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0" yWindow="1725" windowWidth="12120" windowHeight="8610" activeTab="1"/>
  </bookViews>
  <sheets>
    <sheet name="Dash Board" sheetId="19" r:id="rId1"/>
    <sheet name="Monthly reducing balance" sheetId="20" r:id="rId2"/>
    <sheet name="Daily reducing balance" sheetId="22" r:id="rId3"/>
  </sheets>
  <definedNames>
    <definedName name="_xlnm.Print_Area" localSheetId="1">'Monthly reducing balance'!$A$1:$N$243</definedName>
  </definedNames>
  <calcPr calcId="125725"/>
</workbook>
</file>

<file path=xl/calcChain.xml><?xml version="1.0" encoding="utf-8"?>
<calcChain xmlns="http://schemas.openxmlformats.org/spreadsheetml/2006/main">
  <c r="N4" i="20"/>
  <c r="K4"/>
  <c r="A5"/>
  <c r="U4" i="22"/>
  <c r="N5" i="20" l="1"/>
  <c r="K5"/>
  <c r="A6"/>
  <c r="A7" s="1"/>
  <c r="F4" i="22"/>
  <c r="G4"/>
  <c r="E4"/>
  <c r="D4"/>
  <c r="C4" i="20"/>
  <c r="C5" s="1"/>
  <c r="C6" s="1"/>
  <c r="C7" s="1"/>
  <c r="C8" s="1"/>
  <c r="C9" s="1"/>
  <c r="C10" s="1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C31" s="1"/>
  <c r="C32" s="1"/>
  <c r="C33" s="1"/>
  <c r="C34" s="1"/>
  <c r="C35" s="1"/>
  <c r="C36" s="1"/>
  <c r="C37" s="1"/>
  <c r="C38" s="1"/>
  <c r="C39" s="1"/>
  <c r="C40" s="1"/>
  <c r="C41" s="1"/>
  <c r="C42" s="1"/>
  <c r="C43" s="1"/>
  <c r="C44" s="1"/>
  <c r="C45" s="1"/>
  <c r="C46" s="1"/>
  <c r="C47" s="1"/>
  <c r="C48" s="1"/>
  <c r="C49" s="1"/>
  <c r="C50" s="1"/>
  <c r="C51" s="1"/>
  <c r="C52" s="1"/>
  <c r="C53" s="1"/>
  <c r="C54" s="1"/>
  <c r="C55" s="1"/>
  <c r="C56" s="1"/>
  <c r="C57" s="1"/>
  <c r="C58" s="1"/>
  <c r="C59" s="1"/>
  <c r="C60" s="1"/>
  <c r="C61" s="1"/>
  <c r="C62" s="1"/>
  <c r="C63" s="1"/>
  <c r="C64" s="1"/>
  <c r="C65" s="1"/>
  <c r="C66" s="1"/>
  <c r="C67" s="1"/>
  <c r="C68" s="1"/>
  <c r="C69" s="1"/>
  <c r="C70" s="1"/>
  <c r="C71" s="1"/>
  <c r="C72" s="1"/>
  <c r="C73" s="1"/>
  <c r="C74" s="1"/>
  <c r="C75" s="1"/>
  <c r="C76" s="1"/>
  <c r="C77" s="1"/>
  <c r="C78" s="1"/>
  <c r="C79" s="1"/>
  <c r="C80" s="1"/>
  <c r="C81" s="1"/>
  <c r="C82" s="1"/>
  <c r="C83" s="1"/>
  <c r="C84" s="1"/>
  <c r="C85" s="1"/>
  <c r="C86" s="1"/>
  <c r="C87" s="1"/>
  <c r="C88" s="1"/>
  <c r="C89" s="1"/>
  <c r="C90" s="1"/>
  <c r="C91" s="1"/>
  <c r="C92" s="1"/>
  <c r="C93" s="1"/>
  <c r="C94" s="1"/>
  <c r="C95" s="1"/>
  <c r="C96" s="1"/>
  <c r="C97" s="1"/>
  <c r="C98" s="1"/>
  <c r="C99" s="1"/>
  <c r="C100" s="1"/>
  <c r="C101" s="1"/>
  <c r="C102" s="1"/>
  <c r="C103" s="1"/>
  <c r="C104" s="1"/>
  <c r="C105" s="1"/>
  <c r="C106" s="1"/>
  <c r="C107" s="1"/>
  <c r="C108" s="1"/>
  <c r="C109" s="1"/>
  <c r="C110" s="1"/>
  <c r="C111" s="1"/>
  <c r="C112" s="1"/>
  <c r="C113" s="1"/>
  <c r="C114" s="1"/>
  <c r="C115" s="1"/>
  <c r="C116" s="1"/>
  <c r="C117" s="1"/>
  <c r="C118" s="1"/>
  <c r="C119" s="1"/>
  <c r="C120" s="1"/>
  <c r="C121" s="1"/>
  <c r="C122" s="1"/>
  <c r="C123" s="1"/>
  <c r="C124" s="1"/>
  <c r="C125" s="1"/>
  <c r="C126" s="1"/>
  <c r="C127" s="1"/>
  <c r="C128" s="1"/>
  <c r="C129" s="1"/>
  <c r="C130" s="1"/>
  <c r="C131" s="1"/>
  <c r="C132" s="1"/>
  <c r="C133" s="1"/>
  <c r="C134" s="1"/>
  <c r="C135" s="1"/>
  <c r="C136" s="1"/>
  <c r="C137" s="1"/>
  <c r="C138" s="1"/>
  <c r="C139" s="1"/>
  <c r="C140" s="1"/>
  <c r="C141" s="1"/>
  <c r="C142" s="1"/>
  <c r="C143" s="1"/>
  <c r="C144" s="1"/>
  <c r="C145" s="1"/>
  <c r="C146" s="1"/>
  <c r="C147" s="1"/>
  <c r="C148" s="1"/>
  <c r="C149" s="1"/>
  <c r="C150" s="1"/>
  <c r="C151" s="1"/>
  <c r="C152" s="1"/>
  <c r="C153" s="1"/>
  <c r="C154" s="1"/>
  <c r="C155" s="1"/>
  <c r="C156" s="1"/>
  <c r="C157" s="1"/>
  <c r="C158" s="1"/>
  <c r="C159" s="1"/>
  <c r="C160" s="1"/>
  <c r="C161" s="1"/>
  <c r="C162" s="1"/>
  <c r="C163" s="1"/>
  <c r="C164" s="1"/>
  <c r="C165" s="1"/>
  <c r="C166" s="1"/>
  <c r="C167" s="1"/>
  <c r="C168" s="1"/>
  <c r="C169" s="1"/>
  <c r="C170" s="1"/>
  <c r="C171" s="1"/>
  <c r="C172" s="1"/>
  <c r="C173" s="1"/>
  <c r="C174" s="1"/>
  <c r="C175" s="1"/>
  <c r="C176" s="1"/>
  <c r="C177" s="1"/>
  <c r="C178" s="1"/>
  <c r="C179" s="1"/>
  <c r="C180" s="1"/>
  <c r="C181" s="1"/>
  <c r="C182" s="1"/>
  <c r="C183" s="1"/>
  <c r="C184" s="1"/>
  <c r="C185" s="1"/>
  <c r="C186" s="1"/>
  <c r="C187" s="1"/>
  <c r="C188" s="1"/>
  <c r="C189" s="1"/>
  <c r="C190" s="1"/>
  <c r="C191" s="1"/>
  <c r="C192" s="1"/>
  <c r="C193" s="1"/>
  <c r="C194" s="1"/>
  <c r="C195" s="1"/>
  <c r="C196" s="1"/>
  <c r="C197" s="1"/>
  <c r="C198" s="1"/>
  <c r="C199" s="1"/>
  <c r="C200" s="1"/>
  <c r="C201" s="1"/>
  <c r="C202" s="1"/>
  <c r="C203" s="1"/>
  <c r="C204" s="1"/>
  <c r="C205" s="1"/>
  <c r="C206" s="1"/>
  <c r="C207" s="1"/>
  <c r="C208" s="1"/>
  <c r="C209" s="1"/>
  <c r="C210" s="1"/>
  <c r="C211" s="1"/>
  <c r="C212" s="1"/>
  <c r="C213" s="1"/>
  <c r="C214" s="1"/>
  <c r="C215" s="1"/>
  <c r="C216" s="1"/>
  <c r="C217" s="1"/>
  <c r="C218" s="1"/>
  <c r="C219" s="1"/>
  <c r="C220" s="1"/>
  <c r="C221" s="1"/>
  <c r="C222" s="1"/>
  <c r="C223" s="1"/>
  <c r="C224" s="1"/>
  <c r="C225" s="1"/>
  <c r="C226" s="1"/>
  <c r="C227" s="1"/>
  <c r="C228" s="1"/>
  <c r="C229" s="1"/>
  <c r="C230" s="1"/>
  <c r="C231" s="1"/>
  <c r="C232" s="1"/>
  <c r="C233" s="1"/>
  <c r="C234" s="1"/>
  <c r="C235" s="1"/>
  <c r="C236" s="1"/>
  <c r="C237" s="1"/>
  <c r="C238" s="1"/>
  <c r="C239" s="1"/>
  <c r="C240" s="1"/>
  <c r="C241" s="1"/>
  <c r="C242" s="1"/>
  <c r="C243" s="1"/>
  <c r="B4"/>
  <c r="D4"/>
  <c r="F4" s="1"/>
  <c r="E4" s="1"/>
  <c r="A8" l="1"/>
  <c r="N7"/>
  <c r="K7"/>
  <c r="C4" i="22"/>
  <c r="J4"/>
  <c r="C5"/>
  <c r="F5"/>
  <c r="H4"/>
  <c r="B5" i="20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G4"/>
  <c r="M4" s="1"/>
  <c r="A9" l="1"/>
  <c r="A10" s="1"/>
  <c r="K8"/>
  <c r="N8"/>
  <c r="J4"/>
  <c r="H4"/>
  <c r="I4" s="1"/>
  <c r="D5" s="1"/>
  <c r="F5" s="1"/>
  <c r="L4" i="22"/>
  <c r="C6"/>
  <c r="F6"/>
  <c r="K6" s="1"/>
  <c r="E5"/>
  <c r="I4"/>
  <c r="A5" l="1"/>
  <c r="N4"/>
  <c r="Q4"/>
  <c r="D5"/>
  <c r="A11" i="20"/>
  <c r="N10"/>
  <c r="K10"/>
  <c r="G5"/>
  <c r="M5" s="1"/>
  <c r="E5"/>
  <c r="C7" i="22"/>
  <c r="E6"/>
  <c r="F7"/>
  <c r="K7" s="1"/>
  <c r="B5" l="1"/>
  <c r="S5" s="1"/>
  <c r="A6"/>
  <c r="B6" s="1"/>
  <c r="O6"/>
  <c r="R6"/>
  <c r="D6"/>
  <c r="A12" i="20"/>
  <c r="A13" s="1"/>
  <c r="N11"/>
  <c r="K11"/>
  <c r="J5"/>
  <c r="H5"/>
  <c r="I5" s="1"/>
  <c r="D6" s="1"/>
  <c r="F6" s="1"/>
  <c r="E6" s="1"/>
  <c r="F8" i="22"/>
  <c r="E7"/>
  <c r="A7" s="1"/>
  <c r="B7" s="1"/>
  <c r="C8"/>
  <c r="R7" l="1"/>
  <c r="P5"/>
  <c r="S6"/>
  <c r="P6"/>
  <c r="S7"/>
  <c r="P7"/>
  <c r="O7"/>
  <c r="D7"/>
  <c r="A14" i="20"/>
  <c r="N13"/>
  <c r="K13"/>
  <c r="F9" i="22"/>
  <c r="K9" s="1"/>
  <c r="C9"/>
  <c r="E8"/>
  <c r="A8" s="1"/>
  <c r="H6" i="20"/>
  <c r="I6" s="1"/>
  <c r="D7" s="1"/>
  <c r="F7" s="1"/>
  <c r="E7" s="1"/>
  <c r="G6"/>
  <c r="B8" i="22" l="1"/>
  <c r="P8" s="1"/>
  <c r="D8"/>
  <c r="A15" i="20"/>
  <c r="A16" s="1"/>
  <c r="N14"/>
  <c r="K14"/>
  <c r="J6"/>
  <c r="M6"/>
  <c r="E9" i="22"/>
  <c r="A9" s="1"/>
  <c r="C10"/>
  <c r="F10"/>
  <c r="K10" s="1"/>
  <c r="G7" i="20"/>
  <c r="S8" i="22" l="1"/>
  <c r="B9"/>
  <c r="P9" s="1"/>
  <c r="O9"/>
  <c r="R9"/>
  <c r="D9"/>
  <c r="A17" i="20"/>
  <c r="N16"/>
  <c r="K16"/>
  <c r="K6"/>
  <c r="J7"/>
  <c r="M7"/>
  <c r="N6"/>
  <c r="H7"/>
  <c r="I7" s="1"/>
  <c r="D8" s="1"/>
  <c r="F8" s="1"/>
  <c r="E8" s="1"/>
  <c r="F11" i="22"/>
  <c r="K11" s="1"/>
  <c r="C11"/>
  <c r="E10"/>
  <c r="S9" l="1"/>
  <c r="O10"/>
  <c r="R10"/>
  <c r="A10"/>
  <c r="D10"/>
  <c r="A18" i="20"/>
  <c r="A19" s="1"/>
  <c r="N17"/>
  <c r="K17"/>
  <c r="C12" i="22"/>
  <c r="F12"/>
  <c r="K12" s="1"/>
  <c r="E11"/>
  <c r="R11" s="1"/>
  <c r="H8" i="20"/>
  <c r="G8"/>
  <c r="O11" i="22" l="1"/>
  <c r="B10"/>
  <c r="P10" s="1"/>
  <c r="A11"/>
  <c r="B11" s="1"/>
  <c r="D11"/>
  <c r="A20" i="20"/>
  <c r="N19"/>
  <c r="K19"/>
  <c r="J8"/>
  <c r="M8"/>
  <c r="E12" i="22"/>
  <c r="A12" s="1"/>
  <c r="B12" s="1"/>
  <c r="C13"/>
  <c r="F13"/>
  <c r="I8" i="20"/>
  <c r="D9" s="1"/>
  <c r="S10" i="22" l="1"/>
  <c r="R12"/>
  <c r="S12"/>
  <c r="P12"/>
  <c r="S11"/>
  <c r="P11"/>
  <c r="O12"/>
  <c r="D12"/>
  <c r="A21" i="20"/>
  <c r="A22" s="1"/>
  <c r="N20"/>
  <c r="K20"/>
  <c r="C14" i="22"/>
  <c r="K13"/>
  <c r="F14"/>
  <c r="K14" s="1"/>
  <c r="E13"/>
  <c r="O13" s="1"/>
  <c r="F9" i="20"/>
  <c r="E9" s="1"/>
  <c r="A13" i="22" l="1"/>
  <c r="B13" s="1"/>
  <c r="R13"/>
  <c r="D13"/>
  <c r="A23" i="20"/>
  <c r="N22"/>
  <c r="K22"/>
  <c r="F15" i="22"/>
  <c r="K15" s="1"/>
  <c r="C15"/>
  <c r="E14"/>
  <c r="R14" s="1"/>
  <c r="G9" i="20"/>
  <c r="H9"/>
  <c r="A14" i="22" l="1"/>
  <c r="B14" s="1"/>
  <c r="S14" s="1"/>
  <c r="S13"/>
  <c r="P13"/>
  <c r="R15"/>
  <c r="O14"/>
  <c r="A24" i="20"/>
  <c r="A25" s="1"/>
  <c r="N23"/>
  <c r="K23"/>
  <c r="J9"/>
  <c r="K9" s="1"/>
  <c r="M9"/>
  <c r="N9" s="1"/>
  <c r="F16" i="22"/>
  <c r="K16" s="1"/>
  <c r="C16"/>
  <c r="E15"/>
  <c r="A15" s="1"/>
  <c r="B15" s="1"/>
  <c r="D14"/>
  <c r="I9" i="20"/>
  <c r="D10" s="1"/>
  <c r="P14" i="22" l="1"/>
  <c r="S15"/>
  <c r="P15"/>
  <c r="O15"/>
  <c r="A26" i="20"/>
  <c r="N25"/>
  <c r="K25"/>
  <c r="C17" i="22"/>
  <c r="E16"/>
  <c r="R16" s="1"/>
  <c r="F17"/>
  <c r="D15"/>
  <c r="F10" i="20"/>
  <c r="E10" s="1"/>
  <c r="O16" i="22" l="1"/>
  <c r="A16"/>
  <c r="B16" s="1"/>
  <c r="A27" i="20"/>
  <c r="A28" s="1"/>
  <c r="N26"/>
  <c r="K26"/>
  <c r="F18" i="22"/>
  <c r="C19" s="1"/>
  <c r="K17"/>
  <c r="E17"/>
  <c r="O17" s="1"/>
  <c r="D16"/>
  <c r="C18"/>
  <c r="H10" i="20"/>
  <c r="G10"/>
  <c r="A17" i="22" l="1"/>
  <c r="B17" s="1"/>
  <c r="S17" s="1"/>
  <c r="S16"/>
  <c r="P16"/>
  <c r="R17"/>
  <c r="E18"/>
  <c r="A18" s="1"/>
  <c r="B18" s="1"/>
  <c r="A29" i="20"/>
  <c r="N28"/>
  <c r="K28"/>
  <c r="J10"/>
  <c r="M10"/>
  <c r="F19" i="22"/>
  <c r="K18"/>
  <c r="D17"/>
  <c r="I10" i="20"/>
  <c r="D11" s="1"/>
  <c r="P17" i="22" l="1"/>
  <c r="S18"/>
  <c r="P18"/>
  <c r="R18"/>
  <c r="O18"/>
  <c r="A30" i="20"/>
  <c r="A31" s="1"/>
  <c r="N29"/>
  <c r="K29"/>
  <c r="K19" i="22"/>
  <c r="C20"/>
  <c r="F20"/>
  <c r="C21" s="1"/>
  <c r="E19"/>
  <c r="O19" s="1"/>
  <c r="D18"/>
  <c r="F11" i="20"/>
  <c r="E11" s="1"/>
  <c r="R19" i="22" l="1"/>
  <c r="A19"/>
  <c r="B19" s="1"/>
  <c r="A32" i="20"/>
  <c r="N31"/>
  <c r="K31"/>
  <c r="F21" i="22"/>
  <c r="K21" s="1"/>
  <c r="K20"/>
  <c r="E20"/>
  <c r="A20" s="1"/>
  <c r="B20" s="1"/>
  <c r="D19"/>
  <c r="G11" i="20"/>
  <c r="H11"/>
  <c r="S20" i="22" l="1"/>
  <c r="P20"/>
  <c r="O20"/>
  <c r="S19"/>
  <c r="P19"/>
  <c r="R20"/>
  <c r="C22"/>
  <c r="F22"/>
  <c r="C23" s="1"/>
  <c r="E21"/>
  <c r="A33" i="20"/>
  <c r="A34" s="1"/>
  <c r="K32"/>
  <c r="N32"/>
  <c r="J11"/>
  <c r="M11"/>
  <c r="D20" i="22"/>
  <c r="I11" i="20"/>
  <c r="D12" s="1"/>
  <c r="R21" i="22" l="1"/>
  <c r="F23"/>
  <c r="C24" s="1"/>
  <c r="O21"/>
  <c r="A21"/>
  <c r="B21" s="1"/>
  <c r="K22"/>
  <c r="E22"/>
  <c r="A22" s="1"/>
  <c r="B22" s="1"/>
  <c r="A35" i="20"/>
  <c r="N34"/>
  <c r="K34"/>
  <c r="K23" i="22"/>
  <c r="D21"/>
  <c r="F12" i="20"/>
  <c r="E12" s="1"/>
  <c r="F24" i="22" l="1"/>
  <c r="F25" s="1"/>
  <c r="C26" s="1"/>
  <c r="S22"/>
  <c r="P22"/>
  <c r="S21"/>
  <c r="P21"/>
  <c r="R22"/>
  <c r="E23"/>
  <c r="A23" s="1"/>
  <c r="B23" s="1"/>
  <c r="O23"/>
  <c r="O22"/>
  <c r="A36" i="20"/>
  <c r="A37" s="1"/>
  <c r="N35"/>
  <c r="K35"/>
  <c r="D22" i="22"/>
  <c r="H12" i="20"/>
  <c r="G12"/>
  <c r="E24" i="22" l="1"/>
  <c r="A24" s="1"/>
  <c r="B24" s="1"/>
  <c r="R23"/>
  <c r="C25"/>
  <c r="K24"/>
  <c r="R24"/>
  <c r="S23"/>
  <c r="P23"/>
  <c r="F26"/>
  <c r="K26" s="1"/>
  <c r="A38" i="20"/>
  <c r="N37"/>
  <c r="K37"/>
  <c r="J12"/>
  <c r="K12" s="1"/>
  <c r="M12"/>
  <c r="N12" s="1"/>
  <c r="K25" i="22"/>
  <c r="E25"/>
  <c r="A25" s="1"/>
  <c r="B25" s="1"/>
  <c r="D23"/>
  <c r="I12" i="20"/>
  <c r="D13" s="1"/>
  <c r="O24" i="22" l="1"/>
  <c r="O25"/>
  <c r="S25"/>
  <c r="P25"/>
  <c r="C27"/>
  <c r="S24"/>
  <c r="P24"/>
  <c r="R25"/>
  <c r="F27"/>
  <c r="K27" s="1"/>
  <c r="E26"/>
  <c r="R26" s="1"/>
  <c r="A39" i="20"/>
  <c r="A40" s="1"/>
  <c r="N38"/>
  <c r="K38"/>
  <c r="D24" i="22"/>
  <c r="F13" i="20"/>
  <c r="E13" s="1"/>
  <c r="A26" i="22" l="1"/>
  <c r="B26" s="1"/>
  <c r="S26" s="1"/>
  <c r="P26"/>
  <c r="C28"/>
  <c r="O26"/>
  <c r="F28"/>
  <c r="K28" s="1"/>
  <c r="E27"/>
  <c r="A27" s="1"/>
  <c r="B27" s="1"/>
  <c r="A41" i="20"/>
  <c r="N40"/>
  <c r="K40"/>
  <c r="D25" i="22"/>
  <c r="G13" i="20"/>
  <c r="H13"/>
  <c r="R27" i="22" l="1"/>
  <c r="S27"/>
  <c r="P27"/>
  <c r="E28"/>
  <c r="O28" s="1"/>
  <c r="O27"/>
  <c r="F29"/>
  <c r="K29" s="1"/>
  <c r="C29"/>
  <c r="A42" i="20"/>
  <c r="A43" s="1"/>
  <c r="N41"/>
  <c r="K41"/>
  <c r="J13"/>
  <c r="M13"/>
  <c r="D26" i="22"/>
  <c r="I13" i="20"/>
  <c r="D14" s="1"/>
  <c r="F30" i="22" l="1"/>
  <c r="K30" s="1"/>
  <c r="E29"/>
  <c r="R29" s="1"/>
  <c r="C30"/>
  <c r="A28"/>
  <c r="B28" s="1"/>
  <c r="R28"/>
  <c r="F31"/>
  <c r="K31" s="1"/>
  <c r="A44" i="20"/>
  <c r="N43"/>
  <c r="K43"/>
  <c r="D27" i="22"/>
  <c r="F14" i="20"/>
  <c r="E14" s="1"/>
  <c r="E30" i="22" l="1"/>
  <c r="A30" s="1"/>
  <c r="B30" s="1"/>
  <c r="S30" s="1"/>
  <c r="A29"/>
  <c r="B29" s="1"/>
  <c r="S29" s="1"/>
  <c r="O29"/>
  <c r="C31"/>
  <c r="S28"/>
  <c r="P28"/>
  <c r="P29"/>
  <c r="F32"/>
  <c r="K32" s="1"/>
  <c r="C32"/>
  <c r="A45" i="20"/>
  <c r="A46" s="1"/>
  <c r="N44"/>
  <c r="K44"/>
  <c r="D28" i="22"/>
  <c r="H14" i="20"/>
  <c r="G14"/>
  <c r="O30" i="22" l="1"/>
  <c r="P30"/>
  <c r="R30"/>
  <c r="E31"/>
  <c r="R31" s="1"/>
  <c r="C33"/>
  <c r="A31"/>
  <c r="B31" s="1"/>
  <c r="E32"/>
  <c r="O32" s="1"/>
  <c r="F33"/>
  <c r="K33" s="1"/>
  <c r="A47" i="20"/>
  <c r="N46"/>
  <c r="K46"/>
  <c r="J14"/>
  <c r="M14"/>
  <c r="D29" i="22"/>
  <c r="I14" i="20"/>
  <c r="D15" s="1"/>
  <c r="O31" i="22" l="1"/>
  <c r="A32"/>
  <c r="B32" s="1"/>
  <c r="P32" s="1"/>
  <c r="E33"/>
  <c r="O33" s="1"/>
  <c r="R32"/>
  <c r="S32"/>
  <c r="S31"/>
  <c r="P31"/>
  <c r="C34"/>
  <c r="F34"/>
  <c r="F35" s="1"/>
  <c r="A48" i="20"/>
  <c r="A49" s="1"/>
  <c r="N47"/>
  <c r="K47"/>
  <c r="D30" i="22"/>
  <c r="F15" i="20"/>
  <c r="E15" s="1"/>
  <c r="E34" i="22" l="1"/>
  <c r="E35" s="1"/>
  <c r="A35" s="1"/>
  <c r="B35" s="1"/>
  <c r="A33"/>
  <c r="B33" s="1"/>
  <c r="P33" s="1"/>
  <c r="R33"/>
  <c r="C35"/>
  <c r="A34"/>
  <c r="B34" s="1"/>
  <c r="C36"/>
  <c r="F36"/>
  <c r="K36" s="1"/>
  <c r="A50" i="20"/>
  <c r="N49"/>
  <c r="K49"/>
  <c r="D31" i="22"/>
  <c r="G15" i="20"/>
  <c r="H15"/>
  <c r="S33" i="22" l="1"/>
  <c r="F37"/>
  <c r="K37" s="1"/>
  <c r="S34"/>
  <c r="P34"/>
  <c r="C37"/>
  <c r="A51" i="20"/>
  <c r="A52" s="1"/>
  <c r="N50"/>
  <c r="K50"/>
  <c r="J15"/>
  <c r="K15" s="1"/>
  <c r="M15"/>
  <c r="N15" s="1"/>
  <c r="D32" i="22"/>
  <c r="E36"/>
  <c r="A36" s="1"/>
  <c r="B36" s="1"/>
  <c r="I15" i="20"/>
  <c r="D16" s="1"/>
  <c r="F38" i="22" l="1"/>
  <c r="C39" s="1"/>
  <c r="C38"/>
  <c r="R36"/>
  <c r="S36"/>
  <c r="P36"/>
  <c r="O36"/>
  <c r="A53" i="20"/>
  <c r="N52"/>
  <c r="K52"/>
  <c r="D33" i="22"/>
  <c r="E37"/>
  <c r="O37" s="1"/>
  <c r="F16" i="20"/>
  <c r="E16" s="1"/>
  <c r="F39" i="22" l="1"/>
  <c r="K39" s="1"/>
  <c r="R37"/>
  <c r="A37"/>
  <c r="B37" s="1"/>
  <c r="A54" i="20"/>
  <c r="A55" s="1"/>
  <c r="N53"/>
  <c r="K53"/>
  <c r="D34" i="22"/>
  <c r="E38"/>
  <c r="H16" i="20"/>
  <c r="G16"/>
  <c r="F40" i="22" l="1"/>
  <c r="K40" s="1"/>
  <c r="C40"/>
  <c r="S37"/>
  <c r="P37"/>
  <c r="A38"/>
  <c r="B38" s="1"/>
  <c r="A56" i="20"/>
  <c r="K55"/>
  <c r="N55"/>
  <c r="J16"/>
  <c r="M16"/>
  <c r="D35" i="22"/>
  <c r="E39"/>
  <c r="O39" s="1"/>
  <c r="I16" i="20"/>
  <c r="D17" s="1"/>
  <c r="C41" i="22" l="1"/>
  <c r="F41"/>
  <c r="K41" s="1"/>
  <c r="R39"/>
  <c r="A39"/>
  <c r="B39" s="1"/>
  <c r="A57" i="20"/>
  <c r="A58" s="1"/>
  <c r="N56"/>
  <c r="K56"/>
  <c r="D36" i="22"/>
  <c r="E40"/>
  <c r="O40" s="1"/>
  <c r="F17" i="20"/>
  <c r="E17" s="1"/>
  <c r="C42" i="22" l="1"/>
  <c r="F42"/>
  <c r="R40"/>
  <c r="S39"/>
  <c r="P39"/>
  <c r="A40"/>
  <c r="B40" s="1"/>
  <c r="A59" i="20"/>
  <c r="N58"/>
  <c r="K58"/>
  <c r="D37" i="22"/>
  <c r="E41"/>
  <c r="G17" i="20"/>
  <c r="H17"/>
  <c r="K42" i="22" l="1"/>
  <c r="C43"/>
  <c r="F43"/>
  <c r="S40"/>
  <c r="P40"/>
  <c r="A41"/>
  <c r="B41" s="1"/>
  <c r="O41"/>
  <c r="R41"/>
  <c r="A60" i="20"/>
  <c r="A61" s="1"/>
  <c r="N59"/>
  <c r="K59"/>
  <c r="J17"/>
  <c r="M17"/>
  <c r="D38" i="22"/>
  <c r="E42"/>
  <c r="O42" s="1"/>
  <c r="I17" i="20"/>
  <c r="D18" s="1"/>
  <c r="K43" i="22" l="1"/>
  <c r="F44"/>
  <c r="C44"/>
  <c r="S41"/>
  <c r="P41"/>
  <c r="A42"/>
  <c r="B42" s="1"/>
  <c r="R42"/>
  <c r="A62" i="20"/>
  <c r="N61"/>
  <c r="K61"/>
  <c r="D39" i="22"/>
  <c r="E43"/>
  <c r="R43" s="1"/>
  <c r="F18" i="20"/>
  <c r="E18" s="1"/>
  <c r="K44" i="22" l="1"/>
  <c r="C45"/>
  <c r="F45"/>
  <c r="O43"/>
  <c r="S42"/>
  <c r="P42"/>
  <c r="A44"/>
  <c r="B44" s="1"/>
  <c r="A43"/>
  <c r="B43" s="1"/>
  <c r="A63" i="20"/>
  <c r="A64" s="1"/>
  <c r="N62"/>
  <c r="K62"/>
  <c r="D40" i="22"/>
  <c r="E44"/>
  <c r="H18" i="20"/>
  <c r="G18"/>
  <c r="K45" i="22" l="1"/>
  <c r="F46"/>
  <c r="C46"/>
  <c r="S44"/>
  <c r="P44"/>
  <c r="R44"/>
  <c r="S43"/>
  <c r="P43"/>
  <c r="O44"/>
  <c r="A65" i="20"/>
  <c r="N64"/>
  <c r="K64"/>
  <c r="J18"/>
  <c r="K18" s="1"/>
  <c r="M18"/>
  <c r="N18" s="1"/>
  <c r="D41" i="22"/>
  <c r="E45"/>
  <c r="I18" i="20"/>
  <c r="D19" s="1"/>
  <c r="K46" i="22" l="1"/>
  <c r="F47"/>
  <c r="C47"/>
  <c r="R45"/>
  <c r="O45"/>
  <c r="A45"/>
  <c r="B45" s="1"/>
  <c r="A66" i="20"/>
  <c r="A67" s="1"/>
  <c r="N65"/>
  <c r="K65"/>
  <c r="D42" i="22"/>
  <c r="E46"/>
  <c r="F19" i="20"/>
  <c r="E19" s="1"/>
  <c r="K47" i="22" l="1"/>
  <c r="F48"/>
  <c r="C48"/>
  <c r="C49"/>
  <c r="A46"/>
  <c r="B46" s="1"/>
  <c r="S45"/>
  <c r="P45"/>
  <c r="R46"/>
  <c r="O46"/>
  <c r="A68" i="20"/>
  <c r="K67"/>
  <c r="N67"/>
  <c r="D43" i="22"/>
  <c r="E47"/>
  <c r="A47" s="1"/>
  <c r="B47" s="1"/>
  <c r="G19" i="20"/>
  <c r="H19"/>
  <c r="K48" i="22" l="1"/>
  <c r="F49"/>
  <c r="O47"/>
  <c r="S47"/>
  <c r="P47"/>
  <c r="S46"/>
  <c r="P46"/>
  <c r="R47"/>
  <c r="A69" i="20"/>
  <c r="A70" s="1"/>
  <c r="N68"/>
  <c r="K68"/>
  <c r="J19"/>
  <c r="M19"/>
  <c r="D44" i="22"/>
  <c r="E48"/>
  <c r="I19" i="20"/>
  <c r="D20" s="1"/>
  <c r="K49" i="22" l="1"/>
  <c r="F50"/>
  <c r="C50"/>
  <c r="A48"/>
  <c r="B48" s="1"/>
  <c r="O48"/>
  <c r="R48"/>
  <c r="A71" i="20"/>
  <c r="N70"/>
  <c r="K70"/>
  <c r="D45" i="22"/>
  <c r="E49"/>
  <c r="F20" i="20"/>
  <c r="E20" s="1"/>
  <c r="K50" i="22" l="1"/>
  <c r="C51"/>
  <c r="F51"/>
  <c r="S48"/>
  <c r="P48"/>
  <c r="A49"/>
  <c r="B49" s="1"/>
  <c r="O49"/>
  <c r="R49"/>
  <c r="A72" i="20"/>
  <c r="A73" s="1"/>
  <c r="N71"/>
  <c r="K71"/>
  <c r="D46" i="22"/>
  <c r="E50"/>
  <c r="O50" s="1"/>
  <c r="H20" i="20"/>
  <c r="G20"/>
  <c r="K51" i="22" l="1"/>
  <c r="F52"/>
  <c r="C52"/>
  <c r="R50"/>
  <c r="S49"/>
  <c r="P49"/>
  <c r="A50"/>
  <c r="B50" s="1"/>
  <c r="A74" i="20"/>
  <c r="N73"/>
  <c r="K73"/>
  <c r="J20"/>
  <c r="M20"/>
  <c r="D47" i="22"/>
  <c r="E51"/>
  <c r="A51" s="1"/>
  <c r="B51" s="1"/>
  <c r="I20" i="20"/>
  <c r="D21" s="1"/>
  <c r="K52" i="22" l="1"/>
  <c r="F53"/>
  <c r="K53" s="1"/>
  <c r="C53"/>
  <c r="F54"/>
  <c r="K54" s="1"/>
  <c r="O51"/>
  <c r="S50"/>
  <c r="P50"/>
  <c r="S51"/>
  <c r="P51"/>
  <c r="R51"/>
  <c r="A75" i="20"/>
  <c r="A76" s="1"/>
  <c r="N74"/>
  <c r="K74"/>
  <c r="D48" i="22"/>
  <c r="E52"/>
  <c r="A52" s="1"/>
  <c r="B52" s="1"/>
  <c r="C55"/>
  <c r="F55"/>
  <c r="K55" s="1"/>
  <c r="F21" i="20"/>
  <c r="E21" s="1"/>
  <c r="C54" i="22" l="1"/>
  <c r="O52"/>
  <c r="S52"/>
  <c r="P52"/>
  <c r="R52"/>
  <c r="A77" i="20"/>
  <c r="N76"/>
  <c r="K76"/>
  <c r="D49" i="22"/>
  <c r="E53"/>
  <c r="O53" s="1"/>
  <c r="C56"/>
  <c r="F56"/>
  <c r="K56" s="1"/>
  <c r="G21" i="20"/>
  <c r="H21"/>
  <c r="R53" i="22" l="1"/>
  <c r="A53"/>
  <c r="B53" s="1"/>
  <c r="A78" i="20"/>
  <c r="A79" s="1"/>
  <c r="N77"/>
  <c r="K77"/>
  <c r="J21"/>
  <c r="K21" s="1"/>
  <c r="M21"/>
  <c r="N21" s="1"/>
  <c r="D50" i="22"/>
  <c r="E54"/>
  <c r="R54" s="1"/>
  <c r="C57"/>
  <c r="F57"/>
  <c r="K57" s="1"/>
  <c r="I21" i="20"/>
  <c r="D22" s="1"/>
  <c r="A54" i="22" l="1"/>
  <c r="B54" s="1"/>
  <c r="S53"/>
  <c r="P53"/>
  <c r="O54"/>
  <c r="A80" i="20"/>
  <c r="K79"/>
  <c r="N79"/>
  <c r="D51" i="22"/>
  <c r="E55"/>
  <c r="O55" s="1"/>
  <c r="C58"/>
  <c r="F58"/>
  <c r="K58" s="1"/>
  <c r="F22" i="20"/>
  <c r="E22" s="1"/>
  <c r="A55" i="22" l="1"/>
  <c r="B55" s="1"/>
  <c r="R55"/>
  <c r="S54"/>
  <c r="P54"/>
  <c r="A81" i="20"/>
  <c r="A82" s="1"/>
  <c r="N80"/>
  <c r="K80"/>
  <c r="D52" i="22"/>
  <c r="E56"/>
  <c r="R56" s="1"/>
  <c r="C59"/>
  <c r="F59"/>
  <c r="K59" s="1"/>
  <c r="H22" i="20"/>
  <c r="G22"/>
  <c r="O56" i="22" l="1"/>
  <c r="A56"/>
  <c r="B56" s="1"/>
  <c r="S55"/>
  <c r="P55"/>
  <c r="A83" i="20"/>
  <c r="N82"/>
  <c r="K82"/>
  <c r="J22"/>
  <c r="M22"/>
  <c r="D53" i="22"/>
  <c r="E57"/>
  <c r="A57" s="1"/>
  <c r="B57" s="1"/>
  <c r="C60"/>
  <c r="F60"/>
  <c r="K60" s="1"/>
  <c r="I22" i="20"/>
  <c r="D23" s="1"/>
  <c r="S57" i="22" l="1"/>
  <c r="P57"/>
  <c r="O57"/>
  <c r="S56"/>
  <c r="P56"/>
  <c r="R57"/>
  <c r="A84" i="20"/>
  <c r="A85" s="1"/>
  <c r="N83"/>
  <c r="K83"/>
  <c r="D54" i="22"/>
  <c r="E58"/>
  <c r="O58" s="1"/>
  <c r="C61"/>
  <c r="F61"/>
  <c r="K61" s="1"/>
  <c r="F23" i="20"/>
  <c r="E23" s="1"/>
  <c r="R58" i="22" l="1"/>
  <c r="A58"/>
  <c r="B58" s="1"/>
  <c r="A86" i="20"/>
  <c r="N85"/>
  <c r="K85"/>
  <c r="D55" i="22"/>
  <c r="E59"/>
  <c r="A59" s="1"/>
  <c r="B59" s="1"/>
  <c r="C62"/>
  <c r="F62"/>
  <c r="K62" s="1"/>
  <c r="G23" i="20"/>
  <c r="H23"/>
  <c r="R59" i="22" l="1"/>
  <c r="S59"/>
  <c r="P59"/>
  <c r="O59"/>
  <c r="S58"/>
  <c r="P58"/>
  <c r="A87" i="20"/>
  <c r="A88" s="1"/>
  <c r="N86"/>
  <c r="K86"/>
  <c r="J23"/>
  <c r="M23"/>
  <c r="D56" i="22"/>
  <c r="E60"/>
  <c r="O60" s="1"/>
  <c r="C63"/>
  <c r="F63"/>
  <c r="K63" s="1"/>
  <c r="I23" i="20"/>
  <c r="D24" s="1"/>
  <c r="R60" i="22" l="1"/>
  <c r="A60"/>
  <c r="B60" s="1"/>
  <c r="A89" i="20"/>
  <c r="N88"/>
  <c r="K88"/>
  <c r="D57" i="22"/>
  <c r="E61"/>
  <c r="R61" s="1"/>
  <c r="C64"/>
  <c r="F64"/>
  <c r="K64" s="1"/>
  <c r="F24" i="20"/>
  <c r="E24" s="1"/>
  <c r="A61" i="22" l="1"/>
  <c r="B61" s="1"/>
  <c r="P61" s="1"/>
  <c r="O61"/>
  <c r="S60"/>
  <c r="P60"/>
  <c r="A90" i="20"/>
  <c r="A91" s="1"/>
  <c r="N89"/>
  <c r="K89"/>
  <c r="D58" i="22"/>
  <c r="E62"/>
  <c r="O62" s="1"/>
  <c r="C65"/>
  <c r="F65"/>
  <c r="H24" i="20"/>
  <c r="G24"/>
  <c r="S61" i="22" l="1"/>
  <c r="A62"/>
  <c r="B62" s="1"/>
  <c r="S62" s="1"/>
  <c r="R62"/>
  <c r="A92" i="20"/>
  <c r="K91"/>
  <c r="N91"/>
  <c r="J24"/>
  <c r="K24" s="1"/>
  <c r="M24"/>
  <c r="N24" s="1"/>
  <c r="D59" i="22"/>
  <c r="E63"/>
  <c r="A63" s="1"/>
  <c r="B63" s="1"/>
  <c r="C66"/>
  <c r="F66"/>
  <c r="I24" i="20"/>
  <c r="D25" s="1"/>
  <c r="O63" i="22" l="1"/>
  <c r="R63"/>
  <c r="P62"/>
  <c r="S63"/>
  <c r="P63"/>
  <c r="A93" i="20"/>
  <c r="A94" s="1"/>
  <c r="N92"/>
  <c r="K92"/>
  <c r="D60" i="22"/>
  <c r="E64"/>
  <c r="R64" s="1"/>
  <c r="C67"/>
  <c r="F67"/>
  <c r="K67" s="1"/>
  <c r="F25" i="20"/>
  <c r="E25" s="1"/>
  <c r="O64" i="22" l="1"/>
  <c r="A64"/>
  <c r="B64" s="1"/>
  <c r="P64" s="1"/>
  <c r="A95" i="20"/>
  <c r="N94"/>
  <c r="K94"/>
  <c r="D61" i="22"/>
  <c r="E65"/>
  <c r="C68"/>
  <c r="F68"/>
  <c r="K68" s="1"/>
  <c r="G25" i="20"/>
  <c r="H25"/>
  <c r="S64" i="22" l="1"/>
  <c r="A65"/>
  <c r="B65" s="1"/>
  <c r="A96" i="20"/>
  <c r="A97" s="1"/>
  <c r="N95"/>
  <c r="K95"/>
  <c r="J25"/>
  <c r="M25"/>
  <c r="D62" i="22"/>
  <c r="E66"/>
  <c r="C69"/>
  <c r="F69"/>
  <c r="I25" i="20"/>
  <c r="D26" s="1"/>
  <c r="A66" i="22" l="1"/>
  <c r="B66" s="1"/>
  <c r="S66" s="1"/>
  <c r="A98" i="20"/>
  <c r="N97"/>
  <c r="K97"/>
  <c r="D63" i="22"/>
  <c r="E67"/>
  <c r="R67" s="1"/>
  <c r="C70"/>
  <c r="F70"/>
  <c r="K70" s="1"/>
  <c r="F26" i="20"/>
  <c r="E26" s="1"/>
  <c r="P66" i="22" l="1"/>
  <c r="A67"/>
  <c r="B67" s="1"/>
  <c r="P67" s="1"/>
  <c r="O67"/>
  <c r="A99" i="20"/>
  <c r="A100" s="1"/>
  <c r="N98"/>
  <c r="K98"/>
  <c r="D64" i="22"/>
  <c r="E68"/>
  <c r="O68" s="1"/>
  <c r="C71"/>
  <c r="F71"/>
  <c r="K71" s="1"/>
  <c r="H26" i="20"/>
  <c r="G26"/>
  <c r="S67" i="22" l="1"/>
  <c r="R68"/>
  <c r="A68"/>
  <c r="B68" s="1"/>
  <c r="A101" i="20"/>
  <c r="N100"/>
  <c r="K100"/>
  <c r="J26"/>
  <c r="M26"/>
  <c r="D65" i="22"/>
  <c r="E69"/>
  <c r="C72"/>
  <c r="F72"/>
  <c r="K72" s="1"/>
  <c r="I26" i="20"/>
  <c r="D27" s="1"/>
  <c r="S68" i="22" l="1"/>
  <c r="P68"/>
  <c r="A69"/>
  <c r="A102" i="20"/>
  <c r="A103" s="1"/>
  <c r="N101"/>
  <c r="K101"/>
  <c r="D66" i="22"/>
  <c r="E70"/>
  <c r="A70" s="1"/>
  <c r="B70" s="1"/>
  <c r="C73"/>
  <c r="F73"/>
  <c r="K73" s="1"/>
  <c r="F27" i="20"/>
  <c r="E27" s="1"/>
  <c r="O70" i="22" l="1"/>
  <c r="S70"/>
  <c r="P70"/>
  <c r="B69"/>
  <c r="R70"/>
  <c r="A104" i="20"/>
  <c r="K103"/>
  <c r="N103"/>
  <c r="D67" i="22"/>
  <c r="E71"/>
  <c r="R71" s="1"/>
  <c r="C74"/>
  <c r="F74"/>
  <c r="K74" s="1"/>
  <c r="G27" i="20"/>
  <c r="H27"/>
  <c r="A71" i="22" l="1"/>
  <c r="B71" s="1"/>
  <c r="S71" s="1"/>
  <c r="S69"/>
  <c r="P69"/>
  <c r="O71"/>
  <c r="A105" i="20"/>
  <c r="A106" s="1"/>
  <c r="N104"/>
  <c r="K104"/>
  <c r="J27"/>
  <c r="K27" s="1"/>
  <c r="M27"/>
  <c r="N27" s="1"/>
  <c r="D68" i="22"/>
  <c r="E72"/>
  <c r="C75"/>
  <c r="F75"/>
  <c r="K75" s="1"/>
  <c r="I27" i="20"/>
  <c r="D28" s="1"/>
  <c r="P71" i="22" l="1"/>
  <c r="R72"/>
  <c r="A72"/>
  <c r="B72" s="1"/>
  <c r="O72"/>
  <c r="A107" i="20"/>
  <c r="N106"/>
  <c r="K106"/>
  <c r="D69" i="22"/>
  <c r="E73"/>
  <c r="O73" s="1"/>
  <c r="C76"/>
  <c r="F76"/>
  <c r="K76" s="1"/>
  <c r="F28" i="20"/>
  <c r="E28" s="1"/>
  <c r="A73" i="22" l="1"/>
  <c r="B73" s="1"/>
  <c r="S72"/>
  <c r="P72"/>
  <c r="R73"/>
  <c r="A108" i="20"/>
  <c r="A109" s="1"/>
  <c r="N107"/>
  <c r="K107"/>
  <c r="D70" i="22"/>
  <c r="E74"/>
  <c r="C77"/>
  <c r="F77"/>
  <c r="K77" s="1"/>
  <c r="H28" i="20"/>
  <c r="G28"/>
  <c r="O74" i="22" l="1"/>
  <c r="A74"/>
  <c r="B74" s="1"/>
  <c r="S73"/>
  <c r="P73"/>
  <c r="R74"/>
  <c r="A110" i="20"/>
  <c r="N109"/>
  <c r="K109"/>
  <c r="J28"/>
  <c r="M28"/>
  <c r="D71" i="22"/>
  <c r="E75"/>
  <c r="R75" s="1"/>
  <c r="C78"/>
  <c r="F78"/>
  <c r="K78" s="1"/>
  <c r="I28" i="20"/>
  <c r="D29" s="1"/>
  <c r="A75" i="22" l="1"/>
  <c r="B75" s="1"/>
  <c r="S74"/>
  <c r="P74"/>
  <c r="O75"/>
  <c r="A111" i="20"/>
  <c r="A112" s="1"/>
  <c r="N110"/>
  <c r="K110"/>
  <c r="D72" i="22"/>
  <c r="E76"/>
  <c r="R76" s="1"/>
  <c r="C79"/>
  <c r="F79"/>
  <c r="K79" s="1"/>
  <c r="F29" i="20"/>
  <c r="E29" s="1"/>
  <c r="S75" i="22" l="1"/>
  <c r="P75"/>
  <c r="A76"/>
  <c r="B76" s="1"/>
  <c r="O76"/>
  <c r="A113" i="20"/>
  <c r="N112"/>
  <c r="K112"/>
  <c r="D73" i="22"/>
  <c r="E77"/>
  <c r="C80"/>
  <c r="F80"/>
  <c r="K80" s="1"/>
  <c r="G29" i="20"/>
  <c r="H29"/>
  <c r="R77" i="22" l="1"/>
  <c r="S76"/>
  <c r="P76"/>
  <c r="A77"/>
  <c r="B77" s="1"/>
  <c r="O77"/>
  <c r="A114" i="20"/>
  <c r="A115" s="1"/>
  <c r="N113"/>
  <c r="K113"/>
  <c r="J29"/>
  <c r="M29"/>
  <c r="D74" i="22"/>
  <c r="E78"/>
  <c r="O78" s="1"/>
  <c r="C81"/>
  <c r="F81"/>
  <c r="K81" s="1"/>
  <c r="I29" i="20"/>
  <c r="D30" s="1"/>
  <c r="S77" i="22" l="1"/>
  <c r="P77"/>
  <c r="A78"/>
  <c r="B78" s="1"/>
  <c r="R78"/>
  <c r="A116" i="20"/>
  <c r="K115"/>
  <c r="N115"/>
  <c r="D75" i="22"/>
  <c r="E79"/>
  <c r="A79" s="1"/>
  <c r="B79" s="1"/>
  <c r="C82"/>
  <c r="F82"/>
  <c r="K82" s="1"/>
  <c r="F30" i="20"/>
  <c r="E30" s="1"/>
  <c r="S79" i="22" l="1"/>
  <c r="P79"/>
  <c r="R79"/>
  <c r="S78"/>
  <c r="P78"/>
  <c r="O79"/>
  <c r="A117" i="20"/>
  <c r="A118" s="1"/>
  <c r="N116"/>
  <c r="K116"/>
  <c r="D76" i="22"/>
  <c r="E80"/>
  <c r="R80" s="1"/>
  <c r="C83"/>
  <c r="F83"/>
  <c r="K83" s="1"/>
  <c r="H30" i="20"/>
  <c r="G30"/>
  <c r="A80" i="22" l="1"/>
  <c r="B80" s="1"/>
  <c r="O80"/>
  <c r="A119" i="20"/>
  <c r="N118"/>
  <c r="K118"/>
  <c r="J30"/>
  <c r="K30" s="1"/>
  <c r="M30"/>
  <c r="N30" s="1"/>
  <c r="D77" i="22"/>
  <c r="E81"/>
  <c r="R81" s="1"/>
  <c r="C84"/>
  <c r="F84"/>
  <c r="K84" s="1"/>
  <c r="I30" i="20"/>
  <c r="D31" s="1"/>
  <c r="O81" i="22" l="1"/>
  <c r="A81"/>
  <c r="B81" s="1"/>
  <c r="S80"/>
  <c r="P80"/>
  <c r="A120" i="20"/>
  <c r="A121" s="1"/>
  <c r="N119"/>
  <c r="K119"/>
  <c r="D78" i="22"/>
  <c r="E82"/>
  <c r="R82" s="1"/>
  <c r="C85"/>
  <c r="F85"/>
  <c r="K85" s="1"/>
  <c r="F31" i="20"/>
  <c r="E31" s="1"/>
  <c r="O82" i="22" l="1"/>
  <c r="A82"/>
  <c r="B82" s="1"/>
  <c r="S81"/>
  <c r="P81"/>
  <c r="A122" i="20"/>
  <c r="N121"/>
  <c r="K121"/>
  <c r="D79" i="22"/>
  <c r="E83"/>
  <c r="R83" s="1"/>
  <c r="C86"/>
  <c r="F86"/>
  <c r="K86" s="1"/>
  <c r="G31" i="20"/>
  <c r="H31"/>
  <c r="A83" i="22" l="1"/>
  <c r="B83" s="1"/>
  <c r="S82"/>
  <c r="P82"/>
  <c r="O83"/>
  <c r="A123" i="20"/>
  <c r="A124" s="1"/>
  <c r="N122"/>
  <c r="K122"/>
  <c r="J31"/>
  <c r="M31"/>
  <c r="D80" i="22"/>
  <c r="E84"/>
  <c r="A84" s="1"/>
  <c r="B84" s="1"/>
  <c r="C87"/>
  <c r="F87"/>
  <c r="K87" s="1"/>
  <c r="I31" i="20"/>
  <c r="D32" s="1"/>
  <c r="R84" i="22" l="1"/>
  <c r="O84"/>
  <c r="S84"/>
  <c r="P84"/>
  <c r="S83"/>
  <c r="P83"/>
  <c r="A125" i="20"/>
  <c r="N124"/>
  <c r="K124"/>
  <c r="D81" i="22"/>
  <c r="E85"/>
  <c r="O85" s="1"/>
  <c r="C88"/>
  <c r="F88"/>
  <c r="K88" s="1"/>
  <c r="F32" i="20"/>
  <c r="E32" s="1"/>
  <c r="A85" i="22" l="1"/>
  <c r="B85" s="1"/>
  <c r="P85" s="1"/>
  <c r="R85"/>
  <c r="A126" i="20"/>
  <c r="A127" s="1"/>
  <c r="N125"/>
  <c r="K125"/>
  <c r="D82" i="22"/>
  <c r="E86"/>
  <c r="O86" s="1"/>
  <c r="C89"/>
  <c r="F89"/>
  <c r="K89" s="1"/>
  <c r="H32" i="20"/>
  <c r="G32"/>
  <c r="S85" i="22" l="1"/>
  <c r="R86"/>
  <c r="A86"/>
  <c r="B86" s="1"/>
  <c r="A128" i="20"/>
  <c r="K127"/>
  <c r="N127"/>
  <c r="J32"/>
  <c r="M32"/>
  <c r="D83" i="22"/>
  <c r="E87"/>
  <c r="C90"/>
  <c r="F90"/>
  <c r="K90" s="1"/>
  <c r="I32" i="20"/>
  <c r="D33" s="1"/>
  <c r="A87" i="22" l="1"/>
  <c r="B87" s="1"/>
  <c r="R87"/>
  <c r="S86"/>
  <c r="P86"/>
  <c r="O87"/>
  <c r="A129" i="20"/>
  <c r="A130" s="1"/>
  <c r="N128"/>
  <c r="K128"/>
  <c r="D84" i="22"/>
  <c r="E88"/>
  <c r="R88" s="1"/>
  <c r="C91"/>
  <c r="F91"/>
  <c r="K91" s="1"/>
  <c r="F33" i="20"/>
  <c r="E33" s="1"/>
  <c r="A88" i="22" l="1"/>
  <c r="B88" s="1"/>
  <c r="S88" s="1"/>
  <c r="S87"/>
  <c r="P87"/>
  <c r="P88"/>
  <c r="O88"/>
  <c r="A131" i="20"/>
  <c r="N130"/>
  <c r="K130"/>
  <c r="D85" i="22"/>
  <c r="E89"/>
  <c r="O89" s="1"/>
  <c r="C92"/>
  <c r="F92"/>
  <c r="K92" s="1"/>
  <c r="G33" i="20"/>
  <c r="H33"/>
  <c r="A89" i="22" l="1"/>
  <c r="B89" s="1"/>
  <c r="P89" s="1"/>
  <c r="R89"/>
  <c r="A132" i="20"/>
  <c r="A133" s="1"/>
  <c r="N131"/>
  <c r="K131"/>
  <c r="J33"/>
  <c r="K33" s="1"/>
  <c r="M33"/>
  <c r="N33" s="1"/>
  <c r="D86" i="22"/>
  <c r="E90"/>
  <c r="R90" s="1"/>
  <c r="C93"/>
  <c r="F93"/>
  <c r="K93" s="1"/>
  <c r="I33" i="20"/>
  <c r="D34" s="1"/>
  <c r="S89" i="22" l="1"/>
  <c r="A90"/>
  <c r="B90" s="1"/>
  <c r="P90" s="1"/>
  <c r="O90"/>
  <c r="A134" i="20"/>
  <c r="N133"/>
  <c r="K133"/>
  <c r="D87" i="22"/>
  <c r="E91"/>
  <c r="R91" s="1"/>
  <c r="C94"/>
  <c r="F94"/>
  <c r="K94" s="1"/>
  <c r="F34" i="20"/>
  <c r="E34" s="1"/>
  <c r="S90" i="22" l="1"/>
  <c r="O91"/>
  <c r="A91"/>
  <c r="B91" s="1"/>
  <c r="A135" i="20"/>
  <c r="A136" s="1"/>
  <c r="N134"/>
  <c r="K134"/>
  <c r="D88" i="22"/>
  <c r="E92"/>
  <c r="O92" s="1"/>
  <c r="C95"/>
  <c r="F95"/>
  <c r="H34" i="20"/>
  <c r="G34"/>
  <c r="A92" i="22" l="1"/>
  <c r="B92" s="1"/>
  <c r="S92" s="1"/>
  <c r="R92"/>
  <c r="S91"/>
  <c r="P91"/>
  <c r="A137" i="20"/>
  <c r="N136"/>
  <c r="K136"/>
  <c r="J34"/>
  <c r="M34"/>
  <c r="D89" i="22"/>
  <c r="E93"/>
  <c r="O93" s="1"/>
  <c r="C96"/>
  <c r="F96"/>
  <c r="I34" i="20"/>
  <c r="D35" s="1"/>
  <c r="P92" i="22" l="1"/>
  <c r="A93"/>
  <c r="B93" s="1"/>
  <c r="S93" s="1"/>
  <c r="R93"/>
  <c r="A138" i="20"/>
  <c r="A139" s="1"/>
  <c r="N137"/>
  <c r="K137"/>
  <c r="D90" i="22"/>
  <c r="E94"/>
  <c r="O94" s="1"/>
  <c r="C97"/>
  <c r="F97"/>
  <c r="K97" s="1"/>
  <c r="F35" i="20"/>
  <c r="E35" s="1"/>
  <c r="P93" i="22" l="1"/>
  <c r="R94"/>
  <c r="A94"/>
  <c r="B94" s="1"/>
  <c r="A140" i="20"/>
  <c r="K139"/>
  <c r="N139"/>
  <c r="D91" i="22"/>
  <c r="E95"/>
  <c r="C98"/>
  <c r="F98"/>
  <c r="K98" s="1"/>
  <c r="G35" i="20"/>
  <c r="H35"/>
  <c r="S94" i="22" l="1"/>
  <c r="P94"/>
  <c r="A95"/>
  <c r="B95" s="1"/>
  <c r="A141" i="20"/>
  <c r="A142" s="1"/>
  <c r="N140"/>
  <c r="K140"/>
  <c r="J35"/>
  <c r="M35"/>
  <c r="D92" i="22"/>
  <c r="E96"/>
  <c r="C99"/>
  <c r="F99"/>
  <c r="I35" i="20"/>
  <c r="D36" s="1"/>
  <c r="A96" i="22" l="1"/>
  <c r="B96" s="1"/>
  <c r="A143" i="20"/>
  <c r="N142"/>
  <c r="K142"/>
  <c r="D93" i="22"/>
  <c r="E97"/>
  <c r="R97" s="1"/>
  <c r="C100"/>
  <c r="F100"/>
  <c r="K100" s="1"/>
  <c r="F36" i="20"/>
  <c r="E36" s="1"/>
  <c r="O97" i="22" l="1"/>
  <c r="S96"/>
  <c r="P96"/>
  <c r="A97"/>
  <c r="B97" s="1"/>
  <c r="A144" i="20"/>
  <c r="A145" s="1"/>
  <c r="N143"/>
  <c r="K143"/>
  <c r="D94" i="22"/>
  <c r="E98"/>
  <c r="A98" s="1"/>
  <c r="B98" s="1"/>
  <c r="C101"/>
  <c r="F101"/>
  <c r="K101" s="1"/>
  <c r="H36" i="20"/>
  <c r="G36"/>
  <c r="S97" i="22" l="1"/>
  <c r="P97"/>
  <c r="O98"/>
  <c r="S98"/>
  <c r="P98"/>
  <c r="R98"/>
  <c r="A146" i="20"/>
  <c r="N145"/>
  <c r="K145"/>
  <c r="J36"/>
  <c r="K36" s="1"/>
  <c r="M36"/>
  <c r="N36" s="1"/>
  <c r="D95" i="22"/>
  <c r="E99"/>
  <c r="C102"/>
  <c r="F102"/>
  <c r="K102" s="1"/>
  <c r="I36" i="20"/>
  <c r="D37" s="1"/>
  <c r="A99" i="22" l="1"/>
  <c r="A147" i="20"/>
  <c r="A148" s="1"/>
  <c r="K146"/>
  <c r="N146"/>
  <c r="D96" i="22"/>
  <c r="E100"/>
  <c r="A100" s="1"/>
  <c r="B100" s="1"/>
  <c r="C103"/>
  <c r="F103"/>
  <c r="K103" s="1"/>
  <c r="F37" i="20"/>
  <c r="E37" s="1"/>
  <c r="S100" i="22" l="1"/>
  <c r="P100"/>
  <c r="R100"/>
  <c r="B99"/>
  <c r="O100"/>
  <c r="A149" i="20"/>
  <c r="N148"/>
  <c r="K148"/>
  <c r="D97" i="22"/>
  <c r="E101"/>
  <c r="R101" s="1"/>
  <c r="C104"/>
  <c r="F104"/>
  <c r="K104" s="1"/>
  <c r="G37" i="20"/>
  <c r="H37"/>
  <c r="A101" i="22" l="1"/>
  <c r="B101" s="1"/>
  <c r="S101" s="1"/>
  <c r="O101"/>
  <c r="S99"/>
  <c r="P99"/>
  <c r="P101"/>
  <c r="A150" i="20"/>
  <c r="A151" s="1"/>
  <c r="N149"/>
  <c r="K149"/>
  <c r="J37"/>
  <c r="M37"/>
  <c r="D98" i="22"/>
  <c r="E102"/>
  <c r="O102" s="1"/>
  <c r="C105"/>
  <c r="F105"/>
  <c r="K105" s="1"/>
  <c r="I37" i="20"/>
  <c r="D38" s="1"/>
  <c r="A102" i="22" l="1"/>
  <c r="B102" s="1"/>
  <c r="P102" s="1"/>
  <c r="R102"/>
  <c r="A152" i="20"/>
  <c r="K151"/>
  <c r="N151"/>
  <c r="D99" i="22"/>
  <c r="E103"/>
  <c r="A103" s="1"/>
  <c r="B103" s="1"/>
  <c r="C106"/>
  <c r="F106"/>
  <c r="K106" s="1"/>
  <c r="F38" i="20"/>
  <c r="E38" s="1"/>
  <c r="S102" i="22" l="1"/>
  <c r="S103"/>
  <c r="P103"/>
  <c r="O103"/>
  <c r="R103"/>
  <c r="A153" i="20"/>
  <c r="A154" s="1"/>
  <c r="N152"/>
  <c r="K152"/>
  <c r="D100" i="22"/>
  <c r="E104"/>
  <c r="C107"/>
  <c r="F107"/>
  <c r="K107" s="1"/>
  <c r="H38" i="20"/>
  <c r="G38"/>
  <c r="R104" i="22" l="1"/>
  <c r="O104"/>
  <c r="A104"/>
  <c r="B104" s="1"/>
  <c r="A155" i="20"/>
  <c r="N154"/>
  <c r="K154"/>
  <c r="J38"/>
  <c r="M38"/>
  <c r="D101" i="22"/>
  <c r="E105"/>
  <c r="R105" s="1"/>
  <c r="C108"/>
  <c r="F108"/>
  <c r="K108" s="1"/>
  <c r="I38" i="20"/>
  <c r="D39" s="1"/>
  <c r="A105" i="22" l="1"/>
  <c r="B105" s="1"/>
  <c r="S105" s="1"/>
  <c r="S104"/>
  <c r="P104"/>
  <c r="P105"/>
  <c r="O105"/>
  <c r="A156" i="20"/>
  <c r="A157" s="1"/>
  <c r="N155"/>
  <c r="K155"/>
  <c r="D102" i="22"/>
  <c r="E106"/>
  <c r="O106" s="1"/>
  <c r="C109"/>
  <c r="F109"/>
  <c r="K109" s="1"/>
  <c r="F39" i="20"/>
  <c r="E39" s="1"/>
  <c r="A106" i="22" l="1"/>
  <c r="B106" s="1"/>
  <c r="S106" s="1"/>
  <c r="R106"/>
  <c r="A158" i="20"/>
  <c r="N157"/>
  <c r="K157"/>
  <c r="D103" i="22"/>
  <c r="E107"/>
  <c r="O107" s="1"/>
  <c r="C110"/>
  <c r="F110"/>
  <c r="K110" s="1"/>
  <c r="G39" i="20"/>
  <c r="H39"/>
  <c r="P106" i="22" l="1"/>
  <c r="R107"/>
  <c r="A107"/>
  <c r="B107" s="1"/>
  <c r="A159" i="20"/>
  <c r="A160" s="1"/>
  <c r="N158"/>
  <c r="K158"/>
  <c r="J39"/>
  <c r="K39" s="1"/>
  <c r="M39"/>
  <c r="N39" s="1"/>
  <c r="D104" i="22"/>
  <c r="E108"/>
  <c r="R108" s="1"/>
  <c r="C111"/>
  <c r="F111"/>
  <c r="K111" s="1"/>
  <c r="I39" i="20"/>
  <c r="D40" s="1"/>
  <c r="A108" i="22" l="1"/>
  <c r="B108" s="1"/>
  <c r="S107"/>
  <c r="P107"/>
  <c r="O108"/>
  <c r="A161" i="20"/>
  <c r="N160"/>
  <c r="K160"/>
  <c r="D105" i="22"/>
  <c r="E109"/>
  <c r="R109" s="1"/>
  <c r="C112"/>
  <c r="F112"/>
  <c r="K112" s="1"/>
  <c r="F40" i="20"/>
  <c r="E40" s="1"/>
  <c r="S108" i="22" l="1"/>
  <c r="P108"/>
  <c r="A109"/>
  <c r="B109" s="1"/>
  <c r="O109"/>
  <c r="A162" i="20"/>
  <c r="A163" s="1"/>
  <c r="N161"/>
  <c r="K161"/>
  <c r="D106" i="22"/>
  <c r="E110"/>
  <c r="O110" s="1"/>
  <c r="C113"/>
  <c r="F113"/>
  <c r="K113" s="1"/>
  <c r="G40" i="20"/>
  <c r="H40"/>
  <c r="R110" i="22" l="1"/>
  <c r="S109"/>
  <c r="P109"/>
  <c r="A110"/>
  <c r="B110" s="1"/>
  <c r="A164" i="20"/>
  <c r="K163"/>
  <c r="N163"/>
  <c r="J40"/>
  <c r="M40"/>
  <c r="D107" i="22"/>
  <c r="E111"/>
  <c r="A111" s="1"/>
  <c r="B111" s="1"/>
  <c r="C114"/>
  <c r="F114"/>
  <c r="K114" s="1"/>
  <c r="I40" i="20"/>
  <c r="D41" s="1"/>
  <c r="S110" i="22" l="1"/>
  <c r="P110"/>
  <c r="S111"/>
  <c r="P111"/>
  <c r="O111"/>
  <c r="R111"/>
  <c r="A165" i="20"/>
  <c r="A166" s="1"/>
  <c r="N164"/>
  <c r="K164"/>
  <c r="D108" i="22"/>
  <c r="E112"/>
  <c r="A112" s="1"/>
  <c r="B112" s="1"/>
  <c r="C115"/>
  <c r="F115"/>
  <c r="K115" s="1"/>
  <c r="F41" i="20"/>
  <c r="E41" s="1"/>
  <c r="S112" i="22" l="1"/>
  <c r="P112"/>
  <c r="R112"/>
  <c r="O112"/>
  <c r="A167" i="20"/>
  <c r="N166"/>
  <c r="K166"/>
  <c r="D109" i="22"/>
  <c r="E113"/>
  <c r="C116"/>
  <c r="F116"/>
  <c r="K116" s="1"/>
  <c r="H41" i="20"/>
  <c r="G41"/>
  <c r="R113" i="22" l="1"/>
  <c r="O113"/>
  <c r="A113"/>
  <c r="B113" s="1"/>
  <c r="A168" i="20"/>
  <c r="A169" s="1"/>
  <c r="N167"/>
  <c r="K167"/>
  <c r="J41"/>
  <c r="M41"/>
  <c r="D110" i="22"/>
  <c r="E114"/>
  <c r="O114" s="1"/>
  <c r="C117"/>
  <c r="F117"/>
  <c r="K117" s="1"/>
  <c r="I41" i="20"/>
  <c r="D42" s="1"/>
  <c r="A114" i="22" l="1"/>
  <c r="B114" s="1"/>
  <c r="S114" s="1"/>
  <c r="S113"/>
  <c r="P113"/>
  <c r="P114"/>
  <c r="R114"/>
  <c r="A170" i="20"/>
  <c r="N169"/>
  <c r="K169"/>
  <c r="D111" i="22"/>
  <c r="E115"/>
  <c r="A115" s="1"/>
  <c r="B115" s="1"/>
  <c r="C118"/>
  <c r="F118"/>
  <c r="K118" s="1"/>
  <c r="F42" i="20"/>
  <c r="E42" s="1"/>
  <c r="O115" i="22" l="1"/>
  <c r="S115"/>
  <c r="P115"/>
  <c r="R115"/>
  <c r="A171" i="20"/>
  <c r="A172" s="1"/>
  <c r="K170"/>
  <c r="N170"/>
  <c r="D112" i="22"/>
  <c r="E116"/>
  <c r="R116" s="1"/>
  <c r="C119"/>
  <c r="F119"/>
  <c r="K119" s="1"/>
  <c r="H42" i="20"/>
  <c r="G42"/>
  <c r="O116" i="22" l="1"/>
  <c r="A116"/>
  <c r="B116" s="1"/>
  <c r="A173" i="20"/>
  <c r="N172"/>
  <c r="K172"/>
  <c r="J42"/>
  <c r="K42" s="1"/>
  <c r="M42"/>
  <c r="N42" s="1"/>
  <c r="D113" i="22"/>
  <c r="E117"/>
  <c r="C120"/>
  <c r="F120"/>
  <c r="K120" s="1"/>
  <c r="I42" i="20"/>
  <c r="D43" s="1"/>
  <c r="A117" i="22" l="1"/>
  <c r="B117" s="1"/>
  <c r="R117"/>
  <c r="S116"/>
  <c r="P116"/>
  <c r="O117"/>
  <c r="A174" i="20"/>
  <c r="A175" s="1"/>
  <c r="N173"/>
  <c r="K173"/>
  <c r="D114" i="22"/>
  <c r="E118"/>
  <c r="O118" s="1"/>
  <c r="C121"/>
  <c r="F121"/>
  <c r="K121" s="1"/>
  <c r="F43" i="20"/>
  <c r="E43" s="1"/>
  <c r="A118" i="22" l="1"/>
  <c r="B118" s="1"/>
  <c r="S118" s="1"/>
  <c r="S117"/>
  <c r="P117"/>
  <c r="P118"/>
  <c r="R118"/>
  <c r="A176" i="20"/>
  <c r="K175"/>
  <c r="N175"/>
  <c r="D115" i="22"/>
  <c r="E119"/>
  <c r="O119" s="1"/>
  <c r="C122"/>
  <c r="F122"/>
  <c r="K122" s="1"/>
  <c r="G43" i="20"/>
  <c r="H43"/>
  <c r="A119" i="22" l="1"/>
  <c r="B119" s="1"/>
  <c r="S119" s="1"/>
  <c r="R119"/>
  <c r="A177" i="20"/>
  <c r="A178" s="1"/>
  <c r="N176"/>
  <c r="K176"/>
  <c r="J43"/>
  <c r="M43"/>
  <c r="D116" i="22"/>
  <c r="E120"/>
  <c r="O120" s="1"/>
  <c r="C123"/>
  <c r="F123"/>
  <c r="K123" s="1"/>
  <c r="I43" i="20"/>
  <c r="D44" s="1"/>
  <c r="P119" i="22" l="1"/>
  <c r="R120"/>
  <c r="A120"/>
  <c r="B120" s="1"/>
  <c r="A179" i="20"/>
  <c r="N178"/>
  <c r="K178"/>
  <c r="D117" i="22"/>
  <c r="E121"/>
  <c r="A121" s="1"/>
  <c r="B121" s="1"/>
  <c r="C124"/>
  <c r="F124"/>
  <c r="K124" s="1"/>
  <c r="F44" i="20"/>
  <c r="E44" s="1"/>
  <c r="R121" i="22" l="1"/>
  <c r="S121"/>
  <c r="P121"/>
  <c r="S120"/>
  <c r="P120"/>
  <c r="O121"/>
  <c r="A180" i="20"/>
  <c r="A181" s="1"/>
  <c r="N179"/>
  <c r="K179"/>
  <c r="D118" i="22"/>
  <c r="E122"/>
  <c r="O122" s="1"/>
  <c r="C125"/>
  <c r="F125"/>
  <c r="K125" s="1"/>
  <c r="H44" i="20"/>
  <c r="G44"/>
  <c r="A122" i="22" l="1"/>
  <c r="B122" s="1"/>
  <c r="P122" s="1"/>
  <c r="R122"/>
  <c r="A182" i="20"/>
  <c r="N181"/>
  <c r="K181"/>
  <c r="J44"/>
  <c r="M44"/>
  <c r="D119" i="22"/>
  <c r="E123"/>
  <c r="O123" s="1"/>
  <c r="C126"/>
  <c r="F126"/>
  <c r="I44" i="20"/>
  <c r="D45" s="1"/>
  <c r="S122" i="22" l="1"/>
  <c r="R123"/>
  <c r="A123"/>
  <c r="B123" s="1"/>
  <c r="A183" i="20"/>
  <c r="A184" s="1"/>
  <c r="N182"/>
  <c r="K182"/>
  <c r="D120" i="22"/>
  <c r="E124"/>
  <c r="C127"/>
  <c r="F127"/>
  <c r="F45" i="20"/>
  <c r="E45" s="1"/>
  <c r="O124" i="22" l="1"/>
  <c r="S123"/>
  <c r="P123"/>
  <c r="A124"/>
  <c r="B124" s="1"/>
  <c r="R124"/>
  <c r="A185" i="20"/>
  <c r="N184"/>
  <c r="K184"/>
  <c r="D121" i="22"/>
  <c r="E125"/>
  <c r="A125" s="1"/>
  <c r="B125" s="1"/>
  <c r="C128"/>
  <c r="F128"/>
  <c r="K128" s="1"/>
  <c r="G45" i="20"/>
  <c r="H45"/>
  <c r="R125" i="22" l="1"/>
  <c r="S125"/>
  <c r="P125"/>
  <c r="S124"/>
  <c r="P124"/>
  <c r="O125"/>
  <c r="A186" i="20"/>
  <c r="A187" s="1"/>
  <c r="N185"/>
  <c r="K185"/>
  <c r="J45"/>
  <c r="K45" s="1"/>
  <c r="M45"/>
  <c r="N45" s="1"/>
  <c r="D122" i="22"/>
  <c r="E126"/>
  <c r="C129"/>
  <c r="F129"/>
  <c r="K129" s="1"/>
  <c r="I45" i="20"/>
  <c r="D46" s="1"/>
  <c r="A126" i="22" l="1"/>
  <c r="B126" s="1"/>
  <c r="A188" i="20"/>
  <c r="K187"/>
  <c r="N187"/>
  <c r="D123" i="22"/>
  <c r="E127"/>
  <c r="A127" s="1"/>
  <c r="B127" s="1"/>
  <c r="C130"/>
  <c r="F130"/>
  <c r="F46" i="20"/>
  <c r="E46" s="1"/>
  <c r="S126" i="22" l="1"/>
  <c r="P126"/>
  <c r="A189" i="20"/>
  <c r="A190" s="1"/>
  <c r="N188"/>
  <c r="K188"/>
  <c r="D124" i="22"/>
  <c r="E128"/>
  <c r="R128" s="1"/>
  <c r="C131"/>
  <c r="F131"/>
  <c r="K131" s="1"/>
  <c r="H46" i="20"/>
  <c r="G46"/>
  <c r="O128" i="22" l="1"/>
  <c r="A128"/>
  <c r="B128" s="1"/>
  <c r="A191" i="20"/>
  <c r="N190"/>
  <c r="K190"/>
  <c r="J46"/>
  <c r="M46"/>
  <c r="D125" i="22"/>
  <c r="E129"/>
  <c r="R129" s="1"/>
  <c r="C132"/>
  <c r="F132"/>
  <c r="K132" s="1"/>
  <c r="I46" i="20"/>
  <c r="D47" s="1"/>
  <c r="A129" i="22" l="1"/>
  <c r="B129" s="1"/>
  <c r="S128"/>
  <c r="P128"/>
  <c r="O129"/>
  <c r="A192" i="20"/>
  <c r="A193" s="1"/>
  <c r="N191"/>
  <c r="K191"/>
  <c r="D126" i="22"/>
  <c r="E130"/>
  <c r="C133"/>
  <c r="F133"/>
  <c r="K133" s="1"/>
  <c r="F47" i="20"/>
  <c r="E47" s="1"/>
  <c r="A130" i="22" l="1"/>
  <c r="B130" s="1"/>
  <c r="S129"/>
  <c r="P129"/>
  <c r="A194" i="20"/>
  <c r="N193"/>
  <c r="K193"/>
  <c r="D127" i="22"/>
  <c r="E131"/>
  <c r="R131" s="1"/>
  <c r="C134"/>
  <c r="F134"/>
  <c r="K134" s="1"/>
  <c r="H47" i="20"/>
  <c r="G47"/>
  <c r="O131" i="22" l="1"/>
  <c r="A131"/>
  <c r="B131" s="1"/>
  <c r="A195" i="20"/>
  <c r="A196" s="1"/>
  <c r="K194"/>
  <c r="N194"/>
  <c r="J47"/>
  <c r="M47"/>
  <c r="D128" i="22"/>
  <c r="E132"/>
  <c r="A132" s="1"/>
  <c r="B132" s="1"/>
  <c r="C135"/>
  <c r="F135"/>
  <c r="K135" s="1"/>
  <c r="I47" i="20"/>
  <c r="D48" s="1"/>
  <c r="S132" i="22" l="1"/>
  <c r="P132"/>
  <c r="O132"/>
  <c r="R132"/>
  <c r="S131"/>
  <c r="P131"/>
  <c r="A197" i="20"/>
  <c r="N196"/>
  <c r="K196"/>
  <c r="D129" i="22"/>
  <c r="E133"/>
  <c r="O133" s="1"/>
  <c r="C136"/>
  <c r="F136"/>
  <c r="K136" s="1"/>
  <c r="F48" i="20"/>
  <c r="E48" s="1"/>
  <c r="A133" i="22" l="1"/>
  <c r="B133" s="1"/>
  <c r="R133"/>
  <c r="A198" i="20"/>
  <c r="A199" s="1"/>
  <c r="N197"/>
  <c r="K197"/>
  <c r="D130" i="22"/>
  <c r="E134"/>
  <c r="A134" s="1"/>
  <c r="B134" s="1"/>
  <c r="C137"/>
  <c r="F137"/>
  <c r="K137" s="1"/>
  <c r="H48" i="20"/>
  <c r="G48"/>
  <c r="S134" i="22" l="1"/>
  <c r="P134"/>
  <c r="R134"/>
  <c r="S133"/>
  <c r="P133"/>
  <c r="O134"/>
  <c r="A200" i="20"/>
  <c r="K199"/>
  <c r="N199"/>
  <c r="J48"/>
  <c r="K48" s="1"/>
  <c r="M48"/>
  <c r="N48" s="1"/>
  <c r="D131" i="22"/>
  <c r="E135"/>
  <c r="C138"/>
  <c r="F138"/>
  <c r="K138" s="1"/>
  <c r="I48" i="20"/>
  <c r="D49" s="1"/>
  <c r="O135" i="22" l="1"/>
  <c r="R135"/>
  <c r="A135"/>
  <c r="B135" s="1"/>
  <c r="A201" i="20"/>
  <c r="A202" s="1"/>
  <c r="N200"/>
  <c r="K200"/>
  <c r="D132" i="22"/>
  <c r="E136"/>
  <c r="O136" s="1"/>
  <c r="C139"/>
  <c r="F139"/>
  <c r="K139" s="1"/>
  <c r="F49" i="20"/>
  <c r="E49" s="1"/>
  <c r="S135" i="22" l="1"/>
  <c r="P135"/>
  <c r="A136"/>
  <c r="B136" s="1"/>
  <c r="R136"/>
  <c r="A203" i="20"/>
  <c r="N202"/>
  <c r="K202"/>
  <c r="D133" i="22"/>
  <c r="E137"/>
  <c r="C140"/>
  <c r="F140"/>
  <c r="K140" s="1"/>
  <c r="G49" i="20"/>
  <c r="H49"/>
  <c r="R137" i="22" l="1"/>
  <c r="O137"/>
  <c r="S136"/>
  <c r="P136"/>
  <c r="A137"/>
  <c r="B137" s="1"/>
  <c r="A204" i="20"/>
  <c r="A205" s="1"/>
  <c r="N203"/>
  <c r="K203"/>
  <c r="J49"/>
  <c r="M49"/>
  <c r="D134" i="22"/>
  <c r="E138"/>
  <c r="R138" s="1"/>
  <c r="C141"/>
  <c r="F141"/>
  <c r="K141" s="1"/>
  <c r="I49" i="20"/>
  <c r="D50" s="1"/>
  <c r="S137" i="22" l="1"/>
  <c r="P137"/>
  <c r="A138"/>
  <c r="B138" s="1"/>
  <c r="O138"/>
  <c r="A206" i="20"/>
  <c r="N205"/>
  <c r="K205"/>
  <c r="D135" i="22"/>
  <c r="E139"/>
  <c r="C142"/>
  <c r="F142"/>
  <c r="K142" s="1"/>
  <c r="F50" i="20"/>
  <c r="E50" s="1"/>
  <c r="O139" i="22" l="1"/>
  <c r="R139"/>
  <c r="S138"/>
  <c r="P138"/>
  <c r="A139"/>
  <c r="B139" s="1"/>
  <c r="A207" i="20"/>
  <c r="A208" s="1"/>
  <c r="N206"/>
  <c r="K206"/>
  <c r="D136" i="22"/>
  <c r="E140"/>
  <c r="A140" s="1"/>
  <c r="B140" s="1"/>
  <c r="C143"/>
  <c r="F143"/>
  <c r="K143" s="1"/>
  <c r="H50" i="20"/>
  <c r="G50"/>
  <c r="O140" i="22" l="1"/>
  <c r="S140"/>
  <c r="P140"/>
  <c r="S139"/>
  <c r="P139"/>
  <c r="R140"/>
  <c r="A209" i="20"/>
  <c r="N208"/>
  <c r="K208"/>
  <c r="J50"/>
  <c r="M50"/>
  <c r="D137" i="22"/>
  <c r="E141"/>
  <c r="C144"/>
  <c r="F144"/>
  <c r="K144" s="1"/>
  <c r="I50" i="20"/>
  <c r="D51" s="1"/>
  <c r="A141" i="22" l="1"/>
  <c r="B141" s="1"/>
  <c r="R141"/>
  <c r="O141"/>
  <c r="A210" i="20"/>
  <c r="A211" s="1"/>
  <c r="N209"/>
  <c r="K209"/>
  <c r="D138" i="22"/>
  <c r="E142"/>
  <c r="C145"/>
  <c r="F145"/>
  <c r="K145" s="1"/>
  <c r="F51" i="20"/>
  <c r="E51" s="1"/>
  <c r="S141" i="22" l="1"/>
  <c r="P141"/>
  <c r="A142"/>
  <c r="B142" s="1"/>
  <c r="R142"/>
  <c r="O142"/>
  <c r="A212" i="20"/>
  <c r="K211"/>
  <c r="N211"/>
  <c r="D139" i="22"/>
  <c r="E143"/>
  <c r="R143" s="1"/>
  <c r="C146"/>
  <c r="F146"/>
  <c r="K146" s="1"/>
  <c r="G51" i="20"/>
  <c r="H51"/>
  <c r="A143" i="22" l="1"/>
  <c r="B143" s="1"/>
  <c r="P143" s="1"/>
  <c r="S142"/>
  <c r="P142"/>
  <c r="O143"/>
  <c r="A213" i="20"/>
  <c r="A214" s="1"/>
  <c r="N212"/>
  <c r="K212"/>
  <c r="J51"/>
  <c r="K51" s="1"/>
  <c r="M51"/>
  <c r="N51" s="1"/>
  <c r="D140" i="22"/>
  <c r="E144"/>
  <c r="C147"/>
  <c r="F147"/>
  <c r="K147" s="1"/>
  <c r="I51" i="20"/>
  <c r="D52" s="1"/>
  <c r="S143" i="22" l="1"/>
  <c r="A144"/>
  <c r="B144" s="1"/>
  <c r="O144"/>
  <c r="R144"/>
  <c r="A215" i="20"/>
  <c r="N214"/>
  <c r="K214"/>
  <c r="D141" i="22"/>
  <c r="E145"/>
  <c r="R145" s="1"/>
  <c r="C148"/>
  <c r="F148"/>
  <c r="K148" s="1"/>
  <c r="F52" i="20"/>
  <c r="E52" s="1"/>
  <c r="S144" i="22" l="1"/>
  <c r="P144"/>
  <c r="A145"/>
  <c r="B145" s="1"/>
  <c r="O145"/>
  <c r="A216" i="20"/>
  <c r="A217" s="1"/>
  <c r="N215"/>
  <c r="K215"/>
  <c r="D142" i="22"/>
  <c r="E146"/>
  <c r="C149"/>
  <c r="F149"/>
  <c r="K149" s="1"/>
  <c r="G52" i="20"/>
  <c r="H52"/>
  <c r="O146" i="22" l="1"/>
  <c r="S145"/>
  <c r="P145"/>
  <c r="R146"/>
  <c r="A146"/>
  <c r="B146" s="1"/>
  <c r="A218" i="20"/>
  <c r="N217"/>
  <c r="K217"/>
  <c r="J52"/>
  <c r="M52"/>
  <c r="D143" i="22"/>
  <c r="E147"/>
  <c r="O147" s="1"/>
  <c r="C150"/>
  <c r="F150"/>
  <c r="K150" s="1"/>
  <c r="I52" i="20"/>
  <c r="D53" s="1"/>
  <c r="S146" i="22" l="1"/>
  <c r="P146"/>
  <c r="A147"/>
  <c r="B147" s="1"/>
  <c r="R147"/>
  <c r="A219" i="20"/>
  <c r="A220" s="1"/>
  <c r="K218"/>
  <c r="N218"/>
  <c r="D144" i="22"/>
  <c r="E148"/>
  <c r="R148" s="1"/>
  <c r="C151"/>
  <c r="F151"/>
  <c r="K151" s="1"/>
  <c r="F53" i="20"/>
  <c r="E53" s="1"/>
  <c r="A148" i="22" l="1"/>
  <c r="B148" s="1"/>
  <c r="S147"/>
  <c r="P147"/>
  <c r="O148"/>
  <c r="A221" i="20"/>
  <c r="N220"/>
  <c r="K220"/>
  <c r="D145" i="22"/>
  <c r="E149"/>
  <c r="A149" s="1"/>
  <c r="B149" s="1"/>
  <c r="C152"/>
  <c r="F152"/>
  <c r="K152" s="1"/>
  <c r="G53" i="20"/>
  <c r="H53"/>
  <c r="S149" i="22" l="1"/>
  <c r="P149"/>
  <c r="O149"/>
  <c r="R149"/>
  <c r="S148"/>
  <c r="P148"/>
  <c r="A222" i="20"/>
  <c r="A223" s="1"/>
  <c r="N221"/>
  <c r="K221"/>
  <c r="J53"/>
  <c r="M53"/>
  <c r="D146" i="22"/>
  <c r="E150"/>
  <c r="C153"/>
  <c r="F153"/>
  <c r="K153" s="1"/>
  <c r="I53" i="20"/>
  <c r="D54" s="1"/>
  <c r="R150" i="22" l="1"/>
  <c r="O150"/>
  <c r="A150"/>
  <c r="B150" s="1"/>
  <c r="A224" i="20"/>
  <c r="K223"/>
  <c r="N223"/>
  <c r="D147" i="22"/>
  <c r="E151"/>
  <c r="C154"/>
  <c r="F154"/>
  <c r="K154" s="1"/>
  <c r="F54" i="20"/>
  <c r="E54" s="1"/>
  <c r="A151" i="22" l="1"/>
  <c r="B151" s="1"/>
  <c r="S150"/>
  <c r="P150"/>
  <c r="O151"/>
  <c r="R151"/>
  <c r="A225" i="20"/>
  <c r="A226" s="1"/>
  <c r="N224"/>
  <c r="K224"/>
  <c r="D148" i="22"/>
  <c r="E152"/>
  <c r="A152" s="1"/>
  <c r="B152" s="1"/>
  <c r="C155"/>
  <c r="F155"/>
  <c r="K155" s="1"/>
  <c r="G54" i="20"/>
  <c r="H54"/>
  <c r="O152" i="22" l="1"/>
  <c r="S152"/>
  <c r="P152"/>
  <c r="S151"/>
  <c r="P151"/>
  <c r="R152"/>
  <c r="A227" i="20"/>
  <c r="N226"/>
  <c r="K226"/>
  <c r="J54"/>
  <c r="K54" s="1"/>
  <c r="M54"/>
  <c r="N54" s="1"/>
  <c r="D149" i="22"/>
  <c r="E153"/>
  <c r="C156"/>
  <c r="F156"/>
  <c r="K156" s="1"/>
  <c r="I54" i="20"/>
  <c r="D55" s="1"/>
  <c r="A153" i="22" l="1"/>
  <c r="B153" s="1"/>
  <c r="R153"/>
  <c r="O153"/>
  <c r="A228" i="20"/>
  <c r="A229" s="1"/>
  <c r="N227"/>
  <c r="K227"/>
  <c r="D150" i="22"/>
  <c r="E154"/>
  <c r="C157"/>
  <c r="F157"/>
  <c r="F55" i="20"/>
  <c r="E55" s="1"/>
  <c r="S153" i="22" l="1"/>
  <c r="P153"/>
  <c r="A154"/>
  <c r="B154" s="1"/>
  <c r="R154"/>
  <c r="O154"/>
  <c r="A230" i="20"/>
  <c r="N229"/>
  <c r="K229"/>
  <c r="D151" i="22"/>
  <c r="E155"/>
  <c r="R155" s="1"/>
  <c r="C158"/>
  <c r="F158"/>
  <c r="G55" i="20"/>
  <c r="H55"/>
  <c r="O155" i="22" l="1"/>
  <c r="S154"/>
  <c r="P154"/>
  <c r="A155"/>
  <c r="B155" s="1"/>
  <c r="A231" i="20"/>
  <c r="A232" s="1"/>
  <c r="N230"/>
  <c r="K230"/>
  <c r="J55"/>
  <c r="M55"/>
  <c r="D152" i="22"/>
  <c r="E156"/>
  <c r="A156" s="1"/>
  <c r="B156" s="1"/>
  <c r="C159"/>
  <c r="F159"/>
  <c r="K159" s="1"/>
  <c r="I55" i="20"/>
  <c r="D56" s="1"/>
  <c r="O156" i="22" l="1"/>
  <c r="S156"/>
  <c r="P156"/>
  <c r="S155"/>
  <c r="P155"/>
  <c r="R156"/>
  <c r="A233" i="20"/>
  <c r="N232"/>
  <c r="K232"/>
  <c r="D153" i="22"/>
  <c r="E157"/>
  <c r="A157" s="1"/>
  <c r="B157" s="1"/>
  <c r="C160"/>
  <c r="F160"/>
  <c r="K160" s="1"/>
  <c r="F56" i="20"/>
  <c r="E56" s="1"/>
  <c r="A234" l="1"/>
  <c r="A235" s="1"/>
  <c r="N233"/>
  <c r="K233"/>
  <c r="D154" i="22"/>
  <c r="E158"/>
  <c r="C161"/>
  <c r="F161"/>
  <c r="H56" i="20"/>
  <c r="G56"/>
  <c r="A158" i="22" l="1"/>
  <c r="B158" s="1"/>
  <c r="A236" i="20"/>
  <c r="K235"/>
  <c r="N235"/>
  <c r="J56"/>
  <c r="M56"/>
  <c r="D155" i="22"/>
  <c r="E159"/>
  <c r="C162"/>
  <c r="F162"/>
  <c r="K162" s="1"/>
  <c r="I56" i="20"/>
  <c r="D57" s="1"/>
  <c r="S158" i="22" l="1"/>
  <c r="P158"/>
  <c r="O159"/>
  <c r="A159"/>
  <c r="B159" s="1"/>
  <c r="R159"/>
  <c r="A237" i="20"/>
  <c r="A238" s="1"/>
  <c r="N236"/>
  <c r="K236"/>
  <c r="D156" i="22"/>
  <c r="E160"/>
  <c r="A160" s="1"/>
  <c r="B160" s="1"/>
  <c r="C163"/>
  <c r="F163"/>
  <c r="K163" s="1"/>
  <c r="F57" i="20"/>
  <c r="E57" s="1"/>
  <c r="O160" i="22" l="1"/>
  <c r="S160"/>
  <c r="P160"/>
  <c r="S159"/>
  <c r="P159"/>
  <c r="R160"/>
  <c r="A239" i="20"/>
  <c r="N238"/>
  <c r="K238"/>
  <c r="D157" i="22"/>
  <c r="E161"/>
  <c r="A161" s="1"/>
  <c r="B161" s="1"/>
  <c r="C164"/>
  <c r="F164"/>
  <c r="K164" s="1"/>
  <c r="G57" i="20"/>
  <c r="H57"/>
  <c r="S161" i="22" l="1"/>
  <c r="P161"/>
  <c r="A240" i="20"/>
  <c r="A241" s="1"/>
  <c r="N239"/>
  <c r="K239"/>
  <c r="J57"/>
  <c r="K57" s="1"/>
  <c r="M57"/>
  <c r="N57" s="1"/>
  <c r="D158" i="22"/>
  <c r="E162"/>
  <c r="O162" s="1"/>
  <c r="C165"/>
  <c r="F165"/>
  <c r="K165" s="1"/>
  <c r="I57" i="20"/>
  <c r="D58" s="1"/>
  <c r="R162" i="22" l="1"/>
  <c r="A162"/>
  <c r="B162" s="1"/>
  <c r="A242" i="20"/>
  <c r="N241"/>
  <c r="K241"/>
  <c r="D159" i="22"/>
  <c r="E163"/>
  <c r="A163" s="1"/>
  <c r="B163" s="1"/>
  <c r="C166"/>
  <c r="F166"/>
  <c r="K166" s="1"/>
  <c r="F58" i="20"/>
  <c r="E58" s="1"/>
  <c r="R163" i="22" l="1"/>
  <c r="S163"/>
  <c r="P163"/>
  <c r="S162"/>
  <c r="P162"/>
  <c r="O163"/>
  <c r="A243" i="20"/>
  <c r="K242"/>
  <c r="N242"/>
  <c r="D160" i="22"/>
  <c r="E164"/>
  <c r="A164" s="1"/>
  <c r="B164" s="1"/>
  <c r="C167"/>
  <c r="F167"/>
  <c r="K167" s="1"/>
  <c r="H58" i="20"/>
  <c r="G58"/>
  <c r="O164" i="22" l="1"/>
  <c r="S164"/>
  <c r="P164"/>
  <c r="R164"/>
  <c r="J58" i="20"/>
  <c r="M58"/>
  <c r="D161" i="22"/>
  <c r="E165"/>
  <c r="R165" s="1"/>
  <c r="C168"/>
  <c r="F168"/>
  <c r="K168" s="1"/>
  <c r="I58" i="20"/>
  <c r="D59" s="1"/>
  <c r="A165" i="22" l="1"/>
  <c r="B165" s="1"/>
  <c r="S165" s="1"/>
  <c r="P165"/>
  <c r="O165"/>
  <c r="D162"/>
  <c r="E166"/>
  <c r="O166" s="1"/>
  <c r="C169"/>
  <c r="F169"/>
  <c r="K169" s="1"/>
  <c r="F59" i="20"/>
  <c r="E59" s="1"/>
  <c r="R166" i="22" l="1"/>
  <c r="A166"/>
  <c r="B166" s="1"/>
  <c r="D163"/>
  <c r="E167"/>
  <c r="C170"/>
  <c r="F170"/>
  <c r="K170" s="1"/>
  <c r="G59" i="20"/>
  <c r="H59"/>
  <c r="A167" i="22" l="1"/>
  <c r="B167" s="1"/>
  <c r="R167"/>
  <c r="S166"/>
  <c r="P166"/>
  <c r="O167"/>
  <c r="J59" i="20"/>
  <c r="M59"/>
  <c r="D164" i="22"/>
  <c r="E168"/>
  <c r="O168" s="1"/>
  <c r="C171"/>
  <c r="F171"/>
  <c r="K171" s="1"/>
  <c r="I59" i="20"/>
  <c r="D60" s="1"/>
  <c r="S167" i="22" l="1"/>
  <c r="P167"/>
  <c r="A168"/>
  <c r="B168" s="1"/>
  <c r="R168"/>
  <c r="D165"/>
  <c r="E169"/>
  <c r="R169" s="1"/>
  <c r="C172"/>
  <c r="F172"/>
  <c r="K172" s="1"/>
  <c r="F60" i="20"/>
  <c r="E60" s="1"/>
  <c r="O169" i="22" l="1"/>
  <c r="S168"/>
  <c r="P168"/>
  <c r="A169"/>
  <c r="B169" s="1"/>
  <c r="D166"/>
  <c r="E170"/>
  <c r="C173"/>
  <c r="F173"/>
  <c r="K173" s="1"/>
  <c r="H60" i="20"/>
  <c r="G60"/>
  <c r="S169" i="22" l="1"/>
  <c r="P169"/>
  <c r="R170"/>
  <c r="O170"/>
  <c r="A170"/>
  <c r="B170" s="1"/>
  <c r="J60" i="20"/>
  <c r="K60" s="1"/>
  <c r="M60"/>
  <c r="N60" s="1"/>
  <c r="D167" i="22"/>
  <c r="E171"/>
  <c r="O171" s="1"/>
  <c r="C174"/>
  <c r="F174"/>
  <c r="K174" s="1"/>
  <c r="I60" i="20"/>
  <c r="D61" s="1"/>
  <c r="R171" i="22" l="1"/>
  <c r="S170"/>
  <c r="P170"/>
  <c r="A171"/>
  <c r="B171" s="1"/>
  <c r="D168"/>
  <c r="E172"/>
  <c r="C175"/>
  <c r="F175"/>
  <c r="K175" s="1"/>
  <c r="F61" i="20"/>
  <c r="E61" s="1"/>
  <c r="S171" i="22" l="1"/>
  <c r="P171"/>
  <c r="O172"/>
  <c r="R172"/>
  <c r="A172"/>
  <c r="B172" s="1"/>
  <c r="D169"/>
  <c r="E173"/>
  <c r="A173" s="1"/>
  <c r="B173" s="1"/>
  <c r="C176"/>
  <c r="F176"/>
  <c r="K176" s="1"/>
  <c r="G61" i="20"/>
  <c r="H61"/>
  <c r="O173" i="22" l="1"/>
  <c r="R173"/>
  <c r="S172"/>
  <c r="P172"/>
  <c r="S173"/>
  <c r="P173"/>
  <c r="J61" i="20"/>
  <c r="M61"/>
  <c r="D170" i="22"/>
  <c r="E174"/>
  <c r="C177"/>
  <c r="F177"/>
  <c r="K177" s="1"/>
  <c r="I61" i="20"/>
  <c r="D62" s="1"/>
  <c r="A174" i="22" l="1"/>
  <c r="B174" s="1"/>
  <c r="R174"/>
  <c r="O174"/>
  <c r="D171"/>
  <c r="E175"/>
  <c r="R175" s="1"/>
  <c r="C178"/>
  <c r="F178"/>
  <c r="K178" s="1"/>
  <c r="F62" i="20"/>
  <c r="E62" s="1"/>
  <c r="S174" i="22" l="1"/>
  <c r="P174"/>
  <c r="A175"/>
  <c r="B175" s="1"/>
  <c r="O175"/>
  <c r="D172"/>
  <c r="E176"/>
  <c r="A176" s="1"/>
  <c r="B176" s="1"/>
  <c r="C179"/>
  <c r="F179"/>
  <c r="K179" s="1"/>
  <c r="H62" i="20"/>
  <c r="G62"/>
  <c r="O176" i="22" l="1"/>
  <c r="S176"/>
  <c r="P176"/>
  <c r="S175"/>
  <c r="P175"/>
  <c r="R176"/>
  <c r="J62" i="20"/>
  <c r="M62"/>
  <c r="D173" i="22"/>
  <c r="E177"/>
  <c r="C180"/>
  <c r="F180"/>
  <c r="K180" s="1"/>
  <c r="I62" i="20"/>
  <c r="D63" s="1"/>
  <c r="A177" i="22" l="1"/>
  <c r="B177" s="1"/>
  <c r="O177"/>
  <c r="R177"/>
  <c r="D174"/>
  <c r="E178"/>
  <c r="R178" s="1"/>
  <c r="C181"/>
  <c r="F181"/>
  <c r="K181" s="1"/>
  <c r="F63" i="20"/>
  <c r="E63" s="1"/>
  <c r="S177" i="22" l="1"/>
  <c r="P177"/>
  <c r="A178"/>
  <c r="B178" s="1"/>
  <c r="O178"/>
  <c r="D175"/>
  <c r="E179"/>
  <c r="R179" s="1"/>
  <c r="C182"/>
  <c r="F182"/>
  <c r="K182" s="1"/>
  <c r="G63" i="20"/>
  <c r="H63"/>
  <c r="A179" i="22" l="1"/>
  <c r="B179" s="1"/>
  <c r="S178"/>
  <c r="P178"/>
  <c r="S179"/>
  <c r="P179"/>
  <c r="O179"/>
  <c r="J63" i="20"/>
  <c r="K63" s="1"/>
  <c r="M63"/>
  <c r="N63" s="1"/>
  <c r="D176" i="22"/>
  <c r="E180"/>
  <c r="C183"/>
  <c r="F183"/>
  <c r="K183" s="1"/>
  <c r="I63" i="20"/>
  <c r="D64" s="1"/>
  <c r="A180" i="22" l="1"/>
  <c r="B180" s="1"/>
  <c r="O180"/>
  <c r="R180"/>
  <c r="D177"/>
  <c r="E181"/>
  <c r="A181" s="1"/>
  <c r="B181" s="1"/>
  <c r="C184"/>
  <c r="F184"/>
  <c r="K184" s="1"/>
  <c r="F64" i="20"/>
  <c r="E64" s="1"/>
  <c r="S181" i="22" l="1"/>
  <c r="P181"/>
  <c r="S180"/>
  <c r="P180"/>
  <c r="O181"/>
  <c r="R181"/>
  <c r="D178"/>
  <c r="E182"/>
  <c r="R182" s="1"/>
  <c r="C185"/>
  <c r="F185"/>
  <c r="K185" s="1"/>
  <c r="H64" i="20"/>
  <c r="G64"/>
  <c r="O182" i="22" l="1"/>
  <c r="A182"/>
  <c r="B182" s="1"/>
  <c r="J64" i="20"/>
  <c r="M64"/>
  <c r="D179" i="22"/>
  <c r="E183"/>
  <c r="A183" s="1"/>
  <c r="B183" s="1"/>
  <c r="C186"/>
  <c r="F186"/>
  <c r="K186" s="1"/>
  <c r="I64" i="20"/>
  <c r="D65" s="1"/>
  <c r="R183" i="22" l="1"/>
  <c r="S183"/>
  <c r="P183"/>
  <c r="S182"/>
  <c r="P182"/>
  <c r="O183"/>
  <c r="D180"/>
  <c r="E184"/>
  <c r="R184" s="1"/>
  <c r="C187"/>
  <c r="F187"/>
  <c r="F65" i="20"/>
  <c r="E65" s="1"/>
  <c r="O184" i="22" l="1"/>
  <c r="A184"/>
  <c r="B184" s="1"/>
  <c r="D181"/>
  <c r="E185"/>
  <c r="R185" s="1"/>
  <c r="C188"/>
  <c r="F188"/>
  <c r="G65" i="20"/>
  <c r="H65"/>
  <c r="A185" i="22" l="1"/>
  <c r="B185" s="1"/>
  <c r="S185" s="1"/>
  <c r="S184"/>
  <c r="P184"/>
  <c r="P185"/>
  <c r="O185"/>
  <c r="J65" i="20"/>
  <c r="M65"/>
  <c r="D182" i="22"/>
  <c r="E186"/>
  <c r="C189"/>
  <c r="F189"/>
  <c r="K189" s="1"/>
  <c r="I65" i="20"/>
  <c r="D66" s="1"/>
  <c r="A186" i="22" l="1"/>
  <c r="B186" s="1"/>
  <c r="R186"/>
  <c r="O186"/>
  <c r="D183"/>
  <c r="E187"/>
  <c r="C190"/>
  <c r="F190"/>
  <c r="K190" s="1"/>
  <c r="F66" i="20"/>
  <c r="E66" s="1"/>
  <c r="S186" i="22" l="1"/>
  <c r="P186"/>
  <c r="A187"/>
  <c r="B187" s="1"/>
  <c r="D184"/>
  <c r="E188"/>
  <c r="A188" s="1"/>
  <c r="B188" s="1"/>
  <c r="C191"/>
  <c r="F191"/>
  <c r="H66" i="20"/>
  <c r="G66"/>
  <c r="S188" i="22" l="1"/>
  <c r="P188"/>
  <c r="J66" i="20"/>
  <c r="K66" s="1"/>
  <c r="M66"/>
  <c r="N66" s="1"/>
  <c r="D185" i="22"/>
  <c r="E189"/>
  <c r="O189" s="1"/>
  <c r="C192"/>
  <c r="F192"/>
  <c r="K192" s="1"/>
  <c r="I66" i="20"/>
  <c r="D67" s="1"/>
  <c r="A189" i="22" l="1"/>
  <c r="B189" s="1"/>
  <c r="R189"/>
  <c r="D186"/>
  <c r="E190"/>
  <c r="C193"/>
  <c r="F193"/>
  <c r="K193" s="1"/>
  <c r="F67" i="20"/>
  <c r="E67" s="1"/>
  <c r="S189" i="22" l="1"/>
  <c r="P189"/>
  <c r="A190"/>
  <c r="B190" s="1"/>
  <c r="R190"/>
  <c r="O190"/>
  <c r="D187"/>
  <c r="E191"/>
  <c r="A191" s="1"/>
  <c r="B191" s="1"/>
  <c r="C194"/>
  <c r="F194"/>
  <c r="K194" s="1"/>
  <c r="G67" i="20"/>
  <c r="H67"/>
  <c r="S191" i="22" l="1"/>
  <c r="P191"/>
  <c r="S190"/>
  <c r="P190"/>
  <c r="J67" i="20"/>
  <c r="M67"/>
  <c r="D188" i="22"/>
  <c r="E192"/>
  <c r="A192" s="1"/>
  <c r="B192" s="1"/>
  <c r="C195"/>
  <c r="F195"/>
  <c r="K195" s="1"/>
  <c r="I67" i="20"/>
  <c r="D68" s="1"/>
  <c r="O192" i="22" l="1"/>
  <c r="S192"/>
  <c r="P192"/>
  <c r="R192"/>
  <c r="D189"/>
  <c r="E193"/>
  <c r="R193" s="1"/>
  <c r="C196"/>
  <c r="F196"/>
  <c r="K196" s="1"/>
  <c r="F68" i="20"/>
  <c r="E68" s="1"/>
  <c r="A193" i="22" l="1"/>
  <c r="B193" s="1"/>
  <c r="O193"/>
  <c r="D190"/>
  <c r="E194"/>
  <c r="C197"/>
  <c r="F197"/>
  <c r="K197" s="1"/>
  <c r="H68" i="20"/>
  <c r="G68"/>
  <c r="S193" i="22" l="1"/>
  <c r="P193"/>
  <c r="A194"/>
  <c r="B194" s="1"/>
  <c r="O194"/>
  <c r="R194"/>
  <c r="J68" i="20"/>
  <c r="M68"/>
  <c r="D191" i="22"/>
  <c r="E195"/>
  <c r="C198"/>
  <c r="F198"/>
  <c r="K198" s="1"/>
  <c r="I68" i="20"/>
  <c r="D69" s="1"/>
  <c r="S194" i="22" l="1"/>
  <c r="P194"/>
  <c r="R195"/>
  <c r="O195"/>
  <c r="A195"/>
  <c r="B195" s="1"/>
  <c r="D192"/>
  <c r="E196"/>
  <c r="A196" s="1"/>
  <c r="B196" s="1"/>
  <c r="C199"/>
  <c r="F199"/>
  <c r="K199" s="1"/>
  <c r="F69" i="20"/>
  <c r="E69" s="1"/>
  <c r="R196" i="22" l="1"/>
  <c r="O196"/>
  <c r="S195"/>
  <c r="P195"/>
  <c r="S196"/>
  <c r="P196"/>
  <c r="D193"/>
  <c r="E197"/>
  <c r="O197" s="1"/>
  <c r="C200"/>
  <c r="F200"/>
  <c r="K200" s="1"/>
  <c r="G69" i="20"/>
  <c r="H69"/>
  <c r="A197" i="22" l="1"/>
  <c r="B197" s="1"/>
  <c r="P197" s="1"/>
  <c r="R197"/>
  <c r="J69" i="20"/>
  <c r="K69" s="1"/>
  <c r="M69"/>
  <c r="N69" s="1"/>
  <c r="D194" i="22"/>
  <c r="E198"/>
  <c r="O198" s="1"/>
  <c r="C201"/>
  <c r="F201"/>
  <c r="K201" s="1"/>
  <c r="I69" i="20"/>
  <c r="D70" s="1"/>
  <c r="S197" i="22" l="1"/>
  <c r="A198"/>
  <c r="B198" s="1"/>
  <c r="S198" s="1"/>
  <c r="R198"/>
  <c r="D195"/>
  <c r="E199"/>
  <c r="R199" s="1"/>
  <c r="C202"/>
  <c r="F202"/>
  <c r="K202" s="1"/>
  <c r="F70" i="20"/>
  <c r="E70" s="1"/>
  <c r="P198" i="22" l="1"/>
  <c r="A199"/>
  <c r="B199" s="1"/>
  <c r="O199"/>
  <c r="D196"/>
  <c r="E200"/>
  <c r="C203"/>
  <c r="F203"/>
  <c r="K203" s="1"/>
  <c r="H70" i="20"/>
  <c r="G70"/>
  <c r="S199" i="22" l="1"/>
  <c r="P199"/>
  <c r="A200"/>
  <c r="B200" s="1"/>
  <c r="R200"/>
  <c r="O200"/>
  <c r="J70" i="20"/>
  <c r="M70"/>
  <c r="D197" i="22"/>
  <c r="E201"/>
  <c r="C204"/>
  <c r="F204"/>
  <c r="K204" s="1"/>
  <c r="I70" i="20"/>
  <c r="D71" s="1"/>
  <c r="S200" i="22" l="1"/>
  <c r="P200"/>
  <c r="O201"/>
  <c r="R201"/>
  <c r="A201"/>
  <c r="B201" s="1"/>
  <c r="D198"/>
  <c r="E202"/>
  <c r="A202" s="1"/>
  <c r="B202" s="1"/>
  <c r="C205"/>
  <c r="F205"/>
  <c r="K205" s="1"/>
  <c r="F71" i="20"/>
  <c r="E71" s="1"/>
  <c r="O202" i="22" l="1"/>
  <c r="R202"/>
  <c r="S201"/>
  <c r="P201"/>
  <c r="S202"/>
  <c r="P202"/>
  <c r="D199"/>
  <c r="E203"/>
  <c r="R203" s="1"/>
  <c r="C206"/>
  <c r="F206"/>
  <c r="K206" s="1"/>
  <c r="G71" i="20"/>
  <c r="H71"/>
  <c r="A203" i="22" l="1"/>
  <c r="B203" s="1"/>
  <c r="S203" s="1"/>
  <c r="O203"/>
  <c r="J71" i="20"/>
  <c r="M71"/>
  <c r="D200" i="22"/>
  <c r="E204"/>
  <c r="R204" s="1"/>
  <c r="C207"/>
  <c r="F207"/>
  <c r="K207" s="1"/>
  <c r="I71" i="20"/>
  <c r="D72" s="1"/>
  <c r="P203" i="22" l="1"/>
  <c r="O204"/>
  <c r="A204"/>
  <c r="B204" s="1"/>
  <c r="P204" s="1"/>
  <c r="D201"/>
  <c r="E205"/>
  <c r="C208"/>
  <c r="F208"/>
  <c r="K208" s="1"/>
  <c r="F72" i="20"/>
  <c r="E72" s="1"/>
  <c r="S204" i="22" l="1"/>
  <c r="A205"/>
  <c r="B205" s="1"/>
  <c r="O205"/>
  <c r="R205"/>
  <c r="D202"/>
  <c r="E206"/>
  <c r="C209"/>
  <c r="F209"/>
  <c r="K209" s="1"/>
  <c r="H72" i="20"/>
  <c r="G72"/>
  <c r="O206" i="22" l="1"/>
  <c r="S205"/>
  <c r="P205"/>
  <c r="A206"/>
  <c r="B206" s="1"/>
  <c r="R206"/>
  <c r="J72" i="20"/>
  <c r="K72" s="1"/>
  <c r="M72"/>
  <c r="N72" s="1"/>
  <c r="D203" i="22"/>
  <c r="E207"/>
  <c r="R207" s="1"/>
  <c r="C210"/>
  <c r="F210"/>
  <c r="K210" s="1"/>
  <c r="I72" i="20"/>
  <c r="D73" s="1"/>
  <c r="A207" i="22" l="1"/>
  <c r="B207" s="1"/>
  <c r="S206"/>
  <c r="P206"/>
  <c r="O207"/>
  <c r="D204"/>
  <c r="E208"/>
  <c r="O208" s="1"/>
  <c r="C211"/>
  <c r="F211"/>
  <c r="K211" s="1"/>
  <c r="F73" i="20"/>
  <c r="E73" s="1"/>
  <c r="R208" i="22" l="1"/>
  <c r="A208"/>
  <c r="B208" s="1"/>
  <c r="P208" s="1"/>
  <c r="S207"/>
  <c r="P207"/>
  <c r="D205"/>
  <c r="E209"/>
  <c r="A209" s="1"/>
  <c r="B209" s="1"/>
  <c r="C212"/>
  <c r="F212"/>
  <c r="K212" s="1"/>
  <c r="G73" i="20"/>
  <c r="H73"/>
  <c r="S208" i="22" l="1"/>
  <c r="R209"/>
  <c r="S209"/>
  <c r="P209"/>
  <c r="O209"/>
  <c r="J73" i="20"/>
  <c r="M73"/>
  <c r="D206" i="22"/>
  <c r="E210"/>
  <c r="R210" s="1"/>
  <c r="C213"/>
  <c r="F213"/>
  <c r="K213" s="1"/>
  <c r="I73" i="20"/>
  <c r="D74" s="1"/>
  <c r="O210" i="22" l="1"/>
  <c r="A210"/>
  <c r="B210" s="1"/>
  <c r="D207"/>
  <c r="E211"/>
  <c r="A211" s="1"/>
  <c r="B211" s="1"/>
  <c r="C214"/>
  <c r="F214"/>
  <c r="K214" s="1"/>
  <c r="F74" i="20"/>
  <c r="E74" s="1"/>
  <c r="S211" i="22" l="1"/>
  <c r="P211"/>
  <c r="S210"/>
  <c r="P210"/>
  <c r="R211"/>
  <c r="O211"/>
  <c r="D208"/>
  <c r="E212"/>
  <c r="C215"/>
  <c r="F215"/>
  <c r="K215" s="1"/>
  <c r="H74" i="20"/>
  <c r="G74"/>
  <c r="A212" i="22" l="1"/>
  <c r="B212" s="1"/>
  <c r="R212"/>
  <c r="O212"/>
  <c r="J74" i="20"/>
  <c r="M74"/>
  <c r="D209" i="22"/>
  <c r="E213"/>
  <c r="A213" s="1"/>
  <c r="B213" s="1"/>
  <c r="C216"/>
  <c r="F216"/>
  <c r="K216" s="1"/>
  <c r="I74" i="20"/>
  <c r="D75" s="1"/>
  <c r="S213" i="22" l="1"/>
  <c r="P213"/>
  <c r="S212"/>
  <c r="P212"/>
  <c r="O213"/>
  <c r="R213"/>
  <c r="D210"/>
  <c r="E214"/>
  <c r="C217"/>
  <c r="F217"/>
  <c r="K217" s="1"/>
  <c r="F75" i="20"/>
  <c r="E75" s="1"/>
  <c r="O214" i="22" l="1"/>
  <c r="A214"/>
  <c r="B214" s="1"/>
  <c r="R214"/>
  <c r="D211"/>
  <c r="E215"/>
  <c r="R215" s="1"/>
  <c r="C218"/>
  <c r="F218"/>
  <c r="G75" i="20"/>
  <c r="H75"/>
  <c r="A215" i="22" l="1"/>
  <c r="B215" s="1"/>
  <c r="S214"/>
  <c r="P214"/>
  <c r="O215"/>
  <c r="J75" i="20"/>
  <c r="K75" s="1"/>
  <c r="M75"/>
  <c r="N75" s="1"/>
  <c r="D212" i="22"/>
  <c r="E216"/>
  <c r="C219"/>
  <c r="F219"/>
  <c r="I75" i="20"/>
  <c r="D76" s="1"/>
  <c r="S215" i="22" l="1"/>
  <c r="P215"/>
  <c r="A216"/>
  <c r="B216" s="1"/>
  <c r="R216"/>
  <c r="O216"/>
  <c r="D213"/>
  <c r="E217"/>
  <c r="C220"/>
  <c r="F220"/>
  <c r="K220" s="1"/>
  <c r="F76" i="20"/>
  <c r="E76" s="1"/>
  <c r="S216" i="22" l="1"/>
  <c r="P216"/>
  <c r="O217"/>
  <c r="R217"/>
  <c r="A217"/>
  <c r="B217" s="1"/>
  <c r="D214"/>
  <c r="E218"/>
  <c r="C221"/>
  <c r="F221"/>
  <c r="K221" s="1"/>
  <c r="H76" i="20"/>
  <c r="G76"/>
  <c r="A218" i="22" l="1"/>
  <c r="B218" s="1"/>
  <c r="S217"/>
  <c r="P217"/>
  <c r="J76" i="20"/>
  <c r="M76"/>
  <c r="D215" i="22"/>
  <c r="E219"/>
  <c r="C222"/>
  <c r="F222"/>
  <c r="I76" i="20"/>
  <c r="D77" s="1"/>
  <c r="S218" i="22" l="1"/>
  <c r="P218"/>
  <c r="A219"/>
  <c r="B219" s="1"/>
  <c r="D216"/>
  <c r="E220"/>
  <c r="R220" s="1"/>
  <c r="C223"/>
  <c r="F223"/>
  <c r="K223" s="1"/>
  <c r="F77" i="20"/>
  <c r="E77" s="1"/>
  <c r="A220" i="22" l="1"/>
  <c r="B220" s="1"/>
  <c r="S220" s="1"/>
  <c r="O220"/>
  <c r="D217"/>
  <c r="E221"/>
  <c r="O221" s="1"/>
  <c r="C224"/>
  <c r="F224"/>
  <c r="K224" s="1"/>
  <c r="G77" i="20"/>
  <c r="H77"/>
  <c r="P220" i="22" l="1"/>
  <c r="A221"/>
  <c r="B221" s="1"/>
  <c r="S221" s="1"/>
  <c r="R221"/>
  <c r="J77" i="20"/>
  <c r="M77"/>
  <c r="D218" i="22"/>
  <c r="E222"/>
  <c r="C225"/>
  <c r="F225"/>
  <c r="K225" s="1"/>
  <c r="I77" i="20"/>
  <c r="D78" s="1"/>
  <c r="P221" i="22" l="1"/>
  <c r="A222"/>
  <c r="B222" s="1"/>
  <c r="D219"/>
  <c r="E223"/>
  <c r="O223" s="1"/>
  <c r="C226"/>
  <c r="F226"/>
  <c r="K226" s="1"/>
  <c r="F78" i="20"/>
  <c r="E78" s="1"/>
  <c r="A223" i="22" l="1"/>
  <c r="B223" s="1"/>
  <c r="P223" s="1"/>
  <c r="R223"/>
  <c r="S223"/>
  <c r="D220"/>
  <c r="E224"/>
  <c r="R224" s="1"/>
  <c r="C227"/>
  <c r="F227"/>
  <c r="K227" s="1"/>
  <c r="H78" i="20"/>
  <c r="G78"/>
  <c r="A224" i="22" l="1"/>
  <c r="B224" s="1"/>
  <c r="O224"/>
  <c r="J78" i="20"/>
  <c r="K78" s="1"/>
  <c r="M78"/>
  <c r="N78" s="1"/>
  <c r="D221" i="22"/>
  <c r="E225"/>
  <c r="R225" s="1"/>
  <c r="C228"/>
  <c r="F228"/>
  <c r="K228" s="1"/>
  <c r="I78" i="20"/>
  <c r="D79" s="1"/>
  <c r="A225" i="22" l="1"/>
  <c r="B225" s="1"/>
  <c r="S225" s="1"/>
  <c r="O225"/>
  <c r="S224"/>
  <c r="P224"/>
  <c r="D222"/>
  <c r="E226"/>
  <c r="O226" s="1"/>
  <c r="C229"/>
  <c r="F229"/>
  <c r="K229" s="1"/>
  <c r="F79" i="20"/>
  <c r="E79" s="1"/>
  <c r="P225" i="22" l="1"/>
  <c r="A226"/>
  <c r="B226" s="1"/>
  <c r="R226"/>
  <c r="D223"/>
  <c r="E227"/>
  <c r="O227" s="1"/>
  <c r="C230"/>
  <c r="F230"/>
  <c r="K230" s="1"/>
  <c r="G79" i="20"/>
  <c r="H79"/>
  <c r="S226" i="22" l="1"/>
  <c r="P226"/>
  <c r="A227"/>
  <c r="B227" s="1"/>
  <c r="R227"/>
  <c r="J79" i="20"/>
  <c r="M79"/>
  <c r="D224" i="22"/>
  <c r="E228"/>
  <c r="R228" s="1"/>
  <c r="C231"/>
  <c r="F231"/>
  <c r="K231" s="1"/>
  <c r="I79" i="20"/>
  <c r="D80" s="1"/>
  <c r="O228" i="22" l="1"/>
  <c r="S227"/>
  <c r="P227"/>
  <c r="A228"/>
  <c r="B228" s="1"/>
  <c r="D225"/>
  <c r="E229"/>
  <c r="A229" s="1"/>
  <c r="B229" s="1"/>
  <c r="C232"/>
  <c r="F232"/>
  <c r="K232" s="1"/>
  <c r="F80" i="20"/>
  <c r="E80" s="1"/>
  <c r="R229" i="22" l="1"/>
  <c r="S229"/>
  <c r="P229"/>
  <c r="S228"/>
  <c r="P228"/>
  <c r="O229"/>
  <c r="D226"/>
  <c r="E230"/>
  <c r="A230" s="1"/>
  <c r="B230" s="1"/>
  <c r="C233"/>
  <c r="F233"/>
  <c r="K233" s="1"/>
  <c r="H80" i="20"/>
  <c r="G80"/>
  <c r="S230" i="22" l="1"/>
  <c r="P230"/>
  <c r="O230"/>
  <c r="R230"/>
  <c r="J80" i="20"/>
  <c r="M80"/>
  <c r="D227" i="22"/>
  <c r="E231"/>
  <c r="A231" s="1"/>
  <c r="B231" s="1"/>
  <c r="C234"/>
  <c r="F234"/>
  <c r="K234" s="1"/>
  <c r="I80" i="20"/>
  <c r="D81" s="1"/>
  <c r="S231" i="22" l="1"/>
  <c r="P231"/>
  <c r="R231"/>
  <c r="O231"/>
  <c r="D228"/>
  <c r="E232"/>
  <c r="O232" s="1"/>
  <c r="C235"/>
  <c r="F235"/>
  <c r="K235" s="1"/>
  <c r="F81" i="20"/>
  <c r="E81" s="1"/>
  <c r="R232" i="22" l="1"/>
  <c r="R233"/>
  <c r="A232"/>
  <c r="B232" s="1"/>
  <c r="D229"/>
  <c r="E233"/>
  <c r="C236"/>
  <c r="F236"/>
  <c r="K236" s="1"/>
  <c r="G81" i="20"/>
  <c r="H81"/>
  <c r="A233" i="22" l="1"/>
  <c r="B233" s="1"/>
  <c r="S232"/>
  <c r="P232"/>
  <c r="O233"/>
  <c r="J81" i="20"/>
  <c r="M81"/>
  <c r="N81" s="1"/>
  <c r="D230" i="22"/>
  <c r="K81" i="20"/>
  <c r="E234" i="22"/>
  <c r="O234" s="1"/>
  <c r="C237"/>
  <c r="F237"/>
  <c r="K237" s="1"/>
  <c r="I81" i="20"/>
  <c r="D82" s="1"/>
  <c r="S233" i="22" l="1"/>
  <c r="P233"/>
  <c r="A234"/>
  <c r="B234" s="1"/>
  <c r="R234"/>
  <c r="D231"/>
  <c r="E235"/>
  <c r="O235" s="1"/>
  <c r="C238"/>
  <c r="F238"/>
  <c r="K238" s="1"/>
  <c r="F82" i="20"/>
  <c r="E82" s="1"/>
  <c r="A235" i="22" l="1"/>
  <c r="B235" s="1"/>
  <c r="S235" s="1"/>
  <c r="S234"/>
  <c r="P234"/>
  <c r="P235"/>
  <c r="R235"/>
  <c r="D232"/>
  <c r="E236"/>
  <c r="O236" s="1"/>
  <c r="C239"/>
  <c r="F239"/>
  <c r="K239" s="1"/>
  <c r="H82" i="20"/>
  <c r="G82"/>
  <c r="A236" i="22" l="1"/>
  <c r="B236" s="1"/>
  <c r="P236" s="1"/>
  <c r="R236"/>
  <c r="J82" i="20"/>
  <c r="M82"/>
  <c r="D233" i="22"/>
  <c r="E237"/>
  <c r="O237" s="1"/>
  <c r="C240"/>
  <c r="F240"/>
  <c r="K240" s="1"/>
  <c r="I82" i="20"/>
  <c r="D83" s="1"/>
  <c r="S236" i="22" l="1"/>
  <c r="R237"/>
  <c r="A237"/>
  <c r="B237" s="1"/>
  <c r="D234"/>
  <c r="E238"/>
  <c r="A238" s="1"/>
  <c r="B238" s="1"/>
  <c r="C241"/>
  <c r="F241"/>
  <c r="K241" s="1"/>
  <c r="F83" i="20"/>
  <c r="E83" s="1"/>
  <c r="S238" i="22" l="1"/>
  <c r="P238"/>
  <c r="S237"/>
  <c r="P237"/>
  <c r="O238"/>
  <c r="R238"/>
  <c r="D235"/>
  <c r="E239"/>
  <c r="O239" s="1"/>
  <c r="C242"/>
  <c r="F242"/>
  <c r="K242" s="1"/>
  <c r="G83" i="20"/>
  <c r="H83"/>
  <c r="A239" i="22" l="1"/>
  <c r="B239" s="1"/>
  <c r="R239"/>
  <c r="J83" i="20"/>
  <c r="M83"/>
  <c r="D236" i="22"/>
  <c r="E240"/>
  <c r="R240" s="1"/>
  <c r="C243"/>
  <c r="F243"/>
  <c r="K243" s="1"/>
  <c r="I83" i="20"/>
  <c r="D84" s="1"/>
  <c r="A240" i="22" l="1"/>
  <c r="B240" s="1"/>
  <c r="S240" s="1"/>
  <c r="S239"/>
  <c r="P239"/>
  <c r="P240"/>
  <c r="O240"/>
  <c r="D237"/>
  <c r="E241"/>
  <c r="O241" s="1"/>
  <c r="C244"/>
  <c r="F244"/>
  <c r="K244" s="1"/>
  <c r="F84" i="20"/>
  <c r="E84" s="1"/>
  <c r="A241" i="22" l="1"/>
  <c r="B241" s="1"/>
  <c r="P241" s="1"/>
  <c r="R241"/>
  <c r="D238"/>
  <c r="E242"/>
  <c r="C245"/>
  <c r="F245"/>
  <c r="K245" s="1"/>
  <c r="H84" i="20"/>
  <c r="G84"/>
  <c r="S241" i="22" l="1"/>
  <c r="A242"/>
  <c r="B242" s="1"/>
  <c r="R242"/>
  <c r="O242"/>
  <c r="J84" i="20"/>
  <c r="K84" s="1"/>
  <c r="M84"/>
  <c r="N84" s="1"/>
  <c r="D239" i="22"/>
  <c r="E243"/>
  <c r="O243" s="1"/>
  <c r="C246"/>
  <c r="F246"/>
  <c r="K246" s="1"/>
  <c r="I84" i="20"/>
  <c r="D85" s="1"/>
  <c r="S242" i="22" l="1"/>
  <c r="P242"/>
  <c r="A243"/>
  <c r="B243" s="1"/>
  <c r="R243"/>
  <c r="D240"/>
  <c r="E244"/>
  <c r="O244" s="1"/>
  <c r="C247"/>
  <c r="F247"/>
  <c r="K247" s="1"/>
  <c r="F85" i="20"/>
  <c r="E85" s="1"/>
  <c r="R244" i="22" l="1"/>
  <c r="S243"/>
  <c r="P243"/>
  <c r="A244"/>
  <c r="B244" s="1"/>
  <c r="D241"/>
  <c r="E245"/>
  <c r="C248"/>
  <c r="F248"/>
  <c r="G85" i="20"/>
  <c r="H85"/>
  <c r="S244" i="22" l="1"/>
  <c r="P244"/>
  <c r="R245"/>
  <c r="O245"/>
  <c r="A245"/>
  <c r="B245" s="1"/>
  <c r="J85" i="20"/>
  <c r="M85"/>
  <c r="D242" i="22"/>
  <c r="E246"/>
  <c r="A246" s="1"/>
  <c r="B246" s="1"/>
  <c r="C249"/>
  <c r="F249"/>
  <c r="I85" i="20"/>
  <c r="D86" s="1"/>
  <c r="S246" i="22" l="1"/>
  <c r="P246"/>
  <c r="S245"/>
  <c r="P245"/>
  <c r="O246"/>
  <c r="R246"/>
  <c r="D243"/>
  <c r="E247"/>
  <c r="A247" s="1"/>
  <c r="B247" s="1"/>
  <c r="C250"/>
  <c r="F250"/>
  <c r="K250" s="1"/>
  <c r="F86" i="20"/>
  <c r="E86" s="1"/>
  <c r="S247" i="22" l="1"/>
  <c r="P247"/>
  <c r="R247"/>
  <c r="O247"/>
  <c r="D244"/>
  <c r="E248"/>
  <c r="C251"/>
  <c r="F251"/>
  <c r="K251" s="1"/>
  <c r="H86" i="20"/>
  <c r="G86"/>
  <c r="A248" i="22" l="1"/>
  <c r="B248" s="1"/>
  <c r="D245"/>
  <c r="J86" i="20"/>
  <c r="M86"/>
  <c r="E249" i="22"/>
  <c r="A249" s="1"/>
  <c r="B249" s="1"/>
  <c r="C252"/>
  <c r="F252"/>
  <c r="I86" i="20"/>
  <c r="D87" s="1"/>
  <c r="S249" i="22" l="1"/>
  <c r="P249"/>
  <c r="D246"/>
  <c r="E250"/>
  <c r="O250" s="1"/>
  <c r="C253"/>
  <c r="F253"/>
  <c r="K253" s="1"/>
  <c r="F87" i="20"/>
  <c r="E87" s="1"/>
  <c r="A250" i="22" l="1"/>
  <c r="B250" s="1"/>
  <c r="R250"/>
  <c r="D247"/>
  <c r="E251"/>
  <c r="O251" s="1"/>
  <c r="C254"/>
  <c r="F254"/>
  <c r="K254" s="1"/>
  <c r="G87" i="20"/>
  <c r="H87"/>
  <c r="S250" i="22" l="1"/>
  <c r="P250"/>
  <c r="A251"/>
  <c r="B251" s="1"/>
  <c r="R251"/>
  <c r="D248"/>
  <c r="J87" i="20"/>
  <c r="K87" s="1"/>
  <c r="M87"/>
  <c r="N87" s="1"/>
  <c r="E252" i="22"/>
  <c r="C255"/>
  <c r="F255"/>
  <c r="K255" s="1"/>
  <c r="I87" i="20"/>
  <c r="D88" s="1"/>
  <c r="A252" i="22" l="1"/>
  <c r="B252" s="1"/>
  <c r="S251"/>
  <c r="P251"/>
  <c r="D249"/>
  <c r="E253"/>
  <c r="A253" s="1"/>
  <c r="B253" s="1"/>
  <c r="C256"/>
  <c r="F256"/>
  <c r="K256" s="1"/>
  <c r="F88" i="20"/>
  <c r="E88" s="1"/>
  <c r="R253" i="22" l="1"/>
  <c r="S253"/>
  <c r="P253"/>
  <c r="S252"/>
  <c r="P252"/>
  <c r="O253"/>
  <c r="D250"/>
  <c r="E254"/>
  <c r="A254" s="1"/>
  <c r="B254" s="1"/>
  <c r="C257"/>
  <c r="F257"/>
  <c r="K257" s="1"/>
  <c r="H88" i="20"/>
  <c r="G88"/>
  <c r="S254" i="22" l="1"/>
  <c r="P254"/>
  <c r="R254"/>
  <c r="O254"/>
  <c r="D251"/>
  <c r="J88" i="20"/>
  <c r="M88"/>
  <c r="E255" i="22"/>
  <c r="O255" s="1"/>
  <c r="C258"/>
  <c r="F258"/>
  <c r="K258" s="1"/>
  <c r="I88" i="20"/>
  <c r="D89" s="1"/>
  <c r="R255" i="22" l="1"/>
  <c r="A255"/>
  <c r="B255" s="1"/>
  <c r="D252"/>
  <c r="E256"/>
  <c r="O256" s="1"/>
  <c r="C259"/>
  <c r="F259"/>
  <c r="K259" s="1"/>
  <c r="F89" i="20"/>
  <c r="E89" s="1"/>
  <c r="A256" i="22" l="1"/>
  <c r="B256" s="1"/>
  <c r="S255"/>
  <c r="P255"/>
  <c r="R256"/>
  <c r="D253"/>
  <c r="E257"/>
  <c r="A257" s="1"/>
  <c r="B257" s="1"/>
  <c r="C260"/>
  <c r="F260"/>
  <c r="K260" s="1"/>
  <c r="G89" i="20"/>
  <c r="H89"/>
  <c r="R257" i="22" l="1"/>
  <c r="S257"/>
  <c r="P257"/>
  <c r="S256"/>
  <c r="P256"/>
  <c r="O257"/>
  <c r="D254"/>
  <c r="J89" i="20"/>
  <c r="M89"/>
  <c r="E258" i="22"/>
  <c r="R258" s="1"/>
  <c r="C261"/>
  <c r="F261"/>
  <c r="K261" s="1"/>
  <c r="I89" i="20"/>
  <c r="D90" s="1"/>
  <c r="A258" i="22" l="1"/>
  <c r="B258" s="1"/>
  <c r="O258"/>
  <c r="D255"/>
  <c r="E259"/>
  <c r="C262"/>
  <c r="F262"/>
  <c r="K262" s="1"/>
  <c r="F90" i="20"/>
  <c r="E90" s="1"/>
  <c r="S258" i="22" l="1"/>
  <c r="P258"/>
  <c r="O259"/>
  <c r="A259"/>
  <c r="B259" s="1"/>
  <c r="R259"/>
  <c r="D256"/>
  <c r="E260"/>
  <c r="O260" s="1"/>
  <c r="C263"/>
  <c r="F263"/>
  <c r="K263" s="1"/>
  <c r="G90" i="20"/>
  <c r="H90"/>
  <c r="R260" i="22" l="1"/>
  <c r="S259"/>
  <c r="P259"/>
  <c r="A260"/>
  <c r="B260" s="1"/>
  <c r="D257"/>
  <c r="J90" i="20"/>
  <c r="K90" s="1"/>
  <c r="M90"/>
  <c r="N90" s="1"/>
  <c r="E261" i="22"/>
  <c r="O261" s="1"/>
  <c r="C264"/>
  <c r="F264"/>
  <c r="K264" s="1"/>
  <c r="I90" i="20"/>
  <c r="D91" s="1"/>
  <c r="R261" i="22" l="1"/>
  <c r="S260"/>
  <c r="P260"/>
  <c r="A261"/>
  <c r="B261" s="1"/>
  <c r="D258"/>
  <c r="E262"/>
  <c r="R262" s="1"/>
  <c r="C265"/>
  <c r="F265"/>
  <c r="K265" s="1"/>
  <c r="F91" i="20"/>
  <c r="E91" s="1"/>
  <c r="S261" i="22" l="1"/>
  <c r="P261"/>
  <c r="A262"/>
  <c r="B262" s="1"/>
  <c r="O262"/>
  <c r="D259"/>
  <c r="E263"/>
  <c r="R263" s="1"/>
  <c r="C266"/>
  <c r="F266"/>
  <c r="K266" s="1"/>
  <c r="G91" i="20"/>
  <c r="H91"/>
  <c r="O263" i="22" l="1"/>
  <c r="S262"/>
  <c r="P262"/>
  <c r="A263"/>
  <c r="B263" s="1"/>
  <c r="D260"/>
  <c r="J91" i="20"/>
  <c r="M91"/>
  <c r="E264" i="22"/>
  <c r="R264" s="1"/>
  <c r="C267"/>
  <c r="F267"/>
  <c r="K267" s="1"/>
  <c r="I91" i="20"/>
  <c r="D92" s="1"/>
  <c r="A264" i="22" l="1"/>
  <c r="B264" s="1"/>
  <c r="P264" s="1"/>
  <c r="S263"/>
  <c r="P263"/>
  <c r="O264"/>
  <c r="D261"/>
  <c r="E265"/>
  <c r="A265" s="1"/>
  <c r="B265" s="1"/>
  <c r="C268"/>
  <c r="F268"/>
  <c r="K268" s="1"/>
  <c r="F92" i="20"/>
  <c r="E92" s="1"/>
  <c r="O265" i="22" l="1"/>
  <c r="R265"/>
  <c r="S264"/>
  <c r="S265"/>
  <c r="P265"/>
  <c r="D262"/>
  <c r="E266"/>
  <c r="C269"/>
  <c r="F269"/>
  <c r="K269" s="1"/>
  <c r="G92" i="20"/>
  <c r="H92"/>
  <c r="R266" i="22" l="1"/>
  <c r="A266"/>
  <c r="B266" s="1"/>
  <c r="O266"/>
  <c r="D263"/>
  <c r="J92" i="20"/>
  <c r="M92"/>
  <c r="E267" i="22"/>
  <c r="A267" s="1"/>
  <c r="B267" s="1"/>
  <c r="C270"/>
  <c r="F270"/>
  <c r="K270" s="1"/>
  <c r="I92" i="20"/>
  <c r="D93" s="1"/>
  <c r="S267" i="22" l="1"/>
  <c r="P267"/>
  <c r="O267"/>
  <c r="S266"/>
  <c r="P266"/>
  <c r="R267"/>
  <c r="D264"/>
  <c r="E268"/>
  <c r="O268" s="1"/>
  <c r="C271"/>
  <c r="F271"/>
  <c r="K271" s="1"/>
  <c r="F93" i="20"/>
  <c r="E93" s="1"/>
  <c r="R268" i="22" l="1"/>
  <c r="A268"/>
  <c r="B268" s="1"/>
  <c r="D265"/>
  <c r="E269"/>
  <c r="C272"/>
  <c r="F272"/>
  <c r="K272" s="1"/>
  <c r="G93" i="20"/>
  <c r="H93"/>
  <c r="A269" i="22" l="1"/>
  <c r="B269" s="1"/>
  <c r="R269"/>
  <c r="S268"/>
  <c r="P268"/>
  <c r="O269"/>
  <c r="D266"/>
  <c r="J93" i="20"/>
  <c r="K93" s="1"/>
  <c r="M93"/>
  <c r="N93" s="1"/>
  <c r="E270" i="22"/>
  <c r="A270" s="1"/>
  <c r="B270" s="1"/>
  <c r="C273"/>
  <c r="F273"/>
  <c r="K273" s="1"/>
  <c r="I93" i="20"/>
  <c r="D94" s="1"/>
  <c r="R270" i="22" l="1"/>
  <c r="S270"/>
  <c r="P270"/>
  <c r="S269"/>
  <c r="P269"/>
  <c r="O270"/>
  <c r="D267"/>
  <c r="E271"/>
  <c r="A271" s="1"/>
  <c r="B271" s="1"/>
  <c r="C274"/>
  <c r="F274"/>
  <c r="K274" s="1"/>
  <c r="F94" i="20"/>
  <c r="E94" s="1"/>
  <c r="R271" i="22" l="1"/>
  <c r="S271"/>
  <c r="P271"/>
  <c r="O271"/>
  <c r="D268"/>
  <c r="E272"/>
  <c r="C275"/>
  <c r="F275"/>
  <c r="K275" s="1"/>
  <c r="G94" i="20"/>
  <c r="H94"/>
  <c r="O272" i="22" l="1"/>
  <c r="R272"/>
  <c r="A272"/>
  <c r="B272" s="1"/>
  <c r="D269"/>
  <c r="J94" i="20"/>
  <c r="M94"/>
  <c r="E273" i="22"/>
  <c r="A273" s="1"/>
  <c r="B273" s="1"/>
  <c r="C276"/>
  <c r="F276"/>
  <c r="K276" s="1"/>
  <c r="I94" i="20"/>
  <c r="D95" s="1"/>
  <c r="S273" i="22" l="1"/>
  <c r="P273"/>
  <c r="S272"/>
  <c r="P272"/>
  <c r="R273"/>
  <c r="O273"/>
  <c r="D270"/>
  <c r="E274"/>
  <c r="R274" s="1"/>
  <c r="C277"/>
  <c r="F277"/>
  <c r="K277" s="1"/>
  <c r="F95" i="20"/>
  <c r="E95" s="1"/>
  <c r="O274" i="22" l="1"/>
  <c r="A274"/>
  <c r="B274" s="1"/>
  <c r="D271"/>
  <c r="E275"/>
  <c r="C278"/>
  <c r="F278"/>
  <c r="K278" s="1"/>
  <c r="G95" i="20"/>
  <c r="H95"/>
  <c r="O275" i="22" l="1"/>
  <c r="A275"/>
  <c r="B275" s="1"/>
  <c r="S274"/>
  <c r="P274"/>
  <c r="R275"/>
  <c r="D272"/>
  <c r="J95" i="20"/>
  <c r="M95"/>
  <c r="E276" i="22"/>
  <c r="C279"/>
  <c r="F279"/>
  <c r="I95" i="20"/>
  <c r="D96" s="1"/>
  <c r="A276" i="22" l="1"/>
  <c r="B276" s="1"/>
  <c r="O276"/>
  <c r="S275"/>
  <c r="P275"/>
  <c r="R276"/>
  <c r="D273"/>
  <c r="E277"/>
  <c r="R277" s="1"/>
  <c r="C280"/>
  <c r="F280"/>
  <c r="F96" i="20"/>
  <c r="E96" s="1"/>
  <c r="S276" i="22" l="1"/>
  <c r="P276"/>
  <c r="A277"/>
  <c r="B277" s="1"/>
  <c r="O277"/>
  <c r="D274"/>
  <c r="E278"/>
  <c r="O278" s="1"/>
  <c r="C281"/>
  <c r="F281"/>
  <c r="K281" s="1"/>
  <c r="G96" i="20"/>
  <c r="H96"/>
  <c r="R278" i="22" l="1"/>
  <c r="S277"/>
  <c r="P277"/>
  <c r="A278"/>
  <c r="B278" s="1"/>
  <c r="D275"/>
  <c r="J96" i="20"/>
  <c r="K96" s="1"/>
  <c r="M96"/>
  <c r="N96" s="1"/>
  <c r="E279" i="22"/>
  <c r="A279" s="1"/>
  <c r="B279" s="1"/>
  <c r="C282"/>
  <c r="F282"/>
  <c r="K282" s="1"/>
  <c r="I96" i="20"/>
  <c r="D97" s="1"/>
  <c r="S278" i="22" l="1"/>
  <c r="P278"/>
  <c r="D276"/>
  <c r="E280"/>
  <c r="C283"/>
  <c r="F283"/>
  <c r="F97" i="20"/>
  <c r="E97" s="1"/>
  <c r="A280" i="22" l="1"/>
  <c r="B280" s="1"/>
  <c r="S280" s="1"/>
  <c r="D277"/>
  <c r="E281"/>
  <c r="A281" s="1"/>
  <c r="B281" s="1"/>
  <c r="C284"/>
  <c r="F284"/>
  <c r="K284" s="1"/>
  <c r="H97" i="20"/>
  <c r="G97"/>
  <c r="P280" i="22" l="1"/>
  <c r="S281"/>
  <c r="P281"/>
  <c r="R281"/>
  <c r="O281"/>
  <c r="D278"/>
  <c r="J97" i="20"/>
  <c r="M97"/>
  <c r="E282" i="22"/>
  <c r="R282" s="1"/>
  <c r="C285"/>
  <c r="F285"/>
  <c r="K285" s="1"/>
  <c r="I97" i="20"/>
  <c r="D98" s="1"/>
  <c r="O282" i="22" l="1"/>
  <c r="A282"/>
  <c r="B282" s="1"/>
  <c r="D279"/>
  <c r="E283"/>
  <c r="C286"/>
  <c r="F286"/>
  <c r="K286" s="1"/>
  <c r="F98" i="20"/>
  <c r="E98" s="1"/>
  <c r="S282" i="22" l="1"/>
  <c r="P282"/>
  <c r="A283"/>
  <c r="B283" s="1"/>
  <c r="D280"/>
  <c r="E284"/>
  <c r="O284" s="1"/>
  <c r="C287"/>
  <c r="F287"/>
  <c r="K287" s="1"/>
  <c r="H98" i="20"/>
  <c r="G98"/>
  <c r="A284" i="22" l="1"/>
  <c r="B284" s="1"/>
  <c r="S284" s="1"/>
  <c r="S283"/>
  <c r="P283"/>
  <c r="P284"/>
  <c r="R284"/>
  <c r="D281"/>
  <c r="J98" i="20"/>
  <c r="M98"/>
  <c r="E285" i="22"/>
  <c r="O285" s="1"/>
  <c r="C288"/>
  <c r="F288"/>
  <c r="K288" s="1"/>
  <c r="I98" i="20"/>
  <c r="D99" s="1"/>
  <c r="A285" i="22" l="1"/>
  <c r="B285" s="1"/>
  <c r="R285"/>
  <c r="D282"/>
  <c r="E286"/>
  <c r="C289"/>
  <c r="F289"/>
  <c r="K289" s="1"/>
  <c r="F99" i="20"/>
  <c r="E99" s="1"/>
  <c r="S285" i="22" l="1"/>
  <c r="P285"/>
  <c r="A286"/>
  <c r="B286" s="1"/>
  <c r="R286"/>
  <c r="O286"/>
  <c r="D283"/>
  <c r="E287"/>
  <c r="O287" s="1"/>
  <c r="C290"/>
  <c r="F290"/>
  <c r="K290" s="1"/>
  <c r="G99" i="20"/>
  <c r="H99"/>
  <c r="R287" i="22" l="1"/>
  <c r="S286"/>
  <c r="P286"/>
  <c r="A287"/>
  <c r="B287" s="1"/>
  <c r="D284"/>
  <c r="J99" i="20"/>
  <c r="M99"/>
  <c r="N99" s="1"/>
  <c r="K99"/>
  <c r="E288" i="22"/>
  <c r="O288" s="1"/>
  <c r="C291"/>
  <c r="F291"/>
  <c r="K291" s="1"/>
  <c r="I99" i="20"/>
  <c r="D100" s="1"/>
  <c r="A288" i="22" l="1"/>
  <c r="B288" s="1"/>
  <c r="S287"/>
  <c r="P287"/>
  <c r="R288"/>
  <c r="D285"/>
  <c r="E289"/>
  <c r="O289" s="1"/>
  <c r="C292"/>
  <c r="F292"/>
  <c r="K292" s="1"/>
  <c r="F100" i="20"/>
  <c r="E100" s="1"/>
  <c r="A289" i="22" l="1"/>
  <c r="B289" s="1"/>
  <c r="S289" s="1"/>
  <c r="S288"/>
  <c r="P288"/>
  <c r="P289"/>
  <c r="R289"/>
  <c r="D286"/>
  <c r="E290"/>
  <c r="O290" s="1"/>
  <c r="C293"/>
  <c r="F293"/>
  <c r="K293" s="1"/>
  <c r="G100" i="20"/>
  <c r="H100"/>
  <c r="A290" i="22" l="1"/>
  <c r="B290" s="1"/>
  <c r="P290" s="1"/>
  <c r="R290"/>
  <c r="D287"/>
  <c r="J100" i="20"/>
  <c r="M100"/>
  <c r="E291" i="22"/>
  <c r="O291" s="1"/>
  <c r="C294"/>
  <c r="F294"/>
  <c r="K294" s="1"/>
  <c r="I100" i="20"/>
  <c r="D101" s="1"/>
  <c r="S290" i="22" l="1"/>
  <c r="R291"/>
  <c r="A291"/>
  <c r="B291" s="1"/>
  <c r="D288"/>
  <c r="E292"/>
  <c r="R292" s="1"/>
  <c r="C295"/>
  <c r="F295"/>
  <c r="K295" s="1"/>
  <c r="F101" i="20"/>
  <c r="E101" s="1"/>
  <c r="O292" i="22" l="1"/>
  <c r="A292"/>
  <c r="B292" s="1"/>
  <c r="S291"/>
  <c r="P291"/>
  <c r="D289"/>
  <c r="E293"/>
  <c r="O293" s="1"/>
  <c r="C296"/>
  <c r="F296"/>
  <c r="K296" s="1"/>
  <c r="H101" i="20"/>
  <c r="G101"/>
  <c r="S292" i="22" l="1"/>
  <c r="P292"/>
  <c r="A293"/>
  <c r="B293" s="1"/>
  <c r="R293"/>
  <c r="D290"/>
  <c r="J101" i="20"/>
  <c r="M101"/>
  <c r="E294" i="22"/>
  <c r="R294" s="1"/>
  <c r="C297"/>
  <c r="F297"/>
  <c r="K297" s="1"/>
  <c r="I101" i="20"/>
  <c r="D102" s="1"/>
  <c r="A294" i="22" l="1"/>
  <c r="B294" s="1"/>
  <c r="S293"/>
  <c r="P293"/>
  <c r="O294"/>
  <c r="D291"/>
  <c r="E295"/>
  <c r="R295" s="1"/>
  <c r="C298"/>
  <c r="F298"/>
  <c r="K298" s="1"/>
  <c r="F102" i="20"/>
  <c r="E102" s="1"/>
  <c r="A295" i="22" l="1"/>
  <c r="B295" s="1"/>
  <c r="S295" s="1"/>
  <c r="S294"/>
  <c r="P294"/>
  <c r="O295"/>
  <c r="D292"/>
  <c r="E296"/>
  <c r="A296" s="1"/>
  <c r="B296" s="1"/>
  <c r="C299"/>
  <c r="F299"/>
  <c r="K299" s="1"/>
  <c r="H102" i="20"/>
  <c r="G102"/>
  <c r="P295" i="22" l="1"/>
  <c r="S296"/>
  <c r="P296"/>
  <c r="O296"/>
  <c r="R296"/>
  <c r="D293"/>
  <c r="J102" i="20"/>
  <c r="M102"/>
  <c r="N102" s="1"/>
  <c r="K102"/>
  <c r="E297" i="22"/>
  <c r="C300"/>
  <c r="F300"/>
  <c r="K300" s="1"/>
  <c r="I102" i="20"/>
  <c r="D103" s="1"/>
  <c r="A297" i="22" l="1"/>
  <c r="B297" s="1"/>
  <c r="R297"/>
  <c r="O297"/>
  <c r="D294"/>
  <c r="E298"/>
  <c r="C301"/>
  <c r="F301"/>
  <c r="K301" s="1"/>
  <c r="F103" i="20"/>
  <c r="E103" s="1"/>
  <c r="A298" i="22" l="1"/>
  <c r="B298" s="1"/>
  <c r="R298"/>
  <c r="S297"/>
  <c r="P297"/>
  <c r="O298"/>
  <c r="D295"/>
  <c r="E299"/>
  <c r="A299" s="1"/>
  <c r="B299" s="1"/>
  <c r="C302"/>
  <c r="F302"/>
  <c r="K302" s="1"/>
  <c r="G103" i="20"/>
  <c r="H103"/>
  <c r="S299" i="22" l="1"/>
  <c r="P299"/>
  <c r="S298"/>
  <c r="P298"/>
  <c r="R299"/>
  <c r="O299"/>
  <c r="D296"/>
  <c r="J103" i="20"/>
  <c r="M103"/>
  <c r="E300" i="22"/>
  <c r="A300" s="1"/>
  <c r="B300" s="1"/>
  <c r="C303"/>
  <c r="F303"/>
  <c r="K303" s="1"/>
  <c r="I103" i="20"/>
  <c r="D104" s="1"/>
  <c r="O300" i="22" l="1"/>
  <c r="S300"/>
  <c r="P300"/>
  <c r="R300"/>
  <c r="D297"/>
  <c r="E301"/>
  <c r="C304"/>
  <c r="F304"/>
  <c r="K304" s="1"/>
  <c r="F104" i="20"/>
  <c r="E104" s="1"/>
  <c r="O301" i="22" l="1"/>
  <c r="R301"/>
  <c r="A301"/>
  <c r="B301" s="1"/>
  <c r="D298"/>
  <c r="E302"/>
  <c r="R302" s="1"/>
  <c r="C305"/>
  <c r="F305"/>
  <c r="K305" s="1"/>
  <c r="H104" i="20"/>
  <c r="G104"/>
  <c r="S301" i="22" l="1"/>
  <c r="P301"/>
  <c r="A302"/>
  <c r="B302" s="1"/>
  <c r="O302"/>
  <c r="D299"/>
  <c r="J104" i="20"/>
  <c r="M104"/>
  <c r="E303" i="22"/>
  <c r="R303" s="1"/>
  <c r="C306"/>
  <c r="F306"/>
  <c r="K306" s="1"/>
  <c r="I104" i="20"/>
  <c r="D105" s="1"/>
  <c r="O303" i="22" l="1"/>
  <c r="S302"/>
  <c r="P302"/>
  <c r="A303"/>
  <c r="B303" s="1"/>
  <c r="D300"/>
  <c r="E304"/>
  <c r="A304" s="1"/>
  <c r="B304" s="1"/>
  <c r="C307"/>
  <c r="F307"/>
  <c r="K307" s="1"/>
  <c r="F105" i="20"/>
  <c r="E105" s="1"/>
  <c r="O304" i="22" l="1"/>
  <c r="S304"/>
  <c r="P304"/>
  <c r="S303"/>
  <c r="P303"/>
  <c r="R304"/>
  <c r="D301"/>
  <c r="E305"/>
  <c r="R305" s="1"/>
  <c r="C308"/>
  <c r="F308"/>
  <c r="K308" s="1"/>
  <c r="H105" i="20"/>
  <c r="G105"/>
  <c r="A305" i="22" l="1"/>
  <c r="B305" s="1"/>
  <c r="P305" s="1"/>
  <c r="O305"/>
  <c r="D302"/>
  <c r="J105" i="20"/>
  <c r="M105"/>
  <c r="N105" s="1"/>
  <c r="K105"/>
  <c r="E306" i="22"/>
  <c r="R306" s="1"/>
  <c r="C309"/>
  <c r="F309"/>
  <c r="K309" s="1"/>
  <c r="I105" i="20"/>
  <c r="D106" s="1"/>
  <c r="S305" i="22" l="1"/>
  <c r="O306"/>
  <c r="A306"/>
  <c r="B306" s="1"/>
  <c r="D303"/>
  <c r="E307"/>
  <c r="O307" s="1"/>
  <c r="C310"/>
  <c r="F310"/>
  <c r="F106" i="20"/>
  <c r="E106" s="1"/>
  <c r="A307" i="22" l="1"/>
  <c r="B307" s="1"/>
  <c r="R307"/>
  <c r="S306"/>
  <c r="P306"/>
  <c r="D304"/>
  <c r="E308"/>
  <c r="A308" s="1"/>
  <c r="B308" s="1"/>
  <c r="C311"/>
  <c r="F311"/>
  <c r="H106" i="20"/>
  <c r="G106"/>
  <c r="O308" i="22" l="1"/>
  <c r="S308"/>
  <c r="P308"/>
  <c r="S307"/>
  <c r="P307"/>
  <c r="R308"/>
  <c r="D305"/>
  <c r="J106" i="20"/>
  <c r="M106"/>
  <c r="E309" i="22"/>
  <c r="C312"/>
  <c r="F312"/>
  <c r="K312" s="1"/>
  <c r="I106" i="20"/>
  <c r="D107" s="1"/>
  <c r="A309" i="22" l="1"/>
  <c r="B309" s="1"/>
  <c r="O309"/>
  <c r="R309"/>
  <c r="D306"/>
  <c r="E310"/>
  <c r="C313"/>
  <c r="F313"/>
  <c r="K313" s="1"/>
  <c r="F107" i="20"/>
  <c r="E107" s="1"/>
  <c r="S309" i="22" l="1"/>
  <c r="P309"/>
  <c r="A310"/>
  <c r="B310" s="1"/>
  <c r="D307"/>
  <c r="E311"/>
  <c r="A311" s="1"/>
  <c r="B311" s="1"/>
  <c r="C314"/>
  <c r="F314"/>
  <c r="G107" i="20"/>
  <c r="H107"/>
  <c r="S310" i="22" l="1"/>
  <c r="P310"/>
  <c r="D308"/>
  <c r="J107" i="20"/>
  <c r="M107"/>
  <c r="E312" i="22"/>
  <c r="O312" s="1"/>
  <c r="C315"/>
  <c r="F315"/>
  <c r="K315" s="1"/>
  <c r="I107" i="20"/>
  <c r="D108" s="1"/>
  <c r="A312" i="22" l="1"/>
  <c r="B312" s="1"/>
  <c r="R312"/>
  <c r="D309"/>
  <c r="E313"/>
  <c r="C316"/>
  <c r="F316"/>
  <c r="K316" s="1"/>
  <c r="F108" i="20"/>
  <c r="E108" s="1"/>
  <c r="S312" i="22" l="1"/>
  <c r="P312"/>
  <c r="O313"/>
  <c r="A313"/>
  <c r="B313" s="1"/>
  <c r="R313"/>
  <c r="D310"/>
  <c r="E314"/>
  <c r="A314" s="1"/>
  <c r="B314" s="1"/>
  <c r="C317"/>
  <c r="F317"/>
  <c r="K317" s="1"/>
  <c r="H108" i="20"/>
  <c r="G108"/>
  <c r="S313" i="22" l="1"/>
  <c r="P313"/>
  <c r="D311"/>
  <c r="J108" i="20"/>
  <c r="K108" s="1"/>
  <c r="M108"/>
  <c r="N108" s="1"/>
  <c r="E315" i="22"/>
  <c r="A315" s="1"/>
  <c r="B315" s="1"/>
  <c r="C318"/>
  <c r="F318"/>
  <c r="K318" s="1"/>
  <c r="I108" i="20"/>
  <c r="D109" s="1"/>
  <c r="R315" i="22" l="1"/>
  <c r="P315"/>
  <c r="S315"/>
  <c r="O315"/>
  <c r="D312"/>
  <c r="E316"/>
  <c r="C319"/>
  <c r="F319"/>
  <c r="K319" s="1"/>
  <c r="F109" i="20"/>
  <c r="E109" s="1"/>
  <c r="R316" i="22" l="1"/>
  <c r="O316"/>
  <c r="A316"/>
  <c r="B316" s="1"/>
  <c r="D313"/>
  <c r="E317"/>
  <c r="O317" s="1"/>
  <c r="C320"/>
  <c r="F320"/>
  <c r="K320" s="1"/>
  <c r="G109" i="20"/>
  <c r="H109"/>
  <c r="S316" i="22" l="1"/>
  <c r="P316"/>
  <c r="A317"/>
  <c r="B317" s="1"/>
  <c r="R317"/>
  <c r="D314"/>
  <c r="J109" i="20"/>
  <c r="M109"/>
  <c r="E318" i="22"/>
  <c r="O318" s="1"/>
  <c r="C321"/>
  <c r="F321"/>
  <c r="K321" s="1"/>
  <c r="I109" i="20"/>
  <c r="D110" s="1"/>
  <c r="R318" i="22" l="1"/>
  <c r="P317"/>
  <c r="S317"/>
  <c r="A318"/>
  <c r="B318" s="1"/>
  <c r="D315"/>
  <c r="E319"/>
  <c r="A319" s="1"/>
  <c r="B319" s="1"/>
  <c r="C322"/>
  <c r="F322"/>
  <c r="K322" s="1"/>
  <c r="F110" i="20"/>
  <c r="E110" s="1"/>
  <c r="R319" i="22" l="1"/>
  <c r="P319"/>
  <c r="S319"/>
  <c r="S318"/>
  <c r="P318"/>
  <c r="O319"/>
  <c r="D316"/>
  <c r="E320"/>
  <c r="A320" s="1"/>
  <c r="B320" s="1"/>
  <c r="C323"/>
  <c r="F323"/>
  <c r="K323" s="1"/>
  <c r="H110" i="20"/>
  <c r="G110"/>
  <c r="S320" i="22" l="1"/>
  <c r="P320"/>
  <c r="R320"/>
  <c r="O320"/>
  <c r="D317"/>
  <c r="J110" i="20"/>
  <c r="M110"/>
  <c r="E321" i="22"/>
  <c r="O321" s="1"/>
  <c r="C324"/>
  <c r="F324"/>
  <c r="K324" s="1"/>
  <c r="I110" i="20"/>
  <c r="D111" s="1"/>
  <c r="R321" i="22" l="1"/>
  <c r="A321"/>
  <c r="B321" s="1"/>
  <c r="D318"/>
  <c r="E322"/>
  <c r="O322" s="1"/>
  <c r="C325"/>
  <c r="F325"/>
  <c r="K325" s="1"/>
  <c r="F111" i="20"/>
  <c r="E111" s="1"/>
  <c r="A322" i="22" l="1"/>
  <c r="B322" s="1"/>
  <c r="P321"/>
  <c r="S321"/>
  <c r="R322"/>
  <c r="D319"/>
  <c r="E323"/>
  <c r="R323" s="1"/>
  <c r="C326"/>
  <c r="F326"/>
  <c r="K326" s="1"/>
  <c r="G111" i="20"/>
  <c r="H111"/>
  <c r="A323" i="22" l="1"/>
  <c r="B323" s="1"/>
  <c r="P323" s="1"/>
  <c r="S322"/>
  <c r="P322"/>
  <c r="S323"/>
  <c r="O323"/>
  <c r="D320"/>
  <c r="J111" i="20"/>
  <c r="K111" s="1"/>
  <c r="M111"/>
  <c r="N111" s="1"/>
  <c r="E324" i="22"/>
  <c r="R324" s="1"/>
  <c r="C327"/>
  <c r="F327"/>
  <c r="K327" s="1"/>
  <c r="I111" i="20"/>
  <c r="D112" s="1"/>
  <c r="A324" i="22" l="1"/>
  <c r="B324" s="1"/>
  <c r="O324"/>
  <c r="D321"/>
  <c r="E325"/>
  <c r="A325" s="1"/>
  <c r="B325" s="1"/>
  <c r="C328"/>
  <c r="F328"/>
  <c r="K328" s="1"/>
  <c r="F112" i="20"/>
  <c r="E112" s="1"/>
  <c r="P325" i="22" l="1"/>
  <c r="S325"/>
  <c r="S324"/>
  <c r="P324"/>
  <c r="O325"/>
  <c r="R325"/>
  <c r="D322"/>
  <c r="E326"/>
  <c r="C329"/>
  <c r="F329"/>
  <c r="K329" s="1"/>
  <c r="H112" i="20"/>
  <c r="G112"/>
  <c r="A326" i="22" l="1"/>
  <c r="B326" s="1"/>
  <c r="O326"/>
  <c r="R326"/>
  <c r="D323"/>
  <c r="J112" i="20"/>
  <c r="M112"/>
  <c r="E327" i="22"/>
  <c r="A327" s="1"/>
  <c r="B327" s="1"/>
  <c r="C330"/>
  <c r="F330"/>
  <c r="K330" s="1"/>
  <c r="I112" i="20"/>
  <c r="D113" s="1"/>
  <c r="P327" i="22" l="1"/>
  <c r="S327"/>
  <c r="S326"/>
  <c r="P326"/>
  <c r="R327"/>
  <c r="O327"/>
  <c r="D324"/>
  <c r="E328"/>
  <c r="C331"/>
  <c r="F331"/>
  <c r="K331" s="1"/>
  <c r="F113" i="20"/>
  <c r="E113" s="1"/>
  <c r="A328" i="22" l="1"/>
  <c r="B328" s="1"/>
  <c r="R328"/>
  <c r="O328"/>
  <c r="D325"/>
  <c r="E329"/>
  <c r="O329" s="1"/>
  <c r="C332"/>
  <c r="F332"/>
  <c r="K332" s="1"/>
  <c r="G113" i="20"/>
  <c r="H113"/>
  <c r="S328" i="22" l="1"/>
  <c r="P328"/>
  <c r="A329"/>
  <c r="B329" s="1"/>
  <c r="R329"/>
  <c r="D326"/>
  <c r="J113" i="20"/>
  <c r="M113"/>
  <c r="E330" i="22"/>
  <c r="C333"/>
  <c r="F333"/>
  <c r="K333" s="1"/>
  <c r="I113" i="20"/>
  <c r="D114" s="1"/>
  <c r="O330" i="22" l="1"/>
  <c r="P329"/>
  <c r="S329"/>
  <c r="A330"/>
  <c r="B330" s="1"/>
  <c r="R330"/>
  <c r="D327"/>
  <c r="E331"/>
  <c r="A331" s="1"/>
  <c r="B331" s="1"/>
  <c r="C334"/>
  <c r="F334"/>
  <c r="K334" s="1"/>
  <c r="F114" i="20"/>
  <c r="E114" s="1"/>
  <c r="P331" i="22" l="1"/>
  <c r="S331"/>
  <c r="S330"/>
  <c r="P330"/>
  <c r="R331"/>
  <c r="O331"/>
  <c r="D328"/>
  <c r="E332"/>
  <c r="R332" s="1"/>
  <c r="C335"/>
  <c r="F335"/>
  <c r="K335" s="1"/>
  <c r="H114" i="20"/>
  <c r="G114"/>
  <c r="A332" i="22" l="1"/>
  <c r="B332" s="1"/>
  <c r="O332"/>
  <c r="D329"/>
  <c r="J114" i="20"/>
  <c r="K114" s="1"/>
  <c r="M114"/>
  <c r="N114" s="1"/>
  <c r="E333" i="22"/>
  <c r="O333" s="1"/>
  <c r="C336"/>
  <c r="F336"/>
  <c r="K336" s="1"/>
  <c r="I114" i="20"/>
  <c r="D115" s="1"/>
  <c r="A333" i="22" l="1"/>
  <c r="B333" s="1"/>
  <c r="P333" s="1"/>
  <c r="S332"/>
  <c r="P332"/>
  <c r="S333"/>
  <c r="R333"/>
  <c r="D330"/>
  <c r="E334"/>
  <c r="R334" s="1"/>
  <c r="C337"/>
  <c r="F337"/>
  <c r="K337" s="1"/>
  <c r="F115" i="20"/>
  <c r="E115" s="1"/>
  <c r="A334" i="22" l="1"/>
  <c r="B334" s="1"/>
  <c r="P334" s="1"/>
  <c r="O334"/>
  <c r="D331"/>
  <c r="E335"/>
  <c r="C338"/>
  <c r="F338"/>
  <c r="H115" i="20"/>
  <c r="G115"/>
  <c r="S334" i="22" l="1"/>
  <c r="R335"/>
  <c r="O335"/>
  <c r="A335"/>
  <c r="B335" s="1"/>
  <c r="D332"/>
  <c r="J115" i="20"/>
  <c r="M115"/>
  <c r="E336" i="22"/>
  <c r="A336" s="1"/>
  <c r="B336" s="1"/>
  <c r="C339"/>
  <c r="F339"/>
  <c r="I115" i="20"/>
  <c r="D116" s="1"/>
  <c r="S336" i="22" l="1"/>
  <c r="P336"/>
  <c r="P335"/>
  <c r="S335"/>
  <c r="R336"/>
  <c r="O336"/>
  <c r="D333"/>
  <c r="E337"/>
  <c r="O337" s="1"/>
  <c r="C340"/>
  <c r="F340"/>
  <c r="K340" s="1"/>
  <c r="F116" i="20"/>
  <c r="E116" s="1"/>
  <c r="R337" i="22" l="1"/>
  <c r="A337"/>
  <c r="B337" s="1"/>
  <c r="D334"/>
  <c r="E338"/>
  <c r="C341"/>
  <c r="F341"/>
  <c r="K341" s="1"/>
  <c r="H116" i="20"/>
  <c r="G116"/>
  <c r="P337" i="22" l="1"/>
  <c r="S337"/>
  <c r="A338"/>
  <c r="B338" s="1"/>
  <c r="D335"/>
  <c r="J116" i="20"/>
  <c r="M116"/>
  <c r="E339" i="22"/>
  <c r="C342"/>
  <c r="F342"/>
  <c r="I116" i="20"/>
  <c r="D117" s="1"/>
  <c r="A339" i="22" l="1"/>
  <c r="B339" s="1"/>
  <c r="D336"/>
  <c r="E340"/>
  <c r="O340" s="1"/>
  <c r="C343"/>
  <c r="F343"/>
  <c r="K343" s="1"/>
  <c r="F117" i="20"/>
  <c r="E117" s="1"/>
  <c r="P339" i="22" l="1"/>
  <c r="S339"/>
  <c r="A340"/>
  <c r="B340" s="1"/>
  <c r="R340"/>
  <c r="D337"/>
  <c r="E341"/>
  <c r="R341" s="1"/>
  <c r="C344"/>
  <c r="F344"/>
  <c r="K344" s="1"/>
  <c r="G117" i="20"/>
  <c r="H117"/>
  <c r="A341" i="22" l="1"/>
  <c r="B341" s="1"/>
  <c r="S341" s="1"/>
  <c r="S340"/>
  <c r="P340"/>
  <c r="O341"/>
  <c r="D338"/>
  <c r="J117" i="20"/>
  <c r="K117" s="1"/>
  <c r="M117"/>
  <c r="N117" s="1"/>
  <c r="E342" i="22"/>
  <c r="C345"/>
  <c r="F345"/>
  <c r="K345" s="1"/>
  <c r="I117" i="20"/>
  <c r="D118" s="1"/>
  <c r="P341" i="22" l="1"/>
  <c r="A342"/>
  <c r="B342" s="1"/>
  <c r="D339"/>
  <c r="E343"/>
  <c r="A343" s="1"/>
  <c r="B343" s="1"/>
  <c r="C346"/>
  <c r="F346"/>
  <c r="K346" s="1"/>
  <c r="F118" i="20"/>
  <c r="E118" s="1"/>
  <c r="P343" i="22" l="1"/>
  <c r="S343"/>
  <c r="O343"/>
  <c r="S342"/>
  <c r="P342"/>
  <c r="R343"/>
  <c r="D340"/>
  <c r="E344"/>
  <c r="R344" s="1"/>
  <c r="C347"/>
  <c r="F347"/>
  <c r="K347" s="1"/>
  <c r="H118" i="20"/>
  <c r="G118"/>
  <c r="O344" i="22" l="1"/>
  <c r="A344"/>
  <c r="B344" s="1"/>
  <c r="D341"/>
  <c r="J118" i="20"/>
  <c r="M118"/>
  <c r="E345" i="22"/>
  <c r="A345" s="1"/>
  <c r="B345" s="1"/>
  <c r="C348"/>
  <c r="F348"/>
  <c r="K348" s="1"/>
  <c r="I118" i="20"/>
  <c r="D119" s="1"/>
  <c r="R345" i="22" l="1"/>
  <c r="P345"/>
  <c r="S345"/>
  <c r="S344"/>
  <c r="P344"/>
  <c r="O345"/>
  <c r="D342"/>
  <c r="E346"/>
  <c r="R346" s="1"/>
  <c r="C349"/>
  <c r="F349"/>
  <c r="K349" s="1"/>
  <c r="F119" i="20"/>
  <c r="E119" s="1"/>
  <c r="O346" i="22" l="1"/>
  <c r="A346"/>
  <c r="B346" s="1"/>
  <c r="D343"/>
  <c r="E347"/>
  <c r="O347" s="1"/>
  <c r="C350"/>
  <c r="F350"/>
  <c r="K350" s="1"/>
  <c r="G119" i="20"/>
  <c r="H119"/>
  <c r="S346" i="22" l="1"/>
  <c r="P346"/>
  <c r="A347"/>
  <c r="B347" s="1"/>
  <c r="R347"/>
  <c r="D344"/>
  <c r="J119" i="20"/>
  <c r="M119"/>
  <c r="E348" i="22"/>
  <c r="R348" s="1"/>
  <c r="C351"/>
  <c r="F351"/>
  <c r="K351" s="1"/>
  <c r="I119" i="20"/>
  <c r="D120" s="1"/>
  <c r="O348" i="22" l="1"/>
  <c r="P347"/>
  <c r="S347"/>
  <c r="A348"/>
  <c r="B348" s="1"/>
  <c r="D345"/>
  <c r="E349"/>
  <c r="A349" s="1"/>
  <c r="B349" s="1"/>
  <c r="C352"/>
  <c r="F352"/>
  <c r="K352" s="1"/>
  <c r="F120" i="20"/>
  <c r="E120" s="1"/>
  <c r="R349" i="22" l="1"/>
  <c r="P349"/>
  <c r="S349"/>
  <c r="S348"/>
  <c r="P348"/>
  <c r="O349"/>
  <c r="D346"/>
  <c r="E350"/>
  <c r="A350" s="1"/>
  <c r="B350" s="1"/>
  <c r="C353"/>
  <c r="F353"/>
  <c r="K353" s="1"/>
  <c r="H120" i="20"/>
  <c r="G120"/>
  <c r="S350" i="22" l="1"/>
  <c r="P350"/>
  <c r="O350"/>
  <c r="R350"/>
  <c r="D347"/>
  <c r="J120" i="20"/>
  <c r="M120"/>
  <c r="N120" s="1"/>
  <c r="K120"/>
  <c r="E351" i="22"/>
  <c r="R351" s="1"/>
  <c r="C354"/>
  <c r="F354"/>
  <c r="K354" s="1"/>
  <c r="I120" i="20"/>
  <c r="D121" s="1"/>
  <c r="O351" i="22" l="1"/>
  <c r="A351"/>
  <c r="B351" s="1"/>
  <c r="D348"/>
  <c r="E352"/>
  <c r="C355"/>
  <c r="F355"/>
  <c r="K355" s="1"/>
  <c r="F121" i="20"/>
  <c r="E121" s="1"/>
  <c r="A352" i="22" l="1"/>
  <c r="B352" s="1"/>
  <c r="R352"/>
  <c r="P351"/>
  <c r="S351"/>
  <c r="O352"/>
  <c r="D349"/>
  <c r="E353"/>
  <c r="A353" s="1"/>
  <c r="B353" s="1"/>
  <c r="C356"/>
  <c r="F356"/>
  <c r="K356" s="1"/>
  <c r="G121" i="20"/>
  <c r="H121"/>
  <c r="P353" i="22" l="1"/>
  <c r="S353"/>
  <c r="S352"/>
  <c r="P352"/>
  <c r="R353"/>
  <c r="O353"/>
  <c r="D350"/>
  <c r="J121" i="20"/>
  <c r="M121"/>
  <c r="E354" i="22"/>
  <c r="A354" s="1"/>
  <c r="B354" s="1"/>
  <c r="C357"/>
  <c r="F357"/>
  <c r="K357" s="1"/>
  <c r="I121" i="20"/>
  <c r="D122" s="1"/>
  <c r="O354" i="22" l="1"/>
  <c r="S354"/>
  <c r="P354"/>
  <c r="R354"/>
  <c r="D351"/>
  <c r="E355"/>
  <c r="R355" s="1"/>
  <c r="C358"/>
  <c r="F358"/>
  <c r="K358" s="1"/>
  <c r="F122" i="20"/>
  <c r="E122" s="1"/>
  <c r="O355" i="22" l="1"/>
  <c r="A355"/>
  <c r="B355" s="1"/>
  <c r="D352"/>
  <c r="E356"/>
  <c r="C359"/>
  <c r="F359"/>
  <c r="K359" s="1"/>
  <c r="H122" i="20"/>
  <c r="G122"/>
  <c r="A356" i="22" l="1"/>
  <c r="B356" s="1"/>
  <c r="R356"/>
  <c r="P355"/>
  <c r="S355"/>
  <c r="O356"/>
  <c r="D353"/>
  <c r="J122" i="20"/>
  <c r="M122"/>
  <c r="E357" i="22"/>
  <c r="R357" s="1"/>
  <c r="C360"/>
  <c r="F360"/>
  <c r="K360" s="1"/>
  <c r="I122" i="20"/>
  <c r="D123" s="1"/>
  <c r="S356" i="22" l="1"/>
  <c r="P356"/>
  <c r="A357"/>
  <c r="B357" s="1"/>
  <c r="O357"/>
  <c r="D354"/>
  <c r="E358"/>
  <c r="O358" s="1"/>
  <c r="C361"/>
  <c r="F361"/>
  <c r="K361" s="1"/>
  <c r="F123" i="20"/>
  <c r="E123" s="1"/>
  <c r="R358" i="22" l="1"/>
  <c r="P357"/>
  <c r="S357"/>
  <c r="A358"/>
  <c r="B358" s="1"/>
  <c r="D355"/>
  <c r="E359"/>
  <c r="C362"/>
  <c r="F362"/>
  <c r="K362" s="1"/>
  <c r="G123" i="20"/>
  <c r="H123"/>
  <c r="O359" i="22" l="1"/>
  <c r="R359"/>
  <c r="S358"/>
  <c r="P358"/>
  <c r="A359"/>
  <c r="B359" s="1"/>
  <c r="D356"/>
  <c r="J123" i="20"/>
  <c r="K123" s="1"/>
  <c r="M123"/>
  <c r="N123" s="1"/>
  <c r="E360" i="22"/>
  <c r="R360" s="1"/>
  <c r="C363"/>
  <c r="F363"/>
  <c r="K363" s="1"/>
  <c r="I123" i="20"/>
  <c r="D124" s="1"/>
  <c r="A360" i="22" l="1"/>
  <c r="B360" s="1"/>
  <c r="S360" s="1"/>
  <c r="P359"/>
  <c r="S359"/>
  <c r="P360"/>
  <c r="O360"/>
  <c r="D357"/>
  <c r="E361"/>
  <c r="A361" s="1"/>
  <c r="B361" s="1"/>
  <c r="C364"/>
  <c r="F364"/>
  <c r="K364" s="1"/>
  <c r="F124" i="20"/>
  <c r="E124" s="1"/>
  <c r="P361" i="22" l="1"/>
  <c r="S361"/>
  <c r="R361"/>
  <c r="O361"/>
  <c r="D358"/>
  <c r="E362"/>
  <c r="R362" s="1"/>
  <c r="C365"/>
  <c r="F365"/>
  <c r="K365" s="1"/>
  <c r="G124" i="20"/>
  <c r="H124"/>
  <c r="O362" i="22" l="1"/>
  <c r="A362"/>
  <c r="B362" s="1"/>
  <c r="D359"/>
  <c r="J124" i="20"/>
  <c r="M124"/>
  <c r="E363" i="22"/>
  <c r="C366"/>
  <c r="F366"/>
  <c r="K366" s="1"/>
  <c r="I124" i="20"/>
  <c r="D125" s="1"/>
  <c r="O363" i="22" l="1"/>
  <c r="A363"/>
  <c r="B363" s="1"/>
  <c r="S362"/>
  <c r="P362"/>
  <c r="R363"/>
  <c r="D360"/>
  <c r="E364"/>
  <c r="A364" s="1"/>
  <c r="B364" s="1"/>
  <c r="C367"/>
  <c r="F367"/>
  <c r="K367" s="1"/>
  <c r="F125" i="20"/>
  <c r="E125" s="1"/>
  <c r="S364" i="22" l="1"/>
  <c r="P364"/>
  <c r="R364"/>
  <c r="P363"/>
  <c r="S363"/>
  <c r="O364"/>
  <c r="D361"/>
  <c r="E365"/>
  <c r="A365" s="1"/>
  <c r="B365" s="1"/>
  <c r="C368"/>
  <c r="F368"/>
  <c r="K368" s="1"/>
  <c r="G125" i="20"/>
  <c r="H125"/>
  <c r="P365" i="22" l="1"/>
  <c r="S365"/>
  <c r="O365"/>
  <c r="R365"/>
  <c r="D362"/>
  <c r="J125" i="20"/>
  <c r="M125"/>
  <c r="E366" i="22"/>
  <c r="O366" s="1"/>
  <c r="C369"/>
  <c r="F369"/>
  <c r="I125" i="20"/>
  <c r="D126" s="1"/>
  <c r="A366" i="22" l="1"/>
  <c r="B366" s="1"/>
  <c r="P366" s="1"/>
  <c r="R366"/>
  <c r="S366"/>
  <c r="D363"/>
  <c r="E367"/>
  <c r="C370"/>
  <c r="F370"/>
  <c r="F126" i="20"/>
  <c r="E126" s="1"/>
  <c r="A367" i="22" l="1"/>
  <c r="B367" s="1"/>
  <c r="O367"/>
  <c r="R367"/>
  <c r="D364"/>
  <c r="E368"/>
  <c r="A368" s="1"/>
  <c r="B368" s="1"/>
  <c r="C371"/>
  <c r="F371"/>
  <c r="K371" s="1"/>
  <c r="G126" i="20"/>
  <c r="H126"/>
  <c r="S368" i="22" l="1"/>
  <c r="P368"/>
  <c r="P367"/>
  <c r="S367"/>
  <c r="R368"/>
  <c r="O368"/>
  <c r="D365"/>
  <c r="J126" i="20"/>
  <c r="K126" s="1"/>
  <c r="M126"/>
  <c r="N126" s="1"/>
  <c r="E369" i="22"/>
  <c r="A369" s="1"/>
  <c r="B369" s="1"/>
  <c r="C372"/>
  <c r="F372"/>
  <c r="K372" s="1"/>
  <c r="I126" i="20"/>
  <c r="D127" s="1"/>
  <c r="D366" i="22" l="1"/>
  <c r="E370"/>
  <c r="C373"/>
  <c r="F373"/>
  <c r="F127" i="20"/>
  <c r="E127" s="1"/>
  <c r="A370" i="22" l="1"/>
  <c r="B370" s="1"/>
  <c r="D367"/>
  <c r="E371"/>
  <c r="C374"/>
  <c r="F374"/>
  <c r="K374" s="1"/>
  <c r="H127" i="20"/>
  <c r="G127"/>
  <c r="A371" i="22" l="1"/>
  <c r="B371" s="1"/>
  <c r="S370"/>
  <c r="P370"/>
  <c r="O371"/>
  <c r="R371"/>
  <c r="D368"/>
  <c r="J127" i="20"/>
  <c r="M127"/>
  <c r="E372" i="22"/>
  <c r="R372" s="1"/>
  <c r="C375"/>
  <c r="F375"/>
  <c r="K375" s="1"/>
  <c r="I127" i="20"/>
  <c r="D128" s="1"/>
  <c r="P371" i="22" l="1"/>
  <c r="S371"/>
  <c r="A372"/>
  <c r="B372" s="1"/>
  <c r="O372"/>
  <c r="D369"/>
  <c r="E373"/>
  <c r="C376"/>
  <c r="F376"/>
  <c r="K376" s="1"/>
  <c r="F128" i="20"/>
  <c r="E128" s="1"/>
  <c r="S372" i="22" l="1"/>
  <c r="P372"/>
  <c r="A373"/>
  <c r="B373" s="1"/>
  <c r="D370"/>
  <c r="E374"/>
  <c r="A374" s="1"/>
  <c r="B374" s="1"/>
  <c r="C377"/>
  <c r="F377"/>
  <c r="K377" s="1"/>
  <c r="H128" i="20"/>
  <c r="G128"/>
  <c r="O374" i="22" l="1"/>
  <c r="S374"/>
  <c r="P374"/>
  <c r="P373"/>
  <c r="S373"/>
  <c r="R374"/>
  <c r="D371"/>
  <c r="J128" i="20"/>
  <c r="M128"/>
  <c r="E375" i="22"/>
  <c r="C378"/>
  <c r="F378"/>
  <c r="K378" s="1"/>
  <c r="I128" i="20"/>
  <c r="D129" s="1"/>
  <c r="O375" i="22" l="1"/>
  <c r="A375"/>
  <c r="B375" s="1"/>
  <c r="R375"/>
  <c r="D372"/>
  <c r="E376"/>
  <c r="O376" s="1"/>
  <c r="C379"/>
  <c r="F379"/>
  <c r="K379" s="1"/>
  <c r="F129" i="20"/>
  <c r="E129" s="1"/>
  <c r="A376" i="22" l="1"/>
  <c r="B376" s="1"/>
  <c r="P375"/>
  <c r="S375"/>
  <c r="R376"/>
  <c r="D373"/>
  <c r="E377"/>
  <c r="O377" s="1"/>
  <c r="C380"/>
  <c r="F380"/>
  <c r="K380" s="1"/>
  <c r="H129" i="20"/>
  <c r="G129"/>
  <c r="R377" i="22" l="1"/>
  <c r="A377"/>
  <c r="B377" s="1"/>
  <c r="P377" s="1"/>
  <c r="S376"/>
  <c r="P376"/>
  <c r="D374"/>
  <c r="J129" i="20"/>
  <c r="M129"/>
  <c r="N129" s="1"/>
  <c r="K129"/>
  <c r="E378" i="22"/>
  <c r="C381"/>
  <c r="F381"/>
  <c r="K381" s="1"/>
  <c r="I129" i="20"/>
  <c r="D130" s="1"/>
  <c r="S377" i="22" l="1"/>
  <c r="R378"/>
  <c r="O378"/>
  <c r="A378"/>
  <c r="B378" s="1"/>
  <c r="D375"/>
  <c r="E379"/>
  <c r="C382"/>
  <c r="F382"/>
  <c r="K382" s="1"/>
  <c r="F130" i="20"/>
  <c r="E130" s="1"/>
  <c r="S378" i="22" l="1"/>
  <c r="P378"/>
  <c r="O379"/>
  <c r="A379"/>
  <c r="B379" s="1"/>
  <c r="R379"/>
  <c r="D376"/>
  <c r="E380"/>
  <c r="O380" s="1"/>
  <c r="C383"/>
  <c r="F383"/>
  <c r="K383" s="1"/>
  <c r="H130" i="20"/>
  <c r="G130"/>
  <c r="P379" i="22" l="1"/>
  <c r="S379"/>
  <c r="A380"/>
  <c r="B380" s="1"/>
  <c r="R380"/>
  <c r="D377"/>
  <c r="J130" i="20"/>
  <c r="M130"/>
  <c r="E381" i="22"/>
  <c r="R381" s="1"/>
  <c r="C384"/>
  <c r="F384"/>
  <c r="K384" s="1"/>
  <c r="I130" i="20"/>
  <c r="D131" s="1"/>
  <c r="A381" i="22" l="1"/>
  <c r="B381" s="1"/>
  <c r="S381" s="1"/>
  <c r="S380"/>
  <c r="P380"/>
  <c r="O381"/>
  <c r="D378"/>
  <c r="E382"/>
  <c r="A382" s="1"/>
  <c r="B382" s="1"/>
  <c r="C385"/>
  <c r="F385"/>
  <c r="K385" s="1"/>
  <c r="F131" i="20"/>
  <c r="E131" s="1"/>
  <c r="P381" i="22" l="1"/>
  <c r="R382"/>
  <c r="O382"/>
  <c r="S382"/>
  <c r="P382"/>
  <c r="D379"/>
  <c r="E383"/>
  <c r="O383" s="1"/>
  <c r="C386"/>
  <c r="F386"/>
  <c r="K386" s="1"/>
  <c r="G131" i="20"/>
  <c r="H131"/>
  <c r="A383" i="22" l="1"/>
  <c r="B383" s="1"/>
  <c r="R383"/>
  <c r="D380"/>
  <c r="J131" i="20"/>
  <c r="M131"/>
  <c r="E384" i="22"/>
  <c r="O384" s="1"/>
  <c r="C387"/>
  <c r="F387"/>
  <c r="K387" s="1"/>
  <c r="I131" i="20"/>
  <c r="D132" s="1"/>
  <c r="A384" i="22" l="1"/>
  <c r="B384" s="1"/>
  <c r="S384" s="1"/>
  <c r="P383"/>
  <c r="S383"/>
  <c r="P384"/>
  <c r="R384"/>
  <c r="D381"/>
  <c r="E385"/>
  <c r="A385" s="1"/>
  <c r="B385" s="1"/>
  <c r="C388"/>
  <c r="F388"/>
  <c r="K388" s="1"/>
  <c r="F132" i="20"/>
  <c r="E132" s="1"/>
  <c r="P385" i="22" l="1"/>
  <c r="S385"/>
  <c r="R385"/>
  <c r="O385"/>
  <c r="D382"/>
  <c r="E386"/>
  <c r="O386" s="1"/>
  <c r="C389"/>
  <c r="F389"/>
  <c r="K389" s="1"/>
  <c r="H132" i="20"/>
  <c r="G132"/>
  <c r="R386" i="22" l="1"/>
  <c r="A386"/>
  <c r="B386" s="1"/>
  <c r="D383"/>
  <c r="J132" i="20"/>
  <c r="K132" s="1"/>
  <c r="M132"/>
  <c r="N132" s="1"/>
  <c r="E387" i="22"/>
  <c r="O387" s="1"/>
  <c r="C390"/>
  <c r="F390"/>
  <c r="K390" s="1"/>
  <c r="I132" i="20"/>
  <c r="D133" s="1"/>
  <c r="A387" i="22" l="1"/>
  <c r="B387" s="1"/>
  <c r="P387" s="1"/>
  <c r="S386"/>
  <c r="P386"/>
  <c r="S387"/>
  <c r="R387"/>
  <c r="D384"/>
  <c r="E388"/>
  <c r="R388" s="1"/>
  <c r="C391"/>
  <c r="F391"/>
  <c r="K391" s="1"/>
  <c r="F133" i="20"/>
  <c r="E133" s="1"/>
  <c r="A388" i="22" l="1"/>
  <c r="B388" s="1"/>
  <c r="P388" s="1"/>
  <c r="O388"/>
  <c r="D385"/>
  <c r="E389"/>
  <c r="C392"/>
  <c r="F392"/>
  <c r="K392" s="1"/>
  <c r="G133" i="20"/>
  <c r="H133"/>
  <c r="S388" i="22" l="1"/>
  <c r="R389"/>
  <c r="O389"/>
  <c r="A389"/>
  <c r="B389" s="1"/>
  <c r="D386"/>
  <c r="J133" i="20"/>
  <c r="M133"/>
  <c r="E390" i="22"/>
  <c r="A390" s="1"/>
  <c r="B390" s="1"/>
  <c r="C393"/>
  <c r="F393"/>
  <c r="K393" s="1"/>
  <c r="I133" i="20"/>
  <c r="D134" s="1"/>
  <c r="S390" i="22" l="1"/>
  <c r="P390"/>
  <c r="P389"/>
  <c r="S389"/>
  <c r="R390"/>
  <c r="O390"/>
  <c r="D387"/>
  <c r="E391"/>
  <c r="A391" s="1"/>
  <c r="B391" s="1"/>
  <c r="C394"/>
  <c r="F394"/>
  <c r="K394" s="1"/>
  <c r="F134" i="20"/>
  <c r="E134" s="1"/>
  <c r="P391" i="22" l="1"/>
  <c r="S391"/>
  <c r="R391"/>
  <c r="O391"/>
  <c r="D388"/>
  <c r="E392"/>
  <c r="R392" s="1"/>
  <c r="C395"/>
  <c r="F395"/>
  <c r="K395" s="1"/>
  <c r="G134" i="20"/>
  <c r="H134"/>
  <c r="O392" i="22" l="1"/>
  <c r="A392"/>
  <c r="B392" s="1"/>
  <c r="D389"/>
  <c r="J134" i="20"/>
  <c r="M134"/>
  <c r="E393" i="22"/>
  <c r="C396"/>
  <c r="F396"/>
  <c r="K396" s="1"/>
  <c r="I134" i="20"/>
  <c r="D135" s="1"/>
  <c r="S392" i="22" l="1"/>
  <c r="P392"/>
  <c r="A393"/>
  <c r="B393" s="1"/>
  <c r="R393"/>
  <c r="O393"/>
  <c r="D390"/>
  <c r="E394"/>
  <c r="A394" s="1"/>
  <c r="B394" s="1"/>
  <c r="C397"/>
  <c r="F397"/>
  <c r="K397" s="1"/>
  <c r="F135" i="20"/>
  <c r="E135" s="1"/>
  <c r="S394" i="22" l="1"/>
  <c r="P394"/>
  <c r="P393"/>
  <c r="S393"/>
  <c r="R394"/>
  <c r="O394"/>
  <c r="D391"/>
  <c r="E395"/>
  <c r="O395" s="1"/>
  <c r="C398"/>
  <c r="F398"/>
  <c r="K398" s="1"/>
  <c r="G135" i="20"/>
  <c r="H135"/>
  <c r="R395" i="22" l="1"/>
  <c r="A395"/>
  <c r="B395" s="1"/>
  <c r="D392"/>
  <c r="J135" i="20"/>
  <c r="K135" s="1"/>
  <c r="M135"/>
  <c r="N135" s="1"/>
  <c r="E396" i="22"/>
  <c r="O396" s="1"/>
  <c r="C399"/>
  <c r="F399"/>
  <c r="I135" i="20"/>
  <c r="D136" s="1"/>
  <c r="A396" i="22" l="1"/>
  <c r="B396" s="1"/>
  <c r="P395"/>
  <c r="S395"/>
  <c r="R396"/>
  <c r="D393"/>
  <c r="E397"/>
  <c r="C400"/>
  <c r="F400"/>
  <c r="F136" i="20"/>
  <c r="E136" s="1"/>
  <c r="O397" i="22" l="1"/>
  <c r="S396"/>
  <c r="P396"/>
  <c r="A397"/>
  <c r="B397" s="1"/>
  <c r="R397"/>
  <c r="D394"/>
  <c r="E398"/>
  <c r="C401"/>
  <c r="F401"/>
  <c r="K401" s="1"/>
  <c r="H136" i="20"/>
  <c r="G136"/>
  <c r="R398" i="22" l="1"/>
  <c r="P397"/>
  <c r="S397"/>
  <c r="A398"/>
  <c r="B398" s="1"/>
  <c r="O398"/>
  <c r="D395"/>
  <c r="J136" i="20"/>
  <c r="M136"/>
  <c r="E399" i="22"/>
  <c r="A399" s="1"/>
  <c r="B399" s="1"/>
  <c r="C402"/>
  <c r="F402"/>
  <c r="K402" s="1"/>
  <c r="I136" i="20"/>
  <c r="D137" s="1"/>
  <c r="P399" i="22" l="1"/>
  <c r="S399"/>
  <c r="S398"/>
  <c r="P398"/>
  <c r="D396"/>
  <c r="E400"/>
  <c r="C403"/>
  <c r="F403"/>
  <c r="F137" i="20"/>
  <c r="E137" s="1"/>
  <c r="A400" i="22" l="1"/>
  <c r="B400" s="1"/>
  <c r="D397"/>
  <c r="E401"/>
  <c r="R401" s="1"/>
  <c r="C404"/>
  <c r="F404"/>
  <c r="K404" s="1"/>
  <c r="H137" i="20"/>
  <c r="G137"/>
  <c r="A401" i="22" l="1"/>
  <c r="B401" s="1"/>
  <c r="P401" s="1"/>
  <c r="O401"/>
  <c r="D398"/>
  <c r="J137" i="20"/>
  <c r="M137"/>
  <c r="E402" i="22"/>
  <c r="R402" s="1"/>
  <c r="C405"/>
  <c r="F405"/>
  <c r="K405" s="1"/>
  <c r="I137" i="20"/>
  <c r="D138" s="1"/>
  <c r="S401" i="22" l="1"/>
  <c r="O402"/>
  <c r="A402"/>
  <c r="B402" s="1"/>
  <c r="D399"/>
  <c r="E403"/>
  <c r="C406"/>
  <c r="F406"/>
  <c r="K406" s="1"/>
  <c r="F138" i="20"/>
  <c r="E138" s="1"/>
  <c r="S402" i="22" l="1"/>
  <c r="P402"/>
  <c r="A403"/>
  <c r="B403" s="1"/>
  <c r="D400"/>
  <c r="E404"/>
  <c r="A404" s="1"/>
  <c r="B404" s="1"/>
  <c r="C407"/>
  <c r="F407"/>
  <c r="K407" s="1"/>
  <c r="G138" i="20"/>
  <c r="H138"/>
  <c r="S404" i="22" l="1"/>
  <c r="P404"/>
  <c r="O404"/>
  <c r="R404"/>
  <c r="D401"/>
  <c r="J138" i="20"/>
  <c r="K138" s="1"/>
  <c r="M138"/>
  <c r="N138" s="1"/>
  <c r="E405" i="22"/>
  <c r="R405" s="1"/>
  <c r="C408"/>
  <c r="F408"/>
  <c r="K408" s="1"/>
  <c r="I138" i="20"/>
  <c r="D139" s="1"/>
  <c r="O405" i="22" l="1"/>
  <c r="A405"/>
  <c r="B405" s="1"/>
  <c r="D402"/>
  <c r="E406"/>
  <c r="A406" s="1"/>
  <c r="B406" s="1"/>
  <c r="C409"/>
  <c r="F409"/>
  <c r="K409" s="1"/>
  <c r="F139" i="20"/>
  <c r="E139" s="1"/>
  <c r="S406" i="22" l="1"/>
  <c r="P406"/>
  <c r="R406"/>
  <c r="O406"/>
  <c r="P405"/>
  <c r="S405"/>
  <c r="D403"/>
  <c r="E407"/>
  <c r="R407" s="1"/>
  <c r="C410"/>
  <c r="F410"/>
  <c r="K410" s="1"/>
  <c r="H139" i="20"/>
  <c r="G139"/>
  <c r="O407" i="22" l="1"/>
  <c r="A407"/>
  <c r="B407" s="1"/>
  <c r="D404"/>
  <c r="J139" i="20"/>
  <c r="M139"/>
  <c r="E408" i="22"/>
  <c r="O408" s="1"/>
  <c r="C411"/>
  <c r="F411"/>
  <c r="K411" s="1"/>
  <c r="I139" i="20"/>
  <c r="D140" s="1"/>
  <c r="A408" i="22" l="1"/>
  <c r="B408" s="1"/>
  <c r="S408" s="1"/>
  <c r="P407"/>
  <c r="S407"/>
  <c r="R408"/>
  <c r="D405"/>
  <c r="E409"/>
  <c r="O409" s="1"/>
  <c r="C412"/>
  <c r="F412"/>
  <c r="K412" s="1"/>
  <c r="F140" i="20"/>
  <c r="E140" s="1"/>
  <c r="P408" i="22" l="1"/>
  <c r="R409"/>
  <c r="A409"/>
  <c r="B409" s="1"/>
  <c r="S409" s="1"/>
  <c r="D406"/>
  <c r="E410"/>
  <c r="C413"/>
  <c r="F413"/>
  <c r="K413" s="1"/>
  <c r="G140" i="20"/>
  <c r="H140"/>
  <c r="P409" i="22" l="1"/>
  <c r="A410"/>
  <c r="B410" s="1"/>
  <c r="R410"/>
  <c r="O410"/>
  <c r="D407"/>
  <c r="J140" i="20"/>
  <c r="M140"/>
  <c r="E411" i="22"/>
  <c r="A411" s="1"/>
  <c r="B411" s="1"/>
  <c r="C414"/>
  <c r="F414"/>
  <c r="K414" s="1"/>
  <c r="I140" i="20"/>
  <c r="D141" s="1"/>
  <c r="P411" i="22" l="1"/>
  <c r="S411"/>
  <c r="R411"/>
  <c r="S410"/>
  <c r="P410"/>
  <c r="O411"/>
  <c r="D408"/>
  <c r="E412"/>
  <c r="O412" s="1"/>
  <c r="C415"/>
  <c r="F415"/>
  <c r="K415" s="1"/>
  <c r="F141" i="20"/>
  <c r="E141" s="1"/>
  <c r="R412" i="22" l="1"/>
  <c r="A412"/>
  <c r="B412" s="1"/>
  <c r="D409"/>
  <c r="E413"/>
  <c r="C416"/>
  <c r="F416"/>
  <c r="K416" s="1"/>
  <c r="G141" i="20"/>
  <c r="H141"/>
  <c r="O413" i="22" l="1"/>
  <c r="A413"/>
  <c r="B413" s="1"/>
  <c r="S412"/>
  <c r="P412"/>
  <c r="R413"/>
  <c r="D410"/>
  <c r="J141" i="20"/>
  <c r="K141" s="1"/>
  <c r="M141"/>
  <c r="N141" s="1"/>
  <c r="E414" i="22"/>
  <c r="A414" s="1"/>
  <c r="B414" s="1"/>
  <c r="C417"/>
  <c r="F417"/>
  <c r="K417" s="1"/>
  <c r="I141" i="20"/>
  <c r="D142" s="1"/>
  <c r="R414" i="22" l="1"/>
  <c r="S414"/>
  <c r="P414"/>
  <c r="P413"/>
  <c r="S413"/>
  <c r="O414"/>
  <c r="D411"/>
  <c r="E415"/>
  <c r="R415" s="1"/>
  <c r="C418"/>
  <c r="F418"/>
  <c r="K418" s="1"/>
  <c r="F142" i="20"/>
  <c r="E142" s="1"/>
  <c r="O415" i="22" l="1"/>
  <c r="A415"/>
  <c r="B415" s="1"/>
  <c r="S415" s="1"/>
  <c r="D412"/>
  <c r="E416"/>
  <c r="C419"/>
  <c r="F419"/>
  <c r="K419" s="1"/>
  <c r="G142" i="20"/>
  <c r="H142"/>
  <c r="P415" i="22" l="1"/>
  <c r="A416"/>
  <c r="B416" s="1"/>
  <c r="O416"/>
  <c r="R416"/>
  <c r="D413"/>
  <c r="J142" i="20"/>
  <c r="M142"/>
  <c r="E417" i="22"/>
  <c r="A417" s="1"/>
  <c r="B417" s="1"/>
  <c r="C420"/>
  <c r="F420"/>
  <c r="K420" s="1"/>
  <c r="I142" i="20"/>
  <c r="D143" s="1"/>
  <c r="P417" i="22" l="1"/>
  <c r="S417"/>
  <c r="O417"/>
  <c r="S416"/>
  <c r="P416"/>
  <c r="R417"/>
  <c r="D414"/>
  <c r="E418"/>
  <c r="R418" s="1"/>
  <c r="C421"/>
  <c r="F421"/>
  <c r="K421" s="1"/>
  <c r="F143" i="20"/>
  <c r="E143" s="1"/>
  <c r="O418" i="22" l="1"/>
  <c r="A418"/>
  <c r="B418" s="1"/>
  <c r="D415"/>
  <c r="E419"/>
  <c r="R419" s="1"/>
  <c r="C422"/>
  <c r="F422"/>
  <c r="K422" s="1"/>
  <c r="G143" i="20"/>
  <c r="H143"/>
  <c r="A419" i="22" l="1"/>
  <c r="B419" s="1"/>
  <c r="S418"/>
  <c r="P418"/>
  <c r="O419"/>
  <c r="D416"/>
  <c r="J143" i="20"/>
  <c r="M143"/>
  <c r="E420" i="22"/>
  <c r="O420" s="1"/>
  <c r="C423"/>
  <c r="F423"/>
  <c r="K423" s="1"/>
  <c r="I143" i="20"/>
  <c r="D144" s="1"/>
  <c r="P419" i="22" l="1"/>
  <c r="S419"/>
  <c r="A420"/>
  <c r="B420" s="1"/>
  <c r="R420"/>
  <c r="D417"/>
  <c r="E421"/>
  <c r="O421" s="1"/>
  <c r="C424"/>
  <c r="F424"/>
  <c r="K424" s="1"/>
  <c r="F144" i="20"/>
  <c r="E144" s="1"/>
  <c r="R421" i="22" l="1"/>
  <c r="S420"/>
  <c r="P420"/>
  <c r="A421"/>
  <c r="B421" s="1"/>
  <c r="D418"/>
  <c r="E422"/>
  <c r="C425"/>
  <c r="F425"/>
  <c r="K425" s="1"/>
  <c r="H144" i="20"/>
  <c r="G144"/>
  <c r="P421" i="22" l="1"/>
  <c r="S421"/>
  <c r="R422"/>
  <c r="O422"/>
  <c r="A422"/>
  <c r="B422" s="1"/>
  <c r="D419"/>
  <c r="J144" i="20"/>
  <c r="K144" s="1"/>
  <c r="M144"/>
  <c r="N144" s="1"/>
  <c r="E423" i="22"/>
  <c r="O423" s="1"/>
  <c r="C426"/>
  <c r="F426"/>
  <c r="K426" s="1"/>
  <c r="I144" i="20"/>
  <c r="D145" s="1"/>
  <c r="R423" i="22" l="1"/>
  <c r="S422"/>
  <c r="P422"/>
  <c r="A423"/>
  <c r="B423" s="1"/>
  <c r="D420"/>
  <c r="E424"/>
  <c r="C427"/>
  <c r="F427"/>
  <c r="K427" s="1"/>
  <c r="F145" i="20"/>
  <c r="E145" s="1"/>
  <c r="P423" i="22" l="1"/>
  <c r="S423"/>
  <c r="A424"/>
  <c r="B424" s="1"/>
  <c r="R424"/>
  <c r="O424"/>
  <c r="D421"/>
  <c r="E425"/>
  <c r="A425" s="1"/>
  <c r="B425" s="1"/>
  <c r="C428"/>
  <c r="F428"/>
  <c r="K428" s="1"/>
  <c r="G145" i="20"/>
  <c r="H145"/>
  <c r="O425" i="22" l="1"/>
  <c r="R425"/>
  <c r="S424"/>
  <c r="P424"/>
  <c r="P425"/>
  <c r="S425"/>
  <c r="D422"/>
  <c r="J145" i="20"/>
  <c r="M145"/>
  <c r="E426" i="22"/>
  <c r="R426" s="1"/>
  <c r="C429"/>
  <c r="F429"/>
  <c r="K429" s="1"/>
  <c r="I145" i="20"/>
  <c r="D146" s="1"/>
  <c r="A426" i="22" l="1"/>
  <c r="B426" s="1"/>
  <c r="O426"/>
  <c r="D423"/>
  <c r="E427"/>
  <c r="C430"/>
  <c r="F430"/>
  <c r="F146" i="20"/>
  <c r="E146" s="1"/>
  <c r="S426" i="22" l="1"/>
  <c r="P426"/>
  <c r="A427"/>
  <c r="B427" s="1"/>
  <c r="R427"/>
  <c r="O427"/>
  <c r="D424"/>
  <c r="E428"/>
  <c r="O428" s="1"/>
  <c r="C431"/>
  <c r="F431"/>
  <c r="G146" i="20"/>
  <c r="H146"/>
  <c r="R428" i="22" l="1"/>
  <c r="P427"/>
  <c r="S427"/>
  <c r="A428"/>
  <c r="B428" s="1"/>
  <c r="D425"/>
  <c r="J146" i="20"/>
  <c r="M146"/>
  <c r="E429" i="22"/>
  <c r="C432"/>
  <c r="F432"/>
  <c r="K432" s="1"/>
  <c r="I146" i="20"/>
  <c r="D147" s="1"/>
  <c r="S428" i="22" l="1"/>
  <c r="P428"/>
  <c r="O429"/>
  <c r="A429"/>
  <c r="B429" s="1"/>
  <c r="R429"/>
  <c r="D426"/>
  <c r="E430"/>
  <c r="C433"/>
  <c r="F433"/>
  <c r="K433" s="1"/>
  <c r="F147" i="20"/>
  <c r="E147" s="1"/>
  <c r="P429" i="22" l="1"/>
  <c r="S429"/>
  <c r="A430"/>
  <c r="B430" s="1"/>
  <c r="D427"/>
  <c r="E431"/>
  <c r="C434"/>
  <c r="F434"/>
  <c r="H147" i="20"/>
  <c r="G147"/>
  <c r="A431" i="22" l="1"/>
  <c r="B431" s="1"/>
  <c r="S431" s="1"/>
  <c r="D428"/>
  <c r="J147" i="20"/>
  <c r="K147" s="1"/>
  <c r="M147"/>
  <c r="N147" s="1"/>
  <c r="E432" i="22"/>
  <c r="A432" s="1"/>
  <c r="B432" s="1"/>
  <c r="C435"/>
  <c r="F435"/>
  <c r="K435" s="1"/>
  <c r="I147" i="20"/>
  <c r="D148" s="1"/>
  <c r="P431" i="22" l="1"/>
  <c r="O432"/>
  <c r="R432"/>
  <c r="S432"/>
  <c r="P432"/>
  <c r="D429"/>
  <c r="E433"/>
  <c r="C436"/>
  <c r="F436"/>
  <c r="K436" s="1"/>
  <c r="F148" i="20"/>
  <c r="E148" s="1"/>
  <c r="O433" i="22" l="1"/>
  <c r="A433"/>
  <c r="B433" s="1"/>
  <c r="R433"/>
  <c r="D430"/>
  <c r="E434"/>
  <c r="C437"/>
  <c r="F437"/>
  <c r="K437" s="1"/>
  <c r="G148" i="20"/>
  <c r="H148"/>
  <c r="P433" i="22" l="1"/>
  <c r="S433"/>
  <c r="A434"/>
  <c r="D431"/>
  <c r="J148" i="20"/>
  <c r="M148"/>
  <c r="E435" i="22"/>
  <c r="C438"/>
  <c r="F438"/>
  <c r="K438" s="1"/>
  <c r="I148" i="20"/>
  <c r="D149" s="1"/>
  <c r="B434" i="22" l="1"/>
  <c r="A435"/>
  <c r="B435" s="1"/>
  <c r="R435"/>
  <c r="O435"/>
  <c r="D432"/>
  <c r="E436"/>
  <c r="C439"/>
  <c r="F439"/>
  <c r="K439" s="1"/>
  <c r="F149" i="20"/>
  <c r="E149" s="1"/>
  <c r="A436" i="22" l="1"/>
  <c r="B436" s="1"/>
  <c r="P435"/>
  <c r="S435"/>
  <c r="R436"/>
  <c r="S434"/>
  <c r="P434"/>
  <c r="O436"/>
  <c r="D433"/>
  <c r="E437"/>
  <c r="C440"/>
  <c r="F440"/>
  <c r="K440" s="1"/>
  <c r="H149" i="20"/>
  <c r="G149"/>
  <c r="S436" i="22" l="1"/>
  <c r="P436"/>
  <c r="A437"/>
  <c r="B437" s="1"/>
  <c r="O437"/>
  <c r="R437"/>
  <c r="D434"/>
  <c r="J149" i="20"/>
  <c r="M149"/>
  <c r="E438" i="22"/>
  <c r="O438" s="1"/>
  <c r="C441"/>
  <c r="F441"/>
  <c r="K441" s="1"/>
  <c r="I149" i="20"/>
  <c r="D150" s="1"/>
  <c r="A438" i="22" l="1"/>
  <c r="B438" s="1"/>
  <c r="P437"/>
  <c r="S437"/>
  <c r="R438"/>
  <c r="D435"/>
  <c r="E439"/>
  <c r="A439" s="1"/>
  <c r="B439" s="1"/>
  <c r="C442"/>
  <c r="F442"/>
  <c r="K442" s="1"/>
  <c r="F150" i="20"/>
  <c r="E150" s="1"/>
  <c r="R439" i="22" l="1"/>
  <c r="P439"/>
  <c r="S439"/>
  <c r="S438"/>
  <c r="P438"/>
  <c r="O439"/>
  <c r="D436"/>
  <c r="E440"/>
  <c r="A440" s="1"/>
  <c r="B440" s="1"/>
  <c r="C443"/>
  <c r="F443"/>
  <c r="K443" s="1"/>
  <c r="G150" i="20"/>
  <c r="H150"/>
  <c r="S440" i="22" l="1"/>
  <c r="P440"/>
  <c r="R440"/>
  <c r="O440"/>
  <c r="D437"/>
  <c r="J150" i="20"/>
  <c r="K150" s="1"/>
  <c r="M150"/>
  <c r="N150" s="1"/>
  <c r="E441" i="22"/>
  <c r="C444"/>
  <c r="F444"/>
  <c r="K444" s="1"/>
  <c r="I150" i="20"/>
  <c r="D151" s="1"/>
  <c r="A441" i="22" l="1"/>
  <c r="B441" s="1"/>
  <c r="R441"/>
  <c r="O441"/>
  <c r="D438"/>
  <c r="E442"/>
  <c r="C445"/>
  <c r="F445"/>
  <c r="K445" s="1"/>
  <c r="F151" i="20"/>
  <c r="E151" s="1"/>
  <c r="A442" i="22" l="1"/>
  <c r="B442" s="1"/>
  <c r="O442"/>
  <c r="P441"/>
  <c r="S441"/>
  <c r="R442"/>
  <c r="D439"/>
  <c r="E443"/>
  <c r="A443" s="1"/>
  <c r="B443" s="1"/>
  <c r="C446"/>
  <c r="F446"/>
  <c r="K446" s="1"/>
  <c r="H151" i="20"/>
  <c r="G151"/>
  <c r="P443" i="22" l="1"/>
  <c r="S443"/>
  <c r="S442"/>
  <c r="P442"/>
  <c r="R443"/>
  <c r="O443"/>
  <c r="D440"/>
  <c r="J151" i="20"/>
  <c r="M151"/>
  <c r="E444" i="22"/>
  <c r="A444" s="1"/>
  <c r="B444" s="1"/>
  <c r="C447"/>
  <c r="F447"/>
  <c r="K447" s="1"/>
  <c r="I151" i="20"/>
  <c r="D152" s="1"/>
  <c r="R444" i="22" l="1"/>
  <c r="S444"/>
  <c r="P444"/>
  <c r="O444"/>
  <c r="D441"/>
  <c r="E445"/>
  <c r="R445" s="1"/>
  <c r="C448"/>
  <c r="F448"/>
  <c r="K448" s="1"/>
  <c r="F152" i="20"/>
  <c r="E152" s="1"/>
  <c r="O445" i="22" l="1"/>
  <c r="A445"/>
  <c r="B445" s="1"/>
  <c r="D442"/>
  <c r="E446"/>
  <c r="C449"/>
  <c r="F449"/>
  <c r="K449" s="1"/>
  <c r="G152" i="20"/>
  <c r="H152"/>
  <c r="O446" i="22" l="1"/>
  <c r="A446"/>
  <c r="B446" s="1"/>
  <c r="P445"/>
  <c r="S445"/>
  <c r="R446"/>
  <c r="D443"/>
  <c r="J152" i="20"/>
  <c r="M152"/>
  <c r="E447" i="22"/>
  <c r="C450"/>
  <c r="F450"/>
  <c r="K450" s="1"/>
  <c r="I152" i="20"/>
  <c r="D153" s="1"/>
  <c r="A447" i="22" l="1"/>
  <c r="B447" s="1"/>
  <c r="R447"/>
  <c r="S446"/>
  <c r="P446"/>
  <c r="O447"/>
  <c r="D444"/>
  <c r="E448"/>
  <c r="A448" s="1"/>
  <c r="B448" s="1"/>
  <c r="C451"/>
  <c r="F451"/>
  <c r="K451" s="1"/>
  <c r="F153" i="20"/>
  <c r="E153" s="1"/>
  <c r="S448" i="22" l="1"/>
  <c r="P448"/>
  <c r="P447"/>
  <c r="S447"/>
  <c r="R448"/>
  <c r="O448"/>
  <c r="D445"/>
  <c r="E449"/>
  <c r="O449" s="1"/>
  <c r="C452"/>
  <c r="F452"/>
  <c r="K452" s="1"/>
  <c r="H153" i="20"/>
  <c r="G153"/>
  <c r="A449" i="22" l="1"/>
  <c r="B449" s="1"/>
  <c r="R449"/>
  <c r="D446"/>
  <c r="J153" i="20"/>
  <c r="K153" s="1"/>
  <c r="M153"/>
  <c r="N153" s="1"/>
  <c r="E450" i="22"/>
  <c r="R450" s="1"/>
  <c r="C453"/>
  <c r="F453"/>
  <c r="K453" s="1"/>
  <c r="I153" i="20"/>
  <c r="D154" s="1"/>
  <c r="A450" i="22" l="1"/>
  <c r="B450" s="1"/>
  <c r="P450" s="1"/>
  <c r="O450"/>
  <c r="P449"/>
  <c r="S449"/>
  <c r="D447"/>
  <c r="E451"/>
  <c r="R451" s="1"/>
  <c r="C454"/>
  <c r="F454"/>
  <c r="K454" s="1"/>
  <c r="F154" i="20"/>
  <c r="E154" s="1"/>
  <c r="S450" i="22" l="1"/>
  <c r="A451"/>
  <c r="B451" s="1"/>
  <c r="S451" s="1"/>
  <c r="O451"/>
  <c r="D448"/>
  <c r="E452"/>
  <c r="R452" s="1"/>
  <c r="C455"/>
  <c r="F455"/>
  <c r="K455" s="1"/>
  <c r="G154" i="20"/>
  <c r="H154"/>
  <c r="P451" i="22" l="1"/>
  <c r="A452"/>
  <c r="B452" s="1"/>
  <c r="O452"/>
  <c r="D449"/>
  <c r="J154" i="20"/>
  <c r="M154"/>
  <c r="E453" i="22"/>
  <c r="O453" s="1"/>
  <c r="C456"/>
  <c r="F456"/>
  <c r="K456" s="1"/>
  <c r="I154" i="20"/>
  <c r="D155" s="1"/>
  <c r="A453" i="22" l="1"/>
  <c r="B453" s="1"/>
  <c r="P453" s="1"/>
  <c r="S452"/>
  <c r="P452"/>
  <c r="S453"/>
  <c r="R453"/>
  <c r="D450"/>
  <c r="E454"/>
  <c r="R454" s="1"/>
  <c r="C457"/>
  <c r="F457"/>
  <c r="K457" s="1"/>
  <c r="F155" i="20"/>
  <c r="E155" s="1"/>
  <c r="A454" i="22" l="1"/>
  <c r="B454" s="1"/>
  <c r="P454" s="1"/>
  <c r="O454"/>
  <c r="D451"/>
  <c r="E455"/>
  <c r="C458"/>
  <c r="F458"/>
  <c r="K458" s="1"/>
  <c r="G155" i="20"/>
  <c r="H155"/>
  <c r="S454" i="22" l="1"/>
  <c r="R455"/>
  <c r="O455"/>
  <c r="A455"/>
  <c r="B455" s="1"/>
  <c r="D452"/>
  <c r="J155" i="20"/>
  <c r="M155"/>
  <c r="E456" i="22"/>
  <c r="A456" s="1"/>
  <c r="B456" s="1"/>
  <c r="C459"/>
  <c r="F459"/>
  <c r="K459" s="1"/>
  <c r="I155" i="20"/>
  <c r="D156" s="1"/>
  <c r="S456" i="22" l="1"/>
  <c r="P456"/>
  <c r="P455"/>
  <c r="S455"/>
  <c r="R456"/>
  <c r="O456"/>
  <c r="D453"/>
  <c r="E457"/>
  <c r="A457" s="1"/>
  <c r="B457" s="1"/>
  <c r="C460"/>
  <c r="F460"/>
  <c r="F156" i="20"/>
  <c r="E156" s="1"/>
  <c r="P457" i="22" l="1"/>
  <c r="S457"/>
  <c r="R457"/>
  <c r="O457"/>
  <c r="D454"/>
  <c r="E458"/>
  <c r="R458" s="1"/>
  <c r="C461"/>
  <c r="F461"/>
  <c r="H156" i="20"/>
  <c r="G156"/>
  <c r="O458" i="22" l="1"/>
  <c r="A458"/>
  <c r="B458" s="1"/>
  <c r="D455"/>
  <c r="J156" i="20"/>
  <c r="K156" s="1"/>
  <c r="M156"/>
  <c r="N156" s="1"/>
  <c r="E459" i="22"/>
  <c r="R459" s="1"/>
  <c r="C462"/>
  <c r="F462"/>
  <c r="K462" s="1"/>
  <c r="I156" i="20"/>
  <c r="D157" s="1"/>
  <c r="S458" i="22" l="1"/>
  <c r="P458"/>
  <c r="A459"/>
  <c r="B459" s="1"/>
  <c r="O459"/>
  <c r="D456"/>
  <c r="E460"/>
  <c r="A460" s="1"/>
  <c r="B460" s="1"/>
  <c r="C463"/>
  <c r="F463"/>
  <c r="K463" s="1"/>
  <c r="F157" i="20"/>
  <c r="E157" s="1"/>
  <c r="P459" i="22" l="1"/>
  <c r="S459"/>
  <c r="D457"/>
  <c r="E461"/>
  <c r="C464"/>
  <c r="F464"/>
  <c r="G157" i="20"/>
  <c r="H157"/>
  <c r="A461" i="22" l="1"/>
  <c r="B461" s="1"/>
  <c r="D458"/>
  <c r="J157" i="20"/>
  <c r="M157"/>
  <c r="E462" i="22"/>
  <c r="C465"/>
  <c r="F465"/>
  <c r="K465" s="1"/>
  <c r="I157" i="20"/>
  <c r="D158" s="1"/>
  <c r="P461" i="22" l="1"/>
  <c r="S461"/>
  <c r="A462"/>
  <c r="B462" s="1"/>
  <c r="O462"/>
  <c r="R462"/>
  <c r="D459"/>
  <c r="E463"/>
  <c r="A463" s="1"/>
  <c r="B463" s="1"/>
  <c r="C466"/>
  <c r="F466"/>
  <c r="K466" s="1"/>
  <c r="F158" i="20"/>
  <c r="E158" s="1"/>
  <c r="P463" i="22" l="1"/>
  <c r="S463"/>
  <c r="S462"/>
  <c r="P462"/>
  <c r="R463"/>
  <c r="O463"/>
  <c r="D460"/>
  <c r="E464"/>
  <c r="C467"/>
  <c r="F467"/>
  <c r="K467" s="1"/>
  <c r="H158" i="20"/>
  <c r="G158"/>
  <c r="A464" i="22" l="1"/>
  <c r="B464" s="1"/>
  <c r="D461"/>
  <c r="J158" i="20"/>
  <c r="M158"/>
  <c r="E465" i="22"/>
  <c r="R465" s="1"/>
  <c r="C468"/>
  <c r="F468"/>
  <c r="K468" s="1"/>
  <c r="I158" i="20"/>
  <c r="D159" s="1"/>
  <c r="A465" i="22" l="1"/>
  <c r="B465" s="1"/>
  <c r="P465" s="1"/>
  <c r="S464"/>
  <c r="P464"/>
  <c r="O465"/>
  <c r="D462"/>
  <c r="E466"/>
  <c r="O466" s="1"/>
  <c r="C469"/>
  <c r="F469"/>
  <c r="K469" s="1"/>
  <c r="F159" i="20"/>
  <c r="E159" s="1"/>
  <c r="S465" i="22" l="1"/>
  <c r="R466"/>
  <c r="A466"/>
  <c r="B466" s="1"/>
  <c r="D463"/>
  <c r="E467"/>
  <c r="C470"/>
  <c r="F470"/>
  <c r="K470" s="1"/>
  <c r="H159" i="20"/>
  <c r="G159"/>
  <c r="A467" i="22" l="1"/>
  <c r="B467" s="1"/>
  <c r="O467"/>
  <c r="S466"/>
  <c r="P466"/>
  <c r="R467"/>
  <c r="D464"/>
  <c r="J159" i="20"/>
  <c r="K159" s="1"/>
  <c r="M159"/>
  <c r="N159" s="1"/>
  <c r="E468" i="22"/>
  <c r="A468" s="1"/>
  <c r="B468" s="1"/>
  <c r="C471"/>
  <c r="F471"/>
  <c r="K471" s="1"/>
  <c r="I159" i="20"/>
  <c r="D160" s="1"/>
  <c r="R468" i="22" l="1"/>
  <c r="S468"/>
  <c r="P468"/>
  <c r="P467"/>
  <c r="S467"/>
  <c r="O468"/>
  <c r="D465"/>
  <c r="E469"/>
  <c r="O469" s="1"/>
  <c r="C472"/>
  <c r="F472"/>
  <c r="K472" s="1"/>
  <c r="F160" i="20"/>
  <c r="E160" s="1"/>
  <c r="A469" i="22" l="1"/>
  <c r="B469" s="1"/>
  <c r="S469" s="1"/>
  <c r="R469"/>
  <c r="D466"/>
  <c r="E470"/>
  <c r="C473"/>
  <c r="F473"/>
  <c r="K473" s="1"/>
  <c r="G160" i="20"/>
  <c r="H160"/>
  <c r="P469" i="22" l="1"/>
  <c r="O470"/>
  <c r="R470"/>
  <c r="A470"/>
  <c r="B470" s="1"/>
  <c r="D467"/>
  <c r="J160" i="20"/>
  <c r="M160"/>
  <c r="E471" i="22"/>
  <c r="A471" s="1"/>
  <c r="B471" s="1"/>
  <c r="C474"/>
  <c r="F474"/>
  <c r="K474" s="1"/>
  <c r="I160" i="20"/>
  <c r="D161" s="1"/>
  <c r="P471" i="22" l="1"/>
  <c r="S471"/>
  <c r="S470"/>
  <c r="P470"/>
  <c r="O471"/>
  <c r="R471"/>
  <c r="D468"/>
  <c r="E472"/>
  <c r="R472" s="1"/>
  <c r="C475"/>
  <c r="F475"/>
  <c r="K475" s="1"/>
  <c r="F161" i="20"/>
  <c r="E161" s="1"/>
  <c r="O472" i="22" l="1"/>
  <c r="A472"/>
  <c r="B472" s="1"/>
  <c r="D469"/>
  <c r="E473"/>
  <c r="C476"/>
  <c r="F476"/>
  <c r="K476" s="1"/>
  <c r="G161" i="20"/>
  <c r="H161"/>
  <c r="A473" i="22" l="1"/>
  <c r="B473" s="1"/>
  <c r="R473"/>
  <c r="S472"/>
  <c r="P472"/>
  <c r="O473"/>
  <c r="D470"/>
  <c r="J161" i="20"/>
  <c r="M161"/>
  <c r="E474" i="22"/>
  <c r="C477"/>
  <c r="F477"/>
  <c r="K477" s="1"/>
  <c r="I161" i="20"/>
  <c r="D162" s="1"/>
  <c r="O474" i="22" l="1"/>
  <c r="A474"/>
  <c r="B474" s="1"/>
  <c r="P473"/>
  <c r="S473"/>
  <c r="R474"/>
  <c r="D471"/>
  <c r="E475"/>
  <c r="A475" s="1"/>
  <c r="B475" s="1"/>
  <c r="C478"/>
  <c r="F478"/>
  <c r="K478" s="1"/>
  <c r="F162" i="20"/>
  <c r="E162" s="1"/>
  <c r="P475" i="22" l="1"/>
  <c r="S475"/>
  <c r="O475"/>
  <c r="S474"/>
  <c r="P474"/>
  <c r="R475"/>
  <c r="D472"/>
  <c r="E476"/>
  <c r="R476" s="1"/>
  <c r="C479"/>
  <c r="F479"/>
  <c r="K479" s="1"/>
  <c r="H162" i="20"/>
  <c r="G162"/>
  <c r="O476" i="22" l="1"/>
  <c r="A476"/>
  <c r="B476" s="1"/>
  <c r="D473"/>
  <c r="J162" i="20"/>
  <c r="K162" s="1"/>
  <c r="M162"/>
  <c r="N162" s="1"/>
  <c r="E477" i="22"/>
  <c r="R477" s="1"/>
  <c r="C480"/>
  <c r="F480"/>
  <c r="K480" s="1"/>
  <c r="I162" i="20"/>
  <c r="D163" s="1"/>
  <c r="A477" i="22" l="1"/>
  <c r="B477" s="1"/>
  <c r="S477" s="1"/>
  <c r="P477"/>
  <c r="S476"/>
  <c r="P476"/>
  <c r="O477"/>
  <c r="D474"/>
  <c r="E478"/>
  <c r="R478" s="1"/>
  <c r="C481"/>
  <c r="F481"/>
  <c r="K481" s="1"/>
  <c r="F163" i="20"/>
  <c r="E163" s="1"/>
  <c r="O478" i="22" l="1"/>
  <c r="A478"/>
  <c r="B478" s="1"/>
  <c r="D475"/>
  <c r="E479"/>
  <c r="O479" s="1"/>
  <c r="C482"/>
  <c r="F482"/>
  <c r="K482" s="1"/>
  <c r="H163" i="20"/>
  <c r="G163"/>
  <c r="S478" i="22" l="1"/>
  <c r="P478"/>
  <c r="A479"/>
  <c r="B479" s="1"/>
  <c r="R479"/>
  <c r="D476"/>
  <c r="J163" i="20"/>
  <c r="M163"/>
  <c r="E480" i="22"/>
  <c r="R480" s="1"/>
  <c r="C483"/>
  <c r="F483"/>
  <c r="K483" s="1"/>
  <c r="I163" i="20"/>
  <c r="D164" s="1"/>
  <c r="O480" i="22" l="1"/>
  <c r="P479"/>
  <c r="S479"/>
  <c r="A480"/>
  <c r="B480" s="1"/>
  <c r="D477"/>
  <c r="E481"/>
  <c r="R481" s="1"/>
  <c r="C484"/>
  <c r="F484"/>
  <c r="K484" s="1"/>
  <c r="F164" i="20"/>
  <c r="E164" s="1"/>
  <c r="A481" i="22" l="1"/>
  <c r="B481" s="1"/>
  <c r="P481" s="1"/>
  <c r="S480"/>
  <c r="P480"/>
  <c r="S481"/>
  <c r="O481"/>
  <c r="D478"/>
  <c r="E482"/>
  <c r="R482" s="1"/>
  <c r="C485"/>
  <c r="F485"/>
  <c r="K485" s="1"/>
  <c r="H164" i="20"/>
  <c r="G164"/>
  <c r="A482" i="22" l="1"/>
  <c r="B482" s="1"/>
  <c r="P482" s="1"/>
  <c r="O482"/>
  <c r="D479"/>
  <c r="J164" i="20"/>
  <c r="M164"/>
  <c r="E483" i="22"/>
  <c r="R483" s="1"/>
  <c r="C486"/>
  <c r="F486"/>
  <c r="K486" s="1"/>
  <c r="I164" i="20"/>
  <c r="D165" s="1"/>
  <c r="S482" i="22" l="1"/>
  <c r="O483"/>
  <c r="A483"/>
  <c r="B483" s="1"/>
  <c r="D480"/>
  <c r="E484"/>
  <c r="O484" s="1"/>
  <c r="C487"/>
  <c r="F487"/>
  <c r="K487" s="1"/>
  <c r="F165" i="20"/>
  <c r="E165" s="1"/>
  <c r="A484" i="22" l="1"/>
  <c r="B484" s="1"/>
  <c r="P484" s="1"/>
  <c r="R484"/>
  <c r="P483"/>
  <c r="S483"/>
  <c r="D481"/>
  <c r="E485"/>
  <c r="O485" s="1"/>
  <c r="C488"/>
  <c r="F488"/>
  <c r="K488" s="1"/>
  <c r="G165" i="20"/>
  <c r="H165"/>
  <c r="S484" i="22" l="1"/>
  <c r="R485"/>
  <c r="A485"/>
  <c r="B485" s="1"/>
  <c r="D482"/>
  <c r="J165" i="20"/>
  <c r="K165" s="1"/>
  <c r="M165"/>
  <c r="N165" s="1"/>
  <c r="E486" i="22"/>
  <c r="A486" s="1"/>
  <c r="B486" s="1"/>
  <c r="C489"/>
  <c r="F489"/>
  <c r="K489" s="1"/>
  <c r="I165" i="20"/>
  <c r="D166" s="1"/>
  <c r="O486" i="22" l="1"/>
  <c r="S486"/>
  <c r="P486"/>
  <c r="P485"/>
  <c r="S485"/>
  <c r="R486"/>
  <c r="D483"/>
  <c r="E487"/>
  <c r="A487" s="1"/>
  <c r="B487" s="1"/>
  <c r="C490"/>
  <c r="F490"/>
  <c r="K490" s="1"/>
  <c r="F166" i="20"/>
  <c r="E166" s="1"/>
  <c r="P487" i="22" l="1"/>
  <c r="S487"/>
  <c r="O487"/>
  <c r="R487"/>
  <c r="D484"/>
  <c r="E488"/>
  <c r="O488" s="1"/>
  <c r="C491"/>
  <c r="F491"/>
  <c r="G166" i="20"/>
  <c r="H166"/>
  <c r="R488" i="22" l="1"/>
  <c r="A488"/>
  <c r="B488" s="1"/>
  <c r="D485"/>
  <c r="J166" i="20"/>
  <c r="M166"/>
  <c r="E489" i="22"/>
  <c r="O489" s="1"/>
  <c r="C492"/>
  <c r="F492"/>
  <c r="I166" i="20"/>
  <c r="D167" s="1"/>
  <c r="S488" i="22" l="1"/>
  <c r="P488"/>
  <c r="A489"/>
  <c r="B489" s="1"/>
  <c r="R489"/>
  <c r="D486"/>
  <c r="E490"/>
  <c r="A490" s="1"/>
  <c r="B490" s="1"/>
  <c r="C493"/>
  <c r="F493"/>
  <c r="K493" s="1"/>
  <c r="F167" i="20"/>
  <c r="E167" s="1"/>
  <c r="O490" i="22" l="1"/>
  <c r="S490"/>
  <c r="P490"/>
  <c r="P489"/>
  <c r="S489"/>
  <c r="R490"/>
  <c r="D487"/>
  <c r="E491"/>
  <c r="A491" s="1"/>
  <c r="B491" s="1"/>
  <c r="C494"/>
  <c r="F494"/>
  <c r="K494" s="1"/>
  <c r="G167" i="20"/>
  <c r="H167"/>
  <c r="P491" i="22" l="1"/>
  <c r="S491"/>
  <c r="D488"/>
  <c r="J167" i="20"/>
  <c r="M167"/>
  <c r="E492" i="22"/>
  <c r="C495"/>
  <c r="F495"/>
  <c r="I167" i="20"/>
  <c r="D168" s="1"/>
  <c r="A492" i="22" l="1"/>
  <c r="B492" s="1"/>
  <c r="D489"/>
  <c r="E493"/>
  <c r="C496"/>
  <c r="F496"/>
  <c r="K496" s="1"/>
  <c r="F168" i="20"/>
  <c r="E168" s="1"/>
  <c r="A493" i="22" l="1"/>
  <c r="B493" s="1"/>
  <c r="R493"/>
  <c r="O493"/>
  <c r="D490"/>
  <c r="E494"/>
  <c r="R494" s="1"/>
  <c r="C497"/>
  <c r="F497"/>
  <c r="K497" s="1"/>
  <c r="H168" i="20"/>
  <c r="G168"/>
  <c r="O494" i="22" l="1"/>
  <c r="P493"/>
  <c r="S493"/>
  <c r="A494"/>
  <c r="B494" s="1"/>
  <c r="D491"/>
  <c r="J168" i="20"/>
  <c r="M168"/>
  <c r="N168" s="1"/>
  <c r="K168"/>
  <c r="E495" i="22"/>
  <c r="C498"/>
  <c r="F498"/>
  <c r="K498" s="1"/>
  <c r="I168" i="20"/>
  <c r="D169" s="1"/>
  <c r="S494" i="22" l="1"/>
  <c r="P494"/>
  <c r="A495"/>
  <c r="D492"/>
  <c r="E496"/>
  <c r="O496" s="1"/>
  <c r="C499"/>
  <c r="F499"/>
  <c r="K499" s="1"/>
  <c r="F169" i="20"/>
  <c r="E169" s="1"/>
  <c r="B495" i="22" l="1"/>
  <c r="A496"/>
  <c r="B496" s="1"/>
  <c r="R496"/>
  <c r="D493"/>
  <c r="E497"/>
  <c r="R497" s="1"/>
  <c r="C500"/>
  <c r="F500"/>
  <c r="K500" s="1"/>
  <c r="G169" i="20"/>
  <c r="H169"/>
  <c r="S496" i="22" l="1"/>
  <c r="P496"/>
  <c r="A497"/>
  <c r="B497" s="1"/>
  <c r="O497"/>
  <c r="D494"/>
  <c r="J169" i="20"/>
  <c r="M169"/>
  <c r="E498" i="22"/>
  <c r="O498" s="1"/>
  <c r="C501"/>
  <c r="F501"/>
  <c r="K501" s="1"/>
  <c r="I169" i="20"/>
  <c r="D170" s="1"/>
  <c r="A498" i="22" l="1"/>
  <c r="B498" s="1"/>
  <c r="S498" s="1"/>
  <c r="P497"/>
  <c r="S497"/>
  <c r="R498"/>
  <c r="D495"/>
  <c r="E499"/>
  <c r="R499" s="1"/>
  <c r="C502"/>
  <c r="F502"/>
  <c r="K502" s="1"/>
  <c r="F170" i="20"/>
  <c r="E170" s="1"/>
  <c r="A499" i="22" l="1"/>
  <c r="B499" s="1"/>
  <c r="S499" s="1"/>
  <c r="P498"/>
  <c r="P499"/>
  <c r="O499"/>
  <c r="D496"/>
  <c r="E500"/>
  <c r="C503"/>
  <c r="F503"/>
  <c r="K503" s="1"/>
  <c r="G170" i="20"/>
  <c r="H170"/>
  <c r="R500" i="22" l="1"/>
  <c r="O500"/>
  <c r="A500"/>
  <c r="B500" s="1"/>
  <c r="D497"/>
  <c r="J170" i="20"/>
  <c r="M170"/>
  <c r="E501" i="22"/>
  <c r="A501" s="1"/>
  <c r="B501" s="1"/>
  <c r="C504"/>
  <c r="F504"/>
  <c r="K504" s="1"/>
  <c r="I170" i="20"/>
  <c r="D171" s="1"/>
  <c r="P501" i="22" l="1"/>
  <c r="S501"/>
  <c r="S500"/>
  <c r="P500"/>
  <c r="R501"/>
  <c r="O501"/>
  <c r="D498"/>
  <c r="E502"/>
  <c r="R502" s="1"/>
  <c r="C505"/>
  <c r="F505"/>
  <c r="K505" s="1"/>
  <c r="F171" i="20"/>
  <c r="E171" s="1"/>
  <c r="O502" i="22" l="1"/>
  <c r="A502"/>
  <c r="B502" s="1"/>
  <c r="D499"/>
  <c r="E503"/>
  <c r="C506"/>
  <c r="F506"/>
  <c r="K506" s="1"/>
  <c r="H171" i="20"/>
  <c r="G171"/>
  <c r="A503" i="22" l="1"/>
  <c r="B503" s="1"/>
  <c r="O503"/>
  <c r="S502"/>
  <c r="P502"/>
  <c r="R503"/>
  <c r="D500"/>
  <c r="J171" i="20"/>
  <c r="K171" s="1"/>
  <c r="M171"/>
  <c r="N171" s="1"/>
  <c r="E504" i="22"/>
  <c r="O504" s="1"/>
  <c r="C507"/>
  <c r="F507"/>
  <c r="K507" s="1"/>
  <c r="I171" i="20"/>
  <c r="D172" s="1"/>
  <c r="A504" i="22" l="1"/>
  <c r="B504" s="1"/>
  <c r="S504" s="1"/>
  <c r="P503"/>
  <c r="S503"/>
  <c r="P504"/>
  <c r="R504"/>
  <c r="D501"/>
  <c r="E505"/>
  <c r="A505" s="1"/>
  <c r="B505" s="1"/>
  <c r="C508"/>
  <c r="F508"/>
  <c r="K508" s="1"/>
  <c r="F172" i="20"/>
  <c r="E172" s="1"/>
  <c r="P505" i="22" l="1"/>
  <c r="S505"/>
  <c r="R505"/>
  <c r="O505"/>
  <c r="D502"/>
  <c r="E506"/>
  <c r="O506" s="1"/>
  <c r="C509"/>
  <c r="F509"/>
  <c r="K509" s="1"/>
  <c r="G172" i="20"/>
  <c r="H172"/>
  <c r="R506" i="22" l="1"/>
  <c r="A506"/>
  <c r="B506" s="1"/>
  <c r="D503"/>
  <c r="J172" i="20"/>
  <c r="M172"/>
  <c r="E507" i="22"/>
  <c r="A507" s="1"/>
  <c r="B507" s="1"/>
  <c r="C510"/>
  <c r="F510"/>
  <c r="K510" s="1"/>
  <c r="I172" i="20"/>
  <c r="D173" s="1"/>
  <c r="P507" i="22" l="1"/>
  <c r="S507"/>
  <c r="S506"/>
  <c r="P506"/>
  <c r="O507"/>
  <c r="R507"/>
  <c r="D504"/>
  <c r="E508"/>
  <c r="A508" s="1"/>
  <c r="B508" s="1"/>
  <c r="C511"/>
  <c r="F511"/>
  <c r="K511" s="1"/>
  <c r="F173" i="20"/>
  <c r="E173" s="1"/>
  <c r="S508" i="22" l="1"/>
  <c r="P508"/>
  <c r="O508"/>
  <c r="R508"/>
  <c r="D505"/>
  <c r="E509"/>
  <c r="O509" s="1"/>
  <c r="C512"/>
  <c r="F512"/>
  <c r="K512" s="1"/>
  <c r="H173" i="20"/>
  <c r="G173"/>
  <c r="R509" i="22" l="1"/>
  <c r="A509"/>
  <c r="B509" s="1"/>
  <c r="D506"/>
  <c r="J173" i="20"/>
  <c r="M173"/>
  <c r="E510" i="22"/>
  <c r="R510" s="1"/>
  <c r="C513"/>
  <c r="F513"/>
  <c r="K513" s="1"/>
  <c r="I173" i="20"/>
  <c r="D174" s="1"/>
  <c r="P509" i="22" l="1"/>
  <c r="S509"/>
  <c r="A510"/>
  <c r="B510" s="1"/>
  <c r="O510"/>
  <c r="D507"/>
  <c r="E511"/>
  <c r="A511" s="1"/>
  <c r="B511" s="1"/>
  <c r="C514"/>
  <c r="F514"/>
  <c r="K514" s="1"/>
  <c r="F174" i="20"/>
  <c r="E174" s="1"/>
  <c r="R511" i="22" l="1"/>
  <c r="P511"/>
  <c r="S511"/>
  <c r="S510"/>
  <c r="P510"/>
  <c r="O511"/>
  <c r="D508"/>
  <c r="E512"/>
  <c r="R512" s="1"/>
  <c r="C515"/>
  <c r="F515"/>
  <c r="K515" s="1"/>
  <c r="G174" i="20"/>
  <c r="H174"/>
  <c r="O512" i="22" l="1"/>
  <c r="A512"/>
  <c r="B512" s="1"/>
  <c r="D509"/>
  <c r="J174" i="20"/>
  <c r="K174" s="1"/>
  <c r="M174"/>
  <c r="N174" s="1"/>
  <c r="E513" i="22"/>
  <c r="A513" s="1"/>
  <c r="B513" s="1"/>
  <c r="C516"/>
  <c r="F516"/>
  <c r="K516" s="1"/>
  <c r="I174" i="20"/>
  <c r="D175" s="1"/>
  <c r="R513" i="22" l="1"/>
  <c r="P513"/>
  <c r="S513"/>
  <c r="S512"/>
  <c r="P512"/>
  <c r="O513"/>
  <c r="D510"/>
  <c r="E514"/>
  <c r="A514" s="1"/>
  <c r="B514" s="1"/>
  <c r="C517"/>
  <c r="F517"/>
  <c r="K517" s="1"/>
  <c r="F175" i="20"/>
  <c r="E175" s="1"/>
  <c r="S514" i="22" l="1"/>
  <c r="P514"/>
  <c r="R514"/>
  <c r="O514"/>
  <c r="D511"/>
  <c r="E515"/>
  <c r="R515" s="1"/>
  <c r="C518"/>
  <c r="F518"/>
  <c r="K518" s="1"/>
  <c r="G175" i="20"/>
  <c r="H175"/>
  <c r="O515" i="22" l="1"/>
  <c r="A515"/>
  <c r="B515" s="1"/>
  <c r="D512"/>
  <c r="J175" i="20"/>
  <c r="M175"/>
  <c r="E516" i="22"/>
  <c r="C519"/>
  <c r="F519"/>
  <c r="K519" s="1"/>
  <c r="I175" i="20"/>
  <c r="D176" s="1"/>
  <c r="P515" i="22" l="1"/>
  <c r="S515"/>
  <c r="A516"/>
  <c r="B516" s="1"/>
  <c r="O516"/>
  <c r="R516"/>
  <c r="D513"/>
  <c r="E517"/>
  <c r="A517" s="1"/>
  <c r="B517" s="1"/>
  <c r="C520"/>
  <c r="F520"/>
  <c r="K520" s="1"/>
  <c r="F176" i="20"/>
  <c r="E176" s="1"/>
  <c r="P517" i="22" l="1"/>
  <c r="S517"/>
  <c r="S516"/>
  <c r="P516"/>
  <c r="R517"/>
  <c r="O517"/>
  <c r="D514"/>
  <c r="E518"/>
  <c r="R518" s="1"/>
  <c r="C521"/>
  <c r="F521"/>
  <c r="K521" s="1"/>
  <c r="G176" i="20"/>
  <c r="H176"/>
  <c r="O518" i="22" l="1"/>
  <c r="A518"/>
  <c r="B518" s="1"/>
  <c r="D515"/>
  <c r="J176" i="20"/>
  <c r="M176"/>
  <c r="E519" i="22"/>
  <c r="O519" s="1"/>
  <c r="C522"/>
  <c r="F522"/>
  <c r="I176" i="20"/>
  <c r="D177" s="1"/>
  <c r="A519" i="22" l="1"/>
  <c r="B519" s="1"/>
  <c r="S519" s="1"/>
  <c r="S518"/>
  <c r="P518"/>
  <c r="R519"/>
  <c r="D516"/>
  <c r="E520"/>
  <c r="O520" s="1"/>
  <c r="C523"/>
  <c r="F523"/>
  <c r="F177" i="20"/>
  <c r="E177" s="1"/>
  <c r="P519" i="22" l="1"/>
  <c r="A520"/>
  <c r="B520" s="1"/>
  <c r="S520" s="1"/>
  <c r="R520"/>
  <c r="D517"/>
  <c r="E521"/>
  <c r="R521" s="1"/>
  <c r="C524"/>
  <c r="F524"/>
  <c r="K524" s="1"/>
  <c r="G177" i="20"/>
  <c r="H177"/>
  <c r="P520" i="22" l="1"/>
  <c r="O521"/>
  <c r="A521"/>
  <c r="B521" s="1"/>
  <c r="D518"/>
  <c r="J177" i="20"/>
  <c r="K177" s="1"/>
  <c r="M177"/>
  <c r="N177" s="1"/>
  <c r="E522" i="22"/>
  <c r="C525"/>
  <c r="F525"/>
  <c r="K525" s="1"/>
  <c r="I177" i="20"/>
  <c r="D178" s="1"/>
  <c r="P521" i="22" l="1"/>
  <c r="S521"/>
  <c r="A522"/>
  <c r="B522" s="1"/>
  <c r="D519"/>
  <c r="E523"/>
  <c r="C526"/>
  <c r="F526"/>
  <c r="F178" i="20"/>
  <c r="E178" s="1"/>
  <c r="A523" i="22" l="1"/>
  <c r="B523" s="1"/>
  <c r="D520"/>
  <c r="E524"/>
  <c r="C527"/>
  <c r="F527"/>
  <c r="K527" s="1"/>
  <c r="H178" i="20"/>
  <c r="G178"/>
  <c r="O524" i="22" l="1"/>
  <c r="R524"/>
  <c r="P523"/>
  <c r="S523"/>
  <c r="A524"/>
  <c r="B524" s="1"/>
  <c r="D521"/>
  <c r="J178" i="20"/>
  <c r="M178"/>
  <c r="E525" i="22"/>
  <c r="R525" s="1"/>
  <c r="C528"/>
  <c r="F528"/>
  <c r="K528" s="1"/>
  <c r="I178" i="20"/>
  <c r="D179" s="1"/>
  <c r="S524" i="22" l="1"/>
  <c r="P524"/>
  <c r="A525"/>
  <c r="B525" s="1"/>
  <c r="O525"/>
  <c r="D522"/>
  <c r="E526"/>
  <c r="A526" s="1"/>
  <c r="C529"/>
  <c r="F529"/>
  <c r="K529" s="1"/>
  <c r="F179" i="20"/>
  <c r="E179" s="1"/>
  <c r="B526" i="22" l="1"/>
  <c r="P525"/>
  <c r="S525"/>
  <c r="D523"/>
  <c r="E527"/>
  <c r="A527" s="1"/>
  <c r="B527" s="1"/>
  <c r="C530"/>
  <c r="F530"/>
  <c r="K530" s="1"/>
  <c r="G179" i="20"/>
  <c r="H179"/>
  <c r="P527" i="22" l="1"/>
  <c r="S527"/>
  <c r="R527"/>
  <c r="O527"/>
  <c r="S526"/>
  <c r="P526"/>
  <c r="D524"/>
  <c r="J179" i="20"/>
  <c r="M179"/>
  <c r="E528" i="22"/>
  <c r="A528" s="1"/>
  <c r="B528" s="1"/>
  <c r="C531"/>
  <c r="F531"/>
  <c r="K531" s="1"/>
  <c r="I179" i="20"/>
  <c r="D180" s="1"/>
  <c r="O528" i="22" l="1"/>
  <c r="R528"/>
  <c r="S528"/>
  <c r="P528"/>
  <c r="D525"/>
  <c r="E529"/>
  <c r="A529" s="1"/>
  <c r="B529" s="1"/>
  <c r="C532"/>
  <c r="F532"/>
  <c r="K532" s="1"/>
  <c r="F180" i="20"/>
  <c r="E180" s="1"/>
  <c r="P529" i="22" l="1"/>
  <c r="S529"/>
  <c r="O529"/>
  <c r="R529"/>
  <c r="D526"/>
  <c r="E530"/>
  <c r="O530" s="1"/>
  <c r="C533"/>
  <c r="F533"/>
  <c r="K533" s="1"/>
  <c r="H180" i="20"/>
  <c r="G180"/>
  <c r="R530" i="22" l="1"/>
  <c r="A530"/>
  <c r="B530" s="1"/>
  <c r="D527"/>
  <c r="J180" i="20"/>
  <c r="K180" s="1"/>
  <c r="M180"/>
  <c r="N180" s="1"/>
  <c r="E531" i="22"/>
  <c r="C534"/>
  <c r="F534"/>
  <c r="K534" s="1"/>
  <c r="I180" i="20"/>
  <c r="D181" s="1"/>
  <c r="S530" i="22" l="1"/>
  <c r="P530"/>
  <c r="R531"/>
  <c r="A531"/>
  <c r="B531" s="1"/>
  <c r="O531"/>
  <c r="D528"/>
  <c r="E532"/>
  <c r="A532" s="1"/>
  <c r="B532" s="1"/>
  <c r="C535"/>
  <c r="F535"/>
  <c r="K535" s="1"/>
  <c r="F181" i="20"/>
  <c r="E181" s="1"/>
  <c r="S532" i="22" l="1"/>
  <c r="P532"/>
  <c r="P531"/>
  <c r="S531"/>
  <c r="O532"/>
  <c r="R532"/>
  <c r="D529"/>
  <c r="E533"/>
  <c r="C536"/>
  <c r="F536"/>
  <c r="K536" s="1"/>
  <c r="G181" i="20"/>
  <c r="H181"/>
  <c r="A533" i="22" l="1"/>
  <c r="B533" s="1"/>
  <c r="O533"/>
  <c r="R533"/>
  <c r="D530"/>
  <c r="J181" i="20"/>
  <c r="M181"/>
  <c r="E534" i="22"/>
  <c r="A534" s="1"/>
  <c r="B534" s="1"/>
  <c r="C537"/>
  <c r="F537"/>
  <c r="K537" s="1"/>
  <c r="I181" i="20"/>
  <c r="D182" s="1"/>
  <c r="S534" i="22" l="1"/>
  <c r="P534"/>
  <c r="R534"/>
  <c r="P533"/>
  <c r="S533"/>
  <c r="O534"/>
  <c r="D531"/>
  <c r="E535"/>
  <c r="R535" s="1"/>
  <c r="C538"/>
  <c r="F538"/>
  <c r="K538" s="1"/>
  <c r="F182" i="20"/>
  <c r="E182" s="1"/>
  <c r="O535" i="22" l="1"/>
  <c r="A535"/>
  <c r="B535" s="1"/>
  <c r="D532"/>
  <c r="E536"/>
  <c r="C539"/>
  <c r="F539"/>
  <c r="K539" s="1"/>
  <c r="H182" i="20"/>
  <c r="G182"/>
  <c r="A536" i="22" l="1"/>
  <c r="B536" s="1"/>
  <c r="O536"/>
  <c r="P535"/>
  <c r="S535"/>
  <c r="R536"/>
  <c r="D533"/>
  <c r="J182" i="20"/>
  <c r="M182"/>
  <c r="E537" i="22"/>
  <c r="O537" s="1"/>
  <c r="C540"/>
  <c r="F540"/>
  <c r="K540" s="1"/>
  <c r="I182" i="20"/>
  <c r="D183" s="1"/>
  <c r="S536" i="22" l="1"/>
  <c r="P536"/>
  <c r="A537"/>
  <c r="B537" s="1"/>
  <c r="R537"/>
  <c r="D534"/>
  <c r="E538"/>
  <c r="A538" s="1"/>
  <c r="B538" s="1"/>
  <c r="C541"/>
  <c r="F541"/>
  <c r="K541" s="1"/>
  <c r="F183" i="20"/>
  <c r="E183" s="1"/>
  <c r="R538" i="22" l="1"/>
  <c r="S538"/>
  <c r="P538"/>
  <c r="P537"/>
  <c r="S537"/>
  <c r="O538"/>
  <c r="D535"/>
  <c r="E539"/>
  <c r="A539" s="1"/>
  <c r="B539" s="1"/>
  <c r="C542"/>
  <c r="F542"/>
  <c r="K542" s="1"/>
  <c r="G183" i="20"/>
  <c r="H183"/>
  <c r="P539" i="22" l="1"/>
  <c r="S539"/>
  <c r="R539"/>
  <c r="O539"/>
  <c r="D536"/>
  <c r="J183" i="20"/>
  <c r="K183" s="1"/>
  <c r="M183"/>
  <c r="N183" s="1"/>
  <c r="E540" i="22"/>
  <c r="A540" s="1"/>
  <c r="B540" s="1"/>
  <c r="C543"/>
  <c r="F543"/>
  <c r="K543" s="1"/>
  <c r="I183" i="20"/>
  <c r="D184" s="1"/>
  <c r="S540" i="22" l="1"/>
  <c r="P540"/>
  <c r="R540"/>
  <c r="O540"/>
  <c r="D537"/>
  <c r="E541"/>
  <c r="R541" s="1"/>
  <c r="C544"/>
  <c r="F544"/>
  <c r="K544" s="1"/>
  <c r="F184" i="20"/>
  <c r="E184" s="1"/>
  <c r="O541" i="22" l="1"/>
  <c r="A541"/>
  <c r="B541" s="1"/>
  <c r="D538"/>
  <c r="E542"/>
  <c r="A542" s="1"/>
  <c r="B542" s="1"/>
  <c r="C545"/>
  <c r="F545"/>
  <c r="K545" s="1"/>
  <c r="G184" i="20"/>
  <c r="H184"/>
  <c r="S542" i="22" l="1"/>
  <c r="P542"/>
  <c r="R542"/>
  <c r="P541"/>
  <c r="S541"/>
  <c r="O542"/>
  <c r="D539"/>
  <c r="J184" i="20"/>
  <c r="M184"/>
  <c r="E543" i="22"/>
  <c r="O543" s="1"/>
  <c r="C546"/>
  <c r="F546"/>
  <c r="K546" s="1"/>
  <c r="I184" i="20"/>
  <c r="D185" s="1"/>
  <c r="R543" i="22" l="1"/>
  <c r="A543"/>
  <c r="B543" s="1"/>
  <c r="D540"/>
  <c r="E544"/>
  <c r="A544" s="1"/>
  <c r="B544" s="1"/>
  <c r="C547"/>
  <c r="F547"/>
  <c r="K547" s="1"/>
  <c r="F185" i="20"/>
  <c r="E185" s="1"/>
  <c r="S544" i="22" l="1"/>
  <c r="P544"/>
  <c r="P543"/>
  <c r="S543"/>
  <c r="O544"/>
  <c r="R544"/>
  <c r="D541"/>
  <c r="E545"/>
  <c r="A545" s="1"/>
  <c r="B545" s="1"/>
  <c r="C548"/>
  <c r="F548"/>
  <c r="K548" s="1"/>
  <c r="G185" i="20"/>
  <c r="H185"/>
  <c r="P545" i="22" l="1"/>
  <c r="S545"/>
  <c r="O545"/>
  <c r="R545"/>
  <c r="D542"/>
  <c r="J185" i="20"/>
  <c r="M185"/>
  <c r="E546" i="22"/>
  <c r="R546" s="1"/>
  <c r="C549"/>
  <c r="F549"/>
  <c r="K549" s="1"/>
  <c r="I185" i="20"/>
  <c r="D186" s="1"/>
  <c r="A546" i="22" l="1"/>
  <c r="B546" s="1"/>
  <c r="O546"/>
  <c r="S546"/>
  <c r="P546"/>
  <c r="D543"/>
  <c r="E547"/>
  <c r="R547" s="1"/>
  <c r="C550"/>
  <c r="F550"/>
  <c r="K550" s="1"/>
  <c r="F186" i="20"/>
  <c r="E186" s="1"/>
  <c r="A547" i="22" l="1"/>
  <c r="B547" s="1"/>
  <c r="O547"/>
  <c r="D544"/>
  <c r="E548"/>
  <c r="C551"/>
  <c r="F551"/>
  <c r="K551" s="1"/>
  <c r="H186" i="20"/>
  <c r="G186"/>
  <c r="P547" i="22" l="1"/>
  <c r="S547"/>
  <c r="A548"/>
  <c r="B548" s="1"/>
  <c r="O548"/>
  <c r="R548"/>
  <c r="D545"/>
  <c r="J186" i="20"/>
  <c r="K186" s="1"/>
  <c r="M186"/>
  <c r="N186" s="1"/>
  <c r="E549" i="22"/>
  <c r="C552"/>
  <c r="F552"/>
  <c r="I186" i="20"/>
  <c r="D187" s="1"/>
  <c r="S548" i="22" l="1"/>
  <c r="P548"/>
  <c r="O549"/>
  <c r="R549"/>
  <c r="A549"/>
  <c r="B549" s="1"/>
  <c r="D546"/>
  <c r="E550"/>
  <c r="A550" s="1"/>
  <c r="B550" s="1"/>
  <c r="C553"/>
  <c r="F553"/>
  <c r="F187" i="20"/>
  <c r="E187" s="1"/>
  <c r="R550" i="22" l="1"/>
  <c r="O550"/>
  <c r="S550"/>
  <c r="P550"/>
  <c r="P549"/>
  <c r="S549"/>
  <c r="D547"/>
  <c r="E551"/>
  <c r="A551" s="1"/>
  <c r="B551" s="1"/>
  <c r="C554"/>
  <c r="F554"/>
  <c r="K554" s="1"/>
  <c r="G187" i="20"/>
  <c r="H187"/>
  <c r="R551" i="22" l="1"/>
  <c r="P551"/>
  <c r="S551"/>
  <c r="O551"/>
  <c r="D548"/>
  <c r="J187" i="20"/>
  <c r="M187"/>
  <c r="E552" i="22"/>
  <c r="C555"/>
  <c r="F555"/>
  <c r="K555" s="1"/>
  <c r="I187" i="20"/>
  <c r="D188" s="1"/>
  <c r="A552" i="22" l="1"/>
  <c r="B552" s="1"/>
  <c r="D549"/>
  <c r="E553"/>
  <c r="C556"/>
  <c r="F556"/>
  <c r="F188" i="20"/>
  <c r="E188" s="1"/>
  <c r="A553" i="22" l="1"/>
  <c r="B553" s="1"/>
  <c r="D550"/>
  <c r="E554"/>
  <c r="O554" s="1"/>
  <c r="C557"/>
  <c r="F557"/>
  <c r="K557" s="1"/>
  <c r="H188" i="20"/>
  <c r="G188"/>
  <c r="R554" i="22" l="1"/>
  <c r="P553"/>
  <c r="S553"/>
  <c r="A554"/>
  <c r="B554" s="1"/>
  <c r="D551"/>
  <c r="J188" i="20"/>
  <c r="M188"/>
  <c r="E555" i="22"/>
  <c r="A555" s="1"/>
  <c r="B555" s="1"/>
  <c r="C558"/>
  <c r="F558"/>
  <c r="K558" s="1"/>
  <c r="I188" i="20"/>
  <c r="D189" s="1"/>
  <c r="P555" i="22" l="1"/>
  <c r="S555"/>
  <c r="S554"/>
  <c r="P554"/>
  <c r="R555"/>
  <c r="O555"/>
  <c r="D552"/>
  <c r="E556"/>
  <c r="C559"/>
  <c r="F559"/>
  <c r="K559" s="1"/>
  <c r="F189" i="20"/>
  <c r="E189" s="1"/>
  <c r="A556" i="22" l="1"/>
  <c r="D553"/>
  <c r="E557"/>
  <c r="R557" s="1"/>
  <c r="C560"/>
  <c r="F560"/>
  <c r="K560" s="1"/>
  <c r="G189" i="20"/>
  <c r="H189"/>
  <c r="O557" i="22" l="1"/>
  <c r="A557"/>
  <c r="B557" s="1"/>
  <c r="B556"/>
  <c r="D554"/>
  <c r="J189" i="20"/>
  <c r="K189" s="1"/>
  <c r="M189"/>
  <c r="N189" s="1"/>
  <c r="E558" i="22"/>
  <c r="A558" s="1"/>
  <c r="B558" s="1"/>
  <c r="C561"/>
  <c r="F561"/>
  <c r="K561" s="1"/>
  <c r="I189" i="20"/>
  <c r="D190" s="1"/>
  <c r="R558" i="22" l="1"/>
  <c r="S558"/>
  <c r="P558"/>
  <c r="S556"/>
  <c r="P556"/>
  <c r="P557"/>
  <c r="S557"/>
  <c r="O558"/>
  <c r="D555"/>
  <c r="E559"/>
  <c r="C562"/>
  <c r="F562"/>
  <c r="K562" s="1"/>
  <c r="F190" i="20"/>
  <c r="E190" s="1"/>
  <c r="R559" i="22" l="1"/>
  <c r="O559"/>
  <c r="A559"/>
  <c r="B559" s="1"/>
  <c r="D556"/>
  <c r="E560"/>
  <c r="R560" s="1"/>
  <c r="C563"/>
  <c r="F563"/>
  <c r="K563" s="1"/>
  <c r="G190" i="20"/>
  <c r="H190"/>
  <c r="P559" i="22" l="1"/>
  <c r="S559"/>
  <c r="A560"/>
  <c r="B560" s="1"/>
  <c r="O560"/>
  <c r="D557"/>
  <c r="J190" i="20"/>
  <c r="M190"/>
  <c r="E561" i="22"/>
  <c r="O561" s="1"/>
  <c r="C564"/>
  <c r="F564"/>
  <c r="K564" s="1"/>
  <c r="I190" i="20"/>
  <c r="D191" s="1"/>
  <c r="R561" i="22" l="1"/>
  <c r="S560"/>
  <c r="P560"/>
  <c r="A561"/>
  <c r="B561" s="1"/>
  <c r="D558"/>
  <c r="E562"/>
  <c r="O562" s="1"/>
  <c r="C565"/>
  <c r="F565"/>
  <c r="K565" s="1"/>
  <c r="F191" i="20"/>
  <c r="E191" s="1"/>
  <c r="A562" i="22" l="1"/>
  <c r="B562" s="1"/>
  <c r="S562" s="1"/>
  <c r="P561"/>
  <c r="S561"/>
  <c r="P562"/>
  <c r="R562"/>
  <c r="D559"/>
  <c r="E563"/>
  <c r="A563" s="1"/>
  <c r="B563" s="1"/>
  <c r="C566"/>
  <c r="F566"/>
  <c r="K566" s="1"/>
  <c r="H191" i="20"/>
  <c r="G191"/>
  <c r="P563" i="22" l="1"/>
  <c r="S563"/>
  <c r="R563"/>
  <c r="O563"/>
  <c r="D560"/>
  <c r="J191" i="20"/>
  <c r="M191"/>
  <c r="E564" i="22"/>
  <c r="R564" s="1"/>
  <c r="C567"/>
  <c r="F567"/>
  <c r="K567" s="1"/>
  <c r="I191" i="20"/>
  <c r="D192" s="1"/>
  <c r="O564" i="22" l="1"/>
  <c r="A564"/>
  <c r="B564" s="1"/>
  <c r="D561"/>
  <c r="E565"/>
  <c r="C568"/>
  <c r="F568"/>
  <c r="K568" s="1"/>
  <c r="F192" i="20"/>
  <c r="E192" s="1"/>
  <c r="A565" i="22" l="1"/>
  <c r="B565" s="1"/>
  <c r="O565"/>
  <c r="S564"/>
  <c r="P564"/>
  <c r="R565"/>
  <c r="D562"/>
  <c r="E566"/>
  <c r="A566" s="1"/>
  <c r="B566" s="1"/>
  <c r="C569"/>
  <c r="F569"/>
  <c r="K569" s="1"/>
  <c r="G192" i="20"/>
  <c r="H192"/>
  <c r="S566" i="22" l="1"/>
  <c r="P566"/>
  <c r="O566"/>
  <c r="P565"/>
  <c r="S565"/>
  <c r="R566"/>
  <c r="D563"/>
  <c r="J192" i="20"/>
  <c r="K192" s="1"/>
  <c r="M192"/>
  <c r="N192" s="1"/>
  <c r="E567" i="22"/>
  <c r="O567" s="1"/>
  <c r="C570"/>
  <c r="F570"/>
  <c r="K570" s="1"/>
  <c r="I192" i="20"/>
  <c r="D193" s="1"/>
  <c r="R567" i="22" l="1"/>
  <c r="A567"/>
  <c r="B567" s="1"/>
  <c r="D564"/>
  <c r="E568"/>
  <c r="A568" s="1"/>
  <c r="B568" s="1"/>
  <c r="C571"/>
  <c r="F571"/>
  <c r="K571" s="1"/>
  <c r="F193" i="20"/>
  <c r="E193" s="1"/>
  <c r="S568" i="22" l="1"/>
  <c r="P568"/>
  <c r="P567"/>
  <c r="S567"/>
  <c r="R568"/>
  <c r="O568"/>
  <c r="D565"/>
  <c r="E569"/>
  <c r="O569" s="1"/>
  <c r="C572"/>
  <c r="F572"/>
  <c r="K572" s="1"/>
  <c r="G193" i="20"/>
  <c r="H193"/>
  <c r="A569" i="22" l="1"/>
  <c r="B569" s="1"/>
  <c r="R569"/>
  <c r="D566"/>
  <c r="J193" i="20"/>
  <c r="M193"/>
  <c r="E570" i="22"/>
  <c r="O570" s="1"/>
  <c r="C573"/>
  <c r="F573"/>
  <c r="K573" s="1"/>
  <c r="I193" i="20"/>
  <c r="D194" s="1"/>
  <c r="A570" i="22" l="1"/>
  <c r="B570" s="1"/>
  <c r="S570" s="1"/>
  <c r="P569"/>
  <c r="S569"/>
  <c r="P570"/>
  <c r="R570"/>
  <c r="D567"/>
  <c r="E571"/>
  <c r="A571" s="1"/>
  <c r="B571" s="1"/>
  <c r="C574"/>
  <c r="F574"/>
  <c r="K574" s="1"/>
  <c r="F194" i="20"/>
  <c r="E194" s="1"/>
  <c r="P571" i="22" l="1"/>
  <c r="S571"/>
  <c r="R571"/>
  <c r="O571"/>
  <c r="D568"/>
  <c r="E572"/>
  <c r="O572" s="1"/>
  <c r="C575"/>
  <c r="F575"/>
  <c r="K575" s="1"/>
  <c r="G194" i="20"/>
  <c r="H194"/>
  <c r="R572" i="22" l="1"/>
  <c r="A572"/>
  <c r="B572" s="1"/>
  <c r="D569"/>
  <c r="J194" i="20"/>
  <c r="M194"/>
  <c r="E573" i="22"/>
  <c r="A573" s="1"/>
  <c r="B573" s="1"/>
  <c r="C576"/>
  <c r="F576"/>
  <c r="K576" s="1"/>
  <c r="I194" i="20"/>
  <c r="D195" s="1"/>
  <c r="P573" i="22" l="1"/>
  <c r="S573"/>
  <c r="S572"/>
  <c r="P572"/>
  <c r="O573"/>
  <c r="R573"/>
  <c r="D570"/>
  <c r="E574"/>
  <c r="O574" s="1"/>
  <c r="C577"/>
  <c r="F577"/>
  <c r="K577" s="1"/>
  <c r="F195" i="20"/>
  <c r="E195" s="1"/>
  <c r="R574" i="22" l="1"/>
  <c r="A574"/>
  <c r="B574" s="1"/>
  <c r="D571"/>
  <c r="E575"/>
  <c r="C578"/>
  <c r="F578"/>
  <c r="K578" s="1"/>
  <c r="G195" i="20"/>
  <c r="H195"/>
  <c r="A575" i="22" l="1"/>
  <c r="B575" s="1"/>
  <c r="R575"/>
  <c r="S574"/>
  <c r="P574"/>
  <c r="O575"/>
  <c r="D572"/>
  <c r="J195" i="20"/>
  <c r="K195" s="1"/>
  <c r="M195"/>
  <c r="N195" s="1"/>
  <c r="E576" i="22"/>
  <c r="A576" s="1"/>
  <c r="B576" s="1"/>
  <c r="C579"/>
  <c r="F579"/>
  <c r="K579" s="1"/>
  <c r="I195" i="20"/>
  <c r="D196" s="1"/>
  <c r="R576" i="22" l="1"/>
  <c r="S576"/>
  <c r="P576"/>
  <c r="P575"/>
  <c r="S575"/>
  <c r="O576"/>
  <c r="D573"/>
  <c r="E577"/>
  <c r="R577" s="1"/>
  <c r="C580"/>
  <c r="F580"/>
  <c r="K580" s="1"/>
  <c r="F196" i="20"/>
  <c r="E196" s="1"/>
  <c r="A577" i="22" l="1"/>
  <c r="B577" s="1"/>
  <c r="P577" s="1"/>
  <c r="O577"/>
  <c r="D574"/>
  <c r="E578"/>
  <c r="C581"/>
  <c r="F581"/>
  <c r="K581" s="1"/>
  <c r="G196" i="20"/>
  <c r="H196"/>
  <c r="S577" i="22" l="1"/>
  <c r="A578"/>
  <c r="B578" s="1"/>
  <c r="R578"/>
  <c r="O578"/>
  <c r="D575"/>
  <c r="J196" i="20"/>
  <c r="M196"/>
  <c r="E579" i="22"/>
  <c r="A579" s="1"/>
  <c r="B579" s="1"/>
  <c r="C582"/>
  <c r="F582"/>
  <c r="K582" s="1"/>
  <c r="I196" i="20"/>
  <c r="D197" s="1"/>
  <c r="P579" i="22" l="1"/>
  <c r="S579"/>
  <c r="R579"/>
  <c r="S578"/>
  <c r="P578"/>
  <c r="O579"/>
  <c r="D576"/>
  <c r="E580"/>
  <c r="R580" s="1"/>
  <c r="C583"/>
  <c r="F583"/>
  <c r="F197" i="20"/>
  <c r="E197" s="1"/>
  <c r="O580" i="22" l="1"/>
  <c r="A580"/>
  <c r="B580" s="1"/>
  <c r="D577"/>
  <c r="E581"/>
  <c r="O581" s="1"/>
  <c r="C584"/>
  <c r="F584"/>
  <c r="G197" i="20"/>
  <c r="H197"/>
  <c r="S580" i="22" l="1"/>
  <c r="P580"/>
  <c r="A581"/>
  <c r="B581" s="1"/>
  <c r="R581"/>
  <c r="D578"/>
  <c r="J197" i="20"/>
  <c r="M197"/>
  <c r="E582" i="22"/>
  <c r="O582" s="1"/>
  <c r="C585"/>
  <c r="F585"/>
  <c r="K585" s="1"/>
  <c r="I197" i="20"/>
  <c r="D198" s="1"/>
  <c r="R582" i="22" l="1"/>
  <c r="P581"/>
  <c r="S581"/>
  <c r="A582"/>
  <c r="B582" s="1"/>
  <c r="D579"/>
  <c r="E583"/>
  <c r="C586"/>
  <c r="F586"/>
  <c r="K586" s="1"/>
  <c r="F198" i="20"/>
  <c r="E198" s="1"/>
  <c r="S582" i="22" l="1"/>
  <c r="P582"/>
  <c r="A583"/>
  <c r="B583" s="1"/>
  <c r="D580"/>
  <c r="E584"/>
  <c r="A584" s="1"/>
  <c r="B584" s="1"/>
  <c r="C587"/>
  <c r="F587"/>
  <c r="G198" i="20"/>
  <c r="H198"/>
  <c r="P583" i="22" l="1"/>
  <c r="S583"/>
  <c r="D581"/>
  <c r="J198" i="20"/>
  <c r="K198" s="1"/>
  <c r="M198"/>
  <c r="N198" s="1"/>
  <c r="E585" i="22"/>
  <c r="C588"/>
  <c r="F588"/>
  <c r="K588" s="1"/>
  <c r="I198" i="20"/>
  <c r="D199" s="1"/>
  <c r="R585" i="22" l="1"/>
  <c r="A585"/>
  <c r="B585" s="1"/>
  <c r="O585"/>
  <c r="D582"/>
  <c r="E586"/>
  <c r="C589"/>
  <c r="F589"/>
  <c r="K589" s="1"/>
  <c r="F199" i="20"/>
  <c r="E199" s="1"/>
  <c r="O586" i="22" l="1"/>
  <c r="A586"/>
  <c r="B586" s="1"/>
  <c r="P585"/>
  <c r="S585"/>
  <c r="R586"/>
  <c r="D583"/>
  <c r="E587"/>
  <c r="A587" s="1"/>
  <c r="B587" s="1"/>
  <c r="C590"/>
  <c r="F590"/>
  <c r="K590" s="1"/>
  <c r="G199" i="20"/>
  <c r="H199"/>
  <c r="S586" i="22" l="1"/>
  <c r="P586"/>
  <c r="D584"/>
  <c r="J199" i="20"/>
  <c r="M199"/>
  <c r="E588" i="22"/>
  <c r="O588" s="1"/>
  <c r="C591"/>
  <c r="F591"/>
  <c r="K591" s="1"/>
  <c r="I199" i="20"/>
  <c r="D200" s="1"/>
  <c r="R588" i="22" l="1"/>
  <c r="A588"/>
  <c r="B588" s="1"/>
  <c r="D585"/>
  <c r="E589"/>
  <c r="C592"/>
  <c r="F592"/>
  <c r="K592" s="1"/>
  <c r="F200" i="20"/>
  <c r="E200" s="1"/>
  <c r="A589" i="22" l="1"/>
  <c r="B589" s="1"/>
  <c r="R589"/>
  <c r="S588"/>
  <c r="P588"/>
  <c r="O589"/>
  <c r="D586"/>
  <c r="E590"/>
  <c r="O590" s="1"/>
  <c r="C593"/>
  <c r="F593"/>
  <c r="K593" s="1"/>
  <c r="H200" i="20"/>
  <c r="G200"/>
  <c r="A590" i="22" l="1"/>
  <c r="B590" s="1"/>
  <c r="P589"/>
  <c r="S589"/>
  <c r="R590"/>
  <c r="D587"/>
  <c r="J200" i="20"/>
  <c r="M200"/>
  <c r="E591" i="22"/>
  <c r="O591" s="1"/>
  <c r="C594"/>
  <c r="F594"/>
  <c r="K594" s="1"/>
  <c r="I200" i="20"/>
  <c r="D201" s="1"/>
  <c r="S590" i="22" l="1"/>
  <c r="P590"/>
  <c r="A591"/>
  <c r="B591" s="1"/>
  <c r="R591"/>
  <c r="D588"/>
  <c r="E592"/>
  <c r="R592" s="1"/>
  <c r="C595"/>
  <c r="F595"/>
  <c r="K595" s="1"/>
  <c r="F201" i="20"/>
  <c r="E201" s="1"/>
  <c r="O592" i="22" l="1"/>
  <c r="S591"/>
  <c r="P591"/>
  <c r="A592"/>
  <c r="B592" s="1"/>
  <c r="D589"/>
  <c r="E593"/>
  <c r="C596"/>
  <c r="F596"/>
  <c r="K596" s="1"/>
  <c r="H201" i="20"/>
  <c r="G201"/>
  <c r="R593" i="22" l="1"/>
  <c r="S592"/>
  <c r="P592"/>
  <c r="O593"/>
  <c r="A593"/>
  <c r="B593" s="1"/>
  <c r="D590"/>
  <c r="J201" i="20"/>
  <c r="K201" s="1"/>
  <c r="M201"/>
  <c r="N201" s="1"/>
  <c r="E594" i="22"/>
  <c r="O594" s="1"/>
  <c r="C597"/>
  <c r="F597"/>
  <c r="K597" s="1"/>
  <c r="I201" i="20"/>
  <c r="D202" s="1"/>
  <c r="A594" i="22" l="1"/>
  <c r="B594" s="1"/>
  <c r="S594" s="1"/>
  <c r="P593"/>
  <c r="S593"/>
  <c r="P594"/>
  <c r="R594"/>
  <c r="D591"/>
  <c r="E595"/>
  <c r="R595" s="1"/>
  <c r="C598"/>
  <c r="F598"/>
  <c r="K598" s="1"/>
  <c r="F202" i="20"/>
  <c r="E202" s="1"/>
  <c r="O595" i="22" l="1"/>
  <c r="A595"/>
  <c r="B595" s="1"/>
  <c r="D592"/>
  <c r="E596"/>
  <c r="A596" s="1"/>
  <c r="B596" s="1"/>
  <c r="C599"/>
  <c r="F599"/>
  <c r="K599" s="1"/>
  <c r="H202" i="20"/>
  <c r="G202"/>
  <c r="S596" i="22" l="1"/>
  <c r="P596"/>
  <c r="S595"/>
  <c r="P595"/>
  <c r="R596"/>
  <c r="O596"/>
  <c r="D593"/>
  <c r="J202" i="20"/>
  <c r="M202"/>
  <c r="E597" i="22"/>
  <c r="A597" s="1"/>
  <c r="B597" s="1"/>
  <c r="C600"/>
  <c r="F600"/>
  <c r="K600" s="1"/>
  <c r="I202" i="20"/>
  <c r="D203" s="1"/>
  <c r="R597" i="22" l="1"/>
  <c r="P597"/>
  <c r="S597"/>
  <c r="O597"/>
  <c r="D594"/>
  <c r="E598"/>
  <c r="C601"/>
  <c r="F601"/>
  <c r="K601" s="1"/>
  <c r="F203" i="20"/>
  <c r="E203" s="1"/>
  <c r="O598" i="22" l="1"/>
  <c r="R598"/>
  <c r="A598"/>
  <c r="B598" s="1"/>
  <c r="D595"/>
  <c r="E599"/>
  <c r="O599" s="1"/>
  <c r="C602"/>
  <c r="F602"/>
  <c r="K602" s="1"/>
  <c r="H203" i="20"/>
  <c r="G203"/>
  <c r="S598" i="22" l="1"/>
  <c r="P598"/>
  <c r="A599"/>
  <c r="B599" s="1"/>
  <c r="R599"/>
  <c r="D596"/>
  <c r="J203" i="20"/>
  <c r="M203"/>
  <c r="E600" i="22"/>
  <c r="R600" s="1"/>
  <c r="C603"/>
  <c r="F603"/>
  <c r="K603" s="1"/>
  <c r="I203" i="20"/>
  <c r="D204" s="1"/>
  <c r="O600" i="22" l="1"/>
  <c r="S599"/>
  <c r="P599"/>
  <c r="A600"/>
  <c r="B600" s="1"/>
  <c r="D597"/>
  <c r="E601"/>
  <c r="A601" s="1"/>
  <c r="B601" s="1"/>
  <c r="C604"/>
  <c r="F604"/>
  <c r="K604" s="1"/>
  <c r="F204" i="20"/>
  <c r="E204" s="1"/>
  <c r="R601" i="22" l="1"/>
  <c r="P601"/>
  <c r="S601"/>
  <c r="S600"/>
  <c r="P600"/>
  <c r="O601"/>
  <c r="D598"/>
  <c r="E602"/>
  <c r="R602" s="1"/>
  <c r="C605"/>
  <c r="F605"/>
  <c r="K605" s="1"/>
  <c r="G204" i="20"/>
  <c r="H204"/>
  <c r="A602" i="22" l="1"/>
  <c r="B602" s="1"/>
  <c r="P602" s="1"/>
  <c r="O602"/>
  <c r="D599"/>
  <c r="J204" i="20"/>
  <c r="K204" s="1"/>
  <c r="M204"/>
  <c r="N204" s="1"/>
  <c r="E603" i="22"/>
  <c r="O603" s="1"/>
  <c r="C606"/>
  <c r="F606"/>
  <c r="K606" s="1"/>
  <c r="I204" i="20"/>
  <c r="D205" s="1"/>
  <c r="S602" i="22" l="1"/>
  <c r="R603"/>
  <c r="A603"/>
  <c r="B603" s="1"/>
  <c r="D600"/>
  <c r="E604"/>
  <c r="C607"/>
  <c r="F607"/>
  <c r="K607" s="1"/>
  <c r="F205" i="20"/>
  <c r="E205" s="1"/>
  <c r="A604" i="22" l="1"/>
  <c r="B604" s="1"/>
  <c r="R604"/>
  <c r="S603"/>
  <c r="P603"/>
  <c r="O604"/>
  <c r="D601"/>
  <c r="E605"/>
  <c r="A605" s="1"/>
  <c r="B605" s="1"/>
  <c r="C608"/>
  <c r="F608"/>
  <c r="K608" s="1"/>
  <c r="G205" i="20"/>
  <c r="H205"/>
  <c r="P605" i="22" l="1"/>
  <c r="S605"/>
  <c r="S604"/>
  <c r="P604"/>
  <c r="R605"/>
  <c r="O605"/>
  <c r="D602"/>
  <c r="J205" i="20"/>
  <c r="M205"/>
  <c r="E606" i="22"/>
  <c r="A606" s="1"/>
  <c r="B606" s="1"/>
  <c r="C609"/>
  <c r="F609"/>
  <c r="K609" s="1"/>
  <c r="I205" i="20"/>
  <c r="D206" s="1"/>
  <c r="O606" i="22" l="1"/>
  <c r="S606"/>
  <c r="P606"/>
  <c r="R606"/>
  <c r="D603"/>
  <c r="E607"/>
  <c r="R607" s="1"/>
  <c r="C610"/>
  <c r="F610"/>
  <c r="K610" s="1"/>
  <c r="F206" i="20"/>
  <c r="E206" s="1"/>
  <c r="O607" i="22" l="1"/>
  <c r="A607"/>
  <c r="B607" s="1"/>
  <c r="D604"/>
  <c r="E608"/>
  <c r="C611"/>
  <c r="F611"/>
  <c r="K611" s="1"/>
  <c r="G206" i="20"/>
  <c r="H206"/>
  <c r="A608" i="22" l="1"/>
  <c r="B608" s="1"/>
  <c r="R608"/>
  <c r="S607"/>
  <c r="P607"/>
  <c r="O608"/>
  <c r="D605"/>
  <c r="J206" i="20"/>
  <c r="M206"/>
  <c r="E609" i="22"/>
  <c r="R609" s="1"/>
  <c r="C612"/>
  <c r="F612"/>
  <c r="K612" s="1"/>
  <c r="I206" i="20"/>
  <c r="D207" s="1"/>
  <c r="S608" i="22" l="1"/>
  <c r="P608"/>
  <c r="A609"/>
  <c r="B609" s="1"/>
  <c r="O609"/>
  <c r="D606"/>
  <c r="E610"/>
  <c r="A610" s="1"/>
  <c r="B610" s="1"/>
  <c r="C613"/>
  <c r="F613"/>
  <c r="F207" i="20"/>
  <c r="E207" s="1"/>
  <c r="R610" i="22" l="1"/>
  <c r="S610"/>
  <c r="P610"/>
  <c r="P609"/>
  <c r="S609"/>
  <c r="O610"/>
  <c r="D607"/>
  <c r="E611"/>
  <c r="O611" s="1"/>
  <c r="C614"/>
  <c r="F614"/>
  <c r="G207" i="20"/>
  <c r="H207"/>
  <c r="A611" i="22" l="1"/>
  <c r="B611" s="1"/>
  <c r="R611"/>
  <c r="D608"/>
  <c r="J207" i="20"/>
  <c r="K207" s="1"/>
  <c r="M207"/>
  <c r="N207" s="1"/>
  <c r="E612" i="22"/>
  <c r="C615"/>
  <c r="F615"/>
  <c r="K615" s="1"/>
  <c r="I207" i="20"/>
  <c r="D208" s="1"/>
  <c r="S611" i="22" l="1"/>
  <c r="P611"/>
  <c r="A612"/>
  <c r="B612" s="1"/>
  <c r="R612"/>
  <c r="O612"/>
  <c r="D609"/>
  <c r="E613"/>
  <c r="A613" s="1"/>
  <c r="B613" s="1"/>
  <c r="C616"/>
  <c r="F616"/>
  <c r="K616" s="1"/>
  <c r="F208" i="20"/>
  <c r="E208" s="1"/>
  <c r="S612" i="22" l="1"/>
  <c r="P612"/>
  <c r="D610"/>
  <c r="E614"/>
  <c r="C617"/>
  <c r="F617"/>
  <c r="H208" i="20"/>
  <c r="G208"/>
  <c r="A614" i="22" l="1"/>
  <c r="B614" s="1"/>
  <c r="S614" s="1"/>
  <c r="D611"/>
  <c r="J208" i="20"/>
  <c r="M208"/>
  <c r="E615" i="22"/>
  <c r="O615" s="1"/>
  <c r="C618"/>
  <c r="F618"/>
  <c r="K618" s="1"/>
  <c r="I208" i="20"/>
  <c r="D209" s="1"/>
  <c r="P614" i="22" l="1"/>
  <c r="A615"/>
  <c r="B615" s="1"/>
  <c r="R615"/>
  <c r="D612"/>
  <c r="E616"/>
  <c r="C619"/>
  <c r="F619"/>
  <c r="K619" s="1"/>
  <c r="F209" i="20"/>
  <c r="E209" s="1"/>
  <c r="S615" i="22" l="1"/>
  <c r="P615"/>
  <c r="A616"/>
  <c r="B616" s="1"/>
  <c r="R616"/>
  <c r="O616"/>
  <c r="D613"/>
  <c r="E617"/>
  <c r="A617" s="1"/>
  <c r="C620"/>
  <c r="F620"/>
  <c r="K620" s="1"/>
  <c r="H209" i="20"/>
  <c r="G209"/>
  <c r="B617" i="22" l="1"/>
  <c r="S616"/>
  <c r="P616"/>
  <c r="D614"/>
  <c r="J209" i="20"/>
  <c r="M209"/>
  <c r="E618" i="22"/>
  <c r="A618" s="1"/>
  <c r="B618" s="1"/>
  <c r="C621"/>
  <c r="F621"/>
  <c r="K621" s="1"/>
  <c r="I209" i="20"/>
  <c r="D210" s="1"/>
  <c r="O618" i="22" l="1"/>
  <c r="S618"/>
  <c r="P618"/>
  <c r="P617"/>
  <c r="S617"/>
  <c r="R618"/>
  <c r="D615"/>
  <c r="E619"/>
  <c r="C622"/>
  <c r="F622"/>
  <c r="K622" s="1"/>
  <c r="F210" i="20"/>
  <c r="E210" s="1"/>
  <c r="A619" i="22" l="1"/>
  <c r="B619" s="1"/>
  <c r="O619"/>
  <c r="R619"/>
  <c r="D616"/>
  <c r="E620"/>
  <c r="C623"/>
  <c r="F623"/>
  <c r="K623" s="1"/>
  <c r="H210" i="20"/>
  <c r="G210"/>
  <c r="S619" i="22" l="1"/>
  <c r="P619"/>
  <c r="O620"/>
  <c r="A620"/>
  <c r="B620" s="1"/>
  <c r="R620"/>
  <c r="D617"/>
  <c r="J210" i="20"/>
  <c r="K210" s="1"/>
  <c r="M210"/>
  <c r="N210" s="1"/>
  <c r="E621" i="22"/>
  <c r="A621" s="1"/>
  <c r="B621" s="1"/>
  <c r="C624"/>
  <c r="F624"/>
  <c r="K624" s="1"/>
  <c r="I210" i="20"/>
  <c r="D211" s="1"/>
  <c r="R621" i="22" l="1"/>
  <c r="P621"/>
  <c r="S621"/>
  <c r="S620"/>
  <c r="P620"/>
  <c r="O621"/>
  <c r="D618"/>
  <c r="E622"/>
  <c r="A622" s="1"/>
  <c r="B622" s="1"/>
  <c r="C625"/>
  <c r="F625"/>
  <c r="K625" s="1"/>
  <c r="F211" i="20"/>
  <c r="E211" s="1"/>
  <c r="S622" i="22" l="1"/>
  <c r="P622"/>
  <c r="R622"/>
  <c r="O622"/>
  <c r="D619"/>
  <c r="E623"/>
  <c r="R623" s="1"/>
  <c r="C626"/>
  <c r="F626"/>
  <c r="K626" s="1"/>
  <c r="H211" i="20"/>
  <c r="G211"/>
  <c r="A623" i="22" l="1"/>
  <c r="B623" s="1"/>
  <c r="S623" s="1"/>
  <c r="O623"/>
  <c r="D620"/>
  <c r="J211" i="20"/>
  <c r="M211"/>
  <c r="E624" i="22"/>
  <c r="R624" s="1"/>
  <c r="C627"/>
  <c r="F627"/>
  <c r="K627" s="1"/>
  <c r="I211" i="20"/>
  <c r="D212" s="1"/>
  <c r="P623" i="22" l="1"/>
  <c r="O624"/>
  <c r="A624"/>
  <c r="B624" s="1"/>
  <c r="D621"/>
  <c r="E625"/>
  <c r="O625" s="1"/>
  <c r="C628"/>
  <c r="F628"/>
  <c r="K628" s="1"/>
  <c r="F212" i="20"/>
  <c r="E212" s="1"/>
  <c r="A625" i="22" l="1"/>
  <c r="B625" s="1"/>
  <c r="P625" s="1"/>
  <c r="R625"/>
  <c r="S624"/>
  <c r="P624"/>
  <c r="D622"/>
  <c r="E626"/>
  <c r="O626" s="1"/>
  <c r="C629"/>
  <c r="F629"/>
  <c r="K629" s="1"/>
  <c r="H212" i="20"/>
  <c r="G212"/>
  <c r="S625" i="22" l="1"/>
  <c r="R626"/>
  <c r="A626"/>
  <c r="B626" s="1"/>
  <c r="D623"/>
  <c r="J212" i="20"/>
  <c r="M212"/>
  <c r="E627" i="22"/>
  <c r="O627" s="1"/>
  <c r="C630"/>
  <c r="F630"/>
  <c r="K630" s="1"/>
  <c r="I212" i="20"/>
  <c r="D213" s="1"/>
  <c r="S626" i="22" l="1"/>
  <c r="P626"/>
  <c r="A627"/>
  <c r="B627" s="1"/>
  <c r="R627"/>
  <c r="D624"/>
  <c r="E628"/>
  <c r="O628" s="1"/>
  <c r="C631"/>
  <c r="F631"/>
  <c r="K631" s="1"/>
  <c r="F213" i="20"/>
  <c r="E213" s="1"/>
  <c r="A628" i="22" l="1"/>
  <c r="B628" s="1"/>
  <c r="S627"/>
  <c r="P627"/>
  <c r="S628"/>
  <c r="P628"/>
  <c r="R628"/>
  <c r="D625"/>
  <c r="E629"/>
  <c r="A629" s="1"/>
  <c r="B629" s="1"/>
  <c r="C632"/>
  <c r="F632"/>
  <c r="K632" s="1"/>
  <c r="G213" i="20"/>
  <c r="H213"/>
  <c r="P629" i="22" l="1"/>
  <c r="S629"/>
  <c r="R629"/>
  <c r="O629"/>
  <c r="D626"/>
  <c r="J213" i="20"/>
  <c r="M213"/>
  <c r="N213" s="1"/>
  <c r="K213"/>
  <c r="E630" i="22"/>
  <c r="C633"/>
  <c r="F633"/>
  <c r="K633" s="1"/>
  <c r="I213" i="20"/>
  <c r="D214" s="1"/>
  <c r="A630" i="22" l="1"/>
  <c r="B630" s="1"/>
  <c r="O630"/>
  <c r="R630"/>
  <c r="D627"/>
  <c r="E631"/>
  <c r="C634"/>
  <c r="F634"/>
  <c r="K634" s="1"/>
  <c r="F214" i="20"/>
  <c r="E214" s="1"/>
  <c r="S630" i="22" l="1"/>
  <c r="P630"/>
  <c r="A631"/>
  <c r="B631" s="1"/>
  <c r="O631"/>
  <c r="R631"/>
  <c r="D628"/>
  <c r="E632"/>
  <c r="A632" s="1"/>
  <c r="B632" s="1"/>
  <c r="C635"/>
  <c r="F635"/>
  <c r="K635" s="1"/>
  <c r="G214" i="20"/>
  <c r="H214"/>
  <c r="S632" i="22" l="1"/>
  <c r="P632"/>
  <c r="S631"/>
  <c r="P631"/>
  <c r="O632"/>
  <c r="R632"/>
  <c r="D629"/>
  <c r="J214" i="20"/>
  <c r="M214"/>
  <c r="E633" i="22"/>
  <c r="O633" s="1"/>
  <c r="C636"/>
  <c r="F636"/>
  <c r="K636" s="1"/>
  <c r="I214" i="20"/>
  <c r="D215" s="1"/>
  <c r="R633" i="22" l="1"/>
  <c r="A633"/>
  <c r="B633" s="1"/>
  <c r="D630"/>
  <c r="E634"/>
  <c r="A634" s="1"/>
  <c r="B634" s="1"/>
  <c r="C637"/>
  <c r="F637"/>
  <c r="K637" s="1"/>
  <c r="F215" i="20"/>
  <c r="E215" s="1"/>
  <c r="S634" i="22" l="1"/>
  <c r="P634"/>
  <c r="R634"/>
  <c r="P633"/>
  <c r="S633"/>
  <c r="O634"/>
  <c r="D631"/>
  <c r="E635"/>
  <c r="O635" s="1"/>
  <c r="C638"/>
  <c r="F638"/>
  <c r="K638" s="1"/>
  <c r="G215" i="20"/>
  <c r="H215"/>
  <c r="R635" i="22" l="1"/>
  <c r="A635"/>
  <c r="B635" s="1"/>
  <c r="D632"/>
  <c r="J215" i="20"/>
  <c r="M215"/>
  <c r="E636" i="22"/>
  <c r="O636" s="1"/>
  <c r="C639"/>
  <c r="F639"/>
  <c r="K639" s="1"/>
  <c r="I215" i="20"/>
  <c r="D216" s="1"/>
  <c r="A636" i="22" l="1"/>
  <c r="B636" s="1"/>
  <c r="P636" s="1"/>
  <c r="S635"/>
  <c r="P635"/>
  <c r="R636"/>
  <c r="D633"/>
  <c r="E637"/>
  <c r="R637" s="1"/>
  <c r="C640"/>
  <c r="F640"/>
  <c r="K640" s="1"/>
  <c r="F216" i="20"/>
  <c r="E216" s="1"/>
  <c r="S636" i="22" l="1"/>
  <c r="A637"/>
  <c r="B637" s="1"/>
  <c r="P637" s="1"/>
  <c r="O637"/>
  <c r="S637"/>
  <c r="D634"/>
  <c r="E638"/>
  <c r="C641"/>
  <c r="F641"/>
  <c r="K641" s="1"/>
  <c r="H216" i="20"/>
  <c r="G216"/>
  <c r="A638" i="22" l="1"/>
  <c r="B638" s="1"/>
  <c r="R638"/>
  <c r="O638"/>
  <c r="D635"/>
  <c r="J216" i="20"/>
  <c r="K216" s="1"/>
  <c r="M216"/>
  <c r="N216" s="1"/>
  <c r="E639" i="22"/>
  <c r="A639" s="1"/>
  <c r="B639" s="1"/>
  <c r="C642"/>
  <c r="F642"/>
  <c r="K642" s="1"/>
  <c r="I216" i="20"/>
  <c r="D217" s="1"/>
  <c r="S638" i="22" l="1"/>
  <c r="P638"/>
  <c r="O639"/>
  <c r="S639"/>
  <c r="P639"/>
  <c r="R639"/>
  <c r="D636"/>
  <c r="E640"/>
  <c r="O640" s="1"/>
  <c r="C643"/>
  <c r="F643"/>
  <c r="K643" s="1"/>
  <c r="F217" i="20"/>
  <c r="E217" s="1"/>
  <c r="R640" i="22" l="1"/>
  <c r="A640"/>
  <c r="B640" s="1"/>
  <c r="D637"/>
  <c r="E641"/>
  <c r="R641" s="1"/>
  <c r="C644"/>
  <c r="F644"/>
  <c r="H217" i="20"/>
  <c r="G217"/>
  <c r="A641" i="22" l="1"/>
  <c r="B641" s="1"/>
  <c r="S640"/>
  <c r="P640"/>
  <c r="O641"/>
  <c r="D638"/>
  <c r="J217" i="20"/>
  <c r="M217"/>
  <c r="E642" i="22"/>
  <c r="R642" s="1"/>
  <c r="C645"/>
  <c r="F645"/>
  <c r="I217" i="20"/>
  <c r="D218" s="1"/>
  <c r="P641" i="22" l="1"/>
  <c r="S641"/>
  <c r="A642"/>
  <c r="B642" s="1"/>
  <c r="O642"/>
  <c r="D639"/>
  <c r="E643"/>
  <c r="A643" s="1"/>
  <c r="B643" s="1"/>
  <c r="C646"/>
  <c r="F646"/>
  <c r="K646" s="1"/>
  <c r="F218" i="20"/>
  <c r="E218" s="1"/>
  <c r="O643" i="22" l="1"/>
  <c r="S643"/>
  <c r="P643"/>
  <c r="S642"/>
  <c r="P642"/>
  <c r="R643"/>
  <c r="D640"/>
  <c r="E644"/>
  <c r="C647"/>
  <c r="F647"/>
  <c r="K647" s="1"/>
  <c r="H218" i="20"/>
  <c r="G218"/>
  <c r="A644" i="22" l="1"/>
  <c r="B644" s="1"/>
  <c r="D641"/>
  <c r="J218" i="20"/>
  <c r="M218"/>
  <c r="E645" i="22"/>
  <c r="C648"/>
  <c r="F648"/>
  <c r="I218" i="20"/>
  <c r="D219" s="1"/>
  <c r="A645" i="22" l="1"/>
  <c r="B645" s="1"/>
  <c r="P645" s="1"/>
  <c r="D642"/>
  <c r="E646"/>
  <c r="O646" s="1"/>
  <c r="C649"/>
  <c r="F649"/>
  <c r="K649" s="1"/>
  <c r="F219" i="20"/>
  <c r="E219" s="1"/>
  <c r="R646" i="22" l="1"/>
  <c r="S645"/>
  <c r="A646"/>
  <c r="B646" s="1"/>
  <c r="D643"/>
  <c r="E647"/>
  <c r="A647" s="1"/>
  <c r="B647" s="1"/>
  <c r="C650"/>
  <c r="F650"/>
  <c r="K650" s="1"/>
  <c r="H219" i="20"/>
  <c r="G219"/>
  <c r="S647" i="22" l="1"/>
  <c r="P647"/>
  <c r="S646"/>
  <c r="P646"/>
  <c r="O647"/>
  <c r="R647"/>
  <c r="D644"/>
  <c r="J219" i="20"/>
  <c r="K219" s="1"/>
  <c r="M219"/>
  <c r="N219" s="1"/>
  <c r="E648" i="22"/>
  <c r="C651"/>
  <c r="F651"/>
  <c r="K651" s="1"/>
  <c r="I219" i="20"/>
  <c r="D220" s="1"/>
  <c r="A648" i="22" l="1"/>
  <c r="D645"/>
  <c r="E649"/>
  <c r="O649" s="1"/>
  <c r="C652"/>
  <c r="F652"/>
  <c r="K652" s="1"/>
  <c r="F220" i="20"/>
  <c r="E220" s="1"/>
  <c r="B648" i="22" l="1"/>
  <c r="A649"/>
  <c r="B649" s="1"/>
  <c r="R649"/>
  <c r="D646"/>
  <c r="E650"/>
  <c r="O650" s="1"/>
  <c r="C653"/>
  <c r="F653"/>
  <c r="K653" s="1"/>
  <c r="G220" i="20"/>
  <c r="H220"/>
  <c r="R650" i="22" l="1"/>
  <c r="P649"/>
  <c r="S649"/>
  <c r="S648"/>
  <c r="P648"/>
  <c r="A650"/>
  <c r="B650" s="1"/>
  <c r="D647"/>
  <c r="J220" i="20"/>
  <c r="M220"/>
  <c r="E651" i="22"/>
  <c r="O651" s="1"/>
  <c r="C654"/>
  <c r="F654"/>
  <c r="K654" s="1"/>
  <c r="I220" i="20"/>
  <c r="D221" s="1"/>
  <c r="S650" i="22" l="1"/>
  <c r="P650"/>
  <c r="R651"/>
  <c r="R652"/>
  <c r="A651"/>
  <c r="B651" s="1"/>
  <c r="D648"/>
  <c r="E652"/>
  <c r="A652" s="1"/>
  <c r="B652" s="1"/>
  <c r="C655"/>
  <c r="F655"/>
  <c r="K655" s="1"/>
  <c r="F221" i="20"/>
  <c r="E221" s="1"/>
  <c r="S652" i="22" l="1"/>
  <c r="P652"/>
  <c r="S651"/>
  <c r="P651"/>
  <c r="O652"/>
  <c r="D649"/>
  <c r="E653"/>
  <c r="R653" s="1"/>
  <c r="C656"/>
  <c r="F656"/>
  <c r="K656" s="1"/>
  <c r="G221" i="20"/>
  <c r="H221"/>
  <c r="A653" i="22" l="1"/>
  <c r="B653" s="1"/>
  <c r="S653" s="1"/>
  <c r="O653"/>
  <c r="D650"/>
  <c r="J221" i="20"/>
  <c r="M221"/>
  <c r="E654" i="22"/>
  <c r="O654" s="1"/>
  <c r="C657"/>
  <c r="F657"/>
  <c r="K657" s="1"/>
  <c r="I221" i="20"/>
  <c r="D222" s="1"/>
  <c r="P653" i="22" l="1"/>
  <c r="R654"/>
  <c r="A654"/>
  <c r="B654" s="1"/>
  <c r="D651"/>
  <c r="E655"/>
  <c r="O655" s="1"/>
  <c r="C658"/>
  <c r="F658"/>
  <c r="K658" s="1"/>
  <c r="F222" i="20"/>
  <c r="E222" s="1"/>
  <c r="A655" i="22" l="1"/>
  <c r="B655" s="1"/>
  <c r="S655" s="1"/>
  <c r="R655"/>
  <c r="S654"/>
  <c r="P654"/>
  <c r="D652"/>
  <c r="E656"/>
  <c r="A656" s="1"/>
  <c r="B656" s="1"/>
  <c r="C659"/>
  <c r="F659"/>
  <c r="K659" s="1"/>
  <c r="G222" i="20"/>
  <c r="H222"/>
  <c r="P655" i="22" l="1"/>
  <c r="R656"/>
  <c r="O656"/>
  <c r="S656"/>
  <c r="P656"/>
  <c r="D653"/>
  <c r="J222" i="20"/>
  <c r="M222"/>
  <c r="N222" s="1"/>
  <c r="K222"/>
  <c r="E657" i="22"/>
  <c r="A657" s="1"/>
  <c r="B657" s="1"/>
  <c r="C660"/>
  <c r="F660"/>
  <c r="K660" s="1"/>
  <c r="I222" i="20"/>
  <c r="D223" s="1"/>
  <c r="P657" i="22" l="1"/>
  <c r="S657"/>
  <c r="O657"/>
  <c r="R657"/>
  <c r="D654"/>
  <c r="E658"/>
  <c r="O658" s="1"/>
  <c r="C661"/>
  <c r="F661"/>
  <c r="K661" s="1"/>
  <c r="F223" i="20"/>
  <c r="E223" s="1"/>
  <c r="R658" i="22" l="1"/>
  <c r="A658"/>
  <c r="B658" s="1"/>
  <c r="D655"/>
  <c r="E659"/>
  <c r="O659" s="1"/>
  <c r="C662"/>
  <c r="F662"/>
  <c r="K662" s="1"/>
  <c r="H223" i="20"/>
  <c r="G223"/>
  <c r="A659" i="22" l="1"/>
  <c r="B659" s="1"/>
  <c r="S659" s="1"/>
  <c r="P659"/>
  <c r="R659"/>
  <c r="S658"/>
  <c r="P658"/>
  <c r="D656"/>
  <c r="J223" i="20"/>
  <c r="M223"/>
  <c r="E660" i="22"/>
  <c r="C663"/>
  <c r="F663"/>
  <c r="K663" s="1"/>
  <c r="I223" i="20"/>
  <c r="D224" s="1"/>
  <c r="O660" i="22" l="1"/>
  <c r="R660"/>
  <c r="A660"/>
  <c r="B660" s="1"/>
  <c r="D657"/>
  <c r="E661"/>
  <c r="A661" s="1"/>
  <c r="B661" s="1"/>
  <c r="C664"/>
  <c r="F664"/>
  <c r="K664" s="1"/>
  <c r="F224" i="20"/>
  <c r="E224" s="1"/>
  <c r="S660" i="22" l="1"/>
  <c r="P660"/>
  <c r="P661"/>
  <c r="S661"/>
  <c r="O661"/>
  <c r="R661"/>
  <c r="D658"/>
  <c r="E662"/>
  <c r="C665"/>
  <c r="F665"/>
  <c r="K665" s="1"/>
  <c r="G224" i="20"/>
  <c r="H224"/>
  <c r="A662" i="22" l="1"/>
  <c r="B662" s="1"/>
  <c r="R662"/>
  <c r="O662"/>
  <c r="D659"/>
  <c r="J224" i="20"/>
  <c r="M224"/>
  <c r="E663" i="22"/>
  <c r="R663" s="1"/>
  <c r="C666"/>
  <c r="F666"/>
  <c r="K666" s="1"/>
  <c r="I224" i="20"/>
  <c r="D225" s="1"/>
  <c r="S662" i="22" l="1"/>
  <c r="P662"/>
  <c r="A663"/>
  <c r="B663" s="1"/>
  <c r="O663"/>
  <c r="D660"/>
  <c r="E664"/>
  <c r="R664" s="1"/>
  <c r="C667"/>
  <c r="F667"/>
  <c r="K667" s="1"/>
  <c r="F225" i="20"/>
  <c r="E225" s="1"/>
  <c r="O664" i="22" l="1"/>
  <c r="S663"/>
  <c r="P663"/>
  <c r="A664"/>
  <c r="B664" s="1"/>
  <c r="D661"/>
  <c r="E665"/>
  <c r="C668"/>
  <c r="F668"/>
  <c r="K668" s="1"/>
  <c r="H225" i="20"/>
  <c r="G225"/>
  <c r="S664" i="22" l="1"/>
  <c r="P664"/>
  <c r="O665"/>
  <c r="R665"/>
  <c r="A665"/>
  <c r="B665" s="1"/>
  <c r="D662"/>
  <c r="J225" i="20"/>
  <c r="K225" s="1"/>
  <c r="M225"/>
  <c r="N225" s="1"/>
  <c r="E666" i="22"/>
  <c r="O666" s="1"/>
  <c r="C669"/>
  <c r="F669"/>
  <c r="K669" s="1"/>
  <c r="I225" i="20"/>
  <c r="D226" s="1"/>
  <c r="R666" i="22" l="1"/>
  <c r="P665"/>
  <c r="S665"/>
  <c r="A666"/>
  <c r="B666" s="1"/>
  <c r="D663"/>
  <c r="E667"/>
  <c r="C670"/>
  <c r="F670"/>
  <c r="K670" s="1"/>
  <c r="F226" i="20"/>
  <c r="E226" s="1"/>
  <c r="R667" i="22" l="1"/>
  <c r="O667"/>
  <c r="S666"/>
  <c r="P666"/>
  <c r="A667"/>
  <c r="B667" s="1"/>
  <c r="D664"/>
  <c r="E668"/>
  <c r="A668" s="1"/>
  <c r="B668" s="1"/>
  <c r="C671"/>
  <c r="F671"/>
  <c r="K671" s="1"/>
  <c r="G226" i="20"/>
  <c r="H226"/>
  <c r="S668" i="22" l="1"/>
  <c r="P668"/>
  <c r="S667"/>
  <c r="P667"/>
  <c r="O668"/>
  <c r="R668"/>
  <c r="D665"/>
  <c r="J226" i="20"/>
  <c r="M226"/>
  <c r="E669" i="22"/>
  <c r="O669" s="1"/>
  <c r="C672"/>
  <c r="F672"/>
  <c r="K672" s="1"/>
  <c r="I226" i="20"/>
  <c r="D227" s="1"/>
  <c r="A669" i="22" l="1"/>
  <c r="B669" s="1"/>
  <c r="P669" s="1"/>
  <c r="R669"/>
  <c r="D666"/>
  <c r="E670"/>
  <c r="O670" s="1"/>
  <c r="C673"/>
  <c r="F673"/>
  <c r="K673" s="1"/>
  <c r="F227" i="20"/>
  <c r="E227" s="1"/>
  <c r="S669" i="22" l="1"/>
  <c r="R670"/>
  <c r="A670"/>
  <c r="B670" s="1"/>
  <c r="D667"/>
  <c r="E671"/>
  <c r="C674"/>
  <c r="F674"/>
  <c r="K674" s="1"/>
  <c r="H227" i="20"/>
  <c r="G227"/>
  <c r="A671" i="22" l="1"/>
  <c r="B671" s="1"/>
  <c r="R671"/>
  <c r="S670"/>
  <c r="P670"/>
  <c r="O671"/>
  <c r="D668"/>
  <c r="J227" i="20"/>
  <c r="M227"/>
  <c r="E672" i="22"/>
  <c r="A672" s="1"/>
  <c r="B672" s="1"/>
  <c r="C675"/>
  <c r="F675"/>
  <c r="I227" i="20"/>
  <c r="D228" s="1"/>
  <c r="S672" i="22" l="1"/>
  <c r="P672"/>
  <c r="S671"/>
  <c r="P671"/>
  <c r="O672"/>
  <c r="R672"/>
  <c r="D669"/>
  <c r="E673"/>
  <c r="C676"/>
  <c r="F676"/>
  <c r="F228" i="20"/>
  <c r="E228" s="1"/>
  <c r="O673" i="22" l="1"/>
  <c r="R673"/>
  <c r="A673"/>
  <c r="B673" s="1"/>
  <c r="D670"/>
  <c r="E674"/>
  <c r="C677"/>
  <c r="F677"/>
  <c r="K677" s="1"/>
  <c r="G228" i="20"/>
  <c r="H228"/>
  <c r="P673" i="22" l="1"/>
  <c r="S673"/>
  <c r="R674"/>
  <c r="A674"/>
  <c r="B674" s="1"/>
  <c r="O674"/>
  <c r="D671"/>
  <c r="J228" i="20"/>
  <c r="K228" s="1"/>
  <c r="M228"/>
  <c r="N228" s="1"/>
  <c r="E675" i="22"/>
  <c r="C678"/>
  <c r="F678"/>
  <c r="K678" s="1"/>
  <c r="I228" i="20"/>
  <c r="D229" s="1"/>
  <c r="S674" i="22" l="1"/>
  <c r="P674"/>
  <c r="A675"/>
  <c r="B675" s="1"/>
  <c r="D672"/>
  <c r="E676"/>
  <c r="C679"/>
  <c r="F679"/>
  <c r="F229" i="20"/>
  <c r="E229" s="1"/>
  <c r="A676" i="22" l="1"/>
  <c r="B676" s="1"/>
  <c r="S675"/>
  <c r="P675"/>
  <c r="D673"/>
  <c r="E677"/>
  <c r="A677" s="1"/>
  <c r="B677" s="1"/>
  <c r="C680"/>
  <c r="F680"/>
  <c r="K680" s="1"/>
  <c r="H229" i="20"/>
  <c r="G229"/>
  <c r="O677" i="22" l="1"/>
  <c r="P677"/>
  <c r="S677"/>
  <c r="R677"/>
  <c r="D674"/>
  <c r="J229" i="20"/>
  <c r="M229"/>
  <c r="E678" i="22"/>
  <c r="O678" s="1"/>
  <c r="C681"/>
  <c r="F681"/>
  <c r="K681" s="1"/>
  <c r="I229" i="20"/>
  <c r="D230" s="1"/>
  <c r="R678" i="22" l="1"/>
  <c r="A678"/>
  <c r="B678" s="1"/>
  <c r="D675"/>
  <c r="E679"/>
  <c r="C682"/>
  <c r="F682"/>
  <c r="K682" s="1"/>
  <c r="F230" i="20"/>
  <c r="E230" s="1"/>
  <c r="A679" i="22" l="1"/>
  <c r="S678"/>
  <c r="P678"/>
  <c r="D676"/>
  <c r="E680"/>
  <c r="R680" s="1"/>
  <c r="C683"/>
  <c r="F683"/>
  <c r="K683" s="1"/>
  <c r="G230" i="20"/>
  <c r="H230"/>
  <c r="A680" i="22" l="1"/>
  <c r="B680" s="1"/>
  <c r="P680" s="1"/>
  <c r="O680"/>
  <c r="B679"/>
  <c r="D677"/>
  <c r="J230" i="20"/>
  <c r="M230"/>
  <c r="E681" i="22"/>
  <c r="A681" s="1"/>
  <c r="B681" s="1"/>
  <c r="C684"/>
  <c r="F684"/>
  <c r="K684" s="1"/>
  <c r="I230" i="20"/>
  <c r="D231" s="1"/>
  <c r="S680" i="22" l="1"/>
  <c r="R681"/>
  <c r="P681"/>
  <c r="S681"/>
  <c r="O681"/>
  <c r="D678"/>
  <c r="E682"/>
  <c r="R682" s="1"/>
  <c r="C685"/>
  <c r="F685"/>
  <c r="K685" s="1"/>
  <c r="F231" i="20"/>
  <c r="E231" s="1"/>
  <c r="O682" i="22" l="1"/>
  <c r="A682"/>
  <c r="B682" s="1"/>
  <c r="D679"/>
  <c r="E683"/>
  <c r="A683" s="1"/>
  <c r="B683" s="1"/>
  <c r="C686"/>
  <c r="F686"/>
  <c r="K686" s="1"/>
  <c r="H231" i="20"/>
  <c r="G231"/>
  <c r="P683" i="22" l="1"/>
  <c r="S683"/>
  <c r="S682"/>
  <c r="P682"/>
  <c r="R683"/>
  <c r="O683"/>
  <c r="D680"/>
  <c r="J231" i="20"/>
  <c r="K231" s="1"/>
  <c r="M231"/>
  <c r="N231" s="1"/>
  <c r="E684" i="22"/>
  <c r="A684" s="1"/>
  <c r="B684" s="1"/>
  <c r="C687"/>
  <c r="F687"/>
  <c r="K687" s="1"/>
  <c r="I231" i="20"/>
  <c r="D232" s="1"/>
  <c r="S684" i="22" l="1"/>
  <c r="P684"/>
  <c r="R684"/>
  <c r="O684"/>
  <c r="D681"/>
  <c r="E685"/>
  <c r="R685" s="1"/>
  <c r="C688"/>
  <c r="F688"/>
  <c r="K688" s="1"/>
  <c r="F232" i="20"/>
  <c r="E232" s="1"/>
  <c r="O685" i="22" l="1"/>
  <c r="A685"/>
  <c r="B685" s="1"/>
  <c r="D682"/>
  <c r="E686"/>
  <c r="R686" s="1"/>
  <c r="C689"/>
  <c r="F689"/>
  <c r="K689" s="1"/>
  <c r="G232" i="20"/>
  <c r="H232"/>
  <c r="A686" i="22" l="1"/>
  <c r="B686" s="1"/>
  <c r="P686" s="1"/>
  <c r="O686"/>
  <c r="P685"/>
  <c r="S685"/>
  <c r="D683"/>
  <c r="J232" i="20"/>
  <c r="M232"/>
  <c r="E687" i="22"/>
  <c r="C690"/>
  <c r="F690"/>
  <c r="K690" s="1"/>
  <c r="I232" i="20"/>
  <c r="D233" s="1"/>
  <c r="S686" i="22" l="1"/>
  <c r="R687"/>
  <c r="O687"/>
  <c r="A687"/>
  <c r="B687" s="1"/>
  <c r="D684"/>
  <c r="E688"/>
  <c r="R688" s="1"/>
  <c r="C691"/>
  <c r="F691"/>
  <c r="K691" s="1"/>
  <c r="F233" i="20"/>
  <c r="E233" s="1"/>
  <c r="P687" i="22" l="1"/>
  <c r="S687"/>
  <c r="A688"/>
  <c r="B688" s="1"/>
  <c r="O688"/>
  <c r="D685"/>
  <c r="E689"/>
  <c r="R689" s="1"/>
  <c r="C692"/>
  <c r="F692"/>
  <c r="K692" s="1"/>
  <c r="H233" i="20"/>
  <c r="G233"/>
  <c r="A689" i="22" l="1"/>
  <c r="B689" s="1"/>
  <c r="S689" s="1"/>
  <c r="S688"/>
  <c r="P688"/>
  <c r="O689"/>
  <c r="D686"/>
  <c r="J233" i="20"/>
  <c r="M233"/>
  <c r="E690" i="22"/>
  <c r="O690" s="1"/>
  <c r="C693"/>
  <c r="F693"/>
  <c r="K693" s="1"/>
  <c r="I233" i="20"/>
  <c r="D234" s="1"/>
  <c r="P689" i="22" l="1"/>
  <c r="A690"/>
  <c r="B690" s="1"/>
  <c r="R690"/>
  <c r="D687"/>
  <c r="E691"/>
  <c r="R691" s="1"/>
  <c r="C694"/>
  <c r="F694"/>
  <c r="K694" s="1"/>
  <c r="F234" i="20"/>
  <c r="E234" s="1"/>
  <c r="S690" i="22" l="1"/>
  <c r="P690"/>
  <c r="A691"/>
  <c r="B691" s="1"/>
  <c r="O691"/>
  <c r="D688"/>
  <c r="E692"/>
  <c r="O692" s="1"/>
  <c r="C695"/>
  <c r="F695"/>
  <c r="K695" s="1"/>
  <c r="G234" i="20"/>
  <c r="H234"/>
  <c r="R692" i="22" l="1"/>
  <c r="P691"/>
  <c r="S691"/>
  <c r="A692"/>
  <c r="B692" s="1"/>
  <c r="D689"/>
  <c r="J234" i="20"/>
  <c r="K234" s="1"/>
  <c r="M234"/>
  <c r="N234" s="1"/>
  <c r="E693" i="22"/>
  <c r="O693" s="1"/>
  <c r="C696"/>
  <c r="F696"/>
  <c r="K696" s="1"/>
  <c r="I234" i="20"/>
  <c r="D235" s="1"/>
  <c r="R693" i="22" l="1"/>
  <c r="S692"/>
  <c r="P692"/>
  <c r="A693"/>
  <c r="B693" s="1"/>
  <c r="D690"/>
  <c r="E694"/>
  <c r="O694" s="1"/>
  <c r="C697"/>
  <c r="F697"/>
  <c r="K697" s="1"/>
  <c r="F235" i="20"/>
  <c r="E235" s="1"/>
  <c r="A694" i="22" l="1"/>
  <c r="B694" s="1"/>
  <c r="S694" s="1"/>
  <c r="P693"/>
  <c r="S693"/>
  <c r="P694"/>
  <c r="R694"/>
  <c r="D691"/>
  <c r="E695"/>
  <c r="A695" s="1"/>
  <c r="B695" s="1"/>
  <c r="C698"/>
  <c r="F698"/>
  <c r="K698" s="1"/>
  <c r="H235" i="20"/>
  <c r="G235"/>
  <c r="P695" i="22" l="1"/>
  <c r="S695"/>
  <c r="R695"/>
  <c r="O695"/>
  <c r="D692"/>
  <c r="J235" i="20"/>
  <c r="M235"/>
  <c r="E696" i="22"/>
  <c r="R696" s="1"/>
  <c r="C699"/>
  <c r="F699"/>
  <c r="K699" s="1"/>
  <c r="I235" i="20"/>
  <c r="D236" s="1"/>
  <c r="O696" i="22" l="1"/>
  <c r="A696"/>
  <c r="B696" s="1"/>
  <c r="D693"/>
  <c r="E697"/>
  <c r="O697" s="1"/>
  <c r="C700"/>
  <c r="F700"/>
  <c r="K700" s="1"/>
  <c r="F236" i="20"/>
  <c r="E236" s="1"/>
  <c r="A697" i="22" l="1"/>
  <c r="B697" s="1"/>
  <c r="S696"/>
  <c r="P696"/>
  <c r="R697"/>
  <c r="D694"/>
  <c r="E698"/>
  <c r="O698" s="1"/>
  <c r="C701"/>
  <c r="F701"/>
  <c r="K701" s="1"/>
  <c r="G236" i="20"/>
  <c r="H236"/>
  <c r="A698" i="22" l="1"/>
  <c r="B698" s="1"/>
  <c r="S698" s="1"/>
  <c r="P697"/>
  <c r="S697"/>
  <c r="P698"/>
  <c r="R698"/>
  <c r="D695"/>
  <c r="J236" i="20"/>
  <c r="M236"/>
  <c r="E699" i="22"/>
  <c r="R699" s="1"/>
  <c r="C702"/>
  <c r="F702"/>
  <c r="K702" s="1"/>
  <c r="I236" i="20"/>
  <c r="D237" s="1"/>
  <c r="A699" i="22" l="1"/>
  <c r="B699" s="1"/>
  <c r="O699"/>
  <c r="D696"/>
  <c r="E700"/>
  <c r="R700" s="1"/>
  <c r="C703"/>
  <c r="F703"/>
  <c r="K703" s="1"/>
  <c r="F237" i="20"/>
  <c r="E237" s="1"/>
  <c r="P699" i="22" l="1"/>
  <c r="S699"/>
  <c r="A700"/>
  <c r="B700" s="1"/>
  <c r="O700"/>
  <c r="D697"/>
  <c r="E701"/>
  <c r="R701" s="1"/>
  <c r="C704"/>
  <c r="F704"/>
  <c r="H237" i="20"/>
  <c r="G237"/>
  <c r="O701" i="22" l="1"/>
  <c r="S700"/>
  <c r="P700"/>
  <c r="A701"/>
  <c r="B701" s="1"/>
  <c r="D698"/>
  <c r="J237" i="20"/>
  <c r="K237" s="1"/>
  <c r="M237"/>
  <c r="N237" s="1"/>
  <c r="E702" i="22"/>
  <c r="O702" s="1"/>
  <c r="C705"/>
  <c r="F705"/>
  <c r="I237" i="20"/>
  <c r="D238" s="1"/>
  <c r="R702" i="22" l="1"/>
  <c r="P701"/>
  <c r="S701"/>
  <c r="A702"/>
  <c r="B702" s="1"/>
  <c r="D699"/>
  <c r="E703"/>
  <c r="A703" s="1"/>
  <c r="B703" s="1"/>
  <c r="C706"/>
  <c r="F706"/>
  <c r="K706" s="1"/>
  <c r="F238" i="20"/>
  <c r="E238" s="1"/>
  <c r="R703" i="22" l="1"/>
  <c r="P703"/>
  <c r="S703"/>
  <c r="S702"/>
  <c r="P702"/>
  <c r="O703"/>
  <c r="D700"/>
  <c r="E704"/>
  <c r="A704" s="1"/>
  <c r="B704" s="1"/>
  <c r="C707"/>
  <c r="F707"/>
  <c r="K707" s="1"/>
  <c r="G238" i="20"/>
  <c r="H238"/>
  <c r="D701" i="22" l="1"/>
  <c r="J238" i="20"/>
  <c r="M238"/>
  <c r="E705" i="22"/>
  <c r="C708"/>
  <c r="F708"/>
  <c r="I238" i="20"/>
  <c r="D239" s="1"/>
  <c r="A705" i="22" l="1"/>
  <c r="B705" s="1"/>
  <c r="S705" s="1"/>
  <c r="D702"/>
  <c r="E706"/>
  <c r="O706" s="1"/>
  <c r="C709"/>
  <c r="F709"/>
  <c r="K709" s="1"/>
  <c r="F239" i="20"/>
  <c r="E239" s="1"/>
  <c r="P705" i="22" l="1"/>
  <c r="A706"/>
  <c r="B706" s="1"/>
  <c r="S706" s="1"/>
  <c r="R706"/>
  <c r="D703"/>
  <c r="E707"/>
  <c r="A707" s="1"/>
  <c r="B707" s="1"/>
  <c r="C710"/>
  <c r="F710"/>
  <c r="K710" s="1"/>
  <c r="H239" i="20"/>
  <c r="G239"/>
  <c r="P706" i="22" l="1"/>
  <c r="P707"/>
  <c r="S707"/>
  <c r="R707"/>
  <c r="O707"/>
  <c r="D704"/>
  <c r="J239" i="20"/>
  <c r="M239"/>
  <c r="E708" i="22"/>
  <c r="A708" s="1"/>
  <c r="C711"/>
  <c r="F711"/>
  <c r="K711" s="1"/>
  <c r="I239" i="20"/>
  <c r="D240" s="1"/>
  <c r="B708" i="22" l="1"/>
  <c r="D705"/>
  <c r="E709"/>
  <c r="A709" s="1"/>
  <c r="B709" s="1"/>
  <c r="C712"/>
  <c r="F712"/>
  <c r="K712" s="1"/>
  <c r="F240" i="20"/>
  <c r="E240" s="1"/>
  <c r="P709" i="22" l="1"/>
  <c r="S709"/>
  <c r="S708"/>
  <c r="P708"/>
  <c r="R709"/>
  <c r="O709"/>
  <c r="D706"/>
  <c r="E710"/>
  <c r="O710" s="1"/>
  <c r="C713"/>
  <c r="F713"/>
  <c r="K713" s="1"/>
  <c r="G240" i="20"/>
  <c r="H240"/>
  <c r="R710" i="22" l="1"/>
  <c r="A710"/>
  <c r="B710" s="1"/>
  <c r="D707"/>
  <c r="J240" i="20"/>
  <c r="K240" s="1"/>
  <c r="M240"/>
  <c r="N240" s="1"/>
  <c r="E711" i="22"/>
  <c r="A711" s="1"/>
  <c r="B711" s="1"/>
  <c r="C714"/>
  <c r="F714"/>
  <c r="K714" s="1"/>
  <c r="I240" i="20"/>
  <c r="D241" s="1"/>
  <c r="P711" i="22" l="1"/>
  <c r="S711"/>
  <c r="A712"/>
  <c r="B712" s="1"/>
  <c r="R711"/>
  <c r="S710"/>
  <c r="P710"/>
  <c r="O711"/>
  <c r="D708"/>
  <c r="E712"/>
  <c r="R712" s="1"/>
  <c r="C715"/>
  <c r="F715"/>
  <c r="K715" s="1"/>
  <c r="F241" i="20"/>
  <c r="E241" s="1"/>
  <c r="S712" i="22" l="1"/>
  <c r="P712"/>
  <c r="O712"/>
  <c r="D709"/>
  <c r="E713"/>
  <c r="A713" s="1"/>
  <c r="B713" s="1"/>
  <c r="C716"/>
  <c r="F716"/>
  <c r="K716" s="1"/>
  <c r="H241" i="20"/>
  <c r="G241"/>
  <c r="P713" i="22" l="1"/>
  <c r="S713"/>
  <c r="R713"/>
  <c r="O713"/>
  <c r="D710"/>
  <c r="J241" i="20"/>
  <c r="M241"/>
  <c r="E714" i="22"/>
  <c r="O714" s="1"/>
  <c r="C717"/>
  <c r="F717"/>
  <c r="K717" s="1"/>
  <c r="I241" i="20"/>
  <c r="D242" s="1"/>
  <c r="A714" i="22" l="1"/>
  <c r="B714" s="1"/>
  <c r="P714" s="1"/>
  <c r="R714"/>
  <c r="D711"/>
  <c r="E715"/>
  <c r="A715" s="1"/>
  <c r="B715" s="1"/>
  <c r="C718"/>
  <c r="F718"/>
  <c r="K718" s="1"/>
  <c r="F242" i="20"/>
  <c r="E242" s="1"/>
  <c r="S714" i="22" l="1"/>
  <c r="P715"/>
  <c r="S715"/>
  <c r="O715"/>
  <c r="R715"/>
  <c r="D712"/>
  <c r="E716"/>
  <c r="C719"/>
  <c r="F719"/>
  <c r="K719" s="1"/>
  <c r="G242" i="20"/>
  <c r="H242"/>
  <c r="A716" i="22" l="1"/>
  <c r="B716" s="1"/>
  <c r="R716"/>
  <c r="O716"/>
  <c r="D713"/>
  <c r="J242" i="20"/>
  <c r="M242"/>
  <c r="E717" i="22"/>
  <c r="C720"/>
  <c r="F720"/>
  <c r="K720" s="1"/>
  <c r="I242" i="20"/>
  <c r="D243" s="1"/>
  <c r="R717" i="22" l="1"/>
  <c r="O717"/>
  <c r="S716"/>
  <c r="P716"/>
  <c r="A717"/>
  <c r="B717" s="1"/>
  <c r="D714"/>
  <c r="E718"/>
  <c r="C721"/>
  <c r="F721"/>
  <c r="K721" s="1"/>
  <c r="F243" i="20"/>
  <c r="O718" i="22" l="1"/>
  <c r="R718"/>
  <c r="P717"/>
  <c r="S717"/>
  <c r="A718"/>
  <c r="B718" s="1"/>
  <c r="D715"/>
  <c r="E719"/>
  <c r="E243" i="20"/>
  <c r="H243" s="1"/>
  <c r="I243" s="1"/>
  <c r="C722" i="22"/>
  <c r="F722"/>
  <c r="K722" s="1"/>
  <c r="G243" i="20"/>
  <c r="M243" s="1"/>
  <c r="N243" s="1"/>
  <c r="O719" i="22" l="1"/>
  <c r="R719"/>
  <c r="S718"/>
  <c r="P718"/>
  <c r="A719"/>
  <c r="B719" s="1"/>
  <c r="D716"/>
  <c r="J243" i="20"/>
  <c r="H19" i="19"/>
  <c r="E720" i="22"/>
  <c r="O720" s="1"/>
  <c r="C723"/>
  <c r="F723"/>
  <c r="K723" s="1"/>
  <c r="R720" l="1"/>
  <c r="P719"/>
  <c r="S719"/>
  <c r="A720"/>
  <c r="B720" s="1"/>
  <c r="D717"/>
  <c r="K243" i="20"/>
  <c r="E721" i="22"/>
  <c r="R721" s="1"/>
  <c r="C724"/>
  <c r="F724"/>
  <c r="K724" s="1"/>
  <c r="A721" l="1"/>
  <c r="B721" s="1"/>
  <c r="P721" s="1"/>
  <c r="S720"/>
  <c r="P720"/>
  <c r="O721"/>
  <c r="D718"/>
  <c r="E722"/>
  <c r="O722" s="1"/>
  <c r="C725"/>
  <c r="F725"/>
  <c r="K725" s="1"/>
  <c r="S721" l="1"/>
  <c r="A722"/>
  <c r="B722" s="1"/>
  <c r="R722"/>
  <c r="D719"/>
  <c r="E723"/>
  <c r="C726"/>
  <c r="F726"/>
  <c r="K726" s="1"/>
  <c r="S722" l="1"/>
  <c r="P722"/>
  <c r="A723"/>
  <c r="B723" s="1"/>
  <c r="O723"/>
  <c r="R723"/>
  <c r="D720"/>
  <c r="E724"/>
  <c r="O724" s="1"/>
  <c r="C727"/>
  <c r="F727"/>
  <c r="K727" s="1"/>
  <c r="R724" l="1"/>
  <c r="P723"/>
  <c r="S723"/>
  <c r="A724"/>
  <c r="B724" s="1"/>
  <c r="D721"/>
  <c r="E725"/>
  <c r="R725" s="1"/>
  <c r="C728"/>
  <c r="F728"/>
  <c r="K728" s="1"/>
  <c r="S724" l="1"/>
  <c r="P724"/>
  <c r="A725"/>
  <c r="B725" s="1"/>
  <c r="O725"/>
  <c r="D722"/>
  <c r="E726"/>
  <c r="R726" s="1"/>
  <c r="C729"/>
  <c r="F729"/>
  <c r="K729" s="1"/>
  <c r="O726" l="1"/>
  <c r="P725"/>
  <c r="S725"/>
  <c r="A726"/>
  <c r="B726" s="1"/>
  <c r="D723"/>
  <c r="E727"/>
  <c r="C730"/>
  <c r="F730"/>
  <c r="K730" s="1"/>
  <c r="S726" l="1"/>
  <c r="P726"/>
  <c r="A727"/>
  <c r="B727" s="1"/>
  <c r="R727"/>
  <c r="O727"/>
  <c r="D724"/>
  <c r="E728"/>
  <c r="A728" s="1"/>
  <c r="B728" s="1"/>
  <c r="C731"/>
  <c r="F731"/>
  <c r="K731" s="1"/>
  <c r="O728" l="1"/>
  <c r="R728"/>
  <c r="P727"/>
  <c r="S727"/>
  <c r="S728"/>
  <c r="P728"/>
  <c r="D725"/>
  <c r="E729"/>
  <c r="R729" s="1"/>
  <c r="C732"/>
  <c r="F732"/>
  <c r="K732" s="1"/>
  <c r="A729" l="1"/>
  <c r="B729" s="1"/>
  <c r="P729" s="1"/>
  <c r="O729"/>
  <c r="D726"/>
  <c r="E730"/>
  <c r="C733"/>
  <c r="F733"/>
  <c r="K733" s="1"/>
  <c r="S729" l="1"/>
  <c r="O730"/>
  <c r="R730"/>
  <c r="A730"/>
  <c r="B730" s="1"/>
  <c r="D727"/>
  <c r="E731"/>
  <c r="O731" s="1"/>
  <c r="C734"/>
  <c r="F734"/>
  <c r="K734" s="1"/>
  <c r="S730" l="1"/>
  <c r="P730"/>
  <c r="A731"/>
  <c r="B731" s="1"/>
  <c r="R731"/>
  <c r="D728"/>
  <c r="E732"/>
  <c r="O732" s="1"/>
  <c r="C735"/>
  <c r="F735"/>
  <c r="R732" l="1"/>
  <c r="P731"/>
  <c r="S731"/>
  <c r="A732"/>
  <c r="B732" s="1"/>
  <c r="D729"/>
  <c r="E733"/>
  <c r="A733" s="1"/>
  <c r="B733" s="1"/>
  <c r="C736"/>
  <c r="F736"/>
  <c r="O733" l="1"/>
  <c r="P733"/>
  <c r="S733"/>
  <c r="S732"/>
  <c r="P732"/>
  <c r="R733"/>
  <c r="D730"/>
  <c r="E734"/>
  <c r="A734" s="1"/>
  <c r="B734" s="1"/>
  <c r="C737"/>
  <c r="F737"/>
  <c r="K737" s="1"/>
  <c r="R734" l="1"/>
  <c r="S734"/>
  <c r="P734"/>
  <c r="O734"/>
  <c r="D731"/>
  <c r="E735"/>
  <c r="C738"/>
  <c r="F738"/>
  <c r="K738" s="1"/>
  <c r="A735" l="1"/>
  <c r="B735" s="1"/>
  <c r="D732"/>
  <c r="E736"/>
  <c r="C739"/>
  <c r="F739"/>
  <c r="A736" l="1"/>
  <c r="B736" s="1"/>
  <c r="D733"/>
  <c r="E737"/>
  <c r="R737" s="1"/>
  <c r="C740"/>
  <c r="F740"/>
  <c r="K740" s="1"/>
  <c r="S736" l="1"/>
  <c r="P736"/>
  <c r="A737"/>
  <c r="B737" s="1"/>
  <c r="O737"/>
  <c r="D734"/>
  <c r="E738"/>
  <c r="O738" s="1"/>
  <c r="C741"/>
  <c r="F741"/>
  <c r="K741" s="1"/>
  <c r="A738" l="1"/>
  <c r="B738" s="1"/>
  <c r="S738" s="1"/>
  <c r="P737"/>
  <c r="S737"/>
  <c r="P738"/>
  <c r="R738"/>
  <c r="D735"/>
  <c r="E739"/>
  <c r="C742"/>
  <c r="F742"/>
  <c r="K742" s="1"/>
  <c r="A739" l="1"/>
  <c r="D736"/>
  <c r="E740"/>
  <c r="C743"/>
  <c r="F743"/>
  <c r="K743" s="1"/>
  <c r="A740" l="1"/>
  <c r="B740" s="1"/>
  <c r="R740"/>
  <c r="O740"/>
  <c r="B739"/>
  <c r="D737"/>
  <c r="E741"/>
  <c r="A741" s="1"/>
  <c r="B741" s="1"/>
  <c r="C744"/>
  <c r="F744"/>
  <c r="K744" s="1"/>
  <c r="P741" l="1"/>
  <c r="S741"/>
  <c r="P739"/>
  <c r="S739"/>
  <c r="S740"/>
  <c r="P740"/>
  <c r="R741"/>
  <c r="O741"/>
  <c r="D738"/>
  <c r="E742"/>
  <c r="O742" s="1"/>
  <c r="C745"/>
  <c r="F745"/>
  <c r="K745" s="1"/>
  <c r="R742" l="1"/>
  <c r="A742"/>
  <c r="B742" s="1"/>
  <c r="D739"/>
  <c r="E743"/>
  <c r="A743" s="1"/>
  <c r="B743" s="1"/>
  <c r="C746"/>
  <c r="F746"/>
  <c r="K746" s="1"/>
  <c r="P743" l="1"/>
  <c r="S743"/>
  <c r="S742"/>
  <c r="P742"/>
  <c r="O743"/>
  <c r="R743"/>
  <c r="D740"/>
  <c r="E744"/>
  <c r="A744" s="1"/>
  <c r="B744" s="1"/>
  <c r="C747"/>
  <c r="F747"/>
  <c r="K747" s="1"/>
  <c r="S744" l="1"/>
  <c r="P744"/>
  <c r="O744"/>
  <c r="R744"/>
  <c r="D741"/>
  <c r="E745"/>
  <c r="O745" s="1"/>
  <c r="C748"/>
  <c r="F748"/>
  <c r="K748" s="1"/>
  <c r="R745" l="1"/>
  <c r="A745"/>
  <c r="B745" s="1"/>
  <c r="D742"/>
  <c r="E746"/>
  <c r="A746" s="1"/>
  <c r="B746" s="1"/>
  <c r="C749"/>
  <c r="F749"/>
  <c r="K749" s="1"/>
  <c r="S746" l="1"/>
  <c r="P746"/>
  <c r="P745"/>
  <c r="S745"/>
  <c r="R746"/>
  <c r="O746"/>
  <c r="D743"/>
  <c r="E747"/>
  <c r="C750"/>
  <c r="F750"/>
  <c r="K750" s="1"/>
  <c r="A747" l="1"/>
  <c r="B747" s="1"/>
  <c r="O747"/>
  <c r="R747"/>
  <c r="D744"/>
  <c r="E748"/>
  <c r="O748" s="1"/>
  <c r="C751"/>
  <c r="F751"/>
  <c r="K751" s="1"/>
  <c r="P747" l="1"/>
  <c r="S747"/>
  <c r="A748"/>
  <c r="B748" s="1"/>
  <c r="R748"/>
  <c r="D745"/>
  <c r="E749"/>
  <c r="A749" s="1"/>
  <c r="B749" s="1"/>
  <c r="C752"/>
  <c r="F752"/>
  <c r="K752" s="1"/>
  <c r="R749" l="1"/>
  <c r="P749"/>
  <c r="S749"/>
  <c r="S748"/>
  <c r="P748"/>
  <c r="O749"/>
  <c r="D746"/>
  <c r="E750"/>
  <c r="A750" s="1"/>
  <c r="B750" s="1"/>
  <c r="C753"/>
  <c r="F753"/>
  <c r="K753" s="1"/>
  <c r="S750" l="1"/>
  <c r="P750"/>
  <c r="R750"/>
  <c r="O750"/>
  <c r="D747"/>
  <c r="E751"/>
  <c r="R751" s="1"/>
  <c r="C754"/>
  <c r="F754"/>
  <c r="K754" s="1"/>
  <c r="O751" l="1"/>
  <c r="A751"/>
  <c r="B751" s="1"/>
  <c r="D748"/>
  <c r="E752"/>
  <c r="R752" s="1"/>
  <c r="C755"/>
  <c r="F755"/>
  <c r="K755" s="1"/>
  <c r="A752" l="1"/>
  <c r="B752" s="1"/>
  <c r="P752" s="1"/>
  <c r="O752"/>
  <c r="P751"/>
  <c r="S751"/>
  <c r="D749"/>
  <c r="E753"/>
  <c r="O753" s="1"/>
  <c r="C756"/>
  <c r="F756"/>
  <c r="K756" s="1"/>
  <c r="S752" l="1"/>
  <c r="R753"/>
  <c r="A753"/>
  <c r="B753" s="1"/>
  <c r="D750"/>
  <c r="E754"/>
  <c r="A754" s="1"/>
  <c r="B754" s="1"/>
  <c r="C757"/>
  <c r="F757"/>
  <c r="K757" s="1"/>
  <c r="S754" l="1"/>
  <c r="P754"/>
  <c r="P753"/>
  <c r="S753"/>
  <c r="R754"/>
  <c r="O754"/>
  <c r="D751"/>
  <c r="E755"/>
  <c r="A755" s="1"/>
  <c r="B755" s="1"/>
  <c r="C758"/>
  <c r="F758"/>
  <c r="K758" s="1"/>
  <c r="O755" l="1"/>
  <c r="P755"/>
  <c r="S755"/>
  <c r="R755"/>
  <c r="D752"/>
  <c r="E756"/>
  <c r="O756" s="1"/>
  <c r="C759"/>
  <c r="F759"/>
  <c r="K759" s="1"/>
  <c r="A756" l="1"/>
  <c r="B756" s="1"/>
  <c r="P756" s="1"/>
  <c r="S756"/>
  <c r="R756"/>
  <c r="D753"/>
  <c r="E757"/>
  <c r="C760"/>
  <c r="F760"/>
  <c r="K760" s="1"/>
  <c r="R757" l="1"/>
  <c r="O757"/>
  <c r="A757"/>
  <c r="B757" s="1"/>
  <c r="D754"/>
  <c r="E758"/>
  <c r="C761"/>
  <c r="F761"/>
  <c r="K761" s="1"/>
  <c r="P757" l="1"/>
  <c r="S757"/>
  <c r="R758"/>
  <c r="A758"/>
  <c r="B758" s="1"/>
  <c r="O758"/>
  <c r="D755"/>
  <c r="E759"/>
  <c r="A759" s="1"/>
  <c r="B759" s="1"/>
  <c r="C762"/>
  <c r="F762"/>
  <c r="K762" s="1"/>
  <c r="P759" l="1"/>
  <c r="S759"/>
  <c r="S758"/>
  <c r="P758"/>
  <c r="O759"/>
  <c r="R759"/>
  <c r="D756"/>
  <c r="E760"/>
  <c r="A760" s="1"/>
  <c r="B760" s="1"/>
  <c r="C763"/>
  <c r="F763"/>
  <c r="K763" s="1"/>
  <c r="O760" l="1"/>
  <c r="S760"/>
  <c r="P760"/>
  <c r="R760"/>
  <c r="D757"/>
  <c r="E761"/>
  <c r="A761" s="1"/>
  <c r="B761" s="1"/>
  <c r="C764"/>
  <c r="F764"/>
  <c r="K764" s="1"/>
  <c r="R761" l="1"/>
  <c r="P761"/>
  <c r="S761"/>
  <c r="O761"/>
  <c r="D758"/>
  <c r="E762"/>
  <c r="C765"/>
  <c r="F765"/>
  <c r="A762" l="1"/>
  <c r="B762" s="1"/>
  <c r="O762"/>
  <c r="R762"/>
  <c r="D759"/>
  <c r="E763"/>
  <c r="C766"/>
  <c r="F766"/>
  <c r="S762" l="1"/>
  <c r="P762"/>
  <c r="A763"/>
  <c r="B763" s="1"/>
  <c r="O763"/>
  <c r="R763"/>
  <c r="D760"/>
  <c r="E764"/>
  <c r="C767"/>
  <c r="F767"/>
  <c r="K767" s="1"/>
  <c r="P763" l="1"/>
  <c r="S763"/>
  <c r="O764"/>
  <c r="A764"/>
  <c r="B764" s="1"/>
  <c r="R764"/>
  <c r="D761"/>
  <c r="E765"/>
  <c r="C768"/>
  <c r="F768"/>
  <c r="K768" s="1"/>
  <c r="S764" l="1"/>
  <c r="P764"/>
  <c r="A765"/>
  <c r="B765" s="1"/>
  <c r="D762"/>
  <c r="E766"/>
  <c r="C769"/>
  <c r="F769"/>
  <c r="A766" l="1"/>
  <c r="B766" s="1"/>
  <c r="P765"/>
  <c r="S765"/>
  <c r="D763"/>
  <c r="E767"/>
  <c r="R767" s="1"/>
  <c r="C770"/>
  <c r="F770"/>
  <c r="K770" s="1"/>
  <c r="A767" l="1"/>
  <c r="B767" s="1"/>
  <c r="S767" s="1"/>
  <c r="O767"/>
  <c r="D764"/>
  <c r="E768"/>
  <c r="C771"/>
  <c r="F771"/>
  <c r="K771" s="1"/>
  <c r="P767" l="1"/>
  <c r="O768"/>
  <c r="R768"/>
  <c r="A768"/>
  <c r="B768" s="1"/>
  <c r="D765"/>
  <c r="E769"/>
  <c r="C772"/>
  <c r="F772"/>
  <c r="K772" s="1"/>
  <c r="S768" l="1"/>
  <c r="P768"/>
  <c r="A769"/>
  <c r="D766"/>
  <c r="E770"/>
  <c r="O770" s="1"/>
  <c r="C773"/>
  <c r="F773"/>
  <c r="K773" s="1"/>
  <c r="B769" l="1"/>
  <c r="A770"/>
  <c r="B770" s="1"/>
  <c r="R770"/>
  <c r="D767"/>
  <c r="E771"/>
  <c r="O771" s="1"/>
  <c r="C774"/>
  <c r="F774"/>
  <c r="K774" s="1"/>
  <c r="S770" l="1"/>
  <c r="P770"/>
  <c r="A771"/>
  <c r="B771" s="1"/>
  <c r="R771"/>
  <c r="D768"/>
  <c r="E772"/>
  <c r="A772" s="1"/>
  <c r="B772" s="1"/>
  <c r="C775"/>
  <c r="F775"/>
  <c r="K775" s="1"/>
  <c r="S771" l="1"/>
  <c r="P771"/>
  <c r="S772"/>
  <c r="P772"/>
  <c r="R772"/>
  <c r="O772"/>
  <c r="D769"/>
  <c r="E773"/>
  <c r="C776"/>
  <c r="F776"/>
  <c r="K776" s="1"/>
  <c r="A773" l="1"/>
  <c r="B773" s="1"/>
  <c r="O773"/>
  <c r="R773"/>
  <c r="D770"/>
  <c r="E774"/>
  <c r="R774" s="1"/>
  <c r="C777"/>
  <c r="F777"/>
  <c r="K777" s="1"/>
  <c r="P773" l="1"/>
  <c r="S773"/>
  <c r="A774"/>
  <c r="B774" s="1"/>
  <c r="O774"/>
  <c r="D771"/>
  <c r="E775"/>
  <c r="R775" s="1"/>
  <c r="C778"/>
  <c r="F778"/>
  <c r="K778" s="1"/>
  <c r="A775" l="1"/>
  <c r="B775" s="1"/>
  <c r="S775" s="1"/>
  <c r="S774"/>
  <c r="P774"/>
  <c r="P775"/>
  <c r="O775"/>
  <c r="D772"/>
  <c r="E776"/>
  <c r="R776" s="1"/>
  <c r="C779"/>
  <c r="F779"/>
  <c r="K779" s="1"/>
  <c r="A776" l="1"/>
  <c r="B776" s="1"/>
  <c r="S776" s="1"/>
  <c r="O776"/>
  <c r="D773"/>
  <c r="E777"/>
  <c r="C780"/>
  <c r="F780"/>
  <c r="K780" s="1"/>
  <c r="P776" l="1"/>
  <c r="A777"/>
  <c r="B777" s="1"/>
  <c r="R777"/>
  <c r="O777"/>
  <c r="D774"/>
  <c r="E778"/>
  <c r="C781"/>
  <c r="F781"/>
  <c r="K781" s="1"/>
  <c r="P777" l="1"/>
  <c r="S777"/>
  <c r="A778"/>
  <c r="B778" s="1"/>
  <c r="R778"/>
  <c r="O778"/>
  <c r="D775"/>
  <c r="E779"/>
  <c r="A779" s="1"/>
  <c r="B779" s="1"/>
  <c r="C782"/>
  <c r="F782"/>
  <c r="K782" s="1"/>
  <c r="S779" l="1"/>
  <c r="P779"/>
  <c r="S778"/>
  <c r="P778"/>
  <c r="R779"/>
  <c r="O779"/>
  <c r="D776"/>
  <c r="E780"/>
  <c r="O780" s="1"/>
  <c r="C783"/>
  <c r="F783"/>
  <c r="K783" s="1"/>
  <c r="R780" l="1"/>
  <c r="A780"/>
  <c r="B780" s="1"/>
  <c r="D777"/>
  <c r="E781"/>
  <c r="C784"/>
  <c r="F784"/>
  <c r="K784" s="1"/>
  <c r="A781" l="1"/>
  <c r="B781" s="1"/>
  <c r="O781"/>
  <c r="S780"/>
  <c r="P780"/>
  <c r="R781"/>
  <c r="D778"/>
  <c r="E782"/>
  <c r="A782" s="1"/>
  <c r="B782" s="1"/>
  <c r="C785"/>
  <c r="F785"/>
  <c r="K785" s="1"/>
  <c r="S782" l="1"/>
  <c r="P782"/>
  <c r="R782"/>
  <c r="P781"/>
  <c r="S781"/>
  <c r="O782"/>
  <c r="D779"/>
  <c r="E783"/>
  <c r="R783" s="1"/>
  <c r="C786"/>
  <c r="F786"/>
  <c r="K786" s="1"/>
  <c r="O783" l="1"/>
  <c r="A783"/>
  <c r="B783" s="1"/>
  <c r="D780"/>
  <c r="E784"/>
  <c r="R784" s="1"/>
  <c r="C787"/>
  <c r="F787"/>
  <c r="K787" s="1"/>
  <c r="A784" l="1"/>
  <c r="B784" s="1"/>
  <c r="O784"/>
  <c r="S783"/>
  <c r="P783"/>
  <c r="D781"/>
  <c r="E785"/>
  <c r="O785" s="1"/>
  <c r="C788"/>
  <c r="F788"/>
  <c r="K788" s="1"/>
  <c r="A785" l="1"/>
  <c r="B785" s="1"/>
  <c r="P785" s="1"/>
  <c r="S784"/>
  <c r="P784"/>
  <c r="S785"/>
  <c r="R785"/>
  <c r="D782"/>
  <c r="E786"/>
  <c r="O786" s="1"/>
  <c r="C789"/>
  <c r="F789"/>
  <c r="K789" s="1"/>
  <c r="A786" l="1"/>
  <c r="B786" s="1"/>
  <c r="S786" s="1"/>
  <c r="R786"/>
  <c r="D783"/>
  <c r="E787"/>
  <c r="C790"/>
  <c r="F790"/>
  <c r="K790" s="1"/>
  <c r="P786" l="1"/>
  <c r="R787"/>
  <c r="O787"/>
  <c r="A787"/>
  <c r="B787" s="1"/>
  <c r="D784"/>
  <c r="E788"/>
  <c r="A788" s="1"/>
  <c r="B788" s="1"/>
  <c r="C791"/>
  <c r="F791"/>
  <c r="K791" s="1"/>
  <c r="S788" l="1"/>
  <c r="P788"/>
  <c r="O788"/>
  <c r="S787"/>
  <c r="P787"/>
  <c r="R788"/>
  <c r="D785"/>
  <c r="E789"/>
  <c r="R789" s="1"/>
  <c r="C792"/>
  <c r="F792"/>
  <c r="K792" s="1"/>
  <c r="A789" l="1"/>
  <c r="B789" s="1"/>
  <c r="P789"/>
  <c r="S789"/>
  <c r="O789"/>
  <c r="D786"/>
  <c r="E790"/>
  <c r="C793"/>
  <c r="F793"/>
  <c r="K793" s="1"/>
  <c r="R790" l="1"/>
  <c r="O790"/>
  <c r="A790"/>
  <c r="B790" s="1"/>
  <c r="D787"/>
  <c r="E791"/>
  <c r="R791" s="1"/>
  <c r="C794"/>
  <c r="F794"/>
  <c r="K794" s="1"/>
  <c r="S790" l="1"/>
  <c r="P790"/>
  <c r="A791"/>
  <c r="B791" s="1"/>
  <c r="O791"/>
  <c r="D788"/>
  <c r="E792"/>
  <c r="R792" s="1"/>
  <c r="C795"/>
  <c r="F795"/>
  <c r="K795" s="1"/>
  <c r="O792" l="1"/>
  <c r="S791"/>
  <c r="P791"/>
  <c r="A792"/>
  <c r="B792" s="1"/>
  <c r="D789"/>
  <c r="E793"/>
  <c r="C796"/>
  <c r="F796"/>
  <c r="S792" l="1"/>
  <c r="P792"/>
  <c r="A793"/>
  <c r="B793" s="1"/>
  <c r="R793"/>
  <c r="O793"/>
  <c r="D790"/>
  <c r="E794"/>
  <c r="O794" s="1"/>
  <c r="C797"/>
  <c r="F797"/>
  <c r="R794" l="1"/>
  <c r="P793"/>
  <c r="S793"/>
  <c r="A794"/>
  <c r="B794" s="1"/>
  <c r="D791"/>
  <c r="E795"/>
  <c r="A795" s="1"/>
  <c r="B795" s="1"/>
  <c r="C798"/>
  <c r="F798"/>
  <c r="K798" s="1"/>
  <c r="S795" l="1"/>
  <c r="P795"/>
  <c r="S794"/>
  <c r="P794"/>
  <c r="R795"/>
  <c r="O795"/>
  <c r="D792"/>
  <c r="E796"/>
  <c r="C799"/>
  <c r="F799"/>
  <c r="K799" s="1"/>
  <c r="A796" l="1"/>
  <c r="B796" s="1"/>
  <c r="D793"/>
  <c r="E797"/>
  <c r="A797" s="1"/>
  <c r="B797" s="1"/>
  <c r="C800"/>
  <c r="F800"/>
  <c r="P797" l="1"/>
  <c r="S797"/>
  <c r="D794"/>
  <c r="E798"/>
  <c r="A798" s="1"/>
  <c r="B798" s="1"/>
  <c r="C801"/>
  <c r="F801"/>
  <c r="K801" s="1"/>
  <c r="S798" l="1"/>
  <c r="P798"/>
  <c r="O798"/>
  <c r="R798"/>
  <c r="D795"/>
  <c r="E799"/>
  <c r="O799" s="1"/>
  <c r="C802"/>
  <c r="F802"/>
  <c r="K802" s="1"/>
  <c r="R799" l="1"/>
  <c r="A799"/>
  <c r="B799" s="1"/>
  <c r="D796"/>
  <c r="E800"/>
  <c r="C803"/>
  <c r="F803"/>
  <c r="K803" s="1"/>
  <c r="S799" l="1"/>
  <c r="P799"/>
  <c r="A800"/>
  <c r="D797"/>
  <c r="E801"/>
  <c r="R801" s="1"/>
  <c r="C804"/>
  <c r="F804"/>
  <c r="K804" s="1"/>
  <c r="B800" l="1"/>
  <c r="A801"/>
  <c r="B801" s="1"/>
  <c r="O801"/>
  <c r="D798"/>
  <c r="E802"/>
  <c r="R802" s="1"/>
  <c r="C805"/>
  <c r="F805"/>
  <c r="K805" s="1"/>
  <c r="P801" l="1"/>
  <c r="S801"/>
  <c r="A802"/>
  <c r="B802" s="1"/>
  <c r="S800"/>
  <c r="P800"/>
  <c r="O802"/>
  <c r="D799"/>
  <c r="E803"/>
  <c r="R803" s="1"/>
  <c r="C806"/>
  <c r="F806"/>
  <c r="K806" s="1"/>
  <c r="O803" l="1"/>
  <c r="S802"/>
  <c r="P802"/>
  <c r="A803"/>
  <c r="B803" s="1"/>
  <c r="D800"/>
  <c r="E804"/>
  <c r="A804" s="1"/>
  <c r="B804" s="1"/>
  <c r="C807"/>
  <c r="F807"/>
  <c r="K807" s="1"/>
  <c r="R804" l="1"/>
  <c r="S804"/>
  <c r="P804"/>
  <c r="S803"/>
  <c r="P803"/>
  <c r="O804"/>
  <c r="D801"/>
  <c r="E805"/>
  <c r="R805" s="1"/>
  <c r="C808"/>
  <c r="F808"/>
  <c r="K808" s="1"/>
  <c r="O805" l="1"/>
  <c r="A805"/>
  <c r="B805" s="1"/>
  <c r="D802"/>
  <c r="E806"/>
  <c r="A806" s="1"/>
  <c r="B806" s="1"/>
  <c r="C809"/>
  <c r="F809"/>
  <c r="K809" s="1"/>
  <c r="S806" l="1"/>
  <c r="P806"/>
  <c r="O806"/>
  <c r="P805"/>
  <c r="S805"/>
  <c r="R806"/>
  <c r="D803"/>
  <c r="E807"/>
  <c r="R807" s="1"/>
  <c r="C810"/>
  <c r="F810"/>
  <c r="K810" s="1"/>
  <c r="O807" l="1"/>
  <c r="A807"/>
  <c r="B807" s="1"/>
  <c r="D804"/>
  <c r="E808"/>
  <c r="R808" s="1"/>
  <c r="C811"/>
  <c r="F811"/>
  <c r="K811" s="1"/>
  <c r="A808" l="1"/>
  <c r="B808" s="1"/>
  <c r="S807"/>
  <c r="P807"/>
  <c r="O808"/>
  <c r="D805"/>
  <c r="E809"/>
  <c r="O809" s="1"/>
  <c r="C812"/>
  <c r="F812"/>
  <c r="K812" s="1"/>
  <c r="A809" l="1"/>
  <c r="B809" s="1"/>
  <c r="P809" s="1"/>
  <c r="S808"/>
  <c r="P808"/>
  <c r="S809"/>
  <c r="O810"/>
  <c r="R809"/>
  <c r="D806"/>
  <c r="E810"/>
  <c r="R810" s="1"/>
  <c r="C813"/>
  <c r="F813"/>
  <c r="K813" s="1"/>
  <c r="A810" l="1"/>
  <c r="B810" s="1"/>
  <c r="D807"/>
  <c r="E811"/>
  <c r="A811" s="1"/>
  <c r="B811" s="1"/>
  <c r="C814"/>
  <c r="F814"/>
  <c r="K814" s="1"/>
  <c r="S811" l="1"/>
  <c r="P811"/>
  <c r="S810"/>
  <c r="P810"/>
  <c r="R811"/>
  <c r="O811"/>
  <c r="D808"/>
  <c r="E812"/>
  <c r="R812" s="1"/>
  <c r="C815"/>
  <c r="F815"/>
  <c r="K815" s="1"/>
  <c r="A812" l="1"/>
  <c r="B812" s="1"/>
  <c r="O812"/>
  <c r="D809"/>
  <c r="E813"/>
  <c r="O813" s="1"/>
  <c r="C816"/>
  <c r="F816"/>
  <c r="K816" s="1"/>
  <c r="S812" l="1"/>
  <c r="P812"/>
  <c r="A813"/>
  <c r="B813" s="1"/>
  <c r="R813"/>
  <c r="D810"/>
  <c r="E814"/>
  <c r="R814" s="1"/>
  <c r="C817"/>
  <c r="F817"/>
  <c r="K817" s="1"/>
  <c r="O814" l="1"/>
  <c r="P813"/>
  <c r="S813"/>
  <c r="A814"/>
  <c r="B814" s="1"/>
  <c r="D811"/>
  <c r="E815"/>
  <c r="C818"/>
  <c r="F818"/>
  <c r="K818" s="1"/>
  <c r="R815" l="1"/>
  <c r="O815"/>
  <c r="S814"/>
  <c r="P814"/>
  <c r="A815"/>
  <c r="B815" s="1"/>
  <c r="D812"/>
  <c r="E816"/>
  <c r="A816" s="1"/>
  <c r="B816" s="1"/>
  <c r="C819"/>
  <c r="F819"/>
  <c r="K819" s="1"/>
  <c r="S816" l="1"/>
  <c r="P816"/>
  <c r="R816"/>
  <c r="S815"/>
  <c r="P815"/>
  <c r="O816"/>
  <c r="D813"/>
  <c r="E817"/>
  <c r="O817" s="1"/>
  <c r="C820"/>
  <c r="F820"/>
  <c r="K820" s="1"/>
  <c r="R817" l="1"/>
  <c r="A817"/>
  <c r="B817" s="1"/>
  <c r="D814"/>
  <c r="E818"/>
  <c r="O818" s="1"/>
  <c r="C821"/>
  <c r="F821"/>
  <c r="K821" s="1"/>
  <c r="A818" l="1"/>
  <c r="B818" s="1"/>
  <c r="P817"/>
  <c r="S817"/>
  <c r="R818"/>
  <c r="D815"/>
  <c r="E819"/>
  <c r="R819" s="1"/>
  <c r="C822"/>
  <c r="F822"/>
  <c r="K822" s="1"/>
  <c r="A819" l="1"/>
  <c r="B819" s="1"/>
  <c r="S819" s="1"/>
  <c r="S818"/>
  <c r="P818"/>
  <c r="O819"/>
  <c r="D816"/>
  <c r="E820"/>
  <c r="A820" s="1"/>
  <c r="B820" s="1"/>
  <c r="C823"/>
  <c r="F823"/>
  <c r="K823" s="1"/>
  <c r="P819" l="1"/>
  <c r="S820"/>
  <c r="P820"/>
  <c r="R820"/>
  <c r="O820"/>
  <c r="D817"/>
  <c r="E821"/>
  <c r="R821" s="1"/>
  <c r="C824"/>
  <c r="F824"/>
  <c r="K824" s="1"/>
  <c r="A821" l="1"/>
  <c r="B821" s="1"/>
  <c r="S821" s="1"/>
  <c r="O821"/>
  <c r="D818"/>
  <c r="E822"/>
  <c r="C825"/>
  <c r="F825"/>
  <c r="K825" s="1"/>
  <c r="P821" l="1"/>
  <c r="O822"/>
  <c r="R822"/>
  <c r="A822"/>
  <c r="B822" s="1"/>
  <c r="D819"/>
  <c r="E823"/>
  <c r="C826"/>
  <c r="F826"/>
  <c r="A823" l="1"/>
  <c r="B823" s="1"/>
  <c r="S822"/>
  <c r="P822"/>
  <c r="R823"/>
  <c r="O823"/>
  <c r="D820"/>
  <c r="E824"/>
  <c r="C827"/>
  <c r="F827"/>
  <c r="S823" l="1"/>
  <c r="P823"/>
  <c r="A824"/>
  <c r="B824" s="1"/>
  <c r="R824"/>
  <c r="O824"/>
  <c r="D821"/>
  <c r="E825"/>
  <c r="R825" s="1"/>
  <c r="C828"/>
  <c r="F828"/>
  <c r="K828" s="1"/>
  <c r="O825" l="1"/>
  <c r="S824"/>
  <c r="P824"/>
  <c r="A825"/>
  <c r="B825" s="1"/>
  <c r="D822"/>
  <c r="E826"/>
  <c r="A826" s="1"/>
  <c r="B826" s="1"/>
  <c r="C829"/>
  <c r="F829"/>
  <c r="K829" s="1"/>
  <c r="P825" l="1"/>
  <c r="S825"/>
  <c r="D823"/>
  <c r="E827"/>
  <c r="A827" s="1"/>
  <c r="B827" s="1"/>
  <c r="C830"/>
  <c r="F830"/>
  <c r="S827" l="1"/>
  <c r="P827"/>
  <c r="D824"/>
  <c r="E828"/>
  <c r="R828" s="1"/>
  <c r="C831"/>
  <c r="F831"/>
  <c r="K831" s="1"/>
  <c r="O828" l="1"/>
  <c r="A828"/>
  <c r="B828" s="1"/>
  <c r="D825"/>
  <c r="E829"/>
  <c r="A829" s="1"/>
  <c r="B829" s="1"/>
  <c r="C832"/>
  <c r="F832"/>
  <c r="K832" s="1"/>
  <c r="S828" l="1"/>
  <c r="P828"/>
  <c r="O829"/>
  <c r="P829"/>
  <c r="S829"/>
  <c r="R829"/>
  <c r="D826"/>
  <c r="E830"/>
  <c r="A830" s="1"/>
  <c r="C833"/>
  <c r="F833"/>
  <c r="K833" s="1"/>
  <c r="B830" l="1"/>
  <c r="D827"/>
  <c r="E831"/>
  <c r="R831" s="1"/>
  <c r="C834"/>
  <c r="F834"/>
  <c r="K834" s="1"/>
  <c r="O831" l="1"/>
  <c r="S830"/>
  <c r="P830"/>
  <c r="A831"/>
  <c r="B831" s="1"/>
  <c r="D828"/>
  <c r="E832"/>
  <c r="A832" s="1"/>
  <c r="B832" s="1"/>
  <c r="C835"/>
  <c r="F835"/>
  <c r="K835" s="1"/>
  <c r="S831" l="1"/>
  <c r="P831"/>
  <c r="S832"/>
  <c r="P832"/>
  <c r="R832"/>
  <c r="O832"/>
  <c r="D829"/>
  <c r="E833"/>
  <c r="C836"/>
  <c r="F836"/>
  <c r="K836" s="1"/>
  <c r="A833" l="1"/>
  <c r="B833" s="1"/>
  <c r="R833"/>
  <c r="O833"/>
  <c r="D830"/>
  <c r="E834"/>
  <c r="C837"/>
  <c r="F837"/>
  <c r="K837" s="1"/>
  <c r="P833" l="1"/>
  <c r="S833"/>
  <c r="A834"/>
  <c r="B834" s="1"/>
  <c r="O834"/>
  <c r="R834"/>
  <c r="D831"/>
  <c r="E835"/>
  <c r="A835" s="1"/>
  <c r="B835" s="1"/>
  <c r="C838"/>
  <c r="F838"/>
  <c r="K838" s="1"/>
  <c r="S835" l="1"/>
  <c r="P835"/>
  <c r="S834"/>
  <c r="P834"/>
  <c r="O835"/>
  <c r="R835"/>
  <c r="D832"/>
  <c r="E836"/>
  <c r="R836" s="1"/>
  <c r="C839"/>
  <c r="F839"/>
  <c r="K839" s="1"/>
  <c r="O836" l="1"/>
  <c r="A836"/>
  <c r="B836" s="1"/>
  <c r="D833"/>
  <c r="E837"/>
  <c r="C840"/>
  <c r="F840"/>
  <c r="K840" s="1"/>
  <c r="A837" l="1"/>
  <c r="B837" s="1"/>
  <c r="R837"/>
  <c r="S836"/>
  <c r="P836"/>
  <c r="O837"/>
  <c r="D834"/>
  <c r="E838"/>
  <c r="O838" s="1"/>
  <c r="C841"/>
  <c r="F841"/>
  <c r="K841" s="1"/>
  <c r="P837" l="1"/>
  <c r="S837"/>
  <c r="A838"/>
  <c r="B838" s="1"/>
  <c r="R838"/>
  <c r="D835"/>
  <c r="E839"/>
  <c r="R839" s="1"/>
  <c r="C842"/>
  <c r="F842"/>
  <c r="K842" s="1"/>
  <c r="O839" l="1"/>
  <c r="S838"/>
  <c r="P838"/>
  <c r="A839"/>
  <c r="B839" s="1"/>
  <c r="D836"/>
  <c r="E840"/>
  <c r="C843"/>
  <c r="F843"/>
  <c r="K843" s="1"/>
  <c r="R840" l="1"/>
  <c r="O840"/>
  <c r="S839"/>
  <c r="P839"/>
  <c r="A840"/>
  <c r="B840" s="1"/>
  <c r="D837"/>
  <c r="E841"/>
  <c r="A841" s="1"/>
  <c r="B841" s="1"/>
  <c r="C844"/>
  <c r="F844"/>
  <c r="K844" s="1"/>
  <c r="P841" l="1"/>
  <c r="S841"/>
  <c r="R841"/>
  <c r="S840"/>
  <c r="P840"/>
  <c r="O841"/>
  <c r="D838"/>
  <c r="E842"/>
  <c r="O842" s="1"/>
  <c r="C845"/>
  <c r="F845"/>
  <c r="K845" s="1"/>
  <c r="R842" l="1"/>
  <c r="A842"/>
  <c r="B842" s="1"/>
  <c r="D839"/>
  <c r="E843"/>
  <c r="C846"/>
  <c r="F846"/>
  <c r="K846" s="1"/>
  <c r="O843" l="1"/>
  <c r="A843"/>
  <c r="B843" s="1"/>
  <c r="S842"/>
  <c r="P842"/>
  <c r="R843"/>
  <c r="D840"/>
  <c r="E844"/>
  <c r="A844" s="1"/>
  <c r="B844" s="1"/>
  <c r="C847"/>
  <c r="F847"/>
  <c r="K847" s="1"/>
  <c r="S844" l="1"/>
  <c r="P844"/>
  <c r="R844"/>
  <c r="S843"/>
  <c r="P843"/>
  <c r="O844"/>
  <c r="D841"/>
  <c r="E845"/>
  <c r="R845" s="1"/>
  <c r="C848"/>
  <c r="F848"/>
  <c r="K848" s="1"/>
  <c r="O845" l="1"/>
  <c r="A845"/>
  <c r="B845" s="1"/>
  <c r="D842"/>
  <c r="E846"/>
  <c r="C849"/>
  <c r="F849"/>
  <c r="K849" s="1"/>
  <c r="A846" l="1"/>
  <c r="B846" s="1"/>
  <c r="O846"/>
  <c r="P845"/>
  <c r="S845"/>
  <c r="R846"/>
  <c r="D843"/>
  <c r="E847"/>
  <c r="A847" s="1"/>
  <c r="B847" s="1"/>
  <c r="C850"/>
  <c r="F850"/>
  <c r="K850" s="1"/>
  <c r="S847" l="1"/>
  <c r="P847"/>
  <c r="S846"/>
  <c r="P846"/>
  <c r="O847"/>
  <c r="R847"/>
  <c r="D844"/>
  <c r="E848"/>
  <c r="C851"/>
  <c r="F851"/>
  <c r="K851" s="1"/>
  <c r="A848" l="1"/>
  <c r="B848" s="1"/>
  <c r="R848"/>
  <c r="O848"/>
  <c r="D845"/>
  <c r="E849"/>
  <c r="C852"/>
  <c r="F852"/>
  <c r="K852" s="1"/>
  <c r="S848" l="1"/>
  <c r="P848"/>
  <c r="A849"/>
  <c r="B849" s="1"/>
  <c r="R849"/>
  <c r="O849"/>
  <c r="D846"/>
  <c r="E850"/>
  <c r="A850" s="1"/>
  <c r="B850" s="1"/>
  <c r="C853"/>
  <c r="F853"/>
  <c r="K853" s="1"/>
  <c r="S850" l="1"/>
  <c r="P850"/>
  <c r="P849"/>
  <c r="S849"/>
  <c r="O850"/>
  <c r="R850"/>
  <c r="D847"/>
  <c r="E851"/>
  <c r="C854"/>
  <c r="F854"/>
  <c r="K854" s="1"/>
  <c r="R851" l="1"/>
  <c r="O851"/>
  <c r="A851"/>
  <c r="B851" s="1"/>
  <c r="D848"/>
  <c r="E852"/>
  <c r="C855"/>
  <c r="F855"/>
  <c r="K855" s="1"/>
  <c r="A852" l="1"/>
  <c r="B852" s="1"/>
  <c r="S851"/>
  <c r="P851"/>
  <c r="R852"/>
  <c r="O852"/>
  <c r="D849"/>
  <c r="E853"/>
  <c r="A853" s="1"/>
  <c r="B853" s="1"/>
  <c r="C856"/>
  <c r="F856"/>
  <c r="K856" s="1"/>
  <c r="P853" l="1"/>
  <c r="S853"/>
  <c r="S852"/>
  <c r="P852"/>
  <c r="R853"/>
  <c r="O853"/>
  <c r="D850"/>
  <c r="E854"/>
  <c r="C857"/>
  <c r="F857"/>
  <c r="O854" l="1"/>
  <c r="A854"/>
  <c r="B854" s="1"/>
  <c r="R854"/>
  <c r="D851"/>
  <c r="E855"/>
  <c r="O855" s="1"/>
  <c r="C858"/>
  <c r="F858"/>
  <c r="A855" l="1"/>
  <c r="B855" s="1"/>
  <c r="S854"/>
  <c r="P854"/>
  <c r="R855"/>
  <c r="D852"/>
  <c r="E856"/>
  <c r="O856" s="1"/>
  <c r="C859"/>
  <c r="F859"/>
  <c r="K859" s="1"/>
  <c r="A856" l="1"/>
  <c r="B856" s="1"/>
  <c r="S856" s="1"/>
  <c r="R856"/>
  <c r="S855"/>
  <c r="P855"/>
  <c r="D853"/>
  <c r="E857"/>
  <c r="C860"/>
  <c r="F860"/>
  <c r="K860" s="1"/>
  <c r="P856" l="1"/>
  <c r="A857"/>
  <c r="B857" s="1"/>
  <c r="D854"/>
  <c r="E858"/>
  <c r="C861"/>
  <c r="F861"/>
  <c r="A858" l="1"/>
  <c r="B858" s="1"/>
  <c r="P857"/>
  <c r="S857"/>
  <c r="D855"/>
  <c r="E859"/>
  <c r="C862"/>
  <c r="F862"/>
  <c r="K862" s="1"/>
  <c r="O859" l="1"/>
  <c r="A859"/>
  <c r="B859" s="1"/>
  <c r="R859"/>
  <c r="D856"/>
  <c r="E860"/>
  <c r="C863"/>
  <c r="F863"/>
  <c r="K863" s="1"/>
  <c r="A860" l="1"/>
  <c r="B860" s="1"/>
  <c r="R860"/>
  <c r="S859"/>
  <c r="P859"/>
  <c r="O860"/>
  <c r="D857"/>
  <c r="E861"/>
  <c r="C864"/>
  <c r="F864"/>
  <c r="K864" s="1"/>
  <c r="S860" l="1"/>
  <c r="P860"/>
  <c r="A861"/>
  <c r="D858"/>
  <c r="E862"/>
  <c r="O862" s="1"/>
  <c r="C865"/>
  <c r="F865"/>
  <c r="K865" s="1"/>
  <c r="B861" l="1"/>
  <c r="A862"/>
  <c r="B862" s="1"/>
  <c r="R862"/>
  <c r="D859"/>
  <c r="E863"/>
  <c r="R863" s="1"/>
  <c r="C866"/>
  <c r="F866"/>
  <c r="K866" s="1"/>
  <c r="A863" l="1"/>
  <c r="B863" s="1"/>
  <c r="S862"/>
  <c r="P862"/>
  <c r="O863"/>
  <c r="D860"/>
  <c r="E864"/>
  <c r="O864" s="1"/>
  <c r="C867"/>
  <c r="F867"/>
  <c r="K867" s="1"/>
  <c r="R864" l="1"/>
  <c r="P863"/>
  <c r="S863"/>
  <c r="A864"/>
  <c r="B864" s="1"/>
  <c r="D861"/>
  <c r="E865"/>
  <c r="R865" s="1"/>
  <c r="C868"/>
  <c r="F868"/>
  <c r="K868" s="1"/>
  <c r="S864" l="1"/>
  <c r="P864"/>
  <c r="A865"/>
  <c r="B865" s="1"/>
  <c r="O865"/>
  <c r="D862"/>
  <c r="E866"/>
  <c r="A866" s="1"/>
  <c r="B866" s="1"/>
  <c r="C869"/>
  <c r="F869"/>
  <c r="K869" s="1"/>
  <c r="O866" l="1"/>
  <c r="S866"/>
  <c r="P866"/>
  <c r="P865"/>
  <c r="S865"/>
  <c r="R866"/>
  <c r="D863"/>
  <c r="E867"/>
  <c r="A867" s="1"/>
  <c r="B867" s="1"/>
  <c r="C870"/>
  <c r="F870"/>
  <c r="K870" s="1"/>
  <c r="P867" l="1"/>
  <c r="S867"/>
  <c r="O867"/>
  <c r="R867"/>
  <c r="D864"/>
  <c r="E868"/>
  <c r="R868" s="1"/>
  <c r="C871"/>
  <c r="F871"/>
  <c r="K871" s="1"/>
  <c r="O868" l="1"/>
  <c r="A868"/>
  <c r="B868" s="1"/>
  <c r="D865"/>
  <c r="E869"/>
  <c r="A869" s="1"/>
  <c r="B869" s="1"/>
  <c r="C872"/>
  <c r="F872"/>
  <c r="K872" s="1"/>
  <c r="P869" l="1"/>
  <c r="S869"/>
  <c r="R869"/>
  <c r="S868"/>
  <c r="P868"/>
  <c r="O869"/>
  <c r="D866"/>
  <c r="E870"/>
  <c r="R870" s="1"/>
  <c r="C873"/>
  <c r="F873"/>
  <c r="K873" s="1"/>
  <c r="O870" l="1"/>
  <c r="A870"/>
  <c r="B870" s="1"/>
  <c r="D867"/>
  <c r="E871"/>
  <c r="C874"/>
  <c r="F874"/>
  <c r="K874" s="1"/>
  <c r="O871" l="1"/>
  <c r="A871"/>
  <c r="B871" s="1"/>
  <c r="S870"/>
  <c r="P870"/>
  <c r="R871"/>
  <c r="D868"/>
  <c r="E872"/>
  <c r="A872" s="1"/>
  <c r="B872" s="1"/>
  <c r="C875"/>
  <c r="F875"/>
  <c r="K875" s="1"/>
  <c r="S872" l="1"/>
  <c r="P872"/>
  <c r="O872"/>
  <c r="P871"/>
  <c r="S871"/>
  <c r="R872"/>
  <c r="D869"/>
  <c r="E873"/>
  <c r="R873" s="1"/>
  <c r="C876"/>
  <c r="F876"/>
  <c r="K876" s="1"/>
  <c r="O873" l="1"/>
  <c r="A873"/>
  <c r="B873" s="1"/>
  <c r="D870"/>
  <c r="E874"/>
  <c r="C877"/>
  <c r="F877"/>
  <c r="K877" s="1"/>
  <c r="A874" l="1"/>
  <c r="B874" s="1"/>
  <c r="R874"/>
  <c r="P873"/>
  <c r="S873"/>
  <c r="O874"/>
  <c r="D871"/>
  <c r="E875"/>
  <c r="A875" s="1"/>
  <c r="B875" s="1"/>
  <c r="C878"/>
  <c r="F878"/>
  <c r="K878" s="1"/>
  <c r="P875" l="1"/>
  <c r="S875"/>
  <c r="S874"/>
  <c r="P874"/>
  <c r="O875"/>
  <c r="R875"/>
  <c r="D872"/>
  <c r="E876"/>
  <c r="C879"/>
  <c r="F879"/>
  <c r="K879" s="1"/>
  <c r="O876" l="1"/>
  <c r="A876"/>
  <c r="B876" s="1"/>
  <c r="R876"/>
  <c r="D873"/>
  <c r="E877"/>
  <c r="C880"/>
  <c r="F880"/>
  <c r="K880" s="1"/>
  <c r="A877" l="1"/>
  <c r="B877" s="1"/>
  <c r="R877"/>
  <c r="S876"/>
  <c r="P876"/>
  <c r="O877"/>
  <c r="D874"/>
  <c r="E878"/>
  <c r="A878" s="1"/>
  <c r="B878" s="1"/>
  <c r="C881"/>
  <c r="F881"/>
  <c r="K881" s="1"/>
  <c r="S878" l="1"/>
  <c r="P878"/>
  <c r="R878"/>
  <c r="P877"/>
  <c r="S877"/>
  <c r="O878"/>
  <c r="D875"/>
  <c r="E879"/>
  <c r="O879" s="1"/>
  <c r="C882"/>
  <c r="F882"/>
  <c r="K882" s="1"/>
  <c r="R879" l="1"/>
  <c r="A879"/>
  <c r="B879" s="1"/>
  <c r="D876"/>
  <c r="E880"/>
  <c r="C883"/>
  <c r="F883"/>
  <c r="K883" s="1"/>
  <c r="A880" l="1"/>
  <c r="B880" s="1"/>
  <c r="O880"/>
  <c r="P879"/>
  <c r="S879"/>
  <c r="R880"/>
  <c r="D877"/>
  <c r="E881"/>
  <c r="A881" s="1"/>
  <c r="B881" s="1"/>
  <c r="C884"/>
  <c r="F884"/>
  <c r="K884" s="1"/>
  <c r="P881" l="1"/>
  <c r="S881"/>
  <c r="R881"/>
  <c r="S880"/>
  <c r="P880"/>
  <c r="O881"/>
  <c r="D878"/>
  <c r="E882"/>
  <c r="R882" s="1"/>
  <c r="C885"/>
  <c r="F885"/>
  <c r="K885" s="1"/>
  <c r="O882" l="1"/>
  <c r="A882"/>
  <c r="B882" s="1"/>
  <c r="D879"/>
  <c r="E883"/>
  <c r="C886"/>
  <c r="F886"/>
  <c r="K886" s="1"/>
  <c r="A883" l="1"/>
  <c r="B883" s="1"/>
  <c r="O883"/>
  <c r="S882"/>
  <c r="P882"/>
  <c r="R883"/>
  <c r="D880"/>
  <c r="E884"/>
  <c r="A884" s="1"/>
  <c r="B884" s="1"/>
  <c r="C887"/>
  <c r="F887"/>
  <c r="K887" s="1"/>
  <c r="S884" l="1"/>
  <c r="P884"/>
  <c r="O884"/>
  <c r="P883"/>
  <c r="S883"/>
  <c r="R884"/>
  <c r="D881"/>
  <c r="E885"/>
  <c r="R885" s="1"/>
  <c r="C888"/>
  <c r="F888"/>
  <c r="O885" l="1"/>
  <c r="A885"/>
  <c r="B885" s="1"/>
  <c r="D882"/>
  <c r="E886"/>
  <c r="C889"/>
  <c r="F889"/>
  <c r="A886" l="1"/>
  <c r="B886" s="1"/>
  <c r="P885"/>
  <c r="S885"/>
  <c r="R886"/>
  <c r="O886"/>
  <c r="D883"/>
  <c r="E887"/>
  <c r="O887" s="1"/>
  <c r="C890"/>
  <c r="F890"/>
  <c r="K890" s="1"/>
  <c r="S886" l="1"/>
  <c r="P886"/>
  <c r="A887"/>
  <c r="B887" s="1"/>
  <c r="R887"/>
  <c r="D884"/>
  <c r="E888"/>
  <c r="C891"/>
  <c r="F891"/>
  <c r="K891" s="1"/>
  <c r="P887" l="1"/>
  <c r="S887"/>
  <c r="A888"/>
  <c r="B888" s="1"/>
  <c r="D885"/>
  <c r="E889"/>
  <c r="C892"/>
  <c r="F892"/>
  <c r="A889" l="1"/>
  <c r="B889" s="1"/>
  <c r="D886"/>
  <c r="E890"/>
  <c r="O890" s="1"/>
  <c r="C893"/>
  <c r="F893"/>
  <c r="K893" s="1"/>
  <c r="A890" l="1"/>
  <c r="B890" s="1"/>
  <c r="S890" s="1"/>
  <c r="P890"/>
  <c r="R890"/>
  <c r="P889"/>
  <c r="S889"/>
  <c r="D887"/>
  <c r="E891"/>
  <c r="R891" s="1"/>
  <c r="C894"/>
  <c r="F894"/>
  <c r="K894" s="1"/>
  <c r="O891" l="1"/>
  <c r="A891"/>
  <c r="B891" s="1"/>
  <c r="D888"/>
  <c r="E892"/>
  <c r="A892" s="1"/>
  <c r="C895"/>
  <c r="F895"/>
  <c r="K895" s="1"/>
  <c r="B892" l="1"/>
  <c r="P891"/>
  <c r="S891"/>
  <c r="D889"/>
  <c r="E893"/>
  <c r="C896"/>
  <c r="F896"/>
  <c r="K896" s="1"/>
  <c r="O893" l="1"/>
  <c r="A893"/>
  <c r="B893" s="1"/>
  <c r="S892"/>
  <c r="P892"/>
  <c r="R893"/>
  <c r="D890"/>
  <c r="E894"/>
  <c r="C897"/>
  <c r="F897"/>
  <c r="K897" s="1"/>
  <c r="A894" l="1"/>
  <c r="B894" s="1"/>
  <c r="P893"/>
  <c r="S893"/>
  <c r="R894"/>
  <c r="O894"/>
  <c r="D891"/>
  <c r="E895"/>
  <c r="R895" s="1"/>
  <c r="C898"/>
  <c r="F898"/>
  <c r="K898" s="1"/>
  <c r="S894" l="1"/>
  <c r="P894"/>
  <c r="A895"/>
  <c r="B895" s="1"/>
  <c r="O895"/>
  <c r="D892"/>
  <c r="E896"/>
  <c r="R896" s="1"/>
  <c r="C899"/>
  <c r="F899"/>
  <c r="K899" s="1"/>
  <c r="O896" l="1"/>
  <c r="P895"/>
  <c r="S895"/>
  <c r="A896"/>
  <c r="B896" s="1"/>
  <c r="D893"/>
  <c r="E897"/>
  <c r="C900"/>
  <c r="F900"/>
  <c r="K900" s="1"/>
  <c r="O897" l="1"/>
  <c r="R897"/>
  <c r="S896"/>
  <c r="P896"/>
  <c r="A897"/>
  <c r="B897" s="1"/>
  <c r="D894"/>
  <c r="E898"/>
  <c r="A898" s="1"/>
  <c r="B898" s="1"/>
  <c r="C901"/>
  <c r="F901"/>
  <c r="K901" s="1"/>
  <c r="S898" l="1"/>
  <c r="P898"/>
  <c r="P897"/>
  <c r="S897"/>
  <c r="R898"/>
  <c r="O898"/>
  <c r="D895"/>
  <c r="E899"/>
  <c r="C902"/>
  <c r="F902"/>
  <c r="K902" s="1"/>
  <c r="A899" l="1"/>
  <c r="B899" s="1"/>
  <c r="R899"/>
  <c r="O899"/>
  <c r="D896"/>
  <c r="E900"/>
  <c r="C903"/>
  <c r="F903"/>
  <c r="K903" s="1"/>
  <c r="P899" l="1"/>
  <c r="S899"/>
  <c r="A900"/>
  <c r="B900" s="1"/>
  <c r="O900"/>
  <c r="R900"/>
  <c r="D897"/>
  <c r="E901"/>
  <c r="A901" s="1"/>
  <c r="B901" s="1"/>
  <c r="C904"/>
  <c r="F904"/>
  <c r="K904" s="1"/>
  <c r="P901" l="1"/>
  <c r="S901"/>
  <c r="S900"/>
  <c r="P900"/>
  <c r="O901"/>
  <c r="R901"/>
  <c r="D898"/>
  <c r="E902"/>
  <c r="O902" s="1"/>
  <c r="C905"/>
  <c r="F905"/>
  <c r="K905" s="1"/>
  <c r="R902" l="1"/>
  <c r="A902"/>
  <c r="B902" s="1"/>
  <c r="D899"/>
  <c r="E903"/>
  <c r="A903" s="1"/>
  <c r="B903" s="1"/>
  <c r="C906"/>
  <c r="F906"/>
  <c r="K906" s="1"/>
  <c r="P903" l="1"/>
  <c r="S903"/>
  <c r="S902"/>
  <c r="P902"/>
  <c r="R903"/>
  <c r="O903"/>
  <c r="D900"/>
  <c r="E904"/>
  <c r="C907"/>
  <c r="F907"/>
  <c r="K907" s="1"/>
  <c r="O904" l="1"/>
  <c r="A904"/>
  <c r="B904" s="1"/>
  <c r="R904"/>
  <c r="D901"/>
  <c r="E905"/>
  <c r="C908"/>
  <c r="F908"/>
  <c r="K908" s="1"/>
  <c r="A905" l="1"/>
  <c r="B905" s="1"/>
  <c r="O905"/>
  <c r="S904"/>
  <c r="P904"/>
  <c r="R905"/>
  <c r="D902"/>
  <c r="E906"/>
  <c r="A906" s="1"/>
  <c r="B906" s="1"/>
  <c r="C909"/>
  <c r="F909"/>
  <c r="K909" s="1"/>
  <c r="S906" l="1"/>
  <c r="P906"/>
  <c r="R906"/>
  <c r="P905"/>
  <c r="S905"/>
  <c r="O906"/>
  <c r="D903"/>
  <c r="E907"/>
  <c r="R907" s="1"/>
  <c r="C910"/>
  <c r="F910"/>
  <c r="K910" s="1"/>
  <c r="O907" l="1"/>
  <c r="A907"/>
  <c r="B907" s="1"/>
  <c r="D904"/>
  <c r="E908"/>
  <c r="C911"/>
  <c r="F911"/>
  <c r="K911" s="1"/>
  <c r="A908" l="1"/>
  <c r="B908" s="1"/>
  <c r="O908"/>
  <c r="P907"/>
  <c r="S907"/>
  <c r="R908"/>
  <c r="D905"/>
  <c r="E909"/>
  <c r="O909" s="1"/>
  <c r="C912"/>
  <c r="F912"/>
  <c r="K912" s="1"/>
  <c r="A909" l="1"/>
  <c r="B909" s="1"/>
  <c r="S908"/>
  <c r="P908"/>
  <c r="R909"/>
  <c r="D906"/>
  <c r="E910"/>
  <c r="R910" s="1"/>
  <c r="C913"/>
  <c r="F913"/>
  <c r="K913" s="1"/>
  <c r="A910" l="1"/>
  <c r="B910" s="1"/>
  <c r="S910" s="1"/>
  <c r="P909"/>
  <c r="S909"/>
  <c r="O910"/>
  <c r="D907"/>
  <c r="E911"/>
  <c r="A911" s="1"/>
  <c r="B911" s="1"/>
  <c r="C914"/>
  <c r="F914"/>
  <c r="K914" s="1"/>
  <c r="P910" l="1"/>
  <c r="P911"/>
  <c r="S911"/>
  <c r="R911"/>
  <c r="O911"/>
  <c r="D908"/>
  <c r="E912"/>
  <c r="R912" s="1"/>
  <c r="C915"/>
  <c r="F915"/>
  <c r="K915" s="1"/>
  <c r="O912" l="1"/>
  <c r="A912"/>
  <c r="B912" s="1"/>
  <c r="D909"/>
  <c r="E913"/>
  <c r="A913" s="1"/>
  <c r="B913" s="1"/>
  <c r="C916"/>
  <c r="F916"/>
  <c r="K916" s="1"/>
  <c r="P913" l="1"/>
  <c r="S913"/>
  <c r="S912"/>
  <c r="P912"/>
  <c r="O913"/>
  <c r="R913"/>
  <c r="D910"/>
  <c r="E914"/>
  <c r="A914" s="1"/>
  <c r="B914" s="1"/>
  <c r="C917"/>
  <c r="F917"/>
  <c r="K917" s="1"/>
  <c r="S914" l="1"/>
  <c r="P914"/>
  <c r="R914"/>
  <c r="O914"/>
  <c r="D911"/>
  <c r="E915"/>
  <c r="O915" s="1"/>
  <c r="C918"/>
  <c r="F918"/>
  <c r="R915" l="1"/>
  <c r="A915"/>
  <c r="B915" s="1"/>
  <c r="D912"/>
  <c r="E916"/>
  <c r="A916" s="1"/>
  <c r="B916" s="1"/>
  <c r="C919"/>
  <c r="F919"/>
  <c r="P915" l="1"/>
  <c r="S915"/>
  <c r="S916"/>
  <c r="P916"/>
  <c r="O916"/>
  <c r="R916"/>
  <c r="D913"/>
  <c r="E917"/>
  <c r="C920"/>
  <c r="F920"/>
  <c r="K920" s="1"/>
  <c r="A917" l="1"/>
  <c r="B917" s="1"/>
  <c r="O917"/>
  <c r="R917"/>
  <c r="D914"/>
  <c r="E918"/>
  <c r="C921"/>
  <c r="F921"/>
  <c r="K921" s="1"/>
  <c r="P917" l="1"/>
  <c r="S917"/>
  <c r="A918"/>
  <c r="B918" s="1"/>
  <c r="D915"/>
  <c r="E919"/>
  <c r="C922"/>
  <c r="F922"/>
  <c r="A919" l="1"/>
  <c r="B919" s="1"/>
  <c r="D916"/>
  <c r="E920"/>
  <c r="C923"/>
  <c r="F923"/>
  <c r="K923" s="1"/>
  <c r="P919" l="1"/>
  <c r="S919"/>
  <c r="O920"/>
  <c r="A920"/>
  <c r="B920" s="1"/>
  <c r="R920"/>
  <c r="D917"/>
  <c r="E921"/>
  <c r="R921" s="1"/>
  <c r="C924"/>
  <c r="F924"/>
  <c r="K924" s="1"/>
  <c r="O921" l="1"/>
  <c r="S920"/>
  <c r="P920"/>
  <c r="A921"/>
  <c r="B921" s="1"/>
  <c r="D918"/>
  <c r="E922"/>
  <c r="C925"/>
  <c r="F925"/>
  <c r="K925" s="1"/>
  <c r="A922" l="1"/>
  <c r="P921"/>
  <c r="S921"/>
  <c r="D919"/>
  <c r="E923"/>
  <c r="A923" s="1"/>
  <c r="B923" s="1"/>
  <c r="C926"/>
  <c r="F926"/>
  <c r="K926" s="1"/>
  <c r="P923" l="1"/>
  <c r="S923"/>
  <c r="R923"/>
  <c r="B922"/>
  <c r="O923"/>
  <c r="D920"/>
  <c r="E924"/>
  <c r="A924" s="1"/>
  <c r="B924" s="1"/>
  <c r="C927"/>
  <c r="F927"/>
  <c r="K927" s="1"/>
  <c r="O924" l="1"/>
  <c r="S924"/>
  <c r="P924"/>
  <c r="S922"/>
  <c r="P922"/>
  <c r="R924"/>
  <c r="D921"/>
  <c r="E925"/>
  <c r="A925" s="1"/>
  <c r="B925" s="1"/>
  <c r="C928"/>
  <c r="F928"/>
  <c r="K928" s="1"/>
  <c r="P925" l="1"/>
  <c r="S925"/>
  <c r="O925"/>
  <c r="R925"/>
  <c r="D922"/>
  <c r="E926"/>
  <c r="R926" s="1"/>
  <c r="C929"/>
  <c r="F929"/>
  <c r="K929" s="1"/>
  <c r="A926" l="1"/>
  <c r="B926" s="1"/>
  <c r="S926" s="1"/>
  <c r="O926"/>
  <c r="D923"/>
  <c r="E927"/>
  <c r="C930"/>
  <c r="F930"/>
  <c r="K930" s="1"/>
  <c r="P926" l="1"/>
  <c r="R927"/>
  <c r="O927"/>
  <c r="A927"/>
  <c r="B927" s="1"/>
  <c r="D924"/>
  <c r="E928"/>
  <c r="C931"/>
  <c r="F931"/>
  <c r="K931" s="1"/>
  <c r="R928" l="1"/>
  <c r="P927"/>
  <c r="S927"/>
  <c r="A928"/>
  <c r="B928" s="1"/>
  <c r="O928"/>
  <c r="D925"/>
  <c r="E929"/>
  <c r="A929" s="1"/>
  <c r="B929" s="1"/>
  <c r="C932"/>
  <c r="F932"/>
  <c r="K932" s="1"/>
  <c r="P929" l="1"/>
  <c r="S929"/>
  <c r="S928"/>
  <c r="P928"/>
  <c r="O929"/>
  <c r="R929"/>
  <c r="D926"/>
  <c r="E930"/>
  <c r="C933"/>
  <c r="F933"/>
  <c r="K933" s="1"/>
  <c r="A930" l="1"/>
  <c r="B930" s="1"/>
  <c r="O930"/>
  <c r="R930"/>
  <c r="D927"/>
  <c r="E931"/>
  <c r="C934"/>
  <c r="F934"/>
  <c r="K934" s="1"/>
  <c r="S930" l="1"/>
  <c r="P930"/>
  <c r="A931"/>
  <c r="B931" s="1"/>
  <c r="R931"/>
  <c r="O931"/>
  <c r="D928"/>
  <c r="E932"/>
  <c r="A932" s="1"/>
  <c r="B932" s="1"/>
  <c r="C935"/>
  <c r="F935"/>
  <c r="K935" s="1"/>
  <c r="S932" l="1"/>
  <c r="P932"/>
  <c r="P931"/>
  <c r="S931"/>
  <c r="R932"/>
  <c r="O932"/>
  <c r="D929"/>
  <c r="E933"/>
  <c r="R933" s="1"/>
  <c r="C936"/>
  <c r="F936"/>
  <c r="K936" s="1"/>
  <c r="O933" l="1"/>
  <c r="A933"/>
  <c r="B933" s="1"/>
  <c r="D930"/>
  <c r="E934"/>
  <c r="A934" s="1"/>
  <c r="B934" s="1"/>
  <c r="C937"/>
  <c r="F937"/>
  <c r="K937" s="1"/>
  <c r="S934" l="1"/>
  <c r="P934"/>
  <c r="O934"/>
  <c r="P933"/>
  <c r="S933"/>
  <c r="R934"/>
  <c r="D931"/>
  <c r="E935"/>
  <c r="R935" s="1"/>
  <c r="C938"/>
  <c r="F938"/>
  <c r="K938" s="1"/>
  <c r="O935" l="1"/>
  <c r="A935"/>
  <c r="B935" s="1"/>
  <c r="D932"/>
  <c r="E936"/>
  <c r="C939"/>
  <c r="F939"/>
  <c r="K939" s="1"/>
  <c r="A936" l="1"/>
  <c r="B936" s="1"/>
  <c r="R936"/>
  <c r="P935"/>
  <c r="S935"/>
  <c r="O936"/>
  <c r="D933"/>
  <c r="E937"/>
  <c r="O937" s="1"/>
  <c r="C940"/>
  <c r="F940"/>
  <c r="K940" s="1"/>
  <c r="A937" l="1"/>
  <c r="B937" s="1"/>
  <c r="S936"/>
  <c r="P936"/>
  <c r="R937"/>
  <c r="D934"/>
  <c r="E938"/>
  <c r="O938" s="1"/>
  <c r="C941"/>
  <c r="F941"/>
  <c r="K941" s="1"/>
  <c r="A938" l="1"/>
  <c r="B938" s="1"/>
  <c r="S938" s="1"/>
  <c r="P937"/>
  <c r="S937"/>
  <c r="P938"/>
  <c r="R938"/>
  <c r="D935"/>
  <c r="E939"/>
  <c r="A939" s="1"/>
  <c r="B939" s="1"/>
  <c r="C942"/>
  <c r="F942"/>
  <c r="K942" s="1"/>
  <c r="P939" l="1"/>
  <c r="S939"/>
  <c r="R939"/>
  <c r="O939"/>
  <c r="D936"/>
  <c r="E940"/>
  <c r="O940" s="1"/>
  <c r="C943"/>
  <c r="F943"/>
  <c r="K943" s="1"/>
  <c r="R940" l="1"/>
  <c r="A940"/>
  <c r="B940" s="1"/>
  <c r="D937"/>
  <c r="E941"/>
  <c r="A941" s="1"/>
  <c r="B941" s="1"/>
  <c r="C944"/>
  <c r="F944"/>
  <c r="K944" s="1"/>
  <c r="P941" l="1"/>
  <c r="S941"/>
  <c r="S940"/>
  <c r="P940"/>
  <c r="O941"/>
  <c r="R941"/>
  <c r="D938"/>
  <c r="E942"/>
  <c r="O942" s="1"/>
  <c r="C945"/>
  <c r="F945"/>
  <c r="K945" s="1"/>
  <c r="A942" l="1"/>
  <c r="B942" s="1"/>
  <c r="R942"/>
  <c r="D939"/>
  <c r="E943"/>
  <c r="C946"/>
  <c r="F946"/>
  <c r="K946" s="1"/>
  <c r="S942" l="1"/>
  <c r="P942"/>
  <c r="A943"/>
  <c r="B943" s="1"/>
  <c r="R943"/>
  <c r="O943"/>
  <c r="D940"/>
  <c r="E944"/>
  <c r="R944" s="1"/>
  <c r="C947"/>
  <c r="F947"/>
  <c r="K947" s="1"/>
  <c r="O944" l="1"/>
  <c r="P943"/>
  <c r="S943"/>
  <c r="A944"/>
  <c r="B944" s="1"/>
  <c r="D941"/>
  <c r="E945"/>
  <c r="A945" s="1"/>
  <c r="B945" s="1"/>
  <c r="C948"/>
  <c r="F948"/>
  <c r="K948" s="1"/>
  <c r="R945" l="1"/>
  <c r="P945"/>
  <c r="S945"/>
  <c r="S944"/>
  <c r="P944"/>
  <c r="O945"/>
  <c r="D942"/>
  <c r="E946"/>
  <c r="A946" s="1"/>
  <c r="B946" s="1"/>
  <c r="C949"/>
  <c r="F949"/>
  <c r="S946" l="1"/>
  <c r="P946"/>
  <c r="O946"/>
  <c r="R946"/>
  <c r="D943"/>
  <c r="E947"/>
  <c r="O947" s="1"/>
  <c r="C950"/>
  <c r="F950"/>
  <c r="A947" l="1"/>
  <c r="B947" s="1"/>
  <c r="R947"/>
  <c r="D944"/>
  <c r="E948"/>
  <c r="C951"/>
  <c r="F951"/>
  <c r="K951" s="1"/>
  <c r="P947" l="1"/>
  <c r="S947"/>
  <c r="A948"/>
  <c r="B948" s="1"/>
  <c r="R948"/>
  <c r="O948"/>
  <c r="D945"/>
  <c r="E949"/>
  <c r="C952"/>
  <c r="F952"/>
  <c r="K952" s="1"/>
  <c r="S948" l="1"/>
  <c r="P948"/>
  <c r="A949"/>
  <c r="B949" s="1"/>
  <c r="D946"/>
  <c r="E950"/>
  <c r="A950" s="1"/>
  <c r="B950" s="1"/>
  <c r="C953"/>
  <c r="F953"/>
  <c r="P949" l="1"/>
  <c r="S949"/>
  <c r="D947"/>
  <c r="E951"/>
  <c r="R951" s="1"/>
  <c r="C954"/>
  <c r="F954"/>
  <c r="K954" s="1"/>
  <c r="A951" l="1"/>
  <c r="B951" s="1"/>
  <c r="P951" s="1"/>
  <c r="O951"/>
  <c r="D948"/>
  <c r="E952"/>
  <c r="C955"/>
  <c r="F955"/>
  <c r="K955" s="1"/>
  <c r="S951" l="1"/>
  <c r="A952"/>
  <c r="B952" s="1"/>
  <c r="R952"/>
  <c r="O952"/>
  <c r="D949"/>
  <c r="E953"/>
  <c r="C956"/>
  <c r="F956"/>
  <c r="K956" s="1"/>
  <c r="S952" l="1"/>
  <c r="P952"/>
  <c r="A953"/>
  <c r="D950"/>
  <c r="E954"/>
  <c r="O954" s="1"/>
  <c r="C957"/>
  <c r="F957"/>
  <c r="K957" s="1"/>
  <c r="B953" l="1"/>
  <c r="A954"/>
  <c r="B954" s="1"/>
  <c r="R954"/>
  <c r="D951"/>
  <c r="E955"/>
  <c r="C958"/>
  <c r="F958"/>
  <c r="K958" s="1"/>
  <c r="S954" l="1"/>
  <c r="P954"/>
  <c r="R955"/>
  <c r="A955"/>
  <c r="B955" s="1"/>
  <c r="O955"/>
  <c r="D952"/>
  <c r="E956"/>
  <c r="C959"/>
  <c r="F959"/>
  <c r="K959" s="1"/>
  <c r="A956" l="1"/>
  <c r="B956" s="1"/>
  <c r="R956"/>
  <c r="S955"/>
  <c r="P955"/>
  <c r="O956"/>
  <c r="D953"/>
  <c r="E957"/>
  <c r="A957" s="1"/>
  <c r="B957" s="1"/>
  <c r="C960"/>
  <c r="F960"/>
  <c r="K960" s="1"/>
  <c r="P957" l="1"/>
  <c r="S957"/>
  <c r="S956"/>
  <c r="P956"/>
  <c r="R957"/>
  <c r="O957"/>
  <c r="D954"/>
  <c r="E958"/>
  <c r="A958" s="1"/>
  <c r="B958" s="1"/>
  <c r="C961"/>
  <c r="F961"/>
  <c r="K961" s="1"/>
  <c r="S958" l="1"/>
  <c r="P958"/>
  <c r="O958"/>
  <c r="R958"/>
  <c r="D955"/>
  <c r="E959"/>
  <c r="R959" s="1"/>
  <c r="C962"/>
  <c r="F962"/>
  <c r="K962" s="1"/>
  <c r="A959" l="1"/>
  <c r="B959" s="1"/>
  <c r="S959" s="1"/>
  <c r="O959"/>
  <c r="D956"/>
  <c r="E960"/>
  <c r="C963"/>
  <c r="F963"/>
  <c r="K963" s="1"/>
  <c r="P959" l="1"/>
  <c r="R960"/>
  <c r="O960"/>
  <c r="A960"/>
  <c r="B960" s="1"/>
  <c r="D957"/>
  <c r="E961"/>
  <c r="C964"/>
  <c r="F964"/>
  <c r="K964" s="1"/>
  <c r="A961" l="1"/>
  <c r="B961" s="1"/>
  <c r="S960"/>
  <c r="P960"/>
  <c r="R961"/>
  <c r="O961"/>
  <c r="D958"/>
  <c r="E962"/>
  <c r="A962" s="1"/>
  <c r="B962" s="1"/>
  <c r="C965"/>
  <c r="F965"/>
  <c r="K965" s="1"/>
  <c r="S962" l="1"/>
  <c r="P962"/>
  <c r="P961"/>
  <c r="S961"/>
  <c r="O962"/>
  <c r="R962"/>
  <c r="D959"/>
  <c r="E963"/>
  <c r="C966"/>
  <c r="F966"/>
  <c r="K966" s="1"/>
  <c r="A963" l="1"/>
  <c r="B963" s="1"/>
  <c r="O963"/>
  <c r="R963"/>
  <c r="D960"/>
  <c r="E964"/>
  <c r="C967"/>
  <c r="F967"/>
  <c r="K967" s="1"/>
  <c r="S963" l="1"/>
  <c r="P963"/>
  <c r="A964"/>
  <c r="B964" s="1"/>
  <c r="R964"/>
  <c r="O964"/>
  <c r="D961"/>
  <c r="E965"/>
  <c r="A965" s="1"/>
  <c r="B965" s="1"/>
  <c r="C968"/>
  <c r="F968"/>
  <c r="K968" s="1"/>
  <c r="P965" l="1"/>
  <c r="S965"/>
  <c r="S964"/>
  <c r="P964"/>
  <c r="R965"/>
  <c r="O965"/>
  <c r="D962"/>
  <c r="E966"/>
  <c r="R966" s="1"/>
  <c r="C969"/>
  <c r="F969"/>
  <c r="K969" s="1"/>
  <c r="O966" l="1"/>
  <c r="A966"/>
  <c r="B966" s="1"/>
  <c r="D963"/>
  <c r="E967"/>
  <c r="A967" s="1"/>
  <c r="B967" s="1"/>
  <c r="C970"/>
  <c r="F970"/>
  <c r="K970" s="1"/>
  <c r="S967" l="1"/>
  <c r="P967"/>
  <c r="S966"/>
  <c r="P966"/>
  <c r="O967"/>
  <c r="R967"/>
  <c r="D964"/>
  <c r="E968"/>
  <c r="C971"/>
  <c r="F971"/>
  <c r="K971" s="1"/>
  <c r="A968" l="1"/>
  <c r="B968" s="1"/>
  <c r="R968"/>
  <c r="O968"/>
  <c r="D965"/>
  <c r="E969"/>
  <c r="C972"/>
  <c r="F972"/>
  <c r="K972" s="1"/>
  <c r="S968" l="1"/>
  <c r="P968"/>
  <c r="A969"/>
  <c r="B969" s="1"/>
  <c r="R969"/>
  <c r="O969"/>
  <c r="D966"/>
  <c r="E970"/>
  <c r="O970" s="1"/>
  <c r="C973"/>
  <c r="F973"/>
  <c r="K973" s="1"/>
  <c r="P969" l="1"/>
  <c r="S969"/>
  <c r="A970"/>
  <c r="B970" s="1"/>
  <c r="R970"/>
  <c r="D967"/>
  <c r="E971"/>
  <c r="O971" s="1"/>
  <c r="C974"/>
  <c r="F974"/>
  <c r="K974" s="1"/>
  <c r="A971" l="1"/>
  <c r="B971" s="1"/>
  <c r="S970"/>
  <c r="P970"/>
  <c r="R971"/>
  <c r="D968"/>
  <c r="E972"/>
  <c r="A972" s="1"/>
  <c r="B972" s="1"/>
  <c r="C975"/>
  <c r="F975"/>
  <c r="K975" s="1"/>
  <c r="O972" l="1"/>
  <c r="S972"/>
  <c r="P972"/>
  <c r="R972"/>
  <c r="S971"/>
  <c r="P971"/>
  <c r="D969"/>
  <c r="E973"/>
  <c r="R973" s="1"/>
  <c r="C976"/>
  <c r="F976"/>
  <c r="K976" s="1"/>
  <c r="O973" l="1"/>
  <c r="A973"/>
  <c r="B973" s="1"/>
  <c r="D970"/>
  <c r="E974"/>
  <c r="O974" s="1"/>
  <c r="C977"/>
  <c r="F977"/>
  <c r="K977" s="1"/>
  <c r="P973" l="1"/>
  <c r="S973"/>
  <c r="A974"/>
  <c r="B974" s="1"/>
  <c r="R974"/>
  <c r="D971"/>
  <c r="E975"/>
  <c r="R975" s="1"/>
  <c r="C978"/>
  <c r="F978"/>
  <c r="K978" s="1"/>
  <c r="O975" l="1"/>
  <c r="S974"/>
  <c r="P974"/>
  <c r="A975"/>
  <c r="B975" s="1"/>
  <c r="D972"/>
  <c r="E976"/>
  <c r="C979"/>
  <c r="F979"/>
  <c r="R976" l="1"/>
  <c r="O976"/>
  <c r="S975"/>
  <c r="P975"/>
  <c r="A976"/>
  <c r="B976" s="1"/>
  <c r="D973"/>
  <c r="E977"/>
  <c r="C980"/>
  <c r="F980"/>
  <c r="A977" l="1"/>
  <c r="B977" s="1"/>
  <c r="R977"/>
  <c r="S976"/>
  <c r="P976"/>
  <c r="O977"/>
  <c r="D974"/>
  <c r="E978"/>
  <c r="O978" s="1"/>
  <c r="C981"/>
  <c r="F981"/>
  <c r="K981" s="1"/>
  <c r="P977" l="1"/>
  <c r="S977"/>
  <c r="A978"/>
  <c r="B978" s="1"/>
  <c r="R978"/>
  <c r="D975"/>
  <c r="E979"/>
  <c r="C982"/>
  <c r="F982"/>
  <c r="K982" s="1"/>
  <c r="S978" l="1"/>
  <c r="P978"/>
  <c r="A979"/>
  <c r="B979" s="1"/>
  <c r="D976"/>
  <c r="E980"/>
  <c r="C983"/>
  <c r="F983"/>
  <c r="A980" l="1"/>
  <c r="B980" s="1"/>
  <c r="D977"/>
  <c r="E981"/>
  <c r="R981" s="1"/>
  <c r="C984"/>
  <c r="F984"/>
  <c r="K984" s="1"/>
  <c r="A981" l="1"/>
  <c r="B981" s="1"/>
  <c r="S981" s="1"/>
  <c r="P981"/>
  <c r="O981"/>
  <c r="S980"/>
  <c r="P980"/>
  <c r="D978"/>
  <c r="E982"/>
  <c r="R982" s="1"/>
  <c r="C985"/>
  <c r="F985"/>
  <c r="K985" s="1"/>
  <c r="A982" l="1"/>
  <c r="B982" s="1"/>
  <c r="P982" s="1"/>
  <c r="S982"/>
  <c r="O982"/>
  <c r="D979"/>
  <c r="E983"/>
  <c r="C986"/>
  <c r="F986"/>
  <c r="K986" s="1"/>
  <c r="A983" l="1"/>
  <c r="D980"/>
  <c r="E984"/>
  <c r="C987"/>
  <c r="F987"/>
  <c r="K987" s="1"/>
  <c r="B983" l="1"/>
  <c r="A984"/>
  <c r="B984" s="1"/>
  <c r="O984"/>
  <c r="R984"/>
  <c r="D981"/>
  <c r="E985"/>
  <c r="C988"/>
  <c r="F988"/>
  <c r="K988" s="1"/>
  <c r="A985" l="1"/>
  <c r="B985" s="1"/>
  <c r="S984"/>
  <c r="P984"/>
  <c r="R985"/>
  <c r="S983"/>
  <c r="P983"/>
  <c r="O985"/>
  <c r="D982"/>
  <c r="E986"/>
  <c r="C989"/>
  <c r="F989"/>
  <c r="K989" s="1"/>
  <c r="P985" l="1"/>
  <c r="S985"/>
  <c r="A986"/>
  <c r="B986" s="1"/>
  <c r="R986"/>
  <c r="O986"/>
  <c r="D983"/>
  <c r="E987"/>
  <c r="O987" s="1"/>
  <c r="C990"/>
  <c r="F990"/>
  <c r="K990" s="1"/>
  <c r="S986" l="1"/>
  <c r="P986"/>
  <c r="A987"/>
  <c r="B987" s="1"/>
  <c r="R987"/>
  <c r="D984"/>
  <c r="E988"/>
  <c r="A988" s="1"/>
  <c r="B988" s="1"/>
  <c r="C991"/>
  <c r="F991"/>
  <c r="K991" s="1"/>
  <c r="O988" l="1"/>
  <c r="S988"/>
  <c r="P988"/>
  <c r="S987"/>
  <c r="P987"/>
  <c r="R988"/>
  <c r="D985"/>
  <c r="E989"/>
  <c r="A989" s="1"/>
  <c r="B989" s="1"/>
  <c r="C992"/>
  <c r="F992"/>
  <c r="K992" s="1"/>
  <c r="P989" l="1"/>
  <c r="S989"/>
  <c r="R989"/>
  <c r="O989"/>
  <c r="D986"/>
  <c r="E990"/>
  <c r="R990" s="1"/>
  <c r="C993"/>
  <c r="F993"/>
  <c r="K993" s="1"/>
  <c r="O990" l="1"/>
  <c r="A990"/>
  <c r="B990" s="1"/>
  <c r="D987"/>
  <c r="E991"/>
  <c r="C994"/>
  <c r="F994"/>
  <c r="K994" s="1"/>
  <c r="A991" l="1"/>
  <c r="B991" s="1"/>
  <c r="S990"/>
  <c r="P990"/>
  <c r="O991"/>
  <c r="R991"/>
  <c r="D988"/>
  <c r="E992"/>
  <c r="A992" s="1"/>
  <c r="B992" s="1"/>
  <c r="C995"/>
  <c r="F995"/>
  <c r="K995" s="1"/>
  <c r="S992" l="1"/>
  <c r="P992"/>
  <c r="S991"/>
  <c r="P991"/>
  <c r="O992"/>
  <c r="R992"/>
  <c r="D989"/>
  <c r="E993"/>
  <c r="C996"/>
  <c r="F996"/>
  <c r="K996" s="1"/>
  <c r="A993" l="1"/>
  <c r="B993" s="1"/>
  <c r="R993"/>
  <c r="O993"/>
  <c r="D990"/>
  <c r="E994"/>
  <c r="C997"/>
  <c r="F997"/>
  <c r="K997" s="1"/>
  <c r="P993" l="1"/>
  <c r="S993"/>
  <c r="A994"/>
  <c r="B994" s="1"/>
  <c r="R994"/>
  <c r="O994"/>
  <c r="D991"/>
  <c r="E995"/>
  <c r="O995" s="1"/>
  <c r="C998"/>
  <c r="F998"/>
  <c r="K998" s="1"/>
  <c r="S994" l="1"/>
  <c r="P994"/>
  <c r="A995"/>
  <c r="B995" s="1"/>
  <c r="R995"/>
  <c r="D992"/>
  <c r="E996"/>
  <c r="O996" s="1"/>
  <c r="C999"/>
  <c r="F999"/>
  <c r="K999" s="1"/>
  <c r="A996" l="1"/>
  <c r="B996" s="1"/>
  <c r="S996" s="1"/>
  <c r="S995"/>
  <c r="P995"/>
  <c r="P996"/>
  <c r="R996"/>
  <c r="D993"/>
  <c r="E997"/>
  <c r="A997" s="1"/>
  <c r="B997" s="1"/>
  <c r="C1000"/>
  <c r="F1000"/>
  <c r="K1000" s="1"/>
  <c r="P997" l="1"/>
  <c r="S997"/>
  <c r="R997"/>
  <c r="O997"/>
  <c r="D994"/>
  <c r="E998"/>
  <c r="R998" s="1"/>
  <c r="C1001"/>
  <c r="F1001"/>
  <c r="K1001" s="1"/>
  <c r="O998" l="1"/>
  <c r="A998"/>
  <c r="B998" s="1"/>
  <c r="D995"/>
  <c r="E999"/>
  <c r="O999" s="1"/>
  <c r="C1002"/>
  <c r="F1002"/>
  <c r="K1002" s="1"/>
  <c r="S998" l="1"/>
  <c r="P998"/>
  <c r="A999"/>
  <c r="B999" s="1"/>
  <c r="R999"/>
  <c r="D996"/>
  <c r="E1000"/>
  <c r="R1000" s="1"/>
  <c r="C1003"/>
  <c r="F1003"/>
  <c r="K1003" s="1"/>
  <c r="O1000" l="1"/>
  <c r="S999"/>
  <c r="P999"/>
  <c r="A1000"/>
  <c r="B1000" s="1"/>
  <c r="D997"/>
  <c r="E1001"/>
  <c r="C1004"/>
  <c r="F1004"/>
  <c r="K1004" s="1"/>
  <c r="R1001" l="1"/>
  <c r="O1001"/>
  <c r="S1000"/>
  <c r="P1000"/>
  <c r="A1001"/>
  <c r="B1001" s="1"/>
  <c r="D998"/>
  <c r="E1002"/>
  <c r="A1002" s="1"/>
  <c r="B1002" s="1"/>
  <c r="C1005"/>
  <c r="F1005"/>
  <c r="K1005" s="1"/>
  <c r="S1002" l="1"/>
  <c r="P1002"/>
  <c r="R1002"/>
  <c r="P1001"/>
  <c r="S1001"/>
  <c r="O1002"/>
  <c r="D999"/>
  <c r="E1003"/>
  <c r="C1006"/>
  <c r="F1006"/>
  <c r="K1006" s="1"/>
  <c r="R1003" l="1"/>
  <c r="A1003"/>
  <c r="B1003" s="1"/>
  <c r="O1003"/>
  <c r="D1000"/>
  <c r="E1004"/>
  <c r="C1007"/>
  <c r="F1007"/>
  <c r="K1007" s="1"/>
  <c r="O1004" l="1"/>
  <c r="A1004"/>
  <c r="B1004" s="1"/>
  <c r="S1003"/>
  <c r="P1003"/>
  <c r="R1004"/>
  <c r="D1001"/>
  <c r="E1005"/>
  <c r="A1005" s="1"/>
  <c r="B1005" s="1"/>
  <c r="C1008"/>
  <c r="F1008"/>
  <c r="K1008" s="1"/>
  <c r="P1005" l="1"/>
  <c r="S1005"/>
  <c r="R1005"/>
  <c r="S1004"/>
  <c r="P1004"/>
  <c r="O1005"/>
  <c r="D1002"/>
  <c r="E1006"/>
  <c r="C1009"/>
  <c r="F1009"/>
  <c r="K1009" s="1"/>
  <c r="R1006" l="1"/>
  <c r="O1006"/>
  <c r="A1006"/>
  <c r="B1006" s="1"/>
  <c r="D1003"/>
  <c r="E1007"/>
  <c r="C1010"/>
  <c r="F1010"/>
  <c r="O1007" l="1"/>
  <c r="S1006"/>
  <c r="P1006"/>
  <c r="A1007"/>
  <c r="B1007" s="1"/>
  <c r="R1007"/>
  <c r="D1004"/>
  <c r="E1008"/>
  <c r="C1011"/>
  <c r="F1011"/>
  <c r="S1007" l="1"/>
  <c r="P1007"/>
  <c r="A1008"/>
  <c r="B1008" s="1"/>
  <c r="O1008"/>
  <c r="R1008"/>
  <c r="D1005"/>
  <c r="E1009"/>
  <c r="O1009" s="1"/>
  <c r="C1012"/>
  <c r="F1012"/>
  <c r="K1012" s="1"/>
  <c r="R1009" l="1"/>
  <c r="A1010"/>
  <c r="B1010" s="1"/>
  <c r="S1008"/>
  <c r="P1008"/>
  <c r="A1009"/>
  <c r="B1009" s="1"/>
  <c r="D1006"/>
  <c r="E1010"/>
  <c r="C1013"/>
  <c r="F1013"/>
  <c r="K1013" s="1"/>
  <c r="P1009" l="1"/>
  <c r="S1009"/>
  <c r="D1007"/>
  <c r="E1011"/>
  <c r="C1014"/>
  <c r="F1014"/>
  <c r="A1011" l="1"/>
  <c r="B1011" s="1"/>
  <c r="D1008"/>
  <c r="E1012"/>
  <c r="C1015"/>
  <c r="F1015"/>
  <c r="K1015" s="1"/>
  <c r="S1011" l="1"/>
  <c r="P1011"/>
  <c r="A1012"/>
  <c r="B1012" s="1"/>
  <c r="O1012"/>
  <c r="R1012"/>
  <c r="D1009"/>
  <c r="E1013"/>
  <c r="A1013" s="1"/>
  <c r="B1013" s="1"/>
  <c r="C1016"/>
  <c r="F1016"/>
  <c r="K1016" s="1"/>
  <c r="P1013" l="1"/>
  <c r="S1013"/>
  <c r="S1012"/>
  <c r="P1012"/>
  <c r="R1013"/>
  <c r="O1013"/>
  <c r="D1010"/>
  <c r="E1014"/>
  <c r="C1017"/>
  <c r="F1017"/>
  <c r="K1017" s="1"/>
  <c r="A1014" l="1"/>
  <c r="D1011"/>
  <c r="E1015"/>
  <c r="C1018"/>
  <c r="F1018"/>
  <c r="K1018" s="1"/>
  <c r="O1015" l="1"/>
  <c r="R1015"/>
  <c r="B1014"/>
  <c r="A1015"/>
  <c r="B1015" s="1"/>
  <c r="D1012"/>
  <c r="E1016"/>
  <c r="C1019"/>
  <c r="F1019"/>
  <c r="K1019" s="1"/>
  <c r="S1014" l="1"/>
  <c r="P1014"/>
  <c r="O1016"/>
  <c r="A1016"/>
  <c r="B1016" s="1"/>
  <c r="S1015"/>
  <c r="P1015"/>
  <c r="R1016"/>
  <c r="D1013"/>
  <c r="E1017"/>
  <c r="C1020"/>
  <c r="F1020"/>
  <c r="K1020" s="1"/>
  <c r="S1016" l="1"/>
  <c r="P1016"/>
  <c r="A1017"/>
  <c r="B1017" s="1"/>
  <c r="O1017"/>
  <c r="R1017"/>
  <c r="D1014"/>
  <c r="E1018"/>
  <c r="A1018" s="1"/>
  <c r="B1018" s="1"/>
  <c r="C1021"/>
  <c r="F1021"/>
  <c r="K1021" s="1"/>
  <c r="S1018" l="1"/>
  <c r="P1018"/>
  <c r="P1017"/>
  <c r="S1017"/>
  <c r="R1018"/>
  <c r="O1018"/>
  <c r="D1015"/>
  <c r="E1019"/>
  <c r="R1019" s="1"/>
  <c r="C1022"/>
  <c r="F1022"/>
  <c r="K1022" s="1"/>
  <c r="O1019" l="1"/>
  <c r="A1019"/>
  <c r="B1019" s="1"/>
  <c r="D1016"/>
  <c r="E1020"/>
  <c r="C1023"/>
  <c r="F1023"/>
  <c r="K1023" s="1"/>
  <c r="O1020" l="1"/>
  <c r="A1020"/>
  <c r="B1020" s="1"/>
  <c r="S1019"/>
  <c r="P1019"/>
  <c r="R1020"/>
  <c r="D1017"/>
  <c r="E1021"/>
  <c r="O1021" s="1"/>
  <c r="C1024"/>
  <c r="F1024"/>
  <c r="K1024" s="1"/>
  <c r="A1021" l="1"/>
  <c r="B1021" s="1"/>
  <c r="S1020"/>
  <c r="P1020"/>
  <c r="R1021"/>
  <c r="D1018"/>
  <c r="E1022"/>
  <c r="R1022" s="1"/>
  <c r="C1025"/>
  <c r="F1025"/>
  <c r="K1025" s="1"/>
  <c r="A1022" l="1"/>
  <c r="B1022" s="1"/>
  <c r="S1022" s="1"/>
  <c r="P1021"/>
  <c r="S1021"/>
  <c r="P1022"/>
  <c r="O1022"/>
  <c r="D1019"/>
  <c r="E1023"/>
  <c r="A1023" s="1"/>
  <c r="B1023" s="1"/>
  <c r="C1026"/>
  <c r="F1026"/>
  <c r="K1026" s="1"/>
  <c r="S1023" l="1"/>
  <c r="P1023"/>
  <c r="O1023"/>
  <c r="R1023"/>
  <c r="D1020"/>
  <c r="E1024"/>
  <c r="R1024" s="1"/>
  <c r="C1027"/>
  <c r="F1027"/>
  <c r="K1027" s="1"/>
  <c r="A1024" l="1"/>
  <c r="B1024" s="1"/>
  <c r="P1024" s="1"/>
  <c r="S1024"/>
  <c r="O1024"/>
  <c r="D1021"/>
  <c r="E1025"/>
  <c r="C1028"/>
  <c r="F1028"/>
  <c r="K1028" s="1"/>
  <c r="O1025" l="1"/>
  <c r="R1025"/>
  <c r="A1025"/>
  <c r="B1025" s="1"/>
  <c r="D1022"/>
  <c r="E1026"/>
  <c r="C1029"/>
  <c r="F1029"/>
  <c r="K1029" s="1"/>
  <c r="A1026" l="1"/>
  <c r="B1026" s="1"/>
  <c r="P1025"/>
  <c r="S1025"/>
  <c r="R1026"/>
  <c r="O1026"/>
  <c r="D1023"/>
  <c r="E1027"/>
  <c r="R1027" s="1"/>
  <c r="C1030"/>
  <c r="F1030"/>
  <c r="K1030" s="1"/>
  <c r="A1027" l="1"/>
  <c r="B1027" s="1"/>
  <c r="S1026"/>
  <c r="P1026"/>
  <c r="O1027"/>
  <c r="D1024"/>
  <c r="E1028"/>
  <c r="A1028" s="1"/>
  <c r="B1028" s="1"/>
  <c r="C1031"/>
  <c r="F1031"/>
  <c r="K1031" s="1"/>
  <c r="O1028" l="1"/>
  <c r="S1028"/>
  <c r="P1028"/>
  <c r="S1027"/>
  <c r="P1027"/>
  <c r="R1028"/>
  <c r="D1025"/>
  <c r="E1029"/>
  <c r="A1029" s="1"/>
  <c r="B1029" s="1"/>
  <c r="C1032"/>
  <c r="F1032"/>
  <c r="K1032" s="1"/>
  <c r="P1029" l="1"/>
  <c r="S1029"/>
  <c r="O1029"/>
  <c r="R1029"/>
  <c r="D1026"/>
  <c r="E1030"/>
  <c r="O1030" s="1"/>
  <c r="C1033"/>
  <c r="F1033"/>
  <c r="K1033" s="1"/>
  <c r="R1030" l="1"/>
  <c r="A1030"/>
  <c r="B1030" s="1"/>
  <c r="D1027"/>
  <c r="E1031"/>
  <c r="A1031" s="1"/>
  <c r="B1031" s="1"/>
  <c r="C1034"/>
  <c r="F1034"/>
  <c r="K1034" s="1"/>
  <c r="S1031" l="1"/>
  <c r="P1031"/>
  <c r="S1030"/>
  <c r="P1030"/>
  <c r="O1031"/>
  <c r="R1031"/>
  <c r="D1028"/>
  <c r="E1032"/>
  <c r="C1035"/>
  <c r="F1035"/>
  <c r="K1035" s="1"/>
  <c r="O1032" l="1"/>
  <c r="A1032"/>
  <c r="B1032" s="1"/>
  <c r="R1032"/>
  <c r="D1029"/>
  <c r="E1033"/>
  <c r="C1036"/>
  <c r="F1036"/>
  <c r="K1036" s="1"/>
  <c r="A1033" l="1"/>
  <c r="B1033" s="1"/>
  <c r="O1033"/>
  <c r="S1032"/>
  <c r="P1032"/>
  <c r="R1033"/>
  <c r="D1030"/>
  <c r="E1034"/>
  <c r="A1034" s="1"/>
  <c r="B1034" s="1"/>
  <c r="C1037"/>
  <c r="F1037"/>
  <c r="K1037" s="1"/>
  <c r="S1034" l="1"/>
  <c r="P1034"/>
  <c r="P1033"/>
  <c r="S1033"/>
  <c r="R1034"/>
  <c r="O1034"/>
  <c r="D1031"/>
  <c r="E1035"/>
  <c r="A1035" s="1"/>
  <c r="B1035" s="1"/>
  <c r="C1038"/>
  <c r="F1038"/>
  <c r="K1038" s="1"/>
  <c r="S1035" l="1"/>
  <c r="P1035"/>
  <c r="R1035"/>
  <c r="O1035"/>
  <c r="D1032"/>
  <c r="E1036"/>
  <c r="R1036" s="1"/>
  <c r="C1039"/>
  <c r="F1039"/>
  <c r="K1039" s="1"/>
  <c r="A1036" l="1"/>
  <c r="B1036" s="1"/>
  <c r="S1036" s="1"/>
  <c r="O1036"/>
  <c r="D1033"/>
  <c r="E1037"/>
  <c r="C1040"/>
  <c r="F1040"/>
  <c r="K1040" s="1"/>
  <c r="P1036" l="1"/>
  <c r="A1037"/>
  <c r="B1037" s="1"/>
  <c r="R1037"/>
  <c r="O1037"/>
  <c r="D1034"/>
  <c r="E1038"/>
  <c r="C1041"/>
  <c r="F1041"/>
  <c r="P1037" l="1"/>
  <c r="S1037"/>
  <c r="A1038"/>
  <c r="B1038" s="1"/>
  <c r="R1038"/>
  <c r="O1038"/>
  <c r="D1035"/>
  <c r="E1039"/>
  <c r="A1039" s="1"/>
  <c r="B1039" s="1"/>
  <c r="C1042"/>
  <c r="F1042"/>
  <c r="S1039" l="1"/>
  <c r="P1039"/>
  <c r="S1038"/>
  <c r="P1038"/>
  <c r="O1039"/>
  <c r="R1039"/>
  <c r="D1036"/>
  <c r="E1040"/>
  <c r="A1040" s="1"/>
  <c r="B1040" s="1"/>
  <c r="C1043"/>
  <c r="F1043"/>
  <c r="K1043" s="1"/>
  <c r="S1040" l="1"/>
  <c r="P1040"/>
  <c r="R1040"/>
  <c r="O1040"/>
  <c r="D1037"/>
  <c r="E1041"/>
  <c r="C1044"/>
  <c r="F1044"/>
  <c r="K1044" s="1"/>
  <c r="A1041" l="1"/>
  <c r="B1041" s="1"/>
  <c r="D1038"/>
  <c r="E1042"/>
  <c r="A1042" s="1"/>
  <c r="B1042" s="1"/>
  <c r="C1045"/>
  <c r="F1045"/>
  <c r="P1041" l="1"/>
  <c r="S1041"/>
  <c r="D1039"/>
  <c r="E1043"/>
  <c r="O1043" s="1"/>
  <c r="C1046"/>
  <c r="F1046"/>
  <c r="K1046" s="1"/>
  <c r="R1043" l="1"/>
  <c r="A1043"/>
  <c r="B1043" s="1"/>
  <c r="D1040"/>
  <c r="E1044"/>
  <c r="C1047"/>
  <c r="F1047"/>
  <c r="K1047" s="1"/>
  <c r="O1044" l="1"/>
  <c r="A1044"/>
  <c r="B1044" s="1"/>
  <c r="S1043"/>
  <c r="P1043"/>
  <c r="R1044"/>
  <c r="D1041"/>
  <c r="E1045"/>
  <c r="C1048"/>
  <c r="F1048"/>
  <c r="K1048" s="1"/>
  <c r="A1045" l="1"/>
  <c r="S1044"/>
  <c r="P1044"/>
  <c r="D1042"/>
  <c r="E1046"/>
  <c r="O1046" s="1"/>
  <c r="C1049"/>
  <c r="F1049"/>
  <c r="K1049" s="1"/>
  <c r="A1046" l="1"/>
  <c r="B1046" s="1"/>
  <c r="S1046" s="1"/>
  <c r="A1047"/>
  <c r="B1047" s="1"/>
  <c r="R1046"/>
  <c r="P1046"/>
  <c r="B1045"/>
  <c r="D1043"/>
  <c r="E1047"/>
  <c r="C1050"/>
  <c r="F1050"/>
  <c r="K1050" s="1"/>
  <c r="R1047" l="1"/>
  <c r="P1047"/>
  <c r="S1047"/>
  <c r="O1047"/>
  <c r="D1044"/>
  <c r="E1048"/>
  <c r="C1051"/>
  <c r="F1051"/>
  <c r="K1051" s="1"/>
  <c r="A1048" l="1"/>
  <c r="B1048" s="1"/>
  <c r="O1048"/>
  <c r="R1048"/>
  <c r="D1045"/>
  <c r="E1049"/>
  <c r="C1052"/>
  <c r="F1052"/>
  <c r="K1052" s="1"/>
  <c r="S1048" l="1"/>
  <c r="P1048"/>
  <c r="O1049"/>
  <c r="A1049"/>
  <c r="B1049" s="1"/>
  <c r="R1049"/>
  <c r="D1046"/>
  <c r="E1050"/>
  <c r="A1050" s="1"/>
  <c r="B1050" s="1"/>
  <c r="C1053"/>
  <c r="F1053"/>
  <c r="K1053" s="1"/>
  <c r="S1050" l="1"/>
  <c r="P1050"/>
  <c r="P1049"/>
  <c r="S1049"/>
  <c r="O1050"/>
  <c r="R1050"/>
  <c r="D1047"/>
  <c r="E1051"/>
  <c r="C1054"/>
  <c r="F1054"/>
  <c r="K1054" s="1"/>
  <c r="A1051" l="1"/>
  <c r="B1051" s="1"/>
  <c r="R1051"/>
  <c r="O1051"/>
  <c r="D1048"/>
  <c r="E1052"/>
  <c r="C1055"/>
  <c r="F1055"/>
  <c r="K1055" s="1"/>
  <c r="P1051" l="1"/>
  <c r="S1051"/>
  <c r="A1052"/>
  <c r="B1052" s="1"/>
  <c r="R1052"/>
  <c r="O1052"/>
  <c r="D1049"/>
  <c r="E1053"/>
  <c r="O1053" s="1"/>
  <c r="C1056"/>
  <c r="F1056"/>
  <c r="K1056" s="1"/>
  <c r="S1052" l="1"/>
  <c r="P1052"/>
  <c r="A1053"/>
  <c r="B1053" s="1"/>
  <c r="R1053"/>
  <c r="D1050"/>
  <c r="E1054"/>
  <c r="A1054" s="1"/>
  <c r="B1054" s="1"/>
  <c r="C1057"/>
  <c r="F1057"/>
  <c r="K1057" s="1"/>
  <c r="O1054" l="1"/>
  <c r="S1054"/>
  <c r="P1054"/>
  <c r="P1053"/>
  <c r="S1053"/>
  <c r="R1054"/>
  <c r="D1051"/>
  <c r="E1055"/>
  <c r="A1055" s="1"/>
  <c r="B1055" s="1"/>
  <c r="C1058"/>
  <c r="F1058"/>
  <c r="K1058" s="1"/>
  <c r="P1055" l="1"/>
  <c r="S1055"/>
  <c r="R1055"/>
  <c r="O1055"/>
  <c r="D1052"/>
  <c r="E1056"/>
  <c r="R1056" s="1"/>
  <c r="C1059"/>
  <c r="F1059"/>
  <c r="K1059" s="1"/>
  <c r="O1056" l="1"/>
  <c r="A1056"/>
  <c r="B1056" s="1"/>
  <c r="D1053"/>
  <c r="E1057"/>
  <c r="O1057" s="1"/>
  <c r="C1060"/>
  <c r="F1060"/>
  <c r="K1060" s="1"/>
  <c r="S1056" l="1"/>
  <c r="P1056"/>
  <c r="A1057"/>
  <c r="B1057" s="1"/>
  <c r="R1057"/>
  <c r="D1054"/>
  <c r="E1058"/>
  <c r="R1058" s="1"/>
  <c r="C1061"/>
  <c r="F1061"/>
  <c r="K1061" s="1"/>
  <c r="O1058" l="1"/>
  <c r="P1057"/>
  <c r="S1057"/>
  <c r="A1058"/>
  <c r="B1058" s="1"/>
  <c r="D1055"/>
  <c r="E1059"/>
  <c r="C1062"/>
  <c r="F1062"/>
  <c r="K1062" s="1"/>
  <c r="R1059" l="1"/>
  <c r="O1059"/>
  <c r="S1058"/>
  <c r="P1058"/>
  <c r="A1059"/>
  <c r="B1059" s="1"/>
  <c r="D1056"/>
  <c r="E1060"/>
  <c r="A1060" s="1"/>
  <c r="B1060" s="1"/>
  <c r="C1063"/>
  <c r="F1063"/>
  <c r="K1063" s="1"/>
  <c r="S1060" l="1"/>
  <c r="P1060"/>
  <c r="P1059"/>
  <c r="S1059"/>
  <c r="R1060"/>
  <c r="O1060"/>
  <c r="D1057"/>
  <c r="E1061"/>
  <c r="O1061" s="1"/>
  <c r="C1064"/>
  <c r="F1064"/>
  <c r="K1064" s="1"/>
  <c r="A1061" l="1"/>
  <c r="B1061" s="1"/>
  <c r="R1061"/>
  <c r="D1058"/>
  <c r="E1062"/>
  <c r="C1065"/>
  <c r="F1065"/>
  <c r="K1065" s="1"/>
  <c r="A1062" l="1"/>
  <c r="B1062" s="1"/>
  <c r="P1061"/>
  <c r="S1061"/>
  <c r="O1062"/>
  <c r="R1062"/>
  <c r="D1059"/>
  <c r="E1063"/>
  <c r="A1063" s="1"/>
  <c r="B1063" s="1"/>
  <c r="C1066"/>
  <c r="F1066"/>
  <c r="K1066" s="1"/>
  <c r="P1063" l="1"/>
  <c r="S1063"/>
  <c r="S1062"/>
  <c r="P1062"/>
  <c r="R1063"/>
  <c r="O1063"/>
  <c r="D1060"/>
  <c r="E1064"/>
  <c r="A1064" s="1"/>
  <c r="B1064" s="1"/>
  <c r="C1067"/>
  <c r="F1067"/>
  <c r="K1067" s="1"/>
  <c r="S1064" l="1"/>
  <c r="P1064"/>
  <c r="O1064"/>
  <c r="R1064"/>
  <c r="D1061"/>
  <c r="E1065"/>
  <c r="R1065" s="1"/>
  <c r="C1068"/>
  <c r="F1068"/>
  <c r="K1068" s="1"/>
  <c r="A1065" l="1"/>
  <c r="B1065" s="1"/>
  <c r="P1065" s="1"/>
  <c r="O1065"/>
  <c r="D1062"/>
  <c r="E1066"/>
  <c r="C1069"/>
  <c r="F1069"/>
  <c r="S1065" l="1"/>
  <c r="O1066"/>
  <c r="R1066"/>
  <c r="A1066"/>
  <c r="B1066" s="1"/>
  <c r="D1063"/>
  <c r="E1067"/>
  <c r="R1067" s="1"/>
  <c r="C1070"/>
  <c r="F1070"/>
  <c r="S1066" l="1"/>
  <c r="P1066"/>
  <c r="A1067"/>
  <c r="B1067" s="1"/>
  <c r="O1067"/>
  <c r="D1064"/>
  <c r="E1068"/>
  <c r="A1068" s="1"/>
  <c r="B1068" s="1"/>
  <c r="C1071"/>
  <c r="F1071"/>
  <c r="K1071" s="1"/>
  <c r="O1068" l="1"/>
  <c r="S1068"/>
  <c r="P1068"/>
  <c r="P1067"/>
  <c r="S1067"/>
  <c r="R1068"/>
  <c r="D1065"/>
  <c r="E1069"/>
  <c r="C1072"/>
  <c r="F1072"/>
  <c r="K1072" s="1"/>
  <c r="A1069" l="1"/>
  <c r="B1069" s="1"/>
  <c r="D1066"/>
  <c r="E1070"/>
  <c r="C1073"/>
  <c r="F1073"/>
  <c r="A1070" l="1"/>
  <c r="B1070" s="1"/>
  <c r="D1067"/>
  <c r="E1071"/>
  <c r="O1071" s="1"/>
  <c r="C1074"/>
  <c r="F1074"/>
  <c r="K1074" s="1"/>
  <c r="R1071" l="1"/>
  <c r="S1070"/>
  <c r="P1070"/>
  <c r="A1071"/>
  <c r="B1071" s="1"/>
  <c r="D1068"/>
  <c r="E1072"/>
  <c r="C1075"/>
  <c r="F1075"/>
  <c r="K1075" s="1"/>
  <c r="O1072" l="1"/>
  <c r="R1072"/>
  <c r="P1071"/>
  <c r="S1071"/>
  <c r="A1072"/>
  <c r="B1072" s="1"/>
  <c r="D1069"/>
  <c r="E1073"/>
  <c r="A1073" s="1"/>
  <c r="C1076"/>
  <c r="F1076"/>
  <c r="K1076" s="1"/>
  <c r="B1073" l="1"/>
  <c r="S1072"/>
  <c r="P1072"/>
  <c r="D1070"/>
  <c r="E1074"/>
  <c r="R1074" s="1"/>
  <c r="C1077"/>
  <c r="F1077"/>
  <c r="K1077" s="1"/>
  <c r="A1074" l="1"/>
  <c r="B1074" s="1"/>
  <c r="A1075"/>
  <c r="B1075" s="1"/>
  <c r="P1073"/>
  <c r="S1073"/>
  <c r="O1074"/>
  <c r="D1071"/>
  <c r="E1075"/>
  <c r="C1078"/>
  <c r="F1078"/>
  <c r="K1078" s="1"/>
  <c r="P1075" l="1"/>
  <c r="S1075"/>
  <c r="O1075"/>
  <c r="R1075"/>
  <c r="S1074"/>
  <c r="P1074"/>
  <c r="D1072"/>
  <c r="E1076"/>
  <c r="R1076" s="1"/>
  <c r="C1079"/>
  <c r="F1079"/>
  <c r="K1079" s="1"/>
  <c r="O1076" l="1"/>
  <c r="A1076"/>
  <c r="B1076" s="1"/>
  <c r="D1073"/>
  <c r="E1077"/>
  <c r="C1080"/>
  <c r="F1080"/>
  <c r="K1080" s="1"/>
  <c r="A1077" l="1"/>
  <c r="B1077" s="1"/>
  <c r="R1077"/>
  <c r="S1076"/>
  <c r="P1076"/>
  <c r="O1077"/>
  <c r="D1074"/>
  <c r="E1078"/>
  <c r="O1078" s="1"/>
  <c r="C1081"/>
  <c r="F1081"/>
  <c r="K1081" s="1"/>
  <c r="A1078" l="1"/>
  <c r="B1078" s="1"/>
  <c r="P1077"/>
  <c r="S1077"/>
  <c r="R1078"/>
  <c r="D1075"/>
  <c r="E1079"/>
  <c r="O1079" s="1"/>
  <c r="C1082"/>
  <c r="F1082"/>
  <c r="K1082" s="1"/>
  <c r="S1078" l="1"/>
  <c r="P1078"/>
  <c r="A1079"/>
  <c r="B1079" s="1"/>
  <c r="R1079"/>
  <c r="D1076"/>
  <c r="E1080"/>
  <c r="A1080" s="1"/>
  <c r="B1080" s="1"/>
  <c r="C1083"/>
  <c r="F1083"/>
  <c r="K1083" s="1"/>
  <c r="O1080" l="1"/>
  <c r="S1080"/>
  <c r="P1080"/>
  <c r="P1079"/>
  <c r="S1079"/>
  <c r="R1080"/>
  <c r="D1077"/>
  <c r="E1081"/>
  <c r="A1081" s="1"/>
  <c r="B1081" s="1"/>
  <c r="C1084"/>
  <c r="F1084"/>
  <c r="K1084" s="1"/>
  <c r="P1081" l="1"/>
  <c r="S1081"/>
  <c r="O1081"/>
  <c r="R1081"/>
  <c r="D1078"/>
  <c r="E1082"/>
  <c r="R1082" s="1"/>
  <c r="C1085"/>
  <c r="F1085"/>
  <c r="K1085" s="1"/>
  <c r="A1082" l="1"/>
  <c r="B1082" s="1"/>
  <c r="S1082" s="1"/>
  <c r="O1082"/>
  <c r="D1079"/>
  <c r="E1083"/>
  <c r="C1086"/>
  <c r="F1086"/>
  <c r="K1086" s="1"/>
  <c r="P1082" l="1"/>
  <c r="O1083"/>
  <c r="R1083"/>
  <c r="A1083"/>
  <c r="B1083" s="1"/>
  <c r="D1080"/>
  <c r="E1084"/>
  <c r="C1087"/>
  <c r="F1087"/>
  <c r="K1087" s="1"/>
  <c r="A1084" l="1"/>
  <c r="B1084" s="1"/>
  <c r="P1083"/>
  <c r="S1083"/>
  <c r="R1084"/>
  <c r="O1084"/>
  <c r="D1081"/>
  <c r="E1085"/>
  <c r="A1085" s="1"/>
  <c r="B1085" s="1"/>
  <c r="C1088"/>
  <c r="F1088"/>
  <c r="K1088" s="1"/>
  <c r="P1085" l="1"/>
  <c r="S1085"/>
  <c r="S1084"/>
  <c r="P1084"/>
  <c r="R1085"/>
  <c r="O1085"/>
  <c r="D1082"/>
  <c r="E1086"/>
  <c r="C1089"/>
  <c r="F1089"/>
  <c r="K1089" s="1"/>
  <c r="O1086" l="1"/>
  <c r="A1086"/>
  <c r="B1086" s="1"/>
  <c r="R1086"/>
  <c r="D1083"/>
  <c r="E1087"/>
  <c r="C1090"/>
  <c r="F1090"/>
  <c r="K1090" s="1"/>
  <c r="O1087" l="1"/>
  <c r="A1087"/>
  <c r="B1087" s="1"/>
  <c r="S1086"/>
  <c r="P1086"/>
  <c r="R1087"/>
  <c r="D1084"/>
  <c r="E1088"/>
  <c r="A1088" s="1"/>
  <c r="B1088" s="1"/>
  <c r="C1091"/>
  <c r="F1091"/>
  <c r="K1091" s="1"/>
  <c r="S1088" l="1"/>
  <c r="P1088"/>
  <c r="R1088"/>
  <c r="P1087"/>
  <c r="S1087"/>
  <c r="O1088"/>
  <c r="D1085"/>
  <c r="E1089"/>
  <c r="O1089" s="1"/>
  <c r="C1092"/>
  <c r="F1092"/>
  <c r="K1092" s="1"/>
  <c r="R1089" l="1"/>
  <c r="A1089"/>
  <c r="B1089" s="1"/>
  <c r="D1086"/>
  <c r="E1090"/>
  <c r="C1093"/>
  <c r="F1093"/>
  <c r="K1093" s="1"/>
  <c r="O1090" l="1"/>
  <c r="A1090"/>
  <c r="B1090" s="1"/>
  <c r="P1089"/>
  <c r="S1089"/>
  <c r="R1090"/>
  <c r="D1087"/>
  <c r="E1091"/>
  <c r="A1091" s="1"/>
  <c r="B1091" s="1"/>
  <c r="C1094"/>
  <c r="F1094"/>
  <c r="K1094" s="1"/>
  <c r="P1091" l="1"/>
  <c r="S1091"/>
  <c r="O1091"/>
  <c r="S1090"/>
  <c r="P1090"/>
  <c r="R1091"/>
  <c r="D1088"/>
  <c r="E1092"/>
  <c r="C1095"/>
  <c r="F1095"/>
  <c r="K1095" s="1"/>
  <c r="O1092" l="1"/>
  <c r="R1092"/>
  <c r="A1092"/>
  <c r="B1092" s="1"/>
  <c r="D1089"/>
  <c r="E1093"/>
  <c r="C1096"/>
  <c r="F1096"/>
  <c r="K1096" s="1"/>
  <c r="A1093" l="1"/>
  <c r="B1093" s="1"/>
  <c r="S1092"/>
  <c r="P1092"/>
  <c r="R1093"/>
  <c r="O1093"/>
  <c r="D1090"/>
  <c r="E1094"/>
  <c r="O1094" s="1"/>
  <c r="C1097"/>
  <c r="F1097"/>
  <c r="K1097" s="1"/>
  <c r="P1093" l="1"/>
  <c r="S1093"/>
  <c r="A1094"/>
  <c r="B1094" s="1"/>
  <c r="R1094"/>
  <c r="D1091"/>
  <c r="E1095"/>
  <c r="R1095" s="1"/>
  <c r="C1098"/>
  <c r="F1098"/>
  <c r="K1098" s="1"/>
  <c r="O1095" l="1"/>
  <c r="S1094"/>
  <c r="P1094"/>
  <c r="A1095"/>
  <c r="B1095" s="1"/>
  <c r="D1092"/>
  <c r="E1096"/>
  <c r="C1099"/>
  <c r="F1099"/>
  <c r="K1099" s="1"/>
  <c r="R1096" l="1"/>
  <c r="O1096"/>
  <c r="P1095"/>
  <c r="S1095"/>
  <c r="A1096"/>
  <c r="B1096" s="1"/>
  <c r="D1093"/>
  <c r="E1097"/>
  <c r="A1097" s="1"/>
  <c r="B1097" s="1"/>
  <c r="C1100"/>
  <c r="F1100"/>
  <c r="P1097" l="1"/>
  <c r="S1097"/>
  <c r="O1097"/>
  <c r="S1096"/>
  <c r="P1096"/>
  <c r="R1097"/>
  <c r="D1094"/>
  <c r="E1098"/>
  <c r="O1098" s="1"/>
  <c r="C1101"/>
  <c r="F1101"/>
  <c r="R1098" l="1"/>
  <c r="A1098"/>
  <c r="B1098" s="1"/>
  <c r="D1095"/>
  <c r="E1099"/>
  <c r="A1099" s="1"/>
  <c r="B1099" s="1"/>
  <c r="C1102"/>
  <c r="F1102"/>
  <c r="K1102" s="1"/>
  <c r="P1099" l="1"/>
  <c r="S1099"/>
  <c r="O1099"/>
  <c r="R1099"/>
  <c r="S1098"/>
  <c r="P1098"/>
  <c r="D1096"/>
  <c r="E1100"/>
  <c r="C1103"/>
  <c r="F1103"/>
  <c r="K1103" s="1"/>
  <c r="A1100" l="1"/>
  <c r="B1100" s="1"/>
  <c r="D1097"/>
  <c r="E1101"/>
  <c r="C1104"/>
  <c r="F1104"/>
  <c r="R1102" l="1"/>
  <c r="A1101"/>
  <c r="B1101" s="1"/>
  <c r="D1098"/>
  <c r="E1102"/>
  <c r="A1102" s="1"/>
  <c r="B1102" s="1"/>
  <c r="C1105"/>
  <c r="F1105"/>
  <c r="K1105" s="1"/>
  <c r="S1102" l="1"/>
  <c r="P1102"/>
  <c r="P1101"/>
  <c r="S1101"/>
  <c r="O1102"/>
  <c r="D1099"/>
  <c r="E1103"/>
  <c r="O1103" s="1"/>
  <c r="C1106"/>
  <c r="F1106"/>
  <c r="K1106" s="1"/>
  <c r="A1103" l="1"/>
  <c r="B1103" s="1"/>
  <c r="R1103"/>
  <c r="D1100"/>
  <c r="E1104"/>
  <c r="C1107"/>
  <c r="F1107"/>
  <c r="K1107" s="1"/>
  <c r="P1103" l="1"/>
  <c r="S1103"/>
  <c r="A1104"/>
  <c r="D1101"/>
  <c r="E1105"/>
  <c r="O1105" s="1"/>
  <c r="C1108"/>
  <c r="F1108"/>
  <c r="K1108" s="1"/>
  <c r="B1104" l="1"/>
  <c r="A1105"/>
  <c r="B1105" s="1"/>
  <c r="R1105"/>
  <c r="D1102"/>
  <c r="E1106"/>
  <c r="R1106" s="1"/>
  <c r="C1109"/>
  <c r="F1109"/>
  <c r="K1109" s="1"/>
  <c r="P1105" l="1"/>
  <c r="S1105"/>
  <c r="A1106"/>
  <c r="B1106" s="1"/>
  <c r="S1104"/>
  <c r="P1104"/>
  <c r="O1106"/>
  <c r="D1103"/>
  <c r="E1107"/>
  <c r="A1107" s="1"/>
  <c r="B1107" s="1"/>
  <c r="C1110"/>
  <c r="F1110"/>
  <c r="K1110" s="1"/>
  <c r="P1107" l="1"/>
  <c r="S1107"/>
  <c r="R1107"/>
  <c r="S1106"/>
  <c r="P1106"/>
  <c r="O1107"/>
  <c r="D1104"/>
  <c r="E1108"/>
  <c r="O1108" s="1"/>
  <c r="C1111"/>
  <c r="F1111"/>
  <c r="K1111" s="1"/>
  <c r="R1108" l="1"/>
  <c r="A1108"/>
  <c r="B1108" s="1"/>
  <c r="D1105"/>
  <c r="E1109"/>
  <c r="C1112"/>
  <c r="F1112"/>
  <c r="K1112" s="1"/>
  <c r="A1109" l="1"/>
  <c r="B1109" s="1"/>
  <c r="R1109"/>
  <c r="S1108"/>
  <c r="P1108"/>
  <c r="O1109"/>
  <c r="D1106"/>
  <c r="E1110"/>
  <c r="A1110" s="1"/>
  <c r="B1110" s="1"/>
  <c r="C1113"/>
  <c r="F1113"/>
  <c r="K1113" s="1"/>
  <c r="S1110" l="1"/>
  <c r="P1110"/>
  <c r="P1109"/>
  <c r="S1109"/>
  <c r="R1110"/>
  <c r="O1110"/>
  <c r="D1107"/>
  <c r="E1111"/>
  <c r="C1114"/>
  <c r="F1114"/>
  <c r="K1114" s="1"/>
  <c r="O1111" l="1"/>
  <c r="A1111"/>
  <c r="B1111" s="1"/>
  <c r="R1111"/>
  <c r="D1108"/>
  <c r="E1112"/>
  <c r="C1115"/>
  <c r="F1115"/>
  <c r="K1115" s="1"/>
  <c r="A1112" l="1"/>
  <c r="B1112" s="1"/>
  <c r="O1112"/>
  <c r="P1111"/>
  <c r="S1111"/>
  <c r="R1112"/>
  <c r="D1109"/>
  <c r="E1113"/>
  <c r="A1113" s="1"/>
  <c r="B1113" s="1"/>
  <c r="C1116"/>
  <c r="F1116"/>
  <c r="K1116" s="1"/>
  <c r="P1113" l="1"/>
  <c r="S1113"/>
  <c r="S1112"/>
  <c r="P1112"/>
  <c r="R1113"/>
  <c r="O1113"/>
  <c r="D1110"/>
  <c r="E1114"/>
  <c r="A1114" s="1"/>
  <c r="B1114" s="1"/>
  <c r="C1117"/>
  <c r="F1117"/>
  <c r="K1117" s="1"/>
  <c r="S1114" l="1"/>
  <c r="P1114"/>
  <c r="O1114"/>
  <c r="R1114"/>
  <c r="D1111"/>
  <c r="E1115"/>
  <c r="R1115" s="1"/>
  <c r="C1118"/>
  <c r="F1118"/>
  <c r="K1118" s="1"/>
  <c r="A1115" l="1"/>
  <c r="B1115" s="1"/>
  <c r="S1115" s="1"/>
  <c r="O1115"/>
  <c r="D1112"/>
  <c r="E1116"/>
  <c r="C1119"/>
  <c r="F1119"/>
  <c r="K1119" s="1"/>
  <c r="P1115" l="1"/>
  <c r="O1116"/>
  <c r="R1116"/>
  <c r="A1116"/>
  <c r="B1116" s="1"/>
  <c r="D1113"/>
  <c r="E1117"/>
  <c r="C1120"/>
  <c r="F1120"/>
  <c r="K1120" s="1"/>
  <c r="A1117" l="1"/>
  <c r="B1117" s="1"/>
  <c r="S1116"/>
  <c r="P1116"/>
  <c r="R1117"/>
  <c r="O1117"/>
  <c r="D1114"/>
  <c r="E1118"/>
  <c r="A1118" s="1"/>
  <c r="B1118" s="1"/>
  <c r="C1121"/>
  <c r="F1121"/>
  <c r="K1121" s="1"/>
  <c r="S1118" l="1"/>
  <c r="P1118"/>
  <c r="P1117"/>
  <c r="S1117"/>
  <c r="R1118"/>
  <c r="O1118"/>
  <c r="D1115"/>
  <c r="E1119"/>
  <c r="O1119" s="1"/>
  <c r="C1122"/>
  <c r="F1122"/>
  <c r="K1122" s="1"/>
  <c r="A1119" l="1"/>
  <c r="B1119" s="1"/>
  <c r="R1119"/>
  <c r="D1116"/>
  <c r="E1120"/>
  <c r="A1120" s="1"/>
  <c r="B1120" s="1"/>
  <c r="C1123"/>
  <c r="F1123"/>
  <c r="K1123" s="1"/>
  <c r="S1120" l="1"/>
  <c r="P1120"/>
  <c r="P1119"/>
  <c r="S1119"/>
  <c r="O1120"/>
  <c r="R1120"/>
  <c r="D1117"/>
  <c r="E1121"/>
  <c r="R1121" s="1"/>
  <c r="C1124"/>
  <c r="F1124"/>
  <c r="K1124" s="1"/>
  <c r="A1121" l="1"/>
  <c r="B1121" s="1"/>
  <c r="O1121"/>
  <c r="D1118"/>
  <c r="E1122"/>
  <c r="C1125"/>
  <c r="F1125"/>
  <c r="K1125" s="1"/>
  <c r="P1121" l="1"/>
  <c r="S1121"/>
  <c r="A1122"/>
  <c r="B1122" s="1"/>
  <c r="O1122"/>
  <c r="R1122"/>
  <c r="D1119"/>
  <c r="E1123"/>
  <c r="R1123" s="1"/>
  <c r="C1126"/>
  <c r="F1126"/>
  <c r="K1126" s="1"/>
  <c r="A1123" l="1"/>
  <c r="B1123" s="1"/>
  <c r="A1124"/>
  <c r="B1124" s="1"/>
  <c r="S1122"/>
  <c r="P1122"/>
  <c r="P1123"/>
  <c r="S1123"/>
  <c r="O1123"/>
  <c r="D1120"/>
  <c r="E1124"/>
  <c r="C1127"/>
  <c r="F1127"/>
  <c r="K1127" s="1"/>
  <c r="S1124" l="1"/>
  <c r="P1124"/>
  <c r="O1124"/>
  <c r="R1124"/>
  <c r="D1121"/>
  <c r="E1125"/>
  <c r="O1125" s="1"/>
  <c r="C1128"/>
  <c r="F1128"/>
  <c r="K1128" s="1"/>
  <c r="R1125" l="1"/>
  <c r="A1125"/>
  <c r="B1125" s="1"/>
  <c r="D1122"/>
  <c r="E1126"/>
  <c r="A1126" s="1"/>
  <c r="B1126" s="1"/>
  <c r="C1129"/>
  <c r="F1129"/>
  <c r="K1129" s="1"/>
  <c r="S1126" l="1"/>
  <c r="P1126"/>
  <c r="P1125"/>
  <c r="S1125"/>
  <c r="R1126"/>
  <c r="O1126"/>
  <c r="D1123"/>
  <c r="E1127"/>
  <c r="C1130"/>
  <c r="F1130"/>
  <c r="O1127" l="1"/>
  <c r="A1127"/>
  <c r="B1127" s="1"/>
  <c r="R1127"/>
  <c r="D1124"/>
  <c r="E1128"/>
  <c r="O1128" s="1"/>
  <c r="C1131"/>
  <c r="F1131"/>
  <c r="A1128" l="1"/>
  <c r="B1128" s="1"/>
  <c r="P1127"/>
  <c r="S1127"/>
  <c r="R1128"/>
  <c r="D1125"/>
  <c r="E1129"/>
  <c r="O1129" s="1"/>
  <c r="C1132"/>
  <c r="F1132"/>
  <c r="K1132" s="1"/>
  <c r="A1129" l="1"/>
  <c r="B1129" s="1"/>
  <c r="P1129" s="1"/>
  <c r="R1129"/>
  <c r="S1128"/>
  <c r="P1128"/>
  <c r="D1126"/>
  <c r="E1130"/>
  <c r="C1133"/>
  <c r="F1133"/>
  <c r="K1133" s="1"/>
  <c r="S1129" l="1"/>
  <c r="A1130"/>
  <c r="B1130" s="1"/>
  <c r="D1127"/>
  <c r="E1131"/>
  <c r="C1134"/>
  <c r="F1134"/>
  <c r="S1130" l="1"/>
  <c r="P1130"/>
  <c r="A1131"/>
  <c r="B1131" s="1"/>
  <c r="D1128"/>
  <c r="E1132"/>
  <c r="R1132" s="1"/>
  <c r="C1135"/>
  <c r="F1135"/>
  <c r="K1135" s="1"/>
  <c r="O1132" l="1"/>
  <c r="A1132"/>
  <c r="B1132" s="1"/>
  <c r="D1129"/>
  <c r="E1133"/>
  <c r="C1136"/>
  <c r="F1136"/>
  <c r="K1136" s="1"/>
  <c r="A1133" l="1"/>
  <c r="B1133" s="1"/>
  <c r="S1132"/>
  <c r="P1132"/>
  <c r="R1133"/>
  <c r="O1133"/>
  <c r="D1130"/>
  <c r="E1134"/>
  <c r="C1137"/>
  <c r="F1137"/>
  <c r="K1137" s="1"/>
  <c r="A1134" l="1"/>
  <c r="P1133"/>
  <c r="S1133"/>
  <c r="D1131"/>
  <c r="E1135"/>
  <c r="R1135" s="1"/>
  <c r="C1138"/>
  <c r="F1138"/>
  <c r="K1138" s="1"/>
  <c r="A1135" l="1"/>
  <c r="B1135" s="1"/>
  <c r="P1135" s="1"/>
  <c r="O1135"/>
  <c r="B1134"/>
  <c r="D1132"/>
  <c r="E1136"/>
  <c r="R1136" s="1"/>
  <c r="C1139"/>
  <c r="F1139"/>
  <c r="K1139" s="1"/>
  <c r="S1135" l="1"/>
  <c r="O1136"/>
  <c r="A1136"/>
  <c r="B1136" s="1"/>
  <c r="D1133"/>
  <c r="E1137"/>
  <c r="A1137" s="1"/>
  <c r="B1137" s="1"/>
  <c r="C1140"/>
  <c r="F1140"/>
  <c r="K1140" s="1"/>
  <c r="S1137" l="1"/>
  <c r="P1137"/>
  <c r="S1136"/>
  <c r="P1136"/>
  <c r="O1137"/>
  <c r="R1137"/>
  <c r="D1134"/>
  <c r="E1138"/>
  <c r="C1141"/>
  <c r="F1141"/>
  <c r="K1141" s="1"/>
  <c r="R1138" l="1"/>
  <c r="O1138"/>
  <c r="A1138"/>
  <c r="B1138" s="1"/>
  <c r="D1135"/>
  <c r="E1139"/>
  <c r="C1142"/>
  <c r="F1142"/>
  <c r="K1142" s="1"/>
  <c r="A1139" l="1"/>
  <c r="B1139" s="1"/>
  <c r="S1138"/>
  <c r="P1138"/>
  <c r="O1139"/>
  <c r="R1139"/>
  <c r="D1136"/>
  <c r="E1140"/>
  <c r="O1140" s="1"/>
  <c r="C1143"/>
  <c r="F1143"/>
  <c r="K1143" s="1"/>
  <c r="A1140" l="1"/>
  <c r="B1140" s="1"/>
  <c r="S1139"/>
  <c r="P1139"/>
  <c r="R1140"/>
  <c r="D1137"/>
  <c r="E1141"/>
  <c r="O1141" s="1"/>
  <c r="C1144"/>
  <c r="F1144"/>
  <c r="K1144" s="1"/>
  <c r="A1141" l="1"/>
  <c r="B1141" s="1"/>
  <c r="S1140"/>
  <c r="P1140"/>
  <c r="R1141"/>
  <c r="D1138"/>
  <c r="E1142"/>
  <c r="A1142" s="1"/>
  <c r="B1142" s="1"/>
  <c r="C1145"/>
  <c r="F1145"/>
  <c r="K1145" s="1"/>
  <c r="O1142" l="1"/>
  <c r="S1142"/>
  <c r="P1142"/>
  <c r="R1142"/>
  <c r="S1141"/>
  <c r="P1141"/>
  <c r="D1139"/>
  <c r="E1143"/>
  <c r="O1143" s="1"/>
  <c r="C1146"/>
  <c r="F1146"/>
  <c r="K1146" s="1"/>
  <c r="R1143" l="1"/>
  <c r="A1143"/>
  <c r="B1143" s="1"/>
  <c r="D1140"/>
  <c r="E1144"/>
  <c r="O1144" s="1"/>
  <c r="C1147"/>
  <c r="F1147"/>
  <c r="K1147" s="1"/>
  <c r="S1143" l="1"/>
  <c r="P1143"/>
  <c r="A1144"/>
  <c r="B1144" s="1"/>
  <c r="R1144"/>
  <c r="D1141"/>
  <c r="E1145"/>
  <c r="R1145" s="1"/>
  <c r="C1148"/>
  <c r="F1148"/>
  <c r="K1148" s="1"/>
  <c r="O1145" l="1"/>
  <c r="S1144"/>
  <c r="P1144"/>
  <c r="A1145"/>
  <c r="B1145" s="1"/>
  <c r="D1142"/>
  <c r="E1146"/>
  <c r="C1149"/>
  <c r="F1149"/>
  <c r="K1149" s="1"/>
  <c r="R1146" l="1"/>
  <c r="O1146"/>
  <c r="S1145"/>
  <c r="P1145"/>
  <c r="A1146"/>
  <c r="B1146" s="1"/>
  <c r="D1143"/>
  <c r="E1147"/>
  <c r="A1147" s="1"/>
  <c r="B1147" s="1"/>
  <c r="C1150"/>
  <c r="F1150"/>
  <c r="K1150" s="1"/>
  <c r="S1147" l="1"/>
  <c r="P1147"/>
  <c r="O1147"/>
  <c r="S1146"/>
  <c r="P1146"/>
  <c r="R1147"/>
  <c r="D1144"/>
  <c r="E1148"/>
  <c r="A1148" s="1"/>
  <c r="B1148" s="1"/>
  <c r="C1151"/>
  <c r="F1151"/>
  <c r="K1151" s="1"/>
  <c r="S1148" l="1"/>
  <c r="P1148"/>
  <c r="R1148"/>
  <c r="O1148"/>
  <c r="D1145"/>
  <c r="E1149"/>
  <c r="R1149" s="1"/>
  <c r="C1152"/>
  <c r="F1152"/>
  <c r="K1152" s="1"/>
  <c r="O1149" l="1"/>
  <c r="A1149"/>
  <c r="B1149" s="1"/>
  <c r="D1146"/>
  <c r="E1150"/>
  <c r="A1150" s="1"/>
  <c r="B1150" s="1"/>
  <c r="C1153"/>
  <c r="F1153"/>
  <c r="K1153" s="1"/>
  <c r="S1150" l="1"/>
  <c r="P1150"/>
  <c r="S1149"/>
  <c r="P1149"/>
  <c r="R1150"/>
  <c r="O1150"/>
  <c r="D1147"/>
  <c r="E1151"/>
  <c r="C1154"/>
  <c r="F1154"/>
  <c r="K1154" s="1"/>
  <c r="A1151" l="1"/>
  <c r="B1151" s="1"/>
  <c r="R1151"/>
  <c r="O1151"/>
  <c r="D1148"/>
  <c r="E1152"/>
  <c r="C1155"/>
  <c r="F1155"/>
  <c r="K1155" s="1"/>
  <c r="S1151" l="1"/>
  <c r="P1151"/>
  <c r="O1152"/>
  <c r="A1152"/>
  <c r="B1152" s="1"/>
  <c r="R1152"/>
  <c r="D1149"/>
  <c r="E1153"/>
  <c r="O1153" s="1"/>
  <c r="C1156"/>
  <c r="F1156"/>
  <c r="K1156" s="1"/>
  <c r="S1152" l="1"/>
  <c r="P1152"/>
  <c r="A1153"/>
  <c r="B1153" s="1"/>
  <c r="R1153"/>
  <c r="D1150"/>
  <c r="E1154"/>
  <c r="O1154" s="1"/>
  <c r="C1157"/>
  <c r="F1157"/>
  <c r="K1157" s="1"/>
  <c r="R1154" l="1"/>
  <c r="S1153"/>
  <c r="P1153"/>
  <c r="A1154"/>
  <c r="B1154" s="1"/>
  <c r="D1151"/>
  <c r="E1155"/>
  <c r="C1158"/>
  <c r="F1158"/>
  <c r="K1158" s="1"/>
  <c r="O1155" l="1"/>
  <c r="R1155"/>
  <c r="S1154"/>
  <c r="P1154"/>
  <c r="A1155"/>
  <c r="B1155" s="1"/>
  <c r="D1152"/>
  <c r="E1156"/>
  <c r="O1156" s="1"/>
  <c r="C1159"/>
  <c r="F1159"/>
  <c r="K1159" s="1"/>
  <c r="A1156" l="1"/>
  <c r="B1156" s="1"/>
  <c r="S1155"/>
  <c r="P1155"/>
  <c r="R1156"/>
  <c r="D1153"/>
  <c r="E1157"/>
  <c r="O1157" s="1"/>
  <c r="C1160"/>
  <c r="F1160"/>
  <c r="K1160" s="1"/>
  <c r="A1157" l="1"/>
  <c r="B1157" s="1"/>
  <c r="S1156"/>
  <c r="P1156"/>
  <c r="R1157"/>
  <c r="D1154"/>
  <c r="E1158"/>
  <c r="A1158" s="1"/>
  <c r="B1158" s="1"/>
  <c r="C1161"/>
  <c r="F1161"/>
  <c r="O1158" l="1"/>
  <c r="S1158"/>
  <c r="P1158"/>
  <c r="R1158"/>
  <c r="S1157"/>
  <c r="P1157"/>
  <c r="D1155"/>
  <c r="E1159"/>
  <c r="O1159" s="1"/>
  <c r="C1162"/>
  <c r="F1162"/>
  <c r="R1159" l="1"/>
  <c r="A1159"/>
  <c r="B1159" s="1"/>
  <c r="D1156"/>
  <c r="E1160"/>
  <c r="C1163"/>
  <c r="F1163"/>
  <c r="K1163" s="1"/>
  <c r="O1160" l="1"/>
  <c r="A1160"/>
  <c r="B1160" s="1"/>
  <c r="S1159"/>
  <c r="P1159"/>
  <c r="R1160"/>
  <c r="D1157"/>
  <c r="E1161"/>
  <c r="C1164"/>
  <c r="F1164"/>
  <c r="K1164" s="1"/>
  <c r="A1161" l="1"/>
  <c r="B1161" s="1"/>
  <c r="S1160"/>
  <c r="P1160"/>
  <c r="D1158"/>
  <c r="E1162"/>
  <c r="A1162" s="1"/>
  <c r="B1162" s="1"/>
  <c r="C1165"/>
  <c r="F1165"/>
  <c r="S1162" l="1"/>
  <c r="P1162"/>
  <c r="D1159"/>
  <c r="E1163"/>
  <c r="C1166"/>
  <c r="F1166"/>
  <c r="K1166" s="1"/>
  <c r="A1163" l="1"/>
  <c r="B1163" s="1"/>
  <c r="O1163"/>
  <c r="R1163"/>
  <c r="D1160"/>
  <c r="E1164"/>
  <c r="C1167"/>
  <c r="F1167"/>
  <c r="K1167" s="1"/>
  <c r="S1163" l="1"/>
  <c r="P1163"/>
  <c r="O1164"/>
  <c r="A1164"/>
  <c r="B1164" s="1"/>
  <c r="R1164"/>
  <c r="D1161"/>
  <c r="E1165"/>
  <c r="A1165" s="1"/>
  <c r="C1168"/>
  <c r="F1168"/>
  <c r="K1168" s="1"/>
  <c r="B1165" l="1"/>
  <c r="S1164"/>
  <c r="P1164"/>
  <c r="D1162"/>
  <c r="E1166"/>
  <c r="C1169"/>
  <c r="F1169"/>
  <c r="K1169" s="1"/>
  <c r="A1166" l="1"/>
  <c r="B1166" s="1"/>
  <c r="O1166"/>
  <c r="S1165"/>
  <c r="P1165"/>
  <c r="R1166"/>
  <c r="D1163"/>
  <c r="E1167"/>
  <c r="C1170"/>
  <c r="F1170"/>
  <c r="K1170" s="1"/>
  <c r="S1166" l="1"/>
  <c r="P1166"/>
  <c r="A1167"/>
  <c r="B1167" s="1"/>
  <c r="R1167"/>
  <c r="O1167"/>
  <c r="D1164"/>
  <c r="E1168"/>
  <c r="A1168" s="1"/>
  <c r="B1168" s="1"/>
  <c r="C1171"/>
  <c r="F1171"/>
  <c r="K1171" s="1"/>
  <c r="S1168" l="1"/>
  <c r="P1168"/>
  <c r="S1167"/>
  <c r="P1167"/>
  <c r="R1168"/>
  <c r="O1168"/>
  <c r="D1165"/>
  <c r="E1169"/>
  <c r="R1169" s="1"/>
  <c r="C1172"/>
  <c r="F1172"/>
  <c r="K1172" s="1"/>
  <c r="A1169" l="1"/>
  <c r="B1169" s="1"/>
  <c r="S1169" s="1"/>
  <c r="O1169"/>
  <c r="D1166"/>
  <c r="E1170"/>
  <c r="C1173"/>
  <c r="F1173"/>
  <c r="K1173" s="1"/>
  <c r="P1169" l="1"/>
  <c r="A1170"/>
  <c r="B1170" s="1"/>
  <c r="R1170"/>
  <c r="O1170"/>
  <c r="D1167"/>
  <c r="E1171"/>
  <c r="C1174"/>
  <c r="F1174"/>
  <c r="K1174" s="1"/>
  <c r="S1170" l="1"/>
  <c r="P1170"/>
  <c r="A1171"/>
  <c r="B1171" s="1"/>
  <c r="R1171"/>
  <c r="O1171"/>
  <c r="D1168"/>
  <c r="E1172"/>
  <c r="A1172" s="1"/>
  <c r="B1172" s="1"/>
  <c r="C1175"/>
  <c r="F1175"/>
  <c r="K1175" s="1"/>
  <c r="S1172" l="1"/>
  <c r="P1172"/>
  <c r="S1171"/>
  <c r="P1171"/>
  <c r="O1172"/>
  <c r="R1172"/>
  <c r="D1169"/>
  <c r="E1173"/>
  <c r="A1173" s="1"/>
  <c r="B1173" s="1"/>
  <c r="C1176"/>
  <c r="F1176"/>
  <c r="K1176" s="1"/>
  <c r="R1173" l="1"/>
  <c r="S1173"/>
  <c r="P1173"/>
  <c r="O1173"/>
  <c r="D1170"/>
  <c r="E1174"/>
  <c r="O1174" s="1"/>
  <c r="C1177"/>
  <c r="F1177"/>
  <c r="K1177" s="1"/>
  <c r="A1174" l="1"/>
  <c r="B1174" s="1"/>
  <c r="R1174"/>
  <c r="D1171"/>
  <c r="E1175"/>
  <c r="A1175" s="1"/>
  <c r="B1175" s="1"/>
  <c r="C1178"/>
  <c r="F1178"/>
  <c r="K1178" s="1"/>
  <c r="S1175" l="1"/>
  <c r="P1175"/>
  <c r="R1175"/>
  <c r="O1175"/>
  <c r="S1174"/>
  <c r="P1174"/>
  <c r="D1172"/>
  <c r="E1176"/>
  <c r="R1176" s="1"/>
  <c r="C1179"/>
  <c r="F1179"/>
  <c r="K1179" s="1"/>
  <c r="O1176" l="1"/>
  <c r="A1176"/>
  <c r="B1176" s="1"/>
  <c r="D1173"/>
  <c r="E1177"/>
  <c r="C1180"/>
  <c r="F1180"/>
  <c r="K1180" s="1"/>
  <c r="O1177" l="1"/>
  <c r="A1177"/>
  <c r="B1177" s="1"/>
  <c r="S1176"/>
  <c r="P1176"/>
  <c r="R1177"/>
  <c r="D1174"/>
  <c r="E1178"/>
  <c r="A1178" s="1"/>
  <c r="B1178" s="1"/>
  <c r="C1181"/>
  <c r="F1181"/>
  <c r="K1181" s="1"/>
  <c r="S1178" l="1"/>
  <c r="P1178"/>
  <c r="O1178"/>
  <c r="S1177"/>
  <c r="P1177"/>
  <c r="R1178"/>
  <c r="D1175"/>
  <c r="E1179"/>
  <c r="R1179" s="1"/>
  <c r="C1182"/>
  <c r="F1182"/>
  <c r="K1182" s="1"/>
  <c r="O1179" l="1"/>
  <c r="A1179"/>
  <c r="B1179" s="1"/>
  <c r="D1176"/>
  <c r="E1180"/>
  <c r="C1183"/>
  <c r="F1183"/>
  <c r="K1183" s="1"/>
  <c r="A1180" l="1"/>
  <c r="B1180" s="1"/>
  <c r="O1180"/>
  <c r="S1179"/>
  <c r="P1179"/>
  <c r="R1180"/>
  <c r="D1177"/>
  <c r="E1181"/>
  <c r="O1181" s="1"/>
  <c r="C1184"/>
  <c r="F1184"/>
  <c r="K1184" s="1"/>
  <c r="A1181" l="1"/>
  <c r="B1181" s="1"/>
  <c r="S1180"/>
  <c r="P1180"/>
  <c r="R1181"/>
  <c r="D1178"/>
  <c r="E1182"/>
  <c r="O1182" s="1"/>
  <c r="C1185"/>
  <c r="F1185"/>
  <c r="K1185" s="1"/>
  <c r="A1182" l="1"/>
  <c r="B1182" s="1"/>
  <c r="S1182" s="1"/>
  <c r="S1181"/>
  <c r="P1181"/>
  <c r="R1182"/>
  <c r="D1179"/>
  <c r="E1183"/>
  <c r="A1183" s="1"/>
  <c r="B1183" s="1"/>
  <c r="C1186"/>
  <c r="F1186"/>
  <c r="K1186" s="1"/>
  <c r="P1182" l="1"/>
  <c r="R1183"/>
  <c r="S1183"/>
  <c r="P1183"/>
  <c r="O1183"/>
  <c r="D1180"/>
  <c r="E1184"/>
  <c r="R1184" s="1"/>
  <c r="C1187"/>
  <c r="F1187"/>
  <c r="K1187" s="1"/>
  <c r="A1184" l="1"/>
  <c r="B1184" s="1"/>
  <c r="S1184" s="1"/>
  <c r="O1184"/>
  <c r="D1181"/>
  <c r="E1185"/>
  <c r="C1188"/>
  <c r="F1188"/>
  <c r="K1188" s="1"/>
  <c r="P1184" l="1"/>
  <c r="A1185"/>
  <c r="B1185" s="1"/>
  <c r="R1185"/>
  <c r="O1185"/>
  <c r="D1182"/>
  <c r="E1186"/>
  <c r="C1189"/>
  <c r="F1189"/>
  <c r="K1189" s="1"/>
  <c r="S1185" l="1"/>
  <c r="P1185"/>
  <c r="O1186"/>
  <c r="A1186"/>
  <c r="B1186" s="1"/>
  <c r="R1186"/>
  <c r="D1183"/>
  <c r="E1187"/>
  <c r="A1187" s="1"/>
  <c r="B1187" s="1"/>
  <c r="C1190"/>
  <c r="F1190"/>
  <c r="K1190" s="1"/>
  <c r="S1187" l="1"/>
  <c r="P1187"/>
  <c r="S1186"/>
  <c r="P1186"/>
  <c r="R1187"/>
  <c r="O1187"/>
  <c r="D1184"/>
  <c r="E1188"/>
  <c r="C1191"/>
  <c r="F1191"/>
  <c r="A1188" l="1"/>
  <c r="B1188" s="1"/>
  <c r="O1188"/>
  <c r="R1188"/>
  <c r="D1185"/>
  <c r="E1189"/>
  <c r="A1189" s="1"/>
  <c r="B1189" s="1"/>
  <c r="C1192"/>
  <c r="F1192"/>
  <c r="S1189" l="1"/>
  <c r="P1189"/>
  <c r="S1188"/>
  <c r="P1188"/>
  <c r="O1189"/>
  <c r="R1189"/>
  <c r="D1186"/>
  <c r="E1190"/>
  <c r="A1190" s="1"/>
  <c r="B1190" s="1"/>
  <c r="C1193"/>
  <c r="F1193"/>
  <c r="K1193" s="1"/>
  <c r="S1190" l="1"/>
  <c r="P1190"/>
  <c r="O1190"/>
  <c r="R1190"/>
  <c r="D1187"/>
  <c r="E1191"/>
  <c r="C1194"/>
  <c r="F1194"/>
  <c r="K1194" s="1"/>
  <c r="A1191" l="1"/>
  <c r="B1191" s="1"/>
  <c r="D1188"/>
  <c r="E1192"/>
  <c r="C1195"/>
  <c r="F1195"/>
  <c r="A1192" l="1"/>
  <c r="B1192" s="1"/>
  <c r="D1189"/>
  <c r="E1193"/>
  <c r="O1193" s="1"/>
  <c r="C1196"/>
  <c r="F1196"/>
  <c r="K1196" s="1"/>
  <c r="S1192" l="1"/>
  <c r="P1192"/>
  <c r="A1193"/>
  <c r="B1193" s="1"/>
  <c r="R1193"/>
  <c r="D1190"/>
  <c r="E1194"/>
  <c r="R1194" s="1"/>
  <c r="C1197"/>
  <c r="F1197"/>
  <c r="K1197" s="1"/>
  <c r="O1194" l="1"/>
  <c r="S1193"/>
  <c r="P1193"/>
  <c r="A1194"/>
  <c r="B1194" s="1"/>
  <c r="D1191"/>
  <c r="E1195"/>
  <c r="C1198"/>
  <c r="F1198"/>
  <c r="K1198" s="1"/>
  <c r="A1195" l="1"/>
  <c r="S1194"/>
  <c r="P1194"/>
  <c r="D1192"/>
  <c r="E1196"/>
  <c r="A1196" s="1"/>
  <c r="B1196" s="1"/>
  <c r="C1199"/>
  <c r="F1199"/>
  <c r="K1199" s="1"/>
  <c r="S1196" l="1"/>
  <c r="P1196"/>
  <c r="R1196"/>
  <c r="B1195"/>
  <c r="O1196"/>
  <c r="D1193"/>
  <c r="E1197"/>
  <c r="A1197" s="1"/>
  <c r="B1197" s="1"/>
  <c r="C1200"/>
  <c r="F1200"/>
  <c r="K1200" s="1"/>
  <c r="R1197" l="1"/>
  <c r="S1197"/>
  <c r="P1197"/>
  <c r="S1195"/>
  <c r="P1195"/>
  <c r="O1197"/>
  <c r="D1194"/>
  <c r="E1198"/>
  <c r="O1198" s="1"/>
  <c r="C1201"/>
  <c r="F1201"/>
  <c r="K1201" s="1"/>
  <c r="A1198" l="1"/>
  <c r="B1198" s="1"/>
  <c r="R1198"/>
  <c r="D1195"/>
  <c r="E1199"/>
  <c r="C1202"/>
  <c r="F1202"/>
  <c r="K1202" s="1"/>
  <c r="S1198" l="1"/>
  <c r="P1198"/>
  <c r="A1199"/>
  <c r="B1199" s="1"/>
  <c r="O1199"/>
  <c r="R1199"/>
  <c r="D1196"/>
  <c r="E1200"/>
  <c r="O1200" s="1"/>
  <c r="C1203"/>
  <c r="F1203"/>
  <c r="K1203" s="1"/>
  <c r="R1200" l="1"/>
  <c r="S1199"/>
  <c r="P1199"/>
  <c r="A1200"/>
  <c r="B1200" s="1"/>
  <c r="D1197"/>
  <c r="E1201"/>
  <c r="C1204"/>
  <c r="F1204"/>
  <c r="K1204" s="1"/>
  <c r="A1201" l="1"/>
  <c r="B1201" s="1"/>
  <c r="S1200"/>
  <c r="P1200"/>
  <c r="R1201"/>
  <c r="O1201"/>
  <c r="D1198"/>
  <c r="E1202"/>
  <c r="O1202" s="1"/>
  <c r="C1205"/>
  <c r="F1205"/>
  <c r="K1205" s="1"/>
  <c r="S1201" l="1"/>
  <c r="P1201"/>
  <c r="A1202"/>
  <c r="B1202" s="1"/>
  <c r="R1202"/>
  <c r="D1199"/>
  <c r="E1203"/>
  <c r="R1203" s="1"/>
  <c r="C1206"/>
  <c r="F1206"/>
  <c r="K1206" s="1"/>
  <c r="A1203" l="1"/>
  <c r="B1203" s="1"/>
  <c r="S1203" s="1"/>
  <c r="S1202"/>
  <c r="P1202"/>
  <c r="O1203"/>
  <c r="D1200"/>
  <c r="E1204"/>
  <c r="A1204" s="1"/>
  <c r="B1204" s="1"/>
  <c r="C1207"/>
  <c r="F1207"/>
  <c r="K1207" s="1"/>
  <c r="P1203" l="1"/>
  <c r="S1204"/>
  <c r="P1204"/>
  <c r="R1204"/>
  <c r="O1204"/>
  <c r="D1201"/>
  <c r="E1205"/>
  <c r="R1205" s="1"/>
  <c r="C1208"/>
  <c r="F1208"/>
  <c r="K1208" s="1"/>
  <c r="O1205" l="1"/>
  <c r="A1205"/>
  <c r="B1205" s="1"/>
  <c r="D1202"/>
  <c r="E1206"/>
  <c r="O1206" s="1"/>
  <c r="C1209"/>
  <c r="F1209"/>
  <c r="K1209" s="1"/>
  <c r="S1205" l="1"/>
  <c r="P1205"/>
  <c r="A1206"/>
  <c r="B1206" s="1"/>
  <c r="R1206"/>
  <c r="D1203"/>
  <c r="E1207"/>
  <c r="R1207" s="1"/>
  <c r="C1210"/>
  <c r="F1210"/>
  <c r="K1210" s="1"/>
  <c r="O1207" l="1"/>
  <c r="S1206"/>
  <c r="P1206"/>
  <c r="A1207"/>
  <c r="B1207" s="1"/>
  <c r="D1204"/>
  <c r="E1208"/>
  <c r="C1211"/>
  <c r="F1211"/>
  <c r="K1211" s="1"/>
  <c r="R1208" l="1"/>
  <c r="O1208"/>
  <c r="S1207"/>
  <c r="P1207"/>
  <c r="A1208"/>
  <c r="B1208" s="1"/>
  <c r="D1205"/>
  <c r="E1209"/>
  <c r="A1209" s="1"/>
  <c r="B1209" s="1"/>
  <c r="C1212"/>
  <c r="F1212"/>
  <c r="K1212" s="1"/>
  <c r="S1209" l="1"/>
  <c r="P1209"/>
  <c r="R1209"/>
  <c r="S1208"/>
  <c r="P1208"/>
  <c r="O1209"/>
  <c r="D1206"/>
  <c r="E1210"/>
  <c r="R1210" s="1"/>
  <c r="C1213"/>
  <c r="F1213"/>
  <c r="K1213" s="1"/>
  <c r="A1210" l="1"/>
  <c r="B1210" s="1"/>
  <c r="S1210" s="1"/>
  <c r="O1210"/>
  <c r="D1207"/>
  <c r="E1211"/>
  <c r="C1214"/>
  <c r="F1214"/>
  <c r="K1214" s="1"/>
  <c r="P1210" l="1"/>
  <c r="O1211"/>
  <c r="R1211"/>
  <c r="A1211"/>
  <c r="B1211" s="1"/>
  <c r="D1208"/>
  <c r="E1212"/>
  <c r="C1215"/>
  <c r="F1215"/>
  <c r="K1215" s="1"/>
  <c r="A1212" l="1"/>
  <c r="B1212" s="1"/>
  <c r="S1211"/>
  <c r="P1211"/>
  <c r="R1212"/>
  <c r="O1212"/>
  <c r="D1209"/>
  <c r="E1213"/>
  <c r="A1213" s="1"/>
  <c r="B1213" s="1"/>
  <c r="C1216"/>
  <c r="F1216"/>
  <c r="K1216" s="1"/>
  <c r="S1213" l="1"/>
  <c r="P1213"/>
  <c r="S1212"/>
  <c r="P1212"/>
  <c r="O1213"/>
  <c r="R1213"/>
  <c r="D1210"/>
  <c r="E1214"/>
  <c r="O1214" s="1"/>
  <c r="C1217"/>
  <c r="F1217"/>
  <c r="K1217" s="1"/>
  <c r="A1214" l="1"/>
  <c r="B1214" s="1"/>
  <c r="R1214"/>
  <c r="D1211"/>
  <c r="E1215"/>
  <c r="A1215" s="1"/>
  <c r="B1215" s="1"/>
  <c r="C1218"/>
  <c r="F1218"/>
  <c r="K1218" s="1"/>
  <c r="S1215" l="1"/>
  <c r="P1215"/>
  <c r="S1214"/>
  <c r="P1214"/>
  <c r="O1215"/>
  <c r="R1215"/>
  <c r="D1212"/>
  <c r="E1216"/>
  <c r="C1219"/>
  <c r="F1219"/>
  <c r="K1219" s="1"/>
  <c r="A1216" l="1"/>
  <c r="B1216" s="1"/>
  <c r="R1216"/>
  <c r="O1216"/>
  <c r="D1213"/>
  <c r="E1217"/>
  <c r="C1220"/>
  <c r="F1220"/>
  <c r="K1220" s="1"/>
  <c r="S1216" l="1"/>
  <c r="P1216"/>
  <c r="A1217"/>
  <c r="B1217" s="1"/>
  <c r="R1217"/>
  <c r="O1217"/>
  <c r="D1214"/>
  <c r="E1218"/>
  <c r="O1218" s="1"/>
  <c r="C1221"/>
  <c r="F1221"/>
  <c r="K1221" s="1"/>
  <c r="S1217" l="1"/>
  <c r="P1217"/>
  <c r="A1218"/>
  <c r="B1218" s="1"/>
  <c r="R1218"/>
  <c r="D1215"/>
  <c r="E1219"/>
  <c r="A1219" s="1"/>
  <c r="B1219" s="1"/>
  <c r="C1222"/>
  <c r="F1222"/>
  <c r="O1219" l="1"/>
  <c r="S1219"/>
  <c r="P1219"/>
  <c r="S1218"/>
  <c r="P1218"/>
  <c r="R1219"/>
  <c r="D1216"/>
  <c r="E1220"/>
  <c r="A1220" s="1"/>
  <c r="B1220" s="1"/>
  <c r="C1223"/>
  <c r="F1223"/>
  <c r="S1220" l="1"/>
  <c r="P1220"/>
  <c r="R1220"/>
  <c r="O1220"/>
  <c r="D1217"/>
  <c r="E1221"/>
  <c r="R1221" s="1"/>
  <c r="C1224"/>
  <c r="F1224"/>
  <c r="K1224" s="1"/>
  <c r="O1221" l="1"/>
  <c r="A1221"/>
  <c r="B1221" s="1"/>
  <c r="D1218"/>
  <c r="E1222"/>
  <c r="C1225"/>
  <c r="F1225"/>
  <c r="K1225" s="1"/>
  <c r="S1221" l="1"/>
  <c r="P1221"/>
  <c r="A1222"/>
  <c r="B1222" s="1"/>
  <c r="D1219"/>
  <c r="E1223"/>
  <c r="C1226"/>
  <c r="F1226"/>
  <c r="S1222" l="1"/>
  <c r="P1222"/>
  <c r="A1223"/>
  <c r="B1223" s="1"/>
  <c r="D1220"/>
  <c r="E1224"/>
  <c r="C1227"/>
  <c r="F1227"/>
  <c r="K1227" s="1"/>
  <c r="R1224" l="1"/>
  <c r="O1224"/>
  <c r="A1224"/>
  <c r="B1224" s="1"/>
  <c r="D1221"/>
  <c r="E1225"/>
  <c r="A1225" s="1"/>
  <c r="B1225" s="1"/>
  <c r="C1228"/>
  <c r="F1228"/>
  <c r="K1228" s="1"/>
  <c r="S1225" l="1"/>
  <c r="P1225"/>
  <c r="S1224"/>
  <c r="P1224"/>
  <c r="R1225"/>
  <c r="O1225"/>
  <c r="D1222"/>
  <c r="E1226"/>
  <c r="C1229"/>
  <c r="F1229"/>
  <c r="K1229" s="1"/>
  <c r="A1226" l="1"/>
  <c r="D1223"/>
  <c r="E1227"/>
  <c r="C1230"/>
  <c r="F1230"/>
  <c r="K1230" s="1"/>
  <c r="O1227" l="1"/>
  <c r="B1226"/>
  <c r="A1227"/>
  <c r="B1227" s="1"/>
  <c r="R1227"/>
  <c r="D1224"/>
  <c r="E1228"/>
  <c r="C1231"/>
  <c r="F1231"/>
  <c r="K1231" s="1"/>
  <c r="P1227" l="1"/>
  <c r="S1227"/>
  <c r="A1228"/>
  <c r="B1228" s="1"/>
  <c r="O1228"/>
  <c r="R1228"/>
  <c r="D1225"/>
  <c r="E1229"/>
  <c r="R1229" s="1"/>
  <c r="C1232"/>
  <c r="F1232"/>
  <c r="K1232" s="1"/>
  <c r="A1229" l="1"/>
  <c r="B1229" s="1"/>
  <c r="S1228"/>
  <c r="P1228"/>
  <c r="O1229"/>
  <c r="D1226"/>
  <c r="E1230"/>
  <c r="R1230" s="1"/>
  <c r="C1233"/>
  <c r="F1233"/>
  <c r="K1233" s="1"/>
  <c r="O1230" l="1"/>
  <c r="A1230"/>
  <c r="B1230" s="1"/>
  <c r="S1229"/>
  <c r="P1229"/>
  <c r="D1227"/>
  <c r="E1231"/>
  <c r="C1234"/>
  <c r="F1234"/>
  <c r="K1234" s="1"/>
  <c r="S1230" l="1"/>
  <c r="P1230"/>
  <c r="O1231"/>
  <c r="A1231"/>
  <c r="B1231" s="1"/>
  <c r="R1231"/>
  <c r="D1228"/>
  <c r="E1232"/>
  <c r="A1232" s="1"/>
  <c r="B1232" s="1"/>
  <c r="C1235"/>
  <c r="F1235"/>
  <c r="K1235" s="1"/>
  <c r="S1232" l="1"/>
  <c r="P1232"/>
  <c r="P1231"/>
  <c r="S1231"/>
  <c r="O1232"/>
  <c r="R1232"/>
  <c r="D1229"/>
  <c r="E1233"/>
  <c r="A1233" s="1"/>
  <c r="B1233" s="1"/>
  <c r="C1236"/>
  <c r="F1236"/>
  <c r="K1236" s="1"/>
  <c r="S1233" l="1"/>
  <c r="P1233"/>
  <c r="R1233"/>
  <c r="O1233"/>
  <c r="D1230"/>
  <c r="E1234"/>
  <c r="O1234" s="1"/>
  <c r="C1237"/>
  <c r="F1237"/>
  <c r="K1237" s="1"/>
  <c r="R1234" l="1"/>
  <c r="A1234"/>
  <c r="B1234" s="1"/>
  <c r="D1231"/>
  <c r="E1235"/>
  <c r="O1235" s="1"/>
  <c r="C1238"/>
  <c r="F1238"/>
  <c r="K1238" s="1"/>
  <c r="S1234" l="1"/>
  <c r="P1234"/>
  <c r="A1235"/>
  <c r="B1235" s="1"/>
  <c r="R1235"/>
  <c r="D1232"/>
  <c r="E1236"/>
  <c r="R1236" s="1"/>
  <c r="C1239"/>
  <c r="F1239"/>
  <c r="K1239" s="1"/>
  <c r="A1236" l="1"/>
  <c r="B1236" s="1"/>
  <c r="S1236" s="1"/>
  <c r="P1235"/>
  <c r="S1235"/>
  <c r="O1236"/>
  <c r="D1233"/>
  <c r="E1237"/>
  <c r="A1237" s="1"/>
  <c r="B1237" s="1"/>
  <c r="C1240"/>
  <c r="F1240"/>
  <c r="K1240" s="1"/>
  <c r="P1236" l="1"/>
  <c r="S1237"/>
  <c r="P1237"/>
  <c r="R1237"/>
  <c r="O1237"/>
  <c r="D1234"/>
  <c r="E1238"/>
  <c r="R1238" s="1"/>
  <c r="C1241"/>
  <c r="F1241"/>
  <c r="K1241" s="1"/>
  <c r="O1238" l="1"/>
  <c r="A1238"/>
  <c r="B1238" s="1"/>
  <c r="D1235"/>
  <c r="E1239"/>
  <c r="O1239" s="1"/>
  <c r="C1242"/>
  <c r="F1242"/>
  <c r="K1242" s="1"/>
  <c r="S1238" l="1"/>
  <c r="P1238"/>
  <c r="A1239"/>
  <c r="B1239" s="1"/>
  <c r="R1239"/>
  <c r="D1236"/>
  <c r="E1240"/>
  <c r="R1240" s="1"/>
  <c r="C1243"/>
  <c r="F1243"/>
  <c r="K1243" s="1"/>
  <c r="O1240" l="1"/>
  <c r="P1239"/>
  <c r="S1239"/>
  <c r="A1240"/>
  <c r="B1240" s="1"/>
  <c r="D1237"/>
  <c r="E1241"/>
  <c r="C1244"/>
  <c r="F1244"/>
  <c r="K1244" s="1"/>
  <c r="R1241" l="1"/>
  <c r="O1241"/>
  <c r="S1240"/>
  <c r="P1240"/>
  <c r="A1241"/>
  <c r="B1241" s="1"/>
  <c r="D1238"/>
  <c r="E1242"/>
  <c r="A1242" s="1"/>
  <c r="B1242" s="1"/>
  <c r="C1245"/>
  <c r="F1245"/>
  <c r="K1245" s="1"/>
  <c r="S1242" l="1"/>
  <c r="P1242"/>
  <c r="R1242"/>
  <c r="S1241"/>
  <c r="P1241"/>
  <c r="O1242"/>
  <c r="D1239"/>
  <c r="E1243"/>
  <c r="A1243" s="1"/>
  <c r="B1243" s="1"/>
  <c r="C1246"/>
  <c r="F1246"/>
  <c r="K1246" s="1"/>
  <c r="R1243" l="1"/>
  <c r="P1243"/>
  <c r="S1243"/>
  <c r="O1243"/>
  <c r="D1240"/>
  <c r="E1244"/>
  <c r="O1244" s="1"/>
  <c r="C1247"/>
  <c r="F1247"/>
  <c r="K1247" s="1"/>
  <c r="A1244" l="1"/>
  <c r="B1244" s="1"/>
  <c r="R1244"/>
  <c r="D1241"/>
  <c r="E1245"/>
  <c r="A1245" s="1"/>
  <c r="B1245" s="1"/>
  <c r="C1248"/>
  <c r="F1248"/>
  <c r="K1248" s="1"/>
  <c r="R1245" l="1"/>
  <c r="S1245"/>
  <c r="P1245"/>
  <c r="O1245"/>
  <c r="S1244"/>
  <c r="P1244"/>
  <c r="D1242"/>
  <c r="E1246"/>
  <c r="C1249"/>
  <c r="F1249"/>
  <c r="K1249" s="1"/>
  <c r="A1246" l="1"/>
  <c r="B1246" s="1"/>
  <c r="O1246"/>
  <c r="R1246"/>
  <c r="D1243"/>
  <c r="E1247"/>
  <c r="C1250"/>
  <c r="F1250"/>
  <c r="K1250" s="1"/>
  <c r="S1246" l="1"/>
  <c r="P1246"/>
  <c r="O1247"/>
  <c r="A1247"/>
  <c r="B1247" s="1"/>
  <c r="R1247"/>
  <c r="D1244"/>
  <c r="E1248"/>
  <c r="A1248" s="1"/>
  <c r="B1248" s="1"/>
  <c r="C1251"/>
  <c r="F1251"/>
  <c r="K1251" s="1"/>
  <c r="S1248" l="1"/>
  <c r="P1248"/>
  <c r="P1247"/>
  <c r="S1247"/>
  <c r="O1248"/>
  <c r="R1248"/>
  <c r="D1245"/>
  <c r="E1249"/>
  <c r="A1249" s="1"/>
  <c r="B1249" s="1"/>
  <c r="C1252"/>
  <c r="F1252"/>
  <c r="K1252" s="1"/>
  <c r="S1249" l="1"/>
  <c r="P1249"/>
  <c r="R1249"/>
  <c r="O1249"/>
  <c r="D1246"/>
  <c r="E1250"/>
  <c r="O1250" s="1"/>
  <c r="C1253"/>
  <c r="F1253"/>
  <c r="R1250" l="1"/>
  <c r="A1250"/>
  <c r="B1250" s="1"/>
  <c r="D1247"/>
  <c r="E1251"/>
  <c r="A1251" s="1"/>
  <c r="B1251" s="1"/>
  <c r="C1254"/>
  <c r="F1254"/>
  <c r="O1251" l="1"/>
  <c r="P1251"/>
  <c r="S1251"/>
  <c r="S1250"/>
  <c r="P1250"/>
  <c r="R1251"/>
  <c r="D1248"/>
  <c r="E1252"/>
  <c r="A1252" s="1"/>
  <c r="B1252" s="1"/>
  <c r="C1255"/>
  <c r="F1255"/>
  <c r="K1255" s="1"/>
  <c r="S1252" l="1"/>
  <c r="P1252"/>
  <c r="O1252"/>
  <c r="R1252"/>
  <c r="D1249"/>
  <c r="E1253"/>
  <c r="C1256"/>
  <c r="F1256"/>
  <c r="K1256" s="1"/>
  <c r="A1253" l="1"/>
  <c r="B1253" s="1"/>
  <c r="D1250"/>
  <c r="E1254"/>
  <c r="A1254" s="1"/>
  <c r="B1254" s="1"/>
  <c r="C1257"/>
  <c r="F1257"/>
  <c r="S1254" l="1"/>
  <c r="P1254"/>
  <c r="D1251"/>
  <c r="E1255"/>
  <c r="A1255" s="1"/>
  <c r="B1255" s="1"/>
  <c r="C1258"/>
  <c r="F1258"/>
  <c r="K1258" s="1"/>
  <c r="P1255" l="1"/>
  <c r="S1255"/>
  <c r="R1255"/>
  <c r="O1255"/>
  <c r="D1252"/>
  <c r="E1256"/>
  <c r="A1256" s="1"/>
  <c r="B1256" s="1"/>
  <c r="C1259"/>
  <c r="F1259"/>
  <c r="K1259" s="1"/>
  <c r="R1256" l="1"/>
  <c r="S1256"/>
  <c r="P1256"/>
  <c r="O1256"/>
  <c r="D1253"/>
  <c r="E1257"/>
  <c r="C1260"/>
  <c r="F1260"/>
  <c r="K1260" s="1"/>
  <c r="A1257" l="1"/>
  <c r="D1254"/>
  <c r="E1258"/>
  <c r="C1261"/>
  <c r="F1261"/>
  <c r="K1261" s="1"/>
  <c r="B1257" l="1"/>
  <c r="A1258"/>
  <c r="B1258" s="1"/>
  <c r="R1258"/>
  <c r="O1258"/>
  <c r="D1255"/>
  <c r="E1259"/>
  <c r="C1262"/>
  <c r="F1262"/>
  <c r="K1262" s="1"/>
  <c r="A1259" l="1"/>
  <c r="B1259" s="1"/>
  <c r="S1258"/>
  <c r="P1258"/>
  <c r="R1259"/>
  <c r="S1257"/>
  <c r="P1257"/>
  <c r="O1259"/>
  <c r="D1256"/>
  <c r="E1260"/>
  <c r="C1263"/>
  <c r="F1263"/>
  <c r="K1263" s="1"/>
  <c r="P1259" l="1"/>
  <c r="S1259"/>
  <c r="O1260"/>
  <c r="A1260"/>
  <c r="B1260" s="1"/>
  <c r="R1260"/>
  <c r="D1257"/>
  <c r="E1261"/>
  <c r="O1261" s="1"/>
  <c r="C1264"/>
  <c r="F1264"/>
  <c r="K1264" s="1"/>
  <c r="S1260" l="1"/>
  <c r="P1260"/>
  <c r="A1261"/>
  <c r="B1261" s="1"/>
  <c r="R1261"/>
  <c r="D1258"/>
  <c r="E1262"/>
  <c r="O1262" s="1"/>
  <c r="C1265"/>
  <c r="F1265"/>
  <c r="K1265" s="1"/>
  <c r="R1262" l="1"/>
  <c r="S1261"/>
  <c r="P1261"/>
  <c r="A1262"/>
  <c r="B1262" s="1"/>
  <c r="D1259"/>
  <c r="E1263"/>
  <c r="C1266"/>
  <c r="F1266"/>
  <c r="K1266" s="1"/>
  <c r="O1263" l="1"/>
  <c r="R1263"/>
  <c r="S1262"/>
  <c r="P1262"/>
  <c r="A1263"/>
  <c r="B1263" s="1"/>
  <c r="D1260"/>
  <c r="E1264"/>
  <c r="O1264" s="1"/>
  <c r="C1267"/>
  <c r="F1267"/>
  <c r="K1267" s="1"/>
  <c r="A1264" l="1"/>
  <c r="B1264" s="1"/>
  <c r="P1263"/>
  <c r="S1263"/>
  <c r="R1264"/>
  <c r="D1261"/>
  <c r="E1265"/>
  <c r="O1265" s="1"/>
  <c r="C1268"/>
  <c r="F1268"/>
  <c r="K1268" s="1"/>
  <c r="A1265" l="1"/>
  <c r="B1265" s="1"/>
  <c r="S1264"/>
  <c r="P1264"/>
  <c r="R1265"/>
  <c r="D1262"/>
  <c r="E1266"/>
  <c r="A1266" s="1"/>
  <c r="B1266" s="1"/>
  <c r="C1269"/>
  <c r="F1269"/>
  <c r="K1269" s="1"/>
  <c r="O1266" l="1"/>
  <c r="S1266"/>
  <c r="P1266"/>
  <c r="R1266"/>
  <c r="S1265"/>
  <c r="P1265"/>
  <c r="D1263"/>
  <c r="E1267"/>
  <c r="O1267" s="1"/>
  <c r="C1270"/>
  <c r="F1270"/>
  <c r="K1270" s="1"/>
  <c r="R1267" l="1"/>
  <c r="A1267"/>
  <c r="B1267" s="1"/>
  <c r="D1264"/>
  <c r="E1268"/>
  <c r="O1268" s="1"/>
  <c r="C1271"/>
  <c r="F1271"/>
  <c r="K1271" s="1"/>
  <c r="A1268" l="1"/>
  <c r="B1268" s="1"/>
  <c r="P1267"/>
  <c r="S1267"/>
  <c r="R1268"/>
  <c r="D1265"/>
  <c r="E1269"/>
  <c r="O1269" s="1"/>
  <c r="C1272"/>
  <c r="F1272"/>
  <c r="K1272" s="1"/>
  <c r="A1269" l="1"/>
  <c r="B1269" s="1"/>
  <c r="S1268"/>
  <c r="P1268"/>
  <c r="R1269"/>
  <c r="D1266"/>
  <c r="E1270"/>
  <c r="A1270" s="1"/>
  <c r="B1270" s="1"/>
  <c r="C1273"/>
  <c r="F1273"/>
  <c r="K1273" s="1"/>
  <c r="O1270" l="1"/>
  <c r="S1270"/>
  <c r="P1270"/>
  <c r="R1270"/>
  <c r="S1269"/>
  <c r="P1269"/>
  <c r="D1267"/>
  <c r="E1271"/>
  <c r="R1271" s="1"/>
  <c r="C1274"/>
  <c r="F1274"/>
  <c r="K1274" s="1"/>
  <c r="O1271" l="1"/>
  <c r="A1271"/>
  <c r="B1271" s="1"/>
  <c r="D1268"/>
  <c r="E1272"/>
  <c r="O1272" s="1"/>
  <c r="C1275"/>
  <c r="F1275"/>
  <c r="K1275" s="1"/>
  <c r="P1271" l="1"/>
  <c r="S1271"/>
  <c r="A1272"/>
  <c r="B1272" s="1"/>
  <c r="R1272"/>
  <c r="D1269"/>
  <c r="E1273"/>
  <c r="R1273" s="1"/>
  <c r="C1276"/>
  <c r="F1276"/>
  <c r="K1276" s="1"/>
  <c r="O1273" l="1"/>
  <c r="S1272"/>
  <c r="P1272"/>
  <c r="A1273"/>
  <c r="B1273" s="1"/>
  <c r="D1270"/>
  <c r="E1274"/>
  <c r="C1277"/>
  <c r="F1277"/>
  <c r="K1277" s="1"/>
  <c r="R1274" l="1"/>
  <c r="O1274"/>
  <c r="S1273"/>
  <c r="P1273"/>
  <c r="A1274"/>
  <c r="B1274" s="1"/>
  <c r="D1271"/>
  <c r="E1275"/>
  <c r="A1275" s="1"/>
  <c r="B1275" s="1"/>
  <c r="C1278"/>
  <c r="F1278"/>
  <c r="K1278" s="1"/>
  <c r="P1275" l="1"/>
  <c r="S1275"/>
  <c r="R1275"/>
  <c r="S1274"/>
  <c r="P1274"/>
  <c r="O1275"/>
  <c r="D1272"/>
  <c r="E1276"/>
  <c r="R1276" s="1"/>
  <c r="C1279"/>
  <c r="F1279"/>
  <c r="K1279" s="1"/>
  <c r="A1276" l="1"/>
  <c r="B1276" s="1"/>
  <c r="O1276"/>
  <c r="D1273"/>
  <c r="E1277"/>
  <c r="O1277" s="1"/>
  <c r="C1280"/>
  <c r="F1280"/>
  <c r="K1280" s="1"/>
  <c r="A1277" l="1"/>
  <c r="B1277" s="1"/>
  <c r="R1277"/>
  <c r="S1276"/>
  <c r="P1276"/>
  <c r="D1274"/>
  <c r="E1278"/>
  <c r="R1278" s="1"/>
  <c r="C1281"/>
  <c r="F1281"/>
  <c r="K1281" s="1"/>
  <c r="A1278" l="1"/>
  <c r="B1278" s="1"/>
  <c r="S1277"/>
  <c r="P1277"/>
  <c r="O1278"/>
  <c r="D1275"/>
  <c r="E1279"/>
  <c r="A1279" s="1"/>
  <c r="B1279" s="1"/>
  <c r="C1282"/>
  <c r="F1282"/>
  <c r="K1282" s="1"/>
  <c r="R1279" l="1"/>
  <c r="P1279"/>
  <c r="S1279"/>
  <c r="O1279"/>
  <c r="S1278"/>
  <c r="P1278"/>
  <c r="D1276"/>
  <c r="E1280"/>
  <c r="R1280" s="1"/>
  <c r="C1283"/>
  <c r="F1283"/>
  <c r="A1280" l="1"/>
  <c r="B1280" s="1"/>
  <c r="S1280" s="1"/>
  <c r="O1280"/>
  <c r="D1277"/>
  <c r="E1281"/>
  <c r="O1281" s="1"/>
  <c r="C1284"/>
  <c r="F1284"/>
  <c r="P1280" l="1"/>
  <c r="A1281"/>
  <c r="B1281" s="1"/>
  <c r="R1281"/>
  <c r="D1278"/>
  <c r="E1282"/>
  <c r="A1282" s="1"/>
  <c r="B1282" s="1"/>
  <c r="C1285"/>
  <c r="F1285"/>
  <c r="K1285" s="1"/>
  <c r="S1282" l="1"/>
  <c r="P1282"/>
  <c r="R1282"/>
  <c r="O1282"/>
  <c r="S1281"/>
  <c r="P1281"/>
  <c r="D1279"/>
  <c r="E1283"/>
  <c r="C1286"/>
  <c r="F1286"/>
  <c r="K1286" s="1"/>
  <c r="A1283" l="1"/>
  <c r="B1283" s="1"/>
  <c r="D1280"/>
  <c r="E1284"/>
  <c r="C1287"/>
  <c r="F1287"/>
  <c r="A1284" l="1"/>
  <c r="B1284" s="1"/>
  <c r="D1281"/>
  <c r="E1285"/>
  <c r="O1285" s="1"/>
  <c r="C1288"/>
  <c r="F1288"/>
  <c r="K1288" s="1"/>
  <c r="R1285" l="1"/>
  <c r="A1285"/>
  <c r="B1285" s="1"/>
  <c r="S1284"/>
  <c r="P1284"/>
  <c r="D1282"/>
  <c r="E1286"/>
  <c r="C1289"/>
  <c r="F1289"/>
  <c r="K1289" s="1"/>
  <c r="S1285" l="1"/>
  <c r="P1285"/>
  <c r="A1286"/>
  <c r="B1286" s="1"/>
  <c r="R1286"/>
  <c r="O1286"/>
  <c r="D1283"/>
  <c r="E1287"/>
  <c r="A1287" s="1"/>
  <c r="C1290"/>
  <c r="F1290"/>
  <c r="K1290" s="1"/>
  <c r="B1287" l="1"/>
  <c r="S1286"/>
  <c r="P1286"/>
  <c r="D1284"/>
  <c r="E1288"/>
  <c r="R1288" s="1"/>
  <c r="C1291"/>
  <c r="F1291"/>
  <c r="K1291" s="1"/>
  <c r="O1288" l="1"/>
  <c r="P1287"/>
  <c r="S1287"/>
  <c r="A1288"/>
  <c r="B1288" s="1"/>
  <c r="D1285"/>
  <c r="E1289"/>
  <c r="A1289" s="1"/>
  <c r="B1289" s="1"/>
  <c r="C1292"/>
  <c r="F1292"/>
  <c r="K1292" s="1"/>
  <c r="O1289" l="1"/>
  <c r="S1289"/>
  <c r="P1289"/>
  <c r="R1289"/>
  <c r="S1288"/>
  <c r="P1288"/>
  <c r="D1286"/>
  <c r="E1290"/>
  <c r="O1290" s="1"/>
  <c r="C1293"/>
  <c r="F1293"/>
  <c r="K1293" s="1"/>
  <c r="R1290" l="1"/>
  <c r="A1290"/>
  <c r="B1290" s="1"/>
  <c r="D1287"/>
  <c r="E1291"/>
  <c r="A1291" s="1"/>
  <c r="B1291" s="1"/>
  <c r="C1294"/>
  <c r="F1294"/>
  <c r="K1294" s="1"/>
  <c r="P1291" l="1"/>
  <c r="S1291"/>
  <c r="S1290"/>
  <c r="P1290"/>
  <c r="R1291"/>
  <c r="O1291"/>
  <c r="D1288"/>
  <c r="E1292"/>
  <c r="R1292" s="1"/>
  <c r="C1295"/>
  <c r="F1295"/>
  <c r="K1295" s="1"/>
  <c r="A1292" l="1"/>
  <c r="B1292" s="1"/>
  <c r="O1292"/>
  <c r="D1289"/>
  <c r="E1293"/>
  <c r="C1296"/>
  <c r="F1296"/>
  <c r="K1296" s="1"/>
  <c r="S1292" l="1"/>
  <c r="P1292"/>
  <c r="O1293"/>
  <c r="A1293"/>
  <c r="B1293" s="1"/>
  <c r="R1293"/>
  <c r="D1290"/>
  <c r="E1294"/>
  <c r="R1294" s="1"/>
  <c r="C1297"/>
  <c r="F1297"/>
  <c r="K1297" s="1"/>
  <c r="O1294" l="1"/>
  <c r="S1293"/>
  <c r="P1293"/>
  <c r="A1294"/>
  <c r="B1294" s="1"/>
  <c r="D1291"/>
  <c r="E1295"/>
  <c r="C1298"/>
  <c r="F1298"/>
  <c r="K1298" s="1"/>
  <c r="R1295" l="1"/>
  <c r="O1295"/>
  <c r="S1294"/>
  <c r="P1294"/>
  <c r="A1295"/>
  <c r="B1295" s="1"/>
  <c r="D1292"/>
  <c r="E1296"/>
  <c r="A1296" s="1"/>
  <c r="B1296" s="1"/>
  <c r="C1299"/>
  <c r="F1299"/>
  <c r="K1299" s="1"/>
  <c r="S1296" l="1"/>
  <c r="P1296"/>
  <c r="O1296"/>
  <c r="P1295"/>
  <c r="S1295"/>
  <c r="R1296"/>
  <c r="D1293"/>
  <c r="E1297"/>
  <c r="A1297" s="1"/>
  <c r="B1297" s="1"/>
  <c r="C1300"/>
  <c r="F1300"/>
  <c r="K1300" s="1"/>
  <c r="R1297" l="1"/>
  <c r="S1297"/>
  <c r="P1297"/>
  <c r="O1297"/>
  <c r="D1294"/>
  <c r="E1298"/>
  <c r="O1298" s="1"/>
  <c r="C1301"/>
  <c r="F1301"/>
  <c r="K1301" s="1"/>
  <c r="A1298" l="1"/>
  <c r="B1298" s="1"/>
  <c r="R1298"/>
  <c r="D1295"/>
  <c r="E1299"/>
  <c r="A1299" s="1"/>
  <c r="B1299" s="1"/>
  <c r="C1302"/>
  <c r="F1302"/>
  <c r="K1302" s="1"/>
  <c r="P1299" l="1"/>
  <c r="S1299"/>
  <c r="R1299"/>
  <c r="O1299"/>
  <c r="S1298"/>
  <c r="P1298"/>
  <c r="D1296"/>
  <c r="E1300"/>
  <c r="R1300" s="1"/>
  <c r="C1303"/>
  <c r="F1303"/>
  <c r="K1303" s="1"/>
  <c r="O1300" l="1"/>
  <c r="A1300"/>
  <c r="B1300" s="1"/>
  <c r="D1297"/>
  <c r="E1301"/>
  <c r="C1304"/>
  <c r="F1304"/>
  <c r="K1304" s="1"/>
  <c r="O1301" l="1"/>
  <c r="A1301"/>
  <c r="B1301" s="1"/>
  <c r="S1300"/>
  <c r="P1300"/>
  <c r="R1301"/>
  <c r="D1298"/>
  <c r="E1302"/>
  <c r="A1302" s="1"/>
  <c r="B1302" s="1"/>
  <c r="C1305"/>
  <c r="F1305"/>
  <c r="K1305" s="1"/>
  <c r="S1302" l="1"/>
  <c r="P1302"/>
  <c r="O1302"/>
  <c r="S1301"/>
  <c r="P1301"/>
  <c r="R1302"/>
  <c r="D1299"/>
  <c r="E1303"/>
  <c r="R1303" s="1"/>
  <c r="C1306"/>
  <c r="F1306"/>
  <c r="K1306" s="1"/>
  <c r="O1303" l="1"/>
  <c r="A1303"/>
  <c r="B1303" s="1"/>
  <c r="D1300"/>
  <c r="E1304"/>
  <c r="C1307"/>
  <c r="F1307"/>
  <c r="K1307" s="1"/>
  <c r="A1304" l="1"/>
  <c r="B1304" s="1"/>
  <c r="O1304"/>
  <c r="P1303"/>
  <c r="S1303"/>
  <c r="R1304"/>
  <c r="D1301"/>
  <c r="E1305"/>
  <c r="O1305" s="1"/>
  <c r="C1308"/>
  <c r="F1308"/>
  <c r="K1308" s="1"/>
  <c r="A1305" l="1"/>
  <c r="B1305" s="1"/>
  <c r="S1304"/>
  <c r="P1304"/>
  <c r="R1305"/>
  <c r="D1302"/>
  <c r="E1306"/>
  <c r="O1306" s="1"/>
  <c r="C1309"/>
  <c r="F1309"/>
  <c r="K1309" s="1"/>
  <c r="A1306" l="1"/>
  <c r="B1306" s="1"/>
  <c r="S1305"/>
  <c r="P1305"/>
  <c r="R1306"/>
  <c r="D1303"/>
  <c r="E1307"/>
  <c r="A1307" s="1"/>
  <c r="B1307" s="1"/>
  <c r="C1310"/>
  <c r="F1310"/>
  <c r="K1310" s="1"/>
  <c r="O1307" l="1"/>
  <c r="P1307"/>
  <c r="S1307"/>
  <c r="R1307"/>
  <c r="S1306"/>
  <c r="P1306"/>
  <c r="D1304"/>
  <c r="E1308"/>
  <c r="O1308" s="1"/>
  <c r="C1311"/>
  <c r="F1311"/>
  <c r="K1311" s="1"/>
  <c r="R1308" l="1"/>
  <c r="A1308"/>
  <c r="B1308" s="1"/>
  <c r="D1305"/>
  <c r="E1309"/>
  <c r="O1309" s="1"/>
  <c r="C1312"/>
  <c r="F1312"/>
  <c r="K1312" s="1"/>
  <c r="S1308" l="1"/>
  <c r="P1308"/>
  <c r="A1309"/>
  <c r="B1309" s="1"/>
  <c r="R1309"/>
  <c r="D1306"/>
  <c r="E1310"/>
  <c r="R1310" s="1"/>
  <c r="C1313"/>
  <c r="F1313"/>
  <c r="K1313" s="1"/>
  <c r="A1310" l="1"/>
  <c r="B1310" s="1"/>
  <c r="S1310" s="1"/>
  <c r="S1309"/>
  <c r="P1309"/>
  <c r="O1310"/>
  <c r="D1307"/>
  <c r="E1311"/>
  <c r="A1311" s="1"/>
  <c r="B1311" s="1"/>
  <c r="C1314"/>
  <c r="F1314"/>
  <c r="P1310" l="1"/>
  <c r="R1311"/>
  <c r="P1311"/>
  <c r="S1311"/>
  <c r="O1311"/>
  <c r="D1308"/>
  <c r="E1312"/>
  <c r="A1312" s="1"/>
  <c r="B1312" s="1"/>
  <c r="C1315"/>
  <c r="F1315"/>
  <c r="S1312" l="1"/>
  <c r="P1312"/>
  <c r="O1312"/>
  <c r="R1312"/>
  <c r="D1309"/>
  <c r="E1313"/>
  <c r="R1313" s="1"/>
  <c r="C1316"/>
  <c r="F1316"/>
  <c r="K1316" s="1"/>
  <c r="A1313" l="1"/>
  <c r="B1313" s="1"/>
  <c r="S1313" s="1"/>
  <c r="O1313"/>
  <c r="D1310"/>
  <c r="E1314"/>
  <c r="C1317"/>
  <c r="F1317"/>
  <c r="K1317" s="1"/>
  <c r="P1313" l="1"/>
  <c r="A1314"/>
  <c r="B1314" s="1"/>
  <c r="D1311"/>
  <c r="E1315"/>
  <c r="C1318"/>
  <c r="F1318"/>
  <c r="A1315" l="1"/>
  <c r="B1315" s="1"/>
  <c r="S1314"/>
  <c r="P1314"/>
  <c r="D1312"/>
  <c r="E1316"/>
  <c r="A1316" s="1"/>
  <c r="B1316" s="1"/>
  <c r="C1319"/>
  <c r="F1319"/>
  <c r="K1319" s="1"/>
  <c r="O1316" l="1"/>
  <c r="S1316"/>
  <c r="P1316"/>
  <c r="R1316"/>
  <c r="D1313"/>
  <c r="E1317"/>
  <c r="R1317" s="1"/>
  <c r="C1320"/>
  <c r="F1320"/>
  <c r="K1320" s="1"/>
  <c r="A1317" l="1"/>
  <c r="B1317" s="1"/>
  <c r="P1317" s="1"/>
  <c r="O1317"/>
  <c r="D1314"/>
  <c r="E1318"/>
  <c r="C1321"/>
  <c r="F1321"/>
  <c r="K1321" s="1"/>
  <c r="S1317" l="1"/>
  <c r="A1318"/>
  <c r="D1315"/>
  <c r="E1319"/>
  <c r="C1322"/>
  <c r="F1322"/>
  <c r="K1322" s="1"/>
  <c r="O1319" l="1"/>
  <c r="B1318"/>
  <c r="A1319"/>
  <c r="B1319" s="1"/>
  <c r="R1319"/>
  <c r="D1316"/>
  <c r="E1320"/>
  <c r="C1323"/>
  <c r="F1323"/>
  <c r="K1323" s="1"/>
  <c r="S1319" l="1"/>
  <c r="P1319"/>
  <c r="A1320"/>
  <c r="B1320" s="1"/>
  <c r="R1320"/>
  <c r="O1320"/>
  <c r="D1317"/>
  <c r="E1321"/>
  <c r="O1321" s="1"/>
  <c r="C1324"/>
  <c r="F1324"/>
  <c r="K1324" s="1"/>
  <c r="A1321" l="1"/>
  <c r="B1321" s="1"/>
  <c r="S1320"/>
  <c r="P1320"/>
  <c r="R1321"/>
  <c r="D1318"/>
  <c r="E1322"/>
  <c r="C1325"/>
  <c r="F1325"/>
  <c r="K1325" s="1"/>
  <c r="S1321" l="1"/>
  <c r="P1321"/>
  <c r="R1322"/>
  <c r="O1322"/>
  <c r="A1322"/>
  <c r="B1322" s="1"/>
  <c r="D1319"/>
  <c r="E1323"/>
  <c r="A1323" s="1"/>
  <c r="B1323" s="1"/>
  <c r="C1326"/>
  <c r="F1326"/>
  <c r="K1326" s="1"/>
  <c r="S1323" l="1"/>
  <c r="P1323"/>
  <c r="O1323"/>
  <c r="S1322"/>
  <c r="P1322"/>
  <c r="R1323"/>
  <c r="D1320"/>
  <c r="E1324"/>
  <c r="R1324" s="1"/>
  <c r="C1327"/>
  <c r="F1327"/>
  <c r="K1327" s="1"/>
  <c r="O1324" l="1"/>
  <c r="A1324"/>
  <c r="B1324" s="1"/>
  <c r="D1321"/>
  <c r="E1325"/>
  <c r="C1328"/>
  <c r="F1328"/>
  <c r="K1328" s="1"/>
  <c r="A1325" l="1"/>
  <c r="B1325" s="1"/>
  <c r="R1325"/>
  <c r="S1324"/>
  <c r="P1324"/>
  <c r="O1325"/>
  <c r="D1322"/>
  <c r="E1326"/>
  <c r="O1326" s="1"/>
  <c r="C1329"/>
  <c r="F1329"/>
  <c r="K1329" s="1"/>
  <c r="A1326" l="1"/>
  <c r="B1326" s="1"/>
  <c r="S1325"/>
  <c r="P1325"/>
  <c r="R1326"/>
  <c r="D1323"/>
  <c r="E1327"/>
  <c r="O1327" s="1"/>
  <c r="C1330"/>
  <c r="F1330"/>
  <c r="K1330" s="1"/>
  <c r="A1327" l="1"/>
  <c r="B1327" s="1"/>
  <c r="S1327" s="1"/>
  <c r="S1326"/>
  <c r="P1326"/>
  <c r="P1327"/>
  <c r="R1327"/>
  <c r="D1324"/>
  <c r="E1328"/>
  <c r="A1328" s="1"/>
  <c r="B1328" s="1"/>
  <c r="C1331"/>
  <c r="F1331"/>
  <c r="K1331" s="1"/>
  <c r="S1328" l="1"/>
  <c r="P1328"/>
  <c r="R1328"/>
  <c r="O1328"/>
  <c r="D1325"/>
  <c r="E1329"/>
  <c r="R1329" s="1"/>
  <c r="C1332"/>
  <c r="F1332"/>
  <c r="K1332" s="1"/>
  <c r="O1329" l="1"/>
  <c r="A1329"/>
  <c r="B1329" s="1"/>
  <c r="D1326"/>
  <c r="E1330"/>
  <c r="O1330" s="1"/>
  <c r="C1333"/>
  <c r="F1333"/>
  <c r="K1333" s="1"/>
  <c r="A1330" l="1"/>
  <c r="B1330" s="1"/>
  <c r="S1329"/>
  <c r="P1329"/>
  <c r="R1330"/>
  <c r="D1327"/>
  <c r="E1331"/>
  <c r="O1331" s="1"/>
  <c r="C1334"/>
  <c r="F1334"/>
  <c r="K1334" s="1"/>
  <c r="A1331" l="1"/>
  <c r="B1331" s="1"/>
  <c r="S1330"/>
  <c r="P1330"/>
  <c r="R1331"/>
  <c r="D1328"/>
  <c r="E1332"/>
  <c r="A1332" s="1"/>
  <c r="B1332" s="1"/>
  <c r="C1335"/>
  <c r="F1335"/>
  <c r="K1335" s="1"/>
  <c r="O1332" l="1"/>
  <c r="S1332"/>
  <c r="P1332"/>
  <c r="R1332"/>
  <c r="S1331"/>
  <c r="P1331"/>
  <c r="D1329"/>
  <c r="E1333"/>
  <c r="O1333" s="1"/>
  <c r="C1336"/>
  <c r="F1336"/>
  <c r="K1336" s="1"/>
  <c r="R1333" l="1"/>
  <c r="A1333"/>
  <c r="B1333" s="1"/>
  <c r="D1330"/>
  <c r="E1334"/>
  <c r="O1334" s="1"/>
  <c r="C1337"/>
  <c r="F1337"/>
  <c r="K1337" s="1"/>
  <c r="A1334" l="1"/>
  <c r="B1334" s="1"/>
  <c r="S1333"/>
  <c r="P1333"/>
  <c r="R1334"/>
  <c r="D1331"/>
  <c r="E1335"/>
  <c r="A1335" s="1"/>
  <c r="B1335" s="1"/>
  <c r="C1338"/>
  <c r="F1338"/>
  <c r="K1338" s="1"/>
  <c r="S1335" l="1"/>
  <c r="P1335"/>
  <c r="S1334"/>
  <c r="P1334"/>
  <c r="O1335"/>
  <c r="R1335"/>
  <c r="D1332"/>
  <c r="E1336"/>
  <c r="A1336" s="1"/>
  <c r="B1336" s="1"/>
  <c r="C1339"/>
  <c r="F1339"/>
  <c r="K1339" s="1"/>
  <c r="S1336" l="1"/>
  <c r="P1336"/>
  <c r="R1336"/>
  <c r="O1336"/>
  <c r="D1333"/>
  <c r="E1337"/>
  <c r="O1337" s="1"/>
  <c r="C1340"/>
  <c r="F1340"/>
  <c r="K1340" s="1"/>
  <c r="A1337" l="1"/>
  <c r="B1337" s="1"/>
  <c r="R1337"/>
  <c r="D1334"/>
  <c r="E1338"/>
  <c r="O1338" s="1"/>
  <c r="C1341"/>
  <c r="F1341"/>
  <c r="K1341" s="1"/>
  <c r="A1338" l="1"/>
  <c r="B1338" s="1"/>
  <c r="R1338"/>
  <c r="S1337"/>
  <c r="P1337"/>
  <c r="D1335"/>
  <c r="E1339"/>
  <c r="O1339" s="1"/>
  <c r="C1342"/>
  <c r="F1342"/>
  <c r="K1342" s="1"/>
  <c r="S1338" l="1"/>
  <c r="P1338"/>
  <c r="A1339"/>
  <c r="B1339" s="1"/>
  <c r="R1339"/>
  <c r="D1336"/>
  <c r="E1340"/>
  <c r="A1340" s="1"/>
  <c r="B1340" s="1"/>
  <c r="C1343"/>
  <c r="F1343"/>
  <c r="K1343" s="1"/>
  <c r="O1340" l="1"/>
  <c r="S1340"/>
  <c r="P1340"/>
  <c r="S1339"/>
  <c r="P1339"/>
  <c r="R1340"/>
  <c r="D1337"/>
  <c r="E1341"/>
  <c r="A1341" s="1"/>
  <c r="B1341" s="1"/>
  <c r="C1344"/>
  <c r="F1344"/>
  <c r="S1341" l="1"/>
  <c r="P1341"/>
  <c r="R1341"/>
  <c r="O1341"/>
  <c r="D1338"/>
  <c r="E1342"/>
  <c r="R1342" s="1"/>
  <c r="C1345"/>
  <c r="F1345"/>
  <c r="O1342" l="1"/>
  <c r="A1342"/>
  <c r="B1342" s="1"/>
  <c r="D1339"/>
  <c r="E1343"/>
  <c r="C1346"/>
  <c r="F1346"/>
  <c r="K1346" s="1"/>
  <c r="A1343" l="1"/>
  <c r="B1343" s="1"/>
  <c r="O1343"/>
  <c r="S1342"/>
  <c r="P1342"/>
  <c r="R1343"/>
  <c r="D1340"/>
  <c r="E1344"/>
  <c r="C1347"/>
  <c r="F1347"/>
  <c r="K1347" s="1"/>
  <c r="S1343" l="1"/>
  <c r="P1343"/>
  <c r="A1344"/>
  <c r="B1344" s="1"/>
  <c r="D1341"/>
  <c r="E1345"/>
  <c r="C1348"/>
  <c r="F1348"/>
  <c r="A1345" l="1"/>
  <c r="B1345" s="1"/>
  <c r="D1342"/>
  <c r="E1346"/>
  <c r="C1349"/>
  <c r="F1349"/>
  <c r="K1349" s="1"/>
  <c r="O1346" l="1"/>
  <c r="A1346"/>
  <c r="B1346" s="1"/>
  <c r="S1345"/>
  <c r="P1345"/>
  <c r="R1346"/>
  <c r="D1343"/>
  <c r="E1347"/>
  <c r="A1347" s="1"/>
  <c r="B1347" s="1"/>
  <c r="C1350"/>
  <c r="F1350"/>
  <c r="K1350" s="1"/>
  <c r="S1347" l="1"/>
  <c r="P1347"/>
  <c r="O1347"/>
  <c r="S1346"/>
  <c r="P1346"/>
  <c r="R1347"/>
  <c r="D1344"/>
  <c r="E1348"/>
  <c r="C1351"/>
  <c r="F1351"/>
  <c r="K1351" s="1"/>
  <c r="A1348" l="1"/>
  <c r="D1345"/>
  <c r="E1349"/>
  <c r="C1352"/>
  <c r="F1352"/>
  <c r="K1352" s="1"/>
  <c r="A1349" l="1"/>
  <c r="B1349" s="1"/>
  <c r="R1349"/>
  <c r="B1348"/>
  <c r="O1349"/>
  <c r="D1346"/>
  <c r="E1350"/>
  <c r="C1353"/>
  <c r="F1353"/>
  <c r="K1353" s="1"/>
  <c r="A1350" l="1"/>
  <c r="B1350" s="1"/>
  <c r="R1350"/>
  <c r="S1348"/>
  <c r="P1348"/>
  <c r="S1349"/>
  <c r="P1349"/>
  <c r="O1350"/>
  <c r="D1347"/>
  <c r="E1351"/>
  <c r="C1354"/>
  <c r="F1354"/>
  <c r="K1354" s="1"/>
  <c r="S1350" l="1"/>
  <c r="P1350"/>
  <c r="O1351"/>
  <c r="A1351"/>
  <c r="B1351" s="1"/>
  <c r="R1351"/>
  <c r="D1348"/>
  <c r="E1352"/>
  <c r="O1352" s="1"/>
  <c r="C1355"/>
  <c r="F1355"/>
  <c r="K1355" s="1"/>
  <c r="S1351" l="1"/>
  <c r="P1351"/>
  <c r="A1352"/>
  <c r="B1352" s="1"/>
  <c r="R1352"/>
  <c r="D1349"/>
  <c r="E1353"/>
  <c r="O1353" s="1"/>
  <c r="C1356"/>
  <c r="F1356"/>
  <c r="K1356" s="1"/>
  <c r="R1353" l="1"/>
  <c r="S1352"/>
  <c r="P1352"/>
  <c r="A1353"/>
  <c r="B1353" s="1"/>
  <c r="D1350"/>
  <c r="E1354"/>
  <c r="C1357"/>
  <c r="F1357"/>
  <c r="K1357" s="1"/>
  <c r="O1354" l="1"/>
  <c r="R1354"/>
  <c r="S1353"/>
  <c r="P1353"/>
  <c r="A1354"/>
  <c r="B1354" s="1"/>
  <c r="D1351"/>
  <c r="E1355"/>
  <c r="O1355" s="1"/>
  <c r="C1358"/>
  <c r="F1358"/>
  <c r="K1358" s="1"/>
  <c r="A1355" l="1"/>
  <c r="B1355" s="1"/>
  <c r="S1354"/>
  <c r="P1354"/>
  <c r="R1355"/>
  <c r="D1352"/>
  <c r="E1356"/>
  <c r="O1356" s="1"/>
  <c r="C1359"/>
  <c r="F1359"/>
  <c r="K1359" s="1"/>
  <c r="S1355" l="1"/>
  <c r="P1355"/>
  <c r="A1356"/>
  <c r="B1356" s="1"/>
  <c r="R1356"/>
  <c r="D1353"/>
  <c r="E1357"/>
  <c r="A1357" s="1"/>
  <c r="B1357" s="1"/>
  <c r="C1360"/>
  <c r="F1360"/>
  <c r="K1360" s="1"/>
  <c r="O1357" l="1"/>
  <c r="S1357"/>
  <c r="P1357"/>
  <c r="S1356"/>
  <c r="P1356"/>
  <c r="R1357"/>
  <c r="D1354"/>
  <c r="E1358"/>
  <c r="A1358" s="1"/>
  <c r="B1358" s="1"/>
  <c r="C1361"/>
  <c r="F1361"/>
  <c r="K1361" s="1"/>
  <c r="S1358" l="1"/>
  <c r="P1358"/>
  <c r="R1358"/>
  <c r="O1358"/>
  <c r="D1355"/>
  <c r="E1359"/>
  <c r="R1359" s="1"/>
  <c r="C1362"/>
  <c r="F1362"/>
  <c r="K1362" s="1"/>
  <c r="A1359" l="1"/>
  <c r="B1359" s="1"/>
  <c r="S1359" s="1"/>
  <c r="O1359"/>
  <c r="D1356"/>
  <c r="E1360"/>
  <c r="C1363"/>
  <c r="F1363"/>
  <c r="K1363" s="1"/>
  <c r="P1359" l="1"/>
  <c r="O1360"/>
  <c r="R1360"/>
  <c r="A1360"/>
  <c r="B1360" s="1"/>
  <c r="D1357"/>
  <c r="E1361"/>
  <c r="C1364"/>
  <c r="F1364"/>
  <c r="K1364" s="1"/>
  <c r="A1361" l="1"/>
  <c r="B1361" s="1"/>
  <c r="S1360"/>
  <c r="P1360"/>
  <c r="R1361"/>
  <c r="O1361"/>
  <c r="D1358"/>
  <c r="E1362"/>
  <c r="A1362" s="1"/>
  <c r="B1362" s="1"/>
  <c r="C1365"/>
  <c r="F1365"/>
  <c r="K1365" s="1"/>
  <c r="S1362" l="1"/>
  <c r="P1362"/>
  <c r="S1361"/>
  <c r="P1361"/>
  <c r="O1362"/>
  <c r="R1362"/>
  <c r="D1359"/>
  <c r="E1363"/>
  <c r="C1366"/>
  <c r="F1366"/>
  <c r="K1366" s="1"/>
  <c r="O1363" l="1"/>
  <c r="A1363"/>
  <c r="B1363" s="1"/>
  <c r="R1363"/>
  <c r="D1360"/>
  <c r="E1364"/>
  <c r="C1367"/>
  <c r="F1367"/>
  <c r="K1367" s="1"/>
  <c r="A1364" l="1"/>
  <c r="B1364" s="1"/>
  <c r="O1364"/>
  <c r="S1363"/>
  <c r="P1363"/>
  <c r="R1364"/>
  <c r="D1361"/>
  <c r="E1365"/>
  <c r="A1365" s="1"/>
  <c r="B1365" s="1"/>
  <c r="C1368"/>
  <c r="F1368"/>
  <c r="K1368" s="1"/>
  <c r="S1365" l="1"/>
  <c r="P1365"/>
  <c r="R1365"/>
  <c r="S1364"/>
  <c r="P1364"/>
  <c r="O1365"/>
  <c r="D1362"/>
  <c r="E1366"/>
  <c r="O1366" s="1"/>
  <c r="C1369"/>
  <c r="F1369"/>
  <c r="K1369" s="1"/>
  <c r="R1366" l="1"/>
  <c r="A1366"/>
  <c r="B1366" s="1"/>
  <c r="D1363"/>
  <c r="E1367"/>
  <c r="C1370"/>
  <c r="F1370"/>
  <c r="K1370" s="1"/>
  <c r="O1367" l="1"/>
  <c r="A1367"/>
  <c r="B1367" s="1"/>
  <c r="R1367"/>
  <c r="S1366"/>
  <c r="P1366"/>
  <c r="D1364"/>
  <c r="E1368"/>
  <c r="O1368" s="1"/>
  <c r="C1371"/>
  <c r="F1371"/>
  <c r="K1371" s="1"/>
  <c r="A1368" l="1"/>
  <c r="B1368" s="1"/>
  <c r="S1367"/>
  <c r="P1367"/>
  <c r="R1368"/>
  <c r="D1365"/>
  <c r="E1369"/>
  <c r="R1369" s="1"/>
  <c r="C1372"/>
  <c r="F1372"/>
  <c r="K1372" s="1"/>
  <c r="A1369" l="1"/>
  <c r="B1369" s="1"/>
  <c r="S1369" s="1"/>
  <c r="S1368"/>
  <c r="P1368"/>
  <c r="P1369"/>
  <c r="O1369"/>
  <c r="D1366"/>
  <c r="E1370"/>
  <c r="A1370" s="1"/>
  <c r="B1370" s="1"/>
  <c r="C1373"/>
  <c r="F1373"/>
  <c r="K1373" s="1"/>
  <c r="S1370" l="1"/>
  <c r="P1370"/>
  <c r="O1370"/>
  <c r="R1370"/>
  <c r="D1367"/>
  <c r="E1371"/>
  <c r="R1371" s="1"/>
  <c r="C1374"/>
  <c r="F1374"/>
  <c r="K1374" s="1"/>
  <c r="A1371" l="1"/>
  <c r="B1371" s="1"/>
  <c r="S1371" s="1"/>
  <c r="O1371"/>
  <c r="D1368"/>
  <c r="E1372"/>
  <c r="C1375"/>
  <c r="F1375"/>
  <c r="P1371" l="1"/>
  <c r="O1372"/>
  <c r="R1372"/>
  <c r="A1372"/>
  <c r="B1372" s="1"/>
  <c r="D1369"/>
  <c r="E1373"/>
  <c r="R1373" s="1"/>
  <c r="C1376"/>
  <c r="F1376"/>
  <c r="S1372" l="1"/>
  <c r="P1372"/>
  <c r="A1373"/>
  <c r="B1373" s="1"/>
  <c r="O1373"/>
  <c r="D1370"/>
  <c r="E1374"/>
  <c r="A1374" s="1"/>
  <c r="B1374" s="1"/>
  <c r="C1377"/>
  <c r="F1377"/>
  <c r="K1377" s="1"/>
  <c r="O1374" l="1"/>
  <c r="S1374"/>
  <c r="P1374"/>
  <c r="S1373"/>
  <c r="P1373"/>
  <c r="R1374"/>
  <c r="D1371"/>
  <c r="E1375"/>
  <c r="C1378"/>
  <c r="F1378"/>
  <c r="K1378" s="1"/>
  <c r="A1375" l="1"/>
  <c r="B1375" s="1"/>
  <c r="D1372"/>
  <c r="E1376"/>
  <c r="C1379"/>
  <c r="F1379"/>
  <c r="A1376" l="1"/>
  <c r="B1376" s="1"/>
  <c r="D1373"/>
  <c r="E1377"/>
  <c r="O1377" s="1"/>
  <c r="C1380"/>
  <c r="F1380"/>
  <c r="K1380" s="1"/>
  <c r="R1377" l="1"/>
  <c r="S1376"/>
  <c r="P1376"/>
  <c r="A1377"/>
  <c r="B1377" s="1"/>
  <c r="D1374"/>
  <c r="E1378"/>
  <c r="C1381"/>
  <c r="F1381"/>
  <c r="K1381" s="1"/>
  <c r="A1378" l="1"/>
  <c r="B1378" s="1"/>
  <c r="S1377"/>
  <c r="P1377"/>
  <c r="O1378"/>
  <c r="R1378"/>
  <c r="D1375"/>
  <c r="E1379"/>
  <c r="A1379" s="1"/>
  <c r="C1382"/>
  <c r="F1382"/>
  <c r="K1382" s="1"/>
  <c r="B1379" l="1"/>
  <c r="S1378"/>
  <c r="P1378"/>
  <c r="D1376"/>
  <c r="E1380"/>
  <c r="O1380" s="1"/>
  <c r="C1383"/>
  <c r="F1383"/>
  <c r="K1383" s="1"/>
  <c r="A1380" l="1"/>
  <c r="B1380" s="1"/>
  <c r="S1379"/>
  <c r="P1379"/>
  <c r="R1380"/>
  <c r="D1377"/>
  <c r="E1381"/>
  <c r="A1381" s="1"/>
  <c r="B1381" s="1"/>
  <c r="C1384"/>
  <c r="F1384"/>
  <c r="K1384" s="1"/>
  <c r="O1381" l="1"/>
  <c r="S1381"/>
  <c r="P1381"/>
  <c r="R1381"/>
  <c r="S1380"/>
  <c r="P1380"/>
  <c r="D1378"/>
  <c r="E1382"/>
  <c r="C1385"/>
  <c r="F1385"/>
  <c r="K1385" s="1"/>
  <c r="A1382" l="1"/>
  <c r="B1382" s="1"/>
  <c r="R1382"/>
  <c r="O1382"/>
  <c r="D1379"/>
  <c r="E1383"/>
  <c r="C1386"/>
  <c r="F1386"/>
  <c r="K1386" s="1"/>
  <c r="S1382" l="1"/>
  <c r="P1382"/>
  <c r="A1383"/>
  <c r="B1383" s="1"/>
  <c r="R1383"/>
  <c r="O1383"/>
  <c r="D1380"/>
  <c r="E1384"/>
  <c r="O1384" s="1"/>
  <c r="C1387"/>
  <c r="F1387"/>
  <c r="K1387" s="1"/>
  <c r="S1383" l="1"/>
  <c r="P1383"/>
  <c r="A1384"/>
  <c r="B1384" s="1"/>
  <c r="R1384"/>
  <c r="D1381"/>
  <c r="E1385"/>
  <c r="A1385" s="1"/>
  <c r="B1385" s="1"/>
  <c r="C1388"/>
  <c r="F1388"/>
  <c r="K1388" s="1"/>
  <c r="S1385" l="1"/>
  <c r="P1385"/>
  <c r="O1385"/>
  <c r="S1384"/>
  <c r="P1384"/>
  <c r="R1385"/>
  <c r="D1382"/>
  <c r="E1386"/>
  <c r="A1386" s="1"/>
  <c r="B1386" s="1"/>
  <c r="C1389"/>
  <c r="F1389"/>
  <c r="K1389" s="1"/>
  <c r="S1386" l="1"/>
  <c r="P1386"/>
  <c r="R1386"/>
  <c r="O1386"/>
  <c r="D1383"/>
  <c r="E1387"/>
  <c r="O1387" s="1"/>
  <c r="C1390"/>
  <c r="F1390"/>
  <c r="K1390" s="1"/>
  <c r="A1387" l="1"/>
  <c r="B1387" s="1"/>
  <c r="R1387"/>
  <c r="D1384"/>
  <c r="E1388"/>
  <c r="C1391"/>
  <c r="F1391"/>
  <c r="K1391" s="1"/>
  <c r="O1388" l="1"/>
  <c r="A1388"/>
  <c r="B1388" s="1"/>
  <c r="R1388"/>
  <c r="S1387"/>
  <c r="P1387"/>
  <c r="D1385"/>
  <c r="E1389"/>
  <c r="A1389" s="1"/>
  <c r="B1389" s="1"/>
  <c r="C1392"/>
  <c r="F1392"/>
  <c r="K1392" s="1"/>
  <c r="S1389" l="1"/>
  <c r="P1389"/>
  <c r="O1389"/>
  <c r="S1388"/>
  <c r="P1388"/>
  <c r="R1389"/>
  <c r="D1386"/>
  <c r="E1390"/>
  <c r="C1393"/>
  <c r="F1393"/>
  <c r="K1393" s="1"/>
  <c r="O1390" l="1"/>
  <c r="R1390"/>
  <c r="A1390"/>
  <c r="B1390" s="1"/>
  <c r="D1387"/>
  <c r="E1391"/>
  <c r="C1394"/>
  <c r="F1394"/>
  <c r="K1394" s="1"/>
  <c r="A1391" l="1"/>
  <c r="B1391" s="1"/>
  <c r="S1390"/>
  <c r="P1390"/>
  <c r="R1391"/>
  <c r="O1391"/>
  <c r="D1388"/>
  <c r="E1392"/>
  <c r="O1392" s="1"/>
  <c r="C1395"/>
  <c r="F1395"/>
  <c r="K1395" s="1"/>
  <c r="S1391" l="1"/>
  <c r="P1391"/>
  <c r="A1392"/>
  <c r="B1392" s="1"/>
  <c r="R1392"/>
  <c r="D1389"/>
  <c r="E1393"/>
  <c r="R1393" s="1"/>
  <c r="C1396"/>
  <c r="F1396"/>
  <c r="K1396" s="1"/>
  <c r="O1393" l="1"/>
  <c r="S1392"/>
  <c r="P1392"/>
  <c r="A1393"/>
  <c r="B1393" s="1"/>
  <c r="D1390"/>
  <c r="E1394"/>
  <c r="C1397"/>
  <c r="F1397"/>
  <c r="K1397" s="1"/>
  <c r="R1394" l="1"/>
  <c r="O1394"/>
  <c r="S1393"/>
  <c r="P1393"/>
  <c r="A1394"/>
  <c r="B1394" s="1"/>
  <c r="D1391"/>
  <c r="E1395"/>
  <c r="A1395" s="1"/>
  <c r="B1395" s="1"/>
  <c r="C1398"/>
  <c r="F1398"/>
  <c r="K1398" s="1"/>
  <c r="S1395" l="1"/>
  <c r="P1395"/>
  <c r="O1395"/>
  <c r="S1394"/>
  <c r="P1394"/>
  <c r="R1395"/>
  <c r="D1392"/>
  <c r="E1396"/>
  <c r="A1396" s="1"/>
  <c r="B1396" s="1"/>
  <c r="C1399"/>
  <c r="F1399"/>
  <c r="K1399" s="1"/>
  <c r="R1396" l="1"/>
  <c r="S1396"/>
  <c r="P1396"/>
  <c r="O1396"/>
  <c r="D1393"/>
  <c r="E1397"/>
  <c r="O1397" s="1"/>
  <c r="C1400"/>
  <c r="F1400"/>
  <c r="K1400" s="1"/>
  <c r="A1397" l="1"/>
  <c r="B1397" s="1"/>
  <c r="R1397"/>
  <c r="D1394"/>
  <c r="E1398"/>
  <c r="C1401"/>
  <c r="F1401"/>
  <c r="K1401" s="1"/>
  <c r="A1398" l="1"/>
  <c r="B1398" s="1"/>
  <c r="R1398"/>
  <c r="O1398"/>
  <c r="S1397"/>
  <c r="P1397"/>
  <c r="D1395"/>
  <c r="E1399"/>
  <c r="A1399" s="1"/>
  <c r="B1399" s="1"/>
  <c r="C1402"/>
  <c r="F1402"/>
  <c r="K1402" s="1"/>
  <c r="S1399" l="1"/>
  <c r="P1399"/>
  <c r="S1398"/>
  <c r="P1398"/>
  <c r="R1399"/>
  <c r="O1399"/>
  <c r="D1396"/>
  <c r="E1400"/>
  <c r="O1400" s="1"/>
  <c r="C1403"/>
  <c r="F1403"/>
  <c r="K1403" s="1"/>
  <c r="A1400" l="1"/>
  <c r="B1400" s="1"/>
  <c r="R1400"/>
  <c r="D1397"/>
  <c r="E1401"/>
  <c r="C1404"/>
  <c r="F1404"/>
  <c r="K1404" s="1"/>
  <c r="O1401" l="1"/>
  <c r="S1400"/>
  <c r="P1400"/>
  <c r="A1401"/>
  <c r="B1401" s="1"/>
  <c r="R1401"/>
  <c r="D1398"/>
  <c r="E1402"/>
  <c r="A1402" s="1"/>
  <c r="B1402" s="1"/>
  <c r="C1405"/>
  <c r="F1405"/>
  <c r="K1405" s="1"/>
  <c r="S1402" l="1"/>
  <c r="P1402"/>
  <c r="S1401"/>
  <c r="P1401"/>
  <c r="R1402"/>
  <c r="O1402"/>
  <c r="D1399"/>
  <c r="E1403"/>
  <c r="A1403" s="1"/>
  <c r="B1403" s="1"/>
  <c r="C1406"/>
  <c r="F1406"/>
  <c r="S1403" l="1"/>
  <c r="P1403"/>
  <c r="O1403"/>
  <c r="R1403"/>
  <c r="D1400"/>
  <c r="E1404"/>
  <c r="R1404" s="1"/>
  <c r="C1407"/>
  <c r="F1407"/>
  <c r="A1404" l="1"/>
  <c r="B1404" s="1"/>
  <c r="S1404" s="1"/>
  <c r="O1404"/>
  <c r="D1401"/>
  <c r="E1405"/>
  <c r="O1405" s="1"/>
  <c r="C1408"/>
  <c r="F1408"/>
  <c r="K1408" s="1"/>
  <c r="P1404" l="1"/>
  <c r="A1405"/>
  <c r="B1405" s="1"/>
  <c r="R1405"/>
  <c r="D1402"/>
  <c r="E1406"/>
  <c r="A1406" s="1"/>
  <c r="B1406" s="1"/>
  <c r="C1409"/>
  <c r="F1409"/>
  <c r="K1409" s="1"/>
  <c r="S1406" l="1"/>
  <c r="P1406"/>
  <c r="S1405"/>
  <c r="P1405"/>
  <c r="D1403"/>
  <c r="E1407"/>
  <c r="C1410"/>
  <c r="F1410"/>
  <c r="A1407" l="1"/>
  <c r="B1407" s="1"/>
  <c r="D1404"/>
  <c r="E1408"/>
  <c r="C1411"/>
  <c r="F1411"/>
  <c r="K1411" s="1"/>
  <c r="O1408" l="1"/>
  <c r="A1408"/>
  <c r="B1408" s="1"/>
  <c r="R1408"/>
  <c r="D1405"/>
  <c r="E1409"/>
  <c r="A1409" s="1"/>
  <c r="B1409" s="1"/>
  <c r="C1412"/>
  <c r="F1412"/>
  <c r="K1412" s="1"/>
  <c r="S1409" l="1"/>
  <c r="P1409"/>
  <c r="S1408"/>
  <c r="P1408"/>
  <c r="O1409"/>
  <c r="R1409"/>
  <c r="D1406"/>
  <c r="E1410"/>
  <c r="C1413"/>
  <c r="F1413"/>
  <c r="K1413" s="1"/>
  <c r="A1410" l="1"/>
  <c r="D1407"/>
  <c r="E1411"/>
  <c r="C1414"/>
  <c r="F1414"/>
  <c r="K1414" s="1"/>
  <c r="A1411" l="1"/>
  <c r="B1411" s="1"/>
  <c r="B1410"/>
  <c r="R1411"/>
  <c r="O1411"/>
  <c r="D1408"/>
  <c r="E1412"/>
  <c r="C1415"/>
  <c r="F1415"/>
  <c r="K1415" s="1"/>
  <c r="A1412" l="1"/>
  <c r="B1412" s="1"/>
  <c r="O1412"/>
  <c r="S1411"/>
  <c r="P1411"/>
  <c r="R1412"/>
  <c r="D1409"/>
  <c r="E1413"/>
  <c r="A1413" s="1"/>
  <c r="B1413" s="1"/>
  <c r="C1416"/>
  <c r="F1416"/>
  <c r="K1416" s="1"/>
  <c r="P1413" l="1"/>
  <c r="S1413"/>
  <c r="S1412"/>
  <c r="P1412"/>
  <c r="O1413"/>
  <c r="R1413"/>
  <c r="D1410"/>
  <c r="E1414"/>
  <c r="R1414" s="1"/>
  <c r="C1417"/>
  <c r="F1417"/>
  <c r="K1417" s="1"/>
  <c r="O1414" l="1"/>
  <c r="A1414"/>
  <c r="B1414" s="1"/>
  <c r="D1411"/>
  <c r="E1415"/>
  <c r="A1415" s="1"/>
  <c r="B1415" s="1"/>
  <c r="C1418"/>
  <c r="F1418"/>
  <c r="K1418" s="1"/>
  <c r="S1415" l="1"/>
  <c r="P1415"/>
  <c r="S1414"/>
  <c r="P1414"/>
  <c r="R1415"/>
  <c r="O1415"/>
  <c r="D1412"/>
  <c r="E1416"/>
  <c r="A1416" s="1"/>
  <c r="B1416" s="1"/>
  <c r="C1419"/>
  <c r="F1419"/>
  <c r="K1419" s="1"/>
  <c r="S1416" l="1"/>
  <c r="P1416"/>
  <c r="R1416"/>
  <c r="O1416"/>
  <c r="D1413"/>
  <c r="E1417"/>
  <c r="R1417" s="1"/>
  <c r="C1420"/>
  <c r="F1420"/>
  <c r="K1420" s="1"/>
  <c r="A1417" l="1"/>
  <c r="B1417" s="1"/>
  <c r="P1417" s="1"/>
  <c r="O1417"/>
  <c r="D1414"/>
  <c r="E1418"/>
  <c r="C1421"/>
  <c r="F1421"/>
  <c r="K1421" s="1"/>
  <c r="S1417" l="1"/>
  <c r="A1418"/>
  <c r="B1418" s="1"/>
  <c r="R1418"/>
  <c r="O1418"/>
  <c r="D1415"/>
  <c r="E1419"/>
  <c r="C1422"/>
  <c r="F1422"/>
  <c r="K1422" s="1"/>
  <c r="S1418" l="1"/>
  <c r="P1418"/>
  <c r="A1419"/>
  <c r="B1419" s="1"/>
  <c r="R1419"/>
  <c r="O1419"/>
  <c r="D1416"/>
  <c r="E1420"/>
  <c r="A1420" s="1"/>
  <c r="B1420" s="1"/>
  <c r="C1423"/>
  <c r="F1423"/>
  <c r="K1423" s="1"/>
  <c r="S1420" l="1"/>
  <c r="P1420"/>
  <c r="S1419"/>
  <c r="P1419"/>
  <c r="O1420"/>
  <c r="R1420"/>
  <c r="D1417"/>
  <c r="E1421"/>
  <c r="C1424"/>
  <c r="F1424"/>
  <c r="K1424" s="1"/>
  <c r="R1421" l="1"/>
  <c r="A1421"/>
  <c r="B1421" s="1"/>
  <c r="O1421"/>
  <c r="D1418"/>
  <c r="E1422"/>
  <c r="C1425"/>
  <c r="F1425"/>
  <c r="K1425" s="1"/>
  <c r="A1422" l="1"/>
  <c r="B1422" s="1"/>
  <c r="O1422"/>
  <c r="P1421"/>
  <c r="S1421"/>
  <c r="R1422"/>
  <c r="D1419"/>
  <c r="E1423"/>
  <c r="A1423" s="1"/>
  <c r="B1423" s="1"/>
  <c r="C1426"/>
  <c r="F1426"/>
  <c r="K1426" s="1"/>
  <c r="S1423" l="1"/>
  <c r="P1423"/>
  <c r="R1423"/>
  <c r="S1422"/>
  <c r="P1422"/>
  <c r="O1423"/>
  <c r="D1420"/>
  <c r="E1424"/>
  <c r="C1427"/>
  <c r="F1427"/>
  <c r="K1427" s="1"/>
  <c r="O1424" l="1"/>
  <c r="A1424"/>
  <c r="B1424" s="1"/>
  <c r="R1424"/>
  <c r="D1421"/>
  <c r="E1425"/>
  <c r="C1428"/>
  <c r="F1428"/>
  <c r="K1428" s="1"/>
  <c r="O1425" l="1"/>
  <c r="A1425"/>
  <c r="B1425" s="1"/>
  <c r="S1424"/>
  <c r="P1424"/>
  <c r="R1425"/>
  <c r="D1422"/>
  <c r="E1426"/>
  <c r="A1426" s="1"/>
  <c r="B1426" s="1"/>
  <c r="C1429"/>
  <c r="F1429"/>
  <c r="K1429" s="1"/>
  <c r="S1426" l="1"/>
  <c r="P1426"/>
  <c r="O1426"/>
  <c r="P1425"/>
  <c r="S1425"/>
  <c r="R1426"/>
  <c r="D1423"/>
  <c r="E1427"/>
  <c r="C1430"/>
  <c r="F1430"/>
  <c r="K1430" s="1"/>
  <c r="O1427" l="1"/>
  <c r="R1427"/>
  <c r="A1427"/>
  <c r="B1427" s="1"/>
  <c r="D1424"/>
  <c r="E1428"/>
  <c r="C1431"/>
  <c r="F1431"/>
  <c r="K1431" s="1"/>
  <c r="A1428" l="1"/>
  <c r="B1428" s="1"/>
  <c r="S1427"/>
  <c r="P1427"/>
  <c r="O1428"/>
  <c r="R1428"/>
  <c r="D1425"/>
  <c r="E1429"/>
  <c r="O1429" s="1"/>
  <c r="C1432"/>
  <c r="F1432"/>
  <c r="K1432" s="1"/>
  <c r="A1429" l="1"/>
  <c r="B1429" s="1"/>
  <c r="S1428"/>
  <c r="P1428"/>
  <c r="R1429"/>
  <c r="D1426"/>
  <c r="E1430"/>
  <c r="O1430" s="1"/>
  <c r="C1433"/>
  <c r="F1433"/>
  <c r="K1433" s="1"/>
  <c r="P1429" l="1"/>
  <c r="S1429"/>
  <c r="A1430"/>
  <c r="B1430" s="1"/>
  <c r="R1430"/>
  <c r="D1427"/>
  <c r="E1431"/>
  <c r="A1431" s="1"/>
  <c r="B1431" s="1"/>
  <c r="C1434"/>
  <c r="F1434"/>
  <c r="O1431" l="1"/>
  <c r="S1430"/>
  <c r="P1430"/>
  <c r="S1431"/>
  <c r="P1431"/>
  <c r="R1431"/>
  <c r="D1428"/>
  <c r="E1432"/>
  <c r="A1432" s="1"/>
  <c r="B1432" s="1"/>
  <c r="C1435"/>
  <c r="F1435"/>
  <c r="S1432" l="1"/>
  <c r="P1432"/>
  <c r="R1432"/>
  <c r="O1432"/>
  <c r="D1429"/>
  <c r="E1433"/>
  <c r="R1433" s="1"/>
  <c r="C1436"/>
  <c r="F1436"/>
  <c r="K1436" s="1"/>
  <c r="A1433" l="1"/>
  <c r="B1433" s="1"/>
  <c r="P1433" s="1"/>
  <c r="O1433"/>
  <c r="D1430"/>
  <c r="E1434"/>
  <c r="C1437"/>
  <c r="F1437"/>
  <c r="K1437" s="1"/>
  <c r="S1433" l="1"/>
  <c r="A1434"/>
  <c r="B1434" s="1"/>
  <c r="D1431"/>
  <c r="E1435"/>
  <c r="A1435" s="1"/>
  <c r="B1435" s="1"/>
  <c r="C1438"/>
  <c r="F1438"/>
  <c r="S1435" l="1"/>
  <c r="P1435"/>
  <c r="D1432"/>
  <c r="E1436"/>
  <c r="A1436" s="1"/>
  <c r="B1436" s="1"/>
  <c r="C1439"/>
  <c r="F1439"/>
  <c r="K1439" s="1"/>
  <c r="S1436" l="1"/>
  <c r="P1436"/>
  <c r="R1436"/>
  <c r="O1436"/>
  <c r="D1433"/>
  <c r="E1437"/>
  <c r="O1437" s="1"/>
  <c r="C1440"/>
  <c r="F1440"/>
  <c r="K1440" s="1"/>
  <c r="R1437" l="1"/>
  <c r="A1437"/>
  <c r="B1437" s="1"/>
  <c r="D1434"/>
  <c r="E1438"/>
  <c r="C1441"/>
  <c r="F1441"/>
  <c r="K1441" s="1"/>
  <c r="P1437" l="1"/>
  <c r="S1437"/>
  <c r="A1438"/>
  <c r="D1435"/>
  <c r="E1439"/>
  <c r="R1439" s="1"/>
  <c r="C1442"/>
  <c r="F1442"/>
  <c r="K1442" s="1"/>
  <c r="B1438" l="1"/>
  <c r="A1439"/>
  <c r="B1439" s="1"/>
  <c r="O1439"/>
  <c r="D1436"/>
  <c r="E1440"/>
  <c r="O1440" s="1"/>
  <c r="C1443"/>
  <c r="F1443"/>
  <c r="K1443" s="1"/>
  <c r="S1438" l="1"/>
  <c r="P1438"/>
  <c r="A1440"/>
  <c r="B1440" s="1"/>
  <c r="S1439"/>
  <c r="P1439"/>
  <c r="R1440"/>
  <c r="D1437"/>
  <c r="E1441"/>
  <c r="R1441" s="1"/>
  <c r="C1444"/>
  <c r="F1444"/>
  <c r="K1444" s="1"/>
  <c r="O1441" l="1"/>
  <c r="S1440"/>
  <c r="P1440"/>
  <c r="A1441"/>
  <c r="B1441" s="1"/>
  <c r="D1438"/>
  <c r="E1442"/>
  <c r="A1442" s="1"/>
  <c r="B1442" s="1"/>
  <c r="C1445"/>
  <c r="F1445"/>
  <c r="K1445" s="1"/>
  <c r="S1442" l="1"/>
  <c r="P1442"/>
  <c r="P1441"/>
  <c r="S1441"/>
  <c r="O1442"/>
  <c r="R1442"/>
  <c r="D1439"/>
  <c r="E1443"/>
  <c r="O1443" s="1"/>
  <c r="C1446"/>
  <c r="F1446"/>
  <c r="K1446" s="1"/>
  <c r="A1443" l="1"/>
  <c r="B1443" s="1"/>
  <c r="S1443" s="1"/>
  <c r="R1443"/>
  <c r="D1440"/>
  <c r="E1444"/>
  <c r="C1447"/>
  <c r="F1447"/>
  <c r="K1447" s="1"/>
  <c r="P1443" l="1"/>
  <c r="R1444"/>
  <c r="O1444"/>
  <c r="A1444"/>
  <c r="B1444" s="1"/>
  <c r="D1441"/>
  <c r="E1445"/>
  <c r="C1448"/>
  <c r="F1448"/>
  <c r="K1448" s="1"/>
  <c r="A1445" l="1"/>
  <c r="B1445" s="1"/>
  <c r="S1444"/>
  <c r="P1444"/>
  <c r="O1445"/>
  <c r="R1445"/>
  <c r="D1442"/>
  <c r="E1446"/>
  <c r="O1446" s="1"/>
  <c r="C1449"/>
  <c r="F1449"/>
  <c r="K1449" s="1"/>
  <c r="P1445" l="1"/>
  <c r="S1445"/>
  <c r="A1446"/>
  <c r="B1446" s="1"/>
  <c r="R1446"/>
  <c r="D1443"/>
  <c r="E1447"/>
  <c r="R1447" s="1"/>
  <c r="C1450"/>
  <c r="F1450"/>
  <c r="K1450" s="1"/>
  <c r="O1447" l="1"/>
  <c r="S1446"/>
  <c r="P1446"/>
  <c r="A1447"/>
  <c r="B1447" s="1"/>
  <c r="D1444"/>
  <c r="E1448"/>
  <c r="C1451"/>
  <c r="F1451"/>
  <c r="K1451" s="1"/>
  <c r="R1448" l="1"/>
  <c r="O1448"/>
  <c r="S1447"/>
  <c r="P1447"/>
  <c r="A1448"/>
  <c r="B1448" s="1"/>
  <c r="D1445"/>
  <c r="E1449"/>
  <c r="A1449" s="1"/>
  <c r="B1449" s="1"/>
  <c r="C1452"/>
  <c r="F1452"/>
  <c r="K1452" s="1"/>
  <c r="P1449" l="1"/>
  <c r="S1449"/>
  <c r="S1448"/>
  <c r="P1448"/>
  <c r="R1449"/>
  <c r="O1449"/>
  <c r="D1446"/>
  <c r="E1450"/>
  <c r="C1453"/>
  <c r="F1453"/>
  <c r="K1453" s="1"/>
  <c r="O1450" l="1"/>
  <c r="A1450"/>
  <c r="B1450" s="1"/>
  <c r="R1450"/>
  <c r="D1447"/>
  <c r="E1451"/>
  <c r="C1454"/>
  <c r="F1454"/>
  <c r="K1454" s="1"/>
  <c r="O1451" l="1"/>
  <c r="A1451"/>
  <c r="B1451" s="1"/>
  <c r="S1450"/>
  <c r="P1450"/>
  <c r="R1451"/>
  <c r="D1448"/>
  <c r="E1452"/>
  <c r="A1452" s="1"/>
  <c r="B1452" s="1"/>
  <c r="C1455"/>
  <c r="F1455"/>
  <c r="K1455" s="1"/>
  <c r="S1452" l="1"/>
  <c r="P1452"/>
  <c r="R1452"/>
  <c r="S1451"/>
  <c r="P1451"/>
  <c r="O1452"/>
  <c r="D1449"/>
  <c r="E1453"/>
  <c r="C1456"/>
  <c r="F1456"/>
  <c r="K1456" s="1"/>
  <c r="R1453" l="1"/>
  <c r="O1453"/>
  <c r="A1453"/>
  <c r="B1453" s="1"/>
  <c r="D1450"/>
  <c r="E1454"/>
  <c r="C1457"/>
  <c r="F1457"/>
  <c r="K1457" s="1"/>
  <c r="O1454" l="1"/>
  <c r="P1453"/>
  <c r="S1453"/>
  <c r="A1454"/>
  <c r="B1454" s="1"/>
  <c r="R1454"/>
  <c r="D1451"/>
  <c r="E1455"/>
  <c r="A1455" s="1"/>
  <c r="B1455" s="1"/>
  <c r="C1458"/>
  <c r="F1458"/>
  <c r="K1458" s="1"/>
  <c r="S1455" l="1"/>
  <c r="P1455"/>
  <c r="S1454"/>
  <c r="P1454"/>
  <c r="O1455"/>
  <c r="R1455"/>
  <c r="D1452"/>
  <c r="E1456"/>
  <c r="C1459"/>
  <c r="F1459"/>
  <c r="K1459" s="1"/>
  <c r="A1456" l="1"/>
  <c r="B1456" s="1"/>
  <c r="R1456"/>
  <c r="O1456"/>
  <c r="D1453"/>
  <c r="E1457"/>
  <c r="C1460"/>
  <c r="F1460"/>
  <c r="K1460" s="1"/>
  <c r="S1456" l="1"/>
  <c r="P1456"/>
  <c r="R1457"/>
  <c r="A1457"/>
  <c r="B1457" s="1"/>
  <c r="O1457"/>
  <c r="D1454"/>
  <c r="E1458"/>
  <c r="O1458" s="1"/>
  <c r="C1461"/>
  <c r="F1461"/>
  <c r="K1461" s="1"/>
  <c r="P1457" l="1"/>
  <c r="S1457"/>
  <c r="A1458"/>
  <c r="B1458" s="1"/>
  <c r="R1458"/>
  <c r="D1455"/>
  <c r="E1459"/>
  <c r="R1459" s="1"/>
  <c r="C1462"/>
  <c r="F1462"/>
  <c r="K1462" s="1"/>
  <c r="O1459" l="1"/>
  <c r="S1458"/>
  <c r="P1458"/>
  <c r="A1459"/>
  <c r="B1459" s="1"/>
  <c r="D1456"/>
  <c r="E1460"/>
  <c r="C1463"/>
  <c r="F1463"/>
  <c r="K1463" s="1"/>
  <c r="R1460" l="1"/>
  <c r="O1460"/>
  <c r="S1459"/>
  <c r="P1459"/>
  <c r="A1460"/>
  <c r="B1460" s="1"/>
  <c r="D1457"/>
  <c r="E1461"/>
  <c r="A1461" s="1"/>
  <c r="B1461" s="1"/>
  <c r="C1464"/>
  <c r="F1464"/>
  <c r="K1464" s="1"/>
  <c r="P1461" l="1"/>
  <c r="S1461"/>
  <c r="O1461"/>
  <c r="S1460"/>
  <c r="P1460"/>
  <c r="R1461"/>
  <c r="D1458"/>
  <c r="E1462"/>
  <c r="A1462" s="1"/>
  <c r="B1462" s="1"/>
  <c r="C1465"/>
  <c r="F1465"/>
  <c r="S1462" l="1"/>
  <c r="P1462"/>
  <c r="R1462"/>
  <c r="O1462"/>
  <c r="D1459"/>
  <c r="E1463"/>
  <c r="R1463" s="1"/>
  <c r="C1466"/>
  <c r="F1466"/>
  <c r="O1463" l="1"/>
  <c r="A1463"/>
  <c r="B1463" s="1"/>
  <c r="D1460"/>
  <c r="E1464"/>
  <c r="A1464" s="1"/>
  <c r="B1464" s="1"/>
  <c r="C1467"/>
  <c r="F1467"/>
  <c r="K1467" s="1"/>
  <c r="S1464" l="1"/>
  <c r="P1464"/>
  <c r="S1463"/>
  <c r="P1463"/>
  <c r="R1464"/>
  <c r="O1464"/>
  <c r="D1461"/>
  <c r="E1465"/>
  <c r="C1468"/>
  <c r="F1468"/>
  <c r="K1468" s="1"/>
  <c r="A1465" l="1"/>
  <c r="B1465" s="1"/>
  <c r="D1462"/>
  <c r="E1466"/>
  <c r="C1469"/>
  <c r="F1469"/>
  <c r="A1466" l="1"/>
  <c r="B1466" s="1"/>
  <c r="D1463"/>
  <c r="E1467"/>
  <c r="A1467" s="1"/>
  <c r="B1467" s="1"/>
  <c r="C1470"/>
  <c r="F1470"/>
  <c r="K1470" s="1"/>
  <c r="O1467" l="1"/>
  <c r="S1467"/>
  <c r="P1467"/>
  <c r="S1466"/>
  <c r="P1466"/>
  <c r="R1467"/>
  <c r="D1464"/>
  <c r="E1468"/>
  <c r="A1468" s="1"/>
  <c r="B1468" s="1"/>
  <c r="C1471"/>
  <c r="F1471"/>
  <c r="K1471" s="1"/>
  <c r="R1468" l="1"/>
  <c r="S1468"/>
  <c r="P1468"/>
  <c r="O1468"/>
  <c r="D1465"/>
  <c r="E1469"/>
  <c r="C1472"/>
  <c r="F1472"/>
  <c r="K1472" s="1"/>
  <c r="A1469" l="1"/>
  <c r="D1466"/>
  <c r="E1470"/>
  <c r="C1473"/>
  <c r="F1473"/>
  <c r="K1473" s="1"/>
  <c r="O1470" l="1"/>
  <c r="R1470"/>
  <c r="B1469"/>
  <c r="A1470"/>
  <c r="B1470" s="1"/>
  <c r="D1467"/>
  <c r="E1471"/>
  <c r="C1474"/>
  <c r="F1474"/>
  <c r="K1474" s="1"/>
  <c r="P1469" l="1"/>
  <c r="S1469"/>
  <c r="O1471"/>
  <c r="A1471"/>
  <c r="B1471" s="1"/>
  <c r="S1470"/>
  <c r="P1470"/>
  <c r="R1471"/>
  <c r="D1468"/>
  <c r="E1472"/>
  <c r="C1475"/>
  <c r="F1475"/>
  <c r="K1475" s="1"/>
  <c r="O1472" l="1"/>
  <c r="S1471"/>
  <c r="P1471"/>
  <c r="R1472"/>
  <c r="A1472"/>
  <c r="B1472" s="1"/>
  <c r="D1469"/>
  <c r="E1473"/>
  <c r="A1473" s="1"/>
  <c r="B1473" s="1"/>
  <c r="C1476"/>
  <c r="F1476"/>
  <c r="K1476" s="1"/>
  <c r="P1473" l="1"/>
  <c r="S1473"/>
  <c r="R1473"/>
  <c r="S1472"/>
  <c r="P1472"/>
  <c r="O1473"/>
  <c r="D1470"/>
  <c r="E1474"/>
  <c r="O1474" s="1"/>
  <c r="C1477"/>
  <c r="F1477"/>
  <c r="K1477" s="1"/>
  <c r="R1474" l="1"/>
  <c r="A1474"/>
  <c r="B1474" s="1"/>
  <c r="D1471"/>
  <c r="E1475"/>
  <c r="O1475" s="1"/>
  <c r="C1478"/>
  <c r="F1478"/>
  <c r="K1478" s="1"/>
  <c r="S1474" l="1"/>
  <c r="P1474"/>
  <c r="A1475"/>
  <c r="B1475" s="1"/>
  <c r="R1475"/>
  <c r="D1472"/>
  <c r="E1476"/>
  <c r="R1476" s="1"/>
  <c r="C1479"/>
  <c r="F1479"/>
  <c r="K1479" s="1"/>
  <c r="O1476" l="1"/>
  <c r="S1475"/>
  <c r="P1475"/>
  <c r="A1476"/>
  <c r="B1476" s="1"/>
  <c r="D1473"/>
  <c r="E1477"/>
  <c r="C1480"/>
  <c r="F1480"/>
  <c r="K1480" s="1"/>
  <c r="R1477" l="1"/>
  <c r="O1477"/>
  <c r="S1476"/>
  <c r="P1476"/>
  <c r="A1477"/>
  <c r="B1477" s="1"/>
  <c r="D1474"/>
  <c r="E1478"/>
  <c r="A1478" s="1"/>
  <c r="B1478" s="1"/>
  <c r="C1481"/>
  <c r="F1481"/>
  <c r="K1481" s="1"/>
  <c r="S1478" l="1"/>
  <c r="P1478"/>
  <c r="P1477"/>
  <c r="S1477"/>
  <c r="O1478"/>
  <c r="R1478"/>
  <c r="D1475"/>
  <c r="E1479"/>
  <c r="C1482"/>
  <c r="F1482"/>
  <c r="K1482" s="1"/>
  <c r="O1479" l="1"/>
  <c r="A1479"/>
  <c r="B1479" s="1"/>
  <c r="R1479"/>
  <c r="D1476"/>
  <c r="E1480"/>
  <c r="C1483"/>
  <c r="F1483"/>
  <c r="K1483" s="1"/>
  <c r="A1480" l="1"/>
  <c r="B1480" s="1"/>
  <c r="O1480"/>
  <c r="S1479"/>
  <c r="P1479"/>
  <c r="R1480"/>
  <c r="D1477"/>
  <c r="E1481"/>
  <c r="A1481" s="1"/>
  <c r="B1481" s="1"/>
  <c r="C1484"/>
  <c r="F1484"/>
  <c r="K1484" s="1"/>
  <c r="P1481" l="1"/>
  <c r="S1481"/>
  <c r="R1481"/>
  <c r="S1480"/>
  <c r="P1480"/>
  <c r="O1481"/>
  <c r="D1478"/>
  <c r="E1482"/>
  <c r="R1482" s="1"/>
  <c r="C1485"/>
  <c r="F1485"/>
  <c r="K1485" s="1"/>
  <c r="O1482" l="1"/>
  <c r="A1482"/>
  <c r="B1482" s="1"/>
  <c r="D1479"/>
  <c r="E1483"/>
  <c r="C1486"/>
  <c r="F1486"/>
  <c r="K1486" s="1"/>
  <c r="O1483" l="1"/>
  <c r="A1483"/>
  <c r="B1483" s="1"/>
  <c r="S1482"/>
  <c r="P1482"/>
  <c r="R1483"/>
  <c r="D1480"/>
  <c r="E1484"/>
  <c r="O1484" s="1"/>
  <c r="C1487"/>
  <c r="F1487"/>
  <c r="K1487" s="1"/>
  <c r="A1484" l="1"/>
  <c r="B1484" s="1"/>
  <c r="S1483"/>
  <c r="P1483"/>
  <c r="R1484"/>
  <c r="D1481"/>
  <c r="E1485"/>
  <c r="R1485" s="1"/>
  <c r="C1488"/>
  <c r="F1488"/>
  <c r="K1488" s="1"/>
  <c r="A1485" l="1"/>
  <c r="B1485" s="1"/>
  <c r="P1485" s="1"/>
  <c r="S1484"/>
  <c r="P1484"/>
  <c r="S1485"/>
  <c r="O1485"/>
  <c r="D1482"/>
  <c r="E1486"/>
  <c r="A1486" s="1"/>
  <c r="B1486" s="1"/>
  <c r="C1489"/>
  <c r="F1489"/>
  <c r="K1489" s="1"/>
  <c r="S1486" l="1"/>
  <c r="P1486"/>
  <c r="O1486"/>
  <c r="R1486"/>
  <c r="D1483"/>
  <c r="E1487"/>
  <c r="R1487" s="1"/>
  <c r="C1490"/>
  <c r="F1490"/>
  <c r="K1490" s="1"/>
  <c r="A1487" l="1"/>
  <c r="B1487" s="1"/>
  <c r="P1487" s="1"/>
  <c r="O1487"/>
  <c r="D1484"/>
  <c r="E1488"/>
  <c r="C1491"/>
  <c r="F1491"/>
  <c r="K1491" s="1"/>
  <c r="S1487" l="1"/>
  <c r="O1488"/>
  <c r="R1488"/>
  <c r="A1488"/>
  <c r="B1488" s="1"/>
  <c r="D1485"/>
  <c r="E1489"/>
  <c r="C1492"/>
  <c r="F1492"/>
  <c r="K1492" s="1"/>
  <c r="A1489" l="1"/>
  <c r="B1489" s="1"/>
  <c r="S1488"/>
  <c r="P1488"/>
  <c r="R1489"/>
  <c r="O1489"/>
  <c r="D1486"/>
  <c r="E1490"/>
  <c r="A1490" s="1"/>
  <c r="B1490" s="1"/>
  <c r="C1493"/>
  <c r="F1493"/>
  <c r="K1493" s="1"/>
  <c r="S1490" l="1"/>
  <c r="P1490"/>
  <c r="P1489"/>
  <c r="S1489"/>
  <c r="R1490"/>
  <c r="O1490"/>
  <c r="D1487"/>
  <c r="E1491"/>
  <c r="C1494"/>
  <c r="F1494"/>
  <c r="K1494" s="1"/>
  <c r="O1491" l="1"/>
  <c r="A1491"/>
  <c r="B1491" s="1"/>
  <c r="R1491"/>
  <c r="D1488"/>
  <c r="E1492"/>
  <c r="C1495"/>
  <c r="F1495"/>
  <c r="A1492" l="1"/>
  <c r="B1492" s="1"/>
  <c r="O1492"/>
  <c r="S1491"/>
  <c r="P1491"/>
  <c r="R1492"/>
  <c r="D1489"/>
  <c r="E1493"/>
  <c r="C1496"/>
  <c r="F1496"/>
  <c r="S1492" l="1"/>
  <c r="P1492"/>
  <c r="A1493"/>
  <c r="B1493" s="1"/>
  <c r="R1493"/>
  <c r="O1493"/>
  <c r="D1490"/>
  <c r="E1494"/>
  <c r="R1494" s="1"/>
  <c r="C1497"/>
  <c r="F1497"/>
  <c r="K1497" s="1"/>
  <c r="O1494" l="1"/>
  <c r="P1493"/>
  <c r="S1493"/>
  <c r="A1494"/>
  <c r="B1494" s="1"/>
  <c r="D1491"/>
  <c r="E1495"/>
  <c r="A1495" s="1"/>
  <c r="B1495" s="1"/>
  <c r="C1498"/>
  <c r="F1498"/>
  <c r="K1498" s="1"/>
  <c r="S1495" l="1"/>
  <c r="P1495"/>
  <c r="S1494"/>
  <c r="P1494"/>
  <c r="D1492"/>
  <c r="E1496"/>
  <c r="A1496" s="1"/>
  <c r="B1496" s="1"/>
  <c r="C1499"/>
  <c r="F1499"/>
  <c r="D1493" l="1"/>
  <c r="E1497"/>
  <c r="O1497" s="1"/>
  <c r="C1500"/>
  <c r="F1500"/>
  <c r="K1500" s="1"/>
  <c r="R1497" l="1"/>
  <c r="A1497"/>
  <c r="B1497" s="1"/>
  <c r="D1494"/>
  <c r="E1498"/>
  <c r="A1498" s="1"/>
  <c r="B1498" s="1"/>
  <c r="C1501"/>
  <c r="F1501"/>
  <c r="K1501" s="1"/>
  <c r="S1498" l="1"/>
  <c r="P1498"/>
  <c r="P1497"/>
  <c r="S1497"/>
  <c r="R1498"/>
  <c r="O1498"/>
  <c r="D1495"/>
  <c r="E1499"/>
  <c r="C1502"/>
  <c r="F1502"/>
  <c r="K1502" s="1"/>
  <c r="A1499" l="1"/>
  <c r="D1496"/>
  <c r="E1500"/>
  <c r="C1503"/>
  <c r="F1503"/>
  <c r="K1503" s="1"/>
  <c r="B1499" l="1"/>
  <c r="O1500"/>
  <c r="A1500"/>
  <c r="B1500" s="1"/>
  <c r="R1500"/>
  <c r="D1497"/>
  <c r="E1501"/>
  <c r="C1504"/>
  <c r="F1504"/>
  <c r="K1504" s="1"/>
  <c r="S1500" l="1"/>
  <c r="P1500"/>
  <c r="O1501"/>
  <c r="A1501"/>
  <c r="B1501" s="1"/>
  <c r="R1501"/>
  <c r="D1498"/>
  <c r="E1502"/>
  <c r="R1502" s="1"/>
  <c r="C1505"/>
  <c r="F1505"/>
  <c r="K1505" s="1"/>
  <c r="S1501" l="1"/>
  <c r="P1501"/>
  <c r="A1502"/>
  <c r="B1502" s="1"/>
  <c r="O1502"/>
  <c r="D1499"/>
  <c r="E1503"/>
  <c r="C1506"/>
  <c r="F1506"/>
  <c r="K1506" s="1"/>
  <c r="S1502" l="1"/>
  <c r="P1502"/>
  <c r="A1503"/>
  <c r="B1503" s="1"/>
  <c r="O1503"/>
  <c r="R1503"/>
  <c r="D1500"/>
  <c r="E1504"/>
  <c r="O1504" s="1"/>
  <c r="C1507"/>
  <c r="F1507"/>
  <c r="K1507" s="1"/>
  <c r="S1503" l="1"/>
  <c r="P1503"/>
  <c r="A1504"/>
  <c r="B1504" s="1"/>
  <c r="R1504"/>
  <c r="D1501"/>
  <c r="E1505"/>
  <c r="O1505" s="1"/>
  <c r="C1508"/>
  <c r="F1508"/>
  <c r="K1508" s="1"/>
  <c r="A1505" l="1"/>
  <c r="B1505" s="1"/>
  <c r="S1505" s="1"/>
  <c r="S1504"/>
  <c r="P1504"/>
  <c r="P1505"/>
  <c r="R1505"/>
  <c r="D1502"/>
  <c r="E1506"/>
  <c r="A1506" s="1"/>
  <c r="B1506" s="1"/>
  <c r="C1509"/>
  <c r="F1509"/>
  <c r="K1509" s="1"/>
  <c r="S1506" l="1"/>
  <c r="P1506"/>
  <c r="R1506"/>
  <c r="O1506"/>
  <c r="D1503"/>
  <c r="E1507"/>
  <c r="O1507" s="1"/>
  <c r="C1510"/>
  <c r="F1510"/>
  <c r="K1510" s="1"/>
  <c r="R1507" l="1"/>
  <c r="A1507"/>
  <c r="B1507" s="1"/>
  <c r="D1504"/>
  <c r="E1508"/>
  <c r="O1508" s="1"/>
  <c r="C1511"/>
  <c r="F1511"/>
  <c r="K1511" s="1"/>
  <c r="A1508" l="1"/>
  <c r="B1508" s="1"/>
  <c r="S1507"/>
  <c r="P1507"/>
  <c r="R1508"/>
  <c r="D1505"/>
  <c r="E1509"/>
  <c r="O1509" s="1"/>
  <c r="C1512"/>
  <c r="F1512"/>
  <c r="K1512" s="1"/>
  <c r="A1509" l="1"/>
  <c r="B1509" s="1"/>
  <c r="S1509" s="1"/>
  <c r="S1508"/>
  <c r="P1508"/>
  <c r="P1509"/>
  <c r="R1509"/>
  <c r="D1506"/>
  <c r="E1510"/>
  <c r="A1510" s="1"/>
  <c r="B1510" s="1"/>
  <c r="C1513"/>
  <c r="F1513"/>
  <c r="K1513" s="1"/>
  <c r="S1510" l="1"/>
  <c r="P1510"/>
  <c r="R1510"/>
  <c r="O1510"/>
  <c r="D1507"/>
  <c r="E1511"/>
  <c r="R1511" s="1"/>
  <c r="C1514"/>
  <c r="F1514"/>
  <c r="K1514" s="1"/>
  <c r="O1511" l="1"/>
  <c r="A1511"/>
  <c r="B1511" s="1"/>
  <c r="D1508"/>
  <c r="E1512"/>
  <c r="O1512" s="1"/>
  <c r="C1515"/>
  <c r="F1515"/>
  <c r="K1515" s="1"/>
  <c r="S1511" l="1"/>
  <c r="P1511"/>
  <c r="A1512"/>
  <c r="B1512" s="1"/>
  <c r="R1512"/>
  <c r="D1509"/>
  <c r="E1513"/>
  <c r="R1513" s="1"/>
  <c r="C1516"/>
  <c r="F1516"/>
  <c r="K1516" s="1"/>
  <c r="O1513" l="1"/>
  <c r="S1512"/>
  <c r="P1512"/>
  <c r="A1513"/>
  <c r="B1513" s="1"/>
  <c r="D1510"/>
  <c r="E1514"/>
  <c r="C1517"/>
  <c r="F1517"/>
  <c r="K1517" s="1"/>
  <c r="R1514" l="1"/>
  <c r="O1514"/>
  <c r="S1513"/>
  <c r="P1513"/>
  <c r="A1514"/>
  <c r="B1514" s="1"/>
  <c r="D1511"/>
  <c r="E1515"/>
  <c r="A1515" s="1"/>
  <c r="B1515" s="1"/>
  <c r="C1518"/>
  <c r="F1518"/>
  <c r="K1518" s="1"/>
  <c r="S1515" l="1"/>
  <c r="P1515"/>
  <c r="R1515"/>
  <c r="S1514"/>
  <c r="P1514"/>
  <c r="O1515"/>
  <c r="D1512"/>
  <c r="E1516"/>
  <c r="C1519"/>
  <c r="F1519"/>
  <c r="K1519" s="1"/>
  <c r="R1516" l="1"/>
  <c r="A1516"/>
  <c r="B1516" s="1"/>
  <c r="O1516"/>
  <c r="D1513"/>
  <c r="E1517"/>
  <c r="C1520"/>
  <c r="F1520"/>
  <c r="K1520" s="1"/>
  <c r="O1517" l="1"/>
  <c r="A1517"/>
  <c r="B1517" s="1"/>
  <c r="S1516"/>
  <c r="P1516"/>
  <c r="R1517"/>
  <c r="D1514"/>
  <c r="E1518"/>
  <c r="A1518" s="1"/>
  <c r="B1518" s="1"/>
  <c r="C1521"/>
  <c r="F1521"/>
  <c r="K1521" s="1"/>
  <c r="S1518" l="1"/>
  <c r="P1518"/>
  <c r="R1518"/>
  <c r="S1517"/>
  <c r="P1517"/>
  <c r="O1518"/>
  <c r="D1515"/>
  <c r="E1519"/>
  <c r="O1519" s="1"/>
  <c r="C1522"/>
  <c r="F1522"/>
  <c r="K1522" s="1"/>
  <c r="R1519" l="1"/>
  <c r="A1519"/>
  <c r="B1519" s="1"/>
  <c r="D1516"/>
  <c r="E1520"/>
  <c r="C1523"/>
  <c r="F1523"/>
  <c r="K1523" s="1"/>
  <c r="O1520" l="1"/>
  <c r="A1520"/>
  <c r="B1520" s="1"/>
  <c r="S1519"/>
  <c r="P1519"/>
  <c r="R1520"/>
  <c r="D1517"/>
  <c r="E1521"/>
  <c r="A1521" s="1"/>
  <c r="B1521" s="1"/>
  <c r="C1524"/>
  <c r="F1524"/>
  <c r="K1524" s="1"/>
  <c r="S1521" l="1"/>
  <c r="P1521"/>
  <c r="O1521"/>
  <c r="S1520"/>
  <c r="P1520"/>
  <c r="R1521"/>
  <c r="D1518"/>
  <c r="E1522"/>
  <c r="O1522" s="1"/>
  <c r="C1525"/>
  <c r="F1525"/>
  <c r="K1525" s="1"/>
  <c r="R1522" l="1"/>
  <c r="A1522"/>
  <c r="B1522" s="1"/>
  <c r="D1519"/>
  <c r="E1523"/>
  <c r="A1523" s="1"/>
  <c r="B1523" s="1"/>
  <c r="C1526"/>
  <c r="F1526"/>
  <c r="R1523" l="1"/>
  <c r="S1523"/>
  <c r="P1523"/>
  <c r="O1523"/>
  <c r="S1522"/>
  <c r="P1522"/>
  <c r="D1520"/>
  <c r="E1524"/>
  <c r="A1524" s="1"/>
  <c r="B1524" s="1"/>
  <c r="C1527"/>
  <c r="F1527"/>
  <c r="S1524" l="1"/>
  <c r="P1524"/>
  <c r="O1524"/>
  <c r="R1524"/>
  <c r="D1521"/>
  <c r="E1525"/>
  <c r="A1525" s="1"/>
  <c r="B1525" s="1"/>
  <c r="C1528"/>
  <c r="F1528"/>
  <c r="K1528" s="1"/>
  <c r="R1525" l="1"/>
  <c r="S1525"/>
  <c r="P1525"/>
  <c r="O1525"/>
  <c r="D1522"/>
  <c r="E1526"/>
  <c r="C1529"/>
  <c r="F1529"/>
  <c r="K1529" s="1"/>
  <c r="A1526" l="1"/>
  <c r="B1526" s="1"/>
  <c r="D1523"/>
  <c r="E1527"/>
  <c r="C1530"/>
  <c r="F1530"/>
  <c r="A1527" l="1"/>
  <c r="B1527" s="1"/>
  <c r="D1524"/>
  <c r="E1528"/>
  <c r="R1528" s="1"/>
  <c r="C1531"/>
  <c r="F1531"/>
  <c r="K1531" s="1"/>
  <c r="O1528" l="1"/>
  <c r="A1528"/>
  <c r="B1528" s="1"/>
  <c r="S1527"/>
  <c r="P1527"/>
  <c r="D1525"/>
  <c r="E1529"/>
  <c r="C1532"/>
  <c r="F1532"/>
  <c r="K1532" s="1"/>
  <c r="S1528" l="1"/>
  <c r="P1528"/>
  <c r="A1529"/>
  <c r="B1529" s="1"/>
  <c r="O1529"/>
  <c r="R1529"/>
  <c r="D1526"/>
  <c r="E1530"/>
  <c r="A1530" s="1"/>
  <c r="C1533"/>
  <c r="F1533"/>
  <c r="K1533" s="1"/>
  <c r="B1530" l="1"/>
  <c r="S1529"/>
  <c r="P1529"/>
  <c r="D1527"/>
  <c r="E1531"/>
  <c r="O1531" s="1"/>
  <c r="C1534"/>
  <c r="F1534"/>
  <c r="K1534" s="1"/>
  <c r="R1531" l="1"/>
  <c r="S1530"/>
  <c r="P1530"/>
  <c r="A1531"/>
  <c r="B1531" s="1"/>
  <c r="D1528"/>
  <c r="E1532"/>
  <c r="R1532" s="1"/>
  <c r="C1535"/>
  <c r="F1535"/>
  <c r="K1535" s="1"/>
  <c r="O1532" l="1"/>
  <c r="S1531"/>
  <c r="P1531"/>
  <c r="A1532"/>
  <c r="B1532" s="1"/>
  <c r="D1529"/>
  <c r="E1533"/>
  <c r="A1533" s="1"/>
  <c r="B1533" s="1"/>
  <c r="C1536"/>
  <c r="F1536"/>
  <c r="K1536" s="1"/>
  <c r="S1533" l="1"/>
  <c r="P1533"/>
  <c r="O1533"/>
  <c r="S1532"/>
  <c r="P1532"/>
  <c r="R1533"/>
  <c r="D1530"/>
  <c r="E1534"/>
  <c r="A1534" s="1"/>
  <c r="B1534" s="1"/>
  <c r="C1537"/>
  <c r="F1537"/>
  <c r="K1537" s="1"/>
  <c r="O1534" l="1"/>
  <c r="S1534"/>
  <c r="P1534"/>
  <c r="R1534"/>
  <c r="D1531"/>
  <c r="E1535"/>
  <c r="C1538"/>
  <c r="F1538"/>
  <c r="K1538" s="1"/>
  <c r="R1535" l="1"/>
  <c r="O1535"/>
  <c r="A1535"/>
  <c r="B1535" s="1"/>
  <c r="D1532"/>
  <c r="E1536"/>
  <c r="C1539"/>
  <c r="F1539"/>
  <c r="K1539" s="1"/>
  <c r="A1536" l="1"/>
  <c r="B1536" s="1"/>
  <c r="S1535"/>
  <c r="P1535"/>
  <c r="O1536"/>
  <c r="R1536"/>
  <c r="D1533"/>
  <c r="E1537"/>
  <c r="O1537" s="1"/>
  <c r="C1540"/>
  <c r="F1540"/>
  <c r="K1540" s="1"/>
  <c r="S1536" l="1"/>
  <c r="P1536"/>
  <c r="A1537"/>
  <c r="B1537" s="1"/>
  <c r="R1537"/>
  <c r="D1534"/>
  <c r="E1538"/>
  <c r="R1538" s="1"/>
  <c r="C1541"/>
  <c r="F1541"/>
  <c r="K1541" s="1"/>
  <c r="O1538" l="1"/>
  <c r="S1537"/>
  <c r="P1537"/>
  <c r="A1538"/>
  <c r="B1538" s="1"/>
  <c r="D1535"/>
  <c r="E1539"/>
  <c r="C1542"/>
  <c r="F1542"/>
  <c r="K1542" s="1"/>
  <c r="R1539" l="1"/>
  <c r="O1539"/>
  <c r="S1538"/>
  <c r="P1538"/>
  <c r="A1539"/>
  <c r="B1539" s="1"/>
  <c r="D1536"/>
  <c r="E1540"/>
  <c r="A1540" s="1"/>
  <c r="B1540" s="1"/>
  <c r="C1543"/>
  <c r="F1543"/>
  <c r="K1543" s="1"/>
  <c r="S1540" l="1"/>
  <c r="P1540"/>
  <c r="R1540"/>
  <c r="S1539"/>
  <c r="P1539"/>
  <c r="O1540"/>
  <c r="D1537"/>
  <c r="E1541"/>
  <c r="A1541" s="1"/>
  <c r="B1541" s="1"/>
  <c r="C1544"/>
  <c r="F1544"/>
  <c r="K1544" s="1"/>
  <c r="R1541" l="1"/>
  <c r="S1541"/>
  <c r="P1541"/>
  <c r="O1541"/>
  <c r="D1538"/>
  <c r="E1542"/>
  <c r="O1542" s="1"/>
  <c r="C1545"/>
  <c r="F1545"/>
  <c r="K1545" s="1"/>
  <c r="A1542" l="1"/>
  <c r="B1542" s="1"/>
  <c r="R1542"/>
  <c r="D1539"/>
  <c r="E1543"/>
  <c r="A1543" s="1"/>
  <c r="B1543" s="1"/>
  <c r="C1546"/>
  <c r="F1546"/>
  <c r="K1546" s="1"/>
  <c r="S1543" l="1"/>
  <c r="P1543"/>
  <c r="R1543"/>
  <c r="O1543"/>
  <c r="S1542"/>
  <c r="P1542"/>
  <c r="D1540"/>
  <c r="E1544"/>
  <c r="O1544" s="1"/>
  <c r="C1547"/>
  <c r="F1547"/>
  <c r="K1547" s="1"/>
  <c r="R1544" l="1"/>
  <c r="A1544"/>
  <c r="B1544" s="1"/>
  <c r="D1541"/>
  <c r="E1545"/>
  <c r="C1548"/>
  <c r="F1548"/>
  <c r="K1548" s="1"/>
  <c r="O1545" l="1"/>
  <c r="A1545"/>
  <c r="B1545" s="1"/>
  <c r="S1544"/>
  <c r="P1544"/>
  <c r="R1545"/>
  <c r="D1542"/>
  <c r="E1546"/>
  <c r="A1546" s="1"/>
  <c r="B1546" s="1"/>
  <c r="C1549"/>
  <c r="F1549"/>
  <c r="K1549" s="1"/>
  <c r="S1546" l="1"/>
  <c r="P1546"/>
  <c r="O1546"/>
  <c r="S1545"/>
  <c r="P1545"/>
  <c r="R1546"/>
  <c r="D1543"/>
  <c r="E1547"/>
  <c r="R1547" s="1"/>
  <c r="C1550"/>
  <c r="F1550"/>
  <c r="K1550" s="1"/>
  <c r="O1547" l="1"/>
  <c r="A1547"/>
  <c r="B1547" s="1"/>
  <c r="D1544"/>
  <c r="E1548"/>
  <c r="C1551"/>
  <c r="F1551"/>
  <c r="K1551" s="1"/>
  <c r="A1548" l="1"/>
  <c r="B1548" s="1"/>
  <c r="R1548"/>
  <c r="S1547"/>
  <c r="P1547"/>
  <c r="O1548"/>
  <c r="D1545"/>
  <c r="E1549"/>
  <c r="O1549" s="1"/>
  <c r="C1552"/>
  <c r="F1552"/>
  <c r="K1552" s="1"/>
  <c r="S1548" l="1"/>
  <c r="P1548"/>
  <c r="A1549"/>
  <c r="B1549" s="1"/>
  <c r="R1549"/>
  <c r="D1546"/>
  <c r="E1550"/>
  <c r="R1550" s="1"/>
  <c r="C1553"/>
  <c r="F1553"/>
  <c r="K1553" s="1"/>
  <c r="A1550" l="1"/>
  <c r="B1550" s="1"/>
  <c r="S1550" s="1"/>
  <c r="S1549"/>
  <c r="P1549"/>
  <c r="O1550"/>
  <c r="D1547"/>
  <c r="E1551"/>
  <c r="A1551" s="1"/>
  <c r="B1551" s="1"/>
  <c r="C1554"/>
  <c r="F1554"/>
  <c r="K1554" s="1"/>
  <c r="P1550" l="1"/>
  <c r="S1551"/>
  <c r="P1551"/>
  <c r="R1551"/>
  <c r="O1551"/>
  <c r="D1548"/>
  <c r="E1552"/>
  <c r="R1552" s="1"/>
  <c r="C1555"/>
  <c r="F1555"/>
  <c r="K1555" s="1"/>
  <c r="O1552" l="1"/>
  <c r="A1552"/>
  <c r="B1552" s="1"/>
  <c r="D1549"/>
  <c r="E1553"/>
  <c r="O1553" s="1"/>
  <c r="C1556"/>
  <c r="F1556"/>
  <c r="S1552" l="1"/>
  <c r="P1552"/>
  <c r="A1553"/>
  <c r="B1553" s="1"/>
  <c r="R1553"/>
  <c r="D1550"/>
  <c r="E1554"/>
  <c r="R1554" s="1"/>
  <c r="C1557"/>
  <c r="F1557"/>
  <c r="O1554" l="1"/>
  <c r="S1553"/>
  <c r="P1553"/>
  <c r="A1554"/>
  <c r="B1554" s="1"/>
  <c r="D1551"/>
  <c r="E1555"/>
  <c r="O1555" s="1"/>
  <c r="C1558"/>
  <c r="F1558"/>
  <c r="K1558" s="1"/>
  <c r="S1554" l="1"/>
  <c r="P1554"/>
  <c r="R1555"/>
  <c r="A1555"/>
  <c r="B1555" s="1"/>
  <c r="D1552"/>
  <c r="E1556"/>
  <c r="A1556" s="1"/>
  <c r="B1556" s="1"/>
  <c r="C1559"/>
  <c r="F1559"/>
  <c r="K1559" s="1"/>
  <c r="S1555" l="1"/>
  <c r="P1555"/>
  <c r="D1553"/>
  <c r="E1557"/>
  <c r="C1560"/>
  <c r="F1560"/>
  <c r="A1557" l="1"/>
  <c r="B1557" s="1"/>
  <c r="D1554"/>
  <c r="E1558"/>
  <c r="C1561"/>
  <c r="F1561"/>
  <c r="K1561" s="1"/>
  <c r="S1557" l="1"/>
  <c r="P1557"/>
  <c r="A1558"/>
  <c r="B1558" s="1"/>
  <c r="O1558"/>
  <c r="R1558"/>
  <c r="D1555"/>
  <c r="E1559"/>
  <c r="A1559" s="1"/>
  <c r="B1559" s="1"/>
  <c r="C1562"/>
  <c r="F1562"/>
  <c r="K1562" s="1"/>
  <c r="S1559" l="1"/>
  <c r="P1559"/>
  <c r="S1558"/>
  <c r="P1558"/>
  <c r="R1559"/>
  <c r="O1559"/>
  <c r="D1556"/>
  <c r="E1560"/>
  <c r="C1563"/>
  <c r="F1563"/>
  <c r="K1563" s="1"/>
  <c r="A1560" l="1"/>
  <c r="D1557"/>
  <c r="E1561"/>
  <c r="C1564"/>
  <c r="F1564"/>
  <c r="K1564" s="1"/>
  <c r="B1560" l="1"/>
  <c r="A1561"/>
  <c r="B1561" s="1"/>
  <c r="O1561"/>
  <c r="R1561"/>
  <c r="D1558"/>
  <c r="E1562"/>
  <c r="C1565"/>
  <c r="F1565"/>
  <c r="K1565" s="1"/>
  <c r="O1562" l="1"/>
  <c r="S1561"/>
  <c r="P1561"/>
  <c r="A1562"/>
  <c r="B1562" s="1"/>
  <c r="S1560"/>
  <c r="P1560"/>
  <c r="R1562"/>
  <c r="D1559"/>
  <c r="E1563"/>
  <c r="C1566"/>
  <c r="F1566"/>
  <c r="K1566" s="1"/>
  <c r="S1562" l="1"/>
  <c r="P1562"/>
  <c r="A1563"/>
  <c r="B1563" s="1"/>
  <c r="O1563"/>
  <c r="R1563"/>
  <c r="D1560"/>
  <c r="E1564"/>
  <c r="A1564" s="1"/>
  <c r="B1564" s="1"/>
  <c r="C1567"/>
  <c r="F1567"/>
  <c r="K1567" s="1"/>
  <c r="S1564" l="1"/>
  <c r="P1564"/>
  <c r="S1563"/>
  <c r="P1563"/>
  <c r="R1564"/>
  <c r="O1564"/>
  <c r="D1561"/>
  <c r="E1565"/>
  <c r="C1568"/>
  <c r="F1568"/>
  <c r="K1568" s="1"/>
  <c r="O1565" l="1"/>
  <c r="R1565"/>
  <c r="A1565"/>
  <c r="B1565" s="1"/>
  <c r="D1562"/>
  <c r="E1566"/>
  <c r="C1569"/>
  <c r="F1569"/>
  <c r="K1569" s="1"/>
  <c r="O1566" l="1"/>
  <c r="S1565"/>
  <c r="P1565"/>
  <c r="A1566"/>
  <c r="B1566" s="1"/>
  <c r="R1566"/>
  <c r="D1563"/>
  <c r="E1567"/>
  <c r="O1567" s="1"/>
  <c r="C1570"/>
  <c r="F1570"/>
  <c r="K1570" s="1"/>
  <c r="S1566" l="1"/>
  <c r="P1566"/>
  <c r="A1567"/>
  <c r="B1567" s="1"/>
  <c r="R1567"/>
  <c r="D1564"/>
  <c r="E1568"/>
  <c r="O1568" s="1"/>
  <c r="C1571"/>
  <c r="F1571"/>
  <c r="K1571" s="1"/>
  <c r="R1568" l="1"/>
  <c r="S1567"/>
  <c r="P1567"/>
  <c r="A1568"/>
  <c r="B1568" s="1"/>
  <c r="D1565"/>
  <c r="E1569"/>
  <c r="C1572"/>
  <c r="F1572"/>
  <c r="K1572" s="1"/>
  <c r="O1569" l="1"/>
  <c r="R1569"/>
  <c r="S1568"/>
  <c r="P1568"/>
  <c r="A1569"/>
  <c r="B1569" s="1"/>
  <c r="D1566"/>
  <c r="E1570"/>
  <c r="O1570" s="1"/>
  <c r="C1573"/>
  <c r="F1573"/>
  <c r="K1573" s="1"/>
  <c r="S1569" l="1"/>
  <c r="P1569"/>
  <c r="A1570"/>
  <c r="B1570" s="1"/>
  <c r="R1570"/>
  <c r="D1567"/>
  <c r="E1571"/>
  <c r="R1571" s="1"/>
  <c r="C1574"/>
  <c r="F1574"/>
  <c r="K1574" s="1"/>
  <c r="O1571" l="1"/>
  <c r="S1570"/>
  <c r="P1570"/>
  <c r="A1571"/>
  <c r="B1571" s="1"/>
  <c r="D1568"/>
  <c r="E1572"/>
  <c r="C1575"/>
  <c r="F1575"/>
  <c r="K1575" s="1"/>
  <c r="R1572" l="1"/>
  <c r="O1572"/>
  <c r="S1571"/>
  <c r="P1571"/>
  <c r="A1572"/>
  <c r="B1572" s="1"/>
  <c r="D1569"/>
  <c r="E1573"/>
  <c r="A1573" s="1"/>
  <c r="B1573" s="1"/>
  <c r="C1576"/>
  <c r="F1576"/>
  <c r="K1576" s="1"/>
  <c r="S1573" l="1"/>
  <c r="P1573"/>
  <c r="R1573"/>
  <c r="S1572"/>
  <c r="P1572"/>
  <c r="O1573"/>
  <c r="D1570"/>
  <c r="E1574"/>
  <c r="C1577"/>
  <c r="F1577"/>
  <c r="K1577" s="1"/>
  <c r="R1574" l="1"/>
  <c r="A1574"/>
  <c r="B1574" s="1"/>
  <c r="O1574"/>
  <c r="D1571"/>
  <c r="E1575"/>
  <c r="C1578"/>
  <c r="F1578"/>
  <c r="K1578" s="1"/>
  <c r="O1575" l="1"/>
  <c r="A1575"/>
  <c r="B1575" s="1"/>
  <c r="S1574"/>
  <c r="P1574"/>
  <c r="R1575"/>
  <c r="D1572"/>
  <c r="E1576"/>
  <c r="A1576" s="1"/>
  <c r="B1576" s="1"/>
  <c r="C1579"/>
  <c r="F1579"/>
  <c r="K1579" s="1"/>
  <c r="S1576" l="1"/>
  <c r="P1576"/>
  <c r="R1576"/>
  <c r="S1575"/>
  <c r="P1575"/>
  <c r="O1576"/>
  <c r="D1573"/>
  <c r="E1577"/>
  <c r="O1577" s="1"/>
  <c r="C1580"/>
  <c r="F1580"/>
  <c r="K1580" s="1"/>
  <c r="R1577" l="1"/>
  <c r="A1577"/>
  <c r="B1577" s="1"/>
  <c r="D1574"/>
  <c r="E1578"/>
  <c r="C1581"/>
  <c r="F1581"/>
  <c r="K1581" s="1"/>
  <c r="O1578" l="1"/>
  <c r="A1578"/>
  <c r="B1578" s="1"/>
  <c r="S1577"/>
  <c r="P1577"/>
  <c r="R1578"/>
  <c r="D1575"/>
  <c r="E1579"/>
  <c r="A1579" s="1"/>
  <c r="B1579" s="1"/>
  <c r="C1582"/>
  <c r="F1582"/>
  <c r="K1582" s="1"/>
  <c r="S1579" l="1"/>
  <c r="P1579"/>
  <c r="O1579"/>
  <c r="S1578"/>
  <c r="P1578"/>
  <c r="R1579"/>
  <c r="D1576"/>
  <c r="E1580"/>
  <c r="R1580" s="1"/>
  <c r="C1583"/>
  <c r="F1583"/>
  <c r="K1583" s="1"/>
  <c r="O1580" l="1"/>
  <c r="A1580"/>
  <c r="B1580" s="1"/>
  <c r="D1577"/>
  <c r="E1581"/>
  <c r="C1584"/>
  <c r="F1584"/>
  <c r="K1584" s="1"/>
  <c r="A1581" l="1"/>
  <c r="B1581" s="1"/>
  <c r="R1581"/>
  <c r="S1580"/>
  <c r="P1580"/>
  <c r="O1581"/>
  <c r="D1578"/>
  <c r="E1582"/>
  <c r="O1582" s="1"/>
  <c r="C1585"/>
  <c r="F1585"/>
  <c r="K1585" s="1"/>
  <c r="S1581" l="1"/>
  <c r="P1581"/>
  <c r="A1582"/>
  <c r="B1582" s="1"/>
  <c r="R1582"/>
  <c r="D1579"/>
  <c r="E1583"/>
  <c r="R1583" s="1"/>
  <c r="C1586"/>
  <c r="F1586"/>
  <c r="K1586" s="1"/>
  <c r="O1583" l="1"/>
  <c r="S1582"/>
  <c r="P1582"/>
  <c r="A1583"/>
  <c r="B1583" s="1"/>
  <c r="D1580"/>
  <c r="E1584"/>
  <c r="C1587"/>
  <c r="F1587"/>
  <c r="R1584" l="1"/>
  <c r="O1584"/>
  <c r="S1583"/>
  <c r="P1583"/>
  <c r="A1584"/>
  <c r="B1584" s="1"/>
  <c r="D1581"/>
  <c r="E1585"/>
  <c r="C1588"/>
  <c r="F1588"/>
  <c r="A1585" l="1"/>
  <c r="B1585" s="1"/>
  <c r="O1585"/>
  <c r="S1584"/>
  <c r="P1584"/>
  <c r="R1585"/>
  <c r="D1582"/>
  <c r="E1586"/>
  <c r="O1586" s="1"/>
  <c r="C1589"/>
  <c r="F1589"/>
  <c r="K1589" s="1"/>
  <c r="S1585" l="1"/>
  <c r="P1585"/>
  <c r="A1586"/>
  <c r="B1586" s="1"/>
  <c r="R1586"/>
  <c r="D1583"/>
  <c r="E1587"/>
  <c r="C1590"/>
  <c r="F1590"/>
  <c r="K1590" s="1"/>
  <c r="S1586" l="1"/>
  <c r="P1586"/>
  <c r="A1587"/>
  <c r="B1587" s="1"/>
  <c r="D1584"/>
  <c r="E1588"/>
  <c r="C1591"/>
  <c r="F1591"/>
  <c r="A1588" l="1"/>
  <c r="B1588" s="1"/>
  <c r="S1587"/>
  <c r="P1587"/>
  <c r="D1585"/>
  <c r="E1589"/>
  <c r="A1589" s="1"/>
  <c r="B1589" s="1"/>
  <c r="C1592"/>
  <c r="F1592"/>
  <c r="K1592" s="1"/>
  <c r="O1589" l="1"/>
  <c r="S1589"/>
  <c r="P1589"/>
  <c r="R1589"/>
  <c r="D1586"/>
  <c r="E1590"/>
  <c r="A1590" s="1"/>
  <c r="B1590" s="1"/>
  <c r="C1593"/>
  <c r="F1593"/>
  <c r="K1593" s="1"/>
  <c r="R1590" l="1"/>
  <c r="S1590"/>
  <c r="P1590"/>
  <c r="O1590"/>
  <c r="D1587"/>
  <c r="E1591"/>
  <c r="C1594"/>
  <c r="F1594"/>
  <c r="K1594" s="1"/>
  <c r="A1591" l="1"/>
  <c r="D1588"/>
  <c r="E1592"/>
  <c r="C1595"/>
  <c r="F1595"/>
  <c r="K1595" s="1"/>
  <c r="B1591" l="1"/>
  <c r="A1592"/>
  <c r="B1592" s="1"/>
  <c r="O1592"/>
  <c r="R1592"/>
  <c r="D1589"/>
  <c r="E1593"/>
  <c r="C1596"/>
  <c r="F1596"/>
  <c r="K1596" s="1"/>
  <c r="A1593" l="1"/>
  <c r="B1593" s="1"/>
  <c r="S1592"/>
  <c r="P1592"/>
  <c r="R1593"/>
  <c r="O1593"/>
  <c r="D1590"/>
  <c r="E1594"/>
  <c r="O1594" s="1"/>
  <c r="C1597"/>
  <c r="F1597"/>
  <c r="K1597" s="1"/>
  <c r="A1594" l="1"/>
  <c r="B1594" s="1"/>
  <c r="P1593"/>
  <c r="S1593"/>
  <c r="R1594"/>
  <c r="D1591"/>
  <c r="E1595"/>
  <c r="O1595" s="1"/>
  <c r="C1598"/>
  <c r="F1598"/>
  <c r="K1598" s="1"/>
  <c r="A1595" l="1"/>
  <c r="B1595" s="1"/>
  <c r="R1595"/>
  <c r="S1594"/>
  <c r="P1594"/>
  <c r="D1592"/>
  <c r="E1596"/>
  <c r="O1596" s="1"/>
  <c r="C1599"/>
  <c r="F1599"/>
  <c r="K1599" s="1"/>
  <c r="A1596" l="1"/>
  <c r="B1596" s="1"/>
  <c r="S1596" s="1"/>
  <c r="S1595"/>
  <c r="P1595"/>
  <c r="P1596"/>
  <c r="R1596"/>
  <c r="D1593"/>
  <c r="E1597"/>
  <c r="A1597" s="1"/>
  <c r="B1597" s="1"/>
  <c r="C1600"/>
  <c r="F1600"/>
  <c r="K1600" s="1"/>
  <c r="P1597" l="1"/>
  <c r="S1597"/>
  <c r="R1597"/>
  <c r="O1597"/>
  <c r="D1594"/>
  <c r="E1598"/>
  <c r="O1598" s="1"/>
  <c r="C1601"/>
  <c r="F1601"/>
  <c r="K1601" s="1"/>
  <c r="R1598" l="1"/>
  <c r="A1598"/>
  <c r="B1598" s="1"/>
  <c r="D1595"/>
  <c r="E1599"/>
  <c r="O1599" s="1"/>
  <c r="C1602"/>
  <c r="F1602"/>
  <c r="K1602" s="1"/>
  <c r="S1598" l="1"/>
  <c r="P1598"/>
  <c r="A1599"/>
  <c r="B1599" s="1"/>
  <c r="R1599"/>
  <c r="D1596"/>
  <c r="E1600"/>
  <c r="R1600" s="1"/>
  <c r="C1603"/>
  <c r="F1603"/>
  <c r="K1603" s="1"/>
  <c r="A1600" l="1"/>
  <c r="B1600" s="1"/>
  <c r="S1600" s="1"/>
  <c r="S1599"/>
  <c r="P1599"/>
  <c r="O1600"/>
  <c r="D1597"/>
  <c r="E1601"/>
  <c r="A1601" s="1"/>
  <c r="B1601" s="1"/>
  <c r="C1604"/>
  <c r="F1604"/>
  <c r="K1604" s="1"/>
  <c r="P1600" l="1"/>
  <c r="P1601"/>
  <c r="S1601"/>
  <c r="R1601"/>
  <c r="O1601"/>
  <c r="D1598"/>
  <c r="E1602"/>
  <c r="R1602" s="1"/>
  <c r="C1605"/>
  <c r="F1605"/>
  <c r="K1605" s="1"/>
  <c r="O1602" l="1"/>
  <c r="A1602"/>
  <c r="B1602" s="1"/>
  <c r="D1599"/>
  <c r="E1603"/>
  <c r="O1603" s="1"/>
  <c r="C1606"/>
  <c r="F1606"/>
  <c r="K1606" s="1"/>
  <c r="S1602" l="1"/>
  <c r="P1602"/>
  <c r="A1603"/>
  <c r="B1603" s="1"/>
  <c r="R1603"/>
  <c r="D1600"/>
  <c r="E1604"/>
  <c r="R1604" s="1"/>
  <c r="C1607"/>
  <c r="F1607"/>
  <c r="K1607" s="1"/>
  <c r="O1604" l="1"/>
  <c r="S1603"/>
  <c r="P1603"/>
  <c r="A1604"/>
  <c r="B1604" s="1"/>
  <c r="D1601"/>
  <c r="E1605"/>
  <c r="C1608"/>
  <c r="F1608"/>
  <c r="K1608" s="1"/>
  <c r="R1605" l="1"/>
  <c r="O1605"/>
  <c r="S1604"/>
  <c r="P1604"/>
  <c r="A1605"/>
  <c r="B1605" s="1"/>
  <c r="D1602"/>
  <c r="E1606"/>
  <c r="A1606" s="1"/>
  <c r="B1606" s="1"/>
  <c r="C1609"/>
  <c r="F1609"/>
  <c r="K1609" s="1"/>
  <c r="S1606" l="1"/>
  <c r="P1606"/>
  <c r="P1605"/>
  <c r="S1605"/>
  <c r="R1606"/>
  <c r="O1606"/>
  <c r="D1603"/>
  <c r="E1607"/>
  <c r="O1607" s="1"/>
  <c r="C1610"/>
  <c r="F1610"/>
  <c r="K1610" s="1"/>
  <c r="A1607" l="1"/>
  <c r="B1607" s="1"/>
  <c r="R1607"/>
  <c r="D1604"/>
  <c r="E1608"/>
  <c r="C1611"/>
  <c r="F1611"/>
  <c r="K1611" s="1"/>
  <c r="A1608" l="1"/>
  <c r="B1608" s="1"/>
  <c r="S1607"/>
  <c r="P1607"/>
  <c r="O1608"/>
  <c r="R1608"/>
  <c r="D1605"/>
  <c r="E1609"/>
  <c r="A1609" s="1"/>
  <c r="B1609" s="1"/>
  <c r="C1612"/>
  <c r="F1612"/>
  <c r="K1612" s="1"/>
  <c r="P1609" l="1"/>
  <c r="S1609"/>
  <c r="S1608"/>
  <c r="P1608"/>
  <c r="R1609"/>
  <c r="O1609"/>
  <c r="D1606"/>
  <c r="E1610"/>
  <c r="A1610" s="1"/>
  <c r="B1610" s="1"/>
  <c r="C1613"/>
  <c r="F1613"/>
  <c r="K1613" s="1"/>
  <c r="S1610" l="1"/>
  <c r="P1610"/>
  <c r="O1610"/>
  <c r="R1610"/>
  <c r="D1607"/>
  <c r="E1611"/>
  <c r="R1611" s="1"/>
  <c r="C1614"/>
  <c r="F1614"/>
  <c r="K1614" s="1"/>
  <c r="A1611" l="1"/>
  <c r="B1611" s="1"/>
  <c r="S1611" s="1"/>
  <c r="O1611"/>
  <c r="D1608"/>
  <c r="E1612"/>
  <c r="C1615"/>
  <c r="F1615"/>
  <c r="K1615" s="1"/>
  <c r="P1611" l="1"/>
  <c r="O1612"/>
  <c r="R1612"/>
  <c r="A1612"/>
  <c r="B1612" s="1"/>
  <c r="D1609"/>
  <c r="E1613"/>
  <c r="C1616"/>
  <c r="F1616"/>
  <c r="K1616" s="1"/>
  <c r="A1613" l="1"/>
  <c r="B1613" s="1"/>
  <c r="S1612"/>
  <c r="P1612"/>
  <c r="R1613"/>
  <c r="O1613"/>
  <c r="D1610"/>
  <c r="E1614"/>
  <c r="A1614" s="1"/>
  <c r="B1614" s="1"/>
  <c r="C1617"/>
  <c r="F1617"/>
  <c r="K1617" s="1"/>
  <c r="S1614" l="1"/>
  <c r="P1614"/>
  <c r="P1613"/>
  <c r="S1613"/>
  <c r="R1614"/>
  <c r="O1614"/>
  <c r="D1611"/>
  <c r="E1615"/>
  <c r="C1618"/>
  <c r="F1618"/>
  <c r="O1615" l="1"/>
  <c r="A1615"/>
  <c r="B1615" s="1"/>
  <c r="R1615"/>
  <c r="D1612"/>
  <c r="E1616"/>
  <c r="A1616" s="1"/>
  <c r="B1616" s="1"/>
  <c r="C1619"/>
  <c r="F1619"/>
  <c r="S1616" l="1"/>
  <c r="P1616"/>
  <c r="O1616"/>
  <c r="S1615"/>
  <c r="P1615"/>
  <c r="R1616"/>
  <c r="D1613"/>
  <c r="E1617"/>
  <c r="O1617" s="1"/>
  <c r="C1620"/>
  <c r="F1620"/>
  <c r="K1620" s="1"/>
  <c r="A1617" l="1"/>
  <c r="B1617" s="1"/>
  <c r="R1617"/>
  <c r="D1614"/>
  <c r="E1618"/>
  <c r="C1621"/>
  <c r="F1621"/>
  <c r="K1621" s="1"/>
  <c r="A1618" l="1"/>
  <c r="B1618" s="1"/>
  <c r="P1617"/>
  <c r="S1617"/>
  <c r="D1615"/>
  <c r="E1619"/>
  <c r="C1622"/>
  <c r="F1622"/>
  <c r="A1619" l="1"/>
  <c r="B1619" s="1"/>
  <c r="D1616"/>
  <c r="E1620"/>
  <c r="C1623"/>
  <c r="F1623"/>
  <c r="K1623" s="1"/>
  <c r="S1619" l="1"/>
  <c r="P1619"/>
  <c r="A1620"/>
  <c r="B1620" s="1"/>
  <c r="O1620"/>
  <c r="R1620"/>
  <c r="D1617"/>
  <c r="E1621"/>
  <c r="O1621" s="1"/>
  <c r="C1624"/>
  <c r="F1624"/>
  <c r="K1624" s="1"/>
  <c r="R1621" l="1"/>
  <c r="S1620"/>
  <c r="P1620"/>
  <c r="A1621"/>
  <c r="B1621" s="1"/>
  <c r="D1618"/>
  <c r="E1622"/>
  <c r="C1625"/>
  <c r="F1625"/>
  <c r="K1625" s="1"/>
  <c r="A1622" l="1"/>
  <c r="P1621"/>
  <c r="S1621"/>
  <c r="D1619"/>
  <c r="E1623"/>
  <c r="A1623" s="1"/>
  <c r="B1623" s="1"/>
  <c r="C1626"/>
  <c r="F1626"/>
  <c r="K1626" s="1"/>
  <c r="S1623" l="1"/>
  <c r="P1623"/>
  <c r="B1622"/>
  <c r="R1623"/>
  <c r="O1623"/>
  <c r="D1620"/>
  <c r="E1624"/>
  <c r="R1624" s="1"/>
  <c r="C1627"/>
  <c r="F1627"/>
  <c r="K1627" s="1"/>
  <c r="O1624" l="1"/>
  <c r="A1624"/>
  <c r="B1624" s="1"/>
  <c r="S1622"/>
  <c r="P1622"/>
  <c r="D1621"/>
  <c r="E1625"/>
  <c r="C1628"/>
  <c r="F1628"/>
  <c r="K1628" s="1"/>
  <c r="O1625" l="1"/>
  <c r="A1625"/>
  <c r="B1625" s="1"/>
  <c r="R1625"/>
  <c r="S1624"/>
  <c r="P1624"/>
  <c r="D1622"/>
  <c r="E1626"/>
  <c r="A1626" s="1"/>
  <c r="B1626" s="1"/>
  <c r="C1629"/>
  <c r="F1629"/>
  <c r="K1629" s="1"/>
  <c r="S1626" l="1"/>
  <c r="P1626"/>
  <c r="R1626"/>
  <c r="P1625"/>
  <c r="S1625"/>
  <c r="O1626"/>
  <c r="D1623"/>
  <c r="E1627"/>
  <c r="R1627" s="1"/>
  <c r="C1630"/>
  <c r="F1630"/>
  <c r="K1630" s="1"/>
  <c r="O1627" l="1"/>
  <c r="A1627"/>
  <c r="B1627" s="1"/>
  <c r="D1624"/>
  <c r="E1628"/>
  <c r="O1628" s="1"/>
  <c r="C1631"/>
  <c r="F1631"/>
  <c r="K1631" s="1"/>
  <c r="S1627" l="1"/>
  <c r="P1627"/>
  <c r="A1628"/>
  <c r="B1628" s="1"/>
  <c r="R1628"/>
  <c r="D1625"/>
  <c r="E1629"/>
  <c r="R1629" s="1"/>
  <c r="C1632"/>
  <c r="F1632"/>
  <c r="K1632" s="1"/>
  <c r="O1629" l="1"/>
  <c r="S1628"/>
  <c r="P1628"/>
  <c r="A1629"/>
  <c r="B1629" s="1"/>
  <c r="D1626"/>
  <c r="E1630"/>
  <c r="C1633"/>
  <c r="F1633"/>
  <c r="K1633" s="1"/>
  <c r="R1630" l="1"/>
  <c r="O1630"/>
  <c r="P1629"/>
  <c r="S1629"/>
  <c r="A1630"/>
  <c r="B1630" s="1"/>
  <c r="D1627"/>
  <c r="E1631"/>
  <c r="A1631" s="1"/>
  <c r="B1631" s="1"/>
  <c r="C1634"/>
  <c r="F1634"/>
  <c r="K1634" s="1"/>
  <c r="S1631" l="1"/>
  <c r="P1631"/>
  <c r="R1631"/>
  <c r="S1630"/>
  <c r="P1630"/>
  <c r="O1631"/>
  <c r="D1628"/>
  <c r="E1632"/>
  <c r="A1632" s="1"/>
  <c r="B1632" s="1"/>
  <c r="C1635"/>
  <c r="F1635"/>
  <c r="K1635" s="1"/>
  <c r="R1632" l="1"/>
  <c r="S1632"/>
  <c r="P1632"/>
  <c r="O1632"/>
  <c r="D1629"/>
  <c r="E1633"/>
  <c r="A1633" s="1"/>
  <c r="B1633" s="1"/>
  <c r="C1636"/>
  <c r="F1636"/>
  <c r="K1636" s="1"/>
  <c r="P1633" l="1"/>
  <c r="S1633"/>
  <c r="O1633"/>
  <c r="R1633"/>
  <c r="D1630"/>
  <c r="E1634"/>
  <c r="A1634" s="1"/>
  <c r="B1634" s="1"/>
  <c r="C1637"/>
  <c r="F1637"/>
  <c r="K1637" s="1"/>
  <c r="O1634" l="1"/>
  <c r="S1634"/>
  <c r="P1634"/>
  <c r="R1634"/>
  <c r="D1631"/>
  <c r="E1635"/>
  <c r="C1638"/>
  <c r="F1638"/>
  <c r="K1638" s="1"/>
  <c r="O1635" l="1"/>
  <c r="R1635"/>
  <c r="A1635"/>
  <c r="B1635" s="1"/>
  <c r="D1632"/>
  <c r="E1636"/>
  <c r="C1639"/>
  <c r="F1639"/>
  <c r="K1639" s="1"/>
  <c r="O1636" l="1"/>
  <c r="S1635"/>
  <c r="P1635"/>
  <c r="A1636"/>
  <c r="B1636" s="1"/>
  <c r="R1636"/>
  <c r="D1633"/>
  <c r="E1637"/>
  <c r="A1637" s="1"/>
  <c r="B1637" s="1"/>
  <c r="C1640"/>
  <c r="F1640"/>
  <c r="K1640" s="1"/>
  <c r="P1637" l="1"/>
  <c r="S1637"/>
  <c r="S1636"/>
  <c r="P1636"/>
  <c r="O1637"/>
  <c r="R1637"/>
  <c r="D1634"/>
  <c r="E1638"/>
  <c r="C1641"/>
  <c r="F1641"/>
  <c r="K1641" s="1"/>
  <c r="A1638" l="1"/>
  <c r="B1638" s="1"/>
  <c r="R1638"/>
  <c r="O1638"/>
  <c r="D1635"/>
  <c r="E1639"/>
  <c r="C1642"/>
  <c r="F1642"/>
  <c r="K1642" s="1"/>
  <c r="S1638" l="1"/>
  <c r="P1638"/>
  <c r="A1639"/>
  <c r="B1639" s="1"/>
  <c r="R1639"/>
  <c r="O1639"/>
  <c r="D1636"/>
  <c r="E1640"/>
  <c r="O1640" s="1"/>
  <c r="C1643"/>
  <c r="F1643"/>
  <c r="K1643" s="1"/>
  <c r="S1639" l="1"/>
  <c r="P1639"/>
  <c r="A1640"/>
  <c r="B1640" s="1"/>
  <c r="R1640"/>
  <c r="D1637"/>
  <c r="E1641"/>
  <c r="A1641" s="1"/>
  <c r="B1641" s="1"/>
  <c r="C1644"/>
  <c r="F1644"/>
  <c r="K1644" s="1"/>
  <c r="P1641" l="1"/>
  <c r="S1641"/>
  <c r="O1641"/>
  <c r="S1640"/>
  <c r="P1640"/>
  <c r="R1641"/>
  <c r="D1638"/>
  <c r="E1642"/>
  <c r="C1645"/>
  <c r="F1645"/>
  <c r="K1645" s="1"/>
  <c r="A1642" l="1"/>
  <c r="B1642" s="1"/>
  <c r="R1642"/>
  <c r="O1642"/>
  <c r="D1639"/>
  <c r="E1643"/>
  <c r="C1646"/>
  <c r="F1646"/>
  <c r="K1646" s="1"/>
  <c r="S1642" l="1"/>
  <c r="P1642"/>
  <c r="A1643"/>
  <c r="B1643" s="1"/>
  <c r="O1643"/>
  <c r="R1643"/>
  <c r="D1640"/>
  <c r="E1644"/>
  <c r="O1644" s="1"/>
  <c r="C1647"/>
  <c r="F1647"/>
  <c r="K1647" s="1"/>
  <c r="S1643" l="1"/>
  <c r="P1643"/>
  <c r="A1644"/>
  <c r="B1644" s="1"/>
  <c r="R1644"/>
  <c r="D1641"/>
  <c r="E1645"/>
  <c r="O1645" s="1"/>
  <c r="C1648"/>
  <c r="F1648"/>
  <c r="A1645" l="1"/>
  <c r="B1645" s="1"/>
  <c r="S1644"/>
  <c r="P1644"/>
  <c r="R1645"/>
  <c r="D1642"/>
  <c r="E1646"/>
  <c r="A1646" s="1"/>
  <c r="B1646" s="1"/>
  <c r="C1649"/>
  <c r="F1649"/>
  <c r="S1646" l="1"/>
  <c r="P1646"/>
  <c r="R1646"/>
  <c r="O1646"/>
  <c r="P1645"/>
  <c r="S1645"/>
  <c r="D1643"/>
  <c r="E1647"/>
  <c r="R1647" s="1"/>
  <c r="C1650"/>
  <c r="F1650"/>
  <c r="K1650" s="1"/>
  <c r="O1647" l="1"/>
  <c r="A1647"/>
  <c r="B1647" s="1"/>
  <c r="D1644"/>
  <c r="E1648"/>
  <c r="C1651"/>
  <c r="F1651"/>
  <c r="K1651" s="1"/>
  <c r="S1647" l="1"/>
  <c r="P1647"/>
  <c r="A1648"/>
  <c r="B1648" s="1"/>
  <c r="D1645"/>
  <c r="E1649"/>
  <c r="C1652"/>
  <c r="F1652"/>
  <c r="A1649" l="1"/>
  <c r="B1649" s="1"/>
  <c r="D1646"/>
  <c r="E1650"/>
  <c r="O1650" s="1"/>
  <c r="C1653"/>
  <c r="F1653"/>
  <c r="K1653" s="1"/>
  <c r="R1650" l="1"/>
  <c r="P1649"/>
  <c r="S1649"/>
  <c r="A1650"/>
  <c r="B1650" s="1"/>
  <c r="D1647"/>
  <c r="E1651"/>
  <c r="C1654"/>
  <c r="F1654"/>
  <c r="K1654" s="1"/>
  <c r="A1651" l="1"/>
  <c r="B1651" s="1"/>
  <c r="S1650"/>
  <c r="P1650"/>
  <c r="O1651"/>
  <c r="R1651"/>
  <c r="D1648"/>
  <c r="E1652"/>
  <c r="A1652" s="1"/>
  <c r="C1655"/>
  <c r="F1655"/>
  <c r="K1655" s="1"/>
  <c r="B1652" l="1"/>
  <c r="S1651"/>
  <c r="P1651"/>
  <c r="D1649"/>
  <c r="E1653"/>
  <c r="O1653" s="1"/>
  <c r="C1656"/>
  <c r="F1656"/>
  <c r="K1656" s="1"/>
  <c r="A1653" l="1"/>
  <c r="B1653" s="1"/>
  <c r="S1652"/>
  <c r="P1652"/>
  <c r="R1653"/>
  <c r="D1650"/>
  <c r="E1654"/>
  <c r="C1657"/>
  <c r="F1657"/>
  <c r="K1657" s="1"/>
  <c r="O1654" l="1"/>
  <c r="A1654"/>
  <c r="B1654" s="1"/>
  <c r="R1654"/>
  <c r="P1653"/>
  <c r="S1653"/>
  <c r="D1651"/>
  <c r="E1655"/>
  <c r="A1655" s="1"/>
  <c r="B1655" s="1"/>
  <c r="C1658"/>
  <c r="F1658"/>
  <c r="K1658" s="1"/>
  <c r="S1655" l="1"/>
  <c r="P1655"/>
  <c r="R1655"/>
  <c r="S1654"/>
  <c r="P1654"/>
  <c r="O1655"/>
  <c r="D1652"/>
  <c r="E1656"/>
  <c r="R1656" s="1"/>
  <c r="C1659"/>
  <c r="F1659"/>
  <c r="K1659" s="1"/>
  <c r="O1656" l="1"/>
  <c r="A1656"/>
  <c r="B1656" s="1"/>
  <c r="D1653"/>
  <c r="E1657"/>
  <c r="C1660"/>
  <c r="F1660"/>
  <c r="K1660" s="1"/>
  <c r="O1657" l="1"/>
  <c r="A1657"/>
  <c r="B1657" s="1"/>
  <c r="S1656"/>
  <c r="P1656"/>
  <c r="R1657"/>
  <c r="D1654"/>
  <c r="E1658"/>
  <c r="O1658" s="1"/>
  <c r="C1661"/>
  <c r="F1661"/>
  <c r="K1661" s="1"/>
  <c r="A1658" l="1"/>
  <c r="B1658" s="1"/>
  <c r="P1657"/>
  <c r="S1657"/>
  <c r="R1658"/>
  <c r="D1655"/>
  <c r="E1659"/>
  <c r="R1659" s="1"/>
  <c r="C1662"/>
  <c r="F1662"/>
  <c r="K1662" s="1"/>
  <c r="A1659" l="1"/>
  <c r="B1659" s="1"/>
  <c r="S1659" s="1"/>
  <c r="S1658"/>
  <c r="P1658"/>
  <c r="P1659"/>
  <c r="O1659"/>
  <c r="D1656"/>
  <c r="E1660"/>
  <c r="A1660" s="1"/>
  <c r="B1660" s="1"/>
  <c r="C1663"/>
  <c r="F1663"/>
  <c r="K1663" s="1"/>
  <c r="S1660" l="1"/>
  <c r="P1660"/>
  <c r="O1660"/>
  <c r="R1660"/>
  <c r="D1657"/>
  <c r="E1661"/>
  <c r="R1661" s="1"/>
  <c r="C1664"/>
  <c r="F1664"/>
  <c r="K1664" s="1"/>
  <c r="A1661" l="1"/>
  <c r="B1661" s="1"/>
  <c r="P1661" s="1"/>
  <c r="O1661"/>
  <c r="D1658"/>
  <c r="E1662"/>
  <c r="C1665"/>
  <c r="F1665"/>
  <c r="K1665" s="1"/>
  <c r="S1661" l="1"/>
  <c r="O1662"/>
  <c r="R1662"/>
  <c r="A1662"/>
  <c r="B1662" s="1"/>
  <c r="D1659"/>
  <c r="E1663"/>
  <c r="C1666"/>
  <c r="F1666"/>
  <c r="K1666" s="1"/>
  <c r="A1663" l="1"/>
  <c r="B1663" s="1"/>
  <c r="S1662"/>
  <c r="P1662"/>
  <c r="R1663"/>
  <c r="O1663"/>
  <c r="D1660"/>
  <c r="E1664"/>
  <c r="A1664" s="1"/>
  <c r="B1664" s="1"/>
  <c r="C1667"/>
  <c r="F1667"/>
  <c r="K1667" s="1"/>
  <c r="S1664" l="1"/>
  <c r="P1664"/>
  <c r="R1664"/>
  <c r="S1663"/>
  <c r="P1663"/>
  <c r="O1664"/>
  <c r="D1661"/>
  <c r="E1665"/>
  <c r="A1665" s="1"/>
  <c r="B1665" s="1"/>
  <c r="C1668"/>
  <c r="F1668"/>
  <c r="K1668" s="1"/>
  <c r="R1665" l="1"/>
  <c r="P1665"/>
  <c r="S1665"/>
  <c r="O1665"/>
  <c r="D1662"/>
  <c r="E1666"/>
  <c r="A1666" s="1"/>
  <c r="B1666" s="1"/>
  <c r="C1669"/>
  <c r="F1669"/>
  <c r="K1669" s="1"/>
  <c r="S1666" l="1"/>
  <c r="P1666"/>
  <c r="O1666"/>
  <c r="R1666"/>
  <c r="D1663"/>
  <c r="E1667"/>
  <c r="A1667" s="1"/>
  <c r="B1667" s="1"/>
  <c r="C1670"/>
  <c r="F1670"/>
  <c r="K1670" s="1"/>
  <c r="O1667" l="1"/>
  <c r="S1667"/>
  <c r="P1667"/>
  <c r="R1667"/>
  <c r="D1664"/>
  <c r="E1668"/>
  <c r="C1671"/>
  <c r="F1671"/>
  <c r="K1671" s="1"/>
  <c r="O1668" l="1"/>
  <c r="R1668"/>
  <c r="A1668"/>
  <c r="B1668" s="1"/>
  <c r="D1665"/>
  <c r="E1669"/>
  <c r="C1672"/>
  <c r="F1672"/>
  <c r="K1672" s="1"/>
  <c r="O1669" l="1"/>
  <c r="S1668"/>
  <c r="P1668"/>
  <c r="A1669"/>
  <c r="B1669" s="1"/>
  <c r="R1669"/>
  <c r="D1666"/>
  <c r="E1670"/>
  <c r="A1670" s="1"/>
  <c r="B1670" s="1"/>
  <c r="C1673"/>
  <c r="F1673"/>
  <c r="K1673" s="1"/>
  <c r="S1670" l="1"/>
  <c r="P1670"/>
  <c r="P1669"/>
  <c r="S1669"/>
  <c r="O1670"/>
  <c r="R1670"/>
  <c r="D1667"/>
  <c r="E1671"/>
  <c r="C1674"/>
  <c r="F1674"/>
  <c r="K1674" s="1"/>
  <c r="A1671" l="1"/>
  <c r="B1671" s="1"/>
  <c r="R1671"/>
  <c r="O1671"/>
  <c r="D1668"/>
  <c r="E1672"/>
  <c r="C1675"/>
  <c r="F1675"/>
  <c r="K1675" s="1"/>
  <c r="S1671" l="1"/>
  <c r="P1671"/>
  <c r="A1672"/>
  <c r="B1672" s="1"/>
  <c r="R1672"/>
  <c r="O1672"/>
  <c r="D1669"/>
  <c r="E1673"/>
  <c r="O1673" s="1"/>
  <c r="C1676"/>
  <c r="F1676"/>
  <c r="K1676" s="1"/>
  <c r="S1672" l="1"/>
  <c r="P1672"/>
  <c r="A1673"/>
  <c r="B1673" s="1"/>
  <c r="R1673"/>
  <c r="D1670"/>
  <c r="E1674"/>
  <c r="A1674" s="1"/>
  <c r="B1674" s="1"/>
  <c r="C1677"/>
  <c r="F1677"/>
  <c r="K1677" s="1"/>
  <c r="O1674" l="1"/>
  <c r="S1674"/>
  <c r="P1674"/>
  <c r="P1673"/>
  <c r="S1673"/>
  <c r="R1674"/>
  <c r="D1671"/>
  <c r="E1675"/>
  <c r="A1675" s="1"/>
  <c r="B1675" s="1"/>
  <c r="C1678"/>
  <c r="F1678"/>
  <c r="K1678" s="1"/>
  <c r="R1675" l="1"/>
  <c r="S1675"/>
  <c r="P1675"/>
  <c r="O1675"/>
  <c r="D1672"/>
  <c r="E1676"/>
  <c r="O1676" s="1"/>
  <c r="C1679"/>
  <c r="F1679"/>
  <c r="A1676" l="1"/>
  <c r="B1676" s="1"/>
  <c r="R1676"/>
  <c r="D1673"/>
  <c r="E1677"/>
  <c r="O1677" s="1"/>
  <c r="C1680"/>
  <c r="F1680"/>
  <c r="A1677" l="1"/>
  <c r="B1677" s="1"/>
  <c r="R1677"/>
  <c r="S1676"/>
  <c r="P1676"/>
  <c r="D1674"/>
  <c r="E1678"/>
  <c r="O1678" s="1"/>
  <c r="C1681"/>
  <c r="F1681"/>
  <c r="K1681" s="1"/>
  <c r="A1678" l="1"/>
  <c r="B1678" s="1"/>
  <c r="S1678" s="1"/>
  <c r="P1677"/>
  <c r="S1677"/>
  <c r="P1678"/>
  <c r="R1678"/>
  <c r="D1675"/>
  <c r="E1679"/>
  <c r="C1682"/>
  <c r="F1682"/>
  <c r="K1682" s="1"/>
  <c r="A1679" l="1"/>
  <c r="B1679" s="1"/>
  <c r="D1676"/>
  <c r="E1680"/>
  <c r="C1683"/>
  <c r="F1683"/>
  <c r="S1679" l="1"/>
  <c r="P1679"/>
  <c r="A1680"/>
  <c r="B1680" s="1"/>
  <c r="D1677"/>
  <c r="E1681"/>
  <c r="A1681" s="1"/>
  <c r="B1681" s="1"/>
  <c r="C1684"/>
  <c r="F1684"/>
  <c r="K1684" s="1"/>
  <c r="R1681" l="1"/>
  <c r="P1681"/>
  <c r="S1681"/>
  <c r="O1681"/>
  <c r="D1678"/>
  <c r="E1682"/>
  <c r="O1682" s="1"/>
  <c r="C1685"/>
  <c r="F1685"/>
  <c r="K1685" s="1"/>
  <c r="A1682" l="1"/>
  <c r="B1682" s="1"/>
  <c r="R1682"/>
  <c r="D1679"/>
  <c r="E1683"/>
  <c r="C1686"/>
  <c r="F1686"/>
  <c r="K1686" s="1"/>
  <c r="S1682" l="1"/>
  <c r="P1682"/>
  <c r="A1683"/>
  <c r="D1680"/>
  <c r="E1684"/>
  <c r="A1684" s="1"/>
  <c r="B1684" s="1"/>
  <c r="C1687"/>
  <c r="F1687"/>
  <c r="K1687" s="1"/>
  <c r="S1684" l="1"/>
  <c r="P1684"/>
  <c r="B1683"/>
  <c r="R1684"/>
  <c r="O1684"/>
  <c r="D1681"/>
  <c r="E1685"/>
  <c r="R1685" s="1"/>
  <c r="C1688"/>
  <c r="F1688"/>
  <c r="K1688" s="1"/>
  <c r="A1685" l="1"/>
  <c r="B1685" s="1"/>
  <c r="S1685" s="1"/>
  <c r="O1685"/>
  <c r="D1682"/>
  <c r="E1686"/>
  <c r="A1686" s="1"/>
  <c r="B1686" s="1"/>
  <c r="C1689"/>
  <c r="F1689"/>
  <c r="K1689" s="1"/>
  <c r="P1685" l="1"/>
  <c r="S1686"/>
  <c r="P1686"/>
  <c r="R1686"/>
  <c r="O1686"/>
  <c r="D1683"/>
  <c r="E1687"/>
  <c r="R1687" s="1"/>
  <c r="C1690"/>
  <c r="F1690"/>
  <c r="K1690" s="1"/>
  <c r="A1687" l="1"/>
  <c r="B1687" s="1"/>
  <c r="O1687"/>
  <c r="D1684"/>
  <c r="E1688"/>
  <c r="C1691"/>
  <c r="F1691"/>
  <c r="K1691" s="1"/>
  <c r="A1688" l="1"/>
  <c r="B1688" s="1"/>
  <c r="S1687"/>
  <c r="P1687"/>
  <c r="R1688"/>
  <c r="O1688"/>
  <c r="D1685"/>
  <c r="E1689"/>
  <c r="R1689" s="1"/>
  <c r="C1692"/>
  <c r="F1692"/>
  <c r="K1692" s="1"/>
  <c r="A1689" l="1"/>
  <c r="B1689" s="1"/>
  <c r="S1688"/>
  <c r="P1688"/>
  <c r="O1689"/>
  <c r="D1686"/>
  <c r="E1690"/>
  <c r="A1690" s="1"/>
  <c r="B1690" s="1"/>
  <c r="C1693"/>
  <c r="F1693"/>
  <c r="K1693" s="1"/>
  <c r="S1690" l="1"/>
  <c r="P1690"/>
  <c r="S1689"/>
  <c r="P1689"/>
  <c r="O1690"/>
  <c r="R1690"/>
  <c r="D1687"/>
  <c r="E1691"/>
  <c r="C1694"/>
  <c r="F1694"/>
  <c r="K1694" s="1"/>
  <c r="O1691" l="1"/>
  <c r="A1691"/>
  <c r="B1691" s="1"/>
  <c r="R1691"/>
  <c r="D1688"/>
  <c r="E1692"/>
  <c r="C1695"/>
  <c r="F1695"/>
  <c r="K1695" s="1"/>
  <c r="A1692" l="1"/>
  <c r="B1692" s="1"/>
  <c r="R1692"/>
  <c r="S1691"/>
  <c r="P1691"/>
  <c r="O1692"/>
  <c r="D1689"/>
  <c r="E1693"/>
  <c r="A1693" s="1"/>
  <c r="B1693" s="1"/>
  <c r="C1696"/>
  <c r="F1696"/>
  <c r="K1696" s="1"/>
  <c r="S1693" l="1"/>
  <c r="P1693"/>
  <c r="S1692"/>
  <c r="P1692"/>
  <c r="O1693"/>
  <c r="R1693"/>
  <c r="D1690"/>
  <c r="E1694"/>
  <c r="C1697"/>
  <c r="F1697"/>
  <c r="K1697" s="1"/>
  <c r="O1694" l="1"/>
  <c r="A1694"/>
  <c r="B1694" s="1"/>
  <c r="R1694"/>
  <c r="D1691"/>
  <c r="E1695"/>
  <c r="C1698"/>
  <c r="F1698"/>
  <c r="K1698" s="1"/>
  <c r="A1695" l="1"/>
  <c r="B1695" s="1"/>
  <c r="O1695"/>
  <c r="S1694"/>
  <c r="P1694"/>
  <c r="R1695"/>
  <c r="D1692"/>
  <c r="E1696"/>
  <c r="A1696" s="1"/>
  <c r="B1696" s="1"/>
  <c r="C1699"/>
  <c r="F1699"/>
  <c r="K1699" s="1"/>
  <c r="S1696" l="1"/>
  <c r="P1696"/>
  <c r="R1696"/>
  <c r="S1695"/>
  <c r="P1695"/>
  <c r="O1696"/>
  <c r="D1693"/>
  <c r="E1697"/>
  <c r="R1697" s="1"/>
  <c r="C1700"/>
  <c r="F1700"/>
  <c r="K1700" s="1"/>
  <c r="O1697" l="1"/>
  <c r="A1697"/>
  <c r="B1697" s="1"/>
  <c r="D1694"/>
  <c r="E1698"/>
  <c r="C1701"/>
  <c r="F1701"/>
  <c r="K1701" s="1"/>
  <c r="O1698" l="1"/>
  <c r="A1698"/>
  <c r="B1698" s="1"/>
  <c r="S1697"/>
  <c r="P1697"/>
  <c r="R1698"/>
  <c r="D1695"/>
  <c r="E1699"/>
  <c r="O1699" s="1"/>
  <c r="C1702"/>
  <c r="F1702"/>
  <c r="K1702" s="1"/>
  <c r="A1699" l="1"/>
  <c r="B1699" s="1"/>
  <c r="S1698"/>
  <c r="P1698"/>
  <c r="R1699"/>
  <c r="D1696"/>
  <c r="E1700"/>
  <c r="R1700" s="1"/>
  <c r="C1703"/>
  <c r="F1703"/>
  <c r="K1703" s="1"/>
  <c r="A1700" l="1"/>
  <c r="B1700" s="1"/>
  <c r="S1700" s="1"/>
  <c r="S1699"/>
  <c r="P1699"/>
  <c r="P1700"/>
  <c r="O1700"/>
  <c r="D1697"/>
  <c r="E1701"/>
  <c r="A1701" s="1"/>
  <c r="B1701" s="1"/>
  <c r="C1704"/>
  <c r="F1704"/>
  <c r="K1704" s="1"/>
  <c r="O1701" l="1"/>
  <c r="S1701"/>
  <c r="P1701"/>
  <c r="R1701"/>
  <c r="D1698"/>
  <c r="E1702"/>
  <c r="A1702" s="1"/>
  <c r="B1702" s="1"/>
  <c r="C1705"/>
  <c r="F1705"/>
  <c r="K1705" s="1"/>
  <c r="S1702" l="1"/>
  <c r="P1702"/>
  <c r="O1702"/>
  <c r="R1702"/>
  <c r="D1699"/>
  <c r="E1703"/>
  <c r="A1703" s="1"/>
  <c r="B1703" s="1"/>
  <c r="C1706"/>
  <c r="F1706"/>
  <c r="K1706" s="1"/>
  <c r="R1703" l="1"/>
  <c r="S1703"/>
  <c r="P1703"/>
  <c r="O1703"/>
  <c r="D1700"/>
  <c r="E1704"/>
  <c r="C1707"/>
  <c r="F1707"/>
  <c r="K1707" s="1"/>
  <c r="R1704" l="1"/>
  <c r="O1704"/>
  <c r="A1704"/>
  <c r="B1704" s="1"/>
  <c r="D1701"/>
  <c r="E1705"/>
  <c r="C1708"/>
  <c r="F1708"/>
  <c r="K1708" s="1"/>
  <c r="A1705" l="1"/>
  <c r="B1705" s="1"/>
  <c r="S1704"/>
  <c r="P1704"/>
  <c r="R1705"/>
  <c r="O1705"/>
  <c r="D1702"/>
  <c r="E1706"/>
  <c r="O1706" s="1"/>
  <c r="C1709"/>
  <c r="F1709"/>
  <c r="S1705" l="1"/>
  <c r="P1705"/>
  <c r="A1706"/>
  <c r="B1706" s="1"/>
  <c r="R1706"/>
  <c r="D1703"/>
  <c r="E1707"/>
  <c r="R1707" s="1"/>
  <c r="C1710"/>
  <c r="F1710"/>
  <c r="O1707" l="1"/>
  <c r="S1706"/>
  <c r="P1706"/>
  <c r="A1707"/>
  <c r="B1707" s="1"/>
  <c r="D1704"/>
  <c r="E1708"/>
  <c r="R1708" s="1"/>
  <c r="C1711"/>
  <c r="F1711"/>
  <c r="K1711" s="1"/>
  <c r="A1708" l="1"/>
  <c r="B1708" s="1"/>
  <c r="S1707"/>
  <c r="P1707"/>
  <c r="O1708"/>
  <c r="D1705"/>
  <c r="E1709"/>
  <c r="A1709" s="1"/>
  <c r="B1709" s="1"/>
  <c r="C1712"/>
  <c r="F1712"/>
  <c r="K1712" s="1"/>
  <c r="S1708" l="1"/>
  <c r="P1708"/>
  <c r="D1706"/>
  <c r="E1710"/>
  <c r="C1713"/>
  <c r="F1713"/>
  <c r="A1710" l="1"/>
  <c r="B1710" s="1"/>
  <c r="S1710" s="1"/>
  <c r="D1707"/>
  <c r="E1711"/>
  <c r="R1711" s="1"/>
  <c r="C1714"/>
  <c r="F1714"/>
  <c r="K1714" s="1"/>
  <c r="O1711" l="1"/>
  <c r="P1710"/>
  <c r="A1711"/>
  <c r="B1711" s="1"/>
  <c r="D1708"/>
  <c r="E1712"/>
  <c r="A1712" s="1"/>
  <c r="B1712" s="1"/>
  <c r="C1715"/>
  <c r="F1715"/>
  <c r="K1715" s="1"/>
  <c r="S1712" l="1"/>
  <c r="P1712"/>
  <c r="S1711"/>
  <c r="P1711"/>
  <c r="R1712"/>
  <c r="O1712"/>
  <c r="D1709"/>
  <c r="E1713"/>
  <c r="A1713" s="1"/>
  <c r="C1716"/>
  <c r="F1716"/>
  <c r="K1716" s="1"/>
  <c r="B1713" l="1"/>
  <c r="D1710"/>
  <c r="E1714"/>
  <c r="O1714" s="1"/>
  <c r="C1717"/>
  <c r="F1717"/>
  <c r="K1717" s="1"/>
  <c r="R1714" l="1"/>
  <c r="S1713"/>
  <c r="P1713"/>
  <c r="A1714"/>
  <c r="B1714" s="1"/>
  <c r="D1711"/>
  <c r="E1715"/>
  <c r="O1715" s="1"/>
  <c r="C1718"/>
  <c r="F1718"/>
  <c r="K1718" s="1"/>
  <c r="A1715" l="1"/>
  <c r="B1715" s="1"/>
  <c r="S1714"/>
  <c r="P1714"/>
  <c r="R1715"/>
  <c r="D1712"/>
  <c r="E1716"/>
  <c r="A1716" s="1"/>
  <c r="B1716" s="1"/>
  <c r="C1719"/>
  <c r="F1719"/>
  <c r="K1719" s="1"/>
  <c r="O1716" l="1"/>
  <c r="S1716"/>
  <c r="P1716"/>
  <c r="S1715"/>
  <c r="P1715"/>
  <c r="R1716"/>
  <c r="D1713"/>
  <c r="E1717"/>
  <c r="A1717" s="1"/>
  <c r="B1717" s="1"/>
  <c r="C1720"/>
  <c r="F1720"/>
  <c r="K1720" s="1"/>
  <c r="S1717" l="1"/>
  <c r="P1717"/>
  <c r="R1717"/>
  <c r="O1717"/>
  <c r="D1714"/>
  <c r="E1718"/>
  <c r="R1718" s="1"/>
  <c r="C1721"/>
  <c r="F1721"/>
  <c r="K1721" s="1"/>
  <c r="O1718" l="1"/>
  <c r="A1718"/>
  <c r="B1718" s="1"/>
  <c r="D1715"/>
  <c r="E1719"/>
  <c r="O1719" s="1"/>
  <c r="C1722"/>
  <c r="F1722"/>
  <c r="K1722" s="1"/>
  <c r="A1719" l="1"/>
  <c r="B1719" s="1"/>
  <c r="S1718"/>
  <c r="P1718"/>
  <c r="R1719"/>
  <c r="D1716"/>
  <c r="E1720"/>
  <c r="O1720" s="1"/>
  <c r="C1723"/>
  <c r="F1723"/>
  <c r="K1723" s="1"/>
  <c r="S1719" l="1"/>
  <c r="P1719"/>
  <c r="A1720"/>
  <c r="B1720" s="1"/>
  <c r="R1720"/>
  <c r="D1717"/>
  <c r="E1721"/>
  <c r="A1721" s="1"/>
  <c r="B1721" s="1"/>
  <c r="C1724"/>
  <c r="F1724"/>
  <c r="K1724" s="1"/>
  <c r="O1721" l="1"/>
  <c r="S1721"/>
  <c r="P1721"/>
  <c r="S1720"/>
  <c r="P1720"/>
  <c r="R1721"/>
  <c r="D1718"/>
  <c r="E1722"/>
  <c r="R1722" s="1"/>
  <c r="C1725"/>
  <c r="F1725"/>
  <c r="K1725" s="1"/>
  <c r="A1722" l="1"/>
  <c r="B1722" s="1"/>
  <c r="O1722"/>
  <c r="D1719"/>
  <c r="E1723"/>
  <c r="O1723" s="1"/>
  <c r="C1726"/>
  <c r="F1726"/>
  <c r="K1726" s="1"/>
  <c r="S1722" l="1"/>
  <c r="P1722"/>
  <c r="A1723"/>
  <c r="B1723" s="1"/>
  <c r="R1723"/>
  <c r="D1720"/>
  <c r="E1724"/>
  <c r="R1724" s="1"/>
  <c r="C1727"/>
  <c r="F1727"/>
  <c r="K1727" s="1"/>
  <c r="O1724" l="1"/>
  <c r="S1723"/>
  <c r="P1723"/>
  <c r="A1724"/>
  <c r="B1724" s="1"/>
  <c r="D1721"/>
  <c r="E1725"/>
  <c r="C1728"/>
  <c r="F1728"/>
  <c r="K1728" s="1"/>
  <c r="R1725" l="1"/>
  <c r="O1725"/>
  <c r="S1724"/>
  <c r="P1724"/>
  <c r="A1725"/>
  <c r="B1725" s="1"/>
  <c r="D1722"/>
  <c r="E1726"/>
  <c r="A1726" s="1"/>
  <c r="B1726" s="1"/>
  <c r="C1729"/>
  <c r="F1729"/>
  <c r="K1729" s="1"/>
  <c r="S1726" l="1"/>
  <c r="P1726"/>
  <c r="O1726"/>
  <c r="S1725"/>
  <c r="P1725"/>
  <c r="R1726"/>
  <c r="D1723"/>
  <c r="E1727"/>
  <c r="A1727" s="1"/>
  <c r="B1727" s="1"/>
  <c r="C1730"/>
  <c r="F1730"/>
  <c r="K1730" s="1"/>
  <c r="R1727" l="1"/>
  <c r="S1727"/>
  <c r="P1727"/>
  <c r="O1727"/>
  <c r="D1724"/>
  <c r="E1728"/>
  <c r="O1728" s="1"/>
  <c r="C1731"/>
  <c r="F1731"/>
  <c r="K1731" s="1"/>
  <c r="A1728" l="1"/>
  <c r="B1728" s="1"/>
  <c r="R1728"/>
  <c r="D1725"/>
  <c r="E1729"/>
  <c r="C1732"/>
  <c r="F1732"/>
  <c r="K1732" s="1"/>
  <c r="A1729" l="1"/>
  <c r="B1729" s="1"/>
  <c r="R1729"/>
  <c r="O1729"/>
  <c r="S1728"/>
  <c r="P1728"/>
  <c r="D1726"/>
  <c r="E1730"/>
  <c r="A1730" s="1"/>
  <c r="B1730" s="1"/>
  <c r="C1733"/>
  <c r="F1733"/>
  <c r="K1733" s="1"/>
  <c r="S1730" l="1"/>
  <c r="P1730"/>
  <c r="S1729"/>
  <c r="P1729"/>
  <c r="R1730"/>
  <c r="O1730"/>
  <c r="D1727"/>
  <c r="E1731"/>
  <c r="C1734"/>
  <c r="F1734"/>
  <c r="K1734" s="1"/>
  <c r="O1731" l="1"/>
  <c r="A1731"/>
  <c r="B1731" s="1"/>
  <c r="R1731"/>
  <c r="D1728"/>
  <c r="E1732"/>
  <c r="C1735"/>
  <c r="F1735"/>
  <c r="K1735" s="1"/>
  <c r="A1732" l="1"/>
  <c r="B1732" s="1"/>
  <c r="O1732"/>
  <c r="S1731"/>
  <c r="P1731"/>
  <c r="R1732"/>
  <c r="D1729"/>
  <c r="E1733"/>
  <c r="A1733" s="1"/>
  <c r="B1733" s="1"/>
  <c r="C1736"/>
  <c r="F1736"/>
  <c r="K1736" s="1"/>
  <c r="S1733" l="1"/>
  <c r="P1733"/>
  <c r="R1733"/>
  <c r="S1732"/>
  <c r="P1732"/>
  <c r="O1733"/>
  <c r="D1730"/>
  <c r="E1734"/>
  <c r="O1734" s="1"/>
  <c r="C1737"/>
  <c r="F1737"/>
  <c r="K1737" s="1"/>
  <c r="R1734" l="1"/>
  <c r="A1734"/>
  <c r="B1734" s="1"/>
  <c r="D1731"/>
  <c r="E1735"/>
  <c r="C1738"/>
  <c r="F1738"/>
  <c r="K1738" s="1"/>
  <c r="O1735" l="1"/>
  <c r="A1735"/>
  <c r="B1735" s="1"/>
  <c r="S1734"/>
  <c r="P1734"/>
  <c r="R1735"/>
  <c r="D1732"/>
  <c r="E1736"/>
  <c r="A1736" s="1"/>
  <c r="B1736" s="1"/>
  <c r="C1739"/>
  <c r="F1739"/>
  <c r="K1739" s="1"/>
  <c r="S1736" l="1"/>
  <c r="P1736"/>
  <c r="O1736"/>
  <c r="S1735"/>
  <c r="P1735"/>
  <c r="R1736"/>
  <c r="D1733"/>
  <c r="E1737"/>
  <c r="R1737" s="1"/>
  <c r="C1740"/>
  <c r="F1740"/>
  <c r="O1737" l="1"/>
  <c r="A1737"/>
  <c r="B1737" s="1"/>
  <c r="D1734"/>
  <c r="E1738"/>
  <c r="C1741"/>
  <c r="F1741"/>
  <c r="A1738" l="1"/>
  <c r="B1738" s="1"/>
  <c r="S1737"/>
  <c r="P1737"/>
  <c r="R1738"/>
  <c r="O1738"/>
  <c r="D1735"/>
  <c r="E1739"/>
  <c r="O1739" s="1"/>
  <c r="C1742"/>
  <c r="F1742"/>
  <c r="K1742" s="1"/>
  <c r="S1738" l="1"/>
  <c r="P1738"/>
  <c r="A1739"/>
  <c r="B1739" s="1"/>
  <c r="R1739"/>
  <c r="D1736"/>
  <c r="E1740"/>
  <c r="C1743"/>
  <c r="F1743"/>
  <c r="K1743" s="1"/>
  <c r="S1739" l="1"/>
  <c r="P1739"/>
  <c r="A1740"/>
  <c r="B1740" s="1"/>
  <c r="D1737"/>
  <c r="E1741"/>
  <c r="C1744"/>
  <c r="F1744"/>
  <c r="A1741" l="1"/>
  <c r="B1741" s="1"/>
  <c r="P1741" s="1"/>
  <c r="D1738"/>
  <c r="E1742"/>
  <c r="O1742" s="1"/>
  <c r="C1745"/>
  <c r="F1745"/>
  <c r="K1745" s="1"/>
  <c r="S1741" l="1"/>
  <c r="R1742"/>
  <c r="A1742"/>
  <c r="B1742" s="1"/>
  <c r="D1739"/>
  <c r="E1743"/>
  <c r="C1746"/>
  <c r="F1746"/>
  <c r="K1746" s="1"/>
  <c r="O1743" l="1"/>
  <c r="A1743"/>
  <c r="B1743" s="1"/>
  <c r="S1742"/>
  <c r="P1742"/>
  <c r="R1743"/>
  <c r="D1740"/>
  <c r="E1744"/>
  <c r="C1747"/>
  <c r="F1747"/>
  <c r="K1747" s="1"/>
  <c r="S1743" l="1"/>
  <c r="P1743"/>
  <c r="A1744"/>
  <c r="D1741"/>
  <c r="E1745"/>
  <c r="O1745" s="1"/>
  <c r="C1748"/>
  <c r="F1748"/>
  <c r="K1748" s="1"/>
  <c r="A1745" l="1"/>
  <c r="B1745" s="1"/>
  <c r="S1745" s="1"/>
  <c r="R1745"/>
  <c r="B1744"/>
  <c r="D1742"/>
  <c r="E1746"/>
  <c r="C1749"/>
  <c r="F1749"/>
  <c r="K1749" s="1"/>
  <c r="P1745" l="1"/>
  <c r="O1746"/>
  <c r="S1744"/>
  <c r="P1744"/>
  <c r="R1746"/>
  <c r="A1746"/>
  <c r="B1746" s="1"/>
  <c r="D1743"/>
  <c r="E1747"/>
  <c r="A1747" s="1"/>
  <c r="B1747" s="1"/>
  <c r="C1750"/>
  <c r="F1750"/>
  <c r="K1750" s="1"/>
  <c r="S1747" l="1"/>
  <c r="P1747"/>
  <c r="R1747"/>
  <c r="S1746"/>
  <c r="P1746"/>
  <c r="O1747"/>
  <c r="D1744"/>
  <c r="E1748"/>
  <c r="A1748" s="1"/>
  <c r="B1748" s="1"/>
  <c r="C1751"/>
  <c r="F1751"/>
  <c r="K1751" s="1"/>
  <c r="R1748" l="1"/>
  <c r="S1748"/>
  <c r="P1748"/>
  <c r="O1748"/>
  <c r="D1745"/>
  <c r="E1749"/>
  <c r="O1749" s="1"/>
  <c r="C1752"/>
  <c r="F1752"/>
  <c r="K1752" s="1"/>
  <c r="A1749" l="1"/>
  <c r="B1749" s="1"/>
  <c r="R1749"/>
  <c r="D1746"/>
  <c r="E1750"/>
  <c r="R1750" s="1"/>
  <c r="C1753"/>
  <c r="F1753"/>
  <c r="K1753" s="1"/>
  <c r="A1750" l="1"/>
  <c r="B1750" s="1"/>
  <c r="S1750" s="1"/>
  <c r="O1750"/>
  <c r="S1749"/>
  <c r="P1749"/>
  <c r="D1747"/>
  <c r="E1751"/>
  <c r="R1751" s="1"/>
  <c r="C1754"/>
  <c r="F1754"/>
  <c r="K1754" s="1"/>
  <c r="P1750" l="1"/>
  <c r="O1751"/>
  <c r="A1751"/>
  <c r="B1751" s="1"/>
  <c r="D1748"/>
  <c r="E1752"/>
  <c r="O1752" s="1"/>
  <c r="C1755"/>
  <c r="F1755"/>
  <c r="K1755" s="1"/>
  <c r="S1751" l="1"/>
  <c r="P1751"/>
  <c r="A1752"/>
  <c r="B1752" s="1"/>
  <c r="R1752"/>
  <c r="D1749"/>
  <c r="E1753"/>
  <c r="R1753" s="1"/>
  <c r="C1756"/>
  <c r="F1756"/>
  <c r="K1756" s="1"/>
  <c r="O1753" l="1"/>
  <c r="S1752"/>
  <c r="P1752"/>
  <c r="A1753"/>
  <c r="B1753" s="1"/>
  <c r="D1750"/>
  <c r="E1754"/>
  <c r="C1757"/>
  <c r="F1757"/>
  <c r="K1757" s="1"/>
  <c r="R1754" l="1"/>
  <c r="O1754"/>
  <c r="S1753"/>
  <c r="P1753"/>
  <c r="A1754"/>
  <c r="B1754" s="1"/>
  <c r="D1751"/>
  <c r="E1755"/>
  <c r="A1755" s="1"/>
  <c r="B1755" s="1"/>
  <c r="C1758"/>
  <c r="F1758"/>
  <c r="K1758" s="1"/>
  <c r="S1755" l="1"/>
  <c r="P1755"/>
  <c r="R1755"/>
  <c r="S1754"/>
  <c r="P1754"/>
  <c r="O1755"/>
  <c r="D1752"/>
  <c r="E1756"/>
  <c r="C1759"/>
  <c r="F1759"/>
  <c r="K1759" s="1"/>
  <c r="R1756" l="1"/>
  <c r="A1756"/>
  <c r="B1756" s="1"/>
  <c r="O1756"/>
  <c r="D1753"/>
  <c r="E1757"/>
  <c r="C1760"/>
  <c r="F1760"/>
  <c r="K1760" s="1"/>
  <c r="A1757" l="1"/>
  <c r="B1757" s="1"/>
  <c r="O1757"/>
  <c r="S1756"/>
  <c r="P1756"/>
  <c r="R1757"/>
  <c r="D1754"/>
  <c r="E1758"/>
  <c r="A1758" s="1"/>
  <c r="B1758" s="1"/>
  <c r="C1761"/>
  <c r="F1761"/>
  <c r="K1761" s="1"/>
  <c r="S1758" l="1"/>
  <c r="P1758"/>
  <c r="R1758"/>
  <c r="S1757"/>
  <c r="P1757"/>
  <c r="O1758"/>
  <c r="D1755"/>
  <c r="E1759"/>
  <c r="O1759" s="1"/>
  <c r="C1762"/>
  <c r="F1762"/>
  <c r="K1762" s="1"/>
  <c r="R1759" l="1"/>
  <c r="A1759"/>
  <c r="B1759" s="1"/>
  <c r="D1756"/>
  <c r="E1760"/>
  <c r="C1763"/>
  <c r="F1763"/>
  <c r="K1763" s="1"/>
  <c r="O1760" l="1"/>
  <c r="A1760"/>
  <c r="B1760" s="1"/>
  <c r="S1759"/>
  <c r="P1759"/>
  <c r="R1760"/>
  <c r="D1757"/>
  <c r="E1761"/>
  <c r="A1761" s="1"/>
  <c r="B1761" s="1"/>
  <c r="C1764"/>
  <c r="F1764"/>
  <c r="K1764" s="1"/>
  <c r="S1761" l="1"/>
  <c r="P1761"/>
  <c r="O1761"/>
  <c r="S1760"/>
  <c r="P1760"/>
  <c r="R1761"/>
  <c r="D1758"/>
  <c r="E1762"/>
  <c r="C1765"/>
  <c r="F1765"/>
  <c r="K1765" s="1"/>
  <c r="O1762" l="1"/>
  <c r="R1762"/>
  <c r="A1762"/>
  <c r="B1762" s="1"/>
  <c r="D1759"/>
  <c r="E1763"/>
  <c r="C1766"/>
  <c r="F1766"/>
  <c r="K1766" s="1"/>
  <c r="A1763" l="1"/>
  <c r="B1763" s="1"/>
  <c r="S1762"/>
  <c r="P1762"/>
  <c r="R1763"/>
  <c r="O1763"/>
  <c r="D1760"/>
  <c r="E1764"/>
  <c r="O1764" s="1"/>
  <c r="C1767"/>
  <c r="F1767"/>
  <c r="K1767" s="1"/>
  <c r="S1763" l="1"/>
  <c r="P1763"/>
  <c r="A1764"/>
  <c r="B1764" s="1"/>
  <c r="R1764"/>
  <c r="D1761"/>
  <c r="E1765"/>
  <c r="R1765" s="1"/>
  <c r="C1768"/>
  <c r="F1768"/>
  <c r="K1768" s="1"/>
  <c r="O1765" l="1"/>
  <c r="S1764"/>
  <c r="P1764"/>
  <c r="A1765"/>
  <c r="B1765" s="1"/>
  <c r="D1762"/>
  <c r="E1766"/>
  <c r="C1769"/>
  <c r="F1769"/>
  <c r="K1769" s="1"/>
  <c r="R1766" l="1"/>
  <c r="O1766"/>
  <c r="S1765"/>
  <c r="P1765"/>
  <c r="A1766"/>
  <c r="B1766" s="1"/>
  <c r="D1763"/>
  <c r="E1767"/>
  <c r="A1767" s="1"/>
  <c r="B1767" s="1"/>
  <c r="C1770"/>
  <c r="F1770"/>
  <c r="K1770" s="1"/>
  <c r="S1767" l="1"/>
  <c r="P1767"/>
  <c r="O1767"/>
  <c r="S1766"/>
  <c r="P1766"/>
  <c r="R1767"/>
  <c r="D1764"/>
  <c r="E1768"/>
  <c r="A1768" s="1"/>
  <c r="B1768" s="1"/>
  <c r="C1771"/>
  <c r="F1771"/>
  <c r="R1768" l="1"/>
  <c r="S1768"/>
  <c r="P1768"/>
  <c r="O1768"/>
  <c r="D1765"/>
  <c r="E1769"/>
  <c r="A1769" s="1"/>
  <c r="B1769" s="1"/>
  <c r="C1772"/>
  <c r="F1772"/>
  <c r="S1769" l="1"/>
  <c r="P1769"/>
  <c r="O1769"/>
  <c r="R1769"/>
  <c r="D1766"/>
  <c r="E1770"/>
  <c r="O1770" s="1"/>
  <c r="C1773"/>
  <c r="F1773"/>
  <c r="K1773" s="1"/>
  <c r="R1770" l="1"/>
  <c r="A1770"/>
  <c r="B1770" s="1"/>
  <c r="D1767"/>
  <c r="E1771"/>
  <c r="C1774"/>
  <c r="F1774"/>
  <c r="K1774" s="1"/>
  <c r="A1771" l="1"/>
  <c r="B1771" s="1"/>
  <c r="S1770"/>
  <c r="P1770"/>
  <c r="D1768"/>
  <c r="E1772"/>
  <c r="C1775"/>
  <c r="F1775"/>
  <c r="A1772" l="1"/>
  <c r="B1772" s="1"/>
  <c r="S1771"/>
  <c r="P1771"/>
  <c r="D1769"/>
  <c r="E1773"/>
  <c r="A1773" s="1"/>
  <c r="B1773" s="1"/>
  <c r="C1776"/>
  <c r="F1776"/>
  <c r="K1776" s="1"/>
  <c r="S1773" l="1"/>
  <c r="P1773"/>
  <c r="O1773"/>
  <c r="R1773"/>
  <c r="D1770"/>
  <c r="E1774"/>
  <c r="C1777"/>
  <c r="F1777"/>
  <c r="K1777" s="1"/>
  <c r="A1774" l="1"/>
  <c r="B1774" s="1"/>
  <c r="R1774"/>
  <c r="O1774"/>
  <c r="D1771"/>
  <c r="E1775"/>
  <c r="C1778"/>
  <c r="F1778"/>
  <c r="K1778" s="1"/>
  <c r="S1774" l="1"/>
  <c r="P1774"/>
  <c r="A1775"/>
  <c r="D1772"/>
  <c r="E1776"/>
  <c r="A1776" s="1"/>
  <c r="B1776" s="1"/>
  <c r="C1779"/>
  <c r="F1779"/>
  <c r="K1779" s="1"/>
  <c r="S1776" l="1"/>
  <c r="P1776"/>
  <c r="B1775"/>
  <c r="O1776"/>
  <c r="R1776"/>
  <c r="D1773"/>
  <c r="E1777"/>
  <c r="O1777" s="1"/>
  <c r="C1780"/>
  <c r="F1780"/>
  <c r="K1780" s="1"/>
  <c r="R1777" l="1"/>
  <c r="A1777"/>
  <c r="B1777" s="1"/>
  <c r="D1774"/>
  <c r="E1778"/>
  <c r="A1778" s="1"/>
  <c r="B1778" s="1"/>
  <c r="C1781"/>
  <c r="F1781"/>
  <c r="K1781" s="1"/>
  <c r="R1778" l="1"/>
  <c r="P1777"/>
  <c r="S1777"/>
  <c r="S1778"/>
  <c r="P1778"/>
  <c r="O1778"/>
  <c r="D1775"/>
  <c r="E1779"/>
  <c r="C1782"/>
  <c r="F1782"/>
  <c r="K1782" s="1"/>
  <c r="R1779" l="1"/>
  <c r="O1779"/>
  <c r="A1779"/>
  <c r="B1779" s="1"/>
  <c r="D1776"/>
  <c r="E1780"/>
  <c r="C1783"/>
  <c r="F1783"/>
  <c r="K1783" s="1"/>
  <c r="A1780" l="1"/>
  <c r="B1780" s="1"/>
  <c r="S1779"/>
  <c r="P1779"/>
  <c r="R1780"/>
  <c r="O1780"/>
  <c r="D1777"/>
  <c r="E1781"/>
  <c r="O1781" s="1"/>
  <c r="C1784"/>
  <c r="F1784"/>
  <c r="K1784" s="1"/>
  <c r="S1780" l="1"/>
  <c r="P1780"/>
  <c r="A1781"/>
  <c r="B1781" s="1"/>
  <c r="R1781"/>
  <c r="D1778"/>
  <c r="E1782"/>
  <c r="R1782" s="1"/>
  <c r="C1785"/>
  <c r="F1785"/>
  <c r="K1785" s="1"/>
  <c r="O1782" l="1"/>
  <c r="P1781"/>
  <c r="S1781"/>
  <c r="A1782"/>
  <c r="B1782" s="1"/>
  <c r="D1779"/>
  <c r="E1783"/>
  <c r="C1786"/>
  <c r="F1786"/>
  <c r="K1786" s="1"/>
  <c r="R1783" l="1"/>
  <c r="O1783"/>
  <c r="S1782"/>
  <c r="P1782"/>
  <c r="A1783"/>
  <c r="B1783" s="1"/>
  <c r="D1780"/>
  <c r="E1784"/>
  <c r="A1784" s="1"/>
  <c r="B1784" s="1"/>
  <c r="C1787"/>
  <c r="F1787"/>
  <c r="K1787" s="1"/>
  <c r="S1784" l="1"/>
  <c r="P1784"/>
  <c r="O1784"/>
  <c r="S1783"/>
  <c r="P1783"/>
  <c r="R1784"/>
  <c r="D1781"/>
  <c r="E1785"/>
  <c r="C1788"/>
  <c r="F1788"/>
  <c r="K1788" s="1"/>
  <c r="R1785" l="1"/>
  <c r="A1785"/>
  <c r="B1785" s="1"/>
  <c r="O1785"/>
  <c r="D1782"/>
  <c r="E1786"/>
  <c r="C1789"/>
  <c r="F1789"/>
  <c r="K1789" s="1"/>
  <c r="A1786" l="1"/>
  <c r="B1786" s="1"/>
  <c r="O1786"/>
  <c r="P1785"/>
  <c r="S1785"/>
  <c r="R1786"/>
  <c r="D1783"/>
  <c r="E1787"/>
  <c r="A1787" s="1"/>
  <c r="B1787" s="1"/>
  <c r="C1790"/>
  <c r="F1790"/>
  <c r="K1790" s="1"/>
  <c r="S1787" l="1"/>
  <c r="P1787"/>
  <c r="S1786"/>
  <c r="P1786"/>
  <c r="R1787"/>
  <c r="O1787"/>
  <c r="D1784"/>
  <c r="E1788"/>
  <c r="A1788" s="1"/>
  <c r="B1788" s="1"/>
  <c r="C1791"/>
  <c r="F1791"/>
  <c r="K1791" s="1"/>
  <c r="S1788" l="1"/>
  <c r="P1788"/>
  <c r="R1788"/>
  <c r="O1788"/>
  <c r="D1785"/>
  <c r="E1789"/>
  <c r="R1789" s="1"/>
  <c r="C1792"/>
  <c r="F1792"/>
  <c r="K1792" s="1"/>
  <c r="A1789" l="1"/>
  <c r="B1789" s="1"/>
  <c r="P1789" s="1"/>
  <c r="O1789"/>
  <c r="D1786"/>
  <c r="E1790"/>
  <c r="C1793"/>
  <c r="F1793"/>
  <c r="K1793" s="1"/>
  <c r="S1789" l="1"/>
  <c r="O1790"/>
  <c r="R1790"/>
  <c r="A1790"/>
  <c r="B1790" s="1"/>
  <c r="D1787"/>
  <c r="E1791"/>
  <c r="C1794"/>
  <c r="F1794"/>
  <c r="K1794" s="1"/>
  <c r="A1791" l="1"/>
  <c r="B1791" s="1"/>
  <c r="S1790"/>
  <c r="P1790"/>
  <c r="R1791"/>
  <c r="O1791"/>
  <c r="D1788"/>
  <c r="E1792"/>
  <c r="A1792" s="1"/>
  <c r="B1792" s="1"/>
  <c r="C1795"/>
  <c r="F1795"/>
  <c r="K1795" s="1"/>
  <c r="S1792" l="1"/>
  <c r="P1792"/>
  <c r="S1791"/>
  <c r="P1791"/>
  <c r="O1792"/>
  <c r="R1792"/>
  <c r="D1789"/>
  <c r="E1793"/>
  <c r="O1793" s="1"/>
  <c r="C1796"/>
  <c r="F1796"/>
  <c r="K1796" s="1"/>
  <c r="A1793" l="1"/>
  <c r="B1793" s="1"/>
  <c r="R1793"/>
  <c r="D1790"/>
  <c r="E1794"/>
  <c r="C1797"/>
  <c r="F1797"/>
  <c r="K1797" s="1"/>
  <c r="A1794" l="1"/>
  <c r="B1794" s="1"/>
  <c r="P1793"/>
  <c r="S1793"/>
  <c r="O1794"/>
  <c r="R1794"/>
  <c r="D1791"/>
  <c r="E1795"/>
  <c r="A1795" s="1"/>
  <c r="B1795" s="1"/>
  <c r="C1798"/>
  <c r="F1798"/>
  <c r="K1798" s="1"/>
  <c r="S1795" l="1"/>
  <c r="P1795"/>
  <c r="S1794"/>
  <c r="P1794"/>
  <c r="R1795"/>
  <c r="O1795"/>
  <c r="D1792"/>
  <c r="E1796"/>
  <c r="C1799"/>
  <c r="F1799"/>
  <c r="A1796" l="1"/>
  <c r="B1796" s="1"/>
  <c r="R1796"/>
  <c r="O1796"/>
  <c r="D1793"/>
  <c r="E1797"/>
  <c r="A1797" s="1"/>
  <c r="B1797" s="1"/>
  <c r="C1800"/>
  <c r="F1800"/>
  <c r="P1797" l="1"/>
  <c r="S1797"/>
  <c r="S1796"/>
  <c r="P1796"/>
  <c r="O1797"/>
  <c r="R1797"/>
  <c r="D1794"/>
  <c r="E1798"/>
  <c r="O1798" s="1"/>
  <c r="C1801"/>
  <c r="F1801"/>
  <c r="K1801" s="1"/>
  <c r="A1798" l="1"/>
  <c r="B1798" s="1"/>
  <c r="R1798"/>
  <c r="D1795"/>
  <c r="E1799"/>
  <c r="C1802"/>
  <c r="F1802"/>
  <c r="K1802" s="1"/>
  <c r="S1798" l="1"/>
  <c r="P1798"/>
  <c r="A1799"/>
  <c r="B1799" s="1"/>
  <c r="D1796"/>
  <c r="E1800"/>
  <c r="C1803"/>
  <c r="F1803"/>
  <c r="A1800" l="1"/>
  <c r="B1800" s="1"/>
  <c r="D1797"/>
  <c r="E1801"/>
  <c r="C1804"/>
  <c r="F1804"/>
  <c r="K1804" s="1"/>
  <c r="S1800" l="1"/>
  <c r="P1800"/>
  <c r="O1801"/>
  <c r="A1801"/>
  <c r="B1801" s="1"/>
  <c r="R1801"/>
  <c r="D1798"/>
  <c r="E1802"/>
  <c r="R1802" s="1"/>
  <c r="C1805"/>
  <c r="F1805"/>
  <c r="K1805" s="1"/>
  <c r="O1802" l="1"/>
  <c r="P1801"/>
  <c r="S1801"/>
  <c r="A1802"/>
  <c r="B1802" s="1"/>
  <c r="D1799"/>
  <c r="E1803"/>
  <c r="C1806"/>
  <c r="F1806"/>
  <c r="K1806" s="1"/>
  <c r="S1802" l="1"/>
  <c r="P1802"/>
  <c r="A1803"/>
  <c r="D1800"/>
  <c r="E1804"/>
  <c r="A1804" s="1"/>
  <c r="B1804" s="1"/>
  <c r="C1807"/>
  <c r="F1807"/>
  <c r="K1807" s="1"/>
  <c r="S1804" l="1"/>
  <c r="P1804"/>
  <c r="B1803"/>
  <c r="R1804"/>
  <c r="O1804"/>
  <c r="D1801"/>
  <c r="E1805"/>
  <c r="O1805" s="1"/>
  <c r="C1808"/>
  <c r="F1808"/>
  <c r="K1808" s="1"/>
  <c r="R1805" l="1"/>
  <c r="A1805"/>
  <c r="B1805" s="1"/>
  <c r="P1805" s="1"/>
  <c r="S1803"/>
  <c r="P1803"/>
  <c r="D1802"/>
  <c r="E1806"/>
  <c r="A1806" s="1"/>
  <c r="B1806" s="1"/>
  <c r="C1809"/>
  <c r="F1809"/>
  <c r="K1809" s="1"/>
  <c r="S1805" l="1"/>
  <c r="O1806"/>
  <c r="S1806"/>
  <c r="P1806"/>
  <c r="R1806"/>
  <c r="D1803"/>
  <c r="E1807"/>
  <c r="C1810"/>
  <c r="F1810"/>
  <c r="K1810" s="1"/>
  <c r="O1807" l="1"/>
  <c r="R1807"/>
  <c r="A1807"/>
  <c r="B1807" s="1"/>
  <c r="D1804"/>
  <c r="E1808"/>
  <c r="C1811"/>
  <c r="F1811"/>
  <c r="K1811" s="1"/>
  <c r="A1808" l="1"/>
  <c r="B1808" s="1"/>
  <c r="S1807"/>
  <c r="P1807"/>
  <c r="R1808"/>
  <c r="O1808"/>
  <c r="D1805"/>
  <c r="E1809"/>
  <c r="A1809" s="1"/>
  <c r="B1809" s="1"/>
  <c r="C1812"/>
  <c r="F1812"/>
  <c r="K1812" s="1"/>
  <c r="P1809" l="1"/>
  <c r="S1809"/>
  <c r="S1808"/>
  <c r="P1808"/>
  <c r="O1809"/>
  <c r="R1809"/>
  <c r="D1806"/>
  <c r="E1810"/>
  <c r="C1813"/>
  <c r="F1813"/>
  <c r="K1813" s="1"/>
  <c r="O1810" l="1"/>
  <c r="A1810"/>
  <c r="B1810" s="1"/>
  <c r="R1810"/>
  <c r="D1807"/>
  <c r="E1811"/>
  <c r="C1814"/>
  <c r="F1814"/>
  <c r="K1814" s="1"/>
  <c r="A1811" l="1"/>
  <c r="B1811" s="1"/>
  <c r="O1811"/>
  <c r="S1810"/>
  <c r="P1810"/>
  <c r="R1811"/>
  <c r="D1808"/>
  <c r="E1812"/>
  <c r="A1812" s="1"/>
  <c r="B1812" s="1"/>
  <c r="C1815"/>
  <c r="F1815"/>
  <c r="K1815" s="1"/>
  <c r="S1812" l="1"/>
  <c r="P1812"/>
  <c r="R1812"/>
  <c r="S1811"/>
  <c r="P1811"/>
  <c r="O1812"/>
  <c r="D1809"/>
  <c r="E1813"/>
  <c r="R1813" s="1"/>
  <c r="C1816"/>
  <c r="F1816"/>
  <c r="K1816" s="1"/>
  <c r="O1813" l="1"/>
  <c r="A1813"/>
  <c r="B1813" s="1"/>
  <c r="D1810"/>
  <c r="E1814"/>
  <c r="C1817"/>
  <c r="F1817"/>
  <c r="K1817" s="1"/>
  <c r="O1814" l="1"/>
  <c r="A1814"/>
  <c r="B1814" s="1"/>
  <c r="P1813"/>
  <c r="S1813"/>
  <c r="R1814"/>
  <c r="D1811"/>
  <c r="E1815"/>
  <c r="A1815" s="1"/>
  <c r="B1815" s="1"/>
  <c r="C1818"/>
  <c r="F1818"/>
  <c r="K1818" s="1"/>
  <c r="S1815" l="1"/>
  <c r="P1815"/>
  <c r="O1815"/>
  <c r="S1814"/>
  <c r="P1814"/>
  <c r="R1815"/>
  <c r="D1812"/>
  <c r="E1816"/>
  <c r="C1819"/>
  <c r="F1819"/>
  <c r="K1819" s="1"/>
  <c r="O1816" l="1"/>
  <c r="R1816"/>
  <c r="A1816"/>
  <c r="B1816" s="1"/>
  <c r="D1813"/>
  <c r="E1817"/>
  <c r="C1820"/>
  <c r="F1820"/>
  <c r="K1820" s="1"/>
  <c r="A1817" l="1"/>
  <c r="B1817" s="1"/>
  <c r="S1816"/>
  <c r="P1816"/>
  <c r="O1817"/>
  <c r="R1817"/>
  <c r="D1814"/>
  <c r="E1818"/>
  <c r="O1818" s="1"/>
  <c r="C1821"/>
  <c r="F1821"/>
  <c r="K1821" s="1"/>
  <c r="P1817" l="1"/>
  <c r="S1817"/>
  <c r="A1818"/>
  <c r="B1818" s="1"/>
  <c r="R1818"/>
  <c r="D1815"/>
  <c r="E1819"/>
  <c r="R1819" s="1"/>
  <c r="C1822"/>
  <c r="F1822"/>
  <c r="K1822" s="1"/>
  <c r="O1819" l="1"/>
  <c r="S1818"/>
  <c r="P1818"/>
  <c r="A1819"/>
  <c r="B1819" s="1"/>
  <c r="D1816"/>
  <c r="E1820"/>
  <c r="C1823"/>
  <c r="F1823"/>
  <c r="K1823" s="1"/>
  <c r="R1820" l="1"/>
  <c r="O1820"/>
  <c r="S1819"/>
  <c r="P1819"/>
  <c r="A1820"/>
  <c r="B1820" s="1"/>
  <c r="D1817"/>
  <c r="E1821"/>
  <c r="R1821" s="1"/>
  <c r="C1824"/>
  <c r="F1824"/>
  <c r="K1824" s="1"/>
  <c r="A1821" l="1"/>
  <c r="B1821" s="1"/>
  <c r="S1820"/>
  <c r="P1820"/>
  <c r="O1821"/>
  <c r="D1818"/>
  <c r="E1822"/>
  <c r="A1822" s="1"/>
  <c r="B1822" s="1"/>
  <c r="C1825"/>
  <c r="F1825"/>
  <c r="K1825" s="1"/>
  <c r="O1822" l="1"/>
  <c r="S1822"/>
  <c r="P1822"/>
  <c r="P1821"/>
  <c r="S1821"/>
  <c r="R1822"/>
  <c r="D1819"/>
  <c r="E1823"/>
  <c r="A1823" s="1"/>
  <c r="B1823" s="1"/>
  <c r="C1826"/>
  <c r="F1826"/>
  <c r="K1826" s="1"/>
  <c r="S1823" l="1"/>
  <c r="P1823"/>
  <c r="O1823"/>
  <c r="R1823"/>
  <c r="D1820"/>
  <c r="E1824"/>
  <c r="O1824" s="1"/>
  <c r="C1827"/>
  <c r="F1827"/>
  <c r="K1827" s="1"/>
  <c r="R1824" l="1"/>
  <c r="A1824"/>
  <c r="B1824" s="1"/>
  <c r="D1821"/>
  <c r="E1825"/>
  <c r="A1825" s="1"/>
  <c r="B1825" s="1"/>
  <c r="C1828"/>
  <c r="F1828"/>
  <c r="K1828" s="1"/>
  <c r="S1824" l="1"/>
  <c r="P1824"/>
  <c r="O1825"/>
  <c r="P1825"/>
  <c r="S1825"/>
  <c r="R1825"/>
  <c r="D1822"/>
  <c r="E1826"/>
  <c r="A1826" s="1"/>
  <c r="B1826" s="1"/>
  <c r="C1829"/>
  <c r="F1829"/>
  <c r="K1829" s="1"/>
  <c r="S1826" l="1"/>
  <c r="P1826"/>
  <c r="R1826"/>
  <c r="O1826"/>
  <c r="D1823"/>
  <c r="E1827"/>
  <c r="R1827" s="1"/>
  <c r="C1830"/>
  <c r="F1830"/>
  <c r="O1827" l="1"/>
  <c r="A1827"/>
  <c r="B1827" s="1"/>
  <c r="D1824"/>
  <c r="E1828"/>
  <c r="R1828" s="1"/>
  <c r="C1831"/>
  <c r="F1831"/>
  <c r="A1828" l="1"/>
  <c r="B1828" s="1"/>
  <c r="S1828" s="1"/>
  <c r="S1827"/>
  <c r="P1827"/>
  <c r="P1828"/>
  <c r="O1828"/>
  <c r="D1825"/>
  <c r="E1829"/>
  <c r="A1829" s="1"/>
  <c r="B1829" s="1"/>
  <c r="C1832"/>
  <c r="F1832"/>
  <c r="K1832" s="1"/>
  <c r="P1829" l="1"/>
  <c r="S1829"/>
  <c r="R1829"/>
  <c r="O1829"/>
  <c r="D1826"/>
  <c r="E1830"/>
  <c r="A1830" s="1"/>
  <c r="B1830" s="1"/>
  <c r="C1833"/>
  <c r="F1833"/>
  <c r="K1833" s="1"/>
  <c r="D1827" l="1"/>
  <c r="E1831"/>
  <c r="C1834"/>
  <c r="F1834"/>
  <c r="A1831" l="1"/>
  <c r="B1831" s="1"/>
  <c r="D1828"/>
  <c r="E1832"/>
  <c r="A1832" s="1"/>
  <c r="B1832" s="1"/>
  <c r="C1835"/>
  <c r="F1835"/>
  <c r="K1835" s="1"/>
  <c r="R1832" l="1"/>
  <c r="S1831"/>
  <c r="P1831"/>
  <c r="S1832"/>
  <c r="P1832"/>
  <c r="O1832"/>
  <c r="D1829"/>
  <c r="E1833"/>
  <c r="C1836"/>
  <c r="F1836"/>
  <c r="K1836" s="1"/>
  <c r="A1833" l="1"/>
  <c r="B1833" s="1"/>
  <c r="O1833"/>
  <c r="R1833"/>
  <c r="D1830"/>
  <c r="E1834"/>
  <c r="C1837"/>
  <c r="F1837"/>
  <c r="K1837" s="1"/>
  <c r="P1833" l="1"/>
  <c r="S1833"/>
  <c r="A1834"/>
  <c r="D1831"/>
  <c r="E1835"/>
  <c r="O1835" s="1"/>
  <c r="C1838"/>
  <c r="F1838"/>
  <c r="K1838" s="1"/>
  <c r="B1834" l="1"/>
  <c r="A1835"/>
  <c r="B1835" s="1"/>
  <c r="R1835"/>
  <c r="D1832"/>
  <c r="E1836"/>
  <c r="A1836" s="1"/>
  <c r="B1836" s="1"/>
  <c r="C1839"/>
  <c r="F1839"/>
  <c r="K1839" s="1"/>
  <c r="S1835" l="1"/>
  <c r="P1835"/>
  <c r="O1836"/>
  <c r="S1836"/>
  <c r="P1836"/>
  <c r="S1834"/>
  <c r="P1834"/>
  <c r="R1836"/>
  <c r="D1833"/>
  <c r="E1837"/>
  <c r="R1837" s="1"/>
  <c r="C1840"/>
  <c r="F1840"/>
  <c r="K1840" s="1"/>
  <c r="A1837" l="1"/>
  <c r="B1837" s="1"/>
  <c r="O1837"/>
  <c r="D1834"/>
  <c r="E1838"/>
  <c r="A1838" s="1"/>
  <c r="B1838" s="1"/>
  <c r="C1841"/>
  <c r="F1841"/>
  <c r="K1841" s="1"/>
  <c r="S1838" l="1"/>
  <c r="P1838"/>
  <c r="R1838"/>
  <c r="O1838"/>
  <c r="P1837"/>
  <c r="S1837"/>
  <c r="D1835"/>
  <c r="E1839"/>
  <c r="A1839" s="1"/>
  <c r="B1839" s="1"/>
  <c r="C1842"/>
  <c r="F1842"/>
  <c r="K1842" s="1"/>
  <c r="S1839" l="1"/>
  <c r="P1839"/>
  <c r="R1839"/>
  <c r="O1839"/>
  <c r="D1836"/>
  <c r="E1840"/>
  <c r="R1840" s="1"/>
  <c r="C1843"/>
  <c r="F1843"/>
  <c r="K1843" s="1"/>
  <c r="O1840" l="1"/>
  <c r="A1840"/>
  <c r="B1840" s="1"/>
  <c r="D1837"/>
  <c r="E1841"/>
  <c r="A1841" s="1"/>
  <c r="B1841" s="1"/>
  <c r="C1844"/>
  <c r="F1844"/>
  <c r="K1844" s="1"/>
  <c r="S1840" l="1"/>
  <c r="P1840"/>
  <c r="P1841"/>
  <c r="S1841"/>
  <c r="R1841"/>
  <c r="O1841"/>
  <c r="D1838"/>
  <c r="E1842"/>
  <c r="C1845"/>
  <c r="F1845"/>
  <c r="K1845" s="1"/>
  <c r="A1842" l="1"/>
  <c r="B1842" s="1"/>
  <c r="O1842"/>
  <c r="R1842"/>
  <c r="D1839"/>
  <c r="E1843"/>
  <c r="C1846"/>
  <c r="F1846"/>
  <c r="K1846" s="1"/>
  <c r="S1842" l="1"/>
  <c r="P1842"/>
  <c r="O1843"/>
  <c r="A1843"/>
  <c r="B1843" s="1"/>
  <c r="R1843"/>
  <c r="D1840"/>
  <c r="E1844"/>
  <c r="A1844" s="1"/>
  <c r="B1844" s="1"/>
  <c r="C1847"/>
  <c r="F1847"/>
  <c r="K1847" s="1"/>
  <c r="S1844" l="1"/>
  <c r="P1844"/>
  <c r="S1843"/>
  <c r="P1843"/>
  <c r="O1844"/>
  <c r="R1844"/>
  <c r="D1841"/>
  <c r="E1845"/>
  <c r="A1845" s="1"/>
  <c r="B1845" s="1"/>
  <c r="C1848"/>
  <c r="F1848"/>
  <c r="K1848" s="1"/>
  <c r="P1845" l="1"/>
  <c r="S1845"/>
  <c r="R1845"/>
  <c r="O1845"/>
  <c r="D1842"/>
  <c r="E1846"/>
  <c r="O1846" s="1"/>
  <c r="C1849"/>
  <c r="F1849"/>
  <c r="K1849" s="1"/>
  <c r="R1846" l="1"/>
  <c r="A1846"/>
  <c r="B1846" s="1"/>
  <c r="D1843"/>
  <c r="E1847"/>
  <c r="O1847" s="1"/>
  <c r="C1850"/>
  <c r="F1850"/>
  <c r="K1850" s="1"/>
  <c r="S1846" l="1"/>
  <c r="P1846"/>
  <c r="A1847"/>
  <c r="B1847" s="1"/>
  <c r="R1847"/>
  <c r="D1844"/>
  <c r="E1848"/>
  <c r="R1848" s="1"/>
  <c r="C1851"/>
  <c r="F1851"/>
  <c r="K1851" s="1"/>
  <c r="A1848" l="1"/>
  <c r="B1848" s="1"/>
  <c r="S1848" s="1"/>
  <c r="S1847"/>
  <c r="P1847"/>
  <c r="O1848"/>
  <c r="D1845"/>
  <c r="E1849"/>
  <c r="A1849" s="1"/>
  <c r="B1849" s="1"/>
  <c r="C1852"/>
  <c r="F1852"/>
  <c r="K1852" s="1"/>
  <c r="P1848" l="1"/>
  <c r="P1849"/>
  <c r="S1849"/>
  <c r="R1849"/>
  <c r="O1849"/>
  <c r="D1846"/>
  <c r="E1850"/>
  <c r="R1850" s="1"/>
  <c r="C1853"/>
  <c r="F1853"/>
  <c r="K1853" s="1"/>
  <c r="O1850" l="1"/>
  <c r="A1850"/>
  <c r="B1850" s="1"/>
  <c r="D1847"/>
  <c r="E1851"/>
  <c r="O1851" s="1"/>
  <c r="C1854"/>
  <c r="F1854"/>
  <c r="K1854" s="1"/>
  <c r="S1850" l="1"/>
  <c r="P1850"/>
  <c r="A1851"/>
  <c r="B1851" s="1"/>
  <c r="R1851"/>
  <c r="D1848"/>
  <c r="E1852"/>
  <c r="R1852" s="1"/>
  <c r="C1855"/>
  <c r="F1855"/>
  <c r="K1855" s="1"/>
  <c r="O1852" l="1"/>
  <c r="S1851"/>
  <c r="P1851"/>
  <c r="A1852"/>
  <c r="B1852" s="1"/>
  <c r="D1849"/>
  <c r="E1853"/>
  <c r="C1856"/>
  <c r="F1856"/>
  <c r="K1856" s="1"/>
  <c r="R1853" l="1"/>
  <c r="O1853"/>
  <c r="S1852"/>
  <c r="P1852"/>
  <c r="A1853"/>
  <c r="B1853" s="1"/>
  <c r="D1850"/>
  <c r="E1854"/>
  <c r="A1854" s="1"/>
  <c r="B1854" s="1"/>
  <c r="C1857"/>
  <c r="F1857"/>
  <c r="K1857" s="1"/>
  <c r="S1854" l="1"/>
  <c r="P1854"/>
  <c r="R1854"/>
  <c r="P1853"/>
  <c r="S1853"/>
  <c r="O1854"/>
  <c r="D1851"/>
  <c r="E1855"/>
  <c r="A1855" s="1"/>
  <c r="B1855" s="1"/>
  <c r="C1858"/>
  <c r="F1858"/>
  <c r="K1858" s="1"/>
  <c r="S1855" l="1"/>
  <c r="P1855"/>
  <c r="R1855"/>
  <c r="O1855"/>
  <c r="D1852"/>
  <c r="E1856"/>
  <c r="R1856" s="1"/>
  <c r="C1859"/>
  <c r="F1859"/>
  <c r="K1859" s="1"/>
  <c r="A1856" l="1"/>
  <c r="B1856" s="1"/>
  <c r="S1856" s="1"/>
  <c r="O1856"/>
  <c r="D1853"/>
  <c r="E1857"/>
  <c r="C1860"/>
  <c r="F1860"/>
  <c r="P1856" l="1"/>
  <c r="R1857"/>
  <c r="O1857"/>
  <c r="A1857"/>
  <c r="B1857" s="1"/>
  <c r="D1854"/>
  <c r="E1858"/>
  <c r="O1858" s="1"/>
  <c r="C1861"/>
  <c r="F1861"/>
  <c r="P1857" l="1"/>
  <c r="S1857"/>
  <c r="A1858"/>
  <c r="B1858" s="1"/>
  <c r="R1858"/>
  <c r="D1855"/>
  <c r="E1859"/>
  <c r="O1859" s="1"/>
  <c r="C1862"/>
  <c r="F1862"/>
  <c r="K1862" s="1"/>
  <c r="R1859" l="1"/>
  <c r="S1858"/>
  <c r="P1858"/>
  <c r="A1859"/>
  <c r="B1859" s="1"/>
  <c r="D1856"/>
  <c r="E1860"/>
  <c r="C1863"/>
  <c r="F1863"/>
  <c r="K1863" s="1"/>
  <c r="S1859" l="1"/>
  <c r="P1859"/>
  <c r="A1860"/>
  <c r="B1860" s="1"/>
  <c r="D1857"/>
  <c r="E1861"/>
  <c r="A1861" s="1"/>
  <c r="B1861" s="1"/>
  <c r="C1864"/>
  <c r="F1864"/>
  <c r="S1860" l="1"/>
  <c r="P1860"/>
  <c r="D1858"/>
  <c r="E1862"/>
  <c r="C1865"/>
  <c r="F1865"/>
  <c r="K1865" s="1"/>
  <c r="A1862" l="1"/>
  <c r="B1862" s="1"/>
  <c r="R1862"/>
  <c r="O1862"/>
  <c r="D1859"/>
  <c r="E1863"/>
  <c r="C1866"/>
  <c r="F1866"/>
  <c r="K1866" s="1"/>
  <c r="S1862" l="1"/>
  <c r="P1862"/>
  <c r="O1863"/>
  <c r="A1863"/>
  <c r="B1863" s="1"/>
  <c r="R1863"/>
  <c r="D1860"/>
  <c r="E1864"/>
  <c r="C1867"/>
  <c r="F1867"/>
  <c r="K1867" s="1"/>
  <c r="S1863" l="1"/>
  <c r="P1863"/>
  <c r="A1864"/>
  <c r="D1861"/>
  <c r="E1865"/>
  <c r="R1865" s="1"/>
  <c r="C1868"/>
  <c r="F1868"/>
  <c r="K1868" s="1"/>
  <c r="B1864" l="1"/>
  <c r="A1865"/>
  <c r="B1865" s="1"/>
  <c r="O1865"/>
  <c r="D1862"/>
  <c r="E1866"/>
  <c r="O1866" s="1"/>
  <c r="C1869"/>
  <c r="F1869"/>
  <c r="K1869" s="1"/>
  <c r="S1865" l="1"/>
  <c r="P1865"/>
  <c r="A1866"/>
  <c r="B1866" s="1"/>
  <c r="R1866"/>
  <c r="D1863"/>
  <c r="E1867"/>
  <c r="C1870"/>
  <c r="F1870"/>
  <c r="K1870" s="1"/>
  <c r="A1867" l="1"/>
  <c r="B1867" s="1"/>
  <c r="O1867"/>
  <c r="R1867"/>
  <c r="S1866"/>
  <c r="P1866"/>
  <c r="D1864"/>
  <c r="E1868"/>
  <c r="C1871"/>
  <c r="F1871"/>
  <c r="K1871" s="1"/>
  <c r="S1867" l="1"/>
  <c r="P1867"/>
  <c r="O1868"/>
  <c r="A1868"/>
  <c r="B1868" s="1"/>
  <c r="R1868"/>
  <c r="D1865"/>
  <c r="E1869"/>
  <c r="A1869" s="1"/>
  <c r="B1869" s="1"/>
  <c r="C1872"/>
  <c r="F1872"/>
  <c r="K1872" s="1"/>
  <c r="S1869" l="1"/>
  <c r="P1869"/>
  <c r="S1868"/>
  <c r="P1868"/>
  <c r="O1869"/>
  <c r="R1869"/>
  <c r="D1866"/>
  <c r="E1870"/>
  <c r="C1873"/>
  <c r="F1873"/>
  <c r="K1873" s="1"/>
  <c r="A1870" l="1"/>
  <c r="B1870" s="1"/>
  <c r="R1870"/>
  <c r="O1870"/>
  <c r="D1867"/>
  <c r="E1871"/>
  <c r="C1874"/>
  <c r="F1874"/>
  <c r="K1874" s="1"/>
  <c r="S1870" l="1"/>
  <c r="P1870"/>
  <c r="A1871"/>
  <c r="B1871" s="1"/>
  <c r="R1871"/>
  <c r="O1871"/>
  <c r="D1868"/>
  <c r="E1872"/>
  <c r="O1872" s="1"/>
  <c r="C1875"/>
  <c r="F1875"/>
  <c r="K1875" s="1"/>
  <c r="S1871" l="1"/>
  <c r="P1871"/>
  <c r="A1872"/>
  <c r="B1872" s="1"/>
  <c r="R1872"/>
  <c r="D1869"/>
  <c r="E1873"/>
  <c r="A1873" s="1"/>
  <c r="B1873" s="1"/>
  <c r="C1876"/>
  <c r="F1876"/>
  <c r="K1876" s="1"/>
  <c r="O1873" l="1"/>
  <c r="S1873"/>
  <c r="P1873"/>
  <c r="S1872"/>
  <c r="P1872"/>
  <c r="R1873"/>
  <c r="D1870"/>
  <c r="E1874"/>
  <c r="A1874" s="1"/>
  <c r="B1874" s="1"/>
  <c r="C1877"/>
  <c r="F1877"/>
  <c r="K1877" s="1"/>
  <c r="S1874" l="1"/>
  <c r="P1874"/>
  <c r="R1874"/>
  <c r="O1874"/>
  <c r="D1871"/>
  <c r="E1875"/>
  <c r="R1875" s="1"/>
  <c r="C1878"/>
  <c r="F1878"/>
  <c r="K1878" s="1"/>
  <c r="O1875" l="1"/>
  <c r="A1875"/>
  <c r="B1875" s="1"/>
  <c r="D1872"/>
  <c r="E1876"/>
  <c r="O1876" s="1"/>
  <c r="C1879"/>
  <c r="F1879"/>
  <c r="K1879" s="1"/>
  <c r="S1875" l="1"/>
  <c r="P1875"/>
  <c r="A1876"/>
  <c r="B1876" s="1"/>
  <c r="R1876"/>
  <c r="D1873"/>
  <c r="E1877"/>
  <c r="R1877" s="1"/>
  <c r="C1880"/>
  <c r="F1880"/>
  <c r="K1880" s="1"/>
  <c r="O1877" l="1"/>
  <c r="S1876"/>
  <c r="P1876"/>
  <c r="A1877"/>
  <c r="B1877" s="1"/>
  <c r="D1874"/>
  <c r="E1878"/>
  <c r="C1881"/>
  <c r="F1881"/>
  <c r="K1881" s="1"/>
  <c r="R1878" l="1"/>
  <c r="O1878"/>
  <c r="S1877"/>
  <c r="P1877"/>
  <c r="A1878"/>
  <c r="B1878" s="1"/>
  <c r="D1875"/>
  <c r="E1879"/>
  <c r="A1879" s="1"/>
  <c r="B1879" s="1"/>
  <c r="C1882"/>
  <c r="F1882"/>
  <c r="K1882" s="1"/>
  <c r="S1879" l="1"/>
  <c r="P1879"/>
  <c r="R1879"/>
  <c r="S1878"/>
  <c r="P1878"/>
  <c r="O1879"/>
  <c r="D1876"/>
  <c r="E1880"/>
  <c r="A1880" s="1"/>
  <c r="B1880" s="1"/>
  <c r="C1883"/>
  <c r="F1883"/>
  <c r="K1883" s="1"/>
  <c r="R1880" l="1"/>
  <c r="S1880"/>
  <c r="P1880"/>
  <c r="O1880"/>
  <c r="D1877"/>
  <c r="E1881"/>
  <c r="O1881" s="1"/>
  <c r="C1884"/>
  <c r="F1884"/>
  <c r="K1884" s="1"/>
  <c r="A1881" l="1"/>
  <c r="B1881" s="1"/>
  <c r="R1881"/>
  <c r="D1878"/>
  <c r="E1882"/>
  <c r="R1882" s="1"/>
  <c r="C1885"/>
  <c r="F1885"/>
  <c r="K1885" s="1"/>
  <c r="A1882" l="1"/>
  <c r="B1882" s="1"/>
  <c r="S1882" s="1"/>
  <c r="O1882"/>
  <c r="S1881"/>
  <c r="P1881"/>
  <c r="D1879"/>
  <c r="E1883"/>
  <c r="R1883" s="1"/>
  <c r="C1886"/>
  <c r="F1886"/>
  <c r="K1886" s="1"/>
  <c r="P1882" l="1"/>
  <c r="O1883"/>
  <c r="A1883"/>
  <c r="B1883" s="1"/>
  <c r="D1880"/>
  <c r="E1884"/>
  <c r="O1884" s="1"/>
  <c r="C1887"/>
  <c r="F1887"/>
  <c r="K1887" s="1"/>
  <c r="A1884" l="1"/>
  <c r="B1884" s="1"/>
  <c r="S1883"/>
  <c r="P1883"/>
  <c r="R1884"/>
  <c r="D1881"/>
  <c r="E1885"/>
  <c r="O1885" s="1"/>
  <c r="C1888"/>
  <c r="F1888"/>
  <c r="K1888" s="1"/>
  <c r="A1885" l="1"/>
  <c r="B1885" s="1"/>
  <c r="S1884"/>
  <c r="P1884"/>
  <c r="R1885"/>
  <c r="D1882"/>
  <c r="E1886"/>
  <c r="A1886" s="1"/>
  <c r="B1886" s="1"/>
  <c r="C1889"/>
  <c r="F1889"/>
  <c r="K1889" s="1"/>
  <c r="O1886" l="1"/>
  <c r="S1886"/>
  <c r="P1886"/>
  <c r="R1886"/>
  <c r="S1885"/>
  <c r="P1885"/>
  <c r="D1883"/>
  <c r="E1887"/>
  <c r="O1887" s="1"/>
  <c r="C1890"/>
  <c r="F1890"/>
  <c r="K1890" s="1"/>
  <c r="R1887" l="1"/>
  <c r="A1887"/>
  <c r="B1887" s="1"/>
  <c r="D1884"/>
  <c r="E1888"/>
  <c r="O1888" s="1"/>
  <c r="C1891"/>
  <c r="F1891"/>
  <c r="S1887" l="1"/>
  <c r="P1887"/>
  <c r="A1888"/>
  <c r="B1888" s="1"/>
  <c r="R1888"/>
  <c r="D1885"/>
  <c r="E1889"/>
  <c r="R1889" s="1"/>
  <c r="C1892"/>
  <c r="F1892"/>
  <c r="A1889" l="1"/>
  <c r="B1889" s="1"/>
  <c r="S1889" s="1"/>
  <c r="R1890"/>
  <c r="S1888"/>
  <c r="P1888"/>
  <c r="O1889"/>
  <c r="D1886"/>
  <c r="E1890"/>
  <c r="O1890" s="1"/>
  <c r="C1893"/>
  <c r="F1893"/>
  <c r="K1893" s="1"/>
  <c r="P1889" l="1"/>
  <c r="A1890"/>
  <c r="B1890" s="1"/>
  <c r="D1887"/>
  <c r="E1891"/>
  <c r="C1894"/>
  <c r="F1894"/>
  <c r="K1894" s="1"/>
  <c r="A1891" l="1"/>
  <c r="B1891" s="1"/>
  <c r="S1890"/>
  <c r="P1890"/>
  <c r="D1888"/>
  <c r="E1892"/>
  <c r="C1895"/>
  <c r="F1895"/>
  <c r="A1892" l="1"/>
  <c r="B1892" s="1"/>
  <c r="D1889"/>
  <c r="E1893"/>
  <c r="R1893" s="1"/>
  <c r="C1896"/>
  <c r="F1896"/>
  <c r="K1896" s="1"/>
  <c r="O1893" l="1"/>
  <c r="S1892"/>
  <c r="P1892"/>
  <c r="A1893"/>
  <c r="B1893" s="1"/>
  <c r="D1890"/>
  <c r="E1894"/>
  <c r="C1897"/>
  <c r="F1897"/>
  <c r="K1897" s="1"/>
  <c r="A1894" l="1"/>
  <c r="B1894" s="1"/>
  <c r="S1893"/>
  <c r="P1893"/>
  <c r="R1894"/>
  <c r="O1894"/>
  <c r="D1891"/>
  <c r="E1895"/>
  <c r="A1895" s="1"/>
  <c r="C1898"/>
  <c r="F1898"/>
  <c r="K1898" s="1"/>
  <c r="B1895" l="1"/>
  <c r="S1894"/>
  <c r="P1894"/>
  <c r="D1892"/>
  <c r="E1896"/>
  <c r="C1899"/>
  <c r="F1899"/>
  <c r="K1899" s="1"/>
  <c r="A1896" l="1"/>
  <c r="B1896" s="1"/>
  <c r="R1896"/>
  <c r="S1895"/>
  <c r="P1895"/>
  <c r="O1896"/>
  <c r="D1893"/>
  <c r="E1897"/>
  <c r="C1900"/>
  <c r="F1900"/>
  <c r="K1900" s="1"/>
  <c r="S1896" l="1"/>
  <c r="P1896"/>
  <c r="O1897"/>
  <c r="A1897"/>
  <c r="B1897" s="1"/>
  <c r="R1897"/>
  <c r="D1894"/>
  <c r="E1898"/>
  <c r="A1898" s="1"/>
  <c r="B1898" s="1"/>
  <c r="C1901"/>
  <c r="F1901"/>
  <c r="K1901" s="1"/>
  <c r="S1898" l="1"/>
  <c r="P1898"/>
  <c r="S1897"/>
  <c r="P1897"/>
  <c r="O1898"/>
  <c r="R1898"/>
  <c r="D1895"/>
  <c r="E1899"/>
  <c r="C1902"/>
  <c r="F1902"/>
  <c r="K1902" s="1"/>
  <c r="A1899" l="1"/>
  <c r="B1899" s="1"/>
  <c r="R1899"/>
  <c r="O1899"/>
  <c r="D1896"/>
  <c r="E1900"/>
  <c r="C1903"/>
  <c r="F1903"/>
  <c r="K1903" s="1"/>
  <c r="S1899" l="1"/>
  <c r="P1899"/>
  <c r="A1900"/>
  <c r="B1900" s="1"/>
  <c r="O1900"/>
  <c r="R1900"/>
  <c r="D1897"/>
  <c r="E1901"/>
  <c r="O1901" s="1"/>
  <c r="C1904"/>
  <c r="F1904"/>
  <c r="K1904" s="1"/>
  <c r="S1900" l="1"/>
  <c r="P1900"/>
  <c r="A1901"/>
  <c r="B1901" s="1"/>
  <c r="R1901"/>
  <c r="D1898"/>
  <c r="E1902"/>
  <c r="O1902" s="1"/>
  <c r="C1905"/>
  <c r="F1905"/>
  <c r="K1905" s="1"/>
  <c r="A1902" l="1"/>
  <c r="B1902" s="1"/>
  <c r="S1902" s="1"/>
  <c r="S1901"/>
  <c r="P1901"/>
  <c r="R1902"/>
  <c r="D1899"/>
  <c r="E1903"/>
  <c r="A1903" s="1"/>
  <c r="B1903" s="1"/>
  <c r="C1906"/>
  <c r="F1906"/>
  <c r="K1906" s="1"/>
  <c r="P1902" l="1"/>
  <c r="S1903"/>
  <c r="P1903"/>
  <c r="R1903"/>
  <c r="O1903"/>
  <c r="D1900"/>
  <c r="E1904"/>
  <c r="O1904" s="1"/>
  <c r="C1907"/>
  <c r="F1907"/>
  <c r="K1907" s="1"/>
  <c r="R1904" l="1"/>
  <c r="A1904"/>
  <c r="B1904" s="1"/>
  <c r="D1901"/>
  <c r="E1905"/>
  <c r="O1905" s="1"/>
  <c r="C1908"/>
  <c r="F1908"/>
  <c r="K1908" s="1"/>
  <c r="S1904" l="1"/>
  <c r="P1904"/>
  <c r="A1905"/>
  <c r="B1905" s="1"/>
  <c r="R1905"/>
  <c r="D1902"/>
  <c r="E1906"/>
  <c r="R1906" s="1"/>
  <c r="C1909"/>
  <c r="F1909"/>
  <c r="K1909" s="1"/>
  <c r="A1906" l="1"/>
  <c r="B1906" s="1"/>
  <c r="S1906" s="1"/>
  <c r="S1905"/>
  <c r="P1905"/>
  <c r="O1906"/>
  <c r="D1903"/>
  <c r="E1907"/>
  <c r="A1907" s="1"/>
  <c r="B1907" s="1"/>
  <c r="C1910"/>
  <c r="F1910"/>
  <c r="K1910" s="1"/>
  <c r="P1906" l="1"/>
  <c r="S1907"/>
  <c r="P1907"/>
  <c r="R1907"/>
  <c r="O1907"/>
  <c r="D1904"/>
  <c r="E1908"/>
  <c r="R1908" s="1"/>
  <c r="C1911"/>
  <c r="F1911"/>
  <c r="K1911" s="1"/>
  <c r="O1908" l="1"/>
  <c r="A1908"/>
  <c r="B1908" s="1"/>
  <c r="D1905"/>
  <c r="E1909"/>
  <c r="O1909" s="1"/>
  <c r="C1912"/>
  <c r="F1912"/>
  <c r="K1912" s="1"/>
  <c r="S1908" l="1"/>
  <c r="P1908"/>
  <c r="A1909"/>
  <c r="B1909" s="1"/>
  <c r="R1909"/>
  <c r="D1906"/>
  <c r="E1910"/>
  <c r="R1910" s="1"/>
  <c r="C1913"/>
  <c r="F1913"/>
  <c r="K1913" s="1"/>
  <c r="O1910" l="1"/>
  <c r="S1909"/>
  <c r="P1909"/>
  <c r="A1910"/>
  <c r="B1910" s="1"/>
  <c r="D1907"/>
  <c r="E1911"/>
  <c r="C1914"/>
  <c r="F1914"/>
  <c r="K1914" s="1"/>
  <c r="R1911" l="1"/>
  <c r="O1911"/>
  <c r="S1910"/>
  <c r="P1910"/>
  <c r="A1911"/>
  <c r="B1911" s="1"/>
  <c r="D1908"/>
  <c r="E1912"/>
  <c r="A1912" s="1"/>
  <c r="B1912" s="1"/>
  <c r="C1915"/>
  <c r="F1915"/>
  <c r="K1915" s="1"/>
  <c r="S1912" l="1"/>
  <c r="P1912"/>
  <c r="R1912"/>
  <c r="S1911"/>
  <c r="P1911"/>
  <c r="O1912"/>
  <c r="D1909"/>
  <c r="E1913"/>
  <c r="C1916"/>
  <c r="F1916"/>
  <c r="K1916" s="1"/>
  <c r="R1913" l="1"/>
  <c r="A1913"/>
  <c r="B1913" s="1"/>
  <c r="O1913"/>
  <c r="D1910"/>
  <c r="E1914"/>
  <c r="C1917"/>
  <c r="F1917"/>
  <c r="K1917" s="1"/>
  <c r="A1914" l="1"/>
  <c r="B1914" s="1"/>
  <c r="O1914"/>
  <c r="S1913"/>
  <c r="P1913"/>
  <c r="R1914"/>
  <c r="D1911"/>
  <c r="E1915"/>
  <c r="A1915" s="1"/>
  <c r="B1915" s="1"/>
  <c r="C1918"/>
  <c r="F1918"/>
  <c r="K1918" s="1"/>
  <c r="S1915" l="1"/>
  <c r="P1915"/>
  <c r="S1914"/>
  <c r="P1914"/>
  <c r="R1915"/>
  <c r="O1915"/>
  <c r="D1912"/>
  <c r="E1916"/>
  <c r="A1916" s="1"/>
  <c r="B1916" s="1"/>
  <c r="C1919"/>
  <c r="F1919"/>
  <c r="K1919" s="1"/>
  <c r="S1916" l="1"/>
  <c r="P1916"/>
  <c r="O1916"/>
  <c r="R1916"/>
  <c r="D1913"/>
  <c r="E1917"/>
  <c r="R1917" s="1"/>
  <c r="C1920"/>
  <c r="F1920"/>
  <c r="K1920" s="1"/>
  <c r="A1917" l="1"/>
  <c r="B1917" s="1"/>
  <c r="S1917" s="1"/>
  <c r="O1917"/>
  <c r="D1914"/>
  <c r="E1918"/>
  <c r="C1921"/>
  <c r="F1921"/>
  <c r="P1917" l="1"/>
  <c r="O1918"/>
  <c r="R1918"/>
  <c r="A1918"/>
  <c r="B1918" s="1"/>
  <c r="D1915"/>
  <c r="E1919"/>
  <c r="R1919" s="1"/>
  <c r="C1922"/>
  <c r="F1922"/>
  <c r="S1918" l="1"/>
  <c r="P1918"/>
  <c r="A1919"/>
  <c r="B1919" s="1"/>
  <c r="O1919"/>
  <c r="D1916"/>
  <c r="E1920"/>
  <c r="A1920" s="1"/>
  <c r="B1920" s="1"/>
  <c r="C1923"/>
  <c r="F1923"/>
  <c r="K1923" s="1"/>
  <c r="O1920" l="1"/>
  <c r="S1920"/>
  <c r="P1920"/>
  <c r="S1919"/>
  <c r="P1919"/>
  <c r="R1920"/>
  <c r="D1917"/>
  <c r="E1921"/>
  <c r="C1924"/>
  <c r="F1924"/>
  <c r="K1924" s="1"/>
  <c r="A1921" l="1"/>
  <c r="B1921" s="1"/>
  <c r="D1918"/>
  <c r="E1922"/>
  <c r="C1925"/>
  <c r="F1925"/>
  <c r="A1922" l="1"/>
  <c r="B1922" s="1"/>
  <c r="D1919"/>
  <c r="E1923"/>
  <c r="O1923" s="1"/>
  <c r="C1926"/>
  <c r="F1926"/>
  <c r="K1926" s="1"/>
  <c r="R1923" l="1"/>
  <c r="S1922"/>
  <c r="P1922"/>
  <c r="A1923"/>
  <c r="B1923" s="1"/>
  <c r="D1920"/>
  <c r="E1924"/>
  <c r="C1927"/>
  <c r="F1927"/>
  <c r="K1927" s="1"/>
  <c r="O1924" l="1"/>
  <c r="R1924"/>
  <c r="S1923"/>
  <c r="P1923"/>
  <c r="A1924"/>
  <c r="B1924" s="1"/>
  <c r="D1921"/>
  <c r="E1925"/>
  <c r="C1928"/>
  <c r="F1928"/>
  <c r="K1928" s="1"/>
  <c r="S1924" l="1"/>
  <c r="P1924"/>
  <c r="A1925"/>
  <c r="D1922"/>
  <c r="E1926"/>
  <c r="R1926" s="1"/>
  <c r="C1929"/>
  <c r="F1929"/>
  <c r="K1929" s="1"/>
  <c r="B1925" l="1"/>
  <c r="O1926"/>
  <c r="A1926"/>
  <c r="B1926" s="1"/>
  <c r="D1923"/>
  <c r="E1927"/>
  <c r="R1927" s="1"/>
  <c r="C1930"/>
  <c r="F1930"/>
  <c r="K1930" s="1"/>
  <c r="A1927" l="1"/>
  <c r="B1927" s="1"/>
  <c r="S1925"/>
  <c r="P1925"/>
  <c r="S1926"/>
  <c r="P1926"/>
  <c r="O1927"/>
  <c r="D1924"/>
  <c r="E1928"/>
  <c r="C1931"/>
  <c r="F1931"/>
  <c r="K1931" s="1"/>
  <c r="A1928" l="1"/>
  <c r="B1928" s="1"/>
  <c r="S1927"/>
  <c r="P1927"/>
  <c r="R1928"/>
  <c r="O1928"/>
  <c r="D1925"/>
  <c r="E1929"/>
  <c r="A1929" s="1"/>
  <c r="B1929" s="1"/>
  <c r="C1932"/>
  <c r="F1932"/>
  <c r="K1932" s="1"/>
  <c r="S1929" l="1"/>
  <c r="P1929"/>
  <c r="S1928"/>
  <c r="P1928"/>
  <c r="R1929"/>
  <c r="O1929"/>
  <c r="D1926"/>
  <c r="E1930"/>
  <c r="C1933"/>
  <c r="F1933"/>
  <c r="K1933" s="1"/>
  <c r="O1930" l="1"/>
  <c r="A1930"/>
  <c r="B1930" s="1"/>
  <c r="R1930"/>
  <c r="D1927"/>
  <c r="E1931"/>
  <c r="C1934"/>
  <c r="F1934"/>
  <c r="K1934" s="1"/>
  <c r="A1931" l="1"/>
  <c r="B1931" s="1"/>
  <c r="O1931"/>
  <c r="S1930"/>
  <c r="P1930"/>
  <c r="R1931"/>
  <c r="D1928"/>
  <c r="E1932"/>
  <c r="A1932" s="1"/>
  <c r="B1932" s="1"/>
  <c r="C1935"/>
  <c r="F1935"/>
  <c r="K1935" s="1"/>
  <c r="S1932" l="1"/>
  <c r="P1932"/>
  <c r="R1932"/>
  <c r="S1931"/>
  <c r="P1931"/>
  <c r="O1932"/>
  <c r="D1929"/>
  <c r="E1933"/>
  <c r="O1933" s="1"/>
  <c r="C1936"/>
  <c r="F1936"/>
  <c r="K1936" s="1"/>
  <c r="R1933" l="1"/>
  <c r="A1933"/>
  <c r="B1933" s="1"/>
  <c r="D1930"/>
  <c r="E1934"/>
  <c r="C1937"/>
  <c r="F1937"/>
  <c r="K1937" s="1"/>
  <c r="O1934" l="1"/>
  <c r="A1934"/>
  <c r="B1934" s="1"/>
  <c r="S1933"/>
  <c r="P1933"/>
  <c r="R1934"/>
  <c r="D1931"/>
  <c r="E1935"/>
  <c r="A1935" s="1"/>
  <c r="B1935" s="1"/>
  <c r="C1938"/>
  <c r="F1938"/>
  <c r="K1938" s="1"/>
  <c r="S1935" l="1"/>
  <c r="P1935"/>
  <c r="O1935"/>
  <c r="S1934"/>
  <c r="P1934"/>
  <c r="R1935"/>
  <c r="D1932"/>
  <c r="E1936"/>
  <c r="R1936" s="1"/>
  <c r="C1939"/>
  <c r="F1939"/>
  <c r="K1939" s="1"/>
  <c r="O1936" l="1"/>
  <c r="A1936"/>
  <c r="B1936" s="1"/>
  <c r="D1933"/>
  <c r="E1937"/>
  <c r="C1940"/>
  <c r="F1940"/>
  <c r="K1940" s="1"/>
  <c r="A1937" l="1"/>
  <c r="B1937" s="1"/>
  <c r="R1937"/>
  <c r="S1936"/>
  <c r="P1936"/>
  <c r="O1937"/>
  <c r="D1934"/>
  <c r="E1938"/>
  <c r="O1938" s="1"/>
  <c r="C1941"/>
  <c r="F1941"/>
  <c r="K1941" s="1"/>
  <c r="A1938" l="1"/>
  <c r="B1938" s="1"/>
  <c r="S1937"/>
  <c r="P1937"/>
  <c r="R1938"/>
  <c r="D1935"/>
  <c r="E1939"/>
  <c r="A1939" s="1"/>
  <c r="B1939" s="1"/>
  <c r="C1942"/>
  <c r="F1942"/>
  <c r="K1942" s="1"/>
  <c r="O1939" l="1"/>
  <c r="S1939"/>
  <c r="P1939"/>
  <c r="S1938"/>
  <c r="P1938"/>
  <c r="R1939"/>
  <c r="D1936"/>
  <c r="E1940"/>
  <c r="A1940" s="1"/>
  <c r="B1940" s="1"/>
  <c r="C1943"/>
  <c r="F1943"/>
  <c r="K1943" s="1"/>
  <c r="S1940" l="1"/>
  <c r="P1940"/>
  <c r="R1940"/>
  <c r="O1940"/>
  <c r="D1937"/>
  <c r="E1941"/>
  <c r="R1941" s="1"/>
  <c r="C1944"/>
  <c r="F1944"/>
  <c r="K1944" s="1"/>
  <c r="O1941" l="1"/>
  <c r="A1941"/>
  <c r="B1941" s="1"/>
  <c r="D1938"/>
  <c r="E1942"/>
  <c r="O1942" s="1"/>
  <c r="C1945"/>
  <c r="F1945"/>
  <c r="K1945" s="1"/>
  <c r="A1942" l="1"/>
  <c r="B1942" s="1"/>
  <c r="S1941"/>
  <c r="P1941"/>
  <c r="R1942"/>
  <c r="D1939"/>
  <c r="E1943"/>
  <c r="O1943" s="1"/>
  <c r="C1946"/>
  <c r="F1946"/>
  <c r="K1946" s="1"/>
  <c r="S1942" l="1"/>
  <c r="P1942"/>
  <c r="A1943"/>
  <c r="B1943" s="1"/>
  <c r="R1943"/>
  <c r="D1940"/>
  <c r="E1944"/>
  <c r="A1944" s="1"/>
  <c r="B1944" s="1"/>
  <c r="C1947"/>
  <c r="F1947"/>
  <c r="K1947" s="1"/>
  <c r="O1944" l="1"/>
  <c r="S1944"/>
  <c r="P1944"/>
  <c r="S1943"/>
  <c r="P1943"/>
  <c r="R1944"/>
  <c r="D1941"/>
  <c r="E1945"/>
  <c r="A1945" s="1"/>
  <c r="B1945" s="1"/>
  <c r="C1948"/>
  <c r="F1948"/>
  <c r="K1948" s="1"/>
  <c r="R1945" l="1"/>
  <c r="S1945"/>
  <c r="P1945"/>
  <c r="O1945"/>
  <c r="D1942"/>
  <c r="E1946"/>
  <c r="A1946" s="1"/>
  <c r="B1946" s="1"/>
  <c r="C1949"/>
  <c r="F1949"/>
  <c r="K1949" s="1"/>
  <c r="S1946" l="1"/>
  <c r="P1946"/>
  <c r="O1946"/>
  <c r="R1946"/>
  <c r="D1943"/>
  <c r="E1947"/>
  <c r="A1947" s="1"/>
  <c r="B1947" s="1"/>
  <c r="C1950"/>
  <c r="F1950"/>
  <c r="K1950" s="1"/>
  <c r="R1947" l="1"/>
  <c r="S1947"/>
  <c r="P1947"/>
  <c r="O1947"/>
  <c r="D1944"/>
  <c r="E1948"/>
  <c r="C1951"/>
  <c r="F1951"/>
  <c r="K1951" s="1"/>
  <c r="R1948" l="1"/>
  <c r="O1948"/>
  <c r="A1948"/>
  <c r="B1948" s="1"/>
  <c r="D1945"/>
  <c r="E1949"/>
  <c r="C1952"/>
  <c r="F1952"/>
  <c r="A1949" l="1"/>
  <c r="B1949" s="1"/>
  <c r="S1948"/>
  <c r="P1948"/>
  <c r="O1949"/>
  <c r="R1949"/>
  <c r="D1946"/>
  <c r="E1950"/>
  <c r="C1953"/>
  <c r="F1953"/>
  <c r="S1949" l="1"/>
  <c r="P1949"/>
  <c r="O1950"/>
  <c r="A1950"/>
  <c r="B1950" s="1"/>
  <c r="R1950"/>
  <c r="D1947"/>
  <c r="E1951"/>
  <c r="R1951" s="1"/>
  <c r="C1954"/>
  <c r="F1954"/>
  <c r="K1954" s="1"/>
  <c r="O1951" l="1"/>
  <c r="S1950"/>
  <c r="P1950"/>
  <c r="A1951"/>
  <c r="B1951" s="1"/>
  <c r="D1948"/>
  <c r="E1952"/>
  <c r="C1955"/>
  <c r="F1955"/>
  <c r="K1955" s="1"/>
  <c r="S1951" l="1"/>
  <c r="P1951"/>
  <c r="A1952"/>
  <c r="B1952" s="1"/>
  <c r="D1949"/>
  <c r="E1953"/>
  <c r="C1956"/>
  <c r="F1956"/>
  <c r="S1952" l="1"/>
  <c r="P1952"/>
  <c r="A1953"/>
  <c r="B1953" s="1"/>
  <c r="D1950"/>
  <c r="E1954"/>
  <c r="A1954" s="1"/>
  <c r="B1954" s="1"/>
  <c r="C1957"/>
  <c r="F1957"/>
  <c r="K1957" s="1"/>
  <c r="R1954" l="1"/>
  <c r="S1954"/>
  <c r="P1954"/>
  <c r="O1954"/>
  <c r="D1951"/>
  <c r="E1955"/>
  <c r="O1955" s="1"/>
  <c r="C1958"/>
  <c r="F1958"/>
  <c r="K1958" s="1"/>
  <c r="A1955" l="1"/>
  <c r="B1955" s="1"/>
  <c r="R1955"/>
  <c r="D1952"/>
  <c r="E1956"/>
  <c r="C1959"/>
  <c r="F1959"/>
  <c r="K1959" s="1"/>
  <c r="S1955" l="1"/>
  <c r="P1955"/>
  <c r="A1956"/>
  <c r="D1953"/>
  <c r="E1957"/>
  <c r="A1957" s="1"/>
  <c r="B1957" s="1"/>
  <c r="C1960"/>
  <c r="F1960"/>
  <c r="K1960" s="1"/>
  <c r="S1957" l="1"/>
  <c r="P1957"/>
  <c r="B1956"/>
  <c r="R1957"/>
  <c r="O1957"/>
  <c r="D1954"/>
  <c r="E1958"/>
  <c r="R1958" s="1"/>
  <c r="C1961"/>
  <c r="F1961"/>
  <c r="K1961" s="1"/>
  <c r="O1958" l="1"/>
  <c r="A1958"/>
  <c r="B1958" s="1"/>
  <c r="S1958" s="1"/>
  <c r="D1955"/>
  <c r="E1959"/>
  <c r="A1959" s="1"/>
  <c r="B1959" s="1"/>
  <c r="C1962"/>
  <c r="F1962"/>
  <c r="K1962" s="1"/>
  <c r="P1958" l="1"/>
  <c r="O1959"/>
  <c r="P1959"/>
  <c r="S1959"/>
  <c r="R1959"/>
  <c r="D1956"/>
  <c r="E1960"/>
  <c r="R1960" s="1"/>
  <c r="C1963"/>
  <c r="F1963"/>
  <c r="K1963" s="1"/>
  <c r="A1960" l="1"/>
  <c r="B1960" s="1"/>
  <c r="O1960"/>
  <c r="D1957"/>
  <c r="E1961"/>
  <c r="C1964"/>
  <c r="F1964"/>
  <c r="K1964" s="1"/>
  <c r="A1961" l="1"/>
  <c r="B1961" s="1"/>
  <c r="S1960"/>
  <c r="P1960"/>
  <c r="R1961"/>
  <c r="O1961"/>
  <c r="D1958"/>
  <c r="E1962"/>
  <c r="A1962" s="1"/>
  <c r="B1962" s="1"/>
  <c r="C1965"/>
  <c r="F1965"/>
  <c r="K1965" s="1"/>
  <c r="S1962" l="1"/>
  <c r="P1962"/>
  <c r="R1962"/>
  <c r="S1961"/>
  <c r="P1961"/>
  <c r="O1962"/>
  <c r="D1959"/>
  <c r="E1963"/>
  <c r="A1963" s="1"/>
  <c r="B1963" s="1"/>
  <c r="C1966"/>
  <c r="F1966"/>
  <c r="K1966" s="1"/>
  <c r="R1963" l="1"/>
  <c r="P1963"/>
  <c r="S1963"/>
  <c r="O1963"/>
  <c r="D1960"/>
  <c r="E1964"/>
  <c r="O1964" s="1"/>
  <c r="C1967"/>
  <c r="F1967"/>
  <c r="K1967" s="1"/>
  <c r="A1964" l="1"/>
  <c r="B1964" s="1"/>
  <c r="R1964"/>
  <c r="D1961"/>
  <c r="E1965"/>
  <c r="C1968"/>
  <c r="F1968"/>
  <c r="K1968" s="1"/>
  <c r="A1965" l="1"/>
  <c r="B1965" s="1"/>
  <c r="R1965"/>
  <c r="O1965"/>
  <c r="S1964"/>
  <c r="P1964"/>
  <c r="D1962"/>
  <c r="E1966"/>
  <c r="A1966" s="1"/>
  <c r="B1966" s="1"/>
  <c r="C1969"/>
  <c r="F1969"/>
  <c r="K1969" s="1"/>
  <c r="S1966" l="1"/>
  <c r="P1966"/>
  <c r="S1965"/>
  <c r="P1965"/>
  <c r="O1966"/>
  <c r="R1966"/>
  <c r="D1963"/>
  <c r="E1967"/>
  <c r="C1970"/>
  <c r="F1970"/>
  <c r="K1970" s="1"/>
  <c r="O1967" l="1"/>
  <c r="A1967"/>
  <c r="B1967" s="1"/>
  <c r="R1967"/>
  <c r="D1964"/>
  <c r="E1968"/>
  <c r="C1971"/>
  <c r="F1971"/>
  <c r="K1971" s="1"/>
  <c r="A1968" l="1"/>
  <c r="B1968" s="1"/>
  <c r="O1968"/>
  <c r="P1967"/>
  <c r="S1967"/>
  <c r="R1968"/>
  <c r="D1965"/>
  <c r="E1969"/>
  <c r="A1969" s="1"/>
  <c r="B1969" s="1"/>
  <c r="C1972"/>
  <c r="F1972"/>
  <c r="K1972" s="1"/>
  <c r="S1969" l="1"/>
  <c r="P1969"/>
  <c r="R1969"/>
  <c r="S1968"/>
  <c r="P1968"/>
  <c r="O1969"/>
  <c r="D1966"/>
  <c r="E1970"/>
  <c r="R1970" s="1"/>
  <c r="C1973"/>
  <c r="F1973"/>
  <c r="K1973" s="1"/>
  <c r="O1970" l="1"/>
  <c r="A1970"/>
  <c r="B1970" s="1"/>
  <c r="D1967"/>
  <c r="E1971"/>
  <c r="C1974"/>
  <c r="F1974"/>
  <c r="K1974" s="1"/>
  <c r="O1971" l="1"/>
  <c r="A1971"/>
  <c r="B1971" s="1"/>
  <c r="S1970"/>
  <c r="P1970"/>
  <c r="R1971"/>
  <c r="D1968"/>
  <c r="E1972"/>
  <c r="O1972" s="1"/>
  <c r="C1975"/>
  <c r="F1975"/>
  <c r="K1975" s="1"/>
  <c r="A1972" l="1"/>
  <c r="B1972" s="1"/>
  <c r="P1971"/>
  <c r="S1971"/>
  <c r="R1972"/>
  <c r="D1969"/>
  <c r="E1973"/>
  <c r="R1973" s="1"/>
  <c r="C1976"/>
  <c r="F1976"/>
  <c r="K1976" s="1"/>
  <c r="A1973" l="1"/>
  <c r="B1973" s="1"/>
  <c r="S1973" s="1"/>
  <c r="S1972"/>
  <c r="P1972"/>
  <c r="P1973"/>
  <c r="O1973"/>
  <c r="D1970"/>
  <c r="E1974"/>
  <c r="A1974" s="1"/>
  <c r="B1974" s="1"/>
  <c r="C1977"/>
  <c r="F1977"/>
  <c r="K1977" s="1"/>
  <c r="S1974" l="1"/>
  <c r="P1974"/>
  <c r="O1974"/>
  <c r="R1974"/>
  <c r="D1971"/>
  <c r="E1975"/>
  <c r="R1975" s="1"/>
  <c r="C1978"/>
  <c r="F1978"/>
  <c r="K1978" s="1"/>
  <c r="A1975" l="1"/>
  <c r="B1975" s="1"/>
  <c r="P1975" s="1"/>
  <c r="O1975"/>
  <c r="D1972"/>
  <c r="E1976"/>
  <c r="C1979"/>
  <c r="F1979"/>
  <c r="K1979" s="1"/>
  <c r="S1975" l="1"/>
  <c r="O1976"/>
  <c r="R1976"/>
  <c r="A1976"/>
  <c r="B1976" s="1"/>
  <c r="D1973"/>
  <c r="E1977"/>
  <c r="C1980"/>
  <c r="F1980"/>
  <c r="K1980" s="1"/>
  <c r="A1977" l="1"/>
  <c r="B1977" s="1"/>
  <c r="S1976"/>
  <c r="P1976"/>
  <c r="R1977"/>
  <c r="O1977"/>
  <c r="D1974"/>
  <c r="E1978"/>
  <c r="A1978" s="1"/>
  <c r="B1978" s="1"/>
  <c r="C1981"/>
  <c r="F1981"/>
  <c r="K1981" s="1"/>
  <c r="S1978" l="1"/>
  <c r="P1978"/>
  <c r="R1978"/>
  <c r="S1977"/>
  <c r="P1977"/>
  <c r="O1978"/>
  <c r="D1975"/>
  <c r="E1979"/>
  <c r="R1979" s="1"/>
  <c r="C1982"/>
  <c r="F1982"/>
  <c r="K1982" s="1"/>
  <c r="A1979" l="1"/>
  <c r="B1979" s="1"/>
  <c r="O1979"/>
  <c r="D1976"/>
  <c r="E1980"/>
  <c r="A1980" s="1"/>
  <c r="B1980" s="1"/>
  <c r="C1983"/>
  <c r="F1983"/>
  <c r="O1980" l="1"/>
  <c r="S1980"/>
  <c r="P1980"/>
  <c r="R1980"/>
  <c r="P1979"/>
  <c r="S1979"/>
  <c r="D1977"/>
  <c r="E1981"/>
  <c r="R1981" s="1"/>
  <c r="C1984"/>
  <c r="F1984"/>
  <c r="A1981" l="1"/>
  <c r="B1981" s="1"/>
  <c r="O1981"/>
  <c r="D1978"/>
  <c r="E1982"/>
  <c r="A1982" s="1"/>
  <c r="B1982" s="1"/>
  <c r="C1985"/>
  <c r="F1985"/>
  <c r="K1985" s="1"/>
  <c r="S1982" l="1"/>
  <c r="P1982"/>
  <c r="O1982"/>
  <c r="R1982"/>
  <c r="S1981"/>
  <c r="P1981"/>
  <c r="D1979"/>
  <c r="E1983"/>
  <c r="C1986"/>
  <c r="F1986"/>
  <c r="K1986" s="1"/>
  <c r="A1983" l="1"/>
  <c r="B1983" s="1"/>
  <c r="D1980"/>
  <c r="E1984"/>
  <c r="C1987"/>
  <c r="F1987"/>
  <c r="A1984" l="1"/>
  <c r="B1984" s="1"/>
  <c r="D1981"/>
  <c r="E1985"/>
  <c r="R1985" s="1"/>
  <c r="C1988"/>
  <c r="F1988"/>
  <c r="K1988" s="1"/>
  <c r="A1985" l="1"/>
  <c r="B1985" s="1"/>
  <c r="S1985" s="1"/>
  <c r="S1984"/>
  <c r="P1984"/>
  <c r="O1985"/>
  <c r="D1982"/>
  <c r="E1986"/>
  <c r="R1986" s="1"/>
  <c r="C1989"/>
  <c r="F1989"/>
  <c r="K1989" s="1"/>
  <c r="P1985" l="1"/>
  <c r="A1986"/>
  <c r="B1986" s="1"/>
  <c r="O1986"/>
  <c r="D1983"/>
  <c r="E1987"/>
  <c r="C1990"/>
  <c r="F1990"/>
  <c r="K1990" s="1"/>
  <c r="S1986" l="1"/>
  <c r="P1986"/>
  <c r="A1987"/>
  <c r="D1984"/>
  <c r="E1988"/>
  <c r="O1988" s="1"/>
  <c r="C1991"/>
  <c r="F1991"/>
  <c r="K1991" s="1"/>
  <c r="B1987" l="1"/>
  <c r="A1988"/>
  <c r="B1988" s="1"/>
  <c r="R1988"/>
  <c r="D1985"/>
  <c r="E1989"/>
  <c r="R1989" s="1"/>
  <c r="C1992"/>
  <c r="F1992"/>
  <c r="K1992" s="1"/>
  <c r="S1988" l="1"/>
  <c r="P1988"/>
  <c r="O1989"/>
  <c r="P1987"/>
  <c r="S1987"/>
  <c r="A1989"/>
  <c r="B1989" s="1"/>
  <c r="D1986"/>
  <c r="E1990"/>
  <c r="R1990" s="1"/>
  <c r="C1993"/>
  <c r="F1993"/>
  <c r="K1993" s="1"/>
  <c r="O1990" l="1"/>
  <c r="S1989"/>
  <c r="P1989"/>
  <c r="A1990"/>
  <c r="B1990" s="1"/>
  <c r="D1987"/>
  <c r="E1991"/>
  <c r="O1991" s="1"/>
  <c r="C1994"/>
  <c r="F1994"/>
  <c r="K1994" s="1"/>
  <c r="S1990" l="1"/>
  <c r="P1990"/>
  <c r="A1991"/>
  <c r="B1991" s="1"/>
  <c r="R1991"/>
  <c r="D1988"/>
  <c r="E1992"/>
  <c r="O1992" s="1"/>
  <c r="C1995"/>
  <c r="F1995"/>
  <c r="K1995" s="1"/>
  <c r="R1992" l="1"/>
  <c r="P1991"/>
  <c r="S1991"/>
  <c r="A1992"/>
  <c r="B1992" s="1"/>
  <c r="D1989"/>
  <c r="E1993"/>
  <c r="C1996"/>
  <c r="F1996"/>
  <c r="K1996" s="1"/>
  <c r="O1993" l="1"/>
  <c r="R1993"/>
  <c r="S1992"/>
  <c r="P1992"/>
  <c r="A1993"/>
  <c r="B1993" s="1"/>
  <c r="D1990"/>
  <c r="E1994"/>
  <c r="A1994" s="1"/>
  <c r="B1994" s="1"/>
  <c r="C1997"/>
  <c r="F1997"/>
  <c r="K1997" s="1"/>
  <c r="S1994" l="1"/>
  <c r="P1994"/>
  <c r="S1993"/>
  <c r="P1993"/>
  <c r="R1994"/>
  <c r="O1994"/>
  <c r="D1991"/>
  <c r="E1995"/>
  <c r="C1998"/>
  <c r="F1998"/>
  <c r="K1998" s="1"/>
  <c r="A1995" l="1"/>
  <c r="B1995" s="1"/>
  <c r="R1995"/>
  <c r="O1995"/>
  <c r="D1992"/>
  <c r="E1996"/>
  <c r="C1999"/>
  <c r="F1999"/>
  <c r="K1999" s="1"/>
  <c r="P1995" l="1"/>
  <c r="S1995"/>
  <c r="O1996"/>
  <c r="A1996"/>
  <c r="B1996" s="1"/>
  <c r="R1996"/>
  <c r="D1993"/>
  <c r="E1997"/>
  <c r="A1997" s="1"/>
  <c r="B1997" s="1"/>
  <c r="C2000"/>
  <c r="F2000"/>
  <c r="K2000" s="1"/>
  <c r="S1997" l="1"/>
  <c r="P1997"/>
  <c r="S1996"/>
  <c r="P1996"/>
  <c r="O1997"/>
  <c r="R1997"/>
  <c r="D1994"/>
  <c r="E1998"/>
  <c r="C2001"/>
  <c r="F2001"/>
  <c r="K2001" s="1"/>
  <c r="A1998" l="1"/>
  <c r="B1998" s="1"/>
  <c r="R1998"/>
  <c r="O1998"/>
  <c r="D1995"/>
  <c r="E1999"/>
  <c r="C2002"/>
  <c r="F2002"/>
  <c r="K2002" s="1"/>
  <c r="S1998" l="1"/>
  <c r="P1998"/>
  <c r="A1999"/>
  <c r="B1999" s="1"/>
  <c r="O1999"/>
  <c r="R1999"/>
  <c r="D1996"/>
  <c r="E2000"/>
  <c r="A2000" s="1"/>
  <c r="B2000" s="1"/>
  <c r="C2003"/>
  <c r="F2003"/>
  <c r="K2003" s="1"/>
  <c r="S2000" l="1"/>
  <c r="P2000"/>
  <c r="O2000"/>
  <c r="P1999"/>
  <c r="S1999"/>
  <c r="R2000"/>
  <c r="D1997"/>
  <c r="E2001"/>
  <c r="A2001" s="1"/>
  <c r="B2001" s="1"/>
  <c r="C2004"/>
  <c r="F2004"/>
  <c r="K2004" s="1"/>
  <c r="S2001" l="1"/>
  <c r="P2001"/>
  <c r="O2001"/>
  <c r="R2001"/>
  <c r="D1998"/>
  <c r="E2002"/>
  <c r="O2002" s="1"/>
  <c r="C2005"/>
  <c r="F2005"/>
  <c r="K2005" s="1"/>
  <c r="R2002" l="1"/>
  <c r="A2002"/>
  <c r="B2002" s="1"/>
  <c r="D1999"/>
  <c r="E2003"/>
  <c r="A2003" s="1"/>
  <c r="B2003" s="1"/>
  <c r="C2006"/>
  <c r="F2006"/>
  <c r="K2006" s="1"/>
  <c r="P2003" l="1"/>
  <c r="S2003"/>
  <c r="S2002"/>
  <c r="P2002"/>
  <c r="R2003"/>
  <c r="O2003"/>
  <c r="D2000"/>
  <c r="E2004"/>
  <c r="A2004" s="1"/>
  <c r="B2004" s="1"/>
  <c r="C2007"/>
  <c r="F2007"/>
  <c r="K2007" s="1"/>
  <c r="O2004" l="1"/>
  <c r="S2004"/>
  <c r="P2004"/>
  <c r="R2004"/>
  <c r="D2001"/>
  <c r="E2005"/>
  <c r="A2005" s="1"/>
  <c r="B2005" s="1"/>
  <c r="C2008"/>
  <c r="F2008"/>
  <c r="K2008" s="1"/>
  <c r="O2005" l="1"/>
  <c r="S2005"/>
  <c r="P2005"/>
  <c r="R2005"/>
  <c r="D2002"/>
  <c r="E2006"/>
  <c r="C2009"/>
  <c r="F2009"/>
  <c r="K2009" s="1"/>
  <c r="R2006" l="1"/>
  <c r="O2006"/>
  <c r="A2006"/>
  <c r="B2006" s="1"/>
  <c r="D2003"/>
  <c r="E2007"/>
  <c r="C2010"/>
  <c r="F2010"/>
  <c r="K2010" s="1"/>
  <c r="A2007" l="1"/>
  <c r="B2007" s="1"/>
  <c r="S2006"/>
  <c r="P2006"/>
  <c r="O2007"/>
  <c r="R2007"/>
  <c r="D2004"/>
  <c r="E2008"/>
  <c r="O2008" s="1"/>
  <c r="C2011"/>
  <c r="F2011"/>
  <c r="K2011" s="1"/>
  <c r="P2007" l="1"/>
  <c r="S2007"/>
  <c r="A2008"/>
  <c r="B2008" s="1"/>
  <c r="R2008"/>
  <c r="D2005"/>
  <c r="E2009"/>
  <c r="R2009" s="1"/>
  <c r="C2012"/>
  <c r="F2012"/>
  <c r="K2012" s="1"/>
  <c r="O2009" l="1"/>
  <c r="S2008"/>
  <c r="P2008"/>
  <c r="A2009"/>
  <c r="B2009" s="1"/>
  <c r="D2006"/>
  <c r="E2010"/>
  <c r="C2013"/>
  <c r="F2013"/>
  <c r="R2010" l="1"/>
  <c r="O2010"/>
  <c r="S2009"/>
  <c r="P2009"/>
  <c r="A2010"/>
  <c r="B2010" s="1"/>
  <c r="D2007"/>
  <c r="E2011"/>
  <c r="C2014"/>
  <c r="F2014"/>
  <c r="A2011" l="1"/>
  <c r="B2011" s="1"/>
  <c r="R2011"/>
  <c r="S2010"/>
  <c r="P2010"/>
  <c r="O2011"/>
  <c r="D2008"/>
  <c r="E2012"/>
  <c r="O2012" s="1"/>
  <c r="C2015"/>
  <c r="F2015"/>
  <c r="K2015" s="1"/>
  <c r="P2011" l="1"/>
  <c r="S2011"/>
  <c r="A2012"/>
  <c r="B2012" s="1"/>
  <c r="R2012"/>
  <c r="D2009"/>
  <c r="E2013"/>
  <c r="A2013" s="1"/>
  <c r="B2013" s="1"/>
  <c r="C2016"/>
  <c r="F2016"/>
  <c r="K2016" s="1"/>
  <c r="S2012" l="1"/>
  <c r="P2012"/>
  <c r="D2010"/>
  <c r="E2014"/>
  <c r="C2017"/>
  <c r="F2017"/>
  <c r="A2014" l="1"/>
  <c r="B2014" s="1"/>
  <c r="D2011"/>
  <c r="E2015"/>
  <c r="O2015" s="1"/>
  <c r="C2018"/>
  <c r="F2018"/>
  <c r="K2018" s="1"/>
  <c r="A2015" l="1"/>
  <c r="B2015" s="1"/>
  <c r="S2014"/>
  <c r="P2014"/>
  <c r="R2015"/>
  <c r="D2012"/>
  <c r="E2016"/>
  <c r="R2016" s="1"/>
  <c r="C2019"/>
  <c r="F2019"/>
  <c r="K2019" s="1"/>
  <c r="O2016" l="1"/>
  <c r="A2016"/>
  <c r="B2016" s="1"/>
  <c r="P2015"/>
  <c r="S2015"/>
  <c r="D2013"/>
  <c r="E2017"/>
  <c r="C2020"/>
  <c r="F2020"/>
  <c r="K2020" s="1"/>
  <c r="A2017" l="1"/>
  <c r="S2016"/>
  <c r="P2016"/>
  <c r="D2014"/>
  <c r="E2018"/>
  <c r="A2018" s="1"/>
  <c r="B2018" s="1"/>
  <c r="C2021"/>
  <c r="F2021"/>
  <c r="K2021" s="1"/>
  <c r="S2018" l="1"/>
  <c r="P2018"/>
  <c r="B2017"/>
  <c r="O2018"/>
  <c r="R2018"/>
  <c r="D2015"/>
  <c r="E2019"/>
  <c r="A2019" s="1"/>
  <c r="B2019" s="1"/>
  <c r="C2022"/>
  <c r="F2022"/>
  <c r="K2022" s="1"/>
  <c r="O2019" l="1"/>
  <c r="P2019"/>
  <c r="S2019"/>
  <c r="S2017"/>
  <c r="P2017"/>
  <c r="R2019"/>
  <c r="D2016"/>
  <c r="E2020"/>
  <c r="A2020" s="1"/>
  <c r="B2020" s="1"/>
  <c r="C2023"/>
  <c r="F2023"/>
  <c r="K2023" s="1"/>
  <c r="S2020" l="1"/>
  <c r="P2020"/>
  <c r="R2020"/>
  <c r="O2020"/>
  <c r="D2017"/>
  <c r="E2021"/>
  <c r="R2021" s="1"/>
  <c r="C2024"/>
  <c r="F2024"/>
  <c r="K2024" s="1"/>
  <c r="A2021" l="1"/>
  <c r="B2021" s="1"/>
  <c r="S2021" s="1"/>
  <c r="O2021"/>
  <c r="D2018"/>
  <c r="E2022"/>
  <c r="C2025"/>
  <c r="F2025"/>
  <c r="K2025" s="1"/>
  <c r="P2021" l="1"/>
  <c r="O2022"/>
  <c r="R2022"/>
  <c r="A2022"/>
  <c r="B2022" s="1"/>
  <c r="D2019"/>
  <c r="E2023"/>
  <c r="C2026"/>
  <c r="F2026"/>
  <c r="K2026" s="1"/>
  <c r="A2023" l="1"/>
  <c r="B2023" s="1"/>
  <c r="S2022"/>
  <c r="P2022"/>
  <c r="R2023"/>
  <c r="O2023"/>
  <c r="D2020"/>
  <c r="E2024"/>
  <c r="A2024" s="1"/>
  <c r="B2024" s="1"/>
  <c r="C2027"/>
  <c r="F2027"/>
  <c r="K2027" s="1"/>
  <c r="S2024" l="1"/>
  <c r="P2024"/>
  <c r="P2023"/>
  <c r="S2023"/>
  <c r="O2024"/>
  <c r="R2024"/>
  <c r="D2021"/>
  <c r="E2025"/>
  <c r="C2028"/>
  <c r="F2028"/>
  <c r="K2028" s="1"/>
  <c r="O2025" l="1"/>
  <c r="A2025"/>
  <c r="B2025" s="1"/>
  <c r="R2025"/>
  <c r="D2022"/>
  <c r="E2026"/>
  <c r="C2029"/>
  <c r="F2029"/>
  <c r="K2029" s="1"/>
  <c r="A2026" l="1"/>
  <c r="B2026" s="1"/>
  <c r="O2026"/>
  <c r="S2025"/>
  <c r="P2025"/>
  <c r="R2026"/>
  <c r="D2023"/>
  <c r="E2027"/>
  <c r="A2027" s="1"/>
  <c r="B2027" s="1"/>
  <c r="C2030"/>
  <c r="F2030"/>
  <c r="K2030" s="1"/>
  <c r="P2027" l="1"/>
  <c r="S2027"/>
  <c r="S2026"/>
  <c r="P2026"/>
  <c r="R2027"/>
  <c r="O2027"/>
  <c r="D2024"/>
  <c r="E2028"/>
  <c r="C2031"/>
  <c r="F2031"/>
  <c r="K2031" s="1"/>
  <c r="A2028" l="1"/>
  <c r="B2028" s="1"/>
  <c r="R2028"/>
  <c r="O2028"/>
  <c r="D2025"/>
  <c r="E2029"/>
  <c r="C2032"/>
  <c r="F2032"/>
  <c r="K2032" s="1"/>
  <c r="S2028" l="1"/>
  <c r="P2028"/>
  <c r="O2029"/>
  <c r="A2029"/>
  <c r="B2029" s="1"/>
  <c r="R2029"/>
  <c r="D2026"/>
  <c r="E2030"/>
  <c r="O2030" s="1"/>
  <c r="C2033"/>
  <c r="F2033"/>
  <c r="K2033" s="1"/>
  <c r="S2029" l="1"/>
  <c r="P2029"/>
  <c r="A2030"/>
  <c r="B2030" s="1"/>
  <c r="R2030"/>
  <c r="D2027"/>
  <c r="E2031"/>
  <c r="O2031" s="1"/>
  <c r="C2034"/>
  <c r="F2034"/>
  <c r="K2034" s="1"/>
  <c r="R2031" l="1"/>
  <c r="S2030"/>
  <c r="P2030"/>
  <c r="A2031"/>
  <c r="B2031" s="1"/>
  <c r="D2028"/>
  <c r="E2032"/>
  <c r="C2035"/>
  <c r="F2035"/>
  <c r="K2035" s="1"/>
  <c r="O2032" l="1"/>
  <c r="R2032"/>
  <c r="P2031"/>
  <c r="S2031"/>
  <c r="A2032"/>
  <c r="B2032" s="1"/>
  <c r="D2029"/>
  <c r="E2033"/>
  <c r="O2033" s="1"/>
  <c r="C2036"/>
  <c r="F2036"/>
  <c r="K2036" s="1"/>
  <c r="A2033" l="1"/>
  <c r="B2033" s="1"/>
  <c r="S2032"/>
  <c r="P2032"/>
  <c r="R2033"/>
  <c r="D2030"/>
  <c r="E2034"/>
  <c r="O2034" s="1"/>
  <c r="C2037"/>
  <c r="F2037"/>
  <c r="K2037" s="1"/>
  <c r="A2034" l="1"/>
  <c r="B2034" s="1"/>
  <c r="S2034" s="1"/>
  <c r="S2033"/>
  <c r="P2033"/>
  <c r="P2034"/>
  <c r="R2034"/>
  <c r="D2031"/>
  <c r="E2035"/>
  <c r="A2035" s="1"/>
  <c r="B2035" s="1"/>
  <c r="C2038"/>
  <c r="F2038"/>
  <c r="K2038" s="1"/>
  <c r="P2035" l="1"/>
  <c r="S2035"/>
  <c r="R2035"/>
  <c r="O2035"/>
  <c r="D2032"/>
  <c r="E2036"/>
  <c r="O2036" s="1"/>
  <c r="C2039"/>
  <c r="F2039"/>
  <c r="K2039" s="1"/>
  <c r="R2036" l="1"/>
  <c r="A2036"/>
  <c r="B2036" s="1"/>
  <c r="D2033"/>
  <c r="E2037"/>
  <c r="O2037" s="1"/>
  <c r="C2040"/>
  <c r="F2040"/>
  <c r="K2040" s="1"/>
  <c r="S2036" l="1"/>
  <c r="P2036"/>
  <c r="A2037"/>
  <c r="B2037" s="1"/>
  <c r="R2037"/>
  <c r="D2034"/>
  <c r="E2038"/>
  <c r="R2038" s="1"/>
  <c r="C2041"/>
  <c r="F2041"/>
  <c r="K2041" s="1"/>
  <c r="O2038" l="1"/>
  <c r="S2037"/>
  <c r="P2037"/>
  <c r="A2038"/>
  <c r="B2038" s="1"/>
  <c r="D2035"/>
  <c r="E2039"/>
  <c r="C2042"/>
  <c r="F2042"/>
  <c r="K2042" s="1"/>
  <c r="R2039" l="1"/>
  <c r="O2039"/>
  <c r="S2038"/>
  <c r="P2038"/>
  <c r="A2039"/>
  <c r="B2039" s="1"/>
  <c r="D2036"/>
  <c r="E2040"/>
  <c r="A2040" s="1"/>
  <c r="B2040" s="1"/>
  <c r="C2043"/>
  <c r="F2043"/>
  <c r="K2043" s="1"/>
  <c r="S2040" l="1"/>
  <c r="P2040"/>
  <c r="O2040"/>
  <c r="P2039"/>
  <c r="S2039"/>
  <c r="R2040"/>
  <c r="D2037"/>
  <c r="E2041"/>
  <c r="A2041" s="1"/>
  <c r="B2041" s="1"/>
  <c r="C2044"/>
  <c r="F2044"/>
  <c r="R2041" l="1"/>
  <c r="S2041"/>
  <c r="P2041"/>
  <c r="O2041"/>
  <c r="D2038"/>
  <c r="E2042"/>
  <c r="A2042" s="1"/>
  <c r="B2042" s="1"/>
  <c r="C2045"/>
  <c r="F2045"/>
  <c r="S2042" l="1"/>
  <c r="P2042"/>
  <c r="O2042"/>
  <c r="R2042"/>
  <c r="D2039"/>
  <c r="E2043"/>
  <c r="O2043" s="1"/>
  <c r="C2046"/>
  <c r="F2046"/>
  <c r="K2046" s="1"/>
  <c r="R2043" l="1"/>
  <c r="A2043"/>
  <c r="B2043" s="1"/>
  <c r="D2040"/>
  <c r="E2044"/>
  <c r="A2044" s="1"/>
  <c r="B2044" s="1"/>
  <c r="C2047"/>
  <c r="F2047"/>
  <c r="K2047" s="1"/>
  <c r="P2043" l="1"/>
  <c r="S2043"/>
  <c r="S2044"/>
  <c r="P2044"/>
  <c r="D2041"/>
  <c r="E2045"/>
  <c r="A2045" s="1"/>
  <c r="B2045" s="1"/>
  <c r="C2048"/>
  <c r="F2048"/>
  <c r="D2042" l="1"/>
  <c r="E2046"/>
  <c r="R2046" s="1"/>
  <c r="C2049"/>
  <c r="F2049"/>
  <c r="K2049" s="1"/>
  <c r="A2046" l="1"/>
  <c r="B2046" s="1"/>
  <c r="S2046" s="1"/>
  <c r="O2046"/>
  <c r="D2043"/>
  <c r="E2047"/>
  <c r="C2050"/>
  <c r="F2050"/>
  <c r="K2050" s="1"/>
  <c r="P2046" l="1"/>
  <c r="A2047"/>
  <c r="B2047" s="1"/>
  <c r="R2047"/>
  <c r="O2047"/>
  <c r="D2044"/>
  <c r="E2048"/>
  <c r="C2051"/>
  <c r="F2051"/>
  <c r="K2051" s="1"/>
  <c r="P2047" l="1"/>
  <c r="S2047"/>
  <c r="A2048"/>
  <c r="D2045"/>
  <c r="E2049"/>
  <c r="A2049" s="1"/>
  <c r="B2049" s="1"/>
  <c r="C2052"/>
  <c r="F2052"/>
  <c r="K2052" s="1"/>
  <c r="S2049" l="1"/>
  <c r="P2049"/>
  <c r="O2049"/>
  <c r="B2048"/>
  <c r="R2049"/>
  <c r="D2046"/>
  <c r="E2050"/>
  <c r="O2050" s="1"/>
  <c r="C2053"/>
  <c r="F2053"/>
  <c r="K2053" s="1"/>
  <c r="R2050" l="1"/>
  <c r="A2050"/>
  <c r="B2050" s="1"/>
  <c r="D2047"/>
  <c r="E2051"/>
  <c r="A2051" s="1"/>
  <c r="B2051" s="1"/>
  <c r="C2054"/>
  <c r="F2054"/>
  <c r="K2054" s="1"/>
  <c r="R2051" l="1"/>
  <c r="S2050"/>
  <c r="P2050"/>
  <c r="S2051"/>
  <c r="P2051"/>
  <c r="O2051"/>
  <c r="D2048"/>
  <c r="E2052"/>
  <c r="C2055"/>
  <c r="F2055"/>
  <c r="K2055" s="1"/>
  <c r="R2052" l="1"/>
  <c r="O2052"/>
  <c r="A2052"/>
  <c r="B2052" s="1"/>
  <c r="D2049"/>
  <c r="E2053"/>
  <c r="C2056"/>
  <c r="F2056"/>
  <c r="K2056" s="1"/>
  <c r="A2053" l="1"/>
  <c r="B2053" s="1"/>
  <c r="S2052"/>
  <c r="P2052"/>
  <c r="R2053"/>
  <c r="O2053"/>
  <c r="D2050"/>
  <c r="E2054"/>
  <c r="O2054" s="1"/>
  <c r="C2057"/>
  <c r="F2057"/>
  <c r="K2057" s="1"/>
  <c r="S2053" l="1"/>
  <c r="P2053"/>
  <c r="A2054"/>
  <c r="B2054" s="1"/>
  <c r="R2054"/>
  <c r="D2051"/>
  <c r="E2055"/>
  <c r="R2055" s="1"/>
  <c r="C2058"/>
  <c r="F2058"/>
  <c r="K2058" s="1"/>
  <c r="O2055" l="1"/>
  <c r="S2054"/>
  <c r="P2054"/>
  <c r="A2055"/>
  <c r="B2055" s="1"/>
  <c r="D2052"/>
  <c r="E2056"/>
  <c r="C2059"/>
  <c r="F2059"/>
  <c r="K2059" s="1"/>
  <c r="R2056" l="1"/>
  <c r="O2056"/>
  <c r="S2055"/>
  <c r="P2055"/>
  <c r="A2056"/>
  <c r="B2056" s="1"/>
  <c r="D2053"/>
  <c r="E2057"/>
  <c r="A2057" s="1"/>
  <c r="B2057" s="1"/>
  <c r="C2060"/>
  <c r="F2060"/>
  <c r="K2060" s="1"/>
  <c r="S2057" l="1"/>
  <c r="P2057"/>
  <c r="O2057"/>
  <c r="S2056"/>
  <c r="P2056"/>
  <c r="R2057"/>
  <c r="D2054"/>
  <c r="E2058"/>
  <c r="A2058" s="1"/>
  <c r="B2058" s="1"/>
  <c r="C2061"/>
  <c r="F2061"/>
  <c r="K2061" s="1"/>
  <c r="R2058" l="1"/>
  <c r="S2058"/>
  <c r="P2058"/>
  <c r="O2058"/>
  <c r="D2055"/>
  <c r="E2059"/>
  <c r="O2059" s="1"/>
  <c r="C2062"/>
  <c r="F2062"/>
  <c r="K2062" s="1"/>
  <c r="A2059" l="1"/>
  <c r="B2059" s="1"/>
  <c r="R2059"/>
  <c r="D2056"/>
  <c r="E2060"/>
  <c r="C2063"/>
  <c r="F2063"/>
  <c r="K2063" s="1"/>
  <c r="A2060" l="1"/>
  <c r="B2060" s="1"/>
  <c r="R2060"/>
  <c r="O2060"/>
  <c r="S2059"/>
  <c r="P2059"/>
  <c r="D2057"/>
  <c r="E2061"/>
  <c r="A2061" s="1"/>
  <c r="B2061" s="1"/>
  <c r="C2064"/>
  <c r="F2064"/>
  <c r="K2064" s="1"/>
  <c r="S2061" l="1"/>
  <c r="P2061"/>
  <c r="S2060"/>
  <c r="P2060"/>
  <c r="R2061"/>
  <c r="O2061"/>
  <c r="D2058"/>
  <c r="E2062"/>
  <c r="C2065"/>
  <c r="F2065"/>
  <c r="K2065" s="1"/>
  <c r="O2062" l="1"/>
  <c r="A2062"/>
  <c r="B2062" s="1"/>
  <c r="R2062"/>
  <c r="D2059"/>
  <c r="E2063"/>
  <c r="C2066"/>
  <c r="F2066"/>
  <c r="K2066" s="1"/>
  <c r="O2063" l="1"/>
  <c r="A2063"/>
  <c r="B2063" s="1"/>
  <c r="S2062"/>
  <c r="P2062"/>
  <c r="R2063"/>
  <c r="D2060"/>
  <c r="E2064"/>
  <c r="A2064" s="1"/>
  <c r="B2064" s="1"/>
  <c r="C2067"/>
  <c r="F2067"/>
  <c r="K2067" s="1"/>
  <c r="S2064" l="1"/>
  <c r="P2064"/>
  <c r="R2064"/>
  <c r="S2063"/>
  <c r="P2063"/>
  <c r="O2064"/>
  <c r="D2061"/>
  <c r="E2065"/>
  <c r="R2065" s="1"/>
  <c r="C2068"/>
  <c r="F2068"/>
  <c r="K2068" s="1"/>
  <c r="O2065" l="1"/>
  <c r="A2065"/>
  <c r="B2065" s="1"/>
  <c r="D2062"/>
  <c r="E2066"/>
  <c r="O2066" s="1"/>
  <c r="C2069"/>
  <c r="F2069"/>
  <c r="K2069" s="1"/>
  <c r="A2066" l="1"/>
  <c r="B2066" s="1"/>
  <c r="S2065"/>
  <c r="P2065"/>
  <c r="R2066"/>
  <c r="D2063"/>
  <c r="E2067"/>
  <c r="O2067" s="1"/>
  <c r="C2070"/>
  <c r="F2070"/>
  <c r="K2070" s="1"/>
  <c r="A2067" l="1"/>
  <c r="B2067" s="1"/>
  <c r="S2067" s="1"/>
  <c r="S2066"/>
  <c r="P2066"/>
  <c r="P2067"/>
  <c r="R2067"/>
  <c r="D2064"/>
  <c r="E2068"/>
  <c r="A2068" s="1"/>
  <c r="B2068" s="1"/>
  <c r="C2071"/>
  <c r="F2071"/>
  <c r="K2071" s="1"/>
  <c r="S2068" l="1"/>
  <c r="P2068"/>
  <c r="R2068"/>
  <c r="O2068"/>
  <c r="D2065"/>
  <c r="E2069"/>
  <c r="O2069" s="1"/>
  <c r="C2072"/>
  <c r="F2072"/>
  <c r="K2072" s="1"/>
  <c r="R2069" l="1"/>
  <c r="A2069"/>
  <c r="B2069" s="1"/>
  <c r="D2066"/>
  <c r="E2070"/>
  <c r="O2070" s="1"/>
  <c r="C2073"/>
  <c r="F2073"/>
  <c r="K2073" s="1"/>
  <c r="A2070" l="1"/>
  <c r="B2070" s="1"/>
  <c r="S2069"/>
  <c r="P2069"/>
  <c r="R2070"/>
  <c r="D2067"/>
  <c r="E2071"/>
  <c r="O2071" s="1"/>
  <c r="C2074"/>
  <c r="F2074"/>
  <c r="S2070" l="1"/>
  <c r="P2070"/>
  <c r="A2071"/>
  <c r="B2071" s="1"/>
  <c r="R2071"/>
  <c r="D2068"/>
  <c r="E2072"/>
  <c r="A2072" s="1"/>
  <c r="B2072" s="1"/>
  <c r="C2075"/>
  <c r="F2075"/>
  <c r="S2072" l="1"/>
  <c r="P2072"/>
  <c r="R2072"/>
  <c r="S2071"/>
  <c r="P2071"/>
  <c r="O2072"/>
  <c r="D2069"/>
  <c r="E2073"/>
  <c r="O2073" s="1"/>
  <c r="C2076"/>
  <c r="F2076"/>
  <c r="K2076" s="1"/>
  <c r="R2073" l="1"/>
  <c r="A2073"/>
  <c r="B2073" s="1"/>
  <c r="D2070"/>
  <c r="E2074"/>
  <c r="C2077"/>
  <c r="F2077"/>
  <c r="K2077" s="1"/>
  <c r="S2073" l="1"/>
  <c r="P2073"/>
  <c r="A2074"/>
  <c r="B2074" s="1"/>
  <c r="D2071"/>
  <c r="E2075"/>
  <c r="A2075" s="1"/>
  <c r="B2075" s="1"/>
  <c r="C2078"/>
  <c r="F2078"/>
  <c r="S2075" l="1"/>
  <c r="P2075"/>
  <c r="D2072"/>
  <c r="E2076"/>
  <c r="C2079"/>
  <c r="F2079"/>
  <c r="K2079" s="1"/>
  <c r="A2076" l="1"/>
  <c r="B2076" s="1"/>
  <c r="R2076"/>
  <c r="O2076"/>
  <c r="D2073"/>
  <c r="E2077"/>
  <c r="C2080"/>
  <c r="F2080"/>
  <c r="K2080" s="1"/>
  <c r="S2076" l="1"/>
  <c r="P2076"/>
  <c r="A2077"/>
  <c r="B2077" s="1"/>
  <c r="R2077"/>
  <c r="O2077"/>
  <c r="D2074"/>
  <c r="E2078"/>
  <c r="C2081"/>
  <c r="F2081"/>
  <c r="K2081" s="1"/>
  <c r="S2077" l="1"/>
  <c r="P2077"/>
  <c r="A2078"/>
  <c r="D2075"/>
  <c r="E2079"/>
  <c r="A2079" s="1"/>
  <c r="B2079" s="1"/>
  <c r="C2082"/>
  <c r="F2082"/>
  <c r="K2082" s="1"/>
  <c r="O2079" l="1"/>
  <c r="B2078"/>
  <c r="S2079"/>
  <c r="P2079"/>
  <c r="R2079"/>
  <c r="D2076"/>
  <c r="E2080"/>
  <c r="A2080" s="1"/>
  <c r="B2080" s="1"/>
  <c r="C2083"/>
  <c r="F2083"/>
  <c r="K2083" s="1"/>
  <c r="O2080" l="1"/>
  <c r="S2080"/>
  <c r="P2080"/>
  <c r="R2080"/>
  <c r="S2078"/>
  <c r="P2078"/>
  <c r="D2077"/>
  <c r="E2081"/>
  <c r="O2081" s="1"/>
  <c r="C2084"/>
  <c r="F2084"/>
  <c r="K2084" s="1"/>
  <c r="R2081" l="1"/>
  <c r="A2081"/>
  <c r="B2081" s="1"/>
  <c r="D2078"/>
  <c r="E2082"/>
  <c r="A2082" s="1"/>
  <c r="B2082" s="1"/>
  <c r="C2085"/>
  <c r="F2085"/>
  <c r="K2085" s="1"/>
  <c r="S2081" l="1"/>
  <c r="P2081"/>
  <c r="S2082"/>
  <c r="P2082"/>
  <c r="O2082"/>
  <c r="R2082"/>
  <c r="D2079"/>
  <c r="E2083"/>
  <c r="C2086"/>
  <c r="F2086"/>
  <c r="K2086" s="1"/>
  <c r="O2083" l="1"/>
  <c r="A2083"/>
  <c r="B2083" s="1"/>
  <c r="R2083"/>
  <c r="D2080"/>
  <c r="E2084"/>
  <c r="C2087"/>
  <c r="F2087"/>
  <c r="K2087" s="1"/>
  <c r="A2084" l="1"/>
  <c r="B2084" s="1"/>
  <c r="O2084"/>
  <c r="S2083"/>
  <c r="P2083"/>
  <c r="R2084"/>
  <c r="D2081"/>
  <c r="E2085"/>
  <c r="A2085" s="1"/>
  <c r="B2085" s="1"/>
  <c r="C2088"/>
  <c r="F2088"/>
  <c r="K2088" s="1"/>
  <c r="S2085" l="1"/>
  <c r="P2085"/>
  <c r="S2084"/>
  <c r="P2084"/>
  <c r="R2085"/>
  <c r="O2085"/>
  <c r="D2082"/>
  <c r="E2086"/>
  <c r="C2089"/>
  <c r="F2089"/>
  <c r="K2089" s="1"/>
  <c r="R2086" l="1"/>
  <c r="A2086"/>
  <c r="B2086" s="1"/>
  <c r="O2086"/>
  <c r="D2083"/>
  <c r="E2087"/>
  <c r="C2090"/>
  <c r="F2090"/>
  <c r="K2090" s="1"/>
  <c r="O2087" l="1"/>
  <c r="A2087"/>
  <c r="B2087" s="1"/>
  <c r="S2086"/>
  <c r="P2086"/>
  <c r="R2087"/>
  <c r="D2084"/>
  <c r="E2088"/>
  <c r="A2088" s="1"/>
  <c r="B2088" s="1"/>
  <c r="C2091"/>
  <c r="F2091"/>
  <c r="K2091" s="1"/>
  <c r="S2088" l="1"/>
  <c r="P2088"/>
  <c r="O2088"/>
  <c r="S2087"/>
  <c r="P2087"/>
  <c r="R2088"/>
  <c r="D2085"/>
  <c r="E2089"/>
  <c r="R2089" s="1"/>
  <c r="C2092"/>
  <c r="F2092"/>
  <c r="K2092" s="1"/>
  <c r="O2089" l="1"/>
  <c r="A2089"/>
  <c r="B2089" s="1"/>
  <c r="D2086"/>
  <c r="E2090"/>
  <c r="C2093"/>
  <c r="F2093"/>
  <c r="K2093" s="1"/>
  <c r="A2090" l="1"/>
  <c r="B2090" s="1"/>
  <c r="O2090"/>
  <c r="S2089"/>
  <c r="P2089"/>
  <c r="R2090"/>
  <c r="D2087"/>
  <c r="E2091"/>
  <c r="O2091" s="1"/>
  <c r="C2094"/>
  <c r="F2094"/>
  <c r="K2094" s="1"/>
  <c r="A2091" l="1"/>
  <c r="B2091" s="1"/>
  <c r="S2090"/>
  <c r="P2090"/>
  <c r="R2091"/>
  <c r="D2088"/>
  <c r="E2092"/>
  <c r="O2092" s="1"/>
  <c r="C2095"/>
  <c r="F2095"/>
  <c r="K2095" s="1"/>
  <c r="S2091" l="1"/>
  <c r="P2091"/>
  <c r="A2092"/>
  <c r="B2092" s="1"/>
  <c r="R2092"/>
  <c r="D2089"/>
  <c r="E2093"/>
  <c r="A2093" s="1"/>
  <c r="B2093" s="1"/>
  <c r="C2096"/>
  <c r="F2096"/>
  <c r="K2096" s="1"/>
  <c r="O2093" l="1"/>
  <c r="S2093"/>
  <c r="P2093"/>
  <c r="S2092"/>
  <c r="P2092"/>
  <c r="R2093"/>
  <c r="D2090"/>
  <c r="E2094"/>
  <c r="A2094" s="1"/>
  <c r="B2094" s="1"/>
  <c r="C2097"/>
  <c r="F2097"/>
  <c r="K2097" s="1"/>
  <c r="R2094" l="1"/>
  <c r="S2094"/>
  <c r="P2094"/>
  <c r="O2094"/>
  <c r="D2091"/>
  <c r="E2095"/>
  <c r="A2095" s="1"/>
  <c r="B2095" s="1"/>
  <c r="C2098"/>
  <c r="F2098"/>
  <c r="K2098" s="1"/>
  <c r="S2095" l="1"/>
  <c r="P2095"/>
  <c r="O2095"/>
  <c r="R2095"/>
  <c r="D2092"/>
  <c r="E2096"/>
  <c r="O2096" s="1"/>
  <c r="C2099"/>
  <c r="F2099"/>
  <c r="K2099" s="1"/>
  <c r="R2096" l="1"/>
  <c r="A2096"/>
  <c r="B2096" s="1"/>
  <c r="D2093"/>
  <c r="E2097"/>
  <c r="A2097" s="1"/>
  <c r="B2097" s="1"/>
  <c r="C2100"/>
  <c r="F2100"/>
  <c r="K2100" s="1"/>
  <c r="S2097" l="1"/>
  <c r="P2097"/>
  <c r="S2096"/>
  <c r="P2096"/>
  <c r="R2097"/>
  <c r="O2097"/>
  <c r="D2094"/>
  <c r="E2098"/>
  <c r="C2101"/>
  <c r="F2101"/>
  <c r="K2101" s="1"/>
  <c r="A2098" l="1"/>
  <c r="B2098" s="1"/>
  <c r="O2098"/>
  <c r="R2098"/>
  <c r="D2095"/>
  <c r="E2099"/>
  <c r="C2102"/>
  <c r="F2102"/>
  <c r="K2102" s="1"/>
  <c r="S2098" l="1"/>
  <c r="P2098"/>
  <c r="O2099"/>
  <c r="A2099"/>
  <c r="B2099" s="1"/>
  <c r="R2099"/>
  <c r="D2096"/>
  <c r="E2100"/>
  <c r="A2100" s="1"/>
  <c r="B2100" s="1"/>
  <c r="C2103"/>
  <c r="F2103"/>
  <c r="K2103" s="1"/>
  <c r="S2100" l="1"/>
  <c r="P2100"/>
  <c r="S2099"/>
  <c r="P2099"/>
  <c r="O2100"/>
  <c r="R2100"/>
  <c r="D2097"/>
  <c r="E2101"/>
  <c r="C2104"/>
  <c r="F2104"/>
  <c r="K2104" s="1"/>
  <c r="A2101" l="1"/>
  <c r="B2101" s="1"/>
  <c r="R2101"/>
  <c r="O2101"/>
  <c r="D2098"/>
  <c r="E2102"/>
  <c r="C2105"/>
  <c r="F2105"/>
  <c r="S2101" l="1"/>
  <c r="P2101"/>
  <c r="A2102"/>
  <c r="B2102" s="1"/>
  <c r="R2102"/>
  <c r="O2102"/>
  <c r="D2099"/>
  <c r="E2103"/>
  <c r="O2103" s="1"/>
  <c r="C2106"/>
  <c r="F2106"/>
  <c r="S2102" l="1"/>
  <c r="P2102"/>
  <c r="A2103"/>
  <c r="B2103" s="1"/>
  <c r="R2103"/>
  <c r="D2100"/>
  <c r="E2104"/>
  <c r="O2104" s="1"/>
  <c r="C2107"/>
  <c r="F2107"/>
  <c r="K2107" s="1"/>
  <c r="A2104" l="1"/>
  <c r="B2104" s="1"/>
  <c r="S2103"/>
  <c r="P2103"/>
  <c r="R2104"/>
  <c r="D2101"/>
  <c r="E2105"/>
  <c r="A2105" s="1"/>
  <c r="B2105" s="1"/>
  <c r="C2108"/>
  <c r="F2108"/>
  <c r="K2108" s="1"/>
  <c r="S2104" l="1"/>
  <c r="P2104"/>
  <c r="D2102"/>
  <c r="E2106"/>
  <c r="C2109"/>
  <c r="F2109"/>
  <c r="A2106" l="1"/>
  <c r="B2106" s="1"/>
  <c r="D2103"/>
  <c r="E2107"/>
  <c r="O2107" s="1"/>
  <c r="C2110"/>
  <c r="F2110"/>
  <c r="K2110" s="1"/>
  <c r="A2107" l="1"/>
  <c r="B2107" s="1"/>
  <c r="S2106"/>
  <c r="P2106"/>
  <c r="R2107"/>
  <c r="D2104"/>
  <c r="E2108"/>
  <c r="O2108" s="1"/>
  <c r="C2111"/>
  <c r="F2111"/>
  <c r="K2111" s="1"/>
  <c r="S2107" l="1"/>
  <c r="P2107"/>
  <c r="A2108"/>
  <c r="B2108" s="1"/>
  <c r="R2108"/>
  <c r="D2105"/>
  <c r="E2109"/>
  <c r="C2112"/>
  <c r="F2112"/>
  <c r="K2112" s="1"/>
  <c r="S2108" l="1"/>
  <c r="P2108"/>
  <c r="A2109"/>
  <c r="D2106"/>
  <c r="E2110"/>
  <c r="A2110" s="1"/>
  <c r="B2110" s="1"/>
  <c r="C2113"/>
  <c r="F2113"/>
  <c r="K2113" s="1"/>
  <c r="S2110" l="1"/>
  <c r="P2110"/>
  <c r="B2109"/>
  <c r="R2110"/>
  <c r="O2110"/>
  <c r="D2107"/>
  <c r="E2111"/>
  <c r="C2114"/>
  <c r="F2114"/>
  <c r="K2114" s="1"/>
  <c r="A2111" l="1"/>
  <c r="B2111" s="1"/>
  <c r="S2109"/>
  <c r="P2109"/>
  <c r="R2111"/>
  <c r="O2111"/>
  <c r="D2108"/>
  <c r="E2112"/>
  <c r="O2112" s="1"/>
  <c r="C2115"/>
  <c r="F2115"/>
  <c r="K2115" s="1"/>
  <c r="S2111" l="1"/>
  <c r="P2111"/>
  <c r="A2112"/>
  <c r="B2112" s="1"/>
  <c r="R2112"/>
  <c r="D2109"/>
  <c r="E2113"/>
  <c r="R2113" s="1"/>
  <c r="C2116"/>
  <c r="F2116"/>
  <c r="K2116" s="1"/>
  <c r="A2113" l="1"/>
  <c r="B2113" s="1"/>
  <c r="S2113" s="1"/>
  <c r="S2112"/>
  <c r="P2112"/>
  <c r="O2113"/>
  <c r="D2110"/>
  <c r="E2114"/>
  <c r="A2114" s="1"/>
  <c r="B2114" s="1"/>
  <c r="C2117"/>
  <c r="F2117"/>
  <c r="K2117" s="1"/>
  <c r="P2113" l="1"/>
  <c r="S2114"/>
  <c r="P2114"/>
  <c r="R2114"/>
  <c r="O2114"/>
  <c r="D2111"/>
  <c r="E2115"/>
  <c r="R2115" s="1"/>
  <c r="C2118"/>
  <c r="F2118"/>
  <c r="K2118" s="1"/>
  <c r="O2115" l="1"/>
  <c r="A2115"/>
  <c r="B2115" s="1"/>
  <c r="D2112"/>
  <c r="E2116"/>
  <c r="O2116" s="1"/>
  <c r="C2119"/>
  <c r="F2119"/>
  <c r="K2119" s="1"/>
  <c r="S2115" l="1"/>
  <c r="P2115"/>
  <c r="A2116"/>
  <c r="B2116" s="1"/>
  <c r="R2116"/>
  <c r="D2113"/>
  <c r="E2117"/>
  <c r="R2117" s="1"/>
  <c r="C2120"/>
  <c r="F2120"/>
  <c r="K2120" s="1"/>
  <c r="O2117" l="1"/>
  <c r="S2116"/>
  <c r="P2116"/>
  <c r="A2117"/>
  <c r="B2117" s="1"/>
  <c r="D2114"/>
  <c r="E2118"/>
  <c r="C2121"/>
  <c r="F2121"/>
  <c r="K2121" s="1"/>
  <c r="R2118" l="1"/>
  <c r="O2118"/>
  <c r="S2117"/>
  <c r="P2117"/>
  <c r="A2118"/>
  <c r="B2118" s="1"/>
  <c r="D2115"/>
  <c r="E2119"/>
  <c r="A2119" s="1"/>
  <c r="B2119" s="1"/>
  <c r="C2122"/>
  <c r="F2122"/>
  <c r="K2122" s="1"/>
  <c r="S2119" l="1"/>
  <c r="P2119"/>
  <c r="R2119"/>
  <c r="S2118"/>
  <c r="P2118"/>
  <c r="O2119"/>
  <c r="D2116"/>
  <c r="E2120"/>
  <c r="A2120" s="1"/>
  <c r="B2120" s="1"/>
  <c r="C2123"/>
  <c r="F2123"/>
  <c r="K2123" s="1"/>
  <c r="R2120" l="1"/>
  <c r="S2120"/>
  <c r="P2120"/>
  <c r="O2120"/>
  <c r="D2117"/>
  <c r="E2121"/>
  <c r="O2121" s="1"/>
  <c r="C2124"/>
  <c r="F2124"/>
  <c r="K2124" s="1"/>
  <c r="A2121" l="1"/>
  <c r="B2121" s="1"/>
  <c r="R2121"/>
  <c r="D2118"/>
  <c r="E2122"/>
  <c r="R2122" s="1"/>
  <c r="C2125"/>
  <c r="F2125"/>
  <c r="K2125" s="1"/>
  <c r="A2122" l="1"/>
  <c r="B2122" s="1"/>
  <c r="S2122" s="1"/>
  <c r="P2122"/>
  <c r="O2122"/>
  <c r="S2121"/>
  <c r="P2121"/>
  <c r="D2119"/>
  <c r="E2123"/>
  <c r="R2123" s="1"/>
  <c r="C2126"/>
  <c r="F2126"/>
  <c r="K2126" s="1"/>
  <c r="O2123" l="1"/>
  <c r="A2123"/>
  <c r="B2123" s="1"/>
  <c r="D2120"/>
  <c r="E2124"/>
  <c r="O2124" s="1"/>
  <c r="C2127"/>
  <c r="F2127"/>
  <c r="K2127" s="1"/>
  <c r="S2123" l="1"/>
  <c r="P2123"/>
  <c r="A2124"/>
  <c r="B2124" s="1"/>
  <c r="R2124"/>
  <c r="D2121"/>
  <c r="E2125"/>
  <c r="R2125" s="1"/>
  <c r="C2128"/>
  <c r="F2128"/>
  <c r="K2128" s="1"/>
  <c r="O2125" l="1"/>
  <c r="S2124"/>
  <c r="P2124"/>
  <c r="A2125"/>
  <c r="B2125" s="1"/>
  <c r="D2122"/>
  <c r="E2126"/>
  <c r="C2129"/>
  <c r="F2129"/>
  <c r="K2129" s="1"/>
  <c r="R2126" l="1"/>
  <c r="O2126"/>
  <c r="S2125"/>
  <c r="P2125"/>
  <c r="A2126"/>
  <c r="B2126" s="1"/>
  <c r="D2123"/>
  <c r="E2127"/>
  <c r="A2127" s="1"/>
  <c r="B2127" s="1"/>
  <c r="C2130"/>
  <c r="F2130"/>
  <c r="K2130" s="1"/>
  <c r="S2127" l="1"/>
  <c r="P2127"/>
  <c r="R2127"/>
  <c r="S2126"/>
  <c r="P2126"/>
  <c r="O2127"/>
  <c r="D2124"/>
  <c r="E2128"/>
  <c r="C2131"/>
  <c r="F2131"/>
  <c r="K2131" s="1"/>
  <c r="R2128" l="1"/>
  <c r="A2128"/>
  <c r="B2128" s="1"/>
  <c r="O2128"/>
  <c r="D2125"/>
  <c r="E2129"/>
  <c r="C2132"/>
  <c r="F2132"/>
  <c r="K2132" s="1"/>
  <c r="O2129" l="1"/>
  <c r="A2129"/>
  <c r="B2129" s="1"/>
  <c r="S2128"/>
  <c r="P2128"/>
  <c r="R2129"/>
  <c r="D2126"/>
  <c r="E2130"/>
  <c r="A2130" s="1"/>
  <c r="B2130" s="1"/>
  <c r="C2133"/>
  <c r="F2133"/>
  <c r="K2133" s="1"/>
  <c r="S2130" l="1"/>
  <c r="P2130"/>
  <c r="R2130"/>
  <c r="S2129"/>
  <c r="P2129"/>
  <c r="O2130"/>
  <c r="D2127"/>
  <c r="E2131"/>
  <c r="O2131" s="1"/>
  <c r="C2134"/>
  <c r="F2134"/>
  <c r="K2134" s="1"/>
  <c r="R2131" l="1"/>
  <c r="A2131"/>
  <c r="B2131" s="1"/>
  <c r="D2128"/>
  <c r="E2132"/>
  <c r="C2135"/>
  <c r="F2135"/>
  <c r="K2135" s="1"/>
  <c r="O2132" l="1"/>
  <c r="A2132"/>
  <c r="B2132" s="1"/>
  <c r="S2131"/>
  <c r="P2131"/>
  <c r="R2132"/>
  <c r="D2129"/>
  <c r="E2133"/>
  <c r="A2133" s="1"/>
  <c r="B2133" s="1"/>
  <c r="C2136"/>
  <c r="F2136"/>
  <c r="S2133" l="1"/>
  <c r="P2133"/>
  <c r="O2133"/>
  <c r="S2132"/>
  <c r="P2132"/>
  <c r="R2133"/>
  <c r="D2130"/>
  <c r="E2134"/>
  <c r="O2134" s="1"/>
  <c r="C2137"/>
  <c r="F2137"/>
  <c r="R2134" l="1"/>
  <c r="A2134"/>
  <c r="B2134" s="1"/>
  <c r="D2131"/>
  <c r="E2135"/>
  <c r="C2138"/>
  <c r="F2138"/>
  <c r="K2138" s="1"/>
  <c r="A2135" l="1"/>
  <c r="B2135" s="1"/>
  <c r="R2135"/>
  <c r="S2134"/>
  <c r="P2134"/>
  <c r="O2135"/>
  <c r="D2132"/>
  <c r="E2136"/>
  <c r="C2139"/>
  <c r="F2139"/>
  <c r="K2139" s="1"/>
  <c r="S2135" l="1"/>
  <c r="P2135"/>
  <c r="A2136"/>
  <c r="B2136" s="1"/>
  <c r="D2133"/>
  <c r="E2137"/>
  <c r="A2137" s="1"/>
  <c r="B2137" s="1"/>
  <c r="C2140"/>
  <c r="F2140"/>
  <c r="S2136" l="1"/>
  <c r="P2136"/>
  <c r="D2134"/>
  <c r="E2138"/>
  <c r="C2141"/>
  <c r="F2141"/>
  <c r="K2141" s="1"/>
  <c r="A2138" l="1"/>
  <c r="B2138" s="1"/>
  <c r="R2138"/>
  <c r="O2138"/>
  <c r="D2135"/>
  <c r="E2139"/>
  <c r="C2142"/>
  <c r="F2142"/>
  <c r="K2142" s="1"/>
  <c r="S2138" l="1"/>
  <c r="P2138"/>
  <c r="A2139"/>
  <c r="B2139" s="1"/>
  <c r="O2139"/>
  <c r="R2139"/>
  <c r="D2136"/>
  <c r="E2140"/>
  <c r="A2140" s="1"/>
  <c r="C2143"/>
  <c r="F2143"/>
  <c r="K2143" s="1"/>
  <c r="B2140" l="1"/>
  <c r="S2139"/>
  <c r="P2139"/>
  <c r="D2137"/>
  <c r="E2141"/>
  <c r="A2141" s="1"/>
  <c r="B2141" s="1"/>
  <c r="C2144"/>
  <c r="F2144"/>
  <c r="K2144" s="1"/>
  <c r="P2141" l="1"/>
  <c r="S2141"/>
  <c r="R2141"/>
  <c r="O2141"/>
  <c r="D2138"/>
  <c r="E2142"/>
  <c r="R2142" s="1"/>
  <c r="C2145"/>
  <c r="F2145"/>
  <c r="K2145" s="1"/>
  <c r="O2142" l="1"/>
  <c r="A2142"/>
  <c r="B2142" s="1"/>
  <c r="D2139"/>
  <c r="E2143"/>
  <c r="C2146"/>
  <c r="F2146"/>
  <c r="K2146" s="1"/>
  <c r="A2143" l="1"/>
  <c r="B2143" s="1"/>
  <c r="S2142"/>
  <c r="P2142"/>
  <c r="R2143"/>
  <c r="O2143"/>
  <c r="D2140"/>
  <c r="E2144"/>
  <c r="A2144" s="1"/>
  <c r="B2144" s="1"/>
  <c r="C2147"/>
  <c r="F2147"/>
  <c r="K2147" s="1"/>
  <c r="S2144" l="1"/>
  <c r="P2144"/>
  <c r="S2143"/>
  <c r="P2143"/>
  <c r="R2144"/>
  <c r="O2144"/>
  <c r="D2141"/>
  <c r="E2145"/>
  <c r="O2145" s="1"/>
  <c r="C2148"/>
  <c r="F2148"/>
  <c r="K2148" s="1"/>
  <c r="A2145" l="1"/>
  <c r="B2145" s="1"/>
  <c r="R2145"/>
  <c r="D2142"/>
  <c r="E2146"/>
  <c r="C2149"/>
  <c r="F2149"/>
  <c r="K2149" s="1"/>
  <c r="P2145" l="1"/>
  <c r="S2145"/>
  <c r="A2146"/>
  <c r="B2146" s="1"/>
  <c r="O2146"/>
  <c r="R2146"/>
  <c r="D2143"/>
  <c r="E2147"/>
  <c r="O2147" s="1"/>
  <c r="C2150"/>
  <c r="F2150"/>
  <c r="K2150" s="1"/>
  <c r="R2147" l="1"/>
  <c r="S2146"/>
  <c r="P2146"/>
  <c r="A2147"/>
  <c r="B2147" s="1"/>
  <c r="D2144"/>
  <c r="E2148"/>
  <c r="C2151"/>
  <c r="F2151"/>
  <c r="K2151" s="1"/>
  <c r="A2148" l="1"/>
  <c r="B2148" s="1"/>
  <c r="S2147"/>
  <c r="P2147"/>
  <c r="O2148"/>
  <c r="R2148"/>
  <c r="D2145"/>
  <c r="E2149"/>
  <c r="O2149" s="1"/>
  <c r="C2152"/>
  <c r="F2152"/>
  <c r="K2152" s="1"/>
  <c r="S2148" l="1"/>
  <c r="P2148"/>
  <c r="A2149"/>
  <c r="B2149" s="1"/>
  <c r="R2149"/>
  <c r="D2146"/>
  <c r="E2150"/>
  <c r="R2150" s="1"/>
  <c r="C2153"/>
  <c r="F2153"/>
  <c r="K2153" s="1"/>
  <c r="O2150" l="1"/>
  <c r="P2149"/>
  <c r="S2149"/>
  <c r="A2150"/>
  <c r="B2150" s="1"/>
  <c r="D2147"/>
  <c r="E2151"/>
  <c r="C2154"/>
  <c r="F2154"/>
  <c r="K2154" s="1"/>
  <c r="R2151" l="1"/>
  <c r="O2151"/>
  <c r="S2150"/>
  <c r="P2150"/>
  <c r="A2151"/>
  <c r="B2151" s="1"/>
  <c r="D2148"/>
  <c r="E2152"/>
  <c r="A2152" s="1"/>
  <c r="B2152" s="1"/>
  <c r="C2155"/>
  <c r="F2155"/>
  <c r="K2155" s="1"/>
  <c r="S2152" l="1"/>
  <c r="P2152"/>
  <c r="R2152"/>
  <c r="S2151"/>
  <c r="P2151"/>
  <c r="O2152"/>
  <c r="D2149"/>
  <c r="E2153"/>
  <c r="A2153" s="1"/>
  <c r="B2153" s="1"/>
  <c r="C2156"/>
  <c r="F2156"/>
  <c r="K2156" s="1"/>
  <c r="P2153" l="1"/>
  <c r="S2153"/>
  <c r="R2153"/>
  <c r="O2153"/>
  <c r="D2150"/>
  <c r="E2154"/>
  <c r="R2154" s="1"/>
  <c r="C2157"/>
  <c r="F2157"/>
  <c r="K2157" s="1"/>
  <c r="A2154" l="1"/>
  <c r="B2154" s="1"/>
  <c r="S2154" s="1"/>
  <c r="O2154"/>
  <c r="D2151"/>
  <c r="E2155"/>
  <c r="C2158"/>
  <c r="F2158"/>
  <c r="K2158" s="1"/>
  <c r="P2154" l="1"/>
  <c r="R2155"/>
  <c r="O2155"/>
  <c r="A2155"/>
  <c r="B2155" s="1"/>
  <c r="D2152"/>
  <c r="E2156"/>
  <c r="C2159"/>
  <c r="F2159"/>
  <c r="K2159" s="1"/>
  <c r="A2156" l="1"/>
  <c r="B2156" s="1"/>
  <c r="S2155"/>
  <c r="P2155"/>
  <c r="O2156"/>
  <c r="R2156"/>
  <c r="D2153"/>
  <c r="E2157"/>
  <c r="O2157" s="1"/>
  <c r="C2160"/>
  <c r="F2160"/>
  <c r="K2160" s="1"/>
  <c r="S2156" l="1"/>
  <c r="P2156"/>
  <c r="A2157"/>
  <c r="B2157" s="1"/>
  <c r="R2157"/>
  <c r="D2154"/>
  <c r="E2158"/>
  <c r="R2158" s="1"/>
  <c r="C2161"/>
  <c r="F2161"/>
  <c r="K2161" s="1"/>
  <c r="O2158" l="1"/>
  <c r="P2157"/>
  <c r="S2157"/>
  <c r="A2158"/>
  <c r="B2158" s="1"/>
  <c r="D2155"/>
  <c r="E2159"/>
  <c r="C2162"/>
  <c r="F2162"/>
  <c r="K2162" s="1"/>
  <c r="R2159" l="1"/>
  <c r="O2159"/>
  <c r="S2158"/>
  <c r="P2158"/>
  <c r="A2159"/>
  <c r="B2159" s="1"/>
  <c r="D2156"/>
  <c r="E2160"/>
  <c r="A2160" s="1"/>
  <c r="B2160" s="1"/>
  <c r="C2163"/>
  <c r="F2163"/>
  <c r="K2163" s="1"/>
  <c r="S2160" l="1"/>
  <c r="P2160"/>
  <c r="R2160"/>
  <c r="S2159"/>
  <c r="P2159"/>
  <c r="O2160"/>
  <c r="D2157"/>
  <c r="E2161"/>
  <c r="A2161" s="1"/>
  <c r="B2161" s="1"/>
  <c r="C2164"/>
  <c r="F2164"/>
  <c r="K2164" s="1"/>
  <c r="R2161" l="1"/>
  <c r="P2161"/>
  <c r="S2161"/>
  <c r="O2161"/>
  <c r="D2158"/>
  <c r="E2162"/>
  <c r="O2162" s="1"/>
  <c r="C2165"/>
  <c r="F2165"/>
  <c r="A2162" l="1"/>
  <c r="B2162" s="1"/>
  <c r="R2162"/>
  <c r="D2159"/>
  <c r="E2163"/>
  <c r="A2163" s="1"/>
  <c r="B2163" s="1"/>
  <c r="C2166"/>
  <c r="F2166"/>
  <c r="S2163" l="1"/>
  <c r="P2163"/>
  <c r="R2163"/>
  <c r="O2163"/>
  <c r="S2162"/>
  <c r="P2162"/>
  <c r="D2160"/>
  <c r="E2164"/>
  <c r="O2164" s="1"/>
  <c r="C2167"/>
  <c r="F2167"/>
  <c r="K2167" s="1"/>
  <c r="R2164" l="1"/>
  <c r="A2164"/>
  <c r="B2164" s="1"/>
  <c r="D2161"/>
  <c r="E2165"/>
  <c r="C2168"/>
  <c r="F2168"/>
  <c r="K2168" s="1"/>
  <c r="S2164" l="1"/>
  <c r="P2164"/>
  <c r="A2165"/>
  <c r="B2165" s="1"/>
  <c r="D2162"/>
  <c r="E2166"/>
  <c r="A2166" s="1"/>
  <c r="B2166" s="1"/>
  <c r="C2169"/>
  <c r="F2169"/>
  <c r="S2166" l="1"/>
  <c r="P2166"/>
  <c r="D2163"/>
  <c r="E2167"/>
  <c r="C2170"/>
  <c r="F2170"/>
  <c r="K2170" s="1"/>
  <c r="A2167" l="1"/>
  <c r="B2167" s="1"/>
  <c r="R2167"/>
  <c r="O2167"/>
  <c r="D2164"/>
  <c r="E2168"/>
  <c r="C2171"/>
  <c r="F2171"/>
  <c r="K2171" s="1"/>
  <c r="S2167" l="1"/>
  <c r="P2167"/>
  <c r="A2168"/>
  <c r="B2168" s="1"/>
  <c r="R2168"/>
  <c r="O2168"/>
  <c r="D2165"/>
  <c r="E2169"/>
  <c r="C2172"/>
  <c r="F2172"/>
  <c r="K2172" s="1"/>
  <c r="S2168" l="1"/>
  <c r="P2168"/>
  <c r="A2169"/>
  <c r="D2166"/>
  <c r="E2170"/>
  <c r="A2170" s="1"/>
  <c r="B2170" s="1"/>
  <c r="C2173"/>
  <c r="F2173"/>
  <c r="K2173" s="1"/>
  <c r="O2170" l="1"/>
  <c r="B2169"/>
  <c r="S2170"/>
  <c r="P2170"/>
  <c r="R2170"/>
  <c r="D2167"/>
  <c r="E2171"/>
  <c r="O2171" s="1"/>
  <c r="C2174"/>
  <c r="F2174"/>
  <c r="K2174" s="1"/>
  <c r="A2171" l="1"/>
  <c r="B2171" s="1"/>
  <c r="S2171" s="1"/>
  <c r="R2171"/>
  <c r="P2169"/>
  <c r="S2169"/>
  <c r="D2168"/>
  <c r="E2172"/>
  <c r="O2172" s="1"/>
  <c r="C2175"/>
  <c r="F2175"/>
  <c r="K2175" s="1"/>
  <c r="P2171" l="1"/>
  <c r="R2172"/>
  <c r="A2172"/>
  <c r="B2172" s="1"/>
  <c r="D2169"/>
  <c r="E2173"/>
  <c r="A2173" s="1"/>
  <c r="B2173" s="1"/>
  <c r="C2176"/>
  <c r="F2176"/>
  <c r="K2176" s="1"/>
  <c r="P2173" l="1"/>
  <c r="S2173"/>
  <c r="O2173"/>
  <c r="S2172"/>
  <c r="P2172"/>
  <c r="R2173"/>
  <c r="D2170"/>
  <c r="E2174"/>
  <c r="A2174" s="1"/>
  <c r="B2174" s="1"/>
  <c r="C2177"/>
  <c r="F2177"/>
  <c r="K2177" s="1"/>
  <c r="S2174" l="1"/>
  <c r="P2174"/>
  <c r="R2174"/>
  <c r="O2174"/>
  <c r="D2171"/>
  <c r="E2175"/>
  <c r="R2175" s="1"/>
  <c r="C2178"/>
  <c r="F2178"/>
  <c r="K2178" s="1"/>
  <c r="O2175" l="1"/>
  <c r="A2175"/>
  <c r="B2175" s="1"/>
  <c r="D2172"/>
  <c r="E2176"/>
  <c r="A2176" s="1"/>
  <c r="B2176" s="1"/>
  <c r="C2179"/>
  <c r="F2179"/>
  <c r="K2179" s="1"/>
  <c r="S2175" l="1"/>
  <c r="P2175"/>
  <c r="S2176"/>
  <c r="P2176"/>
  <c r="R2176"/>
  <c r="O2176"/>
  <c r="D2173"/>
  <c r="E2177"/>
  <c r="C2180"/>
  <c r="F2180"/>
  <c r="K2180" s="1"/>
  <c r="A2177" l="1"/>
  <c r="B2177" s="1"/>
  <c r="R2177"/>
  <c r="O2177"/>
  <c r="D2174"/>
  <c r="E2178"/>
  <c r="C2181"/>
  <c r="F2181"/>
  <c r="K2181" s="1"/>
  <c r="P2177" l="1"/>
  <c r="S2177"/>
  <c r="O2178"/>
  <c r="A2178"/>
  <c r="B2178" s="1"/>
  <c r="R2178"/>
  <c r="D2175"/>
  <c r="E2179"/>
  <c r="O2179" s="1"/>
  <c r="C2182"/>
  <c r="F2182"/>
  <c r="K2182" s="1"/>
  <c r="S2178" l="1"/>
  <c r="P2178"/>
  <c r="A2179"/>
  <c r="B2179" s="1"/>
  <c r="R2179"/>
  <c r="D2176"/>
  <c r="E2180"/>
  <c r="O2180" s="1"/>
  <c r="C2183"/>
  <c r="F2183"/>
  <c r="K2183" s="1"/>
  <c r="R2180" l="1"/>
  <c r="S2179"/>
  <c r="P2179"/>
  <c r="A2180"/>
  <c r="B2180" s="1"/>
  <c r="D2177"/>
  <c r="E2181"/>
  <c r="C2184"/>
  <c r="F2184"/>
  <c r="K2184" s="1"/>
  <c r="O2181" l="1"/>
  <c r="R2181"/>
  <c r="S2180"/>
  <c r="P2180"/>
  <c r="A2181"/>
  <c r="B2181" s="1"/>
  <c r="D2178"/>
  <c r="E2182"/>
  <c r="O2182" s="1"/>
  <c r="C2185"/>
  <c r="F2185"/>
  <c r="K2185" s="1"/>
  <c r="A2182" l="1"/>
  <c r="B2182" s="1"/>
  <c r="P2181"/>
  <c r="S2181"/>
  <c r="R2182"/>
  <c r="D2179"/>
  <c r="E2183"/>
  <c r="O2183" s="1"/>
  <c r="C2186"/>
  <c r="F2186"/>
  <c r="K2186" s="1"/>
  <c r="A2183" l="1"/>
  <c r="B2183" s="1"/>
  <c r="S2183" s="1"/>
  <c r="S2182"/>
  <c r="P2182"/>
  <c r="P2183"/>
  <c r="R2183"/>
  <c r="D2180"/>
  <c r="E2184"/>
  <c r="A2184" s="1"/>
  <c r="B2184" s="1"/>
  <c r="C2187"/>
  <c r="F2187"/>
  <c r="K2187" s="1"/>
  <c r="S2184" l="1"/>
  <c r="P2184"/>
  <c r="R2184"/>
  <c r="O2184"/>
  <c r="D2181"/>
  <c r="E2185"/>
  <c r="O2185" s="1"/>
  <c r="C2188"/>
  <c r="F2188"/>
  <c r="K2188" s="1"/>
  <c r="R2185" l="1"/>
  <c r="A2185"/>
  <c r="B2185" s="1"/>
  <c r="D2182"/>
  <c r="E2186"/>
  <c r="O2186" s="1"/>
  <c r="C2189"/>
  <c r="F2189"/>
  <c r="K2189" s="1"/>
  <c r="P2185" l="1"/>
  <c r="S2185"/>
  <c r="A2186"/>
  <c r="B2186" s="1"/>
  <c r="R2186"/>
  <c r="D2183"/>
  <c r="E2187"/>
  <c r="R2187" s="1"/>
  <c r="C2190"/>
  <c r="F2190"/>
  <c r="K2190" s="1"/>
  <c r="O2187" l="1"/>
  <c r="S2186"/>
  <c r="P2186"/>
  <c r="A2187"/>
  <c r="B2187" s="1"/>
  <c r="D2184"/>
  <c r="E2188"/>
  <c r="C2191"/>
  <c r="F2191"/>
  <c r="K2191" s="1"/>
  <c r="R2188" l="1"/>
  <c r="O2188"/>
  <c r="S2187"/>
  <c r="P2187"/>
  <c r="A2188"/>
  <c r="B2188" s="1"/>
  <c r="D2185"/>
  <c r="E2189"/>
  <c r="A2189" s="1"/>
  <c r="B2189" s="1"/>
  <c r="C2192"/>
  <c r="F2192"/>
  <c r="K2192" s="1"/>
  <c r="P2189" l="1"/>
  <c r="S2189"/>
  <c r="O2189"/>
  <c r="S2188"/>
  <c r="P2188"/>
  <c r="R2189"/>
  <c r="D2186"/>
  <c r="E2190"/>
  <c r="A2190" s="1"/>
  <c r="B2190" s="1"/>
  <c r="C2193"/>
  <c r="F2193"/>
  <c r="K2193" s="1"/>
  <c r="S2190" l="1"/>
  <c r="P2190"/>
  <c r="R2190"/>
  <c r="O2190"/>
  <c r="D2187"/>
  <c r="E2191"/>
  <c r="R2191" s="1"/>
  <c r="C2194"/>
  <c r="F2194"/>
  <c r="K2194" s="1"/>
  <c r="O2191" l="1"/>
  <c r="A2191"/>
  <c r="B2191" s="1"/>
  <c r="D2188"/>
  <c r="E2192"/>
  <c r="A2192" s="1"/>
  <c r="B2192" s="1"/>
  <c r="C2195"/>
  <c r="F2195"/>
  <c r="K2195" s="1"/>
  <c r="S2192" l="1"/>
  <c r="P2192"/>
  <c r="R2192"/>
  <c r="S2191"/>
  <c r="P2191"/>
  <c r="O2192"/>
  <c r="D2189"/>
  <c r="E2193"/>
  <c r="R2193" s="1"/>
  <c r="C2196"/>
  <c r="F2196"/>
  <c r="O2193" l="1"/>
  <c r="A2193"/>
  <c r="B2193" s="1"/>
  <c r="D2190"/>
  <c r="E2194"/>
  <c r="C2197"/>
  <c r="F2197"/>
  <c r="O2194" l="1"/>
  <c r="P2193"/>
  <c r="S2193"/>
  <c r="A2194"/>
  <c r="B2194" s="1"/>
  <c r="R2194"/>
  <c r="D2191"/>
  <c r="E2195"/>
  <c r="O2195" s="1"/>
  <c r="C2198"/>
  <c r="F2198"/>
  <c r="K2198" s="1"/>
  <c r="S2194" l="1"/>
  <c r="P2194"/>
  <c r="A2195"/>
  <c r="B2195" s="1"/>
  <c r="R2195"/>
  <c r="D2192"/>
  <c r="E2196"/>
  <c r="C2199"/>
  <c r="F2199"/>
  <c r="K2199" s="1"/>
  <c r="S2195" l="1"/>
  <c r="P2195"/>
  <c r="A2196"/>
  <c r="B2196" s="1"/>
  <c r="D2193"/>
  <c r="E2197"/>
  <c r="C2200"/>
  <c r="F2200"/>
  <c r="A2197" l="1"/>
  <c r="B2197" s="1"/>
  <c r="S2197" s="1"/>
  <c r="D2194"/>
  <c r="E2198"/>
  <c r="A2198" s="1"/>
  <c r="B2198" s="1"/>
  <c r="C2201"/>
  <c r="F2201"/>
  <c r="K2201" s="1"/>
  <c r="P2197" l="1"/>
  <c r="S2198"/>
  <c r="P2198"/>
  <c r="R2198"/>
  <c r="O2198"/>
  <c r="D2195"/>
  <c r="E2199"/>
  <c r="R2199" s="1"/>
  <c r="C2202"/>
  <c r="F2202"/>
  <c r="K2202" s="1"/>
  <c r="O2199" l="1"/>
  <c r="A2199"/>
  <c r="B2199" s="1"/>
  <c r="D2196"/>
  <c r="E2200"/>
  <c r="C2203"/>
  <c r="F2203"/>
  <c r="K2203" s="1"/>
  <c r="S2199" l="1"/>
  <c r="P2199"/>
  <c r="A2200"/>
  <c r="D2197"/>
  <c r="E2201"/>
  <c r="O2201" s="1"/>
  <c r="C2204"/>
  <c r="F2204"/>
  <c r="K2204" s="1"/>
  <c r="B2200" l="1"/>
  <c r="A2201"/>
  <c r="B2201" s="1"/>
  <c r="R2201"/>
  <c r="D2198"/>
  <c r="E2202"/>
  <c r="O2202" s="1"/>
  <c r="C2205"/>
  <c r="F2205"/>
  <c r="K2205" s="1"/>
  <c r="P2201" l="1"/>
  <c r="S2201"/>
  <c r="S2200"/>
  <c r="P2200"/>
  <c r="A2202"/>
  <c r="B2202" s="1"/>
  <c r="R2202"/>
  <c r="D2199"/>
  <c r="E2203"/>
  <c r="C2206"/>
  <c r="F2206"/>
  <c r="K2206" s="1"/>
  <c r="O2203" l="1"/>
  <c r="S2202"/>
  <c r="P2202"/>
  <c r="A2203"/>
  <c r="B2203" s="1"/>
  <c r="R2203"/>
  <c r="D2200"/>
  <c r="E2204"/>
  <c r="A2204" s="1"/>
  <c r="B2204" s="1"/>
  <c r="C2207"/>
  <c r="F2207"/>
  <c r="K2207" s="1"/>
  <c r="S2204" l="1"/>
  <c r="P2204"/>
  <c r="S2203"/>
  <c r="P2203"/>
  <c r="O2204"/>
  <c r="R2204"/>
  <c r="D2201"/>
  <c r="E2205"/>
  <c r="A2205" s="1"/>
  <c r="B2205" s="1"/>
  <c r="C2208"/>
  <c r="F2208"/>
  <c r="K2208" s="1"/>
  <c r="P2205" l="1"/>
  <c r="S2205"/>
  <c r="R2205"/>
  <c r="O2205"/>
  <c r="D2202"/>
  <c r="E2206"/>
  <c r="R2206" s="1"/>
  <c r="C2209"/>
  <c r="F2209"/>
  <c r="K2209" s="1"/>
  <c r="O2206" l="1"/>
  <c r="A2206"/>
  <c r="B2206" s="1"/>
  <c r="D2203"/>
  <c r="E2207"/>
  <c r="O2207" s="1"/>
  <c r="C2210"/>
  <c r="F2210"/>
  <c r="K2210" s="1"/>
  <c r="S2206" l="1"/>
  <c r="P2206"/>
  <c r="A2207"/>
  <c r="B2207" s="1"/>
  <c r="R2207"/>
  <c r="D2204"/>
  <c r="E2208"/>
  <c r="R2208" s="1"/>
  <c r="C2211"/>
  <c r="F2211"/>
  <c r="K2211" s="1"/>
  <c r="O2208" l="1"/>
  <c r="S2207"/>
  <c r="P2207"/>
  <c r="A2208"/>
  <c r="B2208" s="1"/>
  <c r="D2205"/>
  <c r="E2209"/>
  <c r="C2212"/>
  <c r="F2212"/>
  <c r="K2212" s="1"/>
  <c r="R2209" l="1"/>
  <c r="O2209"/>
  <c r="S2208"/>
  <c r="P2208"/>
  <c r="A2209"/>
  <c r="B2209" s="1"/>
  <c r="D2206"/>
  <c r="E2210"/>
  <c r="A2210" s="1"/>
  <c r="B2210" s="1"/>
  <c r="C2213"/>
  <c r="F2213"/>
  <c r="K2213" s="1"/>
  <c r="S2210" l="1"/>
  <c r="P2210"/>
  <c r="R2210"/>
  <c r="P2209"/>
  <c r="S2209"/>
  <c r="O2210"/>
  <c r="D2207"/>
  <c r="E2211"/>
  <c r="A2211" s="1"/>
  <c r="B2211" s="1"/>
  <c r="C2214"/>
  <c r="F2214"/>
  <c r="K2214" s="1"/>
  <c r="R2211" l="1"/>
  <c r="S2211"/>
  <c r="P2211"/>
  <c r="O2211"/>
  <c r="D2208"/>
  <c r="E2212"/>
  <c r="A2212" s="1"/>
  <c r="B2212" s="1"/>
  <c r="C2215"/>
  <c r="F2215"/>
  <c r="K2215" s="1"/>
  <c r="S2212" l="1"/>
  <c r="P2212"/>
  <c r="O2212"/>
  <c r="R2212"/>
  <c r="D2209"/>
  <c r="E2213"/>
  <c r="A2213" s="1"/>
  <c r="B2213" s="1"/>
  <c r="C2216"/>
  <c r="F2216"/>
  <c r="K2216" s="1"/>
  <c r="O2213" l="1"/>
  <c r="P2213"/>
  <c r="S2213"/>
  <c r="R2213"/>
  <c r="D2210"/>
  <c r="E2214"/>
  <c r="C2217"/>
  <c r="F2217"/>
  <c r="K2217" s="1"/>
  <c r="O2214" l="1"/>
  <c r="R2214"/>
  <c r="A2214"/>
  <c r="B2214" s="1"/>
  <c r="D2211"/>
  <c r="E2215"/>
  <c r="C2218"/>
  <c r="F2218"/>
  <c r="K2218" s="1"/>
  <c r="O2215" l="1"/>
  <c r="S2214"/>
  <c r="P2214"/>
  <c r="A2215"/>
  <c r="B2215" s="1"/>
  <c r="R2215"/>
  <c r="D2212"/>
  <c r="E2216"/>
  <c r="A2216" s="1"/>
  <c r="B2216" s="1"/>
  <c r="C2219"/>
  <c r="F2219"/>
  <c r="K2219" s="1"/>
  <c r="S2216" l="1"/>
  <c r="P2216"/>
  <c r="S2215"/>
  <c r="P2215"/>
  <c r="O2216"/>
  <c r="R2216"/>
  <c r="D2213"/>
  <c r="E2217"/>
  <c r="C2220"/>
  <c r="F2220"/>
  <c r="K2220" s="1"/>
  <c r="A2217" l="1"/>
  <c r="B2217" s="1"/>
  <c r="R2217"/>
  <c r="O2217"/>
  <c r="D2214"/>
  <c r="E2218"/>
  <c r="C2221"/>
  <c r="F2221"/>
  <c r="K2221" s="1"/>
  <c r="P2217" l="1"/>
  <c r="S2217"/>
  <c r="R2218"/>
  <c r="A2218"/>
  <c r="B2218" s="1"/>
  <c r="O2218"/>
  <c r="D2215"/>
  <c r="E2219"/>
  <c r="O2219" s="1"/>
  <c r="C2222"/>
  <c r="F2222"/>
  <c r="K2222" s="1"/>
  <c r="S2218" l="1"/>
  <c r="P2218"/>
  <c r="A2219"/>
  <c r="B2219" s="1"/>
  <c r="R2219"/>
  <c r="D2216"/>
  <c r="E2220"/>
  <c r="R2220" s="1"/>
  <c r="C2223"/>
  <c r="F2223"/>
  <c r="K2223" s="1"/>
  <c r="O2220" l="1"/>
  <c r="S2219"/>
  <c r="P2219"/>
  <c r="A2220"/>
  <c r="B2220" s="1"/>
  <c r="D2217"/>
  <c r="E2221"/>
  <c r="C2224"/>
  <c r="F2224"/>
  <c r="K2224" s="1"/>
  <c r="R2221" l="1"/>
  <c r="O2221"/>
  <c r="S2220"/>
  <c r="P2220"/>
  <c r="A2221"/>
  <c r="B2221" s="1"/>
  <c r="D2218"/>
  <c r="E2222"/>
  <c r="A2222" s="1"/>
  <c r="B2222" s="1"/>
  <c r="C2225"/>
  <c r="F2225"/>
  <c r="K2225" s="1"/>
  <c r="S2222" l="1"/>
  <c r="P2222"/>
  <c r="P2221"/>
  <c r="S2221"/>
  <c r="O2222"/>
  <c r="R2222"/>
  <c r="D2219"/>
  <c r="E2223"/>
  <c r="O2223" s="1"/>
  <c r="C2226"/>
  <c r="F2226"/>
  <c r="A2223" l="1"/>
  <c r="B2223" s="1"/>
  <c r="R2223"/>
  <c r="D2220"/>
  <c r="E2224"/>
  <c r="C2227"/>
  <c r="F2227"/>
  <c r="S2223" l="1"/>
  <c r="P2223"/>
  <c r="A2224"/>
  <c r="B2224" s="1"/>
  <c r="O2224"/>
  <c r="R2224"/>
  <c r="D2221"/>
  <c r="E2225"/>
  <c r="A2225" s="1"/>
  <c r="B2225" s="1"/>
  <c r="C2228"/>
  <c r="F2228"/>
  <c r="K2228" s="1"/>
  <c r="P2225" l="1"/>
  <c r="S2225"/>
  <c r="S2224"/>
  <c r="P2224"/>
  <c r="R2225"/>
  <c r="O2225"/>
  <c r="D2222"/>
  <c r="E2226"/>
  <c r="C2229"/>
  <c r="F2229"/>
  <c r="K2229" s="1"/>
  <c r="A2226" l="1"/>
  <c r="B2226" s="1"/>
  <c r="D2223"/>
  <c r="E2227"/>
  <c r="A2227" s="1"/>
  <c r="B2227" s="1"/>
  <c r="C2230"/>
  <c r="F2230"/>
  <c r="S2226" l="1"/>
  <c r="P2226"/>
  <c r="D2224"/>
  <c r="E2228"/>
  <c r="A2228" s="1"/>
  <c r="B2228" s="1"/>
  <c r="C2231"/>
  <c r="F2231"/>
  <c r="K2231" s="1"/>
  <c r="S2228" l="1"/>
  <c r="P2228"/>
  <c r="R2228"/>
  <c r="O2228"/>
  <c r="D2225"/>
  <c r="E2229"/>
  <c r="O2229" s="1"/>
  <c r="C2232"/>
  <c r="F2232"/>
  <c r="K2232" s="1"/>
  <c r="R2229" l="1"/>
  <c r="A2229"/>
  <c r="B2229" s="1"/>
  <c r="D2226"/>
  <c r="E2230"/>
  <c r="A2230" s="1"/>
  <c r="C2233"/>
  <c r="F2233"/>
  <c r="K2233" s="1"/>
  <c r="B2230" l="1"/>
  <c r="P2229"/>
  <c r="S2229"/>
  <c r="D2227"/>
  <c r="E2231"/>
  <c r="A2231" s="1"/>
  <c r="B2231" s="1"/>
  <c r="C2234"/>
  <c r="F2234"/>
  <c r="K2234" s="1"/>
  <c r="S2231" l="1"/>
  <c r="P2231"/>
  <c r="O2231"/>
  <c r="R2231"/>
  <c r="D2228"/>
  <c r="E2232"/>
  <c r="R2232" s="1"/>
  <c r="C2235"/>
  <c r="F2235"/>
  <c r="K2235" s="1"/>
  <c r="O2232" l="1"/>
  <c r="A2232"/>
  <c r="B2232" s="1"/>
  <c r="D2229"/>
  <c r="E2233"/>
  <c r="O2233" s="1"/>
  <c r="C2236"/>
  <c r="F2236"/>
  <c r="K2236" s="1"/>
  <c r="A2233" l="1"/>
  <c r="B2233" s="1"/>
  <c r="S2233" s="1"/>
  <c r="S2232"/>
  <c r="P2232"/>
  <c r="P2233"/>
  <c r="R2233"/>
  <c r="D2230"/>
  <c r="E2234"/>
  <c r="A2234" s="1"/>
  <c r="B2234" s="1"/>
  <c r="C2237"/>
  <c r="F2237"/>
  <c r="K2237" s="1"/>
  <c r="S2234" l="1"/>
  <c r="P2234"/>
  <c r="R2234"/>
  <c r="O2234"/>
  <c r="D2231"/>
  <c r="E2235"/>
  <c r="O2235" s="1"/>
  <c r="C2238"/>
  <c r="F2238"/>
  <c r="K2238" s="1"/>
  <c r="R2235" l="1"/>
  <c r="A2235"/>
  <c r="B2235" s="1"/>
  <c r="D2232"/>
  <c r="E2236"/>
  <c r="O2236" s="1"/>
  <c r="C2239"/>
  <c r="F2239"/>
  <c r="K2239" s="1"/>
  <c r="S2235" l="1"/>
  <c r="P2235"/>
  <c r="A2236"/>
  <c r="B2236" s="1"/>
  <c r="R2236"/>
  <c r="D2233"/>
  <c r="E2237"/>
  <c r="R2237" s="1"/>
  <c r="C2240"/>
  <c r="F2240"/>
  <c r="K2240" s="1"/>
  <c r="O2237" l="1"/>
  <c r="S2236"/>
  <c r="P2236"/>
  <c r="A2237"/>
  <c r="B2237" s="1"/>
  <c r="D2234"/>
  <c r="E2238"/>
  <c r="C2241"/>
  <c r="F2241"/>
  <c r="K2241" s="1"/>
  <c r="R2238" l="1"/>
  <c r="O2238"/>
  <c r="S2237"/>
  <c r="P2237"/>
  <c r="A2238"/>
  <c r="B2238" s="1"/>
  <c r="D2235"/>
  <c r="E2239"/>
  <c r="A2239" s="1"/>
  <c r="B2239" s="1"/>
  <c r="C2242"/>
  <c r="F2242"/>
  <c r="K2242" s="1"/>
  <c r="S2239" l="1"/>
  <c r="P2239"/>
  <c r="O2239"/>
  <c r="S2238"/>
  <c r="P2238"/>
  <c r="R2239"/>
  <c r="D2236"/>
  <c r="E2240"/>
  <c r="A2240" s="1"/>
  <c r="B2240" s="1"/>
  <c r="C2243"/>
  <c r="F2243"/>
  <c r="K2243" s="1"/>
  <c r="S2240" l="1"/>
  <c r="P2240"/>
  <c r="R2240"/>
  <c r="O2240"/>
  <c r="D2237"/>
  <c r="E2241"/>
  <c r="R2241" s="1"/>
  <c r="C2244"/>
  <c r="F2244"/>
  <c r="K2244" s="1"/>
  <c r="O2241" l="1"/>
  <c r="A2241"/>
  <c r="B2241" s="1"/>
  <c r="D2238"/>
  <c r="E2242"/>
  <c r="A2242" s="1"/>
  <c r="B2242" s="1"/>
  <c r="C2245"/>
  <c r="F2245"/>
  <c r="K2245" s="1"/>
  <c r="S2241" l="1"/>
  <c r="P2241"/>
  <c r="R2242"/>
  <c r="S2242"/>
  <c r="P2242"/>
  <c r="O2242"/>
  <c r="D2239"/>
  <c r="E2243"/>
  <c r="R2243" s="1"/>
  <c r="C2246"/>
  <c r="F2246"/>
  <c r="K2246" s="1"/>
  <c r="O2243" l="1"/>
  <c r="A2243"/>
  <c r="B2243" s="1"/>
  <c r="D2240"/>
  <c r="E2244"/>
  <c r="C2247"/>
  <c r="F2247"/>
  <c r="K2247" s="1"/>
  <c r="O2244" l="1"/>
  <c r="A2244"/>
  <c r="B2244" s="1"/>
  <c r="S2243"/>
  <c r="P2243"/>
  <c r="R2244"/>
  <c r="D2241"/>
  <c r="E2245"/>
  <c r="O2245" s="1"/>
  <c r="C2248"/>
  <c r="F2248"/>
  <c r="K2248" s="1"/>
  <c r="A2245" l="1"/>
  <c r="B2245" s="1"/>
  <c r="S2244"/>
  <c r="P2244"/>
  <c r="R2245"/>
  <c r="D2242"/>
  <c r="E2246"/>
  <c r="R2246" s="1"/>
  <c r="C2249"/>
  <c r="F2249"/>
  <c r="K2249" s="1"/>
  <c r="A2246" l="1"/>
  <c r="B2246" s="1"/>
  <c r="S2246" s="1"/>
  <c r="S2245"/>
  <c r="P2245"/>
  <c r="P2246"/>
  <c r="O2246"/>
  <c r="D2243"/>
  <c r="E2247"/>
  <c r="A2247" s="1"/>
  <c r="B2247" s="1"/>
  <c r="C2250"/>
  <c r="F2250"/>
  <c r="K2250" s="1"/>
  <c r="S2247" l="1"/>
  <c r="P2247"/>
  <c r="O2247"/>
  <c r="R2247"/>
  <c r="D2244"/>
  <c r="E2248"/>
  <c r="R2248" s="1"/>
  <c r="C2251"/>
  <c r="F2251"/>
  <c r="K2251" s="1"/>
  <c r="A2248" l="1"/>
  <c r="B2248" s="1"/>
  <c r="S2248" s="1"/>
  <c r="O2248"/>
  <c r="D2245"/>
  <c r="E2249"/>
  <c r="C2252"/>
  <c r="F2252"/>
  <c r="K2252" s="1"/>
  <c r="P2248" l="1"/>
  <c r="O2249"/>
  <c r="R2249"/>
  <c r="A2249"/>
  <c r="B2249" s="1"/>
  <c r="D2246"/>
  <c r="E2250"/>
  <c r="C2253"/>
  <c r="F2253"/>
  <c r="K2253" s="1"/>
  <c r="A2250" l="1"/>
  <c r="B2250" s="1"/>
  <c r="S2249"/>
  <c r="P2249"/>
  <c r="R2250"/>
  <c r="O2250"/>
  <c r="D2247"/>
  <c r="E2251"/>
  <c r="R2251" s="1"/>
  <c r="C2254"/>
  <c r="F2254"/>
  <c r="K2254" s="1"/>
  <c r="S2250" l="1"/>
  <c r="P2250"/>
  <c r="A2251"/>
  <c r="B2251" s="1"/>
  <c r="O2251"/>
  <c r="D2248"/>
  <c r="E2252"/>
  <c r="R2252" s="1"/>
  <c r="C2255"/>
  <c r="F2255"/>
  <c r="K2255" s="1"/>
  <c r="A2252" l="1"/>
  <c r="B2252" s="1"/>
  <c r="S2252" s="1"/>
  <c r="S2251"/>
  <c r="P2251"/>
  <c r="O2252"/>
  <c r="D2249"/>
  <c r="E2253"/>
  <c r="A2253" s="1"/>
  <c r="B2253" s="1"/>
  <c r="C2256"/>
  <c r="F2256"/>
  <c r="K2256" s="1"/>
  <c r="P2252" l="1"/>
  <c r="S2253"/>
  <c r="P2253"/>
  <c r="O2253"/>
  <c r="R2253"/>
  <c r="D2250"/>
  <c r="E2254"/>
  <c r="O2254" s="1"/>
  <c r="C2257"/>
  <c r="F2257"/>
  <c r="R2254" l="1"/>
  <c r="A2254"/>
  <c r="B2254" s="1"/>
  <c r="D2251"/>
  <c r="E2255"/>
  <c r="O2255" s="1"/>
  <c r="C2258"/>
  <c r="F2258"/>
  <c r="A2255" l="1"/>
  <c r="B2255" s="1"/>
  <c r="S2255" s="1"/>
  <c r="S2254"/>
  <c r="P2254"/>
  <c r="P2255"/>
  <c r="R2255"/>
  <c r="D2252"/>
  <c r="E2256"/>
  <c r="O2256" s="1"/>
  <c r="C2259"/>
  <c r="F2259"/>
  <c r="K2259" s="1"/>
  <c r="A2256" l="1"/>
  <c r="B2256" s="1"/>
  <c r="R2256"/>
  <c r="D2253"/>
  <c r="E2257"/>
  <c r="C2260"/>
  <c r="F2260"/>
  <c r="K2260" s="1"/>
  <c r="S2256" l="1"/>
  <c r="P2256"/>
  <c r="A2257"/>
  <c r="B2257" s="1"/>
  <c r="D2254"/>
  <c r="E2258"/>
  <c r="C2261"/>
  <c r="F2261"/>
  <c r="A2258" l="1"/>
  <c r="B2258" s="1"/>
  <c r="D2255"/>
  <c r="E2259"/>
  <c r="C2262"/>
  <c r="F2262"/>
  <c r="K2262" s="1"/>
  <c r="S2258" l="1"/>
  <c r="P2258"/>
  <c r="A2259"/>
  <c r="B2259" s="1"/>
  <c r="R2259"/>
  <c r="O2259"/>
  <c r="D2256"/>
  <c r="E2260"/>
  <c r="R2260" s="1"/>
  <c r="C2263"/>
  <c r="F2263"/>
  <c r="K2263" s="1"/>
  <c r="A2260" l="1"/>
  <c r="B2260" s="1"/>
  <c r="S2260" s="1"/>
  <c r="S2259"/>
  <c r="P2259"/>
  <c r="P2260"/>
  <c r="O2260"/>
  <c r="D2257"/>
  <c r="E2261"/>
  <c r="C2264"/>
  <c r="F2264"/>
  <c r="K2264" s="1"/>
  <c r="A2261" l="1"/>
  <c r="D2258"/>
  <c r="E2262"/>
  <c r="C2265"/>
  <c r="F2265"/>
  <c r="K2265" s="1"/>
  <c r="A2262" l="1"/>
  <c r="B2262" s="1"/>
  <c r="O2262"/>
  <c r="B2261"/>
  <c r="R2262"/>
  <c r="D2259"/>
  <c r="E2263"/>
  <c r="C2266"/>
  <c r="F2266"/>
  <c r="K2266" s="1"/>
  <c r="S2262" l="1"/>
  <c r="P2262"/>
  <c r="S2261"/>
  <c r="P2261"/>
  <c r="A2263"/>
  <c r="B2263" s="1"/>
  <c r="R2263"/>
  <c r="O2263"/>
  <c r="D2260"/>
  <c r="E2264"/>
  <c r="C2267"/>
  <c r="F2267"/>
  <c r="K2267" s="1"/>
  <c r="S2263" l="1"/>
  <c r="P2263"/>
  <c r="O2264"/>
  <c r="R2264"/>
  <c r="A2264"/>
  <c r="B2264" s="1"/>
  <c r="D2261"/>
  <c r="E2265"/>
  <c r="O2265" s="1"/>
  <c r="C2268"/>
  <c r="F2268"/>
  <c r="K2268" s="1"/>
  <c r="A2265" l="1"/>
  <c r="B2265" s="1"/>
  <c r="S2264"/>
  <c r="P2264"/>
  <c r="R2265"/>
  <c r="D2262"/>
  <c r="E2266"/>
  <c r="O2266" s="1"/>
  <c r="C2269"/>
  <c r="F2269"/>
  <c r="K2269" s="1"/>
  <c r="A2266" l="1"/>
  <c r="B2266" s="1"/>
  <c r="S2266" s="1"/>
  <c r="S2265"/>
  <c r="P2265"/>
  <c r="P2266"/>
  <c r="R2266"/>
  <c r="D2263"/>
  <c r="E2267"/>
  <c r="A2267" s="1"/>
  <c r="B2267" s="1"/>
  <c r="C2270"/>
  <c r="F2270"/>
  <c r="K2270" s="1"/>
  <c r="S2267" l="1"/>
  <c r="P2267"/>
  <c r="R2267"/>
  <c r="O2267"/>
  <c r="D2264"/>
  <c r="E2268"/>
  <c r="O2268" s="1"/>
  <c r="C2271"/>
  <c r="F2271"/>
  <c r="K2271" s="1"/>
  <c r="R2268" l="1"/>
  <c r="A2268"/>
  <c r="B2268" s="1"/>
  <c r="D2265"/>
  <c r="E2269"/>
  <c r="O2269" s="1"/>
  <c r="C2272"/>
  <c r="F2272"/>
  <c r="K2272" s="1"/>
  <c r="A2269" l="1"/>
  <c r="B2269" s="1"/>
  <c r="S2268"/>
  <c r="P2268"/>
  <c r="R2269"/>
  <c r="D2266"/>
  <c r="E2270"/>
  <c r="A2270" s="1"/>
  <c r="B2270" s="1"/>
  <c r="C2273"/>
  <c r="F2273"/>
  <c r="K2273" s="1"/>
  <c r="S2270" l="1"/>
  <c r="P2270"/>
  <c r="S2269"/>
  <c r="P2269"/>
  <c r="O2270"/>
  <c r="R2270"/>
  <c r="D2267"/>
  <c r="E2271"/>
  <c r="R2271" s="1"/>
  <c r="C2274"/>
  <c r="F2274"/>
  <c r="K2274" s="1"/>
  <c r="A2271" l="1"/>
  <c r="B2271" s="1"/>
  <c r="S2271" s="1"/>
  <c r="O2271"/>
  <c r="D2268"/>
  <c r="E2272"/>
  <c r="C2275"/>
  <c r="F2275"/>
  <c r="K2275" s="1"/>
  <c r="P2271" l="1"/>
  <c r="O2272"/>
  <c r="R2272"/>
  <c r="A2272"/>
  <c r="B2272" s="1"/>
  <c r="D2269"/>
  <c r="E2273"/>
  <c r="C2276"/>
  <c r="F2276"/>
  <c r="K2276" s="1"/>
  <c r="O2273" l="1"/>
  <c r="S2272"/>
  <c r="P2272"/>
  <c r="A2273"/>
  <c r="B2273" s="1"/>
  <c r="R2273"/>
  <c r="D2270"/>
  <c r="E2274"/>
  <c r="A2274" s="1"/>
  <c r="B2274" s="1"/>
  <c r="C2277"/>
  <c r="F2277"/>
  <c r="K2277" s="1"/>
  <c r="S2274" l="1"/>
  <c r="P2274"/>
  <c r="S2273"/>
  <c r="P2273"/>
  <c r="O2274"/>
  <c r="R2274"/>
  <c r="D2271"/>
  <c r="E2275"/>
  <c r="C2278"/>
  <c r="F2278"/>
  <c r="K2278" s="1"/>
  <c r="A2275" l="1"/>
  <c r="B2275" s="1"/>
  <c r="R2275"/>
  <c r="O2275"/>
  <c r="D2272"/>
  <c r="E2276"/>
  <c r="C2279"/>
  <c r="F2279"/>
  <c r="K2279" s="1"/>
  <c r="S2275" l="1"/>
  <c r="P2275"/>
  <c r="A2276"/>
  <c r="B2276" s="1"/>
  <c r="R2276"/>
  <c r="O2276"/>
  <c r="D2273"/>
  <c r="E2277"/>
  <c r="O2277" s="1"/>
  <c r="C2280"/>
  <c r="F2280"/>
  <c r="K2280" s="1"/>
  <c r="S2276" l="1"/>
  <c r="P2276"/>
  <c r="A2277"/>
  <c r="B2277" s="1"/>
  <c r="R2277"/>
  <c r="D2274"/>
  <c r="E2278"/>
  <c r="O2278" s="1"/>
  <c r="C2281"/>
  <c r="F2281"/>
  <c r="K2281" s="1"/>
  <c r="A2278" l="1"/>
  <c r="B2278" s="1"/>
  <c r="S2278" s="1"/>
  <c r="S2277"/>
  <c r="P2277"/>
  <c r="P2278"/>
  <c r="R2278"/>
  <c r="D2275"/>
  <c r="E2279"/>
  <c r="A2279" s="1"/>
  <c r="B2279" s="1"/>
  <c r="C2282"/>
  <c r="F2282"/>
  <c r="K2282" s="1"/>
  <c r="S2279" l="1"/>
  <c r="P2279"/>
  <c r="R2279"/>
  <c r="O2279"/>
  <c r="D2276"/>
  <c r="E2280"/>
  <c r="R2280" s="1"/>
  <c r="C2283"/>
  <c r="F2283"/>
  <c r="K2283" s="1"/>
  <c r="O2280" l="1"/>
  <c r="A2280"/>
  <c r="B2280" s="1"/>
  <c r="D2277"/>
  <c r="E2281"/>
  <c r="O2281" s="1"/>
  <c r="C2284"/>
  <c r="F2284"/>
  <c r="K2284" s="1"/>
  <c r="A2281" l="1"/>
  <c r="B2281" s="1"/>
  <c r="S2280"/>
  <c r="P2280"/>
  <c r="R2281"/>
  <c r="D2278"/>
  <c r="E2282"/>
  <c r="O2282" s="1"/>
  <c r="C2285"/>
  <c r="F2285"/>
  <c r="K2285" s="1"/>
  <c r="S2281" l="1"/>
  <c r="P2281"/>
  <c r="A2282"/>
  <c r="B2282" s="1"/>
  <c r="R2282"/>
  <c r="D2279"/>
  <c r="E2283"/>
  <c r="A2283" s="1"/>
  <c r="B2283" s="1"/>
  <c r="C2286"/>
  <c r="F2286"/>
  <c r="K2286" s="1"/>
  <c r="O2283" l="1"/>
  <c r="S2283"/>
  <c r="P2283"/>
  <c r="S2282"/>
  <c r="P2282"/>
  <c r="R2283"/>
  <c r="D2280"/>
  <c r="E2284"/>
  <c r="A2284" s="1"/>
  <c r="B2284" s="1"/>
  <c r="C2287"/>
  <c r="F2287"/>
  <c r="S2284" l="1"/>
  <c r="P2284"/>
  <c r="R2284"/>
  <c r="O2284"/>
  <c r="D2281"/>
  <c r="E2285"/>
  <c r="R2285" s="1"/>
  <c r="C2288"/>
  <c r="F2288"/>
  <c r="O2285" l="1"/>
  <c r="A2285"/>
  <c r="B2285" s="1"/>
  <c r="D2282"/>
  <c r="E2286"/>
  <c r="C2289"/>
  <c r="F2289"/>
  <c r="K2289" s="1"/>
  <c r="O2286" l="1"/>
  <c r="A2286"/>
  <c r="B2286" s="1"/>
  <c r="S2285"/>
  <c r="P2285"/>
  <c r="R2286"/>
  <c r="D2283"/>
  <c r="E2287"/>
  <c r="C2290"/>
  <c r="F2290"/>
  <c r="K2290" s="1"/>
  <c r="A2287" l="1"/>
  <c r="B2287" s="1"/>
  <c r="S2286"/>
  <c r="P2286"/>
  <c r="D2284"/>
  <c r="E2288"/>
  <c r="A2288" s="1"/>
  <c r="B2288" s="1"/>
  <c r="C2291"/>
  <c r="F2291"/>
  <c r="S2288" l="1"/>
  <c r="P2288"/>
  <c r="D2285"/>
  <c r="E2289"/>
  <c r="C2292"/>
  <c r="F2292"/>
  <c r="K2292" s="1"/>
  <c r="O2289" l="1"/>
  <c r="A2289"/>
  <c r="B2289" s="1"/>
  <c r="R2289"/>
  <c r="D2286"/>
  <c r="E2290"/>
  <c r="C2293"/>
  <c r="F2293"/>
  <c r="K2293" s="1"/>
  <c r="A2290" l="1"/>
  <c r="B2290" s="1"/>
  <c r="O2290"/>
  <c r="S2289"/>
  <c r="P2289"/>
  <c r="R2290"/>
  <c r="D2287"/>
  <c r="E2291"/>
  <c r="A2291" s="1"/>
  <c r="C2294"/>
  <c r="F2294"/>
  <c r="K2294" s="1"/>
  <c r="B2291" l="1"/>
  <c r="S2290"/>
  <c r="P2290"/>
  <c r="D2288"/>
  <c r="E2292"/>
  <c r="C2295"/>
  <c r="F2295"/>
  <c r="K2295" s="1"/>
  <c r="A2292" l="1"/>
  <c r="B2292" s="1"/>
  <c r="R2292"/>
  <c r="S2291"/>
  <c r="P2291"/>
  <c r="O2292"/>
  <c r="D2289"/>
  <c r="E2293"/>
  <c r="C2296"/>
  <c r="F2296"/>
  <c r="K2296" s="1"/>
  <c r="S2292" l="1"/>
  <c r="P2292"/>
  <c r="A2293"/>
  <c r="B2293" s="1"/>
  <c r="R2293"/>
  <c r="O2293"/>
  <c r="D2290"/>
  <c r="E2294"/>
  <c r="O2294" s="1"/>
  <c r="C2297"/>
  <c r="F2297"/>
  <c r="K2297" s="1"/>
  <c r="S2293" l="1"/>
  <c r="P2293"/>
  <c r="A2294"/>
  <c r="B2294" s="1"/>
  <c r="R2294"/>
  <c r="D2291"/>
  <c r="E2295"/>
  <c r="O2295" s="1"/>
  <c r="C2298"/>
  <c r="F2298"/>
  <c r="K2298" s="1"/>
  <c r="A2295" l="1"/>
  <c r="B2295" s="1"/>
  <c r="S2295" s="1"/>
  <c r="S2294"/>
  <c r="P2294"/>
  <c r="P2295"/>
  <c r="R2295"/>
  <c r="D2292"/>
  <c r="E2296"/>
  <c r="A2296" s="1"/>
  <c r="B2296" s="1"/>
  <c r="C2299"/>
  <c r="F2299"/>
  <c r="K2299" s="1"/>
  <c r="S2296" l="1"/>
  <c r="P2296"/>
  <c r="R2296"/>
  <c r="O2296"/>
  <c r="D2293"/>
  <c r="E2297"/>
  <c r="R2297" s="1"/>
  <c r="C2300"/>
  <c r="F2300"/>
  <c r="K2300" s="1"/>
  <c r="O2297" l="1"/>
  <c r="A2297"/>
  <c r="B2297" s="1"/>
  <c r="D2294"/>
  <c r="E2298"/>
  <c r="O2298" s="1"/>
  <c r="C2301"/>
  <c r="F2301"/>
  <c r="K2301" s="1"/>
  <c r="S2297" l="1"/>
  <c r="P2297"/>
  <c r="A2298"/>
  <c r="B2298" s="1"/>
  <c r="R2298"/>
  <c r="D2295"/>
  <c r="E2299"/>
  <c r="R2299" s="1"/>
  <c r="C2302"/>
  <c r="F2302"/>
  <c r="K2302" s="1"/>
  <c r="O2299" l="1"/>
  <c r="S2298"/>
  <c r="P2298"/>
  <c r="A2299"/>
  <c r="B2299" s="1"/>
  <c r="D2296"/>
  <c r="E2300"/>
  <c r="C2303"/>
  <c r="F2303"/>
  <c r="K2303" s="1"/>
  <c r="R2300" l="1"/>
  <c r="O2300"/>
  <c r="S2299"/>
  <c r="P2299"/>
  <c r="A2300"/>
  <c r="B2300" s="1"/>
  <c r="D2297"/>
  <c r="E2301"/>
  <c r="A2301" s="1"/>
  <c r="B2301" s="1"/>
  <c r="C2304"/>
  <c r="F2304"/>
  <c r="K2304" s="1"/>
  <c r="S2301" l="1"/>
  <c r="P2301"/>
  <c r="R2301"/>
  <c r="S2300"/>
  <c r="P2300"/>
  <c r="O2301"/>
  <c r="D2298"/>
  <c r="E2302"/>
  <c r="A2302" s="1"/>
  <c r="B2302" s="1"/>
  <c r="C2305"/>
  <c r="F2305"/>
  <c r="K2305" s="1"/>
  <c r="R2302" l="1"/>
  <c r="S2302"/>
  <c r="P2302"/>
  <c r="O2302"/>
  <c r="D2299"/>
  <c r="E2303"/>
  <c r="A2303" s="1"/>
  <c r="B2303" s="1"/>
  <c r="C2306"/>
  <c r="F2306"/>
  <c r="K2306" s="1"/>
  <c r="S2303" l="1"/>
  <c r="P2303"/>
  <c r="O2303"/>
  <c r="R2303"/>
  <c r="D2300"/>
  <c r="E2304"/>
  <c r="A2304" s="1"/>
  <c r="B2304" s="1"/>
  <c r="C2307"/>
  <c r="F2307"/>
  <c r="K2307" s="1"/>
  <c r="O2304" l="1"/>
  <c r="S2304"/>
  <c r="P2304"/>
  <c r="R2304"/>
  <c r="D2301"/>
  <c r="E2305"/>
  <c r="C2308"/>
  <c r="F2308"/>
  <c r="K2308" s="1"/>
  <c r="O2305" l="1"/>
  <c r="R2305"/>
  <c r="A2305"/>
  <c r="B2305" s="1"/>
  <c r="D2302"/>
  <c r="E2306"/>
  <c r="C2309"/>
  <c r="F2309"/>
  <c r="K2309" s="1"/>
  <c r="O2306" l="1"/>
  <c r="S2305"/>
  <c r="P2305"/>
  <c r="A2306"/>
  <c r="B2306" s="1"/>
  <c r="R2306"/>
  <c r="D2303"/>
  <c r="E2307"/>
  <c r="A2307" s="1"/>
  <c r="B2307" s="1"/>
  <c r="C2310"/>
  <c r="F2310"/>
  <c r="K2310" s="1"/>
  <c r="S2307" l="1"/>
  <c r="P2307"/>
  <c r="S2306"/>
  <c r="P2306"/>
  <c r="O2307"/>
  <c r="R2307"/>
  <c r="D2304"/>
  <c r="E2308"/>
  <c r="A2308" s="1"/>
  <c r="B2308" s="1"/>
  <c r="C2311"/>
  <c r="F2311"/>
  <c r="K2311" s="1"/>
  <c r="S2308" l="1"/>
  <c r="P2308"/>
  <c r="R2308"/>
  <c r="O2308"/>
  <c r="D2305"/>
  <c r="E2309"/>
  <c r="O2309" s="1"/>
  <c r="C2312"/>
  <c r="F2312"/>
  <c r="K2312" s="1"/>
  <c r="R2309" l="1"/>
  <c r="A2309"/>
  <c r="B2309" s="1"/>
  <c r="D2306"/>
  <c r="E2310"/>
  <c r="O2310" s="1"/>
  <c r="C2313"/>
  <c r="F2313"/>
  <c r="K2313" s="1"/>
  <c r="S2309" l="1"/>
  <c r="P2309"/>
  <c r="A2310"/>
  <c r="B2310" s="1"/>
  <c r="R2310"/>
  <c r="D2307"/>
  <c r="E2311"/>
  <c r="R2311" s="1"/>
  <c r="C2314"/>
  <c r="F2314"/>
  <c r="K2314" s="1"/>
  <c r="A2311" l="1"/>
  <c r="B2311" s="1"/>
  <c r="S2311" s="1"/>
  <c r="S2310"/>
  <c r="P2310"/>
  <c r="P2311"/>
  <c r="O2311"/>
  <c r="D2308"/>
  <c r="E2312"/>
  <c r="A2312" s="1"/>
  <c r="B2312" s="1"/>
  <c r="C2315"/>
  <c r="F2315"/>
  <c r="K2315" s="1"/>
  <c r="S2312" l="1"/>
  <c r="P2312"/>
  <c r="R2312"/>
  <c r="O2312"/>
  <c r="D2309"/>
  <c r="E2313"/>
  <c r="R2313" s="1"/>
  <c r="C2316"/>
  <c r="F2316"/>
  <c r="K2316" s="1"/>
  <c r="O2313" l="1"/>
  <c r="A2313"/>
  <c r="B2313" s="1"/>
  <c r="D2310"/>
  <c r="E2314"/>
  <c r="O2314" s="1"/>
  <c r="C2317"/>
  <c r="F2317"/>
  <c r="K2317" s="1"/>
  <c r="S2313" l="1"/>
  <c r="P2313"/>
  <c r="A2314"/>
  <c r="B2314" s="1"/>
  <c r="R2314"/>
  <c r="D2311"/>
  <c r="E2315"/>
  <c r="R2315" s="1"/>
  <c r="C2318"/>
  <c r="F2318"/>
  <c r="O2315" l="1"/>
  <c r="S2314"/>
  <c r="P2314"/>
  <c r="A2315"/>
  <c r="B2315" s="1"/>
  <c r="D2312"/>
  <c r="E2316"/>
  <c r="C2319"/>
  <c r="F2319"/>
  <c r="R2316" l="1"/>
  <c r="O2316"/>
  <c r="S2315"/>
  <c r="P2315"/>
  <c r="A2316"/>
  <c r="B2316" s="1"/>
  <c r="D2313"/>
  <c r="E2317"/>
  <c r="A2317" s="1"/>
  <c r="B2317" s="1"/>
  <c r="C2320"/>
  <c r="F2320"/>
  <c r="K2320" s="1"/>
  <c r="S2317" l="1"/>
  <c r="P2317"/>
  <c r="S2316"/>
  <c r="P2316"/>
  <c r="R2317"/>
  <c r="O2317"/>
  <c r="D2314"/>
  <c r="E2318"/>
  <c r="C2321"/>
  <c r="F2321"/>
  <c r="K2321" s="1"/>
  <c r="A2318" l="1"/>
  <c r="B2318" s="1"/>
  <c r="D2315"/>
  <c r="E2319"/>
  <c r="A2319" s="1"/>
  <c r="B2319" s="1"/>
  <c r="C2322"/>
  <c r="F2322"/>
  <c r="S2318" l="1"/>
  <c r="P2318"/>
  <c r="D2316"/>
  <c r="E2320"/>
  <c r="A2320" s="1"/>
  <c r="B2320" s="1"/>
  <c r="C2323"/>
  <c r="F2323"/>
  <c r="K2323" s="1"/>
  <c r="S2320" l="1"/>
  <c r="P2320"/>
  <c r="O2320"/>
  <c r="R2320"/>
  <c r="D2317"/>
  <c r="E2321"/>
  <c r="A2321" s="1"/>
  <c r="B2321" s="1"/>
  <c r="C2324"/>
  <c r="F2324"/>
  <c r="K2324" s="1"/>
  <c r="R2321" l="1"/>
  <c r="S2321"/>
  <c r="P2321"/>
  <c r="O2321"/>
  <c r="D2318"/>
  <c r="E2322"/>
  <c r="C2325"/>
  <c r="F2325"/>
  <c r="K2325" s="1"/>
  <c r="A2322" l="1"/>
  <c r="D2319"/>
  <c r="E2323"/>
  <c r="C2326"/>
  <c r="F2326"/>
  <c r="K2326" s="1"/>
  <c r="O2323" l="1"/>
  <c r="A2323"/>
  <c r="B2323" s="1"/>
  <c r="B2322"/>
  <c r="R2323"/>
  <c r="D2320"/>
  <c r="E2324"/>
  <c r="C2327"/>
  <c r="F2327"/>
  <c r="K2327" s="1"/>
  <c r="P2323" l="1"/>
  <c r="S2323"/>
  <c r="A2324"/>
  <c r="B2324" s="1"/>
  <c r="O2324"/>
  <c r="R2324"/>
  <c r="D2321"/>
  <c r="E2325"/>
  <c r="R2325" s="1"/>
  <c r="C2328"/>
  <c r="F2328"/>
  <c r="K2328" s="1"/>
  <c r="A2325" l="1"/>
  <c r="B2325" s="1"/>
  <c r="S2324"/>
  <c r="P2324"/>
  <c r="O2325"/>
  <c r="D2322"/>
  <c r="E2326"/>
  <c r="C2329"/>
  <c r="F2329"/>
  <c r="K2329" s="1"/>
  <c r="A2326" l="1"/>
  <c r="B2326" s="1"/>
  <c r="R2326"/>
  <c r="O2326"/>
  <c r="S2325"/>
  <c r="P2325"/>
  <c r="D2323"/>
  <c r="E2327"/>
  <c r="O2327" s="1"/>
  <c r="C2330"/>
  <c r="F2330"/>
  <c r="K2330" s="1"/>
  <c r="S2326" l="1"/>
  <c r="P2326"/>
  <c r="A2327"/>
  <c r="B2327" s="1"/>
  <c r="R2327"/>
  <c r="D2324"/>
  <c r="E2328"/>
  <c r="R2328" s="1"/>
  <c r="C2331"/>
  <c r="F2331"/>
  <c r="K2331" s="1"/>
  <c r="A2328" l="1"/>
  <c r="B2328" s="1"/>
  <c r="P2328" s="1"/>
  <c r="P2327"/>
  <c r="S2327"/>
  <c r="O2328"/>
  <c r="D2325"/>
  <c r="E2329"/>
  <c r="A2329" s="1"/>
  <c r="B2329" s="1"/>
  <c r="C2332"/>
  <c r="F2332"/>
  <c r="K2332" s="1"/>
  <c r="S2328" l="1"/>
  <c r="S2329"/>
  <c r="P2329"/>
  <c r="R2329"/>
  <c r="O2329"/>
  <c r="D2326"/>
  <c r="E2330"/>
  <c r="R2330" s="1"/>
  <c r="C2333"/>
  <c r="F2333"/>
  <c r="K2333" s="1"/>
  <c r="O2330" l="1"/>
  <c r="A2330"/>
  <c r="B2330" s="1"/>
  <c r="D2327"/>
  <c r="E2331"/>
  <c r="O2331" s="1"/>
  <c r="C2334"/>
  <c r="F2334"/>
  <c r="K2334" s="1"/>
  <c r="A2331" l="1"/>
  <c r="B2331" s="1"/>
  <c r="S2330"/>
  <c r="P2330"/>
  <c r="R2331"/>
  <c r="D2328"/>
  <c r="E2332"/>
  <c r="O2332" s="1"/>
  <c r="C2335"/>
  <c r="F2335"/>
  <c r="K2335" s="1"/>
  <c r="P2331" l="1"/>
  <c r="S2331"/>
  <c r="A2332"/>
  <c r="B2332" s="1"/>
  <c r="R2332"/>
  <c r="D2329"/>
  <c r="E2333"/>
  <c r="A2333" s="1"/>
  <c r="B2333" s="1"/>
  <c r="C2336"/>
  <c r="F2336"/>
  <c r="K2336" s="1"/>
  <c r="O2333" l="1"/>
  <c r="S2333"/>
  <c r="P2333"/>
  <c r="S2332"/>
  <c r="P2332"/>
  <c r="R2333"/>
  <c r="D2330"/>
  <c r="E2334"/>
  <c r="A2334" s="1"/>
  <c r="B2334" s="1"/>
  <c r="C2337"/>
  <c r="F2337"/>
  <c r="K2337" s="1"/>
  <c r="S2334" l="1"/>
  <c r="P2334"/>
  <c r="R2334"/>
  <c r="O2334"/>
  <c r="D2331"/>
  <c r="E2335"/>
  <c r="R2335" s="1"/>
  <c r="C2338"/>
  <c r="F2338"/>
  <c r="K2338" s="1"/>
  <c r="A2335" l="1"/>
  <c r="B2335" s="1"/>
  <c r="S2335" s="1"/>
  <c r="O2335"/>
  <c r="D2332"/>
  <c r="E2336"/>
  <c r="C2339"/>
  <c r="F2339"/>
  <c r="K2339" s="1"/>
  <c r="P2335" l="1"/>
  <c r="O2336"/>
  <c r="R2336"/>
  <c r="A2336"/>
  <c r="B2336" s="1"/>
  <c r="D2333"/>
  <c r="E2337"/>
  <c r="C2340"/>
  <c r="F2340"/>
  <c r="K2340" s="1"/>
  <c r="A2337" l="1"/>
  <c r="B2337" s="1"/>
  <c r="S2336"/>
  <c r="P2336"/>
  <c r="R2337"/>
  <c r="O2337"/>
  <c r="D2334"/>
  <c r="E2338"/>
  <c r="A2338" s="1"/>
  <c r="B2338" s="1"/>
  <c r="C2341"/>
  <c r="F2341"/>
  <c r="K2341" s="1"/>
  <c r="S2338" l="1"/>
  <c r="P2338"/>
  <c r="S2337"/>
  <c r="P2337"/>
  <c r="O2338"/>
  <c r="R2338"/>
  <c r="D2335"/>
  <c r="E2339"/>
  <c r="C2342"/>
  <c r="F2342"/>
  <c r="K2342" s="1"/>
  <c r="O2339" l="1"/>
  <c r="A2339"/>
  <c r="B2339" s="1"/>
  <c r="R2339"/>
  <c r="D2336"/>
  <c r="E2340"/>
  <c r="C2343"/>
  <c r="F2343"/>
  <c r="K2343" s="1"/>
  <c r="A2340" l="1"/>
  <c r="B2340" s="1"/>
  <c r="O2340"/>
  <c r="P2339"/>
  <c r="S2339"/>
  <c r="R2340"/>
  <c r="D2337"/>
  <c r="E2341"/>
  <c r="A2341" s="1"/>
  <c r="B2341" s="1"/>
  <c r="C2344"/>
  <c r="F2344"/>
  <c r="K2344" s="1"/>
  <c r="S2341" l="1"/>
  <c r="P2341"/>
  <c r="S2340"/>
  <c r="P2340"/>
  <c r="R2341"/>
  <c r="O2341"/>
  <c r="D2338"/>
  <c r="E2342"/>
  <c r="C2345"/>
  <c r="F2345"/>
  <c r="K2345" s="1"/>
  <c r="A2342" l="1"/>
  <c r="B2342" s="1"/>
  <c r="R2342"/>
  <c r="O2342"/>
  <c r="D2339"/>
  <c r="E2343"/>
  <c r="C2346"/>
  <c r="F2346"/>
  <c r="K2346" s="1"/>
  <c r="S2342" l="1"/>
  <c r="P2342"/>
  <c r="O2343"/>
  <c r="A2343"/>
  <c r="B2343" s="1"/>
  <c r="R2343"/>
  <c r="D2340"/>
  <c r="E2344"/>
  <c r="O2344" s="1"/>
  <c r="C2347"/>
  <c r="F2347"/>
  <c r="K2347" s="1"/>
  <c r="P2343" l="1"/>
  <c r="S2343"/>
  <c r="A2344"/>
  <c r="B2344" s="1"/>
  <c r="R2344"/>
  <c r="D2341"/>
  <c r="E2345"/>
  <c r="O2345" s="1"/>
  <c r="C2348"/>
  <c r="F2348"/>
  <c r="K2348" s="1"/>
  <c r="R2345" l="1"/>
  <c r="S2344"/>
  <c r="P2344"/>
  <c r="A2345"/>
  <c r="B2345" s="1"/>
  <c r="D2342"/>
  <c r="E2346"/>
  <c r="C2349"/>
  <c r="F2349"/>
  <c r="O2346" l="1"/>
  <c r="R2346"/>
  <c r="S2345"/>
  <c r="P2345"/>
  <c r="A2346"/>
  <c r="B2346" s="1"/>
  <c r="D2343"/>
  <c r="E2347"/>
  <c r="C2350"/>
  <c r="F2350"/>
  <c r="O2347" l="1"/>
  <c r="A2347"/>
  <c r="B2347" s="1"/>
  <c r="S2346"/>
  <c r="P2346"/>
  <c r="R2347"/>
  <c r="D2344"/>
  <c r="E2348"/>
  <c r="A2348" s="1"/>
  <c r="B2348" s="1"/>
  <c r="C2351"/>
  <c r="F2351"/>
  <c r="K2351" s="1"/>
  <c r="S2348" l="1"/>
  <c r="P2348"/>
  <c r="O2348"/>
  <c r="P2347"/>
  <c r="S2347"/>
  <c r="R2348"/>
  <c r="D2345"/>
  <c r="E2349"/>
  <c r="C2352"/>
  <c r="F2352"/>
  <c r="K2352" s="1"/>
  <c r="A2349" l="1"/>
  <c r="B2349" s="1"/>
  <c r="D2346"/>
  <c r="E2350"/>
  <c r="C2353"/>
  <c r="F2353"/>
  <c r="A2350" l="1"/>
  <c r="B2350" s="1"/>
  <c r="D2347"/>
  <c r="E2351"/>
  <c r="R2351" s="1"/>
  <c r="C2354"/>
  <c r="F2354"/>
  <c r="K2354" s="1"/>
  <c r="O2351" l="1"/>
  <c r="A2351"/>
  <c r="B2351" s="1"/>
  <c r="S2350"/>
  <c r="P2350"/>
  <c r="D2348"/>
  <c r="E2352"/>
  <c r="C2355"/>
  <c r="F2355"/>
  <c r="K2355" s="1"/>
  <c r="P2351" l="1"/>
  <c r="S2351"/>
  <c r="A2352"/>
  <c r="B2352" s="1"/>
  <c r="O2352"/>
  <c r="R2352"/>
  <c r="D2349"/>
  <c r="E2353"/>
  <c r="A2353" s="1"/>
  <c r="C2356"/>
  <c r="F2356"/>
  <c r="K2356" s="1"/>
  <c r="B2353" l="1"/>
  <c r="S2352"/>
  <c r="P2352"/>
  <c r="D2350"/>
  <c r="E2354"/>
  <c r="C2357"/>
  <c r="F2357"/>
  <c r="K2357" s="1"/>
  <c r="O2354" l="1"/>
  <c r="R2354"/>
  <c r="S2353"/>
  <c r="P2353"/>
  <c r="A2354"/>
  <c r="B2354" s="1"/>
  <c r="D2351"/>
  <c r="E2355"/>
  <c r="C2358"/>
  <c r="F2358"/>
  <c r="K2358" s="1"/>
  <c r="A2355" l="1"/>
  <c r="B2355" s="1"/>
  <c r="S2354"/>
  <c r="P2354"/>
  <c r="O2355"/>
  <c r="R2355"/>
  <c r="D2352"/>
  <c r="E2356"/>
  <c r="O2356" s="1"/>
  <c r="C2359"/>
  <c r="F2359"/>
  <c r="K2359" s="1"/>
  <c r="A2356" l="1"/>
  <c r="B2356" s="1"/>
  <c r="P2355"/>
  <c r="S2355"/>
  <c r="R2356"/>
  <c r="D2353"/>
  <c r="E2357"/>
  <c r="O2357" s="1"/>
  <c r="C2360"/>
  <c r="F2360"/>
  <c r="K2360" s="1"/>
  <c r="A2357" l="1"/>
  <c r="B2357" s="1"/>
  <c r="S2357" s="1"/>
  <c r="S2356"/>
  <c r="P2356"/>
  <c r="P2357"/>
  <c r="R2357"/>
  <c r="D2354"/>
  <c r="E2358"/>
  <c r="A2358" s="1"/>
  <c r="B2358" s="1"/>
  <c r="C2361"/>
  <c r="F2361"/>
  <c r="K2361" s="1"/>
  <c r="S2358" l="1"/>
  <c r="P2358"/>
  <c r="R2358"/>
  <c r="O2358"/>
  <c r="D2355"/>
  <c r="E2359"/>
  <c r="O2359" s="1"/>
  <c r="C2362"/>
  <c r="F2362"/>
  <c r="K2362" s="1"/>
  <c r="R2359" l="1"/>
  <c r="A2359"/>
  <c r="B2359" s="1"/>
  <c r="D2356"/>
  <c r="E2360"/>
  <c r="O2360" s="1"/>
  <c r="C2363"/>
  <c r="F2363"/>
  <c r="K2363" s="1"/>
  <c r="A2360" l="1"/>
  <c r="B2360" s="1"/>
  <c r="P2359"/>
  <c r="S2359"/>
  <c r="R2360"/>
  <c r="D2357"/>
  <c r="E2361"/>
  <c r="A2361" s="1"/>
  <c r="B2361" s="1"/>
  <c r="C2364"/>
  <c r="F2364"/>
  <c r="K2364" s="1"/>
  <c r="O2361" l="1"/>
  <c r="S2361"/>
  <c r="P2361"/>
  <c r="S2360"/>
  <c r="P2360"/>
  <c r="R2361"/>
  <c r="D2358"/>
  <c r="E2362"/>
  <c r="A2362" s="1"/>
  <c r="B2362" s="1"/>
  <c r="C2365"/>
  <c r="F2365"/>
  <c r="K2365" s="1"/>
  <c r="S2362" l="1"/>
  <c r="P2362"/>
  <c r="R2362"/>
  <c r="O2362"/>
  <c r="D2359"/>
  <c r="E2363"/>
  <c r="R2363" s="1"/>
  <c r="C2366"/>
  <c r="F2366"/>
  <c r="K2366" s="1"/>
  <c r="O2363" l="1"/>
  <c r="A2363"/>
  <c r="B2363" s="1"/>
  <c r="D2360"/>
  <c r="E2364"/>
  <c r="O2364" s="1"/>
  <c r="C2367"/>
  <c r="F2367"/>
  <c r="K2367" s="1"/>
  <c r="P2363" l="1"/>
  <c r="S2363"/>
  <c r="A2364"/>
  <c r="B2364" s="1"/>
  <c r="R2364"/>
  <c r="D2361"/>
  <c r="E2365"/>
  <c r="R2365" s="1"/>
  <c r="C2368"/>
  <c r="F2368"/>
  <c r="K2368" s="1"/>
  <c r="O2365" l="1"/>
  <c r="S2364"/>
  <c r="P2364"/>
  <c r="A2365"/>
  <c r="B2365" s="1"/>
  <c r="D2362"/>
  <c r="E2366"/>
  <c r="C2369"/>
  <c r="F2369"/>
  <c r="K2369" s="1"/>
  <c r="R2366" l="1"/>
  <c r="O2366"/>
  <c r="S2365"/>
  <c r="P2365"/>
  <c r="A2366"/>
  <c r="B2366" s="1"/>
  <c r="D2363"/>
  <c r="E2367"/>
  <c r="A2367" s="1"/>
  <c r="B2367" s="1"/>
  <c r="C2370"/>
  <c r="F2370"/>
  <c r="K2370" s="1"/>
  <c r="P2367" l="1"/>
  <c r="S2367"/>
  <c r="S2366"/>
  <c r="P2366"/>
  <c r="R2367"/>
  <c r="O2367"/>
  <c r="D2364"/>
  <c r="E2368"/>
  <c r="C2371"/>
  <c r="F2371"/>
  <c r="K2371" s="1"/>
  <c r="O2368" l="1"/>
  <c r="A2368"/>
  <c r="B2368" s="1"/>
  <c r="R2368"/>
  <c r="D2365"/>
  <c r="E2369"/>
  <c r="C2372"/>
  <c r="F2372"/>
  <c r="K2372" s="1"/>
  <c r="A2369" l="1"/>
  <c r="B2369" s="1"/>
  <c r="O2369"/>
  <c r="S2368"/>
  <c r="P2368"/>
  <c r="R2369"/>
  <c r="D2366"/>
  <c r="E2370"/>
  <c r="A2370" s="1"/>
  <c r="B2370" s="1"/>
  <c r="C2373"/>
  <c r="F2373"/>
  <c r="K2373" s="1"/>
  <c r="S2370" l="1"/>
  <c r="P2370"/>
  <c r="S2369"/>
  <c r="P2369"/>
  <c r="R2370"/>
  <c r="O2370"/>
  <c r="D2367"/>
  <c r="E2371"/>
  <c r="C2374"/>
  <c r="F2374"/>
  <c r="K2374" s="1"/>
  <c r="A2371" l="1"/>
  <c r="B2371" s="1"/>
  <c r="O2371"/>
  <c r="R2371"/>
  <c r="D2368"/>
  <c r="E2372"/>
  <c r="C2375"/>
  <c r="F2375"/>
  <c r="K2375" s="1"/>
  <c r="P2371" l="1"/>
  <c r="S2371"/>
  <c r="O2372"/>
  <c r="A2372"/>
  <c r="B2372" s="1"/>
  <c r="R2372"/>
  <c r="D2369"/>
  <c r="E2373"/>
  <c r="A2373" s="1"/>
  <c r="B2373" s="1"/>
  <c r="C2376"/>
  <c r="F2376"/>
  <c r="K2376" s="1"/>
  <c r="S2373" l="1"/>
  <c r="P2373"/>
  <c r="S2372"/>
  <c r="P2372"/>
  <c r="O2373"/>
  <c r="R2373"/>
  <c r="D2370"/>
  <c r="E2374"/>
  <c r="C2377"/>
  <c r="F2377"/>
  <c r="K2377" s="1"/>
  <c r="A2374" l="1"/>
  <c r="B2374" s="1"/>
  <c r="R2374"/>
  <c r="O2374"/>
  <c r="D2371"/>
  <c r="E2375"/>
  <c r="C2378"/>
  <c r="F2378"/>
  <c r="K2378" s="1"/>
  <c r="S2374" l="1"/>
  <c r="P2374"/>
  <c r="A2375"/>
  <c r="B2375" s="1"/>
  <c r="R2375"/>
  <c r="O2375"/>
  <c r="D2372"/>
  <c r="E2376"/>
  <c r="O2376" s="1"/>
  <c r="C2379"/>
  <c r="F2379"/>
  <c r="P2375" l="1"/>
  <c r="S2375"/>
  <c r="A2376"/>
  <c r="B2376" s="1"/>
  <c r="R2376"/>
  <c r="D2373"/>
  <c r="E2377"/>
  <c r="O2377" s="1"/>
  <c r="C2380"/>
  <c r="F2380"/>
  <c r="S2376" l="1"/>
  <c r="P2376"/>
  <c r="A2377"/>
  <c r="B2377" s="1"/>
  <c r="R2377"/>
  <c r="D2374"/>
  <c r="E2378"/>
  <c r="R2378" s="1"/>
  <c r="C2381"/>
  <c r="F2381"/>
  <c r="K2381" s="1"/>
  <c r="A2378" l="1"/>
  <c r="B2378" s="1"/>
  <c r="S2378" s="1"/>
  <c r="S2377"/>
  <c r="P2377"/>
  <c r="O2378"/>
  <c r="D2375"/>
  <c r="E2379"/>
  <c r="C2382"/>
  <c r="F2382"/>
  <c r="K2382" s="1"/>
  <c r="P2378" l="1"/>
  <c r="A2379"/>
  <c r="B2379" s="1"/>
  <c r="D2376"/>
  <c r="E2380"/>
  <c r="C2383"/>
  <c r="F2383"/>
  <c r="A2380" l="1"/>
  <c r="B2380" s="1"/>
  <c r="D2377"/>
  <c r="E2381"/>
  <c r="O2381" s="1"/>
  <c r="C2384"/>
  <c r="F2384"/>
  <c r="K2384" s="1"/>
  <c r="R2381" l="1"/>
  <c r="S2380"/>
  <c r="P2380"/>
  <c r="A2381"/>
  <c r="B2381" s="1"/>
  <c r="D2378"/>
  <c r="E2382"/>
  <c r="C2385"/>
  <c r="F2385"/>
  <c r="K2385" s="1"/>
  <c r="R2382" l="1"/>
  <c r="O2382"/>
  <c r="S2381"/>
  <c r="P2381"/>
  <c r="A2382"/>
  <c r="B2382" s="1"/>
  <c r="D2379"/>
  <c r="E2383"/>
  <c r="C2386"/>
  <c r="F2386"/>
  <c r="K2386" s="1"/>
  <c r="S2382" l="1"/>
  <c r="P2382"/>
  <c r="A2383"/>
  <c r="D2380"/>
  <c r="E2384"/>
  <c r="O2384" s="1"/>
  <c r="C2387"/>
  <c r="F2387"/>
  <c r="K2387" s="1"/>
  <c r="B2383" l="1"/>
  <c r="A2384"/>
  <c r="B2384" s="1"/>
  <c r="R2384"/>
  <c r="D2381"/>
  <c r="E2385"/>
  <c r="R2385" s="1"/>
  <c r="C2388"/>
  <c r="F2388"/>
  <c r="K2388" s="1"/>
  <c r="S2384" l="1"/>
  <c r="P2384"/>
  <c r="O2385"/>
  <c r="P2383"/>
  <c r="S2383"/>
  <c r="A2385"/>
  <c r="B2385" s="1"/>
  <c r="D2382"/>
  <c r="E2386"/>
  <c r="C2389"/>
  <c r="F2389"/>
  <c r="K2389" s="1"/>
  <c r="R2386" l="1"/>
  <c r="O2386"/>
  <c r="S2385"/>
  <c r="P2385"/>
  <c r="A2386"/>
  <c r="B2386" s="1"/>
  <c r="D2383"/>
  <c r="E2387"/>
  <c r="A2387" s="1"/>
  <c r="B2387" s="1"/>
  <c r="C2390"/>
  <c r="F2390"/>
  <c r="K2390" s="1"/>
  <c r="P2387" l="1"/>
  <c r="S2387"/>
  <c r="R2387"/>
  <c r="S2386"/>
  <c r="P2386"/>
  <c r="O2387"/>
  <c r="D2384"/>
  <c r="E2388"/>
  <c r="O2388" s="1"/>
  <c r="C2391"/>
  <c r="F2391"/>
  <c r="K2391" s="1"/>
  <c r="R2388" l="1"/>
  <c r="A2388"/>
  <c r="B2388" s="1"/>
  <c r="D2385"/>
  <c r="E2389"/>
  <c r="C2392"/>
  <c r="F2392"/>
  <c r="K2392" s="1"/>
  <c r="O2389" l="1"/>
  <c r="A2389"/>
  <c r="B2389" s="1"/>
  <c r="S2388"/>
  <c r="P2388"/>
  <c r="R2389"/>
  <c r="D2386"/>
  <c r="E2390"/>
  <c r="A2390" s="1"/>
  <c r="B2390" s="1"/>
  <c r="C2393"/>
  <c r="F2393"/>
  <c r="K2393" s="1"/>
  <c r="S2390" l="1"/>
  <c r="P2390"/>
  <c r="O2390"/>
  <c r="S2389"/>
  <c r="P2389"/>
  <c r="R2390"/>
  <c r="D2387"/>
  <c r="E2391"/>
  <c r="C2394"/>
  <c r="F2394"/>
  <c r="K2394" s="1"/>
  <c r="O2391" l="1"/>
  <c r="R2391"/>
  <c r="A2391"/>
  <c r="B2391" s="1"/>
  <c r="D2388"/>
  <c r="E2392"/>
  <c r="C2395"/>
  <c r="F2395"/>
  <c r="K2395" s="1"/>
  <c r="A2392" l="1"/>
  <c r="B2392" s="1"/>
  <c r="P2391"/>
  <c r="S2391"/>
  <c r="R2392"/>
  <c r="O2392"/>
  <c r="D2389"/>
  <c r="E2393"/>
  <c r="O2393" s="1"/>
  <c r="C2396"/>
  <c r="F2396"/>
  <c r="K2396" s="1"/>
  <c r="A2393" l="1"/>
  <c r="B2393" s="1"/>
  <c r="S2392"/>
  <c r="P2392"/>
  <c r="R2393"/>
  <c r="D2390"/>
  <c r="E2394"/>
  <c r="A2394" s="1"/>
  <c r="B2394" s="1"/>
  <c r="C2397"/>
  <c r="F2397"/>
  <c r="K2397" s="1"/>
  <c r="O2394" l="1"/>
  <c r="S2394"/>
  <c r="P2394"/>
  <c r="S2393"/>
  <c r="P2393"/>
  <c r="R2394"/>
  <c r="D2391"/>
  <c r="E2395"/>
  <c r="A2395" s="1"/>
  <c r="B2395" s="1"/>
  <c r="C2398"/>
  <c r="F2398"/>
  <c r="K2398" s="1"/>
  <c r="P2395" l="1"/>
  <c r="S2395"/>
  <c r="R2395"/>
  <c r="O2395"/>
  <c r="D2392"/>
  <c r="E2396"/>
  <c r="R2396" s="1"/>
  <c r="C2399"/>
  <c r="F2399"/>
  <c r="K2399" s="1"/>
  <c r="O2396" l="1"/>
  <c r="A2396"/>
  <c r="B2396" s="1"/>
  <c r="D2393"/>
  <c r="E2397"/>
  <c r="O2397" s="1"/>
  <c r="C2400"/>
  <c r="F2400"/>
  <c r="K2400" s="1"/>
  <c r="A2397" l="1"/>
  <c r="B2397" s="1"/>
  <c r="S2396"/>
  <c r="P2396"/>
  <c r="R2397"/>
  <c r="D2394"/>
  <c r="E2398"/>
  <c r="O2398" s="1"/>
  <c r="C2401"/>
  <c r="F2401"/>
  <c r="K2401" s="1"/>
  <c r="A2398" l="1"/>
  <c r="B2398" s="1"/>
  <c r="S2397"/>
  <c r="P2397"/>
  <c r="R2398"/>
  <c r="D2395"/>
  <c r="E2399"/>
  <c r="A2399" s="1"/>
  <c r="B2399" s="1"/>
  <c r="C2402"/>
  <c r="F2402"/>
  <c r="K2402" s="1"/>
  <c r="O2399" l="1"/>
  <c r="P2399"/>
  <c r="S2399"/>
  <c r="R2399"/>
  <c r="S2398"/>
  <c r="P2398"/>
  <c r="D2396"/>
  <c r="E2400"/>
  <c r="O2400" s="1"/>
  <c r="C2403"/>
  <c r="F2403"/>
  <c r="K2403" s="1"/>
  <c r="R2400" l="1"/>
  <c r="A2400"/>
  <c r="B2400" s="1"/>
  <c r="D2397"/>
  <c r="E2401"/>
  <c r="O2401" s="1"/>
  <c r="C2404"/>
  <c r="F2404"/>
  <c r="K2404" s="1"/>
  <c r="S2400" l="1"/>
  <c r="P2400"/>
  <c r="A2401"/>
  <c r="B2401" s="1"/>
  <c r="R2401"/>
  <c r="D2398"/>
  <c r="E2402"/>
  <c r="R2402" s="1"/>
  <c r="C2405"/>
  <c r="F2405"/>
  <c r="K2405" s="1"/>
  <c r="O2402" l="1"/>
  <c r="S2401"/>
  <c r="P2401"/>
  <c r="A2402"/>
  <c r="B2402" s="1"/>
  <c r="D2399"/>
  <c r="E2403"/>
  <c r="C2406"/>
  <c r="F2406"/>
  <c r="K2406" s="1"/>
  <c r="R2403" l="1"/>
  <c r="O2403"/>
  <c r="S2402"/>
  <c r="P2402"/>
  <c r="A2403"/>
  <c r="B2403" s="1"/>
  <c r="D2400"/>
  <c r="E2404"/>
  <c r="A2404" s="1"/>
  <c r="B2404" s="1"/>
  <c r="C2407"/>
  <c r="F2407"/>
  <c r="K2407" s="1"/>
  <c r="S2404" l="1"/>
  <c r="P2404"/>
  <c r="O2404"/>
  <c r="P2403"/>
  <c r="S2403"/>
  <c r="R2404"/>
  <c r="D2401"/>
  <c r="E2405"/>
  <c r="A2405" s="1"/>
  <c r="B2405" s="1"/>
  <c r="C2408"/>
  <c r="F2408"/>
  <c r="K2408" s="1"/>
  <c r="R2405" l="1"/>
  <c r="S2405"/>
  <c r="P2405"/>
  <c r="O2405"/>
  <c r="D2402"/>
  <c r="E2406"/>
  <c r="O2406" s="1"/>
  <c r="C2409"/>
  <c r="F2409"/>
  <c r="K2409" s="1"/>
  <c r="A2406" l="1"/>
  <c r="B2406" s="1"/>
  <c r="R2406"/>
  <c r="D2403"/>
  <c r="E2407"/>
  <c r="C2410"/>
  <c r="F2410"/>
  <c r="A2407" l="1"/>
  <c r="B2407" s="1"/>
  <c r="R2407"/>
  <c r="O2407"/>
  <c r="S2406"/>
  <c r="P2406"/>
  <c r="D2404"/>
  <c r="E2408"/>
  <c r="A2408" s="1"/>
  <c r="B2408" s="1"/>
  <c r="C2411"/>
  <c r="F2411"/>
  <c r="S2408" l="1"/>
  <c r="P2408"/>
  <c r="P2407"/>
  <c r="S2407"/>
  <c r="R2408"/>
  <c r="O2408"/>
  <c r="D2405"/>
  <c r="E2409"/>
  <c r="C2412"/>
  <c r="F2412"/>
  <c r="K2412" s="1"/>
  <c r="O2409" l="1"/>
  <c r="A2409"/>
  <c r="B2409" s="1"/>
  <c r="R2409"/>
  <c r="D2406"/>
  <c r="E2410"/>
  <c r="C2413"/>
  <c r="F2413"/>
  <c r="K2413" s="1"/>
  <c r="S2409" l="1"/>
  <c r="P2409"/>
  <c r="A2410"/>
  <c r="B2410" s="1"/>
  <c r="D2407"/>
  <c r="E2411"/>
  <c r="A2411" s="1"/>
  <c r="B2411" s="1"/>
  <c r="C2414"/>
  <c r="F2414"/>
  <c r="S2410" l="1"/>
  <c r="P2410"/>
  <c r="D2408"/>
  <c r="E2412"/>
  <c r="C2415"/>
  <c r="F2415"/>
  <c r="K2415" s="1"/>
  <c r="A2412" l="1"/>
  <c r="B2412" s="1"/>
  <c r="O2412"/>
  <c r="R2412"/>
  <c r="D2409"/>
  <c r="E2413"/>
  <c r="C2416"/>
  <c r="F2416"/>
  <c r="K2416" s="1"/>
  <c r="S2412" l="1"/>
  <c r="P2412"/>
  <c r="O2413"/>
  <c r="A2413"/>
  <c r="B2413" s="1"/>
  <c r="R2413"/>
  <c r="D2410"/>
  <c r="E2414"/>
  <c r="C2417"/>
  <c r="F2417"/>
  <c r="K2417" s="1"/>
  <c r="S2413" l="1"/>
  <c r="P2413"/>
  <c r="A2414"/>
  <c r="D2411"/>
  <c r="E2415"/>
  <c r="R2415" s="1"/>
  <c r="C2418"/>
  <c r="F2418"/>
  <c r="K2418" s="1"/>
  <c r="B2414" l="1"/>
  <c r="A2415"/>
  <c r="B2415" s="1"/>
  <c r="O2415"/>
  <c r="D2412"/>
  <c r="E2416"/>
  <c r="O2416" s="1"/>
  <c r="C2419"/>
  <c r="F2419"/>
  <c r="K2419" s="1"/>
  <c r="S2415" l="1"/>
  <c r="P2415"/>
  <c r="A2416"/>
  <c r="B2416" s="1"/>
  <c r="R2416"/>
  <c r="D2413"/>
  <c r="E2417"/>
  <c r="C2420"/>
  <c r="F2420"/>
  <c r="K2420" s="1"/>
  <c r="A2417" l="1"/>
  <c r="B2417" s="1"/>
  <c r="R2417"/>
  <c r="O2417"/>
  <c r="S2416"/>
  <c r="P2416"/>
  <c r="D2414"/>
  <c r="E2418"/>
  <c r="C2421"/>
  <c r="F2421"/>
  <c r="K2421" s="1"/>
  <c r="S2417" l="1"/>
  <c r="P2417"/>
  <c r="O2418"/>
  <c r="A2418"/>
  <c r="B2418" s="1"/>
  <c r="R2418"/>
  <c r="D2415"/>
  <c r="E2419"/>
  <c r="A2419" s="1"/>
  <c r="B2419" s="1"/>
  <c r="C2422"/>
  <c r="F2422"/>
  <c r="K2422" s="1"/>
  <c r="S2419" l="1"/>
  <c r="P2419"/>
  <c r="S2418"/>
  <c r="P2418"/>
  <c r="O2419"/>
  <c r="R2419"/>
  <c r="D2416"/>
  <c r="E2420"/>
  <c r="C2423"/>
  <c r="F2423"/>
  <c r="K2423" s="1"/>
  <c r="A2420" l="1"/>
  <c r="B2420" s="1"/>
  <c r="R2420"/>
  <c r="O2420"/>
  <c r="D2417"/>
  <c r="E2421"/>
  <c r="C2424"/>
  <c r="F2424"/>
  <c r="K2424" s="1"/>
  <c r="S2420" l="1"/>
  <c r="P2420"/>
  <c r="A2421"/>
  <c r="B2421" s="1"/>
  <c r="O2421"/>
  <c r="R2421"/>
  <c r="D2418"/>
  <c r="E2422"/>
  <c r="O2422" s="1"/>
  <c r="C2425"/>
  <c r="F2425"/>
  <c r="K2425" s="1"/>
  <c r="S2421" l="1"/>
  <c r="P2421"/>
  <c r="A2422"/>
  <c r="B2422" s="1"/>
  <c r="R2422"/>
  <c r="D2419"/>
  <c r="E2423"/>
  <c r="O2423" s="1"/>
  <c r="C2426"/>
  <c r="F2426"/>
  <c r="K2426" s="1"/>
  <c r="A2423" l="1"/>
  <c r="B2423" s="1"/>
  <c r="S2423" s="1"/>
  <c r="S2422"/>
  <c r="P2422"/>
  <c r="R2423"/>
  <c r="D2420"/>
  <c r="E2424"/>
  <c r="A2424" s="1"/>
  <c r="B2424" s="1"/>
  <c r="C2427"/>
  <c r="F2427"/>
  <c r="K2427" s="1"/>
  <c r="P2423" l="1"/>
  <c r="S2424"/>
  <c r="P2424"/>
  <c r="R2424"/>
  <c r="O2424"/>
  <c r="D2421"/>
  <c r="E2425"/>
  <c r="O2425" s="1"/>
  <c r="C2428"/>
  <c r="F2428"/>
  <c r="K2428" s="1"/>
  <c r="R2425" l="1"/>
  <c r="A2425"/>
  <c r="B2425" s="1"/>
  <c r="D2422"/>
  <c r="E2426"/>
  <c r="O2426" s="1"/>
  <c r="C2429"/>
  <c r="F2429"/>
  <c r="K2429" s="1"/>
  <c r="S2425" l="1"/>
  <c r="P2425"/>
  <c r="A2426"/>
  <c r="B2426" s="1"/>
  <c r="R2426"/>
  <c r="D2423"/>
  <c r="E2427"/>
  <c r="R2427" s="1"/>
  <c r="C2430"/>
  <c r="F2430"/>
  <c r="K2430" s="1"/>
  <c r="A2427" l="1"/>
  <c r="B2427" s="1"/>
  <c r="S2427" s="1"/>
  <c r="S2426"/>
  <c r="P2426"/>
  <c r="O2427"/>
  <c r="D2424"/>
  <c r="E2428"/>
  <c r="A2428" s="1"/>
  <c r="B2428" s="1"/>
  <c r="C2431"/>
  <c r="F2431"/>
  <c r="K2431" s="1"/>
  <c r="P2427" l="1"/>
  <c r="S2428"/>
  <c r="P2428"/>
  <c r="R2428"/>
  <c r="O2428"/>
  <c r="D2425"/>
  <c r="E2429"/>
  <c r="R2429" s="1"/>
  <c r="C2432"/>
  <c r="F2432"/>
  <c r="K2432" s="1"/>
  <c r="O2429" l="1"/>
  <c r="A2429"/>
  <c r="B2429" s="1"/>
  <c r="D2426"/>
  <c r="E2430"/>
  <c r="O2430" s="1"/>
  <c r="C2433"/>
  <c r="F2433"/>
  <c r="K2433" s="1"/>
  <c r="A2430" l="1"/>
  <c r="B2430" s="1"/>
  <c r="S2429"/>
  <c r="P2429"/>
  <c r="R2430"/>
  <c r="D2427"/>
  <c r="E2431"/>
  <c r="O2431" s="1"/>
  <c r="C2434"/>
  <c r="F2434"/>
  <c r="K2434" s="1"/>
  <c r="A2431" l="1"/>
  <c r="B2431" s="1"/>
  <c r="S2431" s="1"/>
  <c r="S2430"/>
  <c r="P2430"/>
  <c r="P2431"/>
  <c r="R2431"/>
  <c r="D2428"/>
  <c r="E2432"/>
  <c r="A2432" s="1"/>
  <c r="B2432" s="1"/>
  <c r="C2435"/>
  <c r="F2435"/>
  <c r="K2435" s="1"/>
  <c r="R2432" l="1"/>
  <c r="S2432"/>
  <c r="P2432"/>
  <c r="O2432"/>
  <c r="D2429"/>
  <c r="E2433"/>
  <c r="R2433" s="1"/>
  <c r="C2436"/>
  <c r="F2436"/>
  <c r="K2436" s="1"/>
  <c r="A2433" l="1"/>
  <c r="B2433" s="1"/>
  <c r="O2433"/>
  <c r="D2430"/>
  <c r="E2434"/>
  <c r="C2437"/>
  <c r="F2437"/>
  <c r="K2437" s="1"/>
  <c r="O2434" l="1"/>
  <c r="A2434"/>
  <c r="B2434" s="1"/>
  <c r="R2434"/>
  <c r="S2433"/>
  <c r="P2433"/>
  <c r="D2431"/>
  <c r="E2435"/>
  <c r="O2435" s="1"/>
  <c r="C2438"/>
  <c r="F2438"/>
  <c r="K2438" s="1"/>
  <c r="A2435" l="1"/>
  <c r="B2435" s="1"/>
  <c r="S2434"/>
  <c r="P2434"/>
  <c r="R2435"/>
  <c r="D2432"/>
  <c r="E2436"/>
  <c r="R2436" s="1"/>
  <c r="C2439"/>
  <c r="F2439"/>
  <c r="K2439" s="1"/>
  <c r="A2436" l="1"/>
  <c r="B2436" s="1"/>
  <c r="S2436" s="1"/>
  <c r="S2435"/>
  <c r="P2435"/>
  <c r="P2436"/>
  <c r="O2436"/>
  <c r="D2433"/>
  <c r="E2437"/>
  <c r="A2437" s="1"/>
  <c r="B2437" s="1"/>
  <c r="C2440"/>
  <c r="F2440"/>
  <c r="O2437" l="1"/>
  <c r="S2437"/>
  <c r="P2437"/>
  <c r="R2437"/>
  <c r="D2434"/>
  <c r="E2438"/>
  <c r="A2438" s="1"/>
  <c r="B2438" s="1"/>
  <c r="C2441"/>
  <c r="F2441"/>
  <c r="O2438" l="1"/>
  <c r="S2438"/>
  <c r="P2438"/>
  <c r="R2438"/>
  <c r="D2435"/>
  <c r="E2439"/>
  <c r="R2439" s="1"/>
  <c r="C2442"/>
  <c r="F2442"/>
  <c r="K2442" s="1"/>
  <c r="O2439" l="1"/>
  <c r="A2439"/>
  <c r="B2439" s="1"/>
  <c r="D2436"/>
  <c r="E2440"/>
  <c r="C2443"/>
  <c r="F2443"/>
  <c r="K2443" s="1"/>
  <c r="A2440" l="1"/>
  <c r="B2440" s="1"/>
  <c r="S2439"/>
  <c r="P2439"/>
  <c r="D2437"/>
  <c r="E2441"/>
  <c r="A2441" s="1"/>
  <c r="B2441" s="1"/>
  <c r="C2444"/>
  <c r="F2444"/>
  <c r="S2441" l="1"/>
  <c r="P2441"/>
  <c r="D2438"/>
  <c r="E2442"/>
  <c r="C2445"/>
  <c r="F2445"/>
  <c r="K2445" s="1"/>
  <c r="O2442" l="1"/>
  <c r="A2442"/>
  <c r="B2442" s="1"/>
  <c r="R2442"/>
  <c r="D2439"/>
  <c r="E2443"/>
  <c r="C2446"/>
  <c r="F2446"/>
  <c r="K2446" s="1"/>
  <c r="A2443" l="1"/>
  <c r="B2443" s="1"/>
  <c r="O2443"/>
  <c r="S2442"/>
  <c r="P2442"/>
  <c r="R2443"/>
  <c r="D2440"/>
  <c r="E2444"/>
  <c r="A2444" s="1"/>
  <c r="C2447"/>
  <c r="F2447"/>
  <c r="K2447" s="1"/>
  <c r="B2444" l="1"/>
  <c r="S2443"/>
  <c r="P2443"/>
  <c r="D2441"/>
  <c r="E2445"/>
  <c r="R2445" s="1"/>
  <c r="C2448"/>
  <c r="F2448"/>
  <c r="K2448" s="1"/>
  <c r="A2445" l="1"/>
  <c r="B2445" s="1"/>
  <c r="P2445" s="1"/>
  <c r="O2445"/>
  <c r="S2444"/>
  <c r="P2444"/>
  <c r="S2445"/>
  <c r="D2442"/>
  <c r="E2446"/>
  <c r="C2449"/>
  <c r="F2449"/>
  <c r="K2449" s="1"/>
  <c r="A2446" l="1"/>
  <c r="B2446" s="1"/>
  <c r="O2446"/>
  <c r="R2446"/>
  <c r="D2443"/>
  <c r="E2447"/>
  <c r="C2450"/>
  <c r="F2450"/>
  <c r="K2450" s="1"/>
  <c r="S2446" l="1"/>
  <c r="P2446"/>
  <c r="O2447"/>
  <c r="A2447"/>
  <c r="B2447" s="1"/>
  <c r="R2447"/>
  <c r="D2444"/>
  <c r="E2448"/>
  <c r="A2448" s="1"/>
  <c r="B2448" s="1"/>
  <c r="C2451"/>
  <c r="F2451"/>
  <c r="K2451" s="1"/>
  <c r="S2448" l="1"/>
  <c r="P2448"/>
  <c r="S2447"/>
  <c r="P2447"/>
  <c r="O2448"/>
  <c r="R2448"/>
  <c r="D2445"/>
  <c r="E2449"/>
  <c r="A2449" s="1"/>
  <c r="B2449" s="1"/>
  <c r="C2452"/>
  <c r="F2452"/>
  <c r="K2452" s="1"/>
  <c r="O2449" l="1"/>
  <c r="S2449"/>
  <c r="P2449"/>
  <c r="R2449"/>
  <c r="D2446"/>
  <c r="E2450"/>
  <c r="C2453"/>
  <c r="F2453"/>
  <c r="K2453" s="1"/>
  <c r="R2450" l="1"/>
  <c r="O2450"/>
  <c r="A2450"/>
  <c r="B2450" s="1"/>
  <c r="D2447"/>
  <c r="E2451"/>
  <c r="C2454"/>
  <c r="F2454"/>
  <c r="K2454" s="1"/>
  <c r="O2451" l="1"/>
  <c r="S2450"/>
  <c r="P2450"/>
  <c r="A2451"/>
  <c r="B2451" s="1"/>
  <c r="R2451"/>
  <c r="D2448"/>
  <c r="E2452"/>
  <c r="A2452" s="1"/>
  <c r="B2452" s="1"/>
  <c r="C2455"/>
  <c r="F2455"/>
  <c r="K2455" s="1"/>
  <c r="S2452" l="1"/>
  <c r="P2452"/>
  <c r="S2451"/>
  <c r="P2451"/>
  <c r="O2452"/>
  <c r="R2452"/>
  <c r="D2449"/>
  <c r="E2453"/>
  <c r="A2453" s="1"/>
  <c r="B2453" s="1"/>
  <c r="C2456"/>
  <c r="F2456"/>
  <c r="K2456" s="1"/>
  <c r="S2453" l="1"/>
  <c r="P2453"/>
  <c r="R2453"/>
  <c r="O2453"/>
  <c r="D2450"/>
  <c r="E2454"/>
  <c r="R2454" s="1"/>
  <c r="C2457"/>
  <c r="F2457"/>
  <c r="K2457" s="1"/>
  <c r="O2454" l="1"/>
  <c r="A2454"/>
  <c r="B2454" s="1"/>
  <c r="D2451"/>
  <c r="E2455"/>
  <c r="O2455" s="1"/>
  <c r="C2458"/>
  <c r="F2458"/>
  <c r="K2458" s="1"/>
  <c r="S2454" l="1"/>
  <c r="P2454"/>
  <c r="A2455"/>
  <c r="B2455" s="1"/>
  <c r="R2455"/>
  <c r="D2452"/>
  <c r="E2456"/>
  <c r="R2456" s="1"/>
  <c r="C2459"/>
  <c r="F2459"/>
  <c r="K2459" s="1"/>
  <c r="O2456" l="1"/>
  <c r="S2455"/>
  <c r="P2455"/>
  <c r="A2456"/>
  <c r="B2456" s="1"/>
  <c r="D2453"/>
  <c r="E2457"/>
  <c r="C2460"/>
  <c r="F2460"/>
  <c r="K2460" s="1"/>
  <c r="R2457" l="1"/>
  <c r="O2457"/>
  <c r="S2456"/>
  <c r="P2456"/>
  <c r="A2457"/>
  <c r="B2457" s="1"/>
  <c r="D2454"/>
  <c r="E2458"/>
  <c r="A2458" s="1"/>
  <c r="B2458" s="1"/>
  <c r="C2461"/>
  <c r="F2461"/>
  <c r="K2461" s="1"/>
  <c r="S2458" l="1"/>
  <c r="P2458"/>
  <c r="R2458"/>
  <c r="S2457"/>
  <c r="P2457"/>
  <c r="O2458"/>
  <c r="D2455"/>
  <c r="E2459"/>
  <c r="C2462"/>
  <c r="F2462"/>
  <c r="K2462" s="1"/>
  <c r="R2459" l="1"/>
  <c r="A2459"/>
  <c r="B2459" s="1"/>
  <c r="O2459"/>
  <c r="D2456"/>
  <c r="E2460"/>
  <c r="C2463"/>
  <c r="F2463"/>
  <c r="K2463" s="1"/>
  <c r="O2460" l="1"/>
  <c r="A2460"/>
  <c r="B2460" s="1"/>
  <c r="S2459"/>
  <c r="P2459"/>
  <c r="R2460"/>
  <c r="D2457"/>
  <c r="E2461"/>
  <c r="A2461" s="1"/>
  <c r="B2461" s="1"/>
  <c r="C2464"/>
  <c r="F2464"/>
  <c r="K2464" s="1"/>
  <c r="S2461" l="1"/>
  <c r="P2461"/>
  <c r="R2461"/>
  <c r="S2460"/>
  <c r="P2460"/>
  <c r="O2461"/>
  <c r="D2458"/>
  <c r="E2462"/>
  <c r="C2465"/>
  <c r="F2465"/>
  <c r="K2465" s="1"/>
  <c r="R2462" l="1"/>
  <c r="O2462"/>
  <c r="A2462"/>
  <c r="B2462" s="1"/>
  <c r="D2459"/>
  <c r="E2463"/>
  <c r="C2466"/>
  <c r="F2466"/>
  <c r="K2466" s="1"/>
  <c r="O2463" l="1"/>
  <c r="S2462"/>
  <c r="P2462"/>
  <c r="A2463"/>
  <c r="B2463" s="1"/>
  <c r="R2463"/>
  <c r="D2460"/>
  <c r="E2464"/>
  <c r="A2464" s="1"/>
  <c r="B2464" s="1"/>
  <c r="C2467"/>
  <c r="F2467"/>
  <c r="K2467" s="1"/>
  <c r="S2464" l="1"/>
  <c r="P2464"/>
  <c r="S2463"/>
  <c r="P2463"/>
  <c r="O2464"/>
  <c r="R2464"/>
  <c r="D2461"/>
  <c r="E2465"/>
  <c r="C2468"/>
  <c r="F2468"/>
  <c r="K2468" s="1"/>
  <c r="A2465" l="1"/>
  <c r="B2465" s="1"/>
  <c r="R2465"/>
  <c r="O2465"/>
  <c r="D2462"/>
  <c r="E2466"/>
  <c r="C2469"/>
  <c r="F2469"/>
  <c r="K2469" s="1"/>
  <c r="S2465" l="1"/>
  <c r="P2465"/>
  <c r="A2466"/>
  <c r="B2466" s="1"/>
  <c r="R2466"/>
  <c r="O2466"/>
  <c r="D2463"/>
  <c r="E2467"/>
  <c r="O2467" s="1"/>
  <c r="C2470"/>
  <c r="F2470"/>
  <c r="K2470" s="1"/>
  <c r="S2466" l="1"/>
  <c r="P2466"/>
  <c r="A2467"/>
  <c r="B2467" s="1"/>
  <c r="R2467"/>
  <c r="D2464"/>
  <c r="E2468"/>
  <c r="O2468" s="1"/>
  <c r="C2471"/>
  <c r="F2471"/>
  <c r="A2468" l="1"/>
  <c r="B2468" s="1"/>
  <c r="S2468" s="1"/>
  <c r="S2467"/>
  <c r="P2467"/>
  <c r="P2468"/>
  <c r="R2468"/>
  <c r="D2465"/>
  <c r="E2469"/>
  <c r="A2469" s="1"/>
  <c r="B2469" s="1"/>
  <c r="C2472"/>
  <c r="F2472"/>
  <c r="S2469" l="1"/>
  <c r="P2469"/>
  <c r="R2469"/>
  <c r="O2469"/>
  <c r="D2466"/>
  <c r="E2470"/>
  <c r="R2470" s="1"/>
  <c r="C2473"/>
  <c r="F2473"/>
  <c r="K2473" s="1"/>
  <c r="O2470" l="1"/>
  <c r="A2470"/>
  <c r="B2470" s="1"/>
  <c r="D2467"/>
  <c r="E2471"/>
  <c r="C2474"/>
  <c r="F2474"/>
  <c r="K2474" s="1"/>
  <c r="S2470" l="1"/>
  <c r="P2470"/>
  <c r="A2471"/>
  <c r="B2471" s="1"/>
  <c r="D2468"/>
  <c r="E2472"/>
  <c r="C2475"/>
  <c r="F2475"/>
  <c r="A2472" l="1"/>
  <c r="B2472" s="1"/>
  <c r="D2469"/>
  <c r="E2473"/>
  <c r="R2473" s="1"/>
  <c r="C2476"/>
  <c r="F2476"/>
  <c r="K2476" s="1"/>
  <c r="O2473" l="1"/>
  <c r="S2472"/>
  <c r="P2472"/>
  <c r="A2473"/>
  <c r="B2473" s="1"/>
  <c r="D2470"/>
  <c r="E2474"/>
  <c r="C2477"/>
  <c r="F2477"/>
  <c r="K2477" s="1"/>
  <c r="R2474" l="1"/>
  <c r="O2474"/>
  <c r="S2473"/>
  <c r="P2473"/>
  <c r="A2474"/>
  <c r="B2474" s="1"/>
  <c r="D2471"/>
  <c r="E2475"/>
  <c r="C2478"/>
  <c r="F2478"/>
  <c r="K2478" s="1"/>
  <c r="S2474" l="1"/>
  <c r="P2474"/>
  <c r="A2475"/>
  <c r="D2472"/>
  <c r="E2476"/>
  <c r="A2476" s="1"/>
  <c r="B2476" s="1"/>
  <c r="C2479"/>
  <c r="F2479"/>
  <c r="K2479" s="1"/>
  <c r="O2476" l="1"/>
  <c r="S2476"/>
  <c r="P2476"/>
  <c r="R2476"/>
  <c r="B2475"/>
  <c r="D2473"/>
  <c r="E2477"/>
  <c r="A2477" s="1"/>
  <c r="B2477" s="1"/>
  <c r="C2480"/>
  <c r="F2480"/>
  <c r="K2480" s="1"/>
  <c r="S2475" l="1"/>
  <c r="P2475"/>
  <c r="R2477"/>
  <c r="S2477"/>
  <c r="P2477"/>
  <c r="O2477"/>
  <c r="D2474"/>
  <c r="E2478"/>
  <c r="R2478" s="1"/>
  <c r="C2481"/>
  <c r="F2481"/>
  <c r="K2481" s="1"/>
  <c r="O2478" l="1"/>
  <c r="A2478"/>
  <c r="B2478" s="1"/>
  <c r="D2475"/>
  <c r="E2479"/>
  <c r="C2482"/>
  <c r="F2482"/>
  <c r="K2482" s="1"/>
  <c r="A2479" l="1"/>
  <c r="B2479" s="1"/>
  <c r="O2479"/>
  <c r="S2478"/>
  <c r="P2478"/>
  <c r="R2479"/>
  <c r="D2476"/>
  <c r="E2480"/>
  <c r="O2480" s="1"/>
  <c r="C2483"/>
  <c r="F2483"/>
  <c r="K2483" s="1"/>
  <c r="A2480" l="1"/>
  <c r="B2480" s="1"/>
  <c r="S2479"/>
  <c r="P2479"/>
  <c r="R2480"/>
  <c r="D2477"/>
  <c r="E2481"/>
  <c r="O2481" s="1"/>
  <c r="C2484"/>
  <c r="F2484"/>
  <c r="K2484" s="1"/>
  <c r="A2481" l="1"/>
  <c r="B2481" s="1"/>
  <c r="S2481" s="1"/>
  <c r="S2480"/>
  <c r="P2480"/>
  <c r="P2481"/>
  <c r="R2481"/>
  <c r="D2478"/>
  <c r="E2482"/>
  <c r="A2482" s="1"/>
  <c r="B2482" s="1"/>
  <c r="C2485"/>
  <c r="F2485"/>
  <c r="K2485" s="1"/>
  <c r="S2482" l="1"/>
  <c r="P2482"/>
  <c r="R2482"/>
  <c r="O2482"/>
  <c r="D2479"/>
  <c r="E2483"/>
  <c r="O2483" s="1"/>
  <c r="C2486"/>
  <c r="F2486"/>
  <c r="K2486" s="1"/>
  <c r="A2483" l="1"/>
  <c r="B2483" s="1"/>
  <c r="S2483" s="1"/>
  <c r="R2483"/>
  <c r="D2480"/>
  <c r="E2484"/>
  <c r="C2487"/>
  <c r="F2487"/>
  <c r="K2487" s="1"/>
  <c r="P2483" l="1"/>
  <c r="A2484"/>
  <c r="B2484" s="1"/>
  <c r="R2484"/>
  <c r="O2484"/>
  <c r="D2481"/>
  <c r="E2485"/>
  <c r="C2488"/>
  <c r="F2488"/>
  <c r="K2488" s="1"/>
  <c r="S2484" l="1"/>
  <c r="P2484"/>
  <c r="O2485"/>
  <c r="A2485"/>
  <c r="B2485" s="1"/>
  <c r="R2485"/>
  <c r="D2482"/>
  <c r="E2486"/>
  <c r="A2486" s="1"/>
  <c r="B2486" s="1"/>
  <c r="C2489"/>
  <c r="F2489"/>
  <c r="K2489" s="1"/>
  <c r="S2486" l="1"/>
  <c r="P2486"/>
  <c r="S2485"/>
  <c r="P2485"/>
  <c r="R2486"/>
  <c r="O2486"/>
  <c r="D2483"/>
  <c r="E2487"/>
  <c r="C2490"/>
  <c r="F2490"/>
  <c r="K2490" s="1"/>
  <c r="A2487" l="1"/>
  <c r="B2487" s="1"/>
  <c r="O2487"/>
  <c r="R2487"/>
  <c r="D2484"/>
  <c r="E2488"/>
  <c r="C2491"/>
  <c r="F2491"/>
  <c r="K2491" s="1"/>
  <c r="S2487" l="1"/>
  <c r="P2487"/>
  <c r="O2488"/>
  <c r="A2488"/>
  <c r="B2488" s="1"/>
  <c r="R2488"/>
  <c r="D2485"/>
  <c r="E2489"/>
  <c r="A2489" s="1"/>
  <c r="B2489" s="1"/>
  <c r="C2492"/>
  <c r="F2492"/>
  <c r="K2492" s="1"/>
  <c r="S2489" l="1"/>
  <c r="P2489"/>
  <c r="S2488"/>
  <c r="P2488"/>
  <c r="O2489"/>
  <c r="R2489"/>
  <c r="D2486"/>
  <c r="E2490"/>
  <c r="A2490" s="1"/>
  <c r="B2490" s="1"/>
  <c r="C2493"/>
  <c r="F2493"/>
  <c r="K2493" s="1"/>
  <c r="S2490" l="1"/>
  <c r="P2490"/>
  <c r="R2490"/>
  <c r="O2490"/>
  <c r="D2487"/>
  <c r="E2491"/>
  <c r="O2491" s="1"/>
  <c r="C2494"/>
  <c r="F2494"/>
  <c r="K2494" s="1"/>
  <c r="R2491" l="1"/>
  <c r="A2491"/>
  <c r="B2491" s="1"/>
  <c r="D2488"/>
  <c r="E2492"/>
  <c r="O2492" s="1"/>
  <c r="C2495"/>
  <c r="F2495"/>
  <c r="K2495" s="1"/>
  <c r="A2492" l="1"/>
  <c r="B2492" s="1"/>
  <c r="S2491"/>
  <c r="P2491"/>
  <c r="R2492"/>
  <c r="D2489"/>
  <c r="E2493"/>
  <c r="O2493" s="1"/>
  <c r="C2496"/>
  <c r="F2496"/>
  <c r="K2496" s="1"/>
  <c r="A2493" l="1"/>
  <c r="B2493" s="1"/>
  <c r="S2493" s="1"/>
  <c r="S2492"/>
  <c r="P2492"/>
  <c r="P2493"/>
  <c r="R2493"/>
  <c r="D2490"/>
  <c r="E2494"/>
  <c r="A2494" s="1"/>
  <c r="B2494" s="1"/>
  <c r="C2497"/>
  <c r="F2497"/>
  <c r="K2497" s="1"/>
  <c r="R2494" l="1"/>
  <c r="S2494"/>
  <c r="P2494"/>
  <c r="O2494"/>
  <c r="D2491"/>
  <c r="E2495"/>
  <c r="O2495" s="1"/>
  <c r="C2498"/>
  <c r="F2498"/>
  <c r="K2498" s="1"/>
  <c r="A2495" l="1"/>
  <c r="B2495" s="1"/>
  <c r="R2495"/>
  <c r="D2492"/>
  <c r="E2496"/>
  <c r="C2499"/>
  <c r="F2499"/>
  <c r="K2499" s="1"/>
  <c r="O2496" l="1"/>
  <c r="A2496"/>
  <c r="B2496" s="1"/>
  <c r="R2496"/>
  <c r="S2495"/>
  <c r="P2495"/>
  <c r="D2493"/>
  <c r="E2497"/>
  <c r="A2497" s="1"/>
  <c r="B2497" s="1"/>
  <c r="C2500"/>
  <c r="F2500"/>
  <c r="K2500" s="1"/>
  <c r="S2497" l="1"/>
  <c r="P2497"/>
  <c r="O2497"/>
  <c r="S2496"/>
  <c r="P2496"/>
  <c r="R2497"/>
  <c r="D2494"/>
  <c r="E2498"/>
  <c r="O2498" s="1"/>
  <c r="C2501"/>
  <c r="F2501"/>
  <c r="K2501" s="1"/>
  <c r="R2498" l="1"/>
  <c r="A2498"/>
  <c r="B2498" s="1"/>
  <c r="D2495"/>
  <c r="E2499"/>
  <c r="A2499" s="1"/>
  <c r="B2499" s="1"/>
  <c r="C2502"/>
  <c r="F2502"/>
  <c r="S2499" l="1"/>
  <c r="P2499"/>
  <c r="R2499"/>
  <c r="S2498"/>
  <c r="P2498"/>
  <c r="O2499"/>
  <c r="D2496"/>
  <c r="E2500"/>
  <c r="C2503"/>
  <c r="F2503"/>
  <c r="R2500" l="1"/>
  <c r="O2500"/>
  <c r="A2500"/>
  <c r="B2500" s="1"/>
  <c r="D2497"/>
  <c r="E2501"/>
  <c r="A2501" s="1"/>
  <c r="B2501" s="1"/>
  <c r="C2504"/>
  <c r="F2504"/>
  <c r="K2504" s="1"/>
  <c r="S2501" l="1"/>
  <c r="P2501"/>
  <c r="O2501"/>
  <c r="S2500"/>
  <c r="P2500"/>
  <c r="R2501"/>
  <c r="D2498"/>
  <c r="E2502"/>
  <c r="C2505"/>
  <c r="F2505"/>
  <c r="K2505" s="1"/>
  <c r="A2502" l="1"/>
  <c r="B2502" s="1"/>
  <c r="D2499"/>
  <c r="E2503"/>
  <c r="C2506"/>
  <c r="F2506"/>
  <c r="A2503" l="1"/>
  <c r="B2503" s="1"/>
  <c r="S2502"/>
  <c r="P2502"/>
  <c r="D2500"/>
  <c r="E2504"/>
  <c r="O2504" s="1"/>
  <c r="C2507"/>
  <c r="F2507"/>
  <c r="K2507" s="1"/>
  <c r="R2504" l="1"/>
  <c r="A2504"/>
  <c r="B2504" s="1"/>
  <c r="D2501"/>
  <c r="E2505"/>
  <c r="C2508"/>
  <c r="F2508"/>
  <c r="K2508" s="1"/>
  <c r="S2504" l="1"/>
  <c r="P2504"/>
  <c r="A2505"/>
  <c r="B2505" s="1"/>
  <c r="O2505"/>
  <c r="R2505"/>
  <c r="D2502"/>
  <c r="E2506"/>
  <c r="A2506" s="1"/>
  <c r="C2509"/>
  <c r="F2509"/>
  <c r="K2509" s="1"/>
  <c r="B2506" l="1"/>
  <c r="S2505"/>
  <c r="P2505"/>
  <c r="D2503"/>
  <c r="E2507"/>
  <c r="C2510"/>
  <c r="F2510"/>
  <c r="K2510" s="1"/>
  <c r="O2507" l="1"/>
  <c r="R2507"/>
  <c r="A2507"/>
  <c r="B2507" s="1"/>
  <c r="D2504"/>
  <c r="E2508"/>
  <c r="O2508" s="1"/>
  <c r="C2511"/>
  <c r="F2511"/>
  <c r="K2511" s="1"/>
  <c r="A2508" l="1"/>
  <c r="B2508" s="1"/>
  <c r="P2508" s="1"/>
  <c r="S2507"/>
  <c r="P2507"/>
  <c r="R2508"/>
  <c r="S2508"/>
  <c r="D2505"/>
  <c r="E2509"/>
  <c r="C2512"/>
  <c r="F2512"/>
  <c r="K2512" s="1"/>
  <c r="A2509" l="1"/>
  <c r="B2509" s="1"/>
  <c r="R2509"/>
  <c r="O2509"/>
  <c r="D2506"/>
  <c r="E2510"/>
  <c r="C2513"/>
  <c r="F2513"/>
  <c r="K2513" s="1"/>
  <c r="P2509" l="1"/>
  <c r="S2509"/>
  <c r="A2510"/>
  <c r="B2510" s="1"/>
  <c r="O2510"/>
  <c r="R2510"/>
  <c r="D2507"/>
  <c r="E2511"/>
  <c r="A2511" s="1"/>
  <c r="B2511" s="1"/>
  <c r="C2514"/>
  <c r="F2514"/>
  <c r="K2514" s="1"/>
  <c r="S2511" l="1"/>
  <c r="P2511"/>
  <c r="S2510"/>
  <c r="P2510"/>
  <c r="R2511"/>
  <c r="O2511"/>
  <c r="D2508"/>
  <c r="E2512"/>
  <c r="O2512" s="1"/>
  <c r="C2515"/>
  <c r="F2515"/>
  <c r="K2515" s="1"/>
  <c r="R2512" l="1"/>
  <c r="A2512"/>
  <c r="B2512" s="1"/>
  <c r="D2509"/>
  <c r="E2513"/>
  <c r="C2516"/>
  <c r="F2516"/>
  <c r="K2516" s="1"/>
  <c r="O2513" l="1"/>
  <c r="A2513"/>
  <c r="B2513" s="1"/>
  <c r="S2512"/>
  <c r="P2512"/>
  <c r="R2513"/>
  <c r="D2510"/>
  <c r="E2514"/>
  <c r="A2514" s="1"/>
  <c r="B2514" s="1"/>
  <c r="C2517"/>
  <c r="F2517"/>
  <c r="K2517" s="1"/>
  <c r="S2514" l="1"/>
  <c r="P2514"/>
  <c r="O2514"/>
  <c r="P2513"/>
  <c r="S2513"/>
  <c r="R2514"/>
  <c r="D2511"/>
  <c r="E2515"/>
  <c r="C2518"/>
  <c r="F2518"/>
  <c r="K2518" s="1"/>
  <c r="O2515" l="1"/>
  <c r="R2515"/>
  <c r="A2515"/>
  <c r="B2515" s="1"/>
  <c r="D2512"/>
  <c r="E2516"/>
  <c r="C2519"/>
  <c r="F2519"/>
  <c r="K2519" s="1"/>
  <c r="R2516" l="1"/>
  <c r="S2515"/>
  <c r="P2515"/>
  <c r="A2516"/>
  <c r="B2516" s="1"/>
  <c r="O2516"/>
  <c r="D2513"/>
  <c r="E2517"/>
  <c r="O2517" s="1"/>
  <c r="C2520"/>
  <c r="F2520"/>
  <c r="K2520" s="1"/>
  <c r="S2516" l="1"/>
  <c r="P2516"/>
  <c r="A2517"/>
  <c r="B2517" s="1"/>
  <c r="R2517"/>
  <c r="D2514"/>
  <c r="E2518"/>
  <c r="R2518" s="1"/>
  <c r="C2521"/>
  <c r="F2521"/>
  <c r="K2521" s="1"/>
  <c r="A2518" l="1"/>
  <c r="B2518" s="1"/>
  <c r="S2518" s="1"/>
  <c r="P2517"/>
  <c r="S2517"/>
  <c r="O2518"/>
  <c r="D2515"/>
  <c r="E2519"/>
  <c r="A2519" s="1"/>
  <c r="B2519" s="1"/>
  <c r="C2522"/>
  <c r="F2522"/>
  <c r="K2522" s="1"/>
  <c r="P2518" l="1"/>
  <c r="S2519"/>
  <c r="P2519"/>
  <c r="R2519"/>
  <c r="O2519"/>
  <c r="D2516"/>
  <c r="E2520"/>
  <c r="R2520" s="1"/>
  <c r="C2523"/>
  <c r="F2523"/>
  <c r="K2523" s="1"/>
  <c r="O2520" l="1"/>
  <c r="A2520"/>
  <c r="B2520" s="1"/>
  <c r="D2517"/>
  <c r="E2521"/>
  <c r="O2521" s="1"/>
  <c r="C2524"/>
  <c r="F2524"/>
  <c r="K2524" s="1"/>
  <c r="S2520" l="1"/>
  <c r="P2520"/>
  <c r="A2521"/>
  <c r="B2521" s="1"/>
  <c r="R2521"/>
  <c r="D2518"/>
  <c r="E2522"/>
  <c r="R2522" s="1"/>
  <c r="C2525"/>
  <c r="F2525"/>
  <c r="K2525" s="1"/>
  <c r="O2522" l="1"/>
  <c r="P2521"/>
  <c r="S2521"/>
  <c r="A2522"/>
  <c r="B2522" s="1"/>
  <c r="D2519"/>
  <c r="E2523"/>
  <c r="C2526"/>
  <c r="F2526"/>
  <c r="K2526" s="1"/>
  <c r="R2523" l="1"/>
  <c r="O2523"/>
  <c r="S2522"/>
  <c r="P2522"/>
  <c r="A2523"/>
  <c r="B2523" s="1"/>
  <c r="D2520"/>
  <c r="E2524"/>
  <c r="A2524" s="1"/>
  <c r="B2524" s="1"/>
  <c r="C2527"/>
  <c r="F2527"/>
  <c r="K2527" s="1"/>
  <c r="S2524" l="1"/>
  <c r="P2524"/>
  <c r="R2524"/>
  <c r="S2523"/>
  <c r="P2523"/>
  <c r="O2524"/>
  <c r="D2521"/>
  <c r="E2525"/>
  <c r="C2528"/>
  <c r="F2528"/>
  <c r="K2528" s="1"/>
  <c r="R2525" l="1"/>
  <c r="A2525"/>
  <c r="B2525" s="1"/>
  <c r="O2525"/>
  <c r="D2522"/>
  <c r="E2526"/>
  <c r="C2529"/>
  <c r="F2529"/>
  <c r="K2529" s="1"/>
  <c r="A2526" l="1"/>
  <c r="B2526" s="1"/>
  <c r="O2526"/>
  <c r="P2525"/>
  <c r="S2525"/>
  <c r="R2526"/>
  <c r="D2523"/>
  <c r="E2527"/>
  <c r="A2527" s="1"/>
  <c r="B2527" s="1"/>
  <c r="C2530"/>
  <c r="F2530"/>
  <c r="S2527" l="1"/>
  <c r="P2527"/>
  <c r="S2526"/>
  <c r="P2526"/>
  <c r="R2527"/>
  <c r="O2527"/>
  <c r="D2524"/>
  <c r="E2528"/>
  <c r="C2531"/>
  <c r="F2531"/>
  <c r="A2528" l="1"/>
  <c r="B2528" s="1"/>
  <c r="O2528"/>
  <c r="R2528"/>
  <c r="D2525"/>
  <c r="E2529"/>
  <c r="A2529" s="1"/>
  <c r="B2529" s="1"/>
  <c r="C2532"/>
  <c r="F2532"/>
  <c r="K2532" s="1"/>
  <c r="P2529" l="1"/>
  <c r="S2529"/>
  <c r="O2529"/>
  <c r="S2528"/>
  <c r="P2528"/>
  <c r="R2529"/>
  <c r="D2526"/>
  <c r="E2530"/>
  <c r="C2533"/>
  <c r="F2533"/>
  <c r="K2533" s="1"/>
  <c r="A2530" l="1"/>
  <c r="B2530" s="1"/>
  <c r="D2527"/>
  <c r="E2531"/>
  <c r="C2534"/>
  <c r="F2534"/>
  <c r="A2531" l="1"/>
  <c r="B2531" s="1"/>
  <c r="D2528"/>
  <c r="E2532"/>
  <c r="R2532" s="1"/>
  <c r="C2535"/>
  <c r="F2535"/>
  <c r="K2535" s="1"/>
  <c r="A2532" l="1"/>
  <c r="B2532" s="1"/>
  <c r="S2532" s="1"/>
  <c r="S2531"/>
  <c r="P2531"/>
  <c r="O2532"/>
  <c r="D2529"/>
  <c r="E2533"/>
  <c r="O2533" s="1"/>
  <c r="C2536"/>
  <c r="F2536"/>
  <c r="K2536" s="1"/>
  <c r="P2532" l="1"/>
  <c r="A2533"/>
  <c r="B2533" s="1"/>
  <c r="R2533"/>
  <c r="D2530"/>
  <c r="E2534"/>
  <c r="C2537"/>
  <c r="F2537"/>
  <c r="K2537" s="1"/>
  <c r="P2533" l="1"/>
  <c r="S2533"/>
  <c r="A2534"/>
  <c r="D2531"/>
  <c r="E2535"/>
  <c r="R2535" s="1"/>
  <c r="C2538"/>
  <c r="F2538"/>
  <c r="K2538" s="1"/>
  <c r="A2535" l="1"/>
  <c r="B2535" s="1"/>
  <c r="S2535" s="1"/>
  <c r="B2534"/>
  <c r="O2535"/>
  <c r="D2532"/>
  <c r="E2536"/>
  <c r="C2539"/>
  <c r="F2539"/>
  <c r="K2539" s="1"/>
  <c r="P2535" l="1"/>
  <c r="O2536"/>
  <c r="S2534"/>
  <c r="P2534"/>
  <c r="A2536"/>
  <c r="B2536" s="1"/>
  <c r="R2536"/>
  <c r="D2533"/>
  <c r="E2537"/>
  <c r="A2537" s="1"/>
  <c r="B2537" s="1"/>
  <c r="C2540"/>
  <c r="F2540"/>
  <c r="K2540" s="1"/>
  <c r="P2537" l="1"/>
  <c r="S2537"/>
  <c r="S2536"/>
  <c r="P2536"/>
  <c r="O2537"/>
  <c r="R2537"/>
  <c r="D2534"/>
  <c r="E2538"/>
  <c r="C2541"/>
  <c r="F2541"/>
  <c r="K2541" s="1"/>
  <c r="O2538" l="1"/>
  <c r="A2538"/>
  <c r="B2538" s="1"/>
  <c r="R2538"/>
  <c r="D2535"/>
  <c r="E2539"/>
  <c r="C2542"/>
  <c r="F2542"/>
  <c r="K2542" s="1"/>
  <c r="A2539" l="1"/>
  <c r="B2539" s="1"/>
  <c r="O2539"/>
  <c r="S2538"/>
  <c r="P2538"/>
  <c r="R2539"/>
  <c r="D2536"/>
  <c r="E2540"/>
  <c r="A2540" s="1"/>
  <c r="B2540" s="1"/>
  <c r="C2543"/>
  <c r="F2543"/>
  <c r="K2543" s="1"/>
  <c r="S2540" l="1"/>
  <c r="P2540"/>
  <c r="S2539"/>
  <c r="P2539"/>
  <c r="R2540"/>
  <c r="O2540"/>
  <c r="D2537"/>
  <c r="E2541"/>
  <c r="A2541" s="1"/>
  <c r="B2541" s="1"/>
  <c r="C2544"/>
  <c r="F2544"/>
  <c r="K2544" s="1"/>
  <c r="P2541" l="1"/>
  <c r="S2541"/>
  <c r="R2541"/>
  <c r="O2541"/>
  <c r="D2538"/>
  <c r="E2542"/>
  <c r="R2542" s="1"/>
  <c r="C2545"/>
  <c r="F2545"/>
  <c r="K2545" s="1"/>
  <c r="A2542" l="1"/>
  <c r="B2542" s="1"/>
  <c r="S2542" s="1"/>
  <c r="O2542"/>
  <c r="D2539"/>
  <c r="E2543"/>
  <c r="C2546"/>
  <c r="F2546"/>
  <c r="K2546" s="1"/>
  <c r="P2542" l="1"/>
  <c r="O2543"/>
  <c r="R2543"/>
  <c r="A2543"/>
  <c r="B2543" s="1"/>
  <c r="D2540"/>
  <c r="E2544"/>
  <c r="C2547"/>
  <c r="F2547"/>
  <c r="K2547" s="1"/>
  <c r="A2544" l="1"/>
  <c r="B2544" s="1"/>
  <c r="S2543"/>
  <c r="P2543"/>
  <c r="R2544"/>
  <c r="O2544"/>
  <c r="D2541"/>
  <c r="E2545"/>
  <c r="A2545" s="1"/>
  <c r="B2545" s="1"/>
  <c r="C2548"/>
  <c r="F2548"/>
  <c r="K2548" s="1"/>
  <c r="P2545" l="1"/>
  <c r="S2545"/>
  <c r="O2545"/>
  <c r="S2544"/>
  <c r="P2544"/>
  <c r="R2545"/>
  <c r="D2542"/>
  <c r="E2546"/>
  <c r="C2549"/>
  <c r="F2549"/>
  <c r="K2549" s="1"/>
  <c r="R2546" l="1"/>
  <c r="A2546"/>
  <c r="B2546" s="1"/>
  <c r="O2546"/>
  <c r="D2543"/>
  <c r="E2547"/>
  <c r="C2550"/>
  <c r="F2550"/>
  <c r="K2550" s="1"/>
  <c r="A2547" l="1"/>
  <c r="B2547" s="1"/>
  <c r="O2547"/>
  <c r="S2546"/>
  <c r="P2546"/>
  <c r="R2547"/>
  <c r="D2544"/>
  <c r="E2548"/>
  <c r="A2548" s="1"/>
  <c r="B2548" s="1"/>
  <c r="C2551"/>
  <c r="F2551"/>
  <c r="K2551" s="1"/>
  <c r="S2548" l="1"/>
  <c r="P2548"/>
  <c r="R2548"/>
  <c r="S2547"/>
  <c r="P2547"/>
  <c r="O2548"/>
  <c r="D2545"/>
  <c r="E2549"/>
  <c r="O2549" s="1"/>
  <c r="C2552"/>
  <c r="F2552"/>
  <c r="K2552" s="1"/>
  <c r="R2549" l="1"/>
  <c r="A2549"/>
  <c r="B2549" s="1"/>
  <c r="D2546"/>
  <c r="E2550"/>
  <c r="O2550" s="1"/>
  <c r="C2553"/>
  <c r="F2553"/>
  <c r="K2553" s="1"/>
  <c r="P2549" l="1"/>
  <c r="S2549"/>
  <c r="A2550"/>
  <c r="B2550" s="1"/>
  <c r="R2550"/>
  <c r="D2547"/>
  <c r="E2551"/>
  <c r="R2551" s="1"/>
  <c r="C2554"/>
  <c r="F2554"/>
  <c r="K2554" s="1"/>
  <c r="A2551" l="1"/>
  <c r="B2551" s="1"/>
  <c r="S2551" s="1"/>
  <c r="S2550"/>
  <c r="P2550"/>
  <c r="O2551"/>
  <c r="D2548"/>
  <c r="E2552"/>
  <c r="A2552" s="1"/>
  <c r="B2552" s="1"/>
  <c r="C2555"/>
  <c r="F2555"/>
  <c r="K2555" s="1"/>
  <c r="P2551" l="1"/>
  <c r="S2552"/>
  <c r="P2552"/>
  <c r="R2552"/>
  <c r="O2552"/>
  <c r="D2549"/>
  <c r="E2553"/>
  <c r="R2553" s="1"/>
  <c r="C2556"/>
  <c r="F2556"/>
  <c r="K2556" s="1"/>
  <c r="O2553" l="1"/>
  <c r="A2553"/>
  <c r="B2553" s="1"/>
  <c r="D2550"/>
  <c r="E2554"/>
  <c r="O2554" s="1"/>
  <c r="C2557"/>
  <c r="F2557"/>
  <c r="K2557" s="1"/>
  <c r="A2554" l="1"/>
  <c r="B2554" s="1"/>
  <c r="P2553"/>
  <c r="S2553"/>
  <c r="R2554"/>
  <c r="D2551"/>
  <c r="E2555"/>
  <c r="O2555" s="1"/>
  <c r="C2558"/>
  <c r="F2558"/>
  <c r="K2558" s="1"/>
  <c r="A2555" l="1"/>
  <c r="B2555" s="1"/>
  <c r="S2554"/>
  <c r="P2554"/>
  <c r="R2555"/>
  <c r="D2552"/>
  <c r="E2556"/>
  <c r="A2556" s="1"/>
  <c r="B2556" s="1"/>
  <c r="C2559"/>
  <c r="F2559"/>
  <c r="K2559" s="1"/>
  <c r="O2556" l="1"/>
  <c r="S2556"/>
  <c r="P2556"/>
  <c r="R2556"/>
  <c r="S2555"/>
  <c r="P2555"/>
  <c r="D2553"/>
  <c r="E2557"/>
  <c r="O2557" s="1"/>
  <c r="C2560"/>
  <c r="F2560"/>
  <c r="K2560" s="1"/>
  <c r="R2557" l="1"/>
  <c r="A2557"/>
  <c r="B2557" s="1"/>
  <c r="D2554"/>
  <c r="E2558"/>
  <c r="O2558" s="1"/>
  <c r="C2561"/>
  <c r="F2561"/>
  <c r="A2558" l="1"/>
  <c r="B2558" s="1"/>
  <c r="P2557"/>
  <c r="S2557"/>
  <c r="R2558"/>
  <c r="D2555"/>
  <c r="E2559"/>
  <c r="O2559" s="1"/>
  <c r="C2562"/>
  <c r="F2562"/>
  <c r="A2559" l="1"/>
  <c r="B2559" s="1"/>
  <c r="S2559" s="1"/>
  <c r="S2558"/>
  <c r="P2558"/>
  <c r="P2559"/>
  <c r="R2559"/>
  <c r="D2556"/>
  <c r="E2560"/>
  <c r="A2560" s="1"/>
  <c r="B2560" s="1"/>
  <c r="C2563"/>
  <c r="F2563"/>
  <c r="K2563" s="1"/>
  <c r="S2560" l="1"/>
  <c r="P2560"/>
  <c r="R2560"/>
  <c r="O2560"/>
  <c r="D2557"/>
  <c r="E2561"/>
  <c r="C2564"/>
  <c r="F2564"/>
  <c r="K2564" s="1"/>
  <c r="A2561" l="1"/>
  <c r="B2561" s="1"/>
  <c r="D2558"/>
  <c r="E2562"/>
  <c r="C2565"/>
  <c r="F2565"/>
  <c r="A2562" l="1"/>
  <c r="B2562" s="1"/>
  <c r="D2559"/>
  <c r="E2563"/>
  <c r="A2563" s="1"/>
  <c r="B2563" s="1"/>
  <c r="C2566"/>
  <c r="F2566"/>
  <c r="K2566" s="1"/>
  <c r="S2563" l="1"/>
  <c r="P2563"/>
  <c r="S2562"/>
  <c r="P2562"/>
  <c r="O2563"/>
  <c r="R2563"/>
  <c r="D2560"/>
  <c r="E2564"/>
  <c r="A2564" s="1"/>
  <c r="B2564" s="1"/>
  <c r="C2567"/>
  <c r="F2567"/>
  <c r="K2567" s="1"/>
  <c r="S2564" l="1"/>
  <c r="P2564"/>
  <c r="R2564"/>
  <c r="O2564"/>
  <c r="D2561"/>
  <c r="E2565"/>
  <c r="C2568"/>
  <c r="F2568"/>
  <c r="K2568" s="1"/>
  <c r="A2565" l="1"/>
  <c r="B2565" s="1"/>
  <c r="D2562"/>
  <c r="E2566"/>
  <c r="A2566" s="1"/>
  <c r="B2566" s="1"/>
  <c r="C2569"/>
  <c r="F2569"/>
  <c r="K2569" s="1"/>
  <c r="O2566" l="1"/>
  <c r="S2566"/>
  <c r="P2566"/>
  <c r="P2565"/>
  <c r="S2565"/>
  <c r="R2566"/>
  <c r="D2563"/>
  <c r="E2567"/>
  <c r="O2567" s="1"/>
  <c r="C2570"/>
  <c r="F2570"/>
  <c r="K2570" s="1"/>
  <c r="A2567" l="1"/>
  <c r="B2567" s="1"/>
  <c r="R2567"/>
  <c r="D2564"/>
  <c r="E2568"/>
  <c r="C2571"/>
  <c r="F2571"/>
  <c r="K2571" s="1"/>
  <c r="S2567" l="1"/>
  <c r="P2567"/>
  <c r="O2568"/>
  <c r="A2568"/>
  <c r="B2568" s="1"/>
  <c r="R2568"/>
  <c r="D2565"/>
  <c r="E2569"/>
  <c r="O2569" s="1"/>
  <c r="C2572"/>
  <c r="F2572"/>
  <c r="K2572" s="1"/>
  <c r="R2569" l="1"/>
  <c r="S2568"/>
  <c r="P2568"/>
  <c r="A2569"/>
  <c r="B2569" s="1"/>
  <c r="D2566"/>
  <c r="E2570"/>
  <c r="C2573"/>
  <c r="F2573"/>
  <c r="K2573" s="1"/>
  <c r="O2570" l="1"/>
  <c r="R2570"/>
  <c r="P2569"/>
  <c r="S2569"/>
  <c r="A2570"/>
  <c r="B2570" s="1"/>
  <c r="D2567"/>
  <c r="E2571"/>
  <c r="O2571" s="1"/>
  <c r="C2574"/>
  <c r="F2574"/>
  <c r="K2574" s="1"/>
  <c r="S2570" l="1"/>
  <c r="P2570"/>
  <c r="A2571"/>
  <c r="B2571" s="1"/>
  <c r="R2571"/>
  <c r="D2568"/>
  <c r="E2572"/>
  <c r="R2572" s="1"/>
  <c r="C2575"/>
  <c r="F2575"/>
  <c r="K2575" s="1"/>
  <c r="O2572" l="1"/>
  <c r="S2571"/>
  <c r="P2571"/>
  <c r="A2572"/>
  <c r="B2572" s="1"/>
  <c r="D2569"/>
  <c r="E2573"/>
  <c r="C2576"/>
  <c r="F2576"/>
  <c r="K2576" s="1"/>
  <c r="R2573" l="1"/>
  <c r="O2573"/>
  <c r="S2572"/>
  <c r="P2572"/>
  <c r="A2573"/>
  <c r="B2573" s="1"/>
  <c r="D2570"/>
  <c r="E2574"/>
  <c r="A2574" s="1"/>
  <c r="B2574" s="1"/>
  <c r="C2577"/>
  <c r="F2577"/>
  <c r="K2577" s="1"/>
  <c r="S2574" l="1"/>
  <c r="P2574"/>
  <c r="R2574"/>
  <c r="P2573"/>
  <c r="S2573"/>
  <c r="O2574"/>
  <c r="D2571"/>
  <c r="E2575"/>
  <c r="R2575" s="1"/>
  <c r="C2578"/>
  <c r="F2578"/>
  <c r="K2578" s="1"/>
  <c r="A2575" l="1"/>
  <c r="B2575" s="1"/>
  <c r="S2575" s="1"/>
  <c r="O2575"/>
  <c r="D2572"/>
  <c r="E2576"/>
  <c r="C2579"/>
  <c r="F2579"/>
  <c r="K2579" s="1"/>
  <c r="P2575" l="1"/>
  <c r="O2576"/>
  <c r="R2576"/>
  <c r="A2576"/>
  <c r="B2576" s="1"/>
  <c r="D2573"/>
  <c r="E2577"/>
  <c r="C2580"/>
  <c r="F2580"/>
  <c r="K2580" s="1"/>
  <c r="A2577" l="1"/>
  <c r="B2577" s="1"/>
  <c r="S2576"/>
  <c r="P2576"/>
  <c r="R2577"/>
  <c r="O2577"/>
  <c r="D2574"/>
  <c r="E2578"/>
  <c r="A2578" s="1"/>
  <c r="B2578" s="1"/>
  <c r="C2581"/>
  <c r="F2581"/>
  <c r="K2581" s="1"/>
  <c r="S2578" l="1"/>
  <c r="P2578"/>
  <c r="P2577"/>
  <c r="S2577"/>
  <c r="O2578"/>
  <c r="R2578"/>
  <c r="D2575"/>
  <c r="E2579"/>
  <c r="O2579" s="1"/>
  <c r="C2582"/>
  <c r="F2582"/>
  <c r="K2582" s="1"/>
  <c r="A2579" l="1"/>
  <c r="B2579" s="1"/>
  <c r="R2579"/>
  <c r="D2576"/>
  <c r="E2580"/>
  <c r="C2583"/>
  <c r="F2583"/>
  <c r="K2583" s="1"/>
  <c r="A2580" l="1"/>
  <c r="B2580" s="1"/>
  <c r="S2579"/>
  <c r="P2579"/>
  <c r="O2580"/>
  <c r="R2580"/>
  <c r="D2577"/>
  <c r="E2581"/>
  <c r="A2581" s="1"/>
  <c r="B2581" s="1"/>
  <c r="C2584"/>
  <c r="F2584"/>
  <c r="K2584" s="1"/>
  <c r="P2581" l="1"/>
  <c r="S2581"/>
  <c r="R2581"/>
  <c r="S2580"/>
  <c r="P2580"/>
  <c r="O2581"/>
  <c r="D2578"/>
  <c r="E2582"/>
  <c r="O2582" s="1"/>
  <c r="C2585"/>
  <c r="F2585"/>
  <c r="K2585" s="1"/>
  <c r="R2582" l="1"/>
  <c r="A2582"/>
  <c r="B2582" s="1"/>
  <c r="D2579"/>
  <c r="E2583"/>
  <c r="O2583" s="1"/>
  <c r="C2586"/>
  <c r="F2586"/>
  <c r="K2586" s="1"/>
  <c r="A2583" l="1"/>
  <c r="B2583" s="1"/>
  <c r="R2583"/>
  <c r="S2582"/>
  <c r="P2582"/>
  <c r="D2580"/>
  <c r="E2584"/>
  <c r="O2584" s="1"/>
  <c r="C2587"/>
  <c r="F2587"/>
  <c r="K2587" s="1"/>
  <c r="S2583" l="1"/>
  <c r="P2583"/>
  <c r="A2584"/>
  <c r="B2584" s="1"/>
  <c r="R2584"/>
  <c r="D2581"/>
  <c r="E2585"/>
  <c r="A2585" s="1"/>
  <c r="B2585" s="1"/>
  <c r="C2588"/>
  <c r="F2588"/>
  <c r="K2588" s="1"/>
  <c r="O2585" l="1"/>
  <c r="P2585"/>
  <c r="S2585"/>
  <c r="S2584"/>
  <c r="P2584"/>
  <c r="R2585"/>
  <c r="D2582"/>
  <c r="E2586"/>
  <c r="A2586" s="1"/>
  <c r="B2586" s="1"/>
  <c r="C2589"/>
  <c r="F2589"/>
  <c r="K2589" s="1"/>
  <c r="S2586" l="1"/>
  <c r="P2586"/>
  <c r="O2586"/>
  <c r="R2586"/>
  <c r="D2583"/>
  <c r="E2587"/>
  <c r="R2587" s="1"/>
  <c r="C2590"/>
  <c r="F2590"/>
  <c r="K2590" s="1"/>
  <c r="A2587" l="1"/>
  <c r="B2587" s="1"/>
  <c r="S2587" s="1"/>
  <c r="O2587"/>
  <c r="D2584"/>
  <c r="E2588"/>
  <c r="C2591"/>
  <c r="F2591"/>
  <c r="P2587" l="1"/>
  <c r="O2588"/>
  <c r="R2588"/>
  <c r="A2588"/>
  <c r="B2588" s="1"/>
  <c r="D2585"/>
  <c r="E2589"/>
  <c r="R2589" s="1"/>
  <c r="C2592"/>
  <c r="F2592"/>
  <c r="S2588" l="1"/>
  <c r="P2588"/>
  <c r="A2589"/>
  <c r="B2589" s="1"/>
  <c r="O2589"/>
  <c r="D2586"/>
  <c r="E2590"/>
  <c r="A2590" s="1"/>
  <c r="B2590" s="1"/>
  <c r="C2593"/>
  <c r="F2593"/>
  <c r="K2593" s="1"/>
  <c r="O2590" l="1"/>
  <c r="S2590"/>
  <c r="P2590"/>
  <c r="P2589"/>
  <c r="S2589"/>
  <c r="R2590"/>
  <c r="D2587"/>
  <c r="E2591"/>
  <c r="C2594"/>
  <c r="F2594"/>
  <c r="K2594" s="1"/>
  <c r="A2591" l="1"/>
  <c r="B2591" s="1"/>
  <c r="D2588"/>
  <c r="E2592"/>
  <c r="C2595"/>
  <c r="F2595"/>
  <c r="S2591" l="1"/>
  <c r="P2591"/>
  <c r="A2592"/>
  <c r="B2592" s="1"/>
  <c r="D2589"/>
  <c r="E2593"/>
  <c r="O2593" s="1"/>
  <c r="C2596"/>
  <c r="F2596"/>
  <c r="K2596" s="1"/>
  <c r="R2593" l="1"/>
  <c r="A2593"/>
  <c r="B2593" s="1"/>
  <c r="D2590"/>
  <c r="E2594"/>
  <c r="C2597"/>
  <c r="F2597"/>
  <c r="K2597" s="1"/>
  <c r="O2594" l="1"/>
  <c r="R2594"/>
  <c r="P2593"/>
  <c r="S2593"/>
  <c r="A2594"/>
  <c r="B2594" s="1"/>
  <c r="D2591"/>
  <c r="E2595"/>
  <c r="C2598"/>
  <c r="F2598"/>
  <c r="K2598" s="1"/>
  <c r="S2594" l="1"/>
  <c r="P2594"/>
  <c r="A2595"/>
  <c r="D2592"/>
  <c r="E2596"/>
  <c r="A2596" s="1"/>
  <c r="B2596" s="1"/>
  <c r="C2599"/>
  <c r="F2599"/>
  <c r="K2599" s="1"/>
  <c r="O2596" l="1"/>
  <c r="S2596"/>
  <c r="P2596"/>
  <c r="R2596"/>
  <c r="B2595"/>
  <c r="D2593"/>
  <c r="E2597"/>
  <c r="C2600"/>
  <c r="F2600"/>
  <c r="K2600" s="1"/>
  <c r="R2597" l="1"/>
  <c r="O2597"/>
  <c r="A2597"/>
  <c r="B2597" s="1"/>
  <c r="D2594"/>
  <c r="E2598"/>
  <c r="C2601"/>
  <c r="F2601"/>
  <c r="K2601" s="1"/>
  <c r="A2598" l="1"/>
  <c r="B2598" s="1"/>
  <c r="R2598"/>
  <c r="S2597"/>
  <c r="P2597"/>
  <c r="O2598"/>
  <c r="D2595"/>
  <c r="E2599"/>
  <c r="C2602"/>
  <c r="F2602"/>
  <c r="K2602" s="1"/>
  <c r="A2599" l="1"/>
  <c r="B2599" s="1"/>
  <c r="R2599"/>
  <c r="S2598"/>
  <c r="P2598"/>
  <c r="O2599"/>
  <c r="D2596"/>
  <c r="E2600"/>
  <c r="O2600" s="1"/>
  <c r="C2603"/>
  <c r="F2603"/>
  <c r="K2603" s="1"/>
  <c r="A2600" l="1"/>
  <c r="B2600" s="1"/>
  <c r="S2599"/>
  <c r="P2599"/>
  <c r="R2600"/>
  <c r="D2597"/>
  <c r="E2601"/>
  <c r="O2601" s="1"/>
  <c r="C2604"/>
  <c r="F2604"/>
  <c r="K2604" s="1"/>
  <c r="A2601" l="1"/>
  <c r="B2601" s="1"/>
  <c r="S2601" s="1"/>
  <c r="S2600"/>
  <c r="P2600"/>
  <c r="P2601"/>
  <c r="R2601"/>
  <c r="D2598"/>
  <c r="E2602"/>
  <c r="A2602" s="1"/>
  <c r="B2602" s="1"/>
  <c r="C2605"/>
  <c r="F2605"/>
  <c r="K2605" s="1"/>
  <c r="S2602" l="1"/>
  <c r="P2602"/>
  <c r="R2602"/>
  <c r="O2602"/>
  <c r="D2599"/>
  <c r="E2603"/>
  <c r="R2603" s="1"/>
  <c r="C2606"/>
  <c r="F2606"/>
  <c r="K2606" s="1"/>
  <c r="O2603" l="1"/>
  <c r="A2603"/>
  <c r="B2603" s="1"/>
  <c r="D2600"/>
  <c r="E2604"/>
  <c r="O2604" s="1"/>
  <c r="C2607"/>
  <c r="F2607"/>
  <c r="K2607" s="1"/>
  <c r="S2603" l="1"/>
  <c r="P2603"/>
  <c r="A2604"/>
  <c r="B2604" s="1"/>
  <c r="R2604"/>
  <c r="D2601"/>
  <c r="E2605"/>
  <c r="R2605" s="1"/>
  <c r="C2608"/>
  <c r="F2608"/>
  <c r="K2608" s="1"/>
  <c r="O2605" l="1"/>
  <c r="S2604"/>
  <c r="P2604"/>
  <c r="A2605"/>
  <c r="B2605" s="1"/>
  <c r="D2602"/>
  <c r="E2606"/>
  <c r="C2609"/>
  <c r="F2609"/>
  <c r="K2609" s="1"/>
  <c r="R2606" l="1"/>
  <c r="O2606"/>
  <c r="S2605"/>
  <c r="P2605"/>
  <c r="A2606"/>
  <c r="B2606" s="1"/>
  <c r="D2603"/>
  <c r="E2607"/>
  <c r="A2607" s="1"/>
  <c r="B2607" s="1"/>
  <c r="C2610"/>
  <c r="F2610"/>
  <c r="K2610" s="1"/>
  <c r="S2607" l="1"/>
  <c r="P2607"/>
  <c r="R2607"/>
  <c r="S2606"/>
  <c r="P2606"/>
  <c r="O2607"/>
  <c r="D2604"/>
  <c r="E2608"/>
  <c r="C2611"/>
  <c r="F2611"/>
  <c r="K2611" s="1"/>
  <c r="R2608" l="1"/>
  <c r="A2608"/>
  <c r="B2608" s="1"/>
  <c r="O2608"/>
  <c r="D2605"/>
  <c r="E2609"/>
  <c r="C2612"/>
  <c r="F2612"/>
  <c r="K2612" s="1"/>
  <c r="O2609" l="1"/>
  <c r="A2609"/>
  <c r="B2609" s="1"/>
  <c r="S2608"/>
  <c r="P2608"/>
  <c r="R2609"/>
  <c r="D2606"/>
  <c r="E2610"/>
  <c r="A2610" s="1"/>
  <c r="B2610" s="1"/>
  <c r="C2613"/>
  <c r="F2613"/>
  <c r="K2613" s="1"/>
  <c r="S2610" l="1"/>
  <c r="P2610"/>
  <c r="R2610"/>
  <c r="S2609"/>
  <c r="P2609"/>
  <c r="O2610"/>
  <c r="D2607"/>
  <c r="E2611"/>
  <c r="R2611" s="1"/>
  <c r="C2614"/>
  <c r="F2614"/>
  <c r="K2614" s="1"/>
  <c r="O2611" l="1"/>
  <c r="A2611"/>
  <c r="B2611" s="1"/>
  <c r="D2608"/>
  <c r="E2612"/>
  <c r="O2612" s="1"/>
  <c r="C2615"/>
  <c r="F2615"/>
  <c r="K2615" s="1"/>
  <c r="S2611" l="1"/>
  <c r="P2611"/>
  <c r="A2612"/>
  <c r="B2612" s="1"/>
  <c r="R2612"/>
  <c r="D2609"/>
  <c r="E2613"/>
  <c r="R2613" s="1"/>
  <c r="C2616"/>
  <c r="F2616"/>
  <c r="K2616" s="1"/>
  <c r="O2613" l="1"/>
  <c r="S2612"/>
  <c r="P2612"/>
  <c r="A2613"/>
  <c r="B2613" s="1"/>
  <c r="D2610"/>
  <c r="E2614"/>
  <c r="C2617"/>
  <c r="F2617"/>
  <c r="K2617" s="1"/>
  <c r="R2614" l="1"/>
  <c r="O2614"/>
  <c r="S2613"/>
  <c r="P2613"/>
  <c r="A2614"/>
  <c r="B2614" s="1"/>
  <c r="D2611"/>
  <c r="E2615"/>
  <c r="R2615" s="1"/>
  <c r="C2618"/>
  <c r="F2618"/>
  <c r="K2618" s="1"/>
  <c r="A2615" l="1"/>
  <c r="B2615" s="1"/>
  <c r="S2614"/>
  <c r="P2614"/>
  <c r="O2615"/>
  <c r="D2612"/>
  <c r="E2616"/>
  <c r="A2616" s="1"/>
  <c r="B2616" s="1"/>
  <c r="C2619"/>
  <c r="F2619"/>
  <c r="K2619" s="1"/>
  <c r="S2616" l="1"/>
  <c r="P2616"/>
  <c r="O2616"/>
  <c r="S2615"/>
  <c r="P2615"/>
  <c r="R2616"/>
  <c r="D2613"/>
  <c r="E2617"/>
  <c r="A2617" s="1"/>
  <c r="B2617" s="1"/>
  <c r="C2620"/>
  <c r="F2620"/>
  <c r="K2620" s="1"/>
  <c r="S2617" l="1"/>
  <c r="P2617"/>
  <c r="O2617"/>
  <c r="R2617"/>
  <c r="D2614"/>
  <c r="E2618"/>
  <c r="R2618" s="1"/>
  <c r="C2621"/>
  <c r="F2621"/>
  <c r="K2621" s="1"/>
  <c r="A2618" l="1"/>
  <c r="B2618" s="1"/>
  <c r="O2618"/>
  <c r="D2615"/>
  <c r="E2619"/>
  <c r="A2619" s="1"/>
  <c r="B2619" s="1"/>
  <c r="C2622"/>
  <c r="F2622"/>
  <c r="S2619" l="1"/>
  <c r="P2619"/>
  <c r="O2619"/>
  <c r="R2619"/>
  <c r="S2618"/>
  <c r="P2618"/>
  <c r="D2616"/>
  <c r="E2620"/>
  <c r="R2620" s="1"/>
  <c r="C2623"/>
  <c r="F2623"/>
  <c r="A2620" l="1"/>
  <c r="B2620" s="1"/>
  <c r="O2620"/>
  <c r="D2617"/>
  <c r="E2621"/>
  <c r="A2621" s="1"/>
  <c r="B2621" s="1"/>
  <c r="C2624"/>
  <c r="F2624"/>
  <c r="K2624" s="1"/>
  <c r="S2621" l="1"/>
  <c r="P2621"/>
  <c r="O2621"/>
  <c r="R2621"/>
  <c r="S2620"/>
  <c r="P2620"/>
  <c r="D2618"/>
  <c r="E2622"/>
  <c r="C2625"/>
  <c r="F2625"/>
  <c r="K2625" s="1"/>
  <c r="A2622" l="1"/>
  <c r="B2622" s="1"/>
  <c r="D2619"/>
  <c r="E2623"/>
  <c r="C2626"/>
  <c r="F2626"/>
  <c r="A2623" l="1"/>
  <c r="B2623" s="1"/>
  <c r="D2620"/>
  <c r="E2624"/>
  <c r="R2624" s="1"/>
  <c r="C2627"/>
  <c r="F2627"/>
  <c r="K2627" s="1"/>
  <c r="A2624" l="1"/>
  <c r="B2624" s="1"/>
  <c r="S2624" s="1"/>
  <c r="S2623"/>
  <c r="P2623"/>
  <c r="O2624"/>
  <c r="D2621"/>
  <c r="E2625"/>
  <c r="O2625" s="1"/>
  <c r="C2628"/>
  <c r="F2628"/>
  <c r="K2628" s="1"/>
  <c r="P2624" l="1"/>
  <c r="A2625"/>
  <c r="B2625" s="1"/>
  <c r="R2625"/>
  <c r="D2622"/>
  <c r="E2626"/>
  <c r="A2626" s="1"/>
  <c r="C2629"/>
  <c r="F2629"/>
  <c r="K2629" s="1"/>
  <c r="B2626" l="1"/>
  <c r="S2625"/>
  <c r="P2625"/>
  <c r="D2623"/>
  <c r="E2627"/>
  <c r="C2630"/>
  <c r="F2630"/>
  <c r="K2630" s="1"/>
  <c r="A2627" l="1"/>
  <c r="B2627" s="1"/>
  <c r="R2627"/>
  <c r="S2626"/>
  <c r="P2626"/>
  <c r="O2627"/>
  <c r="D2624"/>
  <c r="E2628"/>
  <c r="C2631"/>
  <c r="F2631"/>
  <c r="K2631" s="1"/>
  <c r="A2628" l="1"/>
  <c r="B2628" s="1"/>
  <c r="O2628"/>
  <c r="R2628"/>
  <c r="S2627"/>
  <c r="P2627"/>
  <c r="D2625"/>
  <c r="E2629"/>
  <c r="O2629" s="1"/>
  <c r="C2632"/>
  <c r="F2632"/>
  <c r="K2632" s="1"/>
  <c r="S2628" l="1"/>
  <c r="P2628"/>
  <c r="A2629"/>
  <c r="B2629" s="1"/>
  <c r="R2629"/>
  <c r="D2626"/>
  <c r="E2630"/>
  <c r="R2630" s="1"/>
  <c r="C2633"/>
  <c r="F2633"/>
  <c r="K2633" s="1"/>
  <c r="O2630" l="1"/>
  <c r="S2629"/>
  <c r="P2629"/>
  <c r="A2630"/>
  <c r="B2630" s="1"/>
  <c r="D2627"/>
  <c r="E2631"/>
  <c r="C2634"/>
  <c r="F2634"/>
  <c r="K2634" s="1"/>
  <c r="R2631" l="1"/>
  <c r="O2631"/>
  <c r="S2630"/>
  <c r="P2630"/>
  <c r="A2631"/>
  <c r="B2631" s="1"/>
  <c r="D2628"/>
  <c r="E2632"/>
  <c r="A2632" s="1"/>
  <c r="B2632" s="1"/>
  <c r="C2635"/>
  <c r="F2635"/>
  <c r="K2635" s="1"/>
  <c r="S2632" l="1"/>
  <c r="P2632"/>
  <c r="R2632"/>
  <c r="S2631"/>
  <c r="P2631"/>
  <c r="O2632"/>
  <c r="D2629"/>
  <c r="E2633"/>
  <c r="R2633" s="1"/>
  <c r="C2636"/>
  <c r="F2636"/>
  <c r="K2636" s="1"/>
  <c r="A2633" l="1"/>
  <c r="B2633" s="1"/>
  <c r="P2633" s="1"/>
  <c r="O2633"/>
  <c r="D2630"/>
  <c r="E2634"/>
  <c r="C2637"/>
  <c r="F2637"/>
  <c r="K2637" s="1"/>
  <c r="S2633" l="1"/>
  <c r="O2634"/>
  <c r="R2634"/>
  <c r="A2634"/>
  <c r="B2634" s="1"/>
  <c r="D2631"/>
  <c r="E2635"/>
  <c r="C2638"/>
  <c r="F2638"/>
  <c r="K2638" s="1"/>
  <c r="A2635" l="1"/>
  <c r="B2635" s="1"/>
  <c r="S2634"/>
  <c r="P2634"/>
  <c r="R2635"/>
  <c r="O2635"/>
  <c r="D2632"/>
  <c r="E2636"/>
  <c r="A2636" s="1"/>
  <c r="B2636" s="1"/>
  <c r="C2639"/>
  <c r="F2639"/>
  <c r="K2639" s="1"/>
  <c r="S2636" l="1"/>
  <c r="P2636"/>
  <c r="S2635"/>
  <c r="P2635"/>
  <c r="O2636"/>
  <c r="R2636"/>
  <c r="D2633"/>
  <c r="E2637"/>
  <c r="O2637" s="1"/>
  <c r="C2640"/>
  <c r="F2640"/>
  <c r="K2640" s="1"/>
  <c r="A2637" l="1"/>
  <c r="B2637" s="1"/>
  <c r="R2637"/>
  <c r="D2634"/>
  <c r="E2638"/>
  <c r="C2641"/>
  <c r="F2641"/>
  <c r="K2641" s="1"/>
  <c r="S2637" l="1"/>
  <c r="P2637"/>
  <c r="A2638"/>
  <c r="B2638" s="1"/>
  <c r="O2638"/>
  <c r="R2638"/>
  <c r="D2635"/>
  <c r="E2639"/>
  <c r="O2639" s="1"/>
  <c r="C2642"/>
  <c r="F2642"/>
  <c r="K2642" s="1"/>
  <c r="R2639" l="1"/>
  <c r="S2638"/>
  <c r="P2638"/>
  <c r="A2639"/>
  <c r="B2639" s="1"/>
  <c r="D2636"/>
  <c r="E2640"/>
  <c r="R2640" s="1"/>
  <c r="C2643"/>
  <c r="F2643"/>
  <c r="K2643" s="1"/>
  <c r="A2640" l="1"/>
  <c r="B2640" s="1"/>
  <c r="S2639"/>
  <c r="P2639"/>
  <c r="O2640"/>
  <c r="D2637"/>
  <c r="E2641"/>
  <c r="O2641" s="1"/>
  <c r="C2644"/>
  <c r="F2644"/>
  <c r="K2644" s="1"/>
  <c r="R2641" l="1"/>
  <c r="A2641"/>
  <c r="B2641" s="1"/>
  <c r="S2640"/>
  <c r="P2640"/>
  <c r="D2638"/>
  <c r="E2642"/>
  <c r="C2645"/>
  <c r="F2645"/>
  <c r="K2645" s="1"/>
  <c r="S2641" l="1"/>
  <c r="P2641"/>
  <c r="O2642"/>
  <c r="A2642"/>
  <c r="B2642" s="1"/>
  <c r="R2642"/>
  <c r="D2639"/>
  <c r="E2643"/>
  <c r="A2643" s="1"/>
  <c r="B2643" s="1"/>
  <c r="C2646"/>
  <c r="F2646"/>
  <c r="K2646" s="1"/>
  <c r="S2643" l="1"/>
  <c r="P2643"/>
  <c r="S2642"/>
  <c r="P2642"/>
  <c r="R2643"/>
  <c r="O2643"/>
  <c r="D2640"/>
  <c r="E2644"/>
  <c r="C2647"/>
  <c r="F2647"/>
  <c r="K2647" s="1"/>
  <c r="A2644" l="1"/>
  <c r="B2644" s="1"/>
  <c r="O2644"/>
  <c r="R2644"/>
  <c r="D2641"/>
  <c r="E2645"/>
  <c r="C2648"/>
  <c r="F2648"/>
  <c r="K2648" s="1"/>
  <c r="S2644" l="1"/>
  <c r="P2644"/>
  <c r="O2645"/>
  <c r="A2645"/>
  <c r="B2645" s="1"/>
  <c r="R2645"/>
  <c r="D2642"/>
  <c r="E2646"/>
  <c r="A2646" s="1"/>
  <c r="B2646" s="1"/>
  <c r="C2649"/>
  <c r="F2649"/>
  <c r="K2649" s="1"/>
  <c r="S2646" l="1"/>
  <c r="P2646"/>
  <c r="S2645"/>
  <c r="P2645"/>
  <c r="O2646"/>
  <c r="R2646"/>
  <c r="D2643"/>
  <c r="E2647"/>
  <c r="C2650"/>
  <c r="F2650"/>
  <c r="K2650" s="1"/>
  <c r="A2647" l="1"/>
  <c r="B2647" s="1"/>
  <c r="R2647"/>
  <c r="O2647"/>
  <c r="D2644"/>
  <c r="E2648"/>
  <c r="C2651"/>
  <c r="F2651"/>
  <c r="K2651" s="1"/>
  <c r="S2647" l="1"/>
  <c r="P2647"/>
  <c r="A2648"/>
  <c r="B2648" s="1"/>
  <c r="R2648"/>
  <c r="O2648"/>
  <c r="D2645"/>
  <c r="E2649"/>
  <c r="O2649" s="1"/>
  <c r="C2652"/>
  <c r="F2652"/>
  <c r="S2648" l="1"/>
  <c r="P2648"/>
  <c r="A2649"/>
  <c r="B2649" s="1"/>
  <c r="R2649"/>
  <c r="D2646"/>
  <c r="E2650"/>
  <c r="O2650" s="1"/>
  <c r="C2653"/>
  <c r="F2653"/>
  <c r="A2650" l="1"/>
  <c r="B2650" s="1"/>
  <c r="S2650" s="1"/>
  <c r="S2649"/>
  <c r="P2649"/>
  <c r="R2650"/>
  <c r="D2647"/>
  <c r="E2651"/>
  <c r="A2651" s="1"/>
  <c r="B2651" s="1"/>
  <c r="C2654"/>
  <c r="F2654"/>
  <c r="K2654" s="1"/>
  <c r="P2650" l="1"/>
  <c r="S2651"/>
  <c r="P2651"/>
  <c r="R2651"/>
  <c r="O2651"/>
  <c r="D2648"/>
  <c r="E2652"/>
  <c r="C2655"/>
  <c r="F2655"/>
  <c r="K2655" s="1"/>
  <c r="A2652" l="1"/>
  <c r="B2652" s="1"/>
  <c r="D2649"/>
  <c r="E2653"/>
  <c r="C2656"/>
  <c r="F2656"/>
  <c r="A2653" l="1"/>
  <c r="B2653" s="1"/>
  <c r="D2650"/>
  <c r="E2654"/>
  <c r="A2654" s="1"/>
  <c r="B2654" s="1"/>
  <c r="C2657"/>
  <c r="F2657"/>
  <c r="K2657" s="1"/>
  <c r="S2654" l="1"/>
  <c r="P2654"/>
  <c r="S2653"/>
  <c r="P2653"/>
  <c r="O2654"/>
  <c r="R2654"/>
  <c r="D2651"/>
  <c r="E2655"/>
  <c r="A2655" s="1"/>
  <c r="B2655" s="1"/>
  <c r="C2658"/>
  <c r="F2658"/>
  <c r="K2658" s="1"/>
  <c r="S2655" l="1"/>
  <c r="P2655"/>
  <c r="R2655"/>
  <c r="O2655"/>
  <c r="D2652"/>
  <c r="E2656"/>
  <c r="A2656" s="1"/>
  <c r="C2659"/>
  <c r="F2659"/>
  <c r="K2659" s="1"/>
  <c r="B2656" l="1"/>
  <c r="D2653"/>
  <c r="E2657"/>
  <c r="A2657" s="1"/>
  <c r="B2657" s="1"/>
  <c r="C2660"/>
  <c r="F2660"/>
  <c r="K2660" s="1"/>
  <c r="O2657" l="1"/>
  <c r="S2657"/>
  <c r="P2657"/>
  <c r="S2656"/>
  <c r="P2656"/>
  <c r="R2657"/>
  <c r="D2654"/>
  <c r="E2658"/>
  <c r="A2658" s="1"/>
  <c r="B2658" s="1"/>
  <c r="C2661"/>
  <c r="F2661"/>
  <c r="K2661" s="1"/>
  <c r="O2658" l="1"/>
  <c r="S2658"/>
  <c r="P2658"/>
  <c r="R2658"/>
  <c r="D2655"/>
  <c r="E2659"/>
  <c r="C2662"/>
  <c r="F2662"/>
  <c r="K2662" s="1"/>
  <c r="A2659" l="1"/>
  <c r="B2659" s="1"/>
  <c r="R2659"/>
  <c r="O2659"/>
  <c r="D2656"/>
  <c r="E2660"/>
  <c r="C2663"/>
  <c r="F2663"/>
  <c r="K2663" s="1"/>
  <c r="S2659" l="1"/>
  <c r="P2659"/>
  <c r="A2660"/>
  <c r="B2660" s="1"/>
  <c r="R2660"/>
  <c r="O2660"/>
  <c r="D2657"/>
  <c r="E2661"/>
  <c r="A2661" s="1"/>
  <c r="B2661" s="1"/>
  <c r="C2664"/>
  <c r="F2664"/>
  <c r="K2664" s="1"/>
  <c r="S2661" l="1"/>
  <c r="P2661"/>
  <c r="S2660"/>
  <c r="P2660"/>
  <c r="O2661"/>
  <c r="R2661"/>
  <c r="D2658"/>
  <c r="E2662"/>
  <c r="A2662" s="1"/>
  <c r="B2662" s="1"/>
  <c r="C2665"/>
  <c r="F2665"/>
  <c r="K2665" s="1"/>
  <c r="R2662" l="1"/>
  <c r="S2662"/>
  <c r="P2662"/>
  <c r="O2662"/>
  <c r="D2659"/>
  <c r="E2663"/>
  <c r="O2663" s="1"/>
  <c r="C2666"/>
  <c r="F2666"/>
  <c r="K2666" s="1"/>
  <c r="A2663" l="1"/>
  <c r="B2663" s="1"/>
  <c r="R2663"/>
  <c r="D2660"/>
  <c r="E2664"/>
  <c r="A2664" s="1"/>
  <c r="B2664" s="1"/>
  <c r="C2667"/>
  <c r="F2667"/>
  <c r="K2667" s="1"/>
  <c r="R2664" l="1"/>
  <c r="S2664"/>
  <c r="P2664"/>
  <c r="O2664"/>
  <c r="S2663"/>
  <c r="P2663"/>
  <c r="D2661"/>
  <c r="E2665"/>
  <c r="C2668"/>
  <c r="F2668"/>
  <c r="K2668" s="1"/>
  <c r="A2665" l="1"/>
  <c r="B2665" s="1"/>
  <c r="R2665"/>
  <c r="O2665"/>
  <c r="D2662"/>
  <c r="E2666"/>
  <c r="C2669"/>
  <c r="F2669"/>
  <c r="K2669" s="1"/>
  <c r="S2665" l="1"/>
  <c r="P2665"/>
  <c r="O2666"/>
  <c r="A2666"/>
  <c r="B2666" s="1"/>
  <c r="R2666"/>
  <c r="D2663"/>
  <c r="E2667"/>
  <c r="A2667" s="1"/>
  <c r="B2667" s="1"/>
  <c r="C2670"/>
  <c r="F2670"/>
  <c r="K2670" s="1"/>
  <c r="S2667" l="1"/>
  <c r="P2667"/>
  <c r="S2666"/>
  <c r="P2666"/>
  <c r="O2667"/>
  <c r="R2667"/>
  <c r="D2664"/>
  <c r="E2668"/>
  <c r="C2671"/>
  <c r="F2671"/>
  <c r="K2671" s="1"/>
  <c r="A2668" l="1"/>
  <c r="B2668" s="1"/>
  <c r="R2668"/>
  <c r="O2668"/>
  <c r="D2665"/>
  <c r="E2669"/>
  <c r="C2672"/>
  <c r="F2672"/>
  <c r="K2672" s="1"/>
  <c r="S2668" l="1"/>
  <c r="P2668"/>
  <c r="A2669"/>
  <c r="B2669" s="1"/>
  <c r="O2669"/>
  <c r="R2669"/>
  <c r="D2666"/>
  <c r="E2670"/>
  <c r="O2670" s="1"/>
  <c r="C2673"/>
  <c r="F2673"/>
  <c r="K2673" s="1"/>
  <c r="S2669" l="1"/>
  <c r="P2669"/>
  <c r="A2670"/>
  <c r="B2670" s="1"/>
  <c r="R2670"/>
  <c r="D2667"/>
  <c r="E2671"/>
  <c r="O2671" s="1"/>
  <c r="C2674"/>
  <c r="F2674"/>
  <c r="K2674" s="1"/>
  <c r="A2671" l="1"/>
  <c r="B2671" s="1"/>
  <c r="S2671" s="1"/>
  <c r="S2670"/>
  <c r="P2670"/>
  <c r="P2671"/>
  <c r="R2671"/>
  <c r="D2668"/>
  <c r="E2672"/>
  <c r="A2672" s="1"/>
  <c r="B2672" s="1"/>
  <c r="C2675"/>
  <c r="F2675"/>
  <c r="K2675" s="1"/>
  <c r="S2672" l="1"/>
  <c r="P2672"/>
  <c r="R2672"/>
  <c r="O2672"/>
  <c r="D2669"/>
  <c r="E2673"/>
  <c r="O2673" s="1"/>
  <c r="C2676"/>
  <c r="F2676"/>
  <c r="K2676" s="1"/>
  <c r="R2673" l="1"/>
  <c r="A2673"/>
  <c r="B2673" s="1"/>
  <c r="D2670"/>
  <c r="E2674"/>
  <c r="O2674" s="1"/>
  <c r="C2677"/>
  <c r="F2677"/>
  <c r="K2677" s="1"/>
  <c r="A2674" l="1"/>
  <c r="B2674" s="1"/>
  <c r="S2673"/>
  <c r="P2673"/>
  <c r="R2674"/>
  <c r="D2671"/>
  <c r="E2675"/>
  <c r="A2675" s="1"/>
  <c r="B2675" s="1"/>
  <c r="C2678"/>
  <c r="F2678"/>
  <c r="K2678" s="1"/>
  <c r="S2675" l="1"/>
  <c r="P2675"/>
  <c r="S2674"/>
  <c r="P2674"/>
  <c r="O2675"/>
  <c r="R2675"/>
  <c r="D2672"/>
  <c r="E2676"/>
  <c r="R2676" s="1"/>
  <c r="C2679"/>
  <c r="F2679"/>
  <c r="K2679" s="1"/>
  <c r="A2676" l="1"/>
  <c r="B2676" s="1"/>
  <c r="S2676" s="1"/>
  <c r="O2676"/>
  <c r="D2673"/>
  <c r="E2677"/>
  <c r="C2680"/>
  <c r="F2680"/>
  <c r="K2680" s="1"/>
  <c r="P2676" l="1"/>
  <c r="O2677"/>
  <c r="R2677"/>
  <c r="A2677"/>
  <c r="B2677" s="1"/>
  <c r="D2674"/>
  <c r="E2678"/>
  <c r="C2681"/>
  <c r="F2681"/>
  <c r="K2681" s="1"/>
  <c r="O2678" l="1"/>
  <c r="S2677"/>
  <c r="P2677"/>
  <c r="A2678"/>
  <c r="B2678" s="1"/>
  <c r="R2678"/>
  <c r="D2675"/>
  <c r="E2679"/>
  <c r="A2679" s="1"/>
  <c r="B2679" s="1"/>
  <c r="C2682"/>
  <c r="F2682"/>
  <c r="K2682" s="1"/>
  <c r="S2679" l="1"/>
  <c r="P2679"/>
  <c r="S2678"/>
  <c r="P2678"/>
  <c r="O2679"/>
  <c r="R2679"/>
  <c r="D2676"/>
  <c r="E2680"/>
  <c r="A2680" s="1"/>
  <c r="B2680" s="1"/>
  <c r="C2683"/>
  <c r="F2683"/>
  <c r="S2680" l="1"/>
  <c r="P2680"/>
  <c r="R2680"/>
  <c r="O2680"/>
  <c r="D2677"/>
  <c r="E2681"/>
  <c r="O2681" s="1"/>
  <c r="C2684"/>
  <c r="F2684"/>
  <c r="R2681" l="1"/>
  <c r="A2681"/>
  <c r="B2681" s="1"/>
  <c r="D2678"/>
  <c r="E2682"/>
  <c r="O2682" s="1"/>
  <c r="C2685"/>
  <c r="F2685"/>
  <c r="K2685" s="1"/>
  <c r="S2681" l="1"/>
  <c r="P2681"/>
  <c r="A2682"/>
  <c r="B2682" s="1"/>
  <c r="R2682"/>
  <c r="D2679"/>
  <c r="E2683"/>
  <c r="C2686"/>
  <c r="F2686"/>
  <c r="K2686" s="1"/>
  <c r="S2682" l="1"/>
  <c r="P2682"/>
  <c r="A2683"/>
  <c r="B2683" s="1"/>
  <c r="D2680"/>
  <c r="E2684"/>
  <c r="C2687"/>
  <c r="F2687"/>
  <c r="A2684" l="1"/>
  <c r="B2684" s="1"/>
  <c r="S2683"/>
  <c r="P2683"/>
  <c r="D2681"/>
  <c r="E2685"/>
  <c r="O2685" s="1"/>
  <c r="C2688"/>
  <c r="F2688"/>
  <c r="K2688" s="1"/>
  <c r="R2685" l="1"/>
  <c r="A2685"/>
  <c r="B2685" s="1"/>
  <c r="D2682"/>
  <c r="E2686"/>
  <c r="C2689"/>
  <c r="F2689"/>
  <c r="K2689" s="1"/>
  <c r="O2686" l="1"/>
  <c r="A2686"/>
  <c r="B2686" s="1"/>
  <c r="S2685"/>
  <c r="P2685"/>
  <c r="R2686"/>
  <c r="D2683"/>
  <c r="E2687"/>
  <c r="C2690"/>
  <c r="F2690"/>
  <c r="K2690" s="1"/>
  <c r="A2687" l="1"/>
  <c r="S2686"/>
  <c r="P2686"/>
  <c r="D2684"/>
  <c r="E2688"/>
  <c r="O2688" s="1"/>
  <c r="C2691"/>
  <c r="F2691"/>
  <c r="K2691" s="1"/>
  <c r="A2688" l="1"/>
  <c r="B2688" s="1"/>
  <c r="S2688" s="1"/>
  <c r="R2688"/>
  <c r="B2687"/>
  <c r="D2685"/>
  <c r="E2689"/>
  <c r="A2689" s="1"/>
  <c r="B2689" s="1"/>
  <c r="C2692"/>
  <c r="F2692"/>
  <c r="K2692" s="1"/>
  <c r="P2688" l="1"/>
  <c r="R2689"/>
  <c r="P2689"/>
  <c r="S2689"/>
  <c r="O2689"/>
  <c r="D2686"/>
  <c r="E2690"/>
  <c r="C2693"/>
  <c r="F2693"/>
  <c r="K2693" s="1"/>
  <c r="A2690" l="1"/>
  <c r="B2690" s="1"/>
  <c r="R2690"/>
  <c r="O2690"/>
  <c r="D2687"/>
  <c r="E2691"/>
  <c r="O2691" s="1"/>
  <c r="C2694"/>
  <c r="F2694"/>
  <c r="K2694" s="1"/>
  <c r="S2690" l="1"/>
  <c r="P2690"/>
  <c r="A2691"/>
  <c r="B2691" s="1"/>
  <c r="R2691"/>
  <c r="D2688"/>
  <c r="E2692"/>
  <c r="R2692" s="1"/>
  <c r="C2695"/>
  <c r="F2695"/>
  <c r="K2695" s="1"/>
  <c r="A2692" l="1"/>
  <c r="B2692" s="1"/>
  <c r="S2692" s="1"/>
  <c r="S2691"/>
  <c r="P2691"/>
  <c r="P2692"/>
  <c r="O2692"/>
  <c r="D2689"/>
  <c r="E2693"/>
  <c r="A2693" s="1"/>
  <c r="B2693" s="1"/>
  <c r="C2696"/>
  <c r="F2696"/>
  <c r="K2696" s="1"/>
  <c r="P2693" l="1"/>
  <c r="S2693"/>
  <c r="R2693"/>
  <c r="O2693"/>
  <c r="D2690"/>
  <c r="E2694"/>
  <c r="R2694" s="1"/>
  <c r="C2697"/>
  <c r="F2697"/>
  <c r="K2697" s="1"/>
  <c r="O2694" l="1"/>
  <c r="A2694"/>
  <c r="B2694" s="1"/>
  <c r="D2691"/>
  <c r="E2695"/>
  <c r="O2695" s="1"/>
  <c r="C2698"/>
  <c r="F2698"/>
  <c r="K2698" s="1"/>
  <c r="S2694" l="1"/>
  <c r="P2694"/>
  <c r="A2695"/>
  <c r="B2695" s="1"/>
  <c r="R2695"/>
  <c r="D2692"/>
  <c r="E2696"/>
  <c r="R2696" s="1"/>
  <c r="C2699"/>
  <c r="F2699"/>
  <c r="K2699" s="1"/>
  <c r="O2696" l="1"/>
  <c r="S2695"/>
  <c r="P2695"/>
  <c r="A2696"/>
  <c r="B2696" s="1"/>
  <c r="D2693"/>
  <c r="E2697"/>
  <c r="C2700"/>
  <c r="F2700"/>
  <c r="K2700" s="1"/>
  <c r="R2697" l="1"/>
  <c r="O2697"/>
  <c r="S2696"/>
  <c r="P2696"/>
  <c r="A2697"/>
  <c r="B2697" s="1"/>
  <c r="D2694"/>
  <c r="E2698"/>
  <c r="A2698" s="1"/>
  <c r="B2698" s="1"/>
  <c r="C2701"/>
  <c r="F2701"/>
  <c r="K2701" s="1"/>
  <c r="S2698" l="1"/>
  <c r="P2698"/>
  <c r="P2697"/>
  <c r="S2697"/>
  <c r="R2698"/>
  <c r="O2698"/>
  <c r="D2695"/>
  <c r="E2699"/>
  <c r="C2702"/>
  <c r="F2702"/>
  <c r="K2702" s="1"/>
  <c r="O2699" l="1"/>
  <c r="A2699"/>
  <c r="B2699" s="1"/>
  <c r="R2699"/>
  <c r="D2696"/>
  <c r="E2700"/>
  <c r="C2703"/>
  <c r="F2703"/>
  <c r="K2703" s="1"/>
  <c r="O2700" l="1"/>
  <c r="A2700"/>
  <c r="B2700" s="1"/>
  <c r="S2699"/>
  <c r="P2699"/>
  <c r="R2700"/>
  <c r="D2697"/>
  <c r="E2701"/>
  <c r="A2701" s="1"/>
  <c r="B2701" s="1"/>
  <c r="C2704"/>
  <c r="F2704"/>
  <c r="K2704" s="1"/>
  <c r="P2701" l="1"/>
  <c r="S2701"/>
  <c r="R2701"/>
  <c r="S2700"/>
  <c r="P2700"/>
  <c r="O2701"/>
  <c r="D2698"/>
  <c r="E2702"/>
  <c r="R2702" s="1"/>
  <c r="C2705"/>
  <c r="F2705"/>
  <c r="K2705" s="1"/>
  <c r="O2702" l="1"/>
  <c r="A2702"/>
  <c r="B2702" s="1"/>
  <c r="D2699"/>
  <c r="E2703"/>
  <c r="O2703" s="1"/>
  <c r="C2706"/>
  <c r="F2706"/>
  <c r="K2706" s="1"/>
  <c r="A2703" l="1"/>
  <c r="B2703" s="1"/>
  <c r="R2703"/>
  <c r="S2702"/>
  <c r="P2702"/>
  <c r="D2700"/>
  <c r="E2704"/>
  <c r="O2704" s="1"/>
  <c r="C2707"/>
  <c r="F2707"/>
  <c r="K2707" s="1"/>
  <c r="A2704" l="1"/>
  <c r="B2704" s="1"/>
  <c r="S2703"/>
  <c r="P2703"/>
  <c r="R2704"/>
  <c r="D2701"/>
  <c r="E2705"/>
  <c r="A2705" s="1"/>
  <c r="B2705" s="1"/>
  <c r="C2708"/>
  <c r="F2708"/>
  <c r="K2708" s="1"/>
  <c r="O2705" l="1"/>
  <c r="P2705"/>
  <c r="S2705"/>
  <c r="R2705"/>
  <c r="S2704"/>
  <c r="P2704"/>
  <c r="D2702"/>
  <c r="E2706"/>
  <c r="O2706" s="1"/>
  <c r="C2709"/>
  <c r="F2709"/>
  <c r="K2709" s="1"/>
  <c r="R2706" l="1"/>
  <c r="A2706"/>
  <c r="B2706" s="1"/>
  <c r="D2703"/>
  <c r="E2707"/>
  <c r="O2707" s="1"/>
  <c r="C2710"/>
  <c r="F2710"/>
  <c r="K2710" s="1"/>
  <c r="S2706" l="1"/>
  <c r="P2706"/>
  <c r="A2707"/>
  <c r="B2707" s="1"/>
  <c r="R2707"/>
  <c r="D2704"/>
  <c r="E2708"/>
  <c r="R2708" s="1"/>
  <c r="C2711"/>
  <c r="F2711"/>
  <c r="K2711" s="1"/>
  <c r="O2708" l="1"/>
  <c r="S2707"/>
  <c r="P2707"/>
  <c r="A2708"/>
  <c r="B2708" s="1"/>
  <c r="D2705"/>
  <c r="E2709"/>
  <c r="C2712"/>
  <c r="F2712"/>
  <c r="K2712" s="1"/>
  <c r="R2709" l="1"/>
  <c r="O2709"/>
  <c r="S2708"/>
  <c r="P2708"/>
  <c r="A2709"/>
  <c r="B2709" s="1"/>
  <c r="D2706"/>
  <c r="E2710"/>
  <c r="A2710" s="1"/>
  <c r="B2710" s="1"/>
  <c r="C2713"/>
  <c r="F2713"/>
  <c r="K2713" s="1"/>
  <c r="S2710" l="1"/>
  <c r="P2710"/>
  <c r="O2710"/>
  <c r="P2709"/>
  <c r="S2709"/>
  <c r="R2710"/>
  <c r="D2707"/>
  <c r="E2711"/>
  <c r="A2711" s="1"/>
  <c r="B2711" s="1"/>
  <c r="C2714"/>
  <c r="F2714"/>
  <c r="R2711" l="1"/>
  <c r="S2711"/>
  <c r="P2711"/>
  <c r="O2711"/>
  <c r="D2708"/>
  <c r="E2712"/>
  <c r="A2712" s="1"/>
  <c r="B2712" s="1"/>
  <c r="C2715"/>
  <c r="F2715"/>
  <c r="S2712" l="1"/>
  <c r="P2712"/>
  <c r="O2712"/>
  <c r="R2712"/>
  <c r="D2709"/>
  <c r="E2713"/>
  <c r="O2713" s="1"/>
  <c r="C2716"/>
  <c r="F2716"/>
  <c r="K2716" s="1"/>
  <c r="R2713" l="1"/>
  <c r="A2713"/>
  <c r="B2713" s="1"/>
  <c r="D2710"/>
  <c r="E2714"/>
  <c r="A2714" s="1"/>
  <c r="B2714" s="1"/>
  <c r="C2717"/>
  <c r="F2717"/>
  <c r="K2717" s="1"/>
  <c r="P2713" l="1"/>
  <c r="S2713"/>
  <c r="D2711"/>
  <c r="E2715"/>
  <c r="A2715" s="1"/>
  <c r="B2715" s="1"/>
  <c r="C2718"/>
  <c r="F2718"/>
  <c r="S2715" l="1"/>
  <c r="P2715"/>
  <c r="D2712"/>
  <c r="E2716"/>
  <c r="R2716" s="1"/>
  <c r="C2719"/>
  <c r="F2719"/>
  <c r="K2719" s="1"/>
  <c r="A2716" l="1"/>
  <c r="B2716" s="1"/>
  <c r="S2716" s="1"/>
  <c r="O2716"/>
  <c r="D2713"/>
  <c r="E2717"/>
  <c r="C2720"/>
  <c r="F2720"/>
  <c r="K2720" s="1"/>
  <c r="P2716" l="1"/>
  <c r="A2717"/>
  <c r="B2717" s="1"/>
  <c r="R2717"/>
  <c r="O2717"/>
  <c r="D2714"/>
  <c r="E2718"/>
  <c r="C2721"/>
  <c r="F2721"/>
  <c r="K2721" s="1"/>
  <c r="P2717" l="1"/>
  <c r="S2717"/>
  <c r="A2718"/>
  <c r="D2715"/>
  <c r="E2719"/>
  <c r="A2719" s="1"/>
  <c r="B2719" s="1"/>
  <c r="C2722"/>
  <c r="F2722"/>
  <c r="K2722" s="1"/>
  <c r="S2719" l="1"/>
  <c r="P2719"/>
  <c r="B2718"/>
  <c r="O2719"/>
  <c r="R2719"/>
  <c r="D2716"/>
  <c r="E2720"/>
  <c r="A2720" s="1"/>
  <c r="B2720" s="1"/>
  <c r="C2723"/>
  <c r="F2723"/>
  <c r="K2723" s="1"/>
  <c r="O2720" l="1"/>
  <c r="S2720"/>
  <c r="P2720"/>
  <c r="S2718"/>
  <c r="P2718"/>
  <c r="R2720"/>
  <c r="D2717"/>
  <c r="E2721"/>
  <c r="R2721" s="1"/>
  <c r="C2724"/>
  <c r="F2724"/>
  <c r="K2724" s="1"/>
  <c r="O2721" l="1"/>
  <c r="A2721"/>
  <c r="B2721" s="1"/>
  <c r="D2718"/>
  <c r="E2722"/>
  <c r="A2722" s="1"/>
  <c r="B2722" s="1"/>
  <c r="C2725"/>
  <c r="F2725"/>
  <c r="K2725" s="1"/>
  <c r="S2722" l="1"/>
  <c r="P2722"/>
  <c r="R2722"/>
  <c r="P2721"/>
  <c r="S2721"/>
  <c r="O2722"/>
  <c r="D2719"/>
  <c r="E2723"/>
  <c r="R2723" s="1"/>
  <c r="C2726"/>
  <c r="F2726"/>
  <c r="K2726" s="1"/>
  <c r="O2723" l="1"/>
  <c r="A2723"/>
  <c r="B2723" s="1"/>
  <c r="D2720"/>
  <c r="E2724"/>
  <c r="C2727"/>
  <c r="F2727"/>
  <c r="K2727" s="1"/>
  <c r="O2724" l="1"/>
  <c r="A2724"/>
  <c r="B2724" s="1"/>
  <c r="S2723"/>
  <c r="P2723"/>
  <c r="R2724"/>
  <c r="D2721"/>
  <c r="E2725"/>
  <c r="A2725" s="1"/>
  <c r="B2725" s="1"/>
  <c r="C2728"/>
  <c r="F2728"/>
  <c r="K2728" s="1"/>
  <c r="P2725" l="1"/>
  <c r="S2725"/>
  <c r="O2725"/>
  <c r="S2724"/>
  <c r="P2724"/>
  <c r="R2725"/>
  <c r="D2722"/>
  <c r="E2726"/>
  <c r="R2726" s="1"/>
  <c r="C2729"/>
  <c r="F2729"/>
  <c r="K2729" s="1"/>
  <c r="O2726" l="1"/>
  <c r="A2726"/>
  <c r="B2726" s="1"/>
  <c r="D2723"/>
  <c r="E2727"/>
  <c r="C2730"/>
  <c r="F2730"/>
  <c r="K2730" s="1"/>
  <c r="A2727" l="1"/>
  <c r="B2727" s="1"/>
  <c r="O2727"/>
  <c r="S2726"/>
  <c r="P2726"/>
  <c r="R2727"/>
  <c r="D2724"/>
  <c r="E2728"/>
  <c r="O2728" s="1"/>
  <c r="C2731"/>
  <c r="F2731"/>
  <c r="K2731" s="1"/>
  <c r="A2728" l="1"/>
  <c r="B2728" s="1"/>
  <c r="S2727"/>
  <c r="P2727"/>
  <c r="R2728"/>
  <c r="D2725"/>
  <c r="E2729"/>
  <c r="O2729" s="1"/>
  <c r="C2732"/>
  <c r="F2732"/>
  <c r="K2732" s="1"/>
  <c r="A2729" l="1"/>
  <c r="B2729" s="1"/>
  <c r="P2729" s="1"/>
  <c r="S2728"/>
  <c r="P2728"/>
  <c r="S2729"/>
  <c r="R2729"/>
  <c r="D2726"/>
  <c r="E2730"/>
  <c r="A2730" s="1"/>
  <c r="B2730" s="1"/>
  <c r="C2733"/>
  <c r="F2733"/>
  <c r="K2733" s="1"/>
  <c r="S2730" l="1"/>
  <c r="P2730"/>
  <c r="R2730"/>
  <c r="O2730"/>
  <c r="D2727"/>
  <c r="E2731"/>
  <c r="O2731" s="1"/>
  <c r="C2734"/>
  <c r="F2734"/>
  <c r="K2734" s="1"/>
  <c r="R2731" l="1"/>
  <c r="A2731"/>
  <c r="B2731" s="1"/>
  <c r="D2728"/>
  <c r="E2732"/>
  <c r="O2732" s="1"/>
  <c r="C2735"/>
  <c r="F2735"/>
  <c r="K2735" s="1"/>
  <c r="S2731" l="1"/>
  <c r="P2731"/>
  <c r="A2732"/>
  <c r="B2732" s="1"/>
  <c r="R2732"/>
  <c r="D2729"/>
  <c r="E2733"/>
  <c r="R2733" s="1"/>
  <c r="C2736"/>
  <c r="F2736"/>
  <c r="K2736" s="1"/>
  <c r="A2733" l="1"/>
  <c r="B2733" s="1"/>
  <c r="P2733" s="1"/>
  <c r="S2732"/>
  <c r="P2732"/>
  <c r="O2733"/>
  <c r="D2730"/>
  <c r="E2734"/>
  <c r="A2734" s="1"/>
  <c r="B2734" s="1"/>
  <c r="C2737"/>
  <c r="F2737"/>
  <c r="K2737" s="1"/>
  <c r="S2733" l="1"/>
  <c r="S2734"/>
  <c r="P2734"/>
  <c r="R2734"/>
  <c r="O2734"/>
  <c r="D2731"/>
  <c r="E2735"/>
  <c r="R2735" s="1"/>
  <c r="C2738"/>
  <c r="F2738"/>
  <c r="K2738" s="1"/>
  <c r="O2735" l="1"/>
  <c r="A2735"/>
  <c r="B2735" s="1"/>
  <c r="D2732"/>
  <c r="E2736"/>
  <c r="O2736" s="1"/>
  <c r="C2739"/>
  <c r="F2739"/>
  <c r="K2739" s="1"/>
  <c r="S2735" l="1"/>
  <c r="P2735"/>
  <c r="A2736"/>
  <c r="B2736" s="1"/>
  <c r="R2736"/>
  <c r="D2733"/>
  <c r="E2737"/>
  <c r="R2737" s="1"/>
  <c r="C2740"/>
  <c r="F2740"/>
  <c r="K2740" s="1"/>
  <c r="O2737" l="1"/>
  <c r="S2736"/>
  <c r="P2736"/>
  <c r="A2737"/>
  <c r="B2737" s="1"/>
  <c r="D2734"/>
  <c r="E2738"/>
  <c r="C2741"/>
  <c r="F2741"/>
  <c r="K2741" s="1"/>
  <c r="R2738" l="1"/>
  <c r="O2738"/>
  <c r="P2737"/>
  <c r="S2737"/>
  <c r="A2738"/>
  <c r="B2738" s="1"/>
  <c r="D2735"/>
  <c r="E2739"/>
  <c r="A2739" s="1"/>
  <c r="B2739" s="1"/>
  <c r="C2742"/>
  <c r="F2742"/>
  <c r="K2742" s="1"/>
  <c r="S2739" l="1"/>
  <c r="P2739"/>
  <c r="R2739"/>
  <c r="S2738"/>
  <c r="P2738"/>
  <c r="O2739"/>
  <c r="D2736"/>
  <c r="E2740"/>
  <c r="C2743"/>
  <c r="F2743"/>
  <c r="K2743" s="1"/>
  <c r="R2740" l="1"/>
  <c r="A2740"/>
  <c r="B2740" s="1"/>
  <c r="O2740"/>
  <c r="D2737"/>
  <c r="E2741"/>
  <c r="C2744"/>
  <c r="F2744"/>
  <c r="A2741" l="1"/>
  <c r="B2741" s="1"/>
  <c r="O2741"/>
  <c r="S2740"/>
  <c r="P2740"/>
  <c r="R2741"/>
  <c r="D2738"/>
  <c r="E2742"/>
  <c r="C2745"/>
  <c r="F2745"/>
  <c r="P2741" l="1"/>
  <c r="S2741"/>
  <c r="A2742"/>
  <c r="B2742" s="1"/>
  <c r="R2742"/>
  <c r="O2742"/>
  <c r="D2739"/>
  <c r="E2743"/>
  <c r="R2743" s="1"/>
  <c r="C2746"/>
  <c r="F2746"/>
  <c r="K2746" s="1"/>
  <c r="O2743" l="1"/>
  <c r="S2742"/>
  <c r="P2742"/>
  <c r="A2743"/>
  <c r="B2743" s="1"/>
  <c r="D2740"/>
  <c r="E2744"/>
  <c r="A2744" s="1"/>
  <c r="B2744" s="1"/>
  <c r="C2747"/>
  <c r="F2747"/>
  <c r="K2747" s="1"/>
  <c r="S2743" l="1"/>
  <c r="P2743"/>
  <c r="D2741"/>
  <c r="E2745"/>
  <c r="A2745" s="1"/>
  <c r="B2745" s="1"/>
  <c r="C2748"/>
  <c r="F2748"/>
  <c r="P2745" l="1"/>
  <c r="S2745"/>
  <c r="D2742"/>
  <c r="E2746"/>
  <c r="R2746" s="1"/>
  <c r="C2749"/>
  <c r="F2749"/>
  <c r="K2749" s="1"/>
  <c r="O2746" l="1"/>
  <c r="A2746"/>
  <c r="B2746" s="1"/>
  <c r="D2743"/>
  <c r="E2747"/>
  <c r="R2747" s="1"/>
  <c r="C2750"/>
  <c r="F2750"/>
  <c r="K2750" s="1"/>
  <c r="S2746" l="1"/>
  <c r="P2746"/>
  <c r="A2747"/>
  <c r="B2747" s="1"/>
  <c r="O2747"/>
  <c r="D2744"/>
  <c r="E2748"/>
  <c r="C2751"/>
  <c r="F2751"/>
  <c r="K2751" s="1"/>
  <c r="A2748" l="1"/>
  <c r="B2748" s="1"/>
  <c r="S2747"/>
  <c r="P2747"/>
  <c r="D2745"/>
  <c r="E2749"/>
  <c r="C2752"/>
  <c r="F2752"/>
  <c r="K2752" s="1"/>
  <c r="S2748" l="1"/>
  <c r="P2748"/>
  <c r="O2749"/>
  <c r="A2749"/>
  <c r="B2749" s="1"/>
  <c r="R2749"/>
  <c r="D2746"/>
  <c r="E2750"/>
  <c r="C2753"/>
  <c r="F2753"/>
  <c r="K2753" s="1"/>
  <c r="P2749" l="1"/>
  <c r="S2749"/>
  <c r="O2750"/>
  <c r="A2750"/>
  <c r="B2750" s="1"/>
  <c r="R2750"/>
  <c r="D2747"/>
  <c r="E2751"/>
  <c r="A2751" s="1"/>
  <c r="B2751" s="1"/>
  <c r="C2754"/>
  <c r="F2754"/>
  <c r="K2754" s="1"/>
  <c r="S2751" l="1"/>
  <c r="P2751"/>
  <c r="S2750"/>
  <c r="P2750"/>
  <c r="R2751"/>
  <c r="O2751"/>
  <c r="D2748"/>
  <c r="E2752"/>
  <c r="A2752" s="1"/>
  <c r="B2752" s="1"/>
  <c r="C2755"/>
  <c r="F2755"/>
  <c r="K2755" s="1"/>
  <c r="S2752" l="1"/>
  <c r="P2752"/>
  <c r="O2752"/>
  <c r="R2752"/>
  <c r="D2749"/>
  <c r="E2753"/>
  <c r="R2753" s="1"/>
  <c r="C2756"/>
  <c r="F2756"/>
  <c r="K2756" s="1"/>
  <c r="A2753" l="1"/>
  <c r="B2753" s="1"/>
  <c r="P2753" s="1"/>
  <c r="O2753"/>
  <c r="D2750"/>
  <c r="E2754"/>
  <c r="C2757"/>
  <c r="F2757"/>
  <c r="K2757" s="1"/>
  <c r="S2753" l="1"/>
  <c r="O2754"/>
  <c r="R2754"/>
  <c r="A2754"/>
  <c r="B2754" s="1"/>
  <c r="D2751"/>
  <c r="E2755"/>
  <c r="C2758"/>
  <c r="F2758"/>
  <c r="K2758" s="1"/>
  <c r="A2755" l="1"/>
  <c r="B2755" s="1"/>
  <c r="S2754"/>
  <c r="P2754"/>
  <c r="R2755"/>
  <c r="O2755"/>
  <c r="D2752"/>
  <c r="E2756"/>
  <c r="A2756" s="1"/>
  <c r="B2756" s="1"/>
  <c r="C2759"/>
  <c r="F2759"/>
  <c r="K2759" s="1"/>
  <c r="S2756" l="1"/>
  <c r="P2756"/>
  <c r="S2755"/>
  <c r="P2755"/>
  <c r="R2756"/>
  <c r="O2756"/>
  <c r="D2753"/>
  <c r="E2757"/>
  <c r="O2757" s="1"/>
  <c r="C2760"/>
  <c r="F2760"/>
  <c r="K2760" s="1"/>
  <c r="A2757" l="1"/>
  <c r="B2757" s="1"/>
  <c r="R2757"/>
  <c r="D2754"/>
  <c r="E2758"/>
  <c r="C2761"/>
  <c r="F2761"/>
  <c r="K2761" s="1"/>
  <c r="P2757" l="1"/>
  <c r="S2757"/>
  <c r="A2758"/>
  <c r="B2758" s="1"/>
  <c r="O2758"/>
  <c r="R2758"/>
  <c r="D2755"/>
  <c r="E2759"/>
  <c r="A2759" s="1"/>
  <c r="B2759" s="1"/>
  <c r="C2762"/>
  <c r="F2762"/>
  <c r="K2762" s="1"/>
  <c r="S2759" l="1"/>
  <c r="P2759"/>
  <c r="S2758"/>
  <c r="P2758"/>
  <c r="R2759"/>
  <c r="O2759"/>
  <c r="D2756"/>
  <c r="E2760"/>
  <c r="C2763"/>
  <c r="F2763"/>
  <c r="K2763" s="1"/>
  <c r="R2760" l="1"/>
  <c r="O2760"/>
  <c r="A2760"/>
  <c r="B2760" s="1"/>
  <c r="D2757"/>
  <c r="E2761"/>
  <c r="C2764"/>
  <c r="F2764"/>
  <c r="K2764" s="1"/>
  <c r="O2761" l="1"/>
  <c r="S2760"/>
  <c r="P2760"/>
  <c r="A2761"/>
  <c r="B2761" s="1"/>
  <c r="R2761"/>
  <c r="D2758"/>
  <c r="E2762"/>
  <c r="A2762" s="1"/>
  <c r="B2762" s="1"/>
  <c r="C2765"/>
  <c r="F2765"/>
  <c r="K2765" s="1"/>
  <c r="S2762" l="1"/>
  <c r="P2762"/>
  <c r="P2761"/>
  <c r="S2761"/>
  <c r="O2762"/>
  <c r="R2762"/>
  <c r="D2759"/>
  <c r="E2763"/>
  <c r="A2763" s="1"/>
  <c r="B2763" s="1"/>
  <c r="C2766"/>
  <c r="F2766"/>
  <c r="K2766" s="1"/>
  <c r="S2763" l="1"/>
  <c r="P2763"/>
  <c r="R2763"/>
  <c r="O2763"/>
  <c r="D2760"/>
  <c r="E2764"/>
  <c r="O2764" s="1"/>
  <c r="C2767"/>
  <c r="F2767"/>
  <c r="K2767" s="1"/>
  <c r="R2764" l="1"/>
  <c r="A2764"/>
  <c r="B2764" s="1"/>
  <c r="D2761"/>
  <c r="E2765"/>
  <c r="O2765" s="1"/>
  <c r="C2768"/>
  <c r="F2768"/>
  <c r="K2768" s="1"/>
  <c r="S2764" l="1"/>
  <c r="P2764"/>
  <c r="A2765"/>
  <c r="B2765" s="1"/>
  <c r="R2765"/>
  <c r="D2762"/>
  <c r="E2766"/>
  <c r="R2766" s="1"/>
  <c r="C2769"/>
  <c r="F2769"/>
  <c r="K2769" s="1"/>
  <c r="A2766" l="1"/>
  <c r="B2766" s="1"/>
  <c r="S2766" s="1"/>
  <c r="P2765"/>
  <c r="S2765"/>
  <c r="P2766"/>
  <c r="O2766"/>
  <c r="D2763"/>
  <c r="E2767"/>
  <c r="A2767" s="1"/>
  <c r="B2767" s="1"/>
  <c r="C2770"/>
  <c r="F2770"/>
  <c r="K2770" s="1"/>
  <c r="S2767" l="1"/>
  <c r="P2767"/>
  <c r="R2767"/>
  <c r="O2767"/>
  <c r="D2764"/>
  <c r="E2768"/>
  <c r="R2768" s="1"/>
  <c r="C2771"/>
  <c r="F2771"/>
  <c r="K2771" s="1"/>
  <c r="O2768" l="1"/>
  <c r="A2768"/>
  <c r="B2768" s="1"/>
  <c r="D2765"/>
  <c r="E2769"/>
  <c r="O2769" s="1"/>
  <c r="C2772"/>
  <c r="F2772"/>
  <c r="K2772" s="1"/>
  <c r="S2768" l="1"/>
  <c r="P2768"/>
  <c r="A2769"/>
  <c r="B2769" s="1"/>
  <c r="R2769"/>
  <c r="D2766"/>
  <c r="E2770"/>
  <c r="R2770" s="1"/>
  <c r="C2773"/>
  <c r="F2773"/>
  <c r="K2773" s="1"/>
  <c r="O2770" l="1"/>
  <c r="P2769"/>
  <c r="S2769"/>
  <c r="A2770"/>
  <c r="B2770" s="1"/>
  <c r="D2767"/>
  <c r="E2771"/>
  <c r="C2774"/>
  <c r="F2774"/>
  <c r="K2774" s="1"/>
  <c r="R2771" l="1"/>
  <c r="O2771"/>
  <c r="S2770"/>
  <c r="P2770"/>
  <c r="A2771"/>
  <c r="B2771" s="1"/>
  <c r="D2768"/>
  <c r="E2772"/>
  <c r="A2772" s="1"/>
  <c r="B2772" s="1"/>
  <c r="C2775"/>
  <c r="F2775"/>
  <c r="S2772" l="1"/>
  <c r="P2772"/>
  <c r="S2771"/>
  <c r="P2771"/>
  <c r="R2772"/>
  <c r="O2772"/>
  <c r="D2769"/>
  <c r="E2773"/>
  <c r="C2776"/>
  <c r="F2776"/>
  <c r="O2773" l="1"/>
  <c r="A2773"/>
  <c r="B2773" s="1"/>
  <c r="R2773"/>
  <c r="D2770"/>
  <c r="E2774"/>
  <c r="O2774" s="1"/>
  <c r="C2777"/>
  <c r="F2777"/>
  <c r="K2777" s="1"/>
  <c r="A2774" l="1"/>
  <c r="B2774" s="1"/>
  <c r="P2773"/>
  <c r="S2773"/>
  <c r="R2774"/>
  <c r="D2771"/>
  <c r="E2775"/>
  <c r="A2775" s="1"/>
  <c r="B2775" s="1"/>
  <c r="C2778"/>
  <c r="F2778"/>
  <c r="K2778" s="1"/>
  <c r="S2775" l="1"/>
  <c r="P2775"/>
  <c r="P2774"/>
  <c r="S2774"/>
  <c r="D2772"/>
  <c r="E2776"/>
  <c r="C2779"/>
  <c r="F2779"/>
  <c r="A2776" l="1"/>
  <c r="B2776" s="1"/>
  <c r="D2773"/>
  <c r="E2777"/>
  <c r="C2780"/>
  <c r="F2780"/>
  <c r="K2780" s="1"/>
  <c r="O2777" l="1"/>
  <c r="A2777"/>
  <c r="B2777" s="1"/>
  <c r="R2777"/>
  <c r="D2774"/>
  <c r="E2778"/>
  <c r="A2778" s="1"/>
  <c r="B2778" s="1"/>
  <c r="C2781"/>
  <c r="F2781"/>
  <c r="K2781" s="1"/>
  <c r="S2778" l="1"/>
  <c r="P2778"/>
  <c r="P2777"/>
  <c r="S2777"/>
  <c r="O2778"/>
  <c r="R2778"/>
  <c r="D2775"/>
  <c r="E2779"/>
  <c r="C2782"/>
  <c r="F2782"/>
  <c r="K2782" s="1"/>
  <c r="A2779" l="1"/>
  <c r="D2776"/>
  <c r="E2780"/>
  <c r="C2783"/>
  <c r="F2783"/>
  <c r="K2783" s="1"/>
  <c r="A2780" l="1"/>
  <c r="B2780" s="1"/>
  <c r="R2780"/>
  <c r="O2780"/>
  <c r="B2779"/>
  <c r="D2777"/>
  <c r="E2781"/>
  <c r="C2784"/>
  <c r="F2784"/>
  <c r="K2784" s="1"/>
  <c r="S2780" l="1"/>
  <c r="P2780"/>
  <c r="R2781"/>
  <c r="A2781"/>
  <c r="B2781" s="1"/>
  <c r="O2781"/>
  <c r="D2778"/>
  <c r="E2782"/>
  <c r="R2782" s="1"/>
  <c r="C2785"/>
  <c r="F2785"/>
  <c r="K2785" s="1"/>
  <c r="A2782" l="1"/>
  <c r="B2782" s="1"/>
  <c r="S2782" s="1"/>
  <c r="S2781"/>
  <c r="P2781"/>
  <c r="O2782"/>
  <c r="D2779"/>
  <c r="E2783"/>
  <c r="C2786"/>
  <c r="F2786"/>
  <c r="K2786" s="1"/>
  <c r="P2782" l="1"/>
  <c r="O2783"/>
  <c r="A2783"/>
  <c r="B2783" s="1"/>
  <c r="R2783"/>
  <c r="D2780"/>
  <c r="E2784"/>
  <c r="C2787"/>
  <c r="F2787"/>
  <c r="K2787" s="1"/>
  <c r="A2784" l="1"/>
  <c r="B2784" s="1"/>
  <c r="R2784"/>
  <c r="S2783"/>
  <c r="P2783"/>
  <c r="O2784"/>
  <c r="D2781"/>
  <c r="E2785"/>
  <c r="A2785" s="1"/>
  <c r="B2785" s="1"/>
  <c r="C2788"/>
  <c r="F2788"/>
  <c r="K2788" s="1"/>
  <c r="S2785" l="1"/>
  <c r="P2785"/>
  <c r="S2784"/>
  <c r="P2784"/>
  <c r="O2785"/>
  <c r="R2785"/>
  <c r="D2782"/>
  <c r="E2786"/>
  <c r="C2789"/>
  <c r="F2789"/>
  <c r="K2789" s="1"/>
  <c r="O2786" l="1"/>
  <c r="A2786"/>
  <c r="B2786" s="1"/>
  <c r="R2786"/>
  <c r="D2783"/>
  <c r="E2787"/>
  <c r="C2790"/>
  <c r="F2790"/>
  <c r="K2790" s="1"/>
  <c r="A2787" l="1"/>
  <c r="B2787" s="1"/>
  <c r="O2787"/>
  <c r="S2786"/>
  <c r="P2786"/>
  <c r="R2787"/>
  <c r="D2784"/>
  <c r="E2788"/>
  <c r="A2788" s="1"/>
  <c r="B2788" s="1"/>
  <c r="C2791"/>
  <c r="F2791"/>
  <c r="K2791" s="1"/>
  <c r="S2788" l="1"/>
  <c r="P2788"/>
  <c r="R2788"/>
  <c r="S2787"/>
  <c r="P2787"/>
  <c r="O2788"/>
  <c r="D2785"/>
  <c r="E2789"/>
  <c r="R2789" s="1"/>
  <c r="C2792"/>
  <c r="F2792"/>
  <c r="K2792" s="1"/>
  <c r="O2789" l="1"/>
  <c r="A2789"/>
  <c r="B2789" s="1"/>
  <c r="D2786"/>
  <c r="E2790"/>
  <c r="C2793"/>
  <c r="F2793"/>
  <c r="K2793" s="1"/>
  <c r="O2790" l="1"/>
  <c r="A2790"/>
  <c r="B2790" s="1"/>
  <c r="S2789"/>
  <c r="P2789"/>
  <c r="R2790"/>
  <c r="D2787"/>
  <c r="E2791"/>
  <c r="A2791" s="1"/>
  <c r="B2791" s="1"/>
  <c r="C2794"/>
  <c r="F2794"/>
  <c r="K2794" s="1"/>
  <c r="S2791" l="1"/>
  <c r="P2791"/>
  <c r="O2791"/>
  <c r="S2790"/>
  <c r="P2790"/>
  <c r="R2791"/>
  <c r="D2788"/>
  <c r="E2792"/>
  <c r="R2792" s="1"/>
  <c r="C2795"/>
  <c r="F2795"/>
  <c r="K2795" s="1"/>
  <c r="O2792" l="1"/>
  <c r="A2792"/>
  <c r="B2792" s="1"/>
  <c r="D2789"/>
  <c r="E2793"/>
  <c r="C2796"/>
  <c r="F2796"/>
  <c r="K2796" s="1"/>
  <c r="A2793" l="1"/>
  <c r="B2793" s="1"/>
  <c r="O2793"/>
  <c r="S2792"/>
  <c r="P2792"/>
  <c r="R2793"/>
  <c r="D2790"/>
  <c r="E2794"/>
  <c r="O2794" s="1"/>
  <c r="C2797"/>
  <c r="F2797"/>
  <c r="K2797" s="1"/>
  <c r="A2794" l="1"/>
  <c r="B2794" s="1"/>
  <c r="S2793"/>
  <c r="P2793"/>
  <c r="R2794"/>
  <c r="D2791"/>
  <c r="E2795"/>
  <c r="O2795" s="1"/>
  <c r="C2798"/>
  <c r="F2798"/>
  <c r="K2798" s="1"/>
  <c r="A2795" l="1"/>
  <c r="B2795" s="1"/>
  <c r="S2794"/>
  <c r="P2794"/>
  <c r="R2795"/>
  <c r="D2792"/>
  <c r="E2796"/>
  <c r="A2796" s="1"/>
  <c r="B2796" s="1"/>
  <c r="C2799"/>
  <c r="F2799"/>
  <c r="K2799" s="1"/>
  <c r="O2796" l="1"/>
  <c r="S2796"/>
  <c r="P2796"/>
  <c r="R2796"/>
  <c r="S2795"/>
  <c r="P2795"/>
  <c r="D2793"/>
  <c r="E2797"/>
  <c r="O2797" s="1"/>
  <c r="C2800"/>
  <c r="F2800"/>
  <c r="K2800" s="1"/>
  <c r="R2797" l="1"/>
  <c r="A2797"/>
  <c r="B2797" s="1"/>
  <c r="D2794"/>
  <c r="E2798"/>
  <c r="O2798" s="1"/>
  <c r="C2801"/>
  <c r="F2801"/>
  <c r="K2801" s="1"/>
  <c r="S2797" l="1"/>
  <c r="P2797"/>
  <c r="A2798"/>
  <c r="B2798" s="1"/>
  <c r="R2798"/>
  <c r="D2795"/>
  <c r="E2799"/>
  <c r="R2799" s="1"/>
  <c r="C2802"/>
  <c r="F2802"/>
  <c r="K2802" s="1"/>
  <c r="A2799" l="1"/>
  <c r="B2799" s="1"/>
  <c r="S2799" s="1"/>
  <c r="S2798"/>
  <c r="P2798"/>
  <c r="O2799"/>
  <c r="D2796"/>
  <c r="E2800"/>
  <c r="A2800" s="1"/>
  <c r="B2800" s="1"/>
  <c r="C2803"/>
  <c r="F2803"/>
  <c r="K2803" s="1"/>
  <c r="P2799" l="1"/>
  <c r="S2800"/>
  <c r="P2800"/>
  <c r="R2800"/>
  <c r="O2800"/>
  <c r="D2797"/>
  <c r="E2801"/>
  <c r="R2801" s="1"/>
  <c r="C2804"/>
  <c r="F2804"/>
  <c r="K2804" s="1"/>
  <c r="O2801" l="1"/>
  <c r="A2801"/>
  <c r="B2801" s="1"/>
  <c r="D2798"/>
  <c r="E2802"/>
  <c r="O2802" s="1"/>
  <c r="C2805"/>
  <c r="F2805"/>
  <c r="A2802" l="1"/>
  <c r="B2802" s="1"/>
  <c r="S2801"/>
  <c r="P2801"/>
  <c r="R2802"/>
  <c r="D2799"/>
  <c r="E2803"/>
  <c r="O2803" s="1"/>
  <c r="C2806"/>
  <c r="F2806"/>
  <c r="A2803" l="1"/>
  <c r="B2803" s="1"/>
  <c r="S2803" s="1"/>
  <c r="S2802"/>
  <c r="P2802"/>
  <c r="R2803"/>
  <c r="D2800"/>
  <c r="E2804"/>
  <c r="A2804" s="1"/>
  <c r="B2804" s="1"/>
  <c r="C2807"/>
  <c r="F2807"/>
  <c r="K2807" s="1"/>
  <c r="P2803" l="1"/>
  <c r="S2804"/>
  <c r="P2804"/>
  <c r="R2804"/>
  <c r="O2804"/>
  <c r="D2801"/>
  <c r="E2805"/>
  <c r="C2808"/>
  <c r="F2808"/>
  <c r="K2808" s="1"/>
  <c r="A2805" l="1"/>
  <c r="B2805" s="1"/>
  <c r="D2802"/>
  <c r="E2806"/>
  <c r="C2809"/>
  <c r="F2809"/>
  <c r="A2806" l="1"/>
  <c r="B2806" s="1"/>
  <c r="D2803"/>
  <c r="E2807"/>
  <c r="A2807" s="1"/>
  <c r="B2807" s="1"/>
  <c r="C2810"/>
  <c r="F2810"/>
  <c r="K2810" s="1"/>
  <c r="S2807" l="1"/>
  <c r="P2807"/>
  <c r="S2806"/>
  <c r="P2806"/>
  <c r="O2807"/>
  <c r="R2807"/>
  <c r="D2804"/>
  <c r="E2808"/>
  <c r="C2811"/>
  <c r="F2811"/>
  <c r="K2811" s="1"/>
  <c r="A2808" l="1"/>
  <c r="B2808" s="1"/>
  <c r="R2808"/>
  <c r="O2808"/>
  <c r="D2805"/>
  <c r="E2809"/>
  <c r="C2812"/>
  <c r="F2812"/>
  <c r="K2812" s="1"/>
  <c r="S2808" l="1"/>
  <c r="P2808"/>
  <c r="A2809"/>
  <c r="D2806"/>
  <c r="E2810"/>
  <c r="A2810" s="1"/>
  <c r="B2810" s="1"/>
  <c r="C2813"/>
  <c r="F2813"/>
  <c r="K2813" s="1"/>
  <c r="S2810" l="1"/>
  <c r="P2810"/>
  <c r="B2809"/>
  <c r="O2810"/>
  <c r="R2810"/>
  <c r="D2807"/>
  <c r="E2811"/>
  <c r="O2811" s="1"/>
  <c r="C2814"/>
  <c r="F2814"/>
  <c r="K2814" s="1"/>
  <c r="R2811" l="1"/>
  <c r="S2809"/>
  <c r="P2809"/>
  <c r="A2811"/>
  <c r="B2811" s="1"/>
  <c r="D2808"/>
  <c r="E2812"/>
  <c r="C2815"/>
  <c r="F2815"/>
  <c r="K2815" s="1"/>
  <c r="O2812" l="1"/>
  <c r="R2812"/>
  <c r="S2811"/>
  <c r="P2811"/>
  <c r="A2812"/>
  <c r="B2812" s="1"/>
  <c r="D2809"/>
  <c r="E2813"/>
  <c r="A2813" s="1"/>
  <c r="B2813" s="1"/>
  <c r="C2816"/>
  <c r="F2816"/>
  <c r="K2816" s="1"/>
  <c r="S2813" l="1"/>
  <c r="P2813"/>
  <c r="R2813"/>
  <c r="S2812"/>
  <c r="P2812"/>
  <c r="O2813"/>
  <c r="D2810"/>
  <c r="E2814"/>
  <c r="R2814" s="1"/>
  <c r="C2817"/>
  <c r="F2817"/>
  <c r="K2817" s="1"/>
  <c r="O2814" l="1"/>
  <c r="A2814"/>
  <c r="B2814" s="1"/>
  <c r="D2811"/>
  <c r="E2815"/>
  <c r="C2818"/>
  <c r="F2818"/>
  <c r="K2818" s="1"/>
  <c r="O2815" l="1"/>
  <c r="A2815"/>
  <c r="B2815" s="1"/>
  <c r="S2814"/>
  <c r="P2814"/>
  <c r="R2815"/>
  <c r="D2812"/>
  <c r="E2816"/>
  <c r="O2816" s="1"/>
  <c r="C2819"/>
  <c r="F2819"/>
  <c r="K2819" s="1"/>
  <c r="A2816" l="1"/>
  <c r="B2816" s="1"/>
  <c r="S2815"/>
  <c r="P2815"/>
  <c r="R2816"/>
  <c r="D2813"/>
  <c r="E2817"/>
  <c r="R2817" s="1"/>
  <c r="C2820"/>
  <c r="F2820"/>
  <c r="K2820" s="1"/>
  <c r="A2817" l="1"/>
  <c r="B2817" s="1"/>
  <c r="S2817" s="1"/>
  <c r="S2816"/>
  <c r="P2816"/>
  <c r="O2817"/>
  <c r="D2814"/>
  <c r="E2818"/>
  <c r="A2818" s="1"/>
  <c r="B2818" s="1"/>
  <c r="C2821"/>
  <c r="F2821"/>
  <c r="K2821" s="1"/>
  <c r="P2817" l="1"/>
  <c r="S2818"/>
  <c r="P2818"/>
  <c r="O2818"/>
  <c r="R2818"/>
  <c r="D2815"/>
  <c r="E2819"/>
  <c r="R2819" s="1"/>
  <c r="C2822"/>
  <c r="F2822"/>
  <c r="K2822" s="1"/>
  <c r="A2819" l="1"/>
  <c r="B2819" s="1"/>
  <c r="S2819" s="1"/>
  <c r="O2819"/>
  <c r="D2816"/>
  <c r="E2820"/>
  <c r="C2823"/>
  <c r="F2823"/>
  <c r="K2823" s="1"/>
  <c r="P2819" l="1"/>
  <c r="O2820"/>
  <c r="R2820"/>
  <c r="A2820"/>
  <c r="B2820" s="1"/>
  <c r="D2817"/>
  <c r="E2821"/>
  <c r="C2824"/>
  <c r="F2824"/>
  <c r="K2824" s="1"/>
  <c r="A2821" l="1"/>
  <c r="B2821" s="1"/>
  <c r="S2820"/>
  <c r="P2820"/>
  <c r="R2821"/>
  <c r="O2821"/>
  <c r="D2818"/>
  <c r="E2822"/>
  <c r="C2825"/>
  <c r="F2825"/>
  <c r="K2825" s="1"/>
  <c r="R2822" l="1"/>
  <c r="S2821"/>
  <c r="P2821"/>
  <c r="A2822"/>
  <c r="B2822" s="1"/>
  <c r="O2822"/>
  <c r="D2819"/>
  <c r="E2823"/>
  <c r="O2823" s="1"/>
  <c r="C2826"/>
  <c r="F2826"/>
  <c r="K2826" s="1"/>
  <c r="S2822" l="1"/>
  <c r="P2822"/>
  <c r="A2823"/>
  <c r="B2823" s="1"/>
  <c r="R2823"/>
  <c r="D2820"/>
  <c r="E2824"/>
  <c r="R2824" s="1"/>
  <c r="C2827"/>
  <c r="F2827"/>
  <c r="K2827" s="1"/>
  <c r="O2824" l="1"/>
  <c r="S2823"/>
  <c r="P2823"/>
  <c r="A2824"/>
  <c r="B2824" s="1"/>
  <c r="D2821"/>
  <c r="E2825"/>
  <c r="C2828"/>
  <c r="F2828"/>
  <c r="K2828" s="1"/>
  <c r="R2825" l="1"/>
  <c r="O2825"/>
  <c r="S2824"/>
  <c r="P2824"/>
  <c r="A2825"/>
  <c r="B2825" s="1"/>
  <c r="D2822"/>
  <c r="E2826"/>
  <c r="A2826" s="1"/>
  <c r="B2826" s="1"/>
  <c r="C2829"/>
  <c r="F2829"/>
  <c r="K2829" s="1"/>
  <c r="S2826" l="1"/>
  <c r="P2826"/>
  <c r="O2826"/>
  <c r="S2825"/>
  <c r="P2825"/>
  <c r="R2826"/>
  <c r="D2823"/>
  <c r="E2827"/>
  <c r="C2830"/>
  <c r="F2830"/>
  <c r="K2830" s="1"/>
  <c r="R2827" l="1"/>
  <c r="A2827"/>
  <c r="B2827" s="1"/>
  <c r="O2827"/>
  <c r="D2824"/>
  <c r="E2828"/>
  <c r="C2831"/>
  <c r="F2831"/>
  <c r="K2831" s="1"/>
  <c r="A2828" l="1"/>
  <c r="B2828" s="1"/>
  <c r="O2828"/>
  <c r="S2827"/>
  <c r="P2827"/>
  <c r="R2828"/>
  <c r="D2825"/>
  <c r="E2829"/>
  <c r="A2829" s="1"/>
  <c r="B2829" s="1"/>
  <c r="C2832"/>
  <c r="F2832"/>
  <c r="K2832" s="1"/>
  <c r="S2829" l="1"/>
  <c r="P2829"/>
  <c r="S2828"/>
  <c r="P2828"/>
  <c r="R2829"/>
  <c r="O2829"/>
  <c r="D2826"/>
  <c r="E2830"/>
  <c r="A2830" s="1"/>
  <c r="B2830" s="1"/>
  <c r="C2833"/>
  <c r="F2833"/>
  <c r="K2833" s="1"/>
  <c r="S2830" l="1"/>
  <c r="P2830"/>
  <c r="R2830"/>
  <c r="O2830"/>
  <c r="D2827"/>
  <c r="E2831"/>
  <c r="R2831" s="1"/>
  <c r="C2834"/>
  <c r="F2834"/>
  <c r="K2834" s="1"/>
  <c r="A2831" l="1"/>
  <c r="B2831" s="1"/>
  <c r="S2831" s="1"/>
  <c r="O2831"/>
  <c r="D2828"/>
  <c r="E2832"/>
  <c r="C2835"/>
  <c r="F2835"/>
  <c r="K2835" s="1"/>
  <c r="P2831" l="1"/>
  <c r="A2832"/>
  <c r="B2832" s="1"/>
  <c r="R2832"/>
  <c r="O2832"/>
  <c r="D2829"/>
  <c r="E2833"/>
  <c r="C2836"/>
  <c r="F2836"/>
  <c r="S2832" l="1"/>
  <c r="P2832"/>
  <c r="A2833"/>
  <c r="B2833" s="1"/>
  <c r="R2833"/>
  <c r="O2833"/>
  <c r="D2830"/>
  <c r="E2834"/>
  <c r="A2834" s="1"/>
  <c r="B2834" s="1"/>
  <c r="C2837"/>
  <c r="F2837"/>
  <c r="S2834" l="1"/>
  <c r="P2834"/>
  <c r="S2833"/>
  <c r="P2833"/>
  <c r="O2834"/>
  <c r="R2834"/>
  <c r="D2831"/>
  <c r="E2835"/>
  <c r="A2835" s="1"/>
  <c r="B2835" s="1"/>
  <c r="C2838"/>
  <c r="F2838"/>
  <c r="K2838" s="1"/>
  <c r="S2835" l="1"/>
  <c r="P2835"/>
  <c r="R2835"/>
  <c r="O2835"/>
  <c r="D2832"/>
  <c r="E2836"/>
  <c r="C2839"/>
  <c r="F2839"/>
  <c r="K2839" s="1"/>
  <c r="A2836" l="1"/>
  <c r="B2836" s="1"/>
  <c r="D2833"/>
  <c r="E2837"/>
  <c r="A2837" s="1"/>
  <c r="B2837" s="1"/>
  <c r="C2840"/>
  <c r="F2840"/>
  <c r="S2837" l="1"/>
  <c r="P2837"/>
  <c r="D2834"/>
  <c r="E2838"/>
  <c r="R2838" s="1"/>
  <c r="C2841"/>
  <c r="F2841"/>
  <c r="K2841" s="1"/>
  <c r="O2838" l="1"/>
  <c r="A2838"/>
  <c r="B2838" s="1"/>
  <c r="D2835"/>
  <c r="E2839"/>
  <c r="A2839" s="1"/>
  <c r="B2839" s="1"/>
  <c r="C2842"/>
  <c r="F2842"/>
  <c r="K2842" s="1"/>
  <c r="S2839" l="1"/>
  <c r="P2839"/>
  <c r="O2839"/>
  <c r="R2839"/>
  <c r="S2838"/>
  <c r="P2838"/>
  <c r="D2836"/>
  <c r="E2840"/>
  <c r="C2843"/>
  <c r="F2843"/>
  <c r="K2843" s="1"/>
  <c r="A2840" l="1"/>
  <c r="D2837"/>
  <c r="E2841"/>
  <c r="C2844"/>
  <c r="F2844"/>
  <c r="K2844" s="1"/>
  <c r="B2840" l="1"/>
  <c r="A2841"/>
  <c r="B2841" s="1"/>
  <c r="O2841"/>
  <c r="R2841"/>
  <c r="D2838"/>
  <c r="E2842"/>
  <c r="C2845"/>
  <c r="F2845"/>
  <c r="K2845" s="1"/>
  <c r="A2842" l="1"/>
  <c r="B2842" s="1"/>
  <c r="S2841"/>
  <c r="P2841"/>
  <c r="R2842"/>
  <c r="S2840"/>
  <c r="P2840"/>
  <c r="O2842"/>
  <c r="D2839"/>
  <c r="E2843"/>
  <c r="C2846"/>
  <c r="F2846"/>
  <c r="K2846" s="1"/>
  <c r="S2842" l="1"/>
  <c r="P2842"/>
  <c r="A2843"/>
  <c r="B2843" s="1"/>
  <c r="O2843"/>
  <c r="R2843"/>
  <c r="D2840"/>
  <c r="E2844"/>
  <c r="O2844" s="1"/>
  <c r="C2847"/>
  <c r="F2847"/>
  <c r="K2847" s="1"/>
  <c r="S2843" l="1"/>
  <c r="P2843"/>
  <c r="A2844"/>
  <c r="B2844" s="1"/>
  <c r="R2844"/>
  <c r="D2841"/>
  <c r="E2845"/>
  <c r="O2845" s="1"/>
  <c r="C2848"/>
  <c r="F2848"/>
  <c r="K2848" s="1"/>
  <c r="A2845" l="1"/>
  <c r="B2845" s="1"/>
  <c r="S2845" s="1"/>
  <c r="S2844"/>
  <c r="P2844"/>
  <c r="P2845"/>
  <c r="R2845"/>
  <c r="D2842"/>
  <c r="E2846"/>
  <c r="A2846" s="1"/>
  <c r="B2846" s="1"/>
  <c r="C2849"/>
  <c r="F2849"/>
  <c r="K2849" s="1"/>
  <c r="S2846" l="1"/>
  <c r="P2846"/>
  <c r="R2846"/>
  <c r="O2846"/>
  <c r="D2843"/>
  <c r="E2847"/>
  <c r="O2847" s="1"/>
  <c r="C2850"/>
  <c r="F2850"/>
  <c r="K2850" s="1"/>
  <c r="R2847" l="1"/>
  <c r="A2847"/>
  <c r="B2847" s="1"/>
  <c r="D2844"/>
  <c r="E2848"/>
  <c r="O2848" s="1"/>
  <c r="C2851"/>
  <c r="F2851"/>
  <c r="K2851" s="1"/>
  <c r="S2847" l="1"/>
  <c r="P2847"/>
  <c r="A2848"/>
  <c r="B2848" s="1"/>
  <c r="R2848"/>
  <c r="D2845"/>
  <c r="E2849"/>
  <c r="R2849" s="1"/>
  <c r="C2852"/>
  <c r="F2852"/>
  <c r="K2852" s="1"/>
  <c r="O2849" l="1"/>
  <c r="S2848"/>
  <c r="P2848"/>
  <c r="A2849"/>
  <c r="B2849" s="1"/>
  <c r="D2846"/>
  <c r="E2850"/>
  <c r="C2853"/>
  <c r="F2853"/>
  <c r="K2853" s="1"/>
  <c r="R2850" l="1"/>
  <c r="O2850"/>
  <c r="S2849"/>
  <c r="P2849"/>
  <c r="A2850"/>
  <c r="B2850" s="1"/>
  <c r="D2847"/>
  <c r="E2851"/>
  <c r="A2851" s="1"/>
  <c r="B2851" s="1"/>
  <c r="C2854"/>
  <c r="F2854"/>
  <c r="K2854" s="1"/>
  <c r="S2851" l="1"/>
  <c r="P2851"/>
  <c r="O2851"/>
  <c r="S2850"/>
  <c r="P2850"/>
  <c r="R2851"/>
  <c r="D2848"/>
  <c r="E2852"/>
  <c r="R2852" s="1"/>
  <c r="C2855"/>
  <c r="F2855"/>
  <c r="K2855" s="1"/>
  <c r="A2852" l="1"/>
  <c r="B2852" s="1"/>
  <c r="O2852"/>
  <c r="D2849"/>
  <c r="E2853"/>
  <c r="A2853" s="1"/>
  <c r="B2853" s="1"/>
  <c r="C2856"/>
  <c r="F2856"/>
  <c r="K2856" s="1"/>
  <c r="S2853" l="1"/>
  <c r="P2853"/>
  <c r="O2853"/>
  <c r="R2853"/>
  <c r="S2852"/>
  <c r="P2852"/>
  <c r="D2850"/>
  <c r="E2854"/>
  <c r="R2854" s="1"/>
  <c r="C2857"/>
  <c r="F2857"/>
  <c r="K2857" s="1"/>
  <c r="O2854" l="1"/>
  <c r="A2854"/>
  <c r="B2854" s="1"/>
  <c r="D2851"/>
  <c r="E2855"/>
  <c r="C2858"/>
  <c r="F2858"/>
  <c r="K2858" s="1"/>
  <c r="A2855" l="1"/>
  <c r="B2855" s="1"/>
  <c r="R2855"/>
  <c r="S2854"/>
  <c r="P2854"/>
  <c r="O2855"/>
  <c r="D2852"/>
  <c r="E2856"/>
  <c r="O2856" s="1"/>
  <c r="C2859"/>
  <c r="F2859"/>
  <c r="K2859" s="1"/>
  <c r="S2855" l="1"/>
  <c r="P2855"/>
  <c r="A2856"/>
  <c r="B2856" s="1"/>
  <c r="R2856"/>
  <c r="D2853"/>
  <c r="E2857"/>
  <c r="R2857" s="1"/>
  <c r="C2860"/>
  <c r="F2860"/>
  <c r="K2860" s="1"/>
  <c r="A2857" l="1"/>
  <c r="B2857" s="1"/>
  <c r="S2857" s="1"/>
  <c r="S2856"/>
  <c r="P2856"/>
  <c r="O2857"/>
  <c r="D2854"/>
  <c r="E2858"/>
  <c r="A2858" s="1"/>
  <c r="B2858" s="1"/>
  <c r="C2861"/>
  <c r="F2861"/>
  <c r="K2861" s="1"/>
  <c r="P2857" l="1"/>
  <c r="S2858"/>
  <c r="P2858"/>
  <c r="R2858"/>
  <c r="O2858"/>
  <c r="D2855"/>
  <c r="E2859"/>
  <c r="R2859" s="1"/>
  <c r="C2862"/>
  <c r="F2862"/>
  <c r="K2862" s="1"/>
  <c r="O2859" l="1"/>
  <c r="A2859"/>
  <c r="B2859" s="1"/>
  <c r="D2856"/>
  <c r="E2860"/>
  <c r="O2860" s="1"/>
  <c r="C2863"/>
  <c r="F2863"/>
  <c r="K2863" s="1"/>
  <c r="S2859" l="1"/>
  <c r="P2859"/>
  <c r="A2860"/>
  <c r="B2860" s="1"/>
  <c r="R2860"/>
  <c r="D2857"/>
  <c r="E2861"/>
  <c r="R2861" s="1"/>
  <c r="C2864"/>
  <c r="F2864"/>
  <c r="K2864" s="1"/>
  <c r="O2861" l="1"/>
  <c r="S2860"/>
  <c r="P2860"/>
  <c r="A2861"/>
  <c r="B2861" s="1"/>
  <c r="D2858"/>
  <c r="E2862"/>
  <c r="C2865"/>
  <c r="F2865"/>
  <c r="K2865" s="1"/>
  <c r="R2862" l="1"/>
  <c r="O2862"/>
  <c r="S2861"/>
  <c r="P2861"/>
  <c r="A2862"/>
  <c r="B2862" s="1"/>
  <c r="D2859"/>
  <c r="E2863"/>
  <c r="A2863" s="1"/>
  <c r="B2863" s="1"/>
  <c r="C2866"/>
  <c r="F2866"/>
  <c r="K2866" s="1"/>
  <c r="S2863" l="1"/>
  <c r="P2863"/>
  <c r="R2863"/>
  <c r="S2862"/>
  <c r="P2862"/>
  <c r="O2863"/>
  <c r="D2860"/>
  <c r="E2864"/>
  <c r="C2867"/>
  <c r="F2867"/>
  <c r="R2864" l="1"/>
  <c r="A2864"/>
  <c r="B2864" s="1"/>
  <c r="O2864"/>
  <c r="D2861"/>
  <c r="E2865"/>
  <c r="O2865" s="1"/>
  <c r="C2868"/>
  <c r="F2868"/>
  <c r="A2865" l="1"/>
  <c r="B2865" s="1"/>
  <c r="S2864"/>
  <c r="P2864"/>
  <c r="R2865"/>
  <c r="D2862"/>
  <c r="E2866"/>
  <c r="O2866" s="1"/>
  <c r="C2869"/>
  <c r="F2869"/>
  <c r="K2869" s="1"/>
  <c r="A2866" l="1"/>
  <c r="B2866" s="1"/>
  <c r="S2866" s="1"/>
  <c r="R2866"/>
  <c r="S2865"/>
  <c r="P2865"/>
  <c r="D2863"/>
  <c r="E2867"/>
  <c r="C2870"/>
  <c r="F2870"/>
  <c r="K2870" s="1"/>
  <c r="P2866" l="1"/>
  <c r="A2867"/>
  <c r="B2867" s="1"/>
  <c r="D2864"/>
  <c r="E2868"/>
  <c r="C2871"/>
  <c r="F2871"/>
  <c r="S2867" l="1"/>
  <c r="P2867"/>
  <c r="A2868"/>
  <c r="B2868" s="1"/>
  <c r="D2865"/>
  <c r="E2869"/>
  <c r="O2869" s="1"/>
  <c r="C2872"/>
  <c r="F2872"/>
  <c r="K2872" s="1"/>
  <c r="R2869" l="1"/>
  <c r="A2869"/>
  <c r="B2869" s="1"/>
  <c r="D2866"/>
  <c r="E2870"/>
  <c r="R2870" s="1"/>
  <c r="C2873"/>
  <c r="F2873"/>
  <c r="K2873" s="1"/>
  <c r="S2869" l="1"/>
  <c r="P2869"/>
  <c r="A2870"/>
  <c r="B2870" s="1"/>
  <c r="O2870"/>
  <c r="D2867"/>
  <c r="E2871"/>
  <c r="A2871" s="1"/>
  <c r="C2874"/>
  <c r="F2874"/>
  <c r="K2874" s="1"/>
  <c r="B2871" l="1"/>
  <c r="S2870"/>
  <c r="P2870"/>
  <c r="D2868"/>
  <c r="E2872"/>
  <c r="A2872" s="1"/>
  <c r="B2872" s="1"/>
  <c r="C2875"/>
  <c r="F2875"/>
  <c r="K2875" s="1"/>
  <c r="S2872" l="1"/>
  <c r="P2872"/>
  <c r="R2872"/>
  <c r="O2872"/>
  <c r="D2869"/>
  <c r="E2873"/>
  <c r="R2873" s="1"/>
  <c r="C2876"/>
  <c r="F2876"/>
  <c r="K2876" s="1"/>
  <c r="A2873" l="1"/>
  <c r="B2873" s="1"/>
  <c r="S2873" s="1"/>
  <c r="O2873"/>
  <c r="D2870"/>
  <c r="E2874"/>
  <c r="R2874" s="1"/>
  <c r="C2877"/>
  <c r="F2877"/>
  <c r="K2877" s="1"/>
  <c r="P2873" l="1"/>
  <c r="O2874"/>
  <c r="A2874"/>
  <c r="B2874" s="1"/>
  <c r="D2871"/>
  <c r="E2875"/>
  <c r="C2878"/>
  <c r="F2878"/>
  <c r="K2878" s="1"/>
  <c r="A2875" l="1"/>
  <c r="B2875" s="1"/>
  <c r="R2875"/>
  <c r="S2874"/>
  <c r="P2874"/>
  <c r="O2875"/>
  <c r="D2872"/>
  <c r="E2876"/>
  <c r="A2876" s="1"/>
  <c r="B2876" s="1"/>
  <c r="C2879"/>
  <c r="F2879"/>
  <c r="K2879" s="1"/>
  <c r="S2876" l="1"/>
  <c r="P2876"/>
  <c r="S2875"/>
  <c r="P2875"/>
  <c r="O2876"/>
  <c r="R2876"/>
  <c r="D2873"/>
  <c r="E2877"/>
  <c r="O2877" s="1"/>
  <c r="C2880"/>
  <c r="F2880"/>
  <c r="K2880" s="1"/>
  <c r="A2877" l="1"/>
  <c r="B2877" s="1"/>
  <c r="R2877"/>
  <c r="D2874"/>
  <c r="E2878"/>
  <c r="C2881"/>
  <c r="F2881"/>
  <c r="K2881" s="1"/>
  <c r="P2877" l="1"/>
  <c r="S2877"/>
  <c r="A2878"/>
  <c r="B2878" s="1"/>
  <c r="O2878"/>
  <c r="R2878"/>
  <c r="D2875"/>
  <c r="E2879"/>
  <c r="O2879" s="1"/>
  <c r="C2882"/>
  <c r="F2882"/>
  <c r="K2882" s="1"/>
  <c r="R2879" l="1"/>
  <c r="S2878"/>
  <c r="P2878"/>
  <c r="A2879"/>
  <c r="B2879" s="1"/>
  <c r="D2876"/>
  <c r="E2880"/>
  <c r="C2883"/>
  <c r="F2883"/>
  <c r="K2883" s="1"/>
  <c r="R2880" l="1"/>
  <c r="S2879"/>
  <c r="P2879"/>
  <c r="A2880"/>
  <c r="B2880" s="1"/>
  <c r="O2880"/>
  <c r="D2877"/>
  <c r="E2881"/>
  <c r="O2881" s="1"/>
  <c r="C2884"/>
  <c r="F2884"/>
  <c r="K2884" s="1"/>
  <c r="S2880" l="1"/>
  <c r="P2880"/>
  <c r="A2881"/>
  <c r="B2881" s="1"/>
  <c r="R2881"/>
  <c r="D2878"/>
  <c r="E2882"/>
  <c r="R2882" s="1"/>
  <c r="C2885"/>
  <c r="F2885"/>
  <c r="K2885" s="1"/>
  <c r="O2882" l="1"/>
  <c r="P2881"/>
  <c r="S2881"/>
  <c r="A2882"/>
  <c r="B2882" s="1"/>
  <c r="D2879"/>
  <c r="E2883"/>
  <c r="C2886"/>
  <c r="F2886"/>
  <c r="K2886" s="1"/>
  <c r="R2883" l="1"/>
  <c r="O2883"/>
  <c r="S2882"/>
  <c r="P2882"/>
  <c r="A2883"/>
  <c r="B2883" s="1"/>
  <c r="D2880"/>
  <c r="E2884"/>
  <c r="A2884" s="1"/>
  <c r="B2884" s="1"/>
  <c r="C2887"/>
  <c r="F2887"/>
  <c r="K2887" s="1"/>
  <c r="S2884" l="1"/>
  <c r="P2884"/>
  <c r="O2884"/>
  <c r="S2883"/>
  <c r="P2883"/>
  <c r="R2884"/>
  <c r="D2881"/>
  <c r="E2885"/>
  <c r="A2885" s="1"/>
  <c r="B2885" s="1"/>
  <c r="C2888"/>
  <c r="F2888"/>
  <c r="K2888" s="1"/>
  <c r="P2885" l="1"/>
  <c r="S2885"/>
  <c r="R2885"/>
  <c r="O2885"/>
  <c r="D2882"/>
  <c r="E2886"/>
  <c r="R2886" s="1"/>
  <c r="C2889"/>
  <c r="F2889"/>
  <c r="K2889" s="1"/>
  <c r="O2886" l="1"/>
  <c r="A2886"/>
  <c r="B2886" s="1"/>
  <c r="D2883"/>
  <c r="E2887"/>
  <c r="A2887" s="1"/>
  <c r="B2887" s="1"/>
  <c r="C2890"/>
  <c r="F2890"/>
  <c r="K2890" s="1"/>
  <c r="S2886" l="1"/>
  <c r="P2886"/>
  <c r="S2887"/>
  <c r="P2887"/>
  <c r="R2887"/>
  <c r="O2887"/>
  <c r="D2884"/>
  <c r="E2888"/>
  <c r="C2891"/>
  <c r="F2891"/>
  <c r="K2891" s="1"/>
  <c r="A2888" l="1"/>
  <c r="B2888" s="1"/>
  <c r="R2888"/>
  <c r="O2888"/>
  <c r="D2885"/>
  <c r="E2889"/>
  <c r="C2892"/>
  <c r="F2892"/>
  <c r="K2892" s="1"/>
  <c r="S2888" l="1"/>
  <c r="P2888"/>
  <c r="O2889"/>
  <c r="A2889"/>
  <c r="B2889" s="1"/>
  <c r="R2889"/>
  <c r="D2886"/>
  <c r="E2890"/>
  <c r="O2890" s="1"/>
  <c r="C2893"/>
  <c r="F2893"/>
  <c r="K2893" s="1"/>
  <c r="P2889" l="1"/>
  <c r="S2889"/>
  <c r="A2890"/>
  <c r="B2890" s="1"/>
  <c r="R2890"/>
  <c r="D2887"/>
  <c r="E2891"/>
  <c r="O2891" s="1"/>
  <c r="C2894"/>
  <c r="F2894"/>
  <c r="K2894" s="1"/>
  <c r="R2891" l="1"/>
  <c r="S2890"/>
  <c r="P2890"/>
  <c r="A2891"/>
  <c r="B2891" s="1"/>
  <c r="D2888"/>
  <c r="E2892"/>
  <c r="C2895"/>
  <c r="F2895"/>
  <c r="O2892" l="1"/>
  <c r="R2892"/>
  <c r="S2891"/>
  <c r="P2891"/>
  <c r="A2892"/>
  <c r="B2892" s="1"/>
  <c r="D2889"/>
  <c r="E2893"/>
  <c r="C2896"/>
  <c r="F2896"/>
  <c r="O2893" l="1"/>
  <c r="A2893"/>
  <c r="B2893" s="1"/>
  <c r="S2892"/>
  <c r="P2892"/>
  <c r="R2893"/>
  <c r="D2890"/>
  <c r="E2894"/>
  <c r="A2894" s="1"/>
  <c r="B2894" s="1"/>
  <c r="C2897"/>
  <c r="F2897"/>
  <c r="K2897" s="1"/>
  <c r="S2894" l="1"/>
  <c r="P2894"/>
  <c r="O2894"/>
  <c r="P2893"/>
  <c r="S2893"/>
  <c r="R2894"/>
  <c r="D2891"/>
  <c r="E2895"/>
  <c r="C2898"/>
  <c r="F2898"/>
  <c r="K2898" s="1"/>
  <c r="A2895" l="1"/>
  <c r="B2895" s="1"/>
  <c r="D2892"/>
  <c r="E2896"/>
  <c r="C2899"/>
  <c r="F2899"/>
  <c r="A2896" l="1"/>
  <c r="B2896" s="1"/>
  <c r="D2893"/>
  <c r="E2897"/>
  <c r="R2897" s="1"/>
  <c r="C2900"/>
  <c r="F2900"/>
  <c r="K2900" s="1"/>
  <c r="O2897" l="1"/>
  <c r="S2896"/>
  <c r="P2896"/>
  <c r="A2897"/>
  <c r="B2897" s="1"/>
  <c r="D2894"/>
  <c r="E2898"/>
  <c r="C2901"/>
  <c r="F2901"/>
  <c r="K2901" s="1"/>
  <c r="A2898" l="1"/>
  <c r="B2898" s="1"/>
  <c r="R2898"/>
  <c r="P2897"/>
  <c r="S2897"/>
  <c r="O2898"/>
  <c r="D2895"/>
  <c r="E2899"/>
  <c r="C2902"/>
  <c r="F2902"/>
  <c r="K2902" s="1"/>
  <c r="S2898" l="1"/>
  <c r="P2898"/>
  <c r="A2899"/>
  <c r="D2896"/>
  <c r="E2900"/>
  <c r="O2900" s="1"/>
  <c r="C2903"/>
  <c r="F2903"/>
  <c r="K2903" s="1"/>
  <c r="B2899" l="1"/>
  <c r="A2900"/>
  <c r="B2900" s="1"/>
  <c r="R2900"/>
  <c r="D2897"/>
  <c r="E2901"/>
  <c r="R2901" s="1"/>
  <c r="C2904"/>
  <c r="F2904"/>
  <c r="K2904" s="1"/>
  <c r="O2901" l="1"/>
  <c r="S2900"/>
  <c r="P2900"/>
  <c r="S2899"/>
  <c r="P2899"/>
  <c r="A2901"/>
  <c r="B2901" s="1"/>
  <c r="D2898"/>
  <c r="E2902"/>
  <c r="O2902" s="1"/>
  <c r="C2905"/>
  <c r="F2905"/>
  <c r="K2905" s="1"/>
  <c r="P2901" l="1"/>
  <c r="S2901"/>
  <c r="A2902"/>
  <c r="B2902" s="1"/>
  <c r="R2902"/>
  <c r="D2899"/>
  <c r="E2903"/>
  <c r="R2903" s="1"/>
  <c r="C2906"/>
  <c r="F2906"/>
  <c r="K2906" s="1"/>
  <c r="O2903" l="1"/>
  <c r="S2902"/>
  <c r="P2902"/>
  <c r="A2903"/>
  <c r="B2903" s="1"/>
  <c r="D2900"/>
  <c r="E2904"/>
  <c r="C2907"/>
  <c r="F2907"/>
  <c r="K2907" s="1"/>
  <c r="R2904" l="1"/>
  <c r="O2904"/>
  <c r="S2903"/>
  <c r="P2903"/>
  <c r="A2904"/>
  <c r="B2904" s="1"/>
  <c r="D2901"/>
  <c r="E2905"/>
  <c r="A2905" s="1"/>
  <c r="B2905" s="1"/>
  <c r="C2908"/>
  <c r="F2908"/>
  <c r="K2908" s="1"/>
  <c r="P2905" l="1"/>
  <c r="S2905"/>
  <c r="R2905"/>
  <c r="S2904"/>
  <c r="P2904"/>
  <c r="O2905"/>
  <c r="D2902"/>
  <c r="E2906"/>
  <c r="C2909"/>
  <c r="F2909"/>
  <c r="K2909" s="1"/>
  <c r="R2906" l="1"/>
  <c r="A2906"/>
  <c r="B2906" s="1"/>
  <c r="O2906"/>
  <c r="D2903"/>
  <c r="E2907"/>
  <c r="C2910"/>
  <c r="F2910"/>
  <c r="K2910" s="1"/>
  <c r="A2907" l="1"/>
  <c r="B2907" s="1"/>
  <c r="O2907"/>
  <c r="S2906"/>
  <c r="P2906"/>
  <c r="R2907"/>
  <c r="D2904"/>
  <c r="E2908"/>
  <c r="A2908" s="1"/>
  <c r="B2908" s="1"/>
  <c r="C2911"/>
  <c r="F2911"/>
  <c r="K2911" s="1"/>
  <c r="S2908" l="1"/>
  <c r="P2908"/>
  <c r="S2907"/>
  <c r="P2907"/>
  <c r="R2908"/>
  <c r="O2908"/>
  <c r="D2905"/>
  <c r="E2909"/>
  <c r="A2909" s="1"/>
  <c r="B2909" s="1"/>
  <c r="C2912"/>
  <c r="F2912"/>
  <c r="K2912" s="1"/>
  <c r="P2909" l="1"/>
  <c r="S2909"/>
  <c r="O2909"/>
  <c r="R2909"/>
  <c r="D2906"/>
  <c r="E2910"/>
  <c r="R2910" s="1"/>
  <c r="C2913"/>
  <c r="F2913"/>
  <c r="K2913" s="1"/>
  <c r="A2910" l="1"/>
  <c r="B2910" s="1"/>
  <c r="S2910" s="1"/>
  <c r="O2910"/>
  <c r="D2907"/>
  <c r="E2911"/>
  <c r="C2914"/>
  <c r="F2914"/>
  <c r="K2914" s="1"/>
  <c r="P2910" l="1"/>
  <c r="O2911"/>
  <c r="R2911"/>
  <c r="A2911"/>
  <c r="B2911" s="1"/>
  <c r="D2908"/>
  <c r="E2912"/>
  <c r="C2915"/>
  <c r="F2915"/>
  <c r="K2915" s="1"/>
  <c r="A2912" l="1"/>
  <c r="B2912" s="1"/>
  <c r="S2911"/>
  <c r="P2911"/>
  <c r="R2912"/>
  <c r="O2912"/>
  <c r="D2909"/>
  <c r="E2913"/>
  <c r="A2913" s="1"/>
  <c r="B2913" s="1"/>
  <c r="C2916"/>
  <c r="F2916"/>
  <c r="K2916" s="1"/>
  <c r="P2913" l="1"/>
  <c r="S2913"/>
  <c r="S2912"/>
  <c r="P2912"/>
  <c r="R2913"/>
  <c r="O2913"/>
  <c r="D2910"/>
  <c r="E2914"/>
  <c r="O2914" s="1"/>
  <c r="C2917"/>
  <c r="F2917"/>
  <c r="K2917" s="1"/>
  <c r="A2914" l="1"/>
  <c r="B2914" s="1"/>
  <c r="R2914"/>
  <c r="D2911"/>
  <c r="E2915"/>
  <c r="C2918"/>
  <c r="F2918"/>
  <c r="K2918" s="1"/>
  <c r="S2914" l="1"/>
  <c r="P2914"/>
  <c r="A2915"/>
  <c r="B2915" s="1"/>
  <c r="O2915"/>
  <c r="R2915"/>
  <c r="D2912"/>
  <c r="E2916"/>
  <c r="O2916" s="1"/>
  <c r="C2919"/>
  <c r="F2919"/>
  <c r="K2919" s="1"/>
  <c r="R2916" l="1"/>
  <c r="S2915"/>
  <c r="P2915"/>
  <c r="A2916"/>
  <c r="B2916" s="1"/>
  <c r="D2913"/>
  <c r="E2917"/>
  <c r="C2920"/>
  <c r="F2920"/>
  <c r="K2920" s="1"/>
  <c r="A2917" l="1"/>
  <c r="B2917" s="1"/>
  <c r="S2916"/>
  <c r="P2916"/>
  <c r="O2917"/>
  <c r="R2917"/>
  <c r="D2914"/>
  <c r="E2918"/>
  <c r="O2918" s="1"/>
  <c r="C2921"/>
  <c r="F2921"/>
  <c r="K2921" s="1"/>
  <c r="P2917" l="1"/>
  <c r="S2917"/>
  <c r="A2918"/>
  <c r="B2918" s="1"/>
  <c r="R2918"/>
  <c r="D2915"/>
  <c r="E2919"/>
  <c r="R2919" s="1"/>
  <c r="C2922"/>
  <c r="F2922"/>
  <c r="K2922" s="1"/>
  <c r="O2919" l="1"/>
  <c r="S2918"/>
  <c r="P2918"/>
  <c r="A2919"/>
  <c r="B2919" s="1"/>
  <c r="D2916"/>
  <c r="E2920"/>
  <c r="C2923"/>
  <c r="F2923"/>
  <c r="K2923" s="1"/>
  <c r="R2920" l="1"/>
  <c r="O2920"/>
  <c r="S2919"/>
  <c r="P2919"/>
  <c r="A2920"/>
  <c r="B2920" s="1"/>
  <c r="D2917"/>
  <c r="E2921"/>
  <c r="A2921" s="1"/>
  <c r="B2921" s="1"/>
  <c r="C2924"/>
  <c r="F2924"/>
  <c r="K2924" s="1"/>
  <c r="P2921" l="1"/>
  <c r="S2921"/>
  <c r="S2920"/>
  <c r="P2920"/>
  <c r="R2921"/>
  <c r="O2921"/>
  <c r="D2918"/>
  <c r="E2922"/>
  <c r="C2925"/>
  <c r="F2925"/>
  <c r="K2925" s="1"/>
  <c r="O2922" l="1"/>
  <c r="A2922"/>
  <c r="B2922" s="1"/>
  <c r="R2922"/>
  <c r="D2919"/>
  <c r="E2923"/>
  <c r="C2926"/>
  <c r="F2926"/>
  <c r="O2923" l="1"/>
  <c r="A2923"/>
  <c r="B2923" s="1"/>
  <c r="S2922"/>
  <c r="P2922"/>
  <c r="R2923"/>
  <c r="D2920"/>
  <c r="E2924"/>
  <c r="C2927"/>
  <c r="F2927"/>
  <c r="A2924" l="1"/>
  <c r="B2924" s="1"/>
  <c r="S2923"/>
  <c r="P2923"/>
  <c r="R2924"/>
  <c r="O2924"/>
  <c r="D2921"/>
  <c r="E2925"/>
  <c r="A2925" s="1"/>
  <c r="B2925" s="1"/>
  <c r="C2928"/>
  <c r="F2928"/>
  <c r="K2928" s="1"/>
  <c r="P2925" l="1"/>
  <c r="S2925"/>
  <c r="S2924"/>
  <c r="P2924"/>
  <c r="O2925"/>
  <c r="R2925"/>
  <c r="D2922"/>
  <c r="E2926"/>
  <c r="C2929"/>
  <c r="F2929"/>
  <c r="K2929" s="1"/>
  <c r="A2926" l="1"/>
  <c r="B2926" s="1"/>
  <c r="D2923"/>
  <c r="E2927"/>
  <c r="A2927" s="1"/>
  <c r="B2927" s="1"/>
  <c r="C2930"/>
  <c r="F2930"/>
  <c r="S2927" l="1"/>
  <c r="P2927"/>
  <c r="D2924"/>
  <c r="E2928"/>
  <c r="C2931"/>
  <c r="F2931"/>
  <c r="K2931" s="1"/>
  <c r="O2928" l="1"/>
  <c r="A2928"/>
  <c r="B2928" s="1"/>
  <c r="R2928"/>
  <c r="D2925"/>
  <c r="E2929"/>
  <c r="C2932"/>
  <c r="F2932"/>
  <c r="K2932" s="1"/>
  <c r="A2929" l="1"/>
  <c r="B2929" s="1"/>
  <c r="R2929"/>
  <c r="S2928"/>
  <c r="P2928"/>
  <c r="O2929"/>
  <c r="D2926"/>
  <c r="E2930"/>
  <c r="C2933"/>
  <c r="F2933"/>
  <c r="K2933" s="1"/>
  <c r="P2929" l="1"/>
  <c r="S2929"/>
  <c r="A2930"/>
  <c r="D2927"/>
  <c r="E2931"/>
  <c r="R2931" s="1"/>
  <c r="C2934"/>
  <c r="F2934"/>
  <c r="K2934" s="1"/>
  <c r="B2930" l="1"/>
  <c r="O2931"/>
  <c r="A2931"/>
  <c r="B2931" s="1"/>
  <c r="D2928"/>
  <c r="E2932"/>
  <c r="R2932" s="1"/>
  <c r="C2935"/>
  <c r="F2935"/>
  <c r="K2935" s="1"/>
  <c r="S2930" l="1"/>
  <c r="P2930"/>
  <c r="A2932"/>
  <c r="B2932" s="1"/>
  <c r="S2931"/>
  <c r="P2931"/>
  <c r="O2932"/>
  <c r="D2929"/>
  <c r="E2933"/>
  <c r="R2933" s="1"/>
  <c r="C2936"/>
  <c r="F2936"/>
  <c r="K2936" s="1"/>
  <c r="O2933" l="1"/>
  <c r="S2932"/>
  <c r="P2932"/>
  <c r="A2933"/>
  <c r="B2933" s="1"/>
  <c r="D2930"/>
  <c r="E2934"/>
  <c r="O2934" s="1"/>
  <c r="C2937"/>
  <c r="F2937"/>
  <c r="K2937" s="1"/>
  <c r="P2933" l="1"/>
  <c r="S2933"/>
  <c r="A2934"/>
  <c r="B2934" s="1"/>
  <c r="R2934"/>
  <c r="D2931"/>
  <c r="E2935"/>
  <c r="O2935" s="1"/>
  <c r="C2938"/>
  <c r="F2938"/>
  <c r="K2938" s="1"/>
  <c r="R2935" l="1"/>
  <c r="S2934"/>
  <c r="P2934"/>
  <c r="A2935"/>
  <c r="B2935" s="1"/>
  <c r="D2932"/>
  <c r="E2936"/>
  <c r="C2939"/>
  <c r="F2939"/>
  <c r="K2939" s="1"/>
  <c r="O2936" l="1"/>
  <c r="R2936"/>
  <c r="S2935"/>
  <c r="P2935"/>
  <c r="A2936"/>
  <c r="B2936" s="1"/>
  <c r="D2933"/>
  <c r="E2937"/>
  <c r="A2937" s="1"/>
  <c r="B2937" s="1"/>
  <c r="C2940"/>
  <c r="F2940"/>
  <c r="K2940" s="1"/>
  <c r="P2937" l="1"/>
  <c r="S2937"/>
  <c r="R2937"/>
  <c r="S2936"/>
  <c r="P2936"/>
  <c r="O2937"/>
  <c r="D2934"/>
  <c r="E2938"/>
  <c r="C2941"/>
  <c r="F2941"/>
  <c r="K2941" s="1"/>
  <c r="O2938" l="1"/>
  <c r="R2938"/>
  <c r="A2938"/>
  <c r="B2938" s="1"/>
  <c r="D2935"/>
  <c r="E2939"/>
  <c r="C2942"/>
  <c r="F2942"/>
  <c r="K2942" s="1"/>
  <c r="O2939" l="1"/>
  <c r="S2938"/>
  <c r="P2938"/>
  <c r="A2939"/>
  <c r="B2939" s="1"/>
  <c r="R2939"/>
  <c r="D2936"/>
  <c r="E2940"/>
  <c r="O2940" s="1"/>
  <c r="C2943"/>
  <c r="F2943"/>
  <c r="K2943" s="1"/>
  <c r="S2939" l="1"/>
  <c r="P2939"/>
  <c r="A2940"/>
  <c r="B2940" s="1"/>
  <c r="R2940"/>
  <c r="D2937"/>
  <c r="E2941"/>
  <c r="O2941" s="1"/>
  <c r="C2944"/>
  <c r="F2944"/>
  <c r="K2944" s="1"/>
  <c r="R2941" l="1"/>
  <c r="S2940"/>
  <c r="P2940"/>
  <c r="A2941"/>
  <c r="B2941" s="1"/>
  <c r="D2938"/>
  <c r="E2942"/>
  <c r="C2945"/>
  <c r="F2945"/>
  <c r="K2945" s="1"/>
  <c r="O2942" l="1"/>
  <c r="R2942"/>
  <c r="P2941"/>
  <c r="S2941"/>
  <c r="A2942"/>
  <c r="B2942" s="1"/>
  <c r="D2939"/>
  <c r="E2943"/>
  <c r="O2943" s="1"/>
  <c r="C2946"/>
  <c r="F2946"/>
  <c r="K2946" s="1"/>
  <c r="S2942" l="1"/>
  <c r="P2942"/>
  <c r="A2943"/>
  <c r="B2943" s="1"/>
  <c r="R2943"/>
  <c r="D2940"/>
  <c r="E2944"/>
  <c r="R2944" s="1"/>
  <c r="C2947"/>
  <c r="F2947"/>
  <c r="K2947" s="1"/>
  <c r="O2944" l="1"/>
  <c r="S2943"/>
  <c r="P2943"/>
  <c r="A2944"/>
  <c r="B2944" s="1"/>
  <c r="D2941"/>
  <c r="E2945"/>
  <c r="C2948"/>
  <c r="F2948"/>
  <c r="K2948" s="1"/>
  <c r="S2944" l="1"/>
  <c r="P2944"/>
  <c r="R2945"/>
  <c r="O2945"/>
  <c r="A2945"/>
  <c r="B2945" s="1"/>
  <c r="D2942"/>
  <c r="E2946"/>
  <c r="O2946" s="1"/>
  <c r="C2949"/>
  <c r="F2949"/>
  <c r="K2949" s="1"/>
  <c r="R2946" l="1"/>
  <c r="P2945"/>
  <c r="S2945"/>
  <c r="A2946"/>
  <c r="B2946" s="1"/>
  <c r="D2943"/>
  <c r="E2947"/>
  <c r="C2950"/>
  <c r="F2950"/>
  <c r="K2950" s="1"/>
  <c r="S2946" l="1"/>
  <c r="P2946"/>
  <c r="A2947"/>
  <c r="B2947" s="1"/>
  <c r="O2947"/>
  <c r="R2947"/>
  <c r="D2944"/>
  <c r="E2948"/>
  <c r="A2948" s="1"/>
  <c r="B2948" s="1"/>
  <c r="C2951"/>
  <c r="F2951"/>
  <c r="K2951" s="1"/>
  <c r="S2948" l="1"/>
  <c r="P2948"/>
  <c r="S2947"/>
  <c r="P2947"/>
  <c r="O2948"/>
  <c r="R2948"/>
  <c r="D2945"/>
  <c r="E2949"/>
  <c r="R2949" s="1"/>
  <c r="C2952"/>
  <c r="F2952"/>
  <c r="K2952" s="1"/>
  <c r="O2949" l="1"/>
  <c r="A2949"/>
  <c r="B2949" s="1"/>
  <c r="D2946"/>
  <c r="E2950"/>
  <c r="C2953"/>
  <c r="F2953"/>
  <c r="K2953" s="1"/>
  <c r="A2950" l="1"/>
  <c r="B2950" s="1"/>
  <c r="O2950"/>
  <c r="P2949"/>
  <c r="S2949"/>
  <c r="R2950"/>
  <c r="D2947"/>
  <c r="E2951"/>
  <c r="O2951" s="1"/>
  <c r="C2954"/>
  <c r="F2954"/>
  <c r="K2954" s="1"/>
  <c r="A2951" l="1"/>
  <c r="B2951" s="1"/>
  <c r="S2950"/>
  <c r="P2950"/>
  <c r="R2951"/>
  <c r="D2948"/>
  <c r="E2952"/>
  <c r="O2952" s="1"/>
  <c r="C2955"/>
  <c r="F2955"/>
  <c r="K2955" s="1"/>
  <c r="A2952" l="1"/>
  <c r="B2952" s="1"/>
  <c r="S2952" s="1"/>
  <c r="S2951"/>
  <c r="P2951"/>
  <c r="P2952"/>
  <c r="R2952"/>
  <c r="D2949"/>
  <c r="E2953"/>
  <c r="A2953" s="1"/>
  <c r="B2953" s="1"/>
  <c r="C2956"/>
  <c r="F2956"/>
  <c r="R2953" l="1"/>
  <c r="P2953"/>
  <c r="S2953"/>
  <c r="O2953"/>
  <c r="D2950"/>
  <c r="E2954"/>
  <c r="A2954" s="1"/>
  <c r="B2954" s="1"/>
  <c r="C2957"/>
  <c r="F2957"/>
  <c r="S2954" l="1"/>
  <c r="P2954"/>
  <c r="R2954"/>
  <c r="O2954"/>
  <c r="D2951"/>
  <c r="E2955"/>
  <c r="R2955" s="1"/>
  <c r="C2958"/>
  <c r="F2958"/>
  <c r="K2958" s="1"/>
  <c r="A2955" l="1"/>
  <c r="B2955" s="1"/>
  <c r="S2955" s="1"/>
  <c r="O2955"/>
  <c r="D2952"/>
  <c r="E2956"/>
  <c r="C2959"/>
  <c r="F2959"/>
  <c r="K2959" s="1"/>
  <c r="P2955" l="1"/>
  <c r="A2956"/>
  <c r="B2956" s="1"/>
  <c r="D2953"/>
  <c r="E2957"/>
  <c r="A2957" s="1"/>
  <c r="B2957" s="1"/>
  <c r="C2960"/>
  <c r="F2960"/>
  <c r="S2956" l="1"/>
  <c r="P2956"/>
  <c r="D2954"/>
  <c r="E2958"/>
  <c r="A2958" s="1"/>
  <c r="B2958" s="1"/>
  <c r="C2961"/>
  <c r="F2961"/>
  <c r="K2961" s="1"/>
  <c r="S2958" l="1"/>
  <c r="P2958"/>
  <c r="R2958"/>
  <c r="O2958"/>
  <c r="D2955"/>
  <c r="E2959"/>
  <c r="O2959" s="1"/>
  <c r="C2962"/>
  <c r="F2962"/>
  <c r="K2962" s="1"/>
  <c r="R2959" l="1"/>
  <c r="A2959"/>
  <c r="B2959" s="1"/>
  <c r="D2956"/>
  <c r="E2960"/>
  <c r="A2960" s="1"/>
  <c r="C2963"/>
  <c r="F2963"/>
  <c r="K2963" s="1"/>
  <c r="B2960" l="1"/>
  <c r="S2959"/>
  <c r="P2959"/>
  <c r="D2957"/>
  <c r="E2961"/>
  <c r="A2961" s="1"/>
  <c r="B2961" s="1"/>
  <c r="C2964"/>
  <c r="F2964"/>
  <c r="K2964" s="1"/>
  <c r="S2961" l="1"/>
  <c r="P2961"/>
  <c r="O2961"/>
  <c r="R2961"/>
  <c r="D2958"/>
  <c r="E2962"/>
  <c r="O2962" s="1"/>
  <c r="C2965"/>
  <c r="F2965"/>
  <c r="K2965" s="1"/>
  <c r="A2962" l="1"/>
  <c r="B2962" s="1"/>
  <c r="R2962"/>
  <c r="D2959"/>
  <c r="E2963"/>
  <c r="R2963" s="1"/>
  <c r="C2966"/>
  <c r="F2966"/>
  <c r="K2966" s="1"/>
  <c r="A2963" l="1"/>
  <c r="B2963" s="1"/>
  <c r="S2962"/>
  <c r="P2962"/>
  <c r="O2963"/>
  <c r="D2960"/>
  <c r="E2964"/>
  <c r="R2964" s="1"/>
  <c r="C2967"/>
  <c r="F2967"/>
  <c r="K2967" s="1"/>
  <c r="O2964" l="1"/>
  <c r="A2964"/>
  <c r="B2964" s="1"/>
  <c r="S2963"/>
  <c r="P2963"/>
  <c r="D2961"/>
  <c r="E2965"/>
  <c r="C2968"/>
  <c r="F2968"/>
  <c r="K2968" s="1"/>
  <c r="O2965" l="1"/>
  <c r="A2965"/>
  <c r="B2965" s="1"/>
  <c r="R2965"/>
  <c r="S2964"/>
  <c r="P2964"/>
  <c r="D2962"/>
  <c r="E2966"/>
  <c r="A2966" s="1"/>
  <c r="B2966" s="1"/>
  <c r="C2969"/>
  <c r="F2969"/>
  <c r="K2969" s="1"/>
  <c r="S2966" l="1"/>
  <c r="P2966"/>
  <c r="R2966"/>
  <c r="S2965"/>
  <c r="P2965"/>
  <c r="O2966"/>
  <c r="D2963"/>
  <c r="E2967"/>
  <c r="O2967" s="1"/>
  <c r="C2970"/>
  <c r="F2970"/>
  <c r="K2970" s="1"/>
  <c r="R2967" l="1"/>
  <c r="A2967"/>
  <c r="B2967" s="1"/>
  <c r="D2964"/>
  <c r="E2968"/>
  <c r="C2971"/>
  <c r="F2971"/>
  <c r="K2971" s="1"/>
  <c r="O2968" l="1"/>
  <c r="A2968"/>
  <c r="B2968" s="1"/>
  <c r="S2967"/>
  <c r="P2967"/>
  <c r="R2968"/>
  <c r="D2965"/>
  <c r="E2969"/>
  <c r="A2969" s="1"/>
  <c r="B2969" s="1"/>
  <c r="C2972"/>
  <c r="F2972"/>
  <c r="K2972" s="1"/>
  <c r="S2969" l="1"/>
  <c r="P2969"/>
  <c r="O2969"/>
  <c r="S2968"/>
  <c r="P2968"/>
  <c r="R2969"/>
  <c r="D2966"/>
  <c r="E2970"/>
  <c r="C2973"/>
  <c r="F2973"/>
  <c r="K2973" s="1"/>
  <c r="O2970" l="1"/>
  <c r="R2970"/>
  <c r="A2970"/>
  <c r="B2970" s="1"/>
  <c r="D2967"/>
  <c r="E2971"/>
  <c r="C2974"/>
  <c r="F2974"/>
  <c r="K2974" s="1"/>
  <c r="A2971" l="1"/>
  <c r="B2971" s="1"/>
  <c r="S2970"/>
  <c r="P2970"/>
  <c r="R2971"/>
  <c r="O2971"/>
  <c r="D2968"/>
  <c r="E2972"/>
  <c r="O2972" s="1"/>
  <c r="C2975"/>
  <c r="F2975"/>
  <c r="K2975" s="1"/>
  <c r="S2971" l="1"/>
  <c r="P2971"/>
  <c r="A2972"/>
  <c r="B2972" s="1"/>
  <c r="R2972"/>
  <c r="D2969"/>
  <c r="E2973"/>
  <c r="R2973" s="1"/>
  <c r="C2976"/>
  <c r="F2976"/>
  <c r="K2976" s="1"/>
  <c r="O2973" l="1"/>
  <c r="S2972"/>
  <c r="P2972"/>
  <c r="A2973"/>
  <c r="B2973" s="1"/>
  <c r="D2970"/>
  <c r="E2974"/>
  <c r="C2977"/>
  <c r="F2977"/>
  <c r="K2977" s="1"/>
  <c r="R2974" l="1"/>
  <c r="O2974"/>
  <c r="S2973"/>
  <c r="P2973"/>
  <c r="A2974"/>
  <c r="B2974" s="1"/>
  <c r="D2971"/>
  <c r="E2975"/>
  <c r="A2975" s="1"/>
  <c r="B2975" s="1"/>
  <c r="C2978"/>
  <c r="F2978"/>
  <c r="K2978" s="1"/>
  <c r="S2975" l="1"/>
  <c r="P2975"/>
  <c r="O2975"/>
  <c r="S2974"/>
  <c r="P2974"/>
  <c r="R2975"/>
  <c r="D2972"/>
  <c r="E2976"/>
  <c r="A2976" s="1"/>
  <c r="B2976" s="1"/>
  <c r="C2979"/>
  <c r="F2979"/>
  <c r="K2979" s="1"/>
  <c r="S2976" l="1"/>
  <c r="P2976"/>
  <c r="R2976"/>
  <c r="O2976"/>
  <c r="D2973"/>
  <c r="E2977"/>
  <c r="R2977" s="1"/>
  <c r="C2980"/>
  <c r="F2980"/>
  <c r="K2980" s="1"/>
  <c r="O2977" l="1"/>
  <c r="A2977"/>
  <c r="B2977" s="1"/>
  <c r="D2974"/>
  <c r="E2978"/>
  <c r="A2978" s="1"/>
  <c r="B2978" s="1"/>
  <c r="C2981"/>
  <c r="F2981"/>
  <c r="K2981" s="1"/>
  <c r="S2978" l="1"/>
  <c r="P2978"/>
  <c r="S2977"/>
  <c r="P2977"/>
  <c r="R2978"/>
  <c r="O2978"/>
  <c r="D2975"/>
  <c r="E2979"/>
  <c r="A2979" s="1"/>
  <c r="B2979" s="1"/>
  <c r="C2982"/>
  <c r="F2982"/>
  <c r="K2982" s="1"/>
  <c r="S2979" l="1"/>
  <c r="P2979"/>
  <c r="R2979"/>
  <c r="O2979"/>
  <c r="D2976"/>
  <c r="E2980"/>
  <c r="R2980" s="1"/>
  <c r="C2983"/>
  <c r="F2983"/>
  <c r="K2983" s="1"/>
  <c r="A2980" l="1"/>
  <c r="B2980" s="1"/>
  <c r="S2980" s="1"/>
  <c r="O2980"/>
  <c r="D2977"/>
  <c r="E2981"/>
  <c r="C2984"/>
  <c r="F2984"/>
  <c r="K2984" s="1"/>
  <c r="P2980" l="1"/>
  <c r="A2981"/>
  <c r="B2981" s="1"/>
  <c r="R2981"/>
  <c r="O2981"/>
  <c r="D2978"/>
  <c r="E2982"/>
  <c r="C2985"/>
  <c r="F2985"/>
  <c r="K2985" s="1"/>
  <c r="S2981" l="1"/>
  <c r="P2981"/>
  <c r="A2982"/>
  <c r="B2982" s="1"/>
  <c r="R2982"/>
  <c r="O2982"/>
  <c r="D2979"/>
  <c r="E2983"/>
  <c r="A2983" s="1"/>
  <c r="B2983" s="1"/>
  <c r="C2986"/>
  <c r="F2986"/>
  <c r="K2986" s="1"/>
  <c r="S2983" l="1"/>
  <c r="P2983"/>
  <c r="S2982"/>
  <c r="P2982"/>
  <c r="O2983"/>
  <c r="R2983"/>
  <c r="D2980"/>
  <c r="E2984"/>
  <c r="C2987"/>
  <c r="F2987"/>
  <c r="R2984" l="1"/>
  <c r="A2984"/>
  <c r="B2984" s="1"/>
  <c r="O2984"/>
  <c r="D2981"/>
  <c r="E2985"/>
  <c r="O2985" s="1"/>
  <c r="C2988"/>
  <c r="F2988"/>
  <c r="A2985" l="1"/>
  <c r="B2985" s="1"/>
  <c r="S2984"/>
  <c r="P2984"/>
  <c r="R2985"/>
  <c r="D2982"/>
  <c r="E2986"/>
  <c r="O2986" s="1"/>
  <c r="C2989"/>
  <c r="F2989"/>
  <c r="K2989" s="1"/>
  <c r="A2986" l="1"/>
  <c r="B2986" s="1"/>
  <c r="S2986" s="1"/>
  <c r="R2986"/>
  <c r="S2985"/>
  <c r="P2985"/>
  <c r="D2983"/>
  <c r="E2987"/>
  <c r="C2990"/>
  <c r="F2990"/>
  <c r="K2990" s="1"/>
  <c r="P2986" l="1"/>
  <c r="A2987"/>
  <c r="B2987" s="1"/>
  <c r="D2984"/>
  <c r="E2988"/>
  <c r="C2991"/>
  <c r="F2991"/>
  <c r="A2988" l="1"/>
  <c r="B2988" s="1"/>
  <c r="D2985"/>
  <c r="E2989"/>
  <c r="R2989" s="1"/>
  <c r="C2992"/>
  <c r="F2992"/>
  <c r="K2992" s="1"/>
  <c r="O2989" l="1"/>
  <c r="S2988"/>
  <c r="P2988"/>
  <c r="A2989"/>
  <c r="B2989" s="1"/>
  <c r="D2986"/>
  <c r="E2990"/>
  <c r="C2993"/>
  <c r="F2993"/>
  <c r="K2993" s="1"/>
  <c r="R2990" l="1"/>
  <c r="O2990"/>
  <c r="S2989"/>
  <c r="P2989"/>
  <c r="A2990"/>
  <c r="B2990" s="1"/>
  <c r="D2987"/>
  <c r="E2991"/>
  <c r="C2994"/>
  <c r="F2994"/>
  <c r="K2994" s="1"/>
  <c r="S2990" l="1"/>
  <c r="P2990"/>
  <c r="A2991"/>
  <c r="D2988"/>
  <c r="E2992"/>
  <c r="O2992" s="1"/>
  <c r="C2995"/>
  <c r="F2995"/>
  <c r="K2995" s="1"/>
  <c r="A2992" l="1"/>
  <c r="B2992" s="1"/>
  <c r="S2992" s="1"/>
  <c r="B2991"/>
  <c r="R2992"/>
  <c r="D2989"/>
  <c r="E2993"/>
  <c r="C2996"/>
  <c r="F2996"/>
  <c r="K2996" s="1"/>
  <c r="P2992" l="1"/>
  <c r="O2993"/>
  <c r="A2993"/>
  <c r="B2993" s="1"/>
  <c r="S2991"/>
  <c r="P2991"/>
  <c r="R2993"/>
  <c r="D2990"/>
  <c r="E2994"/>
  <c r="A2994" s="1"/>
  <c r="B2994" s="1"/>
  <c r="C2997"/>
  <c r="F2997"/>
  <c r="K2997" s="1"/>
  <c r="S2994" l="1"/>
  <c r="P2994"/>
  <c r="O2994"/>
  <c r="S2993"/>
  <c r="P2993"/>
  <c r="R2994"/>
  <c r="D2991"/>
  <c r="E2995"/>
  <c r="R2995" s="1"/>
  <c r="C2998"/>
  <c r="F2998"/>
  <c r="K2998" s="1"/>
  <c r="O2995" l="1"/>
  <c r="A2995"/>
  <c r="B2995" s="1"/>
  <c r="D2992"/>
  <c r="E2996"/>
  <c r="C2999"/>
  <c r="F2999"/>
  <c r="K2999" s="1"/>
  <c r="A2996" l="1"/>
  <c r="B2996" s="1"/>
  <c r="R2996"/>
  <c r="S2995"/>
  <c r="P2995"/>
  <c r="O2996"/>
  <c r="D2993"/>
  <c r="E2997"/>
  <c r="O2997" s="1"/>
  <c r="C3000"/>
  <c r="F3000"/>
  <c r="K3000" s="1"/>
  <c r="A2997" l="1"/>
  <c r="B2997" s="1"/>
  <c r="S2996"/>
  <c r="P2996"/>
  <c r="R2997"/>
  <c r="D2994"/>
  <c r="E2998"/>
  <c r="O2998" s="1"/>
  <c r="C3001"/>
  <c r="F3001"/>
  <c r="K3001" s="1"/>
  <c r="A2998" l="1"/>
  <c r="B2998" s="1"/>
  <c r="S2997"/>
  <c r="P2997"/>
  <c r="R2998"/>
  <c r="D2995"/>
  <c r="E2999"/>
  <c r="A2999" s="1"/>
  <c r="B2999" s="1"/>
  <c r="C3002"/>
  <c r="F3002"/>
  <c r="K3002" s="1"/>
  <c r="O2999" l="1"/>
  <c r="S2999"/>
  <c r="P2999"/>
  <c r="R2999"/>
  <c r="S2998"/>
  <c r="P2998"/>
  <c r="D2996"/>
  <c r="E3000"/>
  <c r="R3000" s="1"/>
  <c r="C3003"/>
  <c r="F3003"/>
  <c r="K3003" s="1"/>
  <c r="O3000" l="1"/>
  <c r="A3000"/>
  <c r="B3000" s="1"/>
  <c r="D2997"/>
  <c r="E3001"/>
  <c r="O3001" s="1"/>
  <c r="C3004"/>
  <c r="F3004"/>
  <c r="K3004" s="1"/>
  <c r="S3000" l="1"/>
  <c r="P3000"/>
  <c r="A3001"/>
  <c r="B3001" s="1"/>
  <c r="R3001"/>
  <c r="D2998"/>
  <c r="E3002"/>
  <c r="R3002" s="1"/>
  <c r="C3005"/>
  <c r="F3005"/>
  <c r="K3005" s="1"/>
  <c r="O3002" l="1"/>
  <c r="S3001"/>
  <c r="P3001"/>
  <c r="A3002"/>
  <c r="B3002" s="1"/>
  <c r="D2999"/>
  <c r="E3003"/>
  <c r="C3006"/>
  <c r="F3006"/>
  <c r="K3006" s="1"/>
  <c r="R3003" l="1"/>
  <c r="O3003"/>
  <c r="S3002"/>
  <c r="P3002"/>
  <c r="A3003"/>
  <c r="B3003" s="1"/>
  <c r="D3000"/>
  <c r="E3004"/>
  <c r="A3004" s="1"/>
  <c r="B3004" s="1"/>
  <c r="C3007"/>
  <c r="F3007"/>
  <c r="K3007" s="1"/>
  <c r="S3004" l="1"/>
  <c r="P3004"/>
  <c r="S3003"/>
  <c r="P3003"/>
  <c r="R3004"/>
  <c r="O3004"/>
  <c r="D3001"/>
  <c r="E3005"/>
  <c r="O3005" s="1"/>
  <c r="C3008"/>
  <c r="F3008"/>
  <c r="K3008" s="1"/>
  <c r="A3005" l="1"/>
  <c r="B3005" s="1"/>
  <c r="R3005"/>
  <c r="D3002"/>
  <c r="E3006"/>
  <c r="C3009"/>
  <c r="F3009"/>
  <c r="K3009" s="1"/>
  <c r="S3005" l="1"/>
  <c r="P3005"/>
  <c r="O3006"/>
  <c r="A3006"/>
  <c r="B3006" s="1"/>
  <c r="R3006"/>
  <c r="D3003"/>
  <c r="E3007"/>
  <c r="O3007" s="1"/>
  <c r="C3010"/>
  <c r="F3010"/>
  <c r="K3010" s="1"/>
  <c r="R3007" l="1"/>
  <c r="S3006"/>
  <c r="P3006"/>
  <c r="A3007"/>
  <c r="B3007" s="1"/>
  <c r="D3004"/>
  <c r="E3008"/>
  <c r="C3011"/>
  <c r="F3011"/>
  <c r="K3011" s="1"/>
  <c r="O3008" l="1"/>
  <c r="R3008"/>
  <c r="S3007"/>
  <c r="P3007"/>
  <c r="A3008"/>
  <c r="B3008" s="1"/>
  <c r="D3005"/>
  <c r="E3009"/>
  <c r="O3009" s="1"/>
  <c r="C3012"/>
  <c r="F3012"/>
  <c r="K3012" s="1"/>
  <c r="A3009" l="1"/>
  <c r="B3009" s="1"/>
  <c r="S3008"/>
  <c r="P3008"/>
  <c r="R3009"/>
  <c r="D3006"/>
  <c r="E3010"/>
  <c r="O3010" s="1"/>
  <c r="C3013"/>
  <c r="F3013"/>
  <c r="K3013" s="1"/>
  <c r="A3010" l="1"/>
  <c r="B3010" s="1"/>
  <c r="S3010" s="1"/>
  <c r="S3009"/>
  <c r="P3009"/>
  <c r="R3010"/>
  <c r="D3007"/>
  <c r="E3011"/>
  <c r="A3011" s="1"/>
  <c r="B3011" s="1"/>
  <c r="C3014"/>
  <c r="F3014"/>
  <c r="K3014" s="1"/>
  <c r="P3010" l="1"/>
  <c r="S3011"/>
  <c r="P3011"/>
  <c r="R3011"/>
  <c r="O3011"/>
  <c r="D3008"/>
  <c r="E3012"/>
  <c r="O3012" s="1"/>
  <c r="C3015"/>
  <c r="F3015"/>
  <c r="K3015" s="1"/>
  <c r="A3012" l="1"/>
  <c r="B3012" s="1"/>
  <c r="S3012" s="1"/>
  <c r="R3012"/>
  <c r="D3009"/>
  <c r="E3013"/>
  <c r="C3016"/>
  <c r="F3016"/>
  <c r="K3016" s="1"/>
  <c r="P3012" l="1"/>
  <c r="A3013"/>
  <c r="B3013" s="1"/>
  <c r="R3013"/>
  <c r="O3013"/>
  <c r="D3010"/>
  <c r="E3014"/>
  <c r="C3017"/>
  <c r="F3017"/>
  <c r="S3013" l="1"/>
  <c r="P3013"/>
  <c r="A3014"/>
  <c r="B3014" s="1"/>
  <c r="O3014"/>
  <c r="R3014"/>
  <c r="D3011"/>
  <c r="E3015"/>
  <c r="A3015" s="1"/>
  <c r="B3015" s="1"/>
  <c r="C3018"/>
  <c r="F3018"/>
  <c r="S3015" l="1"/>
  <c r="P3015"/>
  <c r="S3014"/>
  <c r="P3014"/>
  <c r="R3015"/>
  <c r="O3015"/>
  <c r="D3012"/>
  <c r="E3016"/>
  <c r="O3016" s="1"/>
  <c r="C3019"/>
  <c r="F3019"/>
  <c r="K3019" s="1"/>
  <c r="R3016" l="1"/>
  <c r="A3016"/>
  <c r="B3016" s="1"/>
  <c r="D3013"/>
  <c r="E3017"/>
  <c r="C3020"/>
  <c r="F3020"/>
  <c r="K3020" s="1"/>
  <c r="S3016" l="1"/>
  <c r="P3016"/>
  <c r="A3017"/>
  <c r="B3017" s="1"/>
  <c r="D3014"/>
  <c r="E3018"/>
  <c r="A3018" s="1"/>
  <c r="B3018" s="1"/>
  <c r="C3021"/>
  <c r="F3021"/>
  <c r="S3018" l="1"/>
  <c r="P3018"/>
  <c r="D3015"/>
  <c r="E3019"/>
  <c r="C3022"/>
  <c r="F3022"/>
  <c r="K3022" s="1"/>
  <c r="A3019" l="1"/>
  <c r="B3019" s="1"/>
  <c r="R3019"/>
  <c r="O3019"/>
  <c r="D3016"/>
  <c r="E3020"/>
  <c r="C3023"/>
  <c r="F3023"/>
  <c r="K3023" s="1"/>
  <c r="S3019" l="1"/>
  <c r="P3019"/>
  <c r="A3020"/>
  <c r="B3020" s="1"/>
  <c r="R3020"/>
  <c r="O3020"/>
  <c r="D3017"/>
  <c r="E3021"/>
  <c r="C3024"/>
  <c r="F3024"/>
  <c r="K3024" s="1"/>
  <c r="S3020" l="1"/>
  <c r="P3020"/>
  <c r="A3021"/>
  <c r="D3018"/>
  <c r="E3022"/>
  <c r="A3022" s="1"/>
  <c r="B3022" s="1"/>
  <c r="C3025"/>
  <c r="F3025"/>
  <c r="K3025" s="1"/>
  <c r="O3022" l="1"/>
  <c r="S3022"/>
  <c r="P3022"/>
  <c r="B3021"/>
  <c r="R3022"/>
  <c r="D3019"/>
  <c r="E3023"/>
  <c r="C3026"/>
  <c r="F3026"/>
  <c r="K3026" s="1"/>
  <c r="S3021" l="1"/>
  <c r="P3021"/>
  <c r="O3023"/>
  <c r="A3023"/>
  <c r="B3023" s="1"/>
  <c r="R3023"/>
  <c r="D3020"/>
  <c r="E3024"/>
  <c r="O3024" s="1"/>
  <c r="C3027"/>
  <c r="F3027"/>
  <c r="K3027" s="1"/>
  <c r="R3024" l="1"/>
  <c r="S3023"/>
  <c r="P3023"/>
  <c r="A3024"/>
  <c r="B3024" s="1"/>
  <c r="D3021"/>
  <c r="E3025"/>
  <c r="C3028"/>
  <c r="F3028"/>
  <c r="K3028" s="1"/>
  <c r="O3025" l="1"/>
  <c r="R3025"/>
  <c r="S3024"/>
  <c r="P3024"/>
  <c r="A3025"/>
  <c r="B3025" s="1"/>
  <c r="D3022"/>
  <c r="E3026"/>
  <c r="O3026" s="1"/>
  <c r="C3029"/>
  <c r="F3029"/>
  <c r="K3029" s="1"/>
  <c r="S3025" l="1"/>
  <c r="P3025"/>
  <c r="A3026"/>
  <c r="B3026" s="1"/>
  <c r="R3026"/>
  <c r="D3023"/>
  <c r="E3027"/>
  <c r="R3027" s="1"/>
  <c r="C3030"/>
  <c r="F3030"/>
  <c r="K3030" s="1"/>
  <c r="O3027" l="1"/>
  <c r="S3026"/>
  <c r="P3026"/>
  <c r="A3027"/>
  <c r="B3027" s="1"/>
  <c r="D3024"/>
  <c r="E3028"/>
  <c r="C3031"/>
  <c r="F3031"/>
  <c r="K3031" s="1"/>
  <c r="R3028" l="1"/>
  <c r="O3028"/>
  <c r="S3027"/>
  <c r="P3027"/>
  <c r="A3028"/>
  <c r="B3028" s="1"/>
  <c r="D3025"/>
  <c r="E3029"/>
  <c r="A3029" s="1"/>
  <c r="B3029" s="1"/>
  <c r="C3032"/>
  <c r="F3032"/>
  <c r="K3032" s="1"/>
  <c r="S3029" l="1"/>
  <c r="P3029"/>
  <c r="R3029"/>
  <c r="S3028"/>
  <c r="P3028"/>
  <c r="O3029"/>
  <c r="D3026"/>
  <c r="E3030"/>
  <c r="R3030" s="1"/>
  <c r="C3033"/>
  <c r="F3033"/>
  <c r="K3033" s="1"/>
  <c r="A3030" l="1"/>
  <c r="B3030" s="1"/>
  <c r="S3030" s="1"/>
  <c r="O3030"/>
  <c r="D3027"/>
  <c r="E3031"/>
  <c r="C3034"/>
  <c r="F3034"/>
  <c r="K3034" s="1"/>
  <c r="P3030" l="1"/>
  <c r="O3031"/>
  <c r="R3031"/>
  <c r="A3031"/>
  <c r="B3031" s="1"/>
  <c r="D3028"/>
  <c r="E3032"/>
  <c r="C3035"/>
  <c r="F3035"/>
  <c r="K3035" s="1"/>
  <c r="A3032" l="1"/>
  <c r="B3032" s="1"/>
  <c r="S3031"/>
  <c r="P3031"/>
  <c r="R3032"/>
  <c r="O3032"/>
  <c r="D3029"/>
  <c r="E3033"/>
  <c r="A3033" s="1"/>
  <c r="B3033" s="1"/>
  <c r="C3036"/>
  <c r="F3036"/>
  <c r="K3036" s="1"/>
  <c r="S3033" l="1"/>
  <c r="P3033"/>
  <c r="S3032"/>
  <c r="P3032"/>
  <c r="O3033"/>
  <c r="R3033"/>
  <c r="D3030"/>
  <c r="E3034"/>
  <c r="O3034" s="1"/>
  <c r="C3037"/>
  <c r="F3037"/>
  <c r="K3037" s="1"/>
  <c r="A3034" l="1"/>
  <c r="B3034" s="1"/>
  <c r="R3034"/>
  <c r="D3031"/>
  <c r="E3035"/>
  <c r="C3038"/>
  <c r="F3038"/>
  <c r="K3038" s="1"/>
  <c r="A3035" l="1"/>
  <c r="B3035" s="1"/>
  <c r="S3034"/>
  <c r="P3034"/>
  <c r="O3035"/>
  <c r="R3035"/>
  <c r="D3032"/>
  <c r="E3036"/>
  <c r="A3036" s="1"/>
  <c r="B3036" s="1"/>
  <c r="C3039"/>
  <c r="F3039"/>
  <c r="K3039" s="1"/>
  <c r="S3036" l="1"/>
  <c r="P3036"/>
  <c r="R3036"/>
  <c r="S3035"/>
  <c r="P3035"/>
  <c r="O3036"/>
  <c r="D3033"/>
  <c r="E3037"/>
  <c r="R3037" s="1"/>
  <c r="C3040"/>
  <c r="F3040"/>
  <c r="K3040" s="1"/>
  <c r="O3037" l="1"/>
  <c r="A3037"/>
  <c r="B3037" s="1"/>
  <c r="D3034"/>
  <c r="E3038"/>
  <c r="C3041"/>
  <c r="F3041"/>
  <c r="K3041" s="1"/>
  <c r="O3038" l="1"/>
  <c r="A3038"/>
  <c r="B3038" s="1"/>
  <c r="S3037"/>
  <c r="P3037"/>
  <c r="R3038"/>
  <c r="D3035"/>
  <c r="E3039"/>
  <c r="O3039" s="1"/>
  <c r="C3042"/>
  <c r="F3042"/>
  <c r="K3042" s="1"/>
  <c r="A3039" l="1"/>
  <c r="B3039" s="1"/>
  <c r="S3038"/>
  <c r="P3038"/>
  <c r="R3039"/>
  <c r="D3036"/>
  <c r="E3040"/>
  <c r="R3040" s="1"/>
  <c r="C3043"/>
  <c r="F3043"/>
  <c r="K3043" s="1"/>
  <c r="A3040" l="1"/>
  <c r="B3040" s="1"/>
  <c r="S3040" s="1"/>
  <c r="S3039"/>
  <c r="P3039"/>
  <c r="P3040"/>
  <c r="O3040"/>
  <c r="D3037"/>
  <c r="E3041"/>
  <c r="A3041" s="1"/>
  <c r="B3041" s="1"/>
  <c r="C3044"/>
  <c r="F3044"/>
  <c r="K3044" s="1"/>
  <c r="S3041" l="1"/>
  <c r="P3041"/>
  <c r="O3041"/>
  <c r="R3041"/>
  <c r="D3038"/>
  <c r="E3042"/>
  <c r="R3042" s="1"/>
  <c r="C3045"/>
  <c r="F3045"/>
  <c r="K3045" s="1"/>
  <c r="A3042" l="1"/>
  <c r="B3042" s="1"/>
  <c r="P3042" s="1"/>
  <c r="O3042"/>
  <c r="D3039"/>
  <c r="E3043"/>
  <c r="C3046"/>
  <c r="F3046"/>
  <c r="K3046" s="1"/>
  <c r="S3042" l="1"/>
  <c r="O3043"/>
  <c r="R3043"/>
  <c r="A3043"/>
  <c r="B3043" s="1"/>
  <c r="D3040"/>
  <c r="E3044"/>
  <c r="C3047"/>
  <c r="F3047"/>
  <c r="K3047" s="1"/>
  <c r="A3044" l="1"/>
  <c r="B3044" s="1"/>
  <c r="S3043"/>
  <c r="P3043"/>
  <c r="R3044"/>
  <c r="O3044"/>
  <c r="D3041"/>
  <c r="E3045"/>
  <c r="R3045" s="1"/>
  <c r="C3048"/>
  <c r="F3048"/>
  <c r="S3044" l="1"/>
  <c r="P3044"/>
  <c r="A3045"/>
  <c r="B3045" s="1"/>
  <c r="O3045"/>
  <c r="D3042"/>
  <c r="E3046"/>
  <c r="R3046" s="1"/>
  <c r="C3049"/>
  <c r="F3049"/>
  <c r="A3046" l="1"/>
  <c r="B3046" s="1"/>
  <c r="S3046" s="1"/>
  <c r="S3045"/>
  <c r="P3045"/>
  <c r="O3046"/>
  <c r="D3043"/>
  <c r="E3047"/>
  <c r="R3047" s="1"/>
  <c r="C3050"/>
  <c r="F3050"/>
  <c r="K3050" s="1"/>
  <c r="P3046" l="1"/>
  <c r="A3047"/>
  <c r="B3047" s="1"/>
  <c r="S3047" s="1"/>
  <c r="O3047"/>
  <c r="D3044"/>
  <c r="E3048"/>
  <c r="C3051"/>
  <c r="F3051"/>
  <c r="K3051" s="1"/>
  <c r="P3047" l="1"/>
  <c r="A3048"/>
  <c r="B3048" s="1"/>
  <c r="D3045"/>
  <c r="E3049"/>
  <c r="A3049" s="1"/>
  <c r="B3049" s="1"/>
  <c r="C3052"/>
  <c r="F3052"/>
  <c r="S3048" l="1"/>
  <c r="P3048"/>
  <c r="D3046"/>
  <c r="E3050"/>
  <c r="R3050" s="1"/>
  <c r="C3053"/>
  <c r="F3053"/>
  <c r="K3053" s="1"/>
  <c r="A3050" l="1"/>
  <c r="B3050" s="1"/>
  <c r="O3050"/>
  <c r="D3047"/>
  <c r="E3051"/>
  <c r="C3054"/>
  <c r="F3054"/>
  <c r="K3054" s="1"/>
  <c r="A3051" l="1"/>
  <c r="B3051" s="1"/>
  <c r="S3050"/>
  <c r="P3050"/>
  <c r="O3051"/>
  <c r="R3051"/>
  <c r="D3048"/>
  <c r="E3052"/>
  <c r="A3052" s="1"/>
  <c r="C3055"/>
  <c r="F3055"/>
  <c r="K3055" s="1"/>
  <c r="B3052" l="1"/>
  <c r="S3051"/>
  <c r="P3051"/>
  <c r="D3049"/>
  <c r="E3053"/>
  <c r="C3056"/>
  <c r="F3056"/>
  <c r="K3056" s="1"/>
  <c r="A3053" l="1"/>
  <c r="B3053" s="1"/>
  <c r="R3053"/>
  <c r="O3053"/>
  <c r="D3050"/>
  <c r="E3054"/>
  <c r="R3054" s="1"/>
  <c r="C3057"/>
  <c r="F3057"/>
  <c r="K3057" s="1"/>
  <c r="A3054" l="1"/>
  <c r="B3054" s="1"/>
  <c r="S3053"/>
  <c r="P3053"/>
  <c r="O3054"/>
  <c r="D3051"/>
  <c r="E3055"/>
  <c r="C3058"/>
  <c r="F3058"/>
  <c r="K3058" s="1"/>
  <c r="O3055" l="1"/>
  <c r="A3055"/>
  <c r="B3055" s="1"/>
  <c r="R3055"/>
  <c r="S3054"/>
  <c r="P3054"/>
  <c r="D3052"/>
  <c r="E3056"/>
  <c r="A3056" s="1"/>
  <c r="B3056" s="1"/>
  <c r="C3059"/>
  <c r="F3059"/>
  <c r="K3059" s="1"/>
  <c r="S3056" l="1"/>
  <c r="P3056"/>
  <c r="O3056"/>
  <c r="P3055"/>
  <c r="S3055"/>
  <c r="R3056"/>
  <c r="D3053"/>
  <c r="E3057"/>
  <c r="R3057" s="1"/>
  <c r="C3060"/>
  <c r="F3060"/>
  <c r="K3060" s="1"/>
  <c r="O3057" l="1"/>
  <c r="A3057"/>
  <c r="B3057" s="1"/>
  <c r="D3054"/>
  <c r="E3058"/>
  <c r="C3061"/>
  <c r="F3061"/>
  <c r="K3061" s="1"/>
  <c r="A3058" l="1"/>
  <c r="B3058" s="1"/>
  <c r="O3058"/>
  <c r="S3057"/>
  <c r="P3057"/>
  <c r="R3058"/>
  <c r="D3055"/>
  <c r="E3059"/>
  <c r="O3059" s="1"/>
  <c r="C3062"/>
  <c r="F3062"/>
  <c r="K3062" s="1"/>
  <c r="A3059" l="1"/>
  <c r="B3059" s="1"/>
  <c r="S3058"/>
  <c r="P3058"/>
  <c r="R3059"/>
  <c r="D3056"/>
  <c r="E3060"/>
  <c r="O3060" s="1"/>
  <c r="C3063"/>
  <c r="F3063"/>
  <c r="K3063" s="1"/>
  <c r="A3060" l="1"/>
  <c r="B3060" s="1"/>
  <c r="S3060" s="1"/>
  <c r="P3059"/>
  <c r="S3059"/>
  <c r="R3060"/>
  <c r="D3057"/>
  <c r="E3061"/>
  <c r="A3061" s="1"/>
  <c r="B3061" s="1"/>
  <c r="C3064"/>
  <c r="F3064"/>
  <c r="K3064" s="1"/>
  <c r="P3060" l="1"/>
  <c r="S3061"/>
  <c r="P3061"/>
  <c r="R3061"/>
  <c r="O3061"/>
  <c r="D3058"/>
  <c r="E3062"/>
  <c r="O3062" s="1"/>
  <c r="C3065"/>
  <c r="F3065"/>
  <c r="K3065" s="1"/>
  <c r="R3062" l="1"/>
  <c r="A3062"/>
  <c r="B3062" s="1"/>
  <c r="D3059"/>
  <c r="E3063"/>
  <c r="O3063" s="1"/>
  <c r="C3066"/>
  <c r="F3066"/>
  <c r="K3066" s="1"/>
  <c r="S3062" l="1"/>
  <c r="P3062"/>
  <c r="A3063"/>
  <c r="B3063" s="1"/>
  <c r="R3063"/>
  <c r="D3060"/>
  <c r="E3064"/>
  <c r="R3064" s="1"/>
  <c r="C3067"/>
  <c r="F3067"/>
  <c r="K3067" s="1"/>
  <c r="O3064" l="1"/>
  <c r="P3063"/>
  <c r="S3063"/>
  <c r="A3064"/>
  <c r="B3064" s="1"/>
  <c r="D3061"/>
  <c r="E3065"/>
  <c r="C3068"/>
  <c r="F3068"/>
  <c r="K3068" s="1"/>
  <c r="R3065" l="1"/>
  <c r="O3065"/>
  <c r="S3064"/>
  <c r="P3064"/>
  <c r="A3065"/>
  <c r="B3065" s="1"/>
  <c r="D3062"/>
  <c r="E3066"/>
  <c r="A3066" s="1"/>
  <c r="B3066" s="1"/>
  <c r="C3069"/>
  <c r="F3069"/>
  <c r="K3069" s="1"/>
  <c r="S3066" l="1"/>
  <c r="P3066"/>
  <c r="O3066"/>
  <c r="S3065"/>
  <c r="P3065"/>
  <c r="R3066"/>
  <c r="D3063"/>
  <c r="E3067"/>
  <c r="R3067" s="1"/>
  <c r="C3070"/>
  <c r="F3070"/>
  <c r="K3070" s="1"/>
  <c r="A3067" l="1"/>
  <c r="B3067" s="1"/>
  <c r="P3067" s="1"/>
  <c r="O3067"/>
  <c r="D3064"/>
  <c r="E3068"/>
  <c r="C3071"/>
  <c r="F3071"/>
  <c r="K3071" s="1"/>
  <c r="S3067" l="1"/>
  <c r="O3068"/>
  <c r="R3068"/>
  <c r="A3068"/>
  <c r="B3068" s="1"/>
  <c r="D3065"/>
  <c r="E3069"/>
  <c r="C3072"/>
  <c r="F3072"/>
  <c r="K3072" s="1"/>
  <c r="A3069" l="1"/>
  <c r="B3069" s="1"/>
  <c r="S3068"/>
  <c r="P3068"/>
  <c r="R3069"/>
  <c r="O3069"/>
  <c r="D3066"/>
  <c r="E3070"/>
  <c r="A3070" s="1"/>
  <c r="B3070" s="1"/>
  <c r="C3073"/>
  <c r="F3073"/>
  <c r="K3073" s="1"/>
  <c r="S3070" l="1"/>
  <c r="P3070"/>
  <c r="R3070"/>
  <c r="S3069"/>
  <c r="P3069"/>
  <c r="O3070"/>
  <c r="D3067"/>
  <c r="E3071"/>
  <c r="A3071" s="1"/>
  <c r="B3071" s="1"/>
  <c r="C3074"/>
  <c r="F3074"/>
  <c r="K3074" s="1"/>
  <c r="R3071" l="1"/>
  <c r="P3071"/>
  <c r="S3071"/>
  <c r="O3071"/>
  <c r="D3068"/>
  <c r="E3072"/>
  <c r="A3072" s="1"/>
  <c r="B3072" s="1"/>
  <c r="C3075"/>
  <c r="F3075"/>
  <c r="K3075" s="1"/>
  <c r="S3072" l="1"/>
  <c r="P3072"/>
  <c r="O3072"/>
  <c r="R3072"/>
  <c r="D3069"/>
  <c r="E3073"/>
  <c r="A3073" s="1"/>
  <c r="B3073" s="1"/>
  <c r="C3076"/>
  <c r="F3076"/>
  <c r="K3076" s="1"/>
  <c r="O3073" l="1"/>
  <c r="S3073"/>
  <c r="P3073"/>
  <c r="R3073"/>
  <c r="D3070"/>
  <c r="E3074"/>
  <c r="C3077"/>
  <c r="F3077"/>
  <c r="K3077" s="1"/>
  <c r="O3074" l="1"/>
  <c r="R3074"/>
  <c r="A3074"/>
  <c r="B3074" s="1"/>
  <c r="D3071"/>
  <c r="E3075"/>
  <c r="C3078"/>
  <c r="F3078"/>
  <c r="K3078" s="1"/>
  <c r="O3075" l="1"/>
  <c r="S3074"/>
  <c r="P3074"/>
  <c r="A3075"/>
  <c r="B3075" s="1"/>
  <c r="R3075"/>
  <c r="D3072"/>
  <c r="E3076"/>
  <c r="A3076" s="1"/>
  <c r="B3076" s="1"/>
  <c r="C3079"/>
  <c r="F3079"/>
  <c r="S3076" l="1"/>
  <c r="P3076"/>
  <c r="P3075"/>
  <c r="S3075"/>
  <c r="O3076"/>
  <c r="R3076"/>
  <c r="D3073"/>
  <c r="E3077"/>
  <c r="C3080"/>
  <c r="F3080"/>
  <c r="A3077" l="1"/>
  <c r="B3077" s="1"/>
  <c r="R3077"/>
  <c r="O3077"/>
  <c r="D3074"/>
  <c r="E3078"/>
  <c r="R3078" s="1"/>
  <c r="C3081"/>
  <c r="F3081"/>
  <c r="K3081" s="1"/>
  <c r="A3078" l="1"/>
  <c r="B3078" s="1"/>
  <c r="S3077"/>
  <c r="P3077"/>
  <c r="O3078"/>
  <c r="D3075"/>
  <c r="E3079"/>
  <c r="A3079" s="1"/>
  <c r="B3079" s="1"/>
  <c r="C3082"/>
  <c r="F3082"/>
  <c r="K3082" s="1"/>
  <c r="S3078" l="1"/>
  <c r="P3078"/>
  <c r="D3076"/>
  <c r="E3080"/>
  <c r="C3083"/>
  <c r="F3083"/>
  <c r="A3080" l="1"/>
  <c r="B3080" s="1"/>
  <c r="D3077"/>
  <c r="E3081"/>
  <c r="C3084"/>
  <c r="F3084"/>
  <c r="K3084" s="1"/>
  <c r="S3080" l="1"/>
  <c r="P3080"/>
  <c r="A3081"/>
  <c r="B3081" s="1"/>
  <c r="R3081"/>
  <c r="O3081"/>
  <c r="D3078"/>
  <c r="E3082"/>
  <c r="A3082" s="1"/>
  <c r="B3082" s="1"/>
  <c r="C3085"/>
  <c r="F3085"/>
  <c r="K3085" s="1"/>
  <c r="S3082" l="1"/>
  <c r="P3082"/>
  <c r="S3081"/>
  <c r="P3081"/>
  <c r="O3082"/>
  <c r="R3082"/>
  <c r="D3079"/>
  <c r="E3083"/>
  <c r="C3086"/>
  <c r="F3086"/>
  <c r="K3086" s="1"/>
  <c r="A3083" l="1"/>
  <c r="D3080"/>
  <c r="E3084"/>
  <c r="C3087"/>
  <c r="F3087"/>
  <c r="K3087" s="1"/>
  <c r="B3083" l="1"/>
  <c r="O3084"/>
  <c r="A3084"/>
  <c r="B3084" s="1"/>
  <c r="R3084"/>
  <c r="D3081"/>
  <c r="E3085"/>
  <c r="C3088"/>
  <c r="F3088"/>
  <c r="K3088" s="1"/>
  <c r="S3084" l="1"/>
  <c r="P3084"/>
  <c r="A3085"/>
  <c r="B3085" s="1"/>
  <c r="O3085"/>
  <c r="P3083"/>
  <c r="S3083"/>
  <c r="R3085"/>
  <c r="D3082"/>
  <c r="E3086"/>
  <c r="C3089"/>
  <c r="F3089"/>
  <c r="K3089" s="1"/>
  <c r="A3086" l="1"/>
  <c r="B3086" s="1"/>
  <c r="S3085"/>
  <c r="P3085"/>
  <c r="R3086"/>
  <c r="O3086"/>
  <c r="D3083"/>
  <c r="E3087"/>
  <c r="A3087" s="1"/>
  <c r="B3087" s="1"/>
  <c r="C3090"/>
  <c r="F3090"/>
  <c r="K3090" s="1"/>
  <c r="P3087" l="1"/>
  <c r="S3087"/>
  <c r="S3086"/>
  <c r="P3086"/>
  <c r="R3087"/>
  <c r="O3087"/>
  <c r="D3084"/>
  <c r="E3088"/>
  <c r="O3088" s="1"/>
  <c r="C3091"/>
  <c r="F3091"/>
  <c r="K3091" s="1"/>
  <c r="A3088" l="1"/>
  <c r="B3088" s="1"/>
  <c r="R3088"/>
  <c r="D3085"/>
  <c r="E3089"/>
  <c r="C3092"/>
  <c r="F3092"/>
  <c r="K3092" s="1"/>
  <c r="S3088" l="1"/>
  <c r="P3088"/>
  <c r="O3089"/>
  <c r="A3089"/>
  <c r="B3089" s="1"/>
  <c r="R3089"/>
  <c r="D3086"/>
  <c r="E3090"/>
  <c r="O3090" s="1"/>
  <c r="C3093"/>
  <c r="F3093"/>
  <c r="K3093" s="1"/>
  <c r="R3090" l="1"/>
  <c r="S3089"/>
  <c r="P3089"/>
  <c r="A3090"/>
  <c r="B3090" s="1"/>
  <c r="D3087"/>
  <c r="E3091"/>
  <c r="C3094"/>
  <c r="F3094"/>
  <c r="K3094" s="1"/>
  <c r="O3091" l="1"/>
  <c r="R3091"/>
  <c r="S3090"/>
  <c r="P3090"/>
  <c r="A3091"/>
  <c r="B3091" s="1"/>
  <c r="D3088"/>
  <c r="E3092"/>
  <c r="O3092" s="1"/>
  <c r="C3095"/>
  <c r="F3095"/>
  <c r="K3095" s="1"/>
  <c r="A3092" l="1"/>
  <c r="B3092" s="1"/>
  <c r="P3091"/>
  <c r="S3091"/>
  <c r="R3092"/>
  <c r="D3089"/>
  <c r="E3093"/>
  <c r="O3093" s="1"/>
  <c r="C3096"/>
  <c r="F3096"/>
  <c r="K3096" s="1"/>
  <c r="A3093" l="1"/>
  <c r="B3093" s="1"/>
  <c r="S3092"/>
  <c r="P3092"/>
  <c r="R3093"/>
  <c r="D3090"/>
  <c r="E3094"/>
  <c r="A3094" s="1"/>
  <c r="B3094" s="1"/>
  <c r="C3097"/>
  <c r="F3097"/>
  <c r="K3097" s="1"/>
  <c r="O3094" l="1"/>
  <c r="S3094"/>
  <c r="P3094"/>
  <c r="R3094"/>
  <c r="S3093"/>
  <c r="P3093"/>
  <c r="D3091"/>
  <c r="E3095"/>
  <c r="O3095" s="1"/>
  <c r="C3098"/>
  <c r="F3098"/>
  <c r="K3098" s="1"/>
  <c r="R3095" l="1"/>
  <c r="A3095"/>
  <c r="B3095" s="1"/>
  <c r="D3092"/>
  <c r="E3096"/>
  <c r="O3096" s="1"/>
  <c r="C3099"/>
  <c r="F3099"/>
  <c r="K3099" s="1"/>
  <c r="P3095" l="1"/>
  <c r="S3095"/>
  <c r="A3096"/>
  <c r="B3096" s="1"/>
  <c r="R3096"/>
  <c r="D3093"/>
  <c r="E3097"/>
  <c r="R3097" s="1"/>
  <c r="C3100"/>
  <c r="F3100"/>
  <c r="K3100" s="1"/>
  <c r="A3097" l="1"/>
  <c r="B3097" s="1"/>
  <c r="S3097" s="1"/>
  <c r="S3096"/>
  <c r="P3096"/>
  <c r="O3097"/>
  <c r="D3094"/>
  <c r="E3098"/>
  <c r="A3098" s="1"/>
  <c r="B3098" s="1"/>
  <c r="C3101"/>
  <c r="F3101"/>
  <c r="K3101" s="1"/>
  <c r="P3097" l="1"/>
  <c r="S3098"/>
  <c r="P3098"/>
  <c r="R3098"/>
  <c r="O3098"/>
  <c r="D3095"/>
  <c r="E3099"/>
  <c r="R3099" s="1"/>
  <c r="C3102"/>
  <c r="F3102"/>
  <c r="K3102" s="1"/>
  <c r="O3099" l="1"/>
  <c r="A3099"/>
  <c r="B3099" s="1"/>
  <c r="D3096"/>
  <c r="E3100"/>
  <c r="O3100" s="1"/>
  <c r="C3103"/>
  <c r="F3103"/>
  <c r="K3103" s="1"/>
  <c r="P3099" l="1"/>
  <c r="S3099"/>
  <c r="A3100"/>
  <c r="B3100" s="1"/>
  <c r="R3100"/>
  <c r="D3097"/>
  <c r="E3101"/>
  <c r="R3101" s="1"/>
  <c r="C3104"/>
  <c r="F3104"/>
  <c r="K3104" s="1"/>
  <c r="O3101" l="1"/>
  <c r="S3100"/>
  <c r="P3100"/>
  <c r="A3101"/>
  <c r="B3101" s="1"/>
  <c r="D3098"/>
  <c r="E3102"/>
  <c r="C3105"/>
  <c r="F3105"/>
  <c r="K3105" s="1"/>
  <c r="R3102" l="1"/>
  <c r="O3102"/>
  <c r="S3101"/>
  <c r="P3101"/>
  <c r="A3102"/>
  <c r="B3102" s="1"/>
  <c r="D3099"/>
  <c r="E3103"/>
  <c r="A3103" s="1"/>
  <c r="B3103" s="1"/>
  <c r="C3106"/>
  <c r="F3106"/>
  <c r="K3106" s="1"/>
  <c r="P3103" l="1"/>
  <c r="S3103"/>
  <c r="S3102"/>
  <c r="P3102"/>
  <c r="R3103"/>
  <c r="O3103"/>
  <c r="D3100"/>
  <c r="E3104"/>
  <c r="C3107"/>
  <c r="F3107"/>
  <c r="K3107" s="1"/>
  <c r="O3104" l="1"/>
  <c r="A3104"/>
  <c r="B3104" s="1"/>
  <c r="R3104"/>
  <c r="D3101"/>
  <c r="E3105"/>
  <c r="C3108"/>
  <c r="F3108"/>
  <c r="K3108" s="1"/>
  <c r="A3105" l="1"/>
  <c r="B3105" s="1"/>
  <c r="O3105"/>
  <c r="S3104"/>
  <c r="P3104"/>
  <c r="R3105"/>
  <c r="D3102"/>
  <c r="E3106"/>
  <c r="A3106" s="1"/>
  <c r="B3106" s="1"/>
  <c r="C3109"/>
  <c r="F3109"/>
  <c r="S3106" l="1"/>
  <c r="P3106"/>
  <c r="R3106"/>
  <c r="S3105"/>
  <c r="P3105"/>
  <c r="O3106"/>
  <c r="D3103"/>
  <c r="E3107"/>
  <c r="A3107" s="1"/>
  <c r="B3107" s="1"/>
  <c r="C3110"/>
  <c r="F3110"/>
  <c r="P3107" l="1"/>
  <c r="S3107"/>
  <c r="R3107"/>
  <c r="O3107"/>
  <c r="D3104"/>
  <c r="E3108"/>
  <c r="O3108" s="1"/>
  <c r="C3111"/>
  <c r="F3111"/>
  <c r="K3111" s="1"/>
  <c r="R3108" l="1"/>
  <c r="A3108"/>
  <c r="B3108" s="1"/>
  <c r="D3105"/>
  <c r="E3109"/>
  <c r="C3112"/>
  <c r="F3112"/>
  <c r="K3112" s="1"/>
  <c r="S3108" l="1"/>
  <c r="P3108"/>
  <c r="A3109"/>
  <c r="B3109" s="1"/>
  <c r="D3106"/>
  <c r="E3110"/>
  <c r="C3113"/>
  <c r="F3113"/>
  <c r="A3110" l="1"/>
  <c r="B3110" s="1"/>
  <c r="D3107"/>
  <c r="E3111"/>
  <c r="R3111" s="1"/>
  <c r="C3114"/>
  <c r="F3114"/>
  <c r="K3114" s="1"/>
  <c r="O3111" l="1"/>
  <c r="S3110"/>
  <c r="P3110"/>
  <c r="A3111"/>
  <c r="B3111" s="1"/>
  <c r="D3108"/>
  <c r="E3112"/>
  <c r="C3115"/>
  <c r="F3115"/>
  <c r="K3115" s="1"/>
  <c r="A3112" l="1"/>
  <c r="B3112" s="1"/>
  <c r="R3112"/>
  <c r="P3111"/>
  <c r="S3111"/>
  <c r="O3112"/>
  <c r="D3109"/>
  <c r="E3113"/>
  <c r="A3113" s="1"/>
  <c r="C3116"/>
  <c r="F3116"/>
  <c r="K3116" s="1"/>
  <c r="B3113" l="1"/>
  <c r="S3112"/>
  <c r="P3112"/>
  <c r="D3110"/>
  <c r="E3114"/>
  <c r="O3114" s="1"/>
  <c r="C3117"/>
  <c r="F3117"/>
  <c r="K3117" s="1"/>
  <c r="R3114" l="1"/>
  <c r="S3113"/>
  <c r="P3113"/>
  <c r="A3114"/>
  <c r="B3114" s="1"/>
  <c r="D3111"/>
  <c r="E3115"/>
  <c r="C3118"/>
  <c r="F3118"/>
  <c r="K3118" s="1"/>
  <c r="A3115" l="1"/>
  <c r="B3115" s="1"/>
  <c r="R3115"/>
  <c r="S3114"/>
  <c r="P3114"/>
  <c r="O3115"/>
  <c r="D3112"/>
  <c r="E3116"/>
  <c r="A3116" s="1"/>
  <c r="B3116" s="1"/>
  <c r="C3119"/>
  <c r="F3119"/>
  <c r="K3119" s="1"/>
  <c r="S3116" l="1"/>
  <c r="P3116"/>
  <c r="O3116"/>
  <c r="P3115"/>
  <c r="S3115"/>
  <c r="R3116"/>
  <c r="D3113"/>
  <c r="E3117"/>
  <c r="C3120"/>
  <c r="F3120"/>
  <c r="K3120" s="1"/>
  <c r="R3117" l="1"/>
  <c r="A3117"/>
  <c r="B3117" s="1"/>
  <c r="O3117"/>
  <c r="D3114"/>
  <c r="E3118"/>
  <c r="C3121"/>
  <c r="F3121"/>
  <c r="K3121" s="1"/>
  <c r="A3118" l="1"/>
  <c r="B3118" s="1"/>
  <c r="O3118"/>
  <c r="S3117"/>
  <c r="P3117"/>
  <c r="R3118"/>
  <c r="D3115"/>
  <c r="E3119"/>
  <c r="A3119" s="1"/>
  <c r="B3119" s="1"/>
  <c r="C3122"/>
  <c r="F3122"/>
  <c r="K3122" s="1"/>
  <c r="P3119" l="1"/>
  <c r="S3119"/>
  <c r="S3118"/>
  <c r="P3118"/>
  <c r="R3119"/>
  <c r="O3119"/>
  <c r="D3116"/>
  <c r="E3120"/>
  <c r="C3123"/>
  <c r="F3123"/>
  <c r="K3123" s="1"/>
  <c r="A3120" l="1"/>
  <c r="B3120" s="1"/>
  <c r="R3120"/>
  <c r="O3120"/>
  <c r="D3117"/>
  <c r="E3121"/>
  <c r="C3124"/>
  <c r="F3124"/>
  <c r="K3124" s="1"/>
  <c r="S3120" l="1"/>
  <c r="P3120"/>
  <c r="O3121"/>
  <c r="A3121"/>
  <c r="B3121" s="1"/>
  <c r="R3121"/>
  <c r="D3118"/>
  <c r="E3122"/>
  <c r="O3122" s="1"/>
  <c r="C3125"/>
  <c r="F3125"/>
  <c r="K3125" s="1"/>
  <c r="S3121" l="1"/>
  <c r="P3121"/>
  <c r="A3122"/>
  <c r="B3122" s="1"/>
  <c r="R3122"/>
  <c r="D3119"/>
  <c r="E3123"/>
  <c r="O3123" s="1"/>
  <c r="C3126"/>
  <c r="F3126"/>
  <c r="K3126" s="1"/>
  <c r="R3123" l="1"/>
  <c r="S3122"/>
  <c r="P3122"/>
  <c r="A3123"/>
  <c r="B3123" s="1"/>
  <c r="D3120"/>
  <c r="E3124"/>
  <c r="C3127"/>
  <c r="F3127"/>
  <c r="K3127" s="1"/>
  <c r="O3124" l="1"/>
  <c r="R3124"/>
  <c r="P3123"/>
  <c r="S3123"/>
  <c r="A3124"/>
  <c r="B3124" s="1"/>
  <c r="D3121"/>
  <c r="E3125"/>
  <c r="O3125" s="1"/>
  <c r="C3128"/>
  <c r="F3128"/>
  <c r="K3128" s="1"/>
  <c r="S3124" l="1"/>
  <c r="P3124"/>
  <c r="A3125"/>
  <c r="B3125" s="1"/>
  <c r="R3125"/>
  <c r="D3122"/>
  <c r="E3126"/>
  <c r="R3126" s="1"/>
  <c r="C3129"/>
  <c r="F3129"/>
  <c r="K3129" s="1"/>
  <c r="O3126" l="1"/>
  <c r="S3125"/>
  <c r="P3125"/>
  <c r="A3126"/>
  <c r="B3126" s="1"/>
  <c r="D3123"/>
  <c r="E3127"/>
  <c r="C3130"/>
  <c r="F3130"/>
  <c r="K3130" s="1"/>
  <c r="R3127" l="1"/>
  <c r="O3127"/>
  <c r="S3126"/>
  <c r="P3126"/>
  <c r="A3127"/>
  <c r="B3127" s="1"/>
  <c r="D3124"/>
  <c r="E3128"/>
  <c r="A3128" s="1"/>
  <c r="B3128" s="1"/>
  <c r="C3131"/>
  <c r="F3131"/>
  <c r="K3131" s="1"/>
  <c r="S3128" l="1"/>
  <c r="P3128"/>
  <c r="R3128"/>
  <c r="P3127"/>
  <c r="S3127"/>
  <c r="O3128"/>
  <c r="D3125"/>
  <c r="E3129"/>
  <c r="A3129" s="1"/>
  <c r="B3129" s="1"/>
  <c r="C3132"/>
  <c r="F3132"/>
  <c r="K3132" s="1"/>
  <c r="S3129" l="1"/>
  <c r="P3129"/>
  <c r="R3129"/>
  <c r="O3129"/>
  <c r="D3126"/>
  <c r="E3130"/>
  <c r="R3130" s="1"/>
  <c r="C3133"/>
  <c r="F3133"/>
  <c r="K3133" s="1"/>
  <c r="O3130" l="1"/>
  <c r="A3130"/>
  <c r="B3130" s="1"/>
  <c r="D3127"/>
  <c r="E3131"/>
  <c r="A3131" s="1"/>
  <c r="B3131" s="1"/>
  <c r="C3134"/>
  <c r="F3134"/>
  <c r="K3134" s="1"/>
  <c r="R3131" l="1"/>
  <c r="S3130"/>
  <c r="P3130"/>
  <c r="P3131"/>
  <c r="S3131"/>
  <c r="O3131"/>
  <c r="D3128"/>
  <c r="E3132"/>
  <c r="C3135"/>
  <c r="F3135"/>
  <c r="K3135" s="1"/>
  <c r="A3132" l="1"/>
  <c r="B3132" s="1"/>
  <c r="O3132"/>
  <c r="R3132"/>
  <c r="D3129"/>
  <c r="E3133"/>
  <c r="C3136"/>
  <c r="F3136"/>
  <c r="K3136" s="1"/>
  <c r="S3132" l="1"/>
  <c r="P3132"/>
  <c r="O3133"/>
  <c r="A3133"/>
  <c r="B3133" s="1"/>
  <c r="R3133"/>
  <c r="D3130"/>
  <c r="E3134"/>
  <c r="A3134" s="1"/>
  <c r="B3134" s="1"/>
  <c r="C3137"/>
  <c r="F3137"/>
  <c r="K3137" s="1"/>
  <c r="S3134" l="1"/>
  <c r="P3134"/>
  <c r="S3133"/>
  <c r="P3133"/>
  <c r="O3134"/>
  <c r="R3134"/>
  <c r="D3131"/>
  <c r="E3135"/>
  <c r="C3138"/>
  <c r="F3138"/>
  <c r="K3138" s="1"/>
  <c r="A3135" l="1"/>
  <c r="B3135" s="1"/>
  <c r="R3135"/>
  <c r="O3135"/>
  <c r="D3132"/>
  <c r="E3136"/>
  <c r="C3139"/>
  <c r="F3139"/>
  <c r="K3139" s="1"/>
  <c r="P3135" l="1"/>
  <c r="S3135"/>
  <c r="A3136"/>
  <c r="B3136" s="1"/>
  <c r="R3136"/>
  <c r="O3136"/>
  <c r="D3133"/>
  <c r="E3137"/>
  <c r="O3137" s="1"/>
  <c r="C3140"/>
  <c r="F3140"/>
  <c r="S3136" l="1"/>
  <c r="P3136"/>
  <c r="A3137"/>
  <c r="B3137" s="1"/>
  <c r="R3137"/>
  <c r="D3134"/>
  <c r="E3138"/>
  <c r="A3138" s="1"/>
  <c r="B3138" s="1"/>
  <c r="C3141"/>
  <c r="F3141"/>
  <c r="O3138" l="1"/>
  <c r="S3138"/>
  <c r="P3138"/>
  <c r="S3137"/>
  <c r="P3137"/>
  <c r="R3138"/>
  <c r="D3135"/>
  <c r="E3139"/>
  <c r="A3139" s="1"/>
  <c r="B3139" s="1"/>
  <c r="C3142"/>
  <c r="F3142"/>
  <c r="K3142" s="1"/>
  <c r="P3139" l="1"/>
  <c r="S3139"/>
  <c r="R3139"/>
  <c r="O3139"/>
  <c r="D3136"/>
  <c r="E3140"/>
  <c r="C3143"/>
  <c r="F3143"/>
  <c r="K3143" s="1"/>
  <c r="A3140" l="1"/>
  <c r="B3140" s="1"/>
  <c r="D3137"/>
  <c r="E3141"/>
  <c r="C3144"/>
  <c r="F3144"/>
  <c r="A3141" l="1"/>
  <c r="B3141" s="1"/>
  <c r="S3140"/>
  <c r="P3140"/>
  <c r="D3138"/>
  <c r="E3142"/>
  <c r="A3142" s="1"/>
  <c r="B3142" s="1"/>
  <c r="C3145"/>
  <c r="F3145"/>
  <c r="K3145" s="1"/>
  <c r="S3142" l="1"/>
  <c r="P3142"/>
  <c r="O3142"/>
  <c r="R3142"/>
  <c r="D3139"/>
  <c r="E3143"/>
  <c r="A3143" s="1"/>
  <c r="B3143" s="1"/>
  <c r="C3146"/>
  <c r="F3146"/>
  <c r="K3146" s="1"/>
  <c r="P3143" l="1"/>
  <c r="S3143"/>
  <c r="R3143"/>
  <c r="O3143"/>
  <c r="D3140"/>
  <c r="E3144"/>
  <c r="A3144" s="1"/>
  <c r="C3147"/>
  <c r="F3147"/>
  <c r="K3147" s="1"/>
  <c r="B3144" l="1"/>
  <c r="D3141"/>
  <c r="E3145"/>
  <c r="R3145" s="1"/>
  <c r="C3148"/>
  <c r="F3148"/>
  <c r="K3148" s="1"/>
  <c r="O3145" l="1"/>
  <c r="A3145"/>
  <c r="B3145" s="1"/>
  <c r="D3142"/>
  <c r="E3146"/>
  <c r="O3146" s="1"/>
  <c r="C3149"/>
  <c r="F3149"/>
  <c r="K3149" s="1"/>
  <c r="S3145" l="1"/>
  <c r="P3145"/>
  <c r="A3146"/>
  <c r="B3146" s="1"/>
  <c r="R3146"/>
  <c r="D3143"/>
  <c r="E3147"/>
  <c r="R3147" s="1"/>
  <c r="C3150"/>
  <c r="F3150"/>
  <c r="K3150" s="1"/>
  <c r="S3146" l="1"/>
  <c r="P3146"/>
  <c r="A3147"/>
  <c r="B3147" s="1"/>
  <c r="O3147"/>
  <c r="D3144"/>
  <c r="E3148"/>
  <c r="R3148" s="1"/>
  <c r="C3151"/>
  <c r="F3151"/>
  <c r="K3151" s="1"/>
  <c r="A3148" l="1"/>
  <c r="B3148" s="1"/>
  <c r="S3148" s="1"/>
  <c r="S3147"/>
  <c r="P3147"/>
  <c r="O3148"/>
  <c r="D3145"/>
  <c r="E3149"/>
  <c r="A3149" s="1"/>
  <c r="B3149" s="1"/>
  <c r="C3152"/>
  <c r="F3152"/>
  <c r="K3152" s="1"/>
  <c r="P3148" l="1"/>
  <c r="S3149"/>
  <c r="P3149"/>
  <c r="O3149"/>
  <c r="R3149"/>
  <c r="D3146"/>
  <c r="E3150"/>
  <c r="R3150" s="1"/>
  <c r="C3153"/>
  <c r="F3153"/>
  <c r="K3153" s="1"/>
  <c r="A3150" l="1"/>
  <c r="B3150" s="1"/>
  <c r="S3150" s="1"/>
  <c r="O3150"/>
  <c r="D3147"/>
  <c r="E3151"/>
  <c r="C3154"/>
  <c r="F3154"/>
  <c r="K3154" s="1"/>
  <c r="P3150" l="1"/>
  <c r="O3151"/>
  <c r="R3151"/>
  <c r="A3151"/>
  <c r="B3151" s="1"/>
  <c r="D3148"/>
  <c r="E3152"/>
  <c r="C3155"/>
  <c r="F3155"/>
  <c r="K3155" s="1"/>
  <c r="A3152" l="1"/>
  <c r="B3152" s="1"/>
  <c r="S3151"/>
  <c r="P3151"/>
  <c r="R3152"/>
  <c r="O3152"/>
  <c r="D3149"/>
  <c r="E3153"/>
  <c r="A3153" s="1"/>
  <c r="B3153" s="1"/>
  <c r="C3156"/>
  <c r="F3156"/>
  <c r="K3156" s="1"/>
  <c r="S3153" l="1"/>
  <c r="P3153"/>
  <c r="R3153"/>
  <c r="S3152"/>
  <c r="P3152"/>
  <c r="O3153"/>
  <c r="D3150"/>
  <c r="E3154"/>
  <c r="R3154" s="1"/>
  <c r="C3157"/>
  <c r="F3157"/>
  <c r="K3157" s="1"/>
  <c r="A3154" l="1"/>
  <c r="B3154" s="1"/>
  <c r="O3154"/>
  <c r="D3151"/>
  <c r="E3155"/>
  <c r="A3155" s="1"/>
  <c r="B3155" s="1"/>
  <c r="C3158"/>
  <c r="F3158"/>
  <c r="K3158" s="1"/>
  <c r="O3155" l="1"/>
  <c r="S3155"/>
  <c r="P3155"/>
  <c r="R3155"/>
  <c r="S3154"/>
  <c r="P3154"/>
  <c r="D3152"/>
  <c r="E3156"/>
  <c r="O3156" s="1"/>
  <c r="C3159"/>
  <c r="F3159"/>
  <c r="K3159" s="1"/>
  <c r="R3156" l="1"/>
  <c r="A3156"/>
  <c r="B3156" s="1"/>
  <c r="D3153"/>
  <c r="E3157"/>
  <c r="A3157" s="1"/>
  <c r="B3157" s="1"/>
  <c r="C3160"/>
  <c r="F3160"/>
  <c r="K3160" s="1"/>
  <c r="S3157" l="1"/>
  <c r="P3157"/>
  <c r="O3157"/>
  <c r="S3156"/>
  <c r="P3156"/>
  <c r="R3157"/>
  <c r="D3154"/>
  <c r="E3158"/>
  <c r="R3158" s="1"/>
  <c r="C3161"/>
  <c r="F3161"/>
  <c r="K3161" s="1"/>
  <c r="A3158" l="1"/>
  <c r="B3158" s="1"/>
  <c r="P3158" s="1"/>
  <c r="O3158"/>
  <c r="D3155"/>
  <c r="E3159"/>
  <c r="C3162"/>
  <c r="F3162"/>
  <c r="K3162" s="1"/>
  <c r="S3158" l="1"/>
  <c r="O3159"/>
  <c r="R3159"/>
  <c r="A3159"/>
  <c r="B3159" s="1"/>
  <c r="D3156"/>
  <c r="E3160"/>
  <c r="C3163"/>
  <c r="F3163"/>
  <c r="K3163" s="1"/>
  <c r="A3160" l="1"/>
  <c r="B3160" s="1"/>
  <c r="S3159"/>
  <c r="P3159"/>
  <c r="R3160"/>
  <c r="O3160"/>
  <c r="D3157"/>
  <c r="E3161"/>
  <c r="A3161" s="1"/>
  <c r="B3161" s="1"/>
  <c r="C3164"/>
  <c r="F3164"/>
  <c r="K3164" s="1"/>
  <c r="S3161" l="1"/>
  <c r="P3161"/>
  <c r="S3160"/>
  <c r="P3160"/>
  <c r="R3161"/>
  <c r="O3161"/>
  <c r="D3158"/>
  <c r="E3162"/>
  <c r="C3165"/>
  <c r="F3165"/>
  <c r="K3165" s="1"/>
  <c r="O3162" l="1"/>
  <c r="A3162"/>
  <c r="B3162" s="1"/>
  <c r="R3162"/>
  <c r="D3159"/>
  <c r="E3163"/>
  <c r="C3166"/>
  <c r="F3166"/>
  <c r="K3166" s="1"/>
  <c r="A3163" l="1"/>
  <c r="B3163" s="1"/>
  <c r="O3163"/>
  <c r="S3162"/>
  <c r="P3162"/>
  <c r="R3163"/>
  <c r="D3160"/>
  <c r="E3164"/>
  <c r="A3164" s="1"/>
  <c r="B3164" s="1"/>
  <c r="C3167"/>
  <c r="F3167"/>
  <c r="K3167" s="1"/>
  <c r="S3164" l="1"/>
  <c r="P3164"/>
  <c r="R3164"/>
  <c r="S3163"/>
  <c r="P3163"/>
  <c r="O3164"/>
  <c r="D3161"/>
  <c r="E3165"/>
  <c r="O3165" s="1"/>
  <c r="C3168"/>
  <c r="F3168"/>
  <c r="K3168" s="1"/>
  <c r="R3165" l="1"/>
  <c r="A3165"/>
  <c r="B3165" s="1"/>
  <c r="D3162"/>
  <c r="E3166"/>
  <c r="C3169"/>
  <c r="F3169"/>
  <c r="K3169" s="1"/>
  <c r="O3166" l="1"/>
  <c r="A3166"/>
  <c r="B3166" s="1"/>
  <c r="S3165"/>
  <c r="P3165"/>
  <c r="R3166"/>
  <c r="D3163"/>
  <c r="E3167"/>
  <c r="A3167" s="1"/>
  <c r="B3167" s="1"/>
  <c r="C3170"/>
  <c r="F3170"/>
  <c r="S3167" l="1"/>
  <c r="P3167"/>
  <c r="O3167"/>
  <c r="S3166"/>
  <c r="P3166"/>
  <c r="R3167"/>
  <c r="D3164"/>
  <c r="E3168"/>
  <c r="A3168" s="1"/>
  <c r="B3168" s="1"/>
  <c r="C3171"/>
  <c r="F3171"/>
  <c r="S3168" l="1"/>
  <c r="P3168"/>
  <c r="O3168"/>
  <c r="R3168"/>
  <c r="D3165"/>
  <c r="E3169"/>
  <c r="O3169" s="1"/>
  <c r="C3172"/>
  <c r="F3172"/>
  <c r="K3172" s="1"/>
  <c r="R3169" l="1"/>
  <c r="A3169"/>
  <c r="B3169" s="1"/>
  <c r="D3166"/>
  <c r="E3170"/>
  <c r="C3173"/>
  <c r="F3173"/>
  <c r="K3173" s="1"/>
  <c r="S3169" l="1"/>
  <c r="P3169"/>
  <c r="A3170"/>
  <c r="B3170" s="1"/>
  <c r="D3167"/>
  <c r="E3171"/>
  <c r="A3171" s="1"/>
  <c r="B3171" s="1"/>
  <c r="C3174"/>
  <c r="F3174"/>
  <c r="S3171" l="1"/>
  <c r="P3171"/>
  <c r="D3168"/>
  <c r="E3172"/>
  <c r="A3172" s="1"/>
  <c r="B3172" s="1"/>
  <c r="C3175"/>
  <c r="F3175"/>
  <c r="K3175" s="1"/>
  <c r="S3172" l="1"/>
  <c r="P3172"/>
  <c r="R3172"/>
  <c r="O3172"/>
  <c r="D3169"/>
  <c r="E3173"/>
  <c r="R3173" s="1"/>
  <c r="C3176"/>
  <c r="F3176"/>
  <c r="K3176" s="1"/>
  <c r="O3173" l="1"/>
  <c r="A3173"/>
  <c r="B3173" s="1"/>
  <c r="D3170"/>
  <c r="E3174"/>
  <c r="C3177"/>
  <c r="F3177"/>
  <c r="K3177" s="1"/>
  <c r="S3173" l="1"/>
  <c r="P3173"/>
  <c r="A3174"/>
  <c r="D3171"/>
  <c r="E3175"/>
  <c r="R3175" s="1"/>
  <c r="C3178"/>
  <c r="F3178"/>
  <c r="K3178" s="1"/>
  <c r="B3174" l="1"/>
  <c r="O3175"/>
  <c r="A3175"/>
  <c r="B3175" s="1"/>
  <c r="D3172"/>
  <c r="E3176"/>
  <c r="R3176" s="1"/>
  <c r="C3179"/>
  <c r="F3179"/>
  <c r="K3179" s="1"/>
  <c r="S3174" l="1"/>
  <c r="P3174"/>
  <c r="A3176"/>
  <c r="B3176" s="1"/>
  <c r="S3175"/>
  <c r="P3175"/>
  <c r="O3176"/>
  <c r="D3173"/>
  <c r="E3177"/>
  <c r="R3177" s="1"/>
  <c r="C3180"/>
  <c r="F3180"/>
  <c r="K3180" s="1"/>
  <c r="O3177" l="1"/>
  <c r="S3176"/>
  <c r="P3176"/>
  <c r="A3177"/>
  <c r="B3177" s="1"/>
  <c r="D3174"/>
  <c r="E3178"/>
  <c r="R3178" s="1"/>
  <c r="C3181"/>
  <c r="F3181"/>
  <c r="K3181" s="1"/>
  <c r="S3177" l="1"/>
  <c r="P3177"/>
  <c r="A3178"/>
  <c r="B3178" s="1"/>
  <c r="O3178"/>
  <c r="D3175"/>
  <c r="E3179"/>
  <c r="O3179" s="1"/>
  <c r="C3182"/>
  <c r="F3182"/>
  <c r="K3182" s="1"/>
  <c r="R3179" l="1"/>
  <c r="S3178"/>
  <c r="P3178"/>
  <c r="A3179"/>
  <c r="B3179" s="1"/>
  <c r="D3176"/>
  <c r="E3180"/>
  <c r="C3183"/>
  <c r="F3183"/>
  <c r="K3183" s="1"/>
  <c r="O3180" l="1"/>
  <c r="R3180"/>
  <c r="S3179"/>
  <c r="P3179"/>
  <c r="A3180"/>
  <c r="B3180" s="1"/>
  <c r="D3177"/>
  <c r="E3181"/>
  <c r="A3181" s="1"/>
  <c r="B3181" s="1"/>
  <c r="C3184"/>
  <c r="F3184"/>
  <c r="K3184" s="1"/>
  <c r="S3181" l="1"/>
  <c r="P3181"/>
  <c r="R3181"/>
  <c r="S3180"/>
  <c r="P3180"/>
  <c r="O3181"/>
  <c r="D3178"/>
  <c r="E3182"/>
  <c r="C3185"/>
  <c r="F3185"/>
  <c r="K3185" s="1"/>
  <c r="R3182" l="1"/>
  <c r="O3182"/>
  <c r="A3182"/>
  <c r="B3182" s="1"/>
  <c r="D3179"/>
  <c r="E3183"/>
  <c r="C3186"/>
  <c r="F3186"/>
  <c r="K3186" s="1"/>
  <c r="O3183" l="1"/>
  <c r="S3182"/>
  <c r="P3182"/>
  <c r="A3183"/>
  <c r="B3183" s="1"/>
  <c r="R3183"/>
  <c r="D3180"/>
  <c r="E3184"/>
  <c r="A3184" s="1"/>
  <c r="B3184" s="1"/>
  <c r="C3187"/>
  <c r="F3187"/>
  <c r="K3187" s="1"/>
  <c r="S3184" l="1"/>
  <c r="P3184"/>
  <c r="S3183"/>
  <c r="P3183"/>
  <c r="O3184"/>
  <c r="R3184"/>
  <c r="D3181"/>
  <c r="E3185"/>
  <c r="C3188"/>
  <c r="F3188"/>
  <c r="K3188" s="1"/>
  <c r="A3185" l="1"/>
  <c r="B3185" s="1"/>
  <c r="R3185"/>
  <c r="O3185"/>
  <c r="D3182"/>
  <c r="E3186"/>
  <c r="C3189"/>
  <c r="F3189"/>
  <c r="K3189" s="1"/>
  <c r="S3185" l="1"/>
  <c r="P3185"/>
  <c r="A3186"/>
  <c r="B3186" s="1"/>
  <c r="R3186"/>
  <c r="O3186"/>
  <c r="D3183"/>
  <c r="E3187"/>
  <c r="A3187" s="1"/>
  <c r="B3187" s="1"/>
  <c r="C3190"/>
  <c r="F3190"/>
  <c r="K3190" s="1"/>
  <c r="S3187" l="1"/>
  <c r="P3187"/>
  <c r="O3187"/>
  <c r="S3186"/>
  <c r="P3186"/>
  <c r="R3187"/>
  <c r="D3184"/>
  <c r="E3188"/>
  <c r="A3188" s="1"/>
  <c r="B3188" s="1"/>
  <c r="C3191"/>
  <c r="F3191"/>
  <c r="K3191" s="1"/>
  <c r="O3188" l="1"/>
  <c r="S3188"/>
  <c r="P3188"/>
  <c r="R3188"/>
  <c r="D3185"/>
  <c r="E3189"/>
  <c r="C3192"/>
  <c r="F3192"/>
  <c r="K3192" s="1"/>
  <c r="R3189" l="1"/>
  <c r="O3189"/>
  <c r="A3189"/>
  <c r="B3189" s="1"/>
  <c r="D3186"/>
  <c r="E3190"/>
  <c r="C3193"/>
  <c r="F3193"/>
  <c r="K3193" s="1"/>
  <c r="A3190" l="1"/>
  <c r="B3190" s="1"/>
  <c r="S3189"/>
  <c r="P3189"/>
  <c r="O3190"/>
  <c r="R3190"/>
  <c r="D3187"/>
  <c r="E3191"/>
  <c r="O3191" s="1"/>
  <c r="C3194"/>
  <c r="F3194"/>
  <c r="K3194" s="1"/>
  <c r="A3191" l="1"/>
  <c r="B3191" s="1"/>
  <c r="S3190"/>
  <c r="P3190"/>
  <c r="R3191"/>
  <c r="D3188"/>
  <c r="E3192"/>
  <c r="O3192" s="1"/>
  <c r="C3195"/>
  <c r="F3195"/>
  <c r="K3195" s="1"/>
  <c r="A3192" l="1"/>
  <c r="B3192" s="1"/>
  <c r="S3192" s="1"/>
  <c r="S3191"/>
  <c r="P3191"/>
  <c r="R3192"/>
  <c r="D3189"/>
  <c r="E3193"/>
  <c r="A3193" s="1"/>
  <c r="B3193" s="1"/>
  <c r="C3196"/>
  <c r="F3196"/>
  <c r="K3196" s="1"/>
  <c r="P3192" l="1"/>
  <c r="S3193"/>
  <c r="P3193"/>
  <c r="R3193"/>
  <c r="O3193"/>
  <c r="D3190"/>
  <c r="E3194"/>
  <c r="O3194" s="1"/>
  <c r="C3197"/>
  <c r="F3197"/>
  <c r="K3197" s="1"/>
  <c r="R3194" l="1"/>
  <c r="A3194"/>
  <c r="B3194" s="1"/>
  <c r="D3191"/>
  <c r="E3195"/>
  <c r="O3195" s="1"/>
  <c r="C3198"/>
  <c r="F3198"/>
  <c r="K3198" s="1"/>
  <c r="S3194" l="1"/>
  <c r="P3194"/>
  <c r="A3195"/>
  <c r="B3195" s="1"/>
  <c r="R3195"/>
  <c r="D3192"/>
  <c r="E3196"/>
  <c r="R3196" s="1"/>
  <c r="C3199"/>
  <c r="F3199"/>
  <c r="K3199" s="1"/>
  <c r="O3196" l="1"/>
  <c r="S3195"/>
  <c r="P3195"/>
  <c r="A3196"/>
  <c r="B3196" s="1"/>
  <c r="D3193"/>
  <c r="E3197"/>
  <c r="C3200"/>
  <c r="F3200"/>
  <c r="K3200" s="1"/>
  <c r="R3197" l="1"/>
  <c r="O3197"/>
  <c r="S3196"/>
  <c r="P3196"/>
  <c r="A3197"/>
  <c r="B3197" s="1"/>
  <c r="D3194"/>
  <c r="E3198"/>
  <c r="A3198" s="1"/>
  <c r="B3198" s="1"/>
  <c r="C3201"/>
  <c r="F3201"/>
  <c r="S3198" l="1"/>
  <c r="P3198"/>
  <c r="O3198"/>
  <c r="S3197"/>
  <c r="P3197"/>
  <c r="R3198"/>
  <c r="D3195"/>
  <c r="E3199"/>
  <c r="C3202"/>
  <c r="F3202"/>
  <c r="R3199" l="1"/>
  <c r="O3199"/>
  <c r="A3199"/>
  <c r="B3199" s="1"/>
  <c r="D3196"/>
  <c r="E3200"/>
  <c r="O3200" s="1"/>
  <c r="C3203"/>
  <c r="F3203"/>
  <c r="K3203" s="1"/>
  <c r="A3200" l="1"/>
  <c r="B3200" s="1"/>
  <c r="S3199"/>
  <c r="P3199"/>
  <c r="R3200"/>
  <c r="D3197"/>
  <c r="E3201"/>
  <c r="A3201" s="1"/>
  <c r="B3201" s="1"/>
  <c r="C3204"/>
  <c r="F3204"/>
  <c r="K3204" s="1"/>
  <c r="S3200" l="1"/>
  <c r="P3200"/>
  <c r="D3198"/>
  <c r="E3202"/>
  <c r="C3205"/>
  <c r="F3205"/>
  <c r="A3202" l="1"/>
  <c r="B3202" s="1"/>
  <c r="D3199"/>
  <c r="E3203"/>
  <c r="O3203" s="1"/>
  <c r="C3206"/>
  <c r="F3206"/>
  <c r="K3206" s="1"/>
  <c r="A3203" l="1"/>
  <c r="B3203" s="1"/>
  <c r="S3202"/>
  <c r="P3202"/>
  <c r="R3203"/>
  <c r="D3200"/>
  <c r="E3204"/>
  <c r="O3204" s="1"/>
  <c r="C3207"/>
  <c r="F3207"/>
  <c r="K3207" s="1"/>
  <c r="S3203" l="1"/>
  <c r="P3203"/>
  <c r="A3204"/>
  <c r="B3204" s="1"/>
  <c r="R3204"/>
  <c r="D3201"/>
  <c r="E3205"/>
  <c r="A3205" s="1"/>
  <c r="C3208"/>
  <c r="F3208"/>
  <c r="K3208" s="1"/>
  <c r="B3205" l="1"/>
  <c r="S3204"/>
  <c r="P3204"/>
  <c r="D3202"/>
  <c r="E3206"/>
  <c r="A3206" s="1"/>
  <c r="B3206" s="1"/>
  <c r="C3209"/>
  <c r="F3209"/>
  <c r="K3209" s="1"/>
  <c r="S3206" l="1"/>
  <c r="P3206"/>
  <c r="R3206"/>
  <c r="O3206"/>
  <c r="S3205"/>
  <c r="P3205"/>
  <c r="D3203"/>
  <c r="E3207"/>
  <c r="C3210"/>
  <c r="F3210"/>
  <c r="K3210" s="1"/>
  <c r="O3207" l="1"/>
  <c r="R3207"/>
  <c r="A3207"/>
  <c r="B3207" s="1"/>
  <c r="D3204"/>
  <c r="E3208"/>
  <c r="C3211"/>
  <c r="F3211"/>
  <c r="K3211" s="1"/>
  <c r="O3208" l="1"/>
  <c r="S3207"/>
  <c r="P3207"/>
  <c r="A3208"/>
  <c r="B3208" s="1"/>
  <c r="R3208"/>
  <c r="D3205"/>
  <c r="E3209"/>
  <c r="A3209" s="1"/>
  <c r="B3209" s="1"/>
  <c r="C3212"/>
  <c r="F3212"/>
  <c r="K3212" s="1"/>
  <c r="S3209" l="1"/>
  <c r="P3209"/>
  <c r="S3208"/>
  <c r="P3208"/>
  <c r="O3209"/>
  <c r="R3209"/>
  <c r="D3206"/>
  <c r="E3210"/>
  <c r="A3210" s="1"/>
  <c r="B3210" s="1"/>
  <c r="C3213"/>
  <c r="F3213"/>
  <c r="K3213" s="1"/>
  <c r="S3210" l="1"/>
  <c r="P3210"/>
  <c r="R3210"/>
  <c r="O3210"/>
  <c r="D3207"/>
  <c r="E3211"/>
  <c r="O3211" s="1"/>
  <c r="C3214"/>
  <c r="F3214"/>
  <c r="K3214" s="1"/>
  <c r="R3211" l="1"/>
  <c r="A3211"/>
  <c r="B3211" s="1"/>
  <c r="D3208"/>
  <c r="E3212"/>
  <c r="O3212" s="1"/>
  <c r="C3215"/>
  <c r="F3215"/>
  <c r="K3215" s="1"/>
  <c r="S3211" l="1"/>
  <c r="P3211"/>
  <c r="A3212"/>
  <c r="B3212" s="1"/>
  <c r="R3212"/>
  <c r="D3209"/>
  <c r="E3213"/>
  <c r="R3213" s="1"/>
  <c r="C3216"/>
  <c r="F3216"/>
  <c r="K3216" s="1"/>
  <c r="A3213" l="1"/>
  <c r="B3213" s="1"/>
  <c r="S3213" s="1"/>
  <c r="S3212"/>
  <c r="P3212"/>
  <c r="O3213"/>
  <c r="D3210"/>
  <c r="E3214"/>
  <c r="C3217"/>
  <c r="F3217"/>
  <c r="K3217" s="1"/>
  <c r="P3213" l="1"/>
  <c r="R3214"/>
  <c r="A3214"/>
  <c r="B3214" s="1"/>
  <c r="O3214"/>
  <c r="D3211"/>
  <c r="E3215"/>
  <c r="C3218"/>
  <c r="F3218"/>
  <c r="K3218" s="1"/>
  <c r="A3215" l="1"/>
  <c r="B3215" s="1"/>
  <c r="O3215"/>
  <c r="S3214"/>
  <c r="P3214"/>
  <c r="R3215"/>
  <c r="D3212"/>
  <c r="E3216"/>
  <c r="O3216" s="1"/>
  <c r="C3219"/>
  <c r="F3219"/>
  <c r="K3219" s="1"/>
  <c r="A3216" l="1"/>
  <c r="B3216" s="1"/>
  <c r="S3215"/>
  <c r="P3215"/>
  <c r="R3216"/>
  <c r="D3213"/>
  <c r="E3217"/>
  <c r="O3217" s="1"/>
  <c r="C3220"/>
  <c r="F3220"/>
  <c r="K3220" s="1"/>
  <c r="A3217" l="1"/>
  <c r="B3217" s="1"/>
  <c r="S3217" s="1"/>
  <c r="S3216"/>
  <c r="P3216"/>
  <c r="P3217"/>
  <c r="R3217"/>
  <c r="D3214"/>
  <c r="E3218"/>
  <c r="A3218" s="1"/>
  <c r="B3218" s="1"/>
  <c r="C3221"/>
  <c r="F3221"/>
  <c r="K3221" s="1"/>
  <c r="S3218" l="1"/>
  <c r="P3218"/>
  <c r="R3218"/>
  <c r="O3218"/>
  <c r="D3215"/>
  <c r="E3219"/>
  <c r="O3219" s="1"/>
  <c r="C3222"/>
  <c r="F3222"/>
  <c r="K3222" s="1"/>
  <c r="R3219" l="1"/>
  <c r="A3219"/>
  <c r="B3219" s="1"/>
  <c r="D3216"/>
  <c r="E3220"/>
  <c r="O3220" s="1"/>
  <c r="C3223"/>
  <c r="F3223"/>
  <c r="K3223" s="1"/>
  <c r="S3219" l="1"/>
  <c r="P3219"/>
  <c r="A3220"/>
  <c r="B3220" s="1"/>
  <c r="R3220"/>
  <c r="D3217"/>
  <c r="E3221"/>
  <c r="R3221" s="1"/>
  <c r="C3224"/>
  <c r="F3224"/>
  <c r="K3224" s="1"/>
  <c r="O3221" l="1"/>
  <c r="S3220"/>
  <c r="P3220"/>
  <c r="A3221"/>
  <c r="B3221" s="1"/>
  <c r="D3218"/>
  <c r="E3222"/>
  <c r="C3225"/>
  <c r="F3225"/>
  <c r="K3225" s="1"/>
  <c r="R3222" l="1"/>
  <c r="O3222"/>
  <c r="S3221"/>
  <c r="P3221"/>
  <c r="A3222"/>
  <c r="B3222" s="1"/>
  <c r="D3219"/>
  <c r="E3223"/>
  <c r="A3223" s="1"/>
  <c r="B3223" s="1"/>
  <c r="C3226"/>
  <c r="F3226"/>
  <c r="K3226" s="1"/>
  <c r="S3223" l="1"/>
  <c r="P3223"/>
  <c r="S3222"/>
  <c r="P3222"/>
  <c r="O3223"/>
  <c r="R3223"/>
  <c r="D3220"/>
  <c r="E3224"/>
  <c r="O3224" s="1"/>
  <c r="C3227"/>
  <c r="F3227"/>
  <c r="K3227" s="1"/>
  <c r="A3224" l="1"/>
  <c r="B3224" s="1"/>
  <c r="R3224"/>
  <c r="D3221"/>
  <c r="E3225"/>
  <c r="C3228"/>
  <c r="F3228"/>
  <c r="K3228" s="1"/>
  <c r="S3224" l="1"/>
  <c r="P3224"/>
  <c r="A3225"/>
  <c r="B3225" s="1"/>
  <c r="O3225"/>
  <c r="R3225"/>
  <c r="D3222"/>
  <c r="E3226"/>
  <c r="O3226" s="1"/>
  <c r="C3229"/>
  <c r="F3229"/>
  <c r="K3229" s="1"/>
  <c r="R3226" l="1"/>
  <c r="S3225"/>
  <c r="P3225"/>
  <c r="A3226"/>
  <c r="B3226" s="1"/>
  <c r="D3223"/>
  <c r="E3227"/>
  <c r="C3230"/>
  <c r="F3230"/>
  <c r="K3230" s="1"/>
  <c r="R3227" l="1"/>
  <c r="O3227"/>
  <c r="S3226"/>
  <c r="P3226"/>
  <c r="A3227"/>
  <c r="B3227" s="1"/>
  <c r="D3224"/>
  <c r="E3228"/>
  <c r="O3228" s="1"/>
  <c r="C3231"/>
  <c r="F3231"/>
  <c r="K3231" s="1"/>
  <c r="A3228" l="1"/>
  <c r="B3228" s="1"/>
  <c r="S3227"/>
  <c r="P3227"/>
  <c r="R3228"/>
  <c r="D3225"/>
  <c r="E3229"/>
  <c r="A3229" s="1"/>
  <c r="B3229" s="1"/>
  <c r="C3232"/>
  <c r="F3232"/>
  <c r="O3229" l="1"/>
  <c r="S3229"/>
  <c r="P3229"/>
  <c r="S3228"/>
  <c r="P3228"/>
  <c r="R3229"/>
  <c r="D3226"/>
  <c r="E3230"/>
  <c r="A3230" s="1"/>
  <c r="B3230" s="1"/>
  <c r="C3233"/>
  <c r="F3233"/>
  <c r="S3230" l="1"/>
  <c r="P3230"/>
  <c r="R3230"/>
  <c r="O3230"/>
  <c r="D3227"/>
  <c r="E3231"/>
  <c r="R3231" s="1"/>
  <c r="C3234"/>
  <c r="F3234"/>
  <c r="K3234" s="1"/>
  <c r="O3231" l="1"/>
  <c r="A3231"/>
  <c r="B3231" s="1"/>
  <c r="D3228"/>
  <c r="E3232"/>
  <c r="A3232" s="1"/>
  <c r="B3232" s="1"/>
  <c r="C3235"/>
  <c r="F3235"/>
  <c r="K3235" s="1"/>
  <c r="S3232" l="1"/>
  <c r="P3232"/>
  <c r="S3231"/>
  <c r="P3231"/>
  <c r="D3229"/>
  <c r="E3233"/>
  <c r="A3233" s="1"/>
  <c r="B3233" s="1"/>
  <c r="C3236"/>
  <c r="F3236"/>
  <c r="D3230" l="1"/>
  <c r="E3234"/>
  <c r="O3234" s="1"/>
  <c r="C3237"/>
  <c r="F3237"/>
  <c r="K3237" s="1"/>
  <c r="R3234" l="1"/>
  <c r="A3234"/>
  <c r="B3234" s="1"/>
  <c r="D3231"/>
  <c r="E3235"/>
  <c r="A3235" s="1"/>
  <c r="B3235" s="1"/>
  <c r="C3238"/>
  <c r="F3238"/>
  <c r="K3238" s="1"/>
  <c r="S3235" l="1"/>
  <c r="P3235"/>
  <c r="S3234"/>
  <c r="P3234"/>
  <c r="R3235"/>
  <c r="O3235"/>
  <c r="D3232"/>
  <c r="E3236"/>
  <c r="C3239"/>
  <c r="F3239"/>
  <c r="K3239" s="1"/>
  <c r="A3236" l="1"/>
  <c r="D3233"/>
  <c r="E3237"/>
  <c r="C3240"/>
  <c r="F3240"/>
  <c r="K3240" s="1"/>
  <c r="O3237" l="1"/>
  <c r="B3236"/>
  <c r="A3237"/>
  <c r="B3237" s="1"/>
  <c r="R3237"/>
  <c r="D3234"/>
  <c r="E3238"/>
  <c r="C3241"/>
  <c r="F3241"/>
  <c r="K3241" s="1"/>
  <c r="P3237" l="1"/>
  <c r="S3237"/>
  <c r="A3238"/>
  <c r="B3238" s="1"/>
  <c r="O3238"/>
  <c r="R3238"/>
  <c r="D3235"/>
  <c r="E3239"/>
  <c r="R3239" s="1"/>
  <c r="C3242"/>
  <c r="F3242"/>
  <c r="K3242" s="1"/>
  <c r="A3239" l="1"/>
  <c r="B3239" s="1"/>
  <c r="S3238"/>
  <c r="P3238"/>
  <c r="O3239"/>
  <c r="D3236"/>
  <c r="E3240"/>
  <c r="C3243"/>
  <c r="F3243"/>
  <c r="K3243" s="1"/>
  <c r="S3239" l="1"/>
  <c r="P3239"/>
  <c r="R3240"/>
  <c r="A3240"/>
  <c r="B3240" s="1"/>
  <c r="O3240"/>
  <c r="D3237"/>
  <c r="E3241"/>
  <c r="O3241" s="1"/>
  <c r="C3244"/>
  <c r="F3244"/>
  <c r="K3244" s="1"/>
  <c r="S3240" l="1"/>
  <c r="P3240"/>
  <c r="A3241"/>
  <c r="B3241" s="1"/>
  <c r="R3241"/>
  <c r="D3238"/>
  <c r="E3242"/>
  <c r="R3242" s="1"/>
  <c r="C3245"/>
  <c r="F3245"/>
  <c r="K3245" s="1"/>
  <c r="O3242" l="1"/>
  <c r="P3241"/>
  <c r="S3241"/>
  <c r="A3242"/>
  <c r="B3242" s="1"/>
  <c r="D3239"/>
  <c r="E3243"/>
  <c r="C3246"/>
  <c r="F3246"/>
  <c r="K3246" s="1"/>
  <c r="R3243" l="1"/>
  <c r="O3243"/>
  <c r="S3242"/>
  <c r="P3242"/>
  <c r="A3243"/>
  <c r="B3243" s="1"/>
  <c r="D3240"/>
  <c r="E3244"/>
  <c r="A3244" s="1"/>
  <c r="B3244" s="1"/>
  <c r="C3247"/>
  <c r="F3247"/>
  <c r="K3247" s="1"/>
  <c r="S3244" l="1"/>
  <c r="P3244"/>
  <c r="R3244"/>
  <c r="S3243"/>
  <c r="P3243"/>
  <c r="O3244"/>
  <c r="D3241"/>
  <c r="E3245"/>
  <c r="A3245" s="1"/>
  <c r="B3245" s="1"/>
  <c r="C3248"/>
  <c r="F3248"/>
  <c r="K3248" s="1"/>
  <c r="P3245" l="1"/>
  <c r="S3245"/>
  <c r="R3245"/>
  <c r="O3245"/>
  <c r="D3242"/>
  <c r="E3246"/>
  <c r="R3246" s="1"/>
  <c r="C3249"/>
  <c r="F3249"/>
  <c r="K3249" s="1"/>
  <c r="A3246" l="1"/>
  <c r="B3246" s="1"/>
  <c r="S3246" s="1"/>
  <c r="O3246"/>
  <c r="D3243"/>
  <c r="E3247"/>
  <c r="C3250"/>
  <c r="F3250"/>
  <c r="K3250" s="1"/>
  <c r="P3246" l="1"/>
  <c r="R3247"/>
  <c r="O3247"/>
  <c r="A3247"/>
  <c r="B3247" s="1"/>
  <c r="D3244"/>
  <c r="E3248"/>
  <c r="C3251"/>
  <c r="F3251"/>
  <c r="K3251" s="1"/>
  <c r="A3248" l="1"/>
  <c r="B3248" s="1"/>
  <c r="S3247"/>
  <c r="P3247"/>
  <c r="O3248"/>
  <c r="R3248"/>
  <c r="D3245"/>
  <c r="E3249"/>
  <c r="O3249" s="1"/>
  <c r="C3252"/>
  <c r="F3252"/>
  <c r="K3252" s="1"/>
  <c r="S3248" l="1"/>
  <c r="P3248"/>
  <c r="A3249"/>
  <c r="B3249" s="1"/>
  <c r="R3249"/>
  <c r="D3246"/>
  <c r="E3250"/>
  <c r="R3250" s="1"/>
  <c r="C3253"/>
  <c r="F3253"/>
  <c r="K3253" s="1"/>
  <c r="O3250" l="1"/>
  <c r="P3249"/>
  <c r="S3249"/>
  <c r="A3250"/>
  <c r="B3250" s="1"/>
  <c r="D3247"/>
  <c r="E3251"/>
  <c r="C3254"/>
  <c r="F3254"/>
  <c r="K3254" s="1"/>
  <c r="R3251" l="1"/>
  <c r="O3251"/>
  <c r="S3250"/>
  <c r="P3250"/>
  <c r="A3251"/>
  <c r="B3251" s="1"/>
  <c r="D3248"/>
  <c r="E3252"/>
  <c r="A3252" s="1"/>
  <c r="B3252" s="1"/>
  <c r="C3255"/>
  <c r="F3255"/>
  <c r="K3255" s="1"/>
  <c r="S3252" l="1"/>
  <c r="P3252"/>
  <c r="R3252"/>
  <c r="S3251"/>
  <c r="P3251"/>
  <c r="O3252"/>
  <c r="D3249"/>
  <c r="E3253"/>
  <c r="R3253" s="1"/>
  <c r="C3256"/>
  <c r="F3256"/>
  <c r="K3256" s="1"/>
  <c r="A3253" l="1"/>
  <c r="B3253" s="1"/>
  <c r="O3253"/>
  <c r="D3250"/>
  <c r="E3254"/>
  <c r="O3254" s="1"/>
  <c r="C3257"/>
  <c r="F3257"/>
  <c r="K3257" s="1"/>
  <c r="A3254" l="1"/>
  <c r="B3254" s="1"/>
  <c r="S3254" s="1"/>
  <c r="R3254"/>
  <c r="P3253"/>
  <c r="S3253"/>
  <c r="D3251"/>
  <c r="E3255"/>
  <c r="O3255" s="1"/>
  <c r="C3258"/>
  <c r="F3258"/>
  <c r="K3258" s="1"/>
  <c r="P3254" l="1"/>
  <c r="R3255"/>
  <c r="A3255"/>
  <c r="B3255" s="1"/>
  <c r="D3252"/>
  <c r="E3256"/>
  <c r="A3256" s="1"/>
  <c r="B3256" s="1"/>
  <c r="C3259"/>
  <c r="F3259"/>
  <c r="K3259" s="1"/>
  <c r="S3256" l="1"/>
  <c r="P3256"/>
  <c r="O3256"/>
  <c r="S3255"/>
  <c r="P3255"/>
  <c r="R3256"/>
  <c r="D3253"/>
  <c r="E3257"/>
  <c r="A3257" s="1"/>
  <c r="B3257" s="1"/>
  <c r="C3260"/>
  <c r="F3260"/>
  <c r="P3257" l="1"/>
  <c r="S3257"/>
  <c r="R3257"/>
  <c r="O3257"/>
  <c r="D3254"/>
  <c r="E3258"/>
  <c r="R3258" s="1"/>
  <c r="C3261"/>
  <c r="F3261"/>
  <c r="O3258" l="1"/>
  <c r="A3258"/>
  <c r="B3258" s="1"/>
  <c r="D3255"/>
  <c r="E3259"/>
  <c r="A3259" s="1"/>
  <c r="B3259" s="1"/>
  <c r="C3262"/>
  <c r="F3262"/>
  <c r="K3262" s="1"/>
  <c r="S3258" l="1"/>
  <c r="P3258"/>
  <c r="S3259"/>
  <c r="P3259"/>
  <c r="R3259"/>
  <c r="O3259"/>
  <c r="D3256"/>
  <c r="E3260"/>
  <c r="C3263"/>
  <c r="F3263"/>
  <c r="K3263" s="1"/>
  <c r="A3260" l="1"/>
  <c r="B3260" s="1"/>
  <c r="D3257"/>
  <c r="E3261"/>
  <c r="C3264"/>
  <c r="F3264"/>
  <c r="A3261" l="1"/>
  <c r="B3261" s="1"/>
  <c r="D3258"/>
  <c r="E3262"/>
  <c r="A3262" s="1"/>
  <c r="B3262" s="1"/>
  <c r="C3265"/>
  <c r="F3265"/>
  <c r="K3265" s="1"/>
  <c r="O3262" l="1"/>
  <c r="S3262"/>
  <c r="P3262"/>
  <c r="P3261"/>
  <c r="S3261"/>
  <c r="R3262"/>
  <c r="D3259"/>
  <c r="E3263"/>
  <c r="A3263" s="1"/>
  <c r="B3263" s="1"/>
  <c r="C3266"/>
  <c r="F3266"/>
  <c r="K3266" s="1"/>
  <c r="R3263" l="1"/>
  <c r="S3263"/>
  <c r="P3263"/>
  <c r="O3263"/>
  <c r="D3260"/>
  <c r="E3264"/>
  <c r="A3264" s="1"/>
  <c r="C3267"/>
  <c r="F3267"/>
  <c r="K3267" s="1"/>
  <c r="B3264" l="1"/>
  <c r="D3261"/>
  <c r="E3265"/>
  <c r="A3265" s="1"/>
  <c r="B3265" s="1"/>
  <c r="C3268"/>
  <c r="F3268"/>
  <c r="K3268" s="1"/>
  <c r="R3265" l="1"/>
  <c r="P3265"/>
  <c r="S3265"/>
  <c r="S3264"/>
  <c r="P3264"/>
  <c r="O3265"/>
  <c r="D3262"/>
  <c r="E3266"/>
  <c r="C3269"/>
  <c r="F3269"/>
  <c r="K3269" s="1"/>
  <c r="A3266" l="1"/>
  <c r="B3266" s="1"/>
  <c r="R3266"/>
  <c r="O3266"/>
  <c r="D3263"/>
  <c r="E3267"/>
  <c r="C3270"/>
  <c r="F3270"/>
  <c r="K3270" s="1"/>
  <c r="S3266" l="1"/>
  <c r="P3266"/>
  <c r="A3267"/>
  <c r="B3267" s="1"/>
  <c r="O3267"/>
  <c r="R3267"/>
  <c r="D3264"/>
  <c r="E3268"/>
  <c r="A3268" s="1"/>
  <c r="B3268" s="1"/>
  <c r="C3271"/>
  <c r="F3271"/>
  <c r="K3271" s="1"/>
  <c r="S3268" l="1"/>
  <c r="P3268"/>
  <c r="S3267"/>
  <c r="P3267"/>
  <c r="R3268"/>
  <c r="O3268"/>
  <c r="D3265"/>
  <c r="E3269"/>
  <c r="R3269" s="1"/>
  <c r="C3272"/>
  <c r="F3272"/>
  <c r="K3272" s="1"/>
  <c r="O3269" l="1"/>
  <c r="A3269"/>
  <c r="B3269" s="1"/>
  <c r="D3266"/>
  <c r="E3270"/>
  <c r="C3273"/>
  <c r="F3273"/>
  <c r="K3273" s="1"/>
  <c r="O3270" l="1"/>
  <c r="A3270"/>
  <c r="B3270" s="1"/>
  <c r="P3269"/>
  <c r="S3269"/>
  <c r="R3270"/>
  <c r="D3267"/>
  <c r="E3271"/>
  <c r="A3271" s="1"/>
  <c r="B3271" s="1"/>
  <c r="C3274"/>
  <c r="F3274"/>
  <c r="K3274" s="1"/>
  <c r="S3271" l="1"/>
  <c r="P3271"/>
  <c r="O3271"/>
  <c r="S3270"/>
  <c r="P3270"/>
  <c r="R3271"/>
  <c r="D3268"/>
  <c r="E3272"/>
  <c r="C3275"/>
  <c r="F3275"/>
  <c r="K3275" s="1"/>
  <c r="O3272" l="1"/>
  <c r="R3272"/>
  <c r="A3272"/>
  <c r="B3272" s="1"/>
  <c r="D3269"/>
  <c r="E3273"/>
  <c r="C3276"/>
  <c r="F3276"/>
  <c r="K3276" s="1"/>
  <c r="A3273" l="1"/>
  <c r="B3273" s="1"/>
  <c r="S3272"/>
  <c r="P3272"/>
  <c r="O3273"/>
  <c r="R3273"/>
  <c r="D3270"/>
  <c r="E3274"/>
  <c r="O3274" s="1"/>
  <c r="C3277"/>
  <c r="F3277"/>
  <c r="K3277" s="1"/>
  <c r="P3273" l="1"/>
  <c r="S3273"/>
  <c r="A3274"/>
  <c r="B3274" s="1"/>
  <c r="R3274"/>
  <c r="D3271"/>
  <c r="E3275"/>
  <c r="R3275" s="1"/>
  <c r="C3278"/>
  <c r="F3278"/>
  <c r="K3278" s="1"/>
  <c r="O3275" l="1"/>
  <c r="S3274"/>
  <c r="P3274"/>
  <c r="A3275"/>
  <c r="B3275" s="1"/>
  <c r="D3272"/>
  <c r="E3276"/>
  <c r="C3279"/>
  <c r="F3279"/>
  <c r="K3279" s="1"/>
  <c r="R3276" l="1"/>
  <c r="O3276"/>
  <c r="S3275"/>
  <c r="P3275"/>
  <c r="A3276"/>
  <c r="B3276" s="1"/>
  <c r="D3273"/>
  <c r="E3277"/>
  <c r="R3277" s="1"/>
  <c r="C3280"/>
  <c r="F3280"/>
  <c r="K3280" s="1"/>
  <c r="A3277" l="1"/>
  <c r="B3277" s="1"/>
  <c r="S3276"/>
  <c r="P3276"/>
  <c r="O3277"/>
  <c r="D3274"/>
  <c r="E3278"/>
  <c r="A3278" s="1"/>
  <c r="B3278" s="1"/>
  <c r="C3281"/>
  <c r="F3281"/>
  <c r="K3281" s="1"/>
  <c r="S3278" l="1"/>
  <c r="P3278"/>
  <c r="O3278"/>
  <c r="S3277"/>
  <c r="P3277"/>
  <c r="R3278"/>
  <c r="D3275"/>
  <c r="E3279"/>
  <c r="O3279" s="1"/>
  <c r="C3282"/>
  <c r="F3282"/>
  <c r="K3282" s="1"/>
  <c r="A3279" l="1"/>
  <c r="B3279" s="1"/>
  <c r="S3279" s="1"/>
  <c r="R3279"/>
  <c r="D3276"/>
  <c r="E3280"/>
  <c r="C3283"/>
  <c r="F3283"/>
  <c r="K3283" s="1"/>
  <c r="P3279" l="1"/>
  <c r="R3280"/>
  <c r="O3280"/>
  <c r="A3280"/>
  <c r="B3280" s="1"/>
  <c r="D3277"/>
  <c r="E3281"/>
  <c r="C3284"/>
  <c r="F3284"/>
  <c r="K3284" s="1"/>
  <c r="A3281" l="1"/>
  <c r="B3281" s="1"/>
  <c r="S3280"/>
  <c r="P3280"/>
  <c r="O3281"/>
  <c r="R3281"/>
  <c r="D3278"/>
  <c r="E3282"/>
  <c r="O3282" s="1"/>
  <c r="C3285"/>
  <c r="F3285"/>
  <c r="K3285" s="1"/>
  <c r="P3281" l="1"/>
  <c r="S3281"/>
  <c r="A3282"/>
  <c r="B3282" s="1"/>
  <c r="R3282"/>
  <c r="D3279"/>
  <c r="E3283"/>
  <c r="R3283" s="1"/>
  <c r="C3286"/>
  <c r="F3286"/>
  <c r="K3286" s="1"/>
  <c r="O3283" l="1"/>
  <c r="S3282"/>
  <c r="P3282"/>
  <c r="A3283"/>
  <c r="B3283" s="1"/>
  <c r="D3280"/>
  <c r="E3284"/>
  <c r="C3287"/>
  <c r="F3287"/>
  <c r="K3287" s="1"/>
  <c r="R3284" l="1"/>
  <c r="O3284"/>
  <c r="S3283"/>
  <c r="P3283"/>
  <c r="A3284"/>
  <c r="B3284" s="1"/>
  <c r="D3281"/>
  <c r="E3285"/>
  <c r="A3285" s="1"/>
  <c r="B3285" s="1"/>
  <c r="C3288"/>
  <c r="F3288"/>
  <c r="K3288" s="1"/>
  <c r="P3285" l="1"/>
  <c r="S3285"/>
  <c r="R3285"/>
  <c r="S3284"/>
  <c r="P3284"/>
  <c r="O3285"/>
  <c r="D3282"/>
  <c r="E3286"/>
  <c r="A3286" s="1"/>
  <c r="B3286" s="1"/>
  <c r="C3289"/>
  <c r="F3289"/>
  <c r="K3289" s="1"/>
  <c r="S3286" l="1"/>
  <c r="P3286"/>
  <c r="R3286"/>
  <c r="O3286"/>
  <c r="D3283"/>
  <c r="E3287"/>
  <c r="R3287" s="1"/>
  <c r="C3290"/>
  <c r="F3290"/>
  <c r="K3290" s="1"/>
  <c r="A3287" l="1"/>
  <c r="B3287" s="1"/>
  <c r="S3287" s="1"/>
  <c r="O3287"/>
  <c r="D3284"/>
  <c r="E3288"/>
  <c r="C3291"/>
  <c r="F3291"/>
  <c r="P3287" l="1"/>
  <c r="R3288"/>
  <c r="O3288"/>
  <c r="A3288"/>
  <c r="B3288" s="1"/>
  <c r="D3285"/>
  <c r="E3289"/>
  <c r="O3289" s="1"/>
  <c r="C3292"/>
  <c r="F3292"/>
  <c r="S3288" l="1"/>
  <c r="P3288"/>
  <c r="A3289"/>
  <c r="B3289" s="1"/>
  <c r="R3289"/>
  <c r="D3286"/>
  <c r="E3290"/>
  <c r="O3290" s="1"/>
  <c r="C3293"/>
  <c r="F3293"/>
  <c r="K3293" s="1"/>
  <c r="R3290" l="1"/>
  <c r="P3289"/>
  <c r="S3289"/>
  <c r="A3290"/>
  <c r="B3290" s="1"/>
  <c r="D3287"/>
  <c r="E3291"/>
  <c r="C3294"/>
  <c r="F3294"/>
  <c r="K3294" s="1"/>
  <c r="S3290" l="1"/>
  <c r="P3290"/>
  <c r="A3291"/>
  <c r="B3291" s="1"/>
  <c r="D3288"/>
  <c r="E3292"/>
  <c r="A3292" s="1"/>
  <c r="B3292" s="1"/>
  <c r="C3295"/>
  <c r="F3295"/>
  <c r="S3292" l="1"/>
  <c r="P3292"/>
  <c r="D3289"/>
  <c r="E3293"/>
  <c r="C3296"/>
  <c r="F3296"/>
  <c r="K3296" s="1"/>
  <c r="A3293" l="1"/>
  <c r="B3293" s="1"/>
  <c r="R3293"/>
  <c r="O3293"/>
  <c r="D3290"/>
  <c r="E3294"/>
  <c r="C3297"/>
  <c r="F3297"/>
  <c r="K3297" s="1"/>
  <c r="P3293" l="1"/>
  <c r="S3293"/>
  <c r="O3294"/>
  <c r="A3294"/>
  <c r="B3294" s="1"/>
  <c r="R3294"/>
  <c r="D3291"/>
  <c r="E3295"/>
  <c r="C3298"/>
  <c r="F3298"/>
  <c r="K3298" s="1"/>
  <c r="S3294" l="1"/>
  <c r="P3294"/>
  <c r="A3295"/>
  <c r="D3292"/>
  <c r="E3296"/>
  <c r="R3296" s="1"/>
  <c r="C3299"/>
  <c r="F3299"/>
  <c r="K3299" s="1"/>
  <c r="B3295" l="1"/>
  <c r="A3296"/>
  <c r="B3296" s="1"/>
  <c r="O3296"/>
  <c r="D3293"/>
  <c r="E3297"/>
  <c r="O3297" s="1"/>
  <c r="C3300"/>
  <c r="F3300"/>
  <c r="K3300" s="1"/>
  <c r="S3296" l="1"/>
  <c r="P3296"/>
  <c r="A3297"/>
  <c r="B3297" s="1"/>
  <c r="S3295"/>
  <c r="P3295"/>
  <c r="R3297"/>
  <c r="D3294"/>
  <c r="E3298"/>
  <c r="O3298" s="1"/>
  <c r="C3301"/>
  <c r="F3301"/>
  <c r="K3301" s="1"/>
  <c r="R3298" l="1"/>
  <c r="P3297"/>
  <c r="S3297"/>
  <c r="A3298"/>
  <c r="B3298" s="1"/>
  <c r="D3295"/>
  <c r="E3299"/>
  <c r="A3299" s="1"/>
  <c r="B3299" s="1"/>
  <c r="C3302"/>
  <c r="F3302"/>
  <c r="K3302" s="1"/>
  <c r="S3299" l="1"/>
  <c r="P3299"/>
  <c r="S3298"/>
  <c r="P3298"/>
  <c r="O3299"/>
  <c r="R3299"/>
  <c r="D3296"/>
  <c r="E3300"/>
  <c r="A3300" s="1"/>
  <c r="B3300" s="1"/>
  <c r="C3303"/>
  <c r="F3303"/>
  <c r="K3303" s="1"/>
  <c r="S3300" l="1"/>
  <c r="P3300"/>
  <c r="O3300"/>
  <c r="R3300"/>
  <c r="D3297"/>
  <c r="E3301"/>
  <c r="O3301" s="1"/>
  <c r="C3304"/>
  <c r="F3304"/>
  <c r="K3304" s="1"/>
  <c r="R3301" l="1"/>
  <c r="A3301"/>
  <c r="B3301" s="1"/>
  <c r="D3298"/>
  <c r="E3302"/>
  <c r="A3302" s="1"/>
  <c r="B3302" s="1"/>
  <c r="C3305"/>
  <c r="F3305"/>
  <c r="K3305" s="1"/>
  <c r="S3302" l="1"/>
  <c r="P3302"/>
  <c r="P3301"/>
  <c r="S3301"/>
  <c r="R3302"/>
  <c r="O3302"/>
  <c r="D3299"/>
  <c r="E3303"/>
  <c r="O3303" s="1"/>
  <c r="C3306"/>
  <c r="F3306"/>
  <c r="K3306" s="1"/>
  <c r="A3303" l="1"/>
  <c r="B3303" s="1"/>
  <c r="R3303"/>
  <c r="D3300"/>
  <c r="E3304"/>
  <c r="C3307"/>
  <c r="F3307"/>
  <c r="K3307" s="1"/>
  <c r="S3303" l="1"/>
  <c r="P3303"/>
  <c r="O3304"/>
  <c r="A3304"/>
  <c r="B3304" s="1"/>
  <c r="R3304"/>
  <c r="D3301"/>
  <c r="E3305"/>
  <c r="O3305" s="1"/>
  <c r="C3308"/>
  <c r="F3308"/>
  <c r="K3308" s="1"/>
  <c r="R3305" l="1"/>
  <c r="S3304"/>
  <c r="P3304"/>
  <c r="A3305"/>
  <c r="B3305" s="1"/>
  <c r="D3302"/>
  <c r="E3306"/>
  <c r="C3309"/>
  <c r="F3309"/>
  <c r="K3309" s="1"/>
  <c r="O3306" l="1"/>
  <c r="R3306"/>
  <c r="P3305"/>
  <c r="S3305"/>
  <c r="A3306"/>
  <c r="B3306" s="1"/>
  <c r="D3303"/>
  <c r="E3307"/>
  <c r="O3307" s="1"/>
  <c r="C3310"/>
  <c r="F3310"/>
  <c r="K3310" s="1"/>
  <c r="A3307" l="1"/>
  <c r="B3307" s="1"/>
  <c r="S3306"/>
  <c r="P3306"/>
  <c r="R3307"/>
  <c r="D3304"/>
  <c r="E3308"/>
  <c r="O3308" s="1"/>
  <c r="C3311"/>
  <c r="F3311"/>
  <c r="K3311" s="1"/>
  <c r="S3307" l="1"/>
  <c r="P3307"/>
  <c r="A3308"/>
  <c r="B3308" s="1"/>
  <c r="R3308"/>
  <c r="D3305"/>
  <c r="E3309"/>
  <c r="A3309" s="1"/>
  <c r="B3309" s="1"/>
  <c r="C3312"/>
  <c r="F3312"/>
  <c r="K3312" s="1"/>
  <c r="O3309" l="1"/>
  <c r="P3309"/>
  <c r="S3309"/>
  <c r="S3308"/>
  <c r="P3308"/>
  <c r="R3309"/>
  <c r="D3306"/>
  <c r="E3310"/>
  <c r="R3310" s="1"/>
  <c r="C3313"/>
  <c r="F3313"/>
  <c r="K3313" s="1"/>
  <c r="A3310" l="1"/>
  <c r="B3310" s="1"/>
  <c r="O3310"/>
  <c r="D3307"/>
  <c r="E3311"/>
  <c r="C3314"/>
  <c r="F3314"/>
  <c r="K3314" s="1"/>
  <c r="S3310" l="1"/>
  <c r="P3310"/>
  <c r="O3311"/>
  <c r="A3311"/>
  <c r="B3311" s="1"/>
  <c r="R3311"/>
  <c r="D3308"/>
  <c r="E3312"/>
  <c r="R3312" s="1"/>
  <c r="C3315"/>
  <c r="F3315"/>
  <c r="K3315" s="1"/>
  <c r="O3312" l="1"/>
  <c r="S3311"/>
  <c r="P3311"/>
  <c r="A3312"/>
  <c r="B3312" s="1"/>
  <c r="D3309"/>
  <c r="E3313"/>
  <c r="C3316"/>
  <c r="F3316"/>
  <c r="K3316" s="1"/>
  <c r="R3313" l="1"/>
  <c r="O3313"/>
  <c r="S3312"/>
  <c r="P3312"/>
  <c r="A3313"/>
  <c r="B3313" s="1"/>
  <c r="D3310"/>
  <c r="E3314"/>
  <c r="A3314" s="1"/>
  <c r="B3314" s="1"/>
  <c r="C3317"/>
  <c r="F3317"/>
  <c r="K3317" s="1"/>
  <c r="S3314" l="1"/>
  <c r="P3314"/>
  <c r="O3314"/>
  <c r="P3313"/>
  <c r="S3313"/>
  <c r="R3314"/>
  <c r="D3311"/>
  <c r="E3315"/>
  <c r="A3315" s="1"/>
  <c r="B3315" s="1"/>
  <c r="C3318"/>
  <c r="F3318"/>
  <c r="K3318" s="1"/>
  <c r="S3315" l="1"/>
  <c r="P3315"/>
  <c r="R3315"/>
  <c r="O3315"/>
  <c r="D3312"/>
  <c r="E3316"/>
  <c r="R3316" s="1"/>
  <c r="C3319"/>
  <c r="F3319"/>
  <c r="K3319" s="1"/>
  <c r="O3316" l="1"/>
  <c r="A3316"/>
  <c r="B3316" s="1"/>
  <c r="D3313"/>
  <c r="E3317"/>
  <c r="A3317" s="1"/>
  <c r="B3317" s="1"/>
  <c r="C3320"/>
  <c r="F3320"/>
  <c r="K3320" s="1"/>
  <c r="S3316" l="1"/>
  <c r="P3316"/>
  <c r="P3317"/>
  <c r="S3317"/>
  <c r="R3317"/>
  <c r="O3317"/>
  <c r="D3314"/>
  <c r="E3318"/>
  <c r="C3321"/>
  <c r="F3321"/>
  <c r="A3318" l="1"/>
  <c r="B3318" s="1"/>
  <c r="R3318"/>
  <c r="O3318"/>
  <c r="D3315"/>
  <c r="E3319"/>
  <c r="A3319" s="1"/>
  <c r="B3319" s="1"/>
  <c r="C3322"/>
  <c r="F3322"/>
  <c r="S3319" l="1"/>
  <c r="P3319"/>
  <c r="S3318"/>
  <c r="P3318"/>
  <c r="O3319"/>
  <c r="R3319"/>
  <c r="D3316"/>
  <c r="E3320"/>
  <c r="O3320" s="1"/>
  <c r="C3323"/>
  <c r="F3323"/>
  <c r="K3323" s="1"/>
  <c r="A3320" l="1"/>
  <c r="B3320" s="1"/>
  <c r="R3320"/>
  <c r="D3317"/>
  <c r="E3321"/>
  <c r="C3324"/>
  <c r="F3324"/>
  <c r="K3324" s="1"/>
  <c r="S3320" l="1"/>
  <c r="P3320"/>
  <c r="A3321"/>
  <c r="B3321" s="1"/>
  <c r="D3318"/>
  <c r="E3322"/>
  <c r="C3325"/>
  <c r="F3325"/>
  <c r="A3322" l="1"/>
  <c r="B3322" s="1"/>
  <c r="P3321"/>
  <c r="S3321"/>
  <c r="D3319"/>
  <c r="E3323"/>
  <c r="C3326"/>
  <c r="F3326"/>
  <c r="K3326" s="1"/>
  <c r="O3323" l="1"/>
  <c r="A3323"/>
  <c r="B3323" s="1"/>
  <c r="R3323"/>
  <c r="D3320"/>
  <c r="E3324"/>
  <c r="R3324" s="1"/>
  <c r="C3327"/>
  <c r="F3327"/>
  <c r="K3327" s="1"/>
  <c r="O3324" l="1"/>
  <c r="S3323"/>
  <c r="P3323"/>
  <c r="A3324"/>
  <c r="B3324" s="1"/>
  <c r="D3321"/>
  <c r="E3325"/>
  <c r="C3328"/>
  <c r="F3328"/>
  <c r="K3328" s="1"/>
  <c r="A3325" l="1"/>
  <c r="S3324"/>
  <c r="P3324"/>
  <c r="D3322"/>
  <c r="E3326"/>
  <c r="A3326" s="1"/>
  <c r="B3326" s="1"/>
  <c r="C3329"/>
  <c r="F3329"/>
  <c r="K3329" s="1"/>
  <c r="S3326" l="1"/>
  <c r="P3326"/>
  <c r="B3325"/>
  <c r="R3326"/>
  <c r="O3326"/>
  <c r="D3323"/>
  <c r="E3327"/>
  <c r="O3327" s="1"/>
  <c r="C3330"/>
  <c r="F3330"/>
  <c r="K3330" s="1"/>
  <c r="R3327" l="1"/>
  <c r="A3327"/>
  <c r="B3327" s="1"/>
  <c r="S3327" s="1"/>
  <c r="D3324"/>
  <c r="E3328"/>
  <c r="R3328" s="1"/>
  <c r="C3331"/>
  <c r="F3331"/>
  <c r="K3331" s="1"/>
  <c r="P3327" l="1"/>
  <c r="A3328"/>
  <c r="B3328" s="1"/>
  <c r="S3328" s="1"/>
  <c r="O3328"/>
  <c r="D3325"/>
  <c r="E3329"/>
  <c r="A3329" s="1"/>
  <c r="B3329" s="1"/>
  <c r="C3332"/>
  <c r="F3332"/>
  <c r="K3332" s="1"/>
  <c r="P3328" l="1"/>
  <c r="P3329"/>
  <c r="S3329"/>
  <c r="O3329"/>
  <c r="R3329"/>
  <c r="D3326"/>
  <c r="E3330"/>
  <c r="O3330" s="1"/>
  <c r="C3333"/>
  <c r="F3333"/>
  <c r="K3333" s="1"/>
  <c r="R3330" l="1"/>
  <c r="A3330"/>
  <c r="B3330" s="1"/>
  <c r="D3327"/>
  <c r="E3331"/>
  <c r="A3331" s="1"/>
  <c r="B3331" s="1"/>
  <c r="C3334"/>
  <c r="F3334"/>
  <c r="K3334" s="1"/>
  <c r="S3331" l="1"/>
  <c r="P3331"/>
  <c r="O3331"/>
  <c r="S3330"/>
  <c r="P3330"/>
  <c r="R3331"/>
  <c r="D3328"/>
  <c r="E3332"/>
  <c r="A3332" s="1"/>
  <c r="B3332" s="1"/>
  <c r="C3335"/>
  <c r="F3335"/>
  <c r="K3335" s="1"/>
  <c r="S3332" l="1"/>
  <c r="P3332"/>
  <c r="R3332"/>
  <c r="O3332"/>
  <c r="D3329"/>
  <c r="E3333"/>
  <c r="R3333" s="1"/>
  <c r="C3336"/>
  <c r="F3336"/>
  <c r="K3336" s="1"/>
  <c r="O3333" l="1"/>
  <c r="A3333"/>
  <c r="B3333" s="1"/>
  <c r="D3330"/>
  <c r="E3334"/>
  <c r="A3334" s="1"/>
  <c r="B3334" s="1"/>
  <c r="C3337"/>
  <c r="F3337"/>
  <c r="K3337" s="1"/>
  <c r="S3334" l="1"/>
  <c r="P3334"/>
  <c r="R3334"/>
  <c r="P3333"/>
  <c r="S3333"/>
  <c r="O3334"/>
  <c r="D3331"/>
  <c r="E3335"/>
  <c r="C3338"/>
  <c r="F3338"/>
  <c r="K3338" s="1"/>
  <c r="O3335" l="1"/>
  <c r="R3335"/>
  <c r="A3335"/>
  <c r="B3335" s="1"/>
  <c r="D3332"/>
  <c r="E3336"/>
  <c r="C3339"/>
  <c r="F3339"/>
  <c r="K3339" s="1"/>
  <c r="O3336" l="1"/>
  <c r="S3335"/>
  <c r="P3335"/>
  <c r="A3336"/>
  <c r="B3336" s="1"/>
  <c r="R3336"/>
  <c r="D3333"/>
  <c r="E3337"/>
  <c r="O3337" s="1"/>
  <c r="C3340"/>
  <c r="F3340"/>
  <c r="K3340" s="1"/>
  <c r="S3336" l="1"/>
  <c r="P3336"/>
  <c r="A3337"/>
  <c r="B3337" s="1"/>
  <c r="R3337"/>
  <c r="D3334"/>
  <c r="E3338"/>
  <c r="O3338" s="1"/>
  <c r="C3341"/>
  <c r="F3341"/>
  <c r="K3341" s="1"/>
  <c r="R3338" l="1"/>
  <c r="P3337"/>
  <c r="S3337"/>
  <c r="A3338"/>
  <c r="B3338" s="1"/>
  <c r="D3335"/>
  <c r="E3339"/>
  <c r="C3342"/>
  <c r="F3342"/>
  <c r="K3342" s="1"/>
  <c r="O3339" l="1"/>
  <c r="R3339"/>
  <c r="S3338"/>
  <c r="P3338"/>
  <c r="A3339"/>
  <c r="B3339" s="1"/>
  <c r="D3336"/>
  <c r="E3340"/>
  <c r="O3340" s="1"/>
  <c r="C3343"/>
  <c r="F3343"/>
  <c r="K3343" s="1"/>
  <c r="A3340" l="1"/>
  <c r="B3340" s="1"/>
  <c r="S3339"/>
  <c r="P3339"/>
  <c r="R3340"/>
  <c r="D3337"/>
  <c r="E3341"/>
  <c r="O3341" s="1"/>
  <c r="C3344"/>
  <c r="F3344"/>
  <c r="K3344" s="1"/>
  <c r="A3341" l="1"/>
  <c r="B3341" s="1"/>
  <c r="P3341" s="1"/>
  <c r="S3340"/>
  <c r="P3340"/>
  <c r="R3341"/>
  <c r="D3338"/>
  <c r="E3342"/>
  <c r="A3342" s="1"/>
  <c r="B3342" s="1"/>
  <c r="C3345"/>
  <c r="F3345"/>
  <c r="K3345" s="1"/>
  <c r="S3341" l="1"/>
  <c r="S3342"/>
  <c r="P3342"/>
  <c r="R3342"/>
  <c r="O3342"/>
  <c r="D3339"/>
  <c r="E3343"/>
  <c r="O3343" s="1"/>
  <c r="C3346"/>
  <c r="F3346"/>
  <c r="K3346" s="1"/>
  <c r="R3343" l="1"/>
  <c r="A3343"/>
  <c r="B3343" s="1"/>
  <c r="D3340"/>
  <c r="E3344"/>
  <c r="O3344" s="1"/>
  <c r="C3347"/>
  <c r="F3347"/>
  <c r="K3347" s="1"/>
  <c r="S3343" l="1"/>
  <c r="P3343"/>
  <c r="A3344"/>
  <c r="B3344" s="1"/>
  <c r="R3344"/>
  <c r="D3341"/>
  <c r="E3345"/>
  <c r="R3345" s="1"/>
  <c r="C3348"/>
  <c r="F3348"/>
  <c r="K3348" s="1"/>
  <c r="O3345" l="1"/>
  <c r="S3344"/>
  <c r="P3344"/>
  <c r="A3345"/>
  <c r="B3345" s="1"/>
  <c r="D3342"/>
  <c r="E3346"/>
  <c r="C3349"/>
  <c r="F3349"/>
  <c r="K3349" s="1"/>
  <c r="R3346" l="1"/>
  <c r="O3346"/>
  <c r="P3345"/>
  <c r="S3345"/>
  <c r="A3346"/>
  <c r="B3346" s="1"/>
  <c r="D3343"/>
  <c r="E3347"/>
  <c r="A3347" s="1"/>
  <c r="B3347" s="1"/>
  <c r="C3350"/>
  <c r="F3350"/>
  <c r="K3350" s="1"/>
  <c r="S3347" l="1"/>
  <c r="P3347"/>
  <c r="S3346"/>
  <c r="P3346"/>
  <c r="O3347"/>
  <c r="R3347"/>
  <c r="D3344"/>
  <c r="E3348"/>
  <c r="O3348" s="1"/>
  <c r="C3351"/>
  <c r="F3351"/>
  <c r="K3351" s="1"/>
  <c r="A3348" l="1"/>
  <c r="B3348" s="1"/>
  <c r="R3348"/>
  <c r="D3345"/>
  <c r="E3349"/>
  <c r="C3352"/>
  <c r="F3352"/>
  <c r="S3348" l="1"/>
  <c r="P3348"/>
  <c r="A3349"/>
  <c r="B3349" s="1"/>
  <c r="O3349"/>
  <c r="R3349"/>
  <c r="D3346"/>
  <c r="E3350"/>
  <c r="R3350" s="1"/>
  <c r="C3353"/>
  <c r="F3353"/>
  <c r="O3350" l="1"/>
  <c r="P3349"/>
  <c r="S3349"/>
  <c r="A3350"/>
  <c r="B3350" s="1"/>
  <c r="D3347"/>
  <c r="E3351"/>
  <c r="R3351" s="1"/>
  <c r="C3354"/>
  <c r="F3354"/>
  <c r="K3354" s="1"/>
  <c r="A3351" l="1"/>
  <c r="B3351" s="1"/>
  <c r="S3351" s="1"/>
  <c r="S3350"/>
  <c r="P3350"/>
  <c r="O3351"/>
  <c r="D3348"/>
  <c r="E3352"/>
  <c r="C3355"/>
  <c r="F3355"/>
  <c r="K3355" s="1"/>
  <c r="P3351" l="1"/>
  <c r="A3352"/>
  <c r="B3352" s="1"/>
  <c r="D3349"/>
  <c r="E3353"/>
  <c r="C3356"/>
  <c r="F3356"/>
  <c r="A3353" l="1"/>
  <c r="B3353" s="1"/>
  <c r="D3350"/>
  <c r="E3354"/>
  <c r="R3354" s="1"/>
  <c r="C3357"/>
  <c r="F3357"/>
  <c r="K3357" s="1"/>
  <c r="A3354" l="1"/>
  <c r="B3354" s="1"/>
  <c r="S3354" s="1"/>
  <c r="P3353"/>
  <c r="S3353"/>
  <c r="O3354"/>
  <c r="D3351"/>
  <c r="E3355"/>
  <c r="A3355" s="1"/>
  <c r="B3355" s="1"/>
  <c r="C3358"/>
  <c r="F3358"/>
  <c r="K3358" s="1"/>
  <c r="P3354" l="1"/>
  <c r="O3355"/>
  <c r="S3355"/>
  <c r="P3355"/>
  <c r="R3355"/>
  <c r="D3352"/>
  <c r="E3356"/>
  <c r="C3359"/>
  <c r="F3359"/>
  <c r="K3359" s="1"/>
  <c r="A3356" l="1"/>
  <c r="D3353"/>
  <c r="E3357"/>
  <c r="C3360"/>
  <c r="F3360"/>
  <c r="K3360" s="1"/>
  <c r="A3357" l="1"/>
  <c r="B3357" s="1"/>
  <c r="R3357"/>
  <c r="B3356"/>
  <c r="O3357"/>
  <c r="D3354"/>
  <c r="E3358"/>
  <c r="C3361"/>
  <c r="F3361"/>
  <c r="K3361" s="1"/>
  <c r="P3357" l="1"/>
  <c r="S3357"/>
  <c r="S3356"/>
  <c r="P3356"/>
  <c r="A3358"/>
  <c r="B3358" s="1"/>
  <c r="O3358"/>
  <c r="R3358"/>
  <c r="D3355"/>
  <c r="E3359"/>
  <c r="C3362"/>
  <c r="F3362"/>
  <c r="K3362" s="1"/>
  <c r="S3358" l="1"/>
  <c r="P3358"/>
  <c r="R3359"/>
  <c r="O3359"/>
  <c r="A3359"/>
  <c r="B3359" s="1"/>
  <c r="D3356"/>
  <c r="E3360"/>
  <c r="A3360" s="1"/>
  <c r="B3360" s="1"/>
  <c r="C3363"/>
  <c r="F3363"/>
  <c r="K3363" s="1"/>
  <c r="S3360" l="1"/>
  <c r="P3360"/>
  <c r="S3359"/>
  <c r="P3359"/>
  <c r="R3360"/>
  <c r="O3360"/>
  <c r="D3357"/>
  <c r="E3361"/>
  <c r="C3364"/>
  <c r="F3364"/>
  <c r="K3364" s="1"/>
  <c r="O3361" l="1"/>
  <c r="A3361"/>
  <c r="B3361" s="1"/>
  <c r="R3361"/>
  <c r="D3358"/>
  <c r="E3362"/>
  <c r="C3365"/>
  <c r="F3365"/>
  <c r="K3365" s="1"/>
  <c r="A3362" l="1"/>
  <c r="B3362" s="1"/>
  <c r="O3362"/>
  <c r="P3361"/>
  <c r="S3361"/>
  <c r="R3362"/>
  <c r="D3359"/>
  <c r="E3363"/>
  <c r="A3363" s="1"/>
  <c r="B3363" s="1"/>
  <c r="C3366"/>
  <c r="F3366"/>
  <c r="K3366" s="1"/>
  <c r="S3363" l="1"/>
  <c r="P3363"/>
  <c r="S3362"/>
  <c r="P3362"/>
  <c r="R3363"/>
  <c r="O3363"/>
  <c r="D3360"/>
  <c r="E3364"/>
  <c r="A3364" s="1"/>
  <c r="B3364" s="1"/>
  <c r="C3367"/>
  <c r="F3367"/>
  <c r="K3367" s="1"/>
  <c r="S3364" l="1"/>
  <c r="P3364"/>
  <c r="O3364"/>
  <c r="R3364"/>
  <c r="D3361"/>
  <c r="E3365"/>
  <c r="R3365" s="1"/>
  <c r="C3368"/>
  <c r="F3368"/>
  <c r="K3368" s="1"/>
  <c r="A3365" l="1"/>
  <c r="B3365" s="1"/>
  <c r="P3365" s="1"/>
  <c r="O3365"/>
  <c r="D3362"/>
  <c r="E3366"/>
  <c r="C3369"/>
  <c r="F3369"/>
  <c r="K3369" s="1"/>
  <c r="S3365" l="1"/>
  <c r="O3366"/>
  <c r="R3366"/>
  <c r="A3366"/>
  <c r="B3366" s="1"/>
  <c r="D3363"/>
  <c r="E3367"/>
  <c r="C3370"/>
  <c r="F3370"/>
  <c r="K3370" s="1"/>
  <c r="A3367" l="1"/>
  <c r="B3367" s="1"/>
  <c r="S3366"/>
  <c r="P3366"/>
  <c r="R3367"/>
  <c r="O3367"/>
  <c r="D3364"/>
  <c r="E3368"/>
  <c r="A3368" s="1"/>
  <c r="B3368" s="1"/>
  <c r="C3371"/>
  <c r="F3371"/>
  <c r="K3371" s="1"/>
  <c r="S3368" l="1"/>
  <c r="P3368"/>
  <c r="S3367"/>
  <c r="P3367"/>
  <c r="R3368"/>
  <c r="O3368"/>
  <c r="D3365"/>
  <c r="E3369"/>
  <c r="O3369" s="1"/>
  <c r="C3372"/>
  <c r="F3372"/>
  <c r="K3372" s="1"/>
  <c r="A3369" l="1"/>
  <c r="B3369" s="1"/>
  <c r="R3369"/>
  <c r="D3366"/>
  <c r="E3370"/>
  <c r="C3373"/>
  <c r="F3373"/>
  <c r="K3373" s="1"/>
  <c r="P3369" l="1"/>
  <c r="S3369"/>
  <c r="O3370"/>
  <c r="A3370"/>
  <c r="B3370" s="1"/>
  <c r="R3370"/>
  <c r="D3367"/>
  <c r="E3371"/>
  <c r="O3371" s="1"/>
  <c r="C3374"/>
  <c r="F3374"/>
  <c r="K3374" s="1"/>
  <c r="R3371" l="1"/>
  <c r="S3370"/>
  <c r="P3370"/>
  <c r="A3371"/>
  <c r="B3371" s="1"/>
  <c r="D3368"/>
  <c r="E3372"/>
  <c r="C3375"/>
  <c r="F3375"/>
  <c r="K3375" s="1"/>
  <c r="O3372" l="1"/>
  <c r="R3372"/>
  <c r="S3371"/>
  <c r="P3371"/>
  <c r="A3372"/>
  <c r="B3372" s="1"/>
  <c r="D3369"/>
  <c r="E3373"/>
  <c r="O3373" s="1"/>
  <c r="C3376"/>
  <c r="F3376"/>
  <c r="K3376" s="1"/>
  <c r="S3372" l="1"/>
  <c r="P3372"/>
  <c r="A3373"/>
  <c r="B3373" s="1"/>
  <c r="R3373"/>
  <c r="D3370"/>
  <c r="E3374"/>
  <c r="R3374" s="1"/>
  <c r="C3377"/>
  <c r="F3377"/>
  <c r="K3377" s="1"/>
  <c r="O3374" l="1"/>
  <c r="P3373"/>
  <c r="S3373"/>
  <c r="A3374"/>
  <c r="B3374" s="1"/>
  <c r="D3371"/>
  <c r="E3375"/>
  <c r="C3378"/>
  <c r="F3378"/>
  <c r="K3378" s="1"/>
  <c r="R3375" l="1"/>
  <c r="O3375"/>
  <c r="S3374"/>
  <c r="P3374"/>
  <c r="A3375"/>
  <c r="B3375" s="1"/>
  <c r="D3372"/>
  <c r="E3376"/>
  <c r="A3376" s="1"/>
  <c r="B3376" s="1"/>
  <c r="C3379"/>
  <c r="F3379"/>
  <c r="K3379" s="1"/>
  <c r="S3376" l="1"/>
  <c r="P3376"/>
  <c r="R3376"/>
  <c r="S3375"/>
  <c r="P3375"/>
  <c r="O3376"/>
  <c r="D3373"/>
  <c r="E3377"/>
  <c r="R3377" s="1"/>
  <c r="C3380"/>
  <c r="F3380"/>
  <c r="K3380" s="1"/>
  <c r="A3377" l="1"/>
  <c r="B3377" s="1"/>
  <c r="O3377"/>
  <c r="D3374"/>
  <c r="E3378"/>
  <c r="A3378" s="1"/>
  <c r="B3378" s="1"/>
  <c r="C3381"/>
  <c r="F3381"/>
  <c r="K3381" s="1"/>
  <c r="S3378" l="1"/>
  <c r="P3378"/>
  <c r="O3378"/>
  <c r="R3378"/>
  <c r="P3377"/>
  <c r="S3377"/>
  <c r="D3375"/>
  <c r="E3379"/>
  <c r="R3379" s="1"/>
  <c r="C3382"/>
  <c r="F3382"/>
  <c r="O3379" l="1"/>
  <c r="A3379"/>
  <c r="B3379" s="1"/>
  <c r="D3376"/>
  <c r="E3380"/>
  <c r="C3383"/>
  <c r="F3383"/>
  <c r="A3380" l="1"/>
  <c r="B3380" s="1"/>
  <c r="S3379"/>
  <c r="P3379"/>
  <c r="O3380"/>
  <c r="R3380"/>
  <c r="D3377"/>
  <c r="E3381"/>
  <c r="O3381" s="1"/>
  <c r="C3384"/>
  <c r="F3384"/>
  <c r="K3384" s="1"/>
  <c r="S3380" l="1"/>
  <c r="P3380"/>
  <c r="A3381"/>
  <c r="B3381" s="1"/>
  <c r="R3381"/>
  <c r="D3378"/>
  <c r="E3382"/>
  <c r="C3385"/>
  <c r="F3385"/>
  <c r="K3385" s="1"/>
  <c r="P3381" l="1"/>
  <c r="S3381"/>
  <c r="A3382"/>
  <c r="B3382" s="1"/>
  <c r="D3379"/>
  <c r="E3383"/>
  <c r="C3386"/>
  <c r="F3386"/>
  <c r="A3383" l="1"/>
  <c r="B3383" s="1"/>
  <c r="P3383" s="1"/>
  <c r="D3380"/>
  <c r="E3384"/>
  <c r="R3384" s="1"/>
  <c r="C3387"/>
  <c r="F3387"/>
  <c r="K3387" s="1"/>
  <c r="S3383" l="1"/>
  <c r="O3384"/>
  <c r="A3384"/>
  <c r="B3384" s="1"/>
  <c r="D3381"/>
  <c r="E3385"/>
  <c r="C3388"/>
  <c r="F3388"/>
  <c r="K3388" s="1"/>
  <c r="O3385" l="1"/>
  <c r="A3385"/>
  <c r="B3385" s="1"/>
  <c r="S3384"/>
  <c r="P3384"/>
  <c r="R3385"/>
  <c r="D3382"/>
  <c r="E3386"/>
  <c r="C3389"/>
  <c r="F3389"/>
  <c r="K3389" s="1"/>
  <c r="A3386" l="1"/>
  <c r="P3385"/>
  <c r="S3385"/>
  <c r="D3383"/>
  <c r="E3387"/>
  <c r="A3387" s="1"/>
  <c r="B3387" s="1"/>
  <c r="C3390"/>
  <c r="F3390"/>
  <c r="K3390" s="1"/>
  <c r="O3387" l="1"/>
  <c r="S3387"/>
  <c r="P3387"/>
  <c r="R3387"/>
  <c r="B3386"/>
  <c r="D3384"/>
  <c r="E3388"/>
  <c r="R3388" s="1"/>
  <c r="C3391"/>
  <c r="F3391"/>
  <c r="K3391" s="1"/>
  <c r="O3388" l="1"/>
  <c r="S3386"/>
  <c r="P3386"/>
  <c r="A3388"/>
  <c r="B3388" s="1"/>
  <c r="D3385"/>
  <c r="E3389"/>
  <c r="O3389" s="1"/>
  <c r="C3392"/>
  <c r="F3392"/>
  <c r="K3392" s="1"/>
  <c r="A3389" l="1"/>
  <c r="B3389" s="1"/>
  <c r="P3389" s="1"/>
  <c r="S3388"/>
  <c r="P3388"/>
  <c r="R3389"/>
  <c r="D3386"/>
  <c r="E3390"/>
  <c r="O3390" s="1"/>
  <c r="C3393"/>
  <c r="F3393"/>
  <c r="K3393" s="1"/>
  <c r="S3389" l="1"/>
  <c r="A3390"/>
  <c r="B3390" s="1"/>
  <c r="R3390"/>
  <c r="D3387"/>
  <c r="E3391"/>
  <c r="C3394"/>
  <c r="F3394"/>
  <c r="K3394" s="1"/>
  <c r="A3391" l="1"/>
  <c r="B3391" s="1"/>
  <c r="P3390"/>
  <c r="S3390"/>
  <c r="O3391"/>
  <c r="R3391"/>
  <c r="D3388"/>
  <c r="E3392"/>
  <c r="A3392" s="1"/>
  <c r="B3392" s="1"/>
  <c r="C3395"/>
  <c r="F3395"/>
  <c r="K3395" s="1"/>
  <c r="S3392" l="1"/>
  <c r="P3392"/>
  <c r="S3391"/>
  <c r="P3391"/>
  <c r="R3392"/>
  <c r="O3392"/>
  <c r="D3389"/>
  <c r="E3393"/>
  <c r="A3393" s="1"/>
  <c r="B3393" s="1"/>
  <c r="C3396"/>
  <c r="F3396"/>
  <c r="K3396" s="1"/>
  <c r="P3393" l="1"/>
  <c r="S3393"/>
  <c r="R3393"/>
  <c r="O3393"/>
  <c r="D3390"/>
  <c r="E3394"/>
  <c r="R3394" s="1"/>
  <c r="C3397"/>
  <c r="F3397"/>
  <c r="K3397" s="1"/>
  <c r="A3394" l="1"/>
  <c r="B3394" s="1"/>
  <c r="S3394" s="1"/>
  <c r="O3394"/>
  <c r="D3391"/>
  <c r="E3395"/>
  <c r="C3398"/>
  <c r="F3398"/>
  <c r="K3398" s="1"/>
  <c r="P3394" l="1"/>
  <c r="O3395"/>
  <c r="R3395"/>
  <c r="A3395"/>
  <c r="B3395" s="1"/>
  <c r="D3392"/>
  <c r="E3396"/>
  <c r="C3399"/>
  <c r="F3399"/>
  <c r="K3399" s="1"/>
  <c r="A3396" l="1"/>
  <c r="B3396" s="1"/>
  <c r="S3395"/>
  <c r="P3395"/>
  <c r="R3396"/>
  <c r="O3396"/>
  <c r="D3393"/>
  <c r="E3397"/>
  <c r="A3397" s="1"/>
  <c r="B3397" s="1"/>
  <c r="C3400"/>
  <c r="F3400"/>
  <c r="K3400" s="1"/>
  <c r="P3397" l="1"/>
  <c r="S3397"/>
  <c r="S3396"/>
  <c r="P3396"/>
  <c r="O3397"/>
  <c r="R3397"/>
  <c r="D3394"/>
  <c r="E3398"/>
  <c r="C3401"/>
  <c r="F3401"/>
  <c r="K3401" s="1"/>
  <c r="O3398" l="1"/>
  <c r="A3398"/>
  <c r="B3398" s="1"/>
  <c r="R3398"/>
  <c r="D3395"/>
  <c r="E3399"/>
  <c r="C3402"/>
  <c r="F3402"/>
  <c r="K3402" s="1"/>
  <c r="A3399" l="1"/>
  <c r="B3399" s="1"/>
  <c r="O3399"/>
  <c r="S3398"/>
  <c r="P3398"/>
  <c r="R3399"/>
  <c r="D3396"/>
  <c r="E3400"/>
  <c r="A3400" s="1"/>
  <c r="B3400" s="1"/>
  <c r="C3403"/>
  <c r="F3403"/>
  <c r="K3403" s="1"/>
  <c r="S3400" l="1"/>
  <c r="P3400"/>
  <c r="S3399"/>
  <c r="P3399"/>
  <c r="R3400"/>
  <c r="O3400"/>
  <c r="D3397"/>
  <c r="E3401"/>
  <c r="C3404"/>
  <c r="F3404"/>
  <c r="K3404" s="1"/>
  <c r="A3401" l="1"/>
  <c r="B3401" s="1"/>
  <c r="R3401"/>
  <c r="O3401"/>
  <c r="D3398"/>
  <c r="E3402"/>
  <c r="C3405"/>
  <c r="F3405"/>
  <c r="K3405" s="1"/>
  <c r="P3401" l="1"/>
  <c r="S3401"/>
  <c r="O3402"/>
  <c r="A3402"/>
  <c r="B3402" s="1"/>
  <c r="R3402"/>
  <c r="D3399"/>
  <c r="E3403"/>
  <c r="O3403" s="1"/>
  <c r="C3406"/>
  <c r="F3406"/>
  <c r="K3406" s="1"/>
  <c r="S3402" l="1"/>
  <c r="P3402"/>
  <c r="A3403"/>
  <c r="B3403" s="1"/>
  <c r="R3403"/>
  <c r="D3400"/>
  <c r="E3404"/>
  <c r="O3404" s="1"/>
  <c r="C3407"/>
  <c r="F3407"/>
  <c r="K3407" s="1"/>
  <c r="R3404" l="1"/>
  <c r="S3403"/>
  <c r="P3403"/>
  <c r="A3404"/>
  <c r="B3404" s="1"/>
  <c r="D3401"/>
  <c r="E3405"/>
  <c r="C3408"/>
  <c r="F3408"/>
  <c r="K3408" s="1"/>
  <c r="O3405" l="1"/>
  <c r="R3405"/>
  <c r="S3404"/>
  <c r="P3404"/>
  <c r="A3405"/>
  <c r="B3405" s="1"/>
  <c r="D3402"/>
  <c r="E3406"/>
  <c r="O3406" s="1"/>
  <c r="C3409"/>
  <c r="F3409"/>
  <c r="K3409" s="1"/>
  <c r="A3406" l="1"/>
  <c r="B3406" s="1"/>
  <c r="P3405"/>
  <c r="S3405"/>
  <c r="R3406"/>
  <c r="D3403"/>
  <c r="E3407"/>
  <c r="O3407" s="1"/>
  <c r="C3410"/>
  <c r="F3410"/>
  <c r="K3410" s="1"/>
  <c r="A3407" l="1"/>
  <c r="B3407" s="1"/>
  <c r="P3407" s="1"/>
  <c r="S3406"/>
  <c r="P3406"/>
  <c r="R3407"/>
  <c r="D3404"/>
  <c r="E3408"/>
  <c r="A3408" s="1"/>
  <c r="B3408" s="1"/>
  <c r="C3411"/>
  <c r="F3411"/>
  <c r="K3411" s="1"/>
  <c r="S3407" l="1"/>
  <c r="S3408"/>
  <c r="P3408"/>
  <c r="R3408"/>
  <c r="O3408"/>
  <c r="D3405"/>
  <c r="E3409"/>
  <c r="O3409" s="1"/>
  <c r="C3412"/>
  <c r="F3412"/>
  <c r="K3412" s="1"/>
  <c r="A3409" l="1"/>
  <c r="B3409" s="1"/>
  <c r="P3409" s="1"/>
  <c r="R3409"/>
  <c r="D3406"/>
  <c r="E3410"/>
  <c r="C3413"/>
  <c r="F3413"/>
  <c r="S3409" l="1"/>
  <c r="A3410"/>
  <c r="B3410" s="1"/>
  <c r="R3410"/>
  <c r="O3410"/>
  <c r="D3407"/>
  <c r="E3411"/>
  <c r="O3411" s="1"/>
  <c r="C3414"/>
  <c r="F3414"/>
  <c r="S3410" l="1"/>
  <c r="P3410"/>
  <c r="A3411"/>
  <c r="B3411" s="1"/>
  <c r="R3411"/>
  <c r="D3408"/>
  <c r="E3412"/>
  <c r="A3412" s="1"/>
  <c r="B3412" s="1"/>
  <c r="C3415"/>
  <c r="F3415"/>
  <c r="K3415" s="1"/>
  <c r="O3412" l="1"/>
  <c r="S3412"/>
  <c r="P3412"/>
  <c r="S3411"/>
  <c r="P3411"/>
  <c r="R3412"/>
  <c r="D3409"/>
  <c r="E3413"/>
  <c r="A3413" s="1"/>
  <c r="B3413" s="1"/>
  <c r="C3416"/>
  <c r="F3416"/>
  <c r="K3416" s="1"/>
  <c r="P3413" l="1"/>
  <c r="S3413"/>
  <c r="D3410"/>
  <c r="E3414"/>
  <c r="A3414" s="1"/>
  <c r="B3414" s="1"/>
  <c r="C3417"/>
  <c r="F3417"/>
  <c r="D3411" l="1"/>
  <c r="E3415"/>
  <c r="C3418"/>
  <c r="F3418"/>
  <c r="K3418" s="1"/>
  <c r="O3415" l="1"/>
  <c r="R3415"/>
  <c r="A3415"/>
  <c r="B3415" s="1"/>
  <c r="D3412"/>
  <c r="E3416"/>
  <c r="C3419"/>
  <c r="F3419"/>
  <c r="K3419" s="1"/>
  <c r="A3416" l="1"/>
  <c r="B3416" s="1"/>
  <c r="S3415"/>
  <c r="P3415"/>
  <c r="R3416"/>
  <c r="O3416"/>
  <c r="D3413"/>
  <c r="E3417"/>
  <c r="A3417" s="1"/>
  <c r="C3420"/>
  <c r="F3420"/>
  <c r="K3420" s="1"/>
  <c r="B3417" l="1"/>
  <c r="S3416"/>
  <c r="P3416"/>
  <c r="D3414"/>
  <c r="E3418"/>
  <c r="R3418" s="1"/>
  <c r="C3421"/>
  <c r="F3421"/>
  <c r="K3421" s="1"/>
  <c r="O3418" l="1"/>
  <c r="A3418"/>
  <c r="B3418" s="1"/>
  <c r="D3415"/>
  <c r="E3419"/>
  <c r="C3422"/>
  <c r="F3422"/>
  <c r="K3422" s="1"/>
  <c r="O3419" l="1"/>
  <c r="S3418"/>
  <c r="P3418"/>
  <c r="A3419"/>
  <c r="B3419" s="1"/>
  <c r="R3419"/>
  <c r="D3416"/>
  <c r="E3420"/>
  <c r="C3423"/>
  <c r="F3423"/>
  <c r="K3423" s="1"/>
  <c r="O3420" l="1"/>
  <c r="A3420"/>
  <c r="B3420" s="1"/>
  <c r="S3419"/>
  <c r="P3419"/>
  <c r="R3420"/>
  <c r="D3417"/>
  <c r="E3421"/>
  <c r="A3421" s="1"/>
  <c r="B3421" s="1"/>
  <c r="C3424"/>
  <c r="F3424"/>
  <c r="K3424" s="1"/>
  <c r="P3421" l="1"/>
  <c r="S3421"/>
  <c r="R3421"/>
  <c r="S3420"/>
  <c r="P3420"/>
  <c r="O3421"/>
  <c r="D3418"/>
  <c r="E3422"/>
  <c r="O3422" s="1"/>
  <c r="C3425"/>
  <c r="F3425"/>
  <c r="K3425" s="1"/>
  <c r="R3422" l="1"/>
  <c r="A3422"/>
  <c r="B3422" s="1"/>
  <c r="D3419"/>
  <c r="E3423"/>
  <c r="C3426"/>
  <c r="F3426"/>
  <c r="K3426" s="1"/>
  <c r="O3423" l="1"/>
  <c r="A3423"/>
  <c r="B3423" s="1"/>
  <c r="S3422"/>
  <c r="P3422"/>
  <c r="R3423"/>
  <c r="D3420"/>
  <c r="E3424"/>
  <c r="A3424" s="1"/>
  <c r="B3424" s="1"/>
  <c r="C3427"/>
  <c r="F3427"/>
  <c r="K3427" s="1"/>
  <c r="S3424" l="1"/>
  <c r="P3424"/>
  <c r="O3424"/>
  <c r="S3423"/>
  <c r="P3423"/>
  <c r="R3424"/>
  <c r="D3421"/>
  <c r="E3425"/>
  <c r="C3428"/>
  <c r="F3428"/>
  <c r="K3428" s="1"/>
  <c r="O3425" l="1"/>
  <c r="R3425"/>
  <c r="A3425"/>
  <c r="B3425" s="1"/>
  <c r="D3422"/>
  <c r="E3426"/>
  <c r="C3429"/>
  <c r="F3429"/>
  <c r="K3429" s="1"/>
  <c r="A3426" l="1"/>
  <c r="B3426" s="1"/>
  <c r="P3425"/>
  <c r="S3425"/>
  <c r="R3426"/>
  <c r="O3426"/>
  <c r="D3423"/>
  <c r="E3427"/>
  <c r="O3427" s="1"/>
  <c r="C3430"/>
  <c r="F3430"/>
  <c r="K3430" s="1"/>
  <c r="S3426" l="1"/>
  <c r="P3426"/>
  <c r="A3427"/>
  <c r="B3427" s="1"/>
  <c r="R3427"/>
  <c r="D3424"/>
  <c r="E3428"/>
  <c r="R3428" s="1"/>
  <c r="C3431"/>
  <c r="F3431"/>
  <c r="K3431" s="1"/>
  <c r="O3428" l="1"/>
  <c r="S3427"/>
  <c r="P3427"/>
  <c r="A3428"/>
  <c r="B3428" s="1"/>
  <c r="D3425"/>
  <c r="E3429"/>
  <c r="C3432"/>
  <c r="F3432"/>
  <c r="K3432" s="1"/>
  <c r="R3429" l="1"/>
  <c r="O3429"/>
  <c r="S3428"/>
  <c r="P3428"/>
  <c r="A3429"/>
  <c r="B3429" s="1"/>
  <c r="D3426"/>
  <c r="E3430"/>
  <c r="A3430" s="1"/>
  <c r="B3430" s="1"/>
  <c r="C3433"/>
  <c r="F3433"/>
  <c r="K3433" s="1"/>
  <c r="S3430" l="1"/>
  <c r="P3430"/>
  <c r="P3429"/>
  <c r="S3429"/>
  <c r="O3430"/>
  <c r="R3430"/>
  <c r="D3427"/>
  <c r="E3431"/>
  <c r="C3434"/>
  <c r="F3434"/>
  <c r="K3434" s="1"/>
  <c r="O3431" l="1"/>
  <c r="A3431"/>
  <c r="B3431" s="1"/>
  <c r="R3431"/>
  <c r="D3428"/>
  <c r="E3432"/>
  <c r="C3435"/>
  <c r="F3435"/>
  <c r="K3435" s="1"/>
  <c r="A3432" l="1"/>
  <c r="B3432" s="1"/>
  <c r="O3432"/>
  <c r="S3431"/>
  <c r="P3431"/>
  <c r="R3432"/>
  <c r="D3429"/>
  <c r="E3433"/>
  <c r="A3433" s="1"/>
  <c r="B3433" s="1"/>
  <c r="C3436"/>
  <c r="F3436"/>
  <c r="K3436" s="1"/>
  <c r="P3433" l="1"/>
  <c r="S3433"/>
  <c r="R3433"/>
  <c r="S3432"/>
  <c r="P3432"/>
  <c r="O3433"/>
  <c r="D3430"/>
  <c r="E3434"/>
  <c r="C3437"/>
  <c r="F3437"/>
  <c r="K3437" s="1"/>
  <c r="O3434" l="1"/>
  <c r="R3434"/>
  <c r="A3434"/>
  <c r="B3434" s="1"/>
  <c r="D3431"/>
  <c r="E3435"/>
  <c r="C3438"/>
  <c r="F3438"/>
  <c r="K3438" s="1"/>
  <c r="O3435" l="1"/>
  <c r="S3434"/>
  <c r="P3434"/>
  <c r="A3435"/>
  <c r="B3435" s="1"/>
  <c r="R3435"/>
  <c r="D3432"/>
  <c r="E3436"/>
  <c r="O3436" s="1"/>
  <c r="C3439"/>
  <c r="F3439"/>
  <c r="K3439" s="1"/>
  <c r="S3435" l="1"/>
  <c r="P3435"/>
  <c r="A3436"/>
  <c r="B3436" s="1"/>
  <c r="R3436"/>
  <c r="D3433"/>
  <c r="E3437"/>
  <c r="O3437" s="1"/>
  <c r="C3440"/>
  <c r="F3440"/>
  <c r="K3440" s="1"/>
  <c r="R3437" l="1"/>
  <c r="S3436"/>
  <c r="P3436"/>
  <c r="A3437"/>
  <c r="B3437" s="1"/>
  <c r="D3434"/>
  <c r="E3438"/>
  <c r="C3441"/>
  <c r="F3441"/>
  <c r="K3441" s="1"/>
  <c r="O3438" l="1"/>
  <c r="R3438"/>
  <c r="P3437"/>
  <c r="S3437"/>
  <c r="A3438"/>
  <c r="B3438" s="1"/>
  <c r="D3435"/>
  <c r="E3439"/>
  <c r="O3439" s="1"/>
  <c r="C3442"/>
  <c r="F3442"/>
  <c r="K3442" s="1"/>
  <c r="A3439" l="1"/>
  <c r="B3439" s="1"/>
  <c r="S3438"/>
  <c r="P3438"/>
  <c r="R3439"/>
  <c r="D3436"/>
  <c r="E3440"/>
  <c r="O3440" s="1"/>
  <c r="C3443"/>
  <c r="F3443"/>
  <c r="K3443" s="1"/>
  <c r="A3440" l="1"/>
  <c r="B3440" s="1"/>
  <c r="S3440" s="1"/>
  <c r="S3439"/>
  <c r="P3439"/>
  <c r="P3440"/>
  <c r="R3440"/>
  <c r="D3437"/>
  <c r="E3441"/>
  <c r="A3441" s="1"/>
  <c r="B3441" s="1"/>
  <c r="C3444"/>
  <c r="F3444"/>
  <c r="P3441" l="1"/>
  <c r="S3441"/>
  <c r="R3441"/>
  <c r="O3441"/>
  <c r="D3438"/>
  <c r="E3442"/>
  <c r="O3442" s="1"/>
  <c r="C3445"/>
  <c r="F3445"/>
  <c r="R3442" l="1"/>
  <c r="A3442"/>
  <c r="B3442" s="1"/>
  <c r="D3439"/>
  <c r="E3443"/>
  <c r="O3443" s="1"/>
  <c r="C3446"/>
  <c r="F3446"/>
  <c r="K3446" s="1"/>
  <c r="S3442" l="1"/>
  <c r="P3442"/>
  <c r="A3443"/>
  <c r="B3443" s="1"/>
  <c r="R3443"/>
  <c r="D3440"/>
  <c r="E3444"/>
  <c r="C3447"/>
  <c r="F3447"/>
  <c r="K3447" s="1"/>
  <c r="S3443" l="1"/>
  <c r="P3443"/>
  <c r="A3444"/>
  <c r="B3444" s="1"/>
  <c r="D3441"/>
  <c r="E3445"/>
  <c r="C3448"/>
  <c r="F3448"/>
  <c r="A3445" l="1"/>
  <c r="B3445" s="1"/>
  <c r="S3445" s="1"/>
  <c r="D3442"/>
  <c r="E3446"/>
  <c r="O3446" s="1"/>
  <c r="C3449"/>
  <c r="F3449"/>
  <c r="K3449" s="1"/>
  <c r="P3445" l="1"/>
  <c r="R3446"/>
  <c r="A3446"/>
  <c r="B3446" s="1"/>
  <c r="D3443"/>
  <c r="E3447"/>
  <c r="C3450"/>
  <c r="F3450"/>
  <c r="K3450" s="1"/>
  <c r="O3447" l="1"/>
  <c r="A3447"/>
  <c r="B3447" s="1"/>
  <c r="S3446"/>
  <c r="P3446"/>
  <c r="R3447"/>
  <c r="D3444"/>
  <c r="E3448"/>
  <c r="C3451"/>
  <c r="F3451"/>
  <c r="K3451" s="1"/>
  <c r="S3447" l="1"/>
  <c r="P3447"/>
  <c r="A3448"/>
  <c r="D3445"/>
  <c r="E3449"/>
  <c r="O3449" s="1"/>
  <c r="C3452"/>
  <c r="F3452"/>
  <c r="K3452" s="1"/>
  <c r="A3449" l="1"/>
  <c r="B3449" s="1"/>
  <c r="P3449" s="1"/>
  <c r="R3449"/>
  <c r="B3448"/>
  <c r="D3446"/>
  <c r="E3450"/>
  <c r="C3453"/>
  <c r="F3453"/>
  <c r="K3453" s="1"/>
  <c r="S3449" l="1"/>
  <c r="S3448"/>
  <c r="P3448"/>
  <c r="O3450"/>
  <c r="R3450"/>
  <c r="A3450"/>
  <c r="B3450" s="1"/>
  <c r="D3447"/>
  <c r="E3451"/>
  <c r="O3451" s="1"/>
  <c r="C3454"/>
  <c r="F3454"/>
  <c r="K3454" s="1"/>
  <c r="R3451" l="1"/>
  <c r="S3450"/>
  <c r="P3450"/>
  <c r="A3451"/>
  <c r="B3451" s="1"/>
  <c r="D3448"/>
  <c r="E3452"/>
  <c r="C3455"/>
  <c r="F3455"/>
  <c r="K3455" s="1"/>
  <c r="O3452" l="1"/>
  <c r="S3451"/>
  <c r="P3451"/>
  <c r="A3452"/>
  <c r="B3452" s="1"/>
  <c r="R3452"/>
  <c r="D3449"/>
  <c r="E3453"/>
  <c r="O3453" s="1"/>
  <c r="C3456"/>
  <c r="F3456"/>
  <c r="K3456" s="1"/>
  <c r="S3452" l="1"/>
  <c r="P3452"/>
  <c r="A3453"/>
  <c r="B3453" s="1"/>
  <c r="R3453"/>
  <c r="D3450"/>
  <c r="E3454"/>
  <c r="O3454" s="1"/>
  <c r="C3457"/>
  <c r="F3457"/>
  <c r="K3457" s="1"/>
  <c r="R3454" l="1"/>
  <c r="P3453"/>
  <c r="S3453"/>
  <c r="A3454"/>
  <c r="B3454" s="1"/>
  <c r="D3451"/>
  <c r="E3455"/>
  <c r="C3458"/>
  <c r="F3458"/>
  <c r="K3458" s="1"/>
  <c r="O3455" l="1"/>
  <c r="R3455"/>
  <c r="S3454"/>
  <c r="P3454"/>
  <c r="A3455"/>
  <c r="B3455" s="1"/>
  <c r="D3452"/>
  <c r="E3456"/>
  <c r="O3456" s="1"/>
  <c r="C3459"/>
  <c r="F3459"/>
  <c r="K3459" s="1"/>
  <c r="A3456" l="1"/>
  <c r="B3456" s="1"/>
  <c r="S3455"/>
  <c r="P3455"/>
  <c r="R3456"/>
  <c r="D3453"/>
  <c r="E3457"/>
  <c r="O3457" s="1"/>
  <c r="C3460"/>
  <c r="F3460"/>
  <c r="K3460" s="1"/>
  <c r="S3456" l="1"/>
  <c r="P3456"/>
  <c r="A3457"/>
  <c r="B3457" s="1"/>
  <c r="R3457"/>
  <c r="D3454"/>
  <c r="E3458"/>
  <c r="A3458" s="1"/>
  <c r="B3458" s="1"/>
  <c r="C3461"/>
  <c r="F3461"/>
  <c r="K3461" s="1"/>
  <c r="O3458" l="1"/>
  <c r="S3458"/>
  <c r="P3458"/>
  <c r="P3457"/>
  <c r="S3457"/>
  <c r="R3458"/>
  <c r="D3455"/>
  <c r="E3459"/>
  <c r="A3459" s="1"/>
  <c r="B3459" s="1"/>
  <c r="C3462"/>
  <c r="F3462"/>
  <c r="K3462" s="1"/>
  <c r="S3459" l="1"/>
  <c r="P3459"/>
  <c r="R3459"/>
  <c r="O3459"/>
  <c r="D3456"/>
  <c r="E3460"/>
  <c r="R3460" s="1"/>
  <c r="C3463"/>
  <c r="F3463"/>
  <c r="K3463" s="1"/>
  <c r="A3460" l="1"/>
  <c r="B3460" s="1"/>
  <c r="S3460" s="1"/>
  <c r="O3460"/>
  <c r="D3457"/>
  <c r="E3461"/>
  <c r="C3464"/>
  <c r="F3464"/>
  <c r="K3464" s="1"/>
  <c r="P3460" l="1"/>
  <c r="O3461"/>
  <c r="R3461"/>
  <c r="A3461"/>
  <c r="B3461" s="1"/>
  <c r="D3458"/>
  <c r="E3462"/>
  <c r="C3465"/>
  <c r="F3465"/>
  <c r="K3465" s="1"/>
  <c r="A3462" l="1"/>
  <c r="B3462" s="1"/>
  <c r="P3461"/>
  <c r="S3461"/>
  <c r="R3462"/>
  <c r="O3462"/>
  <c r="D3459"/>
  <c r="E3463"/>
  <c r="A3463" s="1"/>
  <c r="B3463" s="1"/>
  <c r="C3466"/>
  <c r="F3466"/>
  <c r="K3466" s="1"/>
  <c r="S3463" l="1"/>
  <c r="P3463"/>
  <c r="S3462"/>
  <c r="P3462"/>
  <c r="O3463"/>
  <c r="R3463"/>
  <c r="D3460"/>
  <c r="E3464"/>
  <c r="O3464" s="1"/>
  <c r="C3467"/>
  <c r="F3467"/>
  <c r="K3467" s="1"/>
  <c r="A3464" l="1"/>
  <c r="B3464" s="1"/>
  <c r="R3464"/>
  <c r="D3461"/>
  <c r="E3465"/>
  <c r="C3468"/>
  <c r="F3468"/>
  <c r="K3468" s="1"/>
  <c r="A3465" l="1"/>
  <c r="B3465" s="1"/>
  <c r="S3464"/>
  <c r="P3464"/>
  <c r="O3465"/>
  <c r="R3465"/>
  <c r="D3462"/>
  <c r="E3466"/>
  <c r="A3466" s="1"/>
  <c r="B3466" s="1"/>
  <c r="C3469"/>
  <c r="F3469"/>
  <c r="K3469" s="1"/>
  <c r="S3466" l="1"/>
  <c r="P3466"/>
  <c r="R3466"/>
  <c r="P3465"/>
  <c r="S3465"/>
  <c r="O3466"/>
  <c r="D3463"/>
  <c r="E3467"/>
  <c r="C3470"/>
  <c r="F3470"/>
  <c r="K3470" s="1"/>
  <c r="O3467" l="1"/>
  <c r="R3467"/>
  <c r="A3467"/>
  <c r="B3467" s="1"/>
  <c r="D3464"/>
  <c r="E3468"/>
  <c r="C3471"/>
  <c r="F3471"/>
  <c r="K3471" s="1"/>
  <c r="O3468" l="1"/>
  <c r="S3467"/>
  <c r="P3467"/>
  <c r="A3468"/>
  <c r="B3468" s="1"/>
  <c r="R3468"/>
  <c r="D3465"/>
  <c r="E3469"/>
  <c r="O3469" s="1"/>
  <c r="C3472"/>
  <c r="F3472"/>
  <c r="K3472" s="1"/>
  <c r="S3468" l="1"/>
  <c r="P3468"/>
  <c r="A3469"/>
  <c r="B3469" s="1"/>
  <c r="R3469"/>
  <c r="D3466"/>
  <c r="E3470"/>
  <c r="O3470" s="1"/>
  <c r="C3473"/>
  <c r="F3473"/>
  <c r="K3473" s="1"/>
  <c r="R3470" l="1"/>
  <c r="P3469"/>
  <c r="S3469"/>
  <c r="A3470"/>
  <c r="B3470" s="1"/>
  <c r="D3467"/>
  <c r="E3471"/>
  <c r="C3474"/>
  <c r="F3474"/>
  <c r="O3471" l="1"/>
  <c r="R3471"/>
  <c r="S3470"/>
  <c r="P3470"/>
  <c r="A3471"/>
  <c r="B3471" s="1"/>
  <c r="D3468"/>
  <c r="E3472"/>
  <c r="C3475"/>
  <c r="F3475"/>
  <c r="O3472" l="1"/>
  <c r="A3472"/>
  <c r="B3472" s="1"/>
  <c r="S3471"/>
  <c r="P3471"/>
  <c r="R3472"/>
  <c r="D3469"/>
  <c r="E3473"/>
  <c r="A3473" s="1"/>
  <c r="B3473" s="1"/>
  <c r="C3476"/>
  <c r="F3476"/>
  <c r="K3476" s="1"/>
  <c r="P3473" l="1"/>
  <c r="S3473"/>
  <c r="O3473"/>
  <c r="S3472"/>
  <c r="P3472"/>
  <c r="R3473"/>
  <c r="D3470"/>
  <c r="E3474"/>
  <c r="C3477"/>
  <c r="F3477"/>
  <c r="K3477" s="1"/>
  <c r="A3474" l="1"/>
  <c r="B3474" s="1"/>
  <c r="D3471"/>
  <c r="E3475"/>
  <c r="C3478"/>
  <c r="F3478"/>
  <c r="A3475" l="1"/>
  <c r="B3475" s="1"/>
  <c r="D3472"/>
  <c r="E3476"/>
  <c r="O3476" s="1"/>
  <c r="C3479"/>
  <c r="F3479"/>
  <c r="K3479" s="1"/>
  <c r="R3476" l="1"/>
  <c r="S3475"/>
  <c r="P3475"/>
  <c r="A3476"/>
  <c r="B3476" s="1"/>
  <c r="D3473"/>
  <c r="E3477"/>
  <c r="C3480"/>
  <c r="F3480"/>
  <c r="K3480" s="1"/>
  <c r="O3477" l="1"/>
  <c r="R3477"/>
  <c r="S3476"/>
  <c r="P3476"/>
  <c r="A3477"/>
  <c r="B3477" s="1"/>
  <c r="D3474"/>
  <c r="E3478"/>
  <c r="A3478" s="1"/>
  <c r="C3481"/>
  <c r="F3481"/>
  <c r="K3481" s="1"/>
  <c r="B3478" l="1"/>
  <c r="P3477"/>
  <c r="S3477"/>
  <c r="D3475"/>
  <c r="E3479"/>
  <c r="C3482"/>
  <c r="F3482"/>
  <c r="K3482" s="1"/>
  <c r="O3479" l="1"/>
  <c r="R3479"/>
  <c r="S3478"/>
  <c r="P3478"/>
  <c r="A3479"/>
  <c r="B3479" s="1"/>
  <c r="D3476"/>
  <c r="E3480"/>
  <c r="C3483"/>
  <c r="F3483"/>
  <c r="K3483" s="1"/>
  <c r="A3480" l="1"/>
  <c r="B3480" s="1"/>
  <c r="S3479"/>
  <c r="P3479"/>
  <c r="O3480"/>
  <c r="R3480"/>
  <c r="D3477"/>
  <c r="E3481"/>
  <c r="O3481" s="1"/>
  <c r="C3484"/>
  <c r="F3484"/>
  <c r="K3484" s="1"/>
  <c r="S3480" l="1"/>
  <c r="P3480"/>
  <c r="A3481"/>
  <c r="B3481" s="1"/>
  <c r="R3481"/>
  <c r="D3478"/>
  <c r="E3482"/>
  <c r="R3482" s="1"/>
  <c r="C3485"/>
  <c r="F3485"/>
  <c r="K3485" s="1"/>
  <c r="O3482" l="1"/>
  <c r="P3481"/>
  <c r="S3481"/>
  <c r="A3482"/>
  <c r="B3482" s="1"/>
  <c r="D3479"/>
  <c r="E3483"/>
  <c r="C3486"/>
  <c r="F3486"/>
  <c r="K3486" s="1"/>
  <c r="R3483" l="1"/>
  <c r="O3483"/>
  <c r="S3482"/>
  <c r="P3482"/>
  <c r="A3483"/>
  <c r="B3483" s="1"/>
  <c r="D3480"/>
  <c r="E3484"/>
  <c r="A3484" s="1"/>
  <c r="B3484" s="1"/>
  <c r="C3487"/>
  <c r="F3487"/>
  <c r="K3487" s="1"/>
  <c r="S3484" l="1"/>
  <c r="P3484"/>
  <c r="S3483"/>
  <c r="P3483"/>
  <c r="R3484"/>
  <c r="O3484"/>
  <c r="D3481"/>
  <c r="E3485"/>
  <c r="O3485" s="1"/>
  <c r="C3488"/>
  <c r="F3488"/>
  <c r="K3488" s="1"/>
  <c r="A3485" l="1"/>
  <c r="B3485" s="1"/>
  <c r="R3485"/>
  <c r="D3482"/>
  <c r="E3486"/>
  <c r="C3489"/>
  <c r="F3489"/>
  <c r="K3489" s="1"/>
  <c r="P3485" l="1"/>
  <c r="S3485"/>
  <c r="O3486"/>
  <c r="A3486"/>
  <c r="B3486" s="1"/>
  <c r="R3486"/>
  <c r="D3483"/>
  <c r="E3487"/>
  <c r="O3487" s="1"/>
  <c r="C3490"/>
  <c r="F3490"/>
  <c r="K3490" s="1"/>
  <c r="R3487" l="1"/>
  <c r="S3486"/>
  <c r="P3486"/>
  <c r="A3487"/>
  <c r="B3487" s="1"/>
  <c r="D3484"/>
  <c r="E3488"/>
  <c r="C3491"/>
  <c r="F3491"/>
  <c r="K3491" s="1"/>
  <c r="O3488" l="1"/>
  <c r="R3488"/>
  <c r="S3487"/>
  <c r="P3487"/>
  <c r="A3488"/>
  <c r="B3488" s="1"/>
  <c r="D3485"/>
  <c r="E3489"/>
  <c r="O3489" s="1"/>
  <c r="C3492"/>
  <c r="F3492"/>
  <c r="K3492" s="1"/>
  <c r="A3489" l="1"/>
  <c r="B3489" s="1"/>
  <c r="S3488"/>
  <c r="P3488"/>
  <c r="R3489"/>
  <c r="D3486"/>
  <c r="E3490"/>
  <c r="O3490" s="1"/>
  <c r="C3493"/>
  <c r="F3493"/>
  <c r="K3493" s="1"/>
  <c r="A3490" l="1"/>
  <c r="B3490" s="1"/>
  <c r="S3490" s="1"/>
  <c r="P3489"/>
  <c r="S3489"/>
  <c r="R3490"/>
  <c r="D3487"/>
  <c r="E3491"/>
  <c r="A3491" s="1"/>
  <c r="B3491" s="1"/>
  <c r="C3494"/>
  <c r="F3494"/>
  <c r="K3494" s="1"/>
  <c r="P3490" l="1"/>
  <c r="R3491"/>
  <c r="S3491"/>
  <c r="P3491"/>
  <c r="O3491"/>
  <c r="D3488"/>
  <c r="E3492"/>
  <c r="R3492" s="1"/>
  <c r="C3495"/>
  <c r="F3495"/>
  <c r="K3495" s="1"/>
  <c r="A3492" l="1"/>
  <c r="B3492" s="1"/>
  <c r="O3492"/>
  <c r="D3489"/>
  <c r="E3493"/>
  <c r="O3493" s="1"/>
  <c r="C3496"/>
  <c r="F3496"/>
  <c r="K3496" s="1"/>
  <c r="A3493" l="1"/>
  <c r="B3493" s="1"/>
  <c r="R3493"/>
  <c r="S3492"/>
  <c r="P3492"/>
  <c r="D3490"/>
  <c r="E3494"/>
  <c r="O3494" s="1"/>
  <c r="C3497"/>
  <c r="F3497"/>
  <c r="K3497" s="1"/>
  <c r="A3494" l="1"/>
  <c r="B3494" s="1"/>
  <c r="S3494" s="1"/>
  <c r="P3493"/>
  <c r="S3493"/>
  <c r="R3494"/>
  <c r="D3491"/>
  <c r="E3495"/>
  <c r="R3495" s="1"/>
  <c r="C3498"/>
  <c r="F3498"/>
  <c r="K3498" s="1"/>
  <c r="P3494" l="1"/>
  <c r="A3495"/>
  <c r="B3495" s="1"/>
  <c r="S3495" s="1"/>
  <c r="O3495"/>
  <c r="D3492"/>
  <c r="E3496"/>
  <c r="C3499"/>
  <c r="F3499"/>
  <c r="K3499" s="1"/>
  <c r="P3495" l="1"/>
  <c r="O3496"/>
  <c r="R3496"/>
  <c r="A3496"/>
  <c r="B3496" s="1"/>
  <c r="D3493"/>
  <c r="E3497"/>
  <c r="C3500"/>
  <c r="F3500"/>
  <c r="K3500" s="1"/>
  <c r="O3497" l="1"/>
  <c r="S3496"/>
  <c r="P3496"/>
  <c r="A3497"/>
  <c r="B3497" s="1"/>
  <c r="R3497"/>
  <c r="D3494"/>
  <c r="E3498"/>
  <c r="A3498" s="1"/>
  <c r="B3498" s="1"/>
  <c r="C3501"/>
  <c r="F3501"/>
  <c r="K3501" s="1"/>
  <c r="S3498" l="1"/>
  <c r="P3498"/>
  <c r="P3497"/>
  <c r="S3497"/>
  <c r="O3498"/>
  <c r="R3498"/>
  <c r="D3495"/>
  <c r="E3499"/>
  <c r="C3502"/>
  <c r="F3502"/>
  <c r="K3502" s="1"/>
  <c r="A3499" l="1"/>
  <c r="B3499" s="1"/>
  <c r="R3499"/>
  <c r="O3499"/>
  <c r="D3496"/>
  <c r="E3500"/>
  <c r="C3503"/>
  <c r="F3503"/>
  <c r="K3503" s="1"/>
  <c r="S3499" l="1"/>
  <c r="P3499"/>
  <c r="A3500"/>
  <c r="B3500" s="1"/>
  <c r="R3500"/>
  <c r="O3500"/>
  <c r="D3497"/>
  <c r="E3501"/>
  <c r="O3501" s="1"/>
  <c r="C3504"/>
  <c r="F3504"/>
  <c r="K3504" s="1"/>
  <c r="S3500" l="1"/>
  <c r="P3500"/>
  <c r="A3501"/>
  <c r="B3501" s="1"/>
  <c r="R3501"/>
  <c r="D3498"/>
  <c r="E3502"/>
  <c r="O3502" s="1"/>
  <c r="C3505"/>
  <c r="F3505"/>
  <c r="A3502" l="1"/>
  <c r="B3502" s="1"/>
  <c r="S3502" s="1"/>
  <c r="P3501"/>
  <c r="S3501"/>
  <c r="R3502"/>
  <c r="D3499"/>
  <c r="E3503"/>
  <c r="A3503" s="1"/>
  <c r="B3503" s="1"/>
  <c r="C3506"/>
  <c r="F3506"/>
  <c r="P3502" l="1"/>
  <c r="S3503"/>
  <c r="P3503"/>
  <c r="R3503"/>
  <c r="O3503"/>
  <c r="D3500"/>
  <c r="E3504"/>
  <c r="R3504" s="1"/>
  <c r="C3507"/>
  <c r="F3507"/>
  <c r="K3507" s="1"/>
  <c r="O3504" l="1"/>
  <c r="A3504"/>
  <c r="B3504" s="1"/>
  <c r="D3501"/>
  <c r="E3505"/>
  <c r="C3508"/>
  <c r="F3508"/>
  <c r="K3508" s="1"/>
  <c r="S3504" l="1"/>
  <c r="P3504"/>
  <c r="A3505"/>
  <c r="B3505" s="1"/>
  <c r="D3502"/>
  <c r="E3506"/>
  <c r="C3509"/>
  <c r="F3509"/>
  <c r="P3505" l="1"/>
  <c r="S3505"/>
  <c r="A3506"/>
  <c r="B3506" s="1"/>
  <c r="D3503"/>
  <c r="E3507"/>
  <c r="C3510"/>
  <c r="F3510"/>
  <c r="K3510" s="1"/>
  <c r="R3507" l="1"/>
  <c r="O3507"/>
  <c r="A3507"/>
  <c r="B3507" s="1"/>
  <c r="D3504"/>
  <c r="E3508"/>
  <c r="A3508" s="1"/>
  <c r="B3508" s="1"/>
  <c r="C3511"/>
  <c r="F3511"/>
  <c r="K3511" s="1"/>
  <c r="S3508" l="1"/>
  <c r="P3508"/>
  <c r="S3507"/>
  <c r="P3507"/>
  <c r="R3508"/>
  <c r="O3508"/>
  <c r="D3505"/>
  <c r="E3509"/>
  <c r="C3512"/>
  <c r="F3512"/>
  <c r="K3512" s="1"/>
  <c r="A3509" l="1"/>
  <c r="B3509" s="1"/>
  <c r="D3506"/>
  <c r="E3510"/>
  <c r="C3513"/>
  <c r="F3513"/>
  <c r="K3513" s="1"/>
  <c r="O3510" l="1"/>
  <c r="A3510"/>
  <c r="B3510" s="1"/>
  <c r="R3510"/>
  <c r="D3507"/>
  <c r="E3511"/>
  <c r="A3511" s="1"/>
  <c r="B3511" s="1"/>
  <c r="C3514"/>
  <c r="F3514"/>
  <c r="K3514" s="1"/>
  <c r="S3511" l="1"/>
  <c r="P3511"/>
  <c r="O3511"/>
  <c r="S3510"/>
  <c r="P3510"/>
  <c r="R3511"/>
  <c r="D3508"/>
  <c r="E3512"/>
  <c r="O3512" s="1"/>
  <c r="C3515"/>
  <c r="F3515"/>
  <c r="K3515" s="1"/>
  <c r="R3512" l="1"/>
  <c r="A3512"/>
  <c r="B3512" s="1"/>
  <c r="S3512" s="1"/>
  <c r="D3509"/>
  <c r="E3513"/>
  <c r="O3513" s="1"/>
  <c r="C3516"/>
  <c r="F3516"/>
  <c r="K3516" s="1"/>
  <c r="P3512" l="1"/>
  <c r="R3513"/>
  <c r="A3513"/>
  <c r="B3513" s="1"/>
  <c r="D3510"/>
  <c r="E3514"/>
  <c r="C3517"/>
  <c r="F3517"/>
  <c r="K3517" s="1"/>
  <c r="O3514" l="1"/>
  <c r="A3514"/>
  <c r="B3514" s="1"/>
  <c r="P3513"/>
  <c r="S3513"/>
  <c r="R3514"/>
  <c r="D3511"/>
  <c r="E3515"/>
  <c r="A3515" s="1"/>
  <c r="B3515" s="1"/>
  <c r="C3518"/>
  <c r="F3518"/>
  <c r="K3518" s="1"/>
  <c r="S3515" l="1"/>
  <c r="P3515"/>
  <c r="O3515"/>
  <c r="S3514"/>
  <c r="P3514"/>
  <c r="R3515"/>
  <c r="D3512"/>
  <c r="E3516"/>
  <c r="C3519"/>
  <c r="F3519"/>
  <c r="K3519" s="1"/>
  <c r="O3516" l="1"/>
  <c r="R3516"/>
  <c r="A3516"/>
  <c r="B3516" s="1"/>
  <c r="D3513"/>
  <c r="E3517"/>
  <c r="C3520"/>
  <c r="F3520"/>
  <c r="K3520" s="1"/>
  <c r="A3517" l="1"/>
  <c r="B3517" s="1"/>
  <c r="S3516"/>
  <c r="P3516"/>
  <c r="R3517"/>
  <c r="O3517"/>
  <c r="D3514"/>
  <c r="E3518"/>
  <c r="O3518" s="1"/>
  <c r="C3521"/>
  <c r="F3521"/>
  <c r="K3521" s="1"/>
  <c r="P3517" l="1"/>
  <c r="S3517"/>
  <c r="A3518"/>
  <c r="B3518" s="1"/>
  <c r="R3518"/>
  <c r="D3515"/>
  <c r="E3519"/>
  <c r="R3519" s="1"/>
  <c r="C3522"/>
  <c r="F3522"/>
  <c r="K3522" s="1"/>
  <c r="O3519" l="1"/>
  <c r="S3518"/>
  <c r="P3518"/>
  <c r="A3519"/>
  <c r="B3519" s="1"/>
  <c r="D3516"/>
  <c r="E3520"/>
  <c r="C3523"/>
  <c r="F3523"/>
  <c r="K3523" s="1"/>
  <c r="R3520" l="1"/>
  <c r="O3520"/>
  <c r="S3519"/>
  <c r="P3519"/>
  <c r="A3520"/>
  <c r="B3520" s="1"/>
  <c r="D3517"/>
  <c r="E3521"/>
  <c r="A3521" s="1"/>
  <c r="B3521" s="1"/>
  <c r="C3524"/>
  <c r="F3524"/>
  <c r="K3524" s="1"/>
  <c r="P3521" l="1"/>
  <c r="S3521"/>
  <c r="O3521"/>
  <c r="S3520"/>
  <c r="P3520"/>
  <c r="R3521"/>
  <c r="D3518"/>
  <c r="E3522"/>
  <c r="C3525"/>
  <c r="F3525"/>
  <c r="K3525" s="1"/>
  <c r="R3522" l="1"/>
  <c r="A3522"/>
  <c r="B3522" s="1"/>
  <c r="O3522"/>
  <c r="D3519"/>
  <c r="E3523"/>
  <c r="C3526"/>
  <c r="F3526"/>
  <c r="K3526" s="1"/>
  <c r="A3523" l="1"/>
  <c r="B3523" s="1"/>
  <c r="O3523"/>
  <c r="S3522"/>
  <c r="P3522"/>
  <c r="R3523"/>
  <c r="D3520"/>
  <c r="E3524"/>
  <c r="R3524" s="1"/>
  <c r="C3527"/>
  <c r="F3527"/>
  <c r="K3527" s="1"/>
  <c r="A3524" l="1"/>
  <c r="B3524" s="1"/>
  <c r="S3523"/>
  <c r="P3523"/>
  <c r="O3524"/>
  <c r="D3521"/>
  <c r="E3525"/>
  <c r="A3525" s="1"/>
  <c r="B3525" s="1"/>
  <c r="C3528"/>
  <c r="F3528"/>
  <c r="K3528" s="1"/>
  <c r="O3525" l="1"/>
  <c r="P3525"/>
  <c r="S3525"/>
  <c r="R3525"/>
  <c r="S3524"/>
  <c r="P3524"/>
  <c r="D3522"/>
  <c r="E3526"/>
  <c r="A3526" s="1"/>
  <c r="B3526" s="1"/>
  <c r="C3529"/>
  <c r="F3529"/>
  <c r="K3529" s="1"/>
  <c r="S3526" l="1"/>
  <c r="P3526"/>
  <c r="R3526"/>
  <c r="O3526"/>
  <c r="D3523"/>
  <c r="E3527"/>
  <c r="A3527" s="1"/>
  <c r="B3527" s="1"/>
  <c r="C3530"/>
  <c r="F3530"/>
  <c r="K3530" s="1"/>
  <c r="O3527" l="1"/>
  <c r="S3527"/>
  <c r="P3527"/>
  <c r="R3527"/>
  <c r="D3524"/>
  <c r="E3528"/>
  <c r="C3531"/>
  <c r="F3531"/>
  <c r="K3531" s="1"/>
  <c r="R3528" l="1"/>
  <c r="O3528"/>
  <c r="A3528"/>
  <c r="B3528" s="1"/>
  <c r="D3525"/>
  <c r="E3529"/>
  <c r="O3529" s="1"/>
  <c r="C3532"/>
  <c r="F3532"/>
  <c r="K3532" s="1"/>
  <c r="S3528" l="1"/>
  <c r="P3528"/>
  <c r="A3529"/>
  <c r="B3529" s="1"/>
  <c r="R3529"/>
  <c r="D3526"/>
  <c r="E3530"/>
  <c r="R3530" s="1"/>
  <c r="C3533"/>
  <c r="F3533"/>
  <c r="K3533" s="1"/>
  <c r="A3530" l="1"/>
  <c r="B3530" s="1"/>
  <c r="S3530" s="1"/>
  <c r="P3529"/>
  <c r="S3529"/>
  <c r="O3530"/>
  <c r="D3527"/>
  <c r="E3531"/>
  <c r="O3531" s="1"/>
  <c r="C3534"/>
  <c r="F3534"/>
  <c r="K3534" s="1"/>
  <c r="P3530" l="1"/>
  <c r="A3531"/>
  <c r="B3531" s="1"/>
  <c r="S3531" s="1"/>
  <c r="R3531"/>
  <c r="D3528"/>
  <c r="E3532"/>
  <c r="C3535"/>
  <c r="F3535"/>
  <c r="P3531" l="1"/>
  <c r="R3532"/>
  <c r="O3532"/>
  <c r="A3532"/>
  <c r="B3532" s="1"/>
  <c r="D3529"/>
  <c r="E3533"/>
  <c r="R3533" s="1"/>
  <c r="C3536"/>
  <c r="F3536"/>
  <c r="S3532" l="1"/>
  <c r="P3532"/>
  <c r="A3533"/>
  <c r="B3533" s="1"/>
  <c r="O3533"/>
  <c r="D3530"/>
  <c r="E3534"/>
  <c r="R3534" s="1"/>
  <c r="C3537"/>
  <c r="F3537"/>
  <c r="K3537" s="1"/>
  <c r="A3534" l="1"/>
  <c r="B3534" s="1"/>
  <c r="S3534" s="1"/>
  <c r="P3533"/>
  <c r="S3533"/>
  <c r="O3534"/>
  <c r="D3531"/>
  <c r="E3535"/>
  <c r="A3535" s="1"/>
  <c r="B3535" s="1"/>
  <c r="C3538"/>
  <c r="F3538"/>
  <c r="K3538" s="1"/>
  <c r="P3534" l="1"/>
  <c r="D3532"/>
  <c r="E3536"/>
  <c r="C3539"/>
  <c r="F3539"/>
  <c r="A3536" l="1"/>
  <c r="B3536" s="1"/>
  <c r="D3533"/>
  <c r="E3537"/>
  <c r="O3537" s="1"/>
  <c r="C3540"/>
  <c r="F3540"/>
  <c r="K3540" s="1"/>
  <c r="S3536" l="1"/>
  <c r="P3536"/>
  <c r="A3537"/>
  <c r="B3537" s="1"/>
  <c r="R3537"/>
  <c r="D3534"/>
  <c r="E3538"/>
  <c r="O3538" s="1"/>
  <c r="C3541"/>
  <c r="F3541"/>
  <c r="K3541" s="1"/>
  <c r="R3538" l="1"/>
  <c r="P3537"/>
  <c r="S3537"/>
  <c r="A3538"/>
  <c r="B3538" s="1"/>
  <c r="D3535"/>
  <c r="E3539"/>
  <c r="C3542"/>
  <c r="F3542"/>
  <c r="K3542" s="1"/>
  <c r="A3539" l="1"/>
  <c r="S3538"/>
  <c r="P3538"/>
  <c r="D3536"/>
  <c r="E3540"/>
  <c r="A3540" s="1"/>
  <c r="B3540" s="1"/>
  <c r="C3543"/>
  <c r="F3543"/>
  <c r="K3543" s="1"/>
  <c r="S3540" l="1"/>
  <c r="P3540"/>
  <c r="O3540"/>
  <c r="B3539"/>
  <c r="R3540"/>
  <c r="D3537"/>
  <c r="E3541"/>
  <c r="A3541" s="1"/>
  <c r="B3541" s="1"/>
  <c r="C3544"/>
  <c r="F3544"/>
  <c r="K3544" s="1"/>
  <c r="O3541" l="1"/>
  <c r="P3541"/>
  <c r="S3541"/>
  <c r="S3539"/>
  <c r="P3539"/>
  <c r="R3541"/>
  <c r="D3538"/>
  <c r="E3542"/>
  <c r="R3542" s="1"/>
  <c r="C3545"/>
  <c r="F3545"/>
  <c r="K3545" s="1"/>
  <c r="A3542" l="1"/>
  <c r="B3542" s="1"/>
  <c r="O3542"/>
  <c r="D3539"/>
  <c r="E3543"/>
  <c r="O3543" s="1"/>
  <c r="C3546"/>
  <c r="F3546"/>
  <c r="K3546" s="1"/>
  <c r="S3542" l="1"/>
  <c r="P3542"/>
  <c r="A3543"/>
  <c r="B3543" s="1"/>
  <c r="R3543"/>
  <c r="D3540"/>
  <c r="E3544"/>
  <c r="R3544" s="1"/>
  <c r="C3547"/>
  <c r="F3547"/>
  <c r="K3547" s="1"/>
  <c r="A3544" l="1"/>
  <c r="B3544" s="1"/>
  <c r="S3544" s="1"/>
  <c r="S3543"/>
  <c r="P3543"/>
  <c r="O3544"/>
  <c r="D3541"/>
  <c r="E3545"/>
  <c r="A3545" s="1"/>
  <c r="B3545" s="1"/>
  <c r="C3548"/>
  <c r="F3548"/>
  <c r="K3548" s="1"/>
  <c r="P3544" l="1"/>
  <c r="P3545"/>
  <c r="S3545"/>
  <c r="R3545"/>
  <c r="O3545"/>
  <c r="D3542"/>
  <c r="E3546"/>
  <c r="R3546" s="1"/>
  <c r="C3549"/>
  <c r="F3549"/>
  <c r="K3549" s="1"/>
  <c r="O3546" l="1"/>
  <c r="A3546"/>
  <c r="B3546" s="1"/>
  <c r="D3543"/>
  <c r="E3547"/>
  <c r="O3547" s="1"/>
  <c r="C3550"/>
  <c r="F3550"/>
  <c r="K3550" s="1"/>
  <c r="S3546" l="1"/>
  <c r="P3546"/>
  <c r="A3547"/>
  <c r="B3547" s="1"/>
  <c r="R3547"/>
  <c r="D3544"/>
  <c r="E3548"/>
  <c r="R3548" s="1"/>
  <c r="C3551"/>
  <c r="F3551"/>
  <c r="K3551" s="1"/>
  <c r="O3548" l="1"/>
  <c r="S3547"/>
  <c r="P3547"/>
  <c r="A3548"/>
  <c r="B3548" s="1"/>
  <c r="D3545"/>
  <c r="E3549"/>
  <c r="C3552"/>
  <c r="F3552"/>
  <c r="K3552" s="1"/>
  <c r="R3549" l="1"/>
  <c r="O3549"/>
  <c r="S3548"/>
  <c r="P3548"/>
  <c r="A3549"/>
  <c r="B3549" s="1"/>
  <c r="D3546"/>
  <c r="E3550"/>
  <c r="A3550" s="1"/>
  <c r="B3550" s="1"/>
  <c r="C3553"/>
  <c r="F3553"/>
  <c r="K3553" s="1"/>
  <c r="S3550" l="1"/>
  <c r="P3550"/>
  <c r="R3550"/>
  <c r="P3549"/>
  <c r="S3549"/>
  <c r="O3550"/>
  <c r="D3547"/>
  <c r="E3551"/>
  <c r="A3551" s="1"/>
  <c r="B3551" s="1"/>
  <c r="C3554"/>
  <c r="F3554"/>
  <c r="K3554" s="1"/>
  <c r="R3551" l="1"/>
  <c r="S3551"/>
  <c r="P3551"/>
  <c r="O3551"/>
  <c r="D3548"/>
  <c r="E3552"/>
  <c r="O3552" s="1"/>
  <c r="C3555"/>
  <c r="F3555"/>
  <c r="K3555" s="1"/>
  <c r="A3552" l="1"/>
  <c r="B3552" s="1"/>
  <c r="R3552"/>
  <c r="D3549"/>
  <c r="E3553"/>
  <c r="A3553" s="1"/>
  <c r="B3553" s="1"/>
  <c r="C3556"/>
  <c r="F3556"/>
  <c r="K3556" s="1"/>
  <c r="R3553" l="1"/>
  <c r="P3553"/>
  <c r="S3553"/>
  <c r="O3553"/>
  <c r="S3552"/>
  <c r="P3552"/>
  <c r="D3550"/>
  <c r="E3554"/>
  <c r="C3557"/>
  <c r="F3557"/>
  <c r="K3557" s="1"/>
  <c r="A3554" l="1"/>
  <c r="B3554" s="1"/>
  <c r="O3554"/>
  <c r="R3554"/>
  <c r="D3551"/>
  <c r="E3555"/>
  <c r="C3558"/>
  <c r="F3558"/>
  <c r="K3558" s="1"/>
  <c r="S3554" l="1"/>
  <c r="P3554"/>
  <c r="O3555"/>
  <c r="A3555"/>
  <c r="B3555" s="1"/>
  <c r="R3555"/>
  <c r="D3552"/>
  <c r="E3556"/>
  <c r="A3556" s="1"/>
  <c r="B3556" s="1"/>
  <c r="C3559"/>
  <c r="F3559"/>
  <c r="K3559" s="1"/>
  <c r="S3556" l="1"/>
  <c r="P3556"/>
  <c r="S3555"/>
  <c r="P3555"/>
  <c r="O3556"/>
  <c r="R3556"/>
  <c r="D3553"/>
  <c r="E3557"/>
  <c r="A3557" s="1"/>
  <c r="B3557" s="1"/>
  <c r="C3560"/>
  <c r="F3560"/>
  <c r="K3560" s="1"/>
  <c r="P3557" l="1"/>
  <c r="S3557"/>
  <c r="R3557"/>
  <c r="O3557"/>
  <c r="D3554"/>
  <c r="E3558"/>
  <c r="O3558" s="1"/>
  <c r="C3561"/>
  <c r="F3561"/>
  <c r="K3561" s="1"/>
  <c r="R3558" l="1"/>
  <c r="A3558"/>
  <c r="B3558" s="1"/>
  <c r="D3555"/>
  <c r="E3559"/>
  <c r="O3559" s="1"/>
  <c r="C3562"/>
  <c r="F3562"/>
  <c r="K3562" s="1"/>
  <c r="S3558" l="1"/>
  <c r="P3558"/>
  <c r="A3559"/>
  <c r="B3559" s="1"/>
  <c r="R3559"/>
  <c r="D3556"/>
  <c r="E3560"/>
  <c r="R3560" s="1"/>
  <c r="C3563"/>
  <c r="F3563"/>
  <c r="K3563" s="1"/>
  <c r="A3560" l="1"/>
  <c r="B3560" s="1"/>
  <c r="S3560" s="1"/>
  <c r="S3559"/>
  <c r="P3559"/>
  <c r="O3560"/>
  <c r="D3557"/>
  <c r="E3561"/>
  <c r="A3561" s="1"/>
  <c r="B3561" s="1"/>
  <c r="C3564"/>
  <c r="F3564"/>
  <c r="K3564" s="1"/>
  <c r="P3560" l="1"/>
  <c r="P3561"/>
  <c r="S3561"/>
  <c r="R3561"/>
  <c r="O3561"/>
  <c r="D3558"/>
  <c r="E3562"/>
  <c r="R3562" s="1"/>
  <c r="C3565"/>
  <c r="F3565"/>
  <c r="K3565" s="1"/>
  <c r="O3562" l="1"/>
  <c r="A3562"/>
  <c r="B3562" s="1"/>
  <c r="D3559"/>
  <c r="E3563"/>
  <c r="O3563" s="1"/>
  <c r="C3566"/>
  <c r="F3566"/>
  <c r="S3562" l="1"/>
  <c r="P3562"/>
  <c r="A3563"/>
  <c r="B3563" s="1"/>
  <c r="R3563"/>
  <c r="D3560"/>
  <c r="E3564"/>
  <c r="R3564" s="1"/>
  <c r="C3567"/>
  <c r="F3567"/>
  <c r="O3564" l="1"/>
  <c r="S3563"/>
  <c r="P3563"/>
  <c r="A3564"/>
  <c r="B3564" s="1"/>
  <c r="D3561"/>
  <c r="E3565"/>
  <c r="O3565" s="1"/>
  <c r="C3568"/>
  <c r="F3568"/>
  <c r="K3568" s="1"/>
  <c r="S3564" l="1"/>
  <c r="P3564"/>
  <c r="R3565"/>
  <c r="A3565"/>
  <c r="B3565" s="1"/>
  <c r="D3562"/>
  <c r="E3566"/>
  <c r="C3569"/>
  <c r="F3569"/>
  <c r="K3569" s="1"/>
  <c r="P3565" l="1"/>
  <c r="S3565"/>
  <c r="A3566"/>
  <c r="B3566" s="1"/>
  <c r="D3563"/>
  <c r="E3567"/>
  <c r="C3570"/>
  <c r="F3570"/>
  <c r="A3567" l="1"/>
  <c r="B3567" s="1"/>
  <c r="D3564"/>
  <c r="E3568"/>
  <c r="O3568" s="1"/>
  <c r="C3571"/>
  <c r="F3571"/>
  <c r="K3571" s="1"/>
  <c r="R3568" l="1"/>
  <c r="S3567"/>
  <c r="P3567"/>
  <c r="A3568"/>
  <c r="B3568" s="1"/>
  <c r="D3565"/>
  <c r="E3569"/>
  <c r="C3572"/>
  <c r="F3572"/>
  <c r="K3572" s="1"/>
  <c r="R3569" l="1"/>
  <c r="O3569"/>
  <c r="S3568"/>
  <c r="P3568"/>
  <c r="A3569"/>
  <c r="B3569" s="1"/>
  <c r="D3566"/>
  <c r="E3570"/>
  <c r="C3573"/>
  <c r="F3573"/>
  <c r="K3573" s="1"/>
  <c r="P3569" l="1"/>
  <c r="S3569"/>
  <c r="A3570"/>
  <c r="D3567"/>
  <c r="E3571"/>
  <c r="O3571" s="1"/>
  <c r="C3574"/>
  <c r="F3574"/>
  <c r="K3574" s="1"/>
  <c r="A3571" l="1"/>
  <c r="B3571" s="1"/>
  <c r="S3571" s="1"/>
  <c r="B3570"/>
  <c r="R3571"/>
  <c r="P3571"/>
  <c r="D3568"/>
  <c r="E3572"/>
  <c r="A3572" s="1"/>
  <c r="B3572" s="1"/>
  <c r="C3575"/>
  <c r="F3575"/>
  <c r="K3575" s="1"/>
  <c r="S3572" l="1"/>
  <c r="P3572"/>
  <c r="R3572"/>
  <c r="S3570"/>
  <c r="P3570"/>
  <c r="O3572"/>
  <c r="D3569"/>
  <c r="E3573"/>
  <c r="O3573" s="1"/>
  <c r="C3576"/>
  <c r="F3576"/>
  <c r="K3576" s="1"/>
  <c r="R3573" l="1"/>
  <c r="A3573"/>
  <c r="B3573" s="1"/>
  <c r="D3570"/>
  <c r="E3574"/>
  <c r="C3577"/>
  <c r="F3577"/>
  <c r="K3577" s="1"/>
  <c r="A3574" l="1"/>
  <c r="B3574" s="1"/>
  <c r="R3574"/>
  <c r="P3573"/>
  <c r="S3573"/>
  <c r="O3574"/>
  <c r="D3571"/>
  <c r="E3575"/>
  <c r="A3575" s="1"/>
  <c r="B3575" s="1"/>
  <c r="C3578"/>
  <c r="F3578"/>
  <c r="K3578" s="1"/>
  <c r="S3575" l="1"/>
  <c r="P3575"/>
  <c r="R3575"/>
  <c r="S3574"/>
  <c r="P3574"/>
  <c r="O3575"/>
  <c r="D3572"/>
  <c r="E3576"/>
  <c r="A3576" s="1"/>
  <c r="B3576" s="1"/>
  <c r="C3579"/>
  <c r="F3579"/>
  <c r="K3579" s="1"/>
  <c r="O3576" l="1"/>
  <c r="S3576"/>
  <c r="P3576"/>
  <c r="R3576"/>
  <c r="D3573"/>
  <c r="E3577"/>
  <c r="C3580"/>
  <c r="F3580"/>
  <c r="K3580" s="1"/>
  <c r="A3577" l="1"/>
  <c r="B3577" s="1"/>
  <c r="R3577"/>
  <c r="O3577"/>
  <c r="D3574"/>
  <c r="E3578"/>
  <c r="C3581"/>
  <c r="F3581"/>
  <c r="K3581" s="1"/>
  <c r="P3577" l="1"/>
  <c r="S3577"/>
  <c r="A3578"/>
  <c r="B3578" s="1"/>
  <c r="R3578"/>
  <c r="O3578"/>
  <c r="D3575"/>
  <c r="E3579"/>
  <c r="A3579" s="1"/>
  <c r="B3579" s="1"/>
  <c r="C3582"/>
  <c r="F3582"/>
  <c r="K3582" s="1"/>
  <c r="S3579" l="1"/>
  <c r="P3579"/>
  <c r="S3578"/>
  <c r="P3578"/>
  <c r="O3579"/>
  <c r="R3579"/>
  <c r="D3576"/>
  <c r="E3580"/>
  <c r="C3583"/>
  <c r="F3583"/>
  <c r="K3583" s="1"/>
  <c r="R3580" l="1"/>
  <c r="A3580"/>
  <c r="B3580" s="1"/>
  <c r="O3580"/>
  <c r="D3577"/>
  <c r="E3581"/>
  <c r="C3584"/>
  <c r="F3584"/>
  <c r="K3584" s="1"/>
  <c r="A3581" l="1"/>
  <c r="B3581" s="1"/>
  <c r="O3581"/>
  <c r="S3580"/>
  <c r="P3580"/>
  <c r="R3581"/>
  <c r="D3578"/>
  <c r="E3582"/>
  <c r="A3582" s="1"/>
  <c r="B3582" s="1"/>
  <c r="C3585"/>
  <c r="F3585"/>
  <c r="K3585" s="1"/>
  <c r="S3582" l="1"/>
  <c r="P3582"/>
  <c r="P3581"/>
  <c r="S3581"/>
  <c r="R3582"/>
  <c r="O3582"/>
  <c r="D3579"/>
  <c r="E3583"/>
  <c r="A3583" s="1"/>
  <c r="B3583" s="1"/>
  <c r="C3586"/>
  <c r="F3586"/>
  <c r="K3586" s="1"/>
  <c r="S3583" l="1"/>
  <c r="P3583"/>
  <c r="R3583"/>
  <c r="O3583"/>
  <c r="D3580"/>
  <c r="E3584"/>
  <c r="R3584" s="1"/>
  <c r="C3587"/>
  <c r="F3587"/>
  <c r="K3587" s="1"/>
  <c r="A3584" l="1"/>
  <c r="B3584" s="1"/>
  <c r="S3584" s="1"/>
  <c r="O3584"/>
  <c r="D3581"/>
  <c r="E3585"/>
  <c r="C3588"/>
  <c r="F3588"/>
  <c r="K3588" s="1"/>
  <c r="P3584" l="1"/>
  <c r="O3585"/>
  <c r="R3585"/>
  <c r="A3585"/>
  <c r="B3585" s="1"/>
  <c r="D3582"/>
  <c r="E3586"/>
  <c r="C3589"/>
  <c r="F3589"/>
  <c r="K3589" s="1"/>
  <c r="A3586" l="1"/>
  <c r="B3586" s="1"/>
  <c r="P3585"/>
  <c r="S3585"/>
  <c r="R3586"/>
  <c r="O3586"/>
  <c r="D3583"/>
  <c r="E3587"/>
  <c r="A3587" s="1"/>
  <c r="B3587" s="1"/>
  <c r="C3590"/>
  <c r="F3590"/>
  <c r="K3590" s="1"/>
  <c r="S3587" l="1"/>
  <c r="P3587"/>
  <c r="S3586"/>
  <c r="P3586"/>
  <c r="O3587"/>
  <c r="R3587"/>
  <c r="D3584"/>
  <c r="E3588"/>
  <c r="C3591"/>
  <c r="F3591"/>
  <c r="K3591" s="1"/>
  <c r="O3588" l="1"/>
  <c r="A3588"/>
  <c r="B3588" s="1"/>
  <c r="R3588"/>
  <c r="D3585"/>
  <c r="E3589"/>
  <c r="C3592"/>
  <c r="F3592"/>
  <c r="K3592" s="1"/>
  <c r="A3589" l="1"/>
  <c r="B3589" s="1"/>
  <c r="O3589"/>
  <c r="S3588"/>
  <c r="P3588"/>
  <c r="R3589"/>
  <c r="D3586"/>
  <c r="E3590"/>
  <c r="A3590" s="1"/>
  <c r="B3590" s="1"/>
  <c r="C3593"/>
  <c r="F3593"/>
  <c r="K3593" s="1"/>
  <c r="S3590" l="1"/>
  <c r="P3590"/>
  <c r="S3589"/>
  <c r="P3589"/>
  <c r="R3590"/>
  <c r="O3590"/>
  <c r="D3587"/>
  <c r="E3591"/>
  <c r="A3591" s="1"/>
  <c r="B3591" s="1"/>
  <c r="C3594"/>
  <c r="F3594"/>
  <c r="K3594" s="1"/>
  <c r="S3591" l="1"/>
  <c r="P3591"/>
  <c r="R3591"/>
  <c r="O3591"/>
  <c r="D3588"/>
  <c r="E3592"/>
  <c r="R3592" s="1"/>
  <c r="C3595"/>
  <c r="F3595"/>
  <c r="K3595" s="1"/>
  <c r="A3592" l="1"/>
  <c r="B3592" s="1"/>
  <c r="P3592" s="1"/>
  <c r="O3592"/>
  <c r="D3589"/>
  <c r="E3593"/>
  <c r="C3596"/>
  <c r="F3596"/>
  <c r="K3596" s="1"/>
  <c r="S3592" l="1"/>
  <c r="A3593"/>
  <c r="B3593" s="1"/>
  <c r="R3593"/>
  <c r="O3593"/>
  <c r="D3590"/>
  <c r="E3594"/>
  <c r="C3597"/>
  <c r="F3597"/>
  <c r="S3593" l="1"/>
  <c r="P3593"/>
  <c r="A3594"/>
  <c r="B3594" s="1"/>
  <c r="R3594"/>
  <c r="O3594"/>
  <c r="D3591"/>
  <c r="E3595"/>
  <c r="A3595" s="1"/>
  <c r="B3595" s="1"/>
  <c r="C3598"/>
  <c r="F3598"/>
  <c r="S3595" l="1"/>
  <c r="P3595"/>
  <c r="S3594"/>
  <c r="P3594"/>
  <c r="O3595"/>
  <c r="R3595"/>
  <c r="D3592"/>
  <c r="E3596"/>
  <c r="A3596" s="1"/>
  <c r="B3596" s="1"/>
  <c r="C3599"/>
  <c r="F3599"/>
  <c r="K3599" s="1"/>
  <c r="S3596" l="1"/>
  <c r="P3596"/>
  <c r="R3596"/>
  <c r="O3596"/>
  <c r="D3593"/>
  <c r="E3597"/>
  <c r="C3600"/>
  <c r="F3600"/>
  <c r="K3600" s="1"/>
  <c r="A3597" l="1"/>
  <c r="B3597" s="1"/>
  <c r="D3594"/>
  <c r="E3598"/>
  <c r="A3598" s="1"/>
  <c r="B3598" s="1"/>
  <c r="C3601"/>
  <c r="F3601"/>
  <c r="S3597" l="1"/>
  <c r="P3597"/>
  <c r="D3595"/>
  <c r="E3599"/>
  <c r="R3599" s="1"/>
  <c r="C3602"/>
  <c r="F3602"/>
  <c r="K3602" s="1"/>
  <c r="O3599" l="1"/>
  <c r="A3599"/>
  <c r="B3599" s="1"/>
  <c r="D3596"/>
  <c r="E3600"/>
  <c r="C3603"/>
  <c r="F3603"/>
  <c r="K3603" s="1"/>
  <c r="A3600" l="1"/>
  <c r="B3600" s="1"/>
  <c r="O3600"/>
  <c r="R3600"/>
  <c r="S3599"/>
  <c r="P3599"/>
  <c r="D3597"/>
  <c r="E3601"/>
  <c r="C3604"/>
  <c r="F3604"/>
  <c r="K3604" s="1"/>
  <c r="S3600" l="1"/>
  <c r="P3600"/>
  <c r="A3601"/>
  <c r="D3598"/>
  <c r="E3602"/>
  <c r="R3602" s="1"/>
  <c r="C3605"/>
  <c r="F3605"/>
  <c r="K3605" s="1"/>
  <c r="B3601" l="1"/>
  <c r="A3602"/>
  <c r="B3602" s="1"/>
  <c r="O3602"/>
  <c r="D3599"/>
  <c r="E3603"/>
  <c r="O3603" s="1"/>
  <c r="C3606"/>
  <c r="F3606"/>
  <c r="K3606" s="1"/>
  <c r="S3602" l="1"/>
  <c r="P3602"/>
  <c r="A3603"/>
  <c r="B3603" s="1"/>
  <c r="R3603"/>
  <c r="D3600"/>
  <c r="E3604"/>
  <c r="C3607"/>
  <c r="F3607"/>
  <c r="K3607" s="1"/>
  <c r="A3604" l="1"/>
  <c r="B3604" s="1"/>
  <c r="O3604"/>
  <c r="R3604"/>
  <c r="S3603"/>
  <c r="P3603"/>
  <c r="D3601"/>
  <c r="E3605"/>
  <c r="C3608"/>
  <c r="F3608"/>
  <c r="K3608" s="1"/>
  <c r="S3604" l="1"/>
  <c r="P3604"/>
  <c r="O3605"/>
  <c r="A3605"/>
  <c r="B3605" s="1"/>
  <c r="R3605"/>
  <c r="D3602"/>
  <c r="E3606"/>
  <c r="A3606" s="1"/>
  <c r="B3606" s="1"/>
  <c r="C3609"/>
  <c r="F3609"/>
  <c r="K3609" s="1"/>
  <c r="S3606" l="1"/>
  <c r="P3606"/>
  <c r="P3605"/>
  <c r="S3605"/>
  <c r="O3606"/>
  <c r="R3606"/>
  <c r="D3603"/>
  <c r="E3607"/>
  <c r="C3610"/>
  <c r="F3610"/>
  <c r="K3610" s="1"/>
  <c r="A3607" l="1"/>
  <c r="B3607" s="1"/>
  <c r="R3607"/>
  <c r="O3607"/>
  <c r="D3604"/>
  <c r="E3608"/>
  <c r="C3611"/>
  <c r="F3611"/>
  <c r="K3611" s="1"/>
  <c r="S3607" l="1"/>
  <c r="P3607"/>
  <c r="A3608"/>
  <c r="B3608" s="1"/>
  <c r="R3608"/>
  <c r="O3608"/>
  <c r="D3605"/>
  <c r="E3609"/>
  <c r="O3609" s="1"/>
  <c r="C3612"/>
  <c r="F3612"/>
  <c r="K3612" s="1"/>
  <c r="S3608" l="1"/>
  <c r="P3608"/>
  <c r="A3609"/>
  <c r="B3609" s="1"/>
  <c r="R3609"/>
  <c r="D3606"/>
  <c r="E3610"/>
  <c r="A3610" s="1"/>
  <c r="B3610" s="1"/>
  <c r="C3613"/>
  <c r="F3613"/>
  <c r="K3613" s="1"/>
  <c r="O3610" l="1"/>
  <c r="S3610"/>
  <c r="P3610"/>
  <c r="P3609"/>
  <c r="S3609"/>
  <c r="R3610"/>
  <c r="D3607"/>
  <c r="E3611"/>
  <c r="A3611" s="1"/>
  <c r="B3611" s="1"/>
  <c r="C3614"/>
  <c r="F3614"/>
  <c r="K3614" s="1"/>
  <c r="S3611" l="1"/>
  <c r="P3611"/>
  <c r="R3611"/>
  <c r="O3611"/>
  <c r="D3608"/>
  <c r="E3612"/>
  <c r="R3612" s="1"/>
  <c r="C3615"/>
  <c r="F3615"/>
  <c r="K3615" s="1"/>
  <c r="O3612" l="1"/>
  <c r="A3612"/>
  <c r="B3612" s="1"/>
  <c r="D3609"/>
  <c r="E3613"/>
  <c r="O3613" s="1"/>
  <c r="C3616"/>
  <c r="F3616"/>
  <c r="K3616" s="1"/>
  <c r="A3613" l="1"/>
  <c r="B3613" s="1"/>
  <c r="S3612"/>
  <c r="P3612"/>
  <c r="R3613"/>
  <c r="D3610"/>
  <c r="E3614"/>
  <c r="O3614" s="1"/>
  <c r="C3617"/>
  <c r="F3617"/>
  <c r="K3617" s="1"/>
  <c r="A3614" l="1"/>
  <c r="B3614" s="1"/>
  <c r="P3613"/>
  <c r="S3613"/>
  <c r="R3614"/>
  <c r="D3611"/>
  <c r="E3615"/>
  <c r="A3615" s="1"/>
  <c r="B3615" s="1"/>
  <c r="C3618"/>
  <c r="F3618"/>
  <c r="K3618" s="1"/>
  <c r="O3615" l="1"/>
  <c r="S3615"/>
  <c r="P3615"/>
  <c r="R3615"/>
  <c r="S3614"/>
  <c r="P3614"/>
  <c r="D3612"/>
  <c r="E3616"/>
  <c r="O3616" s="1"/>
  <c r="C3619"/>
  <c r="F3619"/>
  <c r="K3619" s="1"/>
  <c r="R3616" l="1"/>
  <c r="A3616"/>
  <c r="B3616" s="1"/>
  <c r="D3613"/>
  <c r="E3617"/>
  <c r="O3617" s="1"/>
  <c r="C3620"/>
  <c r="F3620"/>
  <c r="K3620" s="1"/>
  <c r="A3617" l="1"/>
  <c r="B3617" s="1"/>
  <c r="S3616"/>
  <c r="P3616"/>
  <c r="R3617"/>
  <c r="D3614"/>
  <c r="E3618"/>
  <c r="A3618" s="1"/>
  <c r="B3618" s="1"/>
  <c r="C3621"/>
  <c r="F3621"/>
  <c r="K3621" s="1"/>
  <c r="S3618" l="1"/>
  <c r="P3618"/>
  <c r="O3618"/>
  <c r="P3617"/>
  <c r="S3617"/>
  <c r="R3618"/>
  <c r="D3615"/>
  <c r="E3619"/>
  <c r="A3619" s="1"/>
  <c r="B3619" s="1"/>
  <c r="C3622"/>
  <c r="F3622"/>
  <c r="K3622" s="1"/>
  <c r="R3619" l="1"/>
  <c r="S3619"/>
  <c r="P3619"/>
  <c r="O3619"/>
  <c r="D3616"/>
  <c r="E3620"/>
  <c r="O3620" s="1"/>
  <c r="C3623"/>
  <c r="F3623"/>
  <c r="K3623" s="1"/>
  <c r="A3620" l="1"/>
  <c r="B3620" s="1"/>
  <c r="R3620"/>
  <c r="D3617"/>
  <c r="E3621"/>
  <c r="O3621" s="1"/>
  <c r="C3624"/>
  <c r="F3624"/>
  <c r="K3624" s="1"/>
  <c r="A3621" l="1"/>
  <c r="B3621" s="1"/>
  <c r="R3621"/>
  <c r="S3620"/>
  <c r="P3620"/>
  <c r="D3618"/>
  <c r="E3622"/>
  <c r="O3622" s="1"/>
  <c r="C3625"/>
  <c r="F3625"/>
  <c r="K3625" s="1"/>
  <c r="P3621" l="1"/>
  <c r="S3621"/>
  <c r="A3622"/>
  <c r="B3622" s="1"/>
  <c r="R3622"/>
  <c r="D3619"/>
  <c r="E3623"/>
  <c r="A3623" s="1"/>
  <c r="B3623" s="1"/>
  <c r="C3626"/>
  <c r="F3626"/>
  <c r="O3623" l="1"/>
  <c r="S3623"/>
  <c r="P3623"/>
  <c r="S3622"/>
  <c r="P3622"/>
  <c r="R3623"/>
  <c r="D3620"/>
  <c r="E3624"/>
  <c r="A3624" s="1"/>
  <c r="B3624" s="1"/>
  <c r="C3627"/>
  <c r="F3627"/>
  <c r="S3624" l="1"/>
  <c r="P3624"/>
  <c r="R3624"/>
  <c r="O3624"/>
  <c r="D3621"/>
  <c r="E3625"/>
  <c r="R3625" s="1"/>
  <c r="C3628"/>
  <c r="F3628"/>
  <c r="K3628" s="1"/>
  <c r="A3625" l="1"/>
  <c r="B3625" s="1"/>
  <c r="P3625" s="1"/>
  <c r="O3625"/>
  <c r="D3622"/>
  <c r="E3626"/>
  <c r="C3629"/>
  <c r="F3629"/>
  <c r="K3629" s="1"/>
  <c r="S3625" l="1"/>
  <c r="A3626"/>
  <c r="B3626" s="1"/>
  <c r="D3623"/>
  <c r="E3627"/>
  <c r="C3630"/>
  <c r="F3630"/>
  <c r="A3627" l="1"/>
  <c r="B3627" s="1"/>
  <c r="D3624"/>
  <c r="E3628"/>
  <c r="R3628" s="1"/>
  <c r="C3631"/>
  <c r="F3631"/>
  <c r="K3631" s="1"/>
  <c r="A3628" l="1"/>
  <c r="B3628" s="1"/>
  <c r="P3628" s="1"/>
  <c r="S3628"/>
  <c r="O3628"/>
  <c r="S3627"/>
  <c r="P3627"/>
  <c r="D3625"/>
  <c r="E3629"/>
  <c r="R3629" s="1"/>
  <c r="C3632"/>
  <c r="F3632"/>
  <c r="K3632" s="1"/>
  <c r="A3629" l="1"/>
  <c r="B3629" s="1"/>
  <c r="P3629" s="1"/>
  <c r="O3629"/>
  <c r="D3626"/>
  <c r="E3630"/>
  <c r="C3633"/>
  <c r="F3633"/>
  <c r="K3633" s="1"/>
  <c r="S3629" l="1"/>
  <c r="A3630"/>
  <c r="D3627"/>
  <c r="E3631"/>
  <c r="C3634"/>
  <c r="F3634"/>
  <c r="K3634" s="1"/>
  <c r="A3631" l="1"/>
  <c r="B3631" s="1"/>
  <c r="B3630"/>
  <c r="O3631"/>
  <c r="R3631"/>
  <c r="D3628"/>
  <c r="E3632"/>
  <c r="C3635"/>
  <c r="F3635"/>
  <c r="K3635" s="1"/>
  <c r="S3630" l="1"/>
  <c r="P3630"/>
  <c r="A3632"/>
  <c r="B3632" s="1"/>
  <c r="R3632"/>
  <c r="S3631"/>
  <c r="P3631"/>
  <c r="O3632"/>
  <c r="D3629"/>
  <c r="E3633"/>
  <c r="C3636"/>
  <c r="F3636"/>
  <c r="K3636" s="1"/>
  <c r="A3633" l="1"/>
  <c r="B3633" s="1"/>
  <c r="S3632"/>
  <c r="P3632"/>
  <c r="R3633"/>
  <c r="O3633"/>
  <c r="D3630"/>
  <c r="E3634"/>
  <c r="O3634" s="1"/>
  <c r="C3637"/>
  <c r="F3637"/>
  <c r="K3637" s="1"/>
  <c r="P3633" l="1"/>
  <c r="S3633"/>
  <c r="A3634"/>
  <c r="B3634" s="1"/>
  <c r="R3634"/>
  <c r="D3631"/>
  <c r="E3635"/>
  <c r="R3635" s="1"/>
  <c r="C3638"/>
  <c r="F3638"/>
  <c r="K3638" s="1"/>
  <c r="A3635" l="1"/>
  <c r="B3635" s="1"/>
  <c r="S3635" s="1"/>
  <c r="S3634"/>
  <c r="P3634"/>
  <c r="O3635"/>
  <c r="D3632"/>
  <c r="E3636"/>
  <c r="A3636" s="1"/>
  <c r="B3636" s="1"/>
  <c r="C3639"/>
  <c r="F3639"/>
  <c r="K3639" s="1"/>
  <c r="P3635" l="1"/>
  <c r="S3636"/>
  <c r="P3636"/>
  <c r="R3636"/>
  <c r="O3636"/>
  <c r="D3633"/>
  <c r="E3637"/>
  <c r="R3637" s="1"/>
  <c r="C3640"/>
  <c r="F3640"/>
  <c r="K3640" s="1"/>
  <c r="O3637" l="1"/>
  <c r="A3637"/>
  <c r="B3637" s="1"/>
  <c r="D3634"/>
  <c r="E3638"/>
  <c r="O3638" s="1"/>
  <c r="C3641"/>
  <c r="F3641"/>
  <c r="K3641" s="1"/>
  <c r="P3637" l="1"/>
  <c r="S3637"/>
  <c r="A3638"/>
  <c r="B3638" s="1"/>
  <c r="R3638"/>
  <c r="D3635"/>
  <c r="E3639"/>
  <c r="R3639" s="1"/>
  <c r="C3642"/>
  <c r="F3642"/>
  <c r="K3642" s="1"/>
  <c r="O3639" l="1"/>
  <c r="S3638"/>
  <c r="P3638"/>
  <c r="A3639"/>
  <c r="B3639" s="1"/>
  <c r="D3636"/>
  <c r="E3640"/>
  <c r="C3643"/>
  <c r="F3643"/>
  <c r="K3643" s="1"/>
  <c r="R3640" l="1"/>
  <c r="O3640"/>
  <c r="S3639"/>
  <c r="P3639"/>
  <c r="A3640"/>
  <c r="B3640" s="1"/>
  <c r="D3637"/>
  <c r="E3641"/>
  <c r="A3641" s="1"/>
  <c r="B3641" s="1"/>
  <c r="C3644"/>
  <c r="F3644"/>
  <c r="K3644" s="1"/>
  <c r="P3641" l="1"/>
  <c r="S3641"/>
  <c r="S3640"/>
  <c r="P3640"/>
  <c r="R3641"/>
  <c r="O3641"/>
  <c r="D3638"/>
  <c r="E3642"/>
  <c r="O3642" s="1"/>
  <c r="C3645"/>
  <c r="F3645"/>
  <c r="K3645" s="1"/>
  <c r="A3642" l="1"/>
  <c r="B3642" s="1"/>
  <c r="R3642"/>
  <c r="D3639"/>
  <c r="E3643"/>
  <c r="C3646"/>
  <c r="F3646"/>
  <c r="K3646" s="1"/>
  <c r="S3642" l="1"/>
  <c r="P3642"/>
  <c r="A3643"/>
  <c r="B3643" s="1"/>
  <c r="O3643"/>
  <c r="R3643"/>
  <c r="D3640"/>
  <c r="E3644"/>
  <c r="O3644" s="1"/>
  <c r="C3647"/>
  <c r="F3647"/>
  <c r="K3647" s="1"/>
  <c r="R3644" l="1"/>
  <c r="S3643"/>
  <c r="P3643"/>
  <c r="A3644"/>
  <c r="B3644" s="1"/>
  <c r="D3641"/>
  <c r="E3645"/>
  <c r="C3648"/>
  <c r="F3648"/>
  <c r="K3648" s="1"/>
  <c r="A3645" l="1"/>
  <c r="B3645" s="1"/>
  <c r="S3644"/>
  <c r="P3644"/>
  <c r="O3645"/>
  <c r="R3645"/>
  <c r="D3642"/>
  <c r="E3646"/>
  <c r="O3646" s="1"/>
  <c r="C3649"/>
  <c r="F3649"/>
  <c r="K3649" s="1"/>
  <c r="P3645" l="1"/>
  <c r="S3645"/>
  <c r="A3646"/>
  <c r="B3646" s="1"/>
  <c r="R3646"/>
  <c r="D3643"/>
  <c r="E3647"/>
  <c r="R3647" s="1"/>
  <c r="C3650"/>
  <c r="F3650"/>
  <c r="K3650" s="1"/>
  <c r="O3647" l="1"/>
  <c r="S3646"/>
  <c r="P3646"/>
  <c r="A3647"/>
  <c r="B3647" s="1"/>
  <c r="D3644"/>
  <c r="E3648"/>
  <c r="C3651"/>
  <c r="F3651"/>
  <c r="K3651" s="1"/>
  <c r="R3648" l="1"/>
  <c r="O3648"/>
  <c r="S3647"/>
  <c r="P3647"/>
  <c r="A3648"/>
  <c r="B3648" s="1"/>
  <c r="D3645"/>
  <c r="E3649"/>
  <c r="A3649" s="1"/>
  <c r="B3649" s="1"/>
  <c r="C3652"/>
  <c r="F3652"/>
  <c r="K3652" s="1"/>
  <c r="P3649" l="1"/>
  <c r="S3649"/>
  <c r="R3649"/>
  <c r="S3648"/>
  <c r="P3648"/>
  <c r="O3649"/>
  <c r="D3646"/>
  <c r="E3650"/>
  <c r="C3653"/>
  <c r="F3653"/>
  <c r="K3653" s="1"/>
  <c r="R3650" l="1"/>
  <c r="A3650"/>
  <c r="B3650" s="1"/>
  <c r="O3650"/>
  <c r="D3647"/>
  <c r="E3651"/>
  <c r="C3654"/>
  <c r="F3654"/>
  <c r="K3654" s="1"/>
  <c r="O3651" l="1"/>
  <c r="A3651"/>
  <c r="B3651" s="1"/>
  <c r="S3650"/>
  <c r="P3650"/>
  <c r="R3651"/>
  <c r="D3648"/>
  <c r="E3652"/>
  <c r="A3652" s="1"/>
  <c r="B3652" s="1"/>
  <c r="C3655"/>
  <c r="F3655"/>
  <c r="K3655" s="1"/>
  <c r="S3652" l="1"/>
  <c r="P3652"/>
  <c r="R3652"/>
  <c r="S3651"/>
  <c r="P3651"/>
  <c r="O3652"/>
  <c r="D3649"/>
  <c r="E3653"/>
  <c r="R3653" s="1"/>
  <c r="C3656"/>
  <c r="F3656"/>
  <c r="K3656" s="1"/>
  <c r="O3653" l="1"/>
  <c r="A3653"/>
  <c r="B3653" s="1"/>
  <c r="D3650"/>
  <c r="E3654"/>
  <c r="O3654" s="1"/>
  <c r="C3657"/>
  <c r="F3657"/>
  <c r="P3653" l="1"/>
  <c r="S3653"/>
  <c r="A3654"/>
  <c r="B3654" s="1"/>
  <c r="R3654"/>
  <c r="D3651"/>
  <c r="E3655"/>
  <c r="R3655" s="1"/>
  <c r="C3658"/>
  <c r="F3658"/>
  <c r="O3655" l="1"/>
  <c r="S3654"/>
  <c r="P3654"/>
  <c r="A3655"/>
  <c r="B3655" s="1"/>
  <c r="D3652"/>
  <c r="E3656"/>
  <c r="R3656" s="1"/>
  <c r="C3659"/>
  <c r="F3659"/>
  <c r="K3659" s="1"/>
  <c r="A3656" l="1"/>
  <c r="B3656" s="1"/>
  <c r="S3655"/>
  <c r="P3655"/>
  <c r="O3656"/>
  <c r="D3653"/>
  <c r="E3657"/>
  <c r="A3657" s="1"/>
  <c r="B3657" s="1"/>
  <c r="C3660"/>
  <c r="F3660"/>
  <c r="K3660" s="1"/>
  <c r="S3656" l="1"/>
  <c r="P3656"/>
  <c r="D3654"/>
  <c r="E3658"/>
  <c r="C3661"/>
  <c r="F3661"/>
  <c r="A3658" l="1"/>
  <c r="B3658" s="1"/>
  <c r="S3658" s="1"/>
  <c r="D3655"/>
  <c r="E3659"/>
  <c r="R3659" s="1"/>
  <c r="C3662"/>
  <c r="F3662"/>
  <c r="K3662" s="1"/>
  <c r="O3659" l="1"/>
  <c r="P3658"/>
  <c r="A3659"/>
  <c r="B3659" s="1"/>
  <c r="D3656"/>
  <c r="E3660"/>
  <c r="C3663"/>
  <c r="F3663"/>
  <c r="K3663" s="1"/>
  <c r="S3659" l="1"/>
  <c r="P3659"/>
  <c r="R3660"/>
  <c r="A3660"/>
  <c r="B3660" s="1"/>
  <c r="O3660"/>
  <c r="D3657"/>
  <c r="E3661"/>
  <c r="C3664"/>
  <c r="F3664"/>
  <c r="K3664" s="1"/>
  <c r="A3661" l="1"/>
  <c r="B3661" s="1"/>
  <c r="S3660"/>
  <c r="P3660"/>
  <c r="D3658"/>
  <c r="E3662"/>
  <c r="O3662" s="1"/>
  <c r="C3665"/>
  <c r="F3665"/>
  <c r="K3665" s="1"/>
  <c r="A3662" l="1"/>
  <c r="B3662" s="1"/>
  <c r="S3662" s="1"/>
  <c r="R3662"/>
  <c r="P3661"/>
  <c r="S3661"/>
  <c r="D3659"/>
  <c r="E3663"/>
  <c r="A3663" s="1"/>
  <c r="B3663" s="1"/>
  <c r="C3666"/>
  <c r="F3666"/>
  <c r="K3666" s="1"/>
  <c r="P3662" l="1"/>
  <c r="S3663"/>
  <c r="P3663"/>
  <c r="R3663"/>
  <c r="O3663"/>
  <c r="D3660"/>
  <c r="E3664"/>
  <c r="R3664" s="1"/>
  <c r="C3667"/>
  <c r="F3667"/>
  <c r="K3667" s="1"/>
  <c r="O3664" l="1"/>
  <c r="A3664"/>
  <c r="B3664" s="1"/>
  <c r="D3661"/>
  <c r="E3665"/>
  <c r="A3665" s="1"/>
  <c r="B3665" s="1"/>
  <c r="C3668"/>
  <c r="F3668"/>
  <c r="K3668" s="1"/>
  <c r="P3665" l="1"/>
  <c r="S3665"/>
  <c r="S3664"/>
  <c r="P3664"/>
  <c r="R3665"/>
  <c r="O3665"/>
  <c r="D3662"/>
  <c r="E3666"/>
  <c r="C3669"/>
  <c r="F3669"/>
  <c r="K3669" s="1"/>
  <c r="A3666" l="1"/>
  <c r="B3666" s="1"/>
  <c r="R3666"/>
  <c r="O3666"/>
  <c r="D3663"/>
  <c r="E3667"/>
  <c r="C3670"/>
  <c r="F3670"/>
  <c r="K3670" s="1"/>
  <c r="S3666" l="1"/>
  <c r="P3666"/>
  <c r="O3667"/>
  <c r="A3667"/>
  <c r="B3667" s="1"/>
  <c r="R3667"/>
  <c r="D3664"/>
  <c r="E3668"/>
  <c r="O3668" s="1"/>
  <c r="C3671"/>
  <c r="F3671"/>
  <c r="K3671" s="1"/>
  <c r="S3667" l="1"/>
  <c r="P3667"/>
  <c r="A3668"/>
  <c r="B3668" s="1"/>
  <c r="R3668"/>
  <c r="D3665"/>
  <c r="E3669"/>
  <c r="O3669" s="1"/>
  <c r="C3672"/>
  <c r="F3672"/>
  <c r="K3672" s="1"/>
  <c r="R3669" l="1"/>
  <c r="S3668"/>
  <c r="P3668"/>
  <c r="A3669"/>
  <c r="B3669" s="1"/>
  <c r="D3666"/>
  <c r="E3670"/>
  <c r="C3673"/>
  <c r="F3673"/>
  <c r="K3673" s="1"/>
  <c r="O3670" l="1"/>
  <c r="R3670"/>
  <c r="P3669"/>
  <c r="S3669"/>
  <c r="A3670"/>
  <c r="B3670" s="1"/>
  <c r="D3667"/>
  <c r="E3671"/>
  <c r="O3671" s="1"/>
  <c r="C3674"/>
  <c r="F3674"/>
  <c r="K3674" s="1"/>
  <c r="A3671" l="1"/>
  <c r="B3671" s="1"/>
  <c r="S3670"/>
  <c r="P3670"/>
  <c r="R3671"/>
  <c r="D3668"/>
  <c r="E3672"/>
  <c r="O3672" s="1"/>
  <c r="C3675"/>
  <c r="F3675"/>
  <c r="K3675" s="1"/>
  <c r="A3672" l="1"/>
  <c r="B3672" s="1"/>
  <c r="S3672" s="1"/>
  <c r="S3671"/>
  <c r="P3671"/>
  <c r="R3672"/>
  <c r="D3669"/>
  <c r="E3673"/>
  <c r="A3673" s="1"/>
  <c r="B3673" s="1"/>
  <c r="C3676"/>
  <c r="F3676"/>
  <c r="K3676" s="1"/>
  <c r="P3672" l="1"/>
  <c r="P3673"/>
  <c r="S3673"/>
  <c r="R3673"/>
  <c r="O3673"/>
  <c r="D3670"/>
  <c r="E3674"/>
  <c r="O3674" s="1"/>
  <c r="C3677"/>
  <c r="F3677"/>
  <c r="K3677" s="1"/>
  <c r="A3674" l="1"/>
  <c r="B3674" s="1"/>
  <c r="P3674" s="1"/>
  <c r="R3674"/>
  <c r="D3671"/>
  <c r="E3675"/>
  <c r="C3678"/>
  <c r="F3678"/>
  <c r="K3678" s="1"/>
  <c r="S3674" l="1"/>
  <c r="A3675"/>
  <c r="B3675" s="1"/>
  <c r="R3675"/>
  <c r="O3675"/>
  <c r="D3672"/>
  <c r="E3676"/>
  <c r="C3679"/>
  <c r="F3679"/>
  <c r="K3679" s="1"/>
  <c r="S3675" l="1"/>
  <c r="P3675"/>
  <c r="A3676"/>
  <c r="B3676" s="1"/>
  <c r="O3676"/>
  <c r="R3676"/>
  <c r="D3673"/>
  <c r="E3677"/>
  <c r="A3677" s="1"/>
  <c r="B3677" s="1"/>
  <c r="C3680"/>
  <c r="F3680"/>
  <c r="K3680" s="1"/>
  <c r="P3677" l="1"/>
  <c r="S3677"/>
  <c r="S3676"/>
  <c r="P3676"/>
  <c r="R3677"/>
  <c r="O3677"/>
  <c r="D3674"/>
  <c r="E3678"/>
  <c r="R3678" s="1"/>
  <c r="C3681"/>
  <c r="F3681"/>
  <c r="K3681" s="1"/>
  <c r="O3678" l="1"/>
  <c r="A3678"/>
  <c r="B3678" s="1"/>
  <c r="D3675"/>
  <c r="E3679"/>
  <c r="O3679" s="1"/>
  <c r="C3682"/>
  <c r="F3682"/>
  <c r="K3682" s="1"/>
  <c r="A3679" l="1"/>
  <c r="B3679" s="1"/>
  <c r="R3679"/>
  <c r="S3678"/>
  <c r="P3678"/>
  <c r="D3676"/>
  <c r="E3680"/>
  <c r="O3680" s="1"/>
  <c r="C3683"/>
  <c r="F3683"/>
  <c r="K3683" s="1"/>
  <c r="A3680" l="1"/>
  <c r="B3680" s="1"/>
  <c r="S3679"/>
  <c r="P3679"/>
  <c r="R3680"/>
  <c r="D3677"/>
  <c r="E3681"/>
  <c r="A3681" s="1"/>
  <c r="B3681" s="1"/>
  <c r="C3684"/>
  <c r="F3684"/>
  <c r="K3684" s="1"/>
  <c r="O3681" l="1"/>
  <c r="P3681"/>
  <c r="S3681"/>
  <c r="R3681"/>
  <c r="S3680"/>
  <c r="P3680"/>
  <c r="D3678"/>
  <c r="E3682"/>
  <c r="O3682" s="1"/>
  <c r="C3685"/>
  <c r="F3685"/>
  <c r="K3685" s="1"/>
  <c r="R3682" l="1"/>
  <c r="A3682"/>
  <c r="B3682" s="1"/>
  <c r="D3679"/>
  <c r="E3683"/>
  <c r="O3683" s="1"/>
  <c r="C3686"/>
  <c r="F3686"/>
  <c r="K3686" s="1"/>
  <c r="S3682" l="1"/>
  <c r="P3682"/>
  <c r="A3683"/>
  <c r="B3683" s="1"/>
  <c r="R3683"/>
  <c r="D3680"/>
  <c r="E3684"/>
  <c r="R3684" s="1"/>
  <c r="C3687"/>
  <c r="F3687"/>
  <c r="A3684" l="1"/>
  <c r="B3684" s="1"/>
  <c r="S3684" s="1"/>
  <c r="S3683"/>
  <c r="P3683"/>
  <c r="O3684"/>
  <c r="D3681"/>
  <c r="E3685"/>
  <c r="A3685" s="1"/>
  <c r="B3685" s="1"/>
  <c r="C3688"/>
  <c r="F3688"/>
  <c r="P3684" l="1"/>
  <c r="R3685"/>
  <c r="P3685"/>
  <c r="S3685"/>
  <c r="O3685"/>
  <c r="D3682"/>
  <c r="E3686"/>
  <c r="O3686" s="1"/>
  <c r="C3689"/>
  <c r="F3689"/>
  <c r="K3689" s="1"/>
  <c r="A3686" l="1"/>
  <c r="B3686" s="1"/>
  <c r="R3686"/>
  <c r="D3683"/>
  <c r="E3687"/>
  <c r="C3690"/>
  <c r="F3690"/>
  <c r="K3690" s="1"/>
  <c r="A3687" l="1"/>
  <c r="B3687" s="1"/>
  <c r="S3686"/>
  <c r="P3686"/>
  <c r="D3684"/>
  <c r="E3688"/>
  <c r="A3688" s="1"/>
  <c r="B3688" s="1"/>
  <c r="C3691"/>
  <c r="F3691"/>
  <c r="S3687" l="1"/>
  <c r="P3687"/>
  <c r="D3685"/>
  <c r="E3689"/>
  <c r="C3692"/>
  <c r="F3692"/>
  <c r="K3692" s="1"/>
  <c r="A3689" l="1"/>
  <c r="B3689" s="1"/>
  <c r="R3689"/>
  <c r="O3689"/>
  <c r="D3686"/>
  <c r="E3690"/>
  <c r="C3693"/>
  <c r="F3693"/>
  <c r="K3693" s="1"/>
  <c r="P3689" l="1"/>
  <c r="S3689"/>
  <c r="A3690"/>
  <c r="B3690" s="1"/>
  <c r="R3690"/>
  <c r="O3690"/>
  <c r="D3687"/>
  <c r="E3691"/>
  <c r="C3694"/>
  <c r="F3694"/>
  <c r="K3694" s="1"/>
  <c r="S3690" l="1"/>
  <c r="P3690"/>
  <c r="A3691"/>
  <c r="D3688"/>
  <c r="E3692"/>
  <c r="A3692" s="1"/>
  <c r="B3692" s="1"/>
  <c r="C3695"/>
  <c r="F3695"/>
  <c r="K3695" s="1"/>
  <c r="O3692" l="1"/>
  <c r="S3692"/>
  <c r="P3692"/>
  <c r="B3691"/>
  <c r="R3692"/>
  <c r="D3689"/>
  <c r="E3693"/>
  <c r="A3693" s="1"/>
  <c r="B3693" s="1"/>
  <c r="C3696"/>
  <c r="F3696"/>
  <c r="K3696" s="1"/>
  <c r="S3693" l="1"/>
  <c r="P3693"/>
  <c r="O3693"/>
  <c r="R3693"/>
  <c r="D3690"/>
  <c r="E3694"/>
  <c r="C3697"/>
  <c r="F3697"/>
  <c r="K3697" s="1"/>
  <c r="R3694" l="1"/>
  <c r="O3694"/>
  <c r="A3694"/>
  <c r="B3694" s="1"/>
  <c r="D3691"/>
  <c r="E3695"/>
  <c r="A3695" s="1"/>
  <c r="B3695" s="1"/>
  <c r="C3698"/>
  <c r="F3698"/>
  <c r="K3698" s="1"/>
  <c r="S3695" l="1"/>
  <c r="P3695"/>
  <c r="O3695"/>
  <c r="S3694"/>
  <c r="P3694"/>
  <c r="R3695"/>
  <c r="D3692"/>
  <c r="E3696"/>
  <c r="R3696" s="1"/>
  <c r="C3699"/>
  <c r="F3699"/>
  <c r="K3699" s="1"/>
  <c r="A3696" l="1"/>
  <c r="B3696" s="1"/>
  <c r="O3696"/>
  <c r="D3693"/>
  <c r="E3697"/>
  <c r="A3697" s="1"/>
  <c r="B3697" s="1"/>
  <c r="C3700"/>
  <c r="F3700"/>
  <c r="K3700" s="1"/>
  <c r="S3697" l="1"/>
  <c r="P3697"/>
  <c r="O3697"/>
  <c r="R3697"/>
  <c r="S3696"/>
  <c r="P3696"/>
  <c r="D3694"/>
  <c r="E3698"/>
  <c r="R3698" s="1"/>
  <c r="C3701"/>
  <c r="F3701"/>
  <c r="K3701" s="1"/>
  <c r="O3698" l="1"/>
  <c r="A3698"/>
  <c r="B3698" s="1"/>
  <c r="D3695"/>
  <c r="E3699"/>
  <c r="C3702"/>
  <c r="F3702"/>
  <c r="K3702" s="1"/>
  <c r="A3699" l="1"/>
  <c r="B3699" s="1"/>
  <c r="R3699"/>
  <c r="S3698"/>
  <c r="P3698"/>
  <c r="O3699"/>
  <c r="D3696"/>
  <c r="E3700"/>
  <c r="O3700" s="1"/>
  <c r="C3703"/>
  <c r="F3703"/>
  <c r="K3703" s="1"/>
  <c r="A3700" l="1"/>
  <c r="B3700" s="1"/>
  <c r="S3699"/>
  <c r="P3699"/>
  <c r="R3700"/>
  <c r="D3697"/>
  <c r="E3701"/>
  <c r="O3701" s="1"/>
  <c r="C3704"/>
  <c r="F3704"/>
  <c r="K3704" s="1"/>
  <c r="A3701" l="1"/>
  <c r="B3701" s="1"/>
  <c r="S3701" s="1"/>
  <c r="S3700"/>
  <c r="P3700"/>
  <c r="R3701"/>
  <c r="D3698"/>
  <c r="E3702"/>
  <c r="A3702" s="1"/>
  <c r="B3702" s="1"/>
  <c r="C3705"/>
  <c r="F3705"/>
  <c r="K3705" s="1"/>
  <c r="P3701" l="1"/>
  <c r="S3702"/>
  <c r="P3702"/>
  <c r="R3702"/>
  <c r="O3702"/>
  <c r="D3699"/>
  <c r="E3703"/>
  <c r="R3703" s="1"/>
  <c r="C3706"/>
  <c r="F3706"/>
  <c r="K3706" s="1"/>
  <c r="O3703" l="1"/>
  <c r="A3703"/>
  <c r="B3703" s="1"/>
  <c r="D3700"/>
  <c r="E3704"/>
  <c r="O3704" s="1"/>
  <c r="C3707"/>
  <c r="F3707"/>
  <c r="K3707" s="1"/>
  <c r="A3704" l="1"/>
  <c r="B3704" s="1"/>
  <c r="S3703"/>
  <c r="P3703"/>
  <c r="R3704"/>
  <c r="D3701"/>
  <c r="E3705"/>
  <c r="O3705" s="1"/>
  <c r="C3708"/>
  <c r="F3708"/>
  <c r="K3708" s="1"/>
  <c r="A3705" l="1"/>
  <c r="B3705" s="1"/>
  <c r="S3705" s="1"/>
  <c r="S3704"/>
  <c r="P3704"/>
  <c r="R3705"/>
  <c r="D3702"/>
  <c r="E3706"/>
  <c r="A3706" s="1"/>
  <c r="B3706" s="1"/>
  <c r="C3709"/>
  <c r="F3709"/>
  <c r="K3709" s="1"/>
  <c r="P3705" l="1"/>
  <c r="S3706"/>
  <c r="P3706"/>
  <c r="R3706"/>
  <c r="O3706"/>
  <c r="D3703"/>
  <c r="E3707"/>
  <c r="O3707" s="1"/>
  <c r="C3710"/>
  <c r="F3710"/>
  <c r="K3710" s="1"/>
  <c r="R3707" l="1"/>
  <c r="A3707"/>
  <c r="B3707" s="1"/>
  <c r="D3704"/>
  <c r="E3708"/>
  <c r="O3708" s="1"/>
  <c r="C3711"/>
  <c r="F3711"/>
  <c r="K3711" s="1"/>
  <c r="S3707" l="1"/>
  <c r="P3707"/>
  <c r="A3708"/>
  <c r="B3708" s="1"/>
  <c r="R3708"/>
  <c r="D3705"/>
  <c r="E3709"/>
  <c r="R3709" s="1"/>
  <c r="C3712"/>
  <c r="F3712"/>
  <c r="K3712" s="1"/>
  <c r="A3709" l="1"/>
  <c r="B3709" s="1"/>
  <c r="S3709" s="1"/>
  <c r="P3709"/>
  <c r="S3708"/>
  <c r="P3708"/>
  <c r="O3709"/>
  <c r="D3706"/>
  <c r="E3710"/>
  <c r="A3710" s="1"/>
  <c r="B3710" s="1"/>
  <c r="C3713"/>
  <c r="F3713"/>
  <c r="K3713" s="1"/>
  <c r="S3710" l="1"/>
  <c r="P3710"/>
  <c r="R3710"/>
  <c r="O3710"/>
  <c r="D3707"/>
  <c r="E3711"/>
  <c r="R3711" s="1"/>
  <c r="C3714"/>
  <c r="F3714"/>
  <c r="K3714" s="1"/>
  <c r="O3711" l="1"/>
  <c r="A3711"/>
  <c r="B3711" s="1"/>
  <c r="D3708"/>
  <c r="E3712"/>
  <c r="O3712" s="1"/>
  <c r="C3715"/>
  <c r="F3715"/>
  <c r="K3715" s="1"/>
  <c r="S3711" l="1"/>
  <c r="P3711"/>
  <c r="A3712"/>
  <c r="B3712" s="1"/>
  <c r="R3712"/>
  <c r="D3709"/>
  <c r="E3713"/>
  <c r="R3713" s="1"/>
  <c r="C3716"/>
  <c r="F3716"/>
  <c r="K3716" s="1"/>
  <c r="O3713" l="1"/>
  <c r="S3712"/>
  <c r="P3712"/>
  <c r="A3713"/>
  <c r="B3713" s="1"/>
  <c r="D3710"/>
  <c r="E3714"/>
  <c r="C3717"/>
  <c r="F3717"/>
  <c r="K3717" s="1"/>
  <c r="R3714" l="1"/>
  <c r="O3714"/>
  <c r="S3713"/>
  <c r="P3713"/>
  <c r="A3714"/>
  <c r="B3714" s="1"/>
  <c r="D3711"/>
  <c r="E3715"/>
  <c r="A3715" s="1"/>
  <c r="B3715" s="1"/>
  <c r="C3718"/>
  <c r="F3718"/>
  <c r="S3715" l="1"/>
  <c r="P3715"/>
  <c r="S3714"/>
  <c r="P3714"/>
  <c r="R3715"/>
  <c r="O3715"/>
  <c r="D3712"/>
  <c r="E3716"/>
  <c r="C3719"/>
  <c r="F3719"/>
  <c r="O3716" l="1"/>
  <c r="A3716"/>
  <c r="B3716" s="1"/>
  <c r="R3716"/>
  <c r="D3713"/>
  <c r="E3717"/>
  <c r="O3717" s="1"/>
  <c r="C3720"/>
  <c r="F3720"/>
  <c r="K3720" s="1"/>
  <c r="A3717" l="1"/>
  <c r="B3717" s="1"/>
  <c r="S3716"/>
  <c r="P3716"/>
  <c r="R3717"/>
  <c r="D3714"/>
  <c r="E3718"/>
  <c r="A3718" s="1"/>
  <c r="B3718" s="1"/>
  <c r="C3721"/>
  <c r="F3721"/>
  <c r="K3721" s="1"/>
  <c r="S3717" l="1"/>
  <c r="P3717"/>
  <c r="D3715"/>
  <c r="E3719"/>
  <c r="C3722"/>
  <c r="F3722"/>
  <c r="A3719" l="1"/>
  <c r="B3719" s="1"/>
  <c r="D3716"/>
  <c r="E3720"/>
  <c r="C3723"/>
  <c r="F3723"/>
  <c r="K3723" s="1"/>
  <c r="S3719" l="1"/>
  <c r="P3719"/>
  <c r="O3720"/>
  <c r="A3720"/>
  <c r="B3720" s="1"/>
  <c r="R3720"/>
  <c r="D3717"/>
  <c r="E3721"/>
  <c r="A3721" s="1"/>
  <c r="B3721" s="1"/>
  <c r="C3724"/>
  <c r="F3724"/>
  <c r="K3724" s="1"/>
  <c r="P3721" l="1"/>
  <c r="S3721"/>
  <c r="S3720"/>
  <c r="P3720"/>
  <c r="O3721"/>
  <c r="R3721"/>
  <c r="D3718"/>
  <c r="E3722"/>
  <c r="A3722" s="1"/>
  <c r="C3725"/>
  <c r="F3725"/>
  <c r="K3725" s="1"/>
  <c r="B3722" l="1"/>
  <c r="D3719"/>
  <c r="E3723"/>
  <c r="O3723" s="1"/>
  <c r="C3726"/>
  <c r="F3726"/>
  <c r="K3726" s="1"/>
  <c r="R3723" l="1"/>
  <c r="S3722"/>
  <c r="P3722"/>
  <c r="A3723"/>
  <c r="B3723" s="1"/>
  <c r="D3720"/>
  <c r="E3724"/>
  <c r="A3724" s="1"/>
  <c r="B3724" s="1"/>
  <c r="C3727"/>
  <c r="F3727"/>
  <c r="K3727" s="1"/>
  <c r="S3723" l="1"/>
  <c r="P3723"/>
  <c r="R3724"/>
  <c r="S3724"/>
  <c r="P3724"/>
  <c r="O3724"/>
  <c r="D3721"/>
  <c r="E3725"/>
  <c r="A3725" s="1"/>
  <c r="B3725" s="1"/>
  <c r="C3728"/>
  <c r="F3728"/>
  <c r="K3728" s="1"/>
  <c r="P3725" l="1"/>
  <c r="S3725"/>
  <c r="R3725"/>
  <c r="O3725"/>
  <c r="D3722"/>
  <c r="E3726"/>
  <c r="R3726" s="1"/>
  <c r="C3729"/>
  <c r="F3729"/>
  <c r="K3729" s="1"/>
  <c r="A3726" l="1"/>
  <c r="B3726" s="1"/>
  <c r="S3726" s="1"/>
  <c r="O3726"/>
  <c r="D3723"/>
  <c r="E3727"/>
  <c r="C3730"/>
  <c r="F3730"/>
  <c r="K3730" s="1"/>
  <c r="P3726" l="1"/>
  <c r="R3727"/>
  <c r="O3727"/>
  <c r="A3727"/>
  <c r="B3727" s="1"/>
  <c r="D3724"/>
  <c r="E3728"/>
  <c r="C3731"/>
  <c r="F3731"/>
  <c r="K3731" s="1"/>
  <c r="A3728" l="1"/>
  <c r="B3728" s="1"/>
  <c r="S3727"/>
  <c r="P3727"/>
  <c r="O3728"/>
  <c r="R3728"/>
  <c r="D3725"/>
  <c r="E3729"/>
  <c r="O3729" s="1"/>
  <c r="C3732"/>
  <c r="F3732"/>
  <c r="K3732" s="1"/>
  <c r="S3728" l="1"/>
  <c r="P3728"/>
  <c r="A3729"/>
  <c r="B3729" s="1"/>
  <c r="R3729"/>
  <c r="D3726"/>
  <c r="E3730"/>
  <c r="R3730" s="1"/>
  <c r="C3733"/>
  <c r="F3733"/>
  <c r="K3733" s="1"/>
  <c r="O3730" l="1"/>
  <c r="P3729"/>
  <c r="S3729"/>
  <c r="A3730"/>
  <c r="B3730" s="1"/>
  <c r="D3727"/>
  <c r="E3731"/>
  <c r="C3734"/>
  <c r="F3734"/>
  <c r="K3734" s="1"/>
  <c r="R3731" l="1"/>
  <c r="O3731"/>
  <c r="S3730"/>
  <c r="P3730"/>
  <c r="A3731"/>
  <c r="B3731" s="1"/>
  <c r="D3728"/>
  <c r="E3732"/>
  <c r="A3732" s="1"/>
  <c r="B3732" s="1"/>
  <c r="C3735"/>
  <c r="F3735"/>
  <c r="K3735" s="1"/>
  <c r="S3732" l="1"/>
  <c r="P3732"/>
  <c r="R3732"/>
  <c r="S3731"/>
  <c r="P3731"/>
  <c r="O3732"/>
  <c r="D3729"/>
  <c r="E3733"/>
  <c r="A3733" s="1"/>
  <c r="B3733" s="1"/>
  <c r="C3736"/>
  <c r="F3736"/>
  <c r="K3736" s="1"/>
  <c r="P3733" l="1"/>
  <c r="S3733"/>
  <c r="R3733"/>
  <c r="O3733"/>
  <c r="D3730"/>
  <c r="E3734"/>
  <c r="R3734" s="1"/>
  <c r="C3737"/>
  <c r="F3737"/>
  <c r="K3737" s="1"/>
  <c r="O3734" l="1"/>
  <c r="A3734"/>
  <c r="B3734" s="1"/>
  <c r="D3731"/>
  <c r="E3735"/>
  <c r="A3735" s="1"/>
  <c r="B3735" s="1"/>
  <c r="C3738"/>
  <c r="F3738"/>
  <c r="K3738" s="1"/>
  <c r="S3735" l="1"/>
  <c r="P3735"/>
  <c r="R3735"/>
  <c r="S3734"/>
  <c r="P3734"/>
  <c r="O3735"/>
  <c r="D3732"/>
  <c r="E3736"/>
  <c r="O3736" s="1"/>
  <c r="C3739"/>
  <c r="F3739"/>
  <c r="K3739" s="1"/>
  <c r="R3736" l="1"/>
  <c r="A3736"/>
  <c r="B3736" s="1"/>
  <c r="D3733"/>
  <c r="E3737"/>
  <c r="C3740"/>
  <c r="F3740"/>
  <c r="K3740" s="1"/>
  <c r="O3737" l="1"/>
  <c r="A3737"/>
  <c r="B3737" s="1"/>
  <c r="S3736"/>
  <c r="P3736"/>
  <c r="R3737"/>
  <c r="D3734"/>
  <c r="E3738"/>
  <c r="A3738" s="1"/>
  <c r="B3738" s="1"/>
  <c r="C3741"/>
  <c r="F3741"/>
  <c r="K3741" s="1"/>
  <c r="S3738" l="1"/>
  <c r="P3738"/>
  <c r="O3738"/>
  <c r="P3737"/>
  <c r="S3737"/>
  <c r="R3738"/>
  <c r="D3735"/>
  <c r="E3739"/>
  <c r="R3739" s="1"/>
  <c r="C3742"/>
  <c r="F3742"/>
  <c r="K3742" s="1"/>
  <c r="O3739" l="1"/>
  <c r="A3739"/>
  <c r="B3739" s="1"/>
  <c r="D3736"/>
  <c r="E3740"/>
  <c r="C3743"/>
  <c r="F3743"/>
  <c r="K3743" s="1"/>
  <c r="A3740" l="1"/>
  <c r="B3740" s="1"/>
  <c r="R3740"/>
  <c r="S3739"/>
  <c r="P3739"/>
  <c r="O3740"/>
  <c r="D3737"/>
  <c r="E3741"/>
  <c r="A3741" s="1"/>
  <c r="B3741" s="1"/>
  <c r="C3744"/>
  <c r="F3744"/>
  <c r="K3744" s="1"/>
  <c r="P3741" l="1"/>
  <c r="S3741"/>
  <c r="O3741"/>
  <c r="S3740"/>
  <c r="P3740"/>
  <c r="R3741"/>
  <c r="D3738"/>
  <c r="E3742"/>
  <c r="A3742" s="1"/>
  <c r="B3742" s="1"/>
  <c r="C3745"/>
  <c r="F3745"/>
  <c r="K3745" s="1"/>
  <c r="O3742" l="1"/>
  <c r="S3742"/>
  <c r="P3742"/>
  <c r="R3742"/>
  <c r="D3739"/>
  <c r="E3743"/>
  <c r="C3746"/>
  <c r="F3746"/>
  <c r="K3746" s="1"/>
  <c r="R3743" l="1"/>
  <c r="O3743"/>
  <c r="A3743"/>
  <c r="B3743" s="1"/>
  <c r="D3740"/>
  <c r="E3744"/>
  <c r="C3747"/>
  <c r="F3747"/>
  <c r="K3747" s="1"/>
  <c r="A3744" l="1"/>
  <c r="B3744" s="1"/>
  <c r="S3743"/>
  <c r="P3743"/>
  <c r="O3744"/>
  <c r="R3744"/>
  <c r="D3741"/>
  <c r="E3745"/>
  <c r="O3745" s="1"/>
  <c r="C3748"/>
  <c r="F3748"/>
  <c r="S3744" l="1"/>
  <c r="P3744"/>
  <c r="A3745"/>
  <c r="B3745" s="1"/>
  <c r="R3745"/>
  <c r="D3742"/>
  <c r="E3746"/>
  <c r="R3746" s="1"/>
  <c r="C3749"/>
  <c r="F3749"/>
  <c r="O3746" l="1"/>
  <c r="P3745"/>
  <c r="S3745"/>
  <c r="A3746"/>
  <c r="B3746" s="1"/>
  <c r="D3743"/>
  <c r="E3747"/>
  <c r="R3747" s="1"/>
  <c r="C3750"/>
  <c r="F3750"/>
  <c r="K3750" s="1"/>
  <c r="A3747" l="1"/>
  <c r="B3747" s="1"/>
  <c r="S3746"/>
  <c r="P3746"/>
  <c r="O3747"/>
  <c r="D3744"/>
  <c r="E3748"/>
  <c r="A3748" s="1"/>
  <c r="B3748" s="1"/>
  <c r="C3751"/>
  <c r="F3751"/>
  <c r="K3751" s="1"/>
  <c r="S3747" l="1"/>
  <c r="P3747"/>
  <c r="D3745"/>
  <c r="E3749"/>
  <c r="C3752"/>
  <c r="F3752"/>
  <c r="A3749" l="1"/>
  <c r="B3749" s="1"/>
  <c r="S3749" s="1"/>
  <c r="D3746"/>
  <c r="E3750"/>
  <c r="R3750" s="1"/>
  <c r="C3753"/>
  <c r="F3753"/>
  <c r="K3753" s="1"/>
  <c r="P3749" l="1"/>
  <c r="O3750"/>
  <c r="A3750"/>
  <c r="B3750" s="1"/>
  <c r="D3747"/>
  <c r="E3751"/>
  <c r="A3751" s="1"/>
  <c r="B3751" s="1"/>
  <c r="C3754"/>
  <c r="F3754"/>
  <c r="K3754" s="1"/>
  <c r="S3751" l="1"/>
  <c r="P3751"/>
  <c r="S3750"/>
  <c r="P3750"/>
  <c r="R3751"/>
  <c r="O3751"/>
  <c r="D3748"/>
  <c r="E3752"/>
  <c r="C3755"/>
  <c r="F3755"/>
  <c r="K3755" s="1"/>
  <c r="A3752" l="1"/>
  <c r="D3749"/>
  <c r="E3753"/>
  <c r="C3756"/>
  <c r="F3756"/>
  <c r="K3756" s="1"/>
  <c r="A3753" l="1"/>
  <c r="B3753" s="1"/>
  <c r="O3753"/>
  <c r="B3752"/>
  <c r="R3753"/>
  <c r="D3750"/>
  <c r="E3754"/>
  <c r="C3757"/>
  <c r="F3757"/>
  <c r="K3757" s="1"/>
  <c r="P3753" l="1"/>
  <c r="S3753"/>
  <c r="S3752"/>
  <c r="P3752"/>
  <c r="O3754"/>
  <c r="A3754"/>
  <c r="B3754" s="1"/>
  <c r="R3754"/>
  <c r="D3751"/>
  <c r="E3755"/>
  <c r="C3758"/>
  <c r="F3758"/>
  <c r="K3758" s="1"/>
  <c r="O3755" l="1"/>
  <c r="R3755"/>
  <c r="S3754"/>
  <c r="P3754"/>
  <c r="A3755"/>
  <c r="B3755" s="1"/>
  <c r="D3752"/>
  <c r="E3756"/>
  <c r="A3756" s="1"/>
  <c r="B3756" s="1"/>
  <c r="C3759"/>
  <c r="F3759"/>
  <c r="K3759" s="1"/>
  <c r="S3756" l="1"/>
  <c r="P3756"/>
  <c r="R3756"/>
  <c r="S3755"/>
  <c r="P3755"/>
  <c r="O3756"/>
  <c r="D3753"/>
  <c r="E3757"/>
  <c r="R3757" s="1"/>
  <c r="C3760"/>
  <c r="F3760"/>
  <c r="K3760" s="1"/>
  <c r="O3757" l="1"/>
  <c r="A3757"/>
  <c r="B3757" s="1"/>
  <c r="D3754"/>
  <c r="E3758"/>
  <c r="C3761"/>
  <c r="F3761"/>
  <c r="K3761" s="1"/>
  <c r="O3758" l="1"/>
  <c r="A3758"/>
  <c r="B3758" s="1"/>
  <c r="P3757"/>
  <c r="S3757"/>
  <c r="R3758"/>
  <c r="D3755"/>
  <c r="E3759"/>
  <c r="O3759" s="1"/>
  <c r="C3762"/>
  <c r="F3762"/>
  <c r="K3762" s="1"/>
  <c r="A3759" l="1"/>
  <c r="B3759" s="1"/>
  <c r="S3758"/>
  <c r="P3758"/>
  <c r="R3759"/>
  <c r="D3756"/>
  <c r="E3760"/>
  <c r="R3760" s="1"/>
  <c r="C3763"/>
  <c r="F3763"/>
  <c r="K3763" s="1"/>
  <c r="A3760" l="1"/>
  <c r="B3760" s="1"/>
  <c r="S3760" s="1"/>
  <c r="S3759"/>
  <c r="P3759"/>
  <c r="P3760"/>
  <c r="O3760"/>
  <c r="D3757"/>
  <c r="E3761"/>
  <c r="A3761" s="1"/>
  <c r="B3761" s="1"/>
  <c r="C3764"/>
  <c r="F3764"/>
  <c r="K3764" s="1"/>
  <c r="P3761" l="1"/>
  <c r="S3761"/>
  <c r="O3761"/>
  <c r="R3761"/>
  <c r="D3758"/>
  <c r="E3762"/>
  <c r="R3762" s="1"/>
  <c r="C3765"/>
  <c r="F3765"/>
  <c r="K3765" s="1"/>
  <c r="A3762" l="1"/>
  <c r="B3762" s="1"/>
  <c r="S3762" s="1"/>
  <c r="O3762"/>
  <c r="D3759"/>
  <c r="E3763"/>
  <c r="C3766"/>
  <c r="F3766"/>
  <c r="K3766" s="1"/>
  <c r="P3762" l="1"/>
  <c r="O3763"/>
  <c r="R3763"/>
  <c r="A3763"/>
  <c r="B3763" s="1"/>
  <c r="D3760"/>
  <c r="E3764"/>
  <c r="C3767"/>
  <c r="F3767"/>
  <c r="K3767" s="1"/>
  <c r="A3764" l="1"/>
  <c r="B3764" s="1"/>
  <c r="S3763"/>
  <c r="P3763"/>
  <c r="R3764"/>
  <c r="O3764"/>
  <c r="D3761"/>
  <c r="E3765"/>
  <c r="A3765" s="1"/>
  <c r="B3765" s="1"/>
  <c r="C3768"/>
  <c r="F3768"/>
  <c r="K3768" s="1"/>
  <c r="P3765" l="1"/>
  <c r="S3765"/>
  <c r="S3764"/>
  <c r="P3764"/>
  <c r="R3765"/>
  <c r="O3765"/>
  <c r="D3762"/>
  <c r="E3766"/>
  <c r="O3766" s="1"/>
  <c r="C3769"/>
  <c r="F3769"/>
  <c r="K3769" s="1"/>
  <c r="A3766" l="1"/>
  <c r="B3766" s="1"/>
  <c r="R3766"/>
  <c r="D3763"/>
  <c r="E3767"/>
  <c r="C3770"/>
  <c r="F3770"/>
  <c r="K3770" s="1"/>
  <c r="S3766" l="1"/>
  <c r="P3766"/>
  <c r="A3767"/>
  <c r="B3767" s="1"/>
  <c r="O3767"/>
  <c r="R3767"/>
  <c r="D3764"/>
  <c r="E3768"/>
  <c r="O3768" s="1"/>
  <c r="C3771"/>
  <c r="F3771"/>
  <c r="K3771" s="1"/>
  <c r="S3767" l="1"/>
  <c r="P3767"/>
  <c r="R3768"/>
  <c r="A3768"/>
  <c r="B3768" s="1"/>
  <c r="D3765"/>
  <c r="E3769"/>
  <c r="O3769" s="1"/>
  <c r="C3772"/>
  <c r="F3772"/>
  <c r="K3772" s="1"/>
  <c r="A3769" l="1"/>
  <c r="B3769" s="1"/>
  <c r="P3769" s="1"/>
  <c r="S3768"/>
  <c r="P3768"/>
  <c r="S3769"/>
  <c r="R3769"/>
  <c r="D3766"/>
  <c r="E3770"/>
  <c r="O3770" s="1"/>
  <c r="C3773"/>
  <c r="F3773"/>
  <c r="K3773" s="1"/>
  <c r="A3770" l="1"/>
  <c r="B3770" s="1"/>
  <c r="R3770"/>
  <c r="D3767"/>
  <c r="E3771"/>
  <c r="C3774"/>
  <c r="F3774"/>
  <c r="K3774" s="1"/>
  <c r="S3770" l="1"/>
  <c r="P3770"/>
  <c r="A3771"/>
  <c r="B3771" s="1"/>
  <c r="O3771"/>
  <c r="R3771"/>
  <c r="D3768"/>
  <c r="E3772"/>
  <c r="O3772" s="1"/>
  <c r="C3775"/>
  <c r="F3775"/>
  <c r="K3775" s="1"/>
  <c r="R3772" l="1"/>
  <c r="S3771"/>
  <c r="P3771"/>
  <c r="A3772"/>
  <c r="B3772" s="1"/>
  <c r="D3769"/>
  <c r="E3773"/>
  <c r="C3776"/>
  <c r="F3776"/>
  <c r="K3776" s="1"/>
  <c r="A3773" l="1"/>
  <c r="B3773" s="1"/>
  <c r="S3772"/>
  <c r="P3772"/>
  <c r="R3773"/>
  <c r="O3773"/>
  <c r="D3770"/>
  <c r="E3774"/>
  <c r="O3774" s="1"/>
  <c r="C3777"/>
  <c r="F3777"/>
  <c r="K3777" s="1"/>
  <c r="P3773" l="1"/>
  <c r="S3773"/>
  <c r="A3774"/>
  <c r="B3774" s="1"/>
  <c r="R3774"/>
  <c r="D3771"/>
  <c r="E3775"/>
  <c r="R3775" s="1"/>
  <c r="C3778"/>
  <c r="F3778"/>
  <c r="K3778" s="1"/>
  <c r="A3775" l="1"/>
  <c r="B3775" s="1"/>
  <c r="S3775" s="1"/>
  <c r="S3774"/>
  <c r="P3774"/>
  <c r="O3775"/>
  <c r="D3772"/>
  <c r="E3776"/>
  <c r="A3776" s="1"/>
  <c r="B3776" s="1"/>
  <c r="C3779"/>
  <c r="F3779"/>
  <c r="P3775" l="1"/>
  <c r="S3776"/>
  <c r="P3776"/>
  <c r="R3776"/>
  <c r="O3776"/>
  <c r="D3773"/>
  <c r="E3777"/>
  <c r="R3777" s="1"/>
  <c r="C3780"/>
  <c r="F3780"/>
  <c r="O3777" l="1"/>
  <c r="A3777"/>
  <c r="B3777" s="1"/>
  <c r="D3774"/>
  <c r="E3778"/>
  <c r="O3778" s="1"/>
  <c r="C3781"/>
  <c r="F3781"/>
  <c r="K3781" s="1"/>
  <c r="P3777" l="1"/>
  <c r="S3777"/>
  <c r="A3778"/>
  <c r="B3778" s="1"/>
  <c r="R3778"/>
  <c r="D3775"/>
  <c r="E3779"/>
  <c r="C3782"/>
  <c r="F3782"/>
  <c r="K3782" s="1"/>
  <c r="S3778" l="1"/>
  <c r="P3778"/>
  <c r="A3779"/>
  <c r="B3779" s="1"/>
  <c r="D3776"/>
  <c r="E3780"/>
  <c r="C3783"/>
  <c r="F3783"/>
  <c r="A3780" l="1"/>
  <c r="B3780" s="1"/>
  <c r="S3779"/>
  <c r="P3779"/>
  <c r="D3777"/>
  <c r="E3781"/>
  <c r="R3781" s="1"/>
  <c r="C3784"/>
  <c r="F3784"/>
  <c r="K3784" s="1"/>
  <c r="O3781" l="1"/>
  <c r="A3781"/>
  <c r="B3781" s="1"/>
  <c r="D3778"/>
  <c r="E3782"/>
  <c r="C3785"/>
  <c r="F3785"/>
  <c r="K3785" s="1"/>
  <c r="O3782" l="1"/>
  <c r="A3782"/>
  <c r="B3782" s="1"/>
  <c r="P3781"/>
  <c r="S3781"/>
  <c r="R3782"/>
  <c r="D3779"/>
  <c r="E3783"/>
  <c r="A3783" s="1"/>
  <c r="C3786"/>
  <c r="F3786"/>
  <c r="K3786" s="1"/>
  <c r="B3783" l="1"/>
  <c r="S3782"/>
  <c r="P3782"/>
  <c r="D3780"/>
  <c r="E3784"/>
  <c r="A3784" s="1"/>
  <c r="B3784" s="1"/>
  <c r="C3787"/>
  <c r="F3787"/>
  <c r="K3787" s="1"/>
  <c r="S3784" l="1"/>
  <c r="P3784"/>
  <c r="R3784"/>
  <c r="O3784"/>
  <c r="D3781"/>
  <c r="E3785"/>
  <c r="O3785" s="1"/>
  <c r="C3788"/>
  <c r="F3788"/>
  <c r="K3788" s="1"/>
  <c r="R3785" l="1"/>
  <c r="A3785"/>
  <c r="B3785" s="1"/>
  <c r="D3782"/>
  <c r="E3786"/>
  <c r="C3789"/>
  <c r="F3789"/>
  <c r="K3789" s="1"/>
  <c r="A3786" l="1"/>
  <c r="B3786" s="1"/>
  <c r="S3785"/>
  <c r="P3785"/>
  <c r="O3786"/>
  <c r="R3786"/>
  <c r="D3783"/>
  <c r="E3787"/>
  <c r="O3787" s="1"/>
  <c r="C3790"/>
  <c r="F3790"/>
  <c r="K3790" s="1"/>
  <c r="S3786" l="1"/>
  <c r="P3786"/>
  <c r="A3787"/>
  <c r="B3787" s="1"/>
  <c r="R3787"/>
  <c r="D3784"/>
  <c r="E3788"/>
  <c r="R3788" s="1"/>
  <c r="C3791"/>
  <c r="F3791"/>
  <c r="K3791" s="1"/>
  <c r="O3788" l="1"/>
  <c r="S3787"/>
  <c r="P3787"/>
  <c r="A3788"/>
  <c r="B3788" s="1"/>
  <c r="D3785"/>
  <c r="E3789"/>
  <c r="C3792"/>
  <c r="F3792"/>
  <c r="K3792" s="1"/>
  <c r="R3789" l="1"/>
  <c r="O3789"/>
  <c r="S3788"/>
  <c r="P3788"/>
  <c r="A3789"/>
  <c r="B3789" s="1"/>
  <c r="D3786"/>
  <c r="E3790"/>
  <c r="A3790" s="1"/>
  <c r="B3790" s="1"/>
  <c r="C3793"/>
  <c r="F3793"/>
  <c r="K3793" s="1"/>
  <c r="S3790" l="1"/>
  <c r="P3790"/>
  <c r="S3789"/>
  <c r="P3789"/>
  <c r="R3790"/>
  <c r="O3790"/>
  <c r="D3787"/>
  <c r="E3791"/>
  <c r="C3794"/>
  <c r="F3794"/>
  <c r="K3794" s="1"/>
  <c r="O3791" l="1"/>
  <c r="A3791"/>
  <c r="B3791" s="1"/>
  <c r="R3791"/>
  <c r="D3788"/>
  <c r="E3792"/>
  <c r="C3795"/>
  <c r="F3795"/>
  <c r="K3795" s="1"/>
  <c r="A3792" l="1"/>
  <c r="B3792" s="1"/>
  <c r="O3792"/>
  <c r="S3791"/>
  <c r="P3791"/>
  <c r="R3792"/>
  <c r="D3789"/>
  <c r="E3793"/>
  <c r="A3793" s="1"/>
  <c r="B3793" s="1"/>
  <c r="C3796"/>
  <c r="F3796"/>
  <c r="K3796" s="1"/>
  <c r="S3793" l="1"/>
  <c r="P3793"/>
  <c r="R3793"/>
  <c r="S3792"/>
  <c r="P3792"/>
  <c r="O3793"/>
  <c r="D3790"/>
  <c r="E3794"/>
  <c r="R3794" s="1"/>
  <c r="C3797"/>
  <c r="F3797"/>
  <c r="K3797" s="1"/>
  <c r="O3794" l="1"/>
  <c r="A3794"/>
  <c r="B3794" s="1"/>
  <c r="D3791"/>
  <c r="E3795"/>
  <c r="O3795" s="1"/>
  <c r="C3798"/>
  <c r="F3798"/>
  <c r="K3798" s="1"/>
  <c r="A3795" l="1"/>
  <c r="B3795" s="1"/>
  <c r="R3795"/>
  <c r="S3794"/>
  <c r="P3794"/>
  <c r="D3792"/>
  <c r="E3796"/>
  <c r="A3796" s="1"/>
  <c r="B3796" s="1"/>
  <c r="C3799"/>
  <c r="F3799"/>
  <c r="K3799" s="1"/>
  <c r="O3796" l="1"/>
  <c r="S3796"/>
  <c r="P3796"/>
  <c r="S3795"/>
  <c r="P3795"/>
  <c r="R3796"/>
  <c r="D3793"/>
  <c r="E3797"/>
  <c r="A3797" s="1"/>
  <c r="B3797" s="1"/>
  <c r="C3800"/>
  <c r="F3800"/>
  <c r="K3800" s="1"/>
  <c r="S3797" l="1"/>
  <c r="P3797"/>
  <c r="R3797"/>
  <c r="O3797"/>
  <c r="D3794"/>
  <c r="E3798"/>
  <c r="O3798" s="1"/>
  <c r="C3801"/>
  <c r="F3801"/>
  <c r="K3801" s="1"/>
  <c r="R3798" l="1"/>
  <c r="A3798"/>
  <c r="B3798" s="1"/>
  <c r="D3795"/>
  <c r="E3799"/>
  <c r="O3799" s="1"/>
  <c r="C3802"/>
  <c r="F3802"/>
  <c r="K3802" s="1"/>
  <c r="S3798" l="1"/>
  <c r="P3798"/>
  <c r="A3799"/>
  <c r="B3799" s="1"/>
  <c r="R3799"/>
  <c r="D3796"/>
  <c r="E3800"/>
  <c r="R3800" s="1"/>
  <c r="C3803"/>
  <c r="F3803"/>
  <c r="K3803" s="1"/>
  <c r="A3800" l="1"/>
  <c r="B3800" s="1"/>
  <c r="P3800" s="1"/>
  <c r="S3799"/>
  <c r="P3799"/>
  <c r="O3800"/>
  <c r="D3797"/>
  <c r="E3801"/>
  <c r="C3804"/>
  <c r="F3804"/>
  <c r="K3804" s="1"/>
  <c r="S3800" l="1"/>
  <c r="R3801"/>
  <c r="A3801"/>
  <c r="B3801" s="1"/>
  <c r="O3801"/>
  <c r="D3798"/>
  <c r="E3802"/>
  <c r="C3805"/>
  <c r="F3805"/>
  <c r="K3805" s="1"/>
  <c r="A3802" l="1"/>
  <c r="B3802" s="1"/>
  <c r="O3802"/>
  <c r="S3801"/>
  <c r="P3801"/>
  <c r="R3802"/>
  <c r="D3799"/>
  <c r="E3803"/>
  <c r="O3803" s="1"/>
  <c r="C3806"/>
  <c r="F3806"/>
  <c r="K3806" s="1"/>
  <c r="S3802" l="1"/>
  <c r="P3802"/>
  <c r="A3803"/>
  <c r="B3803" s="1"/>
  <c r="R3803"/>
  <c r="D3800"/>
  <c r="E3804"/>
  <c r="R3804" s="1"/>
  <c r="C3807"/>
  <c r="F3807"/>
  <c r="K3807" s="1"/>
  <c r="O3804" l="1"/>
  <c r="S3803"/>
  <c r="P3803"/>
  <c r="A3804"/>
  <c r="B3804" s="1"/>
  <c r="D3801"/>
  <c r="E3805"/>
  <c r="C3808"/>
  <c r="F3808"/>
  <c r="K3808" s="1"/>
  <c r="R3805" l="1"/>
  <c r="O3805"/>
  <c r="S3804"/>
  <c r="P3804"/>
  <c r="A3805"/>
  <c r="B3805" s="1"/>
  <c r="D3802"/>
  <c r="E3806"/>
  <c r="R3806" s="1"/>
  <c r="C3809"/>
  <c r="F3809"/>
  <c r="K3809" s="1"/>
  <c r="S3805" l="1"/>
  <c r="P3805"/>
  <c r="A3806"/>
  <c r="B3806" s="1"/>
  <c r="O3806"/>
  <c r="D3803"/>
  <c r="E3807"/>
  <c r="R3807" s="1"/>
  <c r="C3810"/>
  <c r="F3810"/>
  <c r="A3807" l="1"/>
  <c r="B3807" s="1"/>
  <c r="S3807" s="1"/>
  <c r="S3806"/>
  <c r="P3806"/>
  <c r="O3807"/>
  <c r="D3804"/>
  <c r="E3808"/>
  <c r="A3808" s="1"/>
  <c r="B3808" s="1"/>
  <c r="C3811"/>
  <c r="F3811"/>
  <c r="P3807" l="1"/>
  <c r="S3808"/>
  <c r="P3808"/>
  <c r="O3808"/>
  <c r="R3808"/>
  <c r="D3805"/>
  <c r="E3809"/>
  <c r="O3809" s="1"/>
  <c r="C3812"/>
  <c r="F3812"/>
  <c r="K3812" s="1"/>
  <c r="R3809" l="1"/>
  <c r="A3809"/>
  <c r="B3809" s="1"/>
  <c r="D3806"/>
  <c r="E3810"/>
  <c r="C3813"/>
  <c r="F3813"/>
  <c r="K3813" s="1"/>
  <c r="S3809" l="1"/>
  <c r="P3809"/>
  <c r="A3810"/>
  <c r="B3810" s="1"/>
  <c r="D3807"/>
  <c r="E3811"/>
  <c r="A3811" s="1"/>
  <c r="B3811" s="1"/>
  <c r="C3814"/>
  <c r="F3814"/>
  <c r="S3811" l="1"/>
  <c r="P3811"/>
  <c r="D3808"/>
  <c r="E3812"/>
  <c r="C3815"/>
  <c r="F3815"/>
  <c r="K3815" s="1"/>
  <c r="A3812" l="1"/>
  <c r="B3812" s="1"/>
  <c r="O3812"/>
  <c r="R3812"/>
  <c r="D3809"/>
  <c r="E3813"/>
  <c r="C3816"/>
  <c r="F3816"/>
  <c r="K3816" s="1"/>
  <c r="S3812" l="1"/>
  <c r="P3812"/>
  <c r="A3813"/>
  <c r="B3813" s="1"/>
  <c r="R3813"/>
  <c r="O3813"/>
  <c r="D3810"/>
  <c r="E3814"/>
  <c r="C3817"/>
  <c r="F3817"/>
  <c r="K3817" s="1"/>
  <c r="S3813" l="1"/>
  <c r="P3813"/>
  <c r="A3814"/>
  <c r="D3811"/>
  <c r="E3815"/>
  <c r="R3815" s="1"/>
  <c r="C3818"/>
  <c r="F3818"/>
  <c r="K3818" s="1"/>
  <c r="A3815" l="1"/>
  <c r="B3815" s="1"/>
  <c r="S3815" s="1"/>
  <c r="B3814"/>
  <c r="O3815"/>
  <c r="D3812"/>
  <c r="E3816"/>
  <c r="O3816" s="1"/>
  <c r="C3819"/>
  <c r="F3819"/>
  <c r="K3819" s="1"/>
  <c r="P3815" l="1"/>
  <c r="A3816"/>
  <c r="B3816" s="1"/>
  <c r="R3816"/>
  <c r="S3814"/>
  <c r="P3814"/>
  <c r="D3813"/>
  <c r="E3817"/>
  <c r="A3817" s="1"/>
  <c r="B3817" s="1"/>
  <c r="C3820"/>
  <c r="F3820"/>
  <c r="K3820" s="1"/>
  <c r="S3817" l="1"/>
  <c r="P3817"/>
  <c r="S3816"/>
  <c r="P3816"/>
  <c r="O3817"/>
  <c r="R3817"/>
  <c r="D3814"/>
  <c r="E3818"/>
  <c r="R3818" s="1"/>
  <c r="C3821"/>
  <c r="F3821"/>
  <c r="K3821" s="1"/>
  <c r="A3818" l="1"/>
  <c r="B3818" s="1"/>
  <c r="P3818" s="1"/>
  <c r="O3818"/>
  <c r="D3815"/>
  <c r="E3819"/>
  <c r="C3822"/>
  <c r="F3822"/>
  <c r="K3822" s="1"/>
  <c r="S3818" l="1"/>
  <c r="O3819"/>
  <c r="R3819"/>
  <c r="A3819"/>
  <c r="B3819" s="1"/>
  <c r="D3816"/>
  <c r="E3820"/>
  <c r="C3823"/>
  <c r="F3823"/>
  <c r="K3823" s="1"/>
  <c r="O3820" l="1"/>
  <c r="S3819"/>
  <c r="P3819"/>
  <c r="A3820"/>
  <c r="B3820" s="1"/>
  <c r="R3820"/>
  <c r="D3817"/>
  <c r="E3821"/>
  <c r="A3821" s="1"/>
  <c r="B3821" s="1"/>
  <c r="C3824"/>
  <c r="F3824"/>
  <c r="K3824" s="1"/>
  <c r="S3821" l="1"/>
  <c r="P3821"/>
  <c r="S3820"/>
  <c r="P3820"/>
  <c r="O3821"/>
  <c r="R3821"/>
  <c r="D3818"/>
  <c r="E3822"/>
  <c r="A3822" s="1"/>
  <c r="B3822" s="1"/>
  <c r="C3825"/>
  <c r="F3825"/>
  <c r="K3825" s="1"/>
  <c r="S3822" l="1"/>
  <c r="P3822"/>
  <c r="R3822"/>
  <c r="O3822"/>
  <c r="D3819"/>
  <c r="E3823"/>
  <c r="O3823" s="1"/>
  <c r="C3826"/>
  <c r="F3826"/>
  <c r="K3826" s="1"/>
  <c r="R3823" l="1"/>
  <c r="A3823"/>
  <c r="B3823" s="1"/>
  <c r="D3820"/>
  <c r="E3824"/>
  <c r="O3824" s="1"/>
  <c r="C3827"/>
  <c r="F3827"/>
  <c r="K3827" s="1"/>
  <c r="S3823" l="1"/>
  <c r="P3823"/>
  <c r="A3824"/>
  <c r="B3824" s="1"/>
  <c r="R3824"/>
  <c r="D3821"/>
  <c r="E3825"/>
  <c r="R3825" s="1"/>
  <c r="C3828"/>
  <c r="F3828"/>
  <c r="K3828" s="1"/>
  <c r="O3825" l="1"/>
  <c r="S3824"/>
  <c r="P3824"/>
  <c r="A3825"/>
  <c r="B3825" s="1"/>
  <c r="D3822"/>
  <c r="E3826"/>
  <c r="C3829"/>
  <c r="F3829"/>
  <c r="K3829" s="1"/>
  <c r="R3826" l="1"/>
  <c r="O3826"/>
  <c r="S3825"/>
  <c r="P3825"/>
  <c r="A3826"/>
  <c r="B3826" s="1"/>
  <c r="D3823"/>
  <c r="E3827"/>
  <c r="A3827" s="1"/>
  <c r="B3827" s="1"/>
  <c r="C3830"/>
  <c r="F3830"/>
  <c r="K3830" s="1"/>
  <c r="S3827" l="1"/>
  <c r="P3827"/>
  <c r="O3827"/>
  <c r="S3826"/>
  <c r="P3826"/>
  <c r="R3827"/>
  <c r="D3824"/>
  <c r="E3828"/>
  <c r="A3828" s="1"/>
  <c r="B3828" s="1"/>
  <c r="C3831"/>
  <c r="F3831"/>
  <c r="K3831" s="1"/>
  <c r="S3828" l="1"/>
  <c r="P3828"/>
  <c r="R3828"/>
  <c r="O3828"/>
  <c r="D3825"/>
  <c r="E3829"/>
  <c r="R3829" s="1"/>
  <c r="C3832"/>
  <c r="F3832"/>
  <c r="K3832" s="1"/>
  <c r="O3829" l="1"/>
  <c r="A3829"/>
  <c r="B3829" s="1"/>
  <c r="D3826"/>
  <c r="E3830"/>
  <c r="A3830" s="1"/>
  <c r="B3830" s="1"/>
  <c r="C3833"/>
  <c r="F3833"/>
  <c r="K3833" s="1"/>
  <c r="S3830" l="1"/>
  <c r="P3830"/>
  <c r="S3829"/>
  <c r="P3829"/>
  <c r="R3830"/>
  <c r="O3830"/>
  <c r="D3827"/>
  <c r="E3831"/>
  <c r="C3834"/>
  <c r="F3834"/>
  <c r="K3834" s="1"/>
  <c r="A3831" l="1"/>
  <c r="B3831" s="1"/>
  <c r="R3831"/>
  <c r="O3831"/>
  <c r="D3828"/>
  <c r="E3832"/>
  <c r="C3835"/>
  <c r="F3835"/>
  <c r="K3835" s="1"/>
  <c r="S3831" l="1"/>
  <c r="P3831"/>
  <c r="O3832"/>
  <c r="A3832"/>
  <c r="B3832" s="1"/>
  <c r="R3832"/>
  <c r="D3829"/>
  <c r="E3833"/>
  <c r="O3833" s="1"/>
  <c r="C3836"/>
  <c r="F3836"/>
  <c r="K3836" s="1"/>
  <c r="S3832" l="1"/>
  <c r="P3832"/>
  <c r="A3833"/>
  <c r="B3833" s="1"/>
  <c r="R3833"/>
  <c r="D3830"/>
  <c r="E3834"/>
  <c r="O3834" s="1"/>
  <c r="C3837"/>
  <c r="F3837"/>
  <c r="K3837" s="1"/>
  <c r="R3834" l="1"/>
  <c r="S3833"/>
  <c r="P3833"/>
  <c r="A3834"/>
  <c r="B3834" s="1"/>
  <c r="D3831"/>
  <c r="E3835"/>
  <c r="C3838"/>
  <c r="F3838"/>
  <c r="K3838" s="1"/>
  <c r="O3835" l="1"/>
  <c r="R3835"/>
  <c r="S3834"/>
  <c r="P3834"/>
  <c r="A3835"/>
  <c r="B3835" s="1"/>
  <c r="D3832"/>
  <c r="E3836"/>
  <c r="O3836" s="1"/>
  <c r="C3839"/>
  <c r="F3839"/>
  <c r="K3839" s="1"/>
  <c r="A3836" l="1"/>
  <c r="B3836" s="1"/>
  <c r="S3835"/>
  <c r="P3835"/>
  <c r="R3836"/>
  <c r="D3833"/>
  <c r="E3837"/>
  <c r="O3837" s="1"/>
  <c r="C3840"/>
  <c r="F3840"/>
  <c r="A3837" l="1"/>
  <c r="B3837" s="1"/>
  <c r="S3837" s="1"/>
  <c r="S3836"/>
  <c r="P3836"/>
  <c r="P3837"/>
  <c r="R3837"/>
  <c r="D3834"/>
  <c r="E3838"/>
  <c r="A3838" s="1"/>
  <c r="B3838" s="1"/>
  <c r="C3841"/>
  <c r="F3841"/>
  <c r="S3838" l="1"/>
  <c r="P3838"/>
  <c r="R3838"/>
  <c r="O3838"/>
  <c r="D3835"/>
  <c r="E3839"/>
  <c r="A3839" s="1"/>
  <c r="B3839" s="1"/>
  <c r="C3842"/>
  <c r="F3842"/>
  <c r="K3842" s="1"/>
  <c r="R3839" l="1"/>
  <c r="S3839"/>
  <c r="P3839"/>
  <c r="O3839"/>
  <c r="D3836"/>
  <c r="E3840"/>
  <c r="C3843"/>
  <c r="F3843"/>
  <c r="K3843" s="1"/>
  <c r="A3840" l="1"/>
  <c r="B3840" s="1"/>
  <c r="D3837"/>
  <c r="E3841"/>
  <c r="A3841" s="1"/>
  <c r="B3841" s="1"/>
  <c r="C3844"/>
  <c r="F3844"/>
  <c r="S3841" l="1"/>
  <c r="P3841"/>
  <c r="D3838"/>
  <c r="E3842"/>
  <c r="O3842" s="1"/>
  <c r="C3845"/>
  <c r="F3845"/>
  <c r="K3845" s="1"/>
  <c r="R3842" l="1"/>
  <c r="A3842"/>
  <c r="B3842" s="1"/>
  <c r="D3839"/>
  <c r="E3843"/>
  <c r="C3846"/>
  <c r="F3846"/>
  <c r="K3846" s="1"/>
  <c r="A3843" l="1"/>
  <c r="B3843" s="1"/>
  <c r="O3843"/>
  <c r="S3842"/>
  <c r="P3842"/>
  <c r="R3843"/>
  <c r="D3840"/>
  <c r="E3844"/>
  <c r="C3847"/>
  <c r="F3847"/>
  <c r="K3847" s="1"/>
  <c r="A3844" l="1"/>
  <c r="S3843"/>
  <c r="P3843"/>
  <c r="D3841"/>
  <c r="E3845"/>
  <c r="A3845" s="1"/>
  <c r="B3845" s="1"/>
  <c r="C3848"/>
  <c r="F3848"/>
  <c r="K3848" s="1"/>
  <c r="O3845" l="1"/>
  <c r="S3845"/>
  <c r="P3845"/>
  <c r="R3845"/>
  <c r="B3844"/>
  <c r="D3842"/>
  <c r="E3846"/>
  <c r="R3846" s="1"/>
  <c r="C3849"/>
  <c r="F3849"/>
  <c r="K3849" s="1"/>
  <c r="A3846" l="1"/>
  <c r="B3846" s="1"/>
  <c r="S3844"/>
  <c r="P3844"/>
  <c r="O3846"/>
  <c r="D3843"/>
  <c r="E3847"/>
  <c r="R3847" s="1"/>
  <c r="C3850"/>
  <c r="F3850"/>
  <c r="K3850" s="1"/>
  <c r="A3847" l="1"/>
  <c r="B3847" s="1"/>
  <c r="S3846"/>
  <c r="P3846"/>
  <c r="O3847"/>
  <c r="D3844"/>
  <c r="E3848"/>
  <c r="A3848" s="1"/>
  <c r="B3848" s="1"/>
  <c r="C3851"/>
  <c r="F3851"/>
  <c r="K3851" s="1"/>
  <c r="O3848" l="1"/>
  <c r="S3848"/>
  <c r="P3848"/>
  <c r="R3848"/>
  <c r="P3847"/>
  <c r="S3847"/>
  <c r="D3845"/>
  <c r="E3849"/>
  <c r="R3849" s="1"/>
  <c r="C3852"/>
  <c r="F3852"/>
  <c r="K3852" s="1"/>
  <c r="A3849" l="1"/>
  <c r="B3849" s="1"/>
  <c r="S3849" s="1"/>
  <c r="O3849"/>
  <c r="D3846"/>
  <c r="E3850"/>
  <c r="C3853"/>
  <c r="F3853"/>
  <c r="K3853" s="1"/>
  <c r="P3849" l="1"/>
  <c r="O3850"/>
  <c r="A3850"/>
  <c r="B3850" s="1"/>
  <c r="R3850"/>
  <c r="D3847"/>
  <c r="E3851"/>
  <c r="C3854"/>
  <c r="F3854"/>
  <c r="K3854" s="1"/>
  <c r="A3851" l="1"/>
  <c r="B3851" s="1"/>
  <c r="R3851"/>
  <c r="S3850"/>
  <c r="P3850"/>
  <c r="O3851"/>
  <c r="D3848"/>
  <c r="E3852"/>
  <c r="A3852" s="1"/>
  <c r="B3852" s="1"/>
  <c r="C3855"/>
  <c r="F3855"/>
  <c r="K3855" s="1"/>
  <c r="S3852" l="1"/>
  <c r="P3852"/>
  <c r="O3852"/>
  <c r="S3851"/>
  <c r="P3851"/>
  <c r="R3852"/>
  <c r="D3849"/>
  <c r="E3853"/>
  <c r="A3853" s="1"/>
  <c r="B3853" s="1"/>
  <c r="C3856"/>
  <c r="F3856"/>
  <c r="K3856" s="1"/>
  <c r="P3853" l="1"/>
  <c r="S3853"/>
  <c r="R3853"/>
  <c r="O3853"/>
  <c r="D3850"/>
  <c r="E3854"/>
  <c r="R3854" s="1"/>
  <c r="C3857"/>
  <c r="F3857"/>
  <c r="K3857" s="1"/>
  <c r="O3854" l="1"/>
  <c r="A3854"/>
  <c r="B3854" s="1"/>
  <c r="D3851"/>
  <c r="E3855"/>
  <c r="A3855" s="1"/>
  <c r="B3855" s="1"/>
  <c r="C3858"/>
  <c r="F3858"/>
  <c r="K3858" s="1"/>
  <c r="S3855" l="1"/>
  <c r="P3855"/>
  <c r="S3854"/>
  <c r="P3854"/>
  <c r="R3855"/>
  <c r="O3855"/>
  <c r="D3852"/>
  <c r="E3856"/>
  <c r="C3859"/>
  <c r="F3859"/>
  <c r="K3859" s="1"/>
  <c r="A3856" l="1"/>
  <c r="B3856" s="1"/>
  <c r="R3856"/>
  <c r="O3856"/>
  <c r="D3853"/>
  <c r="E3857"/>
  <c r="C3860"/>
  <c r="F3860"/>
  <c r="K3860" s="1"/>
  <c r="S3856" l="1"/>
  <c r="P3856"/>
  <c r="O3857"/>
  <c r="A3857"/>
  <c r="B3857" s="1"/>
  <c r="R3857"/>
  <c r="D3854"/>
  <c r="E3858"/>
  <c r="A3858" s="1"/>
  <c r="B3858" s="1"/>
  <c r="C3861"/>
  <c r="F3861"/>
  <c r="K3861" s="1"/>
  <c r="S3858" l="1"/>
  <c r="P3858"/>
  <c r="P3857"/>
  <c r="S3857"/>
  <c r="O3858"/>
  <c r="R3858"/>
  <c r="D3855"/>
  <c r="E3859"/>
  <c r="A3859" s="1"/>
  <c r="B3859" s="1"/>
  <c r="C3862"/>
  <c r="F3862"/>
  <c r="K3862" s="1"/>
  <c r="S3859" l="1"/>
  <c r="P3859"/>
  <c r="R3859"/>
  <c r="O3859"/>
  <c r="D3856"/>
  <c r="E3860"/>
  <c r="R3860" s="1"/>
  <c r="C3863"/>
  <c r="F3863"/>
  <c r="K3863" s="1"/>
  <c r="O3860" l="1"/>
  <c r="A3860"/>
  <c r="B3860" s="1"/>
  <c r="D3857"/>
  <c r="E3861"/>
  <c r="C3864"/>
  <c r="F3864"/>
  <c r="K3864" s="1"/>
  <c r="S3860" l="1"/>
  <c r="P3860"/>
  <c r="A3861"/>
  <c r="B3861" s="1"/>
  <c r="O3861"/>
  <c r="R3861"/>
  <c r="D3858"/>
  <c r="E3862"/>
  <c r="R3862" s="1"/>
  <c r="C3865"/>
  <c r="F3865"/>
  <c r="K3865" s="1"/>
  <c r="O3862" l="1"/>
  <c r="P3861"/>
  <c r="S3861"/>
  <c r="A3862"/>
  <c r="B3862" s="1"/>
  <c r="D3859"/>
  <c r="E3863"/>
  <c r="C3866"/>
  <c r="F3866"/>
  <c r="K3866" s="1"/>
  <c r="A3863" l="1"/>
  <c r="B3863" s="1"/>
  <c r="S3862"/>
  <c r="P3862"/>
  <c r="R3863"/>
  <c r="O3863"/>
  <c r="D3860"/>
  <c r="E3864"/>
  <c r="A3864" s="1"/>
  <c r="B3864" s="1"/>
  <c r="C3867"/>
  <c r="F3867"/>
  <c r="K3867" s="1"/>
  <c r="S3864" l="1"/>
  <c r="P3864"/>
  <c r="S3863"/>
  <c r="P3863"/>
  <c r="R3864"/>
  <c r="O3864"/>
  <c r="D3861"/>
  <c r="E3865"/>
  <c r="C3868"/>
  <c r="F3868"/>
  <c r="K3868" s="1"/>
  <c r="O3865" l="1"/>
  <c r="A3865"/>
  <c r="B3865" s="1"/>
  <c r="R3865"/>
  <c r="D3862"/>
  <c r="E3866"/>
  <c r="C3869"/>
  <c r="F3869"/>
  <c r="K3869" s="1"/>
  <c r="O3866" l="1"/>
  <c r="A3866"/>
  <c r="B3866" s="1"/>
  <c r="P3865"/>
  <c r="S3865"/>
  <c r="R3866"/>
  <c r="D3863"/>
  <c r="E3867"/>
  <c r="A3867" s="1"/>
  <c r="B3867" s="1"/>
  <c r="C3870"/>
  <c r="F3870"/>
  <c r="K3870" s="1"/>
  <c r="S3867" l="1"/>
  <c r="P3867"/>
  <c r="R3867"/>
  <c r="S3866"/>
  <c r="P3866"/>
  <c r="O3867"/>
  <c r="D3864"/>
  <c r="E3868"/>
  <c r="C3871"/>
  <c r="F3871"/>
  <c r="R3868" l="1"/>
  <c r="O3868"/>
  <c r="A3868"/>
  <c r="B3868" s="1"/>
  <c r="D3865"/>
  <c r="E3869"/>
  <c r="A3869" s="1"/>
  <c r="B3869" s="1"/>
  <c r="C3872"/>
  <c r="F3872"/>
  <c r="P3869" l="1"/>
  <c r="S3869"/>
  <c r="S3868"/>
  <c r="P3868"/>
  <c r="O3869"/>
  <c r="R3869"/>
  <c r="D3866"/>
  <c r="E3870"/>
  <c r="A3870" s="1"/>
  <c r="B3870" s="1"/>
  <c r="C3873"/>
  <c r="F3873"/>
  <c r="K3873" s="1"/>
  <c r="S3870" l="1"/>
  <c r="P3870"/>
  <c r="O3870"/>
  <c r="R3870"/>
  <c r="D3867"/>
  <c r="E3871"/>
  <c r="C3874"/>
  <c r="F3874"/>
  <c r="K3874" s="1"/>
  <c r="A3871" l="1"/>
  <c r="B3871" s="1"/>
  <c r="D3868"/>
  <c r="E3872"/>
  <c r="A3872" s="1"/>
  <c r="B3872" s="1"/>
  <c r="C3875"/>
  <c r="F3875"/>
  <c r="S3871" l="1"/>
  <c r="P3871"/>
  <c r="D3869"/>
  <c r="E3873"/>
  <c r="A3873" s="1"/>
  <c r="B3873" s="1"/>
  <c r="C3876"/>
  <c r="F3876"/>
  <c r="K3876" s="1"/>
  <c r="P3873" l="1"/>
  <c r="S3873"/>
  <c r="R3873"/>
  <c r="O3873"/>
  <c r="D3870"/>
  <c r="E3874"/>
  <c r="A3874" s="1"/>
  <c r="B3874" s="1"/>
  <c r="C3877"/>
  <c r="F3877"/>
  <c r="K3877" s="1"/>
  <c r="R3874" l="1"/>
  <c r="S3874"/>
  <c r="P3874"/>
  <c r="O3874"/>
  <c r="D3871"/>
  <c r="E3875"/>
  <c r="C3878"/>
  <c r="F3878"/>
  <c r="K3878" s="1"/>
  <c r="A3875" l="1"/>
  <c r="D3872"/>
  <c r="E3876"/>
  <c r="C3879"/>
  <c r="F3879"/>
  <c r="K3879" s="1"/>
  <c r="A3876" l="1"/>
  <c r="B3876" s="1"/>
  <c r="B3875"/>
  <c r="R3876"/>
  <c r="O3876"/>
  <c r="D3873"/>
  <c r="E3877"/>
  <c r="C3880"/>
  <c r="F3880"/>
  <c r="K3880" s="1"/>
  <c r="A3877" l="1"/>
  <c r="B3877" s="1"/>
  <c r="O3877"/>
  <c r="S3876"/>
  <c r="P3876"/>
  <c r="R3877"/>
  <c r="D3874"/>
  <c r="E3878"/>
  <c r="A3878" s="1"/>
  <c r="B3878" s="1"/>
  <c r="C3881"/>
  <c r="F3881"/>
  <c r="K3881" s="1"/>
  <c r="S3878" l="1"/>
  <c r="P3878"/>
  <c r="S3877"/>
  <c r="P3877"/>
  <c r="O3878"/>
  <c r="R3878"/>
  <c r="D3875"/>
  <c r="E3879"/>
  <c r="R3879" s="1"/>
  <c r="C3882"/>
  <c r="F3882"/>
  <c r="K3882" s="1"/>
  <c r="O3879" l="1"/>
  <c r="A3879"/>
  <c r="B3879" s="1"/>
  <c r="D3876"/>
  <c r="E3880"/>
  <c r="A3880" s="1"/>
  <c r="B3880" s="1"/>
  <c r="C3883"/>
  <c r="F3883"/>
  <c r="K3883" s="1"/>
  <c r="S3880" l="1"/>
  <c r="P3880"/>
  <c r="R3880"/>
  <c r="S3879"/>
  <c r="P3879"/>
  <c r="O3880"/>
  <c r="D3877"/>
  <c r="E3881"/>
  <c r="R3881" s="1"/>
  <c r="C3884"/>
  <c r="F3884"/>
  <c r="K3884" s="1"/>
  <c r="O3881" l="1"/>
  <c r="A3881"/>
  <c r="B3881" s="1"/>
  <c r="D3878"/>
  <c r="E3882"/>
  <c r="C3885"/>
  <c r="F3885"/>
  <c r="K3885" s="1"/>
  <c r="O3882" l="1"/>
  <c r="A3882"/>
  <c r="B3882" s="1"/>
  <c r="S3881"/>
  <c r="P3881"/>
  <c r="R3882"/>
  <c r="D3879"/>
  <c r="E3883"/>
  <c r="O3883" s="1"/>
  <c r="C3886"/>
  <c r="F3886"/>
  <c r="K3886" s="1"/>
  <c r="A3883" l="1"/>
  <c r="B3883" s="1"/>
  <c r="S3882"/>
  <c r="P3882"/>
  <c r="R3883"/>
  <c r="D3880"/>
  <c r="E3884"/>
  <c r="R3884" s="1"/>
  <c r="C3887"/>
  <c r="F3887"/>
  <c r="K3887" s="1"/>
  <c r="S3883" l="1"/>
  <c r="P3883"/>
  <c r="A3884"/>
  <c r="B3884" s="1"/>
  <c r="O3884"/>
  <c r="D3881"/>
  <c r="E3885"/>
  <c r="A3885" s="1"/>
  <c r="B3885" s="1"/>
  <c r="C3888"/>
  <c r="F3888"/>
  <c r="K3888" s="1"/>
  <c r="R3885" l="1"/>
  <c r="S3885"/>
  <c r="P3885"/>
  <c r="S3884"/>
  <c r="P3884"/>
  <c r="O3885"/>
  <c r="D3882"/>
  <c r="E3886"/>
  <c r="O3886" s="1"/>
  <c r="C3889"/>
  <c r="F3889"/>
  <c r="K3889" s="1"/>
  <c r="A3886" l="1"/>
  <c r="B3886" s="1"/>
  <c r="R3886"/>
  <c r="D3883"/>
  <c r="E3887"/>
  <c r="C3890"/>
  <c r="F3890"/>
  <c r="K3890" s="1"/>
  <c r="A3887" l="1"/>
  <c r="B3887" s="1"/>
  <c r="S3886"/>
  <c r="P3886"/>
  <c r="O3887"/>
  <c r="R3887"/>
  <c r="D3884"/>
  <c r="E3888"/>
  <c r="R3888" s="1"/>
  <c r="C3891"/>
  <c r="F3891"/>
  <c r="K3891" s="1"/>
  <c r="A3888" l="1"/>
  <c r="B3888" s="1"/>
  <c r="S3887"/>
  <c r="P3887"/>
  <c r="O3888"/>
  <c r="D3885"/>
  <c r="E3889"/>
  <c r="A3889" s="1"/>
  <c r="B3889" s="1"/>
  <c r="C3892"/>
  <c r="F3892"/>
  <c r="K3892" s="1"/>
  <c r="O3889" l="1"/>
  <c r="S3889"/>
  <c r="P3889"/>
  <c r="R3889"/>
  <c r="S3888"/>
  <c r="P3888"/>
  <c r="D3886"/>
  <c r="E3890"/>
  <c r="R3890" s="1"/>
  <c r="C3893"/>
  <c r="F3893"/>
  <c r="K3893" s="1"/>
  <c r="A3890" l="1"/>
  <c r="B3890" s="1"/>
  <c r="S3890" s="1"/>
  <c r="O3890"/>
  <c r="D3887"/>
  <c r="E3891"/>
  <c r="C3894"/>
  <c r="F3894"/>
  <c r="K3894" s="1"/>
  <c r="P3890" l="1"/>
  <c r="A3891"/>
  <c r="B3891" s="1"/>
  <c r="O3891"/>
  <c r="R3891"/>
  <c r="D3888"/>
  <c r="E3892"/>
  <c r="C3895"/>
  <c r="F3895"/>
  <c r="K3895" s="1"/>
  <c r="S3891" l="1"/>
  <c r="P3891"/>
  <c r="A3892"/>
  <c r="B3892" s="1"/>
  <c r="R3892"/>
  <c r="O3892"/>
  <c r="D3889"/>
  <c r="E3893"/>
  <c r="A3893" s="1"/>
  <c r="B3893" s="1"/>
  <c r="C3896"/>
  <c r="F3896"/>
  <c r="K3896" s="1"/>
  <c r="S3893" l="1"/>
  <c r="P3893"/>
  <c r="S3892"/>
  <c r="P3892"/>
  <c r="O3893"/>
  <c r="R3893"/>
  <c r="D3890"/>
  <c r="E3894"/>
  <c r="R3894" s="1"/>
  <c r="C3897"/>
  <c r="F3897"/>
  <c r="K3897" s="1"/>
  <c r="A3894" l="1"/>
  <c r="B3894" s="1"/>
  <c r="O3894"/>
  <c r="D3891"/>
  <c r="E3895"/>
  <c r="A3895" s="1"/>
  <c r="B3895" s="1"/>
  <c r="C3898"/>
  <c r="F3898"/>
  <c r="K3898" s="1"/>
  <c r="S3895" l="1"/>
  <c r="P3895"/>
  <c r="O3895"/>
  <c r="R3895"/>
  <c r="S3894"/>
  <c r="P3894"/>
  <c r="D3892"/>
  <c r="E3896"/>
  <c r="R3896" s="1"/>
  <c r="C3899"/>
  <c r="F3899"/>
  <c r="K3899" s="1"/>
  <c r="O3896" l="1"/>
  <c r="A3896"/>
  <c r="B3896" s="1"/>
  <c r="D3893"/>
  <c r="E3897"/>
  <c r="C3900"/>
  <c r="F3900"/>
  <c r="K3900" s="1"/>
  <c r="A3897" l="1"/>
  <c r="B3897" s="1"/>
  <c r="R3897"/>
  <c r="S3896"/>
  <c r="P3896"/>
  <c r="O3897"/>
  <c r="D3894"/>
  <c r="E3898"/>
  <c r="O3898" s="1"/>
  <c r="C3901"/>
  <c r="F3901"/>
  <c r="A3898" l="1"/>
  <c r="B3898" s="1"/>
  <c r="S3897"/>
  <c r="P3897"/>
  <c r="R3898"/>
  <c r="D3895"/>
  <c r="E3899"/>
  <c r="O3899" s="1"/>
  <c r="C3902"/>
  <c r="F3902"/>
  <c r="S3898" l="1"/>
  <c r="P3898"/>
  <c r="A3899"/>
  <c r="B3899" s="1"/>
  <c r="R3899"/>
  <c r="D3896"/>
  <c r="E3900"/>
  <c r="O3900" s="1"/>
  <c r="C3903"/>
  <c r="F3903"/>
  <c r="K3903" s="1"/>
  <c r="R3900" l="1"/>
  <c r="S3899"/>
  <c r="P3899"/>
  <c r="A3900"/>
  <c r="B3900" s="1"/>
  <c r="D3897"/>
  <c r="E3901"/>
  <c r="A3901" s="1"/>
  <c r="B3901" s="1"/>
  <c r="C3904"/>
  <c r="F3904"/>
  <c r="K3904" s="1"/>
  <c r="S3900" l="1"/>
  <c r="P3900"/>
  <c r="D3898"/>
  <c r="E3902"/>
  <c r="A3902" s="1"/>
  <c r="B3902" s="1"/>
  <c r="C3905"/>
  <c r="F3905"/>
  <c r="S3902" l="1"/>
  <c r="P3902"/>
  <c r="D3899"/>
  <c r="E3903"/>
  <c r="R3903" s="1"/>
  <c r="C3906"/>
  <c r="F3906"/>
  <c r="K3906" s="1"/>
  <c r="O3903" l="1"/>
  <c r="A3903"/>
  <c r="B3903" s="1"/>
  <c r="D3900"/>
  <c r="E3904"/>
  <c r="A3904" s="1"/>
  <c r="B3904" s="1"/>
  <c r="C3907"/>
  <c r="F3907"/>
  <c r="K3907" s="1"/>
  <c r="S3904" l="1"/>
  <c r="P3904"/>
  <c r="S3903"/>
  <c r="P3903"/>
  <c r="R3904"/>
  <c r="O3904"/>
  <c r="D3901"/>
  <c r="E3905"/>
  <c r="C3908"/>
  <c r="F3908"/>
  <c r="K3908" s="1"/>
  <c r="A3905" l="1"/>
  <c r="D3902"/>
  <c r="E3906"/>
  <c r="C3909"/>
  <c r="F3909"/>
  <c r="K3909" s="1"/>
  <c r="A3906" l="1"/>
  <c r="B3906" s="1"/>
  <c r="R3906"/>
  <c r="B3905"/>
  <c r="O3906"/>
  <c r="D3903"/>
  <c r="E3907"/>
  <c r="C3910"/>
  <c r="F3910"/>
  <c r="K3910" s="1"/>
  <c r="O3907" l="1"/>
  <c r="A3907"/>
  <c r="B3907" s="1"/>
  <c r="S3905"/>
  <c r="P3905"/>
  <c r="S3906"/>
  <c r="P3906"/>
  <c r="R3907"/>
  <c r="D3904"/>
  <c r="E3908"/>
  <c r="C3911"/>
  <c r="F3911"/>
  <c r="K3911" s="1"/>
  <c r="A3908" l="1"/>
  <c r="B3908" s="1"/>
  <c r="O3908"/>
  <c r="S3907"/>
  <c r="P3907"/>
  <c r="R3908"/>
  <c r="D3905"/>
  <c r="E3909"/>
  <c r="A3909" s="1"/>
  <c r="B3909" s="1"/>
  <c r="C3912"/>
  <c r="F3912"/>
  <c r="K3912" s="1"/>
  <c r="S3909" l="1"/>
  <c r="P3909"/>
  <c r="S3908"/>
  <c r="P3908"/>
  <c r="R3909"/>
  <c r="O3909"/>
  <c r="D3906"/>
  <c r="E3910"/>
  <c r="A3910" s="1"/>
  <c r="B3910" s="1"/>
  <c r="C3913"/>
  <c r="F3913"/>
  <c r="K3913" s="1"/>
  <c r="S3910" l="1"/>
  <c r="P3910"/>
  <c r="O3910"/>
  <c r="R3910"/>
  <c r="D3907"/>
  <c r="E3911"/>
  <c r="R3911" s="1"/>
  <c r="C3914"/>
  <c r="F3914"/>
  <c r="K3914" s="1"/>
  <c r="A3911" l="1"/>
  <c r="B3911" s="1"/>
  <c r="P3911" s="1"/>
  <c r="O3911"/>
  <c r="D3908"/>
  <c r="E3912"/>
  <c r="C3915"/>
  <c r="F3915"/>
  <c r="K3915" s="1"/>
  <c r="S3911" l="1"/>
  <c r="O3912"/>
  <c r="R3912"/>
  <c r="A3912"/>
  <c r="B3912" s="1"/>
  <c r="D3909"/>
  <c r="E3913"/>
  <c r="C3916"/>
  <c r="F3916"/>
  <c r="K3916" s="1"/>
  <c r="A3913" l="1"/>
  <c r="B3913" s="1"/>
  <c r="S3912"/>
  <c r="P3912"/>
  <c r="R3913"/>
  <c r="O3913"/>
  <c r="D3910"/>
  <c r="E3914"/>
  <c r="A3914" s="1"/>
  <c r="B3914" s="1"/>
  <c r="C3917"/>
  <c r="F3917"/>
  <c r="K3917" s="1"/>
  <c r="S3914" l="1"/>
  <c r="P3914"/>
  <c r="S3913"/>
  <c r="P3913"/>
  <c r="R3914"/>
  <c r="O3914"/>
  <c r="D3911"/>
  <c r="E3915"/>
  <c r="C3918"/>
  <c r="F3918"/>
  <c r="K3918" s="1"/>
  <c r="O3915" l="1"/>
  <c r="A3915"/>
  <c r="B3915" s="1"/>
  <c r="R3915"/>
  <c r="D3912"/>
  <c r="E3916"/>
  <c r="C3919"/>
  <c r="F3919"/>
  <c r="K3919" s="1"/>
  <c r="O3916" l="1"/>
  <c r="A3916"/>
  <c r="B3916" s="1"/>
  <c r="S3915"/>
  <c r="P3915"/>
  <c r="R3916"/>
  <c r="D3913"/>
  <c r="E3917"/>
  <c r="A3917" s="1"/>
  <c r="B3917" s="1"/>
  <c r="C3920"/>
  <c r="F3920"/>
  <c r="K3920" s="1"/>
  <c r="S3917" l="1"/>
  <c r="P3917"/>
  <c r="R3917"/>
  <c r="S3916"/>
  <c r="P3916"/>
  <c r="O3917"/>
  <c r="D3914"/>
  <c r="E3918"/>
  <c r="C3921"/>
  <c r="F3921"/>
  <c r="K3921" s="1"/>
  <c r="R3918" l="1"/>
  <c r="O3918"/>
  <c r="A3918"/>
  <c r="B3918" s="1"/>
  <c r="D3915"/>
  <c r="E3919"/>
  <c r="C3922"/>
  <c r="F3922"/>
  <c r="K3922" s="1"/>
  <c r="O3919" l="1"/>
  <c r="S3918"/>
  <c r="P3918"/>
  <c r="A3919"/>
  <c r="B3919" s="1"/>
  <c r="R3919"/>
  <c r="D3916"/>
  <c r="E3920"/>
  <c r="A3920" s="1"/>
  <c r="B3920" s="1"/>
  <c r="C3923"/>
  <c r="F3923"/>
  <c r="K3923" s="1"/>
  <c r="S3920" l="1"/>
  <c r="P3920"/>
  <c r="S3919"/>
  <c r="P3919"/>
  <c r="O3920"/>
  <c r="R3920"/>
  <c r="D3917"/>
  <c r="E3921"/>
  <c r="C3924"/>
  <c r="F3924"/>
  <c r="K3924" s="1"/>
  <c r="A3921" l="1"/>
  <c r="B3921" s="1"/>
  <c r="R3921"/>
  <c r="O3921"/>
  <c r="D3918"/>
  <c r="E3922"/>
  <c r="C3925"/>
  <c r="F3925"/>
  <c r="K3925" s="1"/>
  <c r="P3921" l="1"/>
  <c r="S3921"/>
  <c r="A3922"/>
  <c r="B3922" s="1"/>
  <c r="R3922"/>
  <c r="O3922"/>
  <c r="D3919"/>
  <c r="E3923"/>
  <c r="O3923" s="1"/>
  <c r="C3926"/>
  <c r="F3926"/>
  <c r="K3926" s="1"/>
  <c r="S3922" l="1"/>
  <c r="P3922"/>
  <c r="A3923"/>
  <c r="B3923" s="1"/>
  <c r="R3923"/>
  <c r="D3920"/>
  <c r="E3924"/>
  <c r="O3924" s="1"/>
  <c r="C3927"/>
  <c r="F3927"/>
  <c r="K3927" s="1"/>
  <c r="A3924" l="1"/>
  <c r="B3924" s="1"/>
  <c r="S3924" s="1"/>
  <c r="S3923"/>
  <c r="P3923"/>
  <c r="P3924"/>
  <c r="R3924"/>
  <c r="D3921"/>
  <c r="E3925"/>
  <c r="C3928"/>
  <c r="F3928"/>
  <c r="K3928" s="1"/>
  <c r="R3925" l="1"/>
  <c r="A3925"/>
  <c r="B3925" s="1"/>
  <c r="O3925"/>
  <c r="D3922"/>
  <c r="E3926"/>
  <c r="C3929"/>
  <c r="F3929"/>
  <c r="K3929" s="1"/>
  <c r="A3926" l="1"/>
  <c r="B3926" s="1"/>
  <c r="O3926"/>
  <c r="P3925"/>
  <c r="S3925"/>
  <c r="R3926"/>
  <c r="D3923"/>
  <c r="E3927"/>
  <c r="O3927" s="1"/>
  <c r="C3930"/>
  <c r="F3930"/>
  <c r="K3930" s="1"/>
  <c r="S3926" l="1"/>
  <c r="P3926"/>
  <c r="A3927"/>
  <c r="B3927" s="1"/>
  <c r="R3927"/>
  <c r="D3924"/>
  <c r="E3928"/>
  <c r="R3928" s="1"/>
  <c r="C3931"/>
  <c r="F3931"/>
  <c r="K3931" s="1"/>
  <c r="O3928" l="1"/>
  <c r="S3927"/>
  <c r="P3927"/>
  <c r="A3928"/>
  <c r="B3928" s="1"/>
  <c r="D3925"/>
  <c r="E3929"/>
  <c r="C3932"/>
  <c r="F3932"/>
  <c r="R3929" l="1"/>
  <c r="O3929"/>
  <c r="S3928"/>
  <c r="P3928"/>
  <c r="A3929"/>
  <c r="B3929" s="1"/>
  <c r="D3926"/>
  <c r="E3930"/>
  <c r="C3933"/>
  <c r="F3933"/>
  <c r="A3930" l="1"/>
  <c r="B3930" s="1"/>
  <c r="R3930"/>
  <c r="P3929"/>
  <c r="S3929"/>
  <c r="O3930"/>
  <c r="D3927"/>
  <c r="E3931"/>
  <c r="O3931" s="1"/>
  <c r="C3934"/>
  <c r="F3934"/>
  <c r="K3934" s="1"/>
  <c r="S3930" l="1"/>
  <c r="P3930"/>
  <c r="A3931"/>
  <c r="B3931" s="1"/>
  <c r="R3931"/>
  <c r="D3928"/>
  <c r="E3932"/>
  <c r="A3932" s="1"/>
  <c r="B3932" s="1"/>
  <c r="C3935"/>
  <c r="F3935"/>
  <c r="K3935" s="1"/>
  <c r="S3931" l="1"/>
  <c r="P3931"/>
  <c r="D3929"/>
  <c r="E3933"/>
  <c r="C3936"/>
  <c r="F3936"/>
  <c r="A3933" l="1"/>
  <c r="B3933" s="1"/>
  <c r="D3930"/>
  <c r="E3934"/>
  <c r="C3937"/>
  <c r="F3937"/>
  <c r="K3937" s="1"/>
  <c r="A3934" l="1"/>
  <c r="B3934" s="1"/>
  <c r="P3933"/>
  <c r="S3933"/>
  <c r="O3934"/>
  <c r="R3934"/>
  <c r="D3931"/>
  <c r="E3935"/>
  <c r="O3935" s="1"/>
  <c r="C3938"/>
  <c r="F3938"/>
  <c r="K3938" s="1"/>
  <c r="S3934" l="1"/>
  <c r="P3934"/>
  <c r="A3935"/>
  <c r="B3935" s="1"/>
  <c r="R3935"/>
  <c r="D3932"/>
  <c r="E3936"/>
  <c r="C3939"/>
  <c r="F3939"/>
  <c r="K3939" s="1"/>
  <c r="S3935" l="1"/>
  <c r="P3935"/>
  <c r="A3936"/>
  <c r="D3933"/>
  <c r="E3937"/>
  <c r="A3937" s="1"/>
  <c r="B3937" s="1"/>
  <c r="C3940"/>
  <c r="F3940"/>
  <c r="K3940" s="1"/>
  <c r="B3936" l="1"/>
  <c r="P3937"/>
  <c r="S3937"/>
  <c r="O3937"/>
  <c r="R3937"/>
  <c r="D3934"/>
  <c r="E3938"/>
  <c r="C3941"/>
  <c r="F3941"/>
  <c r="K3941" s="1"/>
  <c r="A3938" l="1"/>
  <c r="B3938" s="1"/>
  <c r="R3938"/>
  <c r="S3936"/>
  <c r="P3936"/>
  <c r="O3938"/>
  <c r="D3935"/>
  <c r="E3939"/>
  <c r="C3942"/>
  <c r="F3942"/>
  <c r="K3942" s="1"/>
  <c r="S3938" l="1"/>
  <c r="P3938"/>
  <c r="A3939"/>
  <c r="B3939" s="1"/>
  <c r="R3939"/>
  <c r="O3939"/>
  <c r="D3936"/>
  <c r="E3940"/>
  <c r="R3940" s="1"/>
  <c r="C3943"/>
  <c r="F3943"/>
  <c r="K3943" s="1"/>
  <c r="A3940" l="1"/>
  <c r="B3940" s="1"/>
  <c r="S3940" s="1"/>
  <c r="S3939"/>
  <c r="P3939"/>
  <c r="O3940"/>
  <c r="D3937"/>
  <c r="E3941"/>
  <c r="O3941" s="1"/>
  <c r="C3944"/>
  <c r="F3944"/>
  <c r="K3944" s="1"/>
  <c r="P3940" l="1"/>
  <c r="R3941"/>
  <c r="A3941"/>
  <c r="B3941" s="1"/>
  <c r="D3938"/>
  <c r="E3942"/>
  <c r="A3942" s="1"/>
  <c r="B3942" s="1"/>
  <c r="C3945"/>
  <c r="F3945"/>
  <c r="K3945" s="1"/>
  <c r="S3942" l="1"/>
  <c r="P3942"/>
  <c r="P3941"/>
  <c r="S3941"/>
  <c r="R3942"/>
  <c r="O3942"/>
  <c r="D3939"/>
  <c r="E3943"/>
  <c r="C3946"/>
  <c r="F3946"/>
  <c r="K3946" s="1"/>
  <c r="A3943" l="1"/>
  <c r="B3943" s="1"/>
  <c r="O3943"/>
  <c r="R3943"/>
  <c r="D3940"/>
  <c r="E3944"/>
  <c r="C3947"/>
  <c r="F3947"/>
  <c r="K3947" s="1"/>
  <c r="S3943" l="1"/>
  <c r="P3943"/>
  <c r="O3944"/>
  <c r="A3944"/>
  <c r="B3944" s="1"/>
  <c r="R3944"/>
  <c r="D3941"/>
  <c r="E3945"/>
  <c r="A3945" s="1"/>
  <c r="B3945" s="1"/>
  <c r="C3948"/>
  <c r="F3948"/>
  <c r="K3948" s="1"/>
  <c r="S3945" l="1"/>
  <c r="P3945"/>
  <c r="S3944"/>
  <c r="P3944"/>
  <c r="O3945"/>
  <c r="R3945"/>
  <c r="D3942"/>
  <c r="E3946"/>
  <c r="C3949"/>
  <c r="F3949"/>
  <c r="K3949" s="1"/>
  <c r="A3946" l="1"/>
  <c r="B3946" s="1"/>
  <c r="R3946"/>
  <c r="O3946"/>
  <c r="D3943"/>
  <c r="E3947"/>
  <c r="C3950"/>
  <c r="F3950"/>
  <c r="K3950" s="1"/>
  <c r="S3946" l="1"/>
  <c r="P3946"/>
  <c r="A3947"/>
  <c r="B3947" s="1"/>
  <c r="R3947"/>
  <c r="O3947"/>
  <c r="D3944"/>
  <c r="E3948"/>
  <c r="O3948" s="1"/>
  <c r="C3951"/>
  <c r="F3951"/>
  <c r="K3951" s="1"/>
  <c r="S3947" l="1"/>
  <c r="P3947"/>
  <c r="A3948"/>
  <c r="B3948" s="1"/>
  <c r="R3948"/>
  <c r="D3945"/>
  <c r="E3949"/>
  <c r="A3949" s="1"/>
  <c r="B3949" s="1"/>
  <c r="C3952"/>
  <c r="F3952"/>
  <c r="K3952" s="1"/>
  <c r="O3949" l="1"/>
  <c r="S3949"/>
  <c r="P3949"/>
  <c r="S3948"/>
  <c r="P3948"/>
  <c r="R3949"/>
  <c r="D3946"/>
  <c r="E3950"/>
  <c r="A3950" s="1"/>
  <c r="B3950" s="1"/>
  <c r="C3953"/>
  <c r="F3953"/>
  <c r="K3953" s="1"/>
  <c r="S3950" l="1"/>
  <c r="P3950"/>
  <c r="R3950"/>
  <c r="O3950"/>
  <c r="D3947"/>
  <c r="E3951"/>
  <c r="R3951" s="1"/>
  <c r="C3954"/>
  <c r="F3954"/>
  <c r="K3954" s="1"/>
  <c r="O3951" l="1"/>
  <c r="A3951"/>
  <c r="B3951" s="1"/>
  <c r="D3948"/>
  <c r="E3952"/>
  <c r="C3955"/>
  <c r="F3955"/>
  <c r="K3955" s="1"/>
  <c r="S3951" l="1"/>
  <c r="P3951"/>
  <c r="A3952"/>
  <c r="B3952" s="1"/>
  <c r="O3952"/>
  <c r="R3952"/>
  <c r="D3949"/>
  <c r="E3953"/>
  <c r="R3953" s="1"/>
  <c r="C3956"/>
  <c r="F3956"/>
  <c r="K3956" s="1"/>
  <c r="O3953" l="1"/>
  <c r="S3952"/>
  <c r="P3952"/>
  <c r="A3953"/>
  <c r="B3953" s="1"/>
  <c r="D3950"/>
  <c r="E3954"/>
  <c r="C3957"/>
  <c r="F3957"/>
  <c r="K3957" s="1"/>
  <c r="A3954" l="1"/>
  <c r="B3954" s="1"/>
  <c r="S3953"/>
  <c r="P3953"/>
  <c r="R3954"/>
  <c r="O3954"/>
  <c r="D3951"/>
  <c r="E3955"/>
  <c r="A3955" s="1"/>
  <c r="B3955" s="1"/>
  <c r="C3958"/>
  <c r="F3958"/>
  <c r="K3958" s="1"/>
  <c r="S3955" l="1"/>
  <c r="P3955"/>
  <c r="S3954"/>
  <c r="P3954"/>
  <c r="R3955"/>
  <c r="O3955"/>
  <c r="D3952"/>
  <c r="E3956"/>
  <c r="C3959"/>
  <c r="F3959"/>
  <c r="K3959" s="1"/>
  <c r="O3956" l="1"/>
  <c r="A3956"/>
  <c r="B3956" s="1"/>
  <c r="R3956"/>
  <c r="D3953"/>
  <c r="E3957"/>
  <c r="C3960"/>
  <c r="F3960"/>
  <c r="K3960" s="1"/>
  <c r="A3957" l="1"/>
  <c r="B3957" s="1"/>
  <c r="O3957"/>
  <c r="S3956"/>
  <c r="P3956"/>
  <c r="R3957"/>
  <c r="D3954"/>
  <c r="E3958"/>
  <c r="A3958" s="1"/>
  <c r="B3958" s="1"/>
  <c r="C3961"/>
  <c r="F3961"/>
  <c r="K3961" s="1"/>
  <c r="S3958" l="1"/>
  <c r="P3958"/>
  <c r="R3958"/>
  <c r="S3957"/>
  <c r="P3957"/>
  <c r="O3958"/>
  <c r="D3955"/>
  <c r="E3959"/>
  <c r="O3959" s="1"/>
  <c r="C3962"/>
  <c r="F3962"/>
  <c r="K3962" s="1"/>
  <c r="R3959" l="1"/>
  <c r="A3959"/>
  <c r="B3959" s="1"/>
  <c r="D3956"/>
  <c r="E3960"/>
  <c r="C3963"/>
  <c r="F3963"/>
  <c r="O3960" l="1"/>
  <c r="A3960"/>
  <c r="B3960" s="1"/>
  <c r="S3959"/>
  <c r="P3959"/>
  <c r="R3960"/>
  <c r="D3957"/>
  <c r="E3961"/>
  <c r="C3964"/>
  <c r="F3964"/>
  <c r="A3961" l="1"/>
  <c r="B3961" s="1"/>
  <c r="O3961"/>
  <c r="S3960"/>
  <c r="P3960"/>
  <c r="R3961"/>
  <c r="D3958"/>
  <c r="E3962"/>
  <c r="A3962" s="1"/>
  <c r="B3962" s="1"/>
  <c r="C3965"/>
  <c r="F3965"/>
  <c r="K3965" s="1"/>
  <c r="S3962" l="1"/>
  <c r="P3962"/>
  <c r="S3961"/>
  <c r="P3961"/>
  <c r="R3962"/>
  <c r="O3962"/>
  <c r="D3959"/>
  <c r="E3963"/>
  <c r="C3966"/>
  <c r="F3966"/>
  <c r="K3966" s="1"/>
  <c r="A3963" l="1"/>
  <c r="B3963" s="1"/>
  <c r="D3960"/>
  <c r="E3964"/>
  <c r="C3967"/>
  <c r="F3967"/>
  <c r="A3964" l="1"/>
  <c r="B3964" s="1"/>
  <c r="S3963"/>
  <c r="P3963"/>
  <c r="D3961"/>
  <c r="E3965"/>
  <c r="A3965" s="1"/>
  <c r="B3965" s="1"/>
  <c r="C3968"/>
  <c r="F3968"/>
  <c r="K3968" s="1"/>
  <c r="O3965" l="1"/>
  <c r="S3965"/>
  <c r="P3965"/>
  <c r="R3965"/>
  <c r="D3962"/>
  <c r="E3966"/>
  <c r="C3969"/>
  <c r="F3969"/>
  <c r="K3969" s="1"/>
  <c r="R3966" l="1"/>
  <c r="A3966"/>
  <c r="B3966" s="1"/>
  <c r="O3966"/>
  <c r="D3963"/>
  <c r="E3967"/>
  <c r="C3970"/>
  <c r="F3970"/>
  <c r="K3970" s="1"/>
  <c r="A3967" l="1"/>
  <c r="S3966"/>
  <c r="P3966"/>
  <c r="D3964"/>
  <c r="E3968"/>
  <c r="A3968" s="1"/>
  <c r="B3968" s="1"/>
  <c r="C3971"/>
  <c r="F3971"/>
  <c r="K3971" s="1"/>
  <c r="S3968" l="1"/>
  <c r="P3968"/>
  <c r="B3967"/>
  <c r="O3968"/>
  <c r="R3968"/>
  <c r="D3965"/>
  <c r="E3969"/>
  <c r="R3969" s="1"/>
  <c r="C3972"/>
  <c r="F3972"/>
  <c r="K3972" s="1"/>
  <c r="A3969" l="1"/>
  <c r="B3969" s="1"/>
  <c r="S3969" s="1"/>
  <c r="O3969"/>
  <c r="D3966"/>
  <c r="E3970"/>
  <c r="R3970" s="1"/>
  <c r="C3973"/>
  <c r="F3973"/>
  <c r="K3973" s="1"/>
  <c r="P3969" l="1"/>
  <c r="O3970"/>
  <c r="A3970"/>
  <c r="B3970" s="1"/>
  <c r="D3967"/>
  <c r="E3971"/>
  <c r="C3974"/>
  <c r="F3974"/>
  <c r="K3974" s="1"/>
  <c r="R3971" l="1"/>
  <c r="O3971"/>
  <c r="S3970"/>
  <c r="P3970"/>
  <c r="A3971"/>
  <c r="B3971" s="1"/>
  <c r="D3968"/>
  <c r="E3972"/>
  <c r="A3972" s="1"/>
  <c r="B3972" s="1"/>
  <c r="C3975"/>
  <c r="F3975"/>
  <c r="K3975" s="1"/>
  <c r="S3972" l="1"/>
  <c r="P3972"/>
  <c r="R3972"/>
  <c r="S3971"/>
  <c r="P3971"/>
  <c r="O3972"/>
  <c r="D3969"/>
  <c r="E3973"/>
  <c r="R3973" s="1"/>
  <c r="C3976"/>
  <c r="F3976"/>
  <c r="K3976" s="1"/>
  <c r="A3973" l="1"/>
  <c r="B3973" s="1"/>
  <c r="S3973" s="1"/>
  <c r="O3973"/>
  <c r="D3970"/>
  <c r="E3974"/>
  <c r="C3977"/>
  <c r="F3977"/>
  <c r="K3977" s="1"/>
  <c r="P3973" l="1"/>
  <c r="O3974"/>
  <c r="R3974"/>
  <c r="A3974"/>
  <c r="B3974" s="1"/>
  <c r="D3971"/>
  <c r="E3975"/>
  <c r="C3978"/>
  <c r="F3978"/>
  <c r="K3978" s="1"/>
  <c r="A3975" l="1"/>
  <c r="B3975" s="1"/>
  <c r="S3974"/>
  <c r="P3974"/>
  <c r="R3975"/>
  <c r="O3975"/>
  <c r="D3972"/>
  <c r="E3976"/>
  <c r="A3976" s="1"/>
  <c r="B3976" s="1"/>
  <c r="C3979"/>
  <c r="F3979"/>
  <c r="K3979" s="1"/>
  <c r="S3976" l="1"/>
  <c r="P3976"/>
  <c r="S3975"/>
  <c r="P3975"/>
  <c r="O3976"/>
  <c r="R3976"/>
  <c r="D3973"/>
  <c r="E3977"/>
  <c r="O3977" s="1"/>
  <c r="C3980"/>
  <c r="F3980"/>
  <c r="K3980" s="1"/>
  <c r="A3977" l="1"/>
  <c r="B3977" s="1"/>
  <c r="R3977"/>
  <c r="D3974"/>
  <c r="E3978"/>
  <c r="C3981"/>
  <c r="F3981"/>
  <c r="K3981" s="1"/>
  <c r="P3977" l="1"/>
  <c r="S3977"/>
  <c r="A3978"/>
  <c r="B3978" s="1"/>
  <c r="O3978"/>
  <c r="R3978"/>
  <c r="D3975"/>
  <c r="E3979"/>
  <c r="O3979" s="1"/>
  <c r="C3982"/>
  <c r="F3982"/>
  <c r="K3982" s="1"/>
  <c r="R3979" l="1"/>
  <c r="S3978"/>
  <c r="P3978"/>
  <c r="A3979"/>
  <c r="B3979" s="1"/>
  <c r="D3976"/>
  <c r="E3980"/>
  <c r="C3983"/>
  <c r="F3983"/>
  <c r="K3983" s="1"/>
  <c r="A3980" l="1"/>
  <c r="B3980" s="1"/>
  <c r="S3979"/>
  <c r="P3979"/>
  <c r="R3980"/>
  <c r="O3980"/>
  <c r="D3977"/>
  <c r="E3981"/>
  <c r="O3981" s="1"/>
  <c r="C3984"/>
  <c r="F3984"/>
  <c r="K3984" s="1"/>
  <c r="S3980" l="1"/>
  <c r="P3980"/>
  <c r="A3981"/>
  <c r="B3981" s="1"/>
  <c r="R3981"/>
  <c r="D3978"/>
  <c r="E3982"/>
  <c r="R3982" s="1"/>
  <c r="C3985"/>
  <c r="F3985"/>
  <c r="K3985" s="1"/>
  <c r="A3982" l="1"/>
  <c r="B3982" s="1"/>
  <c r="S3982" s="1"/>
  <c r="P3981"/>
  <c r="S3981"/>
  <c r="O3982"/>
  <c r="D3979"/>
  <c r="E3983"/>
  <c r="A3983" s="1"/>
  <c r="B3983" s="1"/>
  <c r="C3986"/>
  <c r="F3986"/>
  <c r="K3986" s="1"/>
  <c r="P3982" l="1"/>
  <c r="S3983"/>
  <c r="P3983"/>
  <c r="R3983"/>
  <c r="O3983"/>
  <c r="D3980"/>
  <c r="E3984"/>
  <c r="R3984" s="1"/>
  <c r="C3987"/>
  <c r="F3987"/>
  <c r="K3987" s="1"/>
  <c r="O3984" l="1"/>
  <c r="A3984"/>
  <c r="B3984" s="1"/>
  <c r="D3981"/>
  <c r="E3985"/>
  <c r="O3985" s="1"/>
  <c r="C3988"/>
  <c r="F3988"/>
  <c r="K3988" s="1"/>
  <c r="S3984" l="1"/>
  <c r="P3984"/>
  <c r="A3985"/>
  <c r="B3985" s="1"/>
  <c r="R3985"/>
  <c r="D3982"/>
  <c r="E3986"/>
  <c r="R3986" s="1"/>
  <c r="C3989"/>
  <c r="F3989"/>
  <c r="K3989" s="1"/>
  <c r="O3986" l="1"/>
  <c r="P3985"/>
  <c r="S3985"/>
  <c r="A3986"/>
  <c r="B3986" s="1"/>
  <c r="D3983"/>
  <c r="E3987"/>
  <c r="C3990"/>
  <c r="F3990"/>
  <c r="K3990" s="1"/>
  <c r="R3987" l="1"/>
  <c r="O3987"/>
  <c r="S3986"/>
  <c r="P3986"/>
  <c r="A3987"/>
  <c r="B3987" s="1"/>
  <c r="D3984"/>
  <c r="E3988"/>
  <c r="A3988" s="1"/>
  <c r="B3988" s="1"/>
  <c r="C3991"/>
  <c r="F3991"/>
  <c r="S3988" l="1"/>
  <c r="P3988"/>
  <c r="R3988"/>
  <c r="S3987"/>
  <c r="P3987"/>
  <c r="O3988"/>
  <c r="D3985"/>
  <c r="E3989"/>
  <c r="O3989" s="1"/>
  <c r="C3992"/>
  <c r="F3992"/>
  <c r="R3989" l="1"/>
  <c r="A3989"/>
  <c r="B3989" s="1"/>
  <c r="D3986"/>
  <c r="E3990"/>
  <c r="C3993"/>
  <c r="F3993"/>
  <c r="K3993" s="1"/>
  <c r="A3990" l="1"/>
  <c r="B3990" s="1"/>
  <c r="O3990"/>
  <c r="P3989"/>
  <c r="S3989"/>
  <c r="R3990"/>
  <c r="D3987"/>
  <c r="E3991"/>
  <c r="C3994"/>
  <c r="F3994"/>
  <c r="K3994" s="1"/>
  <c r="S3990" l="1"/>
  <c r="P3990"/>
  <c r="A3991"/>
  <c r="B3991" s="1"/>
  <c r="D3988"/>
  <c r="E3992"/>
  <c r="C3995"/>
  <c r="F3995"/>
  <c r="A3992" l="1"/>
  <c r="B3992" s="1"/>
  <c r="D3989"/>
  <c r="E3993"/>
  <c r="C3996"/>
  <c r="F3996"/>
  <c r="K3996" s="1"/>
  <c r="O3993" l="1"/>
  <c r="A3993"/>
  <c r="B3993" s="1"/>
  <c r="S3992"/>
  <c r="P3992"/>
  <c r="R3993"/>
  <c r="D3990"/>
  <c r="E3994"/>
  <c r="A3994" s="1"/>
  <c r="B3994" s="1"/>
  <c r="C3997"/>
  <c r="F3997"/>
  <c r="K3997" s="1"/>
  <c r="S3994" l="1"/>
  <c r="P3994"/>
  <c r="O3994"/>
  <c r="P3993"/>
  <c r="S3993"/>
  <c r="R3994"/>
  <c r="D3991"/>
  <c r="E3995"/>
  <c r="C3998"/>
  <c r="F3998"/>
  <c r="K3998" s="1"/>
  <c r="A3995" l="1"/>
  <c r="D3992"/>
  <c r="E3996"/>
  <c r="C3999"/>
  <c r="F3999"/>
  <c r="K3999" s="1"/>
  <c r="R3996" l="1"/>
  <c r="O3996"/>
  <c r="B3995"/>
  <c r="A3996"/>
  <c r="B3996" s="1"/>
  <c r="D3993"/>
  <c r="E3997"/>
  <c r="A3997" s="1"/>
  <c r="B3997" s="1"/>
  <c r="C4000"/>
  <c r="F4000"/>
  <c r="K4000" s="1"/>
  <c r="P3997" l="1"/>
  <c r="S3997"/>
  <c r="S3995"/>
  <c r="P3995"/>
  <c r="R3997"/>
  <c r="S3996"/>
  <c r="P3996"/>
  <c r="O3997"/>
  <c r="D3994"/>
  <c r="E3998"/>
  <c r="A3998" s="1"/>
  <c r="B3998" s="1"/>
  <c r="C4001"/>
  <c r="F4001"/>
  <c r="K4001" s="1"/>
  <c r="O3998" l="1"/>
  <c r="S3998"/>
  <c r="P3998"/>
  <c r="R3998"/>
  <c r="D3995"/>
  <c r="E3999"/>
  <c r="C4002"/>
  <c r="F4002"/>
  <c r="K4002" s="1"/>
  <c r="A3999" l="1"/>
  <c r="B3999" s="1"/>
  <c r="R3999"/>
  <c r="O3999"/>
  <c r="D3996"/>
  <c r="E4000"/>
  <c r="C4003"/>
  <c r="F4003"/>
  <c r="K4003" s="1"/>
  <c r="S3999" l="1"/>
  <c r="P3999"/>
  <c r="A4000"/>
  <c r="B4000" s="1"/>
  <c r="R4000"/>
  <c r="O4000"/>
  <c r="D3997"/>
  <c r="E4001"/>
  <c r="A4001" s="1"/>
  <c r="B4001" s="1"/>
  <c r="C4004"/>
  <c r="F4004"/>
  <c r="K4004" s="1"/>
  <c r="P4001" l="1"/>
  <c r="S4001"/>
  <c r="S4000"/>
  <c r="P4000"/>
  <c r="O4001"/>
  <c r="R4001"/>
  <c r="D3998"/>
  <c r="E4002"/>
  <c r="R4002" s="1"/>
  <c r="C4005"/>
  <c r="F4005"/>
  <c r="K4005" s="1"/>
  <c r="A4002" l="1"/>
  <c r="B4002" s="1"/>
  <c r="O4002"/>
  <c r="D3999"/>
  <c r="E4003"/>
  <c r="A4003" s="1"/>
  <c r="B4003" s="1"/>
  <c r="C4006"/>
  <c r="F4006"/>
  <c r="K4006" s="1"/>
  <c r="S4003" l="1"/>
  <c r="P4003"/>
  <c r="O4003"/>
  <c r="R4003"/>
  <c r="S4002"/>
  <c r="P4002"/>
  <c r="D4000"/>
  <c r="E4004"/>
  <c r="R4004" s="1"/>
  <c r="C4007"/>
  <c r="F4007"/>
  <c r="K4007" s="1"/>
  <c r="O4004" l="1"/>
  <c r="A4004"/>
  <c r="B4004" s="1"/>
  <c r="D4001"/>
  <c r="E4005"/>
  <c r="C4008"/>
  <c r="F4008"/>
  <c r="K4008" s="1"/>
  <c r="A4005" l="1"/>
  <c r="B4005" s="1"/>
  <c r="R4005"/>
  <c r="S4004"/>
  <c r="P4004"/>
  <c r="O4005"/>
  <c r="D4002"/>
  <c r="E4006"/>
  <c r="O4006" s="1"/>
  <c r="C4009"/>
  <c r="F4009"/>
  <c r="K4009" s="1"/>
  <c r="A4006" l="1"/>
  <c r="B4006" s="1"/>
  <c r="P4005"/>
  <c r="S4005"/>
  <c r="R4006"/>
  <c r="D4003"/>
  <c r="E4007"/>
  <c r="O4007" s="1"/>
  <c r="C4010"/>
  <c r="F4010"/>
  <c r="K4010" s="1"/>
  <c r="A4007" l="1"/>
  <c r="B4007" s="1"/>
  <c r="P4007" s="1"/>
  <c r="S4006"/>
  <c r="P4006"/>
  <c r="R4007"/>
  <c r="D4004"/>
  <c r="E4008"/>
  <c r="A4008" s="1"/>
  <c r="B4008" s="1"/>
  <c r="C4011"/>
  <c r="F4011"/>
  <c r="K4011" s="1"/>
  <c r="S4007" l="1"/>
  <c r="S4008"/>
  <c r="P4008"/>
  <c r="R4008"/>
  <c r="O4008"/>
  <c r="D4005"/>
  <c r="E4009"/>
  <c r="R4009" s="1"/>
  <c r="C4012"/>
  <c r="F4012"/>
  <c r="K4012" s="1"/>
  <c r="O4009" l="1"/>
  <c r="A4009"/>
  <c r="B4009" s="1"/>
  <c r="D4006"/>
  <c r="E4010"/>
  <c r="O4010" s="1"/>
  <c r="C4013"/>
  <c r="F4013"/>
  <c r="K4013" s="1"/>
  <c r="P4009" l="1"/>
  <c r="S4009"/>
  <c r="A4010"/>
  <c r="B4010" s="1"/>
  <c r="R4010"/>
  <c r="D4007"/>
  <c r="E4011"/>
  <c r="R4011" s="1"/>
  <c r="C4014"/>
  <c r="F4014"/>
  <c r="K4014" s="1"/>
  <c r="O4011" l="1"/>
  <c r="S4010"/>
  <c r="P4010"/>
  <c r="A4011"/>
  <c r="B4011" s="1"/>
  <c r="D4008"/>
  <c r="E4012"/>
  <c r="C4015"/>
  <c r="F4015"/>
  <c r="K4015" s="1"/>
  <c r="S4011" l="1"/>
  <c r="P4011"/>
  <c r="R4012"/>
  <c r="O4012"/>
  <c r="A4012"/>
  <c r="B4012" s="1"/>
  <c r="D4009"/>
  <c r="E4013"/>
  <c r="R4013" s="1"/>
  <c r="C4016"/>
  <c r="F4016"/>
  <c r="K4016" s="1"/>
  <c r="S4012" l="1"/>
  <c r="P4012"/>
  <c r="O4013"/>
  <c r="A4013"/>
  <c r="B4013" s="1"/>
  <c r="D4010"/>
  <c r="E4014"/>
  <c r="A4014" s="1"/>
  <c r="B4014" s="1"/>
  <c r="C4017"/>
  <c r="F4017"/>
  <c r="K4017" s="1"/>
  <c r="O4014" l="1"/>
  <c r="S4014"/>
  <c r="P4014"/>
  <c r="P4013"/>
  <c r="S4013"/>
  <c r="R4014"/>
  <c r="D4011"/>
  <c r="E4015"/>
  <c r="O4015" s="1"/>
  <c r="C4018"/>
  <c r="F4018"/>
  <c r="K4018" s="1"/>
  <c r="A4015" l="1"/>
  <c r="B4015" s="1"/>
  <c r="R4015"/>
  <c r="D4012"/>
  <c r="E4016"/>
  <c r="C4019"/>
  <c r="F4019"/>
  <c r="K4019" s="1"/>
  <c r="S4015" l="1"/>
  <c r="P4015"/>
  <c r="A4016"/>
  <c r="B4016" s="1"/>
  <c r="R4016"/>
  <c r="O4016"/>
  <c r="D4013"/>
  <c r="E4017"/>
  <c r="R4017" s="1"/>
  <c r="C4020"/>
  <c r="F4020"/>
  <c r="K4020" s="1"/>
  <c r="O4017" l="1"/>
  <c r="S4016"/>
  <c r="P4016"/>
  <c r="A4017"/>
  <c r="B4017" s="1"/>
  <c r="D4014"/>
  <c r="E4018"/>
  <c r="C4021"/>
  <c r="F4021"/>
  <c r="K4021" s="1"/>
  <c r="P4017" l="1"/>
  <c r="S4017"/>
  <c r="A4018"/>
  <c r="B4018" s="1"/>
  <c r="R4018"/>
  <c r="O4018"/>
  <c r="D4015"/>
  <c r="E4019"/>
  <c r="O4019" s="1"/>
  <c r="C4022"/>
  <c r="F4022"/>
  <c r="S4018" l="1"/>
  <c r="P4018"/>
  <c r="R4019"/>
  <c r="A4019"/>
  <c r="B4019" s="1"/>
  <c r="D4016"/>
  <c r="E4020"/>
  <c r="R4020" s="1"/>
  <c r="C4023"/>
  <c r="F4023"/>
  <c r="A4020" l="1"/>
  <c r="B4020" s="1"/>
  <c r="S4019"/>
  <c r="P4019"/>
  <c r="O4020"/>
  <c r="D4017"/>
  <c r="E4021"/>
  <c r="A4021" s="1"/>
  <c r="B4021" s="1"/>
  <c r="C4024"/>
  <c r="F4024"/>
  <c r="K4024" s="1"/>
  <c r="O4021" l="1"/>
  <c r="P4021"/>
  <c r="S4021"/>
  <c r="R4021"/>
  <c r="S4020"/>
  <c r="P4020"/>
  <c r="D4018"/>
  <c r="E4022"/>
  <c r="C4025"/>
  <c r="F4025"/>
  <c r="K4025" s="1"/>
  <c r="A4022" l="1"/>
  <c r="B4022" s="1"/>
  <c r="D4019"/>
  <c r="E4023"/>
  <c r="C4026"/>
  <c r="F4026"/>
  <c r="A4023" l="1"/>
  <c r="B4023" s="1"/>
  <c r="D4020"/>
  <c r="E4024"/>
  <c r="C4027"/>
  <c r="F4027"/>
  <c r="K4027" s="1"/>
  <c r="S4023" l="1"/>
  <c r="P4023"/>
  <c r="A4024"/>
  <c r="B4024" s="1"/>
  <c r="R4024"/>
  <c r="O4024"/>
  <c r="D4021"/>
  <c r="E4025"/>
  <c r="R4025" s="1"/>
  <c r="C4028"/>
  <c r="F4028"/>
  <c r="K4028" s="1"/>
  <c r="S4024" l="1"/>
  <c r="P4024"/>
  <c r="O4025"/>
  <c r="A4025"/>
  <c r="B4025" s="1"/>
  <c r="D4022"/>
  <c r="E4026"/>
  <c r="C4029"/>
  <c r="F4029"/>
  <c r="K4029" s="1"/>
  <c r="A4026" l="1"/>
  <c r="B4026" s="1"/>
  <c r="P4025"/>
  <c r="S4025"/>
  <c r="D4023"/>
  <c r="E4027"/>
  <c r="O4027" s="1"/>
  <c r="C4030"/>
  <c r="F4030"/>
  <c r="K4030" s="1"/>
  <c r="A4027" l="1"/>
  <c r="B4027" s="1"/>
  <c r="S4026"/>
  <c r="P4026"/>
  <c r="R4027"/>
  <c r="D4024"/>
  <c r="E4028"/>
  <c r="A4028" s="1"/>
  <c r="B4028" s="1"/>
  <c r="C4031"/>
  <c r="F4031"/>
  <c r="K4031" s="1"/>
  <c r="S4028" l="1"/>
  <c r="P4028"/>
  <c r="S4027"/>
  <c r="P4027"/>
  <c r="O4028"/>
  <c r="R4028"/>
  <c r="D4025"/>
  <c r="E4029"/>
  <c r="A4029" s="1"/>
  <c r="B4029" s="1"/>
  <c r="C4032"/>
  <c r="F4032"/>
  <c r="K4032" s="1"/>
  <c r="P4029" l="1"/>
  <c r="S4029"/>
  <c r="R4029"/>
  <c r="O4029"/>
  <c r="D4026"/>
  <c r="E4030"/>
  <c r="O4030" s="1"/>
  <c r="C4033"/>
  <c r="F4033"/>
  <c r="K4033" s="1"/>
  <c r="R4030" l="1"/>
  <c r="A4030"/>
  <c r="B4030" s="1"/>
  <c r="D4027"/>
  <c r="E4031"/>
  <c r="O4031" s="1"/>
  <c r="C4034"/>
  <c r="F4034"/>
  <c r="K4034" s="1"/>
  <c r="S4030" l="1"/>
  <c r="P4030"/>
  <c r="A4031"/>
  <c r="B4031" s="1"/>
  <c r="R4031"/>
  <c r="D4028"/>
  <c r="E4032"/>
  <c r="R4032" s="1"/>
  <c r="C4035"/>
  <c r="F4035"/>
  <c r="K4035" s="1"/>
  <c r="A4032" l="1"/>
  <c r="B4032" s="1"/>
  <c r="S4032" s="1"/>
  <c r="S4031"/>
  <c r="P4031"/>
  <c r="O4032"/>
  <c r="D4029"/>
  <c r="E4033"/>
  <c r="A4033" s="1"/>
  <c r="B4033" s="1"/>
  <c r="C4036"/>
  <c r="F4036"/>
  <c r="K4036" s="1"/>
  <c r="P4032" l="1"/>
  <c r="P4033"/>
  <c r="S4033"/>
  <c r="R4033"/>
  <c r="O4033"/>
  <c r="D4030"/>
  <c r="E4034"/>
  <c r="R4034" s="1"/>
  <c r="C4037"/>
  <c r="F4037"/>
  <c r="K4037" s="1"/>
  <c r="O4034" l="1"/>
  <c r="A4034"/>
  <c r="B4034" s="1"/>
  <c r="D4031"/>
  <c r="E4035"/>
  <c r="O4035" s="1"/>
  <c r="C4038"/>
  <c r="F4038"/>
  <c r="K4038" s="1"/>
  <c r="S4034" l="1"/>
  <c r="P4034"/>
  <c r="A4035"/>
  <c r="B4035" s="1"/>
  <c r="R4035"/>
  <c r="D4032"/>
  <c r="E4036"/>
  <c r="R4036" s="1"/>
  <c r="C4039"/>
  <c r="F4039"/>
  <c r="K4039" s="1"/>
  <c r="O4036" l="1"/>
  <c r="S4035"/>
  <c r="P4035"/>
  <c r="A4036"/>
  <c r="B4036" s="1"/>
  <c r="D4033"/>
  <c r="E4037"/>
  <c r="C4040"/>
  <c r="F4040"/>
  <c r="K4040" s="1"/>
  <c r="R4037" l="1"/>
  <c r="O4037"/>
  <c r="S4036"/>
  <c r="P4036"/>
  <c r="A4037"/>
  <c r="B4037" s="1"/>
  <c r="D4034"/>
  <c r="E4038"/>
  <c r="A4038" s="1"/>
  <c r="B4038" s="1"/>
  <c r="C4041"/>
  <c r="F4041"/>
  <c r="K4041" s="1"/>
  <c r="S4038" l="1"/>
  <c r="P4038"/>
  <c r="R4038"/>
  <c r="P4037"/>
  <c r="S4037"/>
  <c r="O4038"/>
  <c r="D4035"/>
  <c r="E4039"/>
  <c r="A4039" s="1"/>
  <c r="B4039" s="1"/>
  <c r="C4042"/>
  <c r="F4042"/>
  <c r="K4042" s="1"/>
  <c r="S4039" l="1"/>
  <c r="P4039"/>
  <c r="R4039"/>
  <c r="O4039"/>
  <c r="D4036"/>
  <c r="E4040"/>
  <c r="R4040" s="1"/>
  <c r="C4043"/>
  <c r="F4043"/>
  <c r="K4043" s="1"/>
  <c r="O4040" l="1"/>
  <c r="A4040"/>
  <c r="B4040" s="1"/>
  <c r="D4037"/>
  <c r="E4041"/>
  <c r="A4041" s="1"/>
  <c r="B4041" s="1"/>
  <c r="C4044"/>
  <c r="F4044"/>
  <c r="K4044" s="1"/>
  <c r="P4041" l="1"/>
  <c r="S4041"/>
  <c r="R4041"/>
  <c r="S4040"/>
  <c r="P4040"/>
  <c r="O4041"/>
  <c r="D4038"/>
  <c r="E4042"/>
  <c r="O4042" s="1"/>
  <c r="C4045"/>
  <c r="F4045"/>
  <c r="K4045" s="1"/>
  <c r="R4042" l="1"/>
  <c r="A4042"/>
  <c r="B4042" s="1"/>
  <c r="D4039"/>
  <c r="E4043"/>
  <c r="C4046"/>
  <c r="F4046"/>
  <c r="K4046" s="1"/>
  <c r="O4043" l="1"/>
  <c r="A4043"/>
  <c r="B4043" s="1"/>
  <c r="S4042"/>
  <c r="P4042"/>
  <c r="R4043"/>
  <c r="D4040"/>
  <c r="E4044"/>
  <c r="A4044" s="1"/>
  <c r="B4044" s="1"/>
  <c r="C4047"/>
  <c r="F4047"/>
  <c r="K4047" s="1"/>
  <c r="S4044" l="1"/>
  <c r="P4044"/>
  <c r="O4044"/>
  <c r="S4043"/>
  <c r="P4043"/>
  <c r="R4044"/>
  <c r="D4041"/>
  <c r="E4045"/>
  <c r="O4045" s="1"/>
  <c r="C4048"/>
  <c r="F4048"/>
  <c r="K4048" s="1"/>
  <c r="R4045" l="1"/>
  <c r="A4045"/>
  <c r="B4045" s="1"/>
  <c r="D4042"/>
  <c r="E4046"/>
  <c r="A4046" s="1"/>
  <c r="B4046" s="1"/>
  <c r="C4049"/>
  <c r="F4049"/>
  <c r="K4049" s="1"/>
  <c r="S4046" l="1"/>
  <c r="P4046"/>
  <c r="R4046"/>
  <c r="P4045"/>
  <c r="S4045"/>
  <c r="O4046"/>
  <c r="D4043"/>
  <c r="E4047"/>
  <c r="A4047" s="1"/>
  <c r="B4047" s="1"/>
  <c r="C4050"/>
  <c r="F4050"/>
  <c r="K4050" s="1"/>
  <c r="S4047" l="1"/>
  <c r="P4047"/>
  <c r="R4047"/>
  <c r="O4047"/>
  <c r="D4044"/>
  <c r="E4048"/>
  <c r="R4048" s="1"/>
  <c r="C4051"/>
  <c r="F4051"/>
  <c r="K4051" s="1"/>
  <c r="A4048" l="1"/>
  <c r="B4048" s="1"/>
  <c r="S4048" s="1"/>
  <c r="O4048"/>
  <c r="D4045"/>
  <c r="E4049"/>
  <c r="C4052"/>
  <c r="F4052"/>
  <c r="P4048" l="1"/>
  <c r="R4049"/>
  <c r="O4049"/>
  <c r="A4049"/>
  <c r="B4049" s="1"/>
  <c r="D4046"/>
  <c r="E4050"/>
  <c r="O4050" s="1"/>
  <c r="C4053"/>
  <c r="F4053"/>
  <c r="P4049" l="1"/>
  <c r="S4049"/>
  <c r="A4050"/>
  <c r="B4050" s="1"/>
  <c r="R4050"/>
  <c r="D4047"/>
  <c r="E4051"/>
  <c r="O4051" s="1"/>
  <c r="C4054"/>
  <c r="F4054"/>
  <c r="K4054" s="1"/>
  <c r="R4051" l="1"/>
  <c r="S4050"/>
  <c r="P4050"/>
  <c r="A4051"/>
  <c r="B4051" s="1"/>
  <c r="D4048"/>
  <c r="E4052"/>
  <c r="A4052" s="1"/>
  <c r="B4052" s="1"/>
  <c r="C4055"/>
  <c r="F4055"/>
  <c r="K4055" s="1"/>
  <c r="S4052" l="1"/>
  <c r="P4052"/>
  <c r="S4051"/>
  <c r="P4051"/>
  <c r="D4049"/>
  <c r="E4053"/>
  <c r="A4053" s="1"/>
  <c r="B4053" s="1"/>
  <c r="C4056"/>
  <c r="F4056"/>
  <c r="D4050" l="1"/>
  <c r="E4054"/>
  <c r="O4054" s="1"/>
  <c r="C4057"/>
  <c r="F4057"/>
  <c r="K4057" s="1"/>
  <c r="R4054" l="1"/>
  <c r="A4054"/>
  <c r="B4054" s="1"/>
  <c r="D4051"/>
  <c r="E4055"/>
  <c r="O4055" s="1"/>
  <c r="C4058"/>
  <c r="F4058"/>
  <c r="K4058" s="1"/>
  <c r="S4054" l="1"/>
  <c r="P4054"/>
  <c r="A4055"/>
  <c r="B4055" s="1"/>
  <c r="R4055"/>
  <c r="D4052"/>
  <c r="E4056"/>
  <c r="C4059"/>
  <c r="F4059"/>
  <c r="K4059" s="1"/>
  <c r="A4056" l="1"/>
  <c r="B4056" s="1"/>
  <c r="S4055"/>
  <c r="P4055"/>
  <c r="D4053"/>
  <c r="E4057"/>
  <c r="A4057" s="1"/>
  <c r="B4057" s="1"/>
  <c r="C4060"/>
  <c r="F4060"/>
  <c r="K4060" s="1"/>
  <c r="S4057" l="1"/>
  <c r="P4057"/>
  <c r="O4057"/>
  <c r="R4057"/>
  <c r="D4054"/>
  <c r="E4058"/>
  <c r="O4058" s="1"/>
  <c r="C4061"/>
  <c r="F4061"/>
  <c r="K4061" s="1"/>
  <c r="R4058" l="1"/>
  <c r="A4058"/>
  <c r="B4058" s="1"/>
  <c r="D4055"/>
  <c r="E4059"/>
  <c r="C4062"/>
  <c r="F4062"/>
  <c r="K4062" s="1"/>
  <c r="A4059" l="1"/>
  <c r="B4059" s="1"/>
  <c r="O4059"/>
  <c r="S4058"/>
  <c r="P4058"/>
  <c r="R4059"/>
  <c r="D4056"/>
  <c r="E4060"/>
  <c r="O4060" s="1"/>
  <c r="C4063"/>
  <c r="F4063"/>
  <c r="K4063" s="1"/>
  <c r="S4059" l="1"/>
  <c r="P4059"/>
  <c r="A4060"/>
  <c r="B4060" s="1"/>
  <c r="R4060"/>
  <c r="D4057"/>
  <c r="E4061"/>
  <c r="R4061" s="1"/>
  <c r="C4064"/>
  <c r="F4064"/>
  <c r="K4064" s="1"/>
  <c r="O4061" l="1"/>
  <c r="S4060"/>
  <c r="P4060"/>
  <c r="A4061"/>
  <c r="B4061" s="1"/>
  <c r="D4058"/>
  <c r="E4062"/>
  <c r="C4065"/>
  <c r="F4065"/>
  <c r="K4065" s="1"/>
  <c r="R4062" l="1"/>
  <c r="O4062"/>
  <c r="S4061"/>
  <c r="P4061"/>
  <c r="A4062"/>
  <c r="B4062" s="1"/>
  <c r="D4059"/>
  <c r="E4063"/>
  <c r="A4063" s="1"/>
  <c r="B4063" s="1"/>
  <c r="C4066"/>
  <c r="F4066"/>
  <c r="K4066" s="1"/>
  <c r="S4063" l="1"/>
  <c r="P4063"/>
  <c r="R4063"/>
  <c r="S4062"/>
  <c r="P4062"/>
  <c r="O4063"/>
  <c r="D4060"/>
  <c r="E4064"/>
  <c r="A4064" s="1"/>
  <c r="B4064" s="1"/>
  <c r="C4067"/>
  <c r="F4067"/>
  <c r="K4067" s="1"/>
  <c r="S4064" l="1"/>
  <c r="P4064"/>
  <c r="R4064"/>
  <c r="O4064"/>
  <c r="D4061"/>
  <c r="E4065"/>
  <c r="R4065" s="1"/>
  <c r="C4068"/>
  <c r="F4068"/>
  <c r="K4068" s="1"/>
  <c r="A4065" l="1"/>
  <c r="B4065" s="1"/>
  <c r="S4065" s="1"/>
  <c r="O4065"/>
  <c r="D4062"/>
  <c r="E4066"/>
  <c r="C4069"/>
  <c r="F4069"/>
  <c r="K4069" s="1"/>
  <c r="P4065" l="1"/>
  <c r="R4066"/>
  <c r="O4066"/>
  <c r="A4066"/>
  <c r="B4066" s="1"/>
  <c r="D4063"/>
  <c r="E4067"/>
  <c r="C4070"/>
  <c r="F4070"/>
  <c r="K4070" s="1"/>
  <c r="A4067" l="1"/>
  <c r="B4067" s="1"/>
  <c r="S4066"/>
  <c r="P4066"/>
  <c r="O4067"/>
  <c r="R4067"/>
  <c r="D4064"/>
  <c r="E4068"/>
  <c r="O4068" s="1"/>
  <c r="C4071"/>
  <c r="F4071"/>
  <c r="K4071" s="1"/>
  <c r="S4067" l="1"/>
  <c r="P4067"/>
  <c r="A4068"/>
  <c r="B4068" s="1"/>
  <c r="R4068"/>
  <c r="D4065"/>
  <c r="E4069"/>
  <c r="R4069" s="1"/>
  <c r="C4072"/>
  <c r="F4072"/>
  <c r="K4072" s="1"/>
  <c r="O4069" l="1"/>
  <c r="S4068"/>
  <c r="P4068"/>
  <c r="A4069"/>
  <c r="B4069" s="1"/>
  <c r="D4066"/>
  <c r="E4070"/>
  <c r="C4073"/>
  <c r="F4073"/>
  <c r="K4073" s="1"/>
  <c r="R4070" l="1"/>
  <c r="O4070"/>
  <c r="S4069"/>
  <c r="P4069"/>
  <c r="A4070"/>
  <c r="B4070" s="1"/>
  <c r="D4067"/>
  <c r="E4071"/>
  <c r="R4071" s="1"/>
  <c r="C4074"/>
  <c r="F4074"/>
  <c r="K4074" s="1"/>
  <c r="S4070" l="1"/>
  <c r="P4070"/>
  <c r="A4071"/>
  <c r="B4071" s="1"/>
  <c r="O4071"/>
  <c r="D4068"/>
  <c r="E4072"/>
  <c r="R4072" s="1"/>
  <c r="C4075"/>
  <c r="F4075"/>
  <c r="K4075" s="1"/>
  <c r="A4072" l="1"/>
  <c r="B4072" s="1"/>
  <c r="S4072" s="1"/>
  <c r="S4071"/>
  <c r="P4071"/>
  <c r="O4072"/>
  <c r="D4069"/>
  <c r="E4073"/>
  <c r="A4073" s="1"/>
  <c r="B4073" s="1"/>
  <c r="C4076"/>
  <c r="F4076"/>
  <c r="K4076" s="1"/>
  <c r="P4072" l="1"/>
  <c r="S4073"/>
  <c r="P4073"/>
  <c r="O4073"/>
  <c r="R4073"/>
  <c r="D4070"/>
  <c r="E4074"/>
  <c r="O4074" s="1"/>
  <c r="C4077"/>
  <c r="F4077"/>
  <c r="K4077" s="1"/>
  <c r="R4074" l="1"/>
  <c r="A4074"/>
  <c r="B4074" s="1"/>
  <c r="D4071"/>
  <c r="E4075"/>
  <c r="A4075" s="1"/>
  <c r="B4075" s="1"/>
  <c r="C4078"/>
  <c r="F4078"/>
  <c r="K4078" s="1"/>
  <c r="S4075" l="1"/>
  <c r="P4075"/>
  <c r="S4074"/>
  <c r="P4074"/>
  <c r="O4075"/>
  <c r="R4075"/>
  <c r="D4072"/>
  <c r="E4076"/>
  <c r="O4076" s="1"/>
  <c r="C4079"/>
  <c r="F4079"/>
  <c r="K4079" s="1"/>
  <c r="A4076" l="1"/>
  <c r="B4076" s="1"/>
  <c r="R4076"/>
  <c r="D4073"/>
  <c r="E4077"/>
  <c r="C4080"/>
  <c r="F4080"/>
  <c r="K4080" s="1"/>
  <c r="A4077" l="1"/>
  <c r="B4077" s="1"/>
  <c r="S4076"/>
  <c r="P4076"/>
  <c r="O4077"/>
  <c r="R4077"/>
  <c r="D4074"/>
  <c r="E4078"/>
  <c r="A4078" s="1"/>
  <c r="B4078" s="1"/>
  <c r="C4081"/>
  <c r="F4081"/>
  <c r="K4081" s="1"/>
  <c r="S4078" l="1"/>
  <c r="P4078"/>
  <c r="S4077"/>
  <c r="P4077"/>
  <c r="R4078"/>
  <c r="O4078"/>
  <c r="D4075"/>
  <c r="E4079"/>
  <c r="A4079" s="1"/>
  <c r="B4079" s="1"/>
  <c r="C4082"/>
  <c r="F4082"/>
  <c r="K4082" s="1"/>
  <c r="S4079" l="1"/>
  <c r="P4079"/>
  <c r="R4079"/>
  <c r="O4079"/>
  <c r="D4076"/>
  <c r="E4080"/>
  <c r="R4080" s="1"/>
  <c r="C4083"/>
  <c r="F4083"/>
  <c r="A4080" l="1"/>
  <c r="B4080" s="1"/>
  <c r="S4080" s="1"/>
  <c r="O4080"/>
  <c r="D4077"/>
  <c r="E4081"/>
  <c r="O4081" s="1"/>
  <c r="C4084"/>
  <c r="F4084"/>
  <c r="P4080" l="1"/>
  <c r="R4081"/>
  <c r="A4081"/>
  <c r="B4081" s="1"/>
  <c r="D4078"/>
  <c r="E4082"/>
  <c r="A4082" s="1"/>
  <c r="B4082" s="1"/>
  <c r="C4085"/>
  <c r="F4085"/>
  <c r="K4085" s="1"/>
  <c r="S4081" l="1"/>
  <c r="P4081"/>
  <c r="S4082"/>
  <c r="P4082"/>
  <c r="R4082"/>
  <c r="O4082"/>
  <c r="D4079"/>
  <c r="E4083"/>
  <c r="C4086"/>
  <c r="F4086"/>
  <c r="K4086" s="1"/>
  <c r="A4083" l="1"/>
  <c r="B4083" s="1"/>
  <c r="D4080"/>
  <c r="E4084"/>
  <c r="C4087"/>
  <c r="F4087"/>
  <c r="A4084" l="1"/>
  <c r="B4084" s="1"/>
  <c r="D4081"/>
  <c r="E4085"/>
  <c r="O4085" s="1"/>
  <c r="C4088"/>
  <c r="F4088"/>
  <c r="K4088" s="1"/>
  <c r="A4085" l="1"/>
  <c r="B4085" s="1"/>
  <c r="S4085" s="1"/>
  <c r="S4084"/>
  <c r="P4084"/>
  <c r="P4085"/>
  <c r="R4085"/>
  <c r="D4082"/>
  <c r="E4086"/>
  <c r="C4089"/>
  <c r="F4089"/>
  <c r="K4089" s="1"/>
  <c r="R4086" l="1"/>
  <c r="A4086"/>
  <c r="B4086" s="1"/>
  <c r="O4086"/>
  <c r="D4083"/>
  <c r="E4087"/>
  <c r="C4090"/>
  <c r="F4090"/>
  <c r="K4090" s="1"/>
  <c r="S4086" l="1"/>
  <c r="P4086"/>
  <c r="A4087"/>
  <c r="D4084"/>
  <c r="E4088"/>
  <c r="A4088" s="1"/>
  <c r="B4088" s="1"/>
  <c r="C4091"/>
  <c r="F4091"/>
  <c r="K4091" s="1"/>
  <c r="S4088" l="1"/>
  <c r="P4088"/>
  <c r="R4088"/>
  <c r="B4087"/>
  <c r="O4088"/>
  <c r="D4085"/>
  <c r="E4089"/>
  <c r="O4089" s="1"/>
  <c r="C4092"/>
  <c r="F4092"/>
  <c r="K4092" s="1"/>
  <c r="R4089" l="1"/>
  <c r="S4087"/>
  <c r="P4087"/>
  <c r="A4089"/>
  <c r="B4089" s="1"/>
  <c r="D4086"/>
  <c r="E4090"/>
  <c r="C4093"/>
  <c r="F4093"/>
  <c r="K4093" s="1"/>
  <c r="A4090" l="1"/>
  <c r="B4090" s="1"/>
  <c r="S4089"/>
  <c r="P4089"/>
  <c r="O4090"/>
  <c r="R4090"/>
  <c r="D4087"/>
  <c r="E4091"/>
  <c r="A4091" s="1"/>
  <c r="B4091" s="1"/>
  <c r="C4094"/>
  <c r="F4094"/>
  <c r="K4094" s="1"/>
  <c r="S4091" l="1"/>
  <c r="P4091"/>
  <c r="S4090"/>
  <c r="P4090"/>
  <c r="R4091"/>
  <c r="O4091"/>
  <c r="D4088"/>
  <c r="E4092"/>
  <c r="C4095"/>
  <c r="F4095"/>
  <c r="K4095" s="1"/>
  <c r="A4092" l="1"/>
  <c r="B4092" s="1"/>
  <c r="O4092"/>
  <c r="R4092"/>
  <c r="D4089"/>
  <c r="E4093"/>
  <c r="C4096"/>
  <c r="F4096"/>
  <c r="K4096" s="1"/>
  <c r="S4092" l="1"/>
  <c r="P4092"/>
  <c r="O4093"/>
  <c r="A4093"/>
  <c r="B4093" s="1"/>
  <c r="R4093"/>
  <c r="D4090"/>
  <c r="E4094"/>
  <c r="A4094" s="1"/>
  <c r="B4094" s="1"/>
  <c r="C4097"/>
  <c r="F4097"/>
  <c r="K4097" s="1"/>
  <c r="S4094" l="1"/>
  <c r="P4094"/>
  <c r="S4093"/>
  <c r="P4093"/>
  <c r="O4094"/>
  <c r="R4094"/>
  <c r="D4091"/>
  <c r="E4095"/>
  <c r="C4098"/>
  <c r="F4098"/>
  <c r="K4098" s="1"/>
  <c r="A4095" l="1"/>
  <c r="B4095" s="1"/>
  <c r="R4095"/>
  <c r="O4095"/>
  <c r="D4092"/>
  <c r="E4096"/>
  <c r="C4099"/>
  <c r="F4099"/>
  <c r="K4099" s="1"/>
  <c r="S4095" l="1"/>
  <c r="P4095"/>
  <c r="A4096"/>
  <c r="B4096" s="1"/>
  <c r="R4096"/>
  <c r="O4096"/>
  <c r="D4093"/>
  <c r="E4097"/>
  <c r="O4097" s="1"/>
  <c r="C4100"/>
  <c r="F4100"/>
  <c r="K4100" s="1"/>
  <c r="S4096" l="1"/>
  <c r="P4096"/>
  <c r="A4097"/>
  <c r="B4097" s="1"/>
  <c r="R4097"/>
  <c r="D4094"/>
  <c r="E4098"/>
  <c r="A4098" s="1"/>
  <c r="B4098" s="1"/>
  <c r="C4101"/>
  <c r="F4101"/>
  <c r="K4101" s="1"/>
  <c r="O4098" l="1"/>
  <c r="S4098"/>
  <c r="P4098"/>
  <c r="S4097"/>
  <c r="P4097"/>
  <c r="R4098"/>
  <c r="D4095"/>
  <c r="E4099"/>
  <c r="A4099" s="1"/>
  <c r="B4099" s="1"/>
  <c r="C4102"/>
  <c r="F4102"/>
  <c r="K4102" s="1"/>
  <c r="S4099" l="1"/>
  <c r="P4099"/>
  <c r="R4099"/>
  <c r="O4099"/>
  <c r="D4096"/>
  <c r="E4100"/>
  <c r="R4100" s="1"/>
  <c r="C4103"/>
  <c r="F4103"/>
  <c r="K4103" s="1"/>
  <c r="O4100" l="1"/>
  <c r="A4100"/>
  <c r="B4100" s="1"/>
  <c r="D4097"/>
  <c r="E4101"/>
  <c r="O4101" s="1"/>
  <c r="C4104"/>
  <c r="F4104"/>
  <c r="K4104" s="1"/>
  <c r="S4100" l="1"/>
  <c r="P4100"/>
  <c r="A4101"/>
  <c r="B4101" s="1"/>
  <c r="R4101"/>
  <c r="D4098"/>
  <c r="E4102"/>
  <c r="R4102" s="1"/>
  <c r="C4105"/>
  <c r="F4105"/>
  <c r="K4105" s="1"/>
  <c r="O4102" l="1"/>
  <c r="S4101"/>
  <c r="P4101"/>
  <c r="A4102"/>
  <c r="B4102" s="1"/>
  <c r="D4099"/>
  <c r="E4103"/>
  <c r="C4106"/>
  <c r="F4106"/>
  <c r="K4106" s="1"/>
  <c r="R4103" l="1"/>
  <c r="O4103"/>
  <c r="S4102"/>
  <c r="P4102"/>
  <c r="A4103"/>
  <c r="B4103" s="1"/>
  <c r="D4100"/>
  <c r="E4104"/>
  <c r="R4104" s="1"/>
  <c r="C4107"/>
  <c r="F4107"/>
  <c r="K4107" s="1"/>
  <c r="A4104" l="1"/>
  <c r="B4104" s="1"/>
  <c r="S4103"/>
  <c r="P4103"/>
  <c r="O4104"/>
  <c r="D4101"/>
  <c r="E4105"/>
  <c r="A4105" s="1"/>
  <c r="B4105" s="1"/>
  <c r="C4108"/>
  <c r="F4108"/>
  <c r="K4108" s="1"/>
  <c r="O4105" l="1"/>
  <c r="S4105"/>
  <c r="P4105"/>
  <c r="S4104"/>
  <c r="P4104"/>
  <c r="R4105"/>
  <c r="D4102"/>
  <c r="E4106"/>
  <c r="A4106" s="1"/>
  <c r="B4106" s="1"/>
  <c r="C4109"/>
  <c r="F4109"/>
  <c r="K4109" s="1"/>
  <c r="S4106" l="1"/>
  <c r="P4106"/>
  <c r="O4106"/>
  <c r="R4106"/>
  <c r="D4103"/>
  <c r="E4107"/>
  <c r="O4107" s="1"/>
  <c r="C4110"/>
  <c r="F4110"/>
  <c r="K4110" s="1"/>
  <c r="R4107" l="1"/>
  <c r="A4107"/>
  <c r="B4107" s="1"/>
  <c r="D4104"/>
  <c r="E4108"/>
  <c r="A4108" s="1"/>
  <c r="B4108" s="1"/>
  <c r="C4111"/>
  <c r="F4111"/>
  <c r="K4111" s="1"/>
  <c r="S4108" l="1"/>
  <c r="P4108"/>
  <c r="S4107"/>
  <c r="P4107"/>
  <c r="O4108"/>
  <c r="R4108"/>
  <c r="D4105"/>
  <c r="E4109"/>
  <c r="C4112"/>
  <c r="F4112"/>
  <c r="K4112" s="1"/>
  <c r="O4109" l="1"/>
  <c r="A4109"/>
  <c r="B4109" s="1"/>
  <c r="R4109"/>
  <c r="D4106"/>
  <c r="E4110"/>
  <c r="C4113"/>
  <c r="F4113"/>
  <c r="A4110" l="1"/>
  <c r="B4110" s="1"/>
  <c r="O4110"/>
  <c r="S4109"/>
  <c r="P4109"/>
  <c r="R4110"/>
  <c r="D4107"/>
  <c r="E4111"/>
  <c r="C4114"/>
  <c r="F4114"/>
  <c r="A4111" l="1"/>
  <c r="B4111" s="1"/>
  <c r="S4110"/>
  <c r="P4110"/>
  <c r="R4111"/>
  <c r="O4111"/>
  <c r="D4108"/>
  <c r="E4112"/>
  <c r="A4112" s="1"/>
  <c r="B4112" s="1"/>
  <c r="C4115"/>
  <c r="F4115"/>
  <c r="K4115" s="1"/>
  <c r="S4112" l="1"/>
  <c r="P4112"/>
  <c r="S4111"/>
  <c r="P4111"/>
  <c r="R4112"/>
  <c r="O4112"/>
  <c r="D4109"/>
  <c r="E4113"/>
  <c r="C4116"/>
  <c r="F4116"/>
  <c r="K4116" s="1"/>
  <c r="A4113" l="1"/>
  <c r="B4113" s="1"/>
  <c r="D4110"/>
  <c r="E4114"/>
  <c r="C4117"/>
  <c r="F4117"/>
  <c r="A4114" l="1"/>
  <c r="B4114" s="1"/>
  <c r="D4111"/>
  <c r="E4115"/>
  <c r="R4115" s="1"/>
  <c r="C4118"/>
  <c r="F4118"/>
  <c r="K4118" s="1"/>
  <c r="A4115" l="1"/>
  <c r="B4115" s="1"/>
  <c r="S4115" s="1"/>
  <c r="S4114"/>
  <c r="P4114"/>
  <c r="P4115"/>
  <c r="O4115"/>
  <c r="D4112"/>
  <c r="E4116"/>
  <c r="A4116" s="1"/>
  <c r="B4116" s="1"/>
  <c r="C4119"/>
  <c r="F4119"/>
  <c r="K4119" s="1"/>
  <c r="S4116" l="1"/>
  <c r="P4116"/>
  <c r="O4116"/>
  <c r="R4116"/>
  <c r="D4113"/>
  <c r="E4117"/>
  <c r="C4120"/>
  <c r="F4120"/>
  <c r="K4120" s="1"/>
  <c r="A4117" l="1"/>
  <c r="D4114"/>
  <c r="E4118"/>
  <c r="C4121"/>
  <c r="F4121"/>
  <c r="K4121" s="1"/>
  <c r="A4118" l="1"/>
  <c r="B4118" s="1"/>
  <c r="R4118"/>
  <c r="B4117"/>
  <c r="O4118"/>
  <c r="D4115"/>
  <c r="E4119"/>
  <c r="A4119" s="1"/>
  <c r="B4119" s="1"/>
  <c r="C4122"/>
  <c r="F4122"/>
  <c r="K4122" s="1"/>
  <c r="S4119" l="1"/>
  <c r="P4119"/>
  <c r="S4117"/>
  <c r="P4117"/>
  <c r="S4118"/>
  <c r="P4118"/>
  <c r="O4119"/>
  <c r="R4119"/>
  <c r="D4116"/>
  <c r="E4120"/>
  <c r="O4120" s="1"/>
  <c r="C4123"/>
  <c r="F4123"/>
  <c r="K4123" s="1"/>
  <c r="R4120" l="1"/>
  <c r="A4120"/>
  <c r="B4120" s="1"/>
  <c r="D4117"/>
  <c r="E4121"/>
  <c r="A4121" s="1"/>
  <c r="B4121" s="1"/>
  <c r="C4124"/>
  <c r="F4124"/>
  <c r="K4124" s="1"/>
  <c r="S4121" l="1"/>
  <c r="P4121"/>
  <c r="S4120"/>
  <c r="P4120"/>
  <c r="R4121"/>
  <c r="O4121"/>
  <c r="D4118"/>
  <c r="E4122"/>
  <c r="C4125"/>
  <c r="F4125"/>
  <c r="K4125" s="1"/>
  <c r="O4122" l="1"/>
  <c r="A4122"/>
  <c r="B4122" s="1"/>
  <c r="R4122"/>
  <c r="D4119"/>
  <c r="E4123"/>
  <c r="C4126"/>
  <c r="F4126"/>
  <c r="K4126" s="1"/>
  <c r="A4123" l="1"/>
  <c r="B4123" s="1"/>
  <c r="O4123"/>
  <c r="S4122"/>
  <c r="P4122"/>
  <c r="R4123"/>
  <c r="D4120"/>
  <c r="E4124"/>
  <c r="A4124" s="1"/>
  <c r="B4124" s="1"/>
  <c r="C4127"/>
  <c r="F4127"/>
  <c r="K4127" s="1"/>
  <c r="S4124" l="1"/>
  <c r="P4124"/>
  <c r="S4123"/>
  <c r="P4123"/>
  <c r="R4124"/>
  <c r="O4124"/>
  <c r="D4121"/>
  <c r="E4125"/>
  <c r="A4125" s="1"/>
  <c r="B4125" s="1"/>
  <c r="C4128"/>
  <c r="F4128"/>
  <c r="K4128" s="1"/>
  <c r="S4125" l="1"/>
  <c r="P4125"/>
  <c r="O4125"/>
  <c r="R4125"/>
  <c r="D4122"/>
  <c r="E4126"/>
  <c r="R4126" s="1"/>
  <c r="C4129"/>
  <c r="F4129"/>
  <c r="K4129" s="1"/>
  <c r="A4126" l="1"/>
  <c r="B4126" s="1"/>
  <c r="S4126" s="1"/>
  <c r="O4126"/>
  <c r="D4123"/>
  <c r="E4127"/>
  <c r="C4130"/>
  <c r="F4130"/>
  <c r="K4130" s="1"/>
  <c r="P4126" l="1"/>
  <c r="O4127"/>
  <c r="R4127"/>
  <c r="A4127"/>
  <c r="B4127" s="1"/>
  <c r="D4124"/>
  <c r="E4128"/>
  <c r="C4131"/>
  <c r="F4131"/>
  <c r="K4131" s="1"/>
  <c r="A4128" l="1"/>
  <c r="B4128" s="1"/>
  <c r="S4127"/>
  <c r="P4127"/>
  <c r="R4128"/>
  <c r="O4128"/>
  <c r="D4125"/>
  <c r="E4129"/>
  <c r="A4129" s="1"/>
  <c r="B4129" s="1"/>
  <c r="C4132"/>
  <c r="F4132"/>
  <c r="K4132" s="1"/>
  <c r="S4129" l="1"/>
  <c r="P4129"/>
  <c r="S4128"/>
  <c r="P4128"/>
  <c r="R4129"/>
  <c r="O4129"/>
  <c r="D4126"/>
  <c r="E4130"/>
  <c r="C4133"/>
  <c r="F4133"/>
  <c r="K4133" s="1"/>
  <c r="O4130" l="1"/>
  <c r="A4130"/>
  <c r="B4130" s="1"/>
  <c r="R4130"/>
  <c r="D4127"/>
  <c r="E4131"/>
  <c r="C4134"/>
  <c r="F4134"/>
  <c r="K4134" s="1"/>
  <c r="A4131" l="1"/>
  <c r="B4131" s="1"/>
  <c r="O4131"/>
  <c r="S4130"/>
  <c r="P4130"/>
  <c r="R4131"/>
  <c r="D4128"/>
  <c r="E4132"/>
  <c r="A4132" s="1"/>
  <c r="B4132" s="1"/>
  <c r="C4135"/>
  <c r="F4135"/>
  <c r="K4135" s="1"/>
  <c r="S4132" l="1"/>
  <c r="P4132"/>
  <c r="S4131"/>
  <c r="P4131"/>
  <c r="R4132"/>
  <c r="O4132"/>
  <c r="D4129"/>
  <c r="E4133"/>
  <c r="C4136"/>
  <c r="F4136"/>
  <c r="K4136" s="1"/>
  <c r="A4133" l="1"/>
  <c r="B4133" s="1"/>
  <c r="O4133"/>
  <c r="R4133"/>
  <c r="D4130"/>
  <c r="E4134"/>
  <c r="C4137"/>
  <c r="F4137"/>
  <c r="K4137" s="1"/>
  <c r="S4133" l="1"/>
  <c r="P4133"/>
  <c r="O4134"/>
  <c r="A4134"/>
  <c r="B4134" s="1"/>
  <c r="R4134"/>
  <c r="D4131"/>
  <c r="E4135"/>
  <c r="A4135" s="1"/>
  <c r="B4135" s="1"/>
  <c r="C4138"/>
  <c r="F4138"/>
  <c r="K4138" s="1"/>
  <c r="S4135" l="1"/>
  <c r="P4135"/>
  <c r="S4134"/>
  <c r="P4134"/>
  <c r="O4135"/>
  <c r="R4135"/>
  <c r="D4132"/>
  <c r="E4136"/>
  <c r="A4136" s="1"/>
  <c r="B4136" s="1"/>
  <c r="C4139"/>
  <c r="F4139"/>
  <c r="K4139" s="1"/>
  <c r="S4136" l="1"/>
  <c r="P4136"/>
  <c r="R4136"/>
  <c r="O4136"/>
  <c r="D4133"/>
  <c r="E4137"/>
  <c r="O4137" s="1"/>
  <c r="C4140"/>
  <c r="F4140"/>
  <c r="K4140" s="1"/>
  <c r="R4137" l="1"/>
  <c r="A4137"/>
  <c r="B4137" s="1"/>
  <c r="D4134"/>
  <c r="E4138"/>
  <c r="C4141"/>
  <c r="F4141"/>
  <c r="K4141" s="1"/>
  <c r="S4137" l="1"/>
  <c r="P4137"/>
  <c r="A4138"/>
  <c r="B4138" s="1"/>
  <c r="O4138"/>
  <c r="R4138"/>
  <c r="D4135"/>
  <c r="E4139"/>
  <c r="R4139" s="1"/>
  <c r="C4142"/>
  <c r="F4142"/>
  <c r="K4142" s="1"/>
  <c r="A4139" l="1"/>
  <c r="B4139" s="1"/>
  <c r="S4139" s="1"/>
  <c r="S4138"/>
  <c r="P4138"/>
  <c r="O4139"/>
  <c r="D4136"/>
  <c r="E4140"/>
  <c r="A4140" s="1"/>
  <c r="B4140" s="1"/>
  <c r="C4143"/>
  <c r="F4143"/>
  <c r="K4143" s="1"/>
  <c r="P4139" l="1"/>
  <c r="S4140"/>
  <c r="P4140"/>
  <c r="R4140"/>
  <c r="O4140"/>
  <c r="D4137"/>
  <c r="E4141"/>
  <c r="R4141" s="1"/>
  <c r="C4144"/>
  <c r="F4144"/>
  <c r="O4141" l="1"/>
  <c r="A4141"/>
  <c r="B4141" s="1"/>
  <c r="D4138"/>
  <c r="E4142"/>
  <c r="A4142" s="1"/>
  <c r="B4142" s="1"/>
  <c r="C4145"/>
  <c r="F4145"/>
  <c r="S4142" l="1"/>
  <c r="P4142"/>
  <c r="O4142"/>
  <c r="S4141"/>
  <c r="P4141"/>
  <c r="R4142"/>
  <c r="D4139"/>
  <c r="E4143"/>
  <c r="A4143" s="1"/>
  <c r="B4143" s="1"/>
  <c r="C4146"/>
  <c r="F4146"/>
  <c r="K4146" s="1"/>
  <c r="S4143" l="1"/>
  <c r="P4143"/>
  <c r="O4143"/>
  <c r="R4143"/>
  <c r="D4140"/>
  <c r="E4144"/>
  <c r="C4147"/>
  <c r="F4147"/>
  <c r="K4147" s="1"/>
  <c r="A4144" l="1"/>
  <c r="B4144" s="1"/>
  <c r="D4141"/>
  <c r="E4145"/>
  <c r="A4145" s="1"/>
  <c r="B4145" s="1"/>
  <c r="C4148"/>
  <c r="F4148"/>
  <c r="S4144" l="1"/>
  <c r="P4144"/>
  <c r="D4142"/>
  <c r="E4146"/>
  <c r="R4146" s="1"/>
  <c r="C4149"/>
  <c r="F4149"/>
  <c r="K4149" s="1"/>
  <c r="A4146" l="1"/>
  <c r="B4146" s="1"/>
  <c r="O4146"/>
  <c r="D4143"/>
  <c r="E4147"/>
  <c r="C4150"/>
  <c r="F4150"/>
  <c r="K4150" s="1"/>
  <c r="A4147" l="1"/>
  <c r="B4147" s="1"/>
  <c r="S4146"/>
  <c r="P4146"/>
  <c r="O4147"/>
  <c r="R4147"/>
  <c r="D4144"/>
  <c r="E4148"/>
  <c r="A4148" s="1"/>
  <c r="C4151"/>
  <c r="F4151"/>
  <c r="K4151" s="1"/>
  <c r="B4148" l="1"/>
  <c r="S4147"/>
  <c r="P4147"/>
  <c r="D4145"/>
  <c r="E4149"/>
  <c r="C4152"/>
  <c r="F4152"/>
  <c r="K4152" s="1"/>
  <c r="O4149" l="1"/>
  <c r="R4149"/>
  <c r="A4149"/>
  <c r="B4149" s="1"/>
  <c r="D4146"/>
  <c r="E4150"/>
  <c r="O4150" s="1"/>
  <c r="C4153"/>
  <c r="F4153"/>
  <c r="K4153" s="1"/>
  <c r="S4149" l="1"/>
  <c r="P4149"/>
  <c r="A4150"/>
  <c r="B4150" s="1"/>
  <c r="R4150"/>
  <c r="D4147"/>
  <c r="E4151"/>
  <c r="C4154"/>
  <c r="F4154"/>
  <c r="K4154" s="1"/>
  <c r="O4151" l="1"/>
  <c r="S4150"/>
  <c r="P4150"/>
  <c r="A4151"/>
  <c r="B4151" s="1"/>
  <c r="R4151"/>
  <c r="D4148"/>
  <c r="E4152"/>
  <c r="A4152" s="1"/>
  <c r="B4152" s="1"/>
  <c r="C4155"/>
  <c r="F4155"/>
  <c r="K4155" s="1"/>
  <c r="S4152" l="1"/>
  <c r="P4152"/>
  <c r="P4151"/>
  <c r="S4151"/>
  <c r="O4152"/>
  <c r="R4152"/>
  <c r="D4149"/>
  <c r="E4153"/>
  <c r="C4156"/>
  <c r="F4156"/>
  <c r="K4156" s="1"/>
  <c r="A4153" l="1"/>
  <c r="B4153" s="1"/>
  <c r="R4153"/>
  <c r="O4153"/>
  <c r="D4150"/>
  <c r="E4154"/>
  <c r="C4157"/>
  <c r="F4157"/>
  <c r="K4157" s="1"/>
  <c r="S4153" l="1"/>
  <c r="P4153"/>
  <c r="A4154"/>
  <c r="B4154" s="1"/>
  <c r="R4154"/>
  <c r="O4154"/>
  <c r="D4151"/>
  <c r="E4155"/>
  <c r="O4155" s="1"/>
  <c r="C4158"/>
  <c r="F4158"/>
  <c r="K4158" s="1"/>
  <c r="S4154" l="1"/>
  <c r="P4154"/>
  <c r="A4155"/>
  <c r="B4155" s="1"/>
  <c r="R4155"/>
  <c r="D4152"/>
  <c r="E4156"/>
  <c r="A4156" s="1"/>
  <c r="B4156" s="1"/>
  <c r="C4159"/>
  <c r="F4159"/>
  <c r="K4159" s="1"/>
  <c r="O4156" l="1"/>
  <c r="S4156"/>
  <c r="P4156"/>
  <c r="P4155"/>
  <c r="S4155"/>
  <c r="R4156"/>
  <c r="D4153"/>
  <c r="E4157"/>
  <c r="A4157" s="1"/>
  <c r="B4157" s="1"/>
  <c r="C4160"/>
  <c r="F4160"/>
  <c r="K4160" s="1"/>
  <c r="S4157" l="1"/>
  <c r="P4157"/>
  <c r="R4157"/>
  <c r="O4157"/>
  <c r="D4154"/>
  <c r="E4158"/>
  <c r="R4158" s="1"/>
  <c r="C4161"/>
  <c r="F4161"/>
  <c r="K4161" s="1"/>
  <c r="O4158" l="1"/>
  <c r="A4158"/>
  <c r="B4158" s="1"/>
  <c r="D4155"/>
  <c r="E4159"/>
  <c r="O4159" s="1"/>
  <c r="C4162"/>
  <c r="F4162"/>
  <c r="K4162" s="1"/>
  <c r="A4159" l="1"/>
  <c r="B4159" s="1"/>
  <c r="S4158"/>
  <c r="P4158"/>
  <c r="R4159"/>
  <c r="D4156"/>
  <c r="E4160"/>
  <c r="O4160" s="1"/>
  <c r="C4163"/>
  <c r="F4163"/>
  <c r="K4163" s="1"/>
  <c r="A4160" l="1"/>
  <c r="B4160" s="1"/>
  <c r="S4160" s="1"/>
  <c r="P4159"/>
  <c r="S4159"/>
  <c r="R4160"/>
  <c r="D4157"/>
  <c r="E4161"/>
  <c r="A4161" s="1"/>
  <c r="B4161" s="1"/>
  <c r="C4164"/>
  <c r="F4164"/>
  <c r="K4164" s="1"/>
  <c r="P4160" l="1"/>
  <c r="S4161"/>
  <c r="P4161"/>
  <c r="R4161"/>
  <c r="O4161"/>
  <c r="D4158"/>
  <c r="E4162"/>
  <c r="O4162" s="1"/>
  <c r="C4165"/>
  <c r="F4165"/>
  <c r="K4165" s="1"/>
  <c r="R4162" l="1"/>
  <c r="A4162"/>
  <c r="B4162" s="1"/>
  <c r="D4159"/>
  <c r="E4163"/>
  <c r="O4163" s="1"/>
  <c r="C4166"/>
  <c r="F4166"/>
  <c r="K4166" s="1"/>
  <c r="S4162" l="1"/>
  <c r="P4162"/>
  <c r="A4163"/>
  <c r="B4163" s="1"/>
  <c r="R4163"/>
  <c r="D4160"/>
  <c r="E4164"/>
  <c r="R4164" s="1"/>
  <c r="C4167"/>
  <c r="F4167"/>
  <c r="K4167" s="1"/>
  <c r="A4164" l="1"/>
  <c r="B4164" s="1"/>
  <c r="S4164" s="1"/>
  <c r="P4163"/>
  <c r="S4163"/>
  <c r="O4164"/>
  <c r="D4161"/>
  <c r="E4165"/>
  <c r="C4168"/>
  <c r="F4168"/>
  <c r="K4168" s="1"/>
  <c r="P4164" l="1"/>
  <c r="R4165"/>
  <c r="A4165"/>
  <c r="B4165" s="1"/>
  <c r="O4165"/>
  <c r="D4162"/>
  <c r="E4166"/>
  <c r="C4169"/>
  <c r="F4169"/>
  <c r="K4169" s="1"/>
  <c r="A4166" l="1"/>
  <c r="B4166" s="1"/>
  <c r="O4166"/>
  <c r="S4165"/>
  <c r="P4165"/>
  <c r="R4166"/>
  <c r="D4163"/>
  <c r="E4167"/>
  <c r="O4167" s="1"/>
  <c r="C4170"/>
  <c r="F4170"/>
  <c r="K4170" s="1"/>
  <c r="S4166" l="1"/>
  <c r="P4166"/>
  <c r="A4167"/>
  <c r="B4167" s="1"/>
  <c r="R4167"/>
  <c r="D4164"/>
  <c r="E4168"/>
  <c r="R4168" s="1"/>
  <c r="C4171"/>
  <c r="F4171"/>
  <c r="K4171" s="1"/>
  <c r="O4168" l="1"/>
  <c r="P4167"/>
  <c r="S4167"/>
  <c r="A4168"/>
  <c r="B4168" s="1"/>
  <c r="D4165"/>
  <c r="E4169"/>
  <c r="C4172"/>
  <c r="F4172"/>
  <c r="K4172" s="1"/>
  <c r="R4169" l="1"/>
  <c r="O4169"/>
  <c r="S4168"/>
  <c r="P4168"/>
  <c r="A4169"/>
  <c r="B4169" s="1"/>
  <c r="D4166"/>
  <c r="E4170"/>
  <c r="A4170" s="1"/>
  <c r="B4170" s="1"/>
  <c r="C4173"/>
  <c r="F4173"/>
  <c r="K4173" s="1"/>
  <c r="S4170" l="1"/>
  <c r="P4170"/>
  <c r="R4170"/>
  <c r="S4169"/>
  <c r="P4169"/>
  <c r="O4170"/>
  <c r="D4167"/>
  <c r="E4171"/>
  <c r="A4171" s="1"/>
  <c r="B4171" s="1"/>
  <c r="C4174"/>
  <c r="F4174"/>
  <c r="K4174" s="1"/>
  <c r="R4171" l="1"/>
  <c r="P4171"/>
  <c r="S4171"/>
  <c r="O4171"/>
  <c r="D4168"/>
  <c r="E4172"/>
  <c r="O4172" s="1"/>
  <c r="C4175"/>
  <c r="F4175"/>
  <c r="A4172" l="1"/>
  <c r="B4172" s="1"/>
  <c r="R4172"/>
  <c r="D4169"/>
  <c r="E4173"/>
  <c r="A4173" s="1"/>
  <c r="B4173" s="1"/>
  <c r="C4176"/>
  <c r="F4176"/>
  <c r="S4173" l="1"/>
  <c r="P4173"/>
  <c r="R4173"/>
  <c r="O4173"/>
  <c r="S4172"/>
  <c r="P4172"/>
  <c r="D4170"/>
  <c r="E4174"/>
  <c r="O4174" s="1"/>
  <c r="C4177"/>
  <c r="F4177"/>
  <c r="K4177" s="1"/>
  <c r="R4174" l="1"/>
  <c r="A4174"/>
  <c r="B4174" s="1"/>
  <c r="D4171"/>
  <c r="E4175"/>
  <c r="C4178"/>
  <c r="F4178"/>
  <c r="K4178" s="1"/>
  <c r="S4174" l="1"/>
  <c r="P4174"/>
  <c r="A4175"/>
  <c r="B4175" s="1"/>
  <c r="D4172"/>
  <c r="E4176"/>
  <c r="A4176" s="1"/>
  <c r="B4176" s="1"/>
  <c r="C4179"/>
  <c r="F4179"/>
  <c r="S4176" l="1"/>
  <c r="P4176"/>
  <c r="D4173"/>
  <c r="E4177"/>
  <c r="C4180"/>
  <c r="F4180"/>
  <c r="K4180" s="1"/>
  <c r="A4177" l="1"/>
  <c r="B4177" s="1"/>
  <c r="R4177"/>
  <c r="O4177"/>
  <c r="D4174"/>
  <c r="E4178"/>
  <c r="C4181"/>
  <c r="F4181"/>
  <c r="K4181" s="1"/>
  <c r="S4177" l="1"/>
  <c r="P4177"/>
  <c r="A4178"/>
  <c r="B4178" s="1"/>
  <c r="R4178"/>
  <c r="O4178"/>
  <c r="D4175"/>
  <c r="E4179"/>
  <c r="C4182"/>
  <c r="F4182"/>
  <c r="K4182" s="1"/>
  <c r="S4178" l="1"/>
  <c r="P4178"/>
  <c r="A4179"/>
  <c r="D4176"/>
  <c r="E4180"/>
  <c r="A4180" s="1"/>
  <c r="B4180" s="1"/>
  <c r="C4183"/>
  <c r="F4183"/>
  <c r="K4183" s="1"/>
  <c r="O4180" l="1"/>
  <c r="S4180"/>
  <c r="P4180"/>
  <c r="R4180"/>
  <c r="B4179"/>
  <c r="D4177"/>
  <c r="E4181"/>
  <c r="R4181" s="1"/>
  <c r="C4184"/>
  <c r="F4184"/>
  <c r="K4184" s="1"/>
  <c r="O4181" l="1"/>
  <c r="P4179"/>
  <c r="S4179"/>
  <c r="A4181"/>
  <c r="B4181" s="1"/>
  <c r="D4178"/>
  <c r="E4182"/>
  <c r="R4182" s="1"/>
  <c r="C4185"/>
  <c r="F4185"/>
  <c r="K4185" s="1"/>
  <c r="A4182" l="1"/>
  <c r="B4182" s="1"/>
  <c r="S4182" s="1"/>
  <c r="S4181"/>
  <c r="P4181"/>
  <c r="O4182"/>
  <c r="D4179"/>
  <c r="E4183"/>
  <c r="A4183" s="1"/>
  <c r="B4183" s="1"/>
  <c r="C4186"/>
  <c r="F4186"/>
  <c r="K4186" s="1"/>
  <c r="P4182" l="1"/>
  <c r="P4183"/>
  <c r="S4183"/>
  <c r="O4183"/>
  <c r="R4183"/>
  <c r="D4180"/>
  <c r="E4184"/>
  <c r="R4184" s="1"/>
  <c r="C4187"/>
  <c r="F4187"/>
  <c r="K4187" s="1"/>
  <c r="A4184" l="1"/>
  <c r="B4184" s="1"/>
  <c r="S4184" s="1"/>
  <c r="O4184"/>
  <c r="D4181"/>
  <c r="E4185"/>
  <c r="C4188"/>
  <c r="F4188"/>
  <c r="K4188" s="1"/>
  <c r="P4184" l="1"/>
  <c r="O4185"/>
  <c r="R4185"/>
  <c r="A4185"/>
  <c r="B4185" s="1"/>
  <c r="D4182"/>
  <c r="E4186"/>
  <c r="C4189"/>
  <c r="F4189"/>
  <c r="K4189" s="1"/>
  <c r="A4186" l="1"/>
  <c r="B4186" s="1"/>
  <c r="S4185"/>
  <c r="P4185"/>
  <c r="R4186"/>
  <c r="O4186"/>
  <c r="D4183"/>
  <c r="E4187"/>
  <c r="A4187" s="1"/>
  <c r="B4187" s="1"/>
  <c r="C4190"/>
  <c r="F4190"/>
  <c r="K4190" s="1"/>
  <c r="P4187" l="1"/>
  <c r="S4187"/>
  <c r="S4186"/>
  <c r="P4186"/>
  <c r="R4187"/>
  <c r="O4187"/>
  <c r="D4184"/>
  <c r="E4188"/>
  <c r="O4188" s="1"/>
  <c r="C4191"/>
  <c r="F4191"/>
  <c r="K4191" s="1"/>
  <c r="A4188" l="1"/>
  <c r="B4188" s="1"/>
  <c r="R4188"/>
  <c r="D4185"/>
  <c r="E4189"/>
  <c r="C4192"/>
  <c r="F4192"/>
  <c r="K4192" s="1"/>
  <c r="A4189" l="1"/>
  <c r="B4189" s="1"/>
  <c r="S4188"/>
  <c r="P4188"/>
  <c r="O4189"/>
  <c r="R4189"/>
  <c r="D4186"/>
  <c r="E4190"/>
  <c r="A4190" s="1"/>
  <c r="B4190" s="1"/>
  <c r="C4193"/>
  <c r="F4193"/>
  <c r="K4193" s="1"/>
  <c r="S4190" l="1"/>
  <c r="P4190"/>
  <c r="R4190"/>
  <c r="S4189"/>
  <c r="P4189"/>
  <c r="O4190"/>
  <c r="D4187"/>
  <c r="E4191"/>
  <c r="O4191" s="1"/>
  <c r="C4194"/>
  <c r="F4194"/>
  <c r="K4194" s="1"/>
  <c r="R4191" l="1"/>
  <c r="A4191"/>
  <c r="B4191" s="1"/>
  <c r="D4188"/>
  <c r="E4192"/>
  <c r="C4195"/>
  <c r="F4195"/>
  <c r="K4195" s="1"/>
  <c r="O4192" l="1"/>
  <c r="A4192"/>
  <c r="B4192" s="1"/>
  <c r="P4191"/>
  <c r="S4191"/>
  <c r="R4192"/>
  <c r="D4189"/>
  <c r="E4193"/>
  <c r="A4193" s="1"/>
  <c r="B4193" s="1"/>
  <c r="C4196"/>
  <c r="F4196"/>
  <c r="K4196" s="1"/>
  <c r="S4193" l="1"/>
  <c r="P4193"/>
  <c r="O4193"/>
  <c r="S4192"/>
  <c r="P4192"/>
  <c r="R4193"/>
  <c r="D4190"/>
  <c r="E4194"/>
  <c r="C4197"/>
  <c r="F4197"/>
  <c r="K4197" s="1"/>
  <c r="O4194" l="1"/>
  <c r="R4194"/>
  <c r="A4194"/>
  <c r="B4194" s="1"/>
  <c r="D4191"/>
  <c r="E4195"/>
  <c r="C4198"/>
  <c r="F4198"/>
  <c r="K4198" s="1"/>
  <c r="A4195" l="1"/>
  <c r="B4195" s="1"/>
  <c r="S4194"/>
  <c r="P4194"/>
  <c r="R4195"/>
  <c r="O4195"/>
  <c r="D4192"/>
  <c r="E4196"/>
  <c r="O4196" s="1"/>
  <c r="C4199"/>
  <c r="F4199"/>
  <c r="K4199" s="1"/>
  <c r="P4195" l="1"/>
  <c r="S4195"/>
  <c r="A4196"/>
  <c r="B4196" s="1"/>
  <c r="R4196"/>
  <c r="D4193"/>
  <c r="E4197"/>
  <c r="R4197" s="1"/>
  <c r="C4200"/>
  <c r="F4200"/>
  <c r="K4200" s="1"/>
  <c r="A4197" l="1"/>
  <c r="B4197" s="1"/>
  <c r="S4197" s="1"/>
  <c r="S4196"/>
  <c r="P4196"/>
  <c r="O4197"/>
  <c r="D4194"/>
  <c r="E4198"/>
  <c r="C4201"/>
  <c r="F4201"/>
  <c r="K4201" s="1"/>
  <c r="P4197" l="1"/>
  <c r="R4198"/>
  <c r="A4198"/>
  <c r="B4198" s="1"/>
  <c r="O4198"/>
  <c r="D4195"/>
  <c r="E4199"/>
  <c r="C4202"/>
  <c r="F4202"/>
  <c r="K4202" s="1"/>
  <c r="A4199" l="1"/>
  <c r="B4199" s="1"/>
  <c r="O4199"/>
  <c r="S4198"/>
  <c r="P4198"/>
  <c r="R4199"/>
  <c r="D4196"/>
  <c r="E4200"/>
  <c r="O4200" s="1"/>
  <c r="C4203"/>
  <c r="F4203"/>
  <c r="K4203" s="1"/>
  <c r="P4199" l="1"/>
  <c r="S4199"/>
  <c r="A4200"/>
  <c r="B4200" s="1"/>
  <c r="R4200"/>
  <c r="D4197"/>
  <c r="E4201"/>
  <c r="R4201" s="1"/>
  <c r="C4204"/>
  <c r="F4204"/>
  <c r="K4204" s="1"/>
  <c r="O4201" l="1"/>
  <c r="S4200"/>
  <c r="P4200"/>
  <c r="A4201"/>
  <c r="B4201" s="1"/>
  <c r="D4198"/>
  <c r="E4202"/>
  <c r="C4205"/>
  <c r="F4205"/>
  <c r="R4202" l="1"/>
  <c r="O4202"/>
  <c r="S4201"/>
  <c r="P4201"/>
  <c r="A4202"/>
  <c r="B4202" s="1"/>
  <c r="D4199"/>
  <c r="E4203"/>
  <c r="C4206"/>
  <c r="F4206"/>
  <c r="R4203" l="1"/>
  <c r="A4203"/>
  <c r="B4203" s="1"/>
  <c r="S4202"/>
  <c r="P4202"/>
  <c r="O4203"/>
  <c r="D4200"/>
  <c r="E4204"/>
  <c r="O4204" s="1"/>
  <c r="C4207"/>
  <c r="F4207"/>
  <c r="K4207" s="1"/>
  <c r="A4204" l="1"/>
  <c r="B4204" s="1"/>
  <c r="P4203"/>
  <c r="S4203"/>
  <c r="R4204"/>
  <c r="D4201"/>
  <c r="E4205"/>
  <c r="A4205" s="1"/>
  <c r="B4205" s="1"/>
  <c r="C4208"/>
  <c r="F4208"/>
  <c r="K4208" s="1"/>
  <c r="S4204" l="1"/>
  <c r="P4204"/>
  <c r="D4202"/>
  <c r="E4206"/>
  <c r="C4209"/>
  <c r="F4209"/>
  <c r="A4206" l="1"/>
  <c r="B4206" s="1"/>
  <c r="D4203"/>
  <c r="E4207"/>
  <c r="C4210"/>
  <c r="F4210"/>
  <c r="K4210" s="1"/>
  <c r="S4206" l="1"/>
  <c r="P4206"/>
  <c r="A4207"/>
  <c r="B4207" s="1"/>
  <c r="O4207"/>
  <c r="R4207"/>
  <c r="D4204"/>
  <c r="E4208"/>
  <c r="O4208" s="1"/>
  <c r="C4211"/>
  <c r="F4211"/>
  <c r="K4211" s="1"/>
  <c r="P4207" l="1"/>
  <c r="S4207"/>
  <c r="A4208"/>
  <c r="B4208" s="1"/>
  <c r="R4208"/>
  <c r="D4205"/>
  <c r="E4209"/>
  <c r="C4212"/>
  <c r="F4212"/>
  <c r="K4212" s="1"/>
  <c r="A4209" l="1"/>
  <c r="B4209" s="1"/>
  <c r="S4208"/>
  <c r="P4208"/>
  <c r="D4206"/>
  <c r="E4210"/>
  <c r="A4210" s="1"/>
  <c r="B4210" s="1"/>
  <c r="C4213"/>
  <c r="F4213"/>
  <c r="K4213" s="1"/>
  <c r="O4210" l="1"/>
  <c r="S4209"/>
  <c r="P4209"/>
  <c r="S4210"/>
  <c r="P4210"/>
  <c r="R4210"/>
  <c r="D4207"/>
  <c r="E4211"/>
  <c r="C4214"/>
  <c r="F4214"/>
  <c r="K4214" s="1"/>
  <c r="A4211" l="1"/>
  <c r="B4211" s="1"/>
  <c r="R4211"/>
  <c r="O4211"/>
  <c r="D4208"/>
  <c r="E4212"/>
  <c r="C4215"/>
  <c r="F4215"/>
  <c r="K4215" s="1"/>
  <c r="P4211" l="1"/>
  <c r="S4211"/>
  <c r="A4212"/>
  <c r="B4212" s="1"/>
  <c r="R4212"/>
  <c r="O4212"/>
  <c r="D4209"/>
  <c r="E4213"/>
  <c r="O4213" s="1"/>
  <c r="C4216"/>
  <c r="F4216"/>
  <c r="K4216" s="1"/>
  <c r="S4212" l="1"/>
  <c r="P4212"/>
  <c r="A4213"/>
  <c r="B4213" s="1"/>
  <c r="R4213"/>
  <c r="D4210"/>
  <c r="E4214"/>
  <c r="A4214" s="1"/>
  <c r="B4214" s="1"/>
  <c r="C4217"/>
  <c r="F4217"/>
  <c r="K4217" s="1"/>
  <c r="O4214" l="1"/>
  <c r="S4214"/>
  <c r="P4214"/>
  <c r="S4213"/>
  <c r="P4213"/>
  <c r="R4214"/>
  <c r="D4211"/>
  <c r="E4215"/>
  <c r="A4215" s="1"/>
  <c r="B4215" s="1"/>
  <c r="C4218"/>
  <c r="F4218"/>
  <c r="K4218" s="1"/>
  <c r="P4215" l="1"/>
  <c r="S4215"/>
  <c r="R4215"/>
  <c r="O4215"/>
  <c r="D4212"/>
  <c r="E4216"/>
  <c r="R4216" s="1"/>
  <c r="C4219"/>
  <c r="F4219"/>
  <c r="K4219" s="1"/>
  <c r="O4216" l="1"/>
  <c r="A4216"/>
  <c r="B4216" s="1"/>
  <c r="D4213"/>
  <c r="E4217"/>
  <c r="O4217" s="1"/>
  <c r="C4220"/>
  <c r="F4220"/>
  <c r="K4220" s="1"/>
  <c r="A4217" l="1"/>
  <c r="B4217" s="1"/>
  <c r="S4216"/>
  <c r="P4216"/>
  <c r="R4217"/>
  <c r="D4214"/>
  <c r="E4218"/>
  <c r="O4218" s="1"/>
  <c r="C4221"/>
  <c r="F4221"/>
  <c r="K4221" s="1"/>
  <c r="A4218" l="1"/>
  <c r="B4218" s="1"/>
  <c r="S4218" s="1"/>
  <c r="S4217"/>
  <c r="P4217"/>
  <c r="P4218"/>
  <c r="R4218"/>
  <c r="D4215"/>
  <c r="E4219"/>
  <c r="A4219" s="1"/>
  <c r="B4219" s="1"/>
  <c r="C4222"/>
  <c r="F4222"/>
  <c r="K4222" s="1"/>
  <c r="P4219" l="1"/>
  <c r="S4219"/>
  <c r="R4219"/>
  <c r="O4219"/>
  <c r="D4216"/>
  <c r="E4220"/>
  <c r="O4220" s="1"/>
  <c r="C4223"/>
  <c r="F4223"/>
  <c r="K4223" s="1"/>
  <c r="R4220" l="1"/>
  <c r="A4220"/>
  <c r="B4220" s="1"/>
  <c r="D4217"/>
  <c r="E4221"/>
  <c r="C4224"/>
  <c r="F4224"/>
  <c r="K4224" s="1"/>
  <c r="S4220" l="1"/>
  <c r="P4220"/>
  <c r="A4221"/>
  <c r="B4221" s="1"/>
  <c r="O4221"/>
  <c r="R4221"/>
  <c r="D4218"/>
  <c r="E4222"/>
  <c r="R4222" s="1"/>
  <c r="C4225"/>
  <c r="F4225"/>
  <c r="K4225" s="1"/>
  <c r="O4222" l="1"/>
  <c r="S4221"/>
  <c r="P4221"/>
  <c r="A4222"/>
  <c r="B4222" s="1"/>
  <c r="D4219"/>
  <c r="E4223"/>
  <c r="C4226"/>
  <c r="F4226"/>
  <c r="K4226" s="1"/>
  <c r="A4223" l="1"/>
  <c r="B4223" s="1"/>
  <c r="S4222"/>
  <c r="P4222"/>
  <c r="R4223"/>
  <c r="O4223"/>
  <c r="D4220"/>
  <c r="E4224"/>
  <c r="C4227"/>
  <c r="F4227"/>
  <c r="K4227" s="1"/>
  <c r="O4224" l="1"/>
  <c r="P4223"/>
  <c r="S4223"/>
  <c r="A4224"/>
  <c r="B4224" s="1"/>
  <c r="R4224"/>
  <c r="D4221"/>
  <c r="E4225"/>
  <c r="O4225" s="1"/>
  <c r="C4228"/>
  <c r="F4228"/>
  <c r="K4228" s="1"/>
  <c r="S4224" l="1"/>
  <c r="P4224"/>
  <c r="A4225"/>
  <c r="B4225" s="1"/>
  <c r="R4225"/>
  <c r="D4222"/>
  <c r="E4226"/>
  <c r="R4226" s="1"/>
  <c r="C4229"/>
  <c r="F4229"/>
  <c r="K4229" s="1"/>
  <c r="O4226" l="1"/>
  <c r="S4225"/>
  <c r="P4225"/>
  <c r="A4226"/>
  <c r="B4226" s="1"/>
  <c r="D4223"/>
  <c r="E4227"/>
  <c r="C4230"/>
  <c r="F4230"/>
  <c r="K4230" s="1"/>
  <c r="R4227" l="1"/>
  <c r="O4227"/>
  <c r="S4226"/>
  <c r="P4226"/>
  <c r="A4227"/>
  <c r="B4227" s="1"/>
  <c r="D4224"/>
  <c r="E4228"/>
  <c r="A4228" s="1"/>
  <c r="B4228" s="1"/>
  <c r="C4231"/>
  <c r="F4231"/>
  <c r="K4231" s="1"/>
  <c r="S4228" l="1"/>
  <c r="P4228"/>
  <c r="R4228"/>
  <c r="P4227"/>
  <c r="S4227"/>
  <c r="O4228"/>
  <c r="D4225"/>
  <c r="E4229"/>
  <c r="A4229" s="1"/>
  <c r="B4229" s="1"/>
  <c r="C4232"/>
  <c r="F4232"/>
  <c r="K4232" s="1"/>
  <c r="R4229" l="1"/>
  <c r="S4229"/>
  <c r="P4229"/>
  <c r="O4229"/>
  <c r="D4226"/>
  <c r="E4230"/>
  <c r="A4230" s="1"/>
  <c r="B4230" s="1"/>
  <c r="C4233"/>
  <c r="F4233"/>
  <c r="K4233" s="1"/>
  <c r="S4230" l="1"/>
  <c r="P4230"/>
  <c r="O4230"/>
  <c r="R4230"/>
  <c r="D4227"/>
  <c r="E4231"/>
  <c r="A4231" s="1"/>
  <c r="B4231" s="1"/>
  <c r="C4234"/>
  <c r="F4234"/>
  <c r="K4234" s="1"/>
  <c r="O4231" l="1"/>
  <c r="P4231"/>
  <c r="S4231"/>
  <c r="R4231"/>
  <c r="D4228"/>
  <c r="E4232"/>
  <c r="C4235"/>
  <c r="F4235"/>
  <c r="K4235" s="1"/>
  <c r="O4232" l="1"/>
  <c r="R4232"/>
  <c r="A4232"/>
  <c r="B4232" s="1"/>
  <c r="D4229"/>
  <c r="E4233"/>
  <c r="C4236"/>
  <c r="F4236"/>
  <c r="O4233" l="1"/>
  <c r="S4232"/>
  <c r="P4232"/>
  <c r="A4233"/>
  <c r="B4233" s="1"/>
  <c r="R4233"/>
  <c r="D4230"/>
  <c r="E4234"/>
  <c r="C4237"/>
  <c r="F4237"/>
  <c r="S4233" l="1"/>
  <c r="P4233"/>
  <c r="A4234"/>
  <c r="B4234" s="1"/>
  <c r="O4234"/>
  <c r="R4234"/>
  <c r="D4231"/>
  <c r="E4235"/>
  <c r="O4235" s="1"/>
  <c r="C4238"/>
  <c r="F4238"/>
  <c r="K4238" s="1"/>
  <c r="R4235" l="1"/>
  <c r="S4234"/>
  <c r="P4234"/>
  <c r="A4235"/>
  <c r="B4235" s="1"/>
  <c r="D4232"/>
  <c r="E4236"/>
  <c r="A4236" s="1"/>
  <c r="B4236" s="1"/>
  <c r="C4239"/>
  <c r="F4239"/>
  <c r="K4239" s="1"/>
  <c r="S4236" l="1"/>
  <c r="P4236"/>
  <c r="P4235"/>
  <c r="S4235"/>
  <c r="D4233"/>
  <c r="E4237"/>
  <c r="C4240"/>
  <c r="F4240"/>
  <c r="A4237" l="1"/>
  <c r="B4237" s="1"/>
  <c r="D4234"/>
  <c r="E4238"/>
  <c r="C4241"/>
  <c r="F4241"/>
  <c r="K4241" s="1"/>
  <c r="O4238" l="1"/>
  <c r="A4238"/>
  <c r="B4238" s="1"/>
  <c r="R4238"/>
  <c r="D4235"/>
  <c r="E4239"/>
  <c r="A4239" s="1"/>
  <c r="B4239" s="1"/>
  <c r="C4242"/>
  <c r="F4242"/>
  <c r="K4242" s="1"/>
  <c r="P4239" l="1"/>
  <c r="S4239"/>
  <c r="S4238"/>
  <c r="P4238"/>
  <c r="R4239"/>
  <c r="O4239"/>
  <c r="D4236"/>
  <c r="E4240"/>
  <c r="C4243"/>
  <c r="F4243"/>
  <c r="K4243" s="1"/>
  <c r="A4240" l="1"/>
  <c r="D4237"/>
  <c r="E4241"/>
  <c r="C4244"/>
  <c r="F4244"/>
  <c r="K4244" s="1"/>
  <c r="A4241" l="1"/>
  <c r="B4241" s="1"/>
  <c r="O4241"/>
  <c r="R4241"/>
  <c r="B4240"/>
  <c r="D4238"/>
  <c r="E4242"/>
  <c r="C4245"/>
  <c r="F4245"/>
  <c r="K4245" s="1"/>
  <c r="S4241" l="1"/>
  <c r="P4241"/>
  <c r="O4242"/>
  <c r="A4242"/>
  <c r="B4242" s="1"/>
  <c r="R4242"/>
  <c r="D4239"/>
  <c r="E4243"/>
  <c r="R4243" s="1"/>
  <c r="C4246"/>
  <c r="F4246"/>
  <c r="K4246" s="1"/>
  <c r="O4243" l="1"/>
  <c r="S4242"/>
  <c r="P4242"/>
  <c r="A4243"/>
  <c r="B4243" s="1"/>
  <c r="D4240"/>
  <c r="E4244"/>
  <c r="O4244" s="1"/>
  <c r="C4247"/>
  <c r="F4247"/>
  <c r="K4247" s="1"/>
  <c r="A4244" l="1"/>
  <c r="B4244" s="1"/>
  <c r="S4243"/>
  <c r="P4243"/>
  <c r="R4244"/>
  <c r="D4241"/>
  <c r="E4245"/>
  <c r="R4245" s="1"/>
  <c r="C4248"/>
  <c r="F4248"/>
  <c r="K4248" s="1"/>
  <c r="S4244" l="1"/>
  <c r="P4244"/>
  <c r="A4245"/>
  <c r="B4245" s="1"/>
  <c r="O4245"/>
  <c r="D4242"/>
  <c r="E4246"/>
  <c r="O4246" s="1"/>
  <c r="C4249"/>
  <c r="F4249"/>
  <c r="K4249" s="1"/>
  <c r="R4246" l="1"/>
  <c r="S4245"/>
  <c r="P4245"/>
  <c r="A4246"/>
  <c r="B4246" s="1"/>
  <c r="D4243"/>
  <c r="E4247"/>
  <c r="C4250"/>
  <c r="F4250"/>
  <c r="K4250" s="1"/>
  <c r="O4247" l="1"/>
  <c r="R4247"/>
  <c r="S4246"/>
  <c r="P4246"/>
  <c r="A4247"/>
  <c r="B4247" s="1"/>
  <c r="D4244"/>
  <c r="E4248"/>
  <c r="A4248" s="1"/>
  <c r="B4248" s="1"/>
  <c r="C4251"/>
  <c r="F4251"/>
  <c r="K4251" s="1"/>
  <c r="S4248" l="1"/>
  <c r="P4248"/>
  <c r="S4247"/>
  <c r="P4247"/>
  <c r="R4248"/>
  <c r="O4248"/>
  <c r="D4245"/>
  <c r="E4249"/>
  <c r="C4252"/>
  <c r="F4252"/>
  <c r="K4252" s="1"/>
  <c r="A4249" l="1"/>
  <c r="B4249" s="1"/>
  <c r="O4249"/>
  <c r="R4249"/>
  <c r="D4246"/>
  <c r="E4250"/>
  <c r="C4253"/>
  <c r="F4253"/>
  <c r="K4253" s="1"/>
  <c r="S4249" l="1"/>
  <c r="P4249"/>
  <c r="O4250"/>
  <c r="A4250"/>
  <c r="B4250" s="1"/>
  <c r="R4250"/>
  <c r="D4247"/>
  <c r="E4251"/>
  <c r="A4251" s="1"/>
  <c r="B4251" s="1"/>
  <c r="C4254"/>
  <c r="F4254"/>
  <c r="K4254" s="1"/>
  <c r="S4251" l="1"/>
  <c r="P4251"/>
  <c r="S4250"/>
  <c r="P4250"/>
  <c r="O4251"/>
  <c r="R4251"/>
  <c r="D4248"/>
  <c r="E4252"/>
  <c r="C4255"/>
  <c r="F4255"/>
  <c r="K4255" s="1"/>
  <c r="A4252" l="1"/>
  <c r="B4252" s="1"/>
  <c r="R4252"/>
  <c r="O4252"/>
  <c r="D4249"/>
  <c r="E4253"/>
  <c r="C4256"/>
  <c r="F4256"/>
  <c r="K4256" s="1"/>
  <c r="S4252" l="1"/>
  <c r="P4252"/>
  <c r="A4253"/>
  <c r="B4253" s="1"/>
  <c r="R4253"/>
  <c r="O4253"/>
  <c r="D4250"/>
  <c r="E4254"/>
  <c r="O4254" s="1"/>
  <c r="C4257"/>
  <c r="F4257"/>
  <c r="K4257" s="1"/>
  <c r="S4253" l="1"/>
  <c r="P4253"/>
  <c r="A4254"/>
  <c r="B4254" s="1"/>
  <c r="R4254"/>
  <c r="D4251"/>
  <c r="E4255"/>
  <c r="A4255" s="1"/>
  <c r="B4255" s="1"/>
  <c r="C4258"/>
  <c r="F4258"/>
  <c r="K4258" s="1"/>
  <c r="O4255" l="1"/>
  <c r="S4255"/>
  <c r="P4255"/>
  <c r="S4254"/>
  <c r="P4254"/>
  <c r="R4255"/>
  <c r="D4252"/>
  <c r="E4256"/>
  <c r="A4256" s="1"/>
  <c r="B4256" s="1"/>
  <c r="C4259"/>
  <c r="F4259"/>
  <c r="K4259" s="1"/>
  <c r="S4256" l="1"/>
  <c r="P4256"/>
  <c r="R4256"/>
  <c r="O4256"/>
  <c r="D4253"/>
  <c r="E4257"/>
  <c r="R4257" s="1"/>
  <c r="C4260"/>
  <c r="F4260"/>
  <c r="K4260" s="1"/>
  <c r="O4257" l="1"/>
  <c r="A4257"/>
  <c r="B4257" s="1"/>
  <c r="D4254"/>
  <c r="E4258"/>
  <c r="O4258" s="1"/>
  <c r="C4261"/>
  <c r="F4261"/>
  <c r="K4261" s="1"/>
  <c r="S4257" l="1"/>
  <c r="P4257"/>
  <c r="A4258"/>
  <c r="B4258" s="1"/>
  <c r="R4258"/>
  <c r="D4255"/>
  <c r="E4259"/>
  <c r="R4259" s="1"/>
  <c r="C4262"/>
  <c r="F4262"/>
  <c r="K4262" s="1"/>
  <c r="O4259" l="1"/>
  <c r="S4258"/>
  <c r="P4258"/>
  <c r="A4259"/>
  <c r="B4259" s="1"/>
  <c r="D4256"/>
  <c r="E4260"/>
  <c r="C4263"/>
  <c r="F4263"/>
  <c r="K4263" s="1"/>
  <c r="R4260" l="1"/>
  <c r="O4260"/>
  <c r="S4259"/>
  <c r="P4259"/>
  <c r="A4260"/>
  <c r="B4260" s="1"/>
  <c r="D4257"/>
  <c r="E4261"/>
  <c r="A4261" s="1"/>
  <c r="B4261" s="1"/>
  <c r="C4264"/>
  <c r="F4264"/>
  <c r="K4264" s="1"/>
  <c r="S4261" l="1"/>
  <c r="P4261"/>
  <c r="R4261"/>
  <c r="S4260"/>
  <c r="P4260"/>
  <c r="O4261"/>
  <c r="D4258"/>
  <c r="E4262"/>
  <c r="A4262" s="1"/>
  <c r="B4262" s="1"/>
  <c r="C4265"/>
  <c r="F4265"/>
  <c r="K4265" s="1"/>
  <c r="S4262" l="1"/>
  <c r="P4262"/>
  <c r="R4262"/>
  <c r="O4262"/>
  <c r="D4259"/>
  <c r="E4263"/>
  <c r="R4263" s="1"/>
  <c r="C4266"/>
  <c r="F4266"/>
  <c r="O4263" l="1"/>
  <c r="A4263"/>
  <c r="B4263" s="1"/>
  <c r="D4260"/>
  <c r="E4264"/>
  <c r="C4267"/>
  <c r="F4267"/>
  <c r="S4263" l="1"/>
  <c r="P4263"/>
  <c r="R4264"/>
  <c r="A4264"/>
  <c r="B4264" s="1"/>
  <c r="O4264"/>
  <c r="D4261"/>
  <c r="E4265"/>
  <c r="R4265" s="1"/>
  <c r="C4268"/>
  <c r="F4268"/>
  <c r="K4268" s="1"/>
  <c r="O4265" l="1"/>
  <c r="S4264"/>
  <c r="P4264"/>
  <c r="A4265"/>
  <c r="B4265" s="1"/>
  <c r="D4262"/>
  <c r="E4266"/>
  <c r="A4266" s="1"/>
  <c r="B4266" s="1"/>
  <c r="C4269"/>
  <c r="F4269"/>
  <c r="K4269" s="1"/>
  <c r="S4265" l="1"/>
  <c r="P4265"/>
  <c r="D4263"/>
  <c r="E4267"/>
  <c r="A4267" s="1"/>
  <c r="B4267" s="1"/>
  <c r="C4270"/>
  <c r="F4270"/>
  <c r="S4267" l="1"/>
  <c r="P4267"/>
  <c r="D4264"/>
  <c r="E4268"/>
  <c r="O4268" s="1"/>
  <c r="C4271"/>
  <c r="F4271"/>
  <c r="K4271" s="1"/>
  <c r="R4268" l="1"/>
  <c r="A4268"/>
  <c r="B4268" s="1"/>
  <c r="D4265"/>
  <c r="E4269"/>
  <c r="A4269" s="1"/>
  <c r="B4269" s="1"/>
  <c r="C4272"/>
  <c r="F4272"/>
  <c r="K4272" s="1"/>
  <c r="S4269" l="1"/>
  <c r="P4269"/>
  <c r="R4269"/>
  <c r="S4268"/>
  <c r="P4268"/>
  <c r="O4269"/>
  <c r="D4266"/>
  <c r="E4270"/>
  <c r="C4273"/>
  <c r="F4273"/>
  <c r="K4273" s="1"/>
  <c r="A4270" l="1"/>
  <c r="D4267"/>
  <c r="E4271"/>
  <c r="C4274"/>
  <c r="F4274"/>
  <c r="K4274" s="1"/>
  <c r="O4271" l="1"/>
  <c r="B4270"/>
  <c r="A4271"/>
  <c r="B4271" s="1"/>
  <c r="R4271"/>
  <c r="D4268"/>
  <c r="E4272"/>
  <c r="C4275"/>
  <c r="F4275"/>
  <c r="K4275" s="1"/>
  <c r="S4271" l="1"/>
  <c r="P4271"/>
  <c r="S4270"/>
  <c r="P4270"/>
  <c r="O4272"/>
  <c r="A4272"/>
  <c r="B4272" s="1"/>
  <c r="R4272"/>
  <c r="D4269"/>
  <c r="E4273"/>
  <c r="C4276"/>
  <c r="F4276"/>
  <c r="K4276" s="1"/>
  <c r="A4273" l="1"/>
  <c r="B4273" s="1"/>
  <c r="R4273"/>
  <c r="S4272"/>
  <c r="P4272"/>
  <c r="O4273"/>
  <c r="D4270"/>
  <c r="E4274"/>
  <c r="A4274" s="1"/>
  <c r="B4274" s="1"/>
  <c r="C4277"/>
  <c r="F4277"/>
  <c r="K4277" s="1"/>
  <c r="S4274" l="1"/>
  <c r="P4274"/>
  <c r="S4273"/>
  <c r="P4273"/>
  <c r="O4274"/>
  <c r="R4274"/>
  <c r="D4271"/>
  <c r="E4275"/>
  <c r="C4278"/>
  <c r="F4278"/>
  <c r="K4278" s="1"/>
  <c r="O4275" l="1"/>
  <c r="A4275"/>
  <c r="B4275" s="1"/>
  <c r="R4275"/>
  <c r="D4272"/>
  <c r="E4276"/>
  <c r="C4279"/>
  <c r="F4279"/>
  <c r="K4279" s="1"/>
  <c r="A4276" l="1"/>
  <c r="B4276" s="1"/>
  <c r="O4276"/>
  <c r="S4275"/>
  <c r="P4275"/>
  <c r="R4276"/>
  <c r="D4273"/>
  <c r="E4277"/>
  <c r="A4277" s="1"/>
  <c r="B4277" s="1"/>
  <c r="C4280"/>
  <c r="F4280"/>
  <c r="K4280" s="1"/>
  <c r="S4277" l="1"/>
  <c r="P4277"/>
  <c r="S4276"/>
  <c r="P4276"/>
  <c r="R4277"/>
  <c r="O4277"/>
  <c r="D4274"/>
  <c r="E4278"/>
  <c r="A4278" s="1"/>
  <c r="B4278" s="1"/>
  <c r="C4281"/>
  <c r="F4281"/>
  <c r="K4281" s="1"/>
  <c r="S4278" l="1"/>
  <c r="P4278"/>
  <c r="R4278"/>
  <c r="O4278"/>
  <c r="D4275"/>
  <c r="E4279"/>
  <c r="R4279" s="1"/>
  <c r="C4282"/>
  <c r="F4282"/>
  <c r="K4282" s="1"/>
  <c r="A4279" l="1"/>
  <c r="B4279" s="1"/>
  <c r="S4279" s="1"/>
  <c r="O4279"/>
  <c r="D4276"/>
  <c r="E4280"/>
  <c r="C4283"/>
  <c r="F4283"/>
  <c r="K4283" s="1"/>
  <c r="P4279" l="1"/>
  <c r="A4280"/>
  <c r="B4280" s="1"/>
  <c r="R4280"/>
  <c r="O4280"/>
  <c r="D4277"/>
  <c r="E4281"/>
  <c r="C4284"/>
  <c r="F4284"/>
  <c r="K4284" s="1"/>
  <c r="S4280" l="1"/>
  <c r="P4280"/>
  <c r="A4281"/>
  <c r="B4281" s="1"/>
  <c r="R4281"/>
  <c r="O4281"/>
  <c r="D4278"/>
  <c r="E4282"/>
  <c r="A4282" s="1"/>
  <c r="B4282" s="1"/>
  <c r="C4285"/>
  <c r="F4285"/>
  <c r="K4285" s="1"/>
  <c r="S4282" l="1"/>
  <c r="P4282"/>
  <c r="S4281"/>
  <c r="P4281"/>
  <c r="O4282"/>
  <c r="R4282"/>
  <c r="D4279"/>
  <c r="E4283"/>
  <c r="R4283" s="1"/>
  <c r="C4286"/>
  <c r="F4286"/>
  <c r="K4286" s="1"/>
  <c r="A4283" l="1"/>
  <c r="B4283" s="1"/>
  <c r="S4283" s="1"/>
  <c r="O4283"/>
  <c r="D4280"/>
  <c r="E4284"/>
  <c r="C4287"/>
  <c r="F4287"/>
  <c r="K4287" s="1"/>
  <c r="P4283" l="1"/>
  <c r="O4284"/>
  <c r="R4284"/>
  <c r="A4284"/>
  <c r="B4284" s="1"/>
  <c r="D4281"/>
  <c r="E4285"/>
  <c r="C4288"/>
  <c r="F4288"/>
  <c r="K4288" s="1"/>
  <c r="A4285" l="1"/>
  <c r="B4285" s="1"/>
  <c r="S4284"/>
  <c r="P4284"/>
  <c r="R4285"/>
  <c r="O4285"/>
  <c r="D4282"/>
  <c r="E4286"/>
  <c r="A4286" s="1"/>
  <c r="B4286" s="1"/>
  <c r="C4289"/>
  <c r="F4289"/>
  <c r="K4289" s="1"/>
  <c r="S4286" l="1"/>
  <c r="P4286"/>
  <c r="S4285"/>
  <c r="P4285"/>
  <c r="R4286"/>
  <c r="O4286"/>
  <c r="D4283"/>
  <c r="E4287"/>
  <c r="O4287" s="1"/>
  <c r="C4290"/>
  <c r="F4290"/>
  <c r="K4290" s="1"/>
  <c r="A4287" l="1"/>
  <c r="B4287" s="1"/>
  <c r="R4287"/>
  <c r="D4284"/>
  <c r="E4288"/>
  <c r="C4291"/>
  <c r="F4291"/>
  <c r="K4291" s="1"/>
  <c r="A4288" l="1"/>
  <c r="B4288" s="1"/>
  <c r="S4287"/>
  <c r="P4287"/>
  <c r="O4288"/>
  <c r="R4288"/>
  <c r="D4285"/>
  <c r="E4289"/>
  <c r="A4289" s="1"/>
  <c r="B4289" s="1"/>
  <c r="C4292"/>
  <c r="F4292"/>
  <c r="K4292" s="1"/>
  <c r="S4289" l="1"/>
  <c r="P4289"/>
  <c r="R4289"/>
  <c r="S4288"/>
  <c r="P4288"/>
  <c r="O4289"/>
  <c r="D4286"/>
  <c r="E4290"/>
  <c r="O4290" s="1"/>
  <c r="C4293"/>
  <c r="F4293"/>
  <c r="K4293" s="1"/>
  <c r="R4290" l="1"/>
  <c r="A4290"/>
  <c r="B4290" s="1"/>
  <c r="D4287"/>
  <c r="E4291"/>
  <c r="C4294"/>
  <c r="F4294"/>
  <c r="K4294" s="1"/>
  <c r="O4291" l="1"/>
  <c r="A4291"/>
  <c r="B4291" s="1"/>
  <c r="S4290"/>
  <c r="P4290"/>
  <c r="R4291"/>
  <c r="D4288"/>
  <c r="E4292"/>
  <c r="A4292" s="1"/>
  <c r="B4292" s="1"/>
  <c r="C4295"/>
  <c r="F4295"/>
  <c r="K4295" s="1"/>
  <c r="S4292" l="1"/>
  <c r="P4292"/>
  <c r="O4292"/>
  <c r="S4291"/>
  <c r="P4291"/>
  <c r="R4292"/>
  <c r="D4289"/>
  <c r="E4293"/>
  <c r="R4293" s="1"/>
  <c r="C4296"/>
  <c r="F4296"/>
  <c r="K4296" s="1"/>
  <c r="O4293" l="1"/>
  <c r="A4293"/>
  <c r="B4293" s="1"/>
  <c r="D4290"/>
  <c r="E4294"/>
  <c r="C4297"/>
  <c r="F4297"/>
  <c r="A4294" l="1"/>
  <c r="B4294" s="1"/>
  <c r="R4294"/>
  <c r="S4293"/>
  <c r="P4293"/>
  <c r="O4294"/>
  <c r="D4291"/>
  <c r="E4295"/>
  <c r="C4298"/>
  <c r="F4298"/>
  <c r="S4294" l="1"/>
  <c r="P4294"/>
  <c r="O4295"/>
  <c r="A4295"/>
  <c r="B4295" s="1"/>
  <c r="R4295"/>
  <c r="D4292"/>
  <c r="E4296"/>
  <c r="R4296" s="1"/>
  <c r="C4299"/>
  <c r="F4299"/>
  <c r="K4299" s="1"/>
  <c r="O4296" l="1"/>
  <c r="S4295"/>
  <c r="P4295"/>
  <c r="A4296"/>
  <c r="B4296" s="1"/>
  <c r="D4293"/>
  <c r="E4297"/>
  <c r="C4300"/>
  <c r="F4300"/>
  <c r="K4300" s="1"/>
  <c r="S4296" l="1"/>
  <c r="P4296"/>
  <c r="A4297"/>
  <c r="B4297" s="1"/>
  <c r="D4294"/>
  <c r="E4298"/>
  <c r="C4301"/>
  <c r="F4301"/>
  <c r="A4298" l="1"/>
  <c r="B4298" s="1"/>
  <c r="D4295"/>
  <c r="E4299"/>
  <c r="A4299" s="1"/>
  <c r="B4299" s="1"/>
  <c r="C4302"/>
  <c r="F4302"/>
  <c r="K4302" s="1"/>
  <c r="R4299" l="1"/>
  <c r="S4299"/>
  <c r="P4299"/>
  <c r="S4298"/>
  <c r="P4298"/>
  <c r="O4299"/>
  <c r="D4296"/>
  <c r="E4300"/>
  <c r="C4303"/>
  <c r="F4303"/>
  <c r="K4303" s="1"/>
  <c r="O4300" l="1"/>
  <c r="A4300"/>
  <c r="B4300" s="1"/>
  <c r="R4300"/>
  <c r="D4297"/>
  <c r="E4301"/>
  <c r="C4304"/>
  <c r="F4304"/>
  <c r="K4304" s="1"/>
  <c r="A4301" l="1"/>
  <c r="S4300"/>
  <c r="P4300"/>
  <c r="D4298"/>
  <c r="E4302"/>
  <c r="A4302" s="1"/>
  <c r="B4302" s="1"/>
  <c r="C4305"/>
  <c r="F4305"/>
  <c r="K4305" s="1"/>
  <c r="S4302" l="1"/>
  <c r="P4302"/>
  <c r="R4302"/>
  <c r="B4301"/>
  <c r="O4302"/>
  <c r="D4299"/>
  <c r="E4303"/>
  <c r="A4303" s="1"/>
  <c r="B4303" s="1"/>
  <c r="C4306"/>
  <c r="F4306"/>
  <c r="K4306" s="1"/>
  <c r="O4303" l="1"/>
  <c r="S4303"/>
  <c r="P4303"/>
  <c r="S4301"/>
  <c r="P4301"/>
  <c r="R4303"/>
  <c r="D4300"/>
  <c r="E4304"/>
  <c r="O4304" s="1"/>
  <c r="C4307"/>
  <c r="F4307"/>
  <c r="K4307" s="1"/>
  <c r="A4304" l="1"/>
  <c r="B4304" s="1"/>
  <c r="R4304"/>
  <c r="D4301"/>
  <c r="E4305"/>
  <c r="C4308"/>
  <c r="F4308"/>
  <c r="K4308" s="1"/>
  <c r="S4304" l="1"/>
  <c r="P4304"/>
  <c r="O4305"/>
  <c r="A4305"/>
  <c r="B4305" s="1"/>
  <c r="R4305"/>
  <c r="D4302"/>
  <c r="E4306"/>
  <c r="O4306" s="1"/>
  <c r="C4309"/>
  <c r="F4309"/>
  <c r="K4309" s="1"/>
  <c r="R4306" l="1"/>
  <c r="S4305"/>
  <c r="P4305"/>
  <c r="A4306"/>
  <c r="B4306" s="1"/>
  <c r="D4303"/>
  <c r="E4307"/>
  <c r="C4310"/>
  <c r="F4310"/>
  <c r="K4310" s="1"/>
  <c r="O4307" l="1"/>
  <c r="R4307"/>
  <c r="S4306"/>
  <c r="P4306"/>
  <c r="A4307"/>
  <c r="B4307" s="1"/>
  <c r="D4304"/>
  <c r="E4308"/>
  <c r="O4308" s="1"/>
  <c r="C4311"/>
  <c r="F4311"/>
  <c r="K4311" s="1"/>
  <c r="A4308" l="1"/>
  <c r="B4308" s="1"/>
  <c r="S4307"/>
  <c r="P4307"/>
  <c r="R4308"/>
  <c r="D4305"/>
  <c r="E4309"/>
  <c r="O4309" s="1"/>
  <c r="C4312"/>
  <c r="F4312"/>
  <c r="K4312" s="1"/>
  <c r="A4309" l="1"/>
  <c r="B4309" s="1"/>
  <c r="S4309" s="1"/>
  <c r="S4308"/>
  <c r="P4308"/>
  <c r="P4309"/>
  <c r="R4309"/>
  <c r="D4306"/>
  <c r="E4310"/>
  <c r="A4310" s="1"/>
  <c r="B4310" s="1"/>
  <c r="C4313"/>
  <c r="F4313"/>
  <c r="K4313" s="1"/>
  <c r="S4310" l="1"/>
  <c r="P4310"/>
  <c r="R4310"/>
  <c r="O4310"/>
  <c r="D4307"/>
  <c r="E4311"/>
  <c r="O4311" s="1"/>
  <c r="C4314"/>
  <c r="F4314"/>
  <c r="K4314" s="1"/>
  <c r="R4311" l="1"/>
  <c r="A4311"/>
  <c r="B4311" s="1"/>
  <c r="D4308"/>
  <c r="E4312"/>
  <c r="O4312" s="1"/>
  <c r="C4315"/>
  <c r="F4315"/>
  <c r="K4315" s="1"/>
  <c r="S4311" l="1"/>
  <c r="P4311"/>
  <c r="A4312"/>
  <c r="B4312" s="1"/>
  <c r="R4312"/>
  <c r="D4309"/>
  <c r="E4313"/>
  <c r="R4313" s="1"/>
  <c r="C4316"/>
  <c r="F4316"/>
  <c r="K4316" s="1"/>
  <c r="A4313" l="1"/>
  <c r="B4313" s="1"/>
  <c r="P4313" s="1"/>
  <c r="S4312"/>
  <c r="P4312"/>
  <c r="O4313"/>
  <c r="D4310"/>
  <c r="E4314"/>
  <c r="A4314" s="1"/>
  <c r="B4314" s="1"/>
  <c r="C4317"/>
  <c r="F4317"/>
  <c r="K4317" s="1"/>
  <c r="S4313" l="1"/>
  <c r="S4314"/>
  <c r="P4314"/>
  <c r="R4314"/>
  <c r="O4314"/>
  <c r="D4311"/>
  <c r="E4315"/>
  <c r="R4315" s="1"/>
  <c r="C4318"/>
  <c r="F4318"/>
  <c r="K4318" s="1"/>
  <c r="O4315" l="1"/>
  <c r="A4315"/>
  <c r="B4315" s="1"/>
  <c r="D4312"/>
  <c r="E4316"/>
  <c r="O4316" s="1"/>
  <c r="C4319"/>
  <c r="F4319"/>
  <c r="K4319" s="1"/>
  <c r="S4315" l="1"/>
  <c r="P4315"/>
  <c r="A4316"/>
  <c r="B4316" s="1"/>
  <c r="R4316"/>
  <c r="D4313"/>
  <c r="E4317"/>
  <c r="R4317" s="1"/>
  <c r="C4320"/>
  <c r="F4320"/>
  <c r="K4320" s="1"/>
  <c r="O4317" l="1"/>
  <c r="S4316"/>
  <c r="P4316"/>
  <c r="A4317"/>
  <c r="B4317" s="1"/>
  <c r="D4314"/>
  <c r="E4318"/>
  <c r="C4321"/>
  <c r="F4321"/>
  <c r="K4321" s="1"/>
  <c r="R4318" l="1"/>
  <c r="O4318"/>
  <c r="S4317"/>
  <c r="P4317"/>
  <c r="A4318"/>
  <c r="B4318" s="1"/>
  <c r="D4315"/>
  <c r="E4319"/>
  <c r="A4319" s="1"/>
  <c r="B4319" s="1"/>
  <c r="C4322"/>
  <c r="F4322"/>
  <c r="K4322" s="1"/>
  <c r="S4319" l="1"/>
  <c r="P4319"/>
  <c r="R4319"/>
  <c r="S4318"/>
  <c r="P4318"/>
  <c r="O4319"/>
  <c r="D4316"/>
  <c r="E4320"/>
  <c r="R4320" s="1"/>
  <c r="C4323"/>
  <c r="F4323"/>
  <c r="K4323" s="1"/>
  <c r="A4320" l="1"/>
  <c r="B4320" s="1"/>
  <c r="O4320"/>
  <c r="D4317"/>
  <c r="E4321"/>
  <c r="C4324"/>
  <c r="F4324"/>
  <c r="K4324" s="1"/>
  <c r="O4321" l="1"/>
  <c r="A4321"/>
  <c r="B4321" s="1"/>
  <c r="R4321"/>
  <c r="S4320"/>
  <c r="P4320"/>
  <c r="D4318"/>
  <c r="E4322"/>
  <c r="A4322" s="1"/>
  <c r="B4322" s="1"/>
  <c r="C4325"/>
  <c r="F4325"/>
  <c r="K4325" s="1"/>
  <c r="S4322" l="1"/>
  <c r="P4322"/>
  <c r="R4322"/>
  <c r="S4321"/>
  <c r="P4321"/>
  <c r="O4322"/>
  <c r="D4319"/>
  <c r="E4323"/>
  <c r="C4326"/>
  <c r="F4326"/>
  <c r="K4326" s="1"/>
  <c r="R4323" l="1"/>
  <c r="O4323"/>
  <c r="A4323"/>
  <c r="B4323" s="1"/>
  <c r="D4320"/>
  <c r="E4324"/>
  <c r="C4327"/>
  <c r="F4327"/>
  <c r="K4327" s="1"/>
  <c r="O4324" l="1"/>
  <c r="S4323"/>
  <c r="P4323"/>
  <c r="A4324"/>
  <c r="B4324" s="1"/>
  <c r="R4324"/>
  <c r="D4321"/>
  <c r="E4325"/>
  <c r="A4325" s="1"/>
  <c r="B4325" s="1"/>
  <c r="C4328"/>
  <c r="F4328"/>
  <c r="S4325" l="1"/>
  <c r="P4325"/>
  <c r="S4324"/>
  <c r="P4324"/>
  <c r="O4325"/>
  <c r="R4325"/>
  <c r="D4322"/>
  <c r="E4326"/>
  <c r="C4329"/>
  <c r="F4329"/>
  <c r="O4326" l="1"/>
  <c r="A4326"/>
  <c r="B4326" s="1"/>
  <c r="R4326"/>
  <c r="D4323"/>
  <c r="E4327"/>
  <c r="R4327" s="1"/>
  <c r="C4330"/>
  <c r="F4330"/>
  <c r="K4330" s="1"/>
  <c r="A4327" l="1"/>
  <c r="B4327" s="1"/>
  <c r="S4326"/>
  <c r="P4326"/>
  <c r="O4327"/>
  <c r="D4324"/>
  <c r="E4328"/>
  <c r="A4328" s="1"/>
  <c r="B4328" s="1"/>
  <c r="C4331"/>
  <c r="F4331"/>
  <c r="K4331" s="1"/>
  <c r="S4328" l="1"/>
  <c r="P4328"/>
  <c r="S4327"/>
  <c r="P4327"/>
  <c r="D4325"/>
  <c r="E4329"/>
  <c r="C4332"/>
  <c r="F4332"/>
  <c r="A4329" l="1"/>
  <c r="B4329" s="1"/>
  <c r="D4326"/>
  <c r="E4330"/>
  <c r="C4333"/>
  <c r="F4333"/>
  <c r="K4333" s="1"/>
  <c r="A4330" l="1"/>
  <c r="B4330" s="1"/>
  <c r="R4330"/>
  <c r="O4330"/>
  <c r="D4327"/>
  <c r="E4331"/>
  <c r="A4331" s="1"/>
  <c r="B4331" s="1"/>
  <c r="C4334"/>
  <c r="F4334"/>
  <c r="K4334" s="1"/>
  <c r="S4331" l="1"/>
  <c r="P4331"/>
  <c r="S4330"/>
  <c r="P4330"/>
  <c r="O4331"/>
  <c r="R4331"/>
  <c r="D4328"/>
  <c r="E4332"/>
  <c r="C4335"/>
  <c r="F4335"/>
  <c r="K4335" s="1"/>
  <c r="A4332" l="1"/>
  <c r="D4329"/>
  <c r="E4333"/>
  <c r="C4336"/>
  <c r="F4336"/>
  <c r="K4336" s="1"/>
  <c r="O4333" l="1"/>
  <c r="B4332"/>
  <c r="A4333"/>
  <c r="B4333" s="1"/>
  <c r="R4333"/>
  <c r="D4330"/>
  <c r="E4334"/>
  <c r="C4337"/>
  <c r="F4337"/>
  <c r="K4337" s="1"/>
  <c r="P4333" l="1"/>
  <c r="S4333"/>
  <c r="A4334"/>
  <c r="B4334" s="1"/>
  <c r="O4334"/>
  <c r="R4334"/>
  <c r="D4331"/>
  <c r="E4335"/>
  <c r="R4335" s="1"/>
  <c r="C4338"/>
  <c r="F4338"/>
  <c r="K4338" s="1"/>
  <c r="A4335" l="1"/>
  <c r="B4335" s="1"/>
  <c r="S4334"/>
  <c r="P4334"/>
  <c r="O4335"/>
  <c r="D4332"/>
  <c r="E4336"/>
  <c r="C4339"/>
  <c r="F4339"/>
  <c r="K4339" s="1"/>
  <c r="S4335" l="1"/>
  <c r="P4335"/>
  <c r="O4336"/>
  <c r="R4336"/>
  <c r="A4336"/>
  <c r="B4336" s="1"/>
  <c r="D4333"/>
  <c r="E4337"/>
  <c r="O4337" s="1"/>
  <c r="C4340"/>
  <c r="F4340"/>
  <c r="K4340" s="1"/>
  <c r="S4336" l="1"/>
  <c r="P4336"/>
  <c r="A4337"/>
  <c r="B4337" s="1"/>
  <c r="R4337"/>
  <c r="D4334"/>
  <c r="E4338"/>
  <c r="R4338" s="1"/>
  <c r="C4341"/>
  <c r="F4341"/>
  <c r="K4341" s="1"/>
  <c r="O4338" l="1"/>
  <c r="P4337"/>
  <c r="S4337"/>
  <c r="A4338"/>
  <c r="B4338" s="1"/>
  <c r="D4335"/>
  <c r="E4339"/>
  <c r="C4342"/>
  <c r="F4342"/>
  <c r="K4342" s="1"/>
  <c r="R4339" l="1"/>
  <c r="O4339"/>
  <c r="S4338"/>
  <c r="P4338"/>
  <c r="A4339"/>
  <c r="B4339" s="1"/>
  <c r="D4336"/>
  <c r="E4340"/>
  <c r="A4340" s="1"/>
  <c r="B4340" s="1"/>
  <c r="C4343"/>
  <c r="F4343"/>
  <c r="K4343" s="1"/>
  <c r="S4340" l="1"/>
  <c r="P4340"/>
  <c r="O4340"/>
  <c r="S4339"/>
  <c r="P4339"/>
  <c r="R4340"/>
  <c r="D4337"/>
  <c r="E4341"/>
  <c r="A4341" s="1"/>
  <c r="B4341" s="1"/>
  <c r="C4344"/>
  <c r="F4344"/>
  <c r="K4344" s="1"/>
  <c r="P4341" l="1"/>
  <c r="S4341"/>
  <c r="R4341"/>
  <c r="O4341"/>
  <c r="D4338"/>
  <c r="E4342"/>
  <c r="R4342" s="1"/>
  <c r="C4345"/>
  <c r="F4345"/>
  <c r="K4345" s="1"/>
  <c r="O4342" l="1"/>
  <c r="A4342"/>
  <c r="B4342" s="1"/>
  <c r="D4339"/>
  <c r="E4343"/>
  <c r="A4343" s="1"/>
  <c r="B4343" s="1"/>
  <c r="C4346"/>
  <c r="F4346"/>
  <c r="K4346" s="1"/>
  <c r="S4343" l="1"/>
  <c r="P4343"/>
  <c r="R4343"/>
  <c r="S4342"/>
  <c r="P4342"/>
  <c r="O4343"/>
  <c r="D4340"/>
  <c r="E4344"/>
  <c r="C4347"/>
  <c r="F4347"/>
  <c r="K4347" s="1"/>
  <c r="O4344" l="1"/>
  <c r="R4344"/>
  <c r="A4344"/>
  <c r="B4344" s="1"/>
  <c r="D4341"/>
  <c r="E4345"/>
  <c r="C4348"/>
  <c r="F4348"/>
  <c r="K4348" s="1"/>
  <c r="O4345" l="1"/>
  <c r="S4344"/>
  <c r="P4344"/>
  <c r="A4345"/>
  <c r="B4345" s="1"/>
  <c r="R4345"/>
  <c r="D4342"/>
  <c r="E4346"/>
  <c r="A4346" s="1"/>
  <c r="B4346" s="1"/>
  <c r="C4349"/>
  <c r="F4349"/>
  <c r="K4349" s="1"/>
  <c r="S4346" l="1"/>
  <c r="P4346"/>
  <c r="P4345"/>
  <c r="S4345"/>
  <c r="O4346"/>
  <c r="R4346"/>
  <c r="D4343"/>
  <c r="E4347"/>
  <c r="C4350"/>
  <c r="F4350"/>
  <c r="K4350" s="1"/>
  <c r="A4347" l="1"/>
  <c r="B4347" s="1"/>
  <c r="R4347"/>
  <c r="O4347"/>
  <c r="D4344"/>
  <c r="E4348"/>
  <c r="C4351"/>
  <c r="F4351"/>
  <c r="K4351" s="1"/>
  <c r="S4347" l="1"/>
  <c r="P4347"/>
  <c r="A4348"/>
  <c r="B4348" s="1"/>
  <c r="O4348"/>
  <c r="R4348"/>
  <c r="D4345"/>
  <c r="E4349"/>
  <c r="O4349" s="1"/>
  <c r="C4352"/>
  <c r="F4352"/>
  <c r="K4352" s="1"/>
  <c r="S4348" l="1"/>
  <c r="P4348"/>
  <c r="A4349"/>
  <c r="B4349" s="1"/>
  <c r="R4349"/>
  <c r="D4346"/>
  <c r="E4350"/>
  <c r="O4350" s="1"/>
  <c r="C4353"/>
  <c r="F4353"/>
  <c r="K4353" s="1"/>
  <c r="A4350" l="1"/>
  <c r="B4350" s="1"/>
  <c r="S4350" s="1"/>
  <c r="P4349"/>
  <c r="S4349"/>
  <c r="R4350"/>
  <c r="D4347"/>
  <c r="E4351"/>
  <c r="A4351" s="1"/>
  <c r="B4351" s="1"/>
  <c r="C4354"/>
  <c r="F4354"/>
  <c r="K4354" s="1"/>
  <c r="P4350" l="1"/>
  <c r="S4351"/>
  <c r="P4351"/>
  <c r="R4351"/>
  <c r="O4351"/>
  <c r="D4348"/>
  <c r="E4352"/>
  <c r="O4352" s="1"/>
  <c r="C4355"/>
  <c r="F4355"/>
  <c r="K4355" s="1"/>
  <c r="R4352" l="1"/>
  <c r="A4352"/>
  <c r="B4352" s="1"/>
  <c r="D4349"/>
  <c r="E4353"/>
  <c r="O4353" s="1"/>
  <c r="C4356"/>
  <c r="F4356"/>
  <c r="A4353" l="1"/>
  <c r="B4353" s="1"/>
  <c r="S4352"/>
  <c r="P4352"/>
  <c r="R4353"/>
  <c r="D4350"/>
  <c r="E4354"/>
  <c r="O4354" s="1"/>
  <c r="C4357"/>
  <c r="F4357"/>
  <c r="P4353" l="1"/>
  <c r="S4353"/>
  <c r="A4354"/>
  <c r="B4354" s="1"/>
  <c r="R4354"/>
  <c r="D4351"/>
  <c r="E4355"/>
  <c r="O4355" s="1"/>
  <c r="C4358"/>
  <c r="F4358"/>
  <c r="K4358" s="1"/>
  <c r="R4355" l="1"/>
  <c r="S4354"/>
  <c r="P4354"/>
  <c r="A4355"/>
  <c r="B4355" s="1"/>
  <c r="D4352"/>
  <c r="E4356"/>
  <c r="C4359"/>
  <c r="F4359"/>
  <c r="K4359" s="1"/>
  <c r="S4355" l="1"/>
  <c r="P4355"/>
  <c r="A4356"/>
  <c r="B4356" s="1"/>
  <c r="D4353"/>
  <c r="E4357"/>
  <c r="C4360"/>
  <c r="F4360"/>
  <c r="A4357" l="1"/>
  <c r="B4357" s="1"/>
  <c r="D4354"/>
  <c r="E4358"/>
  <c r="R4358" s="1"/>
  <c r="C4361"/>
  <c r="F4361"/>
  <c r="K4361" s="1"/>
  <c r="O4358" l="1"/>
  <c r="P4357"/>
  <c r="S4357"/>
  <c r="A4358"/>
  <c r="B4358" s="1"/>
  <c r="D4355"/>
  <c r="E4359"/>
  <c r="C4362"/>
  <c r="F4362"/>
  <c r="K4362" s="1"/>
  <c r="A4359" l="1"/>
  <c r="B4359" s="1"/>
  <c r="S4358"/>
  <c r="P4358"/>
  <c r="R4359"/>
  <c r="O4359"/>
  <c r="D4356"/>
  <c r="E4360"/>
  <c r="C4363"/>
  <c r="F4363"/>
  <c r="K4363" s="1"/>
  <c r="S4359" l="1"/>
  <c r="P4359"/>
  <c r="A4360"/>
  <c r="D4357"/>
  <c r="E4361"/>
  <c r="O4361" s="1"/>
  <c r="C4364"/>
  <c r="F4364"/>
  <c r="K4364" s="1"/>
  <c r="B4360" l="1"/>
  <c r="A4361"/>
  <c r="B4361" s="1"/>
  <c r="R4361"/>
  <c r="D4358"/>
  <c r="E4362"/>
  <c r="R4362" s="1"/>
  <c r="C4365"/>
  <c r="F4365"/>
  <c r="K4365" s="1"/>
  <c r="P4361" l="1"/>
  <c r="S4361"/>
  <c r="S4360"/>
  <c r="P4360"/>
  <c r="O4362"/>
  <c r="A4362"/>
  <c r="B4362" s="1"/>
  <c r="D4359"/>
  <c r="E4363"/>
  <c r="C4366"/>
  <c r="F4366"/>
  <c r="K4366" s="1"/>
  <c r="O4363" l="1"/>
  <c r="A4363"/>
  <c r="B4363" s="1"/>
  <c r="S4362"/>
  <c r="P4362"/>
  <c r="R4363"/>
  <c r="D4360"/>
  <c r="E4364"/>
  <c r="A4364" s="1"/>
  <c r="B4364" s="1"/>
  <c r="C4367"/>
  <c r="F4367"/>
  <c r="K4367" s="1"/>
  <c r="S4364" l="1"/>
  <c r="P4364"/>
  <c r="R4364"/>
  <c r="S4363"/>
  <c r="P4363"/>
  <c r="O4364"/>
  <c r="D4361"/>
  <c r="E4365"/>
  <c r="O4365" s="1"/>
  <c r="C4368"/>
  <c r="F4368"/>
  <c r="K4368" s="1"/>
  <c r="R4365" l="1"/>
  <c r="A4365"/>
  <c r="B4365" s="1"/>
  <c r="D4362"/>
  <c r="E4366"/>
  <c r="C4369"/>
  <c r="F4369"/>
  <c r="K4369" s="1"/>
  <c r="O4366" l="1"/>
  <c r="A4366"/>
  <c r="B4366" s="1"/>
  <c r="P4365"/>
  <c r="S4365"/>
  <c r="R4366"/>
  <c r="D4363"/>
  <c r="E4367"/>
  <c r="A4367" s="1"/>
  <c r="B4367" s="1"/>
  <c r="C4370"/>
  <c r="F4370"/>
  <c r="K4370" s="1"/>
  <c r="S4367" l="1"/>
  <c r="P4367"/>
  <c r="O4367"/>
  <c r="S4366"/>
  <c r="P4366"/>
  <c r="R4367"/>
  <c r="D4364"/>
  <c r="E4368"/>
  <c r="C4371"/>
  <c r="F4371"/>
  <c r="K4371" s="1"/>
  <c r="O4368" l="1"/>
  <c r="R4368"/>
  <c r="A4368"/>
  <c r="B4368" s="1"/>
  <c r="D4365"/>
  <c r="E4369"/>
  <c r="C4372"/>
  <c r="F4372"/>
  <c r="K4372" s="1"/>
  <c r="R4369" l="1"/>
  <c r="S4368"/>
  <c r="P4368"/>
  <c r="A4369"/>
  <c r="B4369" s="1"/>
  <c r="O4369"/>
  <c r="D4366"/>
  <c r="E4370"/>
  <c r="O4370" s="1"/>
  <c r="C4373"/>
  <c r="F4373"/>
  <c r="K4373" s="1"/>
  <c r="P4369" l="1"/>
  <c r="S4369"/>
  <c r="A4370"/>
  <c r="B4370" s="1"/>
  <c r="R4370"/>
  <c r="D4367"/>
  <c r="E4371"/>
  <c r="R4371" s="1"/>
  <c r="C4374"/>
  <c r="F4374"/>
  <c r="K4374" s="1"/>
  <c r="O4371" l="1"/>
  <c r="S4370"/>
  <c r="P4370"/>
  <c r="A4371"/>
  <c r="B4371" s="1"/>
  <c r="D4368"/>
  <c r="E4372"/>
  <c r="C4375"/>
  <c r="F4375"/>
  <c r="K4375" s="1"/>
  <c r="R4372" l="1"/>
  <c r="O4372"/>
  <c r="S4371"/>
  <c r="P4371"/>
  <c r="A4372"/>
  <c r="B4372" s="1"/>
  <c r="D4369"/>
  <c r="E4373"/>
  <c r="A4373" s="1"/>
  <c r="B4373" s="1"/>
  <c r="C4376"/>
  <c r="F4376"/>
  <c r="K4376" s="1"/>
  <c r="P4373" l="1"/>
  <c r="S4373"/>
  <c r="O4373"/>
  <c r="S4372"/>
  <c r="P4372"/>
  <c r="R4373"/>
  <c r="D4370"/>
  <c r="E4374"/>
  <c r="C4377"/>
  <c r="F4377"/>
  <c r="K4377" s="1"/>
  <c r="R4374" l="1"/>
  <c r="A4374"/>
  <c r="B4374" s="1"/>
  <c r="O4374"/>
  <c r="D4371"/>
  <c r="E4375"/>
  <c r="C4378"/>
  <c r="F4378"/>
  <c r="K4378" s="1"/>
  <c r="A4375" l="1"/>
  <c r="B4375" s="1"/>
  <c r="O4375"/>
  <c r="S4374"/>
  <c r="P4374"/>
  <c r="R4375"/>
  <c r="D4372"/>
  <c r="E4376"/>
  <c r="A4376" s="1"/>
  <c r="B4376" s="1"/>
  <c r="C4379"/>
  <c r="F4379"/>
  <c r="K4379" s="1"/>
  <c r="S4376" l="1"/>
  <c r="P4376"/>
  <c r="S4375"/>
  <c r="P4375"/>
  <c r="R4376"/>
  <c r="O4376"/>
  <c r="D4373"/>
  <c r="E4377"/>
  <c r="C4380"/>
  <c r="F4380"/>
  <c r="K4380" s="1"/>
  <c r="A4377" l="1"/>
  <c r="B4377" s="1"/>
  <c r="R4377"/>
  <c r="O4377"/>
  <c r="D4374"/>
  <c r="E4378"/>
  <c r="C4381"/>
  <c r="F4381"/>
  <c r="K4381" s="1"/>
  <c r="P4377" l="1"/>
  <c r="S4377"/>
  <c r="O4378"/>
  <c r="A4378"/>
  <c r="B4378" s="1"/>
  <c r="R4378"/>
  <c r="D4375"/>
  <c r="E4379"/>
  <c r="A4379" s="1"/>
  <c r="B4379" s="1"/>
  <c r="C4382"/>
  <c r="F4382"/>
  <c r="K4382" s="1"/>
  <c r="S4379" l="1"/>
  <c r="P4379"/>
  <c r="S4378"/>
  <c r="P4378"/>
  <c r="O4379"/>
  <c r="R4379"/>
  <c r="D4376"/>
  <c r="E4380"/>
  <c r="C4383"/>
  <c r="F4383"/>
  <c r="K4383" s="1"/>
  <c r="A4380" l="1"/>
  <c r="B4380" s="1"/>
  <c r="R4380"/>
  <c r="O4380"/>
  <c r="D4377"/>
  <c r="E4381"/>
  <c r="C4384"/>
  <c r="F4384"/>
  <c r="K4384" s="1"/>
  <c r="S4380" l="1"/>
  <c r="P4380"/>
  <c r="A4381"/>
  <c r="B4381" s="1"/>
  <c r="O4381"/>
  <c r="R4381"/>
  <c r="D4378"/>
  <c r="E4382"/>
  <c r="O4382" s="1"/>
  <c r="C4385"/>
  <c r="F4385"/>
  <c r="K4385" s="1"/>
  <c r="P4381" l="1"/>
  <c r="S4381"/>
  <c r="A4382"/>
  <c r="B4382" s="1"/>
  <c r="R4382"/>
  <c r="D4379"/>
  <c r="E4383"/>
  <c r="O4383" s="1"/>
  <c r="C4386"/>
  <c r="F4386"/>
  <c r="K4386" s="1"/>
  <c r="A4383" l="1"/>
  <c r="B4383" s="1"/>
  <c r="S4383" s="1"/>
  <c r="S4382"/>
  <c r="P4382"/>
  <c r="P4383"/>
  <c r="R4383"/>
  <c r="D4380"/>
  <c r="E4384"/>
  <c r="A4384" s="1"/>
  <c r="B4384" s="1"/>
  <c r="C4387"/>
  <c r="F4387"/>
  <c r="S4384" l="1"/>
  <c r="P4384"/>
  <c r="R4384"/>
  <c r="O4384"/>
  <c r="D4381"/>
  <c r="E4385"/>
  <c r="O4385" s="1"/>
  <c r="C4388"/>
  <c r="F4388"/>
  <c r="R4385" l="1"/>
  <c r="A4385"/>
  <c r="B4385" s="1"/>
  <c r="D4382"/>
  <c r="E4386"/>
  <c r="O4386" s="1"/>
  <c r="C4389"/>
  <c r="F4389"/>
  <c r="K4389" s="1"/>
  <c r="P4385" l="1"/>
  <c r="S4385"/>
  <c r="A4386"/>
  <c r="B4386" s="1"/>
  <c r="R4386"/>
  <c r="D4383"/>
  <c r="E4387"/>
  <c r="A4387" s="1"/>
  <c r="B4387" s="1"/>
  <c r="C4390"/>
  <c r="F4390"/>
  <c r="K4390" s="1"/>
  <c r="S4386" l="1"/>
  <c r="P4386"/>
  <c r="D4384"/>
  <c r="E4388"/>
  <c r="C4391"/>
  <c r="F4391"/>
  <c r="A4388" l="1"/>
  <c r="B4388" s="1"/>
  <c r="D4385"/>
  <c r="E4389"/>
  <c r="O4389" s="1"/>
  <c r="C4392"/>
  <c r="F4392"/>
  <c r="K4392" s="1"/>
  <c r="A4389" l="1"/>
  <c r="B4389" s="1"/>
  <c r="S4388"/>
  <c r="P4388"/>
  <c r="R4389"/>
  <c r="D4386"/>
  <c r="E4390"/>
  <c r="R4390" s="1"/>
  <c r="C4393"/>
  <c r="F4393"/>
  <c r="K4393" s="1"/>
  <c r="O4390" l="1"/>
  <c r="A4390"/>
  <c r="B4390" s="1"/>
  <c r="P4389"/>
  <c r="S4389"/>
  <c r="D4387"/>
  <c r="E4391"/>
  <c r="C4394"/>
  <c r="F4394"/>
  <c r="K4394" s="1"/>
  <c r="A4391" l="1"/>
  <c r="S4390"/>
  <c r="P4390"/>
  <c r="D4388"/>
  <c r="E4392"/>
  <c r="A4392" s="1"/>
  <c r="B4392" s="1"/>
  <c r="C4395"/>
  <c r="F4395"/>
  <c r="K4395" s="1"/>
  <c r="S4392" l="1"/>
  <c r="P4392"/>
  <c r="B4391"/>
  <c r="O4392"/>
  <c r="R4392"/>
  <c r="D4389"/>
  <c r="E4393"/>
  <c r="R4393" s="1"/>
  <c r="C4396"/>
  <c r="F4396"/>
  <c r="K4396" s="1"/>
  <c r="A4393" l="1"/>
  <c r="B4393" s="1"/>
  <c r="S4391"/>
  <c r="P4391"/>
  <c r="O4393"/>
  <c r="D4390"/>
  <c r="E4394"/>
  <c r="A4394" s="1"/>
  <c r="B4394" s="1"/>
  <c r="C4397"/>
  <c r="F4397"/>
  <c r="K4397" s="1"/>
  <c r="O4394" l="1"/>
  <c r="S4394"/>
  <c r="P4394"/>
  <c r="R4394"/>
  <c r="P4393"/>
  <c r="S4393"/>
  <c r="D4391"/>
  <c r="E4395"/>
  <c r="R4395" s="1"/>
  <c r="C4398"/>
  <c r="F4398"/>
  <c r="K4398" s="1"/>
  <c r="A4395" l="1"/>
  <c r="B4395" s="1"/>
  <c r="S4395" s="1"/>
  <c r="O4395"/>
  <c r="D4392"/>
  <c r="E4396"/>
  <c r="C4399"/>
  <c r="F4399"/>
  <c r="K4399" s="1"/>
  <c r="P4395" l="1"/>
  <c r="A4396"/>
  <c r="B4396" s="1"/>
  <c r="O4396"/>
  <c r="R4396"/>
  <c r="D4393"/>
  <c r="E4397"/>
  <c r="C4400"/>
  <c r="F4400"/>
  <c r="K4400" s="1"/>
  <c r="S4396" l="1"/>
  <c r="P4396"/>
  <c r="A4397"/>
  <c r="B4397" s="1"/>
  <c r="R4397"/>
  <c r="O4397"/>
  <c r="D4394"/>
  <c r="E4398"/>
  <c r="A4398" s="1"/>
  <c r="B4398" s="1"/>
  <c r="C4401"/>
  <c r="F4401"/>
  <c r="K4401" s="1"/>
  <c r="S4398" l="1"/>
  <c r="P4398"/>
  <c r="P4397"/>
  <c r="S4397"/>
  <c r="O4398"/>
  <c r="R4398"/>
  <c r="D4395"/>
  <c r="E4399"/>
  <c r="C4402"/>
  <c r="F4402"/>
  <c r="K4402" s="1"/>
  <c r="R4399" l="1"/>
  <c r="A4399"/>
  <c r="B4399" s="1"/>
  <c r="O4399"/>
  <c r="D4396"/>
  <c r="E4400"/>
  <c r="C4403"/>
  <c r="F4403"/>
  <c r="K4403" s="1"/>
  <c r="A4400" l="1"/>
  <c r="B4400" s="1"/>
  <c r="O4400"/>
  <c r="S4399"/>
  <c r="P4399"/>
  <c r="R4400"/>
  <c r="D4397"/>
  <c r="E4401"/>
  <c r="A4401" s="1"/>
  <c r="B4401" s="1"/>
  <c r="C4404"/>
  <c r="F4404"/>
  <c r="K4404" s="1"/>
  <c r="P4401" l="1"/>
  <c r="S4401"/>
  <c r="S4400"/>
  <c r="P4400"/>
  <c r="R4401"/>
  <c r="O4401"/>
  <c r="D4398"/>
  <c r="E4402"/>
  <c r="C4405"/>
  <c r="F4405"/>
  <c r="K4405" s="1"/>
  <c r="A4402" l="1"/>
  <c r="B4402" s="1"/>
  <c r="R4402"/>
  <c r="O4402"/>
  <c r="D4399"/>
  <c r="E4403"/>
  <c r="C4406"/>
  <c r="F4406"/>
  <c r="K4406" s="1"/>
  <c r="S4402" l="1"/>
  <c r="P4402"/>
  <c r="O4403"/>
  <c r="A4403"/>
  <c r="B4403" s="1"/>
  <c r="R4403"/>
  <c r="D4400"/>
  <c r="E4404"/>
  <c r="O4404" s="1"/>
  <c r="C4407"/>
  <c r="F4407"/>
  <c r="K4407" s="1"/>
  <c r="S4403" l="1"/>
  <c r="P4403"/>
  <c r="A4404"/>
  <c r="B4404" s="1"/>
  <c r="R4404"/>
  <c r="D4401"/>
  <c r="E4405"/>
  <c r="O4405" s="1"/>
  <c r="C4408"/>
  <c r="F4408"/>
  <c r="K4408" s="1"/>
  <c r="R4405" l="1"/>
  <c r="S4404"/>
  <c r="P4404"/>
  <c r="A4405"/>
  <c r="B4405" s="1"/>
  <c r="D4402"/>
  <c r="E4406"/>
  <c r="C4409"/>
  <c r="F4409"/>
  <c r="K4409" s="1"/>
  <c r="O4406" l="1"/>
  <c r="R4406"/>
  <c r="P4405"/>
  <c r="S4405"/>
  <c r="A4406"/>
  <c r="B4406" s="1"/>
  <c r="D4403"/>
  <c r="E4407"/>
  <c r="O4407" s="1"/>
  <c r="C4410"/>
  <c r="F4410"/>
  <c r="K4410" s="1"/>
  <c r="A4407" l="1"/>
  <c r="B4407" s="1"/>
  <c r="S4406"/>
  <c r="P4406"/>
  <c r="R4407"/>
  <c r="D4404"/>
  <c r="E4408"/>
  <c r="O4408" s="1"/>
  <c r="C4411"/>
  <c r="F4411"/>
  <c r="K4411" s="1"/>
  <c r="A4408" l="1"/>
  <c r="B4408" s="1"/>
  <c r="S4408" s="1"/>
  <c r="S4407"/>
  <c r="P4407"/>
  <c r="P4408"/>
  <c r="R4408"/>
  <c r="D4405"/>
  <c r="E4409"/>
  <c r="A4409" s="1"/>
  <c r="B4409" s="1"/>
  <c r="C4412"/>
  <c r="F4412"/>
  <c r="K4412" s="1"/>
  <c r="P4409" l="1"/>
  <c r="S4409"/>
  <c r="R4409"/>
  <c r="O4409"/>
  <c r="D4406"/>
  <c r="E4410"/>
  <c r="O4410" s="1"/>
  <c r="C4413"/>
  <c r="F4413"/>
  <c r="K4413" s="1"/>
  <c r="R4410" l="1"/>
  <c r="A4410"/>
  <c r="B4410" s="1"/>
  <c r="D4407"/>
  <c r="E4411"/>
  <c r="O4411" s="1"/>
  <c r="C4414"/>
  <c r="F4414"/>
  <c r="K4414" s="1"/>
  <c r="S4410" l="1"/>
  <c r="P4410"/>
  <c r="A4411"/>
  <c r="B4411" s="1"/>
  <c r="R4411"/>
  <c r="D4408"/>
  <c r="E4412"/>
  <c r="R4412" s="1"/>
  <c r="C4415"/>
  <c r="F4415"/>
  <c r="K4415" s="1"/>
  <c r="O4412" l="1"/>
  <c r="S4411"/>
  <c r="P4411"/>
  <c r="A4412"/>
  <c r="B4412" s="1"/>
  <c r="D4409"/>
  <c r="E4413"/>
  <c r="C4416"/>
  <c r="F4416"/>
  <c r="K4416" s="1"/>
  <c r="R4413" l="1"/>
  <c r="O4413"/>
  <c r="S4412"/>
  <c r="P4412"/>
  <c r="A4413"/>
  <c r="B4413" s="1"/>
  <c r="D4410"/>
  <c r="E4414"/>
  <c r="A4414" s="1"/>
  <c r="B4414" s="1"/>
  <c r="C4417"/>
  <c r="F4417"/>
  <c r="S4414" l="1"/>
  <c r="P4414"/>
  <c r="O4414"/>
  <c r="P4413"/>
  <c r="S4413"/>
  <c r="R4414"/>
  <c r="D4411"/>
  <c r="E4415"/>
  <c r="O4415" s="1"/>
  <c r="C4418"/>
  <c r="F4418"/>
  <c r="R4415" l="1"/>
  <c r="A4415"/>
  <c r="B4415" s="1"/>
  <c r="D4412"/>
  <c r="E4416"/>
  <c r="A4416" s="1"/>
  <c r="B4416" s="1"/>
  <c r="C4419"/>
  <c r="F4419"/>
  <c r="K4419" s="1"/>
  <c r="S4416" l="1"/>
  <c r="P4416"/>
  <c r="O4416"/>
  <c r="R4416"/>
  <c r="S4415"/>
  <c r="P4415"/>
  <c r="D4413"/>
  <c r="E4417"/>
  <c r="C4420"/>
  <c r="F4420"/>
  <c r="K4420" s="1"/>
  <c r="A4417" l="1"/>
  <c r="B4417" s="1"/>
  <c r="D4414"/>
  <c r="E4418"/>
  <c r="C4421"/>
  <c r="F4421"/>
  <c r="P4417" l="1"/>
  <c r="S4417"/>
  <c r="A4418"/>
  <c r="B4418" s="1"/>
  <c r="D4415"/>
  <c r="E4419"/>
  <c r="O4419" s="1"/>
  <c r="C4422"/>
  <c r="F4422"/>
  <c r="K4422" s="1"/>
  <c r="R4419" l="1"/>
  <c r="A4419"/>
  <c r="B4419" s="1"/>
  <c r="D4416"/>
  <c r="E4420"/>
  <c r="C4423"/>
  <c r="F4423"/>
  <c r="K4423" s="1"/>
  <c r="A4420" l="1"/>
  <c r="B4420" s="1"/>
  <c r="R4420"/>
  <c r="S4419"/>
  <c r="P4419"/>
  <c r="O4420"/>
  <c r="D4417"/>
  <c r="E4421"/>
  <c r="A4421" s="1"/>
  <c r="C4424"/>
  <c r="F4424"/>
  <c r="K4424" s="1"/>
  <c r="B4421" l="1"/>
  <c r="S4420"/>
  <c r="P4420"/>
  <c r="D4418"/>
  <c r="E4422"/>
  <c r="C4425"/>
  <c r="F4425"/>
  <c r="K4425" s="1"/>
  <c r="A4422" l="1"/>
  <c r="B4422" s="1"/>
  <c r="R4422"/>
  <c r="O4422"/>
  <c r="D4419"/>
  <c r="E4423"/>
  <c r="R4423" s="1"/>
  <c r="C4426"/>
  <c r="F4426"/>
  <c r="K4426" s="1"/>
  <c r="A4423" l="1"/>
  <c r="B4423" s="1"/>
  <c r="S4423" s="1"/>
  <c r="O4423"/>
  <c r="S4422"/>
  <c r="P4422"/>
  <c r="D4420"/>
  <c r="E4424"/>
  <c r="C4427"/>
  <c r="F4427"/>
  <c r="K4427" s="1"/>
  <c r="P4423" l="1"/>
  <c r="O4424"/>
  <c r="A4424"/>
  <c r="B4424" s="1"/>
  <c r="R4424"/>
  <c r="D4421"/>
  <c r="E4425"/>
  <c r="C4428"/>
  <c r="F4428"/>
  <c r="K4428" s="1"/>
  <c r="A4425" l="1"/>
  <c r="B4425" s="1"/>
  <c r="O4425"/>
  <c r="S4424"/>
  <c r="P4424"/>
  <c r="R4425"/>
  <c r="D4422"/>
  <c r="E4426"/>
  <c r="A4426" s="1"/>
  <c r="B4426" s="1"/>
  <c r="C4429"/>
  <c r="F4429"/>
  <c r="K4429" s="1"/>
  <c r="S4426" l="1"/>
  <c r="P4426"/>
  <c r="P4425"/>
  <c r="S4425"/>
  <c r="R4426"/>
  <c r="O4426"/>
  <c r="D4423"/>
  <c r="E4427"/>
  <c r="C4430"/>
  <c r="F4430"/>
  <c r="K4430" s="1"/>
  <c r="A4427" l="1"/>
  <c r="B4427" s="1"/>
  <c r="R4427"/>
  <c r="O4427"/>
  <c r="D4424"/>
  <c r="E4428"/>
  <c r="C4431"/>
  <c r="F4431"/>
  <c r="K4431" s="1"/>
  <c r="S4427" l="1"/>
  <c r="P4427"/>
  <c r="O4428"/>
  <c r="A4428"/>
  <c r="B4428" s="1"/>
  <c r="R4428"/>
  <c r="D4425"/>
  <c r="E4429"/>
  <c r="A4429" s="1"/>
  <c r="B4429" s="1"/>
  <c r="C4432"/>
  <c r="F4432"/>
  <c r="K4432" s="1"/>
  <c r="P4429" l="1"/>
  <c r="S4429"/>
  <c r="S4428"/>
  <c r="P4428"/>
  <c r="O4429"/>
  <c r="R4429"/>
  <c r="D4426"/>
  <c r="E4430"/>
  <c r="C4433"/>
  <c r="F4433"/>
  <c r="K4433" s="1"/>
  <c r="A4430" l="1"/>
  <c r="B4430" s="1"/>
  <c r="R4430"/>
  <c r="O4430"/>
  <c r="D4427"/>
  <c r="E4431"/>
  <c r="C4434"/>
  <c r="F4434"/>
  <c r="K4434" s="1"/>
  <c r="S4430" l="1"/>
  <c r="P4430"/>
  <c r="A4431"/>
  <c r="B4431" s="1"/>
  <c r="O4431"/>
  <c r="R4431"/>
  <c r="D4428"/>
  <c r="E4432"/>
  <c r="O4432" s="1"/>
  <c r="C4435"/>
  <c r="F4435"/>
  <c r="K4435" s="1"/>
  <c r="S4431" l="1"/>
  <c r="P4431"/>
  <c r="A4432"/>
  <c r="B4432" s="1"/>
  <c r="R4432"/>
  <c r="D4429"/>
  <c r="E4433"/>
  <c r="O4433" s="1"/>
  <c r="C4436"/>
  <c r="F4436"/>
  <c r="K4436" s="1"/>
  <c r="A4433" l="1"/>
  <c r="B4433" s="1"/>
  <c r="P4433" s="1"/>
  <c r="S4432"/>
  <c r="P4432"/>
  <c r="R4433"/>
  <c r="D4430"/>
  <c r="E4434"/>
  <c r="A4434" s="1"/>
  <c r="B4434" s="1"/>
  <c r="C4437"/>
  <c r="F4437"/>
  <c r="K4437" s="1"/>
  <c r="S4433" l="1"/>
  <c r="S4434"/>
  <c r="P4434"/>
  <c r="R4434"/>
  <c r="O4434"/>
  <c r="D4431"/>
  <c r="E4435"/>
  <c r="O4435" s="1"/>
  <c r="C4438"/>
  <c r="F4438"/>
  <c r="K4438" s="1"/>
  <c r="R4435" l="1"/>
  <c r="A4435"/>
  <c r="B4435" s="1"/>
  <c r="D4432"/>
  <c r="E4436"/>
  <c r="O4436" s="1"/>
  <c r="C4439"/>
  <c r="F4439"/>
  <c r="K4439" s="1"/>
  <c r="S4435" l="1"/>
  <c r="P4435"/>
  <c r="A4436"/>
  <c r="B4436" s="1"/>
  <c r="R4436"/>
  <c r="D4433"/>
  <c r="E4437"/>
  <c r="R4437" s="1"/>
  <c r="C4440"/>
  <c r="F4440"/>
  <c r="K4440" s="1"/>
  <c r="A4437" l="1"/>
  <c r="B4437" s="1"/>
  <c r="P4437" s="1"/>
  <c r="S4436"/>
  <c r="P4436"/>
  <c r="S4437"/>
  <c r="O4437"/>
  <c r="D4434"/>
  <c r="E4438"/>
  <c r="A4438" s="1"/>
  <c r="B4438" s="1"/>
  <c r="C4441"/>
  <c r="F4441"/>
  <c r="K4441" s="1"/>
  <c r="S4438" l="1"/>
  <c r="P4438"/>
  <c r="R4438"/>
  <c r="O4438"/>
  <c r="D4435"/>
  <c r="E4439"/>
  <c r="R4439" s="1"/>
  <c r="C4442"/>
  <c r="F4442"/>
  <c r="K4442" s="1"/>
  <c r="O4439" l="1"/>
  <c r="A4439"/>
  <c r="B4439" s="1"/>
  <c r="D4436"/>
  <c r="E4440"/>
  <c r="O4440" s="1"/>
  <c r="C4443"/>
  <c r="F4443"/>
  <c r="K4443" s="1"/>
  <c r="S4439" l="1"/>
  <c r="P4439"/>
  <c r="A4440"/>
  <c r="B4440" s="1"/>
  <c r="R4440"/>
  <c r="D4437"/>
  <c r="E4441"/>
  <c r="R4441" s="1"/>
  <c r="C4444"/>
  <c r="F4444"/>
  <c r="K4444" s="1"/>
  <c r="O4441" l="1"/>
  <c r="S4440"/>
  <c r="P4440"/>
  <c r="A4441"/>
  <c r="B4441" s="1"/>
  <c r="D4438"/>
  <c r="E4442"/>
  <c r="C4445"/>
  <c r="F4445"/>
  <c r="K4445" s="1"/>
  <c r="R4442" l="1"/>
  <c r="O4442"/>
  <c r="P4441"/>
  <c r="S4441"/>
  <c r="A4442"/>
  <c r="B4442" s="1"/>
  <c r="D4439"/>
  <c r="E4443"/>
  <c r="A4443" s="1"/>
  <c r="B4443" s="1"/>
  <c r="C4446"/>
  <c r="F4446"/>
  <c r="K4446" s="1"/>
  <c r="S4443" l="1"/>
  <c r="P4443"/>
  <c r="S4442"/>
  <c r="P4442"/>
  <c r="R4443"/>
  <c r="O4443"/>
  <c r="D4440"/>
  <c r="E4444"/>
  <c r="C4447"/>
  <c r="F4447"/>
  <c r="K4447" s="1"/>
  <c r="O4444" l="1"/>
  <c r="A4444"/>
  <c r="B4444" s="1"/>
  <c r="R4444"/>
  <c r="D4441"/>
  <c r="E4445"/>
  <c r="C4448"/>
  <c r="F4448"/>
  <c r="A4445" l="1"/>
  <c r="B4445" s="1"/>
  <c r="O4445"/>
  <c r="S4444"/>
  <c r="P4444"/>
  <c r="R4445"/>
  <c r="D4442"/>
  <c r="E4446"/>
  <c r="C4449"/>
  <c r="F4449"/>
  <c r="A4446" l="1"/>
  <c r="B4446" s="1"/>
  <c r="P4445"/>
  <c r="S4445"/>
  <c r="R4446"/>
  <c r="O4446"/>
  <c r="D4443"/>
  <c r="E4447"/>
  <c r="A4447" s="1"/>
  <c r="B4447" s="1"/>
  <c r="C4450"/>
  <c r="F4450"/>
  <c r="K4450" s="1"/>
  <c r="S4447" l="1"/>
  <c r="P4447"/>
  <c r="S4446"/>
  <c r="P4446"/>
  <c r="O4447"/>
  <c r="R4447"/>
  <c r="D4444"/>
  <c r="E4448"/>
  <c r="C4451"/>
  <c r="F4451"/>
  <c r="K4451" s="1"/>
  <c r="A4448" l="1"/>
  <c r="B4448" s="1"/>
  <c r="D4445"/>
  <c r="E4449"/>
  <c r="A4449" s="1"/>
  <c r="B4449" s="1"/>
  <c r="C4452"/>
  <c r="F4452"/>
  <c r="P4449" l="1"/>
  <c r="S4449"/>
  <c r="D4446"/>
  <c r="E4450"/>
  <c r="A4450" s="1"/>
  <c r="B4450" s="1"/>
  <c r="C4453"/>
  <c r="F4453"/>
  <c r="K4453" s="1"/>
  <c r="S4450" l="1"/>
  <c r="P4450"/>
  <c r="O4450"/>
  <c r="R4450"/>
  <c r="D4447"/>
  <c r="E4451"/>
  <c r="O4451" s="1"/>
  <c r="C4454"/>
  <c r="F4454"/>
  <c r="K4454" s="1"/>
  <c r="R4451" l="1"/>
  <c r="A4451"/>
  <c r="B4451" s="1"/>
  <c r="D4448"/>
  <c r="E4452"/>
  <c r="C4455"/>
  <c r="F4455"/>
  <c r="K4455" s="1"/>
  <c r="S4451" l="1"/>
  <c r="P4451"/>
  <c r="A4452"/>
  <c r="D4449"/>
  <c r="E4453"/>
  <c r="R4453" s="1"/>
  <c r="C4456"/>
  <c r="F4456"/>
  <c r="K4456" s="1"/>
  <c r="B4452" l="1"/>
  <c r="O4453"/>
  <c r="A4453"/>
  <c r="B4453" s="1"/>
  <c r="D4450"/>
  <c r="E4454"/>
  <c r="R4454" s="1"/>
  <c r="C4457"/>
  <c r="F4457"/>
  <c r="K4457" s="1"/>
  <c r="A4454" l="1"/>
  <c r="B4454" s="1"/>
  <c r="S4452"/>
  <c r="P4452"/>
  <c r="P4453"/>
  <c r="S4453"/>
  <c r="O4454"/>
  <c r="D4451"/>
  <c r="E4455"/>
  <c r="C4458"/>
  <c r="F4458"/>
  <c r="K4458" s="1"/>
  <c r="S4454" l="1"/>
  <c r="P4454"/>
  <c r="A4455"/>
  <c r="B4455" s="1"/>
  <c r="R4455"/>
  <c r="O4455"/>
  <c r="D4452"/>
  <c r="E4456"/>
  <c r="R4456" s="1"/>
  <c r="C4459"/>
  <c r="F4459"/>
  <c r="K4459" s="1"/>
  <c r="S4455" l="1"/>
  <c r="P4455"/>
  <c r="O4456"/>
  <c r="A4456"/>
  <c r="B4456" s="1"/>
  <c r="D4453"/>
  <c r="E4457"/>
  <c r="A4457" s="1"/>
  <c r="B4457" s="1"/>
  <c r="C4460"/>
  <c r="F4460"/>
  <c r="K4460" s="1"/>
  <c r="O4457" l="1"/>
  <c r="P4457"/>
  <c r="S4457"/>
  <c r="S4456"/>
  <c r="P4456"/>
  <c r="R4457"/>
  <c r="D4454"/>
  <c r="E4458"/>
  <c r="A4458" s="1"/>
  <c r="B4458" s="1"/>
  <c r="C4461"/>
  <c r="F4461"/>
  <c r="K4461" s="1"/>
  <c r="S4458" l="1"/>
  <c r="P4458"/>
  <c r="O4458"/>
  <c r="R4458"/>
  <c r="D4455"/>
  <c r="E4459"/>
  <c r="O4459" s="1"/>
  <c r="C4462"/>
  <c r="F4462"/>
  <c r="K4462" s="1"/>
  <c r="R4459" l="1"/>
  <c r="A4459"/>
  <c r="B4459" s="1"/>
  <c r="D4456"/>
  <c r="E4460"/>
  <c r="A4460" s="1"/>
  <c r="B4460" s="1"/>
  <c r="C4463"/>
  <c r="F4463"/>
  <c r="K4463" s="1"/>
  <c r="S4460" l="1"/>
  <c r="P4460"/>
  <c r="S4459"/>
  <c r="P4459"/>
  <c r="R4460"/>
  <c r="O4460"/>
  <c r="D4457"/>
  <c r="E4461"/>
  <c r="C4464"/>
  <c r="F4464"/>
  <c r="K4464" s="1"/>
  <c r="O4461" l="1"/>
  <c r="A4461"/>
  <c r="B4461" s="1"/>
  <c r="R4461"/>
  <c r="D4458"/>
  <c r="E4462"/>
  <c r="C4465"/>
  <c r="F4465"/>
  <c r="K4465" s="1"/>
  <c r="O4462" l="1"/>
  <c r="A4462"/>
  <c r="B4462" s="1"/>
  <c r="P4461"/>
  <c r="S4461"/>
  <c r="R4462"/>
  <c r="D4459"/>
  <c r="E4463"/>
  <c r="A4463" s="1"/>
  <c r="B4463" s="1"/>
  <c r="C4466"/>
  <c r="F4466"/>
  <c r="K4466" s="1"/>
  <c r="S4463" l="1"/>
  <c r="P4463"/>
  <c r="R4463"/>
  <c r="S4462"/>
  <c r="P4462"/>
  <c r="O4463"/>
  <c r="D4460"/>
  <c r="E4464"/>
  <c r="R4464" s="1"/>
  <c r="C4467"/>
  <c r="F4467"/>
  <c r="K4467" s="1"/>
  <c r="O4464" l="1"/>
  <c r="A4464"/>
  <c r="B4464" s="1"/>
  <c r="D4461"/>
  <c r="E4465"/>
  <c r="O4465" s="1"/>
  <c r="C4468"/>
  <c r="F4468"/>
  <c r="K4468" s="1"/>
  <c r="A4465" l="1"/>
  <c r="B4465" s="1"/>
  <c r="R4465"/>
  <c r="S4464"/>
  <c r="P4464"/>
  <c r="D4462"/>
  <c r="E4466"/>
  <c r="O4466" s="1"/>
  <c r="C4469"/>
  <c r="F4469"/>
  <c r="K4469" s="1"/>
  <c r="A4466" l="1"/>
  <c r="B4466" s="1"/>
  <c r="P4465"/>
  <c r="S4465"/>
  <c r="R4466"/>
  <c r="D4463"/>
  <c r="E4467"/>
  <c r="A4467" s="1"/>
  <c r="B4467" s="1"/>
  <c r="C4470"/>
  <c r="F4470"/>
  <c r="K4470" s="1"/>
  <c r="O4467" l="1"/>
  <c r="S4467"/>
  <c r="P4467"/>
  <c r="R4467"/>
  <c r="S4466"/>
  <c r="P4466"/>
  <c r="D4464"/>
  <c r="E4468"/>
  <c r="O4468" s="1"/>
  <c r="C4471"/>
  <c r="F4471"/>
  <c r="K4471" s="1"/>
  <c r="A4468" l="1"/>
  <c r="B4468" s="1"/>
  <c r="S4468" s="1"/>
  <c r="R4468"/>
  <c r="D4465"/>
  <c r="E4469"/>
  <c r="C4472"/>
  <c r="F4472"/>
  <c r="K4472" s="1"/>
  <c r="P4468" l="1"/>
  <c r="A4469"/>
  <c r="B4469" s="1"/>
  <c r="R4469"/>
  <c r="O4469"/>
  <c r="D4466"/>
  <c r="E4470"/>
  <c r="C4473"/>
  <c r="F4473"/>
  <c r="K4473" s="1"/>
  <c r="P4469" l="1"/>
  <c r="S4469"/>
  <c r="A4470"/>
  <c r="B4470" s="1"/>
  <c r="O4470"/>
  <c r="R4470"/>
  <c r="D4467"/>
  <c r="E4471"/>
  <c r="A4471" s="1"/>
  <c r="B4471" s="1"/>
  <c r="C4474"/>
  <c r="F4474"/>
  <c r="K4474" s="1"/>
  <c r="S4471" l="1"/>
  <c r="P4471"/>
  <c r="S4470"/>
  <c r="P4470"/>
  <c r="R4471"/>
  <c r="O4471"/>
  <c r="D4468"/>
  <c r="E4472"/>
  <c r="C4475"/>
  <c r="F4475"/>
  <c r="K4475" s="1"/>
  <c r="R4472" l="1"/>
  <c r="O4472"/>
  <c r="A4472"/>
  <c r="B4472" s="1"/>
  <c r="D4469"/>
  <c r="E4473"/>
  <c r="C4476"/>
  <c r="F4476"/>
  <c r="K4476" s="1"/>
  <c r="O4473" l="1"/>
  <c r="S4472"/>
  <c r="P4472"/>
  <c r="A4473"/>
  <c r="B4473" s="1"/>
  <c r="R4473"/>
  <c r="D4470"/>
  <c r="E4474"/>
  <c r="A4474" s="1"/>
  <c r="B4474" s="1"/>
  <c r="C4477"/>
  <c r="F4477"/>
  <c r="K4477" s="1"/>
  <c r="S4474" l="1"/>
  <c r="P4474"/>
  <c r="P4473"/>
  <c r="S4473"/>
  <c r="O4474"/>
  <c r="R4474"/>
  <c r="D4471"/>
  <c r="E4475"/>
  <c r="C4478"/>
  <c r="F4478"/>
  <c r="A4475" l="1"/>
  <c r="B4475" s="1"/>
  <c r="R4475"/>
  <c r="O4475"/>
  <c r="D4472"/>
  <c r="E4476"/>
  <c r="R4476" s="1"/>
  <c r="C4479"/>
  <c r="F4479"/>
  <c r="A4476" l="1"/>
  <c r="B4476" s="1"/>
  <c r="S4475"/>
  <c r="P4475"/>
  <c r="O4476"/>
  <c r="D4473"/>
  <c r="E4477"/>
  <c r="O4477" s="1"/>
  <c r="C4480"/>
  <c r="F4480"/>
  <c r="K4480" s="1"/>
  <c r="R4477" l="1"/>
  <c r="A4477"/>
  <c r="B4477" s="1"/>
  <c r="S4476"/>
  <c r="P4476"/>
  <c r="D4474"/>
  <c r="E4478"/>
  <c r="C4481"/>
  <c r="F4481"/>
  <c r="K4481" s="1"/>
  <c r="P4477" l="1"/>
  <c r="S4477"/>
  <c r="A4478"/>
  <c r="B4478" s="1"/>
  <c r="D4475"/>
  <c r="E4479"/>
  <c r="C4482"/>
  <c r="F4482"/>
  <c r="A4479" l="1"/>
  <c r="B4479" s="1"/>
  <c r="D4476"/>
  <c r="E4480"/>
  <c r="C4483"/>
  <c r="F4483"/>
  <c r="K4483" s="1"/>
  <c r="A4480" l="1"/>
  <c r="B4480" s="1"/>
  <c r="S4479"/>
  <c r="P4479"/>
  <c r="O4480"/>
  <c r="R4480"/>
  <c r="D4477"/>
  <c r="E4481"/>
  <c r="O4481" s="1"/>
  <c r="C4484"/>
  <c r="F4484"/>
  <c r="K4484" s="1"/>
  <c r="S4480" l="1"/>
  <c r="P4480"/>
  <c r="A4481"/>
  <c r="B4481" s="1"/>
  <c r="R4481"/>
  <c r="D4478"/>
  <c r="E4482"/>
  <c r="C4485"/>
  <c r="F4485"/>
  <c r="K4485" s="1"/>
  <c r="A4482" l="1"/>
  <c r="B4482" s="1"/>
  <c r="P4481"/>
  <c r="S4481"/>
  <c r="D4479"/>
  <c r="E4483"/>
  <c r="A4483" s="1"/>
  <c r="B4483" s="1"/>
  <c r="C4486"/>
  <c r="F4486"/>
  <c r="K4486" s="1"/>
  <c r="O4483" l="1"/>
  <c r="S4483"/>
  <c r="P4483"/>
  <c r="R4483"/>
  <c r="S4482"/>
  <c r="P4482"/>
  <c r="D4480"/>
  <c r="E4484"/>
  <c r="C4487"/>
  <c r="F4487"/>
  <c r="K4487" s="1"/>
  <c r="A4484" l="1"/>
  <c r="B4484" s="1"/>
  <c r="R4484"/>
  <c r="O4484"/>
  <c r="D4481"/>
  <c r="E4485"/>
  <c r="C4488"/>
  <c r="F4488"/>
  <c r="K4488" s="1"/>
  <c r="S4484" l="1"/>
  <c r="P4484"/>
  <c r="A4485"/>
  <c r="B4485" s="1"/>
  <c r="R4485"/>
  <c r="O4485"/>
  <c r="D4482"/>
  <c r="E4486"/>
  <c r="O4486" s="1"/>
  <c r="C4489"/>
  <c r="F4489"/>
  <c r="K4489" s="1"/>
  <c r="P4485" l="1"/>
  <c r="S4485"/>
  <c r="A4486"/>
  <c r="B4486" s="1"/>
  <c r="R4486"/>
  <c r="D4483"/>
  <c r="E4487"/>
  <c r="O4487" s="1"/>
  <c r="C4490"/>
  <c r="F4490"/>
  <c r="K4490" s="1"/>
  <c r="A4487" l="1"/>
  <c r="B4487" s="1"/>
  <c r="S4487" s="1"/>
  <c r="S4486"/>
  <c r="P4486"/>
  <c r="R4487"/>
  <c r="D4484"/>
  <c r="E4488"/>
  <c r="A4488" s="1"/>
  <c r="B4488" s="1"/>
  <c r="C4491"/>
  <c r="F4491"/>
  <c r="K4491" s="1"/>
  <c r="P4487" l="1"/>
  <c r="S4488"/>
  <c r="P4488"/>
  <c r="R4488"/>
  <c r="O4488"/>
  <c r="D4485"/>
  <c r="E4489"/>
  <c r="R4489" s="1"/>
  <c r="C4492"/>
  <c r="F4492"/>
  <c r="K4492" s="1"/>
  <c r="O4489" l="1"/>
  <c r="A4489"/>
  <c r="B4489" s="1"/>
  <c r="D4486"/>
  <c r="E4490"/>
  <c r="O4490" s="1"/>
  <c r="C4493"/>
  <c r="F4493"/>
  <c r="K4493" s="1"/>
  <c r="A4490" l="1"/>
  <c r="B4490" s="1"/>
  <c r="P4489"/>
  <c r="S4489"/>
  <c r="R4490"/>
  <c r="D4487"/>
  <c r="E4491"/>
  <c r="O4491" s="1"/>
  <c r="C4494"/>
  <c r="F4494"/>
  <c r="K4494" s="1"/>
  <c r="A4491" l="1"/>
  <c r="B4491" s="1"/>
  <c r="S4491" s="1"/>
  <c r="S4490"/>
  <c r="P4490"/>
  <c r="P4491"/>
  <c r="R4491"/>
  <c r="D4488"/>
  <c r="E4492"/>
  <c r="A4492" s="1"/>
  <c r="B4492" s="1"/>
  <c r="C4495"/>
  <c r="F4495"/>
  <c r="K4495" s="1"/>
  <c r="S4492" l="1"/>
  <c r="P4492"/>
  <c r="R4492"/>
  <c r="O4492"/>
  <c r="D4489"/>
  <c r="E4493"/>
  <c r="O4493" s="1"/>
  <c r="C4496"/>
  <c r="F4496"/>
  <c r="K4496" s="1"/>
  <c r="R4493" l="1"/>
  <c r="A4493"/>
  <c r="B4493" s="1"/>
  <c r="D4490"/>
  <c r="E4494"/>
  <c r="O4494" s="1"/>
  <c r="C4497"/>
  <c r="F4497"/>
  <c r="K4497" s="1"/>
  <c r="P4493" l="1"/>
  <c r="S4493"/>
  <c r="A4494"/>
  <c r="B4494" s="1"/>
  <c r="R4494"/>
  <c r="D4491"/>
  <c r="E4495"/>
  <c r="R4495" s="1"/>
  <c r="C4498"/>
  <c r="F4498"/>
  <c r="K4498" s="1"/>
  <c r="A4495" l="1"/>
  <c r="B4495" s="1"/>
  <c r="S4495" s="1"/>
  <c r="S4494"/>
  <c r="P4494"/>
  <c r="O4495"/>
  <c r="D4492"/>
  <c r="E4496"/>
  <c r="A4496" s="1"/>
  <c r="B4496" s="1"/>
  <c r="C4499"/>
  <c r="F4499"/>
  <c r="K4499" s="1"/>
  <c r="P4495" l="1"/>
  <c r="S4496"/>
  <c r="P4496"/>
  <c r="R4496"/>
  <c r="O4496"/>
  <c r="D4493"/>
  <c r="E4497"/>
  <c r="R4497" s="1"/>
  <c r="C4500"/>
  <c r="F4500"/>
  <c r="K4500" s="1"/>
  <c r="O4497" l="1"/>
  <c r="A4497"/>
  <c r="B4497" s="1"/>
  <c r="D4494"/>
  <c r="E4498"/>
  <c r="O4498" s="1"/>
  <c r="C4501"/>
  <c r="F4501"/>
  <c r="K4501" s="1"/>
  <c r="P4497" l="1"/>
  <c r="S4497"/>
  <c r="A4498"/>
  <c r="B4498" s="1"/>
  <c r="R4498"/>
  <c r="D4495"/>
  <c r="E4499"/>
  <c r="R4499" s="1"/>
  <c r="C4502"/>
  <c r="F4502"/>
  <c r="K4502" s="1"/>
  <c r="O4499" l="1"/>
  <c r="S4498"/>
  <c r="P4498"/>
  <c r="A4499"/>
  <c r="B4499" s="1"/>
  <c r="D4496"/>
  <c r="E4500"/>
  <c r="C4503"/>
  <c r="F4503"/>
  <c r="K4503" s="1"/>
  <c r="R4500" l="1"/>
  <c r="O4500"/>
  <c r="S4499"/>
  <c r="P4499"/>
  <c r="A4500"/>
  <c r="B4500" s="1"/>
  <c r="D4497"/>
  <c r="E4501"/>
  <c r="A4501" s="1"/>
  <c r="B4501" s="1"/>
  <c r="C4504"/>
  <c r="F4504"/>
  <c r="K4504" s="1"/>
  <c r="P4501" l="1"/>
  <c r="S4501"/>
  <c r="R4501"/>
  <c r="S4500"/>
  <c r="P4500"/>
  <c r="O4501"/>
  <c r="D4498"/>
  <c r="E4502"/>
  <c r="R4502" s="1"/>
  <c r="C4505"/>
  <c r="F4505"/>
  <c r="K4505" s="1"/>
  <c r="A4502" l="1"/>
  <c r="B4502" s="1"/>
  <c r="O4502"/>
  <c r="D4499"/>
  <c r="E4503"/>
  <c r="A4503" s="1"/>
  <c r="B4503" s="1"/>
  <c r="C4506"/>
  <c r="F4506"/>
  <c r="K4506" s="1"/>
  <c r="S4503" l="1"/>
  <c r="P4503"/>
  <c r="O4503"/>
  <c r="R4503"/>
  <c r="S4502"/>
  <c r="P4502"/>
  <c r="D4500"/>
  <c r="E4504"/>
  <c r="R4504" s="1"/>
  <c r="C4507"/>
  <c r="F4507"/>
  <c r="K4507" s="1"/>
  <c r="O4504" l="1"/>
  <c r="A4504"/>
  <c r="B4504" s="1"/>
  <c r="D4501"/>
  <c r="E4505"/>
  <c r="C4508"/>
  <c r="F4508"/>
  <c r="K4508" s="1"/>
  <c r="A4505" l="1"/>
  <c r="B4505" s="1"/>
  <c r="O4505"/>
  <c r="S4504"/>
  <c r="P4504"/>
  <c r="R4505"/>
  <c r="D4502"/>
  <c r="E4506"/>
  <c r="O4506" s="1"/>
  <c r="C4509"/>
  <c r="F4509"/>
  <c r="A4506" l="1"/>
  <c r="B4506" s="1"/>
  <c r="P4505"/>
  <c r="S4505"/>
  <c r="R4506"/>
  <c r="D4503"/>
  <c r="E4507"/>
  <c r="O4507" s="1"/>
  <c r="C4510"/>
  <c r="F4510"/>
  <c r="A4507" l="1"/>
  <c r="B4507" s="1"/>
  <c r="S4507" s="1"/>
  <c r="S4506"/>
  <c r="P4506"/>
  <c r="P4507"/>
  <c r="R4507"/>
  <c r="D4504"/>
  <c r="E4508"/>
  <c r="A4508" s="1"/>
  <c r="B4508" s="1"/>
  <c r="C4511"/>
  <c r="F4511"/>
  <c r="K4511" s="1"/>
  <c r="S4508" l="1"/>
  <c r="P4508"/>
  <c r="R4508"/>
  <c r="O4508"/>
  <c r="D4505"/>
  <c r="E4509"/>
  <c r="C4512"/>
  <c r="F4512"/>
  <c r="K4512" s="1"/>
  <c r="A4509" l="1"/>
  <c r="B4509" s="1"/>
  <c r="D4506"/>
  <c r="E4510"/>
  <c r="C4513"/>
  <c r="F4513"/>
  <c r="A4510" l="1"/>
  <c r="B4510" s="1"/>
  <c r="P4509"/>
  <c r="S4509"/>
  <c r="D4507"/>
  <c r="E4511"/>
  <c r="O4511" s="1"/>
  <c r="C4514"/>
  <c r="F4514"/>
  <c r="K4514" s="1"/>
  <c r="A4511" l="1"/>
  <c r="B4511" s="1"/>
  <c r="R4511"/>
  <c r="D4508"/>
  <c r="E4512"/>
  <c r="O4512" s="1"/>
  <c r="C4515"/>
  <c r="F4515"/>
  <c r="K4515" s="1"/>
  <c r="R4512" l="1"/>
  <c r="S4511"/>
  <c r="P4511"/>
  <c r="A4512"/>
  <c r="B4512" s="1"/>
  <c r="D4509"/>
  <c r="E4513"/>
  <c r="C4516"/>
  <c r="F4516"/>
  <c r="K4516" s="1"/>
  <c r="A4513" l="1"/>
  <c r="S4512"/>
  <c r="P4512"/>
  <c r="D4510"/>
  <c r="E4514"/>
  <c r="A4514" s="1"/>
  <c r="B4514" s="1"/>
  <c r="C4517"/>
  <c r="F4517"/>
  <c r="K4517" s="1"/>
  <c r="S4514" l="1"/>
  <c r="P4514"/>
  <c r="O4514"/>
  <c r="B4513"/>
  <c r="R4514"/>
  <c r="D4511"/>
  <c r="E4515"/>
  <c r="O4515" s="1"/>
  <c r="C4518"/>
  <c r="F4518"/>
  <c r="K4518" s="1"/>
  <c r="R4515" l="1"/>
  <c r="A4515"/>
  <c r="B4515" s="1"/>
  <c r="D4512"/>
  <c r="E4516"/>
  <c r="A4516" s="1"/>
  <c r="B4516" s="1"/>
  <c r="C4519"/>
  <c r="F4519"/>
  <c r="K4519" s="1"/>
  <c r="R4516" l="1"/>
  <c r="S4516"/>
  <c r="P4516"/>
  <c r="S4515"/>
  <c r="P4515"/>
  <c r="O4516"/>
  <c r="D4513"/>
  <c r="E4517"/>
  <c r="C4520"/>
  <c r="F4520"/>
  <c r="K4520" s="1"/>
  <c r="R4517" l="1"/>
  <c r="O4517"/>
  <c r="A4517"/>
  <c r="B4517" s="1"/>
  <c r="D4514"/>
  <c r="E4518"/>
  <c r="C4521"/>
  <c r="F4521"/>
  <c r="K4521" s="1"/>
  <c r="A4518" l="1"/>
  <c r="B4518" s="1"/>
  <c r="P4517"/>
  <c r="S4517"/>
  <c r="R4518"/>
  <c r="O4518"/>
  <c r="D4515"/>
  <c r="E4519"/>
  <c r="O4519" s="1"/>
  <c r="C4522"/>
  <c r="F4522"/>
  <c r="K4522" s="1"/>
  <c r="S4518" l="1"/>
  <c r="P4518"/>
  <c r="A4519"/>
  <c r="B4519" s="1"/>
  <c r="R4519"/>
  <c r="D4516"/>
  <c r="E4520"/>
  <c r="R4520" s="1"/>
  <c r="C4523"/>
  <c r="F4523"/>
  <c r="K4523" s="1"/>
  <c r="O4520" l="1"/>
  <c r="S4519"/>
  <c r="P4519"/>
  <c r="A4520"/>
  <c r="B4520" s="1"/>
  <c r="D4517"/>
  <c r="E4521"/>
  <c r="C4524"/>
  <c r="F4524"/>
  <c r="K4524" s="1"/>
  <c r="R4521" l="1"/>
  <c r="O4521"/>
  <c r="S4520"/>
  <c r="P4520"/>
  <c r="A4521"/>
  <c r="B4521" s="1"/>
  <c r="D4518"/>
  <c r="E4522"/>
  <c r="A4522" s="1"/>
  <c r="B4522" s="1"/>
  <c r="C4525"/>
  <c r="F4525"/>
  <c r="K4525" s="1"/>
  <c r="S4522" l="1"/>
  <c r="P4522"/>
  <c r="O4522"/>
  <c r="P4521"/>
  <c r="S4521"/>
  <c r="R4522"/>
  <c r="D4519"/>
  <c r="E4523"/>
  <c r="A4523" s="1"/>
  <c r="B4523" s="1"/>
  <c r="C4526"/>
  <c r="F4526"/>
  <c r="K4526" s="1"/>
  <c r="R4523" l="1"/>
  <c r="S4523"/>
  <c r="P4523"/>
  <c r="O4523"/>
  <c r="D4520"/>
  <c r="E4524"/>
  <c r="O4524" s="1"/>
  <c r="C4527"/>
  <c r="F4527"/>
  <c r="K4527" s="1"/>
  <c r="A4524" l="1"/>
  <c r="B4524" s="1"/>
  <c r="R4524"/>
  <c r="D4521"/>
  <c r="E4525"/>
  <c r="A4525" s="1"/>
  <c r="B4525" s="1"/>
  <c r="C4528"/>
  <c r="F4528"/>
  <c r="K4528" s="1"/>
  <c r="R4525" l="1"/>
  <c r="P4525"/>
  <c r="S4525"/>
  <c r="O4525"/>
  <c r="S4524"/>
  <c r="P4524"/>
  <c r="D4522"/>
  <c r="E4526"/>
  <c r="C4529"/>
  <c r="F4529"/>
  <c r="K4529" s="1"/>
  <c r="A4526" l="1"/>
  <c r="B4526" s="1"/>
  <c r="R4526"/>
  <c r="O4526"/>
  <c r="D4523"/>
  <c r="E4527"/>
  <c r="C4530"/>
  <c r="F4530"/>
  <c r="K4530" s="1"/>
  <c r="S4526" l="1"/>
  <c r="P4526"/>
  <c r="O4527"/>
  <c r="A4527"/>
  <c r="B4527" s="1"/>
  <c r="R4527"/>
  <c r="D4524"/>
  <c r="E4528"/>
  <c r="O4528" s="1"/>
  <c r="C4531"/>
  <c r="F4531"/>
  <c r="K4531" s="1"/>
  <c r="P4527" l="1"/>
  <c r="S4527"/>
  <c r="A4528"/>
  <c r="B4528" s="1"/>
  <c r="R4528"/>
  <c r="D4525"/>
  <c r="E4529"/>
  <c r="O4529" s="1"/>
  <c r="C4532"/>
  <c r="F4532"/>
  <c r="K4532" s="1"/>
  <c r="R4529" l="1"/>
  <c r="S4528"/>
  <c r="P4528"/>
  <c r="A4529"/>
  <c r="B4529" s="1"/>
  <c r="D4526"/>
  <c r="E4530"/>
  <c r="C4533"/>
  <c r="F4533"/>
  <c r="K4533" s="1"/>
  <c r="O4530" l="1"/>
  <c r="R4530"/>
  <c r="S4529"/>
  <c r="P4529"/>
  <c r="A4530"/>
  <c r="B4530" s="1"/>
  <c r="D4527"/>
  <c r="E4531"/>
  <c r="O4531" s="1"/>
  <c r="C4534"/>
  <c r="F4534"/>
  <c r="K4534" s="1"/>
  <c r="S4530" l="1"/>
  <c r="P4530"/>
  <c r="A4531"/>
  <c r="B4531" s="1"/>
  <c r="R4531"/>
  <c r="D4528"/>
  <c r="E4532"/>
  <c r="R4532" s="1"/>
  <c r="C4535"/>
  <c r="F4535"/>
  <c r="K4535" s="1"/>
  <c r="O4532" l="1"/>
  <c r="S4531"/>
  <c r="P4531"/>
  <c r="A4532"/>
  <c r="B4532" s="1"/>
  <c r="D4529"/>
  <c r="E4533"/>
  <c r="C4536"/>
  <c r="F4536"/>
  <c r="K4536" s="1"/>
  <c r="R4533" l="1"/>
  <c r="O4533"/>
  <c r="S4532"/>
  <c r="P4532"/>
  <c r="A4533"/>
  <c r="B4533" s="1"/>
  <c r="D4530"/>
  <c r="E4534"/>
  <c r="A4534" s="1"/>
  <c r="B4534" s="1"/>
  <c r="C4537"/>
  <c r="F4537"/>
  <c r="K4537" s="1"/>
  <c r="S4534" l="1"/>
  <c r="P4534"/>
  <c r="R4534"/>
  <c r="S4533"/>
  <c r="P4533"/>
  <c r="O4534"/>
  <c r="D4531"/>
  <c r="E4535"/>
  <c r="A4535" s="1"/>
  <c r="B4535" s="1"/>
  <c r="C4538"/>
  <c r="F4538"/>
  <c r="K4538" s="1"/>
  <c r="S4535" l="1"/>
  <c r="P4535"/>
  <c r="R4535"/>
  <c r="O4535"/>
  <c r="D4532"/>
  <c r="E4536"/>
  <c r="R4536" s="1"/>
  <c r="C4539"/>
  <c r="F4539"/>
  <c r="K4539" s="1"/>
  <c r="O4536" l="1"/>
  <c r="A4536"/>
  <c r="B4536" s="1"/>
  <c r="D4533"/>
  <c r="E4537"/>
  <c r="A4537" s="1"/>
  <c r="B4537" s="1"/>
  <c r="C4540"/>
  <c r="F4540"/>
  <c r="S4537" l="1"/>
  <c r="P4537"/>
  <c r="S4536"/>
  <c r="P4536"/>
  <c r="R4537"/>
  <c r="O4537"/>
  <c r="D4534"/>
  <c r="E4538"/>
  <c r="C4541"/>
  <c r="F4541"/>
  <c r="A4538" l="1"/>
  <c r="B4538" s="1"/>
  <c r="O4538"/>
  <c r="R4538"/>
  <c r="D4535"/>
  <c r="E4539"/>
  <c r="O4539" s="1"/>
  <c r="C4542"/>
  <c r="F4542"/>
  <c r="K4542" s="1"/>
  <c r="A4539" l="1"/>
  <c r="B4539" s="1"/>
  <c r="S4538"/>
  <c r="P4538"/>
  <c r="R4539"/>
  <c r="D4536"/>
  <c r="E4540"/>
  <c r="A4540" s="1"/>
  <c r="B4540" s="1"/>
  <c r="C4543"/>
  <c r="F4543"/>
  <c r="K4543" s="1"/>
  <c r="S4539" l="1"/>
  <c r="P4539"/>
  <c r="D4537"/>
  <c r="E4541"/>
  <c r="A4541" s="1"/>
  <c r="B4541" s="1"/>
  <c r="C4544"/>
  <c r="F4544"/>
  <c r="S4541" l="1"/>
  <c r="P4541"/>
  <c r="D4538"/>
  <c r="E4542"/>
  <c r="O4542" s="1"/>
  <c r="C4545"/>
  <c r="F4545"/>
  <c r="K4545" s="1"/>
  <c r="R4542" l="1"/>
  <c r="A4542"/>
  <c r="B4542" s="1"/>
  <c r="D4539"/>
  <c r="E4543"/>
  <c r="O4543" s="1"/>
  <c r="C4546"/>
  <c r="F4546"/>
  <c r="K4546" s="1"/>
  <c r="A4543" l="1"/>
  <c r="B4543" s="1"/>
  <c r="S4542"/>
  <c r="P4542"/>
  <c r="R4543"/>
  <c r="D4540"/>
  <c r="E4544"/>
  <c r="C4547"/>
  <c r="F4547"/>
  <c r="K4547" s="1"/>
  <c r="S4543" l="1"/>
  <c r="P4543"/>
  <c r="A4544"/>
  <c r="D4541"/>
  <c r="E4545"/>
  <c r="O4545" s="1"/>
  <c r="C4548"/>
  <c r="F4548"/>
  <c r="K4548" s="1"/>
  <c r="B4544" l="1"/>
  <c r="A4545"/>
  <c r="B4545" s="1"/>
  <c r="R4545"/>
  <c r="D4542"/>
  <c r="E4546"/>
  <c r="O4546" s="1"/>
  <c r="C4549"/>
  <c r="F4549"/>
  <c r="K4549" s="1"/>
  <c r="R4546" l="1"/>
  <c r="S4545"/>
  <c r="P4545"/>
  <c r="S4544"/>
  <c r="P4544"/>
  <c r="A4546"/>
  <c r="B4546" s="1"/>
  <c r="D4543"/>
  <c r="E4547"/>
  <c r="A4547" s="1"/>
  <c r="B4547" s="1"/>
  <c r="C4550"/>
  <c r="F4550"/>
  <c r="K4550" s="1"/>
  <c r="S4547" l="1"/>
  <c r="P4547"/>
  <c r="S4546"/>
  <c r="P4546"/>
  <c r="O4547"/>
  <c r="R4547"/>
  <c r="D4544"/>
  <c r="E4548"/>
  <c r="C4551"/>
  <c r="F4551"/>
  <c r="K4551" s="1"/>
  <c r="O4548" l="1"/>
  <c r="A4548"/>
  <c r="B4548" s="1"/>
  <c r="R4548"/>
  <c r="D4545"/>
  <c r="E4549"/>
  <c r="C4552"/>
  <c r="F4552"/>
  <c r="K4552" s="1"/>
  <c r="A4549" l="1"/>
  <c r="B4549" s="1"/>
  <c r="O4549"/>
  <c r="S4548"/>
  <c r="P4548"/>
  <c r="R4549"/>
  <c r="D4546"/>
  <c r="E4550"/>
  <c r="A4550" s="1"/>
  <c r="B4550" s="1"/>
  <c r="C4553"/>
  <c r="F4553"/>
  <c r="K4553" s="1"/>
  <c r="S4550" l="1"/>
  <c r="P4550"/>
  <c r="S4549"/>
  <c r="P4549"/>
  <c r="R4550"/>
  <c r="O4550"/>
  <c r="D4547"/>
  <c r="E4551"/>
  <c r="C4554"/>
  <c r="F4554"/>
  <c r="K4554" s="1"/>
  <c r="A4551" l="1"/>
  <c r="B4551" s="1"/>
  <c r="R4551"/>
  <c r="O4551"/>
  <c r="D4548"/>
  <c r="E4552"/>
  <c r="C4555"/>
  <c r="F4555"/>
  <c r="K4555" s="1"/>
  <c r="S4551" l="1"/>
  <c r="P4551"/>
  <c r="O4552"/>
  <c r="A4552"/>
  <c r="B4552" s="1"/>
  <c r="R4552"/>
  <c r="D4549"/>
  <c r="E4553"/>
  <c r="O4553" s="1"/>
  <c r="C4556"/>
  <c r="F4556"/>
  <c r="K4556" s="1"/>
  <c r="S4552" l="1"/>
  <c r="P4552"/>
  <c r="A4553"/>
  <c r="B4553" s="1"/>
  <c r="R4553"/>
  <c r="D4550"/>
  <c r="E4554"/>
  <c r="O4554" s="1"/>
  <c r="C4557"/>
  <c r="F4557"/>
  <c r="K4557" s="1"/>
  <c r="R4554" l="1"/>
  <c r="S4553"/>
  <c r="P4553"/>
  <c r="A4554"/>
  <c r="B4554" s="1"/>
  <c r="D4551"/>
  <c r="E4555"/>
  <c r="C4558"/>
  <c r="F4558"/>
  <c r="K4558" s="1"/>
  <c r="O4555" l="1"/>
  <c r="R4555"/>
  <c r="S4554"/>
  <c r="P4554"/>
  <c r="A4555"/>
  <c r="B4555" s="1"/>
  <c r="D4552"/>
  <c r="E4556"/>
  <c r="O4556" s="1"/>
  <c r="C4559"/>
  <c r="F4559"/>
  <c r="K4559" s="1"/>
  <c r="S4555" l="1"/>
  <c r="P4555"/>
  <c r="A4556"/>
  <c r="B4556" s="1"/>
  <c r="R4556"/>
  <c r="D4553"/>
  <c r="E4557"/>
  <c r="R4557" s="1"/>
  <c r="C4560"/>
  <c r="F4560"/>
  <c r="K4560" s="1"/>
  <c r="O4557" l="1"/>
  <c r="S4556"/>
  <c r="P4556"/>
  <c r="A4557"/>
  <c r="B4557" s="1"/>
  <c r="D4554"/>
  <c r="E4558"/>
  <c r="C4561"/>
  <c r="F4561"/>
  <c r="K4561" s="1"/>
  <c r="R4558" l="1"/>
  <c r="O4558"/>
  <c r="S4557"/>
  <c r="P4557"/>
  <c r="A4558"/>
  <c r="B4558" s="1"/>
  <c r="D4555"/>
  <c r="E4559"/>
  <c r="A4559" s="1"/>
  <c r="B4559" s="1"/>
  <c r="C4562"/>
  <c r="F4562"/>
  <c r="K4562" s="1"/>
  <c r="S4559" l="1"/>
  <c r="P4559"/>
  <c r="R4559"/>
  <c r="S4558"/>
  <c r="P4558"/>
  <c r="O4559"/>
  <c r="D4556"/>
  <c r="E4560"/>
  <c r="C4563"/>
  <c r="F4563"/>
  <c r="K4563" s="1"/>
  <c r="R4560" l="1"/>
  <c r="A4560"/>
  <c r="B4560" s="1"/>
  <c r="O4560"/>
  <c r="D4557"/>
  <c r="E4561"/>
  <c r="C4564"/>
  <c r="F4564"/>
  <c r="K4564" s="1"/>
  <c r="A4561" l="1"/>
  <c r="B4561" s="1"/>
  <c r="O4561"/>
  <c r="S4560"/>
  <c r="P4560"/>
  <c r="R4561"/>
  <c r="D4558"/>
  <c r="E4562"/>
  <c r="A4562" s="1"/>
  <c r="B4562" s="1"/>
  <c r="C4565"/>
  <c r="F4565"/>
  <c r="K4565" s="1"/>
  <c r="S4562" l="1"/>
  <c r="P4562"/>
  <c r="R4562"/>
  <c r="S4561"/>
  <c r="P4561"/>
  <c r="O4562"/>
  <c r="D4559"/>
  <c r="E4563"/>
  <c r="R4563" s="1"/>
  <c r="C4566"/>
  <c r="F4566"/>
  <c r="K4566" s="1"/>
  <c r="O4563" l="1"/>
  <c r="A4563"/>
  <c r="B4563" s="1"/>
  <c r="D4560"/>
  <c r="E4564"/>
  <c r="O4564" s="1"/>
  <c r="C4567"/>
  <c r="F4567"/>
  <c r="K4567" s="1"/>
  <c r="A4564" l="1"/>
  <c r="B4564" s="1"/>
  <c r="S4563"/>
  <c r="P4563"/>
  <c r="R4564"/>
  <c r="D4561"/>
  <c r="E4565"/>
  <c r="O4565" s="1"/>
  <c r="C4568"/>
  <c r="F4568"/>
  <c r="K4568" s="1"/>
  <c r="S4564" l="1"/>
  <c r="P4564"/>
  <c r="A4565"/>
  <c r="B4565" s="1"/>
  <c r="R4565"/>
  <c r="D4562"/>
  <c r="E4566"/>
  <c r="A4566" s="1"/>
  <c r="B4566" s="1"/>
  <c r="C4569"/>
  <c r="F4569"/>
  <c r="K4569" s="1"/>
  <c r="O4566" l="1"/>
  <c r="S4566"/>
  <c r="P4566"/>
  <c r="S4565"/>
  <c r="P4565"/>
  <c r="R4566"/>
  <c r="D4563"/>
  <c r="E4567"/>
  <c r="A4567" s="1"/>
  <c r="B4567" s="1"/>
  <c r="C4570"/>
  <c r="F4570"/>
  <c r="S4567" l="1"/>
  <c r="P4567"/>
  <c r="R4567"/>
  <c r="O4567"/>
  <c r="D4564"/>
  <c r="E4568"/>
  <c r="R4568" s="1"/>
  <c r="C4571"/>
  <c r="F4571"/>
  <c r="A4568" l="1"/>
  <c r="B4568" s="1"/>
  <c r="S4568" s="1"/>
  <c r="O4568"/>
  <c r="D4565"/>
  <c r="E4569"/>
  <c r="R4569" s="1"/>
  <c r="C4572"/>
  <c r="F4572"/>
  <c r="K4572" s="1"/>
  <c r="P4568" l="1"/>
  <c r="A4569"/>
  <c r="B4569" s="1"/>
  <c r="O4569"/>
  <c r="D4566"/>
  <c r="E4570"/>
  <c r="C4573"/>
  <c r="F4573"/>
  <c r="K4573" s="1"/>
  <c r="P4569" l="1"/>
  <c r="S4569"/>
  <c r="A4570"/>
  <c r="B4570" s="1"/>
  <c r="D4567"/>
  <c r="E4571"/>
  <c r="C4574"/>
  <c r="F4574"/>
  <c r="A4571" l="1"/>
  <c r="B4571" s="1"/>
  <c r="D4568"/>
  <c r="E4572"/>
  <c r="C4575"/>
  <c r="F4575"/>
  <c r="K4575" s="1"/>
  <c r="O4572" l="1"/>
  <c r="A4572"/>
  <c r="B4572" s="1"/>
  <c r="S4571"/>
  <c r="P4571"/>
  <c r="R4572"/>
  <c r="D4569"/>
  <c r="E4573"/>
  <c r="A4573" s="1"/>
  <c r="B4573" s="1"/>
  <c r="C4576"/>
  <c r="F4576"/>
  <c r="K4576" s="1"/>
  <c r="P4573" l="1"/>
  <c r="S4573"/>
  <c r="O4573"/>
  <c r="S4572"/>
  <c r="P4572"/>
  <c r="R4573"/>
  <c r="D4570"/>
  <c r="E4574"/>
  <c r="C4577"/>
  <c r="F4577"/>
  <c r="K4577" s="1"/>
  <c r="A4574" l="1"/>
  <c r="D4571"/>
  <c r="E4575"/>
  <c r="C4578"/>
  <c r="F4578"/>
  <c r="K4578" s="1"/>
  <c r="A4575" l="1"/>
  <c r="B4575" s="1"/>
  <c r="R4575"/>
  <c r="B4574"/>
  <c r="O4575"/>
  <c r="D4572"/>
  <c r="E4576"/>
  <c r="C4579"/>
  <c r="F4579"/>
  <c r="K4579" s="1"/>
  <c r="A4576" l="1"/>
  <c r="B4576" s="1"/>
  <c r="R4576"/>
  <c r="S4574"/>
  <c r="P4574"/>
  <c r="S4575"/>
  <c r="P4575"/>
  <c r="O4576"/>
  <c r="D4573"/>
  <c r="E4577"/>
  <c r="C4580"/>
  <c r="F4580"/>
  <c r="K4580" s="1"/>
  <c r="S4576" l="1"/>
  <c r="P4576"/>
  <c r="O4577"/>
  <c r="A4577"/>
  <c r="B4577" s="1"/>
  <c r="R4577"/>
  <c r="D4574"/>
  <c r="E4578"/>
  <c r="A4578" s="1"/>
  <c r="B4578" s="1"/>
  <c r="C4581"/>
  <c r="F4581"/>
  <c r="K4581" s="1"/>
  <c r="S4578" l="1"/>
  <c r="P4578"/>
  <c r="P4577"/>
  <c r="S4577"/>
  <c r="O4578"/>
  <c r="R4578"/>
  <c r="D4575"/>
  <c r="E4579"/>
  <c r="C4582"/>
  <c r="F4582"/>
  <c r="K4582" s="1"/>
  <c r="A4579" l="1"/>
  <c r="B4579" s="1"/>
  <c r="R4579"/>
  <c r="O4579"/>
  <c r="D4576"/>
  <c r="E4580"/>
  <c r="C4583"/>
  <c r="F4583"/>
  <c r="K4583" s="1"/>
  <c r="S4579" l="1"/>
  <c r="P4579"/>
  <c r="A4580"/>
  <c r="B4580" s="1"/>
  <c r="O4580"/>
  <c r="R4580"/>
  <c r="D4577"/>
  <c r="E4581"/>
  <c r="O4581" s="1"/>
  <c r="C4584"/>
  <c r="F4584"/>
  <c r="K4584" s="1"/>
  <c r="S4580" l="1"/>
  <c r="P4580"/>
  <c r="A4581"/>
  <c r="B4581" s="1"/>
  <c r="R4581"/>
  <c r="D4578"/>
  <c r="E4582"/>
  <c r="O4582" s="1"/>
  <c r="C4585"/>
  <c r="F4585"/>
  <c r="K4585" s="1"/>
  <c r="A4582" l="1"/>
  <c r="B4582" s="1"/>
  <c r="P4581"/>
  <c r="S4581"/>
  <c r="R4582"/>
  <c r="D4579"/>
  <c r="E4583"/>
  <c r="A4583" s="1"/>
  <c r="B4583" s="1"/>
  <c r="C4586"/>
  <c r="F4586"/>
  <c r="K4586" s="1"/>
  <c r="O4583" l="1"/>
  <c r="S4583"/>
  <c r="P4583"/>
  <c r="R4583"/>
  <c r="S4582"/>
  <c r="P4582"/>
  <c r="D4580"/>
  <c r="E4584"/>
  <c r="O4584" s="1"/>
  <c r="C4587"/>
  <c r="F4587"/>
  <c r="K4587" s="1"/>
  <c r="R4584" l="1"/>
  <c r="A4584"/>
  <c r="B4584" s="1"/>
  <c r="D4581"/>
  <c r="E4585"/>
  <c r="O4585" s="1"/>
  <c r="C4588"/>
  <c r="F4588"/>
  <c r="K4588" s="1"/>
  <c r="A4585" l="1"/>
  <c r="B4585" s="1"/>
  <c r="S4584"/>
  <c r="P4584"/>
  <c r="R4585"/>
  <c r="D4582"/>
  <c r="E4586"/>
  <c r="A4586" s="1"/>
  <c r="B4586" s="1"/>
  <c r="C4589"/>
  <c r="F4589"/>
  <c r="K4589" s="1"/>
  <c r="S4586" l="1"/>
  <c r="P4586"/>
  <c r="P4585"/>
  <c r="S4585"/>
  <c r="O4586"/>
  <c r="R4586"/>
  <c r="D4583"/>
  <c r="E4587"/>
  <c r="C4590"/>
  <c r="F4590"/>
  <c r="K4590" s="1"/>
  <c r="A4587" l="1"/>
  <c r="B4587" s="1"/>
  <c r="R4587"/>
  <c r="O4587"/>
  <c r="D4584"/>
  <c r="E4588"/>
  <c r="C4591"/>
  <c r="F4591"/>
  <c r="K4591" s="1"/>
  <c r="S4587" l="1"/>
  <c r="P4587"/>
  <c r="A4588"/>
  <c r="B4588" s="1"/>
  <c r="O4588"/>
  <c r="R4588"/>
  <c r="D4585"/>
  <c r="E4589"/>
  <c r="O4589" s="1"/>
  <c r="C4592"/>
  <c r="F4592"/>
  <c r="K4592" s="1"/>
  <c r="S4588" l="1"/>
  <c r="P4588"/>
  <c r="A4589"/>
  <c r="B4589" s="1"/>
  <c r="R4589"/>
  <c r="D4586"/>
  <c r="E4590"/>
  <c r="O4590" s="1"/>
  <c r="C4593"/>
  <c r="F4593"/>
  <c r="K4593" s="1"/>
  <c r="A4590" l="1"/>
  <c r="B4590" s="1"/>
  <c r="P4590" s="1"/>
  <c r="P4589"/>
  <c r="S4589"/>
  <c r="R4590"/>
  <c r="D4587"/>
  <c r="E4591"/>
  <c r="A4591" s="1"/>
  <c r="B4591" s="1"/>
  <c r="C4594"/>
  <c r="F4594"/>
  <c r="K4594" s="1"/>
  <c r="S4590" l="1"/>
  <c r="P4591"/>
  <c r="S4591"/>
  <c r="R4591"/>
  <c r="O4591"/>
  <c r="D4588"/>
  <c r="E4592"/>
  <c r="O4592" s="1"/>
  <c r="C4595"/>
  <c r="F4595"/>
  <c r="K4595" s="1"/>
  <c r="R4592" l="1"/>
  <c r="A4592"/>
  <c r="B4592" s="1"/>
  <c r="D4589"/>
  <c r="E4593"/>
  <c r="O4593" s="1"/>
  <c r="C4596"/>
  <c r="F4596"/>
  <c r="K4596" s="1"/>
  <c r="S4592" l="1"/>
  <c r="P4592"/>
  <c r="A4593"/>
  <c r="B4593" s="1"/>
  <c r="R4593"/>
  <c r="D4590"/>
  <c r="E4594"/>
  <c r="R4594" s="1"/>
  <c r="C4597"/>
  <c r="F4597"/>
  <c r="K4597" s="1"/>
  <c r="A4594" l="1"/>
  <c r="B4594" s="1"/>
  <c r="S4594" s="1"/>
  <c r="P4593"/>
  <c r="S4593"/>
  <c r="O4594"/>
  <c r="D4591"/>
  <c r="E4595"/>
  <c r="A4595" s="1"/>
  <c r="B4595" s="1"/>
  <c r="C4598"/>
  <c r="F4598"/>
  <c r="K4598" s="1"/>
  <c r="P4594" l="1"/>
  <c r="R4595"/>
  <c r="S4595"/>
  <c r="P4595"/>
  <c r="O4595"/>
  <c r="D4592"/>
  <c r="E4596"/>
  <c r="O4596" s="1"/>
  <c r="C4599"/>
  <c r="F4599"/>
  <c r="K4599" s="1"/>
  <c r="A4596" l="1"/>
  <c r="B4596" s="1"/>
  <c r="R4596"/>
  <c r="D4593"/>
  <c r="E4597"/>
  <c r="O4597" s="1"/>
  <c r="C4600"/>
  <c r="F4600"/>
  <c r="K4600" s="1"/>
  <c r="A4597" l="1"/>
  <c r="B4597" s="1"/>
  <c r="R4597"/>
  <c r="S4596"/>
  <c r="P4596"/>
  <c r="D4594"/>
  <c r="E4598"/>
  <c r="O4598" s="1"/>
  <c r="C4601"/>
  <c r="F4601"/>
  <c r="A4598" l="1"/>
  <c r="B4598" s="1"/>
  <c r="P4597"/>
  <c r="S4597"/>
  <c r="R4598"/>
  <c r="D4595"/>
  <c r="E4599"/>
  <c r="A4599" s="1"/>
  <c r="B4599" s="1"/>
  <c r="C4602"/>
  <c r="F4602"/>
  <c r="O4599" l="1"/>
  <c r="S4599"/>
  <c r="P4599"/>
  <c r="R4599"/>
  <c r="S4598"/>
  <c r="P4598"/>
  <c r="D4596"/>
  <c r="E4600"/>
  <c r="O4600" s="1"/>
  <c r="C4603"/>
  <c r="F4603"/>
  <c r="K4603" s="1"/>
  <c r="A4600" l="1"/>
  <c r="B4600" s="1"/>
  <c r="S4600" s="1"/>
  <c r="R4600"/>
  <c r="D4597"/>
  <c r="E4601"/>
  <c r="A4601" s="1"/>
  <c r="B4601" s="1"/>
  <c r="C4604"/>
  <c r="F4604"/>
  <c r="K4604" s="1"/>
  <c r="P4600" l="1"/>
  <c r="P4601"/>
  <c r="S4601"/>
  <c r="D4598"/>
  <c r="E4602"/>
  <c r="C4605"/>
  <c r="F4605"/>
  <c r="A4602" l="1"/>
  <c r="B4602" s="1"/>
  <c r="D4599"/>
  <c r="E4603"/>
  <c r="C4606"/>
  <c r="F4606"/>
  <c r="K4606" s="1"/>
  <c r="A4603" l="1"/>
  <c r="B4603" s="1"/>
  <c r="R4603"/>
  <c r="O4603"/>
  <c r="D4600"/>
  <c r="E4604"/>
  <c r="A4604" s="1"/>
  <c r="B4604" s="1"/>
  <c r="C4607"/>
  <c r="F4607"/>
  <c r="K4607" s="1"/>
  <c r="S4604" l="1"/>
  <c r="P4604"/>
  <c r="S4603"/>
  <c r="P4603"/>
  <c r="O4604"/>
  <c r="R4604"/>
  <c r="D4601"/>
  <c r="E4605"/>
  <c r="C4608"/>
  <c r="F4608"/>
  <c r="K4608" s="1"/>
  <c r="A4605" l="1"/>
  <c r="D4602"/>
  <c r="E4606"/>
  <c r="C4609"/>
  <c r="F4609"/>
  <c r="K4609" s="1"/>
  <c r="B4605" l="1"/>
  <c r="O4606"/>
  <c r="A4606"/>
  <c r="B4606" s="1"/>
  <c r="R4606"/>
  <c r="D4603"/>
  <c r="E4607"/>
  <c r="C4610"/>
  <c r="F4610"/>
  <c r="K4610" s="1"/>
  <c r="S4606" l="1"/>
  <c r="P4606"/>
  <c r="A4607"/>
  <c r="B4607" s="1"/>
  <c r="O4607"/>
  <c r="R4607"/>
  <c r="D4604"/>
  <c r="E4608"/>
  <c r="R4608" s="1"/>
  <c r="C4611"/>
  <c r="F4611"/>
  <c r="K4611" s="1"/>
  <c r="A4608" l="1"/>
  <c r="B4608" s="1"/>
  <c r="S4607"/>
  <c r="P4607"/>
  <c r="O4608"/>
  <c r="D4605"/>
  <c r="E4609"/>
  <c r="C4612"/>
  <c r="F4612"/>
  <c r="K4612" s="1"/>
  <c r="A4609" l="1"/>
  <c r="B4609" s="1"/>
  <c r="R4609"/>
  <c r="O4609"/>
  <c r="S4608"/>
  <c r="P4608"/>
  <c r="D4606"/>
  <c r="E4610"/>
  <c r="O4610" s="1"/>
  <c r="C4613"/>
  <c r="F4613"/>
  <c r="K4613" s="1"/>
  <c r="S4609" l="1"/>
  <c r="P4609"/>
  <c r="A4610"/>
  <c r="B4610" s="1"/>
  <c r="R4610"/>
  <c r="D4607"/>
  <c r="E4611"/>
  <c r="R4611" s="1"/>
  <c r="C4614"/>
  <c r="F4614"/>
  <c r="K4614" s="1"/>
  <c r="A4611" l="1"/>
  <c r="B4611" s="1"/>
  <c r="S4611" s="1"/>
  <c r="S4610"/>
  <c r="P4610"/>
  <c r="O4611"/>
  <c r="D4608"/>
  <c r="E4612"/>
  <c r="A4612" s="1"/>
  <c r="B4612" s="1"/>
  <c r="C4615"/>
  <c r="F4615"/>
  <c r="K4615" s="1"/>
  <c r="P4611" l="1"/>
  <c r="S4612"/>
  <c r="P4612"/>
  <c r="R4612"/>
  <c r="O4612"/>
  <c r="D4609"/>
  <c r="E4613"/>
  <c r="R4613" s="1"/>
  <c r="C4616"/>
  <c r="F4616"/>
  <c r="K4616" s="1"/>
  <c r="O4613" l="1"/>
  <c r="A4613"/>
  <c r="B4613" s="1"/>
  <c r="D4610"/>
  <c r="E4614"/>
  <c r="O4614" s="1"/>
  <c r="C4617"/>
  <c r="F4617"/>
  <c r="K4617" s="1"/>
  <c r="A4614" l="1"/>
  <c r="B4614" s="1"/>
  <c r="S4613"/>
  <c r="P4613"/>
  <c r="R4614"/>
  <c r="D4611"/>
  <c r="E4615"/>
  <c r="O4615" s="1"/>
  <c r="C4618"/>
  <c r="F4618"/>
  <c r="K4618" s="1"/>
  <c r="A4615" l="1"/>
  <c r="B4615" s="1"/>
  <c r="S4614"/>
  <c r="P4614"/>
  <c r="R4615"/>
  <c r="D4612"/>
  <c r="E4616"/>
  <c r="A4616" s="1"/>
  <c r="B4616" s="1"/>
  <c r="C4619"/>
  <c r="F4619"/>
  <c r="K4619" s="1"/>
  <c r="O4616" l="1"/>
  <c r="S4616"/>
  <c r="P4616"/>
  <c r="R4616"/>
  <c r="S4615"/>
  <c r="P4615"/>
  <c r="D4613"/>
  <c r="E4617"/>
  <c r="O4617" s="1"/>
  <c r="C4620"/>
  <c r="F4620"/>
  <c r="K4620" s="1"/>
  <c r="R4617" l="1"/>
  <c r="A4617"/>
  <c r="B4617" s="1"/>
  <c r="D4614"/>
  <c r="E4618"/>
  <c r="O4618" s="1"/>
  <c r="C4621"/>
  <c r="F4621"/>
  <c r="K4621" s="1"/>
  <c r="S4617" l="1"/>
  <c r="P4617"/>
  <c r="A4618"/>
  <c r="B4618" s="1"/>
  <c r="R4618"/>
  <c r="D4615"/>
  <c r="E4619"/>
  <c r="R4619" s="1"/>
  <c r="C4622"/>
  <c r="F4622"/>
  <c r="K4622" s="1"/>
  <c r="O4619" l="1"/>
  <c r="S4618"/>
  <c r="P4618"/>
  <c r="A4619"/>
  <c r="B4619" s="1"/>
  <c r="D4616"/>
  <c r="E4620"/>
  <c r="C4623"/>
  <c r="F4623"/>
  <c r="K4623" s="1"/>
  <c r="R4620" l="1"/>
  <c r="O4620"/>
  <c r="S4619"/>
  <c r="P4619"/>
  <c r="A4620"/>
  <c r="B4620" s="1"/>
  <c r="D4617"/>
  <c r="E4621"/>
  <c r="A4621" s="1"/>
  <c r="B4621" s="1"/>
  <c r="C4624"/>
  <c r="F4624"/>
  <c r="K4624" s="1"/>
  <c r="S4621" l="1"/>
  <c r="P4621"/>
  <c r="O4621"/>
  <c r="S4620"/>
  <c r="P4620"/>
  <c r="R4621"/>
  <c r="D4618"/>
  <c r="E4622"/>
  <c r="A4622" s="1"/>
  <c r="B4622" s="1"/>
  <c r="C4625"/>
  <c r="F4625"/>
  <c r="K4625" s="1"/>
  <c r="S4622" l="1"/>
  <c r="P4622"/>
  <c r="R4622"/>
  <c r="O4622"/>
  <c r="D4619"/>
  <c r="E4623"/>
  <c r="R4623" s="1"/>
  <c r="C4626"/>
  <c r="F4626"/>
  <c r="K4626" s="1"/>
  <c r="O4623" l="1"/>
  <c r="A4623"/>
  <c r="B4623" s="1"/>
  <c r="D4620"/>
  <c r="E4624"/>
  <c r="A4624" s="1"/>
  <c r="B4624" s="1"/>
  <c r="C4627"/>
  <c r="F4627"/>
  <c r="K4627" s="1"/>
  <c r="S4624" l="1"/>
  <c r="P4624"/>
  <c r="R4624"/>
  <c r="S4623"/>
  <c r="P4623"/>
  <c r="O4624"/>
  <c r="D4621"/>
  <c r="E4625"/>
  <c r="C4628"/>
  <c r="F4628"/>
  <c r="K4628" s="1"/>
  <c r="O4625" l="1"/>
  <c r="R4625"/>
  <c r="A4625"/>
  <c r="B4625" s="1"/>
  <c r="D4622"/>
  <c r="E4626"/>
  <c r="C4629"/>
  <c r="F4629"/>
  <c r="K4629" s="1"/>
  <c r="O4626" l="1"/>
  <c r="S4625"/>
  <c r="P4625"/>
  <c r="A4626"/>
  <c r="B4626" s="1"/>
  <c r="R4626"/>
  <c r="D4623"/>
  <c r="E4627"/>
  <c r="O4627" s="1"/>
  <c r="C4630"/>
  <c r="F4630"/>
  <c r="K4630" s="1"/>
  <c r="S4626" l="1"/>
  <c r="P4626"/>
  <c r="A4627"/>
  <c r="B4627" s="1"/>
  <c r="R4627"/>
  <c r="D4624"/>
  <c r="E4628"/>
  <c r="O4628" s="1"/>
  <c r="C4631"/>
  <c r="F4631"/>
  <c r="R4628" l="1"/>
  <c r="S4627"/>
  <c r="P4627"/>
  <c r="A4628"/>
  <c r="B4628" s="1"/>
  <c r="D4625"/>
  <c r="E4629"/>
  <c r="A4629" s="1"/>
  <c r="B4629" s="1"/>
  <c r="C4632"/>
  <c r="F4632"/>
  <c r="R4629" l="1"/>
  <c r="S4629"/>
  <c r="P4629"/>
  <c r="S4628"/>
  <c r="P4628"/>
  <c r="O4629"/>
  <c r="D4626"/>
  <c r="E4630"/>
  <c r="O4630" s="1"/>
  <c r="C4633"/>
  <c r="F4633"/>
  <c r="K4633" s="1"/>
  <c r="A4630" l="1"/>
  <c r="B4630" s="1"/>
  <c r="R4630"/>
  <c r="D4627"/>
  <c r="E4631"/>
  <c r="C4634"/>
  <c r="F4634"/>
  <c r="K4634" s="1"/>
  <c r="S4630" l="1"/>
  <c r="P4630"/>
  <c r="A4631"/>
  <c r="B4631" s="1"/>
  <c r="D4628"/>
  <c r="E4632"/>
  <c r="C4635"/>
  <c r="F4635"/>
  <c r="A4632" l="1"/>
  <c r="B4632" s="1"/>
  <c r="D4629"/>
  <c r="E4633"/>
  <c r="C4636"/>
  <c r="F4636"/>
  <c r="K4636" s="1"/>
  <c r="S4632" l="1"/>
  <c r="P4632"/>
  <c r="R4633"/>
  <c r="A4633"/>
  <c r="B4633" s="1"/>
  <c r="O4633"/>
  <c r="D4630"/>
  <c r="E4634"/>
  <c r="R4634" s="1"/>
  <c r="C4637"/>
  <c r="F4637"/>
  <c r="K4637" s="1"/>
  <c r="A4634" l="1"/>
  <c r="B4634" s="1"/>
  <c r="S4634" s="1"/>
  <c r="P4633"/>
  <c r="S4633"/>
  <c r="O4634"/>
  <c r="D4631"/>
  <c r="E4635"/>
  <c r="A4635" s="1"/>
  <c r="C4638"/>
  <c r="F4638"/>
  <c r="K4638" s="1"/>
  <c r="P4634" l="1"/>
  <c r="B4635"/>
  <c r="D4632"/>
  <c r="E4636"/>
  <c r="O4636" s="1"/>
  <c r="C4639"/>
  <c r="F4639"/>
  <c r="K4639" s="1"/>
  <c r="A4636" l="1"/>
  <c r="B4636" s="1"/>
  <c r="S4635"/>
  <c r="P4635"/>
  <c r="R4636"/>
  <c r="D4633"/>
  <c r="E4637"/>
  <c r="A4637" s="1"/>
  <c r="B4637" s="1"/>
  <c r="C4640"/>
  <c r="F4640"/>
  <c r="K4640" s="1"/>
  <c r="P4637" l="1"/>
  <c r="S4637"/>
  <c r="R4637"/>
  <c r="S4636"/>
  <c r="P4636"/>
  <c r="O4637"/>
  <c r="D4634"/>
  <c r="E4638"/>
  <c r="O4638" s="1"/>
  <c r="C4641"/>
  <c r="F4641"/>
  <c r="K4641" s="1"/>
  <c r="R4638" l="1"/>
  <c r="A4638"/>
  <c r="B4638" s="1"/>
  <c r="D4635"/>
  <c r="E4639"/>
  <c r="C4642"/>
  <c r="F4642"/>
  <c r="K4642" s="1"/>
  <c r="O4639" l="1"/>
  <c r="A4639"/>
  <c r="B4639" s="1"/>
  <c r="S4638"/>
  <c r="P4638"/>
  <c r="R4639"/>
  <c r="D4636"/>
  <c r="E4640"/>
  <c r="A4640" s="1"/>
  <c r="B4640" s="1"/>
  <c r="C4643"/>
  <c r="F4643"/>
  <c r="K4643" s="1"/>
  <c r="S4640" l="1"/>
  <c r="P4640"/>
  <c r="O4640"/>
  <c r="S4639"/>
  <c r="P4639"/>
  <c r="R4640"/>
  <c r="D4637"/>
  <c r="E4641"/>
  <c r="R4641" s="1"/>
  <c r="C4644"/>
  <c r="F4644"/>
  <c r="K4644" s="1"/>
  <c r="O4641" l="1"/>
  <c r="A4641"/>
  <c r="B4641" s="1"/>
  <c r="D4638"/>
  <c r="E4642"/>
  <c r="C4645"/>
  <c r="F4645"/>
  <c r="K4645" s="1"/>
  <c r="A4642" l="1"/>
  <c r="B4642" s="1"/>
  <c r="R4642"/>
  <c r="P4641"/>
  <c r="S4641"/>
  <c r="O4642"/>
  <c r="D4639"/>
  <c r="E4643"/>
  <c r="O4643" s="1"/>
  <c r="C4646"/>
  <c r="F4646"/>
  <c r="K4646" s="1"/>
  <c r="A4643" l="1"/>
  <c r="B4643" s="1"/>
  <c r="S4642"/>
  <c r="P4642"/>
  <c r="R4643"/>
  <c r="D4640"/>
  <c r="E4644"/>
  <c r="A4644" s="1"/>
  <c r="B4644" s="1"/>
  <c r="C4647"/>
  <c r="F4647"/>
  <c r="K4647" s="1"/>
  <c r="S4644" l="1"/>
  <c r="P4644"/>
  <c r="S4643"/>
  <c r="P4643"/>
  <c r="O4644"/>
  <c r="R4644"/>
  <c r="D4641"/>
  <c r="E4645"/>
  <c r="A4645" s="1"/>
  <c r="B4645" s="1"/>
  <c r="C4648"/>
  <c r="F4648"/>
  <c r="K4648" s="1"/>
  <c r="R4645" l="1"/>
  <c r="P4645"/>
  <c r="S4645"/>
  <c r="O4645"/>
  <c r="D4642"/>
  <c r="E4646"/>
  <c r="O4646" s="1"/>
  <c r="C4649"/>
  <c r="F4649"/>
  <c r="K4649" s="1"/>
  <c r="A4646" l="1"/>
  <c r="B4646" s="1"/>
  <c r="R4646"/>
  <c r="D4643"/>
  <c r="E4647"/>
  <c r="O4647" s="1"/>
  <c r="C4650"/>
  <c r="F4650"/>
  <c r="K4650" s="1"/>
  <c r="A4647" l="1"/>
  <c r="B4647" s="1"/>
  <c r="R4647"/>
  <c r="S4646"/>
  <c r="P4646"/>
  <c r="D4644"/>
  <c r="E4648"/>
  <c r="O4648" s="1"/>
  <c r="C4651"/>
  <c r="F4651"/>
  <c r="K4651" s="1"/>
  <c r="S4647" l="1"/>
  <c r="P4647"/>
  <c r="A4648"/>
  <c r="B4648" s="1"/>
  <c r="R4648"/>
  <c r="D4645"/>
  <c r="E4649"/>
  <c r="A4649" s="1"/>
  <c r="B4649" s="1"/>
  <c r="C4652"/>
  <c r="F4652"/>
  <c r="K4652" s="1"/>
  <c r="O4649" l="1"/>
  <c r="P4649"/>
  <c r="S4649"/>
  <c r="S4648"/>
  <c r="P4648"/>
  <c r="R4649"/>
  <c r="D4646"/>
  <c r="E4650"/>
  <c r="A4650" s="1"/>
  <c r="B4650" s="1"/>
  <c r="C4653"/>
  <c r="F4653"/>
  <c r="K4653" s="1"/>
  <c r="S4650" l="1"/>
  <c r="P4650"/>
  <c r="R4650"/>
  <c r="O4650"/>
  <c r="D4647"/>
  <c r="E4651"/>
  <c r="R4651" s="1"/>
  <c r="C4654"/>
  <c r="F4654"/>
  <c r="K4654" s="1"/>
  <c r="A4651" l="1"/>
  <c r="B4651" s="1"/>
  <c r="S4651" s="1"/>
  <c r="O4651"/>
  <c r="D4648"/>
  <c r="E4652"/>
  <c r="C4655"/>
  <c r="F4655"/>
  <c r="K4655" s="1"/>
  <c r="P4651" l="1"/>
  <c r="O4652"/>
  <c r="R4652"/>
  <c r="A4652"/>
  <c r="B4652" s="1"/>
  <c r="D4649"/>
  <c r="E4653"/>
  <c r="C4656"/>
  <c r="F4656"/>
  <c r="K4656" s="1"/>
  <c r="A4653" l="1"/>
  <c r="B4653" s="1"/>
  <c r="S4652"/>
  <c r="P4652"/>
  <c r="R4653"/>
  <c r="O4653"/>
  <c r="D4650"/>
  <c r="E4654"/>
  <c r="A4654" s="1"/>
  <c r="B4654" s="1"/>
  <c r="C4657"/>
  <c r="F4657"/>
  <c r="K4657" s="1"/>
  <c r="S4654" l="1"/>
  <c r="P4654"/>
  <c r="O4654"/>
  <c r="P4653"/>
  <c r="S4653"/>
  <c r="R4654"/>
  <c r="D4651"/>
  <c r="E4655"/>
  <c r="R4655" s="1"/>
  <c r="C4658"/>
  <c r="F4658"/>
  <c r="K4658" s="1"/>
  <c r="A4655" l="1"/>
  <c r="B4655" s="1"/>
  <c r="O4655"/>
  <c r="D4652"/>
  <c r="E4656"/>
  <c r="A4656" s="1"/>
  <c r="B4656" s="1"/>
  <c r="C4659"/>
  <c r="F4659"/>
  <c r="K4659" s="1"/>
  <c r="O4656" l="1"/>
  <c r="S4656"/>
  <c r="P4656"/>
  <c r="R4656"/>
  <c r="S4655"/>
  <c r="P4655"/>
  <c r="D4653"/>
  <c r="E4657"/>
  <c r="C4660"/>
  <c r="F4660"/>
  <c r="K4660" s="1"/>
  <c r="A4657" l="1"/>
  <c r="B4657" s="1"/>
  <c r="R4657"/>
  <c r="O4657"/>
  <c r="D4654"/>
  <c r="E4658"/>
  <c r="C4661"/>
  <c r="F4661"/>
  <c r="K4661" s="1"/>
  <c r="S4657" l="1"/>
  <c r="P4657"/>
  <c r="A4658"/>
  <c r="B4658" s="1"/>
  <c r="R4658"/>
  <c r="O4658"/>
  <c r="D4655"/>
  <c r="E4659"/>
  <c r="O4659" s="1"/>
  <c r="C4662"/>
  <c r="F4662"/>
  <c r="S4658" l="1"/>
  <c r="P4658"/>
  <c r="A4659"/>
  <c r="B4659" s="1"/>
  <c r="R4659"/>
  <c r="D4656"/>
  <c r="E4660"/>
  <c r="A4660" s="1"/>
  <c r="B4660" s="1"/>
  <c r="C4663"/>
  <c r="F4663"/>
  <c r="O4660" l="1"/>
  <c r="S4660"/>
  <c r="P4660"/>
  <c r="S4659"/>
  <c r="P4659"/>
  <c r="R4660"/>
  <c r="D4657"/>
  <c r="E4661"/>
  <c r="A4661" s="1"/>
  <c r="B4661" s="1"/>
  <c r="C4664"/>
  <c r="F4664"/>
  <c r="K4664" s="1"/>
  <c r="S4661" l="1"/>
  <c r="P4661"/>
  <c r="R4661"/>
  <c r="O4661"/>
  <c r="D4658"/>
  <c r="E4662"/>
  <c r="C4665"/>
  <c r="F4665"/>
  <c r="K4665" s="1"/>
  <c r="A4662" l="1"/>
  <c r="B4662" s="1"/>
  <c r="D4659"/>
  <c r="E4663"/>
  <c r="C4666"/>
  <c r="F4666"/>
  <c r="A4663" l="1"/>
  <c r="B4663" s="1"/>
  <c r="D4660"/>
  <c r="E4664"/>
  <c r="A4664" s="1"/>
  <c r="B4664" s="1"/>
  <c r="C4667"/>
  <c r="F4667"/>
  <c r="K4667" s="1"/>
  <c r="S4664" l="1"/>
  <c r="P4664"/>
  <c r="S4663"/>
  <c r="P4663"/>
  <c r="O4664"/>
  <c r="R4664"/>
  <c r="D4661"/>
  <c r="E4665"/>
  <c r="A4665" s="1"/>
  <c r="B4665" s="1"/>
  <c r="C4668"/>
  <c r="F4668"/>
  <c r="K4668" s="1"/>
  <c r="S4665" l="1"/>
  <c r="P4665"/>
  <c r="R4665"/>
  <c r="O4665"/>
  <c r="D4662"/>
  <c r="E4666"/>
  <c r="A4666" s="1"/>
  <c r="C4669"/>
  <c r="F4669"/>
  <c r="K4669" s="1"/>
  <c r="B4666" l="1"/>
  <c r="D4663"/>
  <c r="E4667"/>
  <c r="A4667" s="1"/>
  <c r="B4667" s="1"/>
  <c r="C4670"/>
  <c r="F4670"/>
  <c r="K4670" s="1"/>
  <c r="O4667" l="1"/>
  <c r="S4667"/>
  <c r="P4667"/>
  <c r="S4666"/>
  <c r="P4666"/>
  <c r="R4667"/>
  <c r="D4664"/>
  <c r="E4668"/>
  <c r="O4668" s="1"/>
  <c r="C4671"/>
  <c r="F4671"/>
  <c r="K4671" s="1"/>
  <c r="A4668" l="1"/>
  <c r="B4668" s="1"/>
  <c r="R4668"/>
  <c r="D4665"/>
  <c r="E4669"/>
  <c r="C4672"/>
  <c r="F4672"/>
  <c r="K4672" s="1"/>
  <c r="A4669" l="1"/>
  <c r="B4669" s="1"/>
  <c r="S4668"/>
  <c r="P4668"/>
  <c r="O4669"/>
  <c r="R4669"/>
  <c r="D4666"/>
  <c r="E4670"/>
  <c r="A4670" s="1"/>
  <c r="B4670" s="1"/>
  <c r="C4673"/>
  <c r="F4673"/>
  <c r="K4673" s="1"/>
  <c r="S4670" l="1"/>
  <c r="P4670"/>
  <c r="R4670"/>
  <c r="S4669"/>
  <c r="P4669"/>
  <c r="O4670"/>
  <c r="D4667"/>
  <c r="E4671"/>
  <c r="O4671" s="1"/>
  <c r="C4674"/>
  <c r="F4674"/>
  <c r="K4674" s="1"/>
  <c r="R4671" l="1"/>
  <c r="A4671"/>
  <c r="B4671" s="1"/>
  <c r="D4668"/>
  <c r="E4672"/>
  <c r="C4675"/>
  <c r="F4675"/>
  <c r="K4675" s="1"/>
  <c r="O4672" l="1"/>
  <c r="A4672"/>
  <c r="B4672" s="1"/>
  <c r="S4671"/>
  <c r="P4671"/>
  <c r="R4672"/>
  <c r="D4669"/>
  <c r="E4673"/>
  <c r="A4673" s="1"/>
  <c r="B4673" s="1"/>
  <c r="C4676"/>
  <c r="F4676"/>
  <c r="K4676" s="1"/>
  <c r="S4673" l="1"/>
  <c r="P4673"/>
  <c r="O4673"/>
  <c r="S4672"/>
  <c r="P4672"/>
  <c r="R4673"/>
  <c r="D4670"/>
  <c r="E4674"/>
  <c r="C4677"/>
  <c r="F4677"/>
  <c r="K4677" s="1"/>
  <c r="O4674" l="1"/>
  <c r="R4674"/>
  <c r="A4674"/>
  <c r="B4674" s="1"/>
  <c r="D4671"/>
  <c r="E4675"/>
  <c r="C4678"/>
  <c r="F4678"/>
  <c r="K4678" s="1"/>
  <c r="A4675" l="1"/>
  <c r="B4675" s="1"/>
  <c r="S4674"/>
  <c r="P4674"/>
  <c r="R4675"/>
  <c r="O4675"/>
  <c r="D4672"/>
  <c r="E4676"/>
  <c r="O4676" s="1"/>
  <c r="C4679"/>
  <c r="F4679"/>
  <c r="K4679" s="1"/>
  <c r="S4675" l="1"/>
  <c r="P4675"/>
  <c r="A4676"/>
  <c r="B4676" s="1"/>
  <c r="R4676"/>
  <c r="D4673"/>
  <c r="E4677"/>
  <c r="R4677" s="1"/>
  <c r="C4680"/>
  <c r="F4680"/>
  <c r="K4680" s="1"/>
  <c r="A4677" l="1"/>
  <c r="B4677" s="1"/>
  <c r="S4677" s="1"/>
  <c r="S4676"/>
  <c r="P4676"/>
  <c r="O4677"/>
  <c r="D4674"/>
  <c r="E4678"/>
  <c r="A4678" s="1"/>
  <c r="B4678" s="1"/>
  <c r="C4681"/>
  <c r="F4681"/>
  <c r="K4681" s="1"/>
  <c r="P4677" l="1"/>
  <c r="S4678"/>
  <c r="P4678"/>
  <c r="R4678"/>
  <c r="O4678"/>
  <c r="D4675"/>
  <c r="E4679"/>
  <c r="R4679" s="1"/>
  <c r="C4682"/>
  <c r="F4682"/>
  <c r="K4682" s="1"/>
  <c r="O4679" l="1"/>
  <c r="A4679"/>
  <c r="B4679" s="1"/>
  <c r="D4676"/>
  <c r="E4680"/>
  <c r="O4680" s="1"/>
  <c r="C4683"/>
  <c r="F4683"/>
  <c r="K4683" s="1"/>
  <c r="A4680" l="1"/>
  <c r="B4680" s="1"/>
  <c r="S4679"/>
  <c r="P4679"/>
  <c r="R4680"/>
  <c r="D4677"/>
  <c r="E4681"/>
  <c r="O4681" s="1"/>
  <c r="C4684"/>
  <c r="F4684"/>
  <c r="K4684" s="1"/>
  <c r="S4680" l="1"/>
  <c r="P4680"/>
  <c r="A4681"/>
  <c r="B4681" s="1"/>
  <c r="R4681"/>
  <c r="D4678"/>
  <c r="E4682"/>
  <c r="A4682" s="1"/>
  <c r="B4682" s="1"/>
  <c r="C4685"/>
  <c r="F4685"/>
  <c r="K4685" s="1"/>
  <c r="O4682" l="1"/>
  <c r="S4682"/>
  <c r="P4682"/>
  <c r="S4681"/>
  <c r="P4681"/>
  <c r="R4682"/>
  <c r="D4679"/>
  <c r="E4683"/>
  <c r="A4683" s="1"/>
  <c r="B4683" s="1"/>
  <c r="C4686"/>
  <c r="F4686"/>
  <c r="K4686" s="1"/>
  <c r="S4683" l="1"/>
  <c r="P4683"/>
  <c r="R4683"/>
  <c r="O4683"/>
  <c r="D4680"/>
  <c r="E4684"/>
  <c r="R4684" s="1"/>
  <c r="C4687"/>
  <c r="F4687"/>
  <c r="K4687" s="1"/>
  <c r="A4684" l="1"/>
  <c r="B4684" s="1"/>
  <c r="S4684" s="1"/>
  <c r="O4684"/>
  <c r="D4681"/>
  <c r="E4685"/>
  <c r="C4688"/>
  <c r="F4688"/>
  <c r="K4688" s="1"/>
  <c r="P4684" l="1"/>
  <c r="O4685"/>
  <c r="R4685"/>
  <c r="A4685"/>
  <c r="B4685" s="1"/>
  <c r="D4682"/>
  <c r="E4686"/>
  <c r="C4689"/>
  <c r="F4689"/>
  <c r="K4689" s="1"/>
  <c r="A4686" l="1"/>
  <c r="B4686" s="1"/>
  <c r="S4685"/>
  <c r="P4685"/>
  <c r="R4686"/>
  <c r="O4686"/>
  <c r="D4683"/>
  <c r="E4687"/>
  <c r="A4687" s="1"/>
  <c r="B4687" s="1"/>
  <c r="C4690"/>
  <c r="F4690"/>
  <c r="K4690" s="1"/>
  <c r="S4687" l="1"/>
  <c r="P4687"/>
  <c r="O4687"/>
  <c r="S4686"/>
  <c r="P4686"/>
  <c r="R4687"/>
  <c r="D4684"/>
  <c r="E4688"/>
  <c r="C4691"/>
  <c r="F4691"/>
  <c r="K4691" s="1"/>
  <c r="R4688" l="1"/>
  <c r="A4688"/>
  <c r="B4688" s="1"/>
  <c r="O4688"/>
  <c r="D4685"/>
  <c r="E4689"/>
  <c r="C4692"/>
  <c r="F4692"/>
  <c r="K4692" s="1"/>
  <c r="A4689" l="1"/>
  <c r="B4689" s="1"/>
  <c r="O4689"/>
  <c r="S4688"/>
  <c r="P4688"/>
  <c r="R4689"/>
  <c r="D4686"/>
  <c r="E4690"/>
  <c r="A4690" s="1"/>
  <c r="B4690" s="1"/>
  <c r="C4693"/>
  <c r="F4693"/>
  <c r="S4690" l="1"/>
  <c r="P4690"/>
  <c r="S4689"/>
  <c r="P4689"/>
  <c r="R4690"/>
  <c r="O4690"/>
  <c r="D4687"/>
  <c r="E4691"/>
  <c r="C4694"/>
  <c r="F4694"/>
  <c r="A4691" l="1"/>
  <c r="B4691" s="1"/>
  <c r="R4691"/>
  <c r="O4691"/>
  <c r="D4688"/>
  <c r="E4692"/>
  <c r="A4692" s="1"/>
  <c r="B4692" s="1"/>
  <c r="C4695"/>
  <c r="F4695"/>
  <c r="K4695" s="1"/>
  <c r="S4692" l="1"/>
  <c r="P4692"/>
  <c r="O4692"/>
  <c r="S4691"/>
  <c r="P4691"/>
  <c r="R4692"/>
  <c r="D4689"/>
  <c r="E4693"/>
  <c r="C4696"/>
  <c r="F4696"/>
  <c r="K4696" s="1"/>
  <c r="A4693" l="1"/>
  <c r="B4693" s="1"/>
  <c r="D4690"/>
  <c r="E4694"/>
  <c r="A4694" s="1"/>
  <c r="B4694" s="1"/>
  <c r="C4697"/>
  <c r="F4697"/>
  <c r="S4693" l="1"/>
  <c r="P4693"/>
  <c r="D4691"/>
  <c r="E4695"/>
  <c r="A4695" s="1"/>
  <c r="B4695" s="1"/>
  <c r="C4698"/>
  <c r="F4698"/>
  <c r="K4698" s="1"/>
  <c r="S4695" l="1"/>
  <c r="P4695"/>
  <c r="R4695"/>
  <c r="O4695"/>
  <c r="D4692"/>
  <c r="E4696"/>
  <c r="O4696" s="1"/>
  <c r="C4699"/>
  <c r="F4699"/>
  <c r="K4699" s="1"/>
  <c r="R4696" l="1"/>
  <c r="A4696"/>
  <c r="B4696" s="1"/>
  <c r="D4693"/>
  <c r="E4697"/>
  <c r="C4700"/>
  <c r="F4700"/>
  <c r="K4700" s="1"/>
  <c r="S4696" l="1"/>
  <c r="P4696"/>
  <c r="A4697"/>
  <c r="D4694"/>
  <c r="E4698"/>
  <c r="R4698" s="1"/>
  <c r="C4701"/>
  <c r="F4701"/>
  <c r="K4701" s="1"/>
  <c r="A4698" l="1"/>
  <c r="B4698" s="1"/>
  <c r="B4697"/>
  <c r="O4698"/>
  <c r="D4695"/>
  <c r="E4699"/>
  <c r="R4699" s="1"/>
  <c r="C4702"/>
  <c r="F4702"/>
  <c r="K4702" s="1"/>
  <c r="A4699" l="1"/>
  <c r="B4699" s="1"/>
  <c r="S4699" s="1"/>
  <c r="O4699"/>
  <c r="S4698"/>
  <c r="P4698"/>
  <c r="D4696"/>
  <c r="E4700"/>
  <c r="A4700" s="1"/>
  <c r="B4700" s="1"/>
  <c r="C4703"/>
  <c r="F4703"/>
  <c r="K4703" s="1"/>
  <c r="P4699" l="1"/>
  <c r="O4700"/>
  <c r="S4700"/>
  <c r="P4700"/>
  <c r="R4700"/>
  <c r="D4697"/>
  <c r="E4701"/>
  <c r="O4701" s="1"/>
  <c r="C4704"/>
  <c r="F4704"/>
  <c r="K4704" s="1"/>
  <c r="A4701" l="1"/>
  <c r="B4701" s="1"/>
  <c r="R4701"/>
  <c r="D4698"/>
  <c r="E4702"/>
  <c r="C4705"/>
  <c r="F4705"/>
  <c r="K4705" s="1"/>
  <c r="P4701" l="1"/>
  <c r="S4701"/>
  <c r="A4702"/>
  <c r="B4702" s="1"/>
  <c r="O4702"/>
  <c r="R4702"/>
  <c r="D4699"/>
  <c r="E4703"/>
  <c r="O4703" s="1"/>
  <c r="C4706"/>
  <c r="F4706"/>
  <c r="K4706" s="1"/>
  <c r="R4703" l="1"/>
  <c r="S4702"/>
  <c r="P4702"/>
  <c r="A4703"/>
  <c r="B4703" s="1"/>
  <c r="D4700"/>
  <c r="E4704"/>
  <c r="C4707"/>
  <c r="F4707"/>
  <c r="K4707" s="1"/>
  <c r="A4704" l="1"/>
  <c r="B4704" s="1"/>
  <c r="S4703"/>
  <c r="P4703"/>
  <c r="O4704"/>
  <c r="R4704"/>
  <c r="D4701"/>
  <c r="E4705"/>
  <c r="O4705" s="1"/>
  <c r="C4708"/>
  <c r="F4708"/>
  <c r="K4708" s="1"/>
  <c r="S4704" l="1"/>
  <c r="P4704"/>
  <c r="A4705"/>
  <c r="B4705" s="1"/>
  <c r="R4705"/>
  <c r="D4702"/>
  <c r="E4706"/>
  <c r="R4706" s="1"/>
  <c r="C4709"/>
  <c r="F4709"/>
  <c r="K4709" s="1"/>
  <c r="O4706" l="1"/>
  <c r="P4705"/>
  <c r="S4705"/>
  <c r="A4706"/>
  <c r="B4706" s="1"/>
  <c r="D4703"/>
  <c r="E4707"/>
  <c r="C4710"/>
  <c r="F4710"/>
  <c r="K4710" s="1"/>
  <c r="R4707" l="1"/>
  <c r="O4707"/>
  <c r="S4706"/>
  <c r="P4706"/>
  <c r="A4707"/>
  <c r="B4707" s="1"/>
  <c r="D4704"/>
  <c r="E4708"/>
  <c r="A4708" s="1"/>
  <c r="B4708" s="1"/>
  <c r="C4711"/>
  <c r="F4711"/>
  <c r="K4711" s="1"/>
  <c r="S4708" l="1"/>
  <c r="P4708"/>
  <c r="R4708"/>
  <c r="S4707"/>
  <c r="P4707"/>
  <c r="O4708"/>
  <c r="D4705"/>
  <c r="E4709"/>
  <c r="A4709" s="1"/>
  <c r="B4709" s="1"/>
  <c r="C4712"/>
  <c r="F4712"/>
  <c r="K4712" s="1"/>
  <c r="P4709" l="1"/>
  <c r="S4709"/>
  <c r="R4709"/>
  <c r="O4709"/>
  <c r="D4706"/>
  <c r="E4710"/>
  <c r="R4710" s="1"/>
  <c r="C4713"/>
  <c r="F4713"/>
  <c r="K4713" s="1"/>
  <c r="A4710" l="1"/>
  <c r="B4710" s="1"/>
  <c r="S4710" s="1"/>
  <c r="O4710"/>
  <c r="D4707"/>
  <c r="E4711"/>
  <c r="C4714"/>
  <c r="F4714"/>
  <c r="K4714" s="1"/>
  <c r="P4710" l="1"/>
  <c r="R4711"/>
  <c r="O4711"/>
  <c r="A4711"/>
  <c r="B4711" s="1"/>
  <c r="D4708"/>
  <c r="E4712"/>
  <c r="C4715"/>
  <c r="F4715"/>
  <c r="K4715" s="1"/>
  <c r="A4712" l="1"/>
  <c r="B4712" s="1"/>
  <c r="S4711"/>
  <c r="P4711"/>
  <c r="O4712"/>
  <c r="R4712"/>
  <c r="D4709"/>
  <c r="E4713"/>
  <c r="O4713" s="1"/>
  <c r="C4716"/>
  <c r="F4716"/>
  <c r="K4716" s="1"/>
  <c r="S4712" l="1"/>
  <c r="P4712"/>
  <c r="A4713"/>
  <c r="B4713" s="1"/>
  <c r="R4713"/>
  <c r="D4710"/>
  <c r="E4714"/>
  <c r="R4714" s="1"/>
  <c r="C4717"/>
  <c r="F4717"/>
  <c r="K4717" s="1"/>
  <c r="O4714" l="1"/>
  <c r="P4713"/>
  <c r="S4713"/>
  <c r="A4714"/>
  <c r="B4714" s="1"/>
  <c r="D4711"/>
  <c r="E4715"/>
  <c r="C4718"/>
  <c r="F4718"/>
  <c r="K4718" s="1"/>
  <c r="R4715" l="1"/>
  <c r="O4715"/>
  <c r="S4714"/>
  <c r="P4714"/>
  <c r="A4715"/>
  <c r="B4715" s="1"/>
  <c r="D4712"/>
  <c r="E4716"/>
  <c r="A4716" s="1"/>
  <c r="B4716" s="1"/>
  <c r="C4719"/>
  <c r="F4719"/>
  <c r="K4719" s="1"/>
  <c r="S4716" l="1"/>
  <c r="P4716"/>
  <c r="R4716"/>
  <c r="S4715"/>
  <c r="P4715"/>
  <c r="O4716"/>
  <c r="D4713"/>
  <c r="E4717"/>
  <c r="C4720"/>
  <c r="F4720"/>
  <c r="K4720" s="1"/>
  <c r="R4717" l="1"/>
  <c r="A4717"/>
  <c r="B4717" s="1"/>
  <c r="O4717"/>
  <c r="D4714"/>
  <c r="E4718"/>
  <c r="C4721"/>
  <c r="F4721"/>
  <c r="A4718" l="1"/>
  <c r="B4718" s="1"/>
  <c r="O4718"/>
  <c r="P4717"/>
  <c r="S4717"/>
  <c r="R4718"/>
  <c r="D4715"/>
  <c r="E4719"/>
  <c r="C4722"/>
  <c r="F4722"/>
  <c r="S4718" l="1"/>
  <c r="P4718"/>
  <c r="A4719"/>
  <c r="B4719" s="1"/>
  <c r="R4719"/>
  <c r="O4719"/>
  <c r="D4716"/>
  <c r="E4720"/>
  <c r="R4720" s="1"/>
  <c r="C4723"/>
  <c r="F4723"/>
  <c r="K4723" s="1"/>
  <c r="O4720" l="1"/>
  <c r="S4719"/>
  <c r="P4719"/>
  <c r="A4720"/>
  <c r="B4720" s="1"/>
  <c r="D4717"/>
  <c r="E4721"/>
  <c r="A4721" s="1"/>
  <c r="B4721" s="1"/>
  <c r="C4724"/>
  <c r="F4724"/>
  <c r="K4724" s="1"/>
  <c r="S4720" l="1"/>
  <c r="P4720"/>
  <c r="D4718"/>
  <c r="E4722"/>
  <c r="A4722" s="1"/>
  <c r="B4722" s="1"/>
  <c r="C4725"/>
  <c r="F4725"/>
  <c r="S4722" l="1"/>
  <c r="P4722"/>
  <c r="D4719"/>
  <c r="E4723"/>
  <c r="O4723" s="1"/>
  <c r="C4726"/>
  <c r="F4726"/>
  <c r="K4726" s="1"/>
  <c r="R4723" l="1"/>
  <c r="A4723"/>
  <c r="B4723" s="1"/>
  <c r="D4720"/>
  <c r="E4724"/>
  <c r="A4724" s="1"/>
  <c r="B4724" s="1"/>
  <c r="C4727"/>
  <c r="F4727"/>
  <c r="K4727" s="1"/>
  <c r="S4724" l="1"/>
  <c r="P4724"/>
  <c r="S4723"/>
  <c r="P4723"/>
  <c r="R4724"/>
  <c r="O4724"/>
  <c r="D4721"/>
  <c r="E4725"/>
  <c r="C4728"/>
  <c r="F4728"/>
  <c r="K4728" s="1"/>
  <c r="A4725" l="1"/>
  <c r="D4722"/>
  <c r="E4726"/>
  <c r="C4729"/>
  <c r="F4729"/>
  <c r="K4729" s="1"/>
  <c r="B4725" l="1"/>
  <c r="O4726"/>
  <c r="A4726"/>
  <c r="B4726" s="1"/>
  <c r="R4726"/>
  <c r="D4723"/>
  <c r="E4727"/>
  <c r="C4730"/>
  <c r="F4730"/>
  <c r="K4730" s="1"/>
  <c r="S4726" l="1"/>
  <c r="P4726"/>
  <c r="O4727"/>
  <c r="A4727"/>
  <c r="B4727" s="1"/>
  <c r="P4725"/>
  <c r="S4725"/>
  <c r="R4727"/>
  <c r="D4724"/>
  <c r="E4728"/>
  <c r="C4731"/>
  <c r="F4731"/>
  <c r="K4731" s="1"/>
  <c r="S4727" l="1"/>
  <c r="P4727"/>
  <c r="A4728"/>
  <c r="B4728" s="1"/>
  <c r="R4728"/>
  <c r="O4728"/>
  <c r="D4725"/>
  <c r="E4729"/>
  <c r="A4729" s="1"/>
  <c r="B4729" s="1"/>
  <c r="C4732"/>
  <c r="F4732"/>
  <c r="K4732" s="1"/>
  <c r="P4729" l="1"/>
  <c r="S4729"/>
  <c r="S4728"/>
  <c r="P4728"/>
  <c r="O4729"/>
  <c r="R4729"/>
  <c r="D4726"/>
  <c r="E4730"/>
  <c r="C4733"/>
  <c r="F4733"/>
  <c r="K4733" s="1"/>
  <c r="R4730" l="1"/>
  <c r="A4730"/>
  <c r="B4730" s="1"/>
  <c r="O4730"/>
  <c r="D4727"/>
  <c r="E4731"/>
  <c r="C4734"/>
  <c r="F4734"/>
  <c r="K4734" s="1"/>
  <c r="A4731" l="1"/>
  <c r="B4731" s="1"/>
  <c r="O4731"/>
  <c r="S4730"/>
  <c r="P4730"/>
  <c r="R4731"/>
  <c r="D4728"/>
  <c r="E4732"/>
  <c r="A4732" s="1"/>
  <c r="B4732" s="1"/>
  <c r="C4735"/>
  <c r="F4735"/>
  <c r="K4735" s="1"/>
  <c r="S4732" l="1"/>
  <c r="P4732"/>
  <c r="S4731"/>
  <c r="P4731"/>
  <c r="R4732"/>
  <c r="O4732"/>
  <c r="D4729"/>
  <c r="E4733"/>
  <c r="C4736"/>
  <c r="F4736"/>
  <c r="K4736" s="1"/>
  <c r="R4733" l="1"/>
  <c r="A4733"/>
  <c r="B4733" s="1"/>
  <c r="O4733"/>
  <c r="D4730"/>
  <c r="E4734"/>
  <c r="C4737"/>
  <c r="F4737"/>
  <c r="K4737" s="1"/>
  <c r="O4734" l="1"/>
  <c r="A4734"/>
  <c r="B4734" s="1"/>
  <c r="P4733"/>
  <c r="S4733"/>
  <c r="R4734"/>
  <c r="D4731"/>
  <c r="E4735"/>
  <c r="O4735" s="1"/>
  <c r="C4738"/>
  <c r="F4738"/>
  <c r="K4738" s="1"/>
  <c r="A4735" l="1"/>
  <c r="B4735" s="1"/>
  <c r="S4734"/>
  <c r="P4734"/>
  <c r="R4735"/>
  <c r="D4732"/>
  <c r="E4736"/>
  <c r="R4736" s="1"/>
  <c r="C4739"/>
  <c r="F4739"/>
  <c r="K4739" s="1"/>
  <c r="A4736" l="1"/>
  <c r="B4736" s="1"/>
  <c r="S4736" s="1"/>
  <c r="S4735"/>
  <c r="P4735"/>
  <c r="O4736"/>
  <c r="D4733"/>
  <c r="E4737"/>
  <c r="A4737" s="1"/>
  <c r="B4737" s="1"/>
  <c r="C4740"/>
  <c r="F4740"/>
  <c r="K4740" s="1"/>
  <c r="P4736" l="1"/>
  <c r="P4737"/>
  <c r="S4737"/>
  <c r="O4737"/>
  <c r="R4737"/>
  <c r="D4734"/>
  <c r="E4738"/>
  <c r="R4738" s="1"/>
  <c r="C4741"/>
  <c r="F4741"/>
  <c r="K4741" s="1"/>
  <c r="A4738" l="1"/>
  <c r="B4738" s="1"/>
  <c r="S4738" s="1"/>
  <c r="O4738"/>
  <c r="D4735"/>
  <c r="E4739"/>
  <c r="C4742"/>
  <c r="F4742"/>
  <c r="K4742" s="1"/>
  <c r="P4738" l="1"/>
  <c r="O4739"/>
  <c r="R4739"/>
  <c r="A4739"/>
  <c r="B4739" s="1"/>
  <c r="D4736"/>
  <c r="E4740"/>
  <c r="C4743"/>
  <c r="F4743"/>
  <c r="K4743" s="1"/>
  <c r="A4740" l="1"/>
  <c r="B4740" s="1"/>
  <c r="S4739"/>
  <c r="P4739"/>
  <c r="R4740"/>
  <c r="O4740"/>
  <c r="D4737"/>
  <c r="E4741"/>
  <c r="A4741" s="1"/>
  <c r="B4741" s="1"/>
  <c r="C4744"/>
  <c r="F4744"/>
  <c r="K4744" s="1"/>
  <c r="P4741" l="1"/>
  <c r="S4741"/>
  <c r="S4740"/>
  <c r="P4740"/>
  <c r="R4741"/>
  <c r="O4741"/>
  <c r="D4738"/>
  <c r="E4742"/>
  <c r="C4745"/>
  <c r="F4745"/>
  <c r="K4745" s="1"/>
  <c r="O4742" l="1"/>
  <c r="A4742"/>
  <c r="B4742" s="1"/>
  <c r="R4742"/>
  <c r="D4739"/>
  <c r="E4743"/>
  <c r="C4746"/>
  <c r="F4746"/>
  <c r="K4746" s="1"/>
  <c r="A4743" l="1"/>
  <c r="B4743" s="1"/>
  <c r="O4743"/>
  <c r="S4742"/>
  <c r="P4742"/>
  <c r="R4743"/>
  <c r="D4740"/>
  <c r="E4744"/>
  <c r="A4744" s="1"/>
  <c r="B4744" s="1"/>
  <c r="C4747"/>
  <c r="F4747"/>
  <c r="K4747" s="1"/>
  <c r="S4744" l="1"/>
  <c r="P4744"/>
  <c r="S4743"/>
  <c r="P4743"/>
  <c r="R4744"/>
  <c r="O4744"/>
  <c r="D4741"/>
  <c r="E4745"/>
  <c r="C4748"/>
  <c r="F4748"/>
  <c r="K4748" s="1"/>
  <c r="A4745" l="1"/>
  <c r="B4745" s="1"/>
  <c r="O4745"/>
  <c r="R4745"/>
  <c r="D4742"/>
  <c r="E4746"/>
  <c r="C4749"/>
  <c r="F4749"/>
  <c r="K4749" s="1"/>
  <c r="P4745" l="1"/>
  <c r="S4745"/>
  <c r="O4746"/>
  <c r="A4746"/>
  <c r="B4746" s="1"/>
  <c r="R4746"/>
  <c r="D4743"/>
  <c r="E4747"/>
  <c r="A4747" s="1"/>
  <c r="B4747" s="1"/>
  <c r="C4750"/>
  <c r="F4750"/>
  <c r="K4750" s="1"/>
  <c r="R4747" l="1"/>
  <c r="S4747"/>
  <c r="P4747"/>
  <c r="S4746"/>
  <c r="P4746"/>
  <c r="O4747"/>
  <c r="D4744"/>
  <c r="E4748"/>
  <c r="A4748" s="1"/>
  <c r="B4748" s="1"/>
  <c r="C4751"/>
  <c r="F4751"/>
  <c r="K4751" s="1"/>
  <c r="S4748" l="1"/>
  <c r="P4748"/>
  <c r="R4748"/>
  <c r="O4748"/>
  <c r="D4745"/>
  <c r="E4749"/>
  <c r="O4749" s="1"/>
  <c r="C4752"/>
  <c r="F4752"/>
  <c r="R4749" l="1"/>
  <c r="A4749"/>
  <c r="B4749" s="1"/>
  <c r="D4746"/>
  <c r="E4750"/>
  <c r="C4753"/>
  <c r="F4753"/>
  <c r="P4749" l="1"/>
  <c r="S4749"/>
  <c r="A4750"/>
  <c r="B4750" s="1"/>
  <c r="O4750"/>
  <c r="R4750"/>
  <c r="D4747"/>
  <c r="E4751"/>
  <c r="R4751" s="1"/>
  <c r="C4754"/>
  <c r="F4754"/>
  <c r="K4754" s="1"/>
  <c r="A4751" l="1"/>
  <c r="B4751" s="1"/>
  <c r="S4751" s="1"/>
  <c r="S4750"/>
  <c r="P4750"/>
  <c r="O4751"/>
  <c r="D4748"/>
  <c r="E4752"/>
  <c r="C4755"/>
  <c r="F4755"/>
  <c r="K4755" s="1"/>
  <c r="P4751" l="1"/>
  <c r="A4752"/>
  <c r="B4752" s="1"/>
  <c r="D4749"/>
  <c r="E4753"/>
  <c r="C4756"/>
  <c r="F4756"/>
  <c r="A4753" l="1"/>
  <c r="B4753" s="1"/>
  <c r="D4750"/>
  <c r="E4754"/>
  <c r="C4757"/>
  <c r="F4757"/>
  <c r="K4757" s="1"/>
  <c r="P4753" l="1"/>
  <c r="S4753"/>
  <c r="O4754"/>
  <c r="A4754"/>
  <c r="B4754" s="1"/>
  <c r="R4754"/>
  <c r="D4751"/>
  <c r="E4755"/>
  <c r="R4755" s="1"/>
  <c r="C4758"/>
  <c r="F4758"/>
  <c r="K4758" s="1"/>
  <c r="O4755" l="1"/>
  <c r="S4754"/>
  <c r="P4754"/>
  <c r="A4755"/>
  <c r="B4755" s="1"/>
  <c r="D4752"/>
  <c r="E4756"/>
  <c r="C4759"/>
  <c r="F4759"/>
  <c r="K4759" s="1"/>
  <c r="S4755" l="1"/>
  <c r="P4755"/>
  <c r="A4756"/>
  <c r="D4753"/>
  <c r="E4757"/>
  <c r="A4757" s="1"/>
  <c r="B4757" s="1"/>
  <c r="C4760"/>
  <c r="F4760"/>
  <c r="K4760" s="1"/>
  <c r="P4757" l="1"/>
  <c r="S4757"/>
  <c r="R4757"/>
  <c r="B4756"/>
  <c r="O4757"/>
  <c r="D4754"/>
  <c r="E4758"/>
  <c r="A4758" s="1"/>
  <c r="B4758" s="1"/>
  <c r="C4761"/>
  <c r="F4761"/>
  <c r="K4761" s="1"/>
  <c r="O4758" l="1"/>
  <c r="S4758"/>
  <c r="P4758"/>
  <c r="S4756"/>
  <c r="P4756"/>
  <c r="R4758"/>
  <c r="D4755"/>
  <c r="E4759"/>
  <c r="R4759" s="1"/>
  <c r="C4762"/>
  <c r="F4762"/>
  <c r="K4762" s="1"/>
  <c r="A4759" l="1"/>
  <c r="B4759" s="1"/>
  <c r="P4759" s="1"/>
  <c r="O4759"/>
  <c r="D4756"/>
  <c r="E4760"/>
  <c r="C4763"/>
  <c r="F4763"/>
  <c r="K4763" s="1"/>
  <c r="S4759" l="1"/>
  <c r="O4760"/>
  <c r="R4760"/>
  <c r="A4760"/>
  <c r="B4760" s="1"/>
  <c r="D4757"/>
  <c r="E4761"/>
  <c r="C4764"/>
  <c r="F4764"/>
  <c r="K4764" s="1"/>
  <c r="A4761" l="1"/>
  <c r="B4761" s="1"/>
  <c r="S4760"/>
  <c r="P4760"/>
  <c r="R4761"/>
  <c r="O4761"/>
  <c r="D4758"/>
  <c r="E4762"/>
  <c r="A4762" s="1"/>
  <c r="B4762" s="1"/>
  <c r="C4765"/>
  <c r="F4765"/>
  <c r="K4765" s="1"/>
  <c r="S4762" l="1"/>
  <c r="P4762"/>
  <c r="P4761"/>
  <c r="S4761"/>
  <c r="O4762"/>
  <c r="R4762"/>
  <c r="D4759"/>
  <c r="E4763"/>
  <c r="C4766"/>
  <c r="F4766"/>
  <c r="K4766" s="1"/>
  <c r="O4763" l="1"/>
  <c r="A4763"/>
  <c r="B4763" s="1"/>
  <c r="R4763"/>
  <c r="D4760"/>
  <c r="E4764"/>
  <c r="C4767"/>
  <c r="F4767"/>
  <c r="K4767" s="1"/>
  <c r="A4764" l="1"/>
  <c r="B4764" s="1"/>
  <c r="O4764"/>
  <c r="S4763"/>
  <c r="P4763"/>
  <c r="R4764"/>
  <c r="D4761"/>
  <c r="E4765"/>
  <c r="A4765" s="1"/>
  <c r="B4765" s="1"/>
  <c r="C4768"/>
  <c r="F4768"/>
  <c r="K4768" s="1"/>
  <c r="P4765" l="1"/>
  <c r="S4765"/>
  <c r="S4764"/>
  <c r="P4764"/>
  <c r="R4765"/>
  <c r="O4765"/>
  <c r="D4762"/>
  <c r="E4766"/>
  <c r="C4769"/>
  <c r="F4769"/>
  <c r="K4769" s="1"/>
  <c r="A4766" l="1"/>
  <c r="B4766" s="1"/>
  <c r="R4766"/>
  <c r="O4766"/>
  <c r="D4763"/>
  <c r="E4767"/>
  <c r="C4770"/>
  <c r="F4770"/>
  <c r="K4770" s="1"/>
  <c r="S4766" l="1"/>
  <c r="P4766"/>
  <c r="O4767"/>
  <c r="A4767"/>
  <c r="B4767" s="1"/>
  <c r="R4767"/>
  <c r="D4764"/>
  <c r="E4768"/>
  <c r="A4768" s="1"/>
  <c r="B4768" s="1"/>
  <c r="C4771"/>
  <c r="F4771"/>
  <c r="K4771" s="1"/>
  <c r="S4768" l="1"/>
  <c r="P4768"/>
  <c r="S4767"/>
  <c r="P4767"/>
  <c r="O4768"/>
  <c r="R4768"/>
  <c r="D4765"/>
  <c r="E4769"/>
  <c r="C4772"/>
  <c r="F4772"/>
  <c r="K4772" s="1"/>
  <c r="A4769" l="1"/>
  <c r="B4769" s="1"/>
  <c r="R4769"/>
  <c r="O4769"/>
  <c r="D4766"/>
  <c r="E4770"/>
  <c r="C4773"/>
  <c r="F4773"/>
  <c r="K4773" s="1"/>
  <c r="P4769" l="1"/>
  <c r="S4769"/>
  <c r="A4770"/>
  <c r="B4770" s="1"/>
  <c r="O4770"/>
  <c r="R4770"/>
  <c r="D4767"/>
  <c r="E4771"/>
  <c r="O4771" s="1"/>
  <c r="C4774"/>
  <c r="F4774"/>
  <c r="K4774" s="1"/>
  <c r="S4770" l="1"/>
  <c r="P4770"/>
  <c r="A4771"/>
  <c r="B4771" s="1"/>
  <c r="R4771"/>
  <c r="D4768"/>
  <c r="E4772"/>
  <c r="O4772" s="1"/>
  <c r="C4775"/>
  <c r="F4775"/>
  <c r="K4775" s="1"/>
  <c r="A4772" l="1"/>
  <c r="B4772" s="1"/>
  <c r="S4772" s="1"/>
  <c r="S4771"/>
  <c r="P4771"/>
  <c r="R4772"/>
  <c r="D4769"/>
  <c r="E4773"/>
  <c r="A4773" s="1"/>
  <c r="B4773" s="1"/>
  <c r="C4776"/>
  <c r="F4776"/>
  <c r="K4776" s="1"/>
  <c r="P4772" l="1"/>
  <c r="P4773"/>
  <c r="S4773"/>
  <c r="R4773"/>
  <c r="O4773"/>
  <c r="D4770"/>
  <c r="E4774"/>
  <c r="O4774" s="1"/>
  <c r="C4777"/>
  <c r="F4777"/>
  <c r="K4777" s="1"/>
  <c r="R4774" l="1"/>
  <c r="A4774"/>
  <c r="B4774" s="1"/>
  <c r="D4771"/>
  <c r="E4775"/>
  <c r="O4775" s="1"/>
  <c r="C4778"/>
  <c r="F4778"/>
  <c r="K4778" s="1"/>
  <c r="A4775" l="1"/>
  <c r="B4775" s="1"/>
  <c r="S4774"/>
  <c r="P4774"/>
  <c r="R4775"/>
  <c r="D4772"/>
  <c r="E4776"/>
  <c r="A4776" s="1"/>
  <c r="B4776" s="1"/>
  <c r="C4779"/>
  <c r="F4779"/>
  <c r="K4779" s="1"/>
  <c r="S4776" l="1"/>
  <c r="P4776"/>
  <c r="S4775"/>
  <c r="P4775"/>
  <c r="O4776"/>
  <c r="R4776"/>
  <c r="D4773"/>
  <c r="E4777"/>
  <c r="A4777" s="1"/>
  <c r="B4777" s="1"/>
  <c r="C4780"/>
  <c r="F4780"/>
  <c r="K4780" s="1"/>
  <c r="R4777" l="1"/>
  <c r="P4777"/>
  <c r="S4777"/>
  <c r="O4777"/>
  <c r="D4774"/>
  <c r="E4778"/>
  <c r="O4778" s="1"/>
  <c r="C4781"/>
  <c r="F4781"/>
  <c r="K4781" s="1"/>
  <c r="A4778" l="1"/>
  <c r="B4778" s="1"/>
  <c r="S4778" s="1"/>
  <c r="R4778"/>
  <c r="D4775"/>
  <c r="E4779"/>
  <c r="C4782"/>
  <c r="F4782"/>
  <c r="P4778" l="1"/>
  <c r="A4779"/>
  <c r="B4779" s="1"/>
  <c r="R4779"/>
  <c r="O4779"/>
  <c r="D4776"/>
  <c r="E4780"/>
  <c r="O4780" s="1"/>
  <c r="C4783"/>
  <c r="F4783"/>
  <c r="A4780" l="1"/>
  <c r="B4780" s="1"/>
  <c r="S4779"/>
  <c r="P4779"/>
  <c r="R4780"/>
  <c r="D4777"/>
  <c r="E4781"/>
  <c r="A4781" s="1"/>
  <c r="B4781" s="1"/>
  <c r="C4784"/>
  <c r="F4784"/>
  <c r="K4784" s="1"/>
  <c r="O4781" l="1"/>
  <c r="P4781"/>
  <c r="S4781"/>
  <c r="R4781"/>
  <c r="S4780"/>
  <c r="P4780"/>
  <c r="D4778"/>
  <c r="E4782"/>
  <c r="C4785"/>
  <c r="F4785"/>
  <c r="K4785" s="1"/>
  <c r="A4782" l="1"/>
  <c r="B4782" s="1"/>
  <c r="D4779"/>
  <c r="E4783"/>
  <c r="C4786"/>
  <c r="F4786"/>
  <c r="S4782" l="1"/>
  <c r="P4782"/>
  <c r="A4783"/>
  <c r="B4783" s="1"/>
  <c r="D4780"/>
  <c r="E4784"/>
  <c r="R4784" s="1"/>
  <c r="C4787"/>
  <c r="F4787"/>
  <c r="K4787" s="1"/>
  <c r="O4784" l="1"/>
  <c r="A4784"/>
  <c r="B4784" s="1"/>
  <c r="D4781"/>
  <c r="E4785"/>
  <c r="C4788"/>
  <c r="F4788"/>
  <c r="K4788" s="1"/>
  <c r="R4785" l="1"/>
  <c r="O4785"/>
  <c r="S4784"/>
  <c r="P4784"/>
  <c r="A4785"/>
  <c r="B4785" s="1"/>
  <c r="D4782"/>
  <c r="E4786"/>
  <c r="A4786" s="1"/>
  <c r="C4789"/>
  <c r="F4789"/>
  <c r="K4789" s="1"/>
  <c r="B4786" l="1"/>
  <c r="P4785"/>
  <c r="S4785"/>
  <c r="D4783"/>
  <c r="E4787"/>
  <c r="O4787" s="1"/>
  <c r="C4790"/>
  <c r="F4790"/>
  <c r="K4790" s="1"/>
  <c r="R4787" l="1"/>
  <c r="A4787"/>
  <c r="B4787" s="1"/>
  <c r="D4784"/>
  <c r="E4788"/>
  <c r="C4791"/>
  <c r="F4791"/>
  <c r="K4791" s="1"/>
  <c r="O4788" l="1"/>
  <c r="S4787"/>
  <c r="P4787"/>
  <c r="A4788"/>
  <c r="B4788" s="1"/>
  <c r="R4788"/>
  <c r="D4785"/>
  <c r="E4789"/>
  <c r="C4792"/>
  <c r="F4792"/>
  <c r="K4792" s="1"/>
  <c r="A4789" l="1"/>
  <c r="B4789" s="1"/>
  <c r="O4789"/>
  <c r="S4788"/>
  <c r="P4788"/>
  <c r="R4789"/>
  <c r="D4786"/>
  <c r="E4790"/>
  <c r="A4790" s="1"/>
  <c r="B4790" s="1"/>
  <c r="C4793"/>
  <c r="F4793"/>
  <c r="K4793" s="1"/>
  <c r="S4790" l="1"/>
  <c r="P4790"/>
  <c r="R4790"/>
  <c r="S4789"/>
  <c r="P4789"/>
  <c r="O4790"/>
  <c r="D4787"/>
  <c r="E4791"/>
  <c r="C4794"/>
  <c r="F4794"/>
  <c r="K4794" s="1"/>
  <c r="O4791" l="1"/>
  <c r="R4791"/>
  <c r="A4791"/>
  <c r="B4791" s="1"/>
  <c r="D4788"/>
  <c r="E4792"/>
  <c r="C4795"/>
  <c r="F4795"/>
  <c r="K4795" s="1"/>
  <c r="O4792" l="1"/>
  <c r="S4791"/>
  <c r="P4791"/>
  <c r="A4792"/>
  <c r="B4792" s="1"/>
  <c r="R4792"/>
  <c r="D4789"/>
  <c r="E4793"/>
  <c r="O4793" s="1"/>
  <c r="C4796"/>
  <c r="F4796"/>
  <c r="K4796" s="1"/>
  <c r="S4792" l="1"/>
  <c r="P4792"/>
  <c r="A4793"/>
  <c r="B4793" s="1"/>
  <c r="R4793"/>
  <c r="D4790"/>
  <c r="E4794"/>
  <c r="O4794" s="1"/>
  <c r="C4797"/>
  <c r="F4797"/>
  <c r="K4797" s="1"/>
  <c r="R4794" l="1"/>
  <c r="S4793"/>
  <c r="P4793"/>
  <c r="A4794"/>
  <c r="B4794" s="1"/>
  <c r="D4791"/>
  <c r="E4795"/>
  <c r="C4798"/>
  <c r="F4798"/>
  <c r="K4798" s="1"/>
  <c r="O4795" l="1"/>
  <c r="R4795"/>
  <c r="S4794"/>
  <c r="P4794"/>
  <c r="A4795"/>
  <c r="B4795" s="1"/>
  <c r="D4792"/>
  <c r="E4796"/>
  <c r="O4796" s="1"/>
  <c r="C4799"/>
  <c r="F4799"/>
  <c r="K4799" s="1"/>
  <c r="A4796" l="1"/>
  <c r="B4796" s="1"/>
  <c r="S4795"/>
  <c r="P4795"/>
  <c r="R4796"/>
  <c r="D4793"/>
  <c r="E4797"/>
  <c r="O4797" s="1"/>
  <c r="C4800"/>
  <c r="F4800"/>
  <c r="K4800" s="1"/>
  <c r="A4797" l="1"/>
  <c r="B4797" s="1"/>
  <c r="S4797" s="1"/>
  <c r="S4796"/>
  <c r="P4796"/>
  <c r="P4797"/>
  <c r="R4797"/>
  <c r="D4794"/>
  <c r="E4798"/>
  <c r="A4798" s="1"/>
  <c r="B4798" s="1"/>
  <c r="C4801"/>
  <c r="F4801"/>
  <c r="K4801" s="1"/>
  <c r="S4798" l="1"/>
  <c r="P4798"/>
  <c r="R4798"/>
  <c r="O4798"/>
  <c r="D4795"/>
  <c r="E4799"/>
  <c r="O4799" s="1"/>
  <c r="C4802"/>
  <c r="F4802"/>
  <c r="K4802" s="1"/>
  <c r="R4799" l="1"/>
  <c r="A4799"/>
  <c r="B4799" s="1"/>
  <c r="D4796"/>
  <c r="E4800"/>
  <c r="O4800" s="1"/>
  <c r="C4803"/>
  <c r="F4803"/>
  <c r="K4803" s="1"/>
  <c r="S4799" l="1"/>
  <c r="P4799"/>
  <c r="A4800"/>
  <c r="B4800" s="1"/>
  <c r="R4800"/>
  <c r="D4797"/>
  <c r="E4801"/>
  <c r="R4801" s="1"/>
  <c r="C4804"/>
  <c r="F4804"/>
  <c r="K4804" s="1"/>
  <c r="O4801" l="1"/>
  <c r="S4800"/>
  <c r="P4800"/>
  <c r="A4801"/>
  <c r="B4801" s="1"/>
  <c r="D4798"/>
  <c r="E4802"/>
  <c r="C4805"/>
  <c r="F4805"/>
  <c r="K4805" s="1"/>
  <c r="R4802" l="1"/>
  <c r="O4802"/>
  <c r="S4801"/>
  <c r="P4801"/>
  <c r="A4802"/>
  <c r="B4802" s="1"/>
  <c r="D4799"/>
  <c r="E4803"/>
  <c r="A4803" s="1"/>
  <c r="B4803" s="1"/>
  <c r="C4806"/>
  <c r="F4806"/>
  <c r="K4806" s="1"/>
  <c r="S4803" l="1"/>
  <c r="P4803"/>
  <c r="O4803"/>
  <c r="S4802"/>
  <c r="P4802"/>
  <c r="R4803"/>
  <c r="D4800"/>
  <c r="E4804"/>
  <c r="A4804" s="1"/>
  <c r="B4804" s="1"/>
  <c r="C4807"/>
  <c r="F4807"/>
  <c r="K4807" s="1"/>
  <c r="S4804" l="1"/>
  <c r="P4804"/>
  <c r="R4804"/>
  <c r="O4804"/>
  <c r="D4801"/>
  <c r="E4805"/>
  <c r="R4805" s="1"/>
  <c r="C4808"/>
  <c r="F4808"/>
  <c r="K4808" s="1"/>
  <c r="O4805" l="1"/>
  <c r="A4805"/>
  <c r="B4805" s="1"/>
  <c r="D4802"/>
  <c r="E4806"/>
  <c r="A4806" s="1"/>
  <c r="B4806" s="1"/>
  <c r="C4809"/>
  <c r="F4809"/>
  <c r="K4809" s="1"/>
  <c r="S4806" l="1"/>
  <c r="P4806"/>
  <c r="S4805"/>
  <c r="P4805"/>
  <c r="R4806"/>
  <c r="O4806"/>
  <c r="D4803"/>
  <c r="E4807"/>
  <c r="C4810"/>
  <c r="F4810"/>
  <c r="K4810" s="1"/>
  <c r="A4807" l="1"/>
  <c r="B4807" s="1"/>
  <c r="R4807"/>
  <c r="O4807"/>
  <c r="D4804"/>
  <c r="E4808"/>
  <c r="C4811"/>
  <c r="F4811"/>
  <c r="K4811" s="1"/>
  <c r="S4807" l="1"/>
  <c r="P4807"/>
  <c r="O4808"/>
  <c r="A4808"/>
  <c r="B4808" s="1"/>
  <c r="R4808"/>
  <c r="D4805"/>
  <c r="E4809"/>
  <c r="O4809" s="1"/>
  <c r="C4812"/>
  <c r="F4812"/>
  <c r="K4812" s="1"/>
  <c r="S4808" l="1"/>
  <c r="P4808"/>
  <c r="A4809"/>
  <c r="B4809" s="1"/>
  <c r="R4809"/>
  <c r="D4806"/>
  <c r="E4810"/>
  <c r="O4810" s="1"/>
  <c r="C4813"/>
  <c r="F4813"/>
  <c r="R4810" l="1"/>
  <c r="S4809"/>
  <c r="P4809"/>
  <c r="A4810"/>
  <c r="B4810" s="1"/>
  <c r="D4807"/>
  <c r="E4811"/>
  <c r="A4811" s="1"/>
  <c r="B4811" s="1"/>
  <c r="C4814"/>
  <c r="F4814"/>
  <c r="R4811" l="1"/>
  <c r="S4811"/>
  <c r="P4811"/>
  <c r="S4810"/>
  <c r="P4810"/>
  <c r="O4811"/>
  <c r="D4808"/>
  <c r="E4812"/>
  <c r="O4812" s="1"/>
  <c r="C4815"/>
  <c r="F4815"/>
  <c r="K4815" s="1"/>
  <c r="A4812" l="1"/>
  <c r="B4812" s="1"/>
  <c r="R4812"/>
  <c r="D4809"/>
  <c r="E4813"/>
  <c r="C4816"/>
  <c r="F4816"/>
  <c r="K4816" s="1"/>
  <c r="S4812" l="1"/>
  <c r="P4812"/>
  <c r="A4813"/>
  <c r="B4813" s="1"/>
  <c r="D4810"/>
  <c r="E4814"/>
  <c r="C4817"/>
  <c r="F4817"/>
  <c r="A4814" l="1"/>
  <c r="B4814" s="1"/>
  <c r="D4811"/>
  <c r="E4815"/>
  <c r="C4818"/>
  <c r="F4818"/>
  <c r="K4818" s="1"/>
  <c r="S4814" l="1"/>
  <c r="P4814"/>
  <c r="A4815"/>
  <c r="B4815" s="1"/>
  <c r="R4815"/>
  <c r="O4815"/>
  <c r="D4812"/>
  <c r="E4816"/>
  <c r="R4816" s="1"/>
  <c r="C4819"/>
  <c r="F4819"/>
  <c r="K4819" s="1"/>
  <c r="A4816" l="1"/>
  <c r="B4816" s="1"/>
  <c r="S4816" s="1"/>
  <c r="S4815"/>
  <c r="P4815"/>
  <c r="P4816"/>
  <c r="O4816"/>
  <c r="D4813"/>
  <c r="E4817"/>
  <c r="C4820"/>
  <c r="F4820"/>
  <c r="K4820" s="1"/>
  <c r="A4817" l="1"/>
  <c r="D4814"/>
  <c r="E4818"/>
  <c r="C4821"/>
  <c r="F4821"/>
  <c r="K4821" s="1"/>
  <c r="A4818" l="1"/>
  <c r="B4818" s="1"/>
  <c r="O4818"/>
  <c r="B4817"/>
  <c r="R4818"/>
  <c r="D4815"/>
  <c r="E4819"/>
  <c r="C4822"/>
  <c r="F4822"/>
  <c r="K4822" s="1"/>
  <c r="S4818" l="1"/>
  <c r="P4818"/>
  <c r="S4817"/>
  <c r="P4817"/>
  <c r="A4819"/>
  <c r="B4819" s="1"/>
  <c r="R4819"/>
  <c r="O4819"/>
  <c r="D4816"/>
  <c r="E4820"/>
  <c r="C4823"/>
  <c r="F4823"/>
  <c r="K4823" s="1"/>
  <c r="S4819" l="1"/>
  <c r="P4819"/>
  <c r="O4820"/>
  <c r="R4820"/>
  <c r="A4820"/>
  <c r="B4820" s="1"/>
  <c r="D4817"/>
  <c r="E4821"/>
  <c r="O4821" s="1"/>
  <c r="C4824"/>
  <c r="F4824"/>
  <c r="K4824" s="1"/>
  <c r="S4820" l="1"/>
  <c r="P4820"/>
  <c r="A4821"/>
  <c r="B4821" s="1"/>
  <c r="R4821"/>
  <c r="D4818"/>
  <c r="E4822"/>
  <c r="R4822" s="1"/>
  <c r="C4825"/>
  <c r="F4825"/>
  <c r="K4825" s="1"/>
  <c r="O4822" l="1"/>
  <c r="S4821"/>
  <c r="P4821"/>
  <c r="A4822"/>
  <c r="B4822" s="1"/>
  <c r="D4819"/>
  <c r="E4823"/>
  <c r="C4826"/>
  <c r="F4826"/>
  <c r="K4826" s="1"/>
  <c r="R4823" l="1"/>
  <c r="O4823"/>
  <c r="S4822"/>
  <c r="P4822"/>
  <c r="A4823"/>
  <c r="B4823" s="1"/>
  <c r="D4820"/>
  <c r="E4824"/>
  <c r="A4824" s="1"/>
  <c r="B4824" s="1"/>
  <c r="C4827"/>
  <c r="F4827"/>
  <c r="K4827" s="1"/>
  <c r="S4824" l="1"/>
  <c r="P4824"/>
  <c r="R4824"/>
  <c r="S4823"/>
  <c r="P4823"/>
  <c r="O4824"/>
  <c r="D4821"/>
  <c r="E4825"/>
  <c r="R4825" s="1"/>
  <c r="C4828"/>
  <c r="F4828"/>
  <c r="K4828" s="1"/>
  <c r="A4825" l="1"/>
  <c r="B4825" s="1"/>
  <c r="P4825" s="1"/>
  <c r="S4825"/>
  <c r="O4825"/>
  <c r="D4822"/>
  <c r="E4826"/>
  <c r="C4829"/>
  <c r="F4829"/>
  <c r="K4829" s="1"/>
  <c r="A4826" l="1"/>
  <c r="B4826" s="1"/>
  <c r="R4826"/>
  <c r="O4826"/>
  <c r="D4823"/>
  <c r="E4827"/>
  <c r="C4830"/>
  <c r="F4830"/>
  <c r="K4830" s="1"/>
  <c r="S4826" l="1"/>
  <c r="P4826"/>
  <c r="A4827"/>
  <c r="B4827" s="1"/>
  <c r="R4827"/>
  <c r="O4827"/>
  <c r="D4824"/>
  <c r="E4828"/>
  <c r="A4828" s="1"/>
  <c r="B4828" s="1"/>
  <c r="C4831"/>
  <c r="F4831"/>
  <c r="K4831" s="1"/>
  <c r="S4828" l="1"/>
  <c r="P4828"/>
  <c r="S4827"/>
  <c r="P4827"/>
  <c r="O4828"/>
  <c r="R4828"/>
  <c r="D4825"/>
  <c r="E4829"/>
  <c r="A4829" s="1"/>
  <c r="B4829" s="1"/>
  <c r="C4832"/>
  <c r="F4832"/>
  <c r="K4832" s="1"/>
  <c r="S4829" l="1"/>
  <c r="P4829"/>
  <c r="R4829"/>
  <c r="O4829"/>
  <c r="D4826"/>
  <c r="E4830"/>
  <c r="R4830" s="1"/>
  <c r="C4833"/>
  <c r="F4833"/>
  <c r="K4833" s="1"/>
  <c r="O4830" l="1"/>
  <c r="A4830"/>
  <c r="B4830" s="1"/>
  <c r="D4827"/>
  <c r="E4831"/>
  <c r="A4831" s="1"/>
  <c r="B4831" s="1"/>
  <c r="C4834"/>
  <c r="F4834"/>
  <c r="K4834" s="1"/>
  <c r="S4831" l="1"/>
  <c r="P4831"/>
  <c r="R4831"/>
  <c r="S4830"/>
  <c r="P4830"/>
  <c r="O4831"/>
  <c r="D4828"/>
  <c r="E4832"/>
  <c r="C4835"/>
  <c r="F4835"/>
  <c r="K4835" s="1"/>
  <c r="O4832" l="1"/>
  <c r="R4832"/>
  <c r="A4832"/>
  <c r="B4832" s="1"/>
  <c r="D4829"/>
  <c r="E4833"/>
  <c r="C4836"/>
  <c r="F4836"/>
  <c r="K4836" s="1"/>
  <c r="O4833" l="1"/>
  <c r="S4832"/>
  <c r="P4832"/>
  <c r="A4833"/>
  <c r="B4833" s="1"/>
  <c r="R4833"/>
  <c r="D4830"/>
  <c r="E4834"/>
  <c r="A4834" s="1"/>
  <c r="B4834" s="1"/>
  <c r="C4837"/>
  <c r="F4837"/>
  <c r="K4837" s="1"/>
  <c r="S4834" l="1"/>
  <c r="P4834"/>
  <c r="S4833"/>
  <c r="P4833"/>
  <c r="O4834"/>
  <c r="R4834"/>
  <c r="D4831"/>
  <c r="E4835"/>
  <c r="C4838"/>
  <c r="F4838"/>
  <c r="K4838" s="1"/>
  <c r="A4835" l="1"/>
  <c r="B4835" s="1"/>
  <c r="R4835"/>
  <c r="O4835"/>
  <c r="D4832"/>
  <c r="E4836"/>
  <c r="C4839"/>
  <c r="F4839"/>
  <c r="K4839" s="1"/>
  <c r="S4835" l="1"/>
  <c r="P4835"/>
  <c r="A4836"/>
  <c r="B4836" s="1"/>
  <c r="O4836"/>
  <c r="R4836"/>
  <c r="D4833"/>
  <c r="E4837"/>
  <c r="O4837" s="1"/>
  <c r="C4840"/>
  <c r="F4840"/>
  <c r="K4840" s="1"/>
  <c r="S4836" l="1"/>
  <c r="P4836"/>
  <c r="A4837"/>
  <c r="B4837" s="1"/>
  <c r="R4837"/>
  <c r="D4834"/>
  <c r="E4838"/>
  <c r="O4838" s="1"/>
  <c r="C4841"/>
  <c r="F4841"/>
  <c r="K4841" s="1"/>
  <c r="A4838" l="1"/>
  <c r="B4838" s="1"/>
  <c r="S4838" s="1"/>
  <c r="S4837"/>
  <c r="P4837"/>
  <c r="R4838"/>
  <c r="D4835"/>
  <c r="E4839"/>
  <c r="A4839" s="1"/>
  <c r="B4839" s="1"/>
  <c r="C4842"/>
  <c r="F4842"/>
  <c r="K4842" s="1"/>
  <c r="P4838" l="1"/>
  <c r="S4839"/>
  <c r="P4839"/>
  <c r="R4839"/>
  <c r="O4839"/>
  <c r="D4836"/>
  <c r="E4840"/>
  <c r="O4840" s="1"/>
  <c r="C4843"/>
  <c r="F4843"/>
  <c r="R4840" l="1"/>
  <c r="A4840"/>
  <c r="B4840" s="1"/>
  <c r="D4837"/>
  <c r="E4841"/>
  <c r="O4841" s="1"/>
  <c r="C4844"/>
  <c r="F4844"/>
  <c r="S4840" l="1"/>
  <c r="P4840"/>
  <c r="A4841"/>
  <c r="B4841" s="1"/>
  <c r="R4841"/>
  <c r="D4838"/>
  <c r="E4842"/>
  <c r="R4842" s="1"/>
  <c r="C4845"/>
  <c r="F4845"/>
  <c r="K4845" s="1"/>
  <c r="A4842" l="1"/>
  <c r="B4842" s="1"/>
  <c r="S4842" s="1"/>
  <c r="S4841"/>
  <c r="P4841"/>
  <c r="O4842"/>
  <c r="D4839"/>
  <c r="E4843"/>
  <c r="A4843" s="1"/>
  <c r="B4843" s="1"/>
  <c r="C4846"/>
  <c r="F4846"/>
  <c r="K4846" s="1"/>
  <c r="P4842" l="1"/>
  <c r="D4840"/>
  <c r="E4844"/>
  <c r="C4847"/>
  <c r="F4847"/>
  <c r="A4844" l="1"/>
  <c r="B4844" s="1"/>
  <c r="D4841"/>
  <c r="E4845"/>
  <c r="O4845" s="1"/>
  <c r="C4848"/>
  <c r="F4848"/>
  <c r="K4848" s="1"/>
  <c r="S4844" l="1"/>
  <c r="P4844"/>
  <c r="A4845"/>
  <c r="B4845" s="1"/>
  <c r="R4845"/>
  <c r="D4842"/>
  <c r="E4846"/>
  <c r="R4846" s="1"/>
  <c r="C4849"/>
  <c r="F4849"/>
  <c r="K4849" s="1"/>
  <c r="O4846" l="1"/>
  <c r="S4845"/>
  <c r="P4845"/>
  <c r="A4846"/>
  <c r="B4846" s="1"/>
  <c r="D4843"/>
  <c r="E4847"/>
  <c r="C4850"/>
  <c r="F4850"/>
  <c r="K4850" s="1"/>
  <c r="S4846" l="1"/>
  <c r="P4846"/>
  <c r="A4847"/>
  <c r="D4844"/>
  <c r="E4848"/>
  <c r="A4848" s="1"/>
  <c r="B4848" s="1"/>
  <c r="C4851"/>
  <c r="F4851"/>
  <c r="K4851" s="1"/>
  <c r="S4848" l="1"/>
  <c r="P4848"/>
  <c r="R4848"/>
  <c r="B4847"/>
  <c r="O4848"/>
  <c r="D4845"/>
  <c r="E4849"/>
  <c r="A4849" s="1"/>
  <c r="B4849" s="1"/>
  <c r="C4852"/>
  <c r="F4852"/>
  <c r="K4852" s="1"/>
  <c r="O4849" l="1"/>
  <c r="S4849"/>
  <c r="P4849"/>
  <c r="S4847"/>
  <c r="P4847"/>
  <c r="R4849"/>
  <c r="D4846"/>
  <c r="E4850"/>
  <c r="R4850" s="1"/>
  <c r="C4853"/>
  <c r="F4853"/>
  <c r="K4853" s="1"/>
  <c r="A4850" l="1"/>
  <c r="B4850" s="1"/>
  <c r="P4850" s="1"/>
  <c r="O4850"/>
  <c r="D4847"/>
  <c r="E4851"/>
  <c r="C4854"/>
  <c r="F4854"/>
  <c r="K4854" s="1"/>
  <c r="S4850" l="1"/>
  <c r="O4851"/>
  <c r="R4851"/>
  <c r="A4851"/>
  <c r="B4851" s="1"/>
  <c r="D4848"/>
  <c r="E4852"/>
  <c r="C4855"/>
  <c r="F4855"/>
  <c r="K4855" s="1"/>
  <c r="A4852" l="1"/>
  <c r="B4852" s="1"/>
  <c r="S4851"/>
  <c r="P4851"/>
  <c r="R4852"/>
  <c r="O4852"/>
  <c r="D4849"/>
  <c r="E4853"/>
  <c r="A4853" s="1"/>
  <c r="B4853" s="1"/>
  <c r="C4856"/>
  <c r="F4856"/>
  <c r="K4856" s="1"/>
  <c r="S4853" l="1"/>
  <c r="P4853"/>
  <c r="S4852"/>
  <c r="P4852"/>
  <c r="O4853"/>
  <c r="R4853"/>
  <c r="D4850"/>
  <c r="E4854"/>
  <c r="C4857"/>
  <c r="F4857"/>
  <c r="K4857" s="1"/>
  <c r="O4854" l="1"/>
  <c r="A4854"/>
  <c r="B4854" s="1"/>
  <c r="R4854"/>
  <c r="D4851"/>
  <c r="E4855"/>
  <c r="C4858"/>
  <c r="F4858"/>
  <c r="K4858" s="1"/>
  <c r="A4855" l="1"/>
  <c r="B4855" s="1"/>
  <c r="O4855"/>
  <c r="S4854"/>
  <c r="P4854"/>
  <c r="R4855"/>
  <c r="D4852"/>
  <c r="E4856"/>
  <c r="A4856" s="1"/>
  <c r="B4856" s="1"/>
  <c r="C4859"/>
  <c r="F4859"/>
  <c r="K4859" s="1"/>
  <c r="P4856" l="1"/>
  <c r="S4856"/>
  <c r="R4856"/>
  <c r="S4855"/>
  <c r="P4855"/>
  <c r="O4856"/>
  <c r="D4853"/>
  <c r="E4857"/>
  <c r="C4860"/>
  <c r="F4860"/>
  <c r="K4860" s="1"/>
  <c r="O4857" l="1"/>
  <c r="R4857"/>
  <c r="A4857"/>
  <c r="B4857" s="1"/>
  <c r="D4854"/>
  <c r="E4858"/>
  <c r="C4861"/>
  <c r="F4861"/>
  <c r="K4861" s="1"/>
  <c r="O4858" l="1"/>
  <c r="S4857"/>
  <c r="P4857"/>
  <c r="A4858"/>
  <c r="B4858" s="1"/>
  <c r="R4858"/>
  <c r="D4855"/>
  <c r="E4859"/>
  <c r="O4859" s="1"/>
  <c r="C4862"/>
  <c r="F4862"/>
  <c r="K4862" s="1"/>
  <c r="S4858" l="1"/>
  <c r="P4858"/>
  <c r="A4859"/>
  <c r="B4859" s="1"/>
  <c r="R4859"/>
  <c r="D4856"/>
  <c r="E4860"/>
  <c r="O4860" s="1"/>
  <c r="C4863"/>
  <c r="F4863"/>
  <c r="K4863" s="1"/>
  <c r="R4860" l="1"/>
  <c r="S4859"/>
  <c r="P4859"/>
  <c r="A4860"/>
  <c r="B4860" s="1"/>
  <c r="D4857"/>
  <c r="E4861"/>
  <c r="C4864"/>
  <c r="F4864"/>
  <c r="K4864" s="1"/>
  <c r="O4861" l="1"/>
  <c r="R4861"/>
  <c r="S4860"/>
  <c r="P4860"/>
  <c r="A4861"/>
  <c r="B4861" s="1"/>
  <c r="D4858"/>
  <c r="E4862"/>
  <c r="O4862" s="1"/>
  <c r="C4865"/>
  <c r="F4865"/>
  <c r="K4865" s="1"/>
  <c r="A4862" l="1"/>
  <c r="B4862" s="1"/>
  <c r="S4861"/>
  <c r="P4861"/>
  <c r="R4862"/>
  <c r="D4859"/>
  <c r="E4863"/>
  <c r="O4863" s="1"/>
  <c r="C4866"/>
  <c r="F4866"/>
  <c r="K4866" s="1"/>
  <c r="A4863" l="1"/>
  <c r="B4863" s="1"/>
  <c r="S4863" s="1"/>
  <c r="S4862"/>
  <c r="P4862"/>
  <c r="R4863"/>
  <c r="D4860"/>
  <c r="E4864"/>
  <c r="A4864" s="1"/>
  <c r="B4864" s="1"/>
  <c r="C4867"/>
  <c r="F4867"/>
  <c r="K4867" s="1"/>
  <c r="P4863" l="1"/>
  <c r="S4864"/>
  <c r="P4864"/>
  <c r="R4864"/>
  <c r="O4864"/>
  <c r="D4861"/>
  <c r="E4865"/>
  <c r="O4865" s="1"/>
  <c r="C4868"/>
  <c r="F4868"/>
  <c r="K4868" s="1"/>
  <c r="A4865" l="1"/>
  <c r="B4865" s="1"/>
  <c r="S4865" s="1"/>
  <c r="R4865"/>
  <c r="D4862"/>
  <c r="E4866"/>
  <c r="C4869"/>
  <c r="F4869"/>
  <c r="K4869" s="1"/>
  <c r="P4865" l="1"/>
  <c r="A4866"/>
  <c r="B4866" s="1"/>
  <c r="R4866"/>
  <c r="O4866"/>
  <c r="D4863"/>
  <c r="E4867"/>
  <c r="C4870"/>
  <c r="F4870"/>
  <c r="K4870" s="1"/>
  <c r="S4866" l="1"/>
  <c r="P4866"/>
  <c r="A4867"/>
  <c r="B4867" s="1"/>
  <c r="O4867"/>
  <c r="R4867"/>
  <c r="D4864"/>
  <c r="E4868"/>
  <c r="A4868" s="1"/>
  <c r="B4868" s="1"/>
  <c r="C4871"/>
  <c r="F4871"/>
  <c r="K4871" s="1"/>
  <c r="S4868" l="1"/>
  <c r="P4868"/>
  <c r="S4867"/>
  <c r="P4867"/>
  <c r="R4868"/>
  <c r="O4868"/>
  <c r="D4865"/>
  <c r="E4869"/>
  <c r="R4869" s="1"/>
  <c r="C4872"/>
  <c r="F4872"/>
  <c r="K4872" s="1"/>
  <c r="O4869" l="1"/>
  <c r="A4869"/>
  <c r="B4869" s="1"/>
  <c r="D4866"/>
  <c r="E4870"/>
  <c r="O4870" s="1"/>
  <c r="C4873"/>
  <c r="F4873"/>
  <c r="K4873" s="1"/>
  <c r="A4870" l="1"/>
  <c r="B4870" s="1"/>
  <c r="R4870"/>
  <c r="S4869"/>
  <c r="P4869"/>
  <c r="D4867"/>
  <c r="E4871"/>
  <c r="O4871" s="1"/>
  <c r="C4874"/>
  <c r="F4874"/>
  <c r="S4870" l="1"/>
  <c r="P4870"/>
  <c r="A4871"/>
  <c r="B4871" s="1"/>
  <c r="R4871"/>
  <c r="D4868"/>
  <c r="E4872"/>
  <c r="A4872" s="1"/>
  <c r="B4872" s="1"/>
  <c r="C4875"/>
  <c r="F4875"/>
  <c r="S4871" l="1"/>
  <c r="P4871"/>
  <c r="S4872"/>
  <c r="P4872"/>
  <c r="R4872"/>
  <c r="O4872"/>
  <c r="D4869"/>
  <c r="E4873"/>
  <c r="C4876"/>
  <c r="F4876"/>
  <c r="K4876" s="1"/>
  <c r="A4873" l="1"/>
  <c r="B4873" s="1"/>
  <c r="R4873"/>
  <c r="O4873"/>
  <c r="D4870"/>
  <c r="E4874"/>
  <c r="C4877"/>
  <c r="F4877"/>
  <c r="K4877" s="1"/>
  <c r="S4873" l="1"/>
  <c r="P4873"/>
  <c r="A4874"/>
  <c r="B4874" s="1"/>
  <c r="D4871"/>
  <c r="E4875"/>
  <c r="C4878"/>
  <c r="F4878"/>
  <c r="A4875" l="1"/>
  <c r="B4875" s="1"/>
  <c r="S4874"/>
  <c r="P4874"/>
  <c r="D4872"/>
  <c r="E4876"/>
  <c r="C4879"/>
  <c r="F4879"/>
  <c r="K4879" s="1"/>
  <c r="A4876" l="1"/>
  <c r="B4876" s="1"/>
  <c r="R4876"/>
  <c r="O4876"/>
  <c r="D4873"/>
  <c r="E4877"/>
  <c r="C4880"/>
  <c r="F4880"/>
  <c r="K4880" s="1"/>
  <c r="S4876" l="1"/>
  <c r="P4876"/>
  <c r="A4877"/>
  <c r="B4877" s="1"/>
  <c r="O4877"/>
  <c r="R4877"/>
  <c r="D4874"/>
  <c r="E4878"/>
  <c r="A4878" s="1"/>
  <c r="C4881"/>
  <c r="F4881"/>
  <c r="K4881" s="1"/>
  <c r="B4878" l="1"/>
  <c r="S4877"/>
  <c r="P4877"/>
  <c r="D4875"/>
  <c r="E4879"/>
  <c r="R4879" s="1"/>
  <c r="C4882"/>
  <c r="F4882"/>
  <c r="K4882" s="1"/>
  <c r="A4879" l="1"/>
  <c r="B4879" s="1"/>
  <c r="O4879"/>
  <c r="D4876"/>
  <c r="E4880"/>
  <c r="C4883"/>
  <c r="F4883"/>
  <c r="K4883" s="1"/>
  <c r="O4880" l="1"/>
  <c r="R4880"/>
  <c r="P4879"/>
  <c r="S4879"/>
  <c r="A4880"/>
  <c r="B4880" s="1"/>
  <c r="D4877"/>
  <c r="E4881"/>
  <c r="C4884"/>
  <c r="F4884"/>
  <c r="K4884" s="1"/>
  <c r="A4881" l="1"/>
  <c r="B4881" s="1"/>
  <c r="S4880"/>
  <c r="P4880"/>
  <c r="R4881"/>
  <c r="O4881"/>
  <c r="D4878"/>
  <c r="E4882"/>
  <c r="A4882" s="1"/>
  <c r="B4882" s="1"/>
  <c r="C4885"/>
  <c r="F4885"/>
  <c r="K4885" s="1"/>
  <c r="S4882" l="1"/>
  <c r="P4882"/>
  <c r="S4881"/>
  <c r="P4881"/>
  <c r="R4882"/>
  <c r="O4882"/>
  <c r="D4879"/>
  <c r="E4883"/>
  <c r="C4886"/>
  <c r="F4886"/>
  <c r="K4886" s="1"/>
  <c r="O4883" l="1"/>
  <c r="A4883"/>
  <c r="B4883" s="1"/>
  <c r="R4883"/>
  <c r="D4880"/>
  <c r="E4884"/>
  <c r="C4887"/>
  <c r="F4887"/>
  <c r="K4887" s="1"/>
  <c r="O4884" l="1"/>
  <c r="A4884"/>
  <c r="B4884" s="1"/>
  <c r="P4883"/>
  <c r="S4883"/>
  <c r="R4884"/>
  <c r="D4881"/>
  <c r="E4885"/>
  <c r="A4885" s="1"/>
  <c r="B4885" s="1"/>
  <c r="C4888"/>
  <c r="F4888"/>
  <c r="K4888" s="1"/>
  <c r="S4885" l="1"/>
  <c r="P4885"/>
  <c r="R4885"/>
  <c r="S4884"/>
  <c r="P4884"/>
  <c r="O4885"/>
  <c r="D4882"/>
  <c r="E4886"/>
  <c r="C4889"/>
  <c r="F4889"/>
  <c r="K4889" s="1"/>
  <c r="R4886" l="1"/>
  <c r="O4886"/>
  <c r="A4886"/>
  <c r="B4886" s="1"/>
  <c r="D4883"/>
  <c r="E4887"/>
  <c r="C4890"/>
  <c r="F4890"/>
  <c r="K4890" s="1"/>
  <c r="O4887" l="1"/>
  <c r="S4886"/>
  <c r="P4886"/>
  <c r="A4887"/>
  <c r="B4887" s="1"/>
  <c r="R4887"/>
  <c r="D4884"/>
  <c r="E4888"/>
  <c r="A4888" s="1"/>
  <c r="B4888" s="1"/>
  <c r="C4891"/>
  <c r="F4891"/>
  <c r="K4891" s="1"/>
  <c r="S4888" l="1"/>
  <c r="P4888"/>
  <c r="P4887"/>
  <c r="S4887"/>
  <c r="O4888"/>
  <c r="R4888"/>
  <c r="D4885"/>
  <c r="E4889"/>
  <c r="C4892"/>
  <c r="F4892"/>
  <c r="K4892" s="1"/>
  <c r="A4889" l="1"/>
  <c r="B4889" s="1"/>
  <c r="R4889"/>
  <c r="O4889"/>
  <c r="D4886"/>
  <c r="E4890"/>
  <c r="C4893"/>
  <c r="F4893"/>
  <c r="K4893" s="1"/>
  <c r="S4889" l="1"/>
  <c r="P4889"/>
  <c r="A4890"/>
  <c r="B4890" s="1"/>
  <c r="R4890"/>
  <c r="O4890"/>
  <c r="D4887"/>
  <c r="E4891"/>
  <c r="O4891" s="1"/>
  <c r="C4894"/>
  <c r="F4894"/>
  <c r="K4894" s="1"/>
  <c r="S4890" l="1"/>
  <c r="P4890"/>
  <c r="A4891"/>
  <c r="B4891" s="1"/>
  <c r="R4891"/>
  <c r="D4888"/>
  <c r="E4892"/>
  <c r="A4892" s="1"/>
  <c r="B4892" s="1"/>
  <c r="C4895"/>
  <c r="F4895"/>
  <c r="K4895" s="1"/>
  <c r="S4892" l="1"/>
  <c r="P4892"/>
  <c r="O4892"/>
  <c r="P4891"/>
  <c r="S4891"/>
  <c r="R4892"/>
  <c r="D4889"/>
  <c r="E4893"/>
  <c r="A4893" s="1"/>
  <c r="B4893" s="1"/>
  <c r="C4896"/>
  <c r="F4896"/>
  <c r="K4896" s="1"/>
  <c r="R4893" l="1"/>
  <c r="S4893"/>
  <c r="P4893"/>
  <c r="O4893"/>
  <c r="D4890"/>
  <c r="E4894"/>
  <c r="O4894" s="1"/>
  <c r="C4897"/>
  <c r="F4897"/>
  <c r="K4897" s="1"/>
  <c r="A4894" l="1"/>
  <c r="B4894" s="1"/>
  <c r="R4894"/>
  <c r="D4891"/>
  <c r="E4895"/>
  <c r="O4895" s="1"/>
  <c r="C4898"/>
  <c r="F4898"/>
  <c r="K4898" s="1"/>
  <c r="A4895" l="1"/>
  <c r="B4895" s="1"/>
  <c r="R4895"/>
  <c r="S4894"/>
  <c r="P4894"/>
  <c r="D4892"/>
  <c r="E4896"/>
  <c r="A4896" s="1"/>
  <c r="B4896" s="1"/>
  <c r="C4899"/>
  <c r="F4899"/>
  <c r="K4899" s="1"/>
  <c r="O4896" l="1"/>
  <c r="S4896"/>
  <c r="P4896"/>
  <c r="P4895"/>
  <c r="S4895"/>
  <c r="R4896"/>
  <c r="D4893"/>
  <c r="E4897"/>
  <c r="A4897" s="1"/>
  <c r="B4897" s="1"/>
  <c r="C4900"/>
  <c r="F4900"/>
  <c r="K4900" s="1"/>
  <c r="S4897" l="1"/>
  <c r="P4897"/>
  <c r="R4897"/>
  <c r="O4897"/>
  <c r="D4894"/>
  <c r="E4898"/>
  <c r="O4898" s="1"/>
  <c r="C4901"/>
  <c r="F4901"/>
  <c r="K4901" s="1"/>
  <c r="A4898" l="1"/>
  <c r="B4898" s="1"/>
  <c r="S4898" s="1"/>
  <c r="R4898"/>
  <c r="D4895"/>
  <c r="E4899"/>
  <c r="C4902"/>
  <c r="F4902"/>
  <c r="K4902" s="1"/>
  <c r="P4898" l="1"/>
  <c r="A4899"/>
  <c r="B4899" s="1"/>
  <c r="R4899"/>
  <c r="O4899"/>
  <c r="D4896"/>
  <c r="E4900"/>
  <c r="C4903"/>
  <c r="F4903"/>
  <c r="K4903" s="1"/>
  <c r="P4899" l="1"/>
  <c r="S4899"/>
  <c r="A4900"/>
  <c r="B4900" s="1"/>
  <c r="O4900"/>
  <c r="R4900"/>
  <c r="D4897"/>
  <c r="E4901"/>
  <c r="A4901" s="1"/>
  <c r="B4901" s="1"/>
  <c r="C4904"/>
  <c r="F4904"/>
  <c r="K4904" s="1"/>
  <c r="S4901" l="1"/>
  <c r="P4901"/>
  <c r="S4900"/>
  <c r="P4900"/>
  <c r="R4901"/>
  <c r="O4901"/>
  <c r="D4898"/>
  <c r="E4902"/>
  <c r="R4902" s="1"/>
  <c r="C4905"/>
  <c r="F4905"/>
  <c r="O4902" l="1"/>
  <c r="A4902"/>
  <c r="B4902" s="1"/>
  <c r="D4899"/>
  <c r="E4903"/>
  <c r="C4906"/>
  <c r="F4906"/>
  <c r="O4903" l="1"/>
  <c r="A4903"/>
  <c r="B4903" s="1"/>
  <c r="S4902"/>
  <c r="P4902"/>
  <c r="R4903"/>
  <c r="D4900"/>
  <c r="E4904"/>
  <c r="A4904" s="1"/>
  <c r="B4904" s="1"/>
  <c r="C4907"/>
  <c r="F4907"/>
  <c r="K4907" s="1"/>
  <c r="S4904" l="1"/>
  <c r="P4904"/>
  <c r="O4904"/>
  <c r="P4903"/>
  <c r="S4903"/>
  <c r="R4904"/>
  <c r="D4901"/>
  <c r="E4905"/>
  <c r="C4908"/>
  <c r="F4908"/>
  <c r="K4908" s="1"/>
  <c r="A4905" l="1"/>
  <c r="B4905" s="1"/>
  <c r="D4902"/>
  <c r="E4906"/>
  <c r="C4909"/>
  <c r="F4909"/>
  <c r="A4906" l="1"/>
  <c r="B4906" s="1"/>
  <c r="D4903"/>
  <c r="E4907"/>
  <c r="R4907" s="1"/>
  <c r="C4910"/>
  <c r="F4910"/>
  <c r="K4910" s="1"/>
  <c r="O4907" l="1"/>
  <c r="S4906"/>
  <c r="P4906"/>
  <c r="A4907"/>
  <c r="B4907" s="1"/>
  <c r="D4904"/>
  <c r="E4908"/>
  <c r="C4911"/>
  <c r="F4911"/>
  <c r="K4911" s="1"/>
  <c r="A4908" l="1"/>
  <c r="B4908" s="1"/>
  <c r="R4908"/>
  <c r="P4907"/>
  <c r="S4907"/>
  <c r="O4908"/>
  <c r="D4905"/>
  <c r="E4909"/>
  <c r="C4912"/>
  <c r="F4912"/>
  <c r="K4912" s="1"/>
  <c r="S4908" l="1"/>
  <c r="P4908"/>
  <c r="A4909"/>
  <c r="D4906"/>
  <c r="E4910"/>
  <c r="O4910" s="1"/>
  <c r="C4913"/>
  <c r="F4913"/>
  <c r="K4913" s="1"/>
  <c r="B4909" l="1"/>
  <c r="A4910"/>
  <c r="B4910" s="1"/>
  <c r="R4910"/>
  <c r="D4907"/>
  <c r="E4911"/>
  <c r="R4911" s="1"/>
  <c r="C4914"/>
  <c r="F4914"/>
  <c r="K4914" s="1"/>
  <c r="O4911" l="1"/>
  <c r="S4910"/>
  <c r="P4910"/>
  <c r="S4909"/>
  <c r="P4909"/>
  <c r="A4911"/>
  <c r="B4911" s="1"/>
  <c r="D4908"/>
  <c r="E4912"/>
  <c r="O4912" s="1"/>
  <c r="C4915"/>
  <c r="F4915"/>
  <c r="K4915" s="1"/>
  <c r="A4912" l="1"/>
  <c r="B4912" s="1"/>
  <c r="P4911"/>
  <c r="S4911"/>
  <c r="R4912"/>
  <c r="D4909"/>
  <c r="E4913"/>
  <c r="O4913" s="1"/>
  <c r="C4916"/>
  <c r="F4916"/>
  <c r="K4916" s="1"/>
  <c r="A4913" l="1"/>
  <c r="B4913" s="1"/>
  <c r="S4913" s="1"/>
  <c r="S4912"/>
  <c r="P4912"/>
  <c r="P4913"/>
  <c r="R4913"/>
  <c r="D4910"/>
  <c r="E4914"/>
  <c r="A4914" s="1"/>
  <c r="B4914" s="1"/>
  <c r="C4917"/>
  <c r="F4917"/>
  <c r="K4917" s="1"/>
  <c r="S4914" l="1"/>
  <c r="P4914"/>
  <c r="R4914"/>
  <c r="O4914"/>
  <c r="D4911"/>
  <c r="E4915"/>
  <c r="O4915" s="1"/>
  <c r="C4918"/>
  <c r="F4918"/>
  <c r="K4918" s="1"/>
  <c r="R4915" l="1"/>
  <c r="A4915"/>
  <c r="B4915" s="1"/>
  <c r="D4912"/>
  <c r="E4916"/>
  <c r="O4916" s="1"/>
  <c r="C4919"/>
  <c r="F4919"/>
  <c r="K4919" s="1"/>
  <c r="P4915" l="1"/>
  <c r="S4915"/>
  <c r="A4916"/>
  <c r="B4916" s="1"/>
  <c r="R4916"/>
  <c r="D4913"/>
  <c r="E4917"/>
  <c r="R4917" s="1"/>
  <c r="C4920"/>
  <c r="F4920"/>
  <c r="K4920" s="1"/>
  <c r="O4917" l="1"/>
  <c r="S4916"/>
  <c r="P4916"/>
  <c r="A4917"/>
  <c r="B4917" s="1"/>
  <c r="D4914"/>
  <c r="E4918"/>
  <c r="C4921"/>
  <c r="F4921"/>
  <c r="K4921" s="1"/>
  <c r="R4918" l="1"/>
  <c r="O4918"/>
  <c r="S4917"/>
  <c r="P4917"/>
  <c r="A4918"/>
  <c r="B4918" s="1"/>
  <c r="D4915"/>
  <c r="E4919"/>
  <c r="A4919" s="1"/>
  <c r="B4919" s="1"/>
  <c r="C4922"/>
  <c r="F4922"/>
  <c r="K4922" s="1"/>
  <c r="P4919" l="1"/>
  <c r="S4919"/>
  <c r="S4918"/>
  <c r="P4918"/>
  <c r="O4919"/>
  <c r="R4919"/>
  <c r="D4916"/>
  <c r="E4920"/>
  <c r="C4923"/>
  <c r="F4923"/>
  <c r="K4923" s="1"/>
  <c r="O4920" l="1"/>
  <c r="A4920"/>
  <c r="B4920" s="1"/>
  <c r="R4920"/>
  <c r="D4917"/>
  <c r="E4921"/>
  <c r="C4924"/>
  <c r="F4924"/>
  <c r="K4924" s="1"/>
  <c r="A4921" l="1"/>
  <c r="B4921" s="1"/>
  <c r="O4921"/>
  <c r="S4920"/>
  <c r="P4920"/>
  <c r="R4921"/>
  <c r="D4918"/>
  <c r="E4922"/>
  <c r="A4922" s="1"/>
  <c r="B4922" s="1"/>
  <c r="C4925"/>
  <c r="F4925"/>
  <c r="K4925" s="1"/>
  <c r="S4922" l="1"/>
  <c r="P4922"/>
  <c r="S4921"/>
  <c r="P4921"/>
  <c r="R4922"/>
  <c r="O4922"/>
  <c r="D4919"/>
  <c r="E4923"/>
  <c r="A4923" s="1"/>
  <c r="B4923" s="1"/>
  <c r="C4926"/>
  <c r="F4926"/>
  <c r="K4926" s="1"/>
  <c r="P4923" l="1"/>
  <c r="S4923"/>
  <c r="R4923"/>
  <c r="O4923"/>
  <c r="D4920"/>
  <c r="E4924"/>
  <c r="R4924" s="1"/>
  <c r="C4927"/>
  <c r="F4927"/>
  <c r="K4927" s="1"/>
  <c r="A4924" l="1"/>
  <c r="B4924" s="1"/>
  <c r="S4924" s="1"/>
  <c r="O4924"/>
  <c r="D4921"/>
  <c r="E4925"/>
  <c r="C4928"/>
  <c r="F4928"/>
  <c r="K4928" s="1"/>
  <c r="P4924" l="1"/>
  <c r="O4925"/>
  <c r="R4925"/>
  <c r="A4925"/>
  <c r="B4925" s="1"/>
  <c r="D4922"/>
  <c r="E4926"/>
  <c r="O4926" s="1"/>
  <c r="C4929"/>
  <c r="F4929"/>
  <c r="K4929" s="1"/>
  <c r="A4926" l="1"/>
  <c r="B4926" s="1"/>
  <c r="S4925"/>
  <c r="P4925"/>
  <c r="R4926"/>
  <c r="D4923"/>
  <c r="E4927"/>
  <c r="O4927" s="1"/>
  <c r="C4930"/>
  <c r="F4930"/>
  <c r="K4930" s="1"/>
  <c r="A4927" l="1"/>
  <c r="B4927" s="1"/>
  <c r="S4926"/>
  <c r="P4926"/>
  <c r="R4927"/>
  <c r="D4924"/>
  <c r="E4928"/>
  <c r="O4928" s="1"/>
  <c r="F4931"/>
  <c r="K4931" s="1"/>
  <c r="C4931"/>
  <c r="R4928" l="1"/>
  <c r="A4928"/>
  <c r="B4928" s="1"/>
  <c r="P4927"/>
  <c r="S4927"/>
  <c r="D4925"/>
  <c r="E4929"/>
  <c r="C4932"/>
  <c r="F4932"/>
  <c r="K4932" s="1"/>
  <c r="S4928" l="1"/>
  <c r="P4928"/>
  <c r="A4929"/>
  <c r="B4929" s="1"/>
  <c r="O4929"/>
  <c r="R4929"/>
  <c r="D4926"/>
  <c r="E4930"/>
  <c r="A4930" s="1"/>
  <c r="B4930" s="1"/>
  <c r="C4933"/>
  <c r="F4933"/>
  <c r="K4933" s="1"/>
  <c r="S4930" l="1"/>
  <c r="P4930"/>
  <c r="S4929"/>
  <c r="P4929"/>
  <c r="R4930"/>
  <c r="O4930"/>
  <c r="D4927"/>
  <c r="E4931"/>
  <c r="O4931" s="1"/>
  <c r="C4934"/>
  <c r="F4934"/>
  <c r="K4934" s="1"/>
  <c r="R4931" l="1"/>
  <c r="A4931"/>
  <c r="B4931" s="1"/>
  <c r="D4928"/>
  <c r="E4932"/>
  <c r="O4932" s="1"/>
  <c r="C4935"/>
  <c r="F4935"/>
  <c r="P4931" l="1"/>
  <c r="S4931"/>
  <c r="A4932"/>
  <c r="B4932" s="1"/>
  <c r="R4932"/>
  <c r="D4929"/>
  <c r="E4933"/>
  <c r="R4933" s="1"/>
  <c r="C4936"/>
  <c r="F4936"/>
  <c r="A4933" l="1"/>
  <c r="B4933" s="1"/>
  <c r="S4933" s="1"/>
  <c r="S4932"/>
  <c r="P4932"/>
  <c r="O4933"/>
  <c r="D4930"/>
  <c r="E4934"/>
  <c r="O4934" s="1"/>
  <c r="C4937"/>
  <c r="F4937"/>
  <c r="K4937" s="1"/>
  <c r="P4933" l="1"/>
  <c r="R4934"/>
  <c r="A4934"/>
  <c r="B4934" s="1"/>
  <c r="D4931"/>
  <c r="E4935"/>
  <c r="A4935" s="1"/>
  <c r="B4935" s="1"/>
  <c r="C4938"/>
  <c r="F4938"/>
  <c r="K4938" s="1"/>
  <c r="S4934" l="1"/>
  <c r="P4934"/>
  <c r="D4932"/>
  <c r="E4936"/>
  <c r="A4936" s="1"/>
  <c r="B4936" s="1"/>
  <c r="C4939"/>
  <c r="F4939"/>
  <c r="S4936" l="1"/>
  <c r="P4936"/>
  <c r="D4933"/>
  <c r="E4937"/>
  <c r="R4937" s="1"/>
  <c r="C4940"/>
  <c r="F4940"/>
  <c r="K4940" s="1"/>
  <c r="O4937" l="1"/>
  <c r="A4937"/>
  <c r="B4937" s="1"/>
  <c r="D4934"/>
  <c r="E4938"/>
  <c r="A4938" s="1"/>
  <c r="B4938" s="1"/>
  <c r="C4941"/>
  <c r="F4941"/>
  <c r="K4941" s="1"/>
  <c r="S4938" l="1"/>
  <c r="P4938"/>
  <c r="S4937"/>
  <c r="P4937"/>
  <c r="R4938"/>
  <c r="O4938"/>
  <c r="D4935"/>
  <c r="E4939"/>
  <c r="C4942"/>
  <c r="F4942"/>
  <c r="K4942" s="1"/>
  <c r="A4939" l="1"/>
  <c r="D4936"/>
  <c r="E4940"/>
  <c r="C4943"/>
  <c r="F4943"/>
  <c r="K4943" s="1"/>
  <c r="A4940" l="1"/>
  <c r="B4940" s="1"/>
  <c r="R4940"/>
  <c r="B4939"/>
  <c r="O4940"/>
  <c r="D4937"/>
  <c r="E4941"/>
  <c r="C4944"/>
  <c r="F4944"/>
  <c r="K4944" s="1"/>
  <c r="O4941" l="1"/>
  <c r="A4941"/>
  <c r="B4941" s="1"/>
  <c r="P4939"/>
  <c r="S4939"/>
  <c r="S4940"/>
  <c r="P4940"/>
  <c r="R4941"/>
  <c r="D4938"/>
  <c r="E4942"/>
  <c r="C4945"/>
  <c r="F4945"/>
  <c r="K4945" s="1"/>
  <c r="A4942" l="1"/>
  <c r="B4942" s="1"/>
  <c r="O4942"/>
  <c r="S4941"/>
  <c r="P4941"/>
  <c r="R4942"/>
  <c r="D4939"/>
  <c r="E4943"/>
  <c r="A4943" s="1"/>
  <c r="B4943" s="1"/>
  <c r="C4946"/>
  <c r="F4946"/>
  <c r="K4946" s="1"/>
  <c r="P4943" l="1"/>
  <c r="S4943"/>
  <c r="S4942"/>
  <c r="P4942"/>
  <c r="R4943"/>
  <c r="O4943"/>
  <c r="D4940"/>
  <c r="E4944"/>
  <c r="C4947"/>
  <c r="F4947"/>
  <c r="K4947" s="1"/>
  <c r="A4944" l="1"/>
  <c r="B4944" s="1"/>
  <c r="O4944"/>
  <c r="R4944"/>
  <c r="D4941"/>
  <c r="E4945"/>
  <c r="C4948"/>
  <c r="F4948"/>
  <c r="K4948" s="1"/>
  <c r="S4944" l="1"/>
  <c r="P4944"/>
  <c r="O4945"/>
  <c r="A4945"/>
  <c r="B4945" s="1"/>
  <c r="R4945"/>
  <c r="D4942"/>
  <c r="E4946"/>
  <c r="A4946" s="1"/>
  <c r="B4946" s="1"/>
  <c r="C4949"/>
  <c r="F4949"/>
  <c r="K4949" s="1"/>
  <c r="S4946" l="1"/>
  <c r="P4946"/>
  <c r="S4945"/>
  <c r="P4945"/>
  <c r="O4946"/>
  <c r="R4946"/>
  <c r="D4943"/>
  <c r="E4947"/>
  <c r="C4950"/>
  <c r="F4950"/>
  <c r="K4950" s="1"/>
  <c r="A4947" l="1"/>
  <c r="B4947" s="1"/>
  <c r="R4947"/>
  <c r="O4947"/>
  <c r="D4944"/>
  <c r="E4948"/>
  <c r="C4951"/>
  <c r="F4951"/>
  <c r="K4951" s="1"/>
  <c r="P4947" l="1"/>
  <c r="S4947"/>
  <c r="A4948"/>
  <c r="B4948" s="1"/>
  <c r="R4948"/>
  <c r="O4948"/>
  <c r="D4945"/>
  <c r="E4949"/>
  <c r="O4949" s="1"/>
  <c r="C4952"/>
  <c r="F4952"/>
  <c r="K4952" s="1"/>
  <c r="S4948" l="1"/>
  <c r="P4948"/>
  <c r="A4949"/>
  <c r="B4949" s="1"/>
  <c r="R4949"/>
  <c r="D4946"/>
  <c r="E4950"/>
  <c r="A4950" s="1"/>
  <c r="B4950" s="1"/>
  <c r="C4953"/>
  <c r="F4953"/>
  <c r="K4953" s="1"/>
  <c r="O4950" l="1"/>
  <c r="S4950"/>
  <c r="P4950"/>
  <c r="S4949"/>
  <c r="P4949"/>
  <c r="R4950"/>
  <c r="D4947"/>
  <c r="E4951"/>
  <c r="A4951" s="1"/>
  <c r="B4951" s="1"/>
  <c r="C4954"/>
  <c r="F4954"/>
  <c r="K4954" s="1"/>
  <c r="P4951" l="1"/>
  <c r="S4951"/>
  <c r="R4951"/>
  <c r="O4951"/>
  <c r="D4948"/>
  <c r="E4952"/>
  <c r="R4952" s="1"/>
  <c r="C4955"/>
  <c r="F4955"/>
  <c r="K4955" s="1"/>
  <c r="O4952" l="1"/>
  <c r="A4952"/>
  <c r="B4952" s="1"/>
  <c r="D4949"/>
  <c r="E4953"/>
  <c r="O4953" s="1"/>
  <c r="C4956"/>
  <c r="F4956"/>
  <c r="K4956" s="1"/>
  <c r="S4952" l="1"/>
  <c r="P4952"/>
  <c r="A4953"/>
  <c r="B4953" s="1"/>
  <c r="R4953"/>
  <c r="D4950"/>
  <c r="E4954"/>
  <c r="R4954" s="1"/>
  <c r="C4957"/>
  <c r="F4957"/>
  <c r="K4957" s="1"/>
  <c r="O4954" l="1"/>
  <c r="S4953"/>
  <c r="P4953"/>
  <c r="A4954"/>
  <c r="B4954" s="1"/>
  <c r="D4951"/>
  <c r="E4955"/>
  <c r="C4958"/>
  <c r="F4958"/>
  <c r="K4958" s="1"/>
  <c r="R4955" l="1"/>
  <c r="O4955"/>
  <c r="S4954"/>
  <c r="P4954"/>
  <c r="A4955"/>
  <c r="B4955" s="1"/>
  <c r="D4952"/>
  <c r="E4956"/>
  <c r="A4956" s="1"/>
  <c r="B4956" s="1"/>
  <c r="C4959"/>
  <c r="F4959"/>
  <c r="K4959" s="1"/>
  <c r="S4956" l="1"/>
  <c r="P4956"/>
  <c r="R4956"/>
  <c r="P4955"/>
  <c r="S4955"/>
  <c r="O4956"/>
  <c r="D4953"/>
  <c r="E4957"/>
  <c r="R4957" s="1"/>
  <c r="C4960"/>
  <c r="F4960"/>
  <c r="K4960" s="1"/>
  <c r="A4957" l="1"/>
  <c r="B4957" s="1"/>
  <c r="S4957" s="1"/>
  <c r="O4957"/>
  <c r="D4954"/>
  <c r="E4958"/>
  <c r="C4961"/>
  <c r="F4961"/>
  <c r="K4961" s="1"/>
  <c r="P4957" l="1"/>
  <c r="O4958"/>
  <c r="R4958"/>
  <c r="A4958"/>
  <c r="B4958" s="1"/>
  <c r="D4955"/>
  <c r="E4959"/>
  <c r="C4962"/>
  <c r="F4962"/>
  <c r="K4962" s="1"/>
  <c r="A4959" l="1"/>
  <c r="B4959" s="1"/>
  <c r="S4958"/>
  <c r="P4958"/>
  <c r="R4959"/>
  <c r="O4959"/>
  <c r="D4956"/>
  <c r="E4960"/>
  <c r="A4960" s="1"/>
  <c r="B4960" s="1"/>
  <c r="C4963"/>
  <c r="F4963"/>
  <c r="K4963" s="1"/>
  <c r="S4960" l="1"/>
  <c r="P4960"/>
  <c r="P4959"/>
  <c r="S4959"/>
  <c r="O4960"/>
  <c r="R4960"/>
  <c r="D4957"/>
  <c r="E4961"/>
  <c r="O4961" s="1"/>
  <c r="C4964"/>
  <c r="F4964"/>
  <c r="K4964" s="1"/>
  <c r="A4961" l="1"/>
  <c r="B4961" s="1"/>
  <c r="R4961"/>
  <c r="D4958"/>
  <c r="E4962"/>
  <c r="C4965"/>
  <c r="F4965"/>
  <c r="K4965" s="1"/>
  <c r="S4961" l="1"/>
  <c r="P4961"/>
  <c r="A4962"/>
  <c r="B4962" s="1"/>
  <c r="O4962"/>
  <c r="R4962"/>
  <c r="D4959"/>
  <c r="E4963"/>
  <c r="O4963" s="1"/>
  <c r="C4966"/>
  <c r="F4966"/>
  <c r="R4963" l="1"/>
  <c r="S4962"/>
  <c r="P4962"/>
  <c r="A4963"/>
  <c r="B4963" s="1"/>
  <c r="D4960"/>
  <c r="E4964"/>
  <c r="R4964" s="1"/>
  <c r="C4967"/>
  <c r="F4967"/>
  <c r="P4963" l="1"/>
  <c r="S4963"/>
  <c r="A4964"/>
  <c r="B4964" s="1"/>
  <c r="O4964"/>
  <c r="D4961"/>
  <c r="E4965"/>
  <c r="O4965" s="1"/>
  <c r="C4968"/>
  <c r="F4968"/>
  <c r="K4968" s="1"/>
  <c r="R4965" l="1"/>
  <c r="S4964"/>
  <c r="P4964"/>
  <c r="A4965"/>
  <c r="B4965" s="1"/>
  <c r="D4962"/>
  <c r="E4966"/>
  <c r="C4969"/>
  <c r="F4969"/>
  <c r="K4969" s="1"/>
  <c r="A4966" l="1"/>
  <c r="B4966" s="1"/>
  <c r="S4965"/>
  <c r="P4965"/>
  <c r="D4963"/>
  <c r="E4967"/>
  <c r="A4967" s="1"/>
  <c r="B4967" s="1"/>
  <c r="C4970"/>
  <c r="F4970"/>
  <c r="S4966" l="1"/>
  <c r="P4966"/>
  <c r="D4964"/>
  <c r="E4968"/>
  <c r="C4971"/>
  <c r="F4971"/>
  <c r="K4971" s="1"/>
  <c r="A4968" l="1"/>
  <c r="B4968" s="1"/>
  <c r="O4968"/>
  <c r="R4968"/>
  <c r="D4965"/>
  <c r="E4969"/>
  <c r="C4972"/>
  <c r="F4972"/>
  <c r="K4972" s="1"/>
  <c r="S4968" l="1"/>
  <c r="P4968"/>
  <c r="O4969"/>
  <c r="A4969"/>
  <c r="B4969" s="1"/>
  <c r="R4969"/>
  <c r="D4966"/>
  <c r="E4970"/>
  <c r="A4970" s="1"/>
  <c r="C4973"/>
  <c r="F4973"/>
  <c r="K4973" s="1"/>
  <c r="B4970" l="1"/>
  <c r="S4969"/>
  <c r="P4969"/>
  <c r="D4967"/>
  <c r="E4971"/>
  <c r="C4974"/>
  <c r="F4974"/>
  <c r="K4974" s="1"/>
  <c r="A4971" l="1"/>
  <c r="B4971" s="1"/>
  <c r="O4971"/>
  <c r="R4971"/>
  <c r="D4968"/>
  <c r="E4972"/>
  <c r="O4972" s="1"/>
  <c r="C4975"/>
  <c r="F4975"/>
  <c r="K4975" s="1"/>
  <c r="A4972" l="1"/>
  <c r="B4972" s="1"/>
  <c r="S4972" s="1"/>
  <c r="R4972"/>
  <c r="S4971"/>
  <c r="P4971"/>
  <c r="D4969"/>
  <c r="E4973"/>
  <c r="C4976"/>
  <c r="F4976"/>
  <c r="K4976" s="1"/>
  <c r="P4972" l="1"/>
  <c r="A4973"/>
  <c r="B4973" s="1"/>
  <c r="R4973"/>
  <c r="O4973"/>
  <c r="D4970"/>
  <c r="E4974"/>
  <c r="C4977"/>
  <c r="F4977"/>
  <c r="K4977" s="1"/>
  <c r="S4973" l="1"/>
  <c r="P4973"/>
  <c r="O4974"/>
  <c r="A4974"/>
  <c r="B4974" s="1"/>
  <c r="R4974"/>
  <c r="D4971"/>
  <c r="E4975"/>
  <c r="A4975" s="1"/>
  <c r="B4975" s="1"/>
  <c r="C4978"/>
  <c r="F4978"/>
  <c r="K4978" s="1"/>
  <c r="S4975" l="1"/>
  <c r="P4975"/>
  <c r="S4974"/>
  <c r="P4974"/>
  <c r="O4975"/>
  <c r="R4975"/>
  <c r="D4972"/>
  <c r="E4976"/>
  <c r="C4979"/>
  <c r="F4979"/>
  <c r="K4979" s="1"/>
  <c r="A4976" l="1"/>
  <c r="B4976" s="1"/>
  <c r="R4976"/>
  <c r="O4976"/>
  <c r="D4973"/>
  <c r="E4977"/>
  <c r="C4980"/>
  <c r="F4980"/>
  <c r="K4980" s="1"/>
  <c r="S4976" l="1"/>
  <c r="P4976"/>
  <c r="A4977"/>
  <c r="B4977" s="1"/>
  <c r="O4977"/>
  <c r="R4977"/>
  <c r="D4974"/>
  <c r="E4978"/>
  <c r="O4978" s="1"/>
  <c r="C4981"/>
  <c r="F4981"/>
  <c r="K4981" s="1"/>
  <c r="S4977" l="1"/>
  <c r="P4977"/>
  <c r="A4978"/>
  <c r="B4978" s="1"/>
  <c r="R4978"/>
  <c r="D4975"/>
  <c r="E4979"/>
  <c r="O4979" s="1"/>
  <c r="C4982"/>
  <c r="F4982"/>
  <c r="K4982" s="1"/>
  <c r="A4979" l="1"/>
  <c r="B4979" s="1"/>
  <c r="S4978"/>
  <c r="P4978"/>
  <c r="R4979"/>
  <c r="D4976"/>
  <c r="E4980"/>
  <c r="A4980" s="1"/>
  <c r="B4980" s="1"/>
  <c r="C4983"/>
  <c r="F4983"/>
  <c r="K4983" s="1"/>
  <c r="O4980" l="1"/>
  <c r="S4980"/>
  <c r="P4980"/>
  <c r="R4980"/>
  <c r="S4979"/>
  <c r="P4979"/>
  <c r="D4977"/>
  <c r="E4981"/>
  <c r="O4981" s="1"/>
  <c r="C4984"/>
  <c r="F4984"/>
  <c r="K4984" s="1"/>
  <c r="R4981" l="1"/>
  <c r="A4981"/>
  <c r="B4981" s="1"/>
  <c r="D4978"/>
  <c r="E4982"/>
  <c r="O4982" s="1"/>
  <c r="C4985"/>
  <c r="F4985"/>
  <c r="K4985" s="1"/>
  <c r="S4981" l="1"/>
  <c r="P4981"/>
  <c r="A4982"/>
  <c r="B4982" s="1"/>
  <c r="R4982"/>
  <c r="D4979"/>
  <c r="E4983"/>
  <c r="R4983" s="1"/>
  <c r="C4986"/>
  <c r="F4986"/>
  <c r="K4986" s="1"/>
  <c r="A4983" l="1"/>
  <c r="B4983" s="1"/>
  <c r="S4983" s="1"/>
  <c r="S4982"/>
  <c r="P4982"/>
  <c r="O4983"/>
  <c r="D4980"/>
  <c r="E4984"/>
  <c r="A4984" s="1"/>
  <c r="B4984" s="1"/>
  <c r="C4987"/>
  <c r="F4987"/>
  <c r="K4987" s="1"/>
  <c r="P4983" l="1"/>
  <c r="S4984"/>
  <c r="P4984"/>
  <c r="R4984"/>
  <c r="O4984"/>
  <c r="D4981"/>
  <c r="E4985"/>
  <c r="R4985" s="1"/>
  <c r="C4988"/>
  <c r="F4988"/>
  <c r="K4988" s="1"/>
  <c r="O4985" l="1"/>
  <c r="A4985"/>
  <c r="B4985" s="1"/>
  <c r="D4982"/>
  <c r="E4986"/>
  <c r="O4986" s="1"/>
  <c r="C4989"/>
  <c r="F4989"/>
  <c r="K4989" s="1"/>
  <c r="A4986" l="1"/>
  <c r="B4986" s="1"/>
  <c r="S4985"/>
  <c r="P4985"/>
  <c r="R4986"/>
  <c r="D4983"/>
  <c r="E4987"/>
  <c r="O4987" s="1"/>
  <c r="C4990"/>
  <c r="F4990"/>
  <c r="K4990" s="1"/>
  <c r="A4987" l="1"/>
  <c r="B4987" s="1"/>
  <c r="S4987" s="1"/>
  <c r="S4986"/>
  <c r="P4986"/>
  <c r="P4987"/>
  <c r="R4987"/>
  <c r="D4984"/>
  <c r="E4988"/>
  <c r="A4988" s="1"/>
  <c r="B4988" s="1"/>
  <c r="C4991"/>
  <c r="F4991"/>
  <c r="K4991" s="1"/>
  <c r="S4988" l="1"/>
  <c r="P4988"/>
  <c r="R4988"/>
  <c r="O4988"/>
  <c r="D4985"/>
  <c r="E4989"/>
  <c r="O4989" s="1"/>
  <c r="C4992"/>
  <c r="F4992"/>
  <c r="K4992" s="1"/>
  <c r="R4989" l="1"/>
  <c r="A4989"/>
  <c r="B4989" s="1"/>
  <c r="D4986"/>
  <c r="E4990"/>
  <c r="O4990" s="1"/>
  <c r="C4993"/>
  <c r="F4993"/>
  <c r="K4993" s="1"/>
  <c r="A4990" l="1"/>
  <c r="B4990" s="1"/>
  <c r="S4989"/>
  <c r="P4989"/>
  <c r="R4990"/>
  <c r="D4987"/>
  <c r="E4991"/>
  <c r="O4991" s="1"/>
  <c r="C4994"/>
  <c r="F4994"/>
  <c r="K4994" s="1"/>
  <c r="A4991" l="1"/>
  <c r="B4991" s="1"/>
  <c r="S4990"/>
  <c r="P4990"/>
  <c r="R4991"/>
  <c r="D4988"/>
  <c r="E4992"/>
  <c r="A4992" s="1"/>
  <c r="B4992" s="1"/>
  <c r="C4995"/>
  <c r="F4995"/>
  <c r="K4995" s="1"/>
  <c r="O4992" l="1"/>
  <c r="S4992"/>
  <c r="P4992"/>
  <c r="R4992"/>
  <c r="S4991"/>
  <c r="P4991"/>
  <c r="D4989"/>
  <c r="E4993"/>
  <c r="R4993" s="1"/>
  <c r="C4996"/>
  <c r="F4996"/>
  <c r="O4993" l="1"/>
  <c r="A4993"/>
  <c r="B4993" s="1"/>
  <c r="D4990"/>
  <c r="E4994"/>
  <c r="C4997"/>
  <c r="F4997"/>
  <c r="O4994" l="1"/>
  <c r="A4994"/>
  <c r="B4994" s="1"/>
  <c r="S4993"/>
  <c r="P4993"/>
  <c r="R4994"/>
  <c r="D4991"/>
  <c r="E4995"/>
  <c r="A4995" s="1"/>
  <c r="B4995" s="1"/>
  <c r="C4998"/>
  <c r="F4998"/>
  <c r="K4998" s="1"/>
  <c r="S4995" l="1"/>
  <c r="P4995"/>
  <c r="O4995"/>
  <c r="S4994"/>
  <c r="P4994"/>
  <c r="R4995"/>
  <c r="D4992"/>
  <c r="E4996"/>
  <c r="C4999"/>
  <c r="F4999"/>
  <c r="K4999" s="1"/>
  <c r="A4996" l="1"/>
  <c r="B4996" s="1"/>
  <c r="D4993"/>
  <c r="E4997"/>
  <c r="C5000"/>
  <c r="F5000"/>
  <c r="A4997" l="1"/>
  <c r="B4997" s="1"/>
  <c r="D4994"/>
  <c r="E4998"/>
  <c r="R4998" s="1"/>
  <c r="C5001"/>
  <c r="F5001"/>
  <c r="K5001" s="1"/>
  <c r="O4998" l="1"/>
  <c r="A4998"/>
  <c r="B4998" s="1"/>
  <c r="S4997"/>
  <c r="P4997"/>
  <c r="D4995"/>
  <c r="E4999"/>
  <c r="C5002"/>
  <c r="F5002"/>
  <c r="K5002" s="1"/>
  <c r="S4998" l="1"/>
  <c r="P4998"/>
  <c r="O4999"/>
  <c r="A4999"/>
  <c r="B4999" s="1"/>
  <c r="R4999"/>
  <c r="D4996"/>
  <c r="E5000"/>
  <c r="C5003"/>
  <c r="F5003"/>
  <c r="K5003" s="1"/>
  <c r="S4999" l="1"/>
  <c r="P4999"/>
  <c r="A5000"/>
  <c r="D4997"/>
  <c r="E5001"/>
  <c r="O5001" s="1"/>
  <c r="C5004"/>
  <c r="F5004"/>
  <c r="K5004" s="1"/>
  <c r="B5000" l="1"/>
  <c r="A5001"/>
  <c r="B5001" s="1"/>
  <c r="R5001"/>
  <c r="D4998"/>
  <c r="E5002"/>
  <c r="R5002" s="1"/>
  <c r="C5005"/>
  <c r="F5005"/>
  <c r="K5005" s="1"/>
  <c r="S5001" l="1"/>
  <c r="P5001"/>
  <c r="A5002"/>
  <c r="B5002" s="1"/>
  <c r="S5000"/>
  <c r="P5000"/>
  <c r="O5002"/>
  <c r="D4999"/>
  <c r="E5003"/>
  <c r="A5003" s="1"/>
  <c r="B5003" s="1"/>
  <c r="C5006"/>
  <c r="F5006"/>
  <c r="K5006" s="1"/>
  <c r="S5003" l="1"/>
  <c r="P5003"/>
  <c r="R5003"/>
  <c r="S5002"/>
  <c r="P5002"/>
  <c r="O5003"/>
  <c r="D5000"/>
  <c r="E5004"/>
  <c r="O5004" s="1"/>
  <c r="C5007"/>
  <c r="F5007"/>
  <c r="K5007" s="1"/>
  <c r="R5004" l="1"/>
  <c r="A5004"/>
  <c r="B5004" s="1"/>
  <c r="D5001"/>
  <c r="E5005"/>
  <c r="C5008"/>
  <c r="F5008"/>
  <c r="K5008" s="1"/>
  <c r="A5005" l="1"/>
  <c r="B5005" s="1"/>
  <c r="R5005"/>
  <c r="S5004"/>
  <c r="P5004"/>
  <c r="O5005"/>
  <c r="D5002"/>
  <c r="E5006"/>
  <c r="A5006" s="1"/>
  <c r="B5006" s="1"/>
  <c r="C5009"/>
  <c r="F5009"/>
  <c r="K5009" s="1"/>
  <c r="S5006" l="1"/>
  <c r="P5006"/>
  <c r="R5006"/>
  <c r="S5005"/>
  <c r="P5005"/>
  <c r="O5006"/>
  <c r="D5003"/>
  <c r="E5007"/>
  <c r="R5007" s="1"/>
  <c r="C5010"/>
  <c r="F5010"/>
  <c r="K5010" s="1"/>
  <c r="A5007" l="1"/>
  <c r="B5007" s="1"/>
  <c r="S5007" s="1"/>
  <c r="O5007"/>
  <c r="D5004"/>
  <c r="E5008"/>
  <c r="C5011"/>
  <c r="F5011"/>
  <c r="K5011" s="1"/>
  <c r="P5007" l="1"/>
  <c r="O5008"/>
  <c r="R5008"/>
  <c r="A5008"/>
  <c r="B5008" s="1"/>
  <c r="D5005"/>
  <c r="E5009"/>
  <c r="C5012"/>
  <c r="F5012"/>
  <c r="K5012" s="1"/>
  <c r="A5009" l="1"/>
  <c r="B5009" s="1"/>
  <c r="S5008"/>
  <c r="P5008"/>
  <c r="R5009"/>
  <c r="O5009"/>
  <c r="D5006"/>
  <c r="E5010"/>
  <c r="A5010" s="1"/>
  <c r="B5010" s="1"/>
  <c r="C5013"/>
  <c r="F5013"/>
  <c r="K5013" s="1"/>
  <c r="S5010" l="1"/>
  <c r="P5010"/>
  <c r="S5009"/>
  <c r="P5009"/>
  <c r="O5010"/>
  <c r="R5010"/>
  <c r="D5007"/>
  <c r="E5011"/>
  <c r="O5011" s="1"/>
  <c r="C5014"/>
  <c r="F5014"/>
  <c r="K5014" s="1"/>
  <c r="A5011" l="1"/>
  <c r="B5011" s="1"/>
  <c r="R5011"/>
  <c r="D5008"/>
  <c r="E5012"/>
  <c r="C5015"/>
  <c r="F5015"/>
  <c r="K5015" s="1"/>
  <c r="A5012" l="1"/>
  <c r="B5012" s="1"/>
  <c r="S5011"/>
  <c r="P5011"/>
  <c r="O5012"/>
  <c r="R5012"/>
  <c r="D5009"/>
  <c r="E5013"/>
  <c r="R5013" s="1"/>
  <c r="C5016"/>
  <c r="F5016"/>
  <c r="K5016" s="1"/>
  <c r="A5013" l="1"/>
  <c r="B5013" s="1"/>
  <c r="S5012"/>
  <c r="P5012"/>
  <c r="O5013"/>
  <c r="D5010"/>
  <c r="E5014"/>
  <c r="A5014" s="1"/>
  <c r="B5014" s="1"/>
  <c r="C5017"/>
  <c r="F5017"/>
  <c r="K5017" s="1"/>
  <c r="O5014" l="1"/>
  <c r="S5014"/>
  <c r="P5014"/>
  <c r="R5014"/>
  <c r="S5013"/>
  <c r="P5013"/>
  <c r="D5011"/>
  <c r="E5015"/>
  <c r="R5015" s="1"/>
  <c r="C5018"/>
  <c r="F5018"/>
  <c r="K5018" s="1"/>
  <c r="A5015" l="1"/>
  <c r="B5015" s="1"/>
  <c r="S5015" s="1"/>
  <c r="O5015"/>
  <c r="D5012"/>
  <c r="E5016"/>
  <c r="C5019"/>
  <c r="F5019"/>
  <c r="K5019" s="1"/>
  <c r="P5015" l="1"/>
  <c r="O5016"/>
  <c r="A5016"/>
  <c r="B5016" s="1"/>
  <c r="R5016"/>
  <c r="D5013"/>
  <c r="E5017"/>
  <c r="C5020"/>
  <c r="F5020"/>
  <c r="K5020" s="1"/>
  <c r="A5017" l="1"/>
  <c r="B5017" s="1"/>
  <c r="R5017"/>
  <c r="S5016"/>
  <c r="P5016"/>
  <c r="O5017"/>
  <c r="D5014"/>
  <c r="E5018"/>
  <c r="A5018" s="1"/>
  <c r="B5018" s="1"/>
  <c r="C5021"/>
  <c r="F5021"/>
  <c r="K5021" s="1"/>
  <c r="S5018" l="1"/>
  <c r="P5018"/>
  <c r="S5017"/>
  <c r="P5017"/>
  <c r="O5018"/>
  <c r="R5018"/>
  <c r="D5015"/>
  <c r="E5019"/>
  <c r="O5019" s="1"/>
  <c r="C5022"/>
  <c r="F5022"/>
  <c r="K5022" s="1"/>
  <c r="A5019" l="1"/>
  <c r="B5019" s="1"/>
  <c r="R5019"/>
  <c r="D5016"/>
  <c r="E5020"/>
  <c r="A5020" s="1"/>
  <c r="B5020" s="1"/>
  <c r="C5023"/>
  <c r="F5023"/>
  <c r="K5023" s="1"/>
  <c r="S5020" l="1"/>
  <c r="P5020"/>
  <c r="S5019"/>
  <c r="P5019"/>
  <c r="O5020"/>
  <c r="R5020"/>
  <c r="D5017"/>
  <c r="E5021"/>
  <c r="C5024"/>
  <c r="F5024"/>
  <c r="K5024" s="1"/>
  <c r="A5021" l="1"/>
  <c r="B5021" s="1"/>
  <c r="R5021"/>
  <c r="O5021"/>
  <c r="D5018"/>
  <c r="E5022"/>
  <c r="C5025"/>
  <c r="F5025"/>
  <c r="K5025" s="1"/>
  <c r="S5021" l="1"/>
  <c r="P5021"/>
  <c r="A5022"/>
  <c r="B5022" s="1"/>
  <c r="R5022"/>
  <c r="O5022"/>
  <c r="D5019"/>
  <c r="E5023"/>
  <c r="O5023" s="1"/>
  <c r="C5026"/>
  <c r="F5026"/>
  <c r="K5026" s="1"/>
  <c r="S5022" l="1"/>
  <c r="P5022"/>
  <c r="A5023"/>
  <c r="B5023" s="1"/>
  <c r="R5023"/>
  <c r="D5020"/>
  <c r="E5024"/>
  <c r="O5024" s="1"/>
  <c r="C5027"/>
  <c r="F5027"/>
  <c r="A5024" l="1"/>
  <c r="B5024" s="1"/>
  <c r="P5024" s="1"/>
  <c r="S5023"/>
  <c r="P5023"/>
  <c r="R5024"/>
  <c r="D5021"/>
  <c r="E5025"/>
  <c r="A5025" s="1"/>
  <c r="B5025" s="1"/>
  <c r="C5028"/>
  <c r="F5028"/>
  <c r="S5024" l="1"/>
  <c r="R5025"/>
  <c r="S5025"/>
  <c r="P5025"/>
  <c r="O5025"/>
  <c r="D5022"/>
  <c r="E5026"/>
  <c r="O5026" s="1"/>
  <c r="C5029"/>
  <c r="F5029"/>
  <c r="K5029" s="1"/>
  <c r="A5026" l="1"/>
  <c r="B5026" s="1"/>
  <c r="S5026" s="1"/>
  <c r="R5026"/>
  <c r="D5023"/>
  <c r="E5027"/>
  <c r="C5030"/>
  <c r="F5030"/>
  <c r="K5030" s="1"/>
  <c r="P5026" l="1"/>
  <c r="A5027"/>
  <c r="B5027" s="1"/>
  <c r="D5024"/>
  <c r="E5028"/>
  <c r="A5028" s="1"/>
  <c r="B5028" s="1"/>
  <c r="C5031"/>
  <c r="F5031"/>
  <c r="S5028" l="1"/>
  <c r="P5028"/>
  <c r="D5025"/>
  <c r="E5029"/>
  <c r="A5029" s="1"/>
  <c r="B5029" s="1"/>
  <c r="C5032"/>
  <c r="F5032"/>
  <c r="K5032" s="1"/>
  <c r="S5029" l="1"/>
  <c r="P5029"/>
  <c r="O5029"/>
  <c r="R5029"/>
  <c r="D5026"/>
  <c r="E5030"/>
  <c r="A5030" s="1"/>
  <c r="B5030" s="1"/>
  <c r="C5033"/>
  <c r="F5033"/>
  <c r="K5033" s="1"/>
  <c r="O5030" l="1"/>
  <c r="S5030"/>
  <c r="P5030"/>
  <c r="R5030"/>
  <c r="D5027"/>
  <c r="E5031"/>
  <c r="C5034"/>
  <c r="F5034"/>
  <c r="K5034" s="1"/>
  <c r="A5031" l="1"/>
  <c r="D5028"/>
  <c r="E5032"/>
  <c r="C5035"/>
  <c r="F5035"/>
  <c r="K5035" s="1"/>
  <c r="B5031" l="1"/>
  <c r="O5032"/>
  <c r="A5032"/>
  <c r="B5032" s="1"/>
  <c r="R5032"/>
  <c r="D5029"/>
  <c r="E5033"/>
  <c r="C5036"/>
  <c r="F5036"/>
  <c r="K5036" s="1"/>
  <c r="S5032" l="1"/>
  <c r="P5032"/>
  <c r="O5033"/>
  <c r="A5033"/>
  <c r="B5033" s="1"/>
  <c r="S5031"/>
  <c r="P5031"/>
  <c r="R5033"/>
  <c r="D5030"/>
  <c r="E5034"/>
  <c r="C5037"/>
  <c r="F5037"/>
  <c r="K5037" s="1"/>
  <c r="S5033" l="1"/>
  <c r="P5033"/>
  <c r="A5034"/>
  <c r="B5034" s="1"/>
  <c r="R5034"/>
  <c r="O5034"/>
  <c r="D5031"/>
  <c r="E5035"/>
  <c r="A5035" s="1"/>
  <c r="B5035" s="1"/>
  <c r="C5038"/>
  <c r="F5038"/>
  <c r="K5038" s="1"/>
  <c r="S5035" l="1"/>
  <c r="P5035"/>
  <c r="S5034"/>
  <c r="P5034"/>
  <c r="O5035"/>
  <c r="R5035"/>
  <c r="D5032"/>
  <c r="E5036"/>
  <c r="R5036" s="1"/>
  <c r="C5039"/>
  <c r="F5039"/>
  <c r="K5039" s="1"/>
  <c r="A5036" l="1"/>
  <c r="B5036" s="1"/>
  <c r="S5036" s="1"/>
  <c r="O5036"/>
  <c r="D5033"/>
  <c r="E5037"/>
  <c r="C5040"/>
  <c r="F5040"/>
  <c r="K5040" s="1"/>
  <c r="P5036" l="1"/>
  <c r="O5037"/>
  <c r="R5037"/>
  <c r="A5037"/>
  <c r="B5037" s="1"/>
  <c r="D5034"/>
  <c r="E5038"/>
  <c r="C5041"/>
  <c r="F5041"/>
  <c r="K5041" s="1"/>
  <c r="A5038" l="1"/>
  <c r="B5038" s="1"/>
  <c r="S5037"/>
  <c r="P5037"/>
  <c r="R5038"/>
  <c r="O5038"/>
  <c r="D5035"/>
  <c r="E5039"/>
  <c r="A5039" s="1"/>
  <c r="B5039" s="1"/>
  <c r="C5042"/>
  <c r="F5042"/>
  <c r="K5042" s="1"/>
  <c r="S5039" l="1"/>
  <c r="P5039"/>
  <c r="S5038"/>
  <c r="P5038"/>
  <c r="R5039"/>
  <c r="O5039"/>
  <c r="D5036"/>
  <c r="E5040"/>
  <c r="C5043"/>
  <c r="F5043"/>
  <c r="K5043" s="1"/>
  <c r="O5040" l="1"/>
  <c r="A5040"/>
  <c r="B5040" s="1"/>
  <c r="R5040"/>
  <c r="D5037"/>
  <c r="E5041"/>
  <c r="C5044"/>
  <c r="F5044"/>
  <c r="K5044" s="1"/>
  <c r="A5041" l="1"/>
  <c r="B5041" s="1"/>
  <c r="O5041"/>
  <c r="S5040"/>
  <c r="P5040"/>
  <c r="R5041"/>
  <c r="D5038"/>
  <c r="E5042"/>
  <c r="A5042" s="1"/>
  <c r="B5042" s="1"/>
  <c r="C5045"/>
  <c r="F5045"/>
  <c r="K5045" s="1"/>
  <c r="S5042" l="1"/>
  <c r="P5042"/>
  <c r="S5041"/>
  <c r="P5041"/>
  <c r="R5042"/>
  <c r="O5042"/>
  <c r="D5039"/>
  <c r="E5043"/>
  <c r="C5046"/>
  <c r="F5046"/>
  <c r="K5046" s="1"/>
  <c r="A5043" l="1"/>
  <c r="B5043" s="1"/>
  <c r="O5043"/>
  <c r="R5043"/>
  <c r="D5040"/>
  <c r="E5044"/>
  <c r="C5047"/>
  <c r="F5047"/>
  <c r="K5047" s="1"/>
  <c r="S5043" l="1"/>
  <c r="P5043"/>
  <c r="O5044"/>
  <c r="A5044"/>
  <c r="B5044" s="1"/>
  <c r="R5044"/>
  <c r="D5041"/>
  <c r="E5045"/>
  <c r="A5045" s="1"/>
  <c r="B5045" s="1"/>
  <c r="C5048"/>
  <c r="F5048"/>
  <c r="K5048" s="1"/>
  <c r="S5045" l="1"/>
  <c r="P5045"/>
  <c r="S5044"/>
  <c r="P5044"/>
  <c r="O5045"/>
  <c r="R5045"/>
  <c r="D5042"/>
  <c r="E5046"/>
  <c r="C5049"/>
  <c r="F5049"/>
  <c r="K5049" s="1"/>
  <c r="A5046" l="1"/>
  <c r="B5046" s="1"/>
  <c r="R5046"/>
  <c r="O5046"/>
  <c r="D5043"/>
  <c r="E5047"/>
  <c r="C5050"/>
  <c r="F5050"/>
  <c r="K5050" s="1"/>
  <c r="S5046" l="1"/>
  <c r="P5046"/>
  <c r="A5047"/>
  <c r="B5047" s="1"/>
  <c r="R5047"/>
  <c r="O5047"/>
  <c r="D5044"/>
  <c r="E5048"/>
  <c r="O5048" s="1"/>
  <c r="C5051"/>
  <c r="F5051"/>
  <c r="K5051" s="1"/>
  <c r="S5047" l="1"/>
  <c r="P5047"/>
  <c r="A5048"/>
  <c r="B5048" s="1"/>
  <c r="R5048"/>
  <c r="D5045"/>
  <c r="E5049"/>
  <c r="A5049" s="1"/>
  <c r="B5049" s="1"/>
  <c r="C5052"/>
  <c r="F5052"/>
  <c r="K5052" s="1"/>
  <c r="S5049" l="1"/>
  <c r="P5049"/>
  <c r="O5049"/>
  <c r="S5048"/>
  <c r="P5048"/>
  <c r="R5049"/>
  <c r="D5046"/>
  <c r="E5050"/>
  <c r="A5050" s="1"/>
  <c r="B5050" s="1"/>
  <c r="C5053"/>
  <c r="F5053"/>
  <c r="K5053" s="1"/>
  <c r="S5050" l="1"/>
  <c r="P5050"/>
  <c r="R5050"/>
  <c r="O5050"/>
  <c r="D5047"/>
  <c r="E5051"/>
  <c r="R5051" s="1"/>
  <c r="C5054"/>
  <c r="F5054"/>
  <c r="K5054" s="1"/>
  <c r="O5051" l="1"/>
  <c r="A5051"/>
  <c r="B5051" s="1"/>
  <c r="D5048"/>
  <c r="E5052"/>
  <c r="O5052" s="1"/>
  <c r="C5055"/>
  <c r="F5055"/>
  <c r="K5055" s="1"/>
  <c r="S5051" l="1"/>
  <c r="P5051"/>
  <c r="A5052"/>
  <c r="B5052" s="1"/>
  <c r="R5052"/>
  <c r="D5049"/>
  <c r="E5053"/>
  <c r="R5053" s="1"/>
  <c r="C5056"/>
  <c r="F5056"/>
  <c r="K5056" s="1"/>
  <c r="O5053" l="1"/>
  <c r="S5052"/>
  <c r="P5052"/>
  <c r="A5053"/>
  <c r="B5053" s="1"/>
  <c r="D5050"/>
  <c r="E5054"/>
  <c r="C5057"/>
  <c r="F5057"/>
  <c r="K5057" s="1"/>
  <c r="R5054" l="1"/>
  <c r="O5054"/>
  <c r="S5053"/>
  <c r="P5053"/>
  <c r="A5054"/>
  <c r="B5054" s="1"/>
  <c r="D5051"/>
  <c r="E5055"/>
  <c r="A5055" s="1"/>
  <c r="B5055" s="1"/>
  <c r="C5058"/>
  <c r="F5058"/>
  <c r="S5055" l="1"/>
  <c r="P5055"/>
  <c r="R5055"/>
  <c r="S5054"/>
  <c r="P5054"/>
  <c r="O5055"/>
  <c r="D5052"/>
  <c r="E5056"/>
  <c r="O5056" s="1"/>
  <c r="C5059"/>
  <c r="F5059"/>
  <c r="R5056" l="1"/>
  <c r="A5056"/>
  <c r="B5056" s="1"/>
  <c r="D5053"/>
  <c r="E5057"/>
  <c r="A5057" s="1"/>
  <c r="B5057" s="1"/>
  <c r="C5060"/>
  <c r="F5060"/>
  <c r="K5060" s="1"/>
  <c r="S5057" l="1"/>
  <c r="P5057"/>
  <c r="O5057"/>
  <c r="R5057"/>
  <c r="S5056"/>
  <c r="P5056"/>
  <c r="D5054"/>
  <c r="E5058"/>
  <c r="C5061"/>
  <c r="F5061"/>
  <c r="K5061" s="1"/>
  <c r="A5058" l="1"/>
  <c r="B5058" s="1"/>
  <c r="D5055"/>
  <c r="E5059"/>
  <c r="C5062"/>
  <c r="F5062"/>
  <c r="S5058" l="1"/>
  <c r="P5058"/>
  <c r="A5059"/>
  <c r="B5059" s="1"/>
  <c r="D5056"/>
  <c r="E5060"/>
  <c r="A5060" s="1"/>
  <c r="B5060" s="1"/>
  <c r="C5063"/>
  <c r="F5063"/>
  <c r="K5063" s="1"/>
  <c r="R5060" l="1"/>
  <c r="S5060"/>
  <c r="P5060"/>
  <c r="O5060"/>
  <c r="D5057"/>
  <c r="E5061"/>
  <c r="A5061" s="1"/>
  <c r="B5061" s="1"/>
  <c r="C5064"/>
  <c r="F5064"/>
  <c r="K5064" s="1"/>
  <c r="S5061" l="1"/>
  <c r="P5061"/>
  <c r="O5061"/>
  <c r="R5061"/>
  <c r="D5058"/>
  <c r="E5062"/>
  <c r="C5065"/>
  <c r="F5065"/>
  <c r="K5065" s="1"/>
  <c r="A5062" l="1"/>
  <c r="D5059"/>
  <c r="E5063"/>
  <c r="A5063" s="1"/>
  <c r="B5063" s="1"/>
  <c r="C5066"/>
  <c r="F5066"/>
  <c r="K5066" s="1"/>
  <c r="S5063" l="1"/>
  <c r="P5063"/>
  <c r="R5063"/>
  <c r="O5063"/>
  <c r="B5062"/>
  <c r="D5060"/>
  <c r="E5064"/>
  <c r="R5064" s="1"/>
  <c r="C5067"/>
  <c r="F5067"/>
  <c r="K5067" s="1"/>
  <c r="O5064" l="1"/>
  <c r="A5064"/>
  <c r="B5064" s="1"/>
  <c r="D5061"/>
  <c r="E5065"/>
  <c r="O5065" s="1"/>
  <c r="C5068"/>
  <c r="F5068"/>
  <c r="K5068" s="1"/>
  <c r="A5065" l="1"/>
  <c r="B5065" s="1"/>
  <c r="S5064"/>
  <c r="P5064"/>
  <c r="R5065"/>
  <c r="D5062"/>
  <c r="E5066"/>
  <c r="O5066" s="1"/>
  <c r="C5069"/>
  <c r="F5069"/>
  <c r="K5069" s="1"/>
  <c r="A5066" l="1"/>
  <c r="B5066" s="1"/>
  <c r="P5065"/>
  <c r="S5065"/>
  <c r="R5066"/>
  <c r="D5063"/>
  <c r="E5067"/>
  <c r="R5067" s="1"/>
  <c r="C5070"/>
  <c r="F5070"/>
  <c r="K5070" s="1"/>
  <c r="A5067" l="1"/>
  <c r="B5067" s="1"/>
  <c r="S5066"/>
  <c r="P5066"/>
  <c r="O5067"/>
  <c r="D5064"/>
  <c r="E5068"/>
  <c r="A5068" s="1"/>
  <c r="B5068" s="1"/>
  <c r="C5071"/>
  <c r="F5071"/>
  <c r="K5071" s="1"/>
  <c r="R5068" l="1"/>
  <c r="S5068"/>
  <c r="P5068"/>
  <c r="O5068"/>
  <c r="S5067"/>
  <c r="P5067"/>
  <c r="D5065"/>
  <c r="E5069"/>
  <c r="R5069" s="1"/>
  <c r="C5072"/>
  <c r="F5072"/>
  <c r="K5072" s="1"/>
  <c r="A5069" l="1"/>
  <c r="B5069" s="1"/>
  <c r="S5069" s="1"/>
  <c r="O5069"/>
  <c r="D5066"/>
  <c r="E5070"/>
  <c r="C5073"/>
  <c r="F5073"/>
  <c r="K5073" s="1"/>
  <c r="P5069" l="1"/>
  <c r="O5070"/>
  <c r="R5070"/>
  <c r="A5070"/>
  <c r="B5070" s="1"/>
  <c r="D5067"/>
  <c r="E5071"/>
  <c r="O5071" s="1"/>
  <c r="C5074"/>
  <c r="F5074"/>
  <c r="K5074" s="1"/>
  <c r="R5071" l="1"/>
  <c r="A5071"/>
  <c r="B5071" s="1"/>
  <c r="S5070"/>
  <c r="P5070"/>
  <c r="D5068"/>
  <c r="E5072"/>
  <c r="R5072" s="1"/>
  <c r="C5075"/>
  <c r="F5075"/>
  <c r="K5075" s="1"/>
  <c r="O5072" l="1"/>
  <c r="S5071"/>
  <c r="P5071"/>
  <c r="A5072"/>
  <c r="B5072" s="1"/>
  <c r="D5069"/>
  <c r="E5073"/>
  <c r="R5073" s="1"/>
  <c r="C5076"/>
  <c r="F5076"/>
  <c r="K5076" s="1"/>
  <c r="A5073" l="1"/>
  <c r="B5073" s="1"/>
  <c r="P5073" s="1"/>
  <c r="O5073"/>
  <c r="S5072"/>
  <c r="P5072"/>
  <c r="D5070"/>
  <c r="E5074"/>
  <c r="O5074" s="1"/>
  <c r="C5077"/>
  <c r="F5077"/>
  <c r="K5077" s="1"/>
  <c r="S5073" l="1"/>
  <c r="A5074"/>
  <c r="B5074" s="1"/>
  <c r="R5074"/>
  <c r="D5071"/>
  <c r="E5075"/>
  <c r="C5078"/>
  <c r="F5078"/>
  <c r="K5078" s="1"/>
  <c r="S5074" l="1"/>
  <c r="P5074"/>
  <c r="A5075"/>
  <c r="B5075" s="1"/>
  <c r="R5075"/>
  <c r="O5075"/>
  <c r="D5072"/>
  <c r="E5076"/>
  <c r="R5076" s="1"/>
  <c r="C5079"/>
  <c r="F5079"/>
  <c r="K5079" s="1"/>
  <c r="O5076" l="1"/>
  <c r="S5075"/>
  <c r="P5075"/>
  <c r="A5076"/>
  <c r="B5076" s="1"/>
  <c r="D5073"/>
  <c r="E5077"/>
  <c r="C5080"/>
  <c r="F5080"/>
  <c r="K5080" s="1"/>
  <c r="O5077" l="1"/>
  <c r="S5076"/>
  <c r="P5076"/>
  <c r="A5077"/>
  <c r="B5077" s="1"/>
  <c r="R5077"/>
  <c r="D5074"/>
  <c r="E5078"/>
  <c r="A5078" s="1"/>
  <c r="B5078" s="1"/>
  <c r="C5081"/>
  <c r="F5081"/>
  <c r="K5081" s="1"/>
  <c r="S5078" l="1"/>
  <c r="P5078"/>
  <c r="P5077"/>
  <c r="S5077"/>
  <c r="O5078"/>
  <c r="R5078"/>
  <c r="D5075"/>
  <c r="E5079"/>
  <c r="C5082"/>
  <c r="F5082"/>
  <c r="K5082" s="1"/>
  <c r="A5079" l="1"/>
  <c r="B5079" s="1"/>
  <c r="R5079"/>
  <c r="O5079"/>
  <c r="D5076"/>
  <c r="E5080"/>
  <c r="O5080" s="1"/>
  <c r="C5083"/>
  <c r="F5083"/>
  <c r="K5083" s="1"/>
  <c r="R5080" l="1"/>
  <c r="S5079"/>
  <c r="P5079"/>
  <c r="A5080"/>
  <c r="B5080" s="1"/>
  <c r="D5077"/>
  <c r="E5081"/>
  <c r="R5081" s="1"/>
  <c r="C5084"/>
  <c r="F5084"/>
  <c r="K5084" s="1"/>
  <c r="A5081" l="1"/>
  <c r="B5081" s="1"/>
  <c r="S5081" s="1"/>
  <c r="O5081"/>
  <c r="S5080"/>
  <c r="P5080"/>
  <c r="D5078"/>
  <c r="E5082"/>
  <c r="A5082" s="1"/>
  <c r="B5082" s="1"/>
  <c r="C5085"/>
  <c r="F5085"/>
  <c r="K5085" s="1"/>
  <c r="P5081" l="1"/>
  <c r="S5082"/>
  <c r="P5082"/>
  <c r="O5082"/>
  <c r="R5082"/>
  <c r="D5079"/>
  <c r="E5083"/>
  <c r="O5083" s="1"/>
  <c r="C5086"/>
  <c r="F5086"/>
  <c r="K5086" s="1"/>
  <c r="R5083" l="1"/>
  <c r="A5083"/>
  <c r="B5083" s="1"/>
  <c r="D5080"/>
  <c r="E5084"/>
  <c r="A5084" s="1"/>
  <c r="B5084" s="1"/>
  <c r="C5087"/>
  <c r="F5087"/>
  <c r="S5084" l="1"/>
  <c r="P5084"/>
  <c r="S5083"/>
  <c r="P5083"/>
  <c r="O5084"/>
  <c r="R5084"/>
  <c r="D5081"/>
  <c r="E5085"/>
  <c r="C5088"/>
  <c r="F5088"/>
  <c r="O5085" l="1"/>
  <c r="A5085"/>
  <c r="B5085" s="1"/>
  <c r="R5085"/>
  <c r="D5082"/>
  <c r="E5086"/>
  <c r="O5086" s="1"/>
  <c r="C5089"/>
  <c r="F5089"/>
  <c r="K5089" s="1"/>
  <c r="A5086" l="1"/>
  <c r="B5086" s="1"/>
  <c r="P5085"/>
  <c r="S5085"/>
  <c r="R5086"/>
  <c r="D5083"/>
  <c r="E5087"/>
  <c r="A5087" s="1"/>
  <c r="B5087" s="1"/>
  <c r="C5090"/>
  <c r="F5090"/>
  <c r="K5090" s="1"/>
  <c r="S5086" l="1"/>
  <c r="P5086"/>
  <c r="D5084"/>
  <c r="E5088"/>
  <c r="C5091"/>
  <c r="F5091"/>
  <c r="A5088" l="1"/>
  <c r="B5088" s="1"/>
  <c r="D5085"/>
  <c r="E5089"/>
  <c r="C5092"/>
  <c r="F5092"/>
  <c r="K5092" s="1"/>
  <c r="S5088" l="1"/>
  <c r="P5088"/>
  <c r="O5089"/>
  <c r="A5089"/>
  <c r="B5089" s="1"/>
  <c r="R5089"/>
  <c r="D5086"/>
  <c r="E5090"/>
  <c r="O5090" s="1"/>
  <c r="C5093"/>
  <c r="F5093"/>
  <c r="K5093" s="1"/>
  <c r="P5089" l="1"/>
  <c r="S5089"/>
  <c r="A5090"/>
  <c r="B5090" s="1"/>
  <c r="R5090"/>
  <c r="D5087"/>
  <c r="E5091"/>
  <c r="C5094"/>
  <c r="F5094"/>
  <c r="K5094" s="1"/>
  <c r="S5090" l="1"/>
  <c r="P5090"/>
  <c r="A5091"/>
  <c r="D5088"/>
  <c r="E5092"/>
  <c r="A5092" s="1"/>
  <c r="B5092" s="1"/>
  <c r="C5095"/>
  <c r="F5095"/>
  <c r="K5095" s="1"/>
  <c r="S5092" l="1"/>
  <c r="P5092"/>
  <c r="R5092"/>
  <c r="B5091"/>
  <c r="O5092"/>
  <c r="D5089"/>
  <c r="E5093"/>
  <c r="O5093" s="1"/>
  <c r="C5096"/>
  <c r="F5096"/>
  <c r="K5096" s="1"/>
  <c r="S5091" l="1"/>
  <c r="P5091"/>
  <c r="R5093"/>
  <c r="A5093"/>
  <c r="B5093" s="1"/>
  <c r="D5090"/>
  <c r="E5094"/>
  <c r="R5094" s="1"/>
  <c r="C5097"/>
  <c r="F5097"/>
  <c r="K5097" s="1"/>
  <c r="A5094" l="1"/>
  <c r="B5094" s="1"/>
  <c r="S5094" s="1"/>
  <c r="P5093"/>
  <c r="S5093"/>
  <c r="O5094"/>
  <c r="D5091"/>
  <c r="E5095"/>
  <c r="A5095" s="1"/>
  <c r="B5095" s="1"/>
  <c r="C5098"/>
  <c r="F5098"/>
  <c r="K5098" s="1"/>
  <c r="P5094" l="1"/>
  <c r="S5095"/>
  <c r="P5095"/>
  <c r="O5095"/>
  <c r="R5095"/>
  <c r="D5092"/>
  <c r="E5096"/>
  <c r="O5096" s="1"/>
  <c r="C5099"/>
  <c r="F5099"/>
  <c r="K5099" s="1"/>
  <c r="R5096" l="1"/>
  <c r="A5096"/>
  <c r="B5096" s="1"/>
  <c r="D5093"/>
  <c r="E5097"/>
  <c r="A5097" s="1"/>
  <c r="B5097" s="1"/>
  <c r="C5100"/>
  <c r="F5100"/>
  <c r="K5100" s="1"/>
  <c r="P5097" l="1"/>
  <c r="S5097"/>
  <c r="S5096"/>
  <c r="P5096"/>
  <c r="R5097"/>
  <c r="O5097"/>
  <c r="D5094"/>
  <c r="E5098"/>
  <c r="C5101"/>
  <c r="F5101"/>
  <c r="K5101" s="1"/>
  <c r="O5098" l="1"/>
  <c r="A5098"/>
  <c r="B5098" s="1"/>
  <c r="R5098"/>
  <c r="D5095"/>
  <c r="E5099"/>
  <c r="R5099" s="1"/>
  <c r="C5102"/>
  <c r="F5102"/>
  <c r="K5102" s="1"/>
  <c r="O5099" l="1"/>
  <c r="S5098"/>
  <c r="P5098"/>
  <c r="A5099"/>
  <c r="B5099" s="1"/>
  <c r="D5096"/>
  <c r="E5100"/>
  <c r="A5100" s="1"/>
  <c r="B5100" s="1"/>
  <c r="C5103"/>
  <c r="F5103"/>
  <c r="K5103" s="1"/>
  <c r="S5100" l="1"/>
  <c r="P5100"/>
  <c r="R5100"/>
  <c r="O5100"/>
  <c r="S5099"/>
  <c r="P5099"/>
  <c r="D5097"/>
  <c r="E5101"/>
  <c r="O5101" s="1"/>
  <c r="C5104"/>
  <c r="F5104"/>
  <c r="K5104" s="1"/>
  <c r="A5101" l="1"/>
  <c r="B5101" s="1"/>
  <c r="P5101" s="1"/>
  <c r="R5101"/>
  <c r="D5098"/>
  <c r="E5102"/>
  <c r="R5102" s="1"/>
  <c r="C5105"/>
  <c r="F5105"/>
  <c r="K5105" s="1"/>
  <c r="S5101" l="1"/>
  <c r="A5102"/>
  <c r="B5102" s="1"/>
  <c r="P5102" s="1"/>
  <c r="O5102"/>
  <c r="D5099"/>
  <c r="E5103"/>
  <c r="R5103" s="1"/>
  <c r="C5106"/>
  <c r="F5106"/>
  <c r="K5106" s="1"/>
  <c r="S5102" l="1"/>
  <c r="O5103"/>
  <c r="A5103"/>
  <c r="B5103" s="1"/>
  <c r="D5100"/>
  <c r="E5104"/>
  <c r="A5104" s="1"/>
  <c r="B5104" s="1"/>
  <c r="C5107"/>
  <c r="F5107"/>
  <c r="K5107" s="1"/>
  <c r="S5104" l="1"/>
  <c r="P5104"/>
  <c r="S5103"/>
  <c r="P5103"/>
  <c r="R5104"/>
  <c r="O5104"/>
  <c r="D5101"/>
  <c r="E5105"/>
  <c r="R5105" s="1"/>
  <c r="C5108"/>
  <c r="F5108"/>
  <c r="K5108" s="1"/>
  <c r="A5105" l="1"/>
  <c r="B5105" s="1"/>
  <c r="O5105"/>
  <c r="D5102"/>
  <c r="E5106"/>
  <c r="R5106" s="1"/>
  <c r="C5109"/>
  <c r="F5109"/>
  <c r="K5109" s="1"/>
  <c r="A5106" l="1"/>
  <c r="B5106" s="1"/>
  <c r="S5106" s="1"/>
  <c r="P5105"/>
  <c r="S5105"/>
  <c r="O5106"/>
  <c r="D5103"/>
  <c r="E5107"/>
  <c r="R5107" s="1"/>
  <c r="C5110"/>
  <c r="F5110"/>
  <c r="K5110" s="1"/>
  <c r="A5107" l="1"/>
  <c r="B5107" s="1"/>
  <c r="P5107" s="1"/>
  <c r="P5106"/>
  <c r="O5107"/>
  <c r="D5104"/>
  <c r="E5108"/>
  <c r="C5111"/>
  <c r="F5111"/>
  <c r="K5111" s="1"/>
  <c r="S5107" l="1"/>
  <c r="R5108"/>
  <c r="O5108"/>
  <c r="A5108"/>
  <c r="B5108" s="1"/>
  <c r="D5105"/>
  <c r="E5109"/>
  <c r="R5109" s="1"/>
  <c r="C5112"/>
  <c r="F5112"/>
  <c r="K5112" s="1"/>
  <c r="O5109" l="1"/>
  <c r="A5109"/>
  <c r="B5109" s="1"/>
  <c r="S5108"/>
  <c r="P5108"/>
  <c r="D5106"/>
  <c r="E5110"/>
  <c r="R5110" s="1"/>
  <c r="C5113"/>
  <c r="F5113"/>
  <c r="K5113" s="1"/>
  <c r="A5110" l="1"/>
  <c r="B5110" s="1"/>
  <c r="P5110" s="1"/>
  <c r="P5109"/>
  <c r="S5109"/>
  <c r="O5110"/>
  <c r="S5110"/>
  <c r="D5107"/>
  <c r="E5111"/>
  <c r="A5111" s="1"/>
  <c r="B5111" s="1"/>
  <c r="C5114"/>
  <c r="F5114"/>
  <c r="K5114" s="1"/>
  <c r="S5111" l="1"/>
  <c r="P5111"/>
  <c r="O5111"/>
  <c r="R5111"/>
  <c r="D5108"/>
  <c r="E5112"/>
  <c r="O5112" s="1"/>
  <c r="C5115"/>
  <c r="F5115"/>
  <c r="K5115" s="1"/>
  <c r="R5112" l="1"/>
  <c r="A5112"/>
  <c r="B5112" s="1"/>
  <c r="D5109"/>
  <c r="E5113"/>
  <c r="A5113" s="1"/>
  <c r="B5113" s="1"/>
  <c r="C5116"/>
  <c r="F5116"/>
  <c r="K5116" s="1"/>
  <c r="P5113" l="1"/>
  <c r="S5113"/>
  <c r="S5112"/>
  <c r="P5112"/>
  <c r="R5113"/>
  <c r="O5113"/>
  <c r="D5110"/>
  <c r="E5114"/>
  <c r="C5117"/>
  <c r="F5117"/>
  <c r="K5117" s="1"/>
  <c r="O5114" l="1"/>
  <c r="A5114"/>
  <c r="B5114" s="1"/>
  <c r="R5114"/>
  <c r="D5111"/>
  <c r="E5115"/>
  <c r="R5115" s="1"/>
  <c r="C5118"/>
  <c r="F5118"/>
  <c r="O5115" l="1"/>
  <c r="S5114"/>
  <c r="P5114"/>
  <c r="A5115"/>
  <c r="B5115" s="1"/>
  <c r="D5112"/>
  <c r="E5116"/>
  <c r="O5116" s="1"/>
  <c r="C5119"/>
  <c r="F5119"/>
  <c r="R5116" l="1"/>
  <c r="P5115"/>
  <c r="S5115"/>
  <c r="A5116"/>
  <c r="B5116" s="1"/>
  <c r="D5113"/>
  <c r="E5117"/>
  <c r="R5117" s="1"/>
  <c r="C5120"/>
  <c r="F5120"/>
  <c r="K5120" s="1"/>
  <c r="S5116" l="1"/>
  <c r="P5116"/>
  <c r="O5117"/>
  <c r="A5117"/>
  <c r="B5117" s="1"/>
  <c r="D5114"/>
  <c r="E5118"/>
  <c r="A5118" s="1"/>
  <c r="B5118" s="1"/>
  <c r="C5121"/>
  <c r="F5121"/>
  <c r="K5121" s="1"/>
  <c r="P5117" l="1"/>
  <c r="S5117"/>
  <c r="D5115"/>
  <c r="E5119"/>
  <c r="A5119" s="1"/>
  <c r="B5119" s="1"/>
  <c r="C5122"/>
  <c r="F5122"/>
  <c r="S5119" l="1"/>
  <c r="P5119"/>
  <c r="D5116"/>
  <c r="E5120"/>
  <c r="O5120" s="1"/>
  <c r="C5123"/>
  <c r="F5123"/>
  <c r="K5123" s="1"/>
  <c r="R5120" l="1"/>
  <c r="A5120"/>
  <c r="B5120" s="1"/>
  <c r="D5117"/>
  <c r="E5121"/>
  <c r="A5121" s="1"/>
  <c r="B5121" s="1"/>
  <c r="C5124"/>
  <c r="F5124"/>
  <c r="K5124" s="1"/>
  <c r="P5121" l="1"/>
  <c r="S5121"/>
  <c r="S5120"/>
  <c r="P5120"/>
  <c r="R5121"/>
  <c r="O5121"/>
  <c r="D5118"/>
  <c r="E5122"/>
  <c r="C5125"/>
  <c r="F5125"/>
  <c r="K5125" s="1"/>
  <c r="A5122" l="1"/>
  <c r="D5119"/>
  <c r="E5123"/>
  <c r="R5123" s="1"/>
  <c r="C5126"/>
  <c r="F5126"/>
  <c r="K5126" s="1"/>
  <c r="A5123" l="1"/>
  <c r="B5123" s="1"/>
  <c r="S5123" s="1"/>
  <c r="B5122"/>
  <c r="O5123"/>
  <c r="D5120"/>
  <c r="E5124"/>
  <c r="C5127"/>
  <c r="F5127"/>
  <c r="K5127" s="1"/>
  <c r="P5123" l="1"/>
  <c r="O5124"/>
  <c r="A5124"/>
  <c r="B5124" s="1"/>
  <c r="S5122"/>
  <c r="P5122"/>
  <c r="R5124"/>
  <c r="D5121"/>
  <c r="E5125"/>
  <c r="A5125" s="1"/>
  <c r="B5125" s="1"/>
  <c r="C5128"/>
  <c r="F5128"/>
  <c r="K5128" s="1"/>
  <c r="P5125" l="1"/>
  <c r="S5125"/>
  <c r="R5125"/>
  <c r="S5124"/>
  <c r="P5124"/>
  <c r="O5125"/>
  <c r="D5122"/>
  <c r="E5126"/>
  <c r="O5126" s="1"/>
  <c r="C5129"/>
  <c r="F5129"/>
  <c r="K5129" s="1"/>
  <c r="R5126" l="1"/>
  <c r="A5126"/>
  <c r="B5126" s="1"/>
  <c r="D5123"/>
  <c r="E5127"/>
  <c r="C5130"/>
  <c r="F5130"/>
  <c r="K5130" s="1"/>
  <c r="O5127" l="1"/>
  <c r="A5127"/>
  <c r="B5127" s="1"/>
  <c r="S5126"/>
  <c r="P5126"/>
  <c r="R5127"/>
  <c r="D5124"/>
  <c r="E5128"/>
  <c r="A5128" s="1"/>
  <c r="B5128" s="1"/>
  <c r="C5131"/>
  <c r="F5131"/>
  <c r="K5131" s="1"/>
  <c r="S5128" l="1"/>
  <c r="P5128"/>
  <c r="O5128"/>
  <c r="S5127"/>
  <c r="P5127"/>
  <c r="R5128"/>
  <c r="D5125"/>
  <c r="E5129"/>
  <c r="C5132"/>
  <c r="F5132"/>
  <c r="K5132" s="1"/>
  <c r="O5129" l="1"/>
  <c r="R5129"/>
  <c r="A5129"/>
  <c r="B5129" s="1"/>
  <c r="D5126"/>
  <c r="E5130"/>
  <c r="O5130" s="1"/>
  <c r="C5133"/>
  <c r="F5133"/>
  <c r="K5133" s="1"/>
  <c r="A5130" l="1"/>
  <c r="B5130" s="1"/>
  <c r="S5130" s="1"/>
  <c r="R5130"/>
  <c r="P5129"/>
  <c r="S5129"/>
  <c r="D5127"/>
  <c r="E5131"/>
  <c r="O5131" s="1"/>
  <c r="C5134"/>
  <c r="F5134"/>
  <c r="K5134" s="1"/>
  <c r="P5130" l="1"/>
  <c r="A5131"/>
  <c r="B5131" s="1"/>
  <c r="R5131"/>
  <c r="D5128"/>
  <c r="E5132"/>
  <c r="C5135"/>
  <c r="F5135"/>
  <c r="K5135" s="1"/>
  <c r="S5131" l="1"/>
  <c r="P5131"/>
  <c r="A5132"/>
  <c r="B5132" s="1"/>
  <c r="O5132"/>
  <c r="R5132"/>
  <c r="D5129"/>
  <c r="E5133"/>
  <c r="O5133" s="1"/>
  <c r="C5136"/>
  <c r="F5136"/>
  <c r="K5136" s="1"/>
  <c r="R5133" l="1"/>
  <c r="S5132"/>
  <c r="P5132"/>
  <c r="A5133"/>
  <c r="B5133" s="1"/>
  <c r="D5130"/>
  <c r="E5134"/>
  <c r="C5137"/>
  <c r="F5137"/>
  <c r="K5137" s="1"/>
  <c r="A5134" l="1"/>
  <c r="B5134" s="1"/>
  <c r="P5133"/>
  <c r="S5133"/>
  <c r="O5134"/>
  <c r="R5134"/>
  <c r="D5131"/>
  <c r="E5135"/>
  <c r="O5135" s="1"/>
  <c r="C5138"/>
  <c r="F5138"/>
  <c r="K5138" s="1"/>
  <c r="S5134" l="1"/>
  <c r="P5134"/>
  <c r="A5135"/>
  <c r="B5135" s="1"/>
  <c r="R5135"/>
  <c r="D5132"/>
  <c r="E5136"/>
  <c r="R5136" s="1"/>
  <c r="C5139"/>
  <c r="F5139"/>
  <c r="K5139" s="1"/>
  <c r="O5136" l="1"/>
  <c r="S5135"/>
  <c r="P5135"/>
  <c r="A5136"/>
  <c r="B5136" s="1"/>
  <c r="D5133"/>
  <c r="E5137"/>
  <c r="C5140"/>
  <c r="F5140"/>
  <c r="K5140" s="1"/>
  <c r="R5137" l="1"/>
  <c r="O5137"/>
  <c r="S5136"/>
  <c r="P5136"/>
  <c r="A5137"/>
  <c r="B5137" s="1"/>
  <c r="D5134"/>
  <c r="E5138"/>
  <c r="A5138" s="1"/>
  <c r="B5138" s="1"/>
  <c r="C5141"/>
  <c r="F5141"/>
  <c r="K5141" s="1"/>
  <c r="S5138" l="1"/>
  <c r="P5138"/>
  <c r="R5138"/>
  <c r="P5137"/>
  <c r="S5137"/>
  <c r="O5138"/>
  <c r="D5135"/>
  <c r="E5139"/>
  <c r="A5139" s="1"/>
  <c r="B5139" s="1"/>
  <c r="C5142"/>
  <c r="F5142"/>
  <c r="K5142" s="1"/>
  <c r="S5139" l="1"/>
  <c r="P5139"/>
  <c r="R5139"/>
  <c r="O5139"/>
  <c r="D5136"/>
  <c r="E5140"/>
  <c r="R5140" s="1"/>
  <c r="C5143"/>
  <c r="F5143"/>
  <c r="K5143" s="1"/>
  <c r="A5140" l="1"/>
  <c r="B5140" s="1"/>
  <c r="S5140" s="1"/>
  <c r="O5140"/>
  <c r="D5137"/>
  <c r="E5141"/>
  <c r="C5144"/>
  <c r="F5144"/>
  <c r="K5144" s="1"/>
  <c r="P5140" l="1"/>
  <c r="R5141"/>
  <c r="O5141"/>
  <c r="A5141"/>
  <c r="B5141" s="1"/>
  <c r="D5138"/>
  <c r="E5142"/>
  <c r="C5145"/>
  <c r="F5145"/>
  <c r="K5145" s="1"/>
  <c r="A5142" l="1"/>
  <c r="B5142" s="1"/>
  <c r="P5141"/>
  <c r="S5141"/>
  <c r="O5142"/>
  <c r="R5142"/>
  <c r="D5139"/>
  <c r="E5143"/>
  <c r="O5143" s="1"/>
  <c r="C5146"/>
  <c r="F5146"/>
  <c r="K5146" s="1"/>
  <c r="S5142" l="1"/>
  <c r="P5142"/>
  <c r="A5143"/>
  <c r="B5143" s="1"/>
  <c r="R5143"/>
  <c r="D5140"/>
  <c r="E5144"/>
  <c r="R5144" s="1"/>
  <c r="C5147"/>
  <c r="F5147"/>
  <c r="K5147" s="1"/>
  <c r="O5144" l="1"/>
  <c r="S5143"/>
  <c r="P5143"/>
  <c r="A5144"/>
  <c r="B5144" s="1"/>
  <c r="D5141"/>
  <c r="E5145"/>
  <c r="C5148"/>
  <c r="F5148"/>
  <c r="R5145" l="1"/>
  <c r="O5145"/>
  <c r="S5144"/>
  <c r="P5144"/>
  <c r="A5145"/>
  <c r="B5145" s="1"/>
  <c r="D5142"/>
  <c r="E5146"/>
  <c r="O5146" s="1"/>
  <c r="C5149"/>
  <c r="F5149"/>
  <c r="R5146" l="1"/>
  <c r="A5146"/>
  <c r="B5146" s="1"/>
  <c r="P5145"/>
  <c r="S5145"/>
  <c r="D5143"/>
  <c r="E5147"/>
  <c r="A5147" s="1"/>
  <c r="B5147" s="1"/>
  <c r="C5150"/>
  <c r="F5150"/>
  <c r="K5150" s="1"/>
  <c r="S5147" l="1"/>
  <c r="P5147"/>
  <c r="O5147"/>
  <c r="S5146"/>
  <c r="P5146"/>
  <c r="R5147"/>
  <c r="D5144"/>
  <c r="E5148"/>
  <c r="C5151"/>
  <c r="F5151"/>
  <c r="K5151" s="1"/>
  <c r="A5148" l="1"/>
  <c r="B5148" s="1"/>
  <c r="D5145"/>
  <c r="E5149"/>
  <c r="C5152"/>
  <c r="F5152"/>
  <c r="A5149" l="1"/>
  <c r="B5149" s="1"/>
  <c r="S5148"/>
  <c r="P5148"/>
  <c r="D5146"/>
  <c r="E5150"/>
  <c r="O5150" s="1"/>
  <c r="C5153"/>
  <c r="F5153"/>
  <c r="K5153" s="1"/>
  <c r="A5150" l="1"/>
  <c r="B5150" s="1"/>
  <c r="S5150" s="1"/>
  <c r="R5150"/>
  <c r="D5147"/>
  <c r="E5151"/>
  <c r="O5151" s="1"/>
  <c r="C5154"/>
  <c r="F5154"/>
  <c r="K5154" s="1"/>
  <c r="P5150" l="1"/>
  <c r="A5151"/>
  <c r="B5151" s="1"/>
  <c r="R5151"/>
  <c r="D5148"/>
  <c r="E5152"/>
  <c r="C5155"/>
  <c r="F5155"/>
  <c r="K5155" s="1"/>
  <c r="S5151" l="1"/>
  <c r="P5151"/>
  <c r="A5152"/>
  <c r="D5149"/>
  <c r="E5153"/>
  <c r="R5153" s="1"/>
  <c r="C5156"/>
  <c r="F5156"/>
  <c r="K5156" s="1"/>
  <c r="O5153" l="1"/>
  <c r="B5152"/>
  <c r="A5153"/>
  <c r="B5153" s="1"/>
  <c r="D5150"/>
  <c r="E5154"/>
  <c r="O5154" s="1"/>
  <c r="C5157"/>
  <c r="F5157"/>
  <c r="K5157" s="1"/>
  <c r="R5154" l="1"/>
  <c r="S5153"/>
  <c r="P5153"/>
  <c r="A5154"/>
  <c r="B5154" s="1"/>
  <c r="D5151"/>
  <c r="E5155"/>
  <c r="C5158"/>
  <c r="F5158"/>
  <c r="K5158" s="1"/>
  <c r="A5155" l="1"/>
  <c r="B5155" s="1"/>
  <c r="R5155"/>
  <c r="S5154"/>
  <c r="P5154"/>
  <c r="O5155"/>
  <c r="D5152"/>
  <c r="E5156"/>
  <c r="C5159"/>
  <c r="F5159"/>
  <c r="K5159" s="1"/>
  <c r="S5155" l="1"/>
  <c r="P5155"/>
  <c r="O5156"/>
  <c r="A5156"/>
  <c r="B5156" s="1"/>
  <c r="R5156"/>
  <c r="D5153"/>
  <c r="E5157"/>
  <c r="O5157" s="1"/>
  <c r="C5160"/>
  <c r="F5160"/>
  <c r="K5160" s="1"/>
  <c r="A5157" l="1"/>
  <c r="B5157" s="1"/>
  <c r="S5156"/>
  <c r="P5156"/>
  <c r="R5157"/>
  <c r="D5154"/>
  <c r="E5158"/>
  <c r="R5158" s="1"/>
  <c r="C5161"/>
  <c r="F5161"/>
  <c r="K5161" s="1"/>
  <c r="A5158" l="1"/>
  <c r="B5158" s="1"/>
  <c r="S5157"/>
  <c r="P5157"/>
  <c r="O5158"/>
  <c r="D5155"/>
  <c r="E5159"/>
  <c r="A5159" s="1"/>
  <c r="B5159" s="1"/>
  <c r="C5162"/>
  <c r="F5162"/>
  <c r="K5162" s="1"/>
  <c r="R5159" l="1"/>
  <c r="S5159"/>
  <c r="P5159"/>
  <c r="O5159"/>
  <c r="S5158"/>
  <c r="P5158"/>
  <c r="D5156"/>
  <c r="E5160"/>
  <c r="R5160" s="1"/>
  <c r="C5163"/>
  <c r="F5163"/>
  <c r="K5163" s="1"/>
  <c r="A5160" l="1"/>
  <c r="B5160" s="1"/>
  <c r="S5160" s="1"/>
  <c r="O5160"/>
  <c r="D5157"/>
  <c r="E5161"/>
  <c r="C5164"/>
  <c r="F5164"/>
  <c r="K5164" s="1"/>
  <c r="P5160" l="1"/>
  <c r="O5161"/>
  <c r="R5161"/>
  <c r="A5161"/>
  <c r="B5161" s="1"/>
  <c r="D5158"/>
  <c r="E5162"/>
  <c r="C5165"/>
  <c r="F5165"/>
  <c r="K5165" s="1"/>
  <c r="A5162" l="1"/>
  <c r="B5162" s="1"/>
  <c r="S5161"/>
  <c r="P5161"/>
  <c r="R5162"/>
  <c r="O5162"/>
  <c r="D5159"/>
  <c r="E5163"/>
  <c r="R5163" s="1"/>
  <c r="C5166"/>
  <c r="F5166"/>
  <c r="K5166" s="1"/>
  <c r="S5162" l="1"/>
  <c r="P5162"/>
  <c r="A5163"/>
  <c r="B5163" s="1"/>
  <c r="O5163"/>
  <c r="D5160"/>
  <c r="E5164"/>
  <c r="R5164" s="1"/>
  <c r="C5167"/>
  <c r="F5167"/>
  <c r="K5167" s="1"/>
  <c r="A5164" l="1"/>
  <c r="B5164" s="1"/>
  <c r="S5164" s="1"/>
  <c r="S5163"/>
  <c r="P5163"/>
  <c r="O5164"/>
  <c r="D5161"/>
  <c r="E5165"/>
  <c r="A5165" s="1"/>
  <c r="B5165" s="1"/>
  <c r="C5168"/>
  <c r="F5168"/>
  <c r="K5168" s="1"/>
  <c r="P5164" l="1"/>
  <c r="S5165"/>
  <c r="P5165"/>
  <c r="O5165"/>
  <c r="R5165"/>
  <c r="D5162"/>
  <c r="E5166"/>
  <c r="O5166" s="1"/>
  <c r="C5169"/>
  <c r="F5169"/>
  <c r="K5169" s="1"/>
  <c r="R5166" l="1"/>
  <c r="A5166"/>
  <c r="B5166" s="1"/>
  <c r="D5163"/>
  <c r="E5167"/>
  <c r="A5167" s="1"/>
  <c r="B5167" s="1"/>
  <c r="C5170"/>
  <c r="F5170"/>
  <c r="K5170" s="1"/>
  <c r="S5167" l="1"/>
  <c r="P5167"/>
  <c r="S5166"/>
  <c r="P5166"/>
  <c r="O5167"/>
  <c r="R5167"/>
  <c r="D5164"/>
  <c r="E5168"/>
  <c r="C5171"/>
  <c r="F5171"/>
  <c r="K5171" s="1"/>
  <c r="O5168" l="1"/>
  <c r="A5168"/>
  <c r="B5168" s="1"/>
  <c r="R5168"/>
  <c r="D5165"/>
  <c r="E5169"/>
  <c r="R5169" s="1"/>
  <c r="C5172"/>
  <c r="F5172"/>
  <c r="K5172" s="1"/>
  <c r="O5169" l="1"/>
  <c r="S5168"/>
  <c r="P5168"/>
  <c r="A5169"/>
  <c r="B5169" s="1"/>
  <c r="D5166"/>
  <c r="E5170"/>
  <c r="A5170" s="1"/>
  <c r="B5170" s="1"/>
  <c r="C5173"/>
  <c r="F5173"/>
  <c r="K5173" s="1"/>
  <c r="S5170" l="1"/>
  <c r="P5170"/>
  <c r="R5170"/>
  <c r="O5170"/>
  <c r="S5169"/>
  <c r="P5169"/>
  <c r="D5167"/>
  <c r="E5171"/>
  <c r="R5171" s="1"/>
  <c r="C5174"/>
  <c r="F5174"/>
  <c r="K5174" s="1"/>
  <c r="A5171" l="1"/>
  <c r="B5171" s="1"/>
  <c r="S5171" s="1"/>
  <c r="O5171"/>
  <c r="D5168"/>
  <c r="E5172"/>
  <c r="R5172" s="1"/>
  <c r="C5175"/>
  <c r="F5175"/>
  <c r="K5175" s="1"/>
  <c r="P5171" l="1"/>
  <c r="A5172"/>
  <c r="B5172" s="1"/>
  <c r="S5172" s="1"/>
  <c r="O5172"/>
  <c r="D5169"/>
  <c r="E5173"/>
  <c r="R5173" s="1"/>
  <c r="C5176"/>
  <c r="F5176"/>
  <c r="K5176" s="1"/>
  <c r="P5172" l="1"/>
  <c r="A5173"/>
  <c r="B5173" s="1"/>
  <c r="P5173" s="1"/>
  <c r="O5173"/>
  <c r="D5170"/>
  <c r="E5174"/>
  <c r="O5174" s="1"/>
  <c r="C5177"/>
  <c r="F5177"/>
  <c r="K5177" s="1"/>
  <c r="S5173" l="1"/>
  <c r="R5174"/>
  <c r="A5174"/>
  <c r="B5174" s="1"/>
  <c r="D5171"/>
  <c r="E5175"/>
  <c r="A5175" s="1"/>
  <c r="B5175" s="1"/>
  <c r="C5178"/>
  <c r="F5178"/>
  <c r="K5178" s="1"/>
  <c r="S5175" l="1"/>
  <c r="P5175"/>
  <c r="S5174"/>
  <c r="P5174"/>
  <c r="O5175"/>
  <c r="R5175"/>
  <c r="D5172"/>
  <c r="E5176"/>
  <c r="C5179"/>
  <c r="F5179"/>
  <c r="O5176" l="1"/>
  <c r="A5176"/>
  <c r="B5176" s="1"/>
  <c r="R5176"/>
  <c r="D5173"/>
  <c r="E5177"/>
  <c r="O5177" s="1"/>
  <c r="C5180"/>
  <c r="F5180"/>
  <c r="A5177" l="1"/>
  <c r="B5177" s="1"/>
  <c r="S5176"/>
  <c r="P5176"/>
  <c r="R5177"/>
  <c r="D5174"/>
  <c r="E5178"/>
  <c r="O5178" s="1"/>
  <c r="C5181"/>
  <c r="F5181"/>
  <c r="K5181" s="1"/>
  <c r="A5178" l="1"/>
  <c r="B5178" s="1"/>
  <c r="P5178" s="1"/>
  <c r="R5178"/>
  <c r="S5177"/>
  <c r="P5177"/>
  <c r="D5175"/>
  <c r="E5179"/>
  <c r="C5182"/>
  <c r="F5182"/>
  <c r="K5182" s="1"/>
  <c r="S5178" l="1"/>
  <c r="A5179"/>
  <c r="B5179" s="1"/>
  <c r="D5176"/>
  <c r="E5180"/>
  <c r="C5183"/>
  <c r="F5183"/>
  <c r="A5180" l="1"/>
  <c r="B5180" s="1"/>
  <c r="D5177"/>
  <c r="E5181"/>
  <c r="R5181" s="1"/>
  <c r="C5184"/>
  <c r="F5184"/>
  <c r="K5184" s="1"/>
  <c r="A5181" l="1"/>
  <c r="B5181" s="1"/>
  <c r="S5181" s="1"/>
  <c r="S5180"/>
  <c r="P5180"/>
  <c r="P5181"/>
  <c r="O5181"/>
  <c r="D5178"/>
  <c r="E5182"/>
  <c r="A5182" s="1"/>
  <c r="B5182" s="1"/>
  <c r="C5185"/>
  <c r="F5185"/>
  <c r="K5185" s="1"/>
  <c r="S5182" l="1"/>
  <c r="P5182"/>
  <c r="R5182"/>
  <c r="O5182"/>
  <c r="D5179"/>
  <c r="E5183"/>
  <c r="A5183" s="1"/>
  <c r="C5186"/>
  <c r="F5186"/>
  <c r="K5186" s="1"/>
  <c r="B5183" l="1"/>
  <c r="D5180"/>
  <c r="E5184"/>
  <c r="A5184" s="1"/>
  <c r="B5184" s="1"/>
  <c r="C5187"/>
  <c r="F5187"/>
  <c r="K5187" s="1"/>
  <c r="R5184" l="1"/>
  <c r="S5184"/>
  <c r="P5184"/>
  <c r="S5183"/>
  <c r="P5183"/>
  <c r="O5184"/>
  <c r="D5181"/>
  <c r="E5185"/>
  <c r="O5185" s="1"/>
  <c r="F5188"/>
  <c r="K5188" s="1"/>
  <c r="C5188"/>
  <c r="A5185" l="1"/>
  <c r="B5185" s="1"/>
  <c r="R5185"/>
  <c r="D5182"/>
  <c r="E5186"/>
  <c r="C5189"/>
  <c r="F5189"/>
  <c r="K5189" s="1"/>
  <c r="S5185" l="1"/>
  <c r="P5185"/>
  <c r="A5186"/>
  <c r="B5186" s="1"/>
  <c r="O5186"/>
  <c r="R5186"/>
  <c r="D5183"/>
  <c r="E5187"/>
  <c r="O5187" s="1"/>
  <c r="C5190"/>
  <c r="F5190"/>
  <c r="K5190" s="1"/>
  <c r="R5187" l="1"/>
  <c r="S5186"/>
  <c r="P5186"/>
  <c r="A5187"/>
  <c r="B5187" s="1"/>
  <c r="D5184"/>
  <c r="E5188"/>
  <c r="C5191"/>
  <c r="F5191"/>
  <c r="K5191" s="1"/>
  <c r="A5188" l="1"/>
  <c r="B5188" s="1"/>
  <c r="S5187"/>
  <c r="P5187"/>
  <c r="R5188"/>
  <c r="O5188"/>
  <c r="D5185"/>
  <c r="E5189"/>
  <c r="O5189" s="1"/>
  <c r="C5192"/>
  <c r="F5192"/>
  <c r="K5192" s="1"/>
  <c r="S5188" l="1"/>
  <c r="P5188"/>
  <c r="A5189"/>
  <c r="B5189" s="1"/>
  <c r="R5189"/>
  <c r="D5186"/>
  <c r="E5190"/>
  <c r="R5190" s="1"/>
  <c r="C5193"/>
  <c r="F5193"/>
  <c r="K5193" s="1"/>
  <c r="O5190" l="1"/>
  <c r="S5189"/>
  <c r="P5189"/>
  <c r="A5190"/>
  <c r="B5190" s="1"/>
  <c r="D5187"/>
  <c r="E5191"/>
  <c r="C5194"/>
  <c r="F5194"/>
  <c r="K5194" s="1"/>
  <c r="R5191" l="1"/>
  <c r="O5191"/>
  <c r="S5190"/>
  <c r="P5190"/>
  <c r="A5191"/>
  <c r="B5191" s="1"/>
  <c r="D5188"/>
  <c r="E5192"/>
  <c r="A5192" s="1"/>
  <c r="B5192" s="1"/>
  <c r="C5195"/>
  <c r="F5195"/>
  <c r="K5195" s="1"/>
  <c r="S5192" l="1"/>
  <c r="P5192"/>
  <c r="O5192"/>
  <c r="S5191"/>
  <c r="P5191"/>
  <c r="R5192"/>
  <c r="D5189"/>
  <c r="E5193"/>
  <c r="A5193" s="1"/>
  <c r="B5193" s="1"/>
  <c r="F5196"/>
  <c r="K5196" s="1"/>
  <c r="C5196"/>
  <c r="S5193" l="1"/>
  <c r="P5193"/>
  <c r="R5193"/>
  <c r="O5193"/>
  <c r="D5190"/>
  <c r="E5194"/>
  <c r="R5194" s="1"/>
  <c r="C5197"/>
  <c r="F5197"/>
  <c r="K5197" s="1"/>
  <c r="O5194" l="1"/>
  <c r="A5194"/>
  <c r="B5194" s="1"/>
  <c r="D5191"/>
  <c r="E5195"/>
  <c r="A5195" s="1"/>
  <c r="B5195" s="1"/>
  <c r="C5198"/>
  <c r="F5198"/>
  <c r="K5198" s="1"/>
  <c r="S5195" l="1"/>
  <c r="P5195"/>
  <c r="S5194"/>
  <c r="P5194"/>
  <c r="R5195"/>
  <c r="O5195"/>
  <c r="D5192"/>
  <c r="E5196"/>
  <c r="C5199"/>
  <c r="F5199"/>
  <c r="K5199" s="1"/>
  <c r="A5196" l="1"/>
  <c r="B5196" s="1"/>
  <c r="R5196"/>
  <c r="O5196"/>
  <c r="D5193"/>
  <c r="E5197"/>
  <c r="R5197" s="1"/>
  <c r="C5200"/>
  <c r="F5200"/>
  <c r="K5200" s="1"/>
  <c r="A5197" l="1"/>
  <c r="B5197" s="1"/>
  <c r="P5197" s="1"/>
  <c r="S5196"/>
  <c r="P5196"/>
  <c r="O5197"/>
  <c r="S5197"/>
  <c r="D5194"/>
  <c r="E5198"/>
  <c r="O5198" s="1"/>
  <c r="C5201"/>
  <c r="F5201"/>
  <c r="K5201" s="1"/>
  <c r="A5198" l="1"/>
  <c r="B5198" s="1"/>
  <c r="R5198"/>
  <c r="D5195"/>
  <c r="E5199"/>
  <c r="C5202"/>
  <c r="F5202"/>
  <c r="K5202" s="1"/>
  <c r="S5198" l="1"/>
  <c r="P5198"/>
  <c r="A5199"/>
  <c r="B5199" s="1"/>
  <c r="R5199"/>
  <c r="O5199"/>
  <c r="D5196"/>
  <c r="E5200"/>
  <c r="R5200" s="1"/>
  <c r="C5203"/>
  <c r="F5203"/>
  <c r="K5203" s="1"/>
  <c r="O5200" l="1"/>
  <c r="S5199"/>
  <c r="P5199"/>
  <c r="A5200"/>
  <c r="B5200" s="1"/>
  <c r="D5197"/>
  <c r="E5201"/>
  <c r="C5204"/>
  <c r="F5204"/>
  <c r="K5204" s="1"/>
  <c r="O5201" l="1"/>
  <c r="S5200"/>
  <c r="P5200"/>
  <c r="A5201"/>
  <c r="B5201" s="1"/>
  <c r="R5201"/>
  <c r="D5198"/>
  <c r="E5202"/>
  <c r="A5202" s="1"/>
  <c r="B5202" s="1"/>
  <c r="C5205"/>
  <c r="F5205"/>
  <c r="K5205" s="1"/>
  <c r="S5202" l="1"/>
  <c r="P5202"/>
  <c r="S5201"/>
  <c r="P5201"/>
  <c r="O5202"/>
  <c r="R5202"/>
  <c r="D5199"/>
  <c r="E5203"/>
  <c r="C5206"/>
  <c r="F5206"/>
  <c r="K5206" s="1"/>
  <c r="A5203" l="1"/>
  <c r="B5203" s="1"/>
  <c r="R5203"/>
  <c r="O5203"/>
  <c r="D5200"/>
  <c r="E5204"/>
  <c r="O5204" s="1"/>
  <c r="C5207"/>
  <c r="F5207"/>
  <c r="K5207" s="1"/>
  <c r="R5204" l="1"/>
  <c r="S5203"/>
  <c r="P5203"/>
  <c r="A5204"/>
  <c r="B5204" s="1"/>
  <c r="D5201"/>
  <c r="E5205"/>
  <c r="R5205" s="1"/>
  <c r="C5208"/>
  <c r="F5208"/>
  <c r="K5208" s="1"/>
  <c r="A5205" l="1"/>
  <c r="B5205" s="1"/>
  <c r="S5205" s="1"/>
  <c r="O5205"/>
  <c r="S5204"/>
  <c r="P5204"/>
  <c r="D5202"/>
  <c r="E5206"/>
  <c r="A5206" s="1"/>
  <c r="B5206" s="1"/>
  <c r="C5209"/>
  <c r="F5209"/>
  <c r="P5205" l="1"/>
  <c r="S5206"/>
  <c r="P5206"/>
  <c r="O5206"/>
  <c r="R5206"/>
  <c r="D5203"/>
  <c r="E5207"/>
  <c r="O5207" s="1"/>
  <c r="C5210"/>
  <c r="F5210"/>
  <c r="R5207" l="1"/>
  <c r="A5207"/>
  <c r="B5207" s="1"/>
  <c r="D5204"/>
  <c r="E5208"/>
  <c r="A5208" s="1"/>
  <c r="B5208" s="1"/>
  <c r="C5211"/>
  <c r="F5211"/>
  <c r="K5211" s="1"/>
  <c r="S5208" l="1"/>
  <c r="P5208"/>
  <c r="S5207"/>
  <c r="P5207"/>
  <c r="O5208"/>
  <c r="R5208"/>
  <c r="D5205"/>
  <c r="E5209"/>
  <c r="F5212"/>
  <c r="K5212" s="1"/>
  <c r="C5212"/>
  <c r="A5209" l="1"/>
  <c r="B5209" s="1"/>
  <c r="D5206"/>
  <c r="E5210"/>
  <c r="A5210" s="1"/>
  <c r="B5210" s="1"/>
  <c r="C5213"/>
  <c r="F5213"/>
  <c r="S5210" l="1"/>
  <c r="P5210"/>
  <c r="D5207"/>
  <c r="E5211"/>
  <c r="C5214"/>
  <c r="F5214"/>
  <c r="K5214" s="1"/>
  <c r="O5211" l="1"/>
  <c r="A5211"/>
  <c r="B5211" s="1"/>
  <c r="R5211"/>
  <c r="D5208"/>
  <c r="E5212"/>
  <c r="C5215"/>
  <c r="F5215"/>
  <c r="K5215" s="1"/>
  <c r="A5212" l="1"/>
  <c r="B5212" s="1"/>
  <c r="R5212"/>
  <c r="S5211"/>
  <c r="P5211"/>
  <c r="O5212"/>
  <c r="D5209"/>
  <c r="E5213"/>
  <c r="C5216"/>
  <c r="F5216"/>
  <c r="K5216" s="1"/>
  <c r="S5212" l="1"/>
  <c r="P5212"/>
  <c r="A5213"/>
  <c r="D5210"/>
  <c r="E5214"/>
  <c r="A5214" s="1"/>
  <c r="B5214" s="1"/>
  <c r="C5217"/>
  <c r="F5217"/>
  <c r="K5217" s="1"/>
  <c r="O5214" l="1"/>
  <c r="S5214"/>
  <c r="P5214"/>
  <c r="R5214"/>
  <c r="B5213"/>
  <c r="D5211"/>
  <c r="E5215"/>
  <c r="O5215" s="1"/>
  <c r="C5218"/>
  <c r="F5218"/>
  <c r="K5218" s="1"/>
  <c r="S5213" l="1"/>
  <c r="P5213"/>
  <c r="R5215"/>
  <c r="A5215"/>
  <c r="B5215" s="1"/>
  <c r="D5212"/>
  <c r="E5216"/>
  <c r="O5216" s="1"/>
  <c r="C5219"/>
  <c r="F5219"/>
  <c r="K5219" s="1"/>
  <c r="R5216" l="1"/>
  <c r="S5215"/>
  <c r="P5215"/>
  <c r="A5216"/>
  <c r="B5216" s="1"/>
  <c r="D5213"/>
  <c r="E5217"/>
  <c r="C5220"/>
  <c r="F5220"/>
  <c r="K5220" s="1"/>
  <c r="O5217" l="1"/>
  <c r="R5217"/>
  <c r="S5216"/>
  <c r="P5216"/>
  <c r="A5217"/>
  <c r="B5217" s="1"/>
  <c r="D5214"/>
  <c r="E5218"/>
  <c r="O5218" s="1"/>
  <c r="C5221"/>
  <c r="F5221"/>
  <c r="K5221" s="1"/>
  <c r="A5218" l="1"/>
  <c r="B5218" s="1"/>
  <c r="S5217"/>
  <c r="P5217"/>
  <c r="R5218"/>
  <c r="D5215"/>
  <c r="E5219"/>
  <c r="O5219" s="1"/>
  <c r="C5222"/>
  <c r="F5222"/>
  <c r="K5222" s="1"/>
  <c r="A5219" l="1"/>
  <c r="B5219" s="1"/>
  <c r="S5218"/>
  <c r="P5218"/>
  <c r="R5219"/>
  <c r="D5216"/>
  <c r="E5220"/>
  <c r="A5220" s="1"/>
  <c r="B5220" s="1"/>
  <c r="C5223"/>
  <c r="F5223"/>
  <c r="K5223" s="1"/>
  <c r="O5220" l="1"/>
  <c r="S5220"/>
  <c r="P5220"/>
  <c r="R5220"/>
  <c r="S5219"/>
  <c r="P5219"/>
  <c r="D5217"/>
  <c r="E5221"/>
  <c r="O5221" s="1"/>
  <c r="C5224"/>
  <c r="F5224"/>
  <c r="K5224" s="1"/>
  <c r="R5221" l="1"/>
  <c r="A5221"/>
  <c r="B5221" s="1"/>
  <c r="D5218"/>
  <c r="E5222"/>
  <c r="O5222" s="1"/>
  <c r="C5225"/>
  <c r="F5225"/>
  <c r="K5225" s="1"/>
  <c r="S5221" l="1"/>
  <c r="P5221"/>
  <c r="A5222"/>
  <c r="B5222" s="1"/>
  <c r="R5222"/>
  <c r="D5219"/>
  <c r="E5223"/>
  <c r="R5223" s="1"/>
  <c r="C5226"/>
  <c r="F5226"/>
  <c r="K5226" s="1"/>
  <c r="A5223" l="1"/>
  <c r="B5223" s="1"/>
  <c r="S5223" s="1"/>
  <c r="S5222"/>
  <c r="P5222"/>
  <c r="O5223"/>
  <c r="D5220"/>
  <c r="E5224"/>
  <c r="A5224" s="1"/>
  <c r="B5224" s="1"/>
  <c r="C5227"/>
  <c r="F5227"/>
  <c r="K5227" s="1"/>
  <c r="P5223" l="1"/>
  <c r="S5224"/>
  <c r="P5224"/>
  <c r="R5224"/>
  <c r="O5224"/>
  <c r="D5221"/>
  <c r="E5225"/>
  <c r="R5225" s="1"/>
  <c r="C5228"/>
  <c r="F5228"/>
  <c r="K5228" s="1"/>
  <c r="O5225" l="1"/>
  <c r="A5225"/>
  <c r="B5225" s="1"/>
  <c r="D5222"/>
  <c r="E5226"/>
  <c r="O5226" s="1"/>
  <c r="C5229"/>
  <c r="F5229"/>
  <c r="K5229" s="1"/>
  <c r="S5225" l="1"/>
  <c r="P5225"/>
  <c r="A5226"/>
  <c r="B5226" s="1"/>
  <c r="R5226"/>
  <c r="D5223"/>
  <c r="E5227"/>
  <c r="R5227" s="1"/>
  <c r="C5230"/>
  <c r="F5230"/>
  <c r="K5230" s="1"/>
  <c r="O5227" l="1"/>
  <c r="S5226"/>
  <c r="P5226"/>
  <c r="A5227"/>
  <c r="B5227" s="1"/>
  <c r="D5224"/>
  <c r="E5228"/>
  <c r="C5231"/>
  <c r="F5231"/>
  <c r="K5231" s="1"/>
  <c r="R5228" l="1"/>
  <c r="O5228"/>
  <c r="S5227"/>
  <c r="P5227"/>
  <c r="A5228"/>
  <c r="B5228" s="1"/>
  <c r="D5225"/>
  <c r="E5229"/>
  <c r="A5229" s="1"/>
  <c r="B5229" s="1"/>
  <c r="C5232"/>
  <c r="F5232"/>
  <c r="K5232" s="1"/>
  <c r="S5229" l="1"/>
  <c r="P5229"/>
  <c r="R5229"/>
  <c r="S5228"/>
  <c r="P5228"/>
  <c r="O5229"/>
  <c r="D5226"/>
  <c r="E5230"/>
  <c r="A5230" s="1"/>
  <c r="B5230" s="1"/>
  <c r="C5233"/>
  <c r="F5233"/>
  <c r="K5233" s="1"/>
  <c r="O5230" l="1"/>
  <c r="S5230"/>
  <c r="P5230"/>
  <c r="R5230"/>
  <c r="D5227"/>
  <c r="E5231"/>
  <c r="A5231" s="1"/>
  <c r="B5231" s="1"/>
  <c r="C5234"/>
  <c r="F5234"/>
  <c r="K5234" s="1"/>
  <c r="S5231" l="1"/>
  <c r="P5231"/>
  <c r="O5231"/>
  <c r="R5231"/>
  <c r="D5228"/>
  <c r="E5232"/>
  <c r="O5232" s="1"/>
  <c r="C5235"/>
  <c r="F5235"/>
  <c r="K5235" s="1"/>
  <c r="R5232" l="1"/>
  <c r="A5232"/>
  <c r="B5232" s="1"/>
  <c r="D5229"/>
  <c r="E5233"/>
  <c r="A5233" s="1"/>
  <c r="B5233" s="1"/>
  <c r="C5236"/>
  <c r="F5236"/>
  <c r="K5236" s="1"/>
  <c r="S5233" l="1"/>
  <c r="P5233"/>
  <c r="S5232"/>
  <c r="P5232"/>
  <c r="O5233"/>
  <c r="R5233"/>
  <c r="D5230"/>
  <c r="E5234"/>
  <c r="C5237"/>
  <c r="F5237"/>
  <c r="K5237" s="1"/>
  <c r="O5234" l="1"/>
  <c r="A5234"/>
  <c r="B5234" s="1"/>
  <c r="R5234"/>
  <c r="D5231"/>
  <c r="E5235"/>
  <c r="R5235" s="1"/>
  <c r="C5238"/>
  <c r="F5238"/>
  <c r="K5238" s="1"/>
  <c r="O5235" l="1"/>
  <c r="S5234"/>
  <c r="P5234"/>
  <c r="A5235"/>
  <c r="B5235" s="1"/>
  <c r="D5232"/>
  <c r="E5236"/>
  <c r="A5236" s="1"/>
  <c r="B5236" s="1"/>
  <c r="C5239"/>
  <c r="F5239"/>
  <c r="K5239" s="1"/>
  <c r="S5236" l="1"/>
  <c r="P5236"/>
  <c r="R5236"/>
  <c r="O5236"/>
  <c r="S5235"/>
  <c r="P5235"/>
  <c r="D5233"/>
  <c r="E5237"/>
  <c r="R5237" s="1"/>
  <c r="C5240"/>
  <c r="F5240"/>
  <c r="A5237" l="1"/>
  <c r="B5237" s="1"/>
  <c r="S5237" s="1"/>
  <c r="O5237"/>
  <c r="D5234"/>
  <c r="E5238"/>
  <c r="C5241"/>
  <c r="F5241"/>
  <c r="P5237" l="1"/>
  <c r="O5238"/>
  <c r="A5238"/>
  <c r="B5238" s="1"/>
  <c r="R5238"/>
  <c r="D5235"/>
  <c r="E5239"/>
  <c r="A5239" s="1"/>
  <c r="B5239" s="1"/>
  <c r="C5242"/>
  <c r="F5242"/>
  <c r="K5242" s="1"/>
  <c r="S5239" l="1"/>
  <c r="P5239"/>
  <c r="O5239"/>
  <c r="S5238"/>
  <c r="P5238"/>
  <c r="R5239"/>
  <c r="D5236"/>
  <c r="E5240"/>
  <c r="F5243"/>
  <c r="K5243" s="1"/>
  <c r="C5243"/>
  <c r="A5240" l="1"/>
  <c r="B5240" s="1"/>
  <c r="D5237"/>
  <c r="E5241"/>
  <c r="C5244"/>
  <c r="F5244"/>
  <c r="S5240" l="1"/>
  <c r="P5240"/>
  <c r="A5241"/>
  <c r="B5241" s="1"/>
  <c r="D5238"/>
  <c r="E5242"/>
  <c r="A5242" s="1"/>
  <c r="B5242" s="1"/>
  <c r="C5245"/>
  <c r="F5245"/>
  <c r="K5245" s="1"/>
  <c r="O5242" l="1"/>
  <c r="S5242"/>
  <c r="P5242"/>
  <c r="R5242"/>
  <c r="D5239"/>
  <c r="E5243"/>
  <c r="A5243" s="1"/>
  <c r="B5243" s="1"/>
  <c r="F5246"/>
  <c r="K5246" s="1"/>
  <c r="C5246"/>
  <c r="S5243" l="1"/>
  <c r="P5243"/>
  <c r="O5243"/>
  <c r="R5243"/>
  <c r="D5240"/>
  <c r="E5244"/>
  <c r="C5247"/>
  <c r="F5247"/>
  <c r="K5247" s="1"/>
  <c r="A5244" l="1"/>
  <c r="D5241"/>
  <c r="E5245"/>
  <c r="C5248"/>
  <c r="F5248"/>
  <c r="K5248" s="1"/>
  <c r="R5245" l="1"/>
  <c r="O5245"/>
  <c r="B5244"/>
  <c r="A5245"/>
  <c r="B5245" s="1"/>
  <c r="D5242"/>
  <c r="E5246"/>
  <c r="A5246" s="1"/>
  <c r="B5246" s="1"/>
  <c r="C5249"/>
  <c r="F5249"/>
  <c r="K5249" s="1"/>
  <c r="S5246" l="1"/>
  <c r="P5246"/>
  <c r="R5246"/>
  <c r="S5245"/>
  <c r="P5245"/>
  <c r="O5246"/>
  <c r="D5243"/>
  <c r="E5247"/>
  <c r="O5247" s="1"/>
  <c r="C5250"/>
  <c r="F5250"/>
  <c r="K5250" s="1"/>
  <c r="R5247" l="1"/>
  <c r="A5247"/>
  <c r="B5247" s="1"/>
  <c r="D5244"/>
  <c r="E5248"/>
  <c r="A5248" s="1"/>
  <c r="B5248" s="1"/>
  <c r="C5251"/>
  <c r="F5251"/>
  <c r="K5251" s="1"/>
  <c r="S5248" l="1"/>
  <c r="P5248"/>
  <c r="O5248"/>
  <c r="P5247"/>
  <c r="S5247"/>
  <c r="R5248"/>
  <c r="D5245"/>
  <c r="E5249"/>
  <c r="A5249" s="1"/>
  <c r="B5249" s="1"/>
  <c r="C5252"/>
  <c r="F5252"/>
  <c r="K5252" s="1"/>
  <c r="S5249" l="1"/>
  <c r="P5249"/>
  <c r="R5249"/>
  <c r="O5249"/>
  <c r="D5246"/>
  <c r="E5250"/>
  <c r="R5250" s="1"/>
  <c r="C5253"/>
  <c r="F5253"/>
  <c r="K5253" s="1"/>
  <c r="O5250" l="1"/>
  <c r="A5250"/>
  <c r="B5250" s="1"/>
  <c r="D5247"/>
  <c r="E5251"/>
  <c r="O5251" s="1"/>
  <c r="F5254"/>
  <c r="K5254" s="1"/>
  <c r="C5254"/>
  <c r="S5250" l="1"/>
  <c r="P5250"/>
  <c r="A5251"/>
  <c r="B5251" s="1"/>
  <c r="R5251"/>
  <c r="D5248"/>
  <c r="E5252"/>
  <c r="R5252" s="1"/>
  <c r="C5255"/>
  <c r="F5255"/>
  <c r="K5255" s="1"/>
  <c r="O5252" l="1"/>
  <c r="P5251"/>
  <c r="S5251"/>
  <c r="A5252"/>
  <c r="B5252" s="1"/>
  <c r="D5249"/>
  <c r="E5253"/>
  <c r="F5256"/>
  <c r="K5256" s="1"/>
  <c r="C5256"/>
  <c r="R5253" l="1"/>
  <c r="O5253"/>
  <c r="S5252"/>
  <c r="P5252"/>
  <c r="A5253"/>
  <c r="B5253" s="1"/>
  <c r="D5250"/>
  <c r="E5254"/>
  <c r="A5254" s="1"/>
  <c r="B5254" s="1"/>
  <c r="C5257"/>
  <c r="F5257"/>
  <c r="K5257" s="1"/>
  <c r="S5254" l="1"/>
  <c r="P5254"/>
  <c r="R5254"/>
  <c r="S5253"/>
  <c r="P5253"/>
  <c r="O5254"/>
  <c r="D5251"/>
  <c r="E5255"/>
  <c r="A5255" s="1"/>
  <c r="B5255" s="1"/>
  <c r="C5258"/>
  <c r="F5258"/>
  <c r="K5258" s="1"/>
  <c r="P5255" l="1"/>
  <c r="S5255"/>
  <c r="R5255"/>
  <c r="O5255"/>
  <c r="D5252"/>
  <c r="E5256"/>
  <c r="R5256" s="1"/>
  <c r="F5259"/>
  <c r="K5259" s="1"/>
  <c r="C5259"/>
  <c r="O5256" l="1"/>
  <c r="A5256"/>
  <c r="B5256" s="1"/>
  <c r="D5253"/>
  <c r="E5257"/>
  <c r="A5257" s="1"/>
  <c r="B5257" s="1"/>
  <c r="F5260"/>
  <c r="K5260" s="1"/>
  <c r="C5260"/>
  <c r="S5257" l="1"/>
  <c r="P5257"/>
  <c r="S5256"/>
  <c r="P5256"/>
  <c r="R5257"/>
  <c r="O5257"/>
  <c r="D5254"/>
  <c r="E5258"/>
  <c r="C5261"/>
  <c r="F5261"/>
  <c r="K5261" s="1"/>
  <c r="A5258" l="1"/>
  <c r="B5258" s="1"/>
  <c r="O5258"/>
  <c r="R5258"/>
  <c r="D5255"/>
  <c r="E5259"/>
  <c r="C5262"/>
  <c r="F5262"/>
  <c r="K5262" s="1"/>
  <c r="S5258" l="1"/>
  <c r="P5258"/>
  <c r="O5259"/>
  <c r="A5259"/>
  <c r="B5259" s="1"/>
  <c r="R5259"/>
  <c r="D5256"/>
  <c r="E5260"/>
  <c r="A5260" s="1"/>
  <c r="B5260" s="1"/>
  <c r="C5263"/>
  <c r="F5263"/>
  <c r="K5263" s="1"/>
  <c r="S5260" l="1"/>
  <c r="P5260"/>
  <c r="P5259"/>
  <c r="S5259"/>
  <c r="O5260"/>
  <c r="R5260"/>
  <c r="D5257"/>
  <c r="E5261"/>
  <c r="C5264"/>
  <c r="F5264"/>
  <c r="K5264" s="1"/>
  <c r="A5261" l="1"/>
  <c r="B5261" s="1"/>
  <c r="R5261"/>
  <c r="O5261"/>
  <c r="D5258"/>
  <c r="E5262"/>
  <c r="O5262" s="1"/>
  <c r="C5265"/>
  <c r="F5265"/>
  <c r="K5265" s="1"/>
  <c r="A5262" l="1"/>
  <c r="B5262" s="1"/>
  <c r="P5262" s="1"/>
  <c r="S5261"/>
  <c r="P5261"/>
  <c r="R5262"/>
  <c r="S5262"/>
  <c r="D5259"/>
  <c r="E5263"/>
  <c r="O5263" s="1"/>
  <c r="C5266"/>
  <c r="F5266"/>
  <c r="K5266" s="1"/>
  <c r="A5263" l="1"/>
  <c r="B5263" s="1"/>
  <c r="R5263"/>
  <c r="D5260"/>
  <c r="E5264"/>
  <c r="C5267"/>
  <c r="F5267"/>
  <c r="K5267" s="1"/>
  <c r="P5263" l="1"/>
  <c r="S5263"/>
  <c r="O5264"/>
  <c r="A5264"/>
  <c r="B5264" s="1"/>
  <c r="R5264"/>
  <c r="D5261"/>
  <c r="E5265"/>
  <c r="O5265" s="1"/>
  <c r="C5268"/>
  <c r="F5268"/>
  <c r="K5268" s="1"/>
  <c r="R5265" l="1"/>
  <c r="S5264"/>
  <c r="P5264"/>
  <c r="A5265"/>
  <c r="B5265" s="1"/>
  <c r="D5262"/>
  <c r="E5266"/>
  <c r="C5269"/>
  <c r="F5269"/>
  <c r="K5269" s="1"/>
  <c r="O5266" l="1"/>
  <c r="R5266"/>
  <c r="S5265"/>
  <c r="P5265"/>
  <c r="A5266"/>
  <c r="B5266" s="1"/>
  <c r="D5263"/>
  <c r="E5267"/>
  <c r="O5267" s="1"/>
  <c r="C5270"/>
  <c r="F5270"/>
  <c r="K5270" s="1"/>
  <c r="A5267" l="1"/>
  <c r="B5267" s="1"/>
  <c r="S5266"/>
  <c r="P5266"/>
  <c r="R5267"/>
  <c r="D5264"/>
  <c r="E5268"/>
  <c r="O5268" s="1"/>
  <c r="C5271"/>
  <c r="F5271"/>
  <c r="A5268" l="1"/>
  <c r="B5268" s="1"/>
  <c r="P5267"/>
  <c r="S5267"/>
  <c r="R5268"/>
  <c r="D5265"/>
  <c r="E5269"/>
  <c r="A5269" s="1"/>
  <c r="B5269" s="1"/>
  <c r="C5272"/>
  <c r="F5272"/>
  <c r="O5269" l="1"/>
  <c r="S5269"/>
  <c r="P5269"/>
  <c r="R5269"/>
  <c r="S5268"/>
  <c r="P5268"/>
  <c r="D5266"/>
  <c r="E5270"/>
  <c r="O5270" s="1"/>
  <c r="F5273"/>
  <c r="K5273" s="1"/>
  <c r="C5273"/>
  <c r="R5270" l="1"/>
  <c r="A5270"/>
  <c r="B5270" s="1"/>
  <c r="D5267"/>
  <c r="E5271"/>
  <c r="C5274"/>
  <c r="F5274"/>
  <c r="K5274" s="1"/>
  <c r="A5271" l="1"/>
  <c r="B5271" s="1"/>
  <c r="S5270"/>
  <c r="P5270"/>
  <c r="D5268"/>
  <c r="E5272"/>
  <c r="A5272" s="1"/>
  <c r="B5272" s="1"/>
  <c r="C5275"/>
  <c r="F5275"/>
  <c r="S5272" l="1"/>
  <c r="P5272"/>
  <c r="D5269"/>
  <c r="E5273"/>
  <c r="A5273" s="1"/>
  <c r="B5273" s="1"/>
  <c r="C5276"/>
  <c r="F5276"/>
  <c r="K5276" s="1"/>
  <c r="S5273" l="1"/>
  <c r="P5273"/>
  <c r="O5273"/>
  <c r="R5273"/>
  <c r="D5270"/>
  <c r="E5274"/>
  <c r="A5274" s="1"/>
  <c r="B5274" s="1"/>
  <c r="C5277"/>
  <c r="F5277"/>
  <c r="K5277" s="1"/>
  <c r="R5274" l="1"/>
  <c r="S5274"/>
  <c r="P5274"/>
  <c r="O5274"/>
  <c r="D5271"/>
  <c r="E5275"/>
  <c r="C5278"/>
  <c r="F5278"/>
  <c r="K5278" s="1"/>
  <c r="A5275" l="1"/>
  <c r="D5272"/>
  <c r="E5276"/>
  <c r="R5276" s="1"/>
  <c r="C5279"/>
  <c r="F5279"/>
  <c r="K5279" s="1"/>
  <c r="A5276" l="1"/>
  <c r="B5276" s="1"/>
  <c r="S5276" s="1"/>
  <c r="O5276"/>
  <c r="B5275"/>
  <c r="D5273"/>
  <c r="E5277"/>
  <c r="R5277" s="1"/>
  <c r="C5280"/>
  <c r="F5280"/>
  <c r="K5280" s="1"/>
  <c r="P5276" l="1"/>
  <c r="A5277"/>
  <c r="B5277" s="1"/>
  <c r="O5277"/>
  <c r="P5275"/>
  <c r="S5275"/>
  <c r="D5274"/>
  <c r="E5278"/>
  <c r="R5278" s="1"/>
  <c r="C5281"/>
  <c r="F5281"/>
  <c r="K5281" s="1"/>
  <c r="A5278" l="1"/>
  <c r="B5278" s="1"/>
  <c r="S5277"/>
  <c r="P5277"/>
  <c r="O5278"/>
  <c r="D5275"/>
  <c r="E5279"/>
  <c r="A5279" s="1"/>
  <c r="B5279" s="1"/>
  <c r="C5282"/>
  <c r="F5282"/>
  <c r="K5282" s="1"/>
  <c r="O5279" l="1"/>
  <c r="P5279"/>
  <c r="S5279"/>
  <c r="R5279"/>
  <c r="S5278"/>
  <c r="P5278"/>
  <c r="D5276"/>
  <c r="E5280"/>
  <c r="R5280" s="1"/>
  <c r="C5283"/>
  <c r="F5283"/>
  <c r="K5283" s="1"/>
  <c r="A5280" l="1"/>
  <c r="B5280" s="1"/>
  <c r="S5280" s="1"/>
  <c r="O5280"/>
  <c r="D5277"/>
  <c r="E5281"/>
  <c r="C5284"/>
  <c r="F5284"/>
  <c r="K5284" s="1"/>
  <c r="P5280" l="1"/>
  <c r="A5281"/>
  <c r="B5281" s="1"/>
  <c r="R5281"/>
  <c r="O5281"/>
  <c r="D5278"/>
  <c r="E5282"/>
  <c r="C5285"/>
  <c r="F5285"/>
  <c r="K5285" s="1"/>
  <c r="S5281" l="1"/>
  <c r="P5281"/>
  <c r="A5282"/>
  <c r="B5282" s="1"/>
  <c r="R5282"/>
  <c r="O5282"/>
  <c r="D5279"/>
  <c r="E5283"/>
  <c r="A5283" s="1"/>
  <c r="B5283" s="1"/>
  <c r="C5286"/>
  <c r="F5286"/>
  <c r="K5286" s="1"/>
  <c r="P5283" l="1"/>
  <c r="S5283"/>
  <c r="S5282"/>
  <c r="P5282"/>
  <c r="O5283"/>
  <c r="R5283"/>
  <c r="D5280"/>
  <c r="E5284"/>
  <c r="A5284" s="1"/>
  <c r="B5284" s="1"/>
  <c r="C5287"/>
  <c r="F5287"/>
  <c r="K5287" s="1"/>
  <c r="S5284" l="1"/>
  <c r="P5284"/>
  <c r="R5284"/>
  <c r="O5284"/>
  <c r="D5281"/>
  <c r="E5285"/>
  <c r="R5285" s="1"/>
  <c r="C5288"/>
  <c r="F5288"/>
  <c r="K5288" s="1"/>
  <c r="O5285" l="1"/>
  <c r="A5285"/>
  <c r="B5285" s="1"/>
  <c r="D5282"/>
  <c r="E5286"/>
  <c r="A5286" s="1"/>
  <c r="B5286" s="1"/>
  <c r="C5289"/>
  <c r="F5289"/>
  <c r="K5289" s="1"/>
  <c r="S5286" l="1"/>
  <c r="P5286"/>
  <c r="S5285"/>
  <c r="P5285"/>
  <c r="R5286"/>
  <c r="O5286"/>
  <c r="D5283"/>
  <c r="E5287"/>
  <c r="C5290"/>
  <c r="F5290"/>
  <c r="K5290" s="1"/>
  <c r="A5287" l="1"/>
  <c r="B5287" s="1"/>
  <c r="R5287"/>
  <c r="O5287"/>
  <c r="D5284"/>
  <c r="E5288"/>
  <c r="R5288" s="1"/>
  <c r="C5291"/>
  <c r="F5291"/>
  <c r="K5291" s="1"/>
  <c r="A5288" l="1"/>
  <c r="B5288" s="1"/>
  <c r="P5288" s="1"/>
  <c r="P5287"/>
  <c r="S5287"/>
  <c r="O5288"/>
  <c r="S5288"/>
  <c r="D5285"/>
  <c r="E5289"/>
  <c r="A5289" s="1"/>
  <c r="B5289" s="1"/>
  <c r="C5292"/>
  <c r="F5292"/>
  <c r="K5292" s="1"/>
  <c r="S5289" l="1"/>
  <c r="P5289"/>
  <c r="O5289"/>
  <c r="R5289"/>
  <c r="D5286"/>
  <c r="E5290"/>
  <c r="O5290" s="1"/>
  <c r="C5293"/>
  <c r="F5293"/>
  <c r="K5293" s="1"/>
  <c r="R5290" l="1"/>
  <c r="A5290"/>
  <c r="B5290" s="1"/>
  <c r="D5287"/>
  <c r="E5291"/>
  <c r="A5291" s="1"/>
  <c r="B5291" s="1"/>
  <c r="C5294"/>
  <c r="F5294"/>
  <c r="K5294" s="1"/>
  <c r="P5291" l="1"/>
  <c r="S5291"/>
  <c r="S5290"/>
  <c r="P5290"/>
  <c r="O5291"/>
  <c r="R5291"/>
  <c r="D5288"/>
  <c r="E5292"/>
  <c r="C5295"/>
  <c r="F5295"/>
  <c r="K5295" s="1"/>
  <c r="O5292" l="1"/>
  <c r="A5292"/>
  <c r="B5292" s="1"/>
  <c r="R5292"/>
  <c r="D5289"/>
  <c r="E5293"/>
  <c r="R5293" s="1"/>
  <c r="C5296"/>
  <c r="F5296"/>
  <c r="K5296" s="1"/>
  <c r="O5293" l="1"/>
  <c r="S5292"/>
  <c r="P5292"/>
  <c r="A5293"/>
  <c r="B5293" s="1"/>
  <c r="D5290"/>
  <c r="E5294"/>
  <c r="A5294" s="1"/>
  <c r="B5294" s="1"/>
  <c r="C5297"/>
  <c r="F5297"/>
  <c r="K5297" s="1"/>
  <c r="S5294" l="1"/>
  <c r="P5294"/>
  <c r="R5294"/>
  <c r="O5294"/>
  <c r="S5293"/>
  <c r="P5293"/>
  <c r="D5291"/>
  <c r="E5295"/>
  <c r="R5295" s="1"/>
  <c r="C5298"/>
  <c r="F5298"/>
  <c r="K5298" s="1"/>
  <c r="A5295" l="1"/>
  <c r="B5295" s="1"/>
  <c r="P5295" s="1"/>
  <c r="O5295"/>
  <c r="D5292"/>
  <c r="E5296"/>
  <c r="R5296" s="1"/>
  <c r="C5299"/>
  <c r="F5299"/>
  <c r="K5299" s="1"/>
  <c r="S5295" l="1"/>
  <c r="A5296"/>
  <c r="B5296" s="1"/>
  <c r="P5296" s="1"/>
  <c r="O5296"/>
  <c r="D5293"/>
  <c r="E5297"/>
  <c r="R5297" s="1"/>
  <c r="C5300"/>
  <c r="F5300"/>
  <c r="K5300" s="1"/>
  <c r="S5296" l="1"/>
  <c r="O5297"/>
  <c r="A5297"/>
  <c r="B5297" s="1"/>
  <c r="D5294"/>
  <c r="E5298"/>
  <c r="A5298" s="1"/>
  <c r="B5298" s="1"/>
  <c r="C5301"/>
  <c r="F5301"/>
  <c r="S5298" l="1"/>
  <c r="P5298"/>
  <c r="S5297"/>
  <c r="P5297"/>
  <c r="R5298"/>
  <c r="O5298"/>
  <c r="D5295"/>
  <c r="E5299"/>
  <c r="C5302"/>
  <c r="F5302"/>
  <c r="A5299" l="1"/>
  <c r="B5299" s="1"/>
  <c r="O5299"/>
  <c r="R5299"/>
  <c r="D5296"/>
  <c r="E5300"/>
  <c r="O5300" s="1"/>
  <c r="F5303"/>
  <c r="K5303" s="1"/>
  <c r="C5303"/>
  <c r="P5299" l="1"/>
  <c r="S5299"/>
  <c r="A5300"/>
  <c r="B5300" s="1"/>
  <c r="R5300"/>
  <c r="D5297"/>
  <c r="E5301"/>
  <c r="A5301" s="1"/>
  <c r="B5301" s="1"/>
  <c r="C5304"/>
  <c r="F5304"/>
  <c r="K5304" s="1"/>
  <c r="S5300" l="1"/>
  <c r="P5300"/>
  <c r="D5298"/>
  <c r="E5302"/>
  <c r="A5302" s="1"/>
  <c r="B5302" s="1"/>
  <c r="F5305"/>
  <c r="C5305"/>
  <c r="S5302" l="1"/>
  <c r="P5302"/>
  <c r="D5299"/>
  <c r="E5303"/>
  <c r="O5303" s="1"/>
  <c r="C5306"/>
  <c r="F5306"/>
  <c r="K5306" s="1"/>
  <c r="R5303" l="1"/>
  <c r="A5303"/>
  <c r="B5303" s="1"/>
  <c r="D5300"/>
  <c r="E5304"/>
  <c r="A5304" s="1"/>
  <c r="B5304" s="1"/>
  <c r="F5307"/>
  <c r="K5307" s="1"/>
  <c r="C5307"/>
  <c r="S5304" l="1"/>
  <c r="P5304"/>
  <c r="O5304"/>
  <c r="P5303"/>
  <c r="S5303"/>
  <c r="R5304"/>
  <c r="D5301"/>
  <c r="E5305"/>
  <c r="A5305" s="1"/>
  <c r="C5308"/>
  <c r="F5308"/>
  <c r="K5308" s="1"/>
  <c r="B5305" l="1"/>
  <c r="D5302"/>
  <c r="E5306"/>
  <c r="R5306" s="1"/>
  <c r="C5309"/>
  <c r="F5309"/>
  <c r="K5309" s="1"/>
  <c r="A5306" l="1"/>
  <c r="B5306" s="1"/>
  <c r="S5306" s="1"/>
  <c r="S5305"/>
  <c r="P5305"/>
  <c r="O5306"/>
  <c r="D5303"/>
  <c r="E5307"/>
  <c r="C5310"/>
  <c r="F5310"/>
  <c r="K5310" s="1"/>
  <c r="P5306" l="1"/>
  <c r="R5307"/>
  <c r="O5307"/>
  <c r="A5307"/>
  <c r="B5307" s="1"/>
  <c r="D5304"/>
  <c r="E5308"/>
  <c r="C5311"/>
  <c r="F5311"/>
  <c r="K5311" s="1"/>
  <c r="A5308" l="1"/>
  <c r="B5308" s="1"/>
  <c r="P5307"/>
  <c r="S5307"/>
  <c r="O5308"/>
  <c r="R5308"/>
  <c r="D5305"/>
  <c r="E5309"/>
  <c r="O5309" s="1"/>
  <c r="C5312"/>
  <c r="F5312"/>
  <c r="K5312" s="1"/>
  <c r="S5308" l="1"/>
  <c r="P5308"/>
  <c r="A5309"/>
  <c r="B5309" s="1"/>
  <c r="R5309"/>
  <c r="D5306"/>
  <c r="E5310"/>
  <c r="R5310" s="1"/>
  <c r="F5313"/>
  <c r="K5313" s="1"/>
  <c r="C5313"/>
  <c r="O5310" l="1"/>
  <c r="S5309"/>
  <c r="P5309"/>
  <c r="A5310"/>
  <c r="B5310" s="1"/>
  <c r="D5307"/>
  <c r="E5311"/>
  <c r="C5314"/>
  <c r="F5314"/>
  <c r="K5314" s="1"/>
  <c r="R5311" l="1"/>
  <c r="O5311"/>
  <c r="S5310"/>
  <c r="P5310"/>
  <c r="A5311"/>
  <c r="B5311" s="1"/>
  <c r="D5308"/>
  <c r="E5312"/>
  <c r="A5312" s="1"/>
  <c r="B5312" s="1"/>
  <c r="C5315"/>
  <c r="F5315"/>
  <c r="K5315" s="1"/>
  <c r="S5312" l="1"/>
  <c r="P5312"/>
  <c r="R5312"/>
  <c r="P5311"/>
  <c r="S5311"/>
  <c r="O5312"/>
  <c r="D5309"/>
  <c r="E5313"/>
  <c r="A5313" s="1"/>
  <c r="B5313" s="1"/>
  <c r="C5316"/>
  <c r="F5316"/>
  <c r="K5316" s="1"/>
  <c r="S5313" l="1"/>
  <c r="P5313"/>
  <c r="R5313"/>
  <c r="O5313"/>
  <c r="D5310"/>
  <c r="E5314"/>
  <c r="R5314" s="1"/>
  <c r="F5317"/>
  <c r="K5317" s="1"/>
  <c r="C5317"/>
  <c r="O5314" l="1"/>
  <c r="A5314"/>
  <c r="B5314" s="1"/>
  <c r="D5311"/>
  <c r="E5315"/>
  <c r="A5315" s="1"/>
  <c r="B5315" s="1"/>
  <c r="F5318"/>
  <c r="K5318" s="1"/>
  <c r="C5318"/>
  <c r="P5315" l="1"/>
  <c r="S5315"/>
  <c r="S5314"/>
  <c r="P5314"/>
  <c r="R5315"/>
  <c r="O5315"/>
  <c r="D5312"/>
  <c r="E5316"/>
  <c r="C5319"/>
  <c r="F5319"/>
  <c r="K5319" s="1"/>
  <c r="A5316" l="1"/>
  <c r="B5316" s="1"/>
  <c r="O5316"/>
  <c r="R5316"/>
  <c r="D5313"/>
  <c r="E5317"/>
  <c r="R5317" s="1"/>
  <c r="C5320"/>
  <c r="F5320"/>
  <c r="K5320" s="1"/>
  <c r="A5317" l="1"/>
  <c r="B5317" s="1"/>
  <c r="S5316"/>
  <c r="P5316"/>
  <c r="O5317"/>
  <c r="S5317"/>
  <c r="P5317"/>
  <c r="D5314"/>
  <c r="E5318"/>
  <c r="A5318" s="1"/>
  <c r="B5318" s="1"/>
  <c r="F5321"/>
  <c r="K5321" s="1"/>
  <c r="C5321"/>
  <c r="S5318" l="1"/>
  <c r="P5318"/>
  <c r="O5318"/>
  <c r="R5318"/>
  <c r="D5315"/>
  <c r="E5319"/>
  <c r="O5319" s="1"/>
  <c r="F5322"/>
  <c r="K5322" s="1"/>
  <c r="C5322"/>
  <c r="R5319" l="1"/>
  <c r="A5319"/>
  <c r="B5319" s="1"/>
  <c r="D5316"/>
  <c r="E5320"/>
  <c r="A5320" s="1"/>
  <c r="B5320" s="1"/>
  <c r="C5323"/>
  <c r="F5323"/>
  <c r="K5323" s="1"/>
  <c r="S5320" l="1"/>
  <c r="P5320"/>
  <c r="P5319"/>
  <c r="S5319"/>
  <c r="R5320"/>
  <c r="O5320"/>
  <c r="D5317"/>
  <c r="E5321"/>
  <c r="F5324"/>
  <c r="K5324" s="1"/>
  <c r="C5324"/>
  <c r="O5321" l="1"/>
  <c r="A5321"/>
  <c r="B5321" s="1"/>
  <c r="R5321"/>
  <c r="D5318"/>
  <c r="E5322"/>
  <c r="F5325"/>
  <c r="K5325" s="1"/>
  <c r="C5325"/>
  <c r="O5322" l="1"/>
  <c r="A5322"/>
  <c r="B5322" s="1"/>
  <c r="S5321"/>
  <c r="P5321"/>
  <c r="R5322"/>
  <c r="D5319"/>
  <c r="E5323"/>
  <c r="A5323" s="1"/>
  <c r="B5323" s="1"/>
  <c r="C5326"/>
  <c r="F5326"/>
  <c r="K5326" s="1"/>
  <c r="P5323" l="1"/>
  <c r="S5323"/>
  <c r="R5323"/>
  <c r="S5322"/>
  <c r="P5322"/>
  <c r="O5323"/>
  <c r="D5320"/>
  <c r="E5324"/>
  <c r="O5324" s="1"/>
  <c r="F5327"/>
  <c r="K5327" s="1"/>
  <c r="C5327"/>
  <c r="R5324" l="1"/>
  <c r="A5324"/>
  <c r="B5324" s="1"/>
  <c r="D5321"/>
  <c r="E5325"/>
  <c r="C5328"/>
  <c r="F5328"/>
  <c r="K5328" s="1"/>
  <c r="O5325" l="1"/>
  <c r="A5325"/>
  <c r="B5325" s="1"/>
  <c r="S5324"/>
  <c r="P5324"/>
  <c r="R5325"/>
  <c r="D5322"/>
  <c r="E5326"/>
  <c r="A5326" s="1"/>
  <c r="B5326" s="1"/>
  <c r="C5329"/>
  <c r="F5329"/>
  <c r="K5329" s="1"/>
  <c r="S5326" l="1"/>
  <c r="P5326"/>
  <c r="O5326"/>
  <c r="S5325"/>
  <c r="P5325"/>
  <c r="R5326"/>
  <c r="D5323"/>
  <c r="E5327"/>
  <c r="R5327" s="1"/>
  <c r="F5330"/>
  <c r="K5330" s="1"/>
  <c r="C5330"/>
  <c r="O5327" l="1"/>
  <c r="A5327"/>
  <c r="B5327" s="1"/>
  <c r="D5324"/>
  <c r="E5328"/>
  <c r="C5331"/>
  <c r="F5331"/>
  <c r="K5331" s="1"/>
  <c r="A5328" l="1"/>
  <c r="B5328" s="1"/>
  <c r="R5328"/>
  <c r="P5327"/>
  <c r="S5327"/>
  <c r="O5328"/>
  <c r="D5325"/>
  <c r="E5329"/>
  <c r="O5329" s="1"/>
  <c r="C5332"/>
  <c r="F5332"/>
  <c r="S5328" l="1"/>
  <c r="P5328"/>
  <c r="A5329"/>
  <c r="B5329" s="1"/>
  <c r="R5329"/>
  <c r="D5326"/>
  <c r="E5330"/>
  <c r="R5330" s="1"/>
  <c r="C5333"/>
  <c r="F5333"/>
  <c r="O5330" l="1"/>
  <c r="S5329"/>
  <c r="P5329"/>
  <c r="A5330"/>
  <c r="B5330" s="1"/>
  <c r="D5327"/>
  <c r="E5331"/>
  <c r="O5331" s="1"/>
  <c r="F5334"/>
  <c r="K5334" s="1"/>
  <c r="C5334"/>
  <c r="R5331" l="1"/>
  <c r="S5330"/>
  <c r="P5330"/>
  <c r="A5331"/>
  <c r="B5331" s="1"/>
  <c r="D5328"/>
  <c r="E5332"/>
  <c r="A5332" s="1"/>
  <c r="B5332" s="1"/>
  <c r="C5335"/>
  <c r="F5335"/>
  <c r="K5335" s="1"/>
  <c r="P5331" l="1"/>
  <c r="S5331"/>
  <c r="S5332"/>
  <c r="P5332"/>
  <c r="D5329"/>
  <c r="E5333"/>
  <c r="C5336"/>
  <c r="F5336"/>
  <c r="A5333" l="1"/>
  <c r="B5333" s="1"/>
  <c r="D5330"/>
  <c r="E5334"/>
  <c r="C5337"/>
  <c r="F5337"/>
  <c r="K5337" s="1"/>
  <c r="A5334" l="1"/>
  <c r="B5334" s="1"/>
  <c r="O5334"/>
  <c r="R5334"/>
  <c r="D5331"/>
  <c r="E5335"/>
  <c r="O5335" s="1"/>
  <c r="F5338"/>
  <c r="K5338" s="1"/>
  <c r="C5338"/>
  <c r="R5335" l="1"/>
  <c r="S5334"/>
  <c r="P5334"/>
  <c r="A5335"/>
  <c r="B5335" s="1"/>
  <c r="D5332"/>
  <c r="E5336"/>
  <c r="C5339"/>
  <c r="F5339"/>
  <c r="K5339" s="1"/>
  <c r="P5335" l="1"/>
  <c r="S5335"/>
  <c r="A5336"/>
  <c r="D5333"/>
  <c r="E5337"/>
  <c r="A5337" s="1"/>
  <c r="B5337" s="1"/>
  <c r="C5340"/>
  <c r="F5340"/>
  <c r="K5340" s="1"/>
  <c r="S5337" l="1"/>
  <c r="P5337"/>
  <c r="R5337"/>
  <c r="B5336"/>
  <c r="O5337"/>
  <c r="D5334"/>
  <c r="E5338"/>
  <c r="A5338" s="1"/>
  <c r="B5338" s="1"/>
  <c r="C5341"/>
  <c r="F5341"/>
  <c r="K5341" s="1"/>
  <c r="S5338" l="1"/>
  <c r="P5338"/>
  <c r="O5338"/>
  <c r="R5338"/>
  <c r="D5335"/>
  <c r="E5339"/>
  <c r="F5342"/>
  <c r="K5342" s="1"/>
  <c r="C5342"/>
  <c r="A5339" l="1"/>
  <c r="B5339" s="1"/>
  <c r="R5339"/>
  <c r="O5339"/>
  <c r="D5336"/>
  <c r="E5340"/>
  <c r="A5340" s="1"/>
  <c r="B5340" s="1"/>
  <c r="F5343"/>
  <c r="K5343" s="1"/>
  <c r="C5343"/>
  <c r="S5340" l="1"/>
  <c r="P5340"/>
  <c r="S5339"/>
  <c r="P5339"/>
  <c r="R5340"/>
  <c r="O5340"/>
  <c r="D5337"/>
  <c r="F5344"/>
  <c r="K5344" s="1"/>
  <c r="E5341"/>
  <c r="A5341" s="1"/>
  <c r="B5341" s="1"/>
  <c r="C5344"/>
  <c r="S5341" l="1"/>
  <c r="P5341"/>
  <c r="O5341"/>
  <c r="R5341"/>
  <c r="D5338"/>
  <c r="C5345"/>
  <c r="F5345"/>
  <c r="K5345" s="1"/>
  <c r="E5342"/>
  <c r="A5342" s="1"/>
  <c r="B5342" s="1"/>
  <c r="S5342" l="1"/>
  <c r="P5342"/>
  <c r="R5342"/>
  <c r="O5342"/>
  <c r="D5339"/>
  <c r="F5346"/>
  <c r="K5346" s="1"/>
  <c r="C5346"/>
  <c r="E5343"/>
  <c r="O5343" s="1"/>
  <c r="R5343" l="1"/>
  <c r="A5343"/>
  <c r="B5343" s="1"/>
  <c r="D5340"/>
  <c r="F5347"/>
  <c r="K5347" s="1"/>
  <c r="C5347"/>
  <c r="E5344"/>
  <c r="A5344" s="1"/>
  <c r="B5344" s="1"/>
  <c r="R5344" l="1"/>
  <c r="S5344"/>
  <c r="P5344"/>
  <c r="S5343"/>
  <c r="P5343"/>
  <c r="O5344"/>
  <c r="D5341"/>
  <c r="F5348"/>
  <c r="K5348" s="1"/>
  <c r="C5348"/>
  <c r="E5345"/>
  <c r="R5345" l="1"/>
  <c r="O5345"/>
  <c r="A5345"/>
  <c r="B5345" s="1"/>
  <c r="D5342"/>
  <c r="F5349"/>
  <c r="K5349" s="1"/>
  <c r="C5349"/>
  <c r="E5346"/>
  <c r="O5346" s="1"/>
  <c r="S5345" l="1"/>
  <c r="P5345"/>
  <c r="A5346"/>
  <c r="B5346" s="1"/>
  <c r="R5346"/>
  <c r="D5343"/>
  <c r="F5350"/>
  <c r="K5350" s="1"/>
  <c r="C5350"/>
  <c r="E5347"/>
  <c r="A5347" l="1"/>
  <c r="B5347" s="1"/>
  <c r="S5346"/>
  <c r="P5346"/>
  <c r="O5347"/>
  <c r="R5347"/>
  <c r="D5344"/>
  <c r="C5351"/>
  <c r="F5351"/>
  <c r="K5351" s="1"/>
  <c r="E5348"/>
  <c r="R5348" s="1"/>
  <c r="A5348" l="1"/>
  <c r="B5348" s="1"/>
  <c r="S5347"/>
  <c r="P5347"/>
  <c r="O5348"/>
  <c r="D5345"/>
  <c r="C5352"/>
  <c r="F5352"/>
  <c r="K5352" s="1"/>
  <c r="E5349"/>
  <c r="A5349" s="1"/>
  <c r="B5349" s="1"/>
  <c r="S5349" l="1"/>
  <c r="P5349"/>
  <c r="O5349"/>
  <c r="R5349"/>
  <c r="S5348"/>
  <c r="P5348"/>
  <c r="D5346"/>
  <c r="C5353"/>
  <c r="F5353"/>
  <c r="K5353" s="1"/>
  <c r="E5350"/>
  <c r="R5350" s="1"/>
  <c r="A5350" l="1"/>
  <c r="B5350" s="1"/>
  <c r="S5350" s="1"/>
  <c r="O5350"/>
  <c r="D5347"/>
  <c r="C5354"/>
  <c r="F5354"/>
  <c r="K5354" s="1"/>
  <c r="E5351"/>
  <c r="R5351" s="1"/>
  <c r="P5350" l="1"/>
  <c r="O5351"/>
  <c r="A5351"/>
  <c r="B5351" s="1"/>
  <c r="D5348"/>
  <c r="C5355"/>
  <c r="F5355"/>
  <c r="K5355" s="1"/>
  <c r="E5352"/>
  <c r="O5352" s="1"/>
  <c r="A5352" l="1"/>
  <c r="B5352" s="1"/>
  <c r="P5352" s="1"/>
  <c r="R5352"/>
  <c r="S5352"/>
  <c r="S5351"/>
  <c r="P5351"/>
  <c r="D5349"/>
  <c r="C5356"/>
  <c r="F5356"/>
  <c r="K5356" s="1"/>
  <c r="E5353"/>
  <c r="A5353" s="1"/>
  <c r="B5353" s="1"/>
  <c r="S5353" l="1"/>
  <c r="P5353"/>
  <c r="O5353"/>
  <c r="R5353"/>
  <c r="D5350"/>
  <c r="C5357"/>
  <c r="F5357"/>
  <c r="K5357" s="1"/>
  <c r="E5354"/>
  <c r="A5354" s="1"/>
  <c r="B5354" s="1"/>
  <c r="S5354" l="1"/>
  <c r="P5354"/>
  <c r="R5354"/>
  <c r="O5354"/>
  <c r="D5351"/>
  <c r="C5358"/>
  <c r="F5358"/>
  <c r="K5358" s="1"/>
  <c r="E5355"/>
  <c r="A5355" s="1"/>
  <c r="B5355" s="1"/>
  <c r="O5355" l="1"/>
  <c r="S5355"/>
  <c r="P5355"/>
  <c r="R5355"/>
  <c r="D5352"/>
  <c r="C5359"/>
  <c r="F5359"/>
  <c r="K5359" s="1"/>
  <c r="E5356"/>
  <c r="O5356" s="1"/>
  <c r="R5356" l="1"/>
  <c r="A5356"/>
  <c r="B5356" s="1"/>
  <c r="D5353"/>
  <c r="C5360"/>
  <c r="F5360"/>
  <c r="K5360" s="1"/>
  <c r="E5357"/>
  <c r="R5357" s="1"/>
  <c r="A5357" l="1"/>
  <c r="B5357" s="1"/>
  <c r="S5357" s="1"/>
  <c r="O5357"/>
  <c r="S5356"/>
  <c r="P5356"/>
  <c r="D5354"/>
  <c r="C5361"/>
  <c r="F5361"/>
  <c r="K5361" s="1"/>
  <c r="E5358"/>
  <c r="O5358" s="1"/>
  <c r="P5357" l="1"/>
  <c r="R5358"/>
  <c r="A5358"/>
  <c r="B5358" s="1"/>
  <c r="D5355"/>
  <c r="C5362"/>
  <c r="F5362"/>
  <c r="E5359"/>
  <c r="O5359" s="1"/>
  <c r="A5359" l="1"/>
  <c r="B5359" s="1"/>
  <c r="S5358"/>
  <c r="P5358"/>
  <c r="R5359"/>
  <c r="D5356"/>
  <c r="F5363"/>
  <c r="C5363"/>
  <c r="E5360"/>
  <c r="O5360" s="1"/>
  <c r="A5360" l="1"/>
  <c r="B5360" s="1"/>
  <c r="R5360"/>
  <c r="S5359"/>
  <c r="P5359"/>
  <c r="F5364"/>
  <c r="K5364" s="1"/>
  <c r="D5357"/>
  <c r="C5364"/>
  <c r="E5361"/>
  <c r="R5361" s="1"/>
  <c r="A5361" l="1"/>
  <c r="B5361" s="1"/>
  <c r="P5361" s="1"/>
  <c r="O5361"/>
  <c r="S5361"/>
  <c r="S5360"/>
  <c r="P5360"/>
  <c r="F5365"/>
  <c r="K5365" s="1"/>
  <c r="C5365"/>
  <c r="D5358"/>
  <c r="E5362"/>
  <c r="A5362" l="1"/>
  <c r="B5362" s="1"/>
  <c r="F5366"/>
  <c r="C5367" s="1"/>
  <c r="C5366"/>
  <c r="D5359"/>
  <c r="E5363"/>
  <c r="A5363" s="1"/>
  <c r="B5363" s="1"/>
  <c r="S5363" l="1"/>
  <c r="P5363"/>
  <c r="F5367"/>
  <c r="K5367" s="1"/>
  <c r="D5360"/>
  <c r="E5364"/>
  <c r="R5364" s="1"/>
  <c r="O5364" l="1"/>
  <c r="A5364"/>
  <c r="B5364" s="1"/>
  <c r="C5368"/>
  <c r="F5368"/>
  <c r="K5368" s="1"/>
  <c r="D5361"/>
  <c r="E5365"/>
  <c r="O5365" s="1"/>
  <c r="A5365" l="1"/>
  <c r="B5365" s="1"/>
  <c r="S5364"/>
  <c r="P5364"/>
  <c r="R5365"/>
  <c r="C5369"/>
  <c r="F5369"/>
  <c r="K5369" s="1"/>
  <c r="D5362"/>
  <c r="E5366"/>
  <c r="A5366" l="1"/>
  <c r="S5365"/>
  <c r="P5365"/>
  <c r="F5370"/>
  <c r="K5370" s="1"/>
  <c r="C5370"/>
  <c r="D5363"/>
  <c r="E5367"/>
  <c r="O5367" l="1"/>
  <c r="A5367"/>
  <c r="B5367" s="1"/>
  <c r="B5366"/>
  <c r="R5367"/>
  <c r="F5371"/>
  <c r="K5371" s="1"/>
  <c r="C5371"/>
  <c r="D5364"/>
  <c r="E5368"/>
  <c r="A5368" s="1"/>
  <c r="B5368" s="1"/>
  <c r="S5368" l="1"/>
  <c r="P5368"/>
  <c r="S5367"/>
  <c r="P5367"/>
  <c r="O5368"/>
  <c r="S5366"/>
  <c r="P5366"/>
  <c r="R5368"/>
  <c r="F5372"/>
  <c r="K5372" s="1"/>
  <c r="C5372"/>
  <c r="D5365"/>
  <c r="E5369"/>
  <c r="A5369" l="1"/>
  <c r="B5369" s="1"/>
  <c r="R5369"/>
  <c r="O5369"/>
  <c r="F5373"/>
  <c r="K5373" s="1"/>
  <c r="C5373"/>
  <c r="D5366"/>
  <c r="E5370"/>
  <c r="A5370" s="1"/>
  <c r="B5370" s="1"/>
  <c r="S5370" l="1"/>
  <c r="P5370"/>
  <c r="R5370"/>
  <c r="S5369"/>
  <c r="P5369"/>
  <c r="O5370"/>
  <c r="F5374"/>
  <c r="K5374" s="1"/>
  <c r="C5374"/>
  <c r="D5367"/>
  <c r="E5371"/>
  <c r="R5371" s="1"/>
  <c r="A5371" l="1"/>
  <c r="B5371" s="1"/>
  <c r="S5371" s="1"/>
  <c r="O5371"/>
  <c r="F5375"/>
  <c r="K5375" s="1"/>
  <c r="C5375"/>
  <c r="D5368"/>
  <c r="E5372"/>
  <c r="R5372" s="1"/>
  <c r="A5372" l="1"/>
  <c r="B5372" s="1"/>
  <c r="S5372" s="1"/>
  <c r="P5371"/>
  <c r="O5372"/>
  <c r="F5376"/>
  <c r="K5376" s="1"/>
  <c r="C5376"/>
  <c r="D5369"/>
  <c r="E5373"/>
  <c r="O5373" s="1"/>
  <c r="P5372" l="1"/>
  <c r="R5373"/>
  <c r="A5373"/>
  <c r="B5373" s="1"/>
  <c r="F5377"/>
  <c r="K5377" s="1"/>
  <c r="C5377"/>
  <c r="D5370"/>
  <c r="E5374"/>
  <c r="S5373" l="1"/>
  <c r="P5373"/>
  <c r="A5374"/>
  <c r="B5374" s="1"/>
  <c r="O5374"/>
  <c r="R5374"/>
  <c r="F5378"/>
  <c r="K5378" s="1"/>
  <c r="C5378"/>
  <c r="D5371"/>
  <c r="E5375"/>
  <c r="O5375" l="1"/>
  <c r="P5374"/>
  <c r="S5374"/>
  <c r="A5375"/>
  <c r="B5375" s="1"/>
  <c r="R5375"/>
  <c r="C5379"/>
  <c r="F5379"/>
  <c r="K5379" s="1"/>
  <c r="D5372"/>
  <c r="E5376"/>
  <c r="S5375" l="1"/>
  <c r="P5375"/>
  <c r="A5376"/>
  <c r="B5376" s="1"/>
  <c r="O5376"/>
  <c r="R5376"/>
  <c r="C5380"/>
  <c r="F5380"/>
  <c r="K5380" s="1"/>
  <c r="D5373"/>
  <c r="E5377"/>
  <c r="O5377" s="1"/>
  <c r="R5377" l="1"/>
  <c r="A5377"/>
  <c r="B5377" s="1"/>
  <c r="S5376"/>
  <c r="P5376"/>
  <c r="F5381"/>
  <c r="K5381" s="1"/>
  <c r="C5381"/>
  <c r="D5374"/>
  <c r="E5378"/>
  <c r="A5378" s="1"/>
  <c r="B5378" s="1"/>
  <c r="S5378" l="1"/>
  <c r="P5378"/>
  <c r="S5377"/>
  <c r="P5377"/>
  <c r="R5378"/>
  <c r="O5378"/>
  <c r="C5382"/>
  <c r="F5382"/>
  <c r="K5382" s="1"/>
  <c r="D5375"/>
  <c r="E5379"/>
  <c r="A5379" s="1"/>
  <c r="B5379" s="1"/>
  <c r="S5379" l="1"/>
  <c r="P5379"/>
  <c r="O5379"/>
  <c r="R5379"/>
  <c r="C5383"/>
  <c r="F5383"/>
  <c r="K5383" s="1"/>
  <c r="D5376"/>
  <c r="E5380"/>
  <c r="R5380" s="1"/>
  <c r="O5380" l="1"/>
  <c r="A5380"/>
  <c r="B5380" s="1"/>
  <c r="F5384"/>
  <c r="K5384" s="1"/>
  <c r="C5384"/>
  <c r="D5377"/>
  <c r="E5381"/>
  <c r="R5381" s="1"/>
  <c r="A5381" l="1"/>
  <c r="B5381" s="1"/>
  <c r="S5380"/>
  <c r="P5380"/>
  <c r="O5381"/>
  <c r="F5385"/>
  <c r="K5385" s="1"/>
  <c r="C5385"/>
  <c r="D5378"/>
  <c r="E5382"/>
  <c r="A5382" s="1"/>
  <c r="B5382" s="1"/>
  <c r="S5382" l="1"/>
  <c r="P5382"/>
  <c r="O5382"/>
  <c r="R5382"/>
  <c r="S5381"/>
  <c r="P5381"/>
  <c r="F5386"/>
  <c r="K5386" s="1"/>
  <c r="C5386"/>
  <c r="D5379"/>
  <c r="E5383"/>
  <c r="R5383" s="1"/>
  <c r="A5383" l="1"/>
  <c r="B5383" s="1"/>
  <c r="S5383" s="1"/>
  <c r="O5383"/>
  <c r="C5387"/>
  <c r="F5387"/>
  <c r="K5387" s="1"/>
  <c r="D5380"/>
  <c r="E5384"/>
  <c r="R5384" s="1"/>
  <c r="O5384" l="1"/>
  <c r="P5383"/>
  <c r="A5384"/>
  <c r="B5384" s="1"/>
  <c r="C5388"/>
  <c r="F5388"/>
  <c r="K5388" s="1"/>
  <c r="D5381"/>
  <c r="E5385"/>
  <c r="S5384" l="1"/>
  <c r="P5384"/>
  <c r="A5385"/>
  <c r="B5385" s="1"/>
  <c r="R5385"/>
  <c r="O5385"/>
  <c r="F5389"/>
  <c r="K5389" s="1"/>
  <c r="C5389"/>
  <c r="D5382"/>
  <c r="E5386"/>
  <c r="O5386" s="1"/>
  <c r="R5386" l="1"/>
  <c r="A5386"/>
  <c r="B5386" s="1"/>
  <c r="S5385"/>
  <c r="P5385"/>
  <c r="C5390"/>
  <c r="F5390"/>
  <c r="K5390" s="1"/>
  <c r="D5383"/>
  <c r="E5387"/>
  <c r="O5387" s="1"/>
  <c r="A5387" l="1"/>
  <c r="B5387" s="1"/>
  <c r="S5386"/>
  <c r="P5386"/>
  <c r="R5387"/>
  <c r="C5391"/>
  <c r="F5391"/>
  <c r="K5391" s="1"/>
  <c r="D5384"/>
  <c r="E5388"/>
  <c r="S5387" l="1"/>
  <c r="P5387"/>
  <c r="A5388"/>
  <c r="B5388" s="1"/>
  <c r="O5388"/>
  <c r="R5388"/>
  <c r="F5392"/>
  <c r="K5392" s="1"/>
  <c r="C5392"/>
  <c r="D5385"/>
  <c r="E5389"/>
  <c r="A5389" s="1"/>
  <c r="B5389" s="1"/>
  <c r="S5389" l="1"/>
  <c r="P5389"/>
  <c r="R5389"/>
  <c r="O5389"/>
  <c r="S5388"/>
  <c r="P5388"/>
  <c r="F5393"/>
  <c r="C5393"/>
  <c r="D5386"/>
  <c r="E5390"/>
  <c r="R5390" s="1"/>
  <c r="O5390" l="1"/>
  <c r="A5390"/>
  <c r="B5390" s="1"/>
  <c r="F5394"/>
  <c r="C5394"/>
  <c r="D5387"/>
  <c r="E5391"/>
  <c r="O5391" l="1"/>
  <c r="A5391"/>
  <c r="B5391" s="1"/>
  <c r="S5390"/>
  <c r="P5390"/>
  <c r="R5391"/>
  <c r="C5395"/>
  <c r="F5395"/>
  <c r="K5395" s="1"/>
  <c r="D5388"/>
  <c r="E5392"/>
  <c r="A5392" s="1"/>
  <c r="B5392" s="1"/>
  <c r="S5392" l="1"/>
  <c r="P5392"/>
  <c r="O5392"/>
  <c r="S5391"/>
  <c r="P5391"/>
  <c r="R5392"/>
  <c r="C5396"/>
  <c r="F5396"/>
  <c r="K5396" s="1"/>
  <c r="D5389"/>
  <c r="E5393"/>
  <c r="A5393" l="1"/>
  <c r="B5393" s="1"/>
  <c r="F5397"/>
  <c r="F5398" s="1"/>
  <c r="K5398" s="1"/>
  <c r="C5397"/>
  <c r="D5390"/>
  <c r="E5394"/>
  <c r="A5394" s="1"/>
  <c r="B5394" s="1"/>
  <c r="S5394" l="1"/>
  <c r="P5394"/>
  <c r="C5398"/>
  <c r="D5391"/>
  <c r="E5395"/>
  <c r="R5395" s="1"/>
  <c r="C5399"/>
  <c r="F5399"/>
  <c r="K5399" s="1"/>
  <c r="A5395" l="1"/>
  <c r="B5395" s="1"/>
  <c r="S5395" s="1"/>
  <c r="O5395"/>
  <c r="D5392"/>
  <c r="E5396"/>
  <c r="C5400"/>
  <c r="F5400"/>
  <c r="K5400" s="1"/>
  <c r="P5395" l="1"/>
  <c r="O5396"/>
  <c r="R5396"/>
  <c r="A5396"/>
  <c r="B5396" s="1"/>
  <c r="D5393"/>
  <c r="E5397"/>
  <c r="C5401"/>
  <c r="F5401"/>
  <c r="K5401" s="1"/>
  <c r="S5396" l="1"/>
  <c r="P5396"/>
  <c r="A5397"/>
  <c r="D5394"/>
  <c r="E5398"/>
  <c r="A5398" s="1"/>
  <c r="B5398" s="1"/>
  <c r="C5402"/>
  <c r="F5402"/>
  <c r="K5402" s="1"/>
  <c r="S5398" l="1"/>
  <c r="P5398"/>
  <c r="R5398"/>
  <c r="B5397"/>
  <c r="O5398"/>
  <c r="D5395"/>
  <c r="E5399"/>
  <c r="O5399" s="1"/>
  <c r="C5403"/>
  <c r="F5403"/>
  <c r="K5403" s="1"/>
  <c r="A5399" l="1"/>
  <c r="B5399" s="1"/>
  <c r="S5397"/>
  <c r="P5397"/>
  <c r="R5399"/>
  <c r="D5396"/>
  <c r="E5400"/>
  <c r="O5400" s="1"/>
  <c r="C5404"/>
  <c r="F5404"/>
  <c r="K5404" s="1"/>
  <c r="R5400" l="1"/>
  <c r="A5400"/>
  <c r="B5400" s="1"/>
  <c r="S5399"/>
  <c r="P5399"/>
  <c r="D5397"/>
  <c r="E5401"/>
  <c r="C5405"/>
  <c r="F5405"/>
  <c r="K5405" s="1"/>
  <c r="S5400" l="1"/>
  <c r="P5400"/>
  <c r="A5401"/>
  <c r="B5401" s="1"/>
  <c r="O5401"/>
  <c r="R5401"/>
  <c r="D5398"/>
  <c r="E5402"/>
  <c r="A5402" s="1"/>
  <c r="B5402" s="1"/>
  <c r="C5406"/>
  <c r="F5406"/>
  <c r="K5406" s="1"/>
  <c r="S5402" l="1"/>
  <c r="P5402"/>
  <c r="S5401"/>
  <c r="P5401"/>
  <c r="R5402"/>
  <c r="O5402"/>
  <c r="D5399"/>
  <c r="E5403"/>
  <c r="R5403" s="1"/>
  <c r="C5407"/>
  <c r="F5407"/>
  <c r="K5407" s="1"/>
  <c r="O5403" l="1"/>
  <c r="A5403"/>
  <c r="B5403" s="1"/>
  <c r="D5400"/>
  <c r="E5404"/>
  <c r="A5404" s="1"/>
  <c r="B5404" s="1"/>
  <c r="C5408"/>
  <c r="F5408"/>
  <c r="K5408" s="1"/>
  <c r="R5404" l="1"/>
  <c r="O5404"/>
  <c r="S5404"/>
  <c r="P5404"/>
  <c r="S5403"/>
  <c r="P5403"/>
  <c r="D5401"/>
  <c r="E5405"/>
  <c r="O5405" s="1"/>
  <c r="C5409"/>
  <c r="F5409"/>
  <c r="K5409" s="1"/>
  <c r="A5405" l="1"/>
  <c r="B5405" s="1"/>
  <c r="R5405"/>
  <c r="D5402"/>
  <c r="E5406"/>
  <c r="C5410"/>
  <c r="F5410"/>
  <c r="K5410" s="1"/>
  <c r="S5405" l="1"/>
  <c r="P5405"/>
  <c r="A5406"/>
  <c r="B5406" s="1"/>
  <c r="R5406"/>
  <c r="O5406"/>
  <c r="D5403"/>
  <c r="E5407"/>
  <c r="R5407" s="1"/>
  <c r="C5411"/>
  <c r="F5411"/>
  <c r="K5411" s="1"/>
  <c r="O5407" l="1"/>
  <c r="S5406"/>
  <c r="P5406"/>
  <c r="A5407"/>
  <c r="B5407" s="1"/>
  <c r="D5404"/>
  <c r="E5408"/>
  <c r="C5412"/>
  <c r="F5412"/>
  <c r="K5412" s="1"/>
  <c r="O5408" l="1"/>
  <c r="S5407"/>
  <c r="P5407"/>
  <c r="A5408"/>
  <c r="B5408" s="1"/>
  <c r="R5408"/>
  <c r="D5405"/>
  <c r="E5409"/>
  <c r="A5409" s="1"/>
  <c r="B5409" s="1"/>
  <c r="C5413"/>
  <c r="F5413"/>
  <c r="K5413" s="1"/>
  <c r="S5409" l="1"/>
  <c r="P5409"/>
  <c r="S5408"/>
  <c r="P5408"/>
  <c r="O5409"/>
  <c r="R5409"/>
  <c r="D5406"/>
  <c r="E5410"/>
  <c r="C5414"/>
  <c r="F5414"/>
  <c r="K5414" s="1"/>
  <c r="A5410" l="1"/>
  <c r="B5410" s="1"/>
  <c r="R5410"/>
  <c r="O5410"/>
  <c r="D5407"/>
  <c r="E5411"/>
  <c r="O5411" s="1"/>
  <c r="C5415"/>
  <c r="F5415"/>
  <c r="K5415" s="1"/>
  <c r="R5411" l="1"/>
  <c r="S5410"/>
  <c r="P5410"/>
  <c r="A5411"/>
  <c r="B5411" s="1"/>
  <c r="D5408"/>
  <c r="E5412"/>
  <c r="R5412" s="1"/>
  <c r="C5416"/>
  <c r="F5416"/>
  <c r="K5416" s="1"/>
  <c r="A5412" l="1"/>
  <c r="B5412" s="1"/>
  <c r="P5412" s="1"/>
  <c r="O5412"/>
  <c r="S5411"/>
  <c r="P5411"/>
  <c r="D5409"/>
  <c r="E5413"/>
  <c r="A5413" s="1"/>
  <c r="B5413" s="1"/>
  <c r="C5417"/>
  <c r="F5417"/>
  <c r="K5417" s="1"/>
  <c r="S5412" l="1"/>
  <c r="S5413"/>
  <c r="P5413"/>
  <c r="O5413"/>
  <c r="R5413"/>
  <c r="D5410"/>
  <c r="E5414"/>
  <c r="O5414" s="1"/>
  <c r="C5418"/>
  <c r="F5418"/>
  <c r="K5418" s="1"/>
  <c r="R5414" l="1"/>
  <c r="A5414"/>
  <c r="B5414" s="1"/>
  <c r="D5411"/>
  <c r="E5415"/>
  <c r="A5415" s="1"/>
  <c r="B5415" s="1"/>
  <c r="C5419"/>
  <c r="F5419"/>
  <c r="K5419" s="1"/>
  <c r="S5415" l="1"/>
  <c r="P5415"/>
  <c r="S5414"/>
  <c r="P5414"/>
  <c r="O5415"/>
  <c r="R5415"/>
  <c r="D5412"/>
  <c r="E5416"/>
  <c r="C5420"/>
  <c r="F5420"/>
  <c r="K5420" s="1"/>
  <c r="O5416" l="1"/>
  <c r="A5416"/>
  <c r="B5416" s="1"/>
  <c r="R5416"/>
  <c r="D5413"/>
  <c r="E5417"/>
  <c r="R5417" s="1"/>
  <c r="C5421"/>
  <c r="F5421"/>
  <c r="K5421" s="1"/>
  <c r="O5417" l="1"/>
  <c r="S5416"/>
  <c r="P5416"/>
  <c r="A5417"/>
  <c r="B5417" s="1"/>
  <c r="D5414"/>
  <c r="E5418"/>
  <c r="A5418" s="1"/>
  <c r="B5418" s="1"/>
  <c r="C5422"/>
  <c r="F5422"/>
  <c r="K5422" s="1"/>
  <c r="S5418" l="1"/>
  <c r="P5418"/>
  <c r="R5418"/>
  <c r="O5418"/>
  <c r="S5417"/>
  <c r="P5417"/>
  <c r="D5415"/>
  <c r="E5419"/>
  <c r="R5419" s="1"/>
  <c r="C5423"/>
  <c r="F5423"/>
  <c r="K5423" s="1"/>
  <c r="A5419" l="1"/>
  <c r="B5419" s="1"/>
  <c r="S5419" s="1"/>
  <c r="O5419"/>
  <c r="D5416"/>
  <c r="E5420"/>
  <c r="R5420" s="1"/>
  <c r="C5424"/>
  <c r="F5424"/>
  <c r="P5419" l="1"/>
  <c r="A5420"/>
  <c r="B5420" s="1"/>
  <c r="S5420" s="1"/>
  <c r="O5420"/>
  <c r="D5417"/>
  <c r="E5421"/>
  <c r="A5421" s="1"/>
  <c r="B5421" s="1"/>
  <c r="C5425"/>
  <c r="F5425"/>
  <c r="P5420" l="1"/>
  <c r="S5421"/>
  <c r="P5421"/>
  <c r="O5421"/>
  <c r="R5421"/>
  <c r="D5418"/>
  <c r="E5422"/>
  <c r="A5422" s="1"/>
  <c r="B5422" s="1"/>
  <c r="C5426"/>
  <c r="F5426"/>
  <c r="K5426" s="1"/>
  <c r="O5422" l="1"/>
  <c r="S5422"/>
  <c r="P5422"/>
  <c r="R5422"/>
  <c r="D5419"/>
  <c r="E5423"/>
  <c r="A5423" s="1"/>
  <c r="B5423" s="1"/>
  <c r="C5427"/>
  <c r="F5427"/>
  <c r="K5427" s="1"/>
  <c r="R5423" l="1"/>
  <c r="S5423"/>
  <c r="P5423"/>
  <c r="O5423"/>
  <c r="D5420"/>
  <c r="E5424"/>
  <c r="C5428"/>
  <c r="F5428"/>
  <c r="A5424" l="1"/>
  <c r="B5424" s="1"/>
  <c r="D5421"/>
  <c r="E5425"/>
  <c r="C5429"/>
  <c r="F5429"/>
  <c r="K5429" s="1"/>
  <c r="S5424" l="1"/>
  <c r="P5424"/>
  <c r="A5425"/>
  <c r="B5425" s="1"/>
  <c r="D5422"/>
  <c r="E5426"/>
  <c r="C5430"/>
  <c r="F5430"/>
  <c r="K5430" s="1"/>
  <c r="R5426" l="1"/>
  <c r="O5426"/>
  <c r="A5426"/>
  <c r="B5426" s="1"/>
  <c r="D5423"/>
  <c r="E5427"/>
  <c r="R5427" s="1"/>
  <c r="C5431"/>
  <c r="F5431"/>
  <c r="K5431" s="1"/>
  <c r="A5427" l="1"/>
  <c r="B5427" s="1"/>
  <c r="S5426"/>
  <c r="P5426"/>
  <c r="O5427"/>
  <c r="D5424"/>
  <c r="E5428"/>
  <c r="C5432"/>
  <c r="F5432"/>
  <c r="K5432" s="1"/>
  <c r="S5427" l="1"/>
  <c r="P5427"/>
  <c r="A5428"/>
  <c r="D5425"/>
  <c r="E5429"/>
  <c r="O5429" s="1"/>
  <c r="C5433"/>
  <c r="F5433"/>
  <c r="K5433" s="1"/>
  <c r="A5429" l="1"/>
  <c r="B5429" s="1"/>
  <c r="B5428"/>
  <c r="R5429"/>
  <c r="D5426"/>
  <c r="E5430"/>
  <c r="A5430" s="1"/>
  <c r="B5430" s="1"/>
  <c r="C5434"/>
  <c r="F5434"/>
  <c r="K5434" s="1"/>
  <c r="S5430" l="1"/>
  <c r="P5430"/>
  <c r="P5429"/>
  <c r="S5429"/>
  <c r="O5430"/>
  <c r="R5430"/>
  <c r="D5427"/>
  <c r="E5431"/>
  <c r="O5431" s="1"/>
  <c r="C5435"/>
  <c r="F5435"/>
  <c r="K5435" s="1"/>
  <c r="A5431" l="1"/>
  <c r="B5431" s="1"/>
  <c r="R5431"/>
  <c r="D5428"/>
  <c r="E5432"/>
  <c r="R5432" s="1"/>
  <c r="C5436"/>
  <c r="F5436"/>
  <c r="K5436" s="1"/>
  <c r="A5432" l="1"/>
  <c r="B5432" s="1"/>
  <c r="S5432" s="1"/>
  <c r="O5432"/>
  <c r="S5431"/>
  <c r="P5431"/>
  <c r="D5429"/>
  <c r="E5433"/>
  <c r="R5433" s="1"/>
  <c r="C5437"/>
  <c r="F5437"/>
  <c r="K5437" s="1"/>
  <c r="P5432" l="1"/>
  <c r="O5433"/>
  <c r="A5433"/>
  <c r="B5433" s="1"/>
  <c r="D5430"/>
  <c r="E5434"/>
  <c r="R5434" s="1"/>
  <c r="C5438"/>
  <c r="F5438"/>
  <c r="K5438" s="1"/>
  <c r="O5434" l="1"/>
  <c r="A5434"/>
  <c r="B5434" s="1"/>
  <c r="P5433"/>
  <c r="S5433"/>
  <c r="D5431"/>
  <c r="E5435"/>
  <c r="O5435" s="1"/>
  <c r="C5439"/>
  <c r="F5439"/>
  <c r="K5439" s="1"/>
  <c r="R5435" l="1"/>
  <c r="S5434"/>
  <c r="P5434"/>
  <c r="A5435"/>
  <c r="B5435" s="1"/>
  <c r="D5432"/>
  <c r="E5436"/>
  <c r="O5436" s="1"/>
  <c r="C5440"/>
  <c r="F5440"/>
  <c r="K5440" s="1"/>
  <c r="R5436" l="1"/>
  <c r="A5436"/>
  <c r="B5436" s="1"/>
  <c r="S5435"/>
  <c r="P5435"/>
  <c r="D5433"/>
  <c r="E5437"/>
  <c r="R5437" s="1"/>
  <c r="C5441"/>
  <c r="F5441"/>
  <c r="K5441" s="1"/>
  <c r="A5437" l="1"/>
  <c r="B5437" s="1"/>
  <c r="S5437" s="1"/>
  <c r="S5436"/>
  <c r="P5436"/>
  <c r="O5437"/>
  <c r="P5437"/>
  <c r="D5434"/>
  <c r="E5438"/>
  <c r="O5438" s="1"/>
  <c r="C5442"/>
  <c r="F5442"/>
  <c r="K5442" s="1"/>
  <c r="A5438" l="1"/>
  <c r="B5438" s="1"/>
  <c r="R5438"/>
  <c r="D5435"/>
  <c r="E5439"/>
  <c r="C5443"/>
  <c r="F5443"/>
  <c r="K5443" s="1"/>
  <c r="S5438" l="1"/>
  <c r="P5438"/>
  <c r="A5439"/>
  <c r="B5439" s="1"/>
  <c r="R5439"/>
  <c r="O5439"/>
  <c r="D5436"/>
  <c r="E5440"/>
  <c r="R5440" s="1"/>
  <c r="C5444"/>
  <c r="F5444"/>
  <c r="K5444" s="1"/>
  <c r="O5440" l="1"/>
  <c r="S5439"/>
  <c r="P5439"/>
  <c r="A5440"/>
  <c r="B5440" s="1"/>
  <c r="D5437"/>
  <c r="E5441"/>
  <c r="C5445"/>
  <c r="F5445"/>
  <c r="K5445" s="1"/>
  <c r="O5441" l="1"/>
  <c r="S5440"/>
  <c r="P5440"/>
  <c r="A5441"/>
  <c r="B5441" s="1"/>
  <c r="R5441"/>
  <c r="D5438"/>
  <c r="E5442"/>
  <c r="A5442" s="1"/>
  <c r="B5442" s="1"/>
  <c r="C5446"/>
  <c r="F5446"/>
  <c r="K5446" s="1"/>
  <c r="S5442" l="1"/>
  <c r="P5442"/>
  <c r="P5441"/>
  <c r="S5441"/>
  <c r="O5442"/>
  <c r="R5442"/>
  <c r="D5439"/>
  <c r="E5443"/>
  <c r="C5447"/>
  <c r="F5447"/>
  <c r="K5447" s="1"/>
  <c r="A5443" l="1"/>
  <c r="B5443" s="1"/>
  <c r="R5443"/>
  <c r="O5443"/>
  <c r="D5440"/>
  <c r="E5444"/>
  <c r="O5444" s="1"/>
  <c r="C5448"/>
  <c r="F5448"/>
  <c r="K5448" s="1"/>
  <c r="R5444" l="1"/>
  <c r="S5443"/>
  <c r="P5443"/>
  <c r="A5444"/>
  <c r="B5444" s="1"/>
  <c r="D5441"/>
  <c r="E5445"/>
  <c r="R5445" s="1"/>
  <c r="C5449"/>
  <c r="F5449"/>
  <c r="K5449" s="1"/>
  <c r="A5445" l="1"/>
  <c r="B5445" s="1"/>
  <c r="P5445" s="1"/>
  <c r="O5445"/>
  <c r="S5444"/>
  <c r="P5444"/>
  <c r="D5442"/>
  <c r="E5446"/>
  <c r="O5446" s="1"/>
  <c r="C5450"/>
  <c r="F5450"/>
  <c r="K5450" s="1"/>
  <c r="S5445" l="1"/>
  <c r="A5446"/>
  <c r="B5446" s="1"/>
  <c r="R5446"/>
  <c r="D5443"/>
  <c r="E5447"/>
  <c r="C5451"/>
  <c r="F5451"/>
  <c r="K5451" s="1"/>
  <c r="S5446" l="1"/>
  <c r="P5446"/>
  <c r="A5447"/>
  <c r="B5447" s="1"/>
  <c r="R5447"/>
  <c r="O5447"/>
  <c r="D5444"/>
  <c r="E5448"/>
  <c r="R5448" s="1"/>
  <c r="C5452"/>
  <c r="F5452"/>
  <c r="O5448" l="1"/>
  <c r="S5447"/>
  <c r="P5447"/>
  <c r="A5448"/>
  <c r="B5448" s="1"/>
  <c r="D5445"/>
  <c r="E5449"/>
  <c r="A5449" s="1"/>
  <c r="B5449" s="1"/>
  <c r="C5453"/>
  <c r="F5453"/>
  <c r="P5449" l="1"/>
  <c r="S5449"/>
  <c r="S5448"/>
  <c r="P5448"/>
  <c r="O5449"/>
  <c r="R5449"/>
  <c r="D5446"/>
  <c r="E5450"/>
  <c r="A5450" s="1"/>
  <c r="B5450" s="1"/>
  <c r="C5454"/>
  <c r="F5454"/>
  <c r="K5454" s="1"/>
  <c r="S5450" l="1"/>
  <c r="P5450"/>
  <c r="O5450"/>
  <c r="R5450"/>
  <c r="D5447"/>
  <c r="E5451"/>
  <c r="O5451" s="1"/>
  <c r="C5455"/>
  <c r="F5455"/>
  <c r="K5455" s="1"/>
  <c r="R5451" l="1"/>
  <c r="A5451"/>
  <c r="B5451" s="1"/>
  <c r="D5448"/>
  <c r="E5452"/>
  <c r="A5452" s="1"/>
  <c r="B5452" s="1"/>
  <c r="C5456"/>
  <c r="F5456"/>
  <c r="S5451" l="1"/>
  <c r="P5451"/>
  <c r="D5449"/>
  <c r="E5453"/>
  <c r="C5457"/>
  <c r="F5457"/>
  <c r="K5457" s="1"/>
  <c r="A5453" l="1"/>
  <c r="B5453" s="1"/>
  <c r="D5450"/>
  <c r="E5454"/>
  <c r="C5458"/>
  <c r="F5458"/>
  <c r="K5458" s="1"/>
  <c r="A5454" l="1"/>
  <c r="B5454" s="1"/>
  <c r="O5454"/>
  <c r="P5453"/>
  <c r="S5453"/>
  <c r="R5454"/>
  <c r="D5451"/>
  <c r="E5455"/>
  <c r="A5455" s="1"/>
  <c r="B5455" s="1"/>
  <c r="C5459"/>
  <c r="F5459"/>
  <c r="K5459" s="1"/>
  <c r="S5455" l="1"/>
  <c r="P5455"/>
  <c r="S5454"/>
  <c r="P5454"/>
  <c r="R5455"/>
  <c r="O5455"/>
  <c r="D5452"/>
  <c r="E5456"/>
  <c r="C5460"/>
  <c r="F5460"/>
  <c r="K5460" s="1"/>
  <c r="A5456" l="1"/>
  <c r="D5453"/>
  <c r="E5457"/>
  <c r="R5457" s="1"/>
  <c r="C5461"/>
  <c r="F5461"/>
  <c r="K5461" s="1"/>
  <c r="O5457" l="1"/>
  <c r="B5456"/>
  <c r="A5457"/>
  <c r="B5457" s="1"/>
  <c r="D5454"/>
  <c r="E5458"/>
  <c r="A5458" s="1"/>
  <c r="B5458" s="1"/>
  <c r="C5462"/>
  <c r="F5462"/>
  <c r="K5462" s="1"/>
  <c r="O5458" l="1"/>
  <c r="S5458"/>
  <c r="P5458"/>
  <c r="P5457"/>
  <c r="S5457"/>
  <c r="S5456"/>
  <c r="P5456"/>
  <c r="R5458"/>
  <c r="D5455"/>
  <c r="E5459"/>
  <c r="C5463"/>
  <c r="F5463"/>
  <c r="K5463" s="1"/>
  <c r="A5459" l="1"/>
  <c r="B5459" s="1"/>
  <c r="O5459"/>
  <c r="R5459"/>
  <c r="D5456"/>
  <c r="E5460"/>
  <c r="R5460" s="1"/>
  <c r="C5464"/>
  <c r="F5464"/>
  <c r="K5464" s="1"/>
  <c r="O5460" l="1"/>
  <c r="S5459"/>
  <c r="P5459"/>
  <c r="A5460"/>
  <c r="B5460" s="1"/>
  <c r="D5457"/>
  <c r="E5461"/>
  <c r="O5461" s="1"/>
  <c r="C5465"/>
  <c r="F5465"/>
  <c r="K5465" s="1"/>
  <c r="R5461" l="1"/>
  <c r="A5461"/>
  <c r="B5461" s="1"/>
  <c r="S5460"/>
  <c r="P5460"/>
  <c r="D5458"/>
  <c r="E5462"/>
  <c r="R5462" s="1"/>
  <c r="C5466"/>
  <c r="F5466"/>
  <c r="K5466" s="1"/>
  <c r="A5462" l="1"/>
  <c r="B5462" s="1"/>
  <c r="P5462" s="1"/>
  <c r="P5461"/>
  <c r="S5461"/>
  <c r="O5462"/>
  <c r="S5462"/>
  <c r="D5459"/>
  <c r="E5463"/>
  <c r="O5463" s="1"/>
  <c r="C5467"/>
  <c r="F5467"/>
  <c r="K5467" s="1"/>
  <c r="A5463" l="1"/>
  <c r="B5463" s="1"/>
  <c r="R5463"/>
  <c r="D5460"/>
  <c r="E5464"/>
  <c r="C5468"/>
  <c r="F5468"/>
  <c r="K5468" s="1"/>
  <c r="S5463" l="1"/>
  <c r="P5463"/>
  <c r="A5464"/>
  <c r="B5464" s="1"/>
  <c r="R5464"/>
  <c r="O5464"/>
  <c r="D5461"/>
  <c r="E5465"/>
  <c r="R5465" s="1"/>
  <c r="C5469"/>
  <c r="F5469"/>
  <c r="K5469" s="1"/>
  <c r="O5465" l="1"/>
  <c r="S5464"/>
  <c r="P5464"/>
  <c r="A5465"/>
  <c r="B5465" s="1"/>
  <c r="D5462"/>
  <c r="E5466"/>
  <c r="C5470"/>
  <c r="F5470"/>
  <c r="K5470" s="1"/>
  <c r="O5466" l="1"/>
  <c r="P5465"/>
  <c r="S5465"/>
  <c r="A5466"/>
  <c r="B5466" s="1"/>
  <c r="R5466"/>
  <c r="D5463"/>
  <c r="E5467"/>
  <c r="A5467" s="1"/>
  <c r="B5467" s="1"/>
  <c r="C5471"/>
  <c r="F5471"/>
  <c r="K5471" s="1"/>
  <c r="S5467" l="1"/>
  <c r="P5467"/>
  <c r="S5466"/>
  <c r="P5466"/>
  <c r="O5467"/>
  <c r="R5467"/>
  <c r="D5464"/>
  <c r="E5468"/>
  <c r="C5472"/>
  <c r="F5472"/>
  <c r="K5472" s="1"/>
  <c r="A5468" l="1"/>
  <c r="B5468" s="1"/>
  <c r="R5468"/>
  <c r="O5468"/>
  <c r="D5465"/>
  <c r="E5469"/>
  <c r="O5469" s="1"/>
  <c r="C5473"/>
  <c r="F5473"/>
  <c r="K5473" s="1"/>
  <c r="R5469" l="1"/>
  <c r="S5468"/>
  <c r="P5468"/>
  <c r="A5469"/>
  <c r="B5469" s="1"/>
  <c r="D5466"/>
  <c r="E5470"/>
  <c r="C5474"/>
  <c r="F5474"/>
  <c r="K5474" s="1"/>
  <c r="O5470" l="1"/>
  <c r="P5469"/>
  <c r="S5469"/>
  <c r="A5470"/>
  <c r="B5470" s="1"/>
  <c r="R5470"/>
  <c r="D5467"/>
  <c r="E5471"/>
  <c r="A5471" s="1"/>
  <c r="B5471" s="1"/>
  <c r="C5475"/>
  <c r="F5475"/>
  <c r="K5475" s="1"/>
  <c r="S5471" l="1"/>
  <c r="P5471"/>
  <c r="S5470"/>
  <c r="P5470"/>
  <c r="O5471"/>
  <c r="R5471"/>
  <c r="D5468"/>
  <c r="E5472"/>
  <c r="O5472" s="1"/>
  <c r="C5476"/>
  <c r="F5476"/>
  <c r="K5476" s="1"/>
  <c r="R5472" l="1"/>
  <c r="A5472"/>
  <c r="B5472" s="1"/>
  <c r="D5469"/>
  <c r="E5473"/>
  <c r="A5473" s="1"/>
  <c r="B5473" s="1"/>
  <c r="C5477"/>
  <c r="F5477"/>
  <c r="K5477" s="1"/>
  <c r="P5473" l="1"/>
  <c r="S5473"/>
  <c r="S5472"/>
  <c r="P5472"/>
  <c r="O5473"/>
  <c r="R5473"/>
  <c r="D5470"/>
  <c r="E5474"/>
  <c r="C5478"/>
  <c r="F5478"/>
  <c r="K5478" s="1"/>
  <c r="O5474" l="1"/>
  <c r="A5474"/>
  <c r="B5474" s="1"/>
  <c r="R5474"/>
  <c r="D5471"/>
  <c r="E5475"/>
  <c r="R5475" s="1"/>
  <c r="C5479"/>
  <c r="F5479"/>
  <c r="K5479" s="1"/>
  <c r="O5475" l="1"/>
  <c r="S5474"/>
  <c r="P5474"/>
  <c r="A5475"/>
  <c r="B5475" s="1"/>
  <c r="D5472"/>
  <c r="E5476"/>
  <c r="A5476" s="1"/>
  <c r="B5476" s="1"/>
  <c r="C5480"/>
  <c r="F5480"/>
  <c r="K5480" s="1"/>
  <c r="S5476" l="1"/>
  <c r="P5476"/>
  <c r="R5476"/>
  <c r="O5476"/>
  <c r="S5475"/>
  <c r="P5475"/>
  <c r="D5473"/>
  <c r="E5477"/>
  <c r="R5477" s="1"/>
  <c r="C5481"/>
  <c r="F5481"/>
  <c r="K5481" s="1"/>
  <c r="A5477" l="1"/>
  <c r="B5477" s="1"/>
  <c r="P5477" s="1"/>
  <c r="O5477"/>
  <c r="S5477"/>
  <c r="D5474"/>
  <c r="E5478"/>
  <c r="R5478" s="1"/>
  <c r="C5482"/>
  <c r="F5482"/>
  <c r="K5482" s="1"/>
  <c r="A5478" l="1"/>
  <c r="B5478" s="1"/>
  <c r="P5478" s="1"/>
  <c r="O5478"/>
  <c r="S5478"/>
  <c r="D5475"/>
  <c r="E5479"/>
  <c r="R5479" s="1"/>
  <c r="C5483"/>
  <c r="F5483"/>
  <c r="A5479" l="1"/>
  <c r="B5479" s="1"/>
  <c r="S5479" s="1"/>
  <c r="O5479"/>
  <c r="D5476"/>
  <c r="E5480"/>
  <c r="R5480" s="1"/>
  <c r="C5484"/>
  <c r="F5484"/>
  <c r="P5479" l="1"/>
  <c r="A5480"/>
  <c r="B5480" s="1"/>
  <c r="O5480"/>
  <c r="D5477"/>
  <c r="E5481"/>
  <c r="A5481" s="1"/>
  <c r="B5481" s="1"/>
  <c r="C5485"/>
  <c r="F5485"/>
  <c r="K5485" s="1"/>
  <c r="P5481" l="1"/>
  <c r="S5481"/>
  <c r="O5481"/>
  <c r="R5481"/>
  <c r="S5480"/>
  <c r="P5480"/>
  <c r="D5478"/>
  <c r="E5482"/>
  <c r="A5482" s="1"/>
  <c r="B5482" s="1"/>
  <c r="C5486"/>
  <c r="F5486"/>
  <c r="K5486" s="1"/>
  <c r="S5482" l="1"/>
  <c r="P5482"/>
  <c r="R5482"/>
  <c r="O5482"/>
  <c r="D5479"/>
  <c r="E5483"/>
  <c r="A5483" s="1"/>
  <c r="B5483" s="1"/>
  <c r="C5487"/>
  <c r="F5487"/>
  <c r="D5480" l="1"/>
  <c r="E5484"/>
  <c r="A5484" s="1"/>
  <c r="B5484" s="1"/>
  <c r="C5488"/>
  <c r="F5488"/>
  <c r="K5488" s="1"/>
  <c r="S5484" l="1"/>
  <c r="P5484"/>
  <c r="D5481"/>
  <c r="E5485"/>
  <c r="C5489"/>
  <c r="F5489"/>
  <c r="K5489" s="1"/>
  <c r="R5485" l="1"/>
  <c r="O5485"/>
  <c r="A5485"/>
  <c r="B5485" s="1"/>
  <c r="D5482"/>
  <c r="E5486"/>
  <c r="C5490"/>
  <c r="F5490"/>
  <c r="K5490" s="1"/>
  <c r="O5486" l="1"/>
  <c r="P5485"/>
  <c r="S5485"/>
  <c r="A5486"/>
  <c r="B5486" s="1"/>
  <c r="R5486"/>
  <c r="D5483"/>
  <c r="E5487"/>
  <c r="C5491"/>
  <c r="F5491"/>
  <c r="K5491" s="1"/>
  <c r="S5486" l="1"/>
  <c r="P5486"/>
  <c r="A5487"/>
  <c r="D5484"/>
  <c r="E5488"/>
  <c r="R5488" s="1"/>
  <c r="C5492"/>
  <c r="F5492"/>
  <c r="K5492" s="1"/>
  <c r="B5487" l="1"/>
  <c r="A5488"/>
  <c r="B5488" s="1"/>
  <c r="O5488"/>
  <c r="D5485"/>
  <c r="E5489"/>
  <c r="O5489" s="1"/>
  <c r="C5493"/>
  <c r="F5493"/>
  <c r="K5493" s="1"/>
  <c r="R5489" l="1"/>
  <c r="S5488"/>
  <c r="P5488"/>
  <c r="S5487"/>
  <c r="P5487"/>
  <c r="A5489"/>
  <c r="B5489" s="1"/>
  <c r="D5486"/>
  <c r="E5490"/>
  <c r="A5490" s="1"/>
  <c r="B5490" s="1"/>
  <c r="C5494"/>
  <c r="F5494"/>
  <c r="K5494" s="1"/>
  <c r="S5490" l="1"/>
  <c r="P5490"/>
  <c r="P5489"/>
  <c r="S5489"/>
  <c r="O5490"/>
  <c r="R5490"/>
  <c r="D5487"/>
  <c r="E5491"/>
  <c r="C5495"/>
  <c r="F5495"/>
  <c r="K5495" s="1"/>
  <c r="O5491" l="1"/>
  <c r="A5491"/>
  <c r="B5491" s="1"/>
  <c r="R5491"/>
  <c r="D5488"/>
  <c r="E5492"/>
  <c r="R5492" s="1"/>
  <c r="C5496"/>
  <c r="F5496"/>
  <c r="K5496" s="1"/>
  <c r="O5492" l="1"/>
  <c r="S5491"/>
  <c r="P5491"/>
  <c r="A5492"/>
  <c r="B5492" s="1"/>
  <c r="D5489"/>
  <c r="E5493"/>
  <c r="A5493" s="1"/>
  <c r="B5493" s="1"/>
  <c r="C5497"/>
  <c r="F5497"/>
  <c r="K5497" s="1"/>
  <c r="P5493" l="1"/>
  <c r="S5493"/>
  <c r="R5493"/>
  <c r="O5493"/>
  <c r="S5492"/>
  <c r="P5492"/>
  <c r="D5490"/>
  <c r="E5494"/>
  <c r="R5494" s="1"/>
  <c r="C5498"/>
  <c r="F5498"/>
  <c r="K5498" s="1"/>
  <c r="A5494" l="1"/>
  <c r="B5494" s="1"/>
  <c r="P5494" s="1"/>
  <c r="O5494"/>
  <c r="D5491"/>
  <c r="E5495"/>
  <c r="A5495" s="1"/>
  <c r="B5495" s="1"/>
  <c r="C5499"/>
  <c r="F5499"/>
  <c r="K5499" s="1"/>
  <c r="S5494" l="1"/>
  <c r="R5495"/>
  <c r="O5495"/>
  <c r="S5495"/>
  <c r="P5495"/>
  <c r="D5492"/>
  <c r="E5496"/>
  <c r="R5496" s="1"/>
  <c r="C5500"/>
  <c r="F5500"/>
  <c r="K5500" s="1"/>
  <c r="A5496" l="1"/>
  <c r="B5496" s="1"/>
  <c r="S5496" s="1"/>
  <c r="O5496"/>
  <c r="D5493"/>
  <c r="E5497"/>
  <c r="O5497" s="1"/>
  <c r="C5501"/>
  <c r="F5501"/>
  <c r="K5501" s="1"/>
  <c r="P5496" l="1"/>
  <c r="R5497"/>
  <c r="A5497"/>
  <c r="B5497" s="1"/>
  <c r="D5494"/>
  <c r="E5498"/>
  <c r="A5498" s="1"/>
  <c r="B5498" s="1"/>
  <c r="C5502"/>
  <c r="F5502"/>
  <c r="K5502" s="1"/>
  <c r="S5498" l="1"/>
  <c r="P5498"/>
  <c r="P5497"/>
  <c r="S5497"/>
  <c r="O5498"/>
  <c r="R5498"/>
  <c r="D5495"/>
  <c r="E5499"/>
  <c r="C5503"/>
  <c r="F5503"/>
  <c r="K5503" s="1"/>
  <c r="O5499" l="1"/>
  <c r="A5499"/>
  <c r="B5499" s="1"/>
  <c r="R5499"/>
  <c r="D5496"/>
  <c r="E5500"/>
  <c r="R5500" s="1"/>
  <c r="C5504"/>
  <c r="F5504"/>
  <c r="K5504" s="1"/>
  <c r="O5500" l="1"/>
  <c r="S5499"/>
  <c r="P5499"/>
  <c r="A5500"/>
  <c r="B5500" s="1"/>
  <c r="D5497"/>
  <c r="E5501"/>
  <c r="A5501" s="1"/>
  <c r="B5501" s="1"/>
  <c r="C5505"/>
  <c r="F5505"/>
  <c r="K5505" s="1"/>
  <c r="P5501" l="1"/>
  <c r="S5501"/>
  <c r="R5501"/>
  <c r="O5501"/>
  <c r="S5500"/>
  <c r="P5500"/>
  <c r="D5498"/>
  <c r="E5502"/>
  <c r="R5502" s="1"/>
  <c r="C5506"/>
  <c r="F5506"/>
  <c r="K5506" s="1"/>
  <c r="A5502" l="1"/>
  <c r="B5502" s="1"/>
  <c r="P5502" s="1"/>
  <c r="O5502"/>
  <c r="D5499"/>
  <c r="E5503"/>
  <c r="R5503" s="1"/>
  <c r="C5507"/>
  <c r="F5507"/>
  <c r="K5507" s="1"/>
  <c r="S5502" l="1"/>
  <c r="A5503"/>
  <c r="B5503" s="1"/>
  <c r="S5503" s="1"/>
  <c r="O5503"/>
  <c r="D5500"/>
  <c r="E5504"/>
  <c r="R5504" s="1"/>
  <c r="C5508"/>
  <c r="F5508"/>
  <c r="K5508" s="1"/>
  <c r="P5503" l="1"/>
  <c r="O5504"/>
  <c r="A5504"/>
  <c r="B5504" s="1"/>
  <c r="D5501"/>
  <c r="E5505"/>
  <c r="A5505" s="1"/>
  <c r="B5505" s="1"/>
  <c r="C5509"/>
  <c r="F5509"/>
  <c r="K5509" s="1"/>
  <c r="P5505" l="1"/>
  <c r="S5505"/>
  <c r="S5504"/>
  <c r="P5504"/>
  <c r="R5505"/>
  <c r="O5505"/>
  <c r="D5502"/>
  <c r="E5506"/>
  <c r="C5510"/>
  <c r="F5510"/>
  <c r="K5510" s="1"/>
  <c r="A5506" l="1"/>
  <c r="B5506" s="1"/>
  <c r="O5506"/>
  <c r="R5506"/>
  <c r="D5503"/>
  <c r="E5507"/>
  <c r="R5507" s="1"/>
  <c r="C5511"/>
  <c r="F5511"/>
  <c r="K5511" s="1"/>
  <c r="A5507" l="1"/>
  <c r="B5507" s="1"/>
  <c r="P5507" s="1"/>
  <c r="S5506"/>
  <c r="P5506"/>
  <c r="O5507"/>
  <c r="S5507"/>
  <c r="D5504"/>
  <c r="E5508"/>
  <c r="A5508" s="1"/>
  <c r="B5508" s="1"/>
  <c r="C5512"/>
  <c r="F5512"/>
  <c r="K5512" s="1"/>
  <c r="S5508" l="1"/>
  <c r="P5508"/>
  <c r="O5508"/>
  <c r="R5508"/>
  <c r="D5505"/>
  <c r="E5509"/>
  <c r="O5509" s="1"/>
  <c r="C5513"/>
  <c r="F5513"/>
  <c r="R5509" l="1"/>
  <c r="A5509"/>
  <c r="B5509" s="1"/>
  <c r="D5506"/>
  <c r="E5510"/>
  <c r="A5510" s="1"/>
  <c r="B5510" s="1"/>
  <c r="C5514"/>
  <c r="F5514"/>
  <c r="S5510" l="1"/>
  <c r="P5510"/>
  <c r="R5510"/>
  <c r="P5509"/>
  <c r="S5509"/>
  <c r="O5510"/>
  <c r="D5507"/>
  <c r="E5511"/>
  <c r="A5511" s="1"/>
  <c r="B5511" s="1"/>
  <c r="C5515"/>
  <c r="F5515"/>
  <c r="K5515" s="1"/>
  <c r="S5511" l="1"/>
  <c r="P5511"/>
  <c r="R5511"/>
  <c r="O5511"/>
  <c r="D5508"/>
  <c r="E5512"/>
  <c r="R5512" s="1"/>
  <c r="C5516"/>
  <c r="F5516"/>
  <c r="K5516" s="1"/>
  <c r="O5512" l="1"/>
  <c r="A5512"/>
  <c r="B5512" s="1"/>
  <c r="D5509"/>
  <c r="E5513"/>
  <c r="A5513" s="1"/>
  <c r="B5513" s="1"/>
  <c r="C5517"/>
  <c r="F5517"/>
  <c r="P5513" l="1"/>
  <c r="S5513"/>
  <c r="S5512"/>
  <c r="P5512"/>
  <c r="D5510"/>
  <c r="E5514"/>
  <c r="C5518"/>
  <c r="F5518"/>
  <c r="K5518" s="1"/>
  <c r="A5514" l="1"/>
  <c r="B5514" s="1"/>
  <c r="D5511"/>
  <c r="E5515"/>
  <c r="C5519"/>
  <c r="F5519"/>
  <c r="K5519" s="1"/>
  <c r="O5515" l="1"/>
  <c r="A5515"/>
  <c r="B5515" s="1"/>
  <c r="R5515"/>
  <c r="D5512"/>
  <c r="E5516"/>
  <c r="A5516" s="1"/>
  <c r="B5516" s="1"/>
  <c r="C5520"/>
  <c r="F5520"/>
  <c r="K5520" s="1"/>
  <c r="S5516" l="1"/>
  <c r="P5516"/>
  <c r="S5515"/>
  <c r="P5515"/>
  <c r="O5516"/>
  <c r="R5516"/>
  <c r="D5513"/>
  <c r="E5517"/>
  <c r="C5521"/>
  <c r="F5521"/>
  <c r="K5521" s="1"/>
  <c r="A5517" l="1"/>
  <c r="D5514"/>
  <c r="E5518"/>
  <c r="O5518" s="1"/>
  <c r="C5522"/>
  <c r="F5522"/>
  <c r="K5522" s="1"/>
  <c r="R5518" l="1"/>
  <c r="B5517"/>
  <c r="A5518"/>
  <c r="B5518" s="1"/>
  <c r="D5515"/>
  <c r="E5519"/>
  <c r="O5519" s="1"/>
  <c r="C5523"/>
  <c r="F5523"/>
  <c r="K5523" s="1"/>
  <c r="R5519" l="1"/>
  <c r="S5518"/>
  <c r="P5518"/>
  <c r="A5519"/>
  <c r="B5519" s="1"/>
  <c r="D5516"/>
  <c r="E5520"/>
  <c r="A5520" s="1"/>
  <c r="B5520" s="1"/>
  <c r="C5524"/>
  <c r="F5524"/>
  <c r="K5524" s="1"/>
  <c r="S5520" l="1"/>
  <c r="P5520"/>
  <c r="R5520"/>
  <c r="S5519"/>
  <c r="P5519"/>
  <c r="O5520"/>
  <c r="D5517"/>
  <c r="E5521"/>
  <c r="O5521" s="1"/>
  <c r="C5525"/>
  <c r="F5525"/>
  <c r="K5525" s="1"/>
  <c r="R5521" l="1"/>
  <c r="A5521"/>
  <c r="B5521" s="1"/>
  <c r="D5518"/>
  <c r="E5522"/>
  <c r="A5522" s="1"/>
  <c r="B5522" s="1"/>
  <c r="C5526"/>
  <c r="F5526"/>
  <c r="K5526" s="1"/>
  <c r="S5522" l="1"/>
  <c r="P5522"/>
  <c r="P5521"/>
  <c r="S5521"/>
  <c r="R5522"/>
  <c r="O5522"/>
  <c r="D5519"/>
  <c r="E5523"/>
  <c r="C5527"/>
  <c r="F5527"/>
  <c r="K5527" s="1"/>
  <c r="A5523" l="1"/>
  <c r="B5523" s="1"/>
  <c r="O5523"/>
  <c r="R5523"/>
  <c r="D5520"/>
  <c r="E5524"/>
  <c r="R5524" s="1"/>
  <c r="C5528"/>
  <c r="F5528"/>
  <c r="K5528" s="1"/>
  <c r="A5524" l="1"/>
  <c r="B5524" s="1"/>
  <c r="P5524" s="1"/>
  <c r="S5523"/>
  <c r="P5523"/>
  <c r="O5524"/>
  <c r="S5524"/>
  <c r="D5521"/>
  <c r="E5525"/>
  <c r="A5525" s="1"/>
  <c r="B5525" s="1"/>
  <c r="C5529"/>
  <c r="F5529"/>
  <c r="K5529" s="1"/>
  <c r="P5525" l="1"/>
  <c r="S5525"/>
  <c r="O5525"/>
  <c r="R5525"/>
  <c r="D5522"/>
  <c r="E5526"/>
  <c r="O5526" s="1"/>
  <c r="C5530"/>
  <c r="F5530"/>
  <c r="K5530" s="1"/>
  <c r="R5526" l="1"/>
  <c r="A5526"/>
  <c r="B5526" s="1"/>
  <c r="D5523"/>
  <c r="E5527"/>
  <c r="R5527" s="1"/>
  <c r="C5531"/>
  <c r="F5531"/>
  <c r="K5531" s="1"/>
  <c r="S5526" l="1"/>
  <c r="P5526"/>
  <c r="A5527"/>
  <c r="B5527" s="1"/>
  <c r="O5527"/>
  <c r="D5524"/>
  <c r="E5528"/>
  <c r="R5528" s="1"/>
  <c r="C5532"/>
  <c r="F5532"/>
  <c r="K5532" s="1"/>
  <c r="A5528" l="1"/>
  <c r="B5528" s="1"/>
  <c r="S5528" s="1"/>
  <c r="S5527"/>
  <c r="P5527"/>
  <c r="P5528"/>
  <c r="O5528"/>
  <c r="D5525"/>
  <c r="E5529"/>
  <c r="A5529" s="1"/>
  <c r="B5529" s="1"/>
  <c r="C5533"/>
  <c r="F5533"/>
  <c r="K5533" s="1"/>
  <c r="P5529" l="1"/>
  <c r="S5529"/>
  <c r="O5529"/>
  <c r="R5529"/>
  <c r="D5526"/>
  <c r="E5530"/>
  <c r="O5530" s="1"/>
  <c r="C5534"/>
  <c r="F5534"/>
  <c r="K5534" s="1"/>
  <c r="R5530" l="1"/>
  <c r="A5530"/>
  <c r="B5530" s="1"/>
  <c r="D5527"/>
  <c r="E5531"/>
  <c r="A5531" s="1"/>
  <c r="B5531" s="1"/>
  <c r="C5535"/>
  <c r="F5535"/>
  <c r="K5535" s="1"/>
  <c r="S5531" l="1"/>
  <c r="P5531"/>
  <c r="S5530"/>
  <c r="P5530"/>
  <c r="O5531"/>
  <c r="R5531"/>
  <c r="D5528"/>
  <c r="E5532"/>
  <c r="C5536"/>
  <c r="F5536"/>
  <c r="K5536" s="1"/>
  <c r="O5532" l="1"/>
  <c r="A5532"/>
  <c r="B5532" s="1"/>
  <c r="R5532"/>
  <c r="D5529"/>
  <c r="E5533"/>
  <c r="R5533" s="1"/>
  <c r="C5537"/>
  <c r="F5537"/>
  <c r="K5537" s="1"/>
  <c r="O5533" l="1"/>
  <c r="S5532"/>
  <c r="P5532"/>
  <c r="A5533"/>
  <c r="B5533" s="1"/>
  <c r="D5530"/>
  <c r="E5534"/>
  <c r="A5534" s="1"/>
  <c r="B5534" s="1"/>
  <c r="C5538"/>
  <c r="F5538"/>
  <c r="K5538" s="1"/>
  <c r="S5534" l="1"/>
  <c r="P5534"/>
  <c r="R5534"/>
  <c r="O5534"/>
  <c r="P5533"/>
  <c r="S5533"/>
  <c r="D5531"/>
  <c r="E5535"/>
  <c r="R5535" s="1"/>
  <c r="C5539"/>
  <c r="F5539"/>
  <c r="K5539" s="1"/>
  <c r="A5535" l="1"/>
  <c r="B5535" s="1"/>
  <c r="P5535" s="1"/>
  <c r="O5535"/>
  <c r="D5532"/>
  <c r="E5536"/>
  <c r="A5536" s="1"/>
  <c r="B5536" s="1"/>
  <c r="C5540"/>
  <c r="F5540"/>
  <c r="K5540" s="1"/>
  <c r="S5535" l="1"/>
  <c r="R5536"/>
  <c r="O5536"/>
  <c r="S5536"/>
  <c r="P5536"/>
  <c r="D5533"/>
  <c r="E5537"/>
  <c r="R5537" s="1"/>
  <c r="C5541"/>
  <c r="F5541"/>
  <c r="K5541" s="1"/>
  <c r="A5537" l="1"/>
  <c r="B5537" s="1"/>
  <c r="P5537" s="1"/>
  <c r="O5537"/>
  <c r="D5534"/>
  <c r="E5538"/>
  <c r="O5538" s="1"/>
  <c r="C5542"/>
  <c r="F5542"/>
  <c r="K5542" s="1"/>
  <c r="S5537" l="1"/>
  <c r="R5538"/>
  <c r="A5538"/>
  <c r="B5538" s="1"/>
  <c r="D5535"/>
  <c r="E5539"/>
  <c r="A5539" s="1"/>
  <c r="B5539" s="1"/>
  <c r="C5543"/>
  <c r="F5543"/>
  <c r="K5543" s="1"/>
  <c r="S5539" l="1"/>
  <c r="P5539"/>
  <c r="S5538"/>
  <c r="P5538"/>
  <c r="O5539"/>
  <c r="R5539"/>
  <c r="D5536"/>
  <c r="E5540"/>
  <c r="C5544"/>
  <c r="F5544"/>
  <c r="O5540" l="1"/>
  <c r="A5540"/>
  <c r="B5540" s="1"/>
  <c r="R5540"/>
  <c r="D5537"/>
  <c r="E5541"/>
  <c r="O5541" s="1"/>
  <c r="C5545"/>
  <c r="F5545"/>
  <c r="A5541" l="1"/>
  <c r="B5541" s="1"/>
  <c r="S5540"/>
  <c r="P5540"/>
  <c r="R5541"/>
  <c r="D5538"/>
  <c r="E5542"/>
  <c r="O5542" s="1"/>
  <c r="C5546"/>
  <c r="F5546"/>
  <c r="K5546" s="1"/>
  <c r="A5542" l="1"/>
  <c r="B5542" s="1"/>
  <c r="P5542" s="1"/>
  <c r="R5542"/>
  <c r="P5541"/>
  <c r="S5541"/>
  <c r="D5539"/>
  <c r="E5543"/>
  <c r="R5543" s="1"/>
  <c r="C5547"/>
  <c r="F5547"/>
  <c r="K5547" s="1"/>
  <c r="S5542" l="1"/>
  <c r="A5543"/>
  <c r="B5543" s="1"/>
  <c r="O5543"/>
  <c r="D5540"/>
  <c r="E5544"/>
  <c r="C5548"/>
  <c r="F5548"/>
  <c r="S5543" l="1"/>
  <c r="P5543"/>
  <c r="A5544"/>
  <c r="B5544" s="1"/>
  <c r="D5541"/>
  <c r="E5545"/>
  <c r="A5545" s="1"/>
  <c r="B5545" s="1"/>
  <c r="C5549"/>
  <c r="F5549"/>
  <c r="K5549" s="1"/>
  <c r="P5545" l="1"/>
  <c r="S5545"/>
  <c r="D5542"/>
  <c r="E5546"/>
  <c r="A5546" s="1"/>
  <c r="B5546" s="1"/>
  <c r="C5550"/>
  <c r="F5550"/>
  <c r="K5550" s="1"/>
  <c r="S5546" l="1"/>
  <c r="P5546"/>
  <c r="R5546"/>
  <c r="O5546"/>
  <c r="D5543"/>
  <c r="E5547"/>
  <c r="R5547" s="1"/>
  <c r="C5551"/>
  <c r="F5551"/>
  <c r="K5551" s="1"/>
  <c r="O5547" l="1"/>
  <c r="A5547"/>
  <c r="B5547" s="1"/>
  <c r="D5544"/>
  <c r="E5548"/>
  <c r="C5552"/>
  <c r="F5552"/>
  <c r="K5552" s="1"/>
  <c r="S5547" l="1"/>
  <c r="P5547"/>
  <c r="A5548"/>
  <c r="D5545"/>
  <c r="E5549"/>
  <c r="R5549" s="1"/>
  <c r="C5553"/>
  <c r="F5553"/>
  <c r="K5553" s="1"/>
  <c r="O5549" l="1"/>
  <c r="B5548"/>
  <c r="A5549"/>
  <c r="B5549" s="1"/>
  <c r="D5546"/>
  <c r="E5550"/>
  <c r="O5550" s="1"/>
  <c r="C5554"/>
  <c r="F5554"/>
  <c r="K5554" s="1"/>
  <c r="A5550" l="1"/>
  <c r="B5550" s="1"/>
  <c r="S5550" s="1"/>
  <c r="S5548"/>
  <c r="P5548"/>
  <c r="P5550"/>
  <c r="R5550"/>
  <c r="P5549"/>
  <c r="S5549"/>
  <c r="D5547"/>
  <c r="E5551"/>
  <c r="C5555"/>
  <c r="F5555"/>
  <c r="K5555" s="1"/>
  <c r="A5551" l="1"/>
  <c r="B5551" s="1"/>
  <c r="R5551"/>
  <c r="O5551"/>
  <c r="D5548"/>
  <c r="E5552"/>
  <c r="O5552" s="1"/>
  <c r="C5556"/>
  <c r="F5556"/>
  <c r="K5556" s="1"/>
  <c r="R5552" l="1"/>
  <c r="S5551"/>
  <c r="P5551"/>
  <c r="A5552"/>
  <c r="B5552" s="1"/>
  <c r="D5549"/>
  <c r="E5553"/>
  <c r="R5553" s="1"/>
  <c r="C5557"/>
  <c r="F5557"/>
  <c r="K5557" s="1"/>
  <c r="A5553" l="1"/>
  <c r="B5553" s="1"/>
  <c r="P5553" s="1"/>
  <c r="O5553"/>
  <c r="S5552"/>
  <c r="P5552"/>
  <c r="D5550"/>
  <c r="E5554"/>
  <c r="A5554" s="1"/>
  <c r="B5554" s="1"/>
  <c r="C5558"/>
  <c r="F5558"/>
  <c r="K5558" s="1"/>
  <c r="S5553" l="1"/>
  <c r="S5554"/>
  <c r="P5554"/>
  <c r="O5554"/>
  <c r="R5554"/>
  <c r="D5551"/>
  <c r="E5555"/>
  <c r="O5555" s="1"/>
  <c r="C5559"/>
  <c r="F5559"/>
  <c r="K5559" s="1"/>
  <c r="R5555" l="1"/>
  <c r="A5555"/>
  <c r="B5555" s="1"/>
  <c r="D5552"/>
  <c r="E5556"/>
  <c r="A5556" s="1"/>
  <c r="B5556" s="1"/>
  <c r="C5560"/>
  <c r="F5560"/>
  <c r="K5560" s="1"/>
  <c r="S5556" l="1"/>
  <c r="P5556"/>
  <c r="S5555"/>
  <c r="P5555"/>
  <c r="O5556"/>
  <c r="R5556"/>
  <c r="D5553"/>
  <c r="E5557"/>
  <c r="C5561"/>
  <c r="F5561"/>
  <c r="K5561" s="1"/>
  <c r="O5557" l="1"/>
  <c r="A5557"/>
  <c r="B5557" s="1"/>
  <c r="R5557"/>
  <c r="D5554"/>
  <c r="E5558"/>
  <c r="R5558" s="1"/>
  <c r="C5562"/>
  <c r="F5562"/>
  <c r="K5562" s="1"/>
  <c r="O5558" l="1"/>
  <c r="P5557"/>
  <c r="S5557"/>
  <c r="A5558"/>
  <c r="B5558" s="1"/>
  <c r="D5555"/>
  <c r="E5559"/>
  <c r="A5559" s="1"/>
  <c r="B5559" s="1"/>
  <c r="C5563"/>
  <c r="F5563"/>
  <c r="K5563" s="1"/>
  <c r="S5559" l="1"/>
  <c r="P5559"/>
  <c r="R5559"/>
  <c r="O5559"/>
  <c r="S5558"/>
  <c r="P5558"/>
  <c r="D5556"/>
  <c r="E5560"/>
  <c r="A5560" s="1"/>
  <c r="B5560" s="1"/>
  <c r="C5564"/>
  <c r="F5564"/>
  <c r="K5564" s="1"/>
  <c r="R5560" l="1"/>
  <c r="S5560"/>
  <c r="P5560"/>
  <c r="O5560"/>
  <c r="D5557"/>
  <c r="E5561"/>
  <c r="O5561" s="1"/>
  <c r="C5565"/>
  <c r="F5565"/>
  <c r="K5565" s="1"/>
  <c r="A5561" l="1"/>
  <c r="B5561" s="1"/>
  <c r="R5561"/>
  <c r="D5558"/>
  <c r="E5562"/>
  <c r="R5562" s="1"/>
  <c r="C5566"/>
  <c r="F5566"/>
  <c r="K5566" s="1"/>
  <c r="A5562" l="1"/>
  <c r="B5562" s="1"/>
  <c r="P5562" s="1"/>
  <c r="P5561"/>
  <c r="S5561"/>
  <c r="O5562"/>
  <c r="S5562"/>
  <c r="D5559"/>
  <c r="E5563"/>
  <c r="O5563" s="1"/>
  <c r="C5567"/>
  <c r="F5567"/>
  <c r="K5567" s="1"/>
  <c r="R5563" l="1"/>
  <c r="A5563"/>
  <c r="B5563" s="1"/>
  <c r="D5560"/>
  <c r="E5564"/>
  <c r="A5564" s="1"/>
  <c r="B5564" s="1"/>
  <c r="C5568"/>
  <c r="F5568"/>
  <c r="K5568" s="1"/>
  <c r="S5564" l="1"/>
  <c r="P5564"/>
  <c r="S5563"/>
  <c r="P5563"/>
  <c r="O5564"/>
  <c r="R5564"/>
  <c r="D5561"/>
  <c r="E5565"/>
  <c r="C5569"/>
  <c r="F5569"/>
  <c r="K5569" s="1"/>
  <c r="O5565" l="1"/>
  <c r="A5565"/>
  <c r="B5565" s="1"/>
  <c r="R5565"/>
  <c r="D5562"/>
  <c r="E5566"/>
  <c r="R5566" s="1"/>
  <c r="C5570"/>
  <c r="F5570"/>
  <c r="K5570" s="1"/>
  <c r="O5566" l="1"/>
  <c r="P5565"/>
  <c r="S5565"/>
  <c r="A5566"/>
  <c r="B5566" s="1"/>
  <c r="D5563"/>
  <c r="E5567"/>
  <c r="A5567" s="1"/>
  <c r="B5567" s="1"/>
  <c r="C5571"/>
  <c r="F5571"/>
  <c r="K5571" s="1"/>
  <c r="S5567" l="1"/>
  <c r="P5567"/>
  <c r="R5567"/>
  <c r="O5567"/>
  <c r="S5566"/>
  <c r="P5566"/>
  <c r="D5564"/>
  <c r="E5568"/>
  <c r="R5568" s="1"/>
  <c r="C5572"/>
  <c r="F5572"/>
  <c r="K5572" s="1"/>
  <c r="A5568" l="1"/>
  <c r="B5568" s="1"/>
  <c r="P5568" s="1"/>
  <c r="O5568"/>
  <c r="D5565"/>
  <c r="E5569"/>
  <c r="R5569" s="1"/>
  <c r="C5573"/>
  <c r="F5573"/>
  <c r="K5573" s="1"/>
  <c r="S5568" l="1"/>
  <c r="A5569"/>
  <c r="B5569" s="1"/>
  <c r="P5569" s="1"/>
  <c r="O5569"/>
  <c r="S5569"/>
  <c r="D5566"/>
  <c r="E5570"/>
  <c r="R5570" s="1"/>
  <c r="C5574"/>
  <c r="F5574"/>
  <c r="O5570" l="1"/>
  <c r="A5570"/>
  <c r="B5570" s="1"/>
  <c r="D5567"/>
  <c r="E5571"/>
  <c r="O5571" s="1"/>
  <c r="C5575"/>
  <c r="F5575"/>
  <c r="R5571" l="1"/>
  <c r="S5570"/>
  <c r="P5570"/>
  <c r="A5571"/>
  <c r="B5571" s="1"/>
  <c r="D5568"/>
  <c r="E5572"/>
  <c r="R5572" s="1"/>
  <c r="C5576"/>
  <c r="F5576"/>
  <c r="K5576" s="1"/>
  <c r="S5571" l="1"/>
  <c r="P5571"/>
  <c r="O5572"/>
  <c r="A5572"/>
  <c r="B5572" s="1"/>
  <c r="D5569"/>
  <c r="E5573"/>
  <c r="A5573" s="1"/>
  <c r="B5573" s="1"/>
  <c r="C5577"/>
  <c r="F5577"/>
  <c r="K5577" s="1"/>
  <c r="R5573" l="1"/>
  <c r="P5573"/>
  <c r="S5573"/>
  <c r="S5572"/>
  <c r="P5572"/>
  <c r="O5573"/>
  <c r="D5570"/>
  <c r="E5574"/>
  <c r="A5574" s="1"/>
  <c r="B5574" s="1"/>
  <c r="C5578"/>
  <c r="F5578"/>
  <c r="D5571" l="1"/>
  <c r="E5575"/>
  <c r="C5579"/>
  <c r="F5579"/>
  <c r="K5579" s="1"/>
  <c r="A5575" l="1"/>
  <c r="B5575" s="1"/>
  <c r="D5572"/>
  <c r="E5576"/>
  <c r="A5576" s="1"/>
  <c r="B5576" s="1"/>
  <c r="C5580"/>
  <c r="F5580"/>
  <c r="K5580" s="1"/>
  <c r="S5576" l="1"/>
  <c r="P5576"/>
  <c r="R5576"/>
  <c r="S5575"/>
  <c r="P5575"/>
  <c r="O5576"/>
  <c r="D5573"/>
  <c r="E5577"/>
  <c r="A5577" s="1"/>
  <c r="B5577" s="1"/>
  <c r="C5581"/>
  <c r="F5581"/>
  <c r="K5581" s="1"/>
  <c r="P5577" l="1"/>
  <c r="S5577"/>
  <c r="R5577"/>
  <c r="O5577"/>
  <c r="D5574"/>
  <c r="E5578"/>
  <c r="C5582"/>
  <c r="F5582"/>
  <c r="K5582" s="1"/>
  <c r="A5578" l="1"/>
  <c r="D5575"/>
  <c r="E5579"/>
  <c r="C5583"/>
  <c r="F5583"/>
  <c r="K5583" s="1"/>
  <c r="A5579" l="1"/>
  <c r="B5579" s="1"/>
  <c r="R5579"/>
  <c r="B5578"/>
  <c r="O5579"/>
  <c r="D5576"/>
  <c r="E5580"/>
  <c r="A5580" s="1"/>
  <c r="B5580" s="1"/>
  <c r="C5584"/>
  <c r="F5584"/>
  <c r="K5584" s="1"/>
  <c r="S5580" l="1"/>
  <c r="P5580"/>
  <c r="S5578"/>
  <c r="P5578"/>
  <c r="S5579"/>
  <c r="P5579"/>
  <c r="R5580"/>
  <c r="O5580"/>
  <c r="D5577"/>
  <c r="E5581"/>
  <c r="R5581" s="1"/>
  <c r="C5585"/>
  <c r="F5585"/>
  <c r="K5585" s="1"/>
  <c r="O5581" l="1"/>
  <c r="A5581"/>
  <c r="B5581" s="1"/>
  <c r="D5578"/>
  <c r="E5582"/>
  <c r="O5582" s="1"/>
  <c r="C5586"/>
  <c r="F5586"/>
  <c r="K5586" s="1"/>
  <c r="P5581" l="1"/>
  <c r="S5581"/>
  <c r="A5582"/>
  <c r="B5582" s="1"/>
  <c r="R5582"/>
  <c r="D5579"/>
  <c r="E5583"/>
  <c r="R5583" s="1"/>
  <c r="C5587"/>
  <c r="F5587"/>
  <c r="K5587" s="1"/>
  <c r="O5583" l="1"/>
  <c r="S5582"/>
  <c r="P5582"/>
  <c r="A5583"/>
  <c r="B5583" s="1"/>
  <c r="D5580"/>
  <c r="E5584"/>
  <c r="C5588"/>
  <c r="F5588"/>
  <c r="K5588" s="1"/>
  <c r="R5584" l="1"/>
  <c r="O5584"/>
  <c r="S5583"/>
  <c r="P5583"/>
  <c r="A5584"/>
  <c r="B5584" s="1"/>
  <c r="D5581"/>
  <c r="E5585"/>
  <c r="A5585" s="1"/>
  <c r="B5585" s="1"/>
  <c r="C5589"/>
  <c r="F5589"/>
  <c r="K5589" s="1"/>
  <c r="P5585" l="1"/>
  <c r="S5585"/>
  <c r="R5585"/>
  <c r="S5584"/>
  <c r="P5584"/>
  <c r="O5585"/>
  <c r="D5582"/>
  <c r="E5586"/>
  <c r="A5586" s="1"/>
  <c r="B5586" s="1"/>
  <c r="C5590"/>
  <c r="F5590"/>
  <c r="K5590" s="1"/>
  <c r="S5586" l="1"/>
  <c r="P5586"/>
  <c r="R5586"/>
  <c r="O5586"/>
  <c r="D5583"/>
  <c r="E5587"/>
  <c r="R5587" s="1"/>
  <c r="C5591"/>
  <c r="F5591"/>
  <c r="K5591" s="1"/>
  <c r="O5587" l="1"/>
  <c r="A5587"/>
  <c r="B5587" s="1"/>
  <c r="D5584"/>
  <c r="E5588"/>
  <c r="A5588" s="1"/>
  <c r="B5588" s="1"/>
  <c r="C5592"/>
  <c r="F5592"/>
  <c r="K5592" s="1"/>
  <c r="S5588" l="1"/>
  <c r="P5588"/>
  <c r="S5587"/>
  <c r="P5587"/>
  <c r="R5588"/>
  <c r="O5588"/>
  <c r="D5585"/>
  <c r="E5589"/>
  <c r="C5593"/>
  <c r="F5593"/>
  <c r="K5593" s="1"/>
  <c r="A5589" l="1"/>
  <c r="B5589" s="1"/>
  <c r="O5589"/>
  <c r="R5589"/>
  <c r="D5586"/>
  <c r="E5590"/>
  <c r="R5590" s="1"/>
  <c r="C5594"/>
  <c r="F5594"/>
  <c r="K5594" s="1"/>
  <c r="A5590" l="1"/>
  <c r="B5590" s="1"/>
  <c r="P5590" s="1"/>
  <c r="P5589"/>
  <c r="S5589"/>
  <c r="O5590"/>
  <c r="S5590"/>
  <c r="D5587"/>
  <c r="E5591"/>
  <c r="A5591" s="1"/>
  <c r="B5591" s="1"/>
  <c r="C5595"/>
  <c r="F5595"/>
  <c r="K5595" s="1"/>
  <c r="S5591" l="1"/>
  <c r="P5591"/>
  <c r="O5591"/>
  <c r="R5591"/>
  <c r="D5588"/>
  <c r="E5592"/>
  <c r="O5592" s="1"/>
  <c r="C5596"/>
  <c r="F5596"/>
  <c r="K5596" s="1"/>
  <c r="R5592" l="1"/>
  <c r="A5592"/>
  <c r="B5592" s="1"/>
  <c r="D5589"/>
  <c r="E5593"/>
  <c r="A5593" s="1"/>
  <c r="B5593" s="1"/>
  <c r="C5597"/>
  <c r="F5597"/>
  <c r="K5597" s="1"/>
  <c r="P5593" l="1"/>
  <c r="S5593"/>
  <c r="S5592"/>
  <c r="P5592"/>
  <c r="R5593"/>
  <c r="O5593"/>
  <c r="D5590"/>
  <c r="E5594"/>
  <c r="C5598"/>
  <c r="F5598"/>
  <c r="K5598" s="1"/>
  <c r="O5594" l="1"/>
  <c r="A5594"/>
  <c r="B5594" s="1"/>
  <c r="R5594"/>
  <c r="D5591"/>
  <c r="E5595"/>
  <c r="R5595" s="1"/>
  <c r="C5599"/>
  <c r="F5599"/>
  <c r="K5599" s="1"/>
  <c r="A5595" l="1"/>
  <c r="B5595" s="1"/>
  <c r="P5595" s="1"/>
  <c r="S5594"/>
  <c r="P5594"/>
  <c r="O5595"/>
  <c r="D5592"/>
  <c r="E5596"/>
  <c r="O5596" s="1"/>
  <c r="C5600"/>
  <c r="F5600"/>
  <c r="K5600" s="1"/>
  <c r="S5595" l="1"/>
  <c r="R5596"/>
  <c r="A5596"/>
  <c r="B5596" s="1"/>
  <c r="D5593"/>
  <c r="E5597"/>
  <c r="A5597" s="1"/>
  <c r="B5597" s="1"/>
  <c r="C5601"/>
  <c r="F5601"/>
  <c r="K5601" s="1"/>
  <c r="P5597" l="1"/>
  <c r="S5597"/>
  <c r="S5596"/>
  <c r="P5596"/>
  <c r="O5597"/>
  <c r="R5597"/>
  <c r="D5594"/>
  <c r="E5598"/>
  <c r="C5602"/>
  <c r="F5602"/>
  <c r="K5602" s="1"/>
  <c r="O5598" l="1"/>
  <c r="A5598"/>
  <c r="B5598" s="1"/>
  <c r="R5598"/>
  <c r="D5595"/>
  <c r="E5599"/>
  <c r="R5599" s="1"/>
  <c r="C5603"/>
  <c r="F5603"/>
  <c r="K5603" s="1"/>
  <c r="O5599" l="1"/>
  <c r="S5598"/>
  <c r="P5598"/>
  <c r="A5599"/>
  <c r="B5599" s="1"/>
  <c r="D5596"/>
  <c r="E5600"/>
  <c r="A5600" s="1"/>
  <c r="B5600" s="1"/>
  <c r="C5604"/>
  <c r="F5604"/>
  <c r="K5604" s="1"/>
  <c r="S5600" l="1"/>
  <c r="P5600"/>
  <c r="R5600"/>
  <c r="O5600"/>
  <c r="S5599"/>
  <c r="P5599"/>
  <c r="D5597"/>
  <c r="E5601"/>
  <c r="R5601" s="1"/>
  <c r="C5605"/>
  <c r="F5605"/>
  <c r="A5601" l="1"/>
  <c r="B5601" s="1"/>
  <c r="P5601" s="1"/>
  <c r="O5601"/>
  <c r="D5598"/>
  <c r="E5602"/>
  <c r="C5606"/>
  <c r="F5606"/>
  <c r="S5601" l="1"/>
  <c r="O5602"/>
  <c r="A5602"/>
  <c r="B5602" s="1"/>
  <c r="R5602"/>
  <c r="D5599"/>
  <c r="E5603"/>
  <c r="O5603" s="1"/>
  <c r="C5607"/>
  <c r="F5607"/>
  <c r="K5607" s="1"/>
  <c r="A5603" l="1"/>
  <c r="B5603" s="1"/>
  <c r="S5602"/>
  <c r="P5602"/>
  <c r="R5603"/>
  <c r="D5600"/>
  <c r="E5604"/>
  <c r="O5604" s="1"/>
  <c r="C5608"/>
  <c r="F5608"/>
  <c r="K5608" s="1"/>
  <c r="A5604" l="1"/>
  <c r="B5604" s="1"/>
  <c r="S5604" s="1"/>
  <c r="R5604"/>
  <c r="S5603"/>
  <c r="P5603"/>
  <c r="D5601"/>
  <c r="E5605"/>
  <c r="C5609"/>
  <c r="F5609"/>
  <c r="P5604" l="1"/>
  <c r="A5605"/>
  <c r="B5605" s="1"/>
  <c r="D5602"/>
  <c r="E5606"/>
  <c r="C5610"/>
  <c r="F5610"/>
  <c r="K5610" s="1"/>
  <c r="P5605" l="1"/>
  <c r="S5605"/>
  <c r="A5606"/>
  <c r="B5606" s="1"/>
  <c r="D5603"/>
  <c r="E5607"/>
  <c r="R5607" s="1"/>
  <c r="C5611"/>
  <c r="F5611"/>
  <c r="K5611" s="1"/>
  <c r="O5607" l="1"/>
  <c r="A5607"/>
  <c r="B5607" s="1"/>
  <c r="D5604"/>
  <c r="E5608"/>
  <c r="C5612"/>
  <c r="F5612"/>
  <c r="K5612" s="1"/>
  <c r="A5608" l="1"/>
  <c r="B5608" s="1"/>
  <c r="S5607"/>
  <c r="P5607"/>
  <c r="R5608"/>
  <c r="O5608"/>
  <c r="D5605"/>
  <c r="E5609"/>
  <c r="A5609" s="1"/>
  <c r="C5613"/>
  <c r="F5613"/>
  <c r="K5613" s="1"/>
  <c r="B5609" l="1"/>
  <c r="S5608"/>
  <c r="P5608"/>
  <c r="D5606"/>
  <c r="E5610"/>
  <c r="C5614"/>
  <c r="F5614"/>
  <c r="K5614" s="1"/>
  <c r="A5610" l="1"/>
  <c r="B5610" s="1"/>
  <c r="R5610"/>
  <c r="O5610"/>
  <c r="D5607"/>
  <c r="E5611"/>
  <c r="R5611" s="1"/>
  <c r="C5615"/>
  <c r="F5615"/>
  <c r="K5615" s="1"/>
  <c r="O5611" l="1"/>
  <c r="A5611"/>
  <c r="B5611" s="1"/>
  <c r="P5610"/>
  <c r="S5610"/>
  <c r="D5608"/>
  <c r="E5612"/>
  <c r="R5612" s="1"/>
  <c r="C5616"/>
  <c r="F5616"/>
  <c r="K5616" s="1"/>
  <c r="A5612" l="1"/>
  <c r="B5612" s="1"/>
  <c r="S5612" s="1"/>
  <c r="O5612"/>
  <c r="S5611"/>
  <c r="P5611"/>
  <c r="D5609"/>
  <c r="E5613"/>
  <c r="O5613" s="1"/>
  <c r="C5617"/>
  <c r="F5617"/>
  <c r="K5617" s="1"/>
  <c r="P5612" l="1"/>
  <c r="R5613"/>
  <c r="A5613"/>
  <c r="B5613" s="1"/>
  <c r="D5610"/>
  <c r="E5614"/>
  <c r="A5614" s="1"/>
  <c r="B5614" s="1"/>
  <c r="C5618"/>
  <c r="F5618"/>
  <c r="K5618" s="1"/>
  <c r="S5614" l="1"/>
  <c r="P5614"/>
  <c r="S5613"/>
  <c r="P5613"/>
  <c r="O5614"/>
  <c r="R5614"/>
  <c r="D5611"/>
  <c r="E5615"/>
  <c r="C5619"/>
  <c r="F5619"/>
  <c r="K5619" s="1"/>
  <c r="O5615" l="1"/>
  <c r="A5615"/>
  <c r="B5615" s="1"/>
  <c r="R5615"/>
  <c r="D5612"/>
  <c r="E5616"/>
  <c r="R5616" s="1"/>
  <c r="C5620"/>
  <c r="F5620"/>
  <c r="K5620" s="1"/>
  <c r="O5616" l="1"/>
  <c r="S5615"/>
  <c r="P5615"/>
  <c r="A5616"/>
  <c r="B5616" s="1"/>
  <c r="D5613"/>
  <c r="E5617"/>
  <c r="A5617" s="1"/>
  <c r="B5617" s="1"/>
  <c r="C5621"/>
  <c r="F5621"/>
  <c r="K5621" s="1"/>
  <c r="S5617" l="1"/>
  <c r="P5617"/>
  <c r="R5617"/>
  <c r="O5617"/>
  <c r="S5616"/>
  <c r="P5616"/>
  <c r="D5614"/>
  <c r="E5618"/>
  <c r="R5618" s="1"/>
  <c r="C5622"/>
  <c r="F5622"/>
  <c r="K5622" s="1"/>
  <c r="A5618" l="1"/>
  <c r="B5618" s="1"/>
  <c r="S5618" s="1"/>
  <c r="O5618"/>
  <c r="D5615"/>
  <c r="E5619"/>
  <c r="R5619" s="1"/>
  <c r="C5623"/>
  <c r="F5623"/>
  <c r="K5623" s="1"/>
  <c r="P5618" l="1"/>
  <c r="A5619"/>
  <c r="B5619" s="1"/>
  <c r="P5619" s="1"/>
  <c r="O5619"/>
  <c r="D5616"/>
  <c r="E5620"/>
  <c r="R5620" s="1"/>
  <c r="C5624"/>
  <c r="F5624"/>
  <c r="K5624" s="1"/>
  <c r="S5619" l="1"/>
  <c r="O5620"/>
  <c r="A5620"/>
  <c r="B5620" s="1"/>
  <c r="D5617"/>
  <c r="E5621"/>
  <c r="A5621" s="1"/>
  <c r="B5621" s="1"/>
  <c r="C5625"/>
  <c r="F5625"/>
  <c r="K5625" s="1"/>
  <c r="S5621" l="1"/>
  <c r="P5621"/>
  <c r="S5620"/>
  <c r="P5620"/>
  <c r="R5621"/>
  <c r="O5621"/>
  <c r="D5618"/>
  <c r="E5622"/>
  <c r="C5626"/>
  <c r="F5626"/>
  <c r="K5626" s="1"/>
  <c r="A5622" l="1"/>
  <c r="B5622" s="1"/>
  <c r="O5622"/>
  <c r="R5622"/>
  <c r="D5619"/>
  <c r="E5623"/>
  <c r="R5623" s="1"/>
  <c r="C5627"/>
  <c r="F5627"/>
  <c r="K5627" s="1"/>
  <c r="A5623" l="1"/>
  <c r="B5623" s="1"/>
  <c r="P5623" s="1"/>
  <c r="S5622"/>
  <c r="P5622"/>
  <c r="O5623"/>
  <c r="S5623"/>
  <c r="D5620"/>
  <c r="E5624"/>
  <c r="A5624" s="1"/>
  <c r="B5624" s="1"/>
  <c r="C5628"/>
  <c r="F5628"/>
  <c r="K5628" s="1"/>
  <c r="S5624" l="1"/>
  <c r="P5624"/>
  <c r="O5624"/>
  <c r="R5624"/>
  <c r="D5621"/>
  <c r="E5625"/>
  <c r="O5625" s="1"/>
  <c r="C5629"/>
  <c r="F5629"/>
  <c r="K5629" s="1"/>
  <c r="R5625" l="1"/>
  <c r="A5625"/>
  <c r="B5625" s="1"/>
  <c r="D5622"/>
  <c r="E5626"/>
  <c r="A5626" s="1"/>
  <c r="B5626" s="1"/>
  <c r="C5630"/>
  <c r="F5630"/>
  <c r="K5630" s="1"/>
  <c r="S5626" l="1"/>
  <c r="P5626"/>
  <c r="S5625"/>
  <c r="P5625"/>
  <c r="R5626"/>
  <c r="O5626"/>
  <c r="D5623"/>
  <c r="E5627"/>
  <c r="C5631"/>
  <c r="F5631"/>
  <c r="K5631" s="1"/>
  <c r="O5627" l="1"/>
  <c r="A5627"/>
  <c r="B5627" s="1"/>
  <c r="R5627"/>
  <c r="D5624"/>
  <c r="E5628"/>
  <c r="R5628" s="1"/>
  <c r="C5632"/>
  <c r="F5632"/>
  <c r="K5632" s="1"/>
  <c r="A5628" l="1"/>
  <c r="B5628" s="1"/>
  <c r="S5628" s="1"/>
  <c r="P5627"/>
  <c r="S5627"/>
  <c r="O5628"/>
  <c r="P5628"/>
  <c r="D5625"/>
  <c r="E5629"/>
  <c r="O5629" s="1"/>
  <c r="C5633"/>
  <c r="F5633"/>
  <c r="K5633" s="1"/>
  <c r="R5629" l="1"/>
  <c r="A5629"/>
  <c r="B5629" s="1"/>
  <c r="D5626"/>
  <c r="E5630"/>
  <c r="A5630" s="1"/>
  <c r="B5630" s="1"/>
  <c r="C5634"/>
  <c r="F5634"/>
  <c r="K5634" s="1"/>
  <c r="S5630" l="1"/>
  <c r="P5630"/>
  <c r="P5629"/>
  <c r="S5629"/>
  <c r="O5630"/>
  <c r="R5630"/>
  <c r="D5627"/>
  <c r="E5631"/>
  <c r="C5635"/>
  <c r="F5635"/>
  <c r="K5635" s="1"/>
  <c r="O5631" l="1"/>
  <c r="A5631"/>
  <c r="B5631" s="1"/>
  <c r="R5631"/>
  <c r="D5628"/>
  <c r="E5632"/>
  <c r="R5632" s="1"/>
  <c r="C5636"/>
  <c r="F5636"/>
  <c r="O5632" l="1"/>
  <c r="S5631"/>
  <c r="P5631"/>
  <c r="A5632"/>
  <c r="B5632" s="1"/>
  <c r="D5629"/>
  <c r="E5633"/>
  <c r="O5633" s="1"/>
  <c r="C5637"/>
  <c r="F5637"/>
  <c r="R5633" l="1"/>
  <c r="S5632"/>
  <c r="P5632"/>
  <c r="A5633"/>
  <c r="B5633" s="1"/>
  <c r="D5630"/>
  <c r="E5634"/>
  <c r="O5634" s="1"/>
  <c r="C5638"/>
  <c r="F5638"/>
  <c r="K5638" s="1"/>
  <c r="P5633" l="1"/>
  <c r="S5633"/>
  <c r="R5634"/>
  <c r="A5634"/>
  <c r="B5634" s="1"/>
  <c r="D5631"/>
  <c r="E5635"/>
  <c r="A5635" s="1"/>
  <c r="B5635" s="1"/>
  <c r="C5639"/>
  <c r="F5639"/>
  <c r="K5639" s="1"/>
  <c r="R5635" l="1"/>
  <c r="S5635"/>
  <c r="P5635"/>
  <c r="S5634"/>
  <c r="P5634"/>
  <c r="O5635"/>
  <c r="D5632"/>
  <c r="E5636"/>
  <c r="A5636" s="1"/>
  <c r="B5636" s="1"/>
  <c r="C5640"/>
  <c r="F5640"/>
  <c r="D5633" l="1"/>
  <c r="E5637"/>
  <c r="C5641"/>
  <c r="F5641"/>
  <c r="K5641" s="1"/>
  <c r="A5637" l="1"/>
  <c r="B5637" s="1"/>
  <c r="D5634"/>
  <c r="E5638"/>
  <c r="A5638" s="1"/>
  <c r="B5638" s="1"/>
  <c r="C5642"/>
  <c r="F5642"/>
  <c r="K5642" s="1"/>
  <c r="S5638" l="1"/>
  <c r="P5638"/>
  <c r="P5637"/>
  <c r="S5637"/>
  <c r="O5638"/>
  <c r="R5638"/>
  <c r="D5635"/>
  <c r="E5639"/>
  <c r="C5643"/>
  <c r="F5643"/>
  <c r="K5643" s="1"/>
  <c r="O5639" l="1"/>
  <c r="A5639"/>
  <c r="B5639" s="1"/>
  <c r="R5639"/>
  <c r="D5636"/>
  <c r="E5640"/>
  <c r="A5640" s="1"/>
  <c r="C5644"/>
  <c r="F5644"/>
  <c r="K5644" s="1"/>
  <c r="S5639" l="1"/>
  <c r="P5639"/>
  <c r="B5640"/>
  <c r="D5637"/>
  <c r="E5641"/>
  <c r="R5641" s="1"/>
  <c r="C5645"/>
  <c r="F5645"/>
  <c r="K5645" s="1"/>
  <c r="O5641" l="1"/>
  <c r="S5640"/>
  <c r="P5640"/>
  <c r="A5641"/>
  <c r="B5641" s="1"/>
  <c r="D5638"/>
  <c r="E5642"/>
  <c r="A5642" s="1"/>
  <c r="B5642" s="1"/>
  <c r="C5646"/>
  <c r="F5646"/>
  <c r="K5646" s="1"/>
  <c r="O5642" l="1"/>
  <c r="S5642"/>
  <c r="P5642"/>
  <c r="P5641"/>
  <c r="S5641"/>
  <c r="R5642"/>
  <c r="D5639"/>
  <c r="E5643"/>
  <c r="A5643" s="1"/>
  <c r="B5643" s="1"/>
  <c r="C5647"/>
  <c r="F5647"/>
  <c r="K5647" s="1"/>
  <c r="S5643" l="1"/>
  <c r="P5643"/>
  <c r="R5643"/>
  <c r="O5643"/>
  <c r="D5640"/>
  <c r="E5644"/>
  <c r="R5644" s="1"/>
  <c r="C5648"/>
  <c r="F5648"/>
  <c r="K5648" s="1"/>
  <c r="A5644" l="1"/>
  <c r="B5644" s="1"/>
  <c r="S5644" s="1"/>
  <c r="O5644"/>
  <c r="D5641"/>
  <c r="E5645"/>
  <c r="C5649"/>
  <c r="F5649"/>
  <c r="K5649" s="1"/>
  <c r="P5644" l="1"/>
  <c r="A5645"/>
  <c r="B5645" s="1"/>
  <c r="R5645"/>
  <c r="O5645"/>
  <c r="D5642"/>
  <c r="E5646"/>
  <c r="O5646" s="1"/>
  <c r="C5650"/>
  <c r="F5650"/>
  <c r="K5650" s="1"/>
  <c r="R5646" l="1"/>
  <c r="P5645"/>
  <c r="S5645"/>
  <c r="A5646"/>
  <c r="B5646" s="1"/>
  <c r="D5643"/>
  <c r="E5647"/>
  <c r="R5647" s="1"/>
  <c r="C5651"/>
  <c r="F5651"/>
  <c r="K5651" s="1"/>
  <c r="O5647" l="1"/>
  <c r="A5647"/>
  <c r="B5647" s="1"/>
  <c r="S5646"/>
  <c r="P5646"/>
  <c r="D5644"/>
  <c r="E5648"/>
  <c r="R5648" s="1"/>
  <c r="C5652"/>
  <c r="F5652"/>
  <c r="K5652" s="1"/>
  <c r="A5648" l="1"/>
  <c r="B5648" s="1"/>
  <c r="P5648" s="1"/>
  <c r="S5647"/>
  <c r="P5647"/>
  <c r="O5648"/>
  <c r="S5648"/>
  <c r="D5645"/>
  <c r="E5649"/>
  <c r="A5649" s="1"/>
  <c r="B5649" s="1"/>
  <c r="C5653"/>
  <c r="F5653"/>
  <c r="K5653" s="1"/>
  <c r="P5649" l="1"/>
  <c r="S5649"/>
  <c r="O5649"/>
  <c r="R5649"/>
  <c r="D5646"/>
  <c r="E5650"/>
  <c r="O5650" s="1"/>
  <c r="C5654"/>
  <c r="F5654"/>
  <c r="K5654" s="1"/>
  <c r="R5650" l="1"/>
  <c r="A5650"/>
  <c r="B5650" s="1"/>
  <c r="D5647"/>
  <c r="E5651"/>
  <c r="A5651" s="1"/>
  <c r="B5651" s="1"/>
  <c r="C5655"/>
  <c r="F5655"/>
  <c r="K5655" s="1"/>
  <c r="S5651" l="1"/>
  <c r="P5651"/>
  <c r="R5651"/>
  <c r="S5650"/>
  <c r="P5650"/>
  <c r="O5651"/>
  <c r="D5648"/>
  <c r="E5652"/>
  <c r="A5652" s="1"/>
  <c r="B5652" s="1"/>
  <c r="C5656"/>
  <c r="F5656"/>
  <c r="K5656" s="1"/>
  <c r="O5652" l="1"/>
  <c r="S5652"/>
  <c r="P5652"/>
  <c r="R5652"/>
  <c r="D5649"/>
  <c r="E5653"/>
  <c r="A5653" s="1"/>
  <c r="B5653" s="1"/>
  <c r="C5657"/>
  <c r="F5657"/>
  <c r="K5657" s="1"/>
  <c r="P5653" l="1"/>
  <c r="S5653"/>
  <c r="O5653"/>
  <c r="R5653"/>
  <c r="D5650"/>
  <c r="E5654"/>
  <c r="O5654" s="1"/>
  <c r="C5658"/>
  <c r="F5658"/>
  <c r="K5658" s="1"/>
  <c r="R5654" l="1"/>
  <c r="A5654"/>
  <c r="B5654" s="1"/>
  <c r="D5651"/>
  <c r="E5655"/>
  <c r="A5655" s="1"/>
  <c r="B5655" s="1"/>
  <c r="C5659"/>
  <c r="F5659"/>
  <c r="K5659" s="1"/>
  <c r="S5655" l="1"/>
  <c r="P5655"/>
  <c r="S5654"/>
  <c r="P5654"/>
  <c r="O5655"/>
  <c r="R5655"/>
  <c r="D5652"/>
  <c r="E5656"/>
  <c r="C5660"/>
  <c r="F5660"/>
  <c r="K5660" s="1"/>
  <c r="O5656" l="1"/>
  <c r="A5656"/>
  <c r="B5656" s="1"/>
  <c r="R5656"/>
  <c r="D5653"/>
  <c r="E5657"/>
  <c r="R5657" s="1"/>
  <c r="C5661"/>
  <c r="F5661"/>
  <c r="K5661" s="1"/>
  <c r="O5657" l="1"/>
  <c r="S5656"/>
  <c r="P5656"/>
  <c r="A5657"/>
  <c r="B5657" s="1"/>
  <c r="D5654"/>
  <c r="E5658"/>
  <c r="A5658" s="1"/>
  <c r="B5658" s="1"/>
  <c r="C5662"/>
  <c r="F5662"/>
  <c r="K5662" s="1"/>
  <c r="S5658" l="1"/>
  <c r="P5658"/>
  <c r="R5658"/>
  <c r="O5658"/>
  <c r="P5657"/>
  <c r="S5657"/>
  <c r="D5655"/>
  <c r="E5659"/>
  <c r="A5659" s="1"/>
  <c r="B5659" s="1"/>
  <c r="C5663"/>
  <c r="F5663"/>
  <c r="K5663" s="1"/>
  <c r="R5659" l="1"/>
  <c r="S5659"/>
  <c r="P5659"/>
  <c r="O5659"/>
  <c r="D5656"/>
  <c r="E5660"/>
  <c r="O5660" s="1"/>
  <c r="C5664"/>
  <c r="F5664"/>
  <c r="K5664" s="1"/>
  <c r="A5660" l="1"/>
  <c r="B5660" s="1"/>
  <c r="R5660"/>
  <c r="D5657"/>
  <c r="E5661"/>
  <c r="R5661" s="1"/>
  <c r="C5665"/>
  <c r="F5665"/>
  <c r="K5665" s="1"/>
  <c r="A5661" l="1"/>
  <c r="B5661" s="1"/>
  <c r="S5661" s="1"/>
  <c r="S5660"/>
  <c r="P5660"/>
  <c r="O5661"/>
  <c r="P5661"/>
  <c r="D5658"/>
  <c r="E5662"/>
  <c r="O5662" s="1"/>
  <c r="C5666"/>
  <c r="F5666"/>
  <c r="R5662" l="1"/>
  <c r="A5662"/>
  <c r="B5662" s="1"/>
  <c r="D5659"/>
  <c r="E5663"/>
  <c r="C5667"/>
  <c r="F5667"/>
  <c r="A5663" l="1"/>
  <c r="B5663" s="1"/>
  <c r="O5663"/>
  <c r="S5662"/>
  <c r="P5662"/>
  <c r="R5663"/>
  <c r="D5660"/>
  <c r="E5664"/>
  <c r="O5664" s="1"/>
  <c r="C5668"/>
  <c r="F5668"/>
  <c r="K5668" s="1"/>
  <c r="S5663" l="1"/>
  <c r="P5663"/>
  <c r="A5664"/>
  <c r="B5664" s="1"/>
  <c r="R5664"/>
  <c r="D5661"/>
  <c r="E5665"/>
  <c r="R5665" s="1"/>
  <c r="C5669"/>
  <c r="F5669"/>
  <c r="K5669" s="1"/>
  <c r="O5665" l="1"/>
  <c r="S5664"/>
  <c r="P5664"/>
  <c r="A5665"/>
  <c r="B5665" s="1"/>
  <c r="D5662"/>
  <c r="E5666"/>
  <c r="C5670"/>
  <c r="F5670"/>
  <c r="A5666" l="1"/>
  <c r="B5666" s="1"/>
  <c r="P5665"/>
  <c r="S5665"/>
  <c r="D5663"/>
  <c r="E5667"/>
  <c r="A5667" s="1"/>
  <c r="B5667" s="1"/>
  <c r="C5671"/>
  <c r="F5671"/>
  <c r="K5671" s="1"/>
  <c r="P5667" l="1"/>
  <c r="S5667"/>
  <c r="D5664"/>
  <c r="E5668"/>
  <c r="C5672"/>
  <c r="F5672"/>
  <c r="K5672" s="1"/>
  <c r="O5668" l="1"/>
  <c r="A5668"/>
  <c r="B5668" s="1"/>
  <c r="R5668"/>
  <c r="D5665"/>
  <c r="E5669"/>
  <c r="C5673"/>
  <c r="F5673"/>
  <c r="K5673" s="1"/>
  <c r="A5669" l="1"/>
  <c r="B5669" s="1"/>
  <c r="O5669"/>
  <c r="S5668"/>
  <c r="P5668"/>
  <c r="R5669"/>
  <c r="D5666"/>
  <c r="E5670"/>
  <c r="A5670" s="1"/>
  <c r="C5674"/>
  <c r="F5674"/>
  <c r="K5674" s="1"/>
  <c r="B5670" l="1"/>
  <c r="S5669"/>
  <c r="P5669"/>
  <c r="D5667"/>
  <c r="E5671"/>
  <c r="A5671" s="1"/>
  <c r="B5671" s="1"/>
  <c r="C5675"/>
  <c r="F5675"/>
  <c r="K5675" s="1"/>
  <c r="S5671" l="1"/>
  <c r="P5671"/>
  <c r="R5671"/>
  <c r="O5671"/>
  <c r="S5670"/>
  <c r="P5670"/>
  <c r="D5668"/>
  <c r="E5672"/>
  <c r="R5672" s="1"/>
  <c r="C5676"/>
  <c r="F5676"/>
  <c r="K5676" s="1"/>
  <c r="O5672" l="1"/>
  <c r="A5672"/>
  <c r="B5672" s="1"/>
  <c r="D5669"/>
  <c r="E5673"/>
  <c r="O5673" s="1"/>
  <c r="C5677"/>
  <c r="F5677"/>
  <c r="K5677" s="1"/>
  <c r="S5672" l="1"/>
  <c r="P5672"/>
  <c r="A5673"/>
  <c r="B5673" s="1"/>
  <c r="R5673"/>
  <c r="D5670"/>
  <c r="E5674"/>
  <c r="R5674" s="1"/>
  <c r="C5678"/>
  <c r="F5678"/>
  <c r="K5678" s="1"/>
  <c r="O5674" l="1"/>
  <c r="S5673"/>
  <c r="P5673"/>
  <c r="A5674"/>
  <c r="B5674" s="1"/>
  <c r="D5671"/>
  <c r="E5675"/>
  <c r="C5679"/>
  <c r="F5679"/>
  <c r="K5679" s="1"/>
  <c r="R5675" l="1"/>
  <c r="O5675"/>
  <c r="S5674"/>
  <c r="P5674"/>
  <c r="A5675"/>
  <c r="B5675" s="1"/>
  <c r="D5672"/>
  <c r="E5676"/>
  <c r="A5676" s="1"/>
  <c r="B5676" s="1"/>
  <c r="C5680"/>
  <c r="F5680"/>
  <c r="K5680" s="1"/>
  <c r="S5676" l="1"/>
  <c r="P5676"/>
  <c r="R5676"/>
  <c r="S5675"/>
  <c r="P5675"/>
  <c r="O5676"/>
  <c r="D5673"/>
  <c r="E5677"/>
  <c r="A5677" s="1"/>
  <c r="B5677" s="1"/>
  <c r="C5681"/>
  <c r="F5681"/>
  <c r="K5681" s="1"/>
  <c r="S5677" l="1"/>
  <c r="P5677"/>
  <c r="R5677"/>
  <c r="O5677"/>
  <c r="D5674"/>
  <c r="E5678"/>
  <c r="R5678" s="1"/>
  <c r="C5682"/>
  <c r="F5682"/>
  <c r="K5682" s="1"/>
  <c r="A5678" l="1"/>
  <c r="B5678" s="1"/>
  <c r="S5678" s="1"/>
  <c r="O5678"/>
  <c r="D5675"/>
  <c r="E5679"/>
  <c r="C5683"/>
  <c r="F5683"/>
  <c r="K5683" s="1"/>
  <c r="P5678" l="1"/>
  <c r="R5679"/>
  <c r="O5679"/>
  <c r="A5679"/>
  <c r="B5679" s="1"/>
  <c r="D5676"/>
  <c r="E5680"/>
  <c r="C5684"/>
  <c r="F5684"/>
  <c r="K5684" s="1"/>
  <c r="A5680" l="1"/>
  <c r="B5680" s="1"/>
  <c r="S5679"/>
  <c r="P5679"/>
  <c r="O5680"/>
  <c r="R5680"/>
  <c r="D5677"/>
  <c r="E5681"/>
  <c r="O5681" s="1"/>
  <c r="C5685"/>
  <c r="F5685"/>
  <c r="K5685" s="1"/>
  <c r="S5680" l="1"/>
  <c r="P5680"/>
  <c r="A5681"/>
  <c r="B5681" s="1"/>
  <c r="R5681"/>
  <c r="D5678"/>
  <c r="E5682"/>
  <c r="R5682" s="1"/>
  <c r="C5686"/>
  <c r="F5686"/>
  <c r="K5686" s="1"/>
  <c r="O5682" l="1"/>
  <c r="S5681"/>
  <c r="P5681"/>
  <c r="A5682"/>
  <c r="B5682" s="1"/>
  <c r="D5679"/>
  <c r="E5683"/>
  <c r="C5687"/>
  <c r="F5687"/>
  <c r="K5687" s="1"/>
  <c r="R5683" l="1"/>
  <c r="O5683"/>
  <c r="S5682"/>
  <c r="P5682"/>
  <c r="A5683"/>
  <c r="B5683" s="1"/>
  <c r="D5680"/>
  <c r="E5684"/>
  <c r="A5684" s="1"/>
  <c r="B5684" s="1"/>
  <c r="C5688"/>
  <c r="F5688"/>
  <c r="K5688" s="1"/>
  <c r="S5684" l="1"/>
  <c r="P5684"/>
  <c r="R5684"/>
  <c r="S5683"/>
  <c r="P5683"/>
  <c r="O5684"/>
  <c r="D5681"/>
  <c r="E5685"/>
  <c r="A5685" s="1"/>
  <c r="B5685" s="1"/>
  <c r="C5689"/>
  <c r="F5689"/>
  <c r="K5689" s="1"/>
  <c r="S5685" l="1"/>
  <c r="P5685"/>
  <c r="R5685"/>
  <c r="O5685"/>
  <c r="D5682"/>
  <c r="E5686"/>
  <c r="R5686" s="1"/>
  <c r="C5690"/>
  <c r="F5690"/>
  <c r="K5690" s="1"/>
  <c r="O5686" l="1"/>
  <c r="A5686"/>
  <c r="B5686" s="1"/>
  <c r="D5683"/>
  <c r="E5687"/>
  <c r="R5687" s="1"/>
  <c r="C5691"/>
  <c r="F5691"/>
  <c r="K5691" s="1"/>
  <c r="S5686" l="1"/>
  <c r="P5686"/>
  <c r="A5687"/>
  <c r="B5687" s="1"/>
  <c r="O5687"/>
  <c r="D5684"/>
  <c r="E5688"/>
  <c r="A5688" s="1"/>
  <c r="B5688" s="1"/>
  <c r="C5692"/>
  <c r="F5692"/>
  <c r="K5692" s="1"/>
  <c r="R5688" l="1"/>
  <c r="S5688"/>
  <c r="P5688"/>
  <c r="S5687"/>
  <c r="P5687"/>
  <c r="O5688"/>
  <c r="D5685"/>
  <c r="E5689"/>
  <c r="O5689" s="1"/>
  <c r="C5693"/>
  <c r="F5693"/>
  <c r="K5693" s="1"/>
  <c r="A5689" l="1"/>
  <c r="B5689" s="1"/>
  <c r="R5689"/>
  <c r="D5686"/>
  <c r="E5690"/>
  <c r="C5694"/>
  <c r="F5694"/>
  <c r="K5694" s="1"/>
  <c r="S5689" l="1"/>
  <c r="P5689"/>
  <c r="A5690"/>
  <c r="B5690" s="1"/>
  <c r="O5690"/>
  <c r="R5690"/>
  <c r="D5687"/>
  <c r="E5691"/>
  <c r="O5691" s="1"/>
  <c r="C5695"/>
  <c r="F5695"/>
  <c r="K5695" s="1"/>
  <c r="R5691" l="1"/>
  <c r="S5690"/>
  <c r="P5690"/>
  <c r="A5691"/>
  <c r="B5691" s="1"/>
  <c r="D5688"/>
  <c r="E5692"/>
  <c r="C5696"/>
  <c r="F5696"/>
  <c r="K5696" s="1"/>
  <c r="A5692" l="1"/>
  <c r="B5692" s="1"/>
  <c r="P5691"/>
  <c r="S5691"/>
  <c r="R5692"/>
  <c r="O5692"/>
  <c r="D5689"/>
  <c r="E5693"/>
  <c r="O5693" s="1"/>
  <c r="C5697"/>
  <c r="F5697"/>
  <c r="S5692" l="1"/>
  <c r="P5692"/>
  <c r="A5693"/>
  <c r="B5693" s="1"/>
  <c r="R5693"/>
  <c r="D5690"/>
  <c r="E5694"/>
  <c r="R5694" s="1"/>
  <c r="C5698"/>
  <c r="F5698"/>
  <c r="A5694" l="1"/>
  <c r="B5694" s="1"/>
  <c r="S5694" s="1"/>
  <c r="P5693"/>
  <c r="S5693"/>
  <c r="P5694"/>
  <c r="O5694"/>
  <c r="D5691"/>
  <c r="E5695"/>
  <c r="A5695" s="1"/>
  <c r="B5695" s="1"/>
  <c r="C5699"/>
  <c r="F5699"/>
  <c r="K5699" s="1"/>
  <c r="S5695" l="1"/>
  <c r="P5695"/>
  <c r="R5695"/>
  <c r="O5695"/>
  <c r="D5692"/>
  <c r="E5696"/>
  <c r="R5696" s="1"/>
  <c r="C5700"/>
  <c r="F5700"/>
  <c r="K5700" s="1"/>
  <c r="O5696" l="1"/>
  <c r="A5696"/>
  <c r="B5696" s="1"/>
  <c r="D5693"/>
  <c r="E5697"/>
  <c r="C5701"/>
  <c r="F5701"/>
  <c r="S5696" l="1"/>
  <c r="P5696"/>
  <c r="A5697"/>
  <c r="B5697" s="1"/>
  <c r="D5694"/>
  <c r="E5698"/>
  <c r="C5702"/>
  <c r="F5702"/>
  <c r="K5702" s="1"/>
  <c r="P5697" l="1"/>
  <c r="S5697"/>
  <c r="A5698"/>
  <c r="B5698" s="1"/>
  <c r="D5695"/>
  <c r="E5699"/>
  <c r="O5699" s="1"/>
  <c r="C5703"/>
  <c r="F5703"/>
  <c r="K5703" s="1"/>
  <c r="R5699" l="1"/>
  <c r="A5699"/>
  <c r="B5699" s="1"/>
  <c r="D5696"/>
  <c r="E5700"/>
  <c r="C5704"/>
  <c r="F5704"/>
  <c r="K5704" s="1"/>
  <c r="R5700" l="1"/>
  <c r="O5700"/>
  <c r="S5699"/>
  <c r="P5699"/>
  <c r="A5700"/>
  <c r="B5700" s="1"/>
  <c r="D5697"/>
  <c r="E5701"/>
  <c r="C5705"/>
  <c r="F5705"/>
  <c r="K5705" s="1"/>
  <c r="S5700" l="1"/>
  <c r="P5700"/>
  <c r="A5701"/>
  <c r="D5698"/>
  <c r="E5702"/>
  <c r="A5702" s="1"/>
  <c r="B5702" s="1"/>
  <c r="C5706"/>
  <c r="F5706"/>
  <c r="K5706" s="1"/>
  <c r="O5702" l="1"/>
  <c r="S5702"/>
  <c r="P5702"/>
  <c r="R5702"/>
  <c r="B5701"/>
  <c r="D5699"/>
  <c r="E5703"/>
  <c r="O5703" s="1"/>
  <c r="C5707"/>
  <c r="F5707"/>
  <c r="K5707" s="1"/>
  <c r="R5703" l="1"/>
  <c r="A5703"/>
  <c r="B5703" s="1"/>
  <c r="D5700"/>
  <c r="E5704"/>
  <c r="O5704" s="1"/>
  <c r="C5708"/>
  <c r="F5708"/>
  <c r="K5708" s="1"/>
  <c r="A5704" l="1"/>
  <c r="B5704" s="1"/>
  <c r="S5703"/>
  <c r="P5703"/>
  <c r="R5704"/>
  <c r="D5701"/>
  <c r="E5705"/>
  <c r="A5705" s="1"/>
  <c r="B5705" s="1"/>
  <c r="C5709"/>
  <c r="F5709"/>
  <c r="K5709" s="1"/>
  <c r="S5705" l="1"/>
  <c r="P5705"/>
  <c r="O5705"/>
  <c r="R5705"/>
  <c r="S5704"/>
  <c r="P5704"/>
  <c r="D5702"/>
  <c r="E5706"/>
  <c r="A5706" s="1"/>
  <c r="B5706" s="1"/>
  <c r="C5710"/>
  <c r="F5710"/>
  <c r="K5710" s="1"/>
  <c r="S5706" l="1"/>
  <c r="P5706"/>
  <c r="R5706"/>
  <c r="O5706"/>
  <c r="D5703"/>
  <c r="E5707"/>
  <c r="R5707" s="1"/>
  <c r="C5711"/>
  <c r="F5711"/>
  <c r="K5711" s="1"/>
  <c r="O5707" l="1"/>
  <c r="A5707"/>
  <c r="B5707" s="1"/>
  <c r="D5704"/>
  <c r="E5708"/>
  <c r="A5708" s="1"/>
  <c r="B5708" s="1"/>
  <c r="C5712"/>
  <c r="F5712"/>
  <c r="K5712" s="1"/>
  <c r="S5708" l="1"/>
  <c r="P5708"/>
  <c r="S5707"/>
  <c r="P5707"/>
  <c r="R5708"/>
  <c r="O5708"/>
  <c r="D5705"/>
  <c r="E5709"/>
  <c r="C5713"/>
  <c r="F5713"/>
  <c r="K5713" s="1"/>
  <c r="A5709" l="1"/>
  <c r="B5709" s="1"/>
  <c r="R5709"/>
  <c r="O5709"/>
  <c r="D5706"/>
  <c r="E5710"/>
  <c r="R5710" s="1"/>
  <c r="C5714"/>
  <c r="F5714"/>
  <c r="K5714" s="1"/>
  <c r="A5710" l="1"/>
  <c r="B5710" s="1"/>
  <c r="P5710" s="1"/>
  <c r="S5709"/>
  <c r="P5709"/>
  <c r="O5710"/>
  <c r="S5710"/>
  <c r="D5707"/>
  <c r="E5711"/>
  <c r="O5711" s="1"/>
  <c r="C5715"/>
  <c r="F5715"/>
  <c r="K5715" s="1"/>
  <c r="A5711" l="1"/>
  <c r="B5711" s="1"/>
  <c r="R5711"/>
  <c r="D5708"/>
  <c r="E5712"/>
  <c r="C5716"/>
  <c r="F5716"/>
  <c r="K5716" s="1"/>
  <c r="S5711" l="1"/>
  <c r="P5711"/>
  <c r="A5712"/>
  <c r="B5712" s="1"/>
  <c r="R5712"/>
  <c r="O5712"/>
  <c r="D5709"/>
  <c r="E5713"/>
  <c r="R5713" s="1"/>
  <c r="C5717"/>
  <c r="F5717"/>
  <c r="K5717" s="1"/>
  <c r="O5713" l="1"/>
  <c r="S5712"/>
  <c r="P5712"/>
  <c r="A5713"/>
  <c r="B5713" s="1"/>
  <c r="D5710"/>
  <c r="E5714"/>
  <c r="C5718"/>
  <c r="F5718"/>
  <c r="K5718" s="1"/>
  <c r="O5714" l="1"/>
  <c r="S5713"/>
  <c r="P5713"/>
  <c r="A5714"/>
  <c r="B5714" s="1"/>
  <c r="R5714"/>
  <c r="D5711"/>
  <c r="E5715"/>
  <c r="A5715" s="1"/>
  <c r="B5715" s="1"/>
  <c r="C5719"/>
  <c r="F5719"/>
  <c r="K5719" s="1"/>
  <c r="S5715" l="1"/>
  <c r="P5715"/>
  <c r="S5714"/>
  <c r="P5714"/>
  <c r="O5715"/>
  <c r="R5715"/>
  <c r="D5712"/>
  <c r="E5716"/>
  <c r="C5720"/>
  <c r="F5720"/>
  <c r="K5720" s="1"/>
  <c r="A5716" l="1"/>
  <c r="B5716" s="1"/>
  <c r="R5716"/>
  <c r="O5716"/>
  <c r="D5713"/>
  <c r="E5717"/>
  <c r="O5717" s="1"/>
  <c r="C5721"/>
  <c r="F5721"/>
  <c r="K5721" s="1"/>
  <c r="R5717" l="1"/>
  <c r="S5716"/>
  <c r="P5716"/>
  <c r="A5717"/>
  <c r="B5717" s="1"/>
  <c r="D5714"/>
  <c r="E5718"/>
  <c r="R5718" s="1"/>
  <c r="C5722"/>
  <c r="F5722"/>
  <c r="K5722" s="1"/>
  <c r="A5718" l="1"/>
  <c r="B5718" s="1"/>
  <c r="P5718" s="1"/>
  <c r="O5718"/>
  <c r="S5717"/>
  <c r="P5717"/>
  <c r="D5715"/>
  <c r="E5719"/>
  <c r="A5719" s="1"/>
  <c r="B5719" s="1"/>
  <c r="C5723"/>
  <c r="F5723"/>
  <c r="K5723" s="1"/>
  <c r="S5718" l="1"/>
  <c r="S5719"/>
  <c r="P5719"/>
  <c r="O5719"/>
  <c r="R5719"/>
  <c r="D5716"/>
  <c r="E5720"/>
  <c r="O5720" s="1"/>
  <c r="C5724"/>
  <c r="F5724"/>
  <c r="K5724" s="1"/>
  <c r="R5720" l="1"/>
  <c r="A5720"/>
  <c r="B5720" s="1"/>
  <c r="D5717"/>
  <c r="E5721"/>
  <c r="A5721" s="1"/>
  <c r="B5721" s="1"/>
  <c r="C5725"/>
  <c r="F5725"/>
  <c r="K5725" s="1"/>
  <c r="S5721" l="1"/>
  <c r="P5721"/>
  <c r="S5720"/>
  <c r="P5720"/>
  <c r="O5721"/>
  <c r="R5721"/>
  <c r="D5718"/>
  <c r="E5722"/>
  <c r="C5726"/>
  <c r="F5726"/>
  <c r="K5726" s="1"/>
  <c r="O5722" l="1"/>
  <c r="A5722"/>
  <c r="B5722" s="1"/>
  <c r="R5722"/>
  <c r="D5719"/>
  <c r="E5723"/>
  <c r="R5723" s="1"/>
  <c r="C5727"/>
  <c r="F5727"/>
  <c r="O5723" l="1"/>
  <c r="S5722"/>
  <c r="P5722"/>
  <c r="A5723"/>
  <c r="B5723" s="1"/>
  <c r="D5720"/>
  <c r="E5724"/>
  <c r="O5724" s="1"/>
  <c r="C5728"/>
  <c r="F5728"/>
  <c r="R5724" l="1"/>
  <c r="S5723"/>
  <c r="P5723"/>
  <c r="A5724"/>
  <c r="B5724" s="1"/>
  <c r="D5721"/>
  <c r="E5725"/>
  <c r="O5725" s="1"/>
  <c r="C5729"/>
  <c r="F5729"/>
  <c r="K5729" s="1"/>
  <c r="S5724" l="1"/>
  <c r="P5724"/>
  <c r="R5725"/>
  <c r="A5725"/>
  <c r="B5725" s="1"/>
  <c r="D5722"/>
  <c r="E5726"/>
  <c r="A5726" s="1"/>
  <c r="B5726" s="1"/>
  <c r="C5730"/>
  <c r="F5730"/>
  <c r="K5730" s="1"/>
  <c r="R5726" l="1"/>
  <c r="S5726"/>
  <c r="P5726"/>
  <c r="S5725"/>
  <c r="P5725"/>
  <c r="O5726"/>
  <c r="D5723"/>
  <c r="E5727"/>
  <c r="C5731"/>
  <c r="F5731"/>
  <c r="A5727" l="1"/>
  <c r="B5727" s="1"/>
  <c r="D5724"/>
  <c r="E5728"/>
  <c r="C5732"/>
  <c r="F5732"/>
  <c r="K5732" s="1"/>
  <c r="A5728" l="1"/>
  <c r="B5728" s="1"/>
  <c r="D5725"/>
  <c r="E5729"/>
  <c r="A5729" s="1"/>
  <c r="B5729" s="1"/>
  <c r="C5733"/>
  <c r="F5733"/>
  <c r="K5733" s="1"/>
  <c r="S5729" l="1"/>
  <c r="P5729"/>
  <c r="S5728"/>
  <c r="P5728"/>
  <c r="O5729"/>
  <c r="R5729"/>
  <c r="D5726"/>
  <c r="E5730"/>
  <c r="C5734"/>
  <c r="F5734"/>
  <c r="K5734" s="1"/>
  <c r="O5730" l="1"/>
  <c r="A5730"/>
  <c r="B5730" s="1"/>
  <c r="R5730"/>
  <c r="D5727"/>
  <c r="E5731"/>
  <c r="C5735"/>
  <c r="F5735"/>
  <c r="K5735" s="1"/>
  <c r="S5730" l="1"/>
  <c r="P5730"/>
  <c r="A5731"/>
  <c r="D5728"/>
  <c r="E5732"/>
  <c r="A5732" s="1"/>
  <c r="B5732" s="1"/>
  <c r="C5736"/>
  <c r="F5736"/>
  <c r="K5736" s="1"/>
  <c r="S5732" l="1"/>
  <c r="P5732"/>
  <c r="B5731"/>
  <c r="O5732"/>
  <c r="R5732"/>
  <c r="D5729"/>
  <c r="E5733"/>
  <c r="C5737"/>
  <c r="F5737"/>
  <c r="K5737" s="1"/>
  <c r="S5731" l="1"/>
  <c r="P5731"/>
  <c r="A5733"/>
  <c r="B5733" s="1"/>
  <c r="R5733"/>
  <c r="O5733"/>
  <c r="D5730"/>
  <c r="E5734"/>
  <c r="O5734" s="1"/>
  <c r="C5738"/>
  <c r="F5738"/>
  <c r="K5738" s="1"/>
  <c r="R5734" l="1"/>
  <c r="P5733"/>
  <c r="S5733"/>
  <c r="A5734"/>
  <c r="B5734" s="1"/>
  <c r="D5731"/>
  <c r="E5735"/>
  <c r="C5739"/>
  <c r="F5739"/>
  <c r="K5739" s="1"/>
  <c r="O5735" l="1"/>
  <c r="S5734"/>
  <c r="P5734"/>
  <c r="A5735"/>
  <c r="B5735" s="1"/>
  <c r="R5735"/>
  <c r="D5732"/>
  <c r="E5736"/>
  <c r="A5736" s="1"/>
  <c r="B5736" s="1"/>
  <c r="C5740"/>
  <c r="F5740"/>
  <c r="K5740" s="1"/>
  <c r="S5736" l="1"/>
  <c r="P5736"/>
  <c r="P5735"/>
  <c r="S5735"/>
  <c r="O5736"/>
  <c r="R5736"/>
  <c r="D5733"/>
  <c r="E5737"/>
  <c r="C5741"/>
  <c r="F5741"/>
  <c r="K5741" s="1"/>
  <c r="A5737" l="1"/>
  <c r="B5737" s="1"/>
  <c r="R5737"/>
  <c r="O5737"/>
  <c r="D5734"/>
  <c r="E5738"/>
  <c r="R5738" s="1"/>
  <c r="C5742"/>
  <c r="F5742"/>
  <c r="K5742" s="1"/>
  <c r="O5738" l="1"/>
  <c r="P5737"/>
  <c r="S5737"/>
  <c r="A5738"/>
  <c r="B5738" s="1"/>
  <c r="D5735"/>
  <c r="E5739"/>
  <c r="C5743"/>
  <c r="F5743"/>
  <c r="K5743" s="1"/>
  <c r="O5739" l="1"/>
  <c r="S5738"/>
  <c r="P5738"/>
  <c r="A5739"/>
  <c r="B5739" s="1"/>
  <c r="R5739"/>
  <c r="D5736"/>
  <c r="E5740"/>
  <c r="A5740" s="1"/>
  <c r="B5740" s="1"/>
  <c r="C5744"/>
  <c r="F5744"/>
  <c r="K5744" s="1"/>
  <c r="S5740" l="1"/>
  <c r="P5740"/>
  <c r="P5739"/>
  <c r="S5739"/>
  <c r="O5740"/>
  <c r="R5740"/>
  <c r="D5737"/>
  <c r="E5741"/>
  <c r="O5741" s="1"/>
  <c r="C5745"/>
  <c r="F5745"/>
  <c r="K5745" s="1"/>
  <c r="A5741" l="1"/>
  <c r="B5741" s="1"/>
  <c r="R5741"/>
  <c r="D5738"/>
  <c r="E5742"/>
  <c r="O5742" s="1"/>
  <c r="C5746"/>
  <c r="F5746"/>
  <c r="K5746" s="1"/>
  <c r="R5742" l="1"/>
  <c r="P5741"/>
  <c r="S5741"/>
  <c r="A5742"/>
  <c r="B5742" s="1"/>
  <c r="D5739"/>
  <c r="E5743"/>
  <c r="O5743" s="1"/>
  <c r="C5747"/>
  <c r="F5747"/>
  <c r="K5747" s="1"/>
  <c r="A5743" l="1"/>
  <c r="B5743" s="1"/>
  <c r="R5743"/>
  <c r="S5742"/>
  <c r="P5742"/>
  <c r="D5740"/>
  <c r="E5744"/>
  <c r="A5744" s="1"/>
  <c r="B5744" s="1"/>
  <c r="C5748"/>
  <c r="F5748"/>
  <c r="K5748" s="1"/>
  <c r="S5744" l="1"/>
  <c r="P5744"/>
  <c r="O5744"/>
  <c r="P5743"/>
  <c r="S5743"/>
  <c r="R5744"/>
  <c r="D5741"/>
  <c r="E5745"/>
  <c r="A5745" s="1"/>
  <c r="B5745" s="1"/>
  <c r="C5749"/>
  <c r="F5749"/>
  <c r="K5749" s="1"/>
  <c r="R5745" l="1"/>
  <c r="P5745"/>
  <c r="S5745"/>
  <c r="O5745"/>
  <c r="D5742"/>
  <c r="E5746"/>
  <c r="O5746" s="1"/>
  <c r="C5750"/>
  <c r="F5750"/>
  <c r="K5750" s="1"/>
  <c r="A5746" l="1"/>
  <c r="B5746" s="1"/>
  <c r="S5746" s="1"/>
  <c r="R5746"/>
  <c r="D5743"/>
  <c r="E5747"/>
  <c r="C5751"/>
  <c r="F5751"/>
  <c r="K5751" s="1"/>
  <c r="P5746" l="1"/>
  <c r="A5747"/>
  <c r="B5747" s="1"/>
  <c r="R5747"/>
  <c r="O5747"/>
  <c r="D5744"/>
  <c r="E5748"/>
  <c r="R5748" s="1"/>
  <c r="C5752"/>
  <c r="F5752"/>
  <c r="K5752" s="1"/>
  <c r="O5748" l="1"/>
  <c r="P5747"/>
  <c r="S5747"/>
  <c r="A5748"/>
  <c r="B5748" s="1"/>
  <c r="D5745"/>
  <c r="E5749"/>
  <c r="O5749" s="1"/>
  <c r="C5753"/>
  <c r="F5753"/>
  <c r="K5753" s="1"/>
  <c r="R5749" l="1"/>
  <c r="A5749"/>
  <c r="B5749" s="1"/>
  <c r="S5748"/>
  <c r="P5748"/>
  <c r="D5746"/>
  <c r="E5750"/>
  <c r="O5750" s="1"/>
  <c r="C5754"/>
  <c r="F5754"/>
  <c r="K5754" s="1"/>
  <c r="R5750" l="1"/>
  <c r="P5749"/>
  <c r="S5749"/>
  <c r="A5750"/>
  <c r="B5750" s="1"/>
  <c r="D5747"/>
  <c r="E5751"/>
  <c r="R5751" s="1"/>
  <c r="C5755"/>
  <c r="F5755"/>
  <c r="K5755" s="1"/>
  <c r="A5751" l="1"/>
  <c r="B5751" s="1"/>
  <c r="P5751" s="1"/>
  <c r="O5751"/>
  <c r="S5750"/>
  <c r="P5750"/>
  <c r="D5748"/>
  <c r="E5752"/>
  <c r="O5752" s="1"/>
  <c r="C5756"/>
  <c r="F5756"/>
  <c r="K5756" s="1"/>
  <c r="S5751" l="1"/>
  <c r="A5752"/>
  <c r="B5752" s="1"/>
  <c r="R5752"/>
  <c r="D5749"/>
  <c r="E5753"/>
  <c r="C5757"/>
  <c r="F5757"/>
  <c r="K5757" s="1"/>
  <c r="S5752" l="1"/>
  <c r="P5752"/>
  <c r="A5753"/>
  <c r="B5753" s="1"/>
  <c r="R5753"/>
  <c r="O5753"/>
  <c r="D5750"/>
  <c r="E5754"/>
  <c r="R5754" s="1"/>
  <c r="C5758"/>
  <c r="F5758"/>
  <c r="O5754" l="1"/>
  <c r="P5753"/>
  <c r="S5753"/>
  <c r="A5754"/>
  <c r="B5754" s="1"/>
  <c r="D5751"/>
  <c r="E5755"/>
  <c r="A5755" s="1"/>
  <c r="B5755" s="1"/>
  <c r="C5759"/>
  <c r="F5759"/>
  <c r="P5755" l="1"/>
  <c r="S5755"/>
  <c r="S5754"/>
  <c r="P5754"/>
  <c r="O5755"/>
  <c r="R5755"/>
  <c r="D5752"/>
  <c r="E5756"/>
  <c r="R5756" s="1"/>
  <c r="C5760"/>
  <c r="F5760"/>
  <c r="K5760" s="1"/>
  <c r="A5756" l="1"/>
  <c r="B5756" s="1"/>
  <c r="O5756"/>
  <c r="D5753"/>
  <c r="E5757"/>
  <c r="O5757" s="1"/>
  <c r="C5761"/>
  <c r="F5761"/>
  <c r="K5761" s="1"/>
  <c r="R5757" l="1"/>
  <c r="S5756"/>
  <c r="P5756"/>
  <c r="A5757"/>
  <c r="B5757" s="1"/>
  <c r="D5754"/>
  <c r="E5758"/>
  <c r="C5762"/>
  <c r="F5762"/>
  <c r="A5758" l="1"/>
  <c r="B5758" s="1"/>
  <c r="P5757"/>
  <c r="S5757"/>
  <c r="D5755"/>
  <c r="E5759"/>
  <c r="C5763"/>
  <c r="F5763"/>
  <c r="K5763" s="1"/>
  <c r="A5759" l="1"/>
  <c r="B5759" s="1"/>
  <c r="D5756"/>
  <c r="E5760"/>
  <c r="O5760" s="1"/>
  <c r="C5764"/>
  <c r="F5764"/>
  <c r="K5764" s="1"/>
  <c r="A5760" l="1"/>
  <c r="B5760" s="1"/>
  <c r="S5759"/>
  <c r="P5759"/>
  <c r="R5760"/>
  <c r="D5757"/>
  <c r="E5761"/>
  <c r="A5761" s="1"/>
  <c r="B5761" s="1"/>
  <c r="C5765"/>
  <c r="F5765"/>
  <c r="K5765" s="1"/>
  <c r="O5761" l="1"/>
  <c r="P5761"/>
  <c r="S5761"/>
  <c r="R5761"/>
  <c r="S5760"/>
  <c r="P5760"/>
  <c r="D5758"/>
  <c r="E5762"/>
  <c r="C5766"/>
  <c r="F5766"/>
  <c r="K5766" s="1"/>
  <c r="A5762" l="1"/>
  <c r="D5759"/>
  <c r="E5763"/>
  <c r="C5767"/>
  <c r="F5767"/>
  <c r="K5767" s="1"/>
  <c r="A5763" l="1"/>
  <c r="B5763" s="1"/>
  <c r="O5763"/>
  <c r="B5762"/>
  <c r="R5763"/>
  <c r="D5760"/>
  <c r="E5764"/>
  <c r="O5764" s="1"/>
  <c r="C5768"/>
  <c r="F5768"/>
  <c r="K5768" s="1"/>
  <c r="S5762" l="1"/>
  <c r="P5762"/>
  <c r="S5763"/>
  <c r="P5763"/>
  <c r="A5764"/>
  <c r="B5764" s="1"/>
  <c r="R5764"/>
  <c r="D5761"/>
  <c r="E5765"/>
  <c r="C5769"/>
  <c r="F5769"/>
  <c r="K5769" s="1"/>
  <c r="S5764" l="1"/>
  <c r="P5764"/>
  <c r="A5765"/>
  <c r="B5765" s="1"/>
  <c r="O5765"/>
  <c r="R5765"/>
  <c r="D5762"/>
  <c r="E5766"/>
  <c r="O5766" s="1"/>
  <c r="C5770"/>
  <c r="F5770"/>
  <c r="K5770" s="1"/>
  <c r="R5766" l="1"/>
  <c r="P5765"/>
  <c r="S5765"/>
  <c r="A5766"/>
  <c r="B5766" s="1"/>
  <c r="D5763"/>
  <c r="E5767"/>
  <c r="C5771"/>
  <c r="F5771"/>
  <c r="K5771" s="1"/>
  <c r="A5767" l="1"/>
  <c r="B5767" s="1"/>
  <c r="S5766"/>
  <c r="P5766"/>
  <c r="R5767"/>
  <c r="O5767"/>
  <c r="D5764"/>
  <c r="E5768"/>
  <c r="O5768" s="1"/>
  <c r="C5772"/>
  <c r="F5772"/>
  <c r="K5772" s="1"/>
  <c r="S5767" l="1"/>
  <c r="P5767"/>
  <c r="A5768"/>
  <c r="B5768" s="1"/>
  <c r="R5768"/>
  <c r="D5765"/>
  <c r="E5769"/>
  <c r="R5769" s="1"/>
  <c r="C5773"/>
  <c r="F5773"/>
  <c r="K5773" s="1"/>
  <c r="A5769" l="1"/>
  <c r="B5769" s="1"/>
  <c r="P5769" s="1"/>
  <c r="S5768"/>
  <c r="P5768"/>
  <c r="O5769"/>
  <c r="D5766"/>
  <c r="E5770"/>
  <c r="A5770" s="1"/>
  <c r="B5770" s="1"/>
  <c r="C5774"/>
  <c r="F5774"/>
  <c r="K5774" s="1"/>
  <c r="S5769" l="1"/>
  <c r="S5770"/>
  <c r="P5770"/>
  <c r="R5770"/>
  <c r="O5770"/>
  <c r="D5767"/>
  <c r="E5771"/>
  <c r="R5771" s="1"/>
  <c r="C5775"/>
  <c r="F5775"/>
  <c r="K5775" s="1"/>
  <c r="O5771" l="1"/>
  <c r="A5771"/>
  <c r="B5771" s="1"/>
  <c r="D5768"/>
  <c r="E5772"/>
  <c r="O5772" s="1"/>
  <c r="C5776"/>
  <c r="F5776"/>
  <c r="K5776" s="1"/>
  <c r="S5771" l="1"/>
  <c r="P5771"/>
  <c r="A5772"/>
  <c r="B5772" s="1"/>
  <c r="R5772"/>
  <c r="D5769"/>
  <c r="E5773"/>
  <c r="R5773" s="1"/>
  <c r="C5777"/>
  <c r="F5777"/>
  <c r="K5777" s="1"/>
  <c r="O5773" l="1"/>
  <c r="S5772"/>
  <c r="P5772"/>
  <c r="A5773"/>
  <c r="B5773" s="1"/>
  <c r="D5770"/>
  <c r="E5774"/>
  <c r="C5778"/>
  <c r="F5778"/>
  <c r="K5778" s="1"/>
  <c r="R5774" l="1"/>
  <c r="O5774"/>
  <c r="P5773"/>
  <c r="S5773"/>
  <c r="A5774"/>
  <c r="B5774" s="1"/>
  <c r="D5771"/>
  <c r="E5775"/>
  <c r="A5775" s="1"/>
  <c r="B5775" s="1"/>
  <c r="C5779"/>
  <c r="F5779"/>
  <c r="K5779" s="1"/>
  <c r="S5775" l="1"/>
  <c r="P5775"/>
  <c r="R5775"/>
  <c r="S5774"/>
  <c r="P5774"/>
  <c r="O5775"/>
  <c r="D5772"/>
  <c r="E5776"/>
  <c r="A5776" s="1"/>
  <c r="B5776" s="1"/>
  <c r="C5780"/>
  <c r="F5780"/>
  <c r="K5780" s="1"/>
  <c r="S5776" l="1"/>
  <c r="P5776"/>
  <c r="R5776"/>
  <c r="O5776"/>
  <c r="D5773"/>
  <c r="E5777"/>
  <c r="R5777" s="1"/>
  <c r="C5781"/>
  <c r="F5781"/>
  <c r="K5781" s="1"/>
  <c r="O5777" l="1"/>
  <c r="A5777"/>
  <c r="B5777" s="1"/>
  <c r="D5774"/>
  <c r="E5778"/>
  <c r="A5778" s="1"/>
  <c r="B5778" s="1"/>
  <c r="C5782"/>
  <c r="F5782"/>
  <c r="K5782" s="1"/>
  <c r="S5778" l="1"/>
  <c r="P5778"/>
  <c r="P5777"/>
  <c r="S5777"/>
  <c r="R5778"/>
  <c r="O5778"/>
  <c r="D5775"/>
  <c r="E5779"/>
  <c r="C5783"/>
  <c r="F5783"/>
  <c r="K5783" s="1"/>
  <c r="A5779" l="1"/>
  <c r="B5779" s="1"/>
  <c r="O5779"/>
  <c r="R5779"/>
  <c r="D5776"/>
  <c r="E5780"/>
  <c r="R5780" s="1"/>
  <c r="C5784"/>
  <c r="F5784"/>
  <c r="K5784" s="1"/>
  <c r="A5780" l="1"/>
  <c r="B5780" s="1"/>
  <c r="P5780" s="1"/>
  <c r="S5779"/>
  <c r="P5779"/>
  <c r="O5780"/>
  <c r="S5780"/>
  <c r="D5777"/>
  <c r="E5781"/>
  <c r="A5781" s="1"/>
  <c r="B5781" s="1"/>
  <c r="C5785"/>
  <c r="F5785"/>
  <c r="K5785" s="1"/>
  <c r="P5781" l="1"/>
  <c r="S5781"/>
  <c r="O5781"/>
  <c r="R5781"/>
  <c r="D5778"/>
  <c r="E5782"/>
  <c r="O5782" s="1"/>
  <c r="C5786"/>
  <c r="F5786"/>
  <c r="K5786" s="1"/>
  <c r="R5782" l="1"/>
  <c r="A5782"/>
  <c r="B5782" s="1"/>
  <c r="D5779"/>
  <c r="E5783"/>
  <c r="A5783" s="1"/>
  <c r="B5783" s="1"/>
  <c r="C5787"/>
  <c r="F5787"/>
  <c r="K5787" s="1"/>
  <c r="S5783" l="1"/>
  <c r="P5783"/>
  <c r="R5783"/>
  <c r="S5782"/>
  <c r="P5782"/>
  <c r="O5783"/>
  <c r="D5780"/>
  <c r="E5784"/>
  <c r="A5784" s="1"/>
  <c r="B5784" s="1"/>
  <c r="C5788"/>
  <c r="F5788"/>
  <c r="K5788" s="1"/>
  <c r="S5784" l="1"/>
  <c r="P5784"/>
  <c r="R5784"/>
  <c r="O5784"/>
  <c r="D5781"/>
  <c r="E5785"/>
  <c r="R5785" s="1"/>
  <c r="C5789"/>
  <c r="F5789"/>
  <c r="A5785" l="1"/>
  <c r="B5785" s="1"/>
  <c r="P5785" s="1"/>
  <c r="O5785"/>
  <c r="D5782"/>
  <c r="E5786"/>
  <c r="C5790"/>
  <c r="F5790"/>
  <c r="S5785" l="1"/>
  <c r="R5786"/>
  <c r="O5786"/>
  <c r="A5786"/>
  <c r="B5786" s="1"/>
  <c r="D5783"/>
  <c r="E5787"/>
  <c r="O5787" s="1"/>
  <c r="C5791"/>
  <c r="F5791"/>
  <c r="K5791" s="1"/>
  <c r="A5787" l="1"/>
  <c r="B5787" s="1"/>
  <c r="S5786"/>
  <c r="P5786"/>
  <c r="R5787"/>
  <c r="D5784"/>
  <c r="E5788"/>
  <c r="O5788" s="1"/>
  <c r="C5792"/>
  <c r="F5792"/>
  <c r="K5792" s="1"/>
  <c r="R5788" l="1"/>
  <c r="A5788"/>
  <c r="B5788" s="1"/>
  <c r="S5787"/>
  <c r="P5787"/>
  <c r="D5785"/>
  <c r="E5789"/>
  <c r="A5789" s="1"/>
  <c r="B5789" s="1"/>
  <c r="C5793"/>
  <c r="F5793"/>
  <c r="P5789" l="1"/>
  <c r="S5789"/>
  <c r="S5788"/>
  <c r="P5788"/>
  <c r="D5786"/>
  <c r="E5790"/>
  <c r="A5790" s="1"/>
  <c r="B5790" s="1"/>
  <c r="C5794"/>
  <c r="F5794"/>
  <c r="K5794" s="1"/>
  <c r="D5787" l="1"/>
  <c r="E5791"/>
  <c r="R5791" s="1"/>
  <c r="C5795"/>
  <c r="F5795"/>
  <c r="K5795" s="1"/>
  <c r="O5791" l="1"/>
  <c r="A5791"/>
  <c r="B5791" s="1"/>
  <c r="D5788"/>
  <c r="E5792"/>
  <c r="O5792" s="1"/>
  <c r="C5796"/>
  <c r="F5796"/>
  <c r="K5796" s="1"/>
  <c r="S5791" l="1"/>
  <c r="P5791"/>
  <c r="A5792"/>
  <c r="B5792" s="1"/>
  <c r="R5792"/>
  <c r="D5789"/>
  <c r="E5793"/>
  <c r="C5797"/>
  <c r="F5797"/>
  <c r="K5797" s="1"/>
  <c r="S5792" l="1"/>
  <c r="P5792"/>
  <c r="A5793"/>
  <c r="D5790"/>
  <c r="E5794"/>
  <c r="A5794" s="1"/>
  <c r="B5794" s="1"/>
  <c r="C5798"/>
  <c r="F5798"/>
  <c r="K5798" s="1"/>
  <c r="S5794" l="1"/>
  <c r="P5794"/>
  <c r="O5794"/>
  <c r="B5793"/>
  <c r="R5794"/>
  <c r="D5791"/>
  <c r="E5795"/>
  <c r="R5795" s="1"/>
  <c r="C5799"/>
  <c r="F5799"/>
  <c r="K5799" s="1"/>
  <c r="O5795" l="1"/>
  <c r="A5795"/>
  <c r="B5795" s="1"/>
  <c r="D5792"/>
  <c r="E5796"/>
  <c r="R5796" s="1"/>
  <c r="C5800"/>
  <c r="F5800"/>
  <c r="K5800" s="1"/>
  <c r="A5796" l="1"/>
  <c r="B5796" s="1"/>
  <c r="P5795"/>
  <c r="S5795"/>
  <c r="O5796"/>
  <c r="D5793"/>
  <c r="E5797"/>
  <c r="O5797" s="1"/>
  <c r="C5801"/>
  <c r="F5801"/>
  <c r="K5801" s="1"/>
  <c r="A5797" l="1"/>
  <c r="B5797" s="1"/>
  <c r="R5797"/>
  <c r="S5796"/>
  <c r="P5796"/>
  <c r="D5794"/>
  <c r="E5798"/>
  <c r="O5798" s="1"/>
  <c r="C5802"/>
  <c r="F5802"/>
  <c r="K5802" s="1"/>
  <c r="A5798" l="1"/>
  <c r="B5798" s="1"/>
  <c r="P5797"/>
  <c r="S5797"/>
  <c r="R5798"/>
  <c r="D5795"/>
  <c r="E5799"/>
  <c r="A5799" s="1"/>
  <c r="B5799" s="1"/>
  <c r="C5803"/>
  <c r="F5803"/>
  <c r="K5803" s="1"/>
  <c r="O5799" l="1"/>
  <c r="S5799"/>
  <c r="P5799"/>
  <c r="R5799"/>
  <c r="S5798"/>
  <c r="P5798"/>
  <c r="D5796"/>
  <c r="E5800"/>
  <c r="O5800" s="1"/>
  <c r="C5804"/>
  <c r="F5804"/>
  <c r="K5804" s="1"/>
  <c r="R5800" l="1"/>
  <c r="A5800"/>
  <c r="B5800" s="1"/>
  <c r="D5797"/>
  <c r="E5801"/>
  <c r="O5801" s="1"/>
  <c r="C5805"/>
  <c r="F5805"/>
  <c r="K5805" s="1"/>
  <c r="A5801" l="1"/>
  <c r="B5801" s="1"/>
  <c r="S5800"/>
  <c r="P5800"/>
  <c r="R5801"/>
  <c r="D5798"/>
  <c r="E5802"/>
  <c r="A5802" s="1"/>
  <c r="B5802" s="1"/>
  <c r="C5806"/>
  <c r="F5806"/>
  <c r="K5806" s="1"/>
  <c r="S5802" l="1"/>
  <c r="P5802"/>
  <c r="O5802"/>
  <c r="P5801"/>
  <c r="S5801"/>
  <c r="R5802"/>
  <c r="D5799"/>
  <c r="E5803"/>
  <c r="A5803" s="1"/>
  <c r="B5803" s="1"/>
  <c r="C5807"/>
  <c r="F5807"/>
  <c r="K5807" s="1"/>
  <c r="S5803" l="1"/>
  <c r="P5803"/>
  <c r="R5803"/>
  <c r="O5803"/>
  <c r="D5800"/>
  <c r="E5804"/>
  <c r="R5804" s="1"/>
  <c r="C5808"/>
  <c r="F5808"/>
  <c r="K5808" s="1"/>
  <c r="O5804" l="1"/>
  <c r="A5804"/>
  <c r="B5804" s="1"/>
  <c r="D5801"/>
  <c r="E5805"/>
  <c r="O5805" s="1"/>
  <c r="C5809"/>
  <c r="F5809"/>
  <c r="K5809" s="1"/>
  <c r="S5804" l="1"/>
  <c r="P5804"/>
  <c r="A5805"/>
  <c r="B5805" s="1"/>
  <c r="R5805"/>
  <c r="D5802"/>
  <c r="E5806"/>
  <c r="R5806" s="1"/>
  <c r="C5810"/>
  <c r="F5810"/>
  <c r="K5810" s="1"/>
  <c r="O5806" l="1"/>
  <c r="P5805"/>
  <c r="S5805"/>
  <c r="A5806"/>
  <c r="B5806" s="1"/>
  <c r="D5803"/>
  <c r="E5807"/>
  <c r="A5807" s="1"/>
  <c r="B5807" s="1"/>
  <c r="C5811"/>
  <c r="F5811"/>
  <c r="K5811" s="1"/>
  <c r="S5807" l="1"/>
  <c r="P5807"/>
  <c r="R5807"/>
  <c r="O5807"/>
  <c r="S5806"/>
  <c r="P5806"/>
  <c r="D5804"/>
  <c r="E5808"/>
  <c r="R5808" s="1"/>
  <c r="C5812"/>
  <c r="F5812"/>
  <c r="K5812" s="1"/>
  <c r="A5808" l="1"/>
  <c r="B5808" s="1"/>
  <c r="S5808" s="1"/>
  <c r="O5808"/>
  <c r="D5805"/>
  <c r="E5809"/>
  <c r="R5809" s="1"/>
  <c r="C5813"/>
  <c r="F5813"/>
  <c r="K5813" s="1"/>
  <c r="P5808" l="1"/>
  <c r="A5809"/>
  <c r="B5809" s="1"/>
  <c r="P5809" s="1"/>
  <c r="O5809"/>
  <c r="D5806"/>
  <c r="E5810"/>
  <c r="R5810" s="1"/>
  <c r="C5814"/>
  <c r="F5814"/>
  <c r="K5814" s="1"/>
  <c r="S5809" l="1"/>
  <c r="O5810"/>
  <c r="A5810"/>
  <c r="B5810" s="1"/>
  <c r="D5807"/>
  <c r="E5811"/>
  <c r="A5811" s="1"/>
  <c r="B5811" s="1"/>
  <c r="C5815"/>
  <c r="F5815"/>
  <c r="K5815" s="1"/>
  <c r="S5811" l="1"/>
  <c r="P5811"/>
  <c r="R5811"/>
  <c r="S5810"/>
  <c r="P5810"/>
  <c r="O5811"/>
  <c r="D5808"/>
  <c r="E5812"/>
  <c r="O5812" s="1"/>
  <c r="C5816"/>
  <c r="F5816"/>
  <c r="K5816" s="1"/>
  <c r="R5812" l="1"/>
  <c r="A5812"/>
  <c r="B5812" s="1"/>
  <c r="D5809"/>
  <c r="E5813"/>
  <c r="R5813" s="1"/>
  <c r="C5817"/>
  <c r="F5817"/>
  <c r="A5813" l="1"/>
  <c r="B5813" s="1"/>
  <c r="S5813" s="1"/>
  <c r="O5813"/>
  <c r="S5812"/>
  <c r="P5812"/>
  <c r="D5810"/>
  <c r="E5814"/>
  <c r="A5814" s="1"/>
  <c r="B5814" s="1"/>
  <c r="C5818"/>
  <c r="F5818"/>
  <c r="P5813" l="1"/>
  <c r="S5814"/>
  <c r="P5814"/>
  <c r="O5814"/>
  <c r="R5814"/>
  <c r="D5811"/>
  <c r="E5815"/>
  <c r="O5815" s="1"/>
  <c r="C5819"/>
  <c r="F5819"/>
  <c r="K5819" s="1"/>
  <c r="R5815" l="1"/>
  <c r="A5815"/>
  <c r="B5815" s="1"/>
  <c r="D5812"/>
  <c r="E5816"/>
  <c r="O5816" s="1"/>
  <c r="C5820"/>
  <c r="F5820"/>
  <c r="K5820" s="1"/>
  <c r="A5816" l="1"/>
  <c r="B5816" s="1"/>
  <c r="S5816" s="1"/>
  <c r="R5816"/>
  <c r="S5815"/>
  <c r="P5815"/>
  <c r="D5813"/>
  <c r="E5817"/>
  <c r="A5817" s="1"/>
  <c r="B5817" s="1"/>
  <c r="C5821"/>
  <c r="F5821"/>
  <c r="P5816" l="1"/>
  <c r="D5814"/>
  <c r="E5818"/>
  <c r="C5822"/>
  <c r="F5822"/>
  <c r="K5822" s="1"/>
  <c r="A5818" l="1"/>
  <c r="B5818" s="1"/>
  <c r="D5815"/>
  <c r="E5819"/>
  <c r="C5823"/>
  <c r="F5823"/>
  <c r="K5823" s="1"/>
  <c r="A5819" l="1"/>
  <c r="B5819" s="1"/>
  <c r="R5819"/>
  <c r="S5818"/>
  <c r="P5818"/>
  <c r="O5819"/>
  <c r="D5816"/>
  <c r="E5820"/>
  <c r="A5820" s="1"/>
  <c r="B5820" s="1"/>
  <c r="C5824"/>
  <c r="F5824"/>
  <c r="K5824" s="1"/>
  <c r="S5820" l="1"/>
  <c r="P5820"/>
  <c r="S5819"/>
  <c r="P5819"/>
  <c r="O5820"/>
  <c r="R5820"/>
  <c r="D5817"/>
  <c r="E5821"/>
  <c r="C5825"/>
  <c r="F5825"/>
  <c r="K5825" s="1"/>
  <c r="A5821" l="1"/>
  <c r="D5818"/>
  <c r="E5822"/>
  <c r="R5822" s="1"/>
  <c r="C5826"/>
  <c r="F5826"/>
  <c r="K5826" s="1"/>
  <c r="A5822" l="1"/>
  <c r="B5822" s="1"/>
  <c r="S5822" s="1"/>
  <c r="B5821"/>
  <c r="O5822"/>
  <c r="P5822"/>
  <c r="D5819"/>
  <c r="E5823"/>
  <c r="R5823" s="1"/>
  <c r="C5827"/>
  <c r="F5827"/>
  <c r="K5827" s="1"/>
  <c r="A5823" l="1"/>
  <c r="B5823" s="1"/>
  <c r="O5823"/>
  <c r="P5821"/>
  <c r="S5821"/>
  <c r="D5820"/>
  <c r="E5824"/>
  <c r="R5824" s="1"/>
  <c r="C5828"/>
  <c r="F5828"/>
  <c r="K5828" s="1"/>
  <c r="A5824" l="1"/>
  <c r="B5824" s="1"/>
  <c r="P5823"/>
  <c r="S5823"/>
  <c r="O5824"/>
  <c r="D5821"/>
  <c r="E5825"/>
  <c r="A5825" s="1"/>
  <c r="B5825" s="1"/>
  <c r="C5829"/>
  <c r="F5829"/>
  <c r="K5829" s="1"/>
  <c r="O5825" l="1"/>
  <c r="P5825"/>
  <c r="S5825"/>
  <c r="R5825"/>
  <c r="S5824"/>
  <c r="P5824"/>
  <c r="D5822"/>
  <c r="E5826"/>
  <c r="R5826" s="1"/>
  <c r="C5830"/>
  <c r="F5830"/>
  <c r="K5830" s="1"/>
  <c r="A5826" l="1"/>
  <c r="B5826" s="1"/>
  <c r="S5826" s="1"/>
  <c r="O5826"/>
  <c r="D5823"/>
  <c r="E5827"/>
  <c r="C5831"/>
  <c r="F5831"/>
  <c r="K5831" s="1"/>
  <c r="P5826" l="1"/>
  <c r="O5827"/>
  <c r="R5827"/>
  <c r="A5827"/>
  <c r="B5827" s="1"/>
  <c r="D5824"/>
  <c r="E5828"/>
  <c r="O5828" s="1"/>
  <c r="C5832"/>
  <c r="F5832"/>
  <c r="K5832" s="1"/>
  <c r="R5828" l="1"/>
  <c r="A5828"/>
  <c r="B5828" s="1"/>
  <c r="P5827"/>
  <c r="S5827"/>
  <c r="D5825"/>
  <c r="E5829"/>
  <c r="R5829" s="1"/>
  <c r="C5833"/>
  <c r="F5833"/>
  <c r="K5833" s="1"/>
  <c r="O5829" l="1"/>
  <c r="S5828"/>
  <c r="P5828"/>
  <c r="A5829"/>
  <c r="B5829" s="1"/>
  <c r="D5826"/>
  <c r="E5830"/>
  <c r="R5830" s="1"/>
  <c r="C5834"/>
  <c r="F5834"/>
  <c r="K5834" s="1"/>
  <c r="A5830" l="1"/>
  <c r="B5830" s="1"/>
  <c r="S5830" s="1"/>
  <c r="O5830"/>
  <c r="P5829"/>
  <c r="S5829"/>
  <c r="D5827"/>
  <c r="E5831"/>
  <c r="A5831" s="1"/>
  <c r="B5831" s="1"/>
  <c r="C5835"/>
  <c r="F5835"/>
  <c r="K5835" s="1"/>
  <c r="P5830" l="1"/>
  <c r="P5831"/>
  <c r="S5831"/>
  <c r="O5831"/>
  <c r="R5831"/>
  <c r="D5828"/>
  <c r="E5832"/>
  <c r="O5832" s="1"/>
  <c r="C5836"/>
  <c r="F5836"/>
  <c r="K5836" s="1"/>
  <c r="R5832" l="1"/>
  <c r="A5832"/>
  <c r="B5832" s="1"/>
  <c r="D5829"/>
  <c r="E5833"/>
  <c r="A5833" s="1"/>
  <c r="B5833" s="1"/>
  <c r="C5837"/>
  <c r="F5837"/>
  <c r="K5837" s="1"/>
  <c r="P5833" l="1"/>
  <c r="S5833"/>
  <c r="S5832"/>
  <c r="P5832"/>
  <c r="R5833"/>
  <c r="O5833"/>
  <c r="D5830"/>
  <c r="E5834"/>
  <c r="C5838"/>
  <c r="F5838"/>
  <c r="K5838" s="1"/>
  <c r="O5834" l="1"/>
  <c r="A5834"/>
  <c r="B5834" s="1"/>
  <c r="R5834"/>
  <c r="D5831"/>
  <c r="E5835"/>
  <c r="R5835" s="1"/>
  <c r="C5839"/>
  <c r="F5839"/>
  <c r="K5839" s="1"/>
  <c r="A5835" l="1"/>
  <c r="B5835" s="1"/>
  <c r="S5835" s="1"/>
  <c r="S5834"/>
  <c r="P5834"/>
  <c r="O5835"/>
  <c r="D5832"/>
  <c r="E5836"/>
  <c r="O5836" s="1"/>
  <c r="C5840"/>
  <c r="F5840"/>
  <c r="K5840" s="1"/>
  <c r="P5835" l="1"/>
  <c r="R5836"/>
  <c r="A5836"/>
  <c r="B5836" s="1"/>
  <c r="D5833"/>
  <c r="E5837"/>
  <c r="A5837" s="1"/>
  <c r="B5837" s="1"/>
  <c r="C5841"/>
  <c r="F5841"/>
  <c r="K5841" s="1"/>
  <c r="P5837" l="1"/>
  <c r="S5837"/>
  <c r="S5836"/>
  <c r="P5836"/>
  <c r="O5837"/>
  <c r="R5837"/>
  <c r="D5834"/>
  <c r="E5838"/>
  <c r="C5842"/>
  <c r="F5842"/>
  <c r="K5842" s="1"/>
  <c r="O5838" l="1"/>
  <c r="A5838"/>
  <c r="B5838" s="1"/>
  <c r="R5838"/>
  <c r="D5835"/>
  <c r="E5839"/>
  <c r="R5839" s="1"/>
  <c r="C5843"/>
  <c r="F5843"/>
  <c r="K5843" s="1"/>
  <c r="O5839" l="1"/>
  <c r="S5838"/>
  <c r="P5838"/>
  <c r="A5839"/>
  <c r="B5839" s="1"/>
  <c r="D5836"/>
  <c r="E5840"/>
  <c r="A5840" s="1"/>
  <c r="B5840" s="1"/>
  <c r="C5844"/>
  <c r="F5844"/>
  <c r="K5844" s="1"/>
  <c r="P5839" l="1"/>
  <c r="S5839"/>
  <c r="S5840"/>
  <c r="P5840"/>
  <c r="R5840"/>
  <c r="O5840"/>
  <c r="D5837"/>
  <c r="E5841"/>
  <c r="C5845"/>
  <c r="F5845"/>
  <c r="K5845" s="1"/>
  <c r="A5841" l="1"/>
  <c r="B5841" s="1"/>
  <c r="R5841"/>
  <c r="O5841"/>
  <c r="D5838"/>
  <c r="E5842"/>
  <c r="C5846"/>
  <c r="F5846"/>
  <c r="K5846" s="1"/>
  <c r="P5841" l="1"/>
  <c r="S5841"/>
  <c r="O5842"/>
  <c r="A5842"/>
  <c r="B5842" s="1"/>
  <c r="R5842"/>
  <c r="D5839"/>
  <c r="E5843"/>
  <c r="A5843" s="1"/>
  <c r="B5843" s="1"/>
  <c r="C5847"/>
  <c r="F5847"/>
  <c r="K5847" s="1"/>
  <c r="P5843" l="1"/>
  <c r="S5843"/>
  <c r="S5842"/>
  <c r="P5842"/>
  <c r="O5843"/>
  <c r="R5843"/>
  <c r="D5840"/>
  <c r="E5844"/>
  <c r="C5848"/>
  <c r="F5848"/>
  <c r="A5844" l="1"/>
  <c r="B5844" s="1"/>
  <c r="R5844"/>
  <c r="O5844"/>
  <c r="D5841"/>
  <c r="E5845"/>
  <c r="O5845" s="1"/>
  <c r="C5849"/>
  <c r="F5849"/>
  <c r="A5845" l="1"/>
  <c r="B5845" s="1"/>
  <c r="S5844"/>
  <c r="P5844"/>
  <c r="R5845"/>
  <c r="D5842"/>
  <c r="E5846"/>
  <c r="O5846" s="1"/>
  <c r="C5850"/>
  <c r="F5850"/>
  <c r="K5850" s="1"/>
  <c r="R5846" l="1"/>
  <c r="A5846"/>
  <c r="B5846" s="1"/>
  <c r="P5845"/>
  <c r="S5845"/>
  <c r="D5843"/>
  <c r="E5847"/>
  <c r="O5847" s="1"/>
  <c r="C5851"/>
  <c r="F5851"/>
  <c r="K5851" s="1"/>
  <c r="S5846" l="1"/>
  <c r="P5846"/>
  <c r="A5847"/>
  <c r="B5847" s="1"/>
  <c r="R5847"/>
  <c r="D5844"/>
  <c r="E5848"/>
  <c r="C5852"/>
  <c r="F5852"/>
  <c r="A5848" l="1"/>
  <c r="B5848" s="1"/>
  <c r="P5847"/>
  <c r="S5847"/>
  <c r="D5845"/>
  <c r="E5849"/>
  <c r="A5849" s="1"/>
  <c r="B5849" s="1"/>
  <c r="C5853"/>
  <c r="F5853"/>
  <c r="K5853" s="1"/>
  <c r="P5849" l="1"/>
  <c r="S5849"/>
  <c r="D5846"/>
  <c r="E5850"/>
  <c r="R5850" s="1"/>
  <c r="C5854"/>
  <c r="F5854"/>
  <c r="K5854" s="1"/>
  <c r="A5850" l="1"/>
  <c r="B5850" s="1"/>
  <c r="S5850" s="1"/>
  <c r="O5850"/>
  <c r="D5847"/>
  <c r="E5851"/>
  <c r="C5855"/>
  <c r="F5855"/>
  <c r="K5855" s="1"/>
  <c r="P5850" l="1"/>
  <c r="A5851"/>
  <c r="B5851" s="1"/>
  <c r="R5851"/>
  <c r="O5851"/>
  <c r="D5848"/>
  <c r="E5852"/>
  <c r="C5856"/>
  <c r="F5856"/>
  <c r="K5856" s="1"/>
  <c r="P5851" l="1"/>
  <c r="S5851"/>
  <c r="A5852"/>
  <c r="D5849"/>
  <c r="E5853"/>
  <c r="R5853" s="1"/>
  <c r="C5857"/>
  <c r="F5857"/>
  <c r="K5857" s="1"/>
  <c r="A5853" l="1"/>
  <c r="B5853" s="1"/>
  <c r="P5853" s="1"/>
  <c r="B5852"/>
  <c r="O5853"/>
  <c r="D5850"/>
  <c r="E5854"/>
  <c r="A5854" s="1"/>
  <c r="B5854" s="1"/>
  <c r="C5858"/>
  <c r="F5858"/>
  <c r="K5858" s="1"/>
  <c r="S5853" l="1"/>
  <c r="S5854"/>
  <c r="P5854"/>
  <c r="O5854"/>
  <c r="S5852"/>
  <c r="P5852"/>
  <c r="R5854"/>
  <c r="D5851"/>
  <c r="E5855"/>
  <c r="A5855" s="1"/>
  <c r="B5855" s="1"/>
  <c r="C5859"/>
  <c r="F5859"/>
  <c r="K5859" s="1"/>
  <c r="P5855" l="1"/>
  <c r="S5855"/>
  <c r="R5855"/>
  <c r="O5855"/>
  <c r="D5852"/>
  <c r="E5856"/>
  <c r="R5856" s="1"/>
  <c r="C5860"/>
  <c r="F5860"/>
  <c r="K5860" s="1"/>
  <c r="O5856" l="1"/>
  <c r="A5856"/>
  <c r="B5856" s="1"/>
  <c r="D5853"/>
  <c r="E5857"/>
  <c r="A5857" s="1"/>
  <c r="B5857" s="1"/>
  <c r="C5861"/>
  <c r="F5861"/>
  <c r="K5861" s="1"/>
  <c r="P5857" l="1"/>
  <c r="S5857"/>
  <c r="S5856"/>
  <c r="P5856"/>
  <c r="R5857"/>
  <c r="O5857"/>
  <c r="D5854"/>
  <c r="E5858"/>
  <c r="C5862"/>
  <c r="F5862"/>
  <c r="K5862" s="1"/>
  <c r="A5858" l="1"/>
  <c r="B5858" s="1"/>
  <c r="R5858"/>
  <c r="O5858"/>
  <c r="D5855"/>
  <c r="E5859"/>
  <c r="R5859" s="1"/>
  <c r="C5863"/>
  <c r="F5863"/>
  <c r="K5863" s="1"/>
  <c r="A5859" l="1"/>
  <c r="B5859" s="1"/>
  <c r="S5859" s="1"/>
  <c r="S5858"/>
  <c r="P5858"/>
  <c r="O5859"/>
  <c r="P5859"/>
  <c r="D5856"/>
  <c r="E5860"/>
  <c r="A5860" s="1"/>
  <c r="B5860" s="1"/>
  <c r="C5864"/>
  <c r="F5864"/>
  <c r="K5864" s="1"/>
  <c r="S5860" l="1"/>
  <c r="P5860"/>
  <c r="O5860"/>
  <c r="R5860"/>
  <c r="D5857"/>
  <c r="E5861"/>
  <c r="O5861" s="1"/>
  <c r="C5865"/>
  <c r="F5865"/>
  <c r="K5865" s="1"/>
  <c r="R5861" l="1"/>
  <c r="A5861"/>
  <c r="B5861" s="1"/>
  <c r="D5858"/>
  <c r="E5862"/>
  <c r="A5862" s="1"/>
  <c r="B5862" s="1"/>
  <c r="C5866"/>
  <c r="F5866"/>
  <c r="K5866" s="1"/>
  <c r="S5862" l="1"/>
  <c r="P5862"/>
  <c r="P5861"/>
  <c r="S5861"/>
  <c r="O5862"/>
  <c r="R5862"/>
  <c r="D5859"/>
  <c r="E5863"/>
  <c r="C5867"/>
  <c r="F5867"/>
  <c r="K5867" s="1"/>
  <c r="O5863" l="1"/>
  <c r="A5863"/>
  <c r="B5863" s="1"/>
  <c r="R5863"/>
  <c r="D5860"/>
  <c r="E5864"/>
  <c r="C5868"/>
  <c r="F5868"/>
  <c r="K5868" s="1"/>
  <c r="A5864" l="1"/>
  <c r="B5864" s="1"/>
  <c r="O5864"/>
  <c r="P5863"/>
  <c r="S5863"/>
  <c r="R5864"/>
  <c r="D5861"/>
  <c r="E5865"/>
  <c r="A5865" s="1"/>
  <c r="B5865" s="1"/>
  <c r="C5869"/>
  <c r="F5869"/>
  <c r="K5869" s="1"/>
  <c r="P5865" l="1"/>
  <c r="S5865"/>
  <c r="S5864"/>
  <c r="P5864"/>
  <c r="R5865"/>
  <c r="O5865"/>
  <c r="D5862"/>
  <c r="E5866"/>
  <c r="C5870"/>
  <c r="F5870"/>
  <c r="K5870" s="1"/>
  <c r="A5866" l="1"/>
  <c r="B5866" s="1"/>
  <c r="R5866"/>
  <c r="O5866"/>
  <c r="D5863"/>
  <c r="E5867"/>
  <c r="R5867" s="1"/>
  <c r="C5871"/>
  <c r="F5871"/>
  <c r="K5871" s="1"/>
  <c r="A5867" l="1"/>
  <c r="B5867" s="1"/>
  <c r="S5867" s="1"/>
  <c r="S5866"/>
  <c r="P5866"/>
  <c r="O5867"/>
  <c r="P5867"/>
  <c r="D5864"/>
  <c r="E5868"/>
  <c r="O5868" s="1"/>
  <c r="C5872"/>
  <c r="F5872"/>
  <c r="K5872" s="1"/>
  <c r="A5868" l="1"/>
  <c r="B5868" s="1"/>
  <c r="R5868"/>
  <c r="D5865"/>
  <c r="E5869"/>
  <c r="C5873"/>
  <c r="F5873"/>
  <c r="K5873" s="1"/>
  <c r="S5868" l="1"/>
  <c r="P5868"/>
  <c r="A5869"/>
  <c r="B5869" s="1"/>
  <c r="R5869"/>
  <c r="O5869"/>
  <c r="D5866"/>
  <c r="E5870"/>
  <c r="R5870" s="1"/>
  <c r="C5874"/>
  <c r="F5874"/>
  <c r="K5874" s="1"/>
  <c r="O5870" l="1"/>
  <c r="P5869"/>
  <c r="S5869"/>
  <c r="A5870"/>
  <c r="B5870" s="1"/>
  <c r="D5867"/>
  <c r="E5871"/>
  <c r="A5871" s="1"/>
  <c r="B5871" s="1"/>
  <c r="C5875"/>
  <c r="F5875"/>
  <c r="K5875" s="1"/>
  <c r="P5871" l="1"/>
  <c r="S5871"/>
  <c r="S5870"/>
  <c r="P5870"/>
  <c r="O5871"/>
  <c r="R5871"/>
  <c r="D5868"/>
  <c r="E5872"/>
  <c r="A5872" s="1"/>
  <c r="B5872" s="1"/>
  <c r="C5876"/>
  <c r="F5876"/>
  <c r="K5876" s="1"/>
  <c r="S5872" l="1"/>
  <c r="P5872"/>
  <c r="O5872"/>
  <c r="R5872"/>
  <c r="D5869"/>
  <c r="E5873"/>
  <c r="O5873" s="1"/>
  <c r="C5877"/>
  <c r="F5877"/>
  <c r="K5877" s="1"/>
  <c r="R5873" l="1"/>
  <c r="A5873"/>
  <c r="B5873" s="1"/>
  <c r="D5870"/>
  <c r="E5874"/>
  <c r="A5874" s="1"/>
  <c r="B5874" s="1"/>
  <c r="C5878"/>
  <c r="F5878"/>
  <c r="S5874" l="1"/>
  <c r="P5874"/>
  <c r="P5873"/>
  <c r="S5873"/>
  <c r="R5874"/>
  <c r="O5874"/>
  <c r="D5871"/>
  <c r="E5875"/>
  <c r="C5879"/>
  <c r="F5879"/>
  <c r="O5875" l="1"/>
  <c r="A5875"/>
  <c r="B5875" s="1"/>
  <c r="R5875"/>
  <c r="D5872"/>
  <c r="E5876"/>
  <c r="A5876" s="1"/>
  <c r="B5876" s="1"/>
  <c r="C5880"/>
  <c r="F5880"/>
  <c r="K5880" s="1"/>
  <c r="S5876" l="1"/>
  <c r="P5876"/>
  <c r="O5876"/>
  <c r="P5875"/>
  <c r="S5875"/>
  <c r="R5876"/>
  <c r="D5873"/>
  <c r="E5877"/>
  <c r="C5881"/>
  <c r="F5881"/>
  <c r="K5881" s="1"/>
  <c r="R5877" l="1"/>
  <c r="A5877"/>
  <c r="B5877" s="1"/>
  <c r="O5877"/>
  <c r="D5874"/>
  <c r="E5878"/>
  <c r="C5882"/>
  <c r="F5882"/>
  <c r="A5878" l="1"/>
  <c r="B5878" s="1"/>
  <c r="P5877"/>
  <c r="S5877"/>
  <c r="D5875"/>
  <c r="E5879"/>
  <c r="C5883"/>
  <c r="F5883"/>
  <c r="K5883" s="1"/>
  <c r="S5878" l="1"/>
  <c r="P5878"/>
  <c r="A5879"/>
  <c r="B5879" s="1"/>
  <c r="D5876"/>
  <c r="E5880"/>
  <c r="R5880" s="1"/>
  <c r="C5884"/>
  <c r="F5884"/>
  <c r="K5884" s="1"/>
  <c r="O5880" l="1"/>
  <c r="A5880"/>
  <c r="B5880" s="1"/>
  <c r="D5877"/>
  <c r="E5881"/>
  <c r="C5885"/>
  <c r="F5885"/>
  <c r="K5885" s="1"/>
  <c r="R5881" l="1"/>
  <c r="O5881"/>
  <c r="S5880"/>
  <c r="P5880"/>
  <c r="A5881"/>
  <c r="B5881" s="1"/>
  <c r="D5878"/>
  <c r="E5882"/>
  <c r="A5882" s="1"/>
  <c r="C5886"/>
  <c r="F5886"/>
  <c r="K5886" s="1"/>
  <c r="B5882" l="1"/>
  <c r="P5881"/>
  <c r="S5881"/>
  <c r="D5879"/>
  <c r="E5883"/>
  <c r="C5887"/>
  <c r="F5887"/>
  <c r="K5887" s="1"/>
  <c r="A5883" l="1"/>
  <c r="B5883" s="1"/>
  <c r="R5883"/>
  <c r="O5883"/>
  <c r="D5880"/>
  <c r="E5884"/>
  <c r="R5884" s="1"/>
  <c r="C5888"/>
  <c r="F5888"/>
  <c r="K5888" s="1"/>
  <c r="O5884" l="1"/>
  <c r="A5884"/>
  <c r="B5884" s="1"/>
  <c r="S5883"/>
  <c r="P5883"/>
  <c r="D5881"/>
  <c r="E5885"/>
  <c r="R5885" s="1"/>
  <c r="C5889"/>
  <c r="F5889"/>
  <c r="K5889" s="1"/>
  <c r="O5885" l="1"/>
  <c r="A5885"/>
  <c r="B5885" s="1"/>
  <c r="S5884"/>
  <c r="P5884"/>
  <c r="D5882"/>
  <c r="E5886"/>
  <c r="C5890"/>
  <c r="F5890"/>
  <c r="K5890" s="1"/>
  <c r="S5885" l="1"/>
  <c r="P5885"/>
  <c r="A5886"/>
  <c r="B5886" s="1"/>
  <c r="R5886"/>
  <c r="O5886"/>
  <c r="D5883"/>
  <c r="E5887"/>
  <c r="A5887" s="1"/>
  <c r="B5887" s="1"/>
  <c r="C5891"/>
  <c r="F5891"/>
  <c r="K5891" s="1"/>
  <c r="S5887" l="1"/>
  <c r="P5887"/>
  <c r="S5886"/>
  <c r="P5886"/>
  <c r="O5887"/>
  <c r="R5887"/>
  <c r="D5884"/>
  <c r="E5888"/>
  <c r="A5888" s="1"/>
  <c r="B5888" s="1"/>
  <c r="C5892"/>
  <c r="F5892"/>
  <c r="K5892" s="1"/>
  <c r="S5888" l="1"/>
  <c r="P5888"/>
  <c r="R5888"/>
  <c r="O5888"/>
  <c r="D5885"/>
  <c r="E5889"/>
  <c r="R5889" s="1"/>
  <c r="C5893"/>
  <c r="F5893"/>
  <c r="K5893" s="1"/>
  <c r="O5889" l="1"/>
  <c r="A5889"/>
  <c r="B5889" s="1"/>
  <c r="D5886"/>
  <c r="E5890"/>
  <c r="A5890" s="1"/>
  <c r="B5890" s="1"/>
  <c r="C5894"/>
  <c r="F5894"/>
  <c r="K5894" s="1"/>
  <c r="S5890" l="1"/>
  <c r="P5890"/>
  <c r="S5889"/>
  <c r="P5889"/>
  <c r="R5890"/>
  <c r="O5890"/>
  <c r="D5887"/>
  <c r="E5891"/>
  <c r="C5895"/>
  <c r="F5895"/>
  <c r="K5895" s="1"/>
  <c r="A5891" l="1"/>
  <c r="B5891" s="1"/>
  <c r="R5891"/>
  <c r="O5891"/>
  <c r="D5888"/>
  <c r="E5892"/>
  <c r="R5892" s="1"/>
  <c r="C5896"/>
  <c r="F5896"/>
  <c r="K5896" s="1"/>
  <c r="A5892" l="1"/>
  <c r="B5892" s="1"/>
  <c r="P5892" s="1"/>
  <c r="S5891"/>
  <c r="P5891"/>
  <c r="O5892"/>
  <c r="S5892"/>
  <c r="D5889"/>
  <c r="E5893"/>
  <c r="O5893" s="1"/>
  <c r="C5897"/>
  <c r="F5897"/>
  <c r="K5897" s="1"/>
  <c r="A5893" l="1"/>
  <c r="B5893" s="1"/>
  <c r="R5893"/>
  <c r="D5890"/>
  <c r="E5894"/>
  <c r="C5898"/>
  <c r="F5898"/>
  <c r="K5898" s="1"/>
  <c r="S5893" l="1"/>
  <c r="P5893"/>
  <c r="A5894"/>
  <c r="B5894" s="1"/>
  <c r="R5894"/>
  <c r="O5894"/>
  <c r="D5891"/>
  <c r="E5895"/>
  <c r="R5895" s="1"/>
  <c r="C5899"/>
  <c r="F5899"/>
  <c r="K5899" s="1"/>
  <c r="O5895" l="1"/>
  <c r="S5894"/>
  <c r="P5894"/>
  <c r="A5895"/>
  <c r="B5895" s="1"/>
  <c r="D5892"/>
  <c r="E5896"/>
  <c r="C5900"/>
  <c r="F5900"/>
  <c r="K5900" s="1"/>
  <c r="O5896" l="1"/>
  <c r="S5895"/>
  <c r="P5895"/>
  <c r="A5896"/>
  <c r="B5896" s="1"/>
  <c r="R5896"/>
  <c r="D5893"/>
  <c r="E5897"/>
  <c r="A5897" s="1"/>
  <c r="B5897" s="1"/>
  <c r="C5901"/>
  <c r="F5901"/>
  <c r="K5901" s="1"/>
  <c r="S5897" l="1"/>
  <c r="P5897"/>
  <c r="S5896"/>
  <c r="P5896"/>
  <c r="O5897"/>
  <c r="R5897"/>
  <c r="D5894"/>
  <c r="E5898"/>
  <c r="O5898" s="1"/>
  <c r="C5902"/>
  <c r="F5902"/>
  <c r="K5902" s="1"/>
  <c r="R5898" l="1"/>
  <c r="A5898"/>
  <c r="B5898" s="1"/>
  <c r="D5895"/>
  <c r="E5899"/>
  <c r="A5899" s="1"/>
  <c r="B5899" s="1"/>
  <c r="C5903"/>
  <c r="F5903"/>
  <c r="K5903" s="1"/>
  <c r="S5899" l="1"/>
  <c r="P5899"/>
  <c r="S5898"/>
  <c r="P5898"/>
  <c r="R5899"/>
  <c r="O5899"/>
  <c r="D5896"/>
  <c r="E5900"/>
  <c r="C5904"/>
  <c r="F5904"/>
  <c r="K5904" s="1"/>
  <c r="O5900" l="1"/>
  <c r="A5900"/>
  <c r="B5900" s="1"/>
  <c r="R5900"/>
  <c r="D5897"/>
  <c r="E5901"/>
  <c r="R5901" s="1"/>
  <c r="C5905"/>
  <c r="F5905"/>
  <c r="K5905" s="1"/>
  <c r="O5901" l="1"/>
  <c r="S5900"/>
  <c r="P5900"/>
  <c r="A5901"/>
  <c r="B5901" s="1"/>
  <c r="D5898"/>
  <c r="E5902"/>
  <c r="A5902" s="1"/>
  <c r="B5902" s="1"/>
  <c r="C5906"/>
  <c r="F5906"/>
  <c r="K5906" s="1"/>
  <c r="S5902" l="1"/>
  <c r="P5902"/>
  <c r="R5902"/>
  <c r="O5902"/>
  <c r="S5901"/>
  <c r="P5901"/>
  <c r="D5899"/>
  <c r="E5903"/>
  <c r="O5903" s="1"/>
  <c r="C5907"/>
  <c r="F5907"/>
  <c r="K5907" s="1"/>
  <c r="A5903" l="1"/>
  <c r="B5903" s="1"/>
  <c r="S5903" s="1"/>
  <c r="R5903"/>
  <c r="D5900"/>
  <c r="E5904"/>
  <c r="R5904" s="1"/>
  <c r="C5908"/>
  <c r="F5908"/>
  <c r="K5908" s="1"/>
  <c r="P5903" l="1"/>
  <c r="A5904"/>
  <c r="B5904" s="1"/>
  <c r="S5904" s="1"/>
  <c r="O5904"/>
  <c r="D5901"/>
  <c r="E5905"/>
  <c r="C5909"/>
  <c r="F5909"/>
  <c r="P5904" l="1"/>
  <c r="A5905"/>
  <c r="B5905" s="1"/>
  <c r="O5905"/>
  <c r="R5905"/>
  <c r="D5902"/>
  <c r="E5906"/>
  <c r="A5906" s="1"/>
  <c r="B5906" s="1"/>
  <c r="C5910"/>
  <c r="F5910"/>
  <c r="S5906" l="1"/>
  <c r="P5906"/>
  <c r="S5905"/>
  <c r="P5905"/>
  <c r="R5906"/>
  <c r="O5906"/>
  <c r="D5903"/>
  <c r="E5907"/>
  <c r="R5907" s="1"/>
  <c r="C5911"/>
  <c r="F5911"/>
  <c r="K5911" s="1"/>
  <c r="O5907" l="1"/>
  <c r="A5907"/>
  <c r="B5907" s="1"/>
  <c r="D5904"/>
  <c r="E5908"/>
  <c r="C5912"/>
  <c r="F5912"/>
  <c r="K5912" s="1"/>
  <c r="O5908" l="1"/>
  <c r="S5907"/>
  <c r="P5907"/>
  <c r="A5908"/>
  <c r="B5908" s="1"/>
  <c r="R5908"/>
  <c r="D5905"/>
  <c r="E5909"/>
  <c r="C5913"/>
  <c r="F5913"/>
  <c r="S5908" l="1"/>
  <c r="P5908"/>
  <c r="A5909"/>
  <c r="B5909" s="1"/>
  <c r="D5906"/>
  <c r="E5910"/>
  <c r="C5914"/>
  <c r="F5914"/>
  <c r="K5914" s="1"/>
  <c r="A5910" l="1"/>
  <c r="B5910" s="1"/>
  <c r="D5907"/>
  <c r="E5911"/>
  <c r="R5911" s="1"/>
  <c r="C5915"/>
  <c r="F5915"/>
  <c r="K5915" s="1"/>
  <c r="O5911" l="1"/>
  <c r="S5910"/>
  <c r="P5910"/>
  <c r="A5911"/>
  <c r="B5911" s="1"/>
  <c r="D5908"/>
  <c r="E5912"/>
  <c r="C5916"/>
  <c r="F5916"/>
  <c r="K5916" s="1"/>
  <c r="A5912" l="1"/>
  <c r="B5912" s="1"/>
  <c r="R5912"/>
  <c r="S5911"/>
  <c r="P5911"/>
  <c r="O5912"/>
  <c r="D5909"/>
  <c r="E5913"/>
  <c r="C5917"/>
  <c r="F5917"/>
  <c r="K5917" s="1"/>
  <c r="S5912" l="1"/>
  <c r="P5912"/>
  <c r="A5913"/>
  <c r="D5910"/>
  <c r="E5914"/>
  <c r="R5914" s="1"/>
  <c r="C5918"/>
  <c r="F5918"/>
  <c r="K5918" s="1"/>
  <c r="A5914" l="1"/>
  <c r="B5914" s="1"/>
  <c r="B5913"/>
  <c r="O5914"/>
  <c r="D5911"/>
  <c r="E5915"/>
  <c r="R5915" s="1"/>
  <c r="C5919"/>
  <c r="F5919"/>
  <c r="K5919" s="1"/>
  <c r="A5915" l="1"/>
  <c r="B5915" s="1"/>
  <c r="S5915" s="1"/>
  <c r="S5913"/>
  <c r="P5913"/>
  <c r="P5915"/>
  <c r="O5915"/>
  <c r="S5914"/>
  <c r="P5914"/>
  <c r="D5912"/>
  <c r="E5916"/>
  <c r="C5920"/>
  <c r="F5920"/>
  <c r="K5920" s="1"/>
  <c r="A5916" l="1"/>
  <c r="B5916" s="1"/>
  <c r="R5916"/>
  <c r="O5916"/>
  <c r="D5913"/>
  <c r="E5917"/>
  <c r="R5917" s="1"/>
  <c r="C5921"/>
  <c r="F5921"/>
  <c r="K5921" s="1"/>
  <c r="A5917" l="1"/>
  <c r="B5917" s="1"/>
  <c r="P5917" s="1"/>
  <c r="S5916"/>
  <c r="P5916"/>
  <c r="O5917"/>
  <c r="S5917"/>
  <c r="D5914"/>
  <c r="E5918"/>
  <c r="A5918" s="1"/>
  <c r="B5918" s="1"/>
  <c r="C5922"/>
  <c r="F5922"/>
  <c r="K5922" s="1"/>
  <c r="S5918" l="1"/>
  <c r="P5918"/>
  <c r="O5918"/>
  <c r="R5918"/>
  <c r="D5915"/>
  <c r="E5919"/>
  <c r="O5919" s="1"/>
  <c r="C5923"/>
  <c r="F5923"/>
  <c r="K5923" s="1"/>
  <c r="R5919" l="1"/>
  <c r="A5919"/>
  <c r="B5919" s="1"/>
  <c r="D5916"/>
  <c r="E5920"/>
  <c r="A5920" s="1"/>
  <c r="B5920" s="1"/>
  <c r="C5924"/>
  <c r="F5924"/>
  <c r="K5924" s="1"/>
  <c r="S5920" l="1"/>
  <c r="P5920"/>
  <c r="S5919"/>
  <c r="P5919"/>
  <c r="O5920"/>
  <c r="R5920"/>
  <c r="D5917"/>
  <c r="E5921"/>
  <c r="C5925"/>
  <c r="F5925"/>
  <c r="K5925" s="1"/>
  <c r="O5921" l="1"/>
  <c r="A5921"/>
  <c r="B5921" s="1"/>
  <c r="R5921"/>
  <c r="D5918"/>
  <c r="E5922"/>
  <c r="R5922" s="1"/>
  <c r="C5926"/>
  <c r="F5926"/>
  <c r="K5926" s="1"/>
  <c r="O5922" l="1"/>
  <c r="S5921"/>
  <c r="P5921"/>
  <c r="A5922"/>
  <c r="B5922" s="1"/>
  <c r="D5919"/>
  <c r="E5923"/>
  <c r="C5927"/>
  <c r="F5927"/>
  <c r="K5927" s="1"/>
  <c r="R5923" l="1"/>
  <c r="O5923"/>
  <c r="S5922"/>
  <c r="P5922"/>
  <c r="A5923"/>
  <c r="B5923" s="1"/>
  <c r="D5920"/>
  <c r="E5924"/>
  <c r="R5924" s="1"/>
  <c r="C5928"/>
  <c r="F5928"/>
  <c r="K5928" s="1"/>
  <c r="S5923" l="1"/>
  <c r="P5923"/>
  <c r="A5924"/>
  <c r="B5924" s="1"/>
  <c r="O5924"/>
  <c r="D5921"/>
  <c r="E5925"/>
  <c r="R5925" s="1"/>
  <c r="C5929"/>
  <c r="F5929"/>
  <c r="K5929" s="1"/>
  <c r="A5925" l="1"/>
  <c r="B5925" s="1"/>
  <c r="S5925" s="1"/>
  <c r="S5924"/>
  <c r="P5924"/>
  <c r="O5925"/>
  <c r="D5922"/>
  <c r="E5926"/>
  <c r="O5926" s="1"/>
  <c r="C5930"/>
  <c r="F5930"/>
  <c r="K5930" s="1"/>
  <c r="P5925" l="1"/>
  <c r="A5926"/>
  <c r="B5926" s="1"/>
  <c r="R5926"/>
  <c r="D5923"/>
  <c r="E5927"/>
  <c r="C5931"/>
  <c r="F5931"/>
  <c r="K5931" s="1"/>
  <c r="S5926" l="1"/>
  <c r="P5926"/>
  <c r="A5927"/>
  <c r="B5927" s="1"/>
  <c r="R5927"/>
  <c r="O5927"/>
  <c r="D5924"/>
  <c r="E5928"/>
  <c r="R5928" s="1"/>
  <c r="C5932"/>
  <c r="F5932"/>
  <c r="K5932" s="1"/>
  <c r="O5928" l="1"/>
  <c r="S5927"/>
  <c r="P5927"/>
  <c r="A5928"/>
  <c r="B5928" s="1"/>
  <c r="D5925"/>
  <c r="E5929"/>
  <c r="C5933"/>
  <c r="F5933"/>
  <c r="K5933" s="1"/>
  <c r="O5929" l="1"/>
  <c r="S5928"/>
  <c r="P5928"/>
  <c r="A5929"/>
  <c r="B5929" s="1"/>
  <c r="R5929"/>
  <c r="D5926"/>
  <c r="E5930"/>
  <c r="A5930" s="1"/>
  <c r="B5930" s="1"/>
  <c r="C5934"/>
  <c r="F5934"/>
  <c r="K5934" s="1"/>
  <c r="S5930" l="1"/>
  <c r="P5930"/>
  <c r="S5929"/>
  <c r="P5929"/>
  <c r="O5930"/>
  <c r="R5930"/>
  <c r="D5927"/>
  <c r="E5931"/>
  <c r="C5935"/>
  <c r="F5935"/>
  <c r="K5935" s="1"/>
  <c r="A5931" l="1"/>
  <c r="B5931" s="1"/>
  <c r="R5931"/>
  <c r="O5931"/>
  <c r="D5928"/>
  <c r="E5932"/>
  <c r="C5936"/>
  <c r="F5936"/>
  <c r="K5936" s="1"/>
  <c r="S5931" l="1"/>
  <c r="P5931"/>
  <c r="A5932"/>
  <c r="B5932" s="1"/>
  <c r="R5932"/>
  <c r="O5932"/>
  <c r="D5929"/>
  <c r="E5933"/>
  <c r="O5933" s="1"/>
  <c r="C5937"/>
  <c r="F5937"/>
  <c r="K5937" s="1"/>
  <c r="S5932" l="1"/>
  <c r="P5932"/>
  <c r="A5933"/>
  <c r="B5933" s="1"/>
  <c r="R5933"/>
  <c r="D5930"/>
  <c r="E5934"/>
  <c r="O5934" s="1"/>
  <c r="C5938"/>
  <c r="F5938"/>
  <c r="K5938" s="1"/>
  <c r="A5934" l="1"/>
  <c r="B5934" s="1"/>
  <c r="S5933"/>
  <c r="P5933"/>
  <c r="R5934"/>
  <c r="D5931"/>
  <c r="E5935"/>
  <c r="A5935" s="1"/>
  <c r="B5935" s="1"/>
  <c r="C5939"/>
  <c r="F5939"/>
  <c r="O5935" l="1"/>
  <c r="S5935"/>
  <c r="P5935"/>
  <c r="R5935"/>
  <c r="S5934"/>
  <c r="P5934"/>
  <c r="D5932"/>
  <c r="E5936"/>
  <c r="R5936" s="1"/>
  <c r="C5940"/>
  <c r="F5940"/>
  <c r="A5936" l="1"/>
  <c r="B5936" s="1"/>
  <c r="O5936"/>
  <c r="D5933"/>
  <c r="E5937"/>
  <c r="C5941"/>
  <c r="F5941"/>
  <c r="K5941" s="1"/>
  <c r="S5936" l="1"/>
  <c r="P5936"/>
  <c r="O5937"/>
  <c r="A5937"/>
  <c r="B5937" s="1"/>
  <c r="R5937"/>
  <c r="D5934"/>
  <c r="E5938"/>
  <c r="R5938" s="1"/>
  <c r="C5942"/>
  <c r="F5942"/>
  <c r="K5942" s="1"/>
  <c r="O5938" l="1"/>
  <c r="S5937"/>
  <c r="P5937"/>
  <c r="A5938"/>
  <c r="B5938" s="1"/>
  <c r="D5935"/>
  <c r="E5939"/>
  <c r="C5943"/>
  <c r="F5943"/>
  <c r="S5938" l="1"/>
  <c r="P5938"/>
  <c r="A5939"/>
  <c r="B5939" s="1"/>
  <c r="D5936"/>
  <c r="E5940"/>
  <c r="C5944"/>
  <c r="F5944"/>
  <c r="K5944" s="1"/>
  <c r="A5940" l="1"/>
  <c r="B5940" s="1"/>
  <c r="D5937"/>
  <c r="E5941"/>
  <c r="C5945"/>
  <c r="F5945"/>
  <c r="K5945" s="1"/>
  <c r="S5940" l="1"/>
  <c r="P5940"/>
  <c r="O5941"/>
  <c r="A5941"/>
  <c r="B5941" s="1"/>
  <c r="R5941"/>
  <c r="D5938"/>
  <c r="E5942"/>
  <c r="O5942" s="1"/>
  <c r="C5946"/>
  <c r="F5946"/>
  <c r="K5946" s="1"/>
  <c r="S5941" l="1"/>
  <c r="P5941"/>
  <c r="A5942"/>
  <c r="B5942" s="1"/>
  <c r="R5942"/>
  <c r="D5939"/>
  <c r="E5943"/>
  <c r="C5947"/>
  <c r="F5947"/>
  <c r="K5947" s="1"/>
  <c r="S5942" l="1"/>
  <c r="P5942"/>
  <c r="A5943"/>
  <c r="D5940"/>
  <c r="E5944"/>
  <c r="A5944" s="1"/>
  <c r="B5944" s="1"/>
  <c r="C5948"/>
  <c r="F5948"/>
  <c r="K5948" s="1"/>
  <c r="S5944" l="1"/>
  <c r="P5944"/>
  <c r="R5944"/>
  <c r="B5943"/>
  <c r="O5944"/>
  <c r="D5941"/>
  <c r="E5945"/>
  <c r="O5945" s="1"/>
  <c r="C5949"/>
  <c r="F5949"/>
  <c r="K5949" s="1"/>
  <c r="S5943" l="1"/>
  <c r="P5943"/>
  <c r="R5945"/>
  <c r="A5945"/>
  <c r="B5945" s="1"/>
  <c r="D5942"/>
  <c r="E5946"/>
  <c r="R5946" s="1"/>
  <c r="C5950"/>
  <c r="F5950"/>
  <c r="K5950" s="1"/>
  <c r="A5946" l="1"/>
  <c r="B5946" s="1"/>
  <c r="S5946" s="1"/>
  <c r="S5945"/>
  <c r="P5945"/>
  <c r="O5946"/>
  <c r="D5943"/>
  <c r="E5947"/>
  <c r="A5947" s="1"/>
  <c r="B5947" s="1"/>
  <c r="C5951"/>
  <c r="F5951"/>
  <c r="K5951" s="1"/>
  <c r="P5946" l="1"/>
  <c r="S5947"/>
  <c r="P5947"/>
  <c r="O5947"/>
  <c r="R5947"/>
  <c r="D5944"/>
  <c r="E5948"/>
  <c r="O5948" s="1"/>
  <c r="C5952"/>
  <c r="F5952"/>
  <c r="K5952" s="1"/>
  <c r="R5948" l="1"/>
  <c r="A5948"/>
  <c r="B5948" s="1"/>
  <c r="D5945"/>
  <c r="E5949"/>
  <c r="A5949" s="1"/>
  <c r="B5949" s="1"/>
  <c r="C5953"/>
  <c r="F5953"/>
  <c r="K5953" s="1"/>
  <c r="S5949" l="1"/>
  <c r="P5949"/>
  <c r="R5949"/>
  <c r="S5948"/>
  <c r="P5948"/>
  <c r="O5949"/>
  <c r="D5946"/>
  <c r="E5950"/>
  <c r="A5950" s="1"/>
  <c r="B5950" s="1"/>
  <c r="C5954"/>
  <c r="F5954"/>
  <c r="K5954" s="1"/>
  <c r="R5950" l="1"/>
  <c r="S5950"/>
  <c r="P5950"/>
  <c r="O5950"/>
  <c r="D5947"/>
  <c r="E5951"/>
  <c r="O5951" s="1"/>
  <c r="C5955"/>
  <c r="F5955"/>
  <c r="K5955" s="1"/>
  <c r="A5951" l="1"/>
  <c r="B5951" s="1"/>
  <c r="R5951"/>
  <c r="D5948"/>
  <c r="E5952"/>
  <c r="A5952" s="1"/>
  <c r="B5952" s="1"/>
  <c r="C5956"/>
  <c r="F5956"/>
  <c r="K5956" s="1"/>
  <c r="S5952" l="1"/>
  <c r="P5952"/>
  <c r="R5952"/>
  <c r="O5952"/>
  <c r="S5951"/>
  <c r="P5951"/>
  <c r="D5949"/>
  <c r="E5953"/>
  <c r="O5953" s="1"/>
  <c r="C5957"/>
  <c r="F5957"/>
  <c r="K5957" s="1"/>
  <c r="A5953" l="1"/>
  <c r="B5953" s="1"/>
  <c r="P5953" s="1"/>
  <c r="R5953"/>
  <c r="D5950"/>
  <c r="E5954"/>
  <c r="A5954" s="1"/>
  <c r="B5954" s="1"/>
  <c r="C5958"/>
  <c r="F5958"/>
  <c r="K5958" s="1"/>
  <c r="S5953" l="1"/>
  <c r="R5954"/>
  <c r="O5954"/>
  <c r="S5954"/>
  <c r="P5954"/>
  <c r="D5951"/>
  <c r="E5955"/>
  <c r="R5955" s="1"/>
  <c r="C5959"/>
  <c r="F5959"/>
  <c r="K5959" s="1"/>
  <c r="O5955" l="1"/>
  <c r="A5955"/>
  <c r="B5955" s="1"/>
  <c r="D5952"/>
  <c r="E5956"/>
  <c r="A5956" s="1"/>
  <c r="B5956" s="1"/>
  <c r="C5960"/>
  <c r="F5960"/>
  <c r="K5960" s="1"/>
  <c r="S5956" l="1"/>
  <c r="P5956"/>
  <c r="S5955"/>
  <c r="P5955"/>
  <c r="R5956"/>
  <c r="O5956"/>
  <c r="D5953"/>
  <c r="E5957"/>
  <c r="C5961"/>
  <c r="F5961"/>
  <c r="K5961" s="1"/>
  <c r="R5957" l="1"/>
  <c r="A5957"/>
  <c r="B5957" s="1"/>
  <c r="O5957"/>
  <c r="D5954"/>
  <c r="E5958"/>
  <c r="R5958" s="1"/>
  <c r="C5962"/>
  <c r="F5962"/>
  <c r="K5962" s="1"/>
  <c r="A5958" l="1"/>
  <c r="B5958" s="1"/>
  <c r="P5958" s="1"/>
  <c r="S5957"/>
  <c r="P5957"/>
  <c r="O5958"/>
  <c r="S5958"/>
  <c r="D5955"/>
  <c r="E5959"/>
  <c r="R5959" s="1"/>
  <c r="C5963"/>
  <c r="F5963"/>
  <c r="K5963" s="1"/>
  <c r="A5959" l="1"/>
  <c r="B5959" s="1"/>
  <c r="S5959" s="1"/>
  <c r="O5959"/>
  <c r="D5956"/>
  <c r="E5960"/>
  <c r="C5964"/>
  <c r="F5964"/>
  <c r="K5964" s="1"/>
  <c r="P5959" l="1"/>
  <c r="R5960"/>
  <c r="O5960"/>
  <c r="A5960"/>
  <c r="B5960" s="1"/>
  <c r="D5957"/>
  <c r="E5961"/>
  <c r="R5961" s="1"/>
  <c r="C5965"/>
  <c r="F5965"/>
  <c r="K5965" s="1"/>
  <c r="O5961" l="1"/>
  <c r="A5961"/>
  <c r="B5961" s="1"/>
  <c r="S5960"/>
  <c r="P5960"/>
  <c r="D5958"/>
  <c r="E5962"/>
  <c r="R5962" s="1"/>
  <c r="C5966"/>
  <c r="F5966"/>
  <c r="K5966" s="1"/>
  <c r="A5962" l="1"/>
  <c r="B5962" s="1"/>
  <c r="P5962" s="1"/>
  <c r="S5961"/>
  <c r="P5961"/>
  <c r="O5962"/>
  <c r="S5962"/>
  <c r="D5959"/>
  <c r="E5963"/>
  <c r="A5963" s="1"/>
  <c r="B5963" s="1"/>
  <c r="C5967"/>
  <c r="F5967"/>
  <c r="K5967" s="1"/>
  <c r="S5963" l="1"/>
  <c r="P5963"/>
  <c r="O5963"/>
  <c r="R5963"/>
  <c r="D5960"/>
  <c r="E5964"/>
  <c r="O5964" s="1"/>
  <c r="C5968"/>
  <c r="F5968"/>
  <c r="K5968" s="1"/>
  <c r="R5964" l="1"/>
  <c r="A5964"/>
  <c r="B5964" s="1"/>
  <c r="D5961"/>
  <c r="E5965"/>
  <c r="A5965" s="1"/>
  <c r="B5965" s="1"/>
  <c r="C5969"/>
  <c r="F5969"/>
  <c r="K5969" s="1"/>
  <c r="S5965" l="1"/>
  <c r="P5965"/>
  <c r="S5964"/>
  <c r="P5964"/>
  <c r="R5965"/>
  <c r="O5965"/>
  <c r="D5962"/>
  <c r="E5966"/>
  <c r="C5970"/>
  <c r="F5970"/>
  <c r="O5966" l="1"/>
  <c r="A5966"/>
  <c r="B5966" s="1"/>
  <c r="R5966"/>
  <c r="D5963"/>
  <c r="E5967"/>
  <c r="A5967" s="1"/>
  <c r="B5967" s="1"/>
  <c r="C5971"/>
  <c r="F5971"/>
  <c r="S5967" l="1"/>
  <c r="P5967"/>
  <c r="O5967"/>
  <c r="S5966"/>
  <c r="P5966"/>
  <c r="R5967"/>
  <c r="D5964"/>
  <c r="E5968"/>
  <c r="O5968" s="1"/>
  <c r="C5972"/>
  <c r="F5972"/>
  <c r="K5972" s="1"/>
  <c r="A5968" l="1"/>
  <c r="B5968" s="1"/>
  <c r="R5968"/>
  <c r="D5965"/>
  <c r="E5969"/>
  <c r="O5969" s="1"/>
  <c r="C5973"/>
  <c r="F5973"/>
  <c r="K5973" s="1"/>
  <c r="A5969" l="1"/>
  <c r="B5969" s="1"/>
  <c r="S5968"/>
  <c r="P5968"/>
  <c r="R5969"/>
  <c r="D5966"/>
  <c r="E5970"/>
  <c r="C5974"/>
  <c r="F5974"/>
  <c r="A5970" l="1"/>
  <c r="B5970" s="1"/>
  <c r="S5969"/>
  <c r="P5969"/>
  <c r="D5967"/>
  <c r="E5971"/>
  <c r="C5975"/>
  <c r="F5975"/>
  <c r="K5975" s="1"/>
  <c r="S5970" l="1"/>
  <c r="P5970"/>
  <c r="A5971"/>
  <c r="B5971" s="1"/>
  <c r="D5968"/>
  <c r="E5972"/>
  <c r="O5972" s="1"/>
  <c r="C5976"/>
  <c r="F5976"/>
  <c r="K5976" s="1"/>
  <c r="R5972" l="1"/>
  <c r="A5972"/>
  <c r="B5972" s="1"/>
  <c r="D5969"/>
  <c r="E5973"/>
  <c r="C5977"/>
  <c r="F5977"/>
  <c r="K5977" s="1"/>
  <c r="R5973" l="1"/>
  <c r="O5973"/>
  <c r="S5972"/>
  <c r="P5972"/>
  <c r="A5973"/>
  <c r="B5973" s="1"/>
  <c r="D5970"/>
  <c r="E5974"/>
  <c r="A5974" s="1"/>
  <c r="C5978"/>
  <c r="F5978"/>
  <c r="K5978" s="1"/>
  <c r="B5974" l="1"/>
  <c r="S5973"/>
  <c r="P5973"/>
  <c r="D5971"/>
  <c r="E5975"/>
  <c r="A5975" s="1"/>
  <c r="B5975" s="1"/>
  <c r="C5979"/>
  <c r="F5979"/>
  <c r="K5979" s="1"/>
  <c r="P5975" l="1"/>
  <c r="S5975"/>
  <c r="R5975"/>
  <c r="O5975"/>
  <c r="D5972"/>
  <c r="E5976"/>
  <c r="R5976" s="1"/>
  <c r="C5980"/>
  <c r="F5980"/>
  <c r="K5980" s="1"/>
  <c r="O5976" l="1"/>
  <c r="A5976"/>
  <c r="B5976" s="1"/>
  <c r="D5973"/>
  <c r="E5977"/>
  <c r="C5981"/>
  <c r="F5981"/>
  <c r="K5981" s="1"/>
  <c r="A5977" l="1"/>
  <c r="B5977" s="1"/>
  <c r="S5976"/>
  <c r="P5976"/>
  <c r="R5977"/>
  <c r="O5977"/>
  <c r="D5974"/>
  <c r="E5978"/>
  <c r="A5978" s="1"/>
  <c r="B5978" s="1"/>
  <c r="C5982"/>
  <c r="F5982"/>
  <c r="K5982" s="1"/>
  <c r="S5978" l="1"/>
  <c r="P5978"/>
  <c r="S5977"/>
  <c r="P5977"/>
  <c r="O5978"/>
  <c r="R5978"/>
  <c r="D5975"/>
  <c r="E5979"/>
  <c r="C5983"/>
  <c r="F5983"/>
  <c r="K5983" s="1"/>
  <c r="O5979" l="1"/>
  <c r="A5979"/>
  <c r="B5979" s="1"/>
  <c r="R5979"/>
  <c r="D5976"/>
  <c r="E5980"/>
  <c r="R5980" s="1"/>
  <c r="C5984"/>
  <c r="F5984"/>
  <c r="K5984" s="1"/>
  <c r="O5980" l="1"/>
  <c r="P5979"/>
  <c r="S5979"/>
  <c r="A5980"/>
  <c r="B5980" s="1"/>
  <c r="D5977"/>
  <c r="E5981"/>
  <c r="C5985"/>
  <c r="F5985"/>
  <c r="K5985" s="1"/>
  <c r="R5981" l="1"/>
  <c r="O5981"/>
  <c r="S5980"/>
  <c r="P5980"/>
  <c r="A5981"/>
  <c r="B5981" s="1"/>
  <c r="D5978"/>
  <c r="E5982"/>
  <c r="A5982" s="1"/>
  <c r="B5982" s="1"/>
  <c r="C5986"/>
  <c r="F5986"/>
  <c r="K5986" s="1"/>
  <c r="S5982" l="1"/>
  <c r="P5982"/>
  <c r="R5982"/>
  <c r="S5981"/>
  <c r="P5981"/>
  <c r="O5982"/>
  <c r="D5979"/>
  <c r="E5983"/>
  <c r="A5983" s="1"/>
  <c r="B5983" s="1"/>
  <c r="C5987"/>
  <c r="F5987"/>
  <c r="K5987" s="1"/>
  <c r="P5983" l="1"/>
  <c r="S5983"/>
  <c r="R5983"/>
  <c r="O5983"/>
  <c r="D5980"/>
  <c r="E5984"/>
  <c r="R5984" s="1"/>
  <c r="C5988"/>
  <c r="F5988"/>
  <c r="K5988" s="1"/>
  <c r="A5984" l="1"/>
  <c r="B5984" s="1"/>
  <c r="S5984" s="1"/>
  <c r="O5984"/>
  <c r="D5981"/>
  <c r="E5985"/>
  <c r="C5989"/>
  <c r="F5989"/>
  <c r="K5989" s="1"/>
  <c r="P5984" l="1"/>
  <c r="R5985"/>
  <c r="O5985"/>
  <c r="A5985"/>
  <c r="B5985" s="1"/>
  <c r="D5982"/>
  <c r="E5986"/>
  <c r="O5986" s="1"/>
  <c r="C5990"/>
  <c r="F5990"/>
  <c r="K5990" s="1"/>
  <c r="R5986" l="1"/>
  <c r="A5986"/>
  <c r="B5986" s="1"/>
  <c r="S5985"/>
  <c r="P5985"/>
  <c r="D5983"/>
  <c r="E5987"/>
  <c r="R5987" s="1"/>
  <c r="C5991"/>
  <c r="F5991"/>
  <c r="K5991" s="1"/>
  <c r="A5987" l="1"/>
  <c r="B5987" s="1"/>
  <c r="S5987" s="1"/>
  <c r="S5986"/>
  <c r="P5986"/>
  <c r="O5987"/>
  <c r="P5987"/>
  <c r="D5984"/>
  <c r="E5988"/>
  <c r="A5988" s="1"/>
  <c r="B5988" s="1"/>
  <c r="C5992"/>
  <c r="F5992"/>
  <c r="K5992" s="1"/>
  <c r="S5988" l="1"/>
  <c r="P5988"/>
  <c r="O5988"/>
  <c r="R5988"/>
  <c r="D5985"/>
  <c r="E5989"/>
  <c r="O5989" s="1"/>
  <c r="C5993"/>
  <c r="F5993"/>
  <c r="K5993" s="1"/>
  <c r="R5989" l="1"/>
  <c r="A5989"/>
  <c r="B5989" s="1"/>
  <c r="D5986"/>
  <c r="E5990"/>
  <c r="A5990" s="1"/>
  <c r="B5990" s="1"/>
  <c r="C5994"/>
  <c r="F5994"/>
  <c r="K5994" s="1"/>
  <c r="S5989" l="1"/>
  <c r="P5989"/>
  <c r="S5990"/>
  <c r="P5990"/>
  <c r="R5990"/>
  <c r="O5990"/>
  <c r="D5987"/>
  <c r="E5991"/>
  <c r="A5991" s="1"/>
  <c r="B5991" s="1"/>
  <c r="C5995"/>
  <c r="F5995"/>
  <c r="K5995" s="1"/>
  <c r="R5991" l="1"/>
  <c r="O5991"/>
  <c r="P5991"/>
  <c r="S5991"/>
  <c r="D5988"/>
  <c r="E5992"/>
  <c r="R5992" s="1"/>
  <c r="C5996"/>
  <c r="F5996"/>
  <c r="K5996" s="1"/>
  <c r="O5992" l="1"/>
  <c r="A5992"/>
  <c r="B5992" s="1"/>
  <c r="D5989"/>
  <c r="E5993"/>
  <c r="A5993" s="1"/>
  <c r="B5993" s="1"/>
  <c r="C5997"/>
  <c r="F5997"/>
  <c r="K5997" s="1"/>
  <c r="S5993" l="1"/>
  <c r="P5993"/>
  <c r="S5992"/>
  <c r="P5992"/>
  <c r="R5993"/>
  <c r="O5993"/>
  <c r="D5990"/>
  <c r="E5994"/>
  <c r="C5998"/>
  <c r="F5998"/>
  <c r="K5998" s="1"/>
  <c r="A5994" l="1"/>
  <c r="B5994" s="1"/>
  <c r="O5994"/>
  <c r="R5994"/>
  <c r="D5991"/>
  <c r="E5995"/>
  <c r="R5995" s="1"/>
  <c r="C5999"/>
  <c r="F5999"/>
  <c r="K5999" s="1"/>
  <c r="A5995" l="1"/>
  <c r="B5995" s="1"/>
  <c r="S5995" s="1"/>
  <c r="S5994"/>
  <c r="P5994"/>
  <c r="O5995"/>
  <c r="P5995"/>
  <c r="D5992"/>
  <c r="E5996"/>
  <c r="A5996" s="1"/>
  <c r="B5996" s="1"/>
  <c r="C6000"/>
  <c r="F6000"/>
  <c r="K6000" s="1"/>
  <c r="S5996" l="1"/>
  <c r="P5996"/>
  <c r="O5996"/>
  <c r="R5996"/>
  <c r="D5993"/>
  <c r="E5997"/>
  <c r="O5997" s="1"/>
  <c r="C6001"/>
  <c r="F6001"/>
  <c r="R5997" l="1"/>
  <c r="A5997"/>
  <c r="B5997" s="1"/>
  <c r="D5994"/>
  <c r="E5998"/>
  <c r="A5998" s="1"/>
  <c r="B5998" s="1"/>
  <c r="C6002"/>
  <c r="F6002"/>
  <c r="S5998" l="1"/>
  <c r="P5998"/>
  <c r="R5998"/>
  <c r="S5997"/>
  <c r="P5997"/>
  <c r="O5998"/>
  <c r="D5995"/>
  <c r="E5999"/>
  <c r="A5999" s="1"/>
  <c r="B5999" s="1"/>
  <c r="C6003"/>
  <c r="F6003"/>
  <c r="K6003" s="1"/>
  <c r="P5999" l="1"/>
  <c r="S5999"/>
  <c r="R5999"/>
  <c r="O5999"/>
  <c r="D5996"/>
  <c r="E6000"/>
  <c r="R6000" s="1"/>
  <c r="C6004"/>
  <c r="F6004"/>
  <c r="K6004" s="1"/>
  <c r="A6000" l="1"/>
  <c r="B6000" s="1"/>
  <c r="S6000" s="1"/>
  <c r="O6000"/>
  <c r="D5997"/>
  <c r="E6001"/>
  <c r="C6005"/>
  <c r="F6005"/>
  <c r="P6000" l="1"/>
  <c r="A6001"/>
  <c r="B6001" s="1"/>
  <c r="D5998"/>
  <c r="E6002"/>
  <c r="C6006"/>
  <c r="F6006"/>
  <c r="K6006" s="1"/>
  <c r="A6002" l="1"/>
  <c r="B6002" s="1"/>
  <c r="P6002" s="1"/>
  <c r="D5999"/>
  <c r="E6003"/>
  <c r="O6003" s="1"/>
  <c r="C6007"/>
  <c r="F6007"/>
  <c r="K6007" s="1"/>
  <c r="S6002" l="1"/>
  <c r="A6003"/>
  <c r="B6003" s="1"/>
  <c r="R6003"/>
  <c r="D6000"/>
  <c r="E6004"/>
  <c r="C6008"/>
  <c r="F6008"/>
  <c r="K6008" s="1"/>
  <c r="P6003" l="1"/>
  <c r="S6003"/>
  <c r="A6004"/>
  <c r="B6004" s="1"/>
  <c r="O6004"/>
  <c r="R6004"/>
  <c r="D6001"/>
  <c r="E6005"/>
  <c r="A6005" s="1"/>
  <c r="C6009"/>
  <c r="F6009"/>
  <c r="K6009" s="1"/>
  <c r="B6005" l="1"/>
  <c r="S6004"/>
  <c r="P6004"/>
  <c r="D6002"/>
  <c r="E6006"/>
  <c r="O6006" s="1"/>
  <c r="C6010"/>
  <c r="F6010"/>
  <c r="K6010" s="1"/>
  <c r="A6006" l="1"/>
  <c r="B6006" s="1"/>
  <c r="S6005"/>
  <c r="P6005"/>
  <c r="R6006"/>
  <c r="D6003"/>
  <c r="E6007"/>
  <c r="A6007" s="1"/>
  <c r="B6007" s="1"/>
  <c r="C6011"/>
  <c r="F6011"/>
  <c r="K6011" s="1"/>
  <c r="P6007" l="1"/>
  <c r="S6007"/>
  <c r="S6006"/>
  <c r="P6006"/>
  <c r="R6007"/>
  <c r="O6007"/>
  <c r="D6004"/>
  <c r="E6008"/>
  <c r="C6012"/>
  <c r="F6012"/>
  <c r="K6012" s="1"/>
  <c r="O6008" l="1"/>
  <c r="A6008"/>
  <c r="B6008" s="1"/>
  <c r="R6008"/>
  <c r="D6005"/>
  <c r="E6009"/>
  <c r="R6009" s="1"/>
  <c r="C6013"/>
  <c r="F6013"/>
  <c r="K6013" s="1"/>
  <c r="O6009" l="1"/>
  <c r="S6008"/>
  <c r="P6008"/>
  <c r="A6009"/>
  <c r="B6009" s="1"/>
  <c r="D6006"/>
  <c r="E6010"/>
  <c r="A6010" s="1"/>
  <c r="B6010" s="1"/>
  <c r="C6014"/>
  <c r="F6014"/>
  <c r="K6014" s="1"/>
  <c r="S6010" l="1"/>
  <c r="P6010"/>
  <c r="R6010"/>
  <c r="O6010"/>
  <c r="S6009"/>
  <c r="P6009"/>
  <c r="D6007"/>
  <c r="E6011"/>
  <c r="O6011" s="1"/>
  <c r="C6015"/>
  <c r="F6015"/>
  <c r="K6015" s="1"/>
  <c r="A6011" l="1"/>
  <c r="B6011" s="1"/>
  <c r="P6011" s="1"/>
  <c r="R6011"/>
  <c r="D6008"/>
  <c r="E6012"/>
  <c r="A6012" s="1"/>
  <c r="B6012" s="1"/>
  <c r="C6016"/>
  <c r="F6016"/>
  <c r="K6016" s="1"/>
  <c r="S6011" l="1"/>
  <c r="R6012"/>
  <c r="O6012"/>
  <c r="S6012"/>
  <c r="P6012"/>
  <c r="D6009"/>
  <c r="E6013"/>
  <c r="R6013" s="1"/>
  <c r="C6017"/>
  <c r="F6017"/>
  <c r="K6017" s="1"/>
  <c r="O6013" l="1"/>
  <c r="A6013"/>
  <c r="B6013" s="1"/>
  <c r="D6010"/>
  <c r="E6014"/>
  <c r="A6014" s="1"/>
  <c r="B6014" s="1"/>
  <c r="C6018"/>
  <c r="F6018"/>
  <c r="K6018" s="1"/>
  <c r="S6014" l="1"/>
  <c r="P6014"/>
  <c r="S6013"/>
  <c r="P6013"/>
  <c r="R6014"/>
  <c r="O6014"/>
  <c r="D6011"/>
  <c r="E6015"/>
  <c r="R6015" s="1"/>
  <c r="C6019"/>
  <c r="F6019"/>
  <c r="K6019" s="1"/>
  <c r="A6015" l="1"/>
  <c r="B6015" s="1"/>
  <c r="O6015"/>
  <c r="D6012"/>
  <c r="E6016"/>
  <c r="R6016" s="1"/>
  <c r="C6020"/>
  <c r="F6020"/>
  <c r="K6020" s="1"/>
  <c r="A6016" l="1"/>
  <c r="B6016" s="1"/>
  <c r="P6016" s="1"/>
  <c r="P6015"/>
  <c r="S6015"/>
  <c r="O6016"/>
  <c r="S6016"/>
  <c r="D6013"/>
  <c r="E6017"/>
  <c r="R6017" s="1"/>
  <c r="C6021"/>
  <c r="F6021"/>
  <c r="K6021" s="1"/>
  <c r="A6017" l="1"/>
  <c r="B6017" s="1"/>
  <c r="S6017" s="1"/>
  <c r="O6017"/>
  <c r="D6014"/>
  <c r="E6018"/>
  <c r="C6022"/>
  <c r="F6022"/>
  <c r="K6022" s="1"/>
  <c r="P6017" l="1"/>
  <c r="A6018"/>
  <c r="B6018" s="1"/>
  <c r="R6018"/>
  <c r="O6018"/>
  <c r="D6015"/>
  <c r="E6019"/>
  <c r="O6019" s="1"/>
  <c r="C6023"/>
  <c r="F6023"/>
  <c r="K6023" s="1"/>
  <c r="R6019" l="1"/>
  <c r="S6018"/>
  <c r="P6018"/>
  <c r="A6019"/>
  <c r="B6019" s="1"/>
  <c r="D6016"/>
  <c r="E6020"/>
  <c r="R6020" s="1"/>
  <c r="C6024"/>
  <c r="F6024"/>
  <c r="K6024" s="1"/>
  <c r="A6020" l="1"/>
  <c r="B6020" s="1"/>
  <c r="S6020" s="1"/>
  <c r="O6020"/>
  <c r="P6019"/>
  <c r="S6019"/>
  <c r="D6017"/>
  <c r="E6021"/>
  <c r="A6021" s="1"/>
  <c r="B6021" s="1"/>
  <c r="C6025"/>
  <c r="F6025"/>
  <c r="K6025" s="1"/>
  <c r="P6020" l="1"/>
  <c r="S6021"/>
  <c r="P6021"/>
  <c r="O6021"/>
  <c r="R6021"/>
  <c r="D6018"/>
  <c r="E6022"/>
  <c r="O6022" s="1"/>
  <c r="C6026"/>
  <c r="F6026"/>
  <c r="K6026" s="1"/>
  <c r="R6022" l="1"/>
  <c r="A6022"/>
  <c r="B6022" s="1"/>
  <c r="D6019"/>
  <c r="E6023"/>
  <c r="A6023" s="1"/>
  <c r="B6023" s="1"/>
  <c r="C6027"/>
  <c r="F6027"/>
  <c r="K6027" s="1"/>
  <c r="P6023" l="1"/>
  <c r="S6023"/>
  <c r="S6022"/>
  <c r="P6022"/>
  <c r="R6023"/>
  <c r="O6023"/>
  <c r="D6020"/>
  <c r="E6024"/>
  <c r="R6024" s="1"/>
  <c r="C6028"/>
  <c r="F6028"/>
  <c r="K6028" s="1"/>
  <c r="O6024" l="1"/>
  <c r="A6024"/>
  <c r="B6024" s="1"/>
  <c r="D6021"/>
  <c r="E6025"/>
  <c r="C6029"/>
  <c r="F6029"/>
  <c r="K6029" s="1"/>
  <c r="A6025" l="1"/>
  <c r="B6025" s="1"/>
  <c r="O6025"/>
  <c r="S6024"/>
  <c r="P6024"/>
  <c r="R6025"/>
  <c r="D6022"/>
  <c r="E6026"/>
  <c r="A6026" s="1"/>
  <c r="B6026" s="1"/>
  <c r="C6030"/>
  <c r="F6030"/>
  <c r="K6030" s="1"/>
  <c r="S6026" l="1"/>
  <c r="P6026"/>
  <c r="S6025"/>
  <c r="P6025"/>
  <c r="R6026"/>
  <c r="O6026"/>
  <c r="D6023"/>
  <c r="E6027"/>
  <c r="C6031"/>
  <c r="F6031"/>
  <c r="A6027" l="1"/>
  <c r="B6027" s="1"/>
  <c r="O6027"/>
  <c r="R6027"/>
  <c r="D6024"/>
  <c r="E6028"/>
  <c r="A6028" s="1"/>
  <c r="B6028" s="1"/>
  <c r="C6032"/>
  <c r="F6032"/>
  <c r="O6028" l="1"/>
  <c r="P6027"/>
  <c r="S6027"/>
  <c r="S6028"/>
  <c r="P6028"/>
  <c r="R6028"/>
  <c r="D6025"/>
  <c r="E6029"/>
  <c r="A6029" s="1"/>
  <c r="B6029" s="1"/>
  <c r="C6033"/>
  <c r="F6033"/>
  <c r="K6033" s="1"/>
  <c r="S6029" l="1"/>
  <c r="P6029"/>
  <c r="O6029"/>
  <c r="R6029"/>
  <c r="D6026"/>
  <c r="E6030"/>
  <c r="O6030" s="1"/>
  <c r="C6034"/>
  <c r="F6034"/>
  <c r="K6034" s="1"/>
  <c r="R6030" l="1"/>
  <c r="A6030"/>
  <c r="B6030" s="1"/>
  <c r="D6027"/>
  <c r="E6031"/>
  <c r="A6031" s="1"/>
  <c r="B6031" s="1"/>
  <c r="C6035"/>
  <c r="F6035"/>
  <c r="S6030" l="1"/>
  <c r="P6030"/>
  <c r="D6028"/>
  <c r="E6032"/>
  <c r="C6036"/>
  <c r="F6036"/>
  <c r="K6036" s="1"/>
  <c r="A6032" l="1"/>
  <c r="B6032" s="1"/>
  <c r="D6029"/>
  <c r="E6033"/>
  <c r="C6037"/>
  <c r="F6037"/>
  <c r="K6037" s="1"/>
  <c r="O6033" l="1"/>
  <c r="A6033"/>
  <c r="B6033" s="1"/>
  <c r="S6032"/>
  <c r="P6032"/>
  <c r="R6033"/>
  <c r="D6030"/>
  <c r="E6034"/>
  <c r="A6034" s="1"/>
  <c r="B6034" s="1"/>
  <c r="C6038"/>
  <c r="F6038"/>
  <c r="K6038" s="1"/>
  <c r="S6034" l="1"/>
  <c r="P6034"/>
  <c r="R6034"/>
  <c r="S6033"/>
  <c r="P6033"/>
  <c r="O6034"/>
  <c r="D6031"/>
  <c r="E6035"/>
  <c r="C6039"/>
  <c r="F6039"/>
  <c r="K6039" s="1"/>
  <c r="A6035" l="1"/>
  <c r="D6032"/>
  <c r="E6036"/>
  <c r="R6036" s="1"/>
  <c r="C6040"/>
  <c r="F6040"/>
  <c r="K6040" s="1"/>
  <c r="B6035" l="1"/>
  <c r="A6036"/>
  <c r="B6036" s="1"/>
  <c r="O6036"/>
  <c r="D6033"/>
  <c r="E6037"/>
  <c r="R6037" s="1"/>
  <c r="C6041"/>
  <c r="F6041"/>
  <c r="K6041" s="1"/>
  <c r="A6037" l="1"/>
  <c r="B6037" s="1"/>
  <c r="S6037" s="1"/>
  <c r="S6036"/>
  <c r="P6036"/>
  <c r="P6035"/>
  <c r="S6035"/>
  <c r="O6037"/>
  <c r="D6034"/>
  <c r="E6038"/>
  <c r="C6042"/>
  <c r="F6042"/>
  <c r="K6042" s="1"/>
  <c r="P6037" l="1"/>
  <c r="O6038"/>
  <c r="R6038"/>
  <c r="A6038"/>
  <c r="B6038" s="1"/>
  <c r="D6035"/>
  <c r="E6039"/>
  <c r="R6039" s="1"/>
  <c r="C6043"/>
  <c r="F6043"/>
  <c r="K6043" s="1"/>
  <c r="O6039" l="1"/>
  <c r="A6039"/>
  <c r="B6039" s="1"/>
  <c r="S6038"/>
  <c r="P6038"/>
  <c r="D6036"/>
  <c r="E6040"/>
  <c r="O6040" s="1"/>
  <c r="C6044"/>
  <c r="F6044"/>
  <c r="K6044" s="1"/>
  <c r="R6040" l="1"/>
  <c r="P6039"/>
  <c r="S6039"/>
  <c r="A6040"/>
  <c r="B6040" s="1"/>
  <c r="D6037"/>
  <c r="E6041"/>
  <c r="R6041" s="1"/>
  <c r="C6045"/>
  <c r="F6045"/>
  <c r="K6045" s="1"/>
  <c r="A6041" l="1"/>
  <c r="B6041" s="1"/>
  <c r="P6041" s="1"/>
  <c r="S6040"/>
  <c r="P6040"/>
  <c r="O6041"/>
  <c r="S6041"/>
  <c r="D6038"/>
  <c r="E6042"/>
  <c r="R6042" s="1"/>
  <c r="C6046"/>
  <c r="F6046"/>
  <c r="K6046" s="1"/>
  <c r="O6042" l="1"/>
  <c r="A6042"/>
  <c r="B6042" s="1"/>
  <c r="D6039"/>
  <c r="E6043"/>
  <c r="A6043" s="1"/>
  <c r="B6043" s="1"/>
  <c r="C6047"/>
  <c r="F6047"/>
  <c r="K6047" s="1"/>
  <c r="P6043" l="1"/>
  <c r="S6043"/>
  <c r="S6042"/>
  <c r="P6042"/>
  <c r="R6043"/>
  <c r="O6043"/>
  <c r="D6040"/>
  <c r="E6044"/>
  <c r="C6048"/>
  <c r="F6048"/>
  <c r="K6048" s="1"/>
  <c r="A6044" l="1"/>
  <c r="B6044" s="1"/>
  <c r="O6044"/>
  <c r="R6044"/>
  <c r="D6041"/>
  <c r="E6045"/>
  <c r="R6045" s="1"/>
  <c r="C6049"/>
  <c r="F6049"/>
  <c r="K6049" s="1"/>
  <c r="A6045" l="1"/>
  <c r="B6045" s="1"/>
  <c r="P6045" s="1"/>
  <c r="S6044"/>
  <c r="P6044"/>
  <c r="O6045"/>
  <c r="D6042"/>
  <c r="E6046"/>
  <c r="A6046" s="1"/>
  <c r="B6046" s="1"/>
  <c r="C6050"/>
  <c r="F6050"/>
  <c r="K6050" s="1"/>
  <c r="S6045" l="1"/>
  <c r="S6046"/>
  <c r="P6046"/>
  <c r="O6046"/>
  <c r="R6046"/>
  <c r="D6043"/>
  <c r="E6047"/>
  <c r="O6047" s="1"/>
  <c r="C6051"/>
  <c r="F6051"/>
  <c r="K6051" s="1"/>
  <c r="R6047" l="1"/>
  <c r="A6047"/>
  <c r="B6047" s="1"/>
  <c r="D6044"/>
  <c r="E6048"/>
  <c r="A6048" s="1"/>
  <c r="B6048" s="1"/>
  <c r="C6052"/>
  <c r="F6052"/>
  <c r="K6052" s="1"/>
  <c r="S6048" l="1"/>
  <c r="P6048"/>
  <c r="P6047"/>
  <c r="S6047"/>
  <c r="R6048"/>
  <c r="O6048"/>
  <c r="D6045"/>
  <c r="E6049"/>
  <c r="C6053"/>
  <c r="F6053"/>
  <c r="K6053" s="1"/>
  <c r="O6049" l="1"/>
  <c r="A6049"/>
  <c r="B6049" s="1"/>
  <c r="R6049"/>
  <c r="D6046"/>
  <c r="E6050"/>
  <c r="C6054"/>
  <c r="F6054"/>
  <c r="K6054" s="1"/>
  <c r="O6050" l="1"/>
  <c r="A6050"/>
  <c r="B6050" s="1"/>
  <c r="S6049"/>
  <c r="P6049"/>
  <c r="R6050"/>
  <c r="D6047"/>
  <c r="E6051"/>
  <c r="A6051" s="1"/>
  <c r="B6051" s="1"/>
  <c r="C6055"/>
  <c r="F6055"/>
  <c r="K6055" s="1"/>
  <c r="P6051" l="1"/>
  <c r="S6051"/>
  <c r="R6051"/>
  <c r="S6050"/>
  <c r="P6050"/>
  <c r="O6051"/>
  <c r="D6048"/>
  <c r="E6052"/>
  <c r="O6052" s="1"/>
  <c r="C6056"/>
  <c r="F6056"/>
  <c r="K6056" s="1"/>
  <c r="R6052" l="1"/>
  <c r="A6052"/>
  <c r="B6052" s="1"/>
  <c r="D6049"/>
  <c r="E6053"/>
  <c r="R6053" s="1"/>
  <c r="C6057"/>
  <c r="F6057"/>
  <c r="K6057" s="1"/>
  <c r="A6053" l="1"/>
  <c r="B6053" s="1"/>
  <c r="S6053" s="1"/>
  <c r="O6053"/>
  <c r="S6052"/>
  <c r="P6052"/>
  <c r="D6050"/>
  <c r="E6054"/>
  <c r="A6054" s="1"/>
  <c r="B6054" s="1"/>
  <c r="C6058"/>
  <c r="F6058"/>
  <c r="K6058" s="1"/>
  <c r="P6053" l="1"/>
  <c r="S6054"/>
  <c r="P6054"/>
  <c r="O6054"/>
  <c r="R6054"/>
  <c r="D6051"/>
  <c r="E6055"/>
  <c r="O6055" s="1"/>
  <c r="C6059"/>
  <c r="F6059"/>
  <c r="K6059" s="1"/>
  <c r="R6055" l="1"/>
  <c r="A6055"/>
  <c r="B6055" s="1"/>
  <c r="D6052"/>
  <c r="E6056"/>
  <c r="R6056" s="1"/>
  <c r="C6060"/>
  <c r="F6060"/>
  <c r="K6060" s="1"/>
  <c r="A6056" l="1"/>
  <c r="B6056" s="1"/>
  <c r="P6055"/>
  <c r="S6055"/>
  <c r="O6056"/>
  <c r="D6053"/>
  <c r="E6057"/>
  <c r="A6057" s="1"/>
  <c r="B6057" s="1"/>
  <c r="C6061"/>
  <c r="F6061"/>
  <c r="K6061" s="1"/>
  <c r="S6057" l="1"/>
  <c r="P6057"/>
  <c r="O6057"/>
  <c r="S6056"/>
  <c r="P6056"/>
  <c r="R6057"/>
  <c r="D6054"/>
  <c r="E6058"/>
  <c r="O6058" s="1"/>
  <c r="C6062"/>
  <c r="F6062"/>
  <c r="A6058" l="1"/>
  <c r="B6058" s="1"/>
  <c r="R6058"/>
  <c r="D6055"/>
  <c r="E6059"/>
  <c r="C6063"/>
  <c r="F6063"/>
  <c r="S6058" l="1"/>
  <c r="P6058"/>
  <c r="A6059"/>
  <c r="B6059" s="1"/>
  <c r="R6059"/>
  <c r="O6059"/>
  <c r="D6056"/>
  <c r="E6060"/>
  <c r="A6060" s="1"/>
  <c r="B6060" s="1"/>
  <c r="C6064"/>
  <c r="F6064"/>
  <c r="K6064" s="1"/>
  <c r="S6060" l="1"/>
  <c r="P6060"/>
  <c r="P6059"/>
  <c r="S6059"/>
  <c r="O6060"/>
  <c r="R6060"/>
  <c r="D6057"/>
  <c r="E6061"/>
  <c r="C6065"/>
  <c r="F6065"/>
  <c r="K6065" s="1"/>
  <c r="A6061" l="1"/>
  <c r="B6061" s="1"/>
  <c r="R6061"/>
  <c r="O6061"/>
  <c r="D6058"/>
  <c r="E6062"/>
  <c r="A6062" s="1"/>
  <c r="B6062" s="1"/>
  <c r="C6066"/>
  <c r="F6066"/>
  <c r="S6062" l="1"/>
  <c r="P6062"/>
  <c r="S6061"/>
  <c r="P6061"/>
  <c r="D6059"/>
  <c r="E6063"/>
  <c r="C6067"/>
  <c r="F6067"/>
  <c r="K6067" s="1"/>
  <c r="A6063" l="1"/>
  <c r="B6063" s="1"/>
  <c r="D6060"/>
  <c r="E6064"/>
  <c r="C6068"/>
  <c r="F6068"/>
  <c r="K6068" s="1"/>
  <c r="A6064" l="1"/>
  <c r="B6064" s="1"/>
  <c r="R6064"/>
  <c r="O6064"/>
  <c r="D6061"/>
  <c r="E6065"/>
  <c r="O6065" s="1"/>
  <c r="C6069"/>
  <c r="F6069"/>
  <c r="K6069" s="1"/>
  <c r="S6064" l="1"/>
  <c r="P6064"/>
  <c r="A6065"/>
  <c r="B6065" s="1"/>
  <c r="R6065"/>
  <c r="D6062"/>
  <c r="E6066"/>
  <c r="C6070"/>
  <c r="F6070"/>
  <c r="K6070" s="1"/>
  <c r="A6066" l="1"/>
  <c r="B6066" s="1"/>
  <c r="S6065"/>
  <c r="P6065"/>
  <c r="D6063"/>
  <c r="E6067"/>
  <c r="A6067" s="1"/>
  <c r="B6067" s="1"/>
  <c r="C6071"/>
  <c r="F6071"/>
  <c r="K6071" s="1"/>
  <c r="O6067" l="1"/>
  <c r="S6067"/>
  <c r="P6067"/>
  <c r="R6067"/>
  <c r="D6064"/>
  <c r="E6068"/>
  <c r="R6068" s="1"/>
  <c r="C6072"/>
  <c r="F6072"/>
  <c r="K6072" s="1"/>
  <c r="A6068" l="1"/>
  <c r="B6068" s="1"/>
  <c r="O6068"/>
  <c r="D6065"/>
  <c r="E6069"/>
  <c r="A6069" s="1"/>
  <c r="B6069" s="1"/>
  <c r="C6073"/>
  <c r="F6073"/>
  <c r="K6073" s="1"/>
  <c r="R6069" l="1"/>
  <c r="S6069"/>
  <c r="P6069"/>
  <c r="S6068"/>
  <c r="P6068"/>
  <c r="O6069"/>
  <c r="D6066"/>
  <c r="E6070"/>
  <c r="O6070" s="1"/>
  <c r="C6074"/>
  <c r="F6074"/>
  <c r="K6074" s="1"/>
  <c r="A6070" l="1"/>
  <c r="B6070" s="1"/>
  <c r="R6070"/>
  <c r="D6067"/>
  <c r="E6071"/>
  <c r="C6075"/>
  <c r="F6075"/>
  <c r="K6075" s="1"/>
  <c r="S6070" l="1"/>
  <c r="P6070"/>
  <c r="A6071"/>
  <c r="B6071" s="1"/>
  <c r="O6071"/>
  <c r="R6071"/>
  <c r="D6068"/>
  <c r="E6072"/>
  <c r="O6072" s="1"/>
  <c r="C6076"/>
  <c r="F6076"/>
  <c r="K6076" s="1"/>
  <c r="R6072" l="1"/>
  <c r="S6071"/>
  <c r="P6071"/>
  <c r="A6072"/>
  <c r="B6072" s="1"/>
  <c r="D6069"/>
  <c r="E6073"/>
  <c r="C6077"/>
  <c r="F6077"/>
  <c r="K6077" s="1"/>
  <c r="A6073" l="1"/>
  <c r="B6073" s="1"/>
  <c r="S6072"/>
  <c r="P6072"/>
  <c r="R6073"/>
  <c r="O6073"/>
  <c r="D6070"/>
  <c r="E6074"/>
  <c r="O6074" s="1"/>
  <c r="C6078"/>
  <c r="F6078"/>
  <c r="K6078" s="1"/>
  <c r="S6073" l="1"/>
  <c r="P6073"/>
  <c r="A6074"/>
  <c r="B6074" s="1"/>
  <c r="R6074"/>
  <c r="D6071"/>
  <c r="E6075"/>
  <c r="R6075" s="1"/>
  <c r="C6079"/>
  <c r="F6079"/>
  <c r="K6079" s="1"/>
  <c r="O6075" l="1"/>
  <c r="S6074"/>
  <c r="P6074"/>
  <c r="A6075"/>
  <c r="B6075" s="1"/>
  <c r="D6072"/>
  <c r="E6076"/>
  <c r="C6080"/>
  <c r="F6080"/>
  <c r="K6080" s="1"/>
  <c r="R6076" l="1"/>
  <c r="O6076"/>
  <c r="S6075"/>
  <c r="P6075"/>
  <c r="A6076"/>
  <c r="B6076" s="1"/>
  <c r="D6073"/>
  <c r="E6077"/>
  <c r="A6077" s="1"/>
  <c r="B6077" s="1"/>
  <c r="C6081"/>
  <c r="F6081"/>
  <c r="K6081" s="1"/>
  <c r="S6077" l="1"/>
  <c r="P6077"/>
  <c r="O6077"/>
  <c r="S6076"/>
  <c r="P6076"/>
  <c r="R6077"/>
  <c r="D6074"/>
  <c r="E6078"/>
  <c r="A6078" s="1"/>
  <c r="B6078" s="1"/>
  <c r="C6082"/>
  <c r="F6082"/>
  <c r="K6082" s="1"/>
  <c r="S6078" l="1"/>
  <c r="P6078"/>
  <c r="R6078"/>
  <c r="O6078"/>
  <c r="D6075"/>
  <c r="E6079"/>
  <c r="R6079" s="1"/>
  <c r="C6083"/>
  <c r="F6083"/>
  <c r="K6083" s="1"/>
  <c r="O6079" l="1"/>
  <c r="A6079"/>
  <c r="B6079" s="1"/>
  <c r="D6076"/>
  <c r="E6080"/>
  <c r="A6080" s="1"/>
  <c r="B6080" s="1"/>
  <c r="C6084"/>
  <c r="F6084"/>
  <c r="K6084" s="1"/>
  <c r="S6080" l="1"/>
  <c r="P6080"/>
  <c r="S6079"/>
  <c r="P6079"/>
  <c r="R6080"/>
  <c r="O6080"/>
  <c r="D6077"/>
  <c r="E6081"/>
  <c r="C6085"/>
  <c r="F6085"/>
  <c r="K6085" s="1"/>
  <c r="A6081" l="1"/>
  <c r="B6081" s="1"/>
  <c r="R6081"/>
  <c r="O6081"/>
  <c r="D6078"/>
  <c r="E6082"/>
  <c r="R6082" s="1"/>
  <c r="C6086"/>
  <c r="F6086"/>
  <c r="K6086" s="1"/>
  <c r="A6082" l="1"/>
  <c r="B6082" s="1"/>
  <c r="P6082" s="1"/>
  <c r="S6081"/>
  <c r="P6081"/>
  <c r="O6082"/>
  <c r="D6079"/>
  <c r="E6083"/>
  <c r="O6083" s="1"/>
  <c r="C6087"/>
  <c r="F6087"/>
  <c r="K6087" s="1"/>
  <c r="S6082" l="1"/>
  <c r="A6083"/>
  <c r="B6083" s="1"/>
  <c r="R6083"/>
  <c r="D6080"/>
  <c r="E6084"/>
  <c r="C6088"/>
  <c r="F6088"/>
  <c r="K6088" s="1"/>
  <c r="S6083" l="1"/>
  <c r="P6083"/>
  <c r="A6084"/>
  <c r="B6084" s="1"/>
  <c r="R6084"/>
  <c r="O6084"/>
  <c r="D6081"/>
  <c r="E6085"/>
  <c r="R6085" s="1"/>
  <c r="C6089"/>
  <c r="F6089"/>
  <c r="K6089" s="1"/>
  <c r="O6085" l="1"/>
  <c r="S6084"/>
  <c r="P6084"/>
  <c r="A6085"/>
  <c r="B6085" s="1"/>
  <c r="D6082"/>
  <c r="E6086"/>
  <c r="C6090"/>
  <c r="F6090"/>
  <c r="K6090" s="1"/>
  <c r="O6086" l="1"/>
  <c r="S6085"/>
  <c r="P6085"/>
  <c r="A6086"/>
  <c r="B6086" s="1"/>
  <c r="R6086"/>
  <c r="D6083"/>
  <c r="E6087"/>
  <c r="A6087" s="1"/>
  <c r="B6087" s="1"/>
  <c r="C6091"/>
  <c r="F6091"/>
  <c r="K6091" s="1"/>
  <c r="S6087" l="1"/>
  <c r="P6087"/>
  <c r="S6086"/>
  <c r="P6086"/>
  <c r="O6087"/>
  <c r="R6087"/>
  <c r="D6084"/>
  <c r="E6088"/>
  <c r="C6092"/>
  <c r="F6092"/>
  <c r="A6088" l="1"/>
  <c r="B6088" s="1"/>
  <c r="R6088"/>
  <c r="O6088"/>
  <c r="D6085"/>
  <c r="E6089"/>
  <c r="R6089" s="1"/>
  <c r="C6093"/>
  <c r="F6093"/>
  <c r="A6089" l="1"/>
  <c r="B6089" s="1"/>
  <c r="S6088"/>
  <c r="P6088"/>
  <c r="O6089"/>
  <c r="D6086"/>
  <c r="E6090"/>
  <c r="O6090" s="1"/>
  <c r="C6094"/>
  <c r="F6094"/>
  <c r="K6094" s="1"/>
  <c r="R6090" l="1"/>
  <c r="A6090"/>
  <c r="B6090" s="1"/>
  <c r="P6089"/>
  <c r="S6089"/>
  <c r="D6087"/>
  <c r="E6091"/>
  <c r="C6095"/>
  <c r="F6095"/>
  <c r="K6095" s="1"/>
  <c r="S6090" l="1"/>
  <c r="P6090"/>
  <c r="A6091"/>
  <c r="B6091" s="1"/>
  <c r="O6091"/>
  <c r="R6091"/>
  <c r="D6088"/>
  <c r="E6092"/>
  <c r="A6092" s="1"/>
  <c r="B6092" s="1"/>
  <c r="C6096"/>
  <c r="F6096"/>
  <c r="S6091" l="1"/>
  <c r="P6091"/>
  <c r="D6089"/>
  <c r="E6093"/>
  <c r="C6097"/>
  <c r="F6097"/>
  <c r="K6097" s="1"/>
  <c r="A6093" l="1"/>
  <c r="B6093" s="1"/>
  <c r="D6090"/>
  <c r="E6094"/>
  <c r="C6098"/>
  <c r="F6098"/>
  <c r="K6098" s="1"/>
  <c r="O6094" l="1"/>
  <c r="S6093"/>
  <c r="P6093"/>
  <c r="A6094"/>
  <c r="B6094" s="1"/>
  <c r="R6094"/>
  <c r="D6091"/>
  <c r="E6095"/>
  <c r="A6095" s="1"/>
  <c r="B6095" s="1"/>
  <c r="C6099"/>
  <c r="F6099"/>
  <c r="K6099" s="1"/>
  <c r="S6095" l="1"/>
  <c r="P6095"/>
  <c r="S6094"/>
  <c r="P6094"/>
  <c r="O6095"/>
  <c r="R6095"/>
  <c r="D6092"/>
  <c r="E6096"/>
  <c r="C6100"/>
  <c r="F6100"/>
  <c r="K6100" s="1"/>
  <c r="A6096" l="1"/>
  <c r="D6093"/>
  <c r="E6097"/>
  <c r="O6097" s="1"/>
  <c r="C6101"/>
  <c r="F6101"/>
  <c r="K6101" s="1"/>
  <c r="R6097" l="1"/>
  <c r="B6096"/>
  <c r="A6097"/>
  <c r="B6097" s="1"/>
  <c r="D6094"/>
  <c r="E6098"/>
  <c r="O6098" s="1"/>
  <c r="C6102"/>
  <c r="F6102"/>
  <c r="K6102" s="1"/>
  <c r="R6098" l="1"/>
  <c r="S6097"/>
  <c r="P6097"/>
  <c r="S6096"/>
  <c r="P6096"/>
  <c r="A6098"/>
  <c r="B6098" s="1"/>
  <c r="D6095"/>
  <c r="E6099"/>
  <c r="R6099" s="1"/>
  <c r="C6103"/>
  <c r="F6103"/>
  <c r="K6103" s="1"/>
  <c r="A6099" l="1"/>
  <c r="B6099" s="1"/>
  <c r="S6099" s="1"/>
  <c r="S6098"/>
  <c r="P6098"/>
  <c r="O6099"/>
  <c r="D6096"/>
  <c r="E6100"/>
  <c r="R6100" s="1"/>
  <c r="C6104"/>
  <c r="F6104"/>
  <c r="K6104" s="1"/>
  <c r="P6099" l="1"/>
  <c r="O6100"/>
  <c r="A6100"/>
  <c r="B6100" s="1"/>
  <c r="D6097"/>
  <c r="E6101"/>
  <c r="A6101" s="1"/>
  <c r="B6101" s="1"/>
  <c r="C6105"/>
  <c r="F6105"/>
  <c r="K6105" s="1"/>
  <c r="S6101" l="1"/>
  <c r="P6101"/>
  <c r="S6100"/>
  <c r="P6100"/>
  <c r="R6101"/>
  <c r="O6101"/>
  <c r="D6098"/>
  <c r="E6102"/>
  <c r="C6106"/>
  <c r="F6106"/>
  <c r="K6106" s="1"/>
  <c r="A6102" l="1"/>
  <c r="B6102" s="1"/>
  <c r="O6102"/>
  <c r="R6102"/>
  <c r="D6099"/>
  <c r="E6103"/>
  <c r="R6103" s="1"/>
  <c r="C6107"/>
  <c r="F6107"/>
  <c r="K6107" s="1"/>
  <c r="A6103" l="1"/>
  <c r="B6103" s="1"/>
  <c r="P6103" s="1"/>
  <c r="S6102"/>
  <c r="P6102"/>
  <c r="O6103"/>
  <c r="D6100"/>
  <c r="E6104"/>
  <c r="A6104" s="1"/>
  <c r="B6104" s="1"/>
  <c r="C6108"/>
  <c r="F6108"/>
  <c r="K6108" s="1"/>
  <c r="S6103" l="1"/>
  <c r="S6104"/>
  <c r="P6104"/>
  <c r="O6104"/>
  <c r="R6104"/>
  <c r="D6101"/>
  <c r="E6105"/>
  <c r="O6105" s="1"/>
  <c r="C6109"/>
  <c r="F6109"/>
  <c r="K6109" s="1"/>
  <c r="R6105" l="1"/>
  <c r="A6105"/>
  <c r="B6105" s="1"/>
  <c r="D6102"/>
  <c r="E6106"/>
  <c r="A6106" s="1"/>
  <c r="B6106" s="1"/>
  <c r="C6110"/>
  <c r="F6110"/>
  <c r="K6110" s="1"/>
  <c r="S6106" l="1"/>
  <c r="P6106"/>
  <c r="S6105"/>
  <c r="P6105"/>
  <c r="R6106"/>
  <c r="O6106"/>
  <c r="D6103"/>
  <c r="E6107"/>
  <c r="C6111"/>
  <c r="F6111"/>
  <c r="K6111" s="1"/>
  <c r="O6107" l="1"/>
  <c r="A6107"/>
  <c r="B6107" s="1"/>
  <c r="R6107"/>
  <c r="D6104"/>
  <c r="E6108"/>
  <c r="R6108" s="1"/>
  <c r="C6112"/>
  <c r="F6112"/>
  <c r="K6112" s="1"/>
  <c r="A6108" l="1"/>
  <c r="B6108" s="1"/>
  <c r="P6108" s="1"/>
  <c r="S6107"/>
  <c r="P6107"/>
  <c r="O6108"/>
  <c r="S6108"/>
  <c r="D6105"/>
  <c r="E6109"/>
  <c r="O6109" s="1"/>
  <c r="C6113"/>
  <c r="F6113"/>
  <c r="K6113" s="1"/>
  <c r="R6109" l="1"/>
  <c r="A6109"/>
  <c r="B6109" s="1"/>
  <c r="D6106"/>
  <c r="E6110"/>
  <c r="A6110" s="1"/>
  <c r="B6110" s="1"/>
  <c r="C6114"/>
  <c r="F6114"/>
  <c r="K6114" s="1"/>
  <c r="S6110" l="1"/>
  <c r="P6110"/>
  <c r="O6110"/>
  <c r="S6109"/>
  <c r="P6109"/>
  <c r="R6110"/>
  <c r="D6107"/>
  <c r="E6111"/>
  <c r="A6111" s="1"/>
  <c r="B6111" s="1"/>
  <c r="C6115"/>
  <c r="F6115"/>
  <c r="K6115" s="1"/>
  <c r="S6111" l="1"/>
  <c r="P6111"/>
  <c r="R6111"/>
  <c r="O6111"/>
  <c r="D6108"/>
  <c r="E6112"/>
  <c r="R6112" s="1"/>
  <c r="C6116"/>
  <c r="F6116"/>
  <c r="K6116" s="1"/>
  <c r="O6112" l="1"/>
  <c r="A6112"/>
  <c r="B6112" s="1"/>
  <c r="D6109"/>
  <c r="E6113"/>
  <c r="A6113" s="1"/>
  <c r="B6113" s="1"/>
  <c r="C6117"/>
  <c r="F6117"/>
  <c r="K6117" s="1"/>
  <c r="S6113" l="1"/>
  <c r="P6113"/>
  <c r="S6112"/>
  <c r="P6112"/>
  <c r="R6113"/>
  <c r="O6113"/>
  <c r="D6110"/>
  <c r="E6114"/>
  <c r="C6118"/>
  <c r="F6118"/>
  <c r="K6118" s="1"/>
  <c r="A6114" l="1"/>
  <c r="B6114" s="1"/>
  <c r="R6114"/>
  <c r="O6114"/>
  <c r="D6111"/>
  <c r="E6115"/>
  <c r="R6115" s="1"/>
  <c r="C6119"/>
  <c r="F6119"/>
  <c r="K6119" s="1"/>
  <c r="A6115" l="1"/>
  <c r="B6115" s="1"/>
  <c r="S6115" s="1"/>
  <c r="S6114"/>
  <c r="P6114"/>
  <c r="O6115"/>
  <c r="D6112"/>
  <c r="E6116"/>
  <c r="R6116" s="1"/>
  <c r="C6120"/>
  <c r="F6120"/>
  <c r="K6120" s="1"/>
  <c r="P6115" l="1"/>
  <c r="O6116"/>
  <c r="A6116"/>
  <c r="B6116" s="1"/>
  <c r="D6113"/>
  <c r="E6117"/>
  <c r="A6117" s="1"/>
  <c r="B6117" s="1"/>
  <c r="C6121"/>
  <c r="F6121"/>
  <c r="K6121" s="1"/>
  <c r="S6117" l="1"/>
  <c r="P6117"/>
  <c r="R6117"/>
  <c r="S6116"/>
  <c r="P6116"/>
  <c r="O6117"/>
  <c r="D6114"/>
  <c r="E6118"/>
  <c r="O6118" s="1"/>
  <c r="C6122"/>
  <c r="F6122"/>
  <c r="K6122" s="1"/>
  <c r="R6118" l="1"/>
  <c r="A6118"/>
  <c r="B6118" s="1"/>
  <c r="D6115"/>
  <c r="E6119"/>
  <c r="R6119" s="1"/>
  <c r="C6123"/>
  <c r="F6123"/>
  <c r="A6119" l="1"/>
  <c r="B6119" s="1"/>
  <c r="P6119" s="1"/>
  <c r="O6119"/>
  <c r="S6118"/>
  <c r="P6118"/>
  <c r="D6116"/>
  <c r="E6120"/>
  <c r="A6120" s="1"/>
  <c r="B6120" s="1"/>
  <c r="C6124"/>
  <c r="F6124"/>
  <c r="S6119" l="1"/>
  <c r="S6120"/>
  <c r="P6120"/>
  <c r="O6120"/>
  <c r="R6120"/>
  <c r="D6117"/>
  <c r="E6121"/>
  <c r="O6121" s="1"/>
  <c r="C6125"/>
  <c r="F6125"/>
  <c r="K6125" s="1"/>
  <c r="R6121" l="1"/>
  <c r="A6121"/>
  <c r="B6121" s="1"/>
  <c r="D6118"/>
  <c r="E6122"/>
  <c r="O6122" s="1"/>
  <c r="C6126"/>
  <c r="F6126"/>
  <c r="K6126" s="1"/>
  <c r="A6122" l="1"/>
  <c r="B6122" s="1"/>
  <c r="S6122" s="1"/>
  <c r="R6122"/>
  <c r="S6121"/>
  <c r="P6121"/>
  <c r="D6119"/>
  <c r="E6123"/>
  <c r="A6123" s="1"/>
  <c r="B6123" s="1"/>
  <c r="C6127"/>
  <c r="F6127"/>
  <c r="P6122" l="1"/>
  <c r="D6120"/>
  <c r="E6124"/>
  <c r="C6128"/>
  <c r="F6128"/>
  <c r="K6128" s="1"/>
  <c r="A6124" l="1"/>
  <c r="B6124" s="1"/>
  <c r="D6121"/>
  <c r="E6125"/>
  <c r="A6125" s="1"/>
  <c r="B6125" s="1"/>
  <c r="C6129"/>
  <c r="F6129"/>
  <c r="K6129" s="1"/>
  <c r="S6125" l="1"/>
  <c r="P6125"/>
  <c r="S6124"/>
  <c r="P6124"/>
  <c r="R6125"/>
  <c r="O6125"/>
  <c r="D6122"/>
  <c r="E6126"/>
  <c r="C6130"/>
  <c r="F6130"/>
  <c r="K6130" s="1"/>
  <c r="A6126" l="1"/>
  <c r="B6126" s="1"/>
  <c r="O6126"/>
  <c r="R6126"/>
  <c r="D6123"/>
  <c r="E6127"/>
  <c r="A6127" s="1"/>
  <c r="C6131"/>
  <c r="F6131"/>
  <c r="K6131" s="1"/>
  <c r="B6127" l="1"/>
  <c r="S6126"/>
  <c r="P6126"/>
  <c r="D6124"/>
  <c r="E6128"/>
  <c r="O6128" s="1"/>
  <c r="C6132"/>
  <c r="F6132"/>
  <c r="K6132" s="1"/>
  <c r="A6128" l="1"/>
  <c r="B6128" s="1"/>
  <c r="S6128" s="1"/>
  <c r="R6128"/>
  <c r="S6127"/>
  <c r="P6127"/>
  <c r="D6125"/>
  <c r="E6129"/>
  <c r="R6129" s="1"/>
  <c r="C6133"/>
  <c r="F6133"/>
  <c r="K6133" s="1"/>
  <c r="P6128" l="1"/>
  <c r="A6129"/>
  <c r="B6129" s="1"/>
  <c r="O6129"/>
  <c r="D6126"/>
  <c r="E6130"/>
  <c r="C6134"/>
  <c r="F6134"/>
  <c r="K6134" s="1"/>
  <c r="S6129" l="1"/>
  <c r="P6129"/>
  <c r="A6130"/>
  <c r="B6130" s="1"/>
  <c r="R6130"/>
  <c r="O6130"/>
  <c r="D6127"/>
  <c r="E6131"/>
  <c r="O6131" s="1"/>
  <c r="C6135"/>
  <c r="F6135"/>
  <c r="K6135" s="1"/>
  <c r="R6131" l="1"/>
  <c r="S6130"/>
  <c r="P6130"/>
  <c r="A6131"/>
  <c r="B6131" s="1"/>
  <c r="D6128"/>
  <c r="E6132"/>
  <c r="C6136"/>
  <c r="F6136"/>
  <c r="K6136" s="1"/>
  <c r="O6132" l="1"/>
  <c r="S6131"/>
  <c r="P6131"/>
  <c r="A6132"/>
  <c r="B6132" s="1"/>
  <c r="R6132"/>
  <c r="D6129"/>
  <c r="E6133"/>
  <c r="O6133" s="1"/>
  <c r="C6137"/>
  <c r="F6137"/>
  <c r="K6137" s="1"/>
  <c r="S6132" l="1"/>
  <c r="P6132"/>
  <c r="A6133"/>
  <c r="B6133" s="1"/>
  <c r="R6133"/>
  <c r="D6130"/>
  <c r="E6134"/>
  <c r="O6134" s="1"/>
  <c r="C6138"/>
  <c r="F6138"/>
  <c r="K6138" s="1"/>
  <c r="R6134" l="1"/>
  <c r="S6133"/>
  <c r="P6133"/>
  <c r="A6134"/>
  <c r="B6134" s="1"/>
  <c r="D6131"/>
  <c r="E6135"/>
  <c r="C6139"/>
  <c r="F6139"/>
  <c r="K6139" s="1"/>
  <c r="O6135" l="1"/>
  <c r="R6135"/>
  <c r="S6134"/>
  <c r="P6134"/>
  <c r="A6135"/>
  <c r="B6135" s="1"/>
  <c r="D6132"/>
  <c r="E6136"/>
  <c r="O6136" s="1"/>
  <c r="C6140"/>
  <c r="F6140"/>
  <c r="K6140" s="1"/>
  <c r="A6136" l="1"/>
  <c r="B6136" s="1"/>
  <c r="S6135"/>
  <c r="P6135"/>
  <c r="R6136"/>
  <c r="D6133"/>
  <c r="E6137"/>
  <c r="O6137" s="1"/>
  <c r="C6141"/>
  <c r="F6141"/>
  <c r="K6141" s="1"/>
  <c r="A6137" l="1"/>
  <c r="B6137" s="1"/>
  <c r="S6136"/>
  <c r="P6136"/>
  <c r="R6137"/>
  <c r="D6134"/>
  <c r="E6138"/>
  <c r="A6138" s="1"/>
  <c r="B6138" s="1"/>
  <c r="C6142"/>
  <c r="F6142"/>
  <c r="K6142" s="1"/>
  <c r="O6138" l="1"/>
  <c r="S6138"/>
  <c r="P6138"/>
  <c r="R6138"/>
  <c r="S6137"/>
  <c r="P6137"/>
  <c r="D6135"/>
  <c r="E6139"/>
  <c r="O6139" s="1"/>
  <c r="C6143"/>
  <c r="F6143"/>
  <c r="K6143" s="1"/>
  <c r="R6139" l="1"/>
  <c r="A6139"/>
  <c r="B6139" s="1"/>
  <c r="D6136"/>
  <c r="E6140"/>
  <c r="O6140" s="1"/>
  <c r="C6144"/>
  <c r="F6144"/>
  <c r="K6144" s="1"/>
  <c r="S6139" l="1"/>
  <c r="P6139"/>
  <c r="A6140"/>
  <c r="B6140" s="1"/>
  <c r="R6140"/>
  <c r="D6137"/>
  <c r="E6141"/>
  <c r="R6141" s="1"/>
  <c r="C6145"/>
  <c r="F6145"/>
  <c r="K6145" s="1"/>
  <c r="O6141" l="1"/>
  <c r="S6140"/>
  <c r="P6140"/>
  <c r="A6141"/>
  <c r="B6141" s="1"/>
  <c r="D6138"/>
  <c r="E6142"/>
  <c r="C6146"/>
  <c r="F6146"/>
  <c r="K6146" s="1"/>
  <c r="R6142" l="1"/>
  <c r="O6142"/>
  <c r="S6141"/>
  <c r="P6141"/>
  <c r="A6142"/>
  <c r="B6142" s="1"/>
  <c r="D6139"/>
  <c r="E6143"/>
  <c r="A6143" s="1"/>
  <c r="B6143" s="1"/>
  <c r="C6147"/>
  <c r="F6147"/>
  <c r="K6147" s="1"/>
  <c r="S6143" l="1"/>
  <c r="P6143"/>
  <c r="S6142"/>
  <c r="P6142"/>
  <c r="O6143"/>
  <c r="R6143"/>
  <c r="D6140"/>
  <c r="E6144"/>
  <c r="C6148"/>
  <c r="F6148"/>
  <c r="K6148" s="1"/>
  <c r="O6144" l="1"/>
  <c r="A6144"/>
  <c r="B6144" s="1"/>
  <c r="R6144"/>
  <c r="D6141"/>
  <c r="E6145"/>
  <c r="R6145" s="1"/>
  <c r="C6149"/>
  <c r="F6149"/>
  <c r="K6149" s="1"/>
  <c r="O6145" l="1"/>
  <c r="S6144"/>
  <c r="P6144"/>
  <c r="A6145"/>
  <c r="B6145" s="1"/>
  <c r="D6142"/>
  <c r="E6146"/>
  <c r="A6146" s="1"/>
  <c r="B6146" s="1"/>
  <c r="C6150"/>
  <c r="F6150"/>
  <c r="K6150" s="1"/>
  <c r="S6146" l="1"/>
  <c r="P6146"/>
  <c r="R6146"/>
  <c r="O6146"/>
  <c r="S6145"/>
  <c r="P6145"/>
  <c r="D6143"/>
  <c r="E6147"/>
  <c r="R6147" s="1"/>
  <c r="C6151"/>
  <c r="F6151"/>
  <c r="K6151" s="1"/>
  <c r="A6147" l="1"/>
  <c r="B6147" s="1"/>
  <c r="S6147" s="1"/>
  <c r="O6147"/>
  <c r="D6144"/>
  <c r="E6148"/>
  <c r="R6148" s="1"/>
  <c r="C6152"/>
  <c r="F6152"/>
  <c r="K6152" s="1"/>
  <c r="P6147" l="1"/>
  <c r="A6148"/>
  <c r="B6148" s="1"/>
  <c r="P6148" s="1"/>
  <c r="O6148"/>
  <c r="D6145"/>
  <c r="E6149"/>
  <c r="R6149" s="1"/>
  <c r="C6153"/>
  <c r="F6153"/>
  <c r="K6153" s="1"/>
  <c r="S6148" l="1"/>
  <c r="A6149"/>
  <c r="B6149" s="1"/>
  <c r="S6149" s="1"/>
  <c r="O6149"/>
  <c r="D6146"/>
  <c r="E6150"/>
  <c r="C6154"/>
  <c r="F6154"/>
  <c r="P6149" l="1"/>
  <c r="A6150"/>
  <c r="B6150" s="1"/>
  <c r="R6150"/>
  <c r="O6150"/>
  <c r="D6147"/>
  <c r="E6151"/>
  <c r="A6151" s="1"/>
  <c r="B6151" s="1"/>
  <c r="C6155"/>
  <c r="F6155"/>
  <c r="S6151" l="1"/>
  <c r="P6151"/>
  <c r="S6150"/>
  <c r="P6150"/>
  <c r="O6151"/>
  <c r="R6151"/>
  <c r="D6148"/>
  <c r="E6152"/>
  <c r="A6152" s="1"/>
  <c r="B6152" s="1"/>
  <c r="C6156"/>
  <c r="F6156"/>
  <c r="K6156" s="1"/>
  <c r="O6152" l="1"/>
  <c r="S6152"/>
  <c r="P6152"/>
  <c r="R6152"/>
  <c r="D6149"/>
  <c r="E6153"/>
  <c r="R6153" s="1"/>
  <c r="C6157"/>
  <c r="F6157"/>
  <c r="K6157" s="1"/>
  <c r="O6153" l="1"/>
  <c r="A6153"/>
  <c r="B6153" s="1"/>
  <c r="D6150"/>
  <c r="E6154"/>
  <c r="A6154" s="1"/>
  <c r="B6154" s="1"/>
  <c r="C6158"/>
  <c r="F6158"/>
  <c r="S6154" l="1"/>
  <c r="P6154"/>
  <c r="P6153"/>
  <c r="S6153"/>
  <c r="D6151"/>
  <c r="E6155"/>
  <c r="C6159"/>
  <c r="F6159"/>
  <c r="K6159" s="1"/>
  <c r="A6155" l="1"/>
  <c r="B6155" s="1"/>
  <c r="D6152"/>
  <c r="E6156"/>
  <c r="O6156" s="1"/>
  <c r="C6160"/>
  <c r="F6160"/>
  <c r="K6160" s="1"/>
  <c r="A6156" l="1"/>
  <c r="B6156" s="1"/>
  <c r="R6156"/>
  <c r="D6153"/>
  <c r="E6157"/>
  <c r="O6157" s="1"/>
  <c r="C6161"/>
  <c r="F6161"/>
  <c r="K6161" s="1"/>
  <c r="S6156" l="1"/>
  <c r="P6156"/>
  <c r="A6157"/>
  <c r="B6157" s="1"/>
  <c r="R6157"/>
  <c r="D6154"/>
  <c r="E6158"/>
  <c r="A6158" s="1"/>
  <c r="C6162"/>
  <c r="F6162"/>
  <c r="K6162" s="1"/>
  <c r="S6157" l="1"/>
  <c r="P6157"/>
  <c r="B6158"/>
  <c r="D6155"/>
  <c r="E6159"/>
  <c r="A6159" s="1"/>
  <c r="B6159" s="1"/>
  <c r="C6163"/>
  <c r="F6163"/>
  <c r="K6163" s="1"/>
  <c r="R6159" l="1"/>
  <c r="S6159"/>
  <c r="P6159"/>
  <c r="O6159"/>
  <c r="D6156"/>
  <c r="E6160"/>
  <c r="O6160" s="1"/>
  <c r="C6164"/>
  <c r="F6164"/>
  <c r="K6164" s="1"/>
  <c r="A6160" l="1"/>
  <c r="B6160" s="1"/>
  <c r="R6160"/>
  <c r="D6157"/>
  <c r="E6161"/>
  <c r="O6161" s="1"/>
  <c r="C6165"/>
  <c r="F6165"/>
  <c r="K6165" s="1"/>
  <c r="R6161" l="1"/>
  <c r="S6160"/>
  <c r="P6160"/>
  <c r="A6161"/>
  <c r="B6161" s="1"/>
  <c r="D6158"/>
  <c r="E6162"/>
  <c r="C6166"/>
  <c r="F6166"/>
  <c r="K6166" s="1"/>
  <c r="O6162" l="1"/>
  <c r="R6162"/>
  <c r="P6161"/>
  <c r="S6161"/>
  <c r="A6162"/>
  <c r="B6162" s="1"/>
  <c r="D6159"/>
  <c r="E6163"/>
  <c r="A6163" s="1"/>
  <c r="B6163" s="1"/>
  <c r="C6167"/>
  <c r="F6167"/>
  <c r="K6167" s="1"/>
  <c r="S6163" l="1"/>
  <c r="P6163"/>
  <c r="S6162"/>
  <c r="P6162"/>
  <c r="R6163"/>
  <c r="O6163"/>
  <c r="D6160"/>
  <c r="E6164"/>
  <c r="C6168"/>
  <c r="F6168"/>
  <c r="K6168" s="1"/>
  <c r="A6164" l="1"/>
  <c r="B6164" s="1"/>
  <c r="R6164"/>
  <c r="O6164"/>
  <c r="D6161"/>
  <c r="E6165"/>
  <c r="R6165" s="1"/>
  <c r="C6169"/>
  <c r="F6169"/>
  <c r="K6169" s="1"/>
  <c r="A6165" l="1"/>
  <c r="B6165" s="1"/>
  <c r="S6165" s="1"/>
  <c r="S6164"/>
  <c r="P6164"/>
  <c r="O6165"/>
  <c r="P6165"/>
  <c r="D6162"/>
  <c r="E6166"/>
  <c r="O6166" s="1"/>
  <c r="C6170"/>
  <c r="F6170"/>
  <c r="K6170" s="1"/>
  <c r="A6166" l="1"/>
  <c r="B6166" s="1"/>
  <c r="R6166"/>
  <c r="D6163"/>
  <c r="E6167"/>
  <c r="C6171"/>
  <c r="F6171"/>
  <c r="K6171" s="1"/>
  <c r="S6166" l="1"/>
  <c r="P6166"/>
  <c r="A6167"/>
  <c r="B6167" s="1"/>
  <c r="R6167"/>
  <c r="O6167"/>
  <c r="D6164"/>
  <c r="E6168"/>
  <c r="R6168" s="1"/>
  <c r="C6172"/>
  <c r="F6172"/>
  <c r="K6172" s="1"/>
  <c r="O6168" l="1"/>
  <c r="S6167"/>
  <c r="P6167"/>
  <c r="A6168"/>
  <c r="B6168" s="1"/>
  <c r="D6165"/>
  <c r="E6169"/>
  <c r="C6173"/>
  <c r="F6173"/>
  <c r="K6173" s="1"/>
  <c r="O6169" l="1"/>
  <c r="S6168"/>
  <c r="P6168"/>
  <c r="A6169"/>
  <c r="B6169" s="1"/>
  <c r="R6169"/>
  <c r="D6166"/>
  <c r="E6170"/>
  <c r="A6170" s="1"/>
  <c r="B6170" s="1"/>
  <c r="C6174"/>
  <c r="F6174"/>
  <c r="K6174" s="1"/>
  <c r="S6170" l="1"/>
  <c r="P6170"/>
  <c r="P6169"/>
  <c r="S6169"/>
  <c r="O6170"/>
  <c r="R6170"/>
  <c r="D6167"/>
  <c r="E6171"/>
  <c r="C6175"/>
  <c r="F6175"/>
  <c r="K6175" s="1"/>
  <c r="A6171" l="1"/>
  <c r="B6171" s="1"/>
  <c r="R6171"/>
  <c r="O6171"/>
  <c r="D6168"/>
  <c r="E6172"/>
  <c r="O6172" s="1"/>
  <c r="C6176"/>
  <c r="F6176"/>
  <c r="K6176" s="1"/>
  <c r="R6172" l="1"/>
  <c r="S6171"/>
  <c r="P6171"/>
  <c r="A6172"/>
  <c r="B6172" s="1"/>
  <c r="D6169"/>
  <c r="E6173"/>
  <c r="R6173" s="1"/>
  <c r="C6177"/>
  <c r="F6177"/>
  <c r="K6177" s="1"/>
  <c r="A6173" l="1"/>
  <c r="B6173" s="1"/>
  <c r="P6173" s="1"/>
  <c r="O6173"/>
  <c r="S6172"/>
  <c r="P6172"/>
  <c r="D6170"/>
  <c r="E6174"/>
  <c r="A6174" s="1"/>
  <c r="B6174" s="1"/>
  <c r="C6178"/>
  <c r="F6178"/>
  <c r="K6178" s="1"/>
  <c r="S6173" l="1"/>
  <c r="S6174"/>
  <c r="P6174"/>
  <c r="O6174"/>
  <c r="R6174"/>
  <c r="D6171"/>
  <c r="E6175"/>
  <c r="O6175" s="1"/>
  <c r="C6179"/>
  <c r="F6179"/>
  <c r="K6179" s="1"/>
  <c r="R6175" l="1"/>
  <c r="A6175"/>
  <c r="B6175" s="1"/>
  <c r="D6172"/>
  <c r="E6176"/>
  <c r="A6176" s="1"/>
  <c r="B6176" s="1"/>
  <c r="C6180"/>
  <c r="F6180"/>
  <c r="K6180" s="1"/>
  <c r="S6176" l="1"/>
  <c r="P6176"/>
  <c r="S6175"/>
  <c r="P6175"/>
  <c r="O6176"/>
  <c r="R6176"/>
  <c r="D6173"/>
  <c r="E6177"/>
  <c r="C6181"/>
  <c r="F6181"/>
  <c r="K6181" s="1"/>
  <c r="O6177" l="1"/>
  <c r="A6177"/>
  <c r="B6177" s="1"/>
  <c r="R6177"/>
  <c r="D6174"/>
  <c r="E6178"/>
  <c r="C6182"/>
  <c r="F6182"/>
  <c r="A6178" l="1"/>
  <c r="B6178" s="1"/>
  <c r="O6178"/>
  <c r="P6177"/>
  <c r="S6177"/>
  <c r="R6178"/>
  <c r="D6175"/>
  <c r="E6179"/>
  <c r="O6179" s="1"/>
  <c r="C6183"/>
  <c r="F6183"/>
  <c r="R6179" l="1"/>
  <c r="S6178"/>
  <c r="P6178"/>
  <c r="A6179"/>
  <c r="B6179" s="1"/>
  <c r="D6176"/>
  <c r="E6180"/>
  <c r="O6180" s="1"/>
  <c r="C6184"/>
  <c r="F6184"/>
  <c r="K6184" s="1"/>
  <c r="R6180" l="1"/>
  <c r="S6179"/>
  <c r="P6179"/>
  <c r="A6180"/>
  <c r="B6180" s="1"/>
  <c r="D6177"/>
  <c r="E6181"/>
  <c r="A6181" s="1"/>
  <c r="B6181" s="1"/>
  <c r="C6185"/>
  <c r="F6185"/>
  <c r="K6185" s="1"/>
  <c r="O6181" l="1"/>
  <c r="P6181"/>
  <c r="S6181"/>
  <c r="S6180"/>
  <c r="P6180"/>
  <c r="R6181"/>
  <c r="D6178"/>
  <c r="E6182"/>
  <c r="C6186"/>
  <c r="F6186"/>
  <c r="A6182" l="1"/>
  <c r="B6182" s="1"/>
  <c r="D6179"/>
  <c r="E6183"/>
  <c r="C6187"/>
  <c r="F6187"/>
  <c r="K6187" s="1"/>
  <c r="A6183" l="1"/>
  <c r="B6183" s="1"/>
  <c r="D6180"/>
  <c r="E6184"/>
  <c r="A6184" s="1"/>
  <c r="B6184" s="1"/>
  <c r="C6188"/>
  <c r="F6188"/>
  <c r="K6188" s="1"/>
  <c r="S6184" l="1"/>
  <c r="P6184"/>
  <c r="S6183"/>
  <c r="P6183"/>
  <c r="O6184"/>
  <c r="R6184"/>
  <c r="D6181"/>
  <c r="E6185"/>
  <c r="C6189"/>
  <c r="F6189"/>
  <c r="K6189" s="1"/>
  <c r="O6185" l="1"/>
  <c r="A6185"/>
  <c r="B6185" s="1"/>
  <c r="R6185"/>
  <c r="D6182"/>
  <c r="E6186"/>
  <c r="C6190"/>
  <c r="F6190"/>
  <c r="K6190" s="1"/>
  <c r="A6186" l="1"/>
  <c r="B6186" s="1"/>
  <c r="P6185"/>
  <c r="S6185"/>
  <c r="D6183"/>
  <c r="E6187"/>
  <c r="R6187" s="1"/>
  <c r="C6191"/>
  <c r="F6191"/>
  <c r="K6191" s="1"/>
  <c r="A6187" l="1"/>
  <c r="B6187" s="1"/>
  <c r="S6187" s="1"/>
  <c r="S6186"/>
  <c r="P6186"/>
  <c r="O6187"/>
  <c r="D6184"/>
  <c r="E6188"/>
  <c r="R6188" s="1"/>
  <c r="C6192"/>
  <c r="F6192"/>
  <c r="K6192" s="1"/>
  <c r="P6187" l="1"/>
  <c r="O6188"/>
  <c r="A6188"/>
  <c r="B6188" s="1"/>
  <c r="D6185"/>
  <c r="E6189"/>
  <c r="C6193"/>
  <c r="F6193"/>
  <c r="K6193" s="1"/>
  <c r="R6189" l="1"/>
  <c r="A6189"/>
  <c r="B6189" s="1"/>
  <c r="S6188"/>
  <c r="P6188"/>
  <c r="O6189"/>
  <c r="D6186"/>
  <c r="E6190"/>
  <c r="O6190" s="1"/>
  <c r="C6194"/>
  <c r="F6194"/>
  <c r="K6194" s="1"/>
  <c r="A6190" l="1"/>
  <c r="B6190" s="1"/>
  <c r="P6189"/>
  <c r="S6189"/>
  <c r="R6190"/>
  <c r="D6187"/>
  <c r="E6191"/>
  <c r="O6191" s="1"/>
  <c r="C6195"/>
  <c r="F6195"/>
  <c r="K6195" s="1"/>
  <c r="A6191" l="1"/>
  <c r="B6191" s="1"/>
  <c r="S6190"/>
  <c r="P6190"/>
  <c r="R6191"/>
  <c r="D6188"/>
  <c r="E6192"/>
  <c r="A6192" s="1"/>
  <c r="B6192" s="1"/>
  <c r="C6196"/>
  <c r="F6196"/>
  <c r="K6196" s="1"/>
  <c r="O6192" l="1"/>
  <c r="S6192"/>
  <c r="P6192"/>
  <c r="R6192"/>
  <c r="S6191"/>
  <c r="P6191"/>
  <c r="D6189"/>
  <c r="E6193"/>
  <c r="R6193" s="1"/>
  <c r="C6197"/>
  <c r="F6197"/>
  <c r="K6197" s="1"/>
  <c r="O6193" l="1"/>
  <c r="A6193"/>
  <c r="B6193" s="1"/>
  <c r="D6190"/>
  <c r="E6194"/>
  <c r="O6194" s="1"/>
  <c r="C6198"/>
  <c r="F6198"/>
  <c r="K6198" s="1"/>
  <c r="P6193" l="1"/>
  <c r="S6193"/>
  <c r="A6194"/>
  <c r="B6194" s="1"/>
  <c r="R6194"/>
  <c r="D6191"/>
  <c r="E6195"/>
  <c r="R6195" s="1"/>
  <c r="C6199"/>
  <c r="F6199"/>
  <c r="K6199" s="1"/>
  <c r="O6195" l="1"/>
  <c r="S6194"/>
  <c r="P6194"/>
  <c r="A6195"/>
  <c r="B6195" s="1"/>
  <c r="D6192"/>
  <c r="E6196"/>
  <c r="C6200"/>
  <c r="F6200"/>
  <c r="K6200" s="1"/>
  <c r="R6196" l="1"/>
  <c r="O6196"/>
  <c r="S6195"/>
  <c r="P6195"/>
  <c r="A6196"/>
  <c r="B6196" s="1"/>
  <c r="D6193"/>
  <c r="E6197"/>
  <c r="A6197" s="1"/>
  <c r="B6197" s="1"/>
  <c r="C6201"/>
  <c r="F6201"/>
  <c r="K6201" s="1"/>
  <c r="P6197" l="1"/>
  <c r="S6197"/>
  <c r="S6196"/>
  <c r="P6196"/>
  <c r="R6197"/>
  <c r="O6197"/>
  <c r="D6194"/>
  <c r="E6198"/>
  <c r="C6202"/>
  <c r="F6202"/>
  <c r="K6202" s="1"/>
  <c r="O6198" l="1"/>
  <c r="A6198"/>
  <c r="B6198" s="1"/>
  <c r="R6198"/>
  <c r="D6195"/>
  <c r="E6199"/>
  <c r="R6199" s="1"/>
  <c r="C6203"/>
  <c r="F6203"/>
  <c r="K6203" s="1"/>
  <c r="A6199" l="1"/>
  <c r="B6199" s="1"/>
  <c r="S6198"/>
  <c r="P6198"/>
  <c r="O6199"/>
  <c r="S6199"/>
  <c r="P6199"/>
  <c r="D6196"/>
  <c r="E6200"/>
  <c r="O6200" s="1"/>
  <c r="C6204"/>
  <c r="F6204"/>
  <c r="K6204" s="1"/>
  <c r="R6200" l="1"/>
  <c r="A6200"/>
  <c r="B6200" s="1"/>
  <c r="D6197"/>
  <c r="E6201"/>
  <c r="A6201" s="1"/>
  <c r="B6201" s="1"/>
  <c r="C6205"/>
  <c r="F6205"/>
  <c r="K6205" s="1"/>
  <c r="P6201" l="1"/>
  <c r="S6201"/>
  <c r="S6200"/>
  <c r="P6200"/>
  <c r="O6201"/>
  <c r="R6201"/>
  <c r="D6198"/>
  <c r="E6202"/>
  <c r="C6206"/>
  <c r="F6206"/>
  <c r="K6206" s="1"/>
  <c r="O6202" l="1"/>
  <c r="A6202"/>
  <c r="B6202" s="1"/>
  <c r="R6202"/>
  <c r="D6199"/>
  <c r="E6203"/>
  <c r="R6203" s="1"/>
  <c r="C6207"/>
  <c r="F6207"/>
  <c r="K6207" s="1"/>
  <c r="O6203" l="1"/>
  <c r="S6202"/>
  <c r="P6202"/>
  <c r="A6203"/>
  <c r="B6203" s="1"/>
  <c r="D6200"/>
  <c r="E6204"/>
  <c r="A6204" s="1"/>
  <c r="B6204" s="1"/>
  <c r="C6208"/>
  <c r="F6208"/>
  <c r="K6208" s="1"/>
  <c r="S6204" l="1"/>
  <c r="P6204"/>
  <c r="R6204"/>
  <c r="O6204"/>
  <c r="S6203"/>
  <c r="P6203"/>
  <c r="D6201"/>
  <c r="E6205"/>
  <c r="R6205" s="1"/>
  <c r="C6209"/>
  <c r="F6209"/>
  <c r="K6209" s="1"/>
  <c r="O6205" l="1"/>
  <c r="A6205"/>
  <c r="B6205" s="1"/>
  <c r="D6202"/>
  <c r="E6206"/>
  <c r="C6210"/>
  <c r="F6210"/>
  <c r="K6210" s="1"/>
  <c r="O6206" l="1"/>
  <c r="A6206"/>
  <c r="B6206" s="1"/>
  <c r="P6205"/>
  <c r="S6205"/>
  <c r="R6206"/>
  <c r="D6203"/>
  <c r="E6207"/>
  <c r="A6207" s="1"/>
  <c r="B6207" s="1"/>
  <c r="C6211"/>
  <c r="F6211"/>
  <c r="K6211" s="1"/>
  <c r="S6207" l="1"/>
  <c r="P6207"/>
  <c r="O6207"/>
  <c r="S6206"/>
  <c r="P6206"/>
  <c r="R6207"/>
  <c r="D6204"/>
  <c r="E6208"/>
  <c r="R6208" s="1"/>
  <c r="C6212"/>
  <c r="F6212"/>
  <c r="K6212" s="1"/>
  <c r="O6208" l="1"/>
  <c r="A6208"/>
  <c r="B6208" s="1"/>
  <c r="D6205"/>
  <c r="E6209"/>
  <c r="C6213"/>
  <c r="F6213"/>
  <c r="A6209" l="1"/>
  <c r="B6209" s="1"/>
  <c r="O6209"/>
  <c r="S6208"/>
  <c r="P6208"/>
  <c r="R6209"/>
  <c r="D6206"/>
  <c r="E6210"/>
  <c r="C6214"/>
  <c r="F6214"/>
  <c r="P6209" l="1"/>
  <c r="S6209"/>
  <c r="O6210"/>
  <c r="A6210"/>
  <c r="B6210" s="1"/>
  <c r="R6210"/>
  <c r="D6207"/>
  <c r="E6211"/>
  <c r="R6211" s="1"/>
  <c r="C6215"/>
  <c r="F6215"/>
  <c r="K6215" s="1"/>
  <c r="O6211" l="1"/>
  <c r="S6210"/>
  <c r="P6210"/>
  <c r="A6211"/>
  <c r="B6211" s="1"/>
  <c r="D6208"/>
  <c r="E6212"/>
  <c r="O6212" s="1"/>
  <c r="C6216"/>
  <c r="F6216"/>
  <c r="K6216" s="1"/>
  <c r="R6212" l="1"/>
  <c r="S6211"/>
  <c r="P6211"/>
  <c r="A6212"/>
  <c r="B6212" s="1"/>
  <c r="D6209"/>
  <c r="E6213"/>
  <c r="C6217"/>
  <c r="F6217"/>
  <c r="S6212" l="1"/>
  <c r="P6212"/>
  <c r="A6213"/>
  <c r="B6213" s="1"/>
  <c r="D6210"/>
  <c r="E6214"/>
  <c r="A6214" s="1"/>
  <c r="B6214" s="1"/>
  <c r="C6218"/>
  <c r="F6218"/>
  <c r="K6218" s="1"/>
  <c r="S6214" l="1"/>
  <c r="P6214"/>
  <c r="D6211"/>
  <c r="E6215"/>
  <c r="R6215" s="1"/>
  <c r="C6219"/>
  <c r="F6219"/>
  <c r="K6219" s="1"/>
  <c r="O6215" l="1"/>
  <c r="A6215"/>
  <c r="B6215" s="1"/>
  <c r="D6212"/>
  <c r="E6216"/>
  <c r="A6216" s="1"/>
  <c r="B6216" s="1"/>
  <c r="C6220"/>
  <c r="F6220"/>
  <c r="K6220" s="1"/>
  <c r="S6216" l="1"/>
  <c r="P6216"/>
  <c r="S6215"/>
  <c r="P6215"/>
  <c r="R6216"/>
  <c r="O6216"/>
  <c r="D6213"/>
  <c r="E6217"/>
  <c r="C6221"/>
  <c r="F6221"/>
  <c r="K6221" s="1"/>
  <c r="A6217" l="1"/>
  <c r="D6214"/>
  <c r="E6218"/>
  <c r="C6222"/>
  <c r="F6222"/>
  <c r="K6222" s="1"/>
  <c r="B6217" l="1"/>
  <c r="A6218"/>
  <c r="B6218" s="1"/>
  <c r="O6218"/>
  <c r="R6218"/>
  <c r="D6215"/>
  <c r="E6219"/>
  <c r="O6219" s="1"/>
  <c r="C6223"/>
  <c r="F6223"/>
  <c r="K6223" s="1"/>
  <c r="A6219" l="1"/>
  <c r="B6219" s="1"/>
  <c r="P6218"/>
  <c r="S6218"/>
  <c r="R6219"/>
  <c r="P6217"/>
  <c r="S6217"/>
  <c r="D6216"/>
  <c r="E6220"/>
  <c r="C6224"/>
  <c r="F6224"/>
  <c r="K6224" s="1"/>
  <c r="S6219" l="1"/>
  <c r="P6219"/>
  <c r="A6220"/>
  <c r="B6220" s="1"/>
  <c r="O6220"/>
  <c r="R6220"/>
  <c r="D6217"/>
  <c r="E6221"/>
  <c r="O6221" s="1"/>
  <c r="C6225"/>
  <c r="F6225"/>
  <c r="K6225" s="1"/>
  <c r="R6221" l="1"/>
  <c r="S6220"/>
  <c r="P6220"/>
  <c r="A6221"/>
  <c r="B6221" s="1"/>
  <c r="D6218"/>
  <c r="E6222"/>
  <c r="C6226"/>
  <c r="F6226"/>
  <c r="K6226" s="1"/>
  <c r="R6222" l="1"/>
  <c r="P6221"/>
  <c r="S6221"/>
  <c r="A6222"/>
  <c r="B6222" s="1"/>
  <c r="O6222"/>
  <c r="D6219"/>
  <c r="E6223"/>
  <c r="O6223" s="1"/>
  <c r="C6227"/>
  <c r="F6227"/>
  <c r="K6227" s="1"/>
  <c r="S6222" l="1"/>
  <c r="P6222"/>
  <c r="A6223"/>
  <c r="B6223" s="1"/>
  <c r="R6223"/>
  <c r="D6220"/>
  <c r="E6224"/>
  <c r="R6224" s="1"/>
  <c r="C6228"/>
  <c r="F6228"/>
  <c r="K6228" s="1"/>
  <c r="A6224" l="1"/>
  <c r="B6224" s="1"/>
  <c r="S6224" s="1"/>
  <c r="S6223"/>
  <c r="P6223"/>
  <c r="O6224"/>
  <c r="D6221"/>
  <c r="E6225"/>
  <c r="A6225" s="1"/>
  <c r="B6225" s="1"/>
  <c r="C6229"/>
  <c r="F6229"/>
  <c r="K6229" s="1"/>
  <c r="P6224" l="1"/>
  <c r="P6225"/>
  <c r="S6225"/>
  <c r="R6225"/>
  <c r="O6225"/>
  <c r="D6222"/>
  <c r="E6226"/>
  <c r="R6226" s="1"/>
  <c r="C6230"/>
  <c r="F6230"/>
  <c r="K6230" s="1"/>
  <c r="O6226" l="1"/>
  <c r="A6226"/>
  <c r="B6226" s="1"/>
  <c r="D6223"/>
  <c r="E6227"/>
  <c r="O6227" s="1"/>
  <c r="C6231"/>
  <c r="F6231"/>
  <c r="K6231" s="1"/>
  <c r="A6227" l="1"/>
  <c r="B6227" s="1"/>
  <c r="S6226"/>
  <c r="P6226"/>
  <c r="R6227"/>
  <c r="D6224"/>
  <c r="E6228"/>
  <c r="O6228" s="1"/>
  <c r="C6232"/>
  <c r="F6232"/>
  <c r="K6232" s="1"/>
  <c r="A6228" l="1"/>
  <c r="B6228" s="1"/>
  <c r="S6227"/>
  <c r="P6227"/>
  <c r="R6228"/>
  <c r="D6225"/>
  <c r="E6229"/>
  <c r="A6229" s="1"/>
  <c r="B6229" s="1"/>
  <c r="C6233"/>
  <c r="F6233"/>
  <c r="K6233" s="1"/>
  <c r="O6229" l="1"/>
  <c r="P6229"/>
  <c r="S6229"/>
  <c r="R6229"/>
  <c r="S6228"/>
  <c r="P6228"/>
  <c r="D6226"/>
  <c r="E6230"/>
  <c r="O6230" s="1"/>
  <c r="C6234"/>
  <c r="F6234"/>
  <c r="K6234" s="1"/>
  <c r="R6230" l="1"/>
  <c r="A6230"/>
  <c r="B6230" s="1"/>
  <c r="D6227"/>
  <c r="E6231"/>
  <c r="O6231" s="1"/>
  <c r="C6235"/>
  <c r="F6235"/>
  <c r="K6235" s="1"/>
  <c r="S6230" l="1"/>
  <c r="P6230"/>
  <c r="A6231"/>
  <c r="B6231" s="1"/>
  <c r="R6231"/>
  <c r="D6228"/>
  <c r="E6232"/>
  <c r="R6232" s="1"/>
  <c r="C6236"/>
  <c r="F6236"/>
  <c r="K6236" s="1"/>
  <c r="O6232" l="1"/>
  <c r="S6231"/>
  <c r="P6231"/>
  <c r="A6232"/>
  <c r="B6232" s="1"/>
  <c r="D6229"/>
  <c r="E6233"/>
  <c r="C6237"/>
  <c r="F6237"/>
  <c r="K6237" s="1"/>
  <c r="S6232" l="1"/>
  <c r="P6232"/>
  <c r="R6233"/>
  <c r="O6233"/>
  <c r="A6233"/>
  <c r="B6233" s="1"/>
  <c r="D6230"/>
  <c r="E6234"/>
  <c r="R6234" s="1"/>
  <c r="C6238"/>
  <c r="F6238"/>
  <c r="K6238" s="1"/>
  <c r="O6234" l="1"/>
  <c r="P6233"/>
  <c r="S6233"/>
  <c r="A6234"/>
  <c r="B6234" s="1"/>
  <c r="D6231"/>
  <c r="E6235"/>
  <c r="C6239"/>
  <c r="F6239"/>
  <c r="K6239" s="1"/>
  <c r="S6234" l="1"/>
  <c r="P6234"/>
  <c r="A6235"/>
  <c r="B6235" s="1"/>
  <c r="R6235"/>
  <c r="O6235"/>
  <c r="D6232"/>
  <c r="E6236"/>
  <c r="R6236" s="1"/>
  <c r="C6240"/>
  <c r="F6240"/>
  <c r="K6240" s="1"/>
  <c r="O6236" l="1"/>
  <c r="S6235"/>
  <c r="P6235"/>
  <c r="A6236"/>
  <c r="B6236" s="1"/>
  <c r="D6233"/>
  <c r="E6237"/>
  <c r="R6237" s="1"/>
  <c r="C6241"/>
  <c r="F6241"/>
  <c r="K6241" s="1"/>
  <c r="S6236" l="1"/>
  <c r="P6236"/>
  <c r="A6237"/>
  <c r="B6237" s="1"/>
  <c r="O6237"/>
  <c r="D6234"/>
  <c r="E6238"/>
  <c r="O6238" s="1"/>
  <c r="C6242"/>
  <c r="F6242"/>
  <c r="K6242" s="1"/>
  <c r="R6238" l="1"/>
  <c r="P6237"/>
  <c r="S6237"/>
  <c r="A6238"/>
  <c r="B6238" s="1"/>
  <c r="D6235"/>
  <c r="E6239"/>
  <c r="O6239" s="1"/>
  <c r="C6243"/>
  <c r="F6243"/>
  <c r="A6239" l="1"/>
  <c r="B6239" s="1"/>
  <c r="R6239"/>
  <c r="S6238"/>
  <c r="P6238"/>
  <c r="D6236"/>
  <c r="E6240"/>
  <c r="A6240" s="1"/>
  <c r="B6240" s="1"/>
  <c r="C6244"/>
  <c r="F6244"/>
  <c r="S6240" l="1"/>
  <c r="P6240"/>
  <c r="O6240"/>
  <c r="S6239"/>
  <c r="P6239"/>
  <c r="R6240"/>
  <c r="D6237"/>
  <c r="E6241"/>
  <c r="A6241" s="1"/>
  <c r="B6241" s="1"/>
  <c r="C6245"/>
  <c r="F6245"/>
  <c r="K6245" s="1"/>
  <c r="P6241" l="1"/>
  <c r="S6241"/>
  <c r="R6241"/>
  <c r="O6241"/>
  <c r="D6238"/>
  <c r="E6242"/>
  <c r="R6242" s="1"/>
  <c r="C6246"/>
  <c r="F6246"/>
  <c r="K6246" s="1"/>
  <c r="O6242" l="1"/>
  <c r="A6242"/>
  <c r="B6242" s="1"/>
  <c r="D6239"/>
  <c r="E6243"/>
  <c r="C6247"/>
  <c r="F6247"/>
  <c r="S6242" l="1"/>
  <c r="P6242"/>
  <c r="A6243"/>
  <c r="B6243" s="1"/>
  <c r="D6240"/>
  <c r="E6244"/>
  <c r="C6248"/>
  <c r="F6248"/>
  <c r="K6248" s="1"/>
  <c r="S6243" l="1"/>
  <c r="P6243"/>
  <c r="A6244"/>
  <c r="B6244" s="1"/>
  <c r="D6241"/>
  <c r="E6245"/>
  <c r="O6245" s="1"/>
  <c r="C6249"/>
  <c r="F6249"/>
  <c r="K6249" s="1"/>
  <c r="R6245" l="1"/>
  <c r="A6245"/>
  <c r="B6245" s="1"/>
  <c r="D6242"/>
  <c r="E6246"/>
  <c r="C6250"/>
  <c r="F6250"/>
  <c r="K6250" s="1"/>
  <c r="R6246" l="1"/>
  <c r="O6246"/>
  <c r="P6245"/>
  <c r="S6245"/>
  <c r="A6246"/>
  <c r="B6246" s="1"/>
  <c r="D6243"/>
  <c r="E6247"/>
  <c r="C6251"/>
  <c r="F6251"/>
  <c r="K6251" s="1"/>
  <c r="S6246" l="1"/>
  <c r="P6246"/>
  <c r="A6247"/>
  <c r="D6244"/>
  <c r="E6248"/>
  <c r="A6248" s="1"/>
  <c r="B6248" s="1"/>
  <c r="C6252"/>
  <c r="F6252"/>
  <c r="K6252" s="1"/>
  <c r="O6248" l="1"/>
  <c r="S6248"/>
  <c r="P6248"/>
  <c r="R6248"/>
  <c r="B6247"/>
  <c r="D6245"/>
  <c r="E6249"/>
  <c r="O6249" s="1"/>
  <c r="C6253"/>
  <c r="F6253"/>
  <c r="K6253" s="1"/>
  <c r="R6249" l="1"/>
  <c r="A6249"/>
  <c r="B6249" s="1"/>
  <c r="D6246"/>
  <c r="E6250"/>
  <c r="O6250" s="1"/>
  <c r="C6254"/>
  <c r="F6254"/>
  <c r="K6254" s="1"/>
  <c r="A6250" l="1"/>
  <c r="B6250" s="1"/>
  <c r="S6249"/>
  <c r="P6249"/>
  <c r="R6250"/>
  <c r="D6247"/>
  <c r="E6251"/>
  <c r="A6251" s="1"/>
  <c r="B6251" s="1"/>
  <c r="C6255"/>
  <c r="F6255"/>
  <c r="K6255" s="1"/>
  <c r="S6251" l="1"/>
  <c r="P6251"/>
  <c r="O6251"/>
  <c r="R6251"/>
  <c r="S6250"/>
  <c r="P6250"/>
  <c r="D6248"/>
  <c r="E6252"/>
  <c r="A6252" s="1"/>
  <c r="B6252" s="1"/>
  <c r="C6256"/>
  <c r="F6256"/>
  <c r="K6256" s="1"/>
  <c r="S6252" l="1"/>
  <c r="P6252"/>
  <c r="R6252"/>
  <c r="O6252"/>
  <c r="D6249"/>
  <c r="E6253"/>
  <c r="R6253" s="1"/>
  <c r="C6257"/>
  <c r="F6257"/>
  <c r="K6257" s="1"/>
  <c r="O6253" l="1"/>
  <c r="A6253"/>
  <c r="B6253" s="1"/>
  <c r="D6250"/>
  <c r="E6254"/>
  <c r="A6254" s="1"/>
  <c r="B6254" s="1"/>
  <c r="C6258"/>
  <c r="F6258"/>
  <c r="K6258" s="1"/>
  <c r="S6254" l="1"/>
  <c r="P6254"/>
  <c r="S6253"/>
  <c r="P6253"/>
  <c r="R6254"/>
  <c r="O6254"/>
  <c r="D6251"/>
  <c r="E6255"/>
  <c r="C6259"/>
  <c r="F6259"/>
  <c r="K6259" s="1"/>
  <c r="A6255" l="1"/>
  <c r="B6255" s="1"/>
  <c r="R6255"/>
  <c r="O6255"/>
  <c r="D6252"/>
  <c r="E6256"/>
  <c r="R6256" s="1"/>
  <c r="C6260"/>
  <c r="F6260"/>
  <c r="K6260" s="1"/>
  <c r="A6256" l="1"/>
  <c r="B6256" s="1"/>
  <c r="P6256" s="1"/>
  <c r="S6255"/>
  <c r="P6255"/>
  <c r="O6256"/>
  <c r="S6256"/>
  <c r="D6253"/>
  <c r="E6257"/>
  <c r="A6257" s="1"/>
  <c r="B6257" s="1"/>
  <c r="C6261"/>
  <c r="F6261"/>
  <c r="K6261" s="1"/>
  <c r="S6257" l="1"/>
  <c r="P6257"/>
  <c r="O6257"/>
  <c r="R6257"/>
  <c r="D6254"/>
  <c r="E6258"/>
  <c r="O6258" s="1"/>
  <c r="C6262"/>
  <c r="F6262"/>
  <c r="K6262" s="1"/>
  <c r="R6258" l="1"/>
  <c r="A6258"/>
  <c r="B6258" s="1"/>
  <c r="D6255"/>
  <c r="E6259"/>
  <c r="A6259" s="1"/>
  <c r="B6259" s="1"/>
  <c r="C6263"/>
  <c r="F6263"/>
  <c r="K6263" s="1"/>
  <c r="S6259" l="1"/>
  <c r="P6259"/>
  <c r="S6258"/>
  <c r="P6258"/>
  <c r="O6259"/>
  <c r="R6259"/>
  <c r="D6256"/>
  <c r="E6260"/>
  <c r="C6264"/>
  <c r="F6264"/>
  <c r="K6264" s="1"/>
  <c r="O6260" l="1"/>
  <c r="A6260"/>
  <c r="B6260" s="1"/>
  <c r="R6260"/>
  <c r="D6257"/>
  <c r="E6261"/>
  <c r="C6265"/>
  <c r="F6265"/>
  <c r="K6265" s="1"/>
  <c r="A6261" l="1"/>
  <c r="B6261" s="1"/>
  <c r="O6261"/>
  <c r="S6260"/>
  <c r="P6260"/>
  <c r="R6261"/>
  <c r="D6258"/>
  <c r="E6262"/>
  <c r="A6262" s="1"/>
  <c r="B6262" s="1"/>
  <c r="C6266"/>
  <c r="F6266"/>
  <c r="K6266" s="1"/>
  <c r="S6262" l="1"/>
  <c r="P6262"/>
  <c r="S6261"/>
  <c r="P6261"/>
  <c r="R6262"/>
  <c r="O6262"/>
  <c r="D6259"/>
  <c r="E6263"/>
  <c r="C6267"/>
  <c r="F6267"/>
  <c r="K6267" s="1"/>
  <c r="A6263" l="1"/>
  <c r="B6263" s="1"/>
  <c r="R6263"/>
  <c r="O6263"/>
  <c r="D6260"/>
  <c r="E6264"/>
  <c r="R6264" s="1"/>
  <c r="C6268"/>
  <c r="F6268"/>
  <c r="K6268" s="1"/>
  <c r="A6264" l="1"/>
  <c r="B6264" s="1"/>
  <c r="P6264" s="1"/>
  <c r="S6263"/>
  <c r="P6263"/>
  <c r="O6264"/>
  <c r="D6261"/>
  <c r="E6265"/>
  <c r="O6265" s="1"/>
  <c r="C6269"/>
  <c r="F6269"/>
  <c r="K6269" s="1"/>
  <c r="S6264" l="1"/>
  <c r="A6265"/>
  <c r="B6265" s="1"/>
  <c r="R6265"/>
  <c r="D6262"/>
  <c r="E6266"/>
  <c r="C6270"/>
  <c r="F6270"/>
  <c r="K6270" s="1"/>
  <c r="S6265" l="1"/>
  <c r="P6265"/>
  <c r="A6266"/>
  <c r="B6266" s="1"/>
  <c r="R6266"/>
  <c r="O6266"/>
  <c r="D6263"/>
  <c r="E6267"/>
  <c r="R6267" s="1"/>
  <c r="C6271"/>
  <c r="F6271"/>
  <c r="K6271" s="1"/>
  <c r="O6267" l="1"/>
  <c r="S6266"/>
  <c r="P6266"/>
  <c r="A6267"/>
  <c r="B6267" s="1"/>
  <c r="D6264"/>
  <c r="E6268"/>
  <c r="C6272"/>
  <c r="F6272"/>
  <c r="K6272" s="1"/>
  <c r="O6268" l="1"/>
  <c r="S6267"/>
  <c r="P6267"/>
  <c r="A6268"/>
  <c r="B6268" s="1"/>
  <c r="R6268"/>
  <c r="D6265"/>
  <c r="E6269"/>
  <c r="A6269" s="1"/>
  <c r="B6269" s="1"/>
  <c r="C6273"/>
  <c r="F6273"/>
  <c r="K6273" s="1"/>
  <c r="S6269" l="1"/>
  <c r="P6269"/>
  <c r="S6268"/>
  <c r="P6268"/>
  <c r="O6269"/>
  <c r="R6269"/>
  <c r="D6266"/>
  <c r="E6270"/>
  <c r="C6274"/>
  <c r="F6274"/>
  <c r="A6270" l="1"/>
  <c r="B6270" s="1"/>
  <c r="R6270"/>
  <c r="O6270"/>
  <c r="D6267"/>
  <c r="E6271"/>
  <c r="R6271" s="1"/>
  <c r="C6275"/>
  <c r="F6275"/>
  <c r="A6271" l="1"/>
  <c r="B6271" s="1"/>
  <c r="S6270"/>
  <c r="P6270"/>
  <c r="O6271"/>
  <c r="D6268"/>
  <c r="E6272"/>
  <c r="O6272" s="1"/>
  <c r="C6276"/>
  <c r="F6276"/>
  <c r="K6276" s="1"/>
  <c r="R6272" l="1"/>
  <c r="A6272"/>
  <c r="B6272" s="1"/>
  <c r="S6271"/>
  <c r="P6271"/>
  <c r="D6269"/>
  <c r="E6273"/>
  <c r="O6273" s="1"/>
  <c r="C6277"/>
  <c r="F6277"/>
  <c r="K6277" s="1"/>
  <c r="S6272" l="1"/>
  <c r="P6272"/>
  <c r="A6273"/>
  <c r="B6273" s="1"/>
  <c r="R6273"/>
  <c r="D6270"/>
  <c r="E6274"/>
  <c r="C6278"/>
  <c r="F6278"/>
  <c r="A6274" l="1"/>
  <c r="B6274" s="1"/>
  <c r="S6273"/>
  <c r="P6273"/>
  <c r="D6271"/>
  <c r="E6275"/>
  <c r="A6275" s="1"/>
  <c r="B6275" s="1"/>
  <c r="C6279"/>
  <c r="F6279"/>
  <c r="K6279" s="1"/>
  <c r="S6275" l="1"/>
  <c r="P6275"/>
  <c r="D6272"/>
  <c r="E6276"/>
  <c r="R6276" s="1"/>
  <c r="C6280"/>
  <c r="F6280"/>
  <c r="K6280" s="1"/>
  <c r="A6276" l="1"/>
  <c r="B6276" s="1"/>
  <c r="S6276" s="1"/>
  <c r="O6276"/>
  <c r="D6273"/>
  <c r="E6277"/>
  <c r="C6281"/>
  <c r="F6281"/>
  <c r="K6281" s="1"/>
  <c r="P6276" l="1"/>
  <c r="O6277"/>
  <c r="R6277"/>
  <c r="A6277"/>
  <c r="B6277" s="1"/>
  <c r="D6274"/>
  <c r="E6278"/>
  <c r="C6282"/>
  <c r="F6282"/>
  <c r="K6282" s="1"/>
  <c r="A6278" l="1"/>
  <c r="S6277"/>
  <c r="P6277"/>
  <c r="D6275"/>
  <c r="E6279"/>
  <c r="R6279" s="1"/>
  <c r="C6283"/>
  <c r="F6283"/>
  <c r="K6283" s="1"/>
  <c r="A6279" l="1"/>
  <c r="B6279" s="1"/>
  <c r="S6279" s="1"/>
  <c r="O6279"/>
  <c r="B6278"/>
  <c r="D6276"/>
  <c r="E6280"/>
  <c r="A6280" s="1"/>
  <c r="B6280" s="1"/>
  <c r="C6284"/>
  <c r="F6284"/>
  <c r="K6284" s="1"/>
  <c r="P6279" l="1"/>
  <c r="S6280"/>
  <c r="P6280"/>
  <c r="R6280"/>
  <c r="S6278"/>
  <c r="P6278"/>
  <c r="O6280"/>
  <c r="D6277"/>
  <c r="E6281"/>
  <c r="A6281" s="1"/>
  <c r="B6281" s="1"/>
  <c r="C6285"/>
  <c r="F6285"/>
  <c r="K6285" s="1"/>
  <c r="S6281" l="1"/>
  <c r="P6281"/>
  <c r="R6281"/>
  <c r="O6281"/>
  <c r="D6278"/>
  <c r="E6282"/>
  <c r="R6282" s="1"/>
  <c r="C6286"/>
  <c r="F6286"/>
  <c r="K6286" s="1"/>
  <c r="A6282" l="1"/>
  <c r="B6282" s="1"/>
  <c r="S6282" s="1"/>
  <c r="O6282"/>
  <c r="D6279"/>
  <c r="E6283"/>
  <c r="C6287"/>
  <c r="F6287"/>
  <c r="K6287" s="1"/>
  <c r="P6282" l="1"/>
  <c r="R6283"/>
  <c r="O6283"/>
  <c r="A6283"/>
  <c r="B6283" s="1"/>
  <c r="D6280"/>
  <c r="E6284"/>
  <c r="O6284" s="1"/>
  <c r="C6288"/>
  <c r="F6288"/>
  <c r="K6288" s="1"/>
  <c r="R6284" l="1"/>
  <c r="A6284"/>
  <c r="B6284" s="1"/>
  <c r="S6283"/>
  <c r="P6283"/>
  <c r="D6281"/>
  <c r="E6285"/>
  <c r="R6285" s="1"/>
  <c r="C6289"/>
  <c r="F6289"/>
  <c r="K6289" s="1"/>
  <c r="A6285" l="1"/>
  <c r="B6285" s="1"/>
  <c r="P6285" s="1"/>
  <c r="S6284"/>
  <c r="P6284"/>
  <c r="O6285"/>
  <c r="S6285"/>
  <c r="D6282"/>
  <c r="E6286"/>
  <c r="A6286" s="1"/>
  <c r="B6286" s="1"/>
  <c r="C6290"/>
  <c r="F6290"/>
  <c r="K6290" s="1"/>
  <c r="S6286" l="1"/>
  <c r="P6286"/>
  <c r="O6286"/>
  <c r="R6286"/>
  <c r="D6283"/>
  <c r="E6287"/>
  <c r="O6287" s="1"/>
  <c r="C6291"/>
  <c r="F6291"/>
  <c r="K6291" s="1"/>
  <c r="R6287" l="1"/>
  <c r="A6287"/>
  <c r="B6287" s="1"/>
  <c r="D6284"/>
  <c r="E6288"/>
  <c r="A6288" s="1"/>
  <c r="B6288" s="1"/>
  <c r="C6292"/>
  <c r="F6292"/>
  <c r="K6292" s="1"/>
  <c r="S6288" l="1"/>
  <c r="P6288"/>
  <c r="S6287"/>
  <c r="P6287"/>
  <c r="R6288"/>
  <c r="O6288"/>
  <c r="D6285"/>
  <c r="E6289"/>
  <c r="C6293"/>
  <c r="F6293"/>
  <c r="K6293" s="1"/>
  <c r="O6289" l="1"/>
  <c r="A6289"/>
  <c r="B6289" s="1"/>
  <c r="R6289"/>
  <c r="D6286"/>
  <c r="E6290"/>
  <c r="R6290" s="1"/>
  <c r="C6294"/>
  <c r="F6294"/>
  <c r="K6294" s="1"/>
  <c r="O6290" l="1"/>
  <c r="S6289"/>
  <c r="P6289"/>
  <c r="A6290"/>
  <c r="B6290" s="1"/>
  <c r="D6287"/>
  <c r="E6291"/>
  <c r="C6295"/>
  <c r="F6295"/>
  <c r="K6295" s="1"/>
  <c r="R6291" l="1"/>
  <c r="O6291"/>
  <c r="S6290"/>
  <c r="P6290"/>
  <c r="A6291"/>
  <c r="B6291" s="1"/>
  <c r="D6288"/>
  <c r="E6292"/>
  <c r="A6292" s="1"/>
  <c r="B6292" s="1"/>
  <c r="C6296"/>
  <c r="F6296"/>
  <c r="K6296" s="1"/>
  <c r="S6292" l="1"/>
  <c r="P6292"/>
  <c r="O6292"/>
  <c r="S6291"/>
  <c r="P6291"/>
  <c r="R6292"/>
  <c r="D6289"/>
  <c r="E6293"/>
  <c r="A6293" s="1"/>
  <c r="B6293" s="1"/>
  <c r="C6297"/>
  <c r="F6297"/>
  <c r="K6297" s="1"/>
  <c r="S6293" l="1"/>
  <c r="P6293"/>
  <c r="R6293"/>
  <c r="O6293"/>
  <c r="D6290"/>
  <c r="E6294"/>
  <c r="R6294" s="1"/>
  <c r="C6298"/>
  <c r="F6298"/>
  <c r="K6298" s="1"/>
  <c r="O6294" l="1"/>
  <c r="A6294"/>
  <c r="B6294" s="1"/>
  <c r="D6291"/>
  <c r="E6295"/>
  <c r="A6295" s="1"/>
  <c r="B6295" s="1"/>
  <c r="C6299"/>
  <c r="F6299"/>
  <c r="K6299" s="1"/>
  <c r="S6295" l="1"/>
  <c r="P6295"/>
  <c r="S6294"/>
  <c r="P6294"/>
  <c r="R6295"/>
  <c r="O6295"/>
  <c r="D6292"/>
  <c r="E6296"/>
  <c r="C6300"/>
  <c r="F6300"/>
  <c r="K6300" s="1"/>
  <c r="A6296" l="1"/>
  <c r="B6296" s="1"/>
  <c r="R6296"/>
  <c r="O6296"/>
  <c r="D6293"/>
  <c r="E6297"/>
  <c r="C6301"/>
  <c r="F6301"/>
  <c r="K6301" s="1"/>
  <c r="S6296" l="1"/>
  <c r="P6296"/>
  <c r="O6297"/>
  <c r="A6297"/>
  <c r="B6297" s="1"/>
  <c r="R6297"/>
  <c r="D6294"/>
  <c r="E6298"/>
  <c r="O6298" s="1"/>
  <c r="C6302"/>
  <c r="F6302"/>
  <c r="K6302" s="1"/>
  <c r="S6297" l="1"/>
  <c r="P6297"/>
  <c r="A6298"/>
  <c r="B6298" s="1"/>
  <c r="R6298"/>
  <c r="D6295"/>
  <c r="E6299"/>
  <c r="O6299" s="1"/>
  <c r="C6303"/>
  <c r="F6303"/>
  <c r="K6303" s="1"/>
  <c r="R6299" l="1"/>
  <c r="S6298"/>
  <c r="P6298"/>
  <c r="A6299"/>
  <c r="B6299" s="1"/>
  <c r="D6296"/>
  <c r="E6300"/>
  <c r="C6304"/>
  <c r="F6304"/>
  <c r="O6300" l="1"/>
  <c r="R6300"/>
  <c r="S6299"/>
  <c r="P6299"/>
  <c r="A6300"/>
  <c r="B6300" s="1"/>
  <c r="D6297"/>
  <c r="E6301"/>
  <c r="C6305"/>
  <c r="F6305"/>
  <c r="O6301" l="1"/>
  <c r="A6301"/>
  <c r="B6301" s="1"/>
  <c r="S6300"/>
  <c r="P6300"/>
  <c r="R6301"/>
  <c r="D6298"/>
  <c r="E6302"/>
  <c r="A6302" s="1"/>
  <c r="B6302" s="1"/>
  <c r="C6306"/>
  <c r="F6306"/>
  <c r="K6306" s="1"/>
  <c r="S6302" l="1"/>
  <c r="P6302"/>
  <c r="O6302"/>
  <c r="S6301"/>
  <c r="P6301"/>
  <c r="R6302"/>
  <c r="D6299"/>
  <c r="E6303"/>
  <c r="R6303" s="1"/>
  <c r="C6307"/>
  <c r="F6307"/>
  <c r="K6307" s="1"/>
  <c r="O6303" l="1"/>
  <c r="A6303"/>
  <c r="B6303" s="1"/>
  <c r="D6300"/>
  <c r="E6304"/>
  <c r="A6304" s="1"/>
  <c r="B6304" s="1"/>
  <c r="C6308"/>
  <c r="F6308"/>
  <c r="S6303" l="1"/>
  <c r="P6303"/>
  <c r="D6301"/>
  <c r="E6305"/>
  <c r="C6309"/>
  <c r="F6309"/>
  <c r="K6309" s="1"/>
  <c r="A6305" l="1"/>
  <c r="B6305" s="1"/>
  <c r="D6302"/>
  <c r="E6306"/>
  <c r="C6310"/>
  <c r="F6310"/>
  <c r="K6310" s="1"/>
  <c r="S6305" l="1"/>
  <c r="P6305"/>
  <c r="A6306"/>
  <c r="B6306" s="1"/>
  <c r="O6306"/>
  <c r="R6306"/>
  <c r="D6303"/>
  <c r="E6307"/>
  <c r="O6307" s="1"/>
  <c r="C6311"/>
  <c r="F6311"/>
  <c r="K6311" s="1"/>
  <c r="R6307" l="1"/>
  <c r="S6306"/>
  <c r="P6306"/>
  <c r="A6307"/>
  <c r="B6307" s="1"/>
  <c r="D6304"/>
  <c r="E6308"/>
  <c r="C6312"/>
  <c r="F6312"/>
  <c r="K6312" s="1"/>
  <c r="A6308" l="1"/>
  <c r="S6307"/>
  <c r="P6307"/>
  <c r="D6305"/>
  <c r="E6309"/>
  <c r="A6309" s="1"/>
  <c r="B6309" s="1"/>
  <c r="C6313"/>
  <c r="F6313"/>
  <c r="K6313" s="1"/>
  <c r="S6309" l="1"/>
  <c r="P6309"/>
  <c r="B6308"/>
  <c r="O6309"/>
  <c r="R6309"/>
  <c r="D6306"/>
  <c r="E6310"/>
  <c r="R6310" s="1"/>
  <c r="C6314"/>
  <c r="F6314"/>
  <c r="K6314" s="1"/>
  <c r="A6310" l="1"/>
  <c r="B6310" s="1"/>
  <c r="P6310" s="1"/>
  <c r="O6310"/>
  <c r="S6308"/>
  <c r="P6308"/>
  <c r="D6307"/>
  <c r="E6311"/>
  <c r="O6311" s="1"/>
  <c r="C6315"/>
  <c r="F6315"/>
  <c r="K6315" s="1"/>
  <c r="S6310" l="1"/>
  <c r="R6311"/>
  <c r="A6311"/>
  <c r="B6311" s="1"/>
  <c r="D6308"/>
  <c r="E6312"/>
  <c r="A6312" s="1"/>
  <c r="B6312" s="1"/>
  <c r="C6316"/>
  <c r="F6316"/>
  <c r="K6316" s="1"/>
  <c r="S6312" l="1"/>
  <c r="P6312"/>
  <c r="S6311"/>
  <c r="P6311"/>
  <c r="R6312"/>
  <c r="O6312"/>
  <c r="D6309"/>
  <c r="E6313"/>
  <c r="C6317"/>
  <c r="F6317"/>
  <c r="K6317" s="1"/>
  <c r="A6313" l="1"/>
  <c r="B6313" s="1"/>
  <c r="R6313"/>
  <c r="O6313"/>
  <c r="D6310"/>
  <c r="E6314"/>
  <c r="C6318"/>
  <c r="F6318"/>
  <c r="K6318" s="1"/>
  <c r="S6313" l="1"/>
  <c r="P6313"/>
  <c r="O6314"/>
  <c r="A6314"/>
  <c r="B6314" s="1"/>
  <c r="R6314"/>
  <c r="D6311"/>
  <c r="E6315"/>
  <c r="O6315" s="1"/>
  <c r="C6319"/>
  <c r="F6319"/>
  <c r="K6319" s="1"/>
  <c r="S6314" l="1"/>
  <c r="P6314"/>
  <c r="A6315"/>
  <c r="B6315" s="1"/>
  <c r="R6315"/>
  <c r="D6312"/>
  <c r="E6316"/>
  <c r="O6316" s="1"/>
  <c r="C6320"/>
  <c r="F6320"/>
  <c r="K6320" s="1"/>
  <c r="R6316" l="1"/>
  <c r="S6315"/>
  <c r="P6315"/>
  <c r="A6316"/>
  <c r="B6316" s="1"/>
  <c r="D6313"/>
  <c r="E6317"/>
  <c r="C6321"/>
  <c r="F6321"/>
  <c r="K6321" s="1"/>
  <c r="O6317" l="1"/>
  <c r="S6316"/>
  <c r="P6316"/>
  <c r="R6317"/>
  <c r="A6317"/>
  <c r="B6317" s="1"/>
  <c r="D6314"/>
  <c r="E6318"/>
  <c r="O6318" s="1"/>
  <c r="C6322"/>
  <c r="F6322"/>
  <c r="K6322" s="1"/>
  <c r="A6318" l="1"/>
  <c r="B6318" s="1"/>
  <c r="S6317"/>
  <c r="P6317"/>
  <c r="R6318"/>
  <c r="D6315"/>
  <c r="E6319"/>
  <c r="O6319" s="1"/>
  <c r="C6323"/>
  <c r="F6323"/>
  <c r="K6323" s="1"/>
  <c r="A6319" l="1"/>
  <c r="B6319" s="1"/>
  <c r="S6319" s="1"/>
  <c r="S6318"/>
  <c r="P6318"/>
  <c r="R6319"/>
  <c r="D6316"/>
  <c r="E6320"/>
  <c r="A6320" s="1"/>
  <c r="B6320" s="1"/>
  <c r="C6324"/>
  <c r="F6324"/>
  <c r="K6324" s="1"/>
  <c r="P6319" l="1"/>
  <c r="S6320"/>
  <c r="P6320"/>
  <c r="R6320"/>
  <c r="O6320"/>
  <c r="D6317"/>
  <c r="E6321"/>
  <c r="O6321" s="1"/>
  <c r="C6325"/>
  <c r="F6325"/>
  <c r="K6325" s="1"/>
  <c r="A6321" l="1"/>
  <c r="B6321" s="1"/>
  <c r="S6321" s="1"/>
  <c r="R6321"/>
  <c r="D6318"/>
  <c r="E6322"/>
  <c r="C6326"/>
  <c r="F6326"/>
  <c r="K6326" s="1"/>
  <c r="P6321" l="1"/>
  <c r="A6322"/>
  <c r="B6322" s="1"/>
  <c r="R6322"/>
  <c r="O6322"/>
  <c r="D6319"/>
  <c r="E6323"/>
  <c r="O6323" s="1"/>
  <c r="C6327"/>
  <c r="F6327"/>
  <c r="K6327" s="1"/>
  <c r="S6322" l="1"/>
  <c r="P6322"/>
  <c r="A6323"/>
  <c r="B6323" s="1"/>
  <c r="R6323"/>
  <c r="D6320"/>
  <c r="E6324"/>
  <c r="R6324" s="1"/>
  <c r="C6328"/>
  <c r="F6328"/>
  <c r="K6328" s="1"/>
  <c r="A6324" l="1"/>
  <c r="B6324" s="1"/>
  <c r="S6324" s="1"/>
  <c r="S6323"/>
  <c r="P6323"/>
  <c r="O6324"/>
  <c r="D6321"/>
  <c r="E6325"/>
  <c r="A6325" s="1"/>
  <c r="B6325" s="1"/>
  <c r="C6329"/>
  <c r="F6329"/>
  <c r="K6329" s="1"/>
  <c r="P6324" l="1"/>
  <c r="S6325"/>
  <c r="P6325"/>
  <c r="O6325"/>
  <c r="R6325"/>
  <c r="D6322"/>
  <c r="E6326"/>
  <c r="R6326" s="1"/>
  <c r="C6330"/>
  <c r="F6330"/>
  <c r="K6330" s="1"/>
  <c r="A6326" l="1"/>
  <c r="B6326" s="1"/>
  <c r="S6326" s="1"/>
  <c r="O6326"/>
  <c r="D6323"/>
  <c r="E6327"/>
  <c r="C6331"/>
  <c r="F6331"/>
  <c r="K6331" s="1"/>
  <c r="P6326" l="1"/>
  <c r="O6327"/>
  <c r="R6327"/>
  <c r="A6327"/>
  <c r="B6327" s="1"/>
  <c r="D6324"/>
  <c r="E6328"/>
  <c r="C6332"/>
  <c r="F6332"/>
  <c r="K6332" s="1"/>
  <c r="A6328" l="1"/>
  <c r="B6328" s="1"/>
  <c r="S6327"/>
  <c r="P6327"/>
  <c r="R6328"/>
  <c r="O6328"/>
  <c r="D6325"/>
  <c r="E6329"/>
  <c r="A6329" s="1"/>
  <c r="B6329" s="1"/>
  <c r="C6333"/>
  <c r="F6333"/>
  <c r="K6333" s="1"/>
  <c r="S6329" l="1"/>
  <c r="P6329"/>
  <c r="S6328"/>
  <c r="P6328"/>
  <c r="R6329"/>
  <c r="O6329"/>
  <c r="D6326"/>
  <c r="E6330"/>
  <c r="C6334"/>
  <c r="F6334"/>
  <c r="K6334" s="1"/>
  <c r="O6330" l="1"/>
  <c r="A6330"/>
  <c r="B6330" s="1"/>
  <c r="R6330"/>
  <c r="D6327"/>
  <c r="E6331"/>
  <c r="A6331" s="1"/>
  <c r="B6331" s="1"/>
  <c r="C6335"/>
  <c r="F6335"/>
  <c r="S6331" l="1"/>
  <c r="P6331"/>
  <c r="O6331"/>
  <c r="S6330"/>
  <c r="P6330"/>
  <c r="R6331"/>
  <c r="D6328"/>
  <c r="E6332"/>
  <c r="C6336"/>
  <c r="F6336"/>
  <c r="O6332" l="1"/>
  <c r="A6332"/>
  <c r="B6332" s="1"/>
  <c r="R6332"/>
  <c r="D6329"/>
  <c r="E6333"/>
  <c r="O6333" s="1"/>
  <c r="C6337"/>
  <c r="F6337"/>
  <c r="K6337" s="1"/>
  <c r="A6333" l="1"/>
  <c r="B6333" s="1"/>
  <c r="S6332"/>
  <c r="P6332"/>
  <c r="R6333"/>
  <c r="D6330"/>
  <c r="E6334"/>
  <c r="R6334" s="1"/>
  <c r="C6338"/>
  <c r="F6338"/>
  <c r="K6338" s="1"/>
  <c r="O6334" l="1"/>
  <c r="A6334"/>
  <c r="B6334" s="1"/>
  <c r="S6334" s="1"/>
  <c r="S6333"/>
  <c r="P6333"/>
  <c r="D6331"/>
  <c r="E6335"/>
  <c r="C6339"/>
  <c r="F6339"/>
  <c r="P6334" l="1"/>
  <c r="A6335"/>
  <c r="B6335" s="1"/>
  <c r="D6332"/>
  <c r="E6336"/>
  <c r="A6336" s="1"/>
  <c r="B6336" s="1"/>
  <c r="C6340"/>
  <c r="F6340"/>
  <c r="K6340" s="1"/>
  <c r="S6335" l="1"/>
  <c r="P6335"/>
  <c r="D6333"/>
  <c r="E6337"/>
  <c r="R6337" s="1"/>
  <c r="C6341"/>
  <c r="F6341"/>
  <c r="K6341" s="1"/>
  <c r="O6337" l="1"/>
  <c r="A6337"/>
  <c r="B6337" s="1"/>
  <c r="D6334"/>
  <c r="E6338"/>
  <c r="R6338" s="1"/>
  <c r="C6342"/>
  <c r="F6342"/>
  <c r="K6342" s="1"/>
  <c r="A6338" l="1"/>
  <c r="B6338" s="1"/>
  <c r="S6338" s="1"/>
  <c r="O6338"/>
  <c r="S6337"/>
  <c r="P6337"/>
  <c r="D6335"/>
  <c r="E6339"/>
  <c r="A6339" s="1"/>
  <c r="C6343"/>
  <c r="F6343"/>
  <c r="K6343" s="1"/>
  <c r="P6338" l="1"/>
  <c r="B6339"/>
  <c r="D6336"/>
  <c r="E6340"/>
  <c r="R6340" s="1"/>
  <c r="C6344"/>
  <c r="F6344"/>
  <c r="K6344" s="1"/>
  <c r="O6340" l="1"/>
  <c r="A6340"/>
  <c r="B6340" s="1"/>
  <c r="D6337"/>
  <c r="E6341"/>
  <c r="A6341" s="1"/>
  <c r="B6341" s="1"/>
  <c r="C6345"/>
  <c r="F6345"/>
  <c r="K6345" s="1"/>
  <c r="R6341" l="1"/>
  <c r="S6341"/>
  <c r="P6341"/>
  <c r="O6341"/>
  <c r="S6340"/>
  <c r="P6340"/>
  <c r="D6338"/>
  <c r="E6342"/>
  <c r="R6342" s="1"/>
  <c r="C6346"/>
  <c r="F6346"/>
  <c r="K6346" s="1"/>
  <c r="A6342" l="1"/>
  <c r="B6342" s="1"/>
  <c r="S6342" s="1"/>
  <c r="O6342"/>
  <c r="D6339"/>
  <c r="E6343"/>
  <c r="A6343" s="1"/>
  <c r="B6343" s="1"/>
  <c r="C6347"/>
  <c r="F6347"/>
  <c r="K6347" s="1"/>
  <c r="P6342" l="1"/>
  <c r="O6343"/>
  <c r="S6343"/>
  <c r="P6343"/>
  <c r="R6343"/>
  <c r="D6340"/>
  <c r="E6344"/>
  <c r="A6344" s="1"/>
  <c r="B6344" s="1"/>
  <c r="C6348"/>
  <c r="F6348"/>
  <c r="K6348" s="1"/>
  <c r="S6344" l="1"/>
  <c r="P6344"/>
  <c r="O6344"/>
  <c r="R6344"/>
  <c r="D6341"/>
  <c r="E6345"/>
  <c r="O6345" s="1"/>
  <c r="C6349"/>
  <c r="F6349"/>
  <c r="K6349" s="1"/>
  <c r="R6345" l="1"/>
  <c r="A6345"/>
  <c r="B6345" s="1"/>
  <c r="D6342"/>
  <c r="E6346"/>
  <c r="A6346" s="1"/>
  <c r="B6346" s="1"/>
  <c r="C6350"/>
  <c r="F6350"/>
  <c r="K6350" s="1"/>
  <c r="S6346" l="1"/>
  <c r="P6346"/>
  <c r="S6345"/>
  <c r="P6345"/>
  <c r="R6346"/>
  <c r="O6346"/>
  <c r="D6343"/>
  <c r="E6347"/>
  <c r="C6351"/>
  <c r="F6351"/>
  <c r="K6351" s="1"/>
  <c r="O6347" l="1"/>
  <c r="A6347"/>
  <c r="B6347" s="1"/>
  <c r="R6347"/>
  <c r="D6344"/>
  <c r="E6348"/>
  <c r="C6352"/>
  <c r="F6352"/>
  <c r="K6352" s="1"/>
  <c r="O6348" l="1"/>
  <c r="A6348"/>
  <c r="B6348" s="1"/>
  <c r="S6347"/>
  <c r="P6347"/>
  <c r="R6348"/>
  <c r="D6345"/>
  <c r="E6349"/>
  <c r="A6349" s="1"/>
  <c r="B6349" s="1"/>
  <c r="C6353"/>
  <c r="F6353"/>
  <c r="K6353" s="1"/>
  <c r="S6349" l="1"/>
  <c r="P6349"/>
  <c r="R6349"/>
  <c r="S6348"/>
  <c r="P6348"/>
  <c r="O6349"/>
  <c r="D6346"/>
  <c r="E6350"/>
  <c r="O6350" s="1"/>
  <c r="C6354"/>
  <c r="F6354"/>
  <c r="K6354" s="1"/>
  <c r="R6350" l="1"/>
  <c r="A6350"/>
  <c r="B6350" s="1"/>
  <c r="D6347"/>
  <c r="E6351"/>
  <c r="C6355"/>
  <c r="F6355"/>
  <c r="K6355" s="1"/>
  <c r="O6351" l="1"/>
  <c r="A6351"/>
  <c r="B6351" s="1"/>
  <c r="S6350"/>
  <c r="P6350"/>
  <c r="R6351"/>
  <c r="D6348"/>
  <c r="E6352"/>
  <c r="A6352" s="1"/>
  <c r="B6352" s="1"/>
  <c r="C6356"/>
  <c r="F6356"/>
  <c r="K6356" s="1"/>
  <c r="S6352" l="1"/>
  <c r="P6352"/>
  <c r="O6352"/>
  <c r="S6351"/>
  <c r="P6351"/>
  <c r="R6352"/>
  <c r="D6349"/>
  <c r="E6353"/>
  <c r="R6353" s="1"/>
  <c r="C6357"/>
  <c r="F6357"/>
  <c r="K6357" s="1"/>
  <c r="O6353" l="1"/>
  <c r="A6353"/>
  <c r="B6353" s="1"/>
  <c r="D6350"/>
  <c r="E6354"/>
  <c r="O6354" s="1"/>
  <c r="C6358"/>
  <c r="F6358"/>
  <c r="K6358" s="1"/>
  <c r="R6354" l="1"/>
  <c r="A6354"/>
  <c r="B6354" s="1"/>
  <c r="S6353"/>
  <c r="P6353"/>
  <c r="D6351"/>
  <c r="E6355"/>
  <c r="C6359"/>
  <c r="F6359"/>
  <c r="K6359" s="1"/>
  <c r="S6354" l="1"/>
  <c r="P6354"/>
  <c r="O6355"/>
  <c r="A6355"/>
  <c r="B6355" s="1"/>
  <c r="R6355"/>
  <c r="D6352"/>
  <c r="E6356"/>
  <c r="A6356" s="1"/>
  <c r="B6356" s="1"/>
  <c r="C6360"/>
  <c r="F6360"/>
  <c r="K6360" s="1"/>
  <c r="S6356" l="1"/>
  <c r="P6356"/>
  <c r="S6355"/>
  <c r="P6355"/>
  <c r="O6356"/>
  <c r="R6356"/>
  <c r="D6353"/>
  <c r="E6357"/>
  <c r="C6361"/>
  <c r="F6361"/>
  <c r="K6361" s="1"/>
  <c r="A6357" l="1"/>
  <c r="B6357" s="1"/>
  <c r="R6357"/>
  <c r="O6357"/>
  <c r="D6354"/>
  <c r="E6358"/>
  <c r="C6362"/>
  <c r="F6362"/>
  <c r="K6362" s="1"/>
  <c r="S6357" l="1"/>
  <c r="P6357"/>
  <c r="A6358"/>
  <c r="B6358" s="1"/>
  <c r="O6358"/>
  <c r="R6358"/>
  <c r="D6355"/>
  <c r="E6359"/>
  <c r="O6359" s="1"/>
  <c r="C6363"/>
  <c r="F6363"/>
  <c r="K6363" s="1"/>
  <c r="S6358" l="1"/>
  <c r="P6358"/>
  <c r="A6359"/>
  <c r="B6359" s="1"/>
  <c r="R6359"/>
  <c r="D6356"/>
  <c r="E6360"/>
  <c r="O6360" s="1"/>
  <c r="C6364"/>
  <c r="F6364"/>
  <c r="K6364" s="1"/>
  <c r="A6360" l="1"/>
  <c r="B6360" s="1"/>
  <c r="S6360" s="1"/>
  <c r="S6359"/>
  <c r="P6359"/>
  <c r="R6360"/>
  <c r="D6357"/>
  <c r="E6361"/>
  <c r="A6361" s="1"/>
  <c r="B6361" s="1"/>
  <c r="C6365"/>
  <c r="F6365"/>
  <c r="K6365" s="1"/>
  <c r="P6360" l="1"/>
  <c r="S6361"/>
  <c r="P6361"/>
  <c r="R6361"/>
  <c r="O6361"/>
  <c r="D6358"/>
  <c r="E6362"/>
  <c r="O6362" s="1"/>
  <c r="C6366"/>
  <c r="F6366"/>
  <c r="R6362" l="1"/>
  <c r="A6362"/>
  <c r="B6362" s="1"/>
  <c r="D6359"/>
  <c r="E6363"/>
  <c r="O6363" s="1"/>
  <c r="C6367"/>
  <c r="F6367"/>
  <c r="A6363" l="1"/>
  <c r="B6363" s="1"/>
  <c r="S6362"/>
  <c r="P6362"/>
  <c r="R6363"/>
  <c r="D6360"/>
  <c r="E6364"/>
  <c r="A6364" s="1"/>
  <c r="B6364" s="1"/>
  <c r="C6368"/>
  <c r="F6368"/>
  <c r="K6368" s="1"/>
  <c r="S6364" l="1"/>
  <c r="P6364"/>
  <c r="O6364"/>
  <c r="S6363"/>
  <c r="P6363"/>
  <c r="R6364"/>
  <c r="D6361"/>
  <c r="E6365"/>
  <c r="O6365" s="1"/>
  <c r="C6369"/>
  <c r="F6369"/>
  <c r="K6369" s="1"/>
  <c r="R6365" l="1"/>
  <c r="A6365"/>
  <c r="B6365" s="1"/>
  <c r="D6362"/>
  <c r="E6366"/>
  <c r="C6370"/>
  <c r="F6370"/>
  <c r="A6366" l="1"/>
  <c r="B6366" s="1"/>
  <c r="S6365"/>
  <c r="P6365"/>
  <c r="D6363"/>
  <c r="E6367"/>
  <c r="A6367" s="1"/>
  <c r="B6367" s="1"/>
  <c r="C6371"/>
  <c r="F6371"/>
  <c r="K6371" s="1"/>
  <c r="S6367" l="1"/>
  <c r="P6367"/>
  <c r="D6364"/>
  <c r="E6368"/>
  <c r="R6368" s="1"/>
  <c r="C6372"/>
  <c r="F6372"/>
  <c r="K6372" s="1"/>
  <c r="O6368" l="1"/>
  <c r="A6368"/>
  <c r="B6368" s="1"/>
  <c r="D6365"/>
  <c r="E6369"/>
  <c r="A6369" s="1"/>
  <c r="B6369" s="1"/>
  <c r="C6373"/>
  <c r="F6373"/>
  <c r="K6373" s="1"/>
  <c r="S6368" l="1"/>
  <c r="P6368"/>
  <c r="S6369"/>
  <c r="P6369"/>
  <c r="R6369"/>
  <c r="O6369"/>
  <c r="D6366"/>
  <c r="E6370"/>
  <c r="C6374"/>
  <c r="F6374"/>
  <c r="K6374" s="1"/>
  <c r="A6370" l="1"/>
  <c r="D6367"/>
  <c r="E6371"/>
  <c r="C6375"/>
  <c r="F6375"/>
  <c r="K6375" s="1"/>
  <c r="A6371" l="1"/>
  <c r="B6371" s="1"/>
  <c r="B6370"/>
  <c r="R6371"/>
  <c r="O6371"/>
  <c r="D6368"/>
  <c r="E6372"/>
  <c r="C6376"/>
  <c r="F6376"/>
  <c r="K6376" s="1"/>
  <c r="S6370" l="1"/>
  <c r="P6370"/>
  <c r="O6372"/>
  <c r="A6372"/>
  <c r="B6372" s="1"/>
  <c r="S6371"/>
  <c r="P6371"/>
  <c r="R6372"/>
  <c r="D6369"/>
  <c r="E6373"/>
  <c r="C6377"/>
  <c r="F6377"/>
  <c r="K6377" s="1"/>
  <c r="S6372" l="1"/>
  <c r="P6372"/>
  <c r="A6373"/>
  <c r="B6373" s="1"/>
  <c r="O6373"/>
  <c r="R6373"/>
  <c r="D6370"/>
  <c r="E6374"/>
  <c r="A6374" s="1"/>
  <c r="B6374" s="1"/>
  <c r="C6378"/>
  <c r="F6378"/>
  <c r="K6378" s="1"/>
  <c r="S6374" l="1"/>
  <c r="P6374"/>
  <c r="S6373"/>
  <c r="P6373"/>
  <c r="R6374"/>
  <c r="O6374"/>
  <c r="D6371"/>
  <c r="E6375"/>
  <c r="O6375" s="1"/>
  <c r="C6379"/>
  <c r="F6379"/>
  <c r="K6379" s="1"/>
  <c r="R6375" l="1"/>
  <c r="A6375"/>
  <c r="B6375" s="1"/>
  <c r="D6372"/>
  <c r="E6376"/>
  <c r="R6376" s="1"/>
  <c r="C6380"/>
  <c r="F6380"/>
  <c r="K6380" s="1"/>
  <c r="A6376" l="1"/>
  <c r="B6376" s="1"/>
  <c r="S6376" s="1"/>
  <c r="O6376"/>
  <c r="S6375"/>
  <c r="P6375"/>
  <c r="D6373"/>
  <c r="E6377"/>
  <c r="A6377" s="1"/>
  <c r="B6377" s="1"/>
  <c r="C6381"/>
  <c r="F6381"/>
  <c r="K6381" s="1"/>
  <c r="P6376" l="1"/>
  <c r="S6377"/>
  <c r="P6377"/>
  <c r="O6377"/>
  <c r="R6377"/>
  <c r="D6374"/>
  <c r="E6378"/>
  <c r="R6378" s="1"/>
  <c r="C6382"/>
  <c r="F6382"/>
  <c r="K6382" s="1"/>
  <c r="O6378" l="1"/>
  <c r="A6378"/>
  <c r="B6378" s="1"/>
  <c r="D6375"/>
  <c r="E6379"/>
  <c r="A6379" s="1"/>
  <c r="B6379" s="1"/>
  <c r="C6383"/>
  <c r="F6383"/>
  <c r="K6383" s="1"/>
  <c r="S6379" l="1"/>
  <c r="P6379"/>
  <c r="R6379"/>
  <c r="S6378"/>
  <c r="P6378"/>
  <c r="O6379"/>
  <c r="D6376"/>
  <c r="E6380"/>
  <c r="A6380" s="1"/>
  <c r="B6380" s="1"/>
  <c r="C6384"/>
  <c r="F6384"/>
  <c r="K6384" s="1"/>
  <c r="S6380" l="1"/>
  <c r="P6380"/>
  <c r="R6380"/>
  <c r="O6380"/>
  <c r="D6377"/>
  <c r="E6381"/>
  <c r="R6381" s="1"/>
  <c r="C6385"/>
  <c r="F6385"/>
  <c r="K6385" s="1"/>
  <c r="A6381" l="1"/>
  <c r="B6381" s="1"/>
  <c r="S6381" s="1"/>
  <c r="O6381"/>
  <c r="D6378"/>
  <c r="E6382"/>
  <c r="C6386"/>
  <c r="F6386"/>
  <c r="K6386" s="1"/>
  <c r="P6381" l="1"/>
  <c r="R6382"/>
  <c r="O6382"/>
  <c r="A6382"/>
  <c r="B6382" s="1"/>
  <c r="D6379"/>
  <c r="E6383"/>
  <c r="O6383" s="1"/>
  <c r="C6387"/>
  <c r="F6387"/>
  <c r="K6387" s="1"/>
  <c r="R6383" l="1"/>
  <c r="A6383"/>
  <c r="B6383" s="1"/>
  <c r="S6382"/>
  <c r="P6382"/>
  <c r="D6380"/>
  <c r="E6384"/>
  <c r="C6388"/>
  <c r="F6388"/>
  <c r="K6388" s="1"/>
  <c r="S6383" l="1"/>
  <c r="P6383"/>
  <c r="O6384"/>
  <c r="A6384"/>
  <c r="B6384" s="1"/>
  <c r="R6384"/>
  <c r="D6381"/>
  <c r="E6385"/>
  <c r="A6385" s="1"/>
  <c r="B6385" s="1"/>
  <c r="C6389"/>
  <c r="F6389"/>
  <c r="K6389" s="1"/>
  <c r="S6385" l="1"/>
  <c r="P6385"/>
  <c r="S6384"/>
  <c r="P6384"/>
  <c r="O6385"/>
  <c r="R6385"/>
  <c r="D6382"/>
  <c r="E6386"/>
  <c r="C6390"/>
  <c r="F6390"/>
  <c r="K6390" s="1"/>
  <c r="A6386" l="1"/>
  <c r="B6386" s="1"/>
  <c r="R6386"/>
  <c r="O6386"/>
  <c r="D6383"/>
  <c r="E6387"/>
  <c r="C6391"/>
  <c r="F6391"/>
  <c r="K6391" s="1"/>
  <c r="S6386" l="1"/>
  <c r="P6386"/>
  <c r="A6387"/>
  <c r="B6387" s="1"/>
  <c r="R6387"/>
  <c r="O6387"/>
  <c r="D6384"/>
  <c r="E6388"/>
  <c r="O6388" s="1"/>
  <c r="C6392"/>
  <c r="F6392"/>
  <c r="K6392" s="1"/>
  <c r="S6387" l="1"/>
  <c r="P6387"/>
  <c r="A6388"/>
  <c r="B6388" s="1"/>
  <c r="R6388"/>
  <c r="D6385"/>
  <c r="E6389"/>
  <c r="O6389" s="1"/>
  <c r="C6393"/>
  <c r="F6393"/>
  <c r="K6393" s="1"/>
  <c r="A6389" l="1"/>
  <c r="B6389" s="1"/>
  <c r="S6388"/>
  <c r="P6388"/>
  <c r="R6389"/>
  <c r="D6386"/>
  <c r="E6390"/>
  <c r="A6390" s="1"/>
  <c r="B6390" s="1"/>
  <c r="C6394"/>
  <c r="F6394"/>
  <c r="K6394" s="1"/>
  <c r="O6390" l="1"/>
  <c r="S6390"/>
  <c r="P6390"/>
  <c r="R6390"/>
  <c r="S6389"/>
  <c r="P6389"/>
  <c r="D6387"/>
  <c r="E6391"/>
  <c r="R6391" s="1"/>
  <c r="C6395"/>
  <c r="F6395"/>
  <c r="K6395" s="1"/>
  <c r="O6391" l="1"/>
  <c r="A6391"/>
  <c r="B6391" s="1"/>
  <c r="D6388"/>
  <c r="E6392"/>
  <c r="O6392" s="1"/>
  <c r="C6396"/>
  <c r="F6396"/>
  <c r="S6391" l="1"/>
  <c r="P6391"/>
  <c r="A6392"/>
  <c r="B6392" s="1"/>
  <c r="R6392"/>
  <c r="D6389"/>
  <c r="E6393"/>
  <c r="R6393" s="1"/>
  <c r="C6397"/>
  <c r="F6397"/>
  <c r="O6393" l="1"/>
  <c r="S6392"/>
  <c r="P6392"/>
  <c r="A6393"/>
  <c r="B6393" s="1"/>
  <c r="D6390"/>
  <c r="E6394"/>
  <c r="R6394" s="1"/>
  <c r="C6398"/>
  <c r="F6398"/>
  <c r="K6398" s="1"/>
  <c r="A6394" l="1"/>
  <c r="B6394" s="1"/>
  <c r="S6393"/>
  <c r="P6393"/>
  <c r="O6394"/>
  <c r="D6391"/>
  <c r="E6395"/>
  <c r="A6395" s="1"/>
  <c r="B6395" s="1"/>
  <c r="C6399"/>
  <c r="F6399"/>
  <c r="K6399" s="1"/>
  <c r="O6395" l="1"/>
  <c r="S6395"/>
  <c r="P6395"/>
  <c r="R6395"/>
  <c r="S6394"/>
  <c r="P6394"/>
  <c r="D6392"/>
  <c r="E6396"/>
  <c r="A6396" s="1"/>
  <c r="B6396" s="1"/>
  <c r="C6400"/>
  <c r="F6400"/>
  <c r="D6393" l="1"/>
  <c r="E6397"/>
  <c r="C6401"/>
  <c r="F6401"/>
  <c r="K6401" s="1"/>
  <c r="A6397" l="1"/>
  <c r="B6397" s="1"/>
  <c r="D6394"/>
  <c r="E6398"/>
  <c r="O6398" s="1"/>
  <c r="C6402"/>
  <c r="F6402"/>
  <c r="K6402" s="1"/>
  <c r="R6398" l="1"/>
  <c r="A6398"/>
  <c r="B6398" s="1"/>
  <c r="S6397"/>
  <c r="P6397"/>
  <c r="D6395"/>
  <c r="E6399"/>
  <c r="C6403"/>
  <c r="F6403"/>
  <c r="K6403" s="1"/>
  <c r="S6398" l="1"/>
  <c r="P6398"/>
  <c r="A6399"/>
  <c r="B6399" s="1"/>
  <c r="O6399"/>
  <c r="R6399"/>
  <c r="D6396"/>
  <c r="E6400"/>
  <c r="A6400" s="1"/>
  <c r="C6404"/>
  <c r="F6404"/>
  <c r="K6404" s="1"/>
  <c r="B6400" l="1"/>
  <c r="S6399"/>
  <c r="P6399"/>
  <c r="D6397"/>
  <c r="E6401"/>
  <c r="A6401" s="1"/>
  <c r="B6401" s="1"/>
  <c r="C6405"/>
  <c r="F6405"/>
  <c r="K6405" s="1"/>
  <c r="S6401" l="1"/>
  <c r="P6401"/>
  <c r="R6401"/>
  <c r="S6400"/>
  <c r="P6400"/>
  <c r="O6401"/>
  <c r="D6398"/>
  <c r="E6402"/>
  <c r="R6402" s="1"/>
  <c r="C6406"/>
  <c r="F6406"/>
  <c r="K6406" s="1"/>
  <c r="O6402" l="1"/>
  <c r="A6402"/>
  <c r="B6402" s="1"/>
  <c r="D6399"/>
  <c r="E6403"/>
  <c r="A6403" s="1"/>
  <c r="B6403" s="1"/>
  <c r="C6407"/>
  <c r="F6407"/>
  <c r="K6407" s="1"/>
  <c r="S6403" l="1"/>
  <c r="P6403"/>
  <c r="S6402"/>
  <c r="P6402"/>
  <c r="R6403"/>
  <c r="O6403"/>
  <c r="D6400"/>
  <c r="E6404"/>
  <c r="C6408"/>
  <c r="F6408"/>
  <c r="K6408" s="1"/>
  <c r="A6404" l="1"/>
  <c r="B6404" s="1"/>
  <c r="R6404"/>
  <c r="O6404"/>
  <c r="D6401"/>
  <c r="E6405"/>
  <c r="C6409"/>
  <c r="F6409"/>
  <c r="K6409" s="1"/>
  <c r="S6404" l="1"/>
  <c r="P6404"/>
  <c r="O6405"/>
  <c r="A6405"/>
  <c r="B6405" s="1"/>
  <c r="R6405"/>
  <c r="D6402"/>
  <c r="E6406"/>
  <c r="A6406" s="1"/>
  <c r="B6406" s="1"/>
  <c r="C6410"/>
  <c r="F6410"/>
  <c r="K6410" s="1"/>
  <c r="S6406" l="1"/>
  <c r="P6406"/>
  <c r="S6405"/>
  <c r="P6405"/>
  <c r="O6406"/>
  <c r="R6406"/>
  <c r="D6403"/>
  <c r="E6407"/>
  <c r="C6411"/>
  <c r="F6411"/>
  <c r="K6411" s="1"/>
  <c r="A6407" l="1"/>
  <c r="B6407" s="1"/>
  <c r="R6407"/>
  <c r="O6407"/>
  <c r="D6404"/>
  <c r="E6408"/>
  <c r="C6412"/>
  <c r="F6412"/>
  <c r="K6412" s="1"/>
  <c r="S6407" l="1"/>
  <c r="P6407"/>
  <c r="A6408"/>
  <c r="B6408" s="1"/>
  <c r="O6408"/>
  <c r="R6408"/>
  <c r="D6405"/>
  <c r="E6409"/>
  <c r="O6409" s="1"/>
  <c r="C6413"/>
  <c r="F6413"/>
  <c r="K6413" s="1"/>
  <c r="S6408" l="1"/>
  <c r="P6408"/>
  <c r="A6409"/>
  <c r="B6409" s="1"/>
  <c r="R6409"/>
  <c r="D6406"/>
  <c r="E6410"/>
  <c r="O6410" s="1"/>
  <c r="C6414"/>
  <c r="F6414"/>
  <c r="K6414" s="1"/>
  <c r="A6410" l="1"/>
  <c r="B6410" s="1"/>
  <c r="S6409"/>
  <c r="P6409"/>
  <c r="R6410"/>
  <c r="D6407"/>
  <c r="E6411"/>
  <c r="A6411" s="1"/>
  <c r="B6411" s="1"/>
  <c r="C6415"/>
  <c r="F6415"/>
  <c r="K6415" s="1"/>
  <c r="O6411" l="1"/>
  <c r="S6411"/>
  <c r="P6411"/>
  <c r="R6411"/>
  <c r="S6410"/>
  <c r="P6410"/>
  <c r="D6408"/>
  <c r="E6412"/>
  <c r="O6412" s="1"/>
  <c r="C6416"/>
  <c r="F6416"/>
  <c r="K6416" s="1"/>
  <c r="R6412" l="1"/>
  <c r="A6412"/>
  <c r="B6412" s="1"/>
  <c r="D6409"/>
  <c r="E6413"/>
  <c r="C6417"/>
  <c r="F6417"/>
  <c r="K6417" s="1"/>
  <c r="A6413" l="1"/>
  <c r="B6413" s="1"/>
  <c r="S6412"/>
  <c r="P6412"/>
  <c r="O6413"/>
  <c r="R6413"/>
  <c r="D6410"/>
  <c r="E6414"/>
  <c r="O6414" s="1"/>
  <c r="C6418"/>
  <c r="F6418"/>
  <c r="K6418" s="1"/>
  <c r="A6414" l="1"/>
  <c r="B6414" s="1"/>
  <c r="S6413"/>
  <c r="P6413"/>
  <c r="R6414"/>
  <c r="D6411"/>
  <c r="E6415"/>
  <c r="R6415" s="1"/>
  <c r="C6419"/>
  <c r="F6419"/>
  <c r="K6419" s="1"/>
  <c r="A6415" l="1"/>
  <c r="B6415" s="1"/>
  <c r="S6414"/>
  <c r="P6414"/>
  <c r="O6415"/>
  <c r="D6412"/>
  <c r="E6416"/>
  <c r="A6416" s="1"/>
  <c r="B6416" s="1"/>
  <c r="C6420"/>
  <c r="F6420"/>
  <c r="K6420" s="1"/>
  <c r="R6416" l="1"/>
  <c r="S6416"/>
  <c r="P6416"/>
  <c r="O6416"/>
  <c r="S6415"/>
  <c r="P6415"/>
  <c r="D6413"/>
  <c r="E6417"/>
  <c r="R6417" s="1"/>
  <c r="C6421"/>
  <c r="F6421"/>
  <c r="K6421" s="1"/>
  <c r="A6417" l="1"/>
  <c r="B6417" s="1"/>
  <c r="S6417" s="1"/>
  <c r="O6417"/>
  <c r="D6414"/>
  <c r="E6418"/>
  <c r="C6422"/>
  <c r="F6422"/>
  <c r="K6422" s="1"/>
  <c r="P6417" l="1"/>
  <c r="O6418"/>
  <c r="R6418"/>
  <c r="A6418"/>
  <c r="B6418" s="1"/>
  <c r="D6415"/>
  <c r="E6419"/>
  <c r="O6419" s="1"/>
  <c r="C6423"/>
  <c r="F6423"/>
  <c r="K6423" s="1"/>
  <c r="R6419" l="1"/>
  <c r="S6418"/>
  <c r="P6418"/>
  <c r="A6419"/>
  <c r="B6419" s="1"/>
  <c r="D6416"/>
  <c r="E6420"/>
  <c r="C6424"/>
  <c r="F6424"/>
  <c r="K6424" s="1"/>
  <c r="R6420" l="1"/>
  <c r="O6420"/>
  <c r="S6419"/>
  <c r="P6419"/>
  <c r="A6420"/>
  <c r="B6420" s="1"/>
  <c r="D6417"/>
  <c r="E6421"/>
  <c r="O6421" s="1"/>
  <c r="C6425"/>
  <c r="F6425"/>
  <c r="K6425" s="1"/>
  <c r="S6420" l="1"/>
  <c r="P6420"/>
  <c r="A6421"/>
  <c r="B6421" s="1"/>
  <c r="R6421"/>
  <c r="D6418"/>
  <c r="E6422"/>
  <c r="R6422" s="1"/>
  <c r="C6426"/>
  <c r="F6426"/>
  <c r="K6426" s="1"/>
  <c r="O6422" l="1"/>
  <c r="S6421"/>
  <c r="P6421"/>
  <c r="A6422"/>
  <c r="B6422" s="1"/>
  <c r="D6419"/>
  <c r="E6423"/>
  <c r="C6427"/>
  <c r="F6427"/>
  <c r="R6423" l="1"/>
  <c r="O6423"/>
  <c r="S6422"/>
  <c r="P6422"/>
  <c r="A6423"/>
  <c r="B6423" s="1"/>
  <c r="D6420"/>
  <c r="E6424"/>
  <c r="R6424" s="1"/>
  <c r="C6428"/>
  <c r="F6428"/>
  <c r="O6424" l="1"/>
  <c r="A6424"/>
  <c r="B6424" s="1"/>
  <c r="S6423"/>
  <c r="P6423"/>
  <c r="D6421"/>
  <c r="E6425"/>
  <c r="O6425" s="1"/>
  <c r="C6429"/>
  <c r="F6429"/>
  <c r="K6429" s="1"/>
  <c r="S6424" l="1"/>
  <c r="P6424"/>
  <c r="A6425"/>
  <c r="B6425" s="1"/>
  <c r="R6425"/>
  <c r="D6422"/>
  <c r="E6426"/>
  <c r="O6426" s="1"/>
  <c r="C6430"/>
  <c r="F6430"/>
  <c r="K6430" s="1"/>
  <c r="A6426" l="1"/>
  <c r="B6426" s="1"/>
  <c r="S6426" s="1"/>
  <c r="S6425"/>
  <c r="P6425"/>
  <c r="P6426"/>
  <c r="R6426"/>
  <c r="D6423"/>
  <c r="E6427"/>
  <c r="A6427" s="1"/>
  <c r="B6427" s="1"/>
  <c r="C6431"/>
  <c r="F6431"/>
  <c r="S6427" l="1"/>
  <c r="P6427"/>
  <c r="D6424"/>
  <c r="E6428"/>
  <c r="C6432"/>
  <c r="F6432"/>
  <c r="K6432" s="1"/>
  <c r="A6428" l="1"/>
  <c r="B6428" s="1"/>
  <c r="D6425"/>
  <c r="E6429"/>
  <c r="O6429" s="1"/>
  <c r="C6433"/>
  <c r="F6433"/>
  <c r="K6433" s="1"/>
  <c r="A6429" l="1"/>
  <c r="B6429" s="1"/>
  <c r="R6429"/>
  <c r="D6426"/>
  <c r="E6430"/>
  <c r="R6430" s="1"/>
  <c r="C6434"/>
  <c r="F6434"/>
  <c r="K6434" s="1"/>
  <c r="A6430" l="1"/>
  <c r="B6430" s="1"/>
  <c r="P6430" s="1"/>
  <c r="S6429"/>
  <c r="P6429"/>
  <c r="O6430"/>
  <c r="D6427"/>
  <c r="E6431"/>
  <c r="C6435"/>
  <c r="F6435"/>
  <c r="K6435" s="1"/>
  <c r="S6430" l="1"/>
  <c r="A6431"/>
  <c r="D6428"/>
  <c r="E6432"/>
  <c r="C6436"/>
  <c r="F6436"/>
  <c r="K6436" s="1"/>
  <c r="A6432" l="1"/>
  <c r="B6432" s="1"/>
  <c r="R6432"/>
  <c r="B6431"/>
  <c r="O6432"/>
  <c r="D6429"/>
  <c r="E6433"/>
  <c r="C6437"/>
  <c r="F6437"/>
  <c r="K6437" s="1"/>
  <c r="S6432" l="1"/>
  <c r="P6432"/>
  <c r="A6433"/>
  <c r="B6433" s="1"/>
  <c r="O6433"/>
  <c r="R6433"/>
  <c r="D6430"/>
  <c r="E6434"/>
  <c r="R6434" s="1"/>
  <c r="C6438"/>
  <c r="F6438"/>
  <c r="K6438" s="1"/>
  <c r="A6434" l="1"/>
  <c r="B6434" s="1"/>
  <c r="S6434" s="1"/>
  <c r="P6433"/>
  <c r="S6433"/>
  <c r="O6434"/>
  <c r="D6431"/>
  <c r="E6435"/>
  <c r="C6439"/>
  <c r="F6439"/>
  <c r="K6439" s="1"/>
  <c r="P6434" l="1"/>
  <c r="A6435"/>
  <c r="B6435" s="1"/>
  <c r="O6435"/>
  <c r="R6435"/>
  <c r="D6432"/>
  <c r="E6436"/>
  <c r="C6440"/>
  <c r="F6440"/>
  <c r="K6440" s="1"/>
  <c r="S6435" l="1"/>
  <c r="P6435"/>
  <c r="A6436"/>
  <c r="B6436" s="1"/>
  <c r="R6436"/>
  <c r="O6436"/>
  <c r="D6433"/>
  <c r="E6437"/>
  <c r="A6437" s="1"/>
  <c r="B6437" s="1"/>
  <c r="C6441"/>
  <c r="F6441"/>
  <c r="K6441" s="1"/>
  <c r="P6437" l="1"/>
  <c r="S6437"/>
  <c r="S6436"/>
  <c r="P6436"/>
  <c r="R6437"/>
  <c r="O6437"/>
  <c r="D6434"/>
  <c r="E6438"/>
  <c r="A6438" s="1"/>
  <c r="B6438" s="1"/>
  <c r="C6442"/>
  <c r="F6442"/>
  <c r="K6442" s="1"/>
  <c r="S6438" l="1"/>
  <c r="P6438"/>
  <c r="R6438"/>
  <c r="O6438"/>
  <c r="D6435"/>
  <c r="E6439"/>
  <c r="R6439" s="1"/>
  <c r="C6443"/>
  <c r="F6443"/>
  <c r="K6443" s="1"/>
  <c r="O6439" l="1"/>
  <c r="A6439"/>
  <c r="B6439" s="1"/>
  <c r="D6436"/>
  <c r="E6440"/>
  <c r="A6440" s="1"/>
  <c r="B6440" s="1"/>
  <c r="C6444"/>
  <c r="F6444"/>
  <c r="K6444" s="1"/>
  <c r="S6440" l="1"/>
  <c r="P6440"/>
  <c r="S6439"/>
  <c r="P6439"/>
  <c r="R6440"/>
  <c r="O6440"/>
  <c r="D6437"/>
  <c r="E6441"/>
  <c r="C6445"/>
  <c r="F6445"/>
  <c r="K6445" s="1"/>
  <c r="A6441" l="1"/>
  <c r="B6441" s="1"/>
  <c r="O6441"/>
  <c r="R6441"/>
  <c r="D6438"/>
  <c r="E6442"/>
  <c r="C6446"/>
  <c r="F6446"/>
  <c r="K6446" s="1"/>
  <c r="P6441" l="1"/>
  <c r="S6441"/>
  <c r="O6442"/>
  <c r="A6442"/>
  <c r="B6442" s="1"/>
  <c r="R6442"/>
  <c r="D6439"/>
  <c r="E6443"/>
  <c r="A6443" s="1"/>
  <c r="B6443" s="1"/>
  <c r="C6447"/>
  <c r="F6447"/>
  <c r="K6447" s="1"/>
  <c r="S6443" l="1"/>
  <c r="P6443"/>
  <c r="S6442"/>
  <c r="P6442"/>
  <c r="O6443"/>
  <c r="R6443"/>
  <c r="D6440"/>
  <c r="E6444"/>
  <c r="C6448"/>
  <c r="F6448"/>
  <c r="K6448" s="1"/>
  <c r="A6444" l="1"/>
  <c r="B6444" s="1"/>
  <c r="R6444"/>
  <c r="O6444"/>
  <c r="D6441"/>
  <c r="E6445"/>
  <c r="C6449"/>
  <c r="F6449"/>
  <c r="K6449" s="1"/>
  <c r="S6444" l="1"/>
  <c r="P6444"/>
  <c r="A6445"/>
  <c r="B6445" s="1"/>
  <c r="R6445"/>
  <c r="O6445"/>
  <c r="D6442"/>
  <c r="E6446"/>
  <c r="O6446" s="1"/>
  <c r="C6450"/>
  <c r="F6450"/>
  <c r="K6450" s="1"/>
  <c r="P6445" l="1"/>
  <c r="S6445"/>
  <c r="A6446"/>
  <c r="B6446" s="1"/>
  <c r="R6446"/>
  <c r="D6443"/>
  <c r="E6447"/>
  <c r="A6447" s="1"/>
  <c r="B6447" s="1"/>
  <c r="C6451"/>
  <c r="F6451"/>
  <c r="K6451" s="1"/>
  <c r="S6447" l="1"/>
  <c r="P6447"/>
  <c r="O6447"/>
  <c r="S6446"/>
  <c r="P6446"/>
  <c r="R6447"/>
  <c r="D6444"/>
  <c r="E6448"/>
  <c r="A6448" s="1"/>
  <c r="B6448" s="1"/>
  <c r="C6452"/>
  <c r="F6452"/>
  <c r="K6452" s="1"/>
  <c r="R6448" l="1"/>
  <c r="S6448"/>
  <c r="P6448"/>
  <c r="O6448"/>
  <c r="D6445"/>
  <c r="E6449"/>
  <c r="O6449" s="1"/>
  <c r="C6453"/>
  <c r="F6453"/>
  <c r="K6453" s="1"/>
  <c r="A6449" l="1"/>
  <c r="B6449" s="1"/>
  <c r="R6449"/>
  <c r="D6446"/>
  <c r="E6450"/>
  <c r="O6450" s="1"/>
  <c r="C6454"/>
  <c r="F6454"/>
  <c r="K6454" s="1"/>
  <c r="A6450" l="1"/>
  <c r="B6450" s="1"/>
  <c r="R6450"/>
  <c r="P6449"/>
  <c r="S6449"/>
  <c r="D6447"/>
  <c r="E6451"/>
  <c r="O6451" s="1"/>
  <c r="C6455"/>
  <c r="F6455"/>
  <c r="K6455" s="1"/>
  <c r="A6451" l="1"/>
  <c r="B6451" s="1"/>
  <c r="S6450"/>
  <c r="P6450"/>
  <c r="R6451"/>
  <c r="D6448"/>
  <c r="E6452"/>
  <c r="A6452" s="1"/>
  <c r="B6452" s="1"/>
  <c r="C6456"/>
  <c r="F6456"/>
  <c r="K6456" s="1"/>
  <c r="O6452" l="1"/>
  <c r="S6452"/>
  <c r="P6452"/>
  <c r="R6452"/>
  <c r="S6451"/>
  <c r="P6451"/>
  <c r="D6449"/>
  <c r="E6453"/>
  <c r="O6453" s="1"/>
  <c r="C6457"/>
  <c r="F6457"/>
  <c r="A6453" l="1"/>
  <c r="B6453" s="1"/>
  <c r="P6453" s="1"/>
  <c r="R6453"/>
  <c r="D6450"/>
  <c r="E6454"/>
  <c r="R6454" s="1"/>
  <c r="C6458"/>
  <c r="F6458"/>
  <c r="A6454" l="1"/>
  <c r="B6454" s="1"/>
  <c r="S6454" s="1"/>
  <c r="S6453"/>
  <c r="O6454"/>
  <c r="D6451"/>
  <c r="E6455"/>
  <c r="R6455" s="1"/>
  <c r="C6459"/>
  <c r="F6459"/>
  <c r="K6459" s="1"/>
  <c r="P6454" l="1"/>
  <c r="O6455"/>
  <c r="A6455"/>
  <c r="B6455" s="1"/>
  <c r="D6452"/>
  <c r="E6456"/>
  <c r="C6460"/>
  <c r="F6460"/>
  <c r="K6460" s="1"/>
  <c r="A6456" l="1"/>
  <c r="B6456" s="1"/>
  <c r="R6456"/>
  <c r="S6455"/>
  <c r="P6455"/>
  <c r="O6456"/>
  <c r="D6453"/>
  <c r="E6457"/>
  <c r="A6457" s="1"/>
  <c r="B6457" s="1"/>
  <c r="C6461"/>
  <c r="F6461"/>
  <c r="S6456" l="1"/>
  <c r="P6456"/>
  <c r="D6454"/>
  <c r="E6458"/>
  <c r="C6462"/>
  <c r="F6462"/>
  <c r="K6462" s="1"/>
  <c r="A6458" l="1"/>
  <c r="B6458" s="1"/>
  <c r="D6455"/>
  <c r="E6459"/>
  <c r="R6459" s="1"/>
  <c r="C6463"/>
  <c r="F6463"/>
  <c r="K6463" s="1"/>
  <c r="O6459" l="1"/>
  <c r="S6458"/>
  <c r="P6458"/>
  <c r="A6459"/>
  <c r="B6459" s="1"/>
  <c r="D6456"/>
  <c r="E6460"/>
  <c r="A6460" s="1"/>
  <c r="B6460" s="1"/>
  <c r="C6464"/>
  <c r="F6464"/>
  <c r="K6464" s="1"/>
  <c r="S6460" l="1"/>
  <c r="P6460"/>
  <c r="R6460"/>
  <c r="O6460"/>
  <c r="S6459"/>
  <c r="P6459"/>
  <c r="D6457"/>
  <c r="E6461"/>
  <c r="C6465"/>
  <c r="F6465"/>
  <c r="K6465" s="1"/>
  <c r="A6461" l="1"/>
  <c r="B6461" s="1"/>
  <c r="D6458"/>
  <c r="E6462"/>
  <c r="O6462" s="1"/>
  <c r="C6466"/>
  <c r="F6466"/>
  <c r="K6466" s="1"/>
  <c r="A6462" l="1"/>
  <c r="B6462" s="1"/>
  <c r="P6462" s="1"/>
  <c r="P6461"/>
  <c r="S6461"/>
  <c r="R6462"/>
  <c r="S6462"/>
  <c r="D6459"/>
  <c r="E6463"/>
  <c r="R6463" s="1"/>
  <c r="C6467"/>
  <c r="F6467"/>
  <c r="K6467" s="1"/>
  <c r="O6463" l="1"/>
  <c r="A6463"/>
  <c r="B6463" s="1"/>
  <c r="D6460"/>
  <c r="E6464"/>
  <c r="O6464" s="1"/>
  <c r="C6468"/>
  <c r="F6468"/>
  <c r="K6468" s="1"/>
  <c r="S6463" l="1"/>
  <c r="P6463"/>
  <c r="A6464"/>
  <c r="B6464" s="1"/>
  <c r="R6464"/>
  <c r="D6461"/>
  <c r="E6465"/>
  <c r="O6465" s="1"/>
  <c r="C6469"/>
  <c r="F6469"/>
  <c r="K6469" s="1"/>
  <c r="R6465" l="1"/>
  <c r="S6464"/>
  <c r="P6464"/>
  <c r="A6465"/>
  <c r="B6465" s="1"/>
  <c r="D6462"/>
  <c r="E6466"/>
  <c r="C6470"/>
  <c r="F6470"/>
  <c r="K6470" s="1"/>
  <c r="O6466" l="1"/>
  <c r="R6466"/>
  <c r="P6465"/>
  <c r="S6465"/>
  <c r="A6466"/>
  <c r="B6466" s="1"/>
  <c r="D6463"/>
  <c r="E6467"/>
  <c r="O6467" s="1"/>
  <c r="C6471"/>
  <c r="F6471"/>
  <c r="K6471" s="1"/>
  <c r="S6466" l="1"/>
  <c r="P6466"/>
  <c r="A6467"/>
  <c r="B6467" s="1"/>
  <c r="R6467"/>
  <c r="D6464"/>
  <c r="E6468"/>
  <c r="R6468" s="1"/>
  <c r="C6472"/>
  <c r="F6472"/>
  <c r="K6472" s="1"/>
  <c r="O6468" l="1"/>
  <c r="S6467"/>
  <c r="P6467"/>
  <c r="A6468"/>
  <c r="B6468" s="1"/>
  <c r="D6465"/>
  <c r="E6469"/>
  <c r="A6469" s="1"/>
  <c r="B6469" s="1"/>
  <c r="C6473"/>
  <c r="F6473"/>
  <c r="K6473" s="1"/>
  <c r="P6469" l="1"/>
  <c r="S6469"/>
  <c r="R6469"/>
  <c r="O6469"/>
  <c r="S6468"/>
  <c r="P6468"/>
  <c r="D6466"/>
  <c r="E6470"/>
  <c r="R6470" s="1"/>
  <c r="C6474"/>
  <c r="F6474"/>
  <c r="K6474" s="1"/>
  <c r="O6470" l="1"/>
  <c r="A6470"/>
  <c r="B6470" s="1"/>
  <c r="D6467"/>
  <c r="E6471"/>
  <c r="C6475"/>
  <c r="F6475"/>
  <c r="K6475" s="1"/>
  <c r="O6471" l="1"/>
  <c r="A6471"/>
  <c r="B6471" s="1"/>
  <c r="S6470"/>
  <c r="P6470"/>
  <c r="R6471"/>
  <c r="D6468"/>
  <c r="E6472"/>
  <c r="A6472" s="1"/>
  <c r="B6472" s="1"/>
  <c r="C6476"/>
  <c r="F6476"/>
  <c r="K6476" s="1"/>
  <c r="S6472" l="1"/>
  <c r="P6472"/>
  <c r="O6472"/>
  <c r="S6471"/>
  <c r="P6471"/>
  <c r="R6472"/>
  <c r="D6469"/>
  <c r="E6473"/>
  <c r="R6473" s="1"/>
  <c r="C6477"/>
  <c r="F6477"/>
  <c r="K6477" s="1"/>
  <c r="O6473" l="1"/>
  <c r="A6473"/>
  <c r="B6473" s="1"/>
  <c r="D6470"/>
  <c r="E6474"/>
  <c r="C6478"/>
  <c r="F6478"/>
  <c r="K6478" s="1"/>
  <c r="A6474" l="1"/>
  <c r="B6474" s="1"/>
  <c r="O6474"/>
  <c r="P6473"/>
  <c r="S6473"/>
  <c r="R6474"/>
  <c r="D6471"/>
  <c r="E6475"/>
  <c r="O6475" s="1"/>
  <c r="C6479"/>
  <c r="F6479"/>
  <c r="K6479" s="1"/>
  <c r="A6475" l="1"/>
  <c r="B6475" s="1"/>
  <c r="S6474"/>
  <c r="P6474"/>
  <c r="R6475"/>
  <c r="D6472"/>
  <c r="E6476"/>
  <c r="O6476" s="1"/>
  <c r="C6480"/>
  <c r="F6480"/>
  <c r="K6480" s="1"/>
  <c r="A6476" l="1"/>
  <c r="B6476" s="1"/>
  <c r="S6475"/>
  <c r="P6475"/>
  <c r="R6476"/>
  <c r="D6473"/>
  <c r="E6477"/>
  <c r="A6477" s="1"/>
  <c r="B6477" s="1"/>
  <c r="C6481"/>
  <c r="F6481"/>
  <c r="K6481" s="1"/>
  <c r="O6477" l="1"/>
  <c r="P6477"/>
  <c r="S6477"/>
  <c r="R6477"/>
  <c r="S6476"/>
  <c r="P6476"/>
  <c r="D6474"/>
  <c r="E6478"/>
  <c r="O6478" s="1"/>
  <c r="C6482"/>
  <c r="F6482"/>
  <c r="K6482" s="1"/>
  <c r="R6478" l="1"/>
  <c r="A6478"/>
  <c r="B6478" s="1"/>
  <c r="D6475"/>
  <c r="E6479"/>
  <c r="O6479" s="1"/>
  <c r="C6483"/>
  <c r="F6483"/>
  <c r="K6483" s="1"/>
  <c r="S6478" l="1"/>
  <c r="P6478"/>
  <c r="A6479"/>
  <c r="B6479" s="1"/>
  <c r="R6479"/>
  <c r="D6476"/>
  <c r="E6480"/>
  <c r="R6480" s="1"/>
  <c r="C6484"/>
  <c r="F6484"/>
  <c r="K6484" s="1"/>
  <c r="O6480" l="1"/>
  <c r="S6479"/>
  <c r="P6479"/>
  <c r="A6480"/>
  <c r="B6480" s="1"/>
  <c r="D6477"/>
  <c r="E6481"/>
  <c r="C6485"/>
  <c r="F6485"/>
  <c r="K6485" s="1"/>
  <c r="R6481" l="1"/>
  <c r="O6481"/>
  <c r="S6480"/>
  <c r="P6480"/>
  <c r="A6481"/>
  <c r="B6481" s="1"/>
  <c r="D6478"/>
  <c r="E6482"/>
  <c r="A6482" s="1"/>
  <c r="B6482" s="1"/>
  <c r="C6486"/>
  <c r="F6486"/>
  <c r="K6486" s="1"/>
  <c r="S6482" l="1"/>
  <c r="P6482"/>
  <c r="P6481"/>
  <c r="S6481"/>
  <c r="O6482"/>
  <c r="R6482"/>
  <c r="D6479"/>
  <c r="E6483"/>
  <c r="C6487"/>
  <c r="F6487"/>
  <c r="K6487" s="1"/>
  <c r="O6483" l="1"/>
  <c r="A6483"/>
  <c r="B6483" s="1"/>
  <c r="R6483"/>
  <c r="D6480"/>
  <c r="E6484"/>
  <c r="C6488"/>
  <c r="F6488"/>
  <c r="A6484" l="1"/>
  <c r="B6484" s="1"/>
  <c r="O6484"/>
  <c r="S6483"/>
  <c r="P6483"/>
  <c r="R6484"/>
  <c r="D6481"/>
  <c r="E6485"/>
  <c r="R6485" s="1"/>
  <c r="C6489"/>
  <c r="F6489"/>
  <c r="S6484" l="1"/>
  <c r="P6484"/>
  <c r="A6485"/>
  <c r="B6485" s="1"/>
  <c r="O6485"/>
  <c r="D6482"/>
  <c r="E6486"/>
  <c r="O6486" s="1"/>
  <c r="C6490"/>
  <c r="F6490"/>
  <c r="K6490" s="1"/>
  <c r="A6486" l="1"/>
  <c r="B6486" s="1"/>
  <c r="S6486" s="1"/>
  <c r="P6485"/>
  <c r="S6485"/>
  <c r="P6486"/>
  <c r="R6486"/>
  <c r="D6483"/>
  <c r="E6487"/>
  <c r="O6487" s="1"/>
  <c r="C6491"/>
  <c r="F6491"/>
  <c r="K6491" s="1"/>
  <c r="A6487" l="1"/>
  <c r="B6487" s="1"/>
  <c r="R6487"/>
  <c r="D6484"/>
  <c r="E6488"/>
  <c r="C6492"/>
  <c r="F6492"/>
  <c r="S6487" l="1"/>
  <c r="P6487"/>
  <c r="A6488"/>
  <c r="B6488" s="1"/>
  <c r="D6485"/>
  <c r="E6489"/>
  <c r="C6493"/>
  <c r="F6493"/>
  <c r="K6493" s="1"/>
  <c r="A6489" l="1"/>
  <c r="B6489" s="1"/>
  <c r="D6486"/>
  <c r="E6490"/>
  <c r="C6494"/>
  <c r="F6494"/>
  <c r="K6494" s="1"/>
  <c r="O6490" l="1"/>
  <c r="R6490"/>
  <c r="P6489"/>
  <c r="S6489"/>
  <c r="A6490"/>
  <c r="B6490" s="1"/>
  <c r="D6487"/>
  <c r="E6491"/>
  <c r="O6491" s="1"/>
  <c r="C6495"/>
  <c r="F6495"/>
  <c r="K6495" s="1"/>
  <c r="A6491" l="1"/>
  <c r="B6491" s="1"/>
  <c r="S6490"/>
  <c r="P6490"/>
  <c r="R6491"/>
  <c r="D6488"/>
  <c r="E6492"/>
  <c r="A6492" s="1"/>
  <c r="C6496"/>
  <c r="F6496"/>
  <c r="K6496" s="1"/>
  <c r="B6492" l="1"/>
  <c r="S6491"/>
  <c r="P6491"/>
  <c r="D6489"/>
  <c r="E6493"/>
  <c r="A6493" s="1"/>
  <c r="B6493" s="1"/>
  <c r="C6497"/>
  <c r="F6497"/>
  <c r="K6497" s="1"/>
  <c r="O6493" l="1"/>
  <c r="P6493"/>
  <c r="S6493"/>
  <c r="R6493"/>
  <c r="S6492"/>
  <c r="P6492"/>
  <c r="D6490"/>
  <c r="E6494"/>
  <c r="R6494" s="1"/>
  <c r="C6498"/>
  <c r="F6498"/>
  <c r="K6498" s="1"/>
  <c r="A6494" l="1"/>
  <c r="B6494" s="1"/>
  <c r="O6494"/>
  <c r="D6491"/>
  <c r="E6495"/>
  <c r="A6495" s="1"/>
  <c r="B6495" s="1"/>
  <c r="C6499"/>
  <c r="F6499"/>
  <c r="K6499" s="1"/>
  <c r="S6495" l="1"/>
  <c r="P6495"/>
  <c r="R6495"/>
  <c r="O6495"/>
  <c r="S6494"/>
  <c r="P6494"/>
  <c r="D6492"/>
  <c r="E6496"/>
  <c r="A6496" s="1"/>
  <c r="B6496" s="1"/>
  <c r="C6500"/>
  <c r="F6500"/>
  <c r="K6500" s="1"/>
  <c r="O6496" l="1"/>
  <c r="S6496"/>
  <c r="P6496"/>
  <c r="R6496"/>
  <c r="D6493"/>
  <c r="E6497"/>
  <c r="C6501"/>
  <c r="F6501"/>
  <c r="K6501" s="1"/>
  <c r="O6497" l="1"/>
  <c r="R6497"/>
  <c r="A6497"/>
  <c r="B6497" s="1"/>
  <c r="D6494"/>
  <c r="E6498"/>
  <c r="R6498" s="1"/>
  <c r="C6502"/>
  <c r="F6502"/>
  <c r="K6502" s="1"/>
  <c r="O6498" l="1"/>
  <c r="A6498"/>
  <c r="B6498" s="1"/>
  <c r="P6497"/>
  <c r="S6497"/>
  <c r="D6495"/>
  <c r="E6499"/>
  <c r="C6503"/>
  <c r="F6503"/>
  <c r="K6503" s="1"/>
  <c r="S6498" l="1"/>
  <c r="P6498"/>
  <c r="A6499"/>
  <c r="B6499" s="1"/>
  <c r="O6499"/>
  <c r="R6499"/>
  <c r="D6496"/>
  <c r="E6500"/>
  <c r="O6500" s="1"/>
  <c r="C6504"/>
  <c r="F6504"/>
  <c r="K6504" s="1"/>
  <c r="S6499" l="1"/>
  <c r="P6499"/>
  <c r="A6500"/>
  <c r="B6500" s="1"/>
  <c r="R6500"/>
  <c r="D6497"/>
  <c r="E6501"/>
  <c r="O6501" s="1"/>
  <c r="C6505"/>
  <c r="F6505"/>
  <c r="K6505" s="1"/>
  <c r="A6501" l="1"/>
  <c r="B6501" s="1"/>
  <c r="S6500"/>
  <c r="P6500"/>
  <c r="R6501"/>
  <c r="D6498"/>
  <c r="E6502"/>
  <c r="O6502" s="1"/>
  <c r="C6506"/>
  <c r="F6506"/>
  <c r="K6506" s="1"/>
  <c r="A6502" l="1"/>
  <c r="B6502" s="1"/>
  <c r="S6502" s="1"/>
  <c r="R6502"/>
  <c r="P6501"/>
  <c r="S6501"/>
  <c r="D6499"/>
  <c r="E6503"/>
  <c r="O6503" s="1"/>
  <c r="C6507"/>
  <c r="F6507"/>
  <c r="K6507" s="1"/>
  <c r="P6502" l="1"/>
  <c r="R6503"/>
  <c r="A6503"/>
  <c r="B6503" s="1"/>
  <c r="D6500"/>
  <c r="E6504"/>
  <c r="O6504" s="1"/>
  <c r="C6508"/>
  <c r="F6508"/>
  <c r="K6508" s="1"/>
  <c r="S6503" l="1"/>
  <c r="P6503"/>
  <c r="A6504"/>
  <c r="B6504" s="1"/>
  <c r="R6504"/>
  <c r="D6501"/>
  <c r="E6505"/>
  <c r="R6505" s="1"/>
  <c r="C6509"/>
  <c r="F6509"/>
  <c r="K6509" s="1"/>
  <c r="A6505" l="1"/>
  <c r="B6505" s="1"/>
  <c r="S6505" s="1"/>
  <c r="S6504"/>
  <c r="P6504"/>
  <c r="O6505"/>
  <c r="D6502"/>
  <c r="E6506"/>
  <c r="A6506" s="1"/>
  <c r="B6506" s="1"/>
  <c r="C6510"/>
  <c r="F6510"/>
  <c r="K6510" s="1"/>
  <c r="P6505" l="1"/>
  <c r="S6506"/>
  <c r="P6506"/>
  <c r="R6506"/>
  <c r="O6506"/>
  <c r="D6503"/>
  <c r="E6507"/>
  <c r="R6507" s="1"/>
  <c r="C6511"/>
  <c r="F6511"/>
  <c r="K6511" s="1"/>
  <c r="O6507" l="1"/>
  <c r="A6507"/>
  <c r="B6507" s="1"/>
  <c r="D6504"/>
  <c r="E6508"/>
  <c r="O6508" s="1"/>
  <c r="C6512"/>
  <c r="F6512"/>
  <c r="K6512" s="1"/>
  <c r="S6507" l="1"/>
  <c r="P6507"/>
  <c r="A6508"/>
  <c r="B6508" s="1"/>
  <c r="R6508"/>
  <c r="D6505"/>
  <c r="E6509"/>
  <c r="R6509" s="1"/>
  <c r="C6513"/>
  <c r="F6513"/>
  <c r="K6513" s="1"/>
  <c r="O6509" l="1"/>
  <c r="S6508"/>
  <c r="P6508"/>
  <c r="A6509"/>
  <c r="B6509" s="1"/>
  <c r="D6506"/>
  <c r="E6510"/>
  <c r="C6514"/>
  <c r="F6514"/>
  <c r="K6514" s="1"/>
  <c r="R6510" l="1"/>
  <c r="O6510"/>
  <c r="S6509"/>
  <c r="P6509"/>
  <c r="A6510"/>
  <c r="B6510" s="1"/>
  <c r="D6507"/>
  <c r="E6511"/>
  <c r="A6511" s="1"/>
  <c r="B6511" s="1"/>
  <c r="C6515"/>
  <c r="F6515"/>
  <c r="K6515" s="1"/>
  <c r="S6511" l="1"/>
  <c r="P6511"/>
  <c r="S6510"/>
  <c r="P6510"/>
  <c r="R6511"/>
  <c r="O6511"/>
  <c r="D6508"/>
  <c r="E6512"/>
  <c r="C6516"/>
  <c r="F6516"/>
  <c r="K6516" s="1"/>
  <c r="O6512" l="1"/>
  <c r="A6512"/>
  <c r="B6512" s="1"/>
  <c r="R6512"/>
  <c r="D6509"/>
  <c r="E6513"/>
  <c r="C6517"/>
  <c r="F6517"/>
  <c r="K6517" s="1"/>
  <c r="O6513" l="1"/>
  <c r="A6513"/>
  <c r="B6513" s="1"/>
  <c r="S6512"/>
  <c r="P6512"/>
  <c r="R6513"/>
  <c r="D6510"/>
  <c r="E6514"/>
  <c r="A6514" s="1"/>
  <c r="B6514" s="1"/>
  <c r="C6518"/>
  <c r="F6518"/>
  <c r="K6518" s="1"/>
  <c r="S6514" l="1"/>
  <c r="P6514"/>
  <c r="R6514"/>
  <c r="S6513"/>
  <c r="P6513"/>
  <c r="O6514"/>
  <c r="D6511"/>
  <c r="E6515"/>
  <c r="O6515" s="1"/>
  <c r="C6519"/>
  <c r="F6519"/>
  <c r="R6515" l="1"/>
  <c r="A6515"/>
  <c r="B6515" s="1"/>
  <c r="D6512"/>
  <c r="E6516"/>
  <c r="C6520"/>
  <c r="F6520"/>
  <c r="O6516" l="1"/>
  <c r="S6515"/>
  <c r="P6515"/>
  <c r="A6516"/>
  <c r="B6516" s="1"/>
  <c r="R6516"/>
  <c r="D6513"/>
  <c r="E6517"/>
  <c r="A6517" s="1"/>
  <c r="B6517" s="1"/>
  <c r="C6521"/>
  <c r="F6521"/>
  <c r="K6521" s="1"/>
  <c r="S6517" l="1"/>
  <c r="P6517"/>
  <c r="S6516"/>
  <c r="P6516"/>
  <c r="O6517"/>
  <c r="R6517"/>
  <c r="D6514"/>
  <c r="E6518"/>
  <c r="C6522"/>
  <c r="F6522"/>
  <c r="K6522" s="1"/>
  <c r="A6518" l="1"/>
  <c r="B6518" s="1"/>
  <c r="R6518"/>
  <c r="O6518"/>
  <c r="D6515"/>
  <c r="E6519"/>
  <c r="A6519" s="1"/>
  <c r="B6519" s="1"/>
  <c r="C6523"/>
  <c r="F6523"/>
  <c r="S6519" l="1"/>
  <c r="P6519"/>
  <c r="S6518"/>
  <c r="P6518"/>
  <c r="D6516"/>
  <c r="E6520"/>
  <c r="C6524"/>
  <c r="F6524"/>
  <c r="K6524" s="1"/>
  <c r="A6520" l="1"/>
  <c r="B6520" s="1"/>
  <c r="D6517"/>
  <c r="E6521"/>
  <c r="C6525"/>
  <c r="F6525"/>
  <c r="K6525" s="1"/>
  <c r="A6521" l="1"/>
  <c r="B6521" s="1"/>
  <c r="O6521"/>
  <c r="R6521"/>
  <c r="D6518"/>
  <c r="E6522"/>
  <c r="A6522" s="1"/>
  <c r="B6522" s="1"/>
  <c r="C6526"/>
  <c r="F6526"/>
  <c r="K6526" s="1"/>
  <c r="S6522" l="1"/>
  <c r="P6522"/>
  <c r="S6521"/>
  <c r="P6521"/>
  <c r="R6522"/>
  <c r="O6522"/>
  <c r="D6519"/>
  <c r="E6523"/>
  <c r="C6527"/>
  <c r="F6527"/>
  <c r="K6527" s="1"/>
  <c r="A6523" l="1"/>
  <c r="D6520"/>
  <c r="E6524"/>
  <c r="C6528"/>
  <c r="F6528"/>
  <c r="K6528" s="1"/>
  <c r="A6524" l="1"/>
  <c r="B6524" s="1"/>
  <c r="B6523"/>
  <c r="O6524"/>
  <c r="R6524"/>
  <c r="D6521"/>
  <c r="E6525"/>
  <c r="C6529"/>
  <c r="F6529"/>
  <c r="K6529" s="1"/>
  <c r="O6525" l="1"/>
  <c r="A6525"/>
  <c r="B6525" s="1"/>
  <c r="S6524"/>
  <c r="P6524"/>
  <c r="R6525"/>
  <c r="D6522"/>
  <c r="E6526"/>
  <c r="O6526" s="1"/>
  <c r="C6530"/>
  <c r="F6530"/>
  <c r="K6530" s="1"/>
  <c r="A6526" l="1"/>
  <c r="B6526" s="1"/>
  <c r="P6525"/>
  <c r="S6525"/>
  <c r="R6526"/>
  <c r="D6523"/>
  <c r="E6527"/>
  <c r="C6531"/>
  <c r="F6531"/>
  <c r="K6531" s="1"/>
  <c r="A6527" l="1"/>
  <c r="B6527" s="1"/>
  <c r="R6527"/>
  <c r="O6527"/>
  <c r="S6526"/>
  <c r="P6526"/>
  <c r="D6524"/>
  <c r="E6528"/>
  <c r="A6528" s="1"/>
  <c r="B6528" s="1"/>
  <c r="C6532"/>
  <c r="F6532"/>
  <c r="K6532" s="1"/>
  <c r="S6528" l="1"/>
  <c r="P6528"/>
  <c r="S6527"/>
  <c r="P6527"/>
  <c r="R6528"/>
  <c r="O6528"/>
  <c r="D6525"/>
  <c r="E6529"/>
  <c r="C6533"/>
  <c r="F6533"/>
  <c r="K6533" s="1"/>
  <c r="O6529" l="1"/>
  <c r="A6529"/>
  <c r="B6529" s="1"/>
  <c r="R6529"/>
  <c r="D6526"/>
  <c r="E6530"/>
  <c r="C6534"/>
  <c r="F6534"/>
  <c r="K6534" s="1"/>
  <c r="O6530" l="1"/>
  <c r="A6530"/>
  <c r="B6530" s="1"/>
  <c r="P6529"/>
  <c r="S6529"/>
  <c r="R6530"/>
  <c r="D6527"/>
  <c r="E6531"/>
  <c r="A6531" s="1"/>
  <c r="B6531" s="1"/>
  <c r="C6535"/>
  <c r="F6535"/>
  <c r="K6535" s="1"/>
  <c r="S6531" l="1"/>
  <c r="P6531"/>
  <c r="R6531"/>
  <c r="S6530"/>
  <c r="P6530"/>
  <c r="O6531"/>
  <c r="D6528"/>
  <c r="E6532"/>
  <c r="O6532" s="1"/>
  <c r="C6536"/>
  <c r="F6536"/>
  <c r="K6536" s="1"/>
  <c r="R6532" l="1"/>
  <c r="A6532"/>
  <c r="B6532" s="1"/>
  <c r="D6529"/>
  <c r="E6533"/>
  <c r="A6533" s="1"/>
  <c r="B6533" s="1"/>
  <c r="C6537"/>
  <c r="F6537"/>
  <c r="K6537" s="1"/>
  <c r="R6533" l="1"/>
  <c r="O6533"/>
  <c r="P6533"/>
  <c r="S6533"/>
  <c r="S6532"/>
  <c r="P6532"/>
  <c r="D6530"/>
  <c r="E6534"/>
  <c r="A6534" s="1"/>
  <c r="B6534" s="1"/>
  <c r="C6538"/>
  <c r="F6538"/>
  <c r="K6538" s="1"/>
  <c r="S6534" l="1"/>
  <c r="P6534"/>
  <c r="O6534"/>
  <c r="R6534"/>
  <c r="D6531"/>
  <c r="E6535"/>
  <c r="O6535" s="1"/>
  <c r="C6539"/>
  <c r="F6539"/>
  <c r="K6539" s="1"/>
  <c r="R6535" l="1"/>
  <c r="A6535"/>
  <c r="B6535" s="1"/>
  <c r="D6532"/>
  <c r="E6536"/>
  <c r="A6536" s="1"/>
  <c r="B6536" s="1"/>
  <c r="C6540"/>
  <c r="F6540"/>
  <c r="K6540" s="1"/>
  <c r="S6536" l="1"/>
  <c r="P6536"/>
  <c r="R6536"/>
  <c r="S6535"/>
  <c r="P6535"/>
  <c r="O6536"/>
  <c r="D6533"/>
  <c r="E6537"/>
  <c r="A6537" s="1"/>
  <c r="B6537" s="1"/>
  <c r="C6541"/>
  <c r="F6541"/>
  <c r="K6541" s="1"/>
  <c r="P6537" l="1"/>
  <c r="S6537"/>
  <c r="R6537"/>
  <c r="O6537"/>
  <c r="D6534"/>
  <c r="E6538"/>
  <c r="R6538" s="1"/>
  <c r="C6542"/>
  <c r="F6542"/>
  <c r="K6542" s="1"/>
  <c r="O6538" l="1"/>
  <c r="A6538"/>
  <c r="B6538" s="1"/>
  <c r="D6535"/>
  <c r="E6539"/>
  <c r="A6539" s="1"/>
  <c r="B6539" s="1"/>
  <c r="C6543"/>
  <c r="F6543"/>
  <c r="K6543" s="1"/>
  <c r="S6539" l="1"/>
  <c r="P6539"/>
  <c r="S6538"/>
  <c r="P6538"/>
  <c r="R6539"/>
  <c r="O6539"/>
  <c r="D6536"/>
  <c r="E6540"/>
  <c r="C6544"/>
  <c r="F6544"/>
  <c r="K6544" s="1"/>
  <c r="A6540" l="1"/>
  <c r="B6540" s="1"/>
  <c r="O6540"/>
  <c r="R6540"/>
  <c r="D6537"/>
  <c r="E6541"/>
  <c r="C6545"/>
  <c r="F6545"/>
  <c r="K6545" s="1"/>
  <c r="S6540" l="1"/>
  <c r="P6540"/>
  <c r="O6541"/>
  <c r="A6541"/>
  <c r="B6541" s="1"/>
  <c r="R6541"/>
  <c r="D6538"/>
  <c r="E6542"/>
  <c r="A6542" s="1"/>
  <c r="B6542" s="1"/>
  <c r="C6546"/>
  <c r="F6546"/>
  <c r="K6546" s="1"/>
  <c r="S6542" l="1"/>
  <c r="P6542"/>
  <c r="P6541"/>
  <c r="S6541"/>
  <c r="O6542"/>
  <c r="R6542"/>
  <c r="D6539"/>
  <c r="E6543"/>
  <c r="C6547"/>
  <c r="F6547"/>
  <c r="K6547" s="1"/>
  <c r="A6543" l="1"/>
  <c r="B6543" s="1"/>
  <c r="R6543"/>
  <c r="O6543"/>
  <c r="D6540"/>
  <c r="E6544"/>
  <c r="C6548"/>
  <c r="F6548"/>
  <c r="S6543" l="1"/>
  <c r="P6543"/>
  <c r="A6544"/>
  <c r="B6544" s="1"/>
  <c r="R6544"/>
  <c r="O6544"/>
  <c r="D6541"/>
  <c r="E6545"/>
  <c r="O6545" s="1"/>
  <c r="C6549"/>
  <c r="F6549"/>
  <c r="S6544" l="1"/>
  <c r="P6544"/>
  <c r="A6545"/>
  <c r="B6545" s="1"/>
  <c r="R6545"/>
  <c r="D6542"/>
  <c r="E6546"/>
  <c r="A6546" s="1"/>
  <c r="B6546" s="1"/>
  <c r="C6550"/>
  <c r="F6550"/>
  <c r="K6550" s="1"/>
  <c r="S6546" l="1"/>
  <c r="P6546"/>
  <c r="O6546"/>
  <c r="P6545"/>
  <c r="S6545"/>
  <c r="R6546"/>
  <c r="D6543"/>
  <c r="E6547"/>
  <c r="C6551"/>
  <c r="F6551"/>
  <c r="K6551" s="1"/>
  <c r="R6547" l="1"/>
  <c r="O6547"/>
  <c r="A6547"/>
  <c r="B6547" s="1"/>
  <c r="D6544"/>
  <c r="E6548"/>
  <c r="C6552"/>
  <c r="F6552"/>
  <c r="A6548" l="1"/>
  <c r="B6548" s="1"/>
  <c r="S6547"/>
  <c r="P6547"/>
  <c r="D6545"/>
  <c r="E6549"/>
  <c r="C6553"/>
  <c r="F6553"/>
  <c r="K6553" s="1"/>
  <c r="A6549" l="1"/>
  <c r="B6549" s="1"/>
  <c r="D6546"/>
  <c r="E6550"/>
  <c r="R6550" s="1"/>
  <c r="C6554"/>
  <c r="F6554"/>
  <c r="K6554" s="1"/>
  <c r="O6550" l="1"/>
  <c r="P6549"/>
  <c r="S6549"/>
  <c r="A6550"/>
  <c r="B6550" s="1"/>
  <c r="D6547"/>
  <c r="E6551"/>
  <c r="A6551" s="1"/>
  <c r="B6551" s="1"/>
  <c r="C6555"/>
  <c r="F6555"/>
  <c r="K6555" s="1"/>
  <c r="S6551" l="1"/>
  <c r="P6551"/>
  <c r="R6551"/>
  <c r="O6551"/>
  <c r="S6550"/>
  <c r="P6550"/>
  <c r="D6548"/>
  <c r="E6552"/>
  <c r="A6552" s="1"/>
  <c r="C6556"/>
  <c r="F6556"/>
  <c r="K6556" s="1"/>
  <c r="B6552" l="1"/>
  <c r="D6549"/>
  <c r="E6553"/>
  <c r="O6553" s="1"/>
  <c r="C6557"/>
  <c r="F6557"/>
  <c r="K6557" s="1"/>
  <c r="R6553" l="1"/>
  <c r="S6552"/>
  <c r="P6552"/>
  <c r="A6553"/>
  <c r="B6553" s="1"/>
  <c r="D6550"/>
  <c r="E6554"/>
  <c r="O6554" s="1"/>
  <c r="C6558"/>
  <c r="F6558"/>
  <c r="K6558" s="1"/>
  <c r="R6554" l="1"/>
  <c r="P6553"/>
  <c r="S6553"/>
  <c r="A6554"/>
  <c r="B6554" s="1"/>
  <c r="D6551"/>
  <c r="E6555"/>
  <c r="C6559"/>
  <c r="F6559"/>
  <c r="K6559" s="1"/>
  <c r="O6555" l="1"/>
  <c r="R6555"/>
  <c r="S6554"/>
  <c r="P6554"/>
  <c r="A6555"/>
  <c r="B6555" s="1"/>
  <c r="D6552"/>
  <c r="E6556"/>
  <c r="A6556" s="1"/>
  <c r="B6556" s="1"/>
  <c r="C6560"/>
  <c r="F6560"/>
  <c r="K6560" s="1"/>
  <c r="S6556" l="1"/>
  <c r="P6556"/>
  <c r="R6556"/>
  <c r="S6555"/>
  <c r="P6555"/>
  <c r="O6556"/>
  <c r="D6553"/>
  <c r="E6557"/>
  <c r="O6557" s="1"/>
  <c r="C6561"/>
  <c r="F6561"/>
  <c r="K6561" s="1"/>
  <c r="R6557" l="1"/>
  <c r="A6557"/>
  <c r="B6557" s="1"/>
  <c r="D6554"/>
  <c r="E6558"/>
  <c r="A6558" s="1"/>
  <c r="B6558" s="1"/>
  <c r="C6562"/>
  <c r="F6562"/>
  <c r="K6562" s="1"/>
  <c r="R6558" l="1"/>
  <c r="O6558"/>
  <c r="S6558"/>
  <c r="P6558"/>
  <c r="P6557"/>
  <c r="S6557"/>
  <c r="D6555"/>
  <c r="E6559"/>
  <c r="A6559" s="1"/>
  <c r="B6559" s="1"/>
  <c r="C6563"/>
  <c r="F6563"/>
  <c r="K6563" s="1"/>
  <c r="S6559" l="1"/>
  <c r="P6559"/>
  <c r="O6559"/>
  <c r="R6559"/>
  <c r="D6556"/>
  <c r="E6560"/>
  <c r="O6560" s="1"/>
  <c r="C6564"/>
  <c r="F6564"/>
  <c r="K6564" s="1"/>
  <c r="R6560" l="1"/>
  <c r="A6560"/>
  <c r="B6560" s="1"/>
  <c r="D6557"/>
  <c r="E6561"/>
  <c r="A6561" s="1"/>
  <c r="B6561" s="1"/>
  <c r="C6565"/>
  <c r="F6565"/>
  <c r="K6565" s="1"/>
  <c r="P6561" l="1"/>
  <c r="S6561"/>
  <c r="S6560"/>
  <c r="P6560"/>
  <c r="R6561"/>
  <c r="O6561"/>
  <c r="D6558"/>
  <c r="E6562"/>
  <c r="C6566"/>
  <c r="F6566"/>
  <c r="K6566" s="1"/>
  <c r="O6562" l="1"/>
  <c r="A6562"/>
  <c r="B6562" s="1"/>
  <c r="R6562"/>
  <c r="D6559"/>
  <c r="E6563"/>
  <c r="C6567"/>
  <c r="F6567"/>
  <c r="K6567" s="1"/>
  <c r="O6563" l="1"/>
  <c r="A6563"/>
  <c r="B6563" s="1"/>
  <c r="S6562"/>
  <c r="P6562"/>
  <c r="R6563"/>
  <c r="D6560"/>
  <c r="E6564"/>
  <c r="A6564" s="1"/>
  <c r="B6564" s="1"/>
  <c r="C6568"/>
  <c r="F6568"/>
  <c r="K6568" s="1"/>
  <c r="S6564" l="1"/>
  <c r="P6564"/>
  <c r="R6564"/>
  <c r="S6563"/>
  <c r="P6563"/>
  <c r="O6564"/>
  <c r="D6561"/>
  <c r="E6565"/>
  <c r="O6565" s="1"/>
  <c r="C6569"/>
  <c r="F6569"/>
  <c r="K6569" s="1"/>
  <c r="R6565" l="1"/>
  <c r="A6565"/>
  <c r="B6565" s="1"/>
  <c r="D6562"/>
  <c r="E6566"/>
  <c r="C6570"/>
  <c r="F6570"/>
  <c r="K6570" s="1"/>
  <c r="O6566" l="1"/>
  <c r="A6566"/>
  <c r="B6566" s="1"/>
  <c r="P6565"/>
  <c r="S6565"/>
  <c r="R6566"/>
  <c r="D6563"/>
  <c r="E6567"/>
  <c r="A6567" s="1"/>
  <c r="B6567" s="1"/>
  <c r="C6571"/>
  <c r="F6571"/>
  <c r="K6571" s="1"/>
  <c r="S6567" l="1"/>
  <c r="P6567"/>
  <c r="O6567"/>
  <c r="S6566"/>
  <c r="P6566"/>
  <c r="R6567"/>
  <c r="D6564"/>
  <c r="E6568"/>
  <c r="R6568" s="1"/>
  <c r="C6572"/>
  <c r="F6572"/>
  <c r="K6572" s="1"/>
  <c r="O6568" l="1"/>
  <c r="A6568"/>
  <c r="B6568" s="1"/>
  <c r="D6565"/>
  <c r="E6569"/>
  <c r="R6569" s="1"/>
  <c r="C6573"/>
  <c r="F6573"/>
  <c r="K6573" s="1"/>
  <c r="O6569" l="1"/>
  <c r="A6569"/>
  <c r="B6569" s="1"/>
  <c r="S6568"/>
  <c r="P6568"/>
  <c r="D6566"/>
  <c r="E6570"/>
  <c r="C6574"/>
  <c r="F6574"/>
  <c r="K6574" s="1"/>
  <c r="P6569" l="1"/>
  <c r="S6569"/>
  <c r="O6570"/>
  <c r="A6570"/>
  <c r="B6570" s="1"/>
  <c r="R6570"/>
  <c r="D6567"/>
  <c r="E6571"/>
  <c r="A6571" s="1"/>
  <c r="B6571" s="1"/>
  <c r="C6575"/>
  <c r="F6575"/>
  <c r="K6575" s="1"/>
  <c r="S6571" l="1"/>
  <c r="P6571"/>
  <c r="S6570"/>
  <c r="P6570"/>
  <c r="O6571"/>
  <c r="R6571"/>
  <c r="D6568"/>
  <c r="E6572"/>
  <c r="C6576"/>
  <c r="F6576"/>
  <c r="K6576" s="1"/>
  <c r="A6572" l="1"/>
  <c r="B6572" s="1"/>
  <c r="R6572"/>
  <c r="O6572"/>
  <c r="D6569"/>
  <c r="E6573"/>
  <c r="C6577"/>
  <c r="F6577"/>
  <c r="K6577" s="1"/>
  <c r="S6572" l="1"/>
  <c r="P6572"/>
  <c r="A6573"/>
  <c r="B6573" s="1"/>
  <c r="O6573"/>
  <c r="R6573"/>
  <c r="D6570"/>
  <c r="E6574"/>
  <c r="O6574" s="1"/>
  <c r="C6578"/>
  <c r="F6578"/>
  <c r="K6578" s="1"/>
  <c r="P6573" l="1"/>
  <c r="S6573"/>
  <c r="A6574"/>
  <c r="B6574" s="1"/>
  <c r="R6574"/>
  <c r="D6571"/>
  <c r="E6575"/>
  <c r="O6575" s="1"/>
  <c r="C6579"/>
  <c r="F6579"/>
  <c r="A6575" l="1"/>
  <c r="B6575" s="1"/>
  <c r="S6575" s="1"/>
  <c r="S6574"/>
  <c r="P6574"/>
  <c r="R6575"/>
  <c r="D6572"/>
  <c r="E6576"/>
  <c r="A6576" s="1"/>
  <c r="B6576" s="1"/>
  <c r="C6580"/>
  <c r="F6580"/>
  <c r="P6575" l="1"/>
  <c r="S6576"/>
  <c r="P6576"/>
  <c r="R6576"/>
  <c r="O6576"/>
  <c r="D6573"/>
  <c r="E6577"/>
  <c r="O6577" s="1"/>
  <c r="C6581"/>
  <c r="F6581"/>
  <c r="K6581" s="1"/>
  <c r="R6577" l="1"/>
  <c r="A6577"/>
  <c r="B6577" s="1"/>
  <c r="D6574"/>
  <c r="E6578"/>
  <c r="O6578" s="1"/>
  <c r="C6582"/>
  <c r="F6582"/>
  <c r="K6582" s="1"/>
  <c r="P6577" l="1"/>
  <c r="S6577"/>
  <c r="A6578"/>
  <c r="B6578" s="1"/>
  <c r="R6578"/>
  <c r="D6575"/>
  <c r="E6579"/>
  <c r="A6579" s="1"/>
  <c r="B6579" s="1"/>
  <c r="C6583"/>
  <c r="F6583"/>
  <c r="S6578" l="1"/>
  <c r="P6578"/>
  <c r="D6576"/>
  <c r="E6580"/>
  <c r="C6584"/>
  <c r="F6584"/>
  <c r="K6584" s="1"/>
  <c r="A6580" l="1"/>
  <c r="B6580" s="1"/>
  <c r="D6577"/>
  <c r="E6581"/>
  <c r="C6585"/>
  <c r="F6585"/>
  <c r="K6585" s="1"/>
  <c r="A6581" l="1"/>
  <c r="B6581" s="1"/>
  <c r="S6580"/>
  <c r="P6580"/>
  <c r="O6581"/>
  <c r="R6581"/>
  <c r="D6578"/>
  <c r="E6582"/>
  <c r="O6582" s="1"/>
  <c r="C6586"/>
  <c r="F6586"/>
  <c r="K6586" s="1"/>
  <c r="P6581" l="1"/>
  <c r="S6581"/>
  <c r="A6582"/>
  <c r="B6582" s="1"/>
  <c r="R6582"/>
  <c r="D6579"/>
  <c r="E6583"/>
  <c r="A6583" s="1"/>
  <c r="C6587"/>
  <c r="F6587"/>
  <c r="K6587" s="1"/>
  <c r="B6583" l="1"/>
  <c r="S6582"/>
  <c r="P6582"/>
  <c r="D6580"/>
  <c r="E6584"/>
  <c r="R6584" s="1"/>
  <c r="C6588"/>
  <c r="F6588"/>
  <c r="K6588" s="1"/>
  <c r="A6584" l="1"/>
  <c r="B6584" s="1"/>
  <c r="S6584" s="1"/>
  <c r="O6584"/>
  <c r="S6583"/>
  <c r="P6583"/>
  <c r="D6581"/>
  <c r="E6585"/>
  <c r="R6585" s="1"/>
  <c r="C6589"/>
  <c r="F6589"/>
  <c r="K6589" s="1"/>
  <c r="P6584" l="1"/>
  <c r="O6585"/>
  <c r="A6585"/>
  <c r="B6585" s="1"/>
  <c r="D6582"/>
  <c r="E6586"/>
  <c r="C6590"/>
  <c r="F6590"/>
  <c r="K6590" s="1"/>
  <c r="R6586" l="1"/>
  <c r="A6586"/>
  <c r="B6586" s="1"/>
  <c r="P6585"/>
  <c r="S6585"/>
  <c r="O6586"/>
  <c r="D6583"/>
  <c r="E6587"/>
  <c r="O6587" s="1"/>
  <c r="C6591"/>
  <c r="F6591"/>
  <c r="K6591" s="1"/>
  <c r="A6587" l="1"/>
  <c r="B6587" s="1"/>
  <c r="S6586"/>
  <c r="P6586"/>
  <c r="R6587"/>
  <c r="D6584"/>
  <c r="E6588"/>
  <c r="A6588" s="1"/>
  <c r="B6588" s="1"/>
  <c r="C6592"/>
  <c r="F6592"/>
  <c r="K6592" s="1"/>
  <c r="S6588" l="1"/>
  <c r="P6588"/>
  <c r="O6588"/>
  <c r="S6587"/>
  <c r="P6587"/>
  <c r="R6588"/>
  <c r="D6585"/>
  <c r="E6589"/>
  <c r="A6589" s="1"/>
  <c r="B6589" s="1"/>
  <c r="C6593"/>
  <c r="F6593"/>
  <c r="K6593" s="1"/>
  <c r="R6589" l="1"/>
  <c r="P6589"/>
  <c r="S6589"/>
  <c r="O6589"/>
  <c r="D6586"/>
  <c r="E6590"/>
  <c r="O6590" s="1"/>
  <c r="C6594"/>
  <c r="F6594"/>
  <c r="K6594" s="1"/>
  <c r="A6590" l="1"/>
  <c r="B6590" s="1"/>
  <c r="R6590"/>
  <c r="D6587"/>
  <c r="E6591"/>
  <c r="O6591" s="1"/>
  <c r="C6595"/>
  <c r="F6595"/>
  <c r="K6595" s="1"/>
  <c r="A6591" l="1"/>
  <c r="B6591" s="1"/>
  <c r="R6591"/>
  <c r="S6590"/>
  <c r="P6590"/>
  <c r="D6588"/>
  <c r="E6592"/>
  <c r="A6592" s="1"/>
  <c r="B6592" s="1"/>
  <c r="C6596"/>
  <c r="F6596"/>
  <c r="K6596" s="1"/>
  <c r="S6592" l="1"/>
  <c r="P6592"/>
  <c r="O6592"/>
  <c r="S6591"/>
  <c r="P6591"/>
  <c r="R6592"/>
  <c r="D6589"/>
  <c r="E6593"/>
  <c r="O6593" s="1"/>
  <c r="C6597"/>
  <c r="F6597"/>
  <c r="K6597" s="1"/>
  <c r="A6593" l="1"/>
  <c r="B6593" s="1"/>
  <c r="P6593" s="1"/>
  <c r="R6593"/>
  <c r="D6590"/>
  <c r="E6594"/>
  <c r="C6598"/>
  <c r="F6598"/>
  <c r="K6598" s="1"/>
  <c r="S6593" l="1"/>
  <c r="O6594"/>
  <c r="R6594"/>
  <c r="A6594"/>
  <c r="B6594" s="1"/>
  <c r="D6591"/>
  <c r="E6595"/>
  <c r="O6595" s="1"/>
  <c r="C6599"/>
  <c r="F6599"/>
  <c r="K6599" s="1"/>
  <c r="R6595" l="1"/>
  <c r="A6595"/>
  <c r="B6595" s="1"/>
  <c r="S6594"/>
  <c r="P6594"/>
  <c r="D6592"/>
  <c r="E6596"/>
  <c r="C6600"/>
  <c r="F6600"/>
  <c r="K6600" s="1"/>
  <c r="S6595" l="1"/>
  <c r="P6595"/>
  <c r="A6596"/>
  <c r="B6596" s="1"/>
  <c r="O6596"/>
  <c r="R6596"/>
  <c r="D6593"/>
  <c r="E6597"/>
  <c r="A6597" s="1"/>
  <c r="B6597" s="1"/>
  <c r="C6601"/>
  <c r="F6601"/>
  <c r="K6601" s="1"/>
  <c r="P6597" l="1"/>
  <c r="S6597"/>
  <c r="S6596"/>
  <c r="P6596"/>
  <c r="R6597"/>
  <c r="O6597"/>
  <c r="D6594"/>
  <c r="E6598"/>
  <c r="O6598" s="1"/>
  <c r="C6602"/>
  <c r="F6602"/>
  <c r="K6602" s="1"/>
  <c r="R6598" l="1"/>
  <c r="A6598"/>
  <c r="B6598" s="1"/>
  <c r="D6595"/>
  <c r="E6599"/>
  <c r="R6599" s="1"/>
  <c r="C6603"/>
  <c r="F6603"/>
  <c r="K6603" s="1"/>
  <c r="A6599" l="1"/>
  <c r="B6599" s="1"/>
  <c r="S6599" s="1"/>
  <c r="O6599"/>
  <c r="S6598"/>
  <c r="P6598"/>
  <c r="D6596"/>
  <c r="E6600"/>
  <c r="A6600" s="1"/>
  <c r="B6600" s="1"/>
  <c r="C6604"/>
  <c r="F6604"/>
  <c r="K6604" s="1"/>
  <c r="P6599" l="1"/>
  <c r="S6600"/>
  <c r="P6600"/>
  <c r="O6600"/>
  <c r="R6600"/>
  <c r="D6597"/>
  <c r="E6601"/>
  <c r="O6601" s="1"/>
  <c r="C6605"/>
  <c r="F6605"/>
  <c r="K6605" s="1"/>
  <c r="R6601" l="1"/>
  <c r="A6601"/>
  <c r="B6601" s="1"/>
  <c r="D6598"/>
  <c r="E6602"/>
  <c r="A6602" s="1"/>
  <c r="B6602" s="1"/>
  <c r="C6606"/>
  <c r="F6606"/>
  <c r="K6606" s="1"/>
  <c r="S6602" l="1"/>
  <c r="P6602"/>
  <c r="P6601"/>
  <c r="S6601"/>
  <c r="R6602"/>
  <c r="O6602"/>
  <c r="D6599"/>
  <c r="E6603"/>
  <c r="C6607"/>
  <c r="F6607"/>
  <c r="K6607" s="1"/>
  <c r="O6603" l="1"/>
  <c r="A6603"/>
  <c r="B6603" s="1"/>
  <c r="R6603"/>
  <c r="D6600"/>
  <c r="E6604"/>
  <c r="C6608"/>
  <c r="F6608"/>
  <c r="K6608" s="1"/>
  <c r="O6604" l="1"/>
  <c r="A6604"/>
  <c r="B6604" s="1"/>
  <c r="S6603"/>
  <c r="P6603"/>
  <c r="R6604"/>
  <c r="D6601"/>
  <c r="E6605"/>
  <c r="A6605" s="1"/>
  <c r="B6605" s="1"/>
  <c r="C6609"/>
  <c r="F6609"/>
  <c r="P6605" l="1"/>
  <c r="S6605"/>
  <c r="R6605"/>
  <c r="S6604"/>
  <c r="P6604"/>
  <c r="O6605"/>
  <c r="D6602"/>
  <c r="E6606"/>
  <c r="A6606" s="1"/>
  <c r="B6606" s="1"/>
  <c r="C6610"/>
  <c r="F6610"/>
  <c r="P6606" l="1"/>
  <c r="S6606"/>
  <c r="R6606"/>
  <c r="O6606"/>
  <c r="D6603"/>
  <c r="E6607"/>
  <c r="O6607" s="1"/>
  <c r="C6611"/>
  <c r="F6611"/>
  <c r="K6611" s="1"/>
  <c r="R6607" l="1"/>
  <c r="A6607"/>
  <c r="B6607" s="1"/>
  <c r="D6604"/>
  <c r="E6608"/>
  <c r="O6608" s="1"/>
  <c r="C6612"/>
  <c r="F6612"/>
  <c r="K6612" s="1"/>
  <c r="A6608" l="1"/>
  <c r="B6608" s="1"/>
  <c r="S6607"/>
  <c r="P6607"/>
  <c r="R6608"/>
  <c r="D6605"/>
  <c r="E6609"/>
  <c r="C6613"/>
  <c r="F6613"/>
  <c r="S6608" l="1"/>
  <c r="P6608"/>
  <c r="A6609"/>
  <c r="B6609" s="1"/>
  <c r="D6606"/>
  <c r="E6610"/>
  <c r="A6610" s="1"/>
  <c r="B6610" s="1"/>
  <c r="C6614"/>
  <c r="F6614"/>
  <c r="K6614" s="1"/>
  <c r="P6609" l="1"/>
  <c r="S6609"/>
  <c r="D6607"/>
  <c r="E6611"/>
  <c r="R6611" s="1"/>
  <c r="C6615"/>
  <c r="F6615"/>
  <c r="K6615" s="1"/>
  <c r="O6611" l="1"/>
  <c r="A6611"/>
  <c r="B6611" s="1"/>
  <c r="D6608"/>
  <c r="E6612"/>
  <c r="A6612" s="1"/>
  <c r="B6612" s="1"/>
  <c r="C6616"/>
  <c r="F6616"/>
  <c r="K6616" s="1"/>
  <c r="S6612" l="1"/>
  <c r="P6612"/>
  <c r="S6611"/>
  <c r="P6611"/>
  <c r="O6612"/>
  <c r="R6612"/>
  <c r="D6609"/>
  <c r="E6613"/>
  <c r="C6617"/>
  <c r="F6617"/>
  <c r="K6617" s="1"/>
  <c r="A6613" l="1"/>
  <c r="D6610"/>
  <c r="E6614"/>
  <c r="C6618"/>
  <c r="F6618"/>
  <c r="K6618" s="1"/>
  <c r="A6614" l="1"/>
  <c r="B6614" s="1"/>
  <c r="B6613"/>
  <c r="R6614"/>
  <c r="O6614"/>
  <c r="D6611"/>
  <c r="E6615"/>
  <c r="C6619"/>
  <c r="F6619"/>
  <c r="K6619" s="1"/>
  <c r="A6615" l="1"/>
  <c r="B6615" s="1"/>
  <c r="O6615"/>
  <c r="S6614"/>
  <c r="P6614"/>
  <c r="R6615"/>
  <c r="D6612"/>
  <c r="E6616"/>
  <c r="A6616" s="1"/>
  <c r="B6616" s="1"/>
  <c r="C6620"/>
  <c r="F6620"/>
  <c r="K6620" s="1"/>
  <c r="S6616" l="1"/>
  <c r="P6616"/>
  <c r="S6615"/>
  <c r="P6615"/>
  <c r="O6616"/>
  <c r="R6616"/>
  <c r="D6613"/>
  <c r="E6617"/>
  <c r="R6617" s="1"/>
  <c r="C6621"/>
  <c r="F6621"/>
  <c r="K6621" s="1"/>
  <c r="O6617" l="1"/>
  <c r="A6617"/>
  <c r="B6617" s="1"/>
  <c r="D6614"/>
  <c r="E6618"/>
  <c r="A6618" s="1"/>
  <c r="B6618" s="1"/>
  <c r="C6622"/>
  <c r="F6622"/>
  <c r="K6622" s="1"/>
  <c r="P6617" l="1"/>
  <c r="S6617"/>
  <c r="S6618"/>
  <c r="P6618"/>
  <c r="R6618"/>
  <c r="O6618"/>
  <c r="D6615"/>
  <c r="E6619"/>
  <c r="R6619" s="1"/>
  <c r="C6623"/>
  <c r="F6623"/>
  <c r="K6623" s="1"/>
  <c r="O6619" l="1"/>
  <c r="A6619"/>
  <c r="B6619" s="1"/>
  <c r="D6616"/>
  <c r="E6620"/>
  <c r="O6620" s="1"/>
  <c r="C6624"/>
  <c r="F6624"/>
  <c r="K6624" s="1"/>
  <c r="S6619" l="1"/>
  <c r="P6619"/>
  <c r="A6620"/>
  <c r="B6620" s="1"/>
  <c r="R6620"/>
  <c r="D6617"/>
  <c r="E6621"/>
  <c r="R6621" s="1"/>
  <c r="C6625"/>
  <c r="F6625"/>
  <c r="K6625" s="1"/>
  <c r="A6621" l="1"/>
  <c r="B6621" s="1"/>
  <c r="P6621" s="1"/>
  <c r="S6620"/>
  <c r="P6620"/>
  <c r="O6621"/>
  <c r="D6618"/>
  <c r="E6622"/>
  <c r="A6622" s="1"/>
  <c r="B6622" s="1"/>
  <c r="C6626"/>
  <c r="F6626"/>
  <c r="K6626" s="1"/>
  <c r="S6621" l="1"/>
  <c r="S6622"/>
  <c r="P6622"/>
  <c r="O6622"/>
  <c r="R6622"/>
  <c r="D6619"/>
  <c r="E6623"/>
  <c r="R6623" s="1"/>
  <c r="C6627"/>
  <c r="F6627"/>
  <c r="K6627" s="1"/>
  <c r="O6623" l="1"/>
  <c r="A6623"/>
  <c r="B6623" s="1"/>
  <c r="D6620"/>
  <c r="E6624"/>
  <c r="O6624" s="1"/>
  <c r="C6628"/>
  <c r="F6628"/>
  <c r="K6628" s="1"/>
  <c r="S6623" l="1"/>
  <c r="P6623"/>
  <c r="A6624"/>
  <c r="B6624" s="1"/>
  <c r="R6624"/>
  <c r="D6621"/>
  <c r="E6625"/>
  <c r="R6625" s="1"/>
  <c r="C6629"/>
  <c r="F6629"/>
  <c r="K6629" s="1"/>
  <c r="A6625" l="1"/>
  <c r="B6625" s="1"/>
  <c r="S6625" s="1"/>
  <c r="S6624"/>
  <c r="P6624"/>
  <c r="O6625"/>
  <c r="D6622"/>
  <c r="E6626"/>
  <c r="A6626" s="1"/>
  <c r="B6626" s="1"/>
  <c r="C6630"/>
  <c r="F6630"/>
  <c r="K6630" s="1"/>
  <c r="P6625" l="1"/>
  <c r="S6626"/>
  <c r="P6626"/>
  <c r="O6626"/>
  <c r="R6626"/>
  <c r="D6623"/>
  <c r="E6627"/>
  <c r="R6627" s="1"/>
  <c r="C6631"/>
  <c r="F6631"/>
  <c r="K6631" s="1"/>
  <c r="O6627" l="1"/>
  <c r="A6627"/>
  <c r="B6627" s="1"/>
  <c r="D6624"/>
  <c r="E6628"/>
  <c r="O6628" s="1"/>
  <c r="C6632"/>
  <c r="F6632"/>
  <c r="K6632" s="1"/>
  <c r="A6628" l="1"/>
  <c r="B6628" s="1"/>
  <c r="S6627"/>
  <c r="P6627"/>
  <c r="R6628"/>
  <c r="D6625"/>
  <c r="E6629"/>
  <c r="A6629" s="1"/>
  <c r="B6629" s="1"/>
  <c r="C6633"/>
  <c r="F6633"/>
  <c r="K6633" s="1"/>
  <c r="P6629" l="1"/>
  <c r="S6629"/>
  <c r="O6629"/>
  <c r="S6628"/>
  <c r="P6628"/>
  <c r="R6629"/>
  <c r="D6626"/>
  <c r="E6630"/>
  <c r="O6630" s="1"/>
  <c r="C6634"/>
  <c r="F6634"/>
  <c r="K6634" s="1"/>
  <c r="A6630" l="1"/>
  <c r="B6630" s="1"/>
  <c r="S6630" s="1"/>
  <c r="R6630"/>
  <c r="D6627"/>
  <c r="E6631"/>
  <c r="C6635"/>
  <c r="F6635"/>
  <c r="K6635" s="1"/>
  <c r="P6630" l="1"/>
  <c r="O6631"/>
  <c r="R6631"/>
  <c r="A6631"/>
  <c r="B6631" s="1"/>
  <c r="D6628"/>
  <c r="E6632"/>
  <c r="A6632" s="1"/>
  <c r="B6632" s="1"/>
  <c r="C6636"/>
  <c r="F6636"/>
  <c r="K6636" s="1"/>
  <c r="O6632" l="1"/>
  <c r="S6632"/>
  <c r="P6632"/>
  <c r="S6631"/>
  <c r="P6631"/>
  <c r="R6632"/>
  <c r="D6629"/>
  <c r="E6633"/>
  <c r="R6633" s="1"/>
  <c r="C6637"/>
  <c r="F6637"/>
  <c r="K6637" s="1"/>
  <c r="A6633" l="1"/>
  <c r="B6633" s="1"/>
  <c r="P6633" s="1"/>
  <c r="O6633"/>
  <c r="D6630"/>
  <c r="E6634"/>
  <c r="C6638"/>
  <c r="F6638"/>
  <c r="K6638" s="1"/>
  <c r="S6633" l="1"/>
  <c r="A6634"/>
  <c r="B6634" s="1"/>
  <c r="O6634"/>
  <c r="R6634"/>
  <c r="D6631"/>
  <c r="E6635"/>
  <c r="O6635" s="1"/>
  <c r="C6639"/>
  <c r="F6639"/>
  <c r="K6639" s="1"/>
  <c r="R6635" l="1"/>
  <c r="S6634"/>
  <c r="P6634"/>
  <c r="A6635"/>
  <c r="B6635" s="1"/>
  <c r="D6632"/>
  <c r="E6636"/>
  <c r="C6640"/>
  <c r="F6640"/>
  <c r="O6636" l="1"/>
  <c r="S6635"/>
  <c r="P6635"/>
  <c r="A6636"/>
  <c r="B6636" s="1"/>
  <c r="R6636"/>
  <c r="D6633"/>
  <c r="E6637"/>
  <c r="C6641"/>
  <c r="F6641"/>
  <c r="S6636" l="1"/>
  <c r="P6636"/>
  <c r="O6637"/>
  <c r="A6637"/>
  <c r="B6637" s="1"/>
  <c r="R6637"/>
  <c r="D6634"/>
  <c r="E6638"/>
  <c r="A6638" s="1"/>
  <c r="B6638" s="1"/>
  <c r="C6642"/>
  <c r="F6642"/>
  <c r="K6642" s="1"/>
  <c r="S6638" l="1"/>
  <c r="P6638"/>
  <c r="P6637"/>
  <c r="S6637"/>
  <c r="O6638"/>
  <c r="R6638"/>
  <c r="D6635"/>
  <c r="E6639"/>
  <c r="C6643"/>
  <c r="F6643"/>
  <c r="K6643" s="1"/>
  <c r="A6639" l="1"/>
  <c r="B6639" s="1"/>
  <c r="O6639"/>
  <c r="R6639"/>
  <c r="D6636"/>
  <c r="E6640"/>
  <c r="C6644"/>
  <c r="F6644"/>
  <c r="A6640" l="1"/>
  <c r="B6640" s="1"/>
  <c r="S6639"/>
  <c r="P6639"/>
  <c r="D6637"/>
  <c r="E6641"/>
  <c r="A6641" s="1"/>
  <c r="B6641" s="1"/>
  <c r="C6645"/>
  <c r="F6645"/>
  <c r="K6645" s="1"/>
  <c r="P6641" l="1"/>
  <c r="S6641"/>
  <c r="D6638"/>
  <c r="E6642"/>
  <c r="R6642" s="1"/>
  <c r="C6646"/>
  <c r="F6646"/>
  <c r="K6646" s="1"/>
  <c r="O6642" l="1"/>
  <c r="A6642"/>
  <c r="B6642" s="1"/>
  <c r="D6639"/>
  <c r="E6643"/>
  <c r="A6643" s="1"/>
  <c r="B6643" s="1"/>
  <c r="C6647"/>
  <c r="F6647"/>
  <c r="K6647" s="1"/>
  <c r="S6643" l="1"/>
  <c r="P6643"/>
  <c r="S6642"/>
  <c r="P6642"/>
  <c r="O6643"/>
  <c r="R6643"/>
  <c r="D6640"/>
  <c r="E6644"/>
  <c r="C6648"/>
  <c r="F6648"/>
  <c r="K6648" s="1"/>
  <c r="A6644" l="1"/>
  <c r="D6641"/>
  <c r="E6645"/>
  <c r="C6649"/>
  <c r="F6649"/>
  <c r="K6649" s="1"/>
  <c r="O6645" l="1"/>
  <c r="A6645"/>
  <c r="B6645" s="1"/>
  <c r="B6644"/>
  <c r="R6645"/>
  <c r="D6642"/>
  <c r="E6646"/>
  <c r="C6650"/>
  <c r="F6650"/>
  <c r="K6650" s="1"/>
  <c r="P6645" l="1"/>
  <c r="S6645"/>
  <c r="O6646"/>
  <c r="A6646"/>
  <c r="B6646" s="1"/>
  <c r="S6644"/>
  <c r="P6644"/>
  <c r="R6646"/>
  <c r="D6643"/>
  <c r="E6647"/>
  <c r="C6651"/>
  <c r="F6651"/>
  <c r="K6651" s="1"/>
  <c r="S6646" l="1"/>
  <c r="P6646"/>
  <c r="A6647"/>
  <c r="B6647" s="1"/>
  <c r="R6647"/>
  <c r="O6647"/>
  <c r="D6644"/>
  <c r="E6648"/>
  <c r="A6648" s="1"/>
  <c r="B6648" s="1"/>
  <c r="C6652"/>
  <c r="F6652"/>
  <c r="K6652" s="1"/>
  <c r="S6648" l="1"/>
  <c r="P6648"/>
  <c r="S6647"/>
  <c r="P6647"/>
  <c r="O6648"/>
  <c r="R6648"/>
  <c r="D6645"/>
  <c r="E6649"/>
  <c r="A6649" s="1"/>
  <c r="B6649" s="1"/>
  <c r="C6653"/>
  <c r="F6653"/>
  <c r="K6653" s="1"/>
  <c r="P6649" l="1"/>
  <c r="S6649"/>
  <c r="R6649"/>
  <c r="O6649"/>
  <c r="D6646"/>
  <c r="E6650"/>
  <c r="R6650" s="1"/>
  <c r="C6654"/>
  <c r="F6654"/>
  <c r="K6654" s="1"/>
  <c r="A6650" l="1"/>
  <c r="B6650" s="1"/>
  <c r="S6650" s="1"/>
  <c r="O6650"/>
  <c r="D6647"/>
  <c r="E6651"/>
  <c r="C6655"/>
  <c r="F6655"/>
  <c r="K6655" s="1"/>
  <c r="P6650" l="1"/>
  <c r="O6651"/>
  <c r="R6651"/>
  <c r="A6651"/>
  <c r="B6651" s="1"/>
  <c r="D6648"/>
  <c r="E6652"/>
  <c r="C6656"/>
  <c r="F6656"/>
  <c r="K6656" s="1"/>
  <c r="A6652" l="1"/>
  <c r="B6652" s="1"/>
  <c r="S6651"/>
  <c r="P6651"/>
  <c r="R6652"/>
  <c r="O6652"/>
  <c r="D6649"/>
  <c r="E6653"/>
  <c r="O6653" s="1"/>
  <c r="C6657"/>
  <c r="F6657"/>
  <c r="K6657" s="1"/>
  <c r="S6652" l="1"/>
  <c r="P6652"/>
  <c r="A6653"/>
  <c r="B6653" s="1"/>
  <c r="R6653"/>
  <c r="D6650"/>
  <c r="E6654"/>
  <c r="R6654" s="1"/>
  <c r="C6658"/>
  <c r="F6658"/>
  <c r="K6658" s="1"/>
  <c r="A6654" l="1"/>
  <c r="B6654" s="1"/>
  <c r="S6654" s="1"/>
  <c r="P6653"/>
  <c r="S6653"/>
  <c r="O6654"/>
  <c r="D6651"/>
  <c r="E6655"/>
  <c r="A6655" s="1"/>
  <c r="B6655" s="1"/>
  <c r="C6659"/>
  <c r="F6659"/>
  <c r="K6659" s="1"/>
  <c r="P6654" l="1"/>
  <c r="S6655"/>
  <c r="P6655"/>
  <c r="O6655"/>
  <c r="R6655"/>
  <c r="D6652"/>
  <c r="E6656"/>
  <c r="R6656" s="1"/>
  <c r="C6660"/>
  <c r="F6660"/>
  <c r="K6660" s="1"/>
  <c r="O6656" l="1"/>
  <c r="A6656"/>
  <c r="B6656" s="1"/>
  <c r="D6653"/>
  <c r="E6657"/>
  <c r="O6657" s="1"/>
  <c r="C6661"/>
  <c r="F6661"/>
  <c r="K6661" s="1"/>
  <c r="S6656" l="1"/>
  <c r="P6656"/>
  <c r="A6657"/>
  <c r="B6657" s="1"/>
  <c r="R6657"/>
  <c r="D6654"/>
  <c r="E6658"/>
  <c r="R6658" s="1"/>
  <c r="C6662"/>
  <c r="F6662"/>
  <c r="K6662" s="1"/>
  <c r="A6658" l="1"/>
  <c r="B6658" s="1"/>
  <c r="P6658" s="1"/>
  <c r="P6657"/>
  <c r="S6657"/>
  <c r="O6658"/>
  <c r="D6655"/>
  <c r="E6659"/>
  <c r="A6659" s="1"/>
  <c r="B6659" s="1"/>
  <c r="C6663"/>
  <c r="F6663"/>
  <c r="K6663" s="1"/>
  <c r="S6658" l="1"/>
  <c r="S6659"/>
  <c r="P6659"/>
  <c r="O6659"/>
  <c r="R6659"/>
  <c r="D6656"/>
  <c r="E6660"/>
  <c r="R6660" s="1"/>
  <c r="C6664"/>
  <c r="F6664"/>
  <c r="K6664" s="1"/>
  <c r="O6660" l="1"/>
  <c r="A6660"/>
  <c r="B6660" s="1"/>
  <c r="D6657"/>
  <c r="E6661"/>
  <c r="O6661" s="1"/>
  <c r="C6665"/>
  <c r="F6665"/>
  <c r="K6665" s="1"/>
  <c r="A6661" l="1"/>
  <c r="B6661" s="1"/>
  <c r="S6660"/>
  <c r="P6660"/>
  <c r="R6661"/>
  <c r="D6658"/>
  <c r="E6662"/>
  <c r="O6662" s="1"/>
  <c r="C6666"/>
  <c r="F6666"/>
  <c r="K6666" s="1"/>
  <c r="A6662" l="1"/>
  <c r="B6662" s="1"/>
  <c r="S6662" s="1"/>
  <c r="P6661"/>
  <c r="S6661"/>
  <c r="P6662"/>
  <c r="R6662"/>
  <c r="D6659"/>
  <c r="E6663"/>
  <c r="A6663" s="1"/>
  <c r="B6663" s="1"/>
  <c r="C6667"/>
  <c r="F6667"/>
  <c r="K6667" s="1"/>
  <c r="R6663" l="1"/>
  <c r="S6663"/>
  <c r="P6663"/>
  <c r="O6663"/>
  <c r="D6660"/>
  <c r="E6664"/>
  <c r="O6664" s="1"/>
  <c r="C6668"/>
  <c r="F6668"/>
  <c r="K6668" s="1"/>
  <c r="A6664" l="1"/>
  <c r="B6664" s="1"/>
  <c r="R6664"/>
  <c r="D6661"/>
  <c r="E6665"/>
  <c r="R6665" s="1"/>
  <c r="C6669"/>
  <c r="F6669"/>
  <c r="K6669" s="1"/>
  <c r="O6665" l="1"/>
  <c r="A6665"/>
  <c r="B6665" s="1"/>
  <c r="S6664"/>
  <c r="P6664"/>
  <c r="D6662"/>
  <c r="E6666"/>
  <c r="C6670"/>
  <c r="F6670"/>
  <c r="P6665" l="1"/>
  <c r="S6665"/>
  <c r="O6666"/>
  <c r="A6666"/>
  <c r="B6666" s="1"/>
  <c r="R6666"/>
  <c r="D6663"/>
  <c r="E6667"/>
  <c r="A6667" s="1"/>
  <c r="B6667" s="1"/>
  <c r="C6671"/>
  <c r="F6671"/>
  <c r="S6667" l="1"/>
  <c r="P6667"/>
  <c r="S6666"/>
  <c r="P6666"/>
  <c r="O6667"/>
  <c r="R6667"/>
  <c r="D6664"/>
  <c r="E6668"/>
  <c r="C6672"/>
  <c r="F6672"/>
  <c r="K6672" s="1"/>
  <c r="A6668" l="1"/>
  <c r="B6668" s="1"/>
  <c r="R6668"/>
  <c r="O6668"/>
  <c r="D6665"/>
  <c r="E6669"/>
  <c r="O6669" s="1"/>
  <c r="C6673"/>
  <c r="F6673"/>
  <c r="K6673" s="1"/>
  <c r="S6668" l="1"/>
  <c r="P6668"/>
  <c r="A6669"/>
  <c r="B6669" s="1"/>
  <c r="R6669"/>
  <c r="D6666"/>
  <c r="E6670"/>
  <c r="A6670" s="1"/>
  <c r="B6670" s="1"/>
  <c r="C6674"/>
  <c r="F6674"/>
  <c r="P6669" l="1"/>
  <c r="S6669"/>
  <c r="D6667"/>
  <c r="E6671"/>
  <c r="C6675"/>
  <c r="F6675"/>
  <c r="K6675" s="1"/>
  <c r="A6671" l="1"/>
  <c r="B6671" s="1"/>
  <c r="D6668"/>
  <c r="E6672"/>
  <c r="C6676"/>
  <c r="F6676"/>
  <c r="K6676" s="1"/>
  <c r="A6672" l="1"/>
  <c r="B6672" s="1"/>
  <c r="S6671"/>
  <c r="P6671"/>
  <c r="O6672"/>
  <c r="R6672"/>
  <c r="D6669"/>
  <c r="E6673"/>
  <c r="O6673" s="1"/>
  <c r="C6677"/>
  <c r="F6677"/>
  <c r="K6677" s="1"/>
  <c r="A6673" l="1"/>
  <c r="B6673" s="1"/>
  <c r="S6672"/>
  <c r="P6672"/>
  <c r="R6673"/>
  <c r="D6670"/>
  <c r="E6674"/>
  <c r="C6678"/>
  <c r="F6678"/>
  <c r="K6678" s="1"/>
  <c r="A6674" l="1"/>
  <c r="P6673"/>
  <c r="S6673"/>
  <c r="D6671"/>
  <c r="E6675"/>
  <c r="O6675" s="1"/>
  <c r="C6679"/>
  <c r="F6679"/>
  <c r="K6679" s="1"/>
  <c r="A6675" l="1"/>
  <c r="B6675" s="1"/>
  <c r="B6674"/>
  <c r="R6675"/>
  <c r="D6672"/>
  <c r="E6676"/>
  <c r="O6676" s="1"/>
  <c r="C6680"/>
  <c r="F6680"/>
  <c r="K6680" s="1"/>
  <c r="A6676" l="1"/>
  <c r="B6676" s="1"/>
  <c r="P6676" s="1"/>
  <c r="S6674"/>
  <c r="P6674"/>
  <c r="R6676"/>
  <c r="S6676"/>
  <c r="S6675"/>
  <c r="P6675"/>
  <c r="D6673"/>
  <c r="E6677"/>
  <c r="C6681"/>
  <c r="F6681"/>
  <c r="K6681" s="1"/>
  <c r="O6677" l="1"/>
  <c r="R6677"/>
  <c r="A6677"/>
  <c r="B6677" s="1"/>
  <c r="D6674"/>
  <c r="E6678"/>
  <c r="R6678" s="1"/>
  <c r="C6682"/>
  <c r="F6682"/>
  <c r="K6682" s="1"/>
  <c r="A6678" l="1"/>
  <c r="B6678" s="1"/>
  <c r="S6678" s="1"/>
  <c r="O6678"/>
  <c r="P6677"/>
  <c r="S6677"/>
  <c r="D6675"/>
  <c r="E6679"/>
  <c r="O6679" s="1"/>
  <c r="C6683"/>
  <c r="F6683"/>
  <c r="K6683" s="1"/>
  <c r="P6678" l="1"/>
  <c r="A6679"/>
  <c r="B6679" s="1"/>
  <c r="R6679"/>
  <c r="D6676"/>
  <c r="E6680"/>
  <c r="C6684"/>
  <c r="F6684"/>
  <c r="K6684" s="1"/>
  <c r="S6679" l="1"/>
  <c r="P6679"/>
  <c r="A6680"/>
  <c r="B6680" s="1"/>
  <c r="R6680"/>
  <c r="O6680"/>
  <c r="D6677"/>
  <c r="E6681"/>
  <c r="R6681" s="1"/>
  <c r="C6685"/>
  <c r="F6685"/>
  <c r="K6685" s="1"/>
  <c r="O6681" l="1"/>
  <c r="S6680"/>
  <c r="P6680"/>
  <c r="A6681"/>
  <c r="B6681" s="1"/>
  <c r="D6678"/>
  <c r="E6682"/>
  <c r="C6686"/>
  <c r="F6686"/>
  <c r="K6686" s="1"/>
  <c r="O6682" l="1"/>
  <c r="P6681"/>
  <c r="S6681"/>
  <c r="A6682"/>
  <c r="B6682" s="1"/>
  <c r="R6682"/>
  <c r="D6679"/>
  <c r="E6683"/>
  <c r="O6683" s="1"/>
  <c r="C6687"/>
  <c r="F6687"/>
  <c r="K6687" s="1"/>
  <c r="S6682" l="1"/>
  <c r="P6682"/>
  <c r="A6683"/>
  <c r="B6683" s="1"/>
  <c r="R6683"/>
  <c r="D6680"/>
  <c r="E6684"/>
  <c r="R6684" s="1"/>
  <c r="C6688"/>
  <c r="F6688"/>
  <c r="K6688" s="1"/>
  <c r="O6684" l="1"/>
  <c r="S6683"/>
  <c r="P6683"/>
  <c r="A6684"/>
  <c r="B6684" s="1"/>
  <c r="D6681"/>
  <c r="E6685"/>
  <c r="A6685" s="1"/>
  <c r="B6685" s="1"/>
  <c r="C6689"/>
  <c r="F6689"/>
  <c r="K6689" s="1"/>
  <c r="P6685" l="1"/>
  <c r="S6685"/>
  <c r="R6685"/>
  <c r="O6685"/>
  <c r="S6684"/>
  <c r="P6684"/>
  <c r="D6682"/>
  <c r="E6686"/>
  <c r="A6686" s="1"/>
  <c r="B6686" s="1"/>
  <c r="C6690"/>
  <c r="F6690"/>
  <c r="K6690" s="1"/>
  <c r="O6686" l="1"/>
  <c r="S6686"/>
  <c r="P6686"/>
  <c r="R6686"/>
  <c r="D6683"/>
  <c r="E6687"/>
  <c r="O6687" s="1"/>
  <c r="C6691"/>
  <c r="F6691"/>
  <c r="K6691" s="1"/>
  <c r="A6687" l="1"/>
  <c r="B6687" s="1"/>
  <c r="R6687"/>
  <c r="D6684"/>
  <c r="E6688"/>
  <c r="C6692"/>
  <c r="F6692"/>
  <c r="K6692" s="1"/>
  <c r="S6687" l="1"/>
  <c r="P6687"/>
  <c r="A6688"/>
  <c r="B6688" s="1"/>
  <c r="O6688"/>
  <c r="R6688"/>
  <c r="D6685"/>
  <c r="E6689"/>
  <c r="R6689" s="1"/>
  <c r="C6693"/>
  <c r="F6693"/>
  <c r="K6693" s="1"/>
  <c r="O6689" l="1"/>
  <c r="S6688"/>
  <c r="P6688"/>
  <c r="A6689"/>
  <c r="B6689" s="1"/>
  <c r="D6686"/>
  <c r="E6690"/>
  <c r="A6690" s="1"/>
  <c r="B6690" s="1"/>
  <c r="C6694"/>
  <c r="F6694"/>
  <c r="K6694" s="1"/>
  <c r="R6690" l="1"/>
  <c r="P6689"/>
  <c r="S6689"/>
  <c r="O6690"/>
  <c r="S6690"/>
  <c r="P6690"/>
  <c r="D6687"/>
  <c r="E6691"/>
  <c r="R6691" s="1"/>
  <c r="C6695"/>
  <c r="F6695"/>
  <c r="K6695" s="1"/>
  <c r="A6691" l="1"/>
  <c r="B6691" s="1"/>
  <c r="S6691" s="1"/>
  <c r="O6691"/>
  <c r="D6688"/>
  <c r="E6692"/>
  <c r="C6696"/>
  <c r="F6696"/>
  <c r="K6696" s="1"/>
  <c r="P6691" l="1"/>
  <c r="A6692"/>
  <c r="B6692" s="1"/>
  <c r="O6692"/>
  <c r="R6692"/>
  <c r="D6689"/>
  <c r="E6693"/>
  <c r="R6693" s="1"/>
  <c r="C6697"/>
  <c r="F6697"/>
  <c r="K6697" s="1"/>
  <c r="O6693" l="1"/>
  <c r="S6692"/>
  <c r="P6692"/>
  <c r="A6693"/>
  <c r="B6693" s="1"/>
  <c r="D6690"/>
  <c r="E6694"/>
  <c r="C6698"/>
  <c r="F6698"/>
  <c r="K6698" s="1"/>
  <c r="O6694" l="1"/>
  <c r="P6693"/>
  <c r="S6693"/>
  <c r="A6694"/>
  <c r="B6694" s="1"/>
  <c r="R6694"/>
  <c r="D6691"/>
  <c r="E6695"/>
  <c r="O6695" s="1"/>
  <c r="C6699"/>
  <c r="F6699"/>
  <c r="K6699" s="1"/>
  <c r="S6694" l="1"/>
  <c r="P6694"/>
  <c r="A6695"/>
  <c r="B6695" s="1"/>
  <c r="R6695"/>
  <c r="D6692"/>
  <c r="E6696"/>
  <c r="O6696" s="1"/>
  <c r="C6700"/>
  <c r="F6700"/>
  <c r="K6700" s="1"/>
  <c r="R6696" l="1"/>
  <c r="S6695"/>
  <c r="P6695"/>
  <c r="A6696"/>
  <c r="B6696" s="1"/>
  <c r="D6693"/>
  <c r="E6697"/>
  <c r="C6701"/>
  <c r="F6701"/>
  <c r="O6697" l="1"/>
  <c r="R6697"/>
  <c r="S6696"/>
  <c r="P6696"/>
  <c r="A6697"/>
  <c r="B6697" s="1"/>
  <c r="D6694"/>
  <c r="E6698"/>
  <c r="C6702"/>
  <c r="F6702"/>
  <c r="O6698" l="1"/>
  <c r="A6698"/>
  <c r="B6698" s="1"/>
  <c r="P6697"/>
  <c r="S6697"/>
  <c r="R6698"/>
  <c r="D6695"/>
  <c r="E6699"/>
  <c r="O6699" s="1"/>
  <c r="C6703"/>
  <c r="F6703"/>
  <c r="K6703" s="1"/>
  <c r="A6699" l="1"/>
  <c r="B6699" s="1"/>
  <c r="S6698"/>
  <c r="P6698"/>
  <c r="R6699"/>
  <c r="D6696"/>
  <c r="E6700"/>
  <c r="A6700" s="1"/>
  <c r="B6700" s="1"/>
  <c r="C6704"/>
  <c r="F6704"/>
  <c r="K6704" s="1"/>
  <c r="S6700" l="1"/>
  <c r="P6700"/>
  <c r="S6699"/>
  <c r="P6699"/>
  <c r="O6700"/>
  <c r="R6700"/>
  <c r="D6697"/>
  <c r="E6701"/>
  <c r="C6705"/>
  <c r="F6705"/>
  <c r="A6701" l="1"/>
  <c r="B6701" s="1"/>
  <c r="D6698"/>
  <c r="E6702"/>
  <c r="C6706"/>
  <c r="F6706"/>
  <c r="K6706" s="1"/>
  <c r="P6701" l="1"/>
  <c r="S6701"/>
  <c r="A6702"/>
  <c r="B6702" s="1"/>
  <c r="D6699"/>
  <c r="E6703"/>
  <c r="R6703" s="1"/>
  <c r="C6707"/>
  <c r="F6707"/>
  <c r="K6707" s="1"/>
  <c r="A6703" l="1"/>
  <c r="B6703" s="1"/>
  <c r="S6703" s="1"/>
  <c r="O6703"/>
  <c r="D6700"/>
  <c r="E6704"/>
  <c r="A6704" s="1"/>
  <c r="B6704" s="1"/>
  <c r="C6708"/>
  <c r="F6708"/>
  <c r="K6708" s="1"/>
  <c r="P6703" l="1"/>
  <c r="S6704"/>
  <c r="P6704"/>
  <c r="O6704"/>
  <c r="R6704"/>
  <c r="D6701"/>
  <c r="E6705"/>
  <c r="C6709"/>
  <c r="F6709"/>
  <c r="K6709" s="1"/>
  <c r="A6705" l="1"/>
  <c r="D6702"/>
  <c r="E6706"/>
  <c r="A6706" s="1"/>
  <c r="B6706" s="1"/>
  <c r="C6710"/>
  <c r="F6710"/>
  <c r="K6710" s="1"/>
  <c r="B6705" l="1"/>
  <c r="S6706"/>
  <c r="P6706"/>
  <c r="O6706"/>
  <c r="R6706"/>
  <c r="D6703"/>
  <c r="E6707"/>
  <c r="C6711"/>
  <c r="F6711"/>
  <c r="K6711" s="1"/>
  <c r="O6707" l="1"/>
  <c r="A6707"/>
  <c r="B6707" s="1"/>
  <c r="R6707"/>
  <c r="D6704"/>
  <c r="E6708"/>
  <c r="C6712"/>
  <c r="F6712"/>
  <c r="K6712" s="1"/>
  <c r="O6708" l="1"/>
  <c r="A6708"/>
  <c r="B6708" s="1"/>
  <c r="S6707"/>
  <c r="P6707"/>
  <c r="R6708"/>
  <c r="D6705"/>
  <c r="E6709"/>
  <c r="C6713"/>
  <c r="F6713"/>
  <c r="K6713" s="1"/>
  <c r="A6709" l="1"/>
  <c r="B6709" s="1"/>
  <c r="S6708"/>
  <c r="P6708"/>
  <c r="O6709"/>
  <c r="R6709"/>
  <c r="D6706"/>
  <c r="E6710"/>
  <c r="A6710" s="1"/>
  <c r="B6710" s="1"/>
  <c r="C6714"/>
  <c r="F6714"/>
  <c r="K6714" s="1"/>
  <c r="S6710" l="1"/>
  <c r="P6710"/>
  <c r="P6709"/>
  <c r="S6709"/>
  <c r="O6710"/>
  <c r="R6710"/>
  <c r="D6707"/>
  <c r="E6711"/>
  <c r="C6715"/>
  <c r="F6715"/>
  <c r="K6715" s="1"/>
  <c r="O6711" l="1"/>
  <c r="A6711"/>
  <c r="B6711" s="1"/>
  <c r="R6711"/>
  <c r="D6708"/>
  <c r="E6712"/>
  <c r="C6716"/>
  <c r="F6716"/>
  <c r="K6716" s="1"/>
  <c r="O6712" l="1"/>
  <c r="A6712"/>
  <c r="B6712" s="1"/>
  <c r="S6711"/>
  <c r="P6711"/>
  <c r="R6712"/>
  <c r="D6709"/>
  <c r="E6713"/>
  <c r="A6713" s="1"/>
  <c r="B6713" s="1"/>
  <c r="C6717"/>
  <c r="F6717"/>
  <c r="K6717" s="1"/>
  <c r="P6713" l="1"/>
  <c r="S6713"/>
  <c r="R6713"/>
  <c r="S6712"/>
  <c r="P6712"/>
  <c r="O6713"/>
  <c r="D6710"/>
  <c r="E6714"/>
  <c r="O6714" s="1"/>
  <c r="C6718"/>
  <c r="F6718"/>
  <c r="K6718" s="1"/>
  <c r="R6714" l="1"/>
  <c r="A6714"/>
  <c r="B6714" s="1"/>
  <c r="D6711"/>
  <c r="E6715"/>
  <c r="C6719"/>
  <c r="F6719"/>
  <c r="K6719" s="1"/>
  <c r="O6715" l="1"/>
  <c r="A6715"/>
  <c r="B6715" s="1"/>
  <c r="S6714"/>
  <c r="P6714"/>
  <c r="R6715"/>
  <c r="D6712"/>
  <c r="E6716"/>
  <c r="O6716" s="1"/>
  <c r="C6720"/>
  <c r="F6720"/>
  <c r="K6720" s="1"/>
  <c r="A6716" l="1"/>
  <c r="B6716" s="1"/>
  <c r="S6715"/>
  <c r="P6715"/>
  <c r="R6716"/>
  <c r="D6713"/>
  <c r="E6717"/>
  <c r="O6717" s="1"/>
  <c r="C6721"/>
  <c r="F6721"/>
  <c r="K6721" s="1"/>
  <c r="A6717" l="1"/>
  <c r="B6717" s="1"/>
  <c r="S6716"/>
  <c r="P6716"/>
  <c r="R6717"/>
  <c r="D6714"/>
  <c r="E6718"/>
  <c r="R6718" s="1"/>
  <c r="C6722"/>
  <c r="F6722"/>
  <c r="K6722" s="1"/>
  <c r="O6718" l="1"/>
  <c r="A6718"/>
  <c r="B6718" s="1"/>
  <c r="P6717"/>
  <c r="S6717"/>
  <c r="D6715"/>
  <c r="E6719"/>
  <c r="C6723"/>
  <c r="F6723"/>
  <c r="K6723" s="1"/>
  <c r="S6718" l="1"/>
  <c r="P6718"/>
  <c r="O6719"/>
  <c r="A6719"/>
  <c r="B6719" s="1"/>
  <c r="R6719"/>
  <c r="D6716"/>
  <c r="E6720"/>
  <c r="O6720" s="1"/>
  <c r="C6724"/>
  <c r="F6724"/>
  <c r="K6724" s="1"/>
  <c r="S6719" l="1"/>
  <c r="P6719"/>
  <c r="A6720"/>
  <c r="B6720" s="1"/>
  <c r="R6720"/>
  <c r="D6717"/>
  <c r="E6721"/>
  <c r="R6721" s="1"/>
  <c r="C6725"/>
  <c r="F6725"/>
  <c r="K6725" s="1"/>
  <c r="O6721" l="1"/>
  <c r="S6720"/>
  <c r="P6720"/>
  <c r="A6721"/>
  <c r="B6721" s="1"/>
  <c r="D6718"/>
  <c r="E6722"/>
  <c r="C6726"/>
  <c r="F6726"/>
  <c r="K6726" s="1"/>
  <c r="O6722" l="1"/>
  <c r="R6722"/>
  <c r="P6721"/>
  <c r="S6721"/>
  <c r="A6722"/>
  <c r="B6722" s="1"/>
  <c r="D6719"/>
  <c r="E6723"/>
  <c r="O6723" s="1"/>
  <c r="C6727"/>
  <c r="F6727"/>
  <c r="K6727" s="1"/>
  <c r="A6723" l="1"/>
  <c r="B6723" s="1"/>
  <c r="S6722"/>
  <c r="P6722"/>
  <c r="R6723"/>
  <c r="D6720"/>
  <c r="E6724"/>
  <c r="A6724" s="1"/>
  <c r="B6724" s="1"/>
  <c r="C6728"/>
  <c r="F6728"/>
  <c r="K6728" s="1"/>
  <c r="S6724" l="1"/>
  <c r="P6724"/>
  <c r="O6724"/>
  <c r="S6723"/>
  <c r="P6723"/>
  <c r="R6724"/>
  <c r="D6721"/>
  <c r="E6725"/>
  <c r="A6725" s="1"/>
  <c r="B6725" s="1"/>
  <c r="C6729"/>
  <c r="F6729"/>
  <c r="K6729" s="1"/>
  <c r="O6725" l="1"/>
  <c r="P6725"/>
  <c r="S6725"/>
  <c r="R6725"/>
  <c r="D6722"/>
  <c r="E6726"/>
  <c r="O6726" s="1"/>
  <c r="C6730"/>
  <c r="F6730"/>
  <c r="K6730" s="1"/>
  <c r="A6726" l="1"/>
  <c r="B6726" s="1"/>
  <c r="R6726"/>
  <c r="D6723"/>
  <c r="E6727"/>
  <c r="O6727" s="1"/>
  <c r="C6731"/>
  <c r="F6731"/>
  <c r="K6731" s="1"/>
  <c r="A6727" l="1"/>
  <c r="B6727" s="1"/>
  <c r="R6727"/>
  <c r="S6726"/>
  <c r="P6726"/>
  <c r="D6724"/>
  <c r="E6728"/>
  <c r="A6728" s="1"/>
  <c r="B6728" s="1"/>
  <c r="C6732"/>
  <c r="F6732"/>
  <c r="S6728" l="1"/>
  <c r="P6728"/>
  <c r="O6728"/>
  <c r="S6727"/>
  <c r="P6727"/>
  <c r="R6728"/>
  <c r="D6725"/>
  <c r="E6729"/>
  <c r="C6733"/>
  <c r="F6733"/>
  <c r="R6729" l="1"/>
  <c r="O6729"/>
  <c r="A6729"/>
  <c r="B6729" s="1"/>
  <c r="D6726"/>
  <c r="E6730"/>
  <c r="O6730" s="1"/>
  <c r="C6734"/>
  <c r="F6734"/>
  <c r="K6734" s="1"/>
  <c r="A6730" l="1"/>
  <c r="B6730" s="1"/>
  <c r="P6729"/>
  <c r="S6729"/>
  <c r="R6730"/>
  <c r="D6727"/>
  <c r="E6731"/>
  <c r="O6731" s="1"/>
  <c r="C6735"/>
  <c r="F6735"/>
  <c r="K6735" s="1"/>
  <c r="R6731" l="1"/>
  <c r="A6731"/>
  <c r="B6731" s="1"/>
  <c r="S6730"/>
  <c r="P6730"/>
  <c r="D6728"/>
  <c r="E6732"/>
  <c r="C6736"/>
  <c r="F6736"/>
  <c r="A6732" l="1"/>
  <c r="B6732" s="1"/>
  <c r="S6731"/>
  <c r="P6731"/>
  <c r="D6729"/>
  <c r="E6733"/>
  <c r="C6737"/>
  <c r="F6737"/>
  <c r="K6737" s="1"/>
  <c r="A6733" l="1"/>
  <c r="B6733" s="1"/>
  <c r="D6730"/>
  <c r="E6734"/>
  <c r="O6734" s="1"/>
  <c r="C6738"/>
  <c r="F6738"/>
  <c r="K6738" s="1"/>
  <c r="R6734" l="1"/>
  <c r="P6733"/>
  <c r="S6733"/>
  <c r="A6734"/>
  <c r="B6734" s="1"/>
  <c r="D6731"/>
  <c r="E6735"/>
  <c r="C6739"/>
  <c r="F6739"/>
  <c r="K6739" s="1"/>
  <c r="A6735" l="1"/>
  <c r="B6735" s="1"/>
  <c r="R6735"/>
  <c r="S6734"/>
  <c r="P6734"/>
  <c r="O6735"/>
  <c r="D6732"/>
  <c r="E6736"/>
  <c r="A6736" s="1"/>
  <c r="C6740"/>
  <c r="F6740"/>
  <c r="K6740" s="1"/>
  <c r="B6736" l="1"/>
  <c r="S6735"/>
  <c r="P6735"/>
  <c r="D6733"/>
  <c r="E6737"/>
  <c r="C6741"/>
  <c r="F6741"/>
  <c r="K6741" s="1"/>
  <c r="O6737" l="1"/>
  <c r="A6737"/>
  <c r="B6737" s="1"/>
  <c r="P6736"/>
  <c r="S6736"/>
  <c r="R6737"/>
  <c r="D6734"/>
  <c r="E6738"/>
  <c r="C6742"/>
  <c r="F6742"/>
  <c r="K6742" s="1"/>
  <c r="A6738" l="1"/>
  <c r="B6738" s="1"/>
  <c r="O6738"/>
  <c r="P6737"/>
  <c r="S6737"/>
  <c r="R6738"/>
  <c r="D6735"/>
  <c r="E6739"/>
  <c r="A6739" s="1"/>
  <c r="B6739" s="1"/>
  <c r="C6743"/>
  <c r="F6743"/>
  <c r="K6743" s="1"/>
  <c r="S6739" l="1"/>
  <c r="P6739"/>
  <c r="S6738"/>
  <c r="P6738"/>
  <c r="O6739"/>
  <c r="R6739"/>
  <c r="D6736"/>
  <c r="E6740"/>
  <c r="C6744"/>
  <c r="F6744"/>
  <c r="K6744" s="1"/>
  <c r="O6740" l="1"/>
  <c r="A6740"/>
  <c r="B6740" s="1"/>
  <c r="R6740"/>
  <c r="D6737"/>
  <c r="E6741"/>
  <c r="C6745"/>
  <c r="F6745"/>
  <c r="K6745" s="1"/>
  <c r="O6741" l="1"/>
  <c r="A6741"/>
  <c r="B6741" s="1"/>
  <c r="S6740"/>
  <c r="P6740"/>
  <c r="R6741"/>
  <c r="D6738"/>
  <c r="E6742"/>
  <c r="A6742" s="1"/>
  <c r="B6742" s="1"/>
  <c r="C6746"/>
  <c r="F6746"/>
  <c r="K6746" s="1"/>
  <c r="S6742" l="1"/>
  <c r="P6742"/>
  <c r="O6742"/>
  <c r="P6741"/>
  <c r="S6741"/>
  <c r="R6742"/>
  <c r="D6739"/>
  <c r="E6743"/>
  <c r="O6743" s="1"/>
  <c r="C6747"/>
  <c r="F6747"/>
  <c r="K6747" s="1"/>
  <c r="R6743" l="1"/>
  <c r="A6743"/>
  <c r="B6743" s="1"/>
  <c r="D6740"/>
  <c r="E6744"/>
  <c r="C6748"/>
  <c r="F6748"/>
  <c r="K6748" s="1"/>
  <c r="O6744" l="1"/>
  <c r="A6744"/>
  <c r="B6744" s="1"/>
  <c r="S6743"/>
  <c r="P6743"/>
  <c r="R6744"/>
  <c r="D6741"/>
  <c r="E6745"/>
  <c r="O6745" s="1"/>
  <c r="C6749"/>
  <c r="F6749"/>
  <c r="K6749" s="1"/>
  <c r="A6745" l="1"/>
  <c r="B6745" s="1"/>
  <c r="S6744"/>
  <c r="P6744"/>
  <c r="R6745"/>
  <c r="D6742"/>
  <c r="E6746"/>
  <c r="R6746" s="1"/>
  <c r="C6750"/>
  <c r="F6750"/>
  <c r="K6750" s="1"/>
  <c r="A6746" l="1"/>
  <c r="B6746" s="1"/>
  <c r="P6745"/>
  <c r="S6745"/>
  <c r="O6746"/>
  <c r="D6743"/>
  <c r="E6747"/>
  <c r="A6747" s="1"/>
  <c r="B6747" s="1"/>
  <c r="C6751"/>
  <c r="F6751"/>
  <c r="K6751" s="1"/>
  <c r="R6747" l="1"/>
  <c r="S6747"/>
  <c r="P6747"/>
  <c r="O6747"/>
  <c r="S6746"/>
  <c r="P6746"/>
  <c r="D6744"/>
  <c r="E6748"/>
  <c r="R6748" s="1"/>
  <c r="C6752"/>
  <c r="F6752"/>
  <c r="K6752" s="1"/>
  <c r="A6748" l="1"/>
  <c r="B6748" s="1"/>
  <c r="S6748" s="1"/>
  <c r="O6748"/>
  <c r="D6745"/>
  <c r="E6749"/>
  <c r="C6753"/>
  <c r="F6753"/>
  <c r="K6753" s="1"/>
  <c r="P6748" l="1"/>
  <c r="A6749"/>
  <c r="B6749" s="1"/>
  <c r="R6749"/>
  <c r="O6749"/>
  <c r="D6746"/>
  <c r="E6750"/>
  <c r="R6750" s="1"/>
  <c r="C6754"/>
  <c r="F6754"/>
  <c r="K6754" s="1"/>
  <c r="O6750" l="1"/>
  <c r="P6749"/>
  <c r="S6749"/>
  <c r="A6750"/>
  <c r="B6750" s="1"/>
  <c r="D6747"/>
  <c r="E6751"/>
  <c r="C6755"/>
  <c r="F6755"/>
  <c r="K6755" s="1"/>
  <c r="R6751" l="1"/>
  <c r="S6750"/>
  <c r="P6750"/>
  <c r="A6751"/>
  <c r="B6751" s="1"/>
  <c r="O6751"/>
  <c r="D6748"/>
  <c r="E6752"/>
  <c r="O6752" s="1"/>
  <c r="C6756"/>
  <c r="F6756"/>
  <c r="K6756" s="1"/>
  <c r="S6751" l="1"/>
  <c r="P6751"/>
  <c r="A6752"/>
  <c r="B6752" s="1"/>
  <c r="R6752"/>
  <c r="D6749"/>
  <c r="E6753"/>
  <c r="R6753" s="1"/>
  <c r="C6757"/>
  <c r="F6757"/>
  <c r="K6757" s="1"/>
  <c r="A6753" l="1"/>
  <c r="B6753" s="1"/>
  <c r="P6753" s="1"/>
  <c r="S6752"/>
  <c r="P6752"/>
  <c r="O6753"/>
  <c r="D6750"/>
  <c r="E6754"/>
  <c r="A6754" s="1"/>
  <c r="B6754" s="1"/>
  <c r="C6758"/>
  <c r="F6758"/>
  <c r="K6758" s="1"/>
  <c r="S6753" l="1"/>
  <c r="S6754"/>
  <c r="P6754"/>
  <c r="O6754"/>
  <c r="R6754"/>
  <c r="D6751"/>
  <c r="E6755"/>
  <c r="R6755" s="1"/>
  <c r="C6759"/>
  <c r="F6759"/>
  <c r="K6759" s="1"/>
  <c r="O6755" l="1"/>
  <c r="A6755"/>
  <c r="B6755" s="1"/>
  <c r="D6752"/>
  <c r="E6756"/>
  <c r="O6756" s="1"/>
  <c r="C6760"/>
  <c r="F6760"/>
  <c r="K6760" s="1"/>
  <c r="A6756" l="1"/>
  <c r="B6756" s="1"/>
  <c r="S6755"/>
  <c r="P6755"/>
  <c r="R6756"/>
  <c r="D6753"/>
  <c r="E6757"/>
  <c r="A6757" s="1"/>
  <c r="B6757" s="1"/>
  <c r="C6761"/>
  <c r="F6761"/>
  <c r="K6761" s="1"/>
  <c r="P6757" l="1"/>
  <c r="S6757"/>
  <c r="O6757"/>
  <c r="S6756"/>
  <c r="P6756"/>
  <c r="R6757"/>
  <c r="D6754"/>
  <c r="E6758"/>
  <c r="A6758" s="1"/>
  <c r="B6758" s="1"/>
  <c r="C6762"/>
  <c r="F6762"/>
  <c r="O6758" l="1"/>
  <c r="S6758"/>
  <c r="P6758"/>
  <c r="R6758"/>
  <c r="D6755"/>
  <c r="E6759"/>
  <c r="O6759" s="1"/>
  <c r="C6763"/>
  <c r="F6763"/>
  <c r="A6759" l="1"/>
  <c r="B6759" s="1"/>
  <c r="R6759"/>
  <c r="D6756"/>
  <c r="E6760"/>
  <c r="O6760" s="1"/>
  <c r="C6764"/>
  <c r="F6764"/>
  <c r="K6764" s="1"/>
  <c r="A6760" l="1"/>
  <c r="B6760" s="1"/>
  <c r="R6760"/>
  <c r="S6759"/>
  <c r="P6759"/>
  <c r="D6757"/>
  <c r="E6761"/>
  <c r="O6761" s="1"/>
  <c r="C6765"/>
  <c r="F6765"/>
  <c r="K6765" s="1"/>
  <c r="S6760" l="1"/>
  <c r="P6760"/>
  <c r="A6761"/>
  <c r="B6761" s="1"/>
  <c r="R6761"/>
  <c r="D6758"/>
  <c r="E6762"/>
  <c r="C6766"/>
  <c r="F6766"/>
  <c r="P6761" l="1"/>
  <c r="S6761"/>
  <c r="A6762"/>
  <c r="B6762" s="1"/>
  <c r="D6759"/>
  <c r="E6763"/>
  <c r="C6767"/>
  <c r="F6767"/>
  <c r="K6767" s="1"/>
  <c r="A6763" l="1"/>
  <c r="B6763" s="1"/>
  <c r="D6760"/>
  <c r="E6764"/>
  <c r="O6764" s="1"/>
  <c r="C6768"/>
  <c r="F6768"/>
  <c r="K6768" s="1"/>
  <c r="S6763" l="1"/>
  <c r="P6763"/>
  <c r="A6764"/>
  <c r="B6764" s="1"/>
  <c r="R6764"/>
  <c r="D6761"/>
  <c r="E6765"/>
  <c r="R6765" s="1"/>
  <c r="C6769"/>
  <c r="F6769"/>
  <c r="K6769" s="1"/>
  <c r="A6765" l="1"/>
  <c r="B6765" s="1"/>
  <c r="S6765" s="1"/>
  <c r="S6764"/>
  <c r="P6764"/>
  <c r="O6765"/>
  <c r="D6762"/>
  <c r="E6766"/>
  <c r="C6770"/>
  <c r="F6770"/>
  <c r="K6770" s="1"/>
  <c r="P6765" l="1"/>
  <c r="A6766"/>
  <c r="D6763"/>
  <c r="E6767"/>
  <c r="C6771"/>
  <c r="F6771"/>
  <c r="K6771" s="1"/>
  <c r="A6767" l="1"/>
  <c r="B6767" s="1"/>
  <c r="O6767"/>
  <c r="B6766"/>
  <c r="R6767"/>
  <c r="D6764"/>
  <c r="E6768"/>
  <c r="C6772"/>
  <c r="F6772"/>
  <c r="K6772" s="1"/>
  <c r="S6767" l="1"/>
  <c r="P6767"/>
  <c r="S6766"/>
  <c r="P6766"/>
  <c r="A6768"/>
  <c r="B6768" s="1"/>
  <c r="R6768"/>
  <c r="O6768"/>
  <c r="D6765"/>
  <c r="E6769"/>
  <c r="C6773"/>
  <c r="F6773"/>
  <c r="K6773" s="1"/>
  <c r="S6768" l="1"/>
  <c r="P6768"/>
  <c r="A6769"/>
  <c r="B6769" s="1"/>
  <c r="R6769"/>
  <c r="O6769"/>
  <c r="D6766"/>
  <c r="E6770"/>
  <c r="O6770" s="1"/>
  <c r="C6774"/>
  <c r="F6774"/>
  <c r="K6774" s="1"/>
  <c r="P6769" l="1"/>
  <c r="S6769"/>
  <c r="A6770"/>
  <c r="B6770" s="1"/>
  <c r="R6770"/>
  <c r="D6767"/>
  <c r="E6771"/>
  <c r="O6771" s="1"/>
  <c r="C6775"/>
  <c r="F6775"/>
  <c r="K6775" s="1"/>
  <c r="A6771" l="1"/>
  <c r="B6771" s="1"/>
  <c r="S6770"/>
  <c r="P6770"/>
  <c r="R6771"/>
  <c r="D6768"/>
  <c r="E6772"/>
  <c r="A6772" s="1"/>
  <c r="B6772" s="1"/>
  <c r="C6776"/>
  <c r="F6776"/>
  <c r="K6776" s="1"/>
  <c r="R6772" l="1"/>
  <c r="S6772"/>
  <c r="P6772"/>
  <c r="O6772"/>
  <c r="S6771"/>
  <c r="P6771"/>
  <c r="D6769"/>
  <c r="E6773"/>
  <c r="R6773" s="1"/>
  <c r="C6777"/>
  <c r="F6777"/>
  <c r="K6777" s="1"/>
  <c r="A6773" l="1"/>
  <c r="B6773" s="1"/>
  <c r="P6773" s="1"/>
  <c r="O6773"/>
  <c r="D6770"/>
  <c r="E6774"/>
  <c r="C6778"/>
  <c r="F6778"/>
  <c r="K6778" s="1"/>
  <c r="S6773" l="1"/>
  <c r="A6774"/>
  <c r="B6774" s="1"/>
  <c r="R6774"/>
  <c r="O6774"/>
  <c r="D6771"/>
  <c r="E6775"/>
  <c r="O6775" s="1"/>
  <c r="C6779"/>
  <c r="F6779"/>
  <c r="K6779" s="1"/>
  <c r="R6775" l="1"/>
  <c r="S6774"/>
  <c r="P6774"/>
  <c r="A6775"/>
  <c r="B6775" s="1"/>
  <c r="D6772"/>
  <c r="E6776"/>
  <c r="C6780"/>
  <c r="F6780"/>
  <c r="K6780" s="1"/>
  <c r="A6776" l="1"/>
  <c r="B6776" s="1"/>
  <c r="S6775"/>
  <c r="P6775"/>
  <c r="O6776"/>
  <c r="R6776"/>
  <c r="D6773"/>
  <c r="E6777"/>
  <c r="O6777" s="1"/>
  <c r="C6781"/>
  <c r="F6781"/>
  <c r="K6781" s="1"/>
  <c r="S6776" l="1"/>
  <c r="P6776"/>
  <c r="A6777"/>
  <c r="B6777" s="1"/>
  <c r="R6777"/>
  <c r="D6774"/>
  <c r="E6778"/>
  <c r="R6778" s="1"/>
  <c r="C6782"/>
  <c r="F6782"/>
  <c r="K6782" s="1"/>
  <c r="A6778" l="1"/>
  <c r="B6778" s="1"/>
  <c r="S6778" s="1"/>
  <c r="P6777"/>
  <c r="S6777"/>
  <c r="O6778"/>
  <c r="D6775"/>
  <c r="E6779"/>
  <c r="A6779" s="1"/>
  <c r="B6779" s="1"/>
  <c r="C6783"/>
  <c r="F6783"/>
  <c r="K6783" s="1"/>
  <c r="P6778" l="1"/>
  <c r="S6779"/>
  <c r="P6779"/>
  <c r="R6779"/>
  <c r="O6779"/>
  <c r="D6776"/>
  <c r="E6780"/>
  <c r="R6780" s="1"/>
  <c r="C6784"/>
  <c r="F6784"/>
  <c r="K6784" s="1"/>
  <c r="O6780" l="1"/>
  <c r="A6780"/>
  <c r="B6780" s="1"/>
  <c r="D6777"/>
  <c r="E6781"/>
  <c r="O6781" s="1"/>
  <c r="C6785"/>
  <c r="F6785"/>
  <c r="K6785" s="1"/>
  <c r="S6780" l="1"/>
  <c r="P6780"/>
  <c r="A6781"/>
  <c r="B6781" s="1"/>
  <c r="R6781"/>
  <c r="D6778"/>
  <c r="E6782"/>
  <c r="R6782" s="1"/>
  <c r="C6786"/>
  <c r="F6786"/>
  <c r="K6786" s="1"/>
  <c r="A6782" l="1"/>
  <c r="B6782" s="1"/>
  <c r="S6782" s="1"/>
  <c r="P6781"/>
  <c r="S6781"/>
  <c r="O6782"/>
  <c r="D6779"/>
  <c r="E6783"/>
  <c r="A6783" s="1"/>
  <c r="B6783" s="1"/>
  <c r="C6787"/>
  <c r="F6787"/>
  <c r="K6787" s="1"/>
  <c r="P6782" l="1"/>
  <c r="S6783"/>
  <c r="P6783"/>
  <c r="O6783"/>
  <c r="R6783"/>
  <c r="D6780"/>
  <c r="E6784"/>
  <c r="O6784" s="1"/>
  <c r="C6788"/>
  <c r="F6788"/>
  <c r="K6788" s="1"/>
  <c r="R6784" l="1"/>
  <c r="A6784"/>
  <c r="B6784" s="1"/>
  <c r="D6781"/>
  <c r="E6785"/>
  <c r="O6785" s="1"/>
  <c r="C6789"/>
  <c r="F6789"/>
  <c r="K6789" s="1"/>
  <c r="S6784" l="1"/>
  <c r="P6784"/>
  <c r="A6785"/>
  <c r="B6785" s="1"/>
  <c r="R6785"/>
  <c r="D6782"/>
  <c r="E6786"/>
  <c r="R6786" s="1"/>
  <c r="C6790"/>
  <c r="F6790"/>
  <c r="K6790" s="1"/>
  <c r="A6786" l="1"/>
  <c r="B6786" s="1"/>
  <c r="S6786" s="1"/>
  <c r="P6785"/>
  <c r="S6785"/>
  <c r="O6786"/>
  <c r="D6783"/>
  <c r="E6787"/>
  <c r="A6787" s="1"/>
  <c r="B6787" s="1"/>
  <c r="C6791"/>
  <c r="F6791"/>
  <c r="K6791" s="1"/>
  <c r="P6786" l="1"/>
  <c r="S6787"/>
  <c r="P6787"/>
  <c r="O6787"/>
  <c r="R6787"/>
  <c r="D6784"/>
  <c r="E6788"/>
  <c r="R6788" s="1"/>
  <c r="C6792"/>
  <c r="F6792"/>
  <c r="K6792" s="1"/>
  <c r="O6788" l="1"/>
  <c r="A6788"/>
  <c r="B6788" s="1"/>
  <c r="D6785"/>
  <c r="E6789"/>
  <c r="O6789" s="1"/>
  <c r="C6793"/>
  <c r="F6793"/>
  <c r="S6788" l="1"/>
  <c r="P6788"/>
  <c r="A6789"/>
  <c r="B6789" s="1"/>
  <c r="R6789"/>
  <c r="D6786"/>
  <c r="E6790"/>
  <c r="R6790" s="1"/>
  <c r="C6794"/>
  <c r="F6794"/>
  <c r="A6790" l="1"/>
  <c r="B6790" s="1"/>
  <c r="S6790" s="1"/>
  <c r="P6789"/>
  <c r="S6789"/>
  <c r="P6790"/>
  <c r="O6790"/>
  <c r="D6787"/>
  <c r="E6791"/>
  <c r="A6791" s="1"/>
  <c r="B6791" s="1"/>
  <c r="C6795"/>
  <c r="F6795"/>
  <c r="K6795" s="1"/>
  <c r="S6791" l="1"/>
  <c r="P6791"/>
  <c r="O6791"/>
  <c r="R6791"/>
  <c r="D6788"/>
  <c r="E6792"/>
  <c r="R6792" s="1"/>
  <c r="C6796"/>
  <c r="F6796"/>
  <c r="K6796" s="1"/>
  <c r="O6792" l="1"/>
  <c r="A6792"/>
  <c r="B6792" s="1"/>
  <c r="D6789"/>
  <c r="E6793"/>
  <c r="C6797"/>
  <c r="F6797"/>
  <c r="S6792" l="1"/>
  <c r="P6792"/>
  <c r="A6793"/>
  <c r="B6793" s="1"/>
  <c r="D6790"/>
  <c r="E6794"/>
  <c r="C6798"/>
  <c r="F6798"/>
  <c r="K6798" s="1"/>
  <c r="P6793" l="1"/>
  <c r="S6793"/>
  <c r="A6794"/>
  <c r="B6794" s="1"/>
  <c r="D6791"/>
  <c r="E6795"/>
  <c r="O6795" s="1"/>
  <c r="C6799"/>
  <c r="F6799"/>
  <c r="K6799" s="1"/>
  <c r="R6795" l="1"/>
  <c r="A6795"/>
  <c r="B6795" s="1"/>
  <c r="D6792"/>
  <c r="E6796"/>
  <c r="C6800"/>
  <c r="F6800"/>
  <c r="K6800" s="1"/>
  <c r="O6796" l="1"/>
  <c r="R6796"/>
  <c r="S6795"/>
  <c r="P6795"/>
  <c r="A6796"/>
  <c r="B6796" s="1"/>
  <c r="D6793"/>
  <c r="E6797"/>
  <c r="A6797" s="1"/>
  <c r="C6801"/>
  <c r="F6801"/>
  <c r="K6801" s="1"/>
  <c r="B6797" l="1"/>
  <c r="S6796"/>
  <c r="P6796"/>
  <c r="D6794"/>
  <c r="E6798"/>
  <c r="A6798" s="1"/>
  <c r="B6798" s="1"/>
  <c r="C6802"/>
  <c r="F6802"/>
  <c r="K6802" s="1"/>
  <c r="S6798" l="1"/>
  <c r="P6798"/>
  <c r="R6798"/>
  <c r="O6798"/>
  <c r="D6795"/>
  <c r="E6799"/>
  <c r="R6799" s="1"/>
  <c r="C6803"/>
  <c r="F6803"/>
  <c r="K6803" s="1"/>
  <c r="A6799" l="1"/>
  <c r="B6799" s="1"/>
  <c r="S6799" s="1"/>
  <c r="O6799"/>
  <c r="D6796"/>
  <c r="E6800"/>
  <c r="R6800" s="1"/>
  <c r="C6804"/>
  <c r="F6804"/>
  <c r="K6804" s="1"/>
  <c r="O6800" l="1"/>
  <c r="P6799"/>
  <c r="A6800"/>
  <c r="B6800" s="1"/>
  <c r="D6797"/>
  <c r="E6801"/>
  <c r="A6801" s="1"/>
  <c r="B6801" s="1"/>
  <c r="C6805"/>
  <c r="F6805"/>
  <c r="K6805" s="1"/>
  <c r="S6801" l="1"/>
  <c r="P6801"/>
  <c r="S6800"/>
  <c r="P6800"/>
  <c r="R6801"/>
  <c r="O6801"/>
  <c r="D6798"/>
  <c r="E6802"/>
  <c r="C6806"/>
  <c r="F6806"/>
  <c r="K6806" s="1"/>
  <c r="O6802" l="1"/>
  <c r="A6802"/>
  <c r="B6802" s="1"/>
  <c r="R6802"/>
  <c r="D6799"/>
  <c r="E6803"/>
  <c r="C6807"/>
  <c r="F6807"/>
  <c r="K6807" s="1"/>
  <c r="O6803" l="1"/>
  <c r="A6803"/>
  <c r="B6803" s="1"/>
  <c r="S6802"/>
  <c r="P6802"/>
  <c r="R6803"/>
  <c r="D6800"/>
  <c r="E6804"/>
  <c r="A6804" s="1"/>
  <c r="B6804" s="1"/>
  <c r="C6808"/>
  <c r="F6808"/>
  <c r="K6808" s="1"/>
  <c r="S6804" l="1"/>
  <c r="P6804"/>
  <c r="O6804"/>
  <c r="S6803"/>
  <c r="P6803"/>
  <c r="R6804"/>
  <c r="D6801"/>
  <c r="E6805"/>
  <c r="O6805" s="1"/>
  <c r="C6809"/>
  <c r="F6809"/>
  <c r="K6809" s="1"/>
  <c r="R6805" l="1"/>
  <c r="A6805"/>
  <c r="B6805" s="1"/>
  <c r="D6802"/>
  <c r="E6806"/>
  <c r="O6806" s="1"/>
  <c r="C6810"/>
  <c r="F6810"/>
  <c r="K6810" s="1"/>
  <c r="A6806" l="1"/>
  <c r="B6806" s="1"/>
  <c r="S6805"/>
  <c r="P6805"/>
  <c r="R6806"/>
  <c r="D6803"/>
  <c r="E6807"/>
  <c r="A6807" s="1"/>
  <c r="B6807" s="1"/>
  <c r="C6811"/>
  <c r="F6811"/>
  <c r="K6811" s="1"/>
  <c r="S6807" l="1"/>
  <c r="P6807"/>
  <c r="O6807"/>
  <c r="S6806"/>
  <c r="P6806"/>
  <c r="R6807"/>
  <c r="D6804"/>
  <c r="E6808"/>
  <c r="A6808" s="1"/>
  <c r="B6808" s="1"/>
  <c r="C6812"/>
  <c r="F6812"/>
  <c r="K6812" s="1"/>
  <c r="O6808" l="1"/>
  <c r="S6808"/>
  <c r="P6808"/>
  <c r="R6808"/>
  <c r="D6805"/>
  <c r="E6809"/>
  <c r="O6809" s="1"/>
  <c r="C6813"/>
  <c r="F6813"/>
  <c r="K6813" s="1"/>
  <c r="A6809" l="1"/>
  <c r="B6809" s="1"/>
  <c r="R6809"/>
  <c r="D6806"/>
  <c r="E6810"/>
  <c r="O6810" s="1"/>
  <c r="C6814"/>
  <c r="F6814"/>
  <c r="K6814" s="1"/>
  <c r="A6810" l="1"/>
  <c r="B6810" s="1"/>
  <c r="R6810"/>
  <c r="S6809"/>
  <c r="P6809"/>
  <c r="D6807"/>
  <c r="E6811"/>
  <c r="A6811" s="1"/>
  <c r="B6811" s="1"/>
  <c r="C6815"/>
  <c r="F6815"/>
  <c r="K6815" s="1"/>
  <c r="S6811" l="1"/>
  <c r="P6811"/>
  <c r="O6811"/>
  <c r="S6810"/>
  <c r="P6810"/>
  <c r="R6811"/>
  <c r="D6808"/>
  <c r="E6812"/>
  <c r="O6812" s="1"/>
  <c r="C6816"/>
  <c r="F6816"/>
  <c r="K6816" s="1"/>
  <c r="A6812" l="1"/>
  <c r="B6812" s="1"/>
  <c r="S6812" s="1"/>
  <c r="R6812"/>
  <c r="D6809"/>
  <c r="E6813"/>
  <c r="A6813" s="1"/>
  <c r="B6813" s="1"/>
  <c r="C6817"/>
  <c r="F6817"/>
  <c r="K6817" s="1"/>
  <c r="P6812" l="1"/>
  <c r="S6813"/>
  <c r="P6813"/>
  <c r="O6813"/>
  <c r="R6813"/>
  <c r="D6810"/>
  <c r="E6814"/>
  <c r="R6814" s="1"/>
  <c r="C6818"/>
  <c r="F6818"/>
  <c r="K6818" s="1"/>
  <c r="A6814" l="1"/>
  <c r="B6814" s="1"/>
  <c r="S6814" s="1"/>
  <c r="O6814"/>
  <c r="D6811"/>
  <c r="E6815"/>
  <c r="O6815" s="1"/>
  <c r="C6819"/>
  <c r="F6819"/>
  <c r="K6819" s="1"/>
  <c r="P6814" l="1"/>
  <c r="A6815"/>
  <c r="B6815" s="1"/>
  <c r="R6815"/>
  <c r="D6812"/>
  <c r="E6816"/>
  <c r="O6816" s="1"/>
  <c r="C6820"/>
  <c r="F6820"/>
  <c r="K6820" s="1"/>
  <c r="R6816" l="1"/>
  <c r="S6815"/>
  <c r="P6815"/>
  <c r="A6816"/>
  <c r="B6816" s="1"/>
  <c r="D6813"/>
  <c r="E6817"/>
  <c r="A6817" s="1"/>
  <c r="B6817" s="1"/>
  <c r="C6821"/>
  <c r="F6821"/>
  <c r="K6821" s="1"/>
  <c r="R6817" l="1"/>
  <c r="O6817"/>
  <c r="S6816"/>
  <c r="P6816"/>
  <c r="S6817"/>
  <c r="P6817"/>
  <c r="D6814"/>
  <c r="E6818"/>
  <c r="A6818" s="1"/>
  <c r="B6818" s="1"/>
  <c r="C6822"/>
  <c r="F6822"/>
  <c r="K6822" s="1"/>
  <c r="O6818" l="1"/>
  <c r="S6818"/>
  <c r="P6818"/>
  <c r="R6818"/>
  <c r="D6815"/>
  <c r="E6819"/>
  <c r="A6819" s="1"/>
  <c r="B6819" s="1"/>
  <c r="C6823"/>
  <c r="F6823"/>
  <c r="S6819" l="1"/>
  <c r="P6819"/>
  <c r="O6819"/>
  <c r="R6819"/>
  <c r="D6816"/>
  <c r="E6820"/>
  <c r="A6820" s="1"/>
  <c r="B6820" s="1"/>
  <c r="C6824"/>
  <c r="F6824"/>
  <c r="S6820" l="1"/>
  <c r="P6820"/>
  <c r="O6820"/>
  <c r="R6820"/>
  <c r="D6817"/>
  <c r="E6821"/>
  <c r="R6821" s="1"/>
  <c r="C6825"/>
  <c r="F6825"/>
  <c r="K6825" s="1"/>
  <c r="O6821" l="1"/>
  <c r="A6821"/>
  <c r="B6821" s="1"/>
  <c r="D6818"/>
  <c r="E6822"/>
  <c r="O6822" s="1"/>
  <c r="C6826"/>
  <c r="F6826"/>
  <c r="K6826" s="1"/>
  <c r="S6821" l="1"/>
  <c r="P6821"/>
  <c r="A6822"/>
  <c r="B6822" s="1"/>
  <c r="R6822"/>
  <c r="D6819"/>
  <c r="E6823"/>
  <c r="A6823" s="1"/>
  <c r="B6823" s="1"/>
  <c r="C6827"/>
  <c r="F6827"/>
  <c r="S6822" l="1"/>
  <c r="P6822"/>
  <c r="D6820"/>
  <c r="E6824"/>
  <c r="C6828"/>
  <c r="F6828"/>
  <c r="K6828" s="1"/>
  <c r="A6824" l="1"/>
  <c r="B6824" s="1"/>
  <c r="D6821"/>
  <c r="E6825"/>
  <c r="C6829"/>
  <c r="F6829"/>
  <c r="K6829" s="1"/>
  <c r="A6825" l="1"/>
  <c r="B6825" s="1"/>
  <c r="S6824"/>
  <c r="P6824"/>
  <c r="O6825"/>
  <c r="R6825"/>
  <c r="D6822"/>
  <c r="E6826"/>
  <c r="O6826" s="1"/>
  <c r="C6830"/>
  <c r="F6830"/>
  <c r="K6830" s="1"/>
  <c r="S6825" l="1"/>
  <c r="P6825"/>
  <c r="A6826"/>
  <c r="B6826" s="1"/>
  <c r="R6826"/>
  <c r="D6823"/>
  <c r="E6827"/>
  <c r="A6827" s="1"/>
  <c r="C6831"/>
  <c r="F6831"/>
  <c r="K6831" s="1"/>
  <c r="B6827" l="1"/>
  <c r="S6826"/>
  <c r="P6826"/>
  <c r="D6824"/>
  <c r="E6828"/>
  <c r="R6828" s="1"/>
  <c r="C6832"/>
  <c r="F6832"/>
  <c r="K6832" s="1"/>
  <c r="O6828" l="1"/>
  <c r="A6828"/>
  <c r="B6828" s="1"/>
  <c r="S6827"/>
  <c r="P6827"/>
  <c r="D6825"/>
  <c r="E6829"/>
  <c r="R6829" s="1"/>
  <c r="C6833"/>
  <c r="F6833"/>
  <c r="K6833" s="1"/>
  <c r="S6828" l="1"/>
  <c r="P6828"/>
  <c r="A6829"/>
  <c r="B6829" s="1"/>
  <c r="O6829"/>
  <c r="D6826"/>
  <c r="E6830"/>
  <c r="A6830" s="1"/>
  <c r="B6830" s="1"/>
  <c r="C6834"/>
  <c r="F6834"/>
  <c r="K6834" s="1"/>
  <c r="R6830" l="1"/>
  <c r="S6830"/>
  <c r="P6830"/>
  <c r="S6829"/>
  <c r="P6829"/>
  <c r="O6830"/>
  <c r="D6827"/>
  <c r="E6831"/>
  <c r="O6831" s="1"/>
  <c r="C6835"/>
  <c r="F6835"/>
  <c r="K6835" s="1"/>
  <c r="A6831" l="1"/>
  <c r="B6831" s="1"/>
  <c r="R6831"/>
  <c r="D6828"/>
  <c r="E6832"/>
  <c r="C6836"/>
  <c r="F6836"/>
  <c r="K6836" s="1"/>
  <c r="S6831" l="1"/>
  <c r="P6831"/>
  <c r="O6832"/>
  <c r="A6832"/>
  <c r="B6832" s="1"/>
  <c r="R6832"/>
  <c r="D6829"/>
  <c r="E6833"/>
  <c r="R6833" s="1"/>
  <c r="C6837"/>
  <c r="F6837"/>
  <c r="K6837" s="1"/>
  <c r="O6833" l="1"/>
  <c r="S6832"/>
  <c r="P6832"/>
  <c r="A6833"/>
  <c r="B6833" s="1"/>
  <c r="D6830"/>
  <c r="E6834"/>
  <c r="C6838"/>
  <c r="F6838"/>
  <c r="K6838" s="1"/>
  <c r="R6834" l="1"/>
  <c r="O6834"/>
  <c r="S6833"/>
  <c r="P6833"/>
  <c r="A6834"/>
  <c r="B6834" s="1"/>
  <c r="D6831"/>
  <c r="E6835"/>
  <c r="O6835" s="1"/>
  <c r="C6839"/>
  <c r="F6839"/>
  <c r="K6839" s="1"/>
  <c r="A6835" l="1"/>
  <c r="B6835" s="1"/>
  <c r="S6834"/>
  <c r="P6834"/>
  <c r="R6835"/>
  <c r="D6832"/>
  <c r="E6836"/>
  <c r="A6836" s="1"/>
  <c r="B6836" s="1"/>
  <c r="C6840"/>
  <c r="F6840"/>
  <c r="K6840" s="1"/>
  <c r="S6836" l="1"/>
  <c r="P6836"/>
  <c r="O6836"/>
  <c r="S6835"/>
  <c r="P6835"/>
  <c r="R6836"/>
  <c r="D6833"/>
  <c r="E6837"/>
  <c r="A6837" s="1"/>
  <c r="B6837" s="1"/>
  <c r="C6841"/>
  <c r="F6841"/>
  <c r="K6841" s="1"/>
  <c r="O6837" l="1"/>
  <c r="S6837"/>
  <c r="P6837"/>
  <c r="R6837"/>
  <c r="D6834"/>
  <c r="E6838"/>
  <c r="O6838" s="1"/>
  <c r="C6842"/>
  <c r="F6842"/>
  <c r="K6842" s="1"/>
  <c r="A6838" l="1"/>
  <c r="B6838" s="1"/>
  <c r="R6838"/>
  <c r="D6835"/>
  <c r="E6839"/>
  <c r="O6839" s="1"/>
  <c r="C6843"/>
  <c r="F6843"/>
  <c r="K6843" s="1"/>
  <c r="A6839" l="1"/>
  <c r="B6839" s="1"/>
  <c r="R6839"/>
  <c r="S6838"/>
  <c r="P6838"/>
  <c r="D6836"/>
  <c r="E6840"/>
  <c r="A6840" s="1"/>
  <c r="B6840" s="1"/>
  <c r="C6844"/>
  <c r="F6844"/>
  <c r="K6844" s="1"/>
  <c r="S6840" l="1"/>
  <c r="P6840"/>
  <c r="O6840"/>
  <c r="S6839"/>
  <c r="P6839"/>
  <c r="R6840"/>
  <c r="D6837"/>
  <c r="E6841"/>
  <c r="A6841" s="1"/>
  <c r="B6841" s="1"/>
  <c r="C6845"/>
  <c r="F6845"/>
  <c r="K6845" s="1"/>
  <c r="O6841" l="1"/>
  <c r="S6841"/>
  <c r="P6841"/>
  <c r="R6841"/>
  <c r="D6838"/>
  <c r="E6842"/>
  <c r="O6842" s="1"/>
  <c r="C6846"/>
  <c r="F6846"/>
  <c r="K6846" s="1"/>
  <c r="A6842" l="1"/>
  <c r="B6842" s="1"/>
  <c r="R6842"/>
  <c r="D6839"/>
  <c r="E6843"/>
  <c r="O6843" s="1"/>
  <c r="C6847"/>
  <c r="F6847"/>
  <c r="K6847" s="1"/>
  <c r="A6843" l="1"/>
  <c r="B6843" s="1"/>
  <c r="R6843"/>
  <c r="S6842"/>
  <c r="P6842"/>
  <c r="D6840"/>
  <c r="E6844"/>
  <c r="A6844" s="1"/>
  <c r="B6844" s="1"/>
  <c r="C6848"/>
  <c r="F6848"/>
  <c r="K6848" s="1"/>
  <c r="O6844" l="1"/>
  <c r="S6844"/>
  <c r="P6844"/>
  <c r="S6843"/>
  <c r="P6843"/>
  <c r="R6844"/>
  <c r="D6841"/>
  <c r="E6845"/>
  <c r="A6845" s="1"/>
  <c r="B6845" s="1"/>
  <c r="C6849"/>
  <c r="F6849"/>
  <c r="K6849" s="1"/>
  <c r="S6845" l="1"/>
  <c r="P6845"/>
  <c r="R6845"/>
  <c r="O6845"/>
  <c r="D6842"/>
  <c r="E6846"/>
  <c r="R6846" s="1"/>
  <c r="C6850"/>
  <c r="F6850"/>
  <c r="K6850" s="1"/>
  <c r="O6846" l="1"/>
  <c r="A6846"/>
  <c r="B6846" s="1"/>
  <c r="D6843"/>
  <c r="E6847"/>
  <c r="O6847" s="1"/>
  <c r="C6851"/>
  <c r="F6851"/>
  <c r="K6851" s="1"/>
  <c r="S6846" l="1"/>
  <c r="P6846"/>
  <c r="A6847"/>
  <c r="B6847" s="1"/>
  <c r="R6847"/>
  <c r="D6844"/>
  <c r="E6848"/>
  <c r="R6848" s="1"/>
  <c r="C6852"/>
  <c r="F6852"/>
  <c r="K6852" s="1"/>
  <c r="A6848" l="1"/>
  <c r="B6848" s="1"/>
  <c r="S6848" s="1"/>
  <c r="S6847"/>
  <c r="P6847"/>
  <c r="O6848"/>
  <c r="D6845"/>
  <c r="E6849"/>
  <c r="A6849" s="1"/>
  <c r="B6849" s="1"/>
  <c r="C6853"/>
  <c r="F6853"/>
  <c r="K6853" s="1"/>
  <c r="P6848" l="1"/>
  <c r="S6849"/>
  <c r="P6849"/>
  <c r="O6849"/>
  <c r="R6849"/>
  <c r="D6846"/>
  <c r="E6850"/>
  <c r="O6850" s="1"/>
  <c r="C6854"/>
  <c r="F6854"/>
  <c r="A6850" l="1"/>
  <c r="B6850" s="1"/>
  <c r="S6850" s="1"/>
  <c r="R6850"/>
  <c r="D6847"/>
  <c r="E6851"/>
  <c r="C6855"/>
  <c r="F6855"/>
  <c r="P6850" l="1"/>
  <c r="A6851"/>
  <c r="B6851" s="1"/>
  <c r="R6851"/>
  <c r="O6851"/>
  <c r="D6848"/>
  <c r="E6852"/>
  <c r="C6856"/>
  <c r="F6856"/>
  <c r="K6856" s="1"/>
  <c r="S6851" l="1"/>
  <c r="P6851"/>
  <c r="A6852"/>
  <c r="B6852" s="1"/>
  <c r="O6852"/>
  <c r="R6852"/>
  <c r="D6849"/>
  <c r="E6853"/>
  <c r="O6853" s="1"/>
  <c r="C6857"/>
  <c r="F6857"/>
  <c r="K6857" s="1"/>
  <c r="A6853" l="1"/>
  <c r="B6853" s="1"/>
  <c r="S6852"/>
  <c r="P6852"/>
  <c r="R6853"/>
  <c r="D6850"/>
  <c r="E6854"/>
  <c r="A6854" s="1"/>
  <c r="B6854" s="1"/>
  <c r="C6858"/>
  <c r="F6858"/>
  <c r="S6853" l="1"/>
  <c r="P6853"/>
  <c r="D6851"/>
  <c r="E6855"/>
  <c r="C6859"/>
  <c r="F6859"/>
  <c r="K6859" s="1"/>
  <c r="A6855" l="1"/>
  <c r="B6855" s="1"/>
  <c r="D6852"/>
  <c r="E6856"/>
  <c r="C6860"/>
  <c r="F6860"/>
  <c r="K6860" s="1"/>
  <c r="O6856" l="1"/>
  <c r="A6856"/>
  <c r="B6856" s="1"/>
  <c r="S6855"/>
  <c r="P6855"/>
  <c r="R6856"/>
  <c r="D6853"/>
  <c r="E6857"/>
  <c r="A6857" s="1"/>
  <c r="B6857" s="1"/>
  <c r="C6861"/>
  <c r="F6861"/>
  <c r="K6861" s="1"/>
  <c r="S6857" l="1"/>
  <c r="P6857"/>
  <c r="O6857"/>
  <c r="S6856"/>
  <c r="P6856"/>
  <c r="R6857"/>
  <c r="D6854"/>
  <c r="E6858"/>
  <c r="A6858" s="1"/>
  <c r="C6862"/>
  <c r="F6862"/>
  <c r="K6862" s="1"/>
  <c r="B6858" l="1"/>
  <c r="D6855"/>
  <c r="E6859"/>
  <c r="R6859" s="1"/>
  <c r="C6863"/>
  <c r="F6863"/>
  <c r="K6863" s="1"/>
  <c r="O6859" l="1"/>
  <c r="S6858"/>
  <c r="P6858"/>
  <c r="A6859"/>
  <c r="B6859" s="1"/>
  <c r="D6856"/>
  <c r="E6860"/>
  <c r="O6860" s="1"/>
  <c r="C6864"/>
  <c r="F6864"/>
  <c r="K6864" s="1"/>
  <c r="R6860" l="1"/>
  <c r="S6859"/>
  <c r="P6859"/>
  <c r="A6860"/>
  <c r="B6860" s="1"/>
  <c r="D6857"/>
  <c r="E6861"/>
  <c r="C6865"/>
  <c r="F6865"/>
  <c r="K6865" s="1"/>
  <c r="A6861" l="1"/>
  <c r="B6861" s="1"/>
  <c r="R6861"/>
  <c r="S6860"/>
  <c r="P6860"/>
  <c r="O6861"/>
  <c r="D6858"/>
  <c r="E6862"/>
  <c r="A6862" s="1"/>
  <c r="B6862" s="1"/>
  <c r="C6866"/>
  <c r="F6866"/>
  <c r="K6866" s="1"/>
  <c r="S6862" l="1"/>
  <c r="P6862"/>
  <c r="S6861"/>
  <c r="P6861"/>
  <c r="R6862"/>
  <c r="O6862"/>
  <c r="D6859"/>
  <c r="E6863"/>
  <c r="C6867"/>
  <c r="F6867"/>
  <c r="K6867" s="1"/>
  <c r="A6863" l="1"/>
  <c r="B6863" s="1"/>
  <c r="O6863"/>
  <c r="R6863"/>
  <c r="D6860"/>
  <c r="E6864"/>
  <c r="C6868"/>
  <c r="F6868"/>
  <c r="K6868" s="1"/>
  <c r="S6863" l="1"/>
  <c r="P6863"/>
  <c r="O6864"/>
  <c r="A6864"/>
  <c r="B6864" s="1"/>
  <c r="R6864"/>
  <c r="D6861"/>
  <c r="E6865"/>
  <c r="O6865" s="1"/>
  <c r="C6869"/>
  <c r="F6869"/>
  <c r="K6869" s="1"/>
  <c r="P6864" l="1"/>
  <c r="S6864"/>
  <c r="A6865"/>
  <c r="B6865" s="1"/>
  <c r="R6865"/>
  <c r="D6862"/>
  <c r="E6866"/>
  <c r="R6866" s="1"/>
  <c r="C6870"/>
  <c r="F6870"/>
  <c r="K6870" s="1"/>
  <c r="O6866" l="1"/>
  <c r="P6865"/>
  <c r="S6865"/>
  <c r="A6866"/>
  <c r="B6866" s="1"/>
  <c r="D6863"/>
  <c r="E6867"/>
  <c r="C6871"/>
  <c r="F6871"/>
  <c r="K6871" s="1"/>
  <c r="R6867" l="1"/>
  <c r="O6867"/>
  <c r="S6866"/>
  <c r="P6866"/>
  <c r="A6867"/>
  <c r="B6867" s="1"/>
  <c r="D6864"/>
  <c r="E6868"/>
  <c r="O6868" s="1"/>
  <c r="C6872"/>
  <c r="F6872"/>
  <c r="K6872" s="1"/>
  <c r="A6868" l="1"/>
  <c r="B6868" s="1"/>
  <c r="S6867"/>
  <c r="P6867"/>
  <c r="R6868"/>
  <c r="D6865"/>
  <c r="E6869"/>
  <c r="A6869" s="1"/>
  <c r="B6869" s="1"/>
  <c r="C6873"/>
  <c r="F6873"/>
  <c r="K6873" s="1"/>
  <c r="S6869" l="1"/>
  <c r="P6869"/>
  <c r="O6869"/>
  <c r="S6868"/>
  <c r="P6868"/>
  <c r="R6869"/>
  <c r="D6866"/>
  <c r="E6870"/>
  <c r="A6870" s="1"/>
  <c r="B6870" s="1"/>
  <c r="C6874"/>
  <c r="F6874"/>
  <c r="K6874" s="1"/>
  <c r="O6870" l="1"/>
  <c r="S6870"/>
  <c r="P6870"/>
  <c r="R6870"/>
  <c r="D6867"/>
  <c r="E6871"/>
  <c r="O6871" s="1"/>
  <c r="C6875"/>
  <c r="F6875"/>
  <c r="K6875" s="1"/>
  <c r="A6871" l="1"/>
  <c r="B6871" s="1"/>
  <c r="R6871"/>
  <c r="D6868"/>
  <c r="E6872"/>
  <c r="O6872" s="1"/>
  <c r="C6876"/>
  <c r="F6876"/>
  <c r="K6876" s="1"/>
  <c r="A6872" l="1"/>
  <c r="B6872" s="1"/>
  <c r="R6872"/>
  <c r="S6871"/>
  <c r="P6871"/>
  <c r="D6869"/>
  <c r="E6873"/>
  <c r="A6873" s="1"/>
  <c r="B6873" s="1"/>
  <c r="C6877"/>
  <c r="F6877"/>
  <c r="K6877" s="1"/>
  <c r="S6873" l="1"/>
  <c r="P6873"/>
  <c r="O6873"/>
  <c r="S6872"/>
  <c r="P6872"/>
  <c r="R6873"/>
  <c r="D6870"/>
  <c r="E6874"/>
  <c r="A6874" s="1"/>
  <c r="B6874" s="1"/>
  <c r="C6878"/>
  <c r="F6878"/>
  <c r="K6878" s="1"/>
  <c r="O6874" l="1"/>
  <c r="S6874"/>
  <c r="P6874"/>
  <c r="R6874"/>
  <c r="D6871"/>
  <c r="E6875"/>
  <c r="O6875" s="1"/>
  <c r="C6879"/>
  <c r="F6879"/>
  <c r="K6879" s="1"/>
  <c r="A6875" l="1"/>
  <c r="B6875" s="1"/>
  <c r="R6875"/>
  <c r="D6872"/>
  <c r="E6876"/>
  <c r="O6876" s="1"/>
  <c r="C6880"/>
  <c r="F6880"/>
  <c r="K6880" s="1"/>
  <c r="A6876" l="1"/>
  <c r="B6876" s="1"/>
  <c r="R6876"/>
  <c r="S6875"/>
  <c r="P6875"/>
  <c r="D6873"/>
  <c r="E6877"/>
  <c r="A6877" s="1"/>
  <c r="B6877" s="1"/>
  <c r="C6881"/>
  <c r="F6881"/>
  <c r="K6881" s="1"/>
  <c r="S6877" l="1"/>
  <c r="P6877"/>
  <c r="O6877"/>
  <c r="S6876"/>
  <c r="P6876"/>
  <c r="R6877"/>
  <c r="D6874"/>
  <c r="E6878"/>
  <c r="A6878" s="1"/>
  <c r="B6878" s="1"/>
  <c r="C6882"/>
  <c r="F6882"/>
  <c r="K6882" s="1"/>
  <c r="R6878" l="1"/>
  <c r="S6878"/>
  <c r="P6878"/>
  <c r="O6878"/>
  <c r="D6875"/>
  <c r="E6879"/>
  <c r="O6879" s="1"/>
  <c r="C6883"/>
  <c r="F6883"/>
  <c r="K6883" s="1"/>
  <c r="A6879" l="1"/>
  <c r="B6879" s="1"/>
  <c r="R6879"/>
  <c r="D6876"/>
  <c r="E6880"/>
  <c r="O6880" s="1"/>
  <c r="C6884"/>
  <c r="F6884"/>
  <c r="K6884" s="1"/>
  <c r="A6880" l="1"/>
  <c r="B6880" s="1"/>
  <c r="R6880"/>
  <c r="S6879"/>
  <c r="P6879"/>
  <c r="D6877"/>
  <c r="E6881"/>
  <c r="A6881" s="1"/>
  <c r="B6881" s="1"/>
  <c r="C6885"/>
  <c r="F6885"/>
  <c r="S6881" l="1"/>
  <c r="P6881"/>
  <c r="O6881"/>
  <c r="S6880"/>
  <c r="P6880"/>
  <c r="R6881"/>
  <c r="D6878"/>
  <c r="E6882"/>
  <c r="C6886"/>
  <c r="F6886"/>
  <c r="O6882" l="1"/>
  <c r="R6882"/>
  <c r="A6882"/>
  <c r="B6882" s="1"/>
  <c r="D6879"/>
  <c r="E6883"/>
  <c r="R6883" s="1"/>
  <c r="C6887"/>
  <c r="F6887"/>
  <c r="K6887" s="1"/>
  <c r="S6882" l="1"/>
  <c r="P6882"/>
  <c r="A6883"/>
  <c r="B6883" s="1"/>
  <c r="O6883"/>
  <c r="D6880"/>
  <c r="E6884"/>
  <c r="A6884" s="1"/>
  <c r="B6884" s="1"/>
  <c r="C6888"/>
  <c r="F6888"/>
  <c r="K6888" s="1"/>
  <c r="O6884" l="1"/>
  <c r="S6884"/>
  <c r="P6884"/>
  <c r="S6883"/>
  <c r="P6883"/>
  <c r="R6884"/>
  <c r="D6881"/>
  <c r="E6885"/>
  <c r="C6889"/>
  <c r="F6889"/>
  <c r="A6885" l="1"/>
  <c r="B6885" s="1"/>
  <c r="D6882"/>
  <c r="E6886"/>
  <c r="C6890"/>
  <c r="F6890"/>
  <c r="K6890" s="1"/>
  <c r="A6886" l="1"/>
  <c r="B6886" s="1"/>
  <c r="S6885"/>
  <c r="P6885"/>
  <c r="D6883"/>
  <c r="E6887"/>
  <c r="A6887" s="1"/>
  <c r="B6887" s="1"/>
  <c r="C6891"/>
  <c r="F6891"/>
  <c r="K6891" s="1"/>
  <c r="S6887" l="1"/>
  <c r="P6887"/>
  <c r="O6887"/>
  <c r="R6887"/>
  <c r="D6884"/>
  <c r="E6888"/>
  <c r="C6892"/>
  <c r="F6892"/>
  <c r="K6892" s="1"/>
  <c r="O6888" l="1"/>
  <c r="A6888"/>
  <c r="B6888" s="1"/>
  <c r="R6888"/>
  <c r="D6885"/>
  <c r="E6889"/>
  <c r="C6893"/>
  <c r="F6893"/>
  <c r="K6893" s="1"/>
  <c r="S6888" l="1"/>
  <c r="P6888"/>
  <c r="A6889"/>
  <c r="D6886"/>
  <c r="E6890"/>
  <c r="O6890" s="1"/>
  <c r="C6894"/>
  <c r="F6894"/>
  <c r="K6894" s="1"/>
  <c r="A6890" l="1"/>
  <c r="B6890" s="1"/>
  <c r="B6889"/>
  <c r="R6890"/>
  <c r="D6887"/>
  <c r="E6891"/>
  <c r="A6891" s="1"/>
  <c r="B6891" s="1"/>
  <c r="C6895"/>
  <c r="F6895"/>
  <c r="K6895" s="1"/>
  <c r="S6891" l="1"/>
  <c r="P6891"/>
  <c r="O6891"/>
  <c r="R6891"/>
  <c r="S6890"/>
  <c r="P6890"/>
  <c r="D6888"/>
  <c r="E6892"/>
  <c r="R6892" s="1"/>
  <c r="C6896"/>
  <c r="F6896"/>
  <c r="K6896" s="1"/>
  <c r="O6892" l="1"/>
  <c r="A6892"/>
  <c r="B6892" s="1"/>
  <c r="D6889"/>
  <c r="E6893"/>
  <c r="C6897"/>
  <c r="F6897"/>
  <c r="K6897" s="1"/>
  <c r="A6893" l="1"/>
  <c r="B6893" s="1"/>
  <c r="R6893"/>
  <c r="S6892"/>
  <c r="P6892"/>
  <c r="O6893"/>
  <c r="D6890"/>
  <c r="E6894"/>
  <c r="O6894" s="1"/>
  <c r="C6898"/>
  <c r="F6898"/>
  <c r="K6898" s="1"/>
  <c r="P6893" l="1"/>
  <c r="S6893"/>
  <c r="A6894"/>
  <c r="B6894" s="1"/>
  <c r="R6894"/>
  <c r="D6891"/>
  <c r="E6895"/>
  <c r="O6895" s="1"/>
  <c r="C6899"/>
  <c r="F6899"/>
  <c r="K6899" s="1"/>
  <c r="R6895" l="1"/>
  <c r="S6894"/>
  <c r="P6894"/>
  <c r="A6895"/>
  <c r="B6895" s="1"/>
  <c r="D6892"/>
  <c r="E6896"/>
  <c r="C6900"/>
  <c r="F6900"/>
  <c r="K6900" s="1"/>
  <c r="O6896" l="1"/>
  <c r="R6896"/>
  <c r="S6895"/>
  <c r="P6895"/>
  <c r="A6896"/>
  <c r="B6896" s="1"/>
  <c r="D6893"/>
  <c r="E6897"/>
  <c r="O6897" s="1"/>
  <c r="C6901"/>
  <c r="F6901"/>
  <c r="K6901" s="1"/>
  <c r="A6897" l="1"/>
  <c r="B6897" s="1"/>
  <c r="S6896"/>
  <c r="P6896"/>
  <c r="R6897"/>
  <c r="D6894"/>
  <c r="E6898"/>
  <c r="A6898" s="1"/>
  <c r="B6898" s="1"/>
  <c r="C6902"/>
  <c r="F6902"/>
  <c r="K6902" s="1"/>
  <c r="S6898" l="1"/>
  <c r="P6898"/>
  <c r="O6898"/>
  <c r="P6897"/>
  <c r="S6897"/>
  <c r="R6898"/>
  <c r="D6895"/>
  <c r="E6899"/>
  <c r="A6899" s="1"/>
  <c r="B6899" s="1"/>
  <c r="C6903"/>
  <c r="F6903"/>
  <c r="K6903" s="1"/>
  <c r="O6899" l="1"/>
  <c r="S6899"/>
  <c r="P6899"/>
  <c r="R6899"/>
  <c r="D6896"/>
  <c r="E6900"/>
  <c r="R6900" s="1"/>
  <c r="C6904"/>
  <c r="F6904"/>
  <c r="K6904" s="1"/>
  <c r="A6900" l="1"/>
  <c r="B6900" s="1"/>
  <c r="O6900"/>
  <c r="D6897"/>
  <c r="E6901"/>
  <c r="O6901" s="1"/>
  <c r="C6905"/>
  <c r="F6905"/>
  <c r="K6905" s="1"/>
  <c r="A6901" l="1"/>
  <c r="B6901" s="1"/>
  <c r="R6901"/>
  <c r="S6900"/>
  <c r="P6900"/>
  <c r="D6898"/>
  <c r="E6902"/>
  <c r="A6902" s="1"/>
  <c r="B6902" s="1"/>
  <c r="C6906"/>
  <c r="F6906"/>
  <c r="K6906" s="1"/>
  <c r="S6902" l="1"/>
  <c r="P6902"/>
  <c r="O6902"/>
  <c r="P6901"/>
  <c r="S6901"/>
  <c r="R6902"/>
  <c r="D6899"/>
  <c r="E6903"/>
  <c r="A6903" s="1"/>
  <c r="B6903" s="1"/>
  <c r="C6907"/>
  <c r="F6907"/>
  <c r="K6907" s="1"/>
  <c r="O6903" l="1"/>
  <c r="S6903"/>
  <c r="P6903"/>
  <c r="R6903"/>
  <c r="D6900"/>
  <c r="E6904"/>
  <c r="O6904" s="1"/>
  <c r="C6908"/>
  <c r="F6908"/>
  <c r="K6908" s="1"/>
  <c r="A6904" l="1"/>
  <c r="B6904" s="1"/>
  <c r="R6904"/>
  <c r="D6901"/>
  <c r="E6905"/>
  <c r="O6905" s="1"/>
  <c r="C6909"/>
  <c r="F6909"/>
  <c r="K6909" s="1"/>
  <c r="A6905" l="1"/>
  <c r="B6905" s="1"/>
  <c r="R6905"/>
  <c r="S6904"/>
  <c r="P6904"/>
  <c r="D6902"/>
  <c r="E6906"/>
  <c r="A6906" s="1"/>
  <c r="B6906" s="1"/>
  <c r="C6910"/>
  <c r="F6910"/>
  <c r="K6910" s="1"/>
  <c r="S6906" l="1"/>
  <c r="P6906"/>
  <c r="O6906"/>
  <c r="P6905"/>
  <c r="S6905"/>
  <c r="R6906"/>
  <c r="D6903"/>
  <c r="E6907"/>
  <c r="A6907" s="1"/>
  <c r="B6907" s="1"/>
  <c r="C6911"/>
  <c r="F6911"/>
  <c r="K6911" s="1"/>
  <c r="O6907" l="1"/>
  <c r="S6907"/>
  <c r="P6907"/>
  <c r="R6907"/>
  <c r="D6904"/>
  <c r="E6908"/>
  <c r="O6908" s="1"/>
  <c r="C6912"/>
  <c r="F6912"/>
  <c r="K6912" s="1"/>
  <c r="A6908" l="1"/>
  <c r="B6908" s="1"/>
  <c r="R6908"/>
  <c r="D6905"/>
  <c r="E6909"/>
  <c r="O6909" s="1"/>
  <c r="C6913"/>
  <c r="F6913"/>
  <c r="A6909" l="1"/>
  <c r="B6909" s="1"/>
  <c r="R6909"/>
  <c r="S6908"/>
  <c r="P6908"/>
  <c r="D6906"/>
  <c r="E6910"/>
  <c r="A6910" s="1"/>
  <c r="B6910" s="1"/>
  <c r="C6914"/>
  <c r="F6914"/>
  <c r="S6910" l="1"/>
  <c r="P6910"/>
  <c r="O6910"/>
  <c r="P6909"/>
  <c r="S6909"/>
  <c r="R6910"/>
  <c r="D6907"/>
  <c r="E6911"/>
  <c r="A6911" s="1"/>
  <c r="B6911" s="1"/>
  <c r="C6915"/>
  <c r="F6915"/>
  <c r="K6915" s="1"/>
  <c r="S6911" l="1"/>
  <c r="P6911"/>
  <c r="R6911"/>
  <c r="O6911"/>
  <c r="D6908"/>
  <c r="E6912"/>
  <c r="R6912" s="1"/>
  <c r="C6916"/>
  <c r="F6916"/>
  <c r="K6916" s="1"/>
  <c r="O6912" l="1"/>
  <c r="A6912"/>
  <c r="B6912" s="1"/>
  <c r="D6909"/>
  <c r="E6913"/>
  <c r="C6917"/>
  <c r="F6917"/>
  <c r="S6912" l="1"/>
  <c r="P6912"/>
  <c r="A6913"/>
  <c r="B6913" s="1"/>
  <c r="D6910"/>
  <c r="E6914"/>
  <c r="C6918"/>
  <c r="F6918"/>
  <c r="K6918" s="1"/>
  <c r="A6914" l="1"/>
  <c r="B6914" s="1"/>
  <c r="D6911"/>
  <c r="E6915"/>
  <c r="R6915" s="1"/>
  <c r="C6919"/>
  <c r="F6919"/>
  <c r="K6919" s="1"/>
  <c r="O6915" l="1"/>
  <c r="S6914"/>
  <c r="P6914"/>
  <c r="A6915"/>
  <c r="B6915" s="1"/>
  <c r="D6912"/>
  <c r="E6916"/>
  <c r="A6916" s="1"/>
  <c r="B6916" s="1"/>
  <c r="C6920"/>
  <c r="F6920"/>
  <c r="K6920" s="1"/>
  <c r="R6916" l="1"/>
  <c r="O6916"/>
  <c r="S6915"/>
  <c r="P6915"/>
  <c r="S6916"/>
  <c r="P6916"/>
  <c r="D6913"/>
  <c r="E6917"/>
  <c r="C6921"/>
  <c r="F6921"/>
  <c r="K6921" s="1"/>
  <c r="A6917" l="1"/>
  <c r="B6917" s="1"/>
  <c r="D6914"/>
  <c r="E6918"/>
  <c r="A6918" s="1"/>
  <c r="B6918" s="1"/>
  <c r="C6922"/>
  <c r="F6922"/>
  <c r="K6922" s="1"/>
  <c r="S6918" l="1"/>
  <c r="P6918"/>
  <c r="O6918"/>
  <c r="P6917"/>
  <c r="S6917"/>
  <c r="R6918"/>
  <c r="D6915"/>
  <c r="E6919"/>
  <c r="C6923"/>
  <c r="F6923"/>
  <c r="K6923" s="1"/>
  <c r="A6919" l="1"/>
  <c r="B6919" s="1"/>
  <c r="R6919"/>
  <c r="O6919"/>
  <c r="D6916"/>
  <c r="E6920"/>
  <c r="C6924"/>
  <c r="F6924"/>
  <c r="K6924" s="1"/>
  <c r="S6919" l="1"/>
  <c r="P6919"/>
  <c r="A6920"/>
  <c r="B6920" s="1"/>
  <c r="O6920"/>
  <c r="R6920"/>
  <c r="D6917"/>
  <c r="E6921"/>
  <c r="A6921" s="1"/>
  <c r="B6921" s="1"/>
  <c r="C6925"/>
  <c r="F6925"/>
  <c r="K6925" s="1"/>
  <c r="P6921" l="1"/>
  <c r="S6921"/>
  <c r="S6920"/>
  <c r="P6920"/>
  <c r="O6921"/>
  <c r="R6921"/>
  <c r="D6918"/>
  <c r="E6922"/>
  <c r="A6922" s="1"/>
  <c r="B6922" s="1"/>
  <c r="C6926"/>
  <c r="F6926"/>
  <c r="K6926" s="1"/>
  <c r="S6922" l="1"/>
  <c r="P6922"/>
  <c r="R6922"/>
  <c r="O6922"/>
  <c r="D6919"/>
  <c r="E6923"/>
  <c r="R6923" s="1"/>
  <c r="C6927"/>
  <c r="F6927"/>
  <c r="K6927" s="1"/>
  <c r="A6923" l="1"/>
  <c r="B6923" s="1"/>
  <c r="S6923" s="1"/>
  <c r="O6923"/>
  <c r="D6920"/>
  <c r="E6924"/>
  <c r="C6928"/>
  <c r="F6928"/>
  <c r="K6928" s="1"/>
  <c r="P6923" l="1"/>
  <c r="O6924"/>
  <c r="R6924"/>
  <c r="A6924"/>
  <c r="B6924" s="1"/>
  <c r="D6921"/>
  <c r="E6925"/>
  <c r="C6929"/>
  <c r="F6929"/>
  <c r="K6929" s="1"/>
  <c r="A6925" l="1"/>
  <c r="B6925" s="1"/>
  <c r="S6924"/>
  <c r="P6924"/>
  <c r="O6925"/>
  <c r="R6925"/>
  <c r="D6922"/>
  <c r="E6926"/>
  <c r="O6926" s="1"/>
  <c r="C6930"/>
  <c r="F6930"/>
  <c r="K6930" s="1"/>
  <c r="P6925" l="1"/>
  <c r="S6925"/>
  <c r="A6926"/>
  <c r="B6926" s="1"/>
  <c r="R6926"/>
  <c r="D6923"/>
  <c r="E6927"/>
  <c r="R6927" s="1"/>
  <c r="C6931"/>
  <c r="F6931"/>
  <c r="K6931" s="1"/>
  <c r="A6927" l="1"/>
  <c r="B6927" s="1"/>
  <c r="P6927" s="1"/>
  <c r="S6926"/>
  <c r="P6926"/>
  <c r="O6927"/>
  <c r="D6924"/>
  <c r="E6928"/>
  <c r="A6928" s="1"/>
  <c r="B6928" s="1"/>
  <c r="C6932"/>
  <c r="F6932"/>
  <c r="K6932" s="1"/>
  <c r="S6927" l="1"/>
  <c r="S6928"/>
  <c r="P6928"/>
  <c r="R6928"/>
  <c r="O6928"/>
  <c r="D6925"/>
  <c r="E6929"/>
  <c r="R6929" s="1"/>
  <c r="C6933"/>
  <c r="F6933"/>
  <c r="K6933" s="1"/>
  <c r="O6929" l="1"/>
  <c r="A6929"/>
  <c r="B6929" s="1"/>
  <c r="D6926"/>
  <c r="E6930"/>
  <c r="O6930" s="1"/>
  <c r="C6934"/>
  <c r="F6934"/>
  <c r="K6934" s="1"/>
  <c r="P6929" l="1"/>
  <c r="S6929"/>
  <c r="A6930"/>
  <c r="B6930" s="1"/>
  <c r="R6930"/>
  <c r="D6927"/>
  <c r="E6931"/>
  <c r="R6931" s="1"/>
  <c r="C6935"/>
  <c r="F6935"/>
  <c r="K6935" s="1"/>
  <c r="A6931" l="1"/>
  <c r="B6931" s="1"/>
  <c r="P6931" s="1"/>
  <c r="S6930"/>
  <c r="P6930"/>
  <c r="O6931"/>
  <c r="D6928"/>
  <c r="E6932"/>
  <c r="A6932" s="1"/>
  <c r="B6932" s="1"/>
  <c r="C6936"/>
  <c r="F6936"/>
  <c r="K6936" s="1"/>
  <c r="S6931" l="1"/>
  <c r="S6932"/>
  <c r="P6932"/>
  <c r="O6932"/>
  <c r="R6932"/>
  <c r="D6929"/>
  <c r="E6933"/>
  <c r="O6933" s="1"/>
  <c r="C6937"/>
  <c r="F6937"/>
  <c r="K6937" s="1"/>
  <c r="R6933" l="1"/>
  <c r="A6933"/>
  <c r="B6933" s="1"/>
  <c r="D6930"/>
  <c r="E6934"/>
  <c r="O6934" s="1"/>
  <c r="C6938"/>
  <c r="F6938"/>
  <c r="K6938" s="1"/>
  <c r="P6933" l="1"/>
  <c r="S6933"/>
  <c r="A6934"/>
  <c r="B6934" s="1"/>
  <c r="R6934"/>
  <c r="D6931"/>
  <c r="E6935"/>
  <c r="R6935" s="1"/>
  <c r="C6939"/>
  <c r="F6939"/>
  <c r="K6939" s="1"/>
  <c r="A6935" l="1"/>
  <c r="B6935" s="1"/>
  <c r="S6935" s="1"/>
  <c r="S6934"/>
  <c r="P6934"/>
  <c r="O6935"/>
  <c r="D6932"/>
  <c r="E6936"/>
  <c r="A6936" s="1"/>
  <c r="B6936" s="1"/>
  <c r="C6940"/>
  <c r="F6940"/>
  <c r="K6940" s="1"/>
  <c r="P6935" l="1"/>
  <c r="S6936"/>
  <c r="P6936"/>
  <c r="O6936"/>
  <c r="R6936"/>
  <c r="D6933"/>
  <c r="E6937"/>
  <c r="R6937" s="1"/>
  <c r="C6941"/>
  <c r="F6941"/>
  <c r="K6941" s="1"/>
  <c r="O6937" l="1"/>
  <c r="A6937"/>
  <c r="B6937" s="1"/>
  <c r="D6934"/>
  <c r="E6938"/>
  <c r="O6938" s="1"/>
  <c r="C6942"/>
  <c r="F6942"/>
  <c r="K6942" s="1"/>
  <c r="P6937" l="1"/>
  <c r="S6937"/>
  <c r="A6938"/>
  <c r="B6938" s="1"/>
  <c r="R6938"/>
  <c r="D6935"/>
  <c r="E6939"/>
  <c r="R6939" s="1"/>
  <c r="C6943"/>
  <c r="F6943"/>
  <c r="K6943" s="1"/>
  <c r="A6939" l="1"/>
  <c r="B6939" s="1"/>
  <c r="S6939" s="1"/>
  <c r="S6938"/>
  <c r="P6938"/>
  <c r="O6939"/>
  <c r="D6936"/>
  <c r="E6940"/>
  <c r="A6940" s="1"/>
  <c r="B6940" s="1"/>
  <c r="C6944"/>
  <c r="F6944"/>
  <c r="P6939" l="1"/>
  <c r="S6940"/>
  <c r="P6940"/>
  <c r="O6940"/>
  <c r="R6940"/>
  <c r="D6937"/>
  <c r="E6941"/>
  <c r="R6941" s="1"/>
  <c r="C6945"/>
  <c r="F6945"/>
  <c r="A6941" l="1"/>
  <c r="B6941" s="1"/>
  <c r="O6941"/>
  <c r="D6938"/>
  <c r="E6942"/>
  <c r="C6946"/>
  <c r="F6946"/>
  <c r="K6946" s="1"/>
  <c r="P6941" l="1"/>
  <c r="S6941"/>
  <c r="O6942"/>
  <c r="A6942"/>
  <c r="B6942" s="1"/>
  <c r="R6942"/>
  <c r="D6939"/>
  <c r="E6943"/>
  <c r="R6943" s="1"/>
  <c r="C6947"/>
  <c r="F6947"/>
  <c r="K6947" s="1"/>
  <c r="A6943" l="1"/>
  <c r="B6943" s="1"/>
  <c r="S6943" s="1"/>
  <c r="S6942"/>
  <c r="P6942"/>
  <c r="P6943"/>
  <c r="O6943"/>
  <c r="D6940"/>
  <c r="E6944"/>
  <c r="A6944" s="1"/>
  <c r="B6944" s="1"/>
  <c r="C6948"/>
  <c r="F6948"/>
  <c r="D6941" l="1"/>
  <c r="E6945"/>
  <c r="C6949"/>
  <c r="F6949"/>
  <c r="K6949" s="1"/>
  <c r="A6945" l="1"/>
  <c r="B6945" s="1"/>
  <c r="D6942"/>
  <c r="E6946"/>
  <c r="O6946" s="1"/>
  <c r="C6950"/>
  <c r="F6950"/>
  <c r="K6950" s="1"/>
  <c r="A6946" l="1"/>
  <c r="B6946" s="1"/>
  <c r="P6945"/>
  <c r="S6945"/>
  <c r="R6946"/>
  <c r="D6943"/>
  <c r="E6947"/>
  <c r="A6947" s="1"/>
  <c r="B6947" s="1"/>
  <c r="C6951"/>
  <c r="F6951"/>
  <c r="K6951" s="1"/>
  <c r="S6947" l="1"/>
  <c r="P6947"/>
  <c r="O6947"/>
  <c r="S6946"/>
  <c r="P6946"/>
  <c r="R6947"/>
  <c r="D6944"/>
  <c r="E6948"/>
  <c r="C6952"/>
  <c r="F6952"/>
  <c r="K6952" s="1"/>
  <c r="A6948" l="1"/>
  <c r="D6945"/>
  <c r="E6949"/>
  <c r="C6953"/>
  <c r="F6953"/>
  <c r="K6953" s="1"/>
  <c r="A6949" l="1"/>
  <c r="B6949" s="1"/>
  <c r="O6949"/>
  <c r="B6948"/>
  <c r="R6949"/>
  <c r="D6946"/>
  <c r="E6950"/>
  <c r="C6954"/>
  <c r="F6954"/>
  <c r="K6954" s="1"/>
  <c r="P6949" l="1"/>
  <c r="S6949"/>
  <c r="S6948"/>
  <c r="P6948"/>
  <c r="A6950"/>
  <c r="B6950" s="1"/>
  <c r="R6950"/>
  <c r="O6950"/>
  <c r="D6947"/>
  <c r="E6951"/>
  <c r="C6955"/>
  <c r="F6955"/>
  <c r="K6955" s="1"/>
  <c r="S6950" l="1"/>
  <c r="P6950"/>
  <c r="A6951"/>
  <c r="B6951" s="1"/>
  <c r="R6951"/>
  <c r="O6951"/>
  <c r="D6948"/>
  <c r="E6952"/>
  <c r="O6952" s="1"/>
  <c r="C6956"/>
  <c r="F6956"/>
  <c r="K6956" s="1"/>
  <c r="S6951" l="1"/>
  <c r="P6951"/>
  <c r="A6952"/>
  <c r="B6952" s="1"/>
  <c r="R6952"/>
  <c r="D6949"/>
  <c r="E6953"/>
  <c r="O6953" s="1"/>
  <c r="C6957"/>
  <c r="F6957"/>
  <c r="K6957" s="1"/>
  <c r="A6953" l="1"/>
  <c r="B6953" s="1"/>
  <c r="S6952"/>
  <c r="P6952"/>
  <c r="R6953"/>
  <c r="D6950"/>
  <c r="E6954"/>
  <c r="A6954" s="1"/>
  <c r="B6954" s="1"/>
  <c r="C6958"/>
  <c r="F6958"/>
  <c r="K6958" s="1"/>
  <c r="R6954" l="1"/>
  <c r="S6954"/>
  <c r="P6954"/>
  <c r="O6954"/>
  <c r="P6953"/>
  <c r="S6953"/>
  <c r="D6951"/>
  <c r="E6955"/>
  <c r="R6955" s="1"/>
  <c r="C6959"/>
  <c r="F6959"/>
  <c r="K6959" s="1"/>
  <c r="A6955" l="1"/>
  <c r="B6955" s="1"/>
  <c r="S6955" s="1"/>
  <c r="O6955"/>
  <c r="D6952"/>
  <c r="E6956"/>
  <c r="C6960"/>
  <c r="F6960"/>
  <c r="K6960" s="1"/>
  <c r="P6955" l="1"/>
  <c r="O6956"/>
  <c r="A6956"/>
  <c r="B6956" s="1"/>
  <c r="R6956"/>
  <c r="D6953"/>
  <c r="E6957"/>
  <c r="O6957" s="1"/>
  <c r="C6961"/>
  <c r="F6961"/>
  <c r="K6961" s="1"/>
  <c r="R6957" l="1"/>
  <c r="S6956"/>
  <c r="P6956"/>
  <c r="A6957"/>
  <c r="B6957" s="1"/>
  <c r="D6954"/>
  <c r="E6958"/>
  <c r="A6958" s="1"/>
  <c r="B6958" s="1"/>
  <c r="C6962"/>
  <c r="F6962"/>
  <c r="K6962" s="1"/>
  <c r="S6958" l="1"/>
  <c r="P6958"/>
  <c r="O6958"/>
  <c r="R6958"/>
  <c r="P6957"/>
  <c r="S6957"/>
  <c r="D6955"/>
  <c r="E6959"/>
  <c r="A6959" s="1"/>
  <c r="B6959" s="1"/>
  <c r="C6963"/>
  <c r="F6963"/>
  <c r="K6963" s="1"/>
  <c r="S6959" l="1"/>
  <c r="P6959"/>
  <c r="R6959"/>
  <c r="O6959"/>
  <c r="D6956"/>
  <c r="E6960"/>
  <c r="R6960" s="1"/>
  <c r="C6964"/>
  <c r="F6964"/>
  <c r="K6964" s="1"/>
  <c r="A6960" l="1"/>
  <c r="B6960" s="1"/>
  <c r="S6960" s="1"/>
  <c r="O6960"/>
  <c r="D6957"/>
  <c r="E6961"/>
  <c r="C6965"/>
  <c r="F6965"/>
  <c r="K6965" s="1"/>
  <c r="P6960" l="1"/>
  <c r="R6961"/>
  <c r="O6961"/>
  <c r="A6961"/>
  <c r="B6961" s="1"/>
  <c r="D6958"/>
  <c r="E6962"/>
  <c r="O6962" s="1"/>
  <c r="C6966"/>
  <c r="F6966"/>
  <c r="K6966" s="1"/>
  <c r="R6962" l="1"/>
  <c r="A6962"/>
  <c r="B6962" s="1"/>
  <c r="P6961"/>
  <c r="S6961"/>
  <c r="D6959"/>
  <c r="E6963"/>
  <c r="C6967"/>
  <c r="F6967"/>
  <c r="K6967" s="1"/>
  <c r="S6962" l="1"/>
  <c r="P6962"/>
  <c r="O6963"/>
  <c r="A6963"/>
  <c r="B6963" s="1"/>
  <c r="R6963"/>
  <c r="D6960"/>
  <c r="E6964"/>
  <c r="O6964" s="1"/>
  <c r="C6968"/>
  <c r="F6968"/>
  <c r="K6968" s="1"/>
  <c r="S6963" l="1"/>
  <c r="P6963"/>
  <c r="A6964"/>
  <c r="B6964" s="1"/>
  <c r="R6964"/>
  <c r="D6961"/>
  <c r="E6965"/>
  <c r="R6965" s="1"/>
  <c r="C6969"/>
  <c r="F6969"/>
  <c r="K6969" s="1"/>
  <c r="O6965" l="1"/>
  <c r="S6964"/>
  <c r="P6964"/>
  <c r="A6965"/>
  <c r="B6965" s="1"/>
  <c r="D6962"/>
  <c r="E6966"/>
  <c r="C6970"/>
  <c r="F6970"/>
  <c r="K6970" s="1"/>
  <c r="R6966" l="1"/>
  <c r="O6966"/>
  <c r="P6965"/>
  <c r="S6965"/>
  <c r="A6966"/>
  <c r="B6966" s="1"/>
  <c r="D6963"/>
  <c r="E6967"/>
  <c r="O6967" s="1"/>
  <c r="C6971"/>
  <c r="F6971"/>
  <c r="K6971" s="1"/>
  <c r="A6967" l="1"/>
  <c r="B6967" s="1"/>
  <c r="S6966"/>
  <c r="P6966"/>
  <c r="R6967"/>
  <c r="D6964"/>
  <c r="E6968"/>
  <c r="A6968" s="1"/>
  <c r="B6968" s="1"/>
  <c r="C6972"/>
  <c r="F6972"/>
  <c r="K6972" s="1"/>
  <c r="S6968" l="1"/>
  <c r="P6968"/>
  <c r="O6968"/>
  <c r="S6967"/>
  <c r="P6967"/>
  <c r="R6968"/>
  <c r="D6965"/>
  <c r="E6969"/>
  <c r="A6969" s="1"/>
  <c r="B6969" s="1"/>
  <c r="C6973"/>
  <c r="F6973"/>
  <c r="K6973" s="1"/>
  <c r="O6969" l="1"/>
  <c r="P6969"/>
  <c r="S6969"/>
  <c r="R6969"/>
  <c r="D6966"/>
  <c r="E6970"/>
  <c r="O6970" s="1"/>
  <c r="C6974"/>
  <c r="F6974"/>
  <c r="A6970" l="1"/>
  <c r="B6970" s="1"/>
  <c r="R6970"/>
  <c r="D6967"/>
  <c r="E6971"/>
  <c r="O6971" s="1"/>
  <c r="C6975"/>
  <c r="F6975"/>
  <c r="A6971" l="1"/>
  <c r="B6971" s="1"/>
  <c r="R6971"/>
  <c r="S6970"/>
  <c r="P6970"/>
  <c r="D6968"/>
  <c r="E6972"/>
  <c r="A6972" s="1"/>
  <c r="B6972" s="1"/>
  <c r="C6976"/>
  <c r="F6976"/>
  <c r="K6976" s="1"/>
  <c r="S6972" l="1"/>
  <c r="P6972"/>
  <c r="O6972"/>
  <c r="S6971"/>
  <c r="P6971"/>
  <c r="R6972"/>
  <c r="D6969"/>
  <c r="E6973"/>
  <c r="R6973" s="1"/>
  <c r="C6977"/>
  <c r="F6977"/>
  <c r="K6977" s="1"/>
  <c r="O6973" l="1"/>
  <c r="A6973"/>
  <c r="B6973" s="1"/>
  <c r="D6970"/>
  <c r="E6974"/>
  <c r="C6978"/>
  <c r="F6978"/>
  <c r="A6974" l="1"/>
  <c r="B6974" s="1"/>
  <c r="P6973"/>
  <c r="S6973"/>
  <c r="D6971"/>
  <c r="E6975"/>
  <c r="A6975" s="1"/>
  <c r="B6975" s="1"/>
  <c r="C6979"/>
  <c r="F6979"/>
  <c r="K6979" s="1"/>
  <c r="S6974" l="1"/>
  <c r="P6974"/>
  <c r="D6972"/>
  <c r="E6976"/>
  <c r="R6976" s="1"/>
  <c r="C6980"/>
  <c r="F6980"/>
  <c r="K6980" s="1"/>
  <c r="A6976" l="1"/>
  <c r="B6976" s="1"/>
  <c r="S6976" s="1"/>
  <c r="O6976"/>
  <c r="D6973"/>
  <c r="E6977"/>
  <c r="C6981"/>
  <c r="F6981"/>
  <c r="K6981" s="1"/>
  <c r="P6976" l="1"/>
  <c r="R6977"/>
  <c r="O6977"/>
  <c r="A6977"/>
  <c r="B6977" s="1"/>
  <c r="D6974"/>
  <c r="E6978"/>
  <c r="C6982"/>
  <c r="F6982"/>
  <c r="K6982" s="1"/>
  <c r="A6978" l="1"/>
  <c r="P6977"/>
  <c r="S6977"/>
  <c r="D6975"/>
  <c r="E6979"/>
  <c r="A6979" s="1"/>
  <c r="B6979" s="1"/>
  <c r="C6983"/>
  <c r="F6983"/>
  <c r="K6983" s="1"/>
  <c r="S6979" l="1"/>
  <c r="P6979"/>
  <c r="B6978"/>
  <c r="O6979"/>
  <c r="R6979"/>
  <c r="D6976"/>
  <c r="E6980"/>
  <c r="R6980" s="1"/>
  <c r="C6984"/>
  <c r="F6984"/>
  <c r="K6984" s="1"/>
  <c r="A6980" l="1"/>
  <c r="B6980" s="1"/>
  <c r="S6980" s="1"/>
  <c r="O6980"/>
  <c r="D6977"/>
  <c r="E6981"/>
  <c r="R6981" s="1"/>
  <c r="C6985"/>
  <c r="F6985"/>
  <c r="K6985" s="1"/>
  <c r="P6980" l="1"/>
  <c r="A6981"/>
  <c r="B6981" s="1"/>
  <c r="S6981" s="1"/>
  <c r="O6981"/>
  <c r="D6978"/>
  <c r="E6982"/>
  <c r="R6982" s="1"/>
  <c r="C6986"/>
  <c r="F6986"/>
  <c r="K6986" s="1"/>
  <c r="P6981" l="1"/>
  <c r="A6982"/>
  <c r="B6982" s="1"/>
  <c r="O6982"/>
  <c r="D6979"/>
  <c r="E6983"/>
  <c r="C6987"/>
  <c r="F6987"/>
  <c r="K6987" s="1"/>
  <c r="S6982" l="1"/>
  <c r="P6982"/>
  <c r="R6983"/>
  <c r="A6983"/>
  <c r="B6983" s="1"/>
  <c r="O6983"/>
  <c r="D6980"/>
  <c r="E6984"/>
  <c r="R6984" s="1"/>
  <c r="C6988"/>
  <c r="F6988"/>
  <c r="K6988" s="1"/>
  <c r="A6984" l="1"/>
  <c r="B6984" s="1"/>
  <c r="S6984" s="1"/>
  <c r="S6983"/>
  <c r="P6983"/>
  <c r="O6984"/>
  <c r="D6981"/>
  <c r="E6985"/>
  <c r="O6985" s="1"/>
  <c r="C6989"/>
  <c r="F6989"/>
  <c r="K6989" s="1"/>
  <c r="P6984" l="1"/>
  <c r="A6985"/>
  <c r="B6985" s="1"/>
  <c r="R6985"/>
  <c r="D6982"/>
  <c r="E6986"/>
  <c r="C6990"/>
  <c r="F6990"/>
  <c r="K6990" s="1"/>
  <c r="S6985" l="1"/>
  <c r="P6985"/>
  <c r="A6986"/>
  <c r="B6986" s="1"/>
  <c r="O6986"/>
  <c r="R6986"/>
  <c r="D6983"/>
  <c r="E6987"/>
  <c r="R6987" s="1"/>
  <c r="C6991"/>
  <c r="F6991"/>
  <c r="K6991" s="1"/>
  <c r="O6987" l="1"/>
  <c r="S6986"/>
  <c r="P6986"/>
  <c r="A6987"/>
  <c r="B6987" s="1"/>
  <c r="D6984"/>
  <c r="E6988"/>
  <c r="C6992"/>
  <c r="F6992"/>
  <c r="K6992" s="1"/>
  <c r="O6988" l="1"/>
  <c r="S6987"/>
  <c r="P6987"/>
  <c r="A6988"/>
  <c r="B6988" s="1"/>
  <c r="R6988"/>
  <c r="D6985"/>
  <c r="E6989"/>
  <c r="O6989" s="1"/>
  <c r="C6993"/>
  <c r="F6993"/>
  <c r="K6993" s="1"/>
  <c r="S6988" l="1"/>
  <c r="P6988"/>
  <c r="A6989"/>
  <c r="B6989" s="1"/>
  <c r="R6989"/>
  <c r="D6986"/>
  <c r="E6990"/>
  <c r="R6990" s="1"/>
  <c r="C6994"/>
  <c r="F6994"/>
  <c r="K6994" s="1"/>
  <c r="O6990" l="1"/>
  <c r="S6989"/>
  <c r="P6989"/>
  <c r="A6990"/>
  <c r="B6990" s="1"/>
  <c r="D6987"/>
  <c r="E6991"/>
  <c r="C6995"/>
  <c r="F6995"/>
  <c r="K6995" s="1"/>
  <c r="O6991" l="1"/>
  <c r="R6991"/>
  <c r="S6990"/>
  <c r="P6990"/>
  <c r="A6991"/>
  <c r="B6991" s="1"/>
  <c r="D6988"/>
  <c r="E6992"/>
  <c r="O6992" s="1"/>
  <c r="C6996"/>
  <c r="F6996"/>
  <c r="K6996" s="1"/>
  <c r="A6992" l="1"/>
  <c r="B6992" s="1"/>
  <c r="S6991"/>
  <c r="P6991"/>
  <c r="R6992"/>
  <c r="D6989"/>
  <c r="E6993"/>
  <c r="A6993" s="1"/>
  <c r="B6993" s="1"/>
  <c r="C6997"/>
  <c r="F6997"/>
  <c r="K6997" s="1"/>
  <c r="S6993" l="1"/>
  <c r="P6993"/>
  <c r="O6993"/>
  <c r="S6992"/>
  <c r="P6992"/>
  <c r="R6993"/>
  <c r="D6990"/>
  <c r="E6994"/>
  <c r="A6994" s="1"/>
  <c r="B6994" s="1"/>
  <c r="C6998"/>
  <c r="F6998"/>
  <c r="K6998" s="1"/>
  <c r="R6994" l="1"/>
  <c r="S6994"/>
  <c r="P6994"/>
  <c r="O6994"/>
  <c r="D6991"/>
  <c r="E6995"/>
  <c r="O6995" s="1"/>
  <c r="C6999"/>
  <c r="F6999"/>
  <c r="K6999" s="1"/>
  <c r="A6995" l="1"/>
  <c r="B6995" s="1"/>
  <c r="R6995"/>
  <c r="D6992"/>
  <c r="E6996"/>
  <c r="R6996" s="1"/>
  <c r="C7000"/>
  <c r="F7000"/>
  <c r="K7000" s="1"/>
  <c r="O6996" l="1"/>
  <c r="A6996"/>
  <c r="B6996" s="1"/>
  <c r="S6995"/>
  <c r="P6995"/>
  <c r="D6993"/>
  <c r="E6997"/>
  <c r="C7001"/>
  <c r="F7001"/>
  <c r="K7001" s="1"/>
  <c r="S6996" l="1"/>
  <c r="P6996"/>
  <c r="O6997"/>
  <c r="A6997"/>
  <c r="B6997" s="1"/>
  <c r="R6997"/>
  <c r="D6994"/>
  <c r="E6998"/>
  <c r="A6998" s="1"/>
  <c r="B6998" s="1"/>
  <c r="C7002"/>
  <c r="F7002"/>
  <c r="K7002" s="1"/>
  <c r="S6998" l="1"/>
  <c r="P6998"/>
  <c r="S6997"/>
  <c r="P6997"/>
  <c r="O6998"/>
  <c r="R6998"/>
  <c r="D6995"/>
  <c r="E6999"/>
  <c r="C7003"/>
  <c r="F7003"/>
  <c r="K7003" s="1"/>
  <c r="A6999" l="1"/>
  <c r="B6999" s="1"/>
  <c r="R6999"/>
  <c r="O6999"/>
  <c r="D6996"/>
  <c r="E7000"/>
  <c r="C7004"/>
  <c r="F7004"/>
  <c r="K7004" s="1"/>
  <c r="S6999" l="1"/>
  <c r="P6999"/>
  <c r="O7000"/>
  <c r="A7000"/>
  <c r="B7000" s="1"/>
  <c r="R7000"/>
  <c r="D6997"/>
  <c r="E7001"/>
  <c r="O7001" s="1"/>
  <c r="C7005"/>
  <c r="F7005"/>
  <c r="S7000" l="1"/>
  <c r="P7000"/>
  <c r="A7001"/>
  <c r="B7001" s="1"/>
  <c r="R7001"/>
  <c r="D6998"/>
  <c r="E7002"/>
  <c r="R7002" s="1"/>
  <c r="C7006"/>
  <c r="F7006"/>
  <c r="A7002" l="1"/>
  <c r="B7002" s="1"/>
  <c r="S7001"/>
  <c r="P7001"/>
  <c r="O7002"/>
  <c r="D6999"/>
  <c r="E7003"/>
  <c r="O7003" s="1"/>
  <c r="C7007"/>
  <c r="F7007"/>
  <c r="K7007" s="1"/>
  <c r="A7003" l="1"/>
  <c r="B7003" s="1"/>
  <c r="S7002"/>
  <c r="P7002"/>
  <c r="R7003"/>
  <c r="D7000"/>
  <c r="E7004"/>
  <c r="O7004" s="1"/>
  <c r="C7008"/>
  <c r="F7008"/>
  <c r="K7008" s="1"/>
  <c r="A7004" l="1"/>
  <c r="B7004" s="1"/>
  <c r="R7004"/>
  <c r="S7003"/>
  <c r="P7003"/>
  <c r="D7001"/>
  <c r="E7005"/>
  <c r="A7005" s="1"/>
  <c r="B7005" s="1"/>
  <c r="C7009"/>
  <c r="F7009"/>
  <c r="S7004" l="1"/>
  <c r="P7004"/>
  <c r="D7002"/>
  <c r="E7006"/>
  <c r="C7010"/>
  <c r="F7010"/>
  <c r="K7010" s="1"/>
  <c r="A7006" l="1"/>
  <c r="B7006" s="1"/>
  <c r="D7003"/>
  <c r="E7007"/>
  <c r="O7007" s="1"/>
  <c r="C7011"/>
  <c r="F7011"/>
  <c r="K7011" s="1"/>
  <c r="A7007" l="1"/>
  <c r="B7007" s="1"/>
  <c r="S7006"/>
  <c r="P7006"/>
  <c r="R7007"/>
  <c r="D7004"/>
  <c r="E7008"/>
  <c r="O7008" s="1"/>
  <c r="C7012"/>
  <c r="F7012"/>
  <c r="K7012" s="1"/>
  <c r="A7008" l="1"/>
  <c r="B7008" s="1"/>
  <c r="S7008" s="1"/>
  <c r="S7007"/>
  <c r="P7007"/>
  <c r="R7008"/>
  <c r="D7005"/>
  <c r="E7009"/>
  <c r="A7009" s="1"/>
  <c r="C7013"/>
  <c r="F7013"/>
  <c r="K7013" s="1"/>
  <c r="P7008" l="1"/>
  <c r="B7009"/>
  <c r="D7006"/>
  <c r="E7010"/>
  <c r="R7010" s="1"/>
  <c r="C7014"/>
  <c r="F7014"/>
  <c r="K7014" s="1"/>
  <c r="A7010" l="1"/>
  <c r="B7010" s="1"/>
  <c r="S7010" s="1"/>
  <c r="S7009"/>
  <c r="P7009"/>
  <c r="O7010"/>
  <c r="D7007"/>
  <c r="E7011"/>
  <c r="C7015"/>
  <c r="F7015"/>
  <c r="K7015" s="1"/>
  <c r="P7010" l="1"/>
  <c r="R7011"/>
  <c r="O7011"/>
  <c r="A7011"/>
  <c r="B7011" s="1"/>
  <c r="D7008"/>
  <c r="E7012"/>
  <c r="R7012" s="1"/>
  <c r="C7016"/>
  <c r="F7016"/>
  <c r="K7016" s="1"/>
  <c r="O7012" l="1"/>
  <c r="A7012"/>
  <c r="B7012" s="1"/>
  <c r="S7011"/>
  <c r="P7011"/>
  <c r="D7009"/>
  <c r="E7013"/>
  <c r="C7017"/>
  <c r="F7017"/>
  <c r="K7017" s="1"/>
  <c r="S7012" l="1"/>
  <c r="P7012"/>
  <c r="O7013"/>
  <c r="A7013"/>
  <c r="B7013" s="1"/>
  <c r="R7013"/>
  <c r="D7010"/>
  <c r="E7014"/>
  <c r="O7014" s="1"/>
  <c r="C7018"/>
  <c r="F7018"/>
  <c r="K7018" s="1"/>
  <c r="S7013" l="1"/>
  <c r="P7013"/>
  <c r="A7014"/>
  <c r="B7014" s="1"/>
  <c r="R7014"/>
  <c r="D7011"/>
  <c r="E7015"/>
  <c r="R7015" s="1"/>
  <c r="C7019"/>
  <c r="F7019"/>
  <c r="K7019" s="1"/>
  <c r="O7015" l="1"/>
  <c r="S7014"/>
  <c r="P7014"/>
  <c r="A7015"/>
  <c r="B7015" s="1"/>
  <c r="D7012"/>
  <c r="E7016"/>
  <c r="C7020"/>
  <c r="F7020"/>
  <c r="K7020" s="1"/>
  <c r="R7016" l="1"/>
  <c r="O7016"/>
  <c r="S7015"/>
  <c r="P7015"/>
  <c r="A7016"/>
  <c r="B7016" s="1"/>
  <c r="D7013"/>
  <c r="E7017"/>
  <c r="O7017" s="1"/>
  <c r="C7021"/>
  <c r="F7021"/>
  <c r="K7021" s="1"/>
  <c r="S7016" l="1"/>
  <c r="P7016"/>
  <c r="A7017"/>
  <c r="B7017" s="1"/>
  <c r="R7017"/>
  <c r="D7014"/>
  <c r="E7018"/>
  <c r="R7018" s="1"/>
  <c r="C7022"/>
  <c r="F7022"/>
  <c r="K7022" s="1"/>
  <c r="A7018" l="1"/>
  <c r="B7018" s="1"/>
  <c r="P7018" s="1"/>
  <c r="S7017"/>
  <c r="P7017"/>
  <c r="O7018"/>
  <c r="D7015"/>
  <c r="E7019"/>
  <c r="A7019" s="1"/>
  <c r="B7019" s="1"/>
  <c r="C7023"/>
  <c r="F7023"/>
  <c r="K7023" s="1"/>
  <c r="S7018" l="1"/>
  <c r="S7019"/>
  <c r="P7019"/>
  <c r="O7019"/>
  <c r="R7019"/>
  <c r="D7016"/>
  <c r="E7020"/>
  <c r="R7020" s="1"/>
  <c r="C7024"/>
  <c r="F7024"/>
  <c r="K7024" s="1"/>
  <c r="O7020" l="1"/>
  <c r="A7020"/>
  <c r="B7020" s="1"/>
  <c r="D7017"/>
  <c r="E7021"/>
  <c r="O7021" s="1"/>
  <c r="C7025"/>
  <c r="F7025"/>
  <c r="K7025" s="1"/>
  <c r="S7020" l="1"/>
  <c r="P7020"/>
  <c r="A7021"/>
  <c r="B7021" s="1"/>
  <c r="R7021"/>
  <c r="D7018"/>
  <c r="E7022"/>
  <c r="R7022" s="1"/>
  <c r="C7026"/>
  <c r="F7026"/>
  <c r="K7026" s="1"/>
  <c r="A7022" l="1"/>
  <c r="B7022" s="1"/>
  <c r="P7022" s="1"/>
  <c r="S7021"/>
  <c r="P7021"/>
  <c r="O7022"/>
  <c r="D7019"/>
  <c r="E7023"/>
  <c r="A7023" s="1"/>
  <c r="B7023" s="1"/>
  <c r="C7027"/>
  <c r="F7027"/>
  <c r="K7027" s="1"/>
  <c r="S7022" l="1"/>
  <c r="S7023"/>
  <c r="P7023"/>
  <c r="O7023"/>
  <c r="R7023"/>
  <c r="D7020"/>
  <c r="E7024"/>
  <c r="R7024" s="1"/>
  <c r="C7028"/>
  <c r="F7028"/>
  <c r="K7028" s="1"/>
  <c r="O7024" l="1"/>
  <c r="A7024"/>
  <c r="B7024" s="1"/>
  <c r="D7021"/>
  <c r="E7025"/>
  <c r="O7025" s="1"/>
  <c r="C7029"/>
  <c r="F7029"/>
  <c r="K7029" s="1"/>
  <c r="S7024" l="1"/>
  <c r="P7024"/>
  <c r="A7025"/>
  <c r="B7025" s="1"/>
  <c r="R7025"/>
  <c r="D7022"/>
  <c r="E7026"/>
  <c r="R7026" s="1"/>
  <c r="C7030"/>
  <c r="F7030"/>
  <c r="K7030" s="1"/>
  <c r="A7026" l="1"/>
  <c r="B7026" s="1"/>
  <c r="P7026" s="1"/>
  <c r="S7025"/>
  <c r="P7025"/>
  <c r="O7026"/>
  <c r="D7023"/>
  <c r="E7027"/>
  <c r="A7027" s="1"/>
  <c r="B7027" s="1"/>
  <c r="C7031"/>
  <c r="F7031"/>
  <c r="K7031" s="1"/>
  <c r="S7026" l="1"/>
  <c r="S7027"/>
  <c r="P7027"/>
  <c r="R7027"/>
  <c r="O7027"/>
  <c r="D7024"/>
  <c r="E7028"/>
  <c r="R7028" s="1"/>
  <c r="C7032"/>
  <c r="F7032"/>
  <c r="K7032" s="1"/>
  <c r="O7028" l="1"/>
  <c r="A7028"/>
  <c r="B7028" s="1"/>
  <c r="D7025"/>
  <c r="E7029"/>
  <c r="O7029" s="1"/>
  <c r="C7033"/>
  <c r="F7033"/>
  <c r="K7033" s="1"/>
  <c r="S7028" l="1"/>
  <c r="P7028"/>
  <c r="A7029"/>
  <c r="B7029" s="1"/>
  <c r="R7029"/>
  <c r="D7026"/>
  <c r="E7030"/>
  <c r="R7030" s="1"/>
  <c r="C7034"/>
  <c r="F7034"/>
  <c r="K7034" s="1"/>
  <c r="A7030" l="1"/>
  <c r="B7030" s="1"/>
  <c r="P7030" s="1"/>
  <c r="S7029"/>
  <c r="P7029"/>
  <c r="O7030"/>
  <c r="D7027"/>
  <c r="E7031"/>
  <c r="A7031" s="1"/>
  <c r="B7031" s="1"/>
  <c r="C7035"/>
  <c r="F7035"/>
  <c r="S7030" l="1"/>
  <c r="S7031"/>
  <c r="P7031"/>
  <c r="O7031"/>
  <c r="R7031"/>
  <c r="D7028"/>
  <c r="E7032"/>
  <c r="O7032" s="1"/>
  <c r="C7036"/>
  <c r="F7036"/>
  <c r="A7032" l="1"/>
  <c r="B7032" s="1"/>
  <c r="R7032"/>
  <c r="D7029"/>
  <c r="E7033"/>
  <c r="C7037"/>
  <c r="F7037"/>
  <c r="K7037" s="1"/>
  <c r="S7032" l="1"/>
  <c r="P7032"/>
  <c r="O7033"/>
  <c r="A7033"/>
  <c r="B7033" s="1"/>
  <c r="R7033"/>
  <c r="D7030"/>
  <c r="E7034"/>
  <c r="R7034" s="1"/>
  <c r="C7038"/>
  <c r="F7038"/>
  <c r="K7038" s="1"/>
  <c r="A7034" l="1"/>
  <c r="B7034" s="1"/>
  <c r="S7034" s="1"/>
  <c r="S7033"/>
  <c r="P7033"/>
  <c r="P7034"/>
  <c r="O7034"/>
  <c r="D7031"/>
  <c r="E7035"/>
  <c r="A7035" s="1"/>
  <c r="B7035" s="1"/>
  <c r="C7039"/>
  <c r="F7039"/>
  <c r="D7032" l="1"/>
  <c r="E7036"/>
  <c r="C7040"/>
  <c r="F7040"/>
  <c r="K7040" s="1"/>
  <c r="A7036" l="1"/>
  <c r="B7036" s="1"/>
  <c r="D7033"/>
  <c r="E7037"/>
  <c r="O7037" s="1"/>
  <c r="C7041"/>
  <c r="F7041"/>
  <c r="K7041" s="1"/>
  <c r="S7036" l="1"/>
  <c r="P7036"/>
  <c r="A7037"/>
  <c r="B7037" s="1"/>
  <c r="R7037"/>
  <c r="D7034"/>
  <c r="E7038"/>
  <c r="R7038" s="1"/>
  <c r="C7042"/>
  <c r="F7042"/>
  <c r="K7042" s="1"/>
  <c r="A7038" l="1"/>
  <c r="B7038" s="1"/>
  <c r="P7038" s="1"/>
  <c r="S7037"/>
  <c r="P7037"/>
  <c r="O7038"/>
  <c r="D7035"/>
  <c r="E7039"/>
  <c r="C7043"/>
  <c r="F7043"/>
  <c r="K7043" s="1"/>
  <c r="S7038" l="1"/>
  <c r="A7039"/>
  <c r="D7036"/>
  <c r="E7040"/>
  <c r="C7044"/>
  <c r="F7044"/>
  <c r="K7044" s="1"/>
  <c r="A7040" l="1"/>
  <c r="B7040" s="1"/>
  <c r="O7040"/>
  <c r="B7039"/>
  <c r="R7040"/>
  <c r="D7037"/>
  <c r="E7041"/>
  <c r="C7045"/>
  <c r="F7045"/>
  <c r="K7045" s="1"/>
  <c r="S7040" l="1"/>
  <c r="P7040"/>
  <c r="S7039"/>
  <c r="P7039"/>
  <c r="A7041"/>
  <c r="B7041" s="1"/>
  <c r="O7041"/>
  <c r="R7041"/>
  <c r="D7038"/>
  <c r="E7042"/>
  <c r="C7046"/>
  <c r="F7046"/>
  <c r="K7046" s="1"/>
  <c r="S7041" l="1"/>
  <c r="P7041"/>
  <c r="A7042"/>
  <c r="B7042" s="1"/>
  <c r="R7042"/>
  <c r="O7042"/>
  <c r="D7039"/>
  <c r="E7043"/>
  <c r="O7043" s="1"/>
  <c r="C7047"/>
  <c r="F7047"/>
  <c r="K7047" s="1"/>
  <c r="S7042" l="1"/>
  <c r="P7042"/>
  <c r="A7043"/>
  <c r="B7043" s="1"/>
  <c r="R7043"/>
  <c r="D7040"/>
  <c r="E7044"/>
  <c r="R7044" s="1"/>
  <c r="C7048"/>
  <c r="F7048"/>
  <c r="K7048" s="1"/>
  <c r="A7044" l="1"/>
  <c r="B7044" s="1"/>
  <c r="S7044" s="1"/>
  <c r="S7043"/>
  <c r="P7043"/>
  <c r="O7044"/>
  <c r="D7041"/>
  <c r="E7045"/>
  <c r="A7045" s="1"/>
  <c r="B7045" s="1"/>
  <c r="C7049"/>
  <c r="F7049"/>
  <c r="K7049" s="1"/>
  <c r="P7044" l="1"/>
  <c r="S7045"/>
  <c r="P7045"/>
  <c r="O7045"/>
  <c r="R7045"/>
  <c r="D7042"/>
  <c r="E7046"/>
  <c r="R7046" s="1"/>
  <c r="C7050"/>
  <c r="F7050"/>
  <c r="K7050" s="1"/>
  <c r="A7046" l="1"/>
  <c r="B7046" s="1"/>
  <c r="S7046" s="1"/>
  <c r="O7046"/>
  <c r="D7043"/>
  <c r="E7047"/>
  <c r="C7051"/>
  <c r="F7051"/>
  <c r="K7051" s="1"/>
  <c r="P7046" l="1"/>
  <c r="A7047"/>
  <c r="B7047" s="1"/>
  <c r="R7047"/>
  <c r="O7047"/>
  <c r="D7044"/>
  <c r="E7048"/>
  <c r="C7052"/>
  <c r="F7052"/>
  <c r="K7052" s="1"/>
  <c r="S7047" l="1"/>
  <c r="P7047"/>
  <c r="A7048"/>
  <c r="B7048" s="1"/>
  <c r="O7048"/>
  <c r="R7048"/>
  <c r="D7045"/>
  <c r="E7049"/>
  <c r="A7049" s="1"/>
  <c r="B7049" s="1"/>
  <c r="C7053"/>
  <c r="F7053"/>
  <c r="K7053" s="1"/>
  <c r="S7049" l="1"/>
  <c r="P7049"/>
  <c r="S7048"/>
  <c r="P7048"/>
  <c r="R7049"/>
  <c r="O7049"/>
  <c r="D7046"/>
  <c r="E7050"/>
  <c r="A7050" s="1"/>
  <c r="B7050" s="1"/>
  <c r="C7054"/>
  <c r="F7054"/>
  <c r="K7054" s="1"/>
  <c r="S7050" l="1"/>
  <c r="P7050"/>
  <c r="R7050"/>
  <c r="O7050"/>
  <c r="D7047"/>
  <c r="E7051"/>
  <c r="R7051" s="1"/>
  <c r="C7055"/>
  <c r="F7055"/>
  <c r="K7055" s="1"/>
  <c r="A7051" l="1"/>
  <c r="B7051" s="1"/>
  <c r="S7051" s="1"/>
  <c r="O7051"/>
  <c r="D7048"/>
  <c r="E7052"/>
  <c r="C7056"/>
  <c r="F7056"/>
  <c r="K7056" s="1"/>
  <c r="P7051" l="1"/>
  <c r="O7052"/>
  <c r="R7052"/>
  <c r="A7052"/>
  <c r="B7052" s="1"/>
  <c r="D7049"/>
  <c r="E7053"/>
  <c r="O7053" s="1"/>
  <c r="C7057"/>
  <c r="F7057"/>
  <c r="K7057" s="1"/>
  <c r="R7053" l="1"/>
  <c r="A7053"/>
  <c r="B7053" s="1"/>
  <c r="S7052"/>
  <c r="P7052"/>
  <c r="D7050"/>
  <c r="E7054"/>
  <c r="C7058"/>
  <c r="F7058"/>
  <c r="K7058" s="1"/>
  <c r="S7053" l="1"/>
  <c r="P7053"/>
  <c r="O7054"/>
  <c r="A7054"/>
  <c r="B7054" s="1"/>
  <c r="R7054"/>
  <c r="D7051"/>
  <c r="E7055"/>
  <c r="O7055" s="1"/>
  <c r="C7059"/>
  <c r="F7059"/>
  <c r="K7059" s="1"/>
  <c r="S7054" l="1"/>
  <c r="P7054"/>
  <c r="A7055"/>
  <c r="B7055" s="1"/>
  <c r="R7055"/>
  <c r="D7052"/>
  <c r="E7056"/>
  <c r="R7056" s="1"/>
  <c r="C7060"/>
  <c r="F7060"/>
  <c r="K7060" s="1"/>
  <c r="O7056" l="1"/>
  <c r="S7055"/>
  <c r="P7055"/>
  <c r="A7056"/>
  <c r="B7056" s="1"/>
  <c r="D7053"/>
  <c r="E7057"/>
  <c r="C7061"/>
  <c r="F7061"/>
  <c r="K7061" s="1"/>
  <c r="O7057" l="1"/>
  <c r="R7057"/>
  <c r="S7056"/>
  <c r="P7056"/>
  <c r="A7057"/>
  <c r="B7057" s="1"/>
  <c r="D7054"/>
  <c r="E7058"/>
  <c r="O7058" s="1"/>
  <c r="C7062"/>
  <c r="F7062"/>
  <c r="K7062" s="1"/>
  <c r="A7058" l="1"/>
  <c r="B7058" s="1"/>
  <c r="S7057"/>
  <c r="P7057"/>
  <c r="R7058"/>
  <c r="D7055"/>
  <c r="E7059"/>
  <c r="A7059" s="1"/>
  <c r="B7059" s="1"/>
  <c r="C7063"/>
  <c r="F7063"/>
  <c r="K7063" s="1"/>
  <c r="S7059" l="1"/>
  <c r="P7059"/>
  <c r="O7059"/>
  <c r="S7058"/>
  <c r="P7058"/>
  <c r="R7059"/>
  <c r="D7056"/>
  <c r="E7060"/>
  <c r="A7060" s="1"/>
  <c r="B7060" s="1"/>
  <c r="C7064"/>
  <c r="F7064"/>
  <c r="K7064" s="1"/>
  <c r="R7060" l="1"/>
  <c r="S7060"/>
  <c r="P7060"/>
  <c r="O7060"/>
  <c r="D7057"/>
  <c r="E7061"/>
  <c r="O7061" s="1"/>
  <c r="C7065"/>
  <c r="F7065"/>
  <c r="K7065" s="1"/>
  <c r="A7061" l="1"/>
  <c r="B7061" s="1"/>
  <c r="R7061"/>
  <c r="D7058"/>
  <c r="E7062"/>
  <c r="R7062" s="1"/>
  <c r="C7066"/>
  <c r="F7066"/>
  <c r="O7062" l="1"/>
  <c r="A7062"/>
  <c r="B7062" s="1"/>
  <c r="S7061"/>
  <c r="P7061"/>
  <c r="D7059"/>
  <c r="E7063"/>
  <c r="O7063" s="1"/>
  <c r="C7067"/>
  <c r="F7067"/>
  <c r="S7062" l="1"/>
  <c r="P7062"/>
  <c r="A7063"/>
  <c r="B7063" s="1"/>
  <c r="R7063"/>
  <c r="D7060"/>
  <c r="E7064"/>
  <c r="O7064" s="1"/>
  <c r="C7068"/>
  <c r="F7068"/>
  <c r="K7068" s="1"/>
  <c r="A7064" l="1"/>
  <c r="B7064" s="1"/>
  <c r="S7064" s="1"/>
  <c r="S7063"/>
  <c r="P7063"/>
  <c r="R7064"/>
  <c r="D7061"/>
  <c r="E7065"/>
  <c r="A7065" s="1"/>
  <c r="B7065" s="1"/>
  <c r="C7069"/>
  <c r="F7069"/>
  <c r="K7069" s="1"/>
  <c r="P7064" l="1"/>
  <c r="S7065"/>
  <c r="P7065"/>
  <c r="R7065"/>
  <c r="O7065"/>
  <c r="D7062"/>
  <c r="E7066"/>
  <c r="A7066" s="1"/>
  <c r="B7066" s="1"/>
  <c r="C7070"/>
  <c r="F7070"/>
  <c r="S7066" l="1"/>
  <c r="P7066"/>
  <c r="D7063"/>
  <c r="E7067"/>
  <c r="C7071"/>
  <c r="F7071"/>
  <c r="K7071" s="1"/>
  <c r="A7067" l="1"/>
  <c r="B7067" s="1"/>
  <c r="D7064"/>
  <c r="E7068"/>
  <c r="C7072"/>
  <c r="F7072"/>
  <c r="K7072" s="1"/>
  <c r="A7068" l="1"/>
  <c r="B7068" s="1"/>
  <c r="O7068"/>
  <c r="R7068"/>
  <c r="D7065"/>
  <c r="E7069"/>
  <c r="A7069" s="1"/>
  <c r="B7069" s="1"/>
  <c r="C7073"/>
  <c r="F7073"/>
  <c r="K7073" s="1"/>
  <c r="S7069" l="1"/>
  <c r="P7069"/>
  <c r="O7069"/>
  <c r="S7068"/>
  <c r="P7068"/>
  <c r="R7069"/>
  <c r="D7066"/>
  <c r="E7070"/>
  <c r="C7074"/>
  <c r="F7074"/>
  <c r="K7074" s="1"/>
  <c r="A7070" l="1"/>
  <c r="D7067"/>
  <c r="E7071"/>
  <c r="C7075"/>
  <c r="F7075"/>
  <c r="K7075" s="1"/>
  <c r="O7071" l="1"/>
  <c r="A7071"/>
  <c r="B7071" s="1"/>
  <c r="B7070"/>
  <c r="R7071"/>
  <c r="D7068"/>
  <c r="E7072"/>
  <c r="C7076"/>
  <c r="F7076"/>
  <c r="K7076" s="1"/>
  <c r="O7072" l="1"/>
  <c r="A7072"/>
  <c r="B7072" s="1"/>
  <c r="P7071"/>
  <c r="S7071"/>
  <c r="R7072"/>
  <c r="D7069"/>
  <c r="E7073"/>
  <c r="O7073" s="1"/>
  <c r="C7077"/>
  <c r="F7077"/>
  <c r="K7077" s="1"/>
  <c r="A7073" l="1"/>
  <c r="B7073" s="1"/>
  <c r="S7072"/>
  <c r="P7072"/>
  <c r="R7073"/>
  <c r="D7070"/>
  <c r="E7074"/>
  <c r="C7078"/>
  <c r="F7078"/>
  <c r="K7078" s="1"/>
  <c r="A7074" l="1"/>
  <c r="B7074" s="1"/>
  <c r="O7074"/>
  <c r="R7074"/>
  <c r="S7073"/>
  <c r="P7073"/>
  <c r="D7071"/>
  <c r="E7075"/>
  <c r="O7075" s="1"/>
  <c r="C7079"/>
  <c r="F7079"/>
  <c r="K7079" s="1"/>
  <c r="S7074" l="1"/>
  <c r="P7074"/>
  <c r="A7075"/>
  <c r="B7075" s="1"/>
  <c r="R7075"/>
  <c r="D7072"/>
  <c r="E7076"/>
  <c r="R7076" s="1"/>
  <c r="C7080"/>
  <c r="F7080"/>
  <c r="K7080" s="1"/>
  <c r="A7076" l="1"/>
  <c r="B7076" s="1"/>
  <c r="S7076" s="1"/>
  <c r="P7075"/>
  <c r="S7075"/>
  <c r="O7076"/>
  <c r="D7073"/>
  <c r="E7077"/>
  <c r="A7077" s="1"/>
  <c r="B7077" s="1"/>
  <c r="C7081"/>
  <c r="F7081"/>
  <c r="K7081" s="1"/>
  <c r="P7076" l="1"/>
  <c r="S7077"/>
  <c r="P7077"/>
  <c r="R7077"/>
  <c r="O7077"/>
  <c r="D7074"/>
  <c r="E7078"/>
  <c r="R7078" s="1"/>
  <c r="C7082"/>
  <c r="F7082"/>
  <c r="K7082" s="1"/>
  <c r="O7078" l="1"/>
  <c r="A7078"/>
  <c r="B7078" s="1"/>
  <c r="D7075"/>
  <c r="E7079"/>
  <c r="O7079" s="1"/>
  <c r="C7083"/>
  <c r="F7083"/>
  <c r="K7083" s="1"/>
  <c r="S7078" l="1"/>
  <c r="P7078"/>
  <c r="A7079"/>
  <c r="B7079" s="1"/>
  <c r="R7079"/>
  <c r="D7076"/>
  <c r="E7080"/>
  <c r="R7080" s="1"/>
  <c r="C7084"/>
  <c r="F7084"/>
  <c r="K7084" s="1"/>
  <c r="A7080" l="1"/>
  <c r="B7080" s="1"/>
  <c r="P7080" s="1"/>
  <c r="P7079"/>
  <c r="S7079"/>
  <c r="O7080"/>
  <c r="D7077"/>
  <c r="E7081"/>
  <c r="A7081" s="1"/>
  <c r="B7081" s="1"/>
  <c r="C7085"/>
  <c r="F7085"/>
  <c r="K7085" s="1"/>
  <c r="S7080" l="1"/>
  <c r="S7081"/>
  <c r="P7081"/>
  <c r="O7081"/>
  <c r="R7081"/>
  <c r="D7078"/>
  <c r="E7082"/>
  <c r="O7082" s="1"/>
  <c r="C7086"/>
  <c r="F7086"/>
  <c r="K7086" s="1"/>
  <c r="R7082" l="1"/>
  <c r="A7082"/>
  <c r="B7082" s="1"/>
  <c r="D7079"/>
  <c r="E7083"/>
  <c r="O7083" s="1"/>
  <c r="C7087"/>
  <c r="F7087"/>
  <c r="K7087" s="1"/>
  <c r="A7083" l="1"/>
  <c r="B7083" s="1"/>
  <c r="S7082"/>
  <c r="P7082"/>
  <c r="R7083"/>
  <c r="D7080"/>
  <c r="E7084"/>
  <c r="A7084" s="1"/>
  <c r="B7084" s="1"/>
  <c r="C7088"/>
  <c r="F7088"/>
  <c r="K7088" s="1"/>
  <c r="S7084" l="1"/>
  <c r="P7084"/>
  <c r="O7084"/>
  <c r="P7083"/>
  <c r="S7083"/>
  <c r="R7084"/>
  <c r="D7081"/>
  <c r="E7085"/>
  <c r="A7085" s="1"/>
  <c r="B7085" s="1"/>
  <c r="C7089"/>
  <c r="F7089"/>
  <c r="K7089" s="1"/>
  <c r="O7085" l="1"/>
  <c r="S7085"/>
  <c r="P7085"/>
  <c r="R7085"/>
  <c r="D7082"/>
  <c r="E7086"/>
  <c r="O7086" s="1"/>
  <c r="C7090"/>
  <c r="F7090"/>
  <c r="K7090" s="1"/>
  <c r="A7086" l="1"/>
  <c r="B7086" s="1"/>
  <c r="R7086"/>
  <c r="D7083"/>
  <c r="E7087"/>
  <c r="O7087" s="1"/>
  <c r="C7091"/>
  <c r="F7091"/>
  <c r="K7091" s="1"/>
  <c r="A7087" l="1"/>
  <c r="B7087" s="1"/>
  <c r="R7087"/>
  <c r="S7086"/>
  <c r="P7086"/>
  <c r="D7084"/>
  <c r="E7088"/>
  <c r="A7088" s="1"/>
  <c r="B7088" s="1"/>
  <c r="C7092"/>
  <c r="F7092"/>
  <c r="K7092" s="1"/>
  <c r="S7088" l="1"/>
  <c r="P7088"/>
  <c r="O7088"/>
  <c r="P7087"/>
  <c r="S7087"/>
  <c r="R7088"/>
  <c r="D7085"/>
  <c r="E7089"/>
  <c r="A7089" s="1"/>
  <c r="B7089" s="1"/>
  <c r="C7093"/>
  <c r="F7093"/>
  <c r="K7093" s="1"/>
  <c r="O7089" l="1"/>
  <c r="S7089"/>
  <c r="P7089"/>
  <c r="R7089"/>
  <c r="D7086"/>
  <c r="E7090"/>
  <c r="O7090" s="1"/>
  <c r="C7094"/>
  <c r="F7094"/>
  <c r="K7094" s="1"/>
  <c r="G5"/>
  <c r="J5" s="1"/>
  <c r="A7090" l="1"/>
  <c r="B7090" s="1"/>
  <c r="R7090"/>
  <c r="D7087"/>
  <c r="E7091"/>
  <c r="O7091" s="1"/>
  <c r="C7095"/>
  <c r="H5"/>
  <c r="F7095"/>
  <c r="K7095" s="1"/>
  <c r="A7091" l="1"/>
  <c r="B7091" s="1"/>
  <c r="R7091"/>
  <c r="S7090"/>
  <c r="P7090"/>
  <c r="D7088"/>
  <c r="I5"/>
  <c r="E7092"/>
  <c r="O7092" s="1"/>
  <c r="L5"/>
  <c r="G6" s="1"/>
  <c r="J6" s="1"/>
  <c r="C7096"/>
  <c r="F7096"/>
  <c r="K7096" s="1"/>
  <c r="P7091" l="1"/>
  <c r="S7091"/>
  <c r="A7092"/>
  <c r="B7092" s="1"/>
  <c r="R7092"/>
  <c r="D7089"/>
  <c r="N5"/>
  <c r="Q5"/>
  <c r="E7093"/>
  <c r="R7093" s="1"/>
  <c r="C7097"/>
  <c r="F7097"/>
  <c r="H6"/>
  <c r="O5" l="1"/>
  <c r="R5"/>
  <c r="O7093"/>
  <c r="S7092"/>
  <c r="P7092"/>
  <c r="A7093"/>
  <c r="B7093" s="1"/>
  <c r="D7090"/>
  <c r="L6"/>
  <c r="G7" s="1"/>
  <c r="J7" s="1"/>
  <c r="E7094"/>
  <c r="O7094" s="1"/>
  <c r="C7098"/>
  <c r="I6"/>
  <c r="F7098"/>
  <c r="A7094" l="1"/>
  <c r="B7094" s="1"/>
  <c r="S7093"/>
  <c r="P7093"/>
  <c r="R7094"/>
  <c r="D7091"/>
  <c r="N6"/>
  <c r="Q6"/>
  <c r="E7095"/>
  <c r="A7095" s="1"/>
  <c r="B7095" s="1"/>
  <c r="C7099"/>
  <c r="F7099"/>
  <c r="K7099" s="1"/>
  <c r="H7"/>
  <c r="R7095" l="1"/>
  <c r="O7095"/>
  <c r="P7095"/>
  <c r="S7095"/>
  <c r="S7094"/>
  <c r="P7094"/>
  <c r="D7092"/>
  <c r="L7"/>
  <c r="G8" s="1"/>
  <c r="J8" s="1"/>
  <c r="E7096"/>
  <c r="O7096" s="1"/>
  <c r="C7100"/>
  <c r="I7"/>
  <c r="F7100"/>
  <c r="K7100" s="1"/>
  <c r="A7096" l="1"/>
  <c r="B7096" s="1"/>
  <c r="R7096"/>
  <c r="D7093"/>
  <c r="N7"/>
  <c r="Q7"/>
  <c r="E7097"/>
  <c r="C7101"/>
  <c r="F7101"/>
  <c r="H8"/>
  <c r="A7097" l="1"/>
  <c r="B7097" s="1"/>
  <c r="S7096"/>
  <c r="P7096"/>
  <c r="D7094"/>
  <c r="L8"/>
  <c r="G9" s="1"/>
  <c r="J9" s="1"/>
  <c r="E7098"/>
  <c r="C7102"/>
  <c r="I8"/>
  <c r="F7102"/>
  <c r="K7102" s="1"/>
  <c r="A7098" l="1"/>
  <c r="B7098" s="1"/>
  <c r="D7095"/>
  <c r="N8"/>
  <c r="Q8"/>
  <c r="E7099"/>
  <c r="O7099" s="1"/>
  <c r="C7103"/>
  <c r="F7103"/>
  <c r="K7103" s="1"/>
  <c r="H9"/>
  <c r="R8" l="1"/>
  <c r="O8"/>
  <c r="S7098"/>
  <c r="P7098"/>
  <c r="A7099"/>
  <c r="B7099" s="1"/>
  <c r="R7099"/>
  <c r="D7096"/>
  <c r="L9"/>
  <c r="G10" s="1"/>
  <c r="J10" s="1"/>
  <c r="E7100"/>
  <c r="R7100" s="1"/>
  <c r="C7104"/>
  <c r="I9"/>
  <c r="F7104"/>
  <c r="K7104" s="1"/>
  <c r="A7100" l="1"/>
  <c r="B7100" s="1"/>
  <c r="P7099"/>
  <c r="S7099"/>
  <c r="O7100"/>
  <c r="D7097"/>
  <c r="N9"/>
  <c r="Q9"/>
  <c r="E7101"/>
  <c r="C7105"/>
  <c r="F7105"/>
  <c r="K7105" s="1"/>
  <c r="H10"/>
  <c r="S7100" l="1"/>
  <c r="P7100"/>
  <c r="A7101"/>
  <c r="D7098"/>
  <c r="L10"/>
  <c r="G11" s="1"/>
  <c r="J11" s="1"/>
  <c r="E7102"/>
  <c r="R7102" s="1"/>
  <c r="C7106"/>
  <c r="I10"/>
  <c r="F7106"/>
  <c r="K7106" s="1"/>
  <c r="O7102" l="1"/>
  <c r="B7101"/>
  <c r="A7102"/>
  <c r="B7102" s="1"/>
  <c r="D7099"/>
  <c r="N10"/>
  <c r="Q10"/>
  <c r="E7103"/>
  <c r="C7107"/>
  <c r="F7107"/>
  <c r="K7107" s="1"/>
  <c r="H11"/>
  <c r="S7102" l="1"/>
  <c r="P7102"/>
  <c r="A7103"/>
  <c r="B7103" s="1"/>
  <c r="S7101"/>
  <c r="P7101"/>
  <c r="O7103"/>
  <c r="R7103"/>
  <c r="D7100"/>
  <c r="L11"/>
  <c r="G12" s="1"/>
  <c r="J12" s="1"/>
  <c r="E7104"/>
  <c r="A7104" s="1"/>
  <c r="B7104" s="1"/>
  <c r="C7108"/>
  <c r="I11"/>
  <c r="F7108"/>
  <c r="K7108" s="1"/>
  <c r="S7104" l="1"/>
  <c r="P7104"/>
  <c r="O7104"/>
  <c r="P7103"/>
  <c r="S7103"/>
  <c r="R7104"/>
  <c r="D7101"/>
  <c r="N11"/>
  <c r="Q11"/>
  <c r="E7105"/>
  <c r="R7105" s="1"/>
  <c r="C7109"/>
  <c r="F7109"/>
  <c r="K7109" s="1"/>
  <c r="H12"/>
  <c r="O7105" l="1"/>
  <c r="A7105"/>
  <c r="B7105" s="1"/>
  <c r="D7102"/>
  <c r="L12"/>
  <c r="G13" s="1"/>
  <c r="J13" s="1"/>
  <c r="E7106"/>
  <c r="R7106" s="1"/>
  <c r="C7110"/>
  <c r="I12"/>
  <c r="F7110"/>
  <c r="K7110" s="1"/>
  <c r="A7106" l="1"/>
  <c r="B7106" s="1"/>
  <c r="S7106" s="1"/>
  <c r="O7106"/>
  <c r="S7105"/>
  <c r="P7105"/>
  <c r="D7103"/>
  <c r="N12"/>
  <c r="Q12"/>
  <c r="E7107"/>
  <c r="C7111"/>
  <c r="F7111"/>
  <c r="K7111" s="1"/>
  <c r="H13"/>
  <c r="P7106" l="1"/>
  <c r="O7107"/>
  <c r="R7107"/>
  <c r="A7107"/>
  <c r="B7107" s="1"/>
  <c r="D7104"/>
  <c r="L13"/>
  <c r="G14" s="1"/>
  <c r="J14" s="1"/>
  <c r="E7108"/>
  <c r="A7108" s="1"/>
  <c r="B7108" s="1"/>
  <c r="C7112"/>
  <c r="I13"/>
  <c r="F7112"/>
  <c r="K7112" s="1"/>
  <c r="S7108" l="1"/>
  <c r="P7108"/>
  <c r="O7108"/>
  <c r="P7107"/>
  <c r="S7107"/>
  <c r="R7108"/>
  <c r="D7105"/>
  <c r="N13"/>
  <c r="Q13"/>
  <c r="E7109"/>
  <c r="R7109" s="1"/>
  <c r="C7113"/>
  <c r="F7113"/>
  <c r="K7113" s="1"/>
  <c r="H14"/>
  <c r="O7109" l="1"/>
  <c r="A7109"/>
  <c r="B7109" s="1"/>
  <c r="D7106"/>
  <c r="L14"/>
  <c r="G15" s="1"/>
  <c r="J15" s="1"/>
  <c r="E7110"/>
  <c r="A7110" s="1"/>
  <c r="B7110" s="1"/>
  <c r="C7114"/>
  <c r="I14"/>
  <c r="F7114"/>
  <c r="K7114" s="1"/>
  <c r="S7110" l="1"/>
  <c r="P7110"/>
  <c r="R7110"/>
  <c r="O7110"/>
  <c r="S7109"/>
  <c r="P7109"/>
  <c r="D7107"/>
  <c r="N14"/>
  <c r="Q14"/>
  <c r="E7111"/>
  <c r="R7111" s="1"/>
  <c r="C7115"/>
  <c r="F7115"/>
  <c r="K7115" s="1"/>
  <c r="H15"/>
  <c r="O7111" l="1"/>
  <c r="A7111"/>
  <c r="B7111" s="1"/>
  <c r="D7108"/>
  <c r="L15"/>
  <c r="G16" s="1"/>
  <c r="J16" s="1"/>
  <c r="E7112"/>
  <c r="C7116"/>
  <c r="I15"/>
  <c r="F7116"/>
  <c r="K7116" s="1"/>
  <c r="P7111" l="1"/>
  <c r="S7111"/>
  <c r="O7112"/>
  <c r="A7112"/>
  <c r="B7112" s="1"/>
  <c r="R7112"/>
  <c r="D7109"/>
  <c r="N15"/>
  <c r="Q15"/>
  <c r="E7113"/>
  <c r="C7117"/>
  <c r="F7117"/>
  <c r="K7117" s="1"/>
  <c r="H16"/>
  <c r="A7113" l="1"/>
  <c r="B7113" s="1"/>
  <c r="S7112"/>
  <c r="P7112"/>
  <c r="R7113"/>
  <c r="O7113"/>
  <c r="D7110"/>
  <c r="L16"/>
  <c r="G17" s="1"/>
  <c r="J17" s="1"/>
  <c r="E7114"/>
  <c r="R7114" s="1"/>
  <c r="C7118"/>
  <c r="I16"/>
  <c r="F7118"/>
  <c r="K7118" s="1"/>
  <c r="O7114" l="1"/>
  <c r="S7113"/>
  <c r="P7113"/>
  <c r="A7114"/>
  <c r="B7114" s="1"/>
  <c r="D7111"/>
  <c r="N16"/>
  <c r="Q16"/>
  <c r="E7115"/>
  <c r="O7115" s="1"/>
  <c r="C7119"/>
  <c r="F7119"/>
  <c r="K7119" s="1"/>
  <c r="H17"/>
  <c r="A7115" l="1"/>
  <c r="B7115" s="1"/>
  <c r="P7115" s="1"/>
  <c r="S7114"/>
  <c r="P7114"/>
  <c r="R7115"/>
  <c r="D7112"/>
  <c r="L17"/>
  <c r="G18" s="1"/>
  <c r="J18" s="1"/>
  <c r="E7116"/>
  <c r="A7116" s="1"/>
  <c r="B7116" s="1"/>
  <c r="C7120"/>
  <c r="I17"/>
  <c r="F7120"/>
  <c r="K7120" s="1"/>
  <c r="S7115" l="1"/>
  <c r="S7116"/>
  <c r="P7116"/>
  <c r="R7116"/>
  <c r="O7116"/>
  <c r="D7113"/>
  <c r="N17"/>
  <c r="Q17"/>
  <c r="E7117"/>
  <c r="A7117" s="1"/>
  <c r="B7117" s="1"/>
  <c r="C7121"/>
  <c r="F7121"/>
  <c r="K7121" s="1"/>
  <c r="H18"/>
  <c r="S7117" l="1"/>
  <c r="P7117"/>
  <c r="R7117"/>
  <c r="O7117"/>
  <c r="D7114"/>
  <c r="L18"/>
  <c r="G19" s="1"/>
  <c r="J19" s="1"/>
  <c r="E7118"/>
  <c r="R7118" s="1"/>
  <c r="C7122"/>
  <c r="I18"/>
  <c r="F7122"/>
  <c r="K7122" s="1"/>
  <c r="O7118" l="1"/>
  <c r="A7118"/>
  <c r="B7118" s="1"/>
  <c r="D7115"/>
  <c r="N18"/>
  <c r="Q18"/>
  <c r="E7119"/>
  <c r="C7123"/>
  <c r="F7123"/>
  <c r="K7123" s="1"/>
  <c r="H19"/>
  <c r="S7118" l="1"/>
  <c r="P7118"/>
  <c r="A7119"/>
  <c r="B7119" s="1"/>
  <c r="O7119"/>
  <c r="R7119"/>
  <c r="D7116"/>
  <c r="L19"/>
  <c r="G20" s="1"/>
  <c r="J20" s="1"/>
  <c r="E7120"/>
  <c r="R7120" s="1"/>
  <c r="C7124"/>
  <c r="I19"/>
  <c r="F7124"/>
  <c r="K7124" s="1"/>
  <c r="A7120" l="1"/>
  <c r="B7120" s="1"/>
  <c r="P7120" s="1"/>
  <c r="O7120"/>
  <c r="P7119"/>
  <c r="S7119"/>
  <c r="D7117"/>
  <c r="N19"/>
  <c r="Q19"/>
  <c r="E7121"/>
  <c r="C7125"/>
  <c r="F7125"/>
  <c r="K7125" s="1"/>
  <c r="H20"/>
  <c r="S7120" l="1"/>
  <c r="O7121"/>
  <c r="A7121"/>
  <c r="B7121" s="1"/>
  <c r="R7121"/>
  <c r="D7118"/>
  <c r="L20"/>
  <c r="G21" s="1"/>
  <c r="J21" s="1"/>
  <c r="E7122"/>
  <c r="O7122" s="1"/>
  <c r="C7126"/>
  <c r="I20"/>
  <c r="F7126"/>
  <c r="K7126" s="1"/>
  <c r="A7122" l="1"/>
  <c r="B7122" s="1"/>
  <c r="S7121"/>
  <c r="P7121"/>
  <c r="R7122"/>
  <c r="D7119"/>
  <c r="N20"/>
  <c r="Q20"/>
  <c r="E7123"/>
  <c r="A7123" s="1"/>
  <c r="B7123" s="1"/>
  <c r="C7127"/>
  <c r="F7127"/>
  <c r="H21"/>
  <c r="P7123" l="1"/>
  <c r="S7123"/>
  <c r="O7123"/>
  <c r="R7123"/>
  <c r="S7122"/>
  <c r="P7122"/>
  <c r="D7120"/>
  <c r="L21"/>
  <c r="G22" s="1"/>
  <c r="J22" s="1"/>
  <c r="E7124"/>
  <c r="R7124" s="1"/>
  <c r="C7128"/>
  <c r="I21"/>
  <c r="F7128"/>
  <c r="A7124" l="1"/>
  <c r="B7124" s="1"/>
  <c r="S7124" s="1"/>
  <c r="O7124"/>
  <c r="D7121"/>
  <c r="N21"/>
  <c r="Q21"/>
  <c r="E7125"/>
  <c r="R7125" s="1"/>
  <c r="C7129"/>
  <c r="F7129"/>
  <c r="K7129" s="1"/>
  <c r="H22"/>
  <c r="P7124" l="1"/>
  <c r="A7125"/>
  <c r="B7125" s="1"/>
  <c r="S7125" s="1"/>
  <c r="O7125"/>
  <c r="D7122"/>
  <c r="L22"/>
  <c r="G23" s="1"/>
  <c r="J23" s="1"/>
  <c r="E7126"/>
  <c r="R7126" s="1"/>
  <c r="C7130"/>
  <c r="I22"/>
  <c r="F7130"/>
  <c r="K7130" s="1"/>
  <c r="O7126" l="1"/>
  <c r="P7125"/>
  <c r="A7126"/>
  <c r="B7126" s="1"/>
  <c r="D7123"/>
  <c r="N22"/>
  <c r="Q22"/>
  <c r="E7127"/>
  <c r="C7131"/>
  <c r="F7131"/>
  <c r="H23"/>
  <c r="S7126" l="1"/>
  <c r="P7126"/>
  <c r="A7127"/>
  <c r="B7127" s="1"/>
  <c r="D7124"/>
  <c r="L23"/>
  <c r="G24" s="1"/>
  <c r="J24" s="1"/>
  <c r="E7128"/>
  <c r="C7132"/>
  <c r="I23"/>
  <c r="F7132"/>
  <c r="K7132" s="1"/>
  <c r="A7128" l="1"/>
  <c r="B7128" s="1"/>
  <c r="D7125"/>
  <c r="N23"/>
  <c r="Q23"/>
  <c r="E7129"/>
  <c r="C7133"/>
  <c r="F7133"/>
  <c r="K7133" s="1"/>
  <c r="H24"/>
  <c r="S7128" l="1"/>
  <c r="P7128"/>
  <c r="O7129"/>
  <c r="A7129"/>
  <c r="B7129" s="1"/>
  <c r="R7129"/>
  <c r="D7126"/>
  <c r="L24"/>
  <c r="G25" s="1"/>
  <c r="J25" s="1"/>
  <c r="E7130"/>
  <c r="O7130" s="1"/>
  <c r="C7134"/>
  <c r="I24"/>
  <c r="F7134"/>
  <c r="K7134" s="1"/>
  <c r="A7130" l="1"/>
  <c r="B7130" s="1"/>
  <c r="S7129"/>
  <c r="P7129"/>
  <c r="R7130"/>
  <c r="D7127"/>
  <c r="N24"/>
  <c r="Q24"/>
  <c r="E7131"/>
  <c r="C7135"/>
  <c r="F7135"/>
  <c r="K7135" s="1"/>
  <c r="H25"/>
  <c r="A7131" l="1"/>
  <c r="S7130"/>
  <c r="P7130"/>
  <c r="D7128"/>
  <c r="L25"/>
  <c r="G26" s="1"/>
  <c r="J26" s="1"/>
  <c r="E7132"/>
  <c r="O7132" s="1"/>
  <c r="C7136"/>
  <c r="I25"/>
  <c r="F7136"/>
  <c r="K7136" s="1"/>
  <c r="A7132" l="1"/>
  <c r="B7132" s="1"/>
  <c r="R7132"/>
  <c r="B7131"/>
  <c r="D7129"/>
  <c r="N25"/>
  <c r="Q25"/>
  <c r="E7133"/>
  <c r="C7137"/>
  <c r="F7137"/>
  <c r="K7137" s="1"/>
  <c r="H26"/>
  <c r="P7131" l="1"/>
  <c r="S7131"/>
  <c r="R7133"/>
  <c r="O7133"/>
  <c r="A7133"/>
  <c r="B7133" s="1"/>
  <c r="S7132"/>
  <c r="P7132"/>
  <c r="D7130"/>
  <c r="L26"/>
  <c r="G27" s="1"/>
  <c r="J27" s="1"/>
  <c r="E7134"/>
  <c r="A7134" s="1"/>
  <c r="B7134" s="1"/>
  <c r="C7138"/>
  <c r="I26"/>
  <c r="F7138"/>
  <c r="K7138" s="1"/>
  <c r="S7134" l="1"/>
  <c r="P7134"/>
  <c r="S7133"/>
  <c r="P7133"/>
  <c r="O7134"/>
  <c r="R7134"/>
  <c r="D7131"/>
  <c r="N26"/>
  <c r="Q26"/>
  <c r="E7135"/>
  <c r="R7135" s="1"/>
  <c r="C7139"/>
  <c r="F7139"/>
  <c r="K7139" s="1"/>
  <c r="H27"/>
  <c r="A7135" l="1"/>
  <c r="B7135" s="1"/>
  <c r="S7135" s="1"/>
  <c r="O7135"/>
  <c r="D7132"/>
  <c r="L27"/>
  <c r="G28" s="1"/>
  <c r="J28" s="1"/>
  <c r="E7136"/>
  <c r="A7136" s="1"/>
  <c r="B7136" s="1"/>
  <c r="C7140"/>
  <c r="I27"/>
  <c r="F7140"/>
  <c r="K7140" s="1"/>
  <c r="P7135" l="1"/>
  <c r="R7136"/>
  <c r="S7136"/>
  <c r="P7136"/>
  <c r="O7136"/>
  <c r="D7133"/>
  <c r="N27"/>
  <c r="Q27"/>
  <c r="E7137"/>
  <c r="R7137" s="1"/>
  <c r="C7141"/>
  <c r="F7141"/>
  <c r="K7141" s="1"/>
  <c r="H28"/>
  <c r="A7137" l="1"/>
  <c r="B7137" s="1"/>
  <c r="S7137" s="1"/>
  <c r="O7137"/>
  <c r="D7134"/>
  <c r="L28"/>
  <c r="G29" s="1"/>
  <c r="J29" s="1"/>
  <c r="E7138"/>
  <c r="R7138" s="1"/>
  <c r="C7142"/>
  <c r="I28"/>
  <c r="F7142"/>
  <c r="K7142" s="1"/>
  <c r="P7137" l="1"/>
  <c r="A7138"/>
  <c r="B7138" s="1"/>
  <c r="S7138" s="1"/>
  <c r="O7138"/>
  <c r="D7135"/>
  <c r="N28"/>
  <c r="Q28"/>
  <c r="E7139"/>
  <c r="R7139" s="1"/>
  <c r="C7143"/>
  <c r="F7143"/>
  <c r="K7143" s="1"/>
  <c r="H29"/>
  <c r="O7139" l="1"/>
  <c r="P7138"/>
  <c r="A7139"/>
  <c r="B7139" s="1"/>
  <c r="D7136"/>
  <c r="L29"/>
  <c r="G30" s="1"/>
  <c r="J30" s="1"/>
  <c r="E7140"/>
  <c r="C7144"/>
  <c r="I29"/>
  <c r="F7144"/>
  <c r="K7144" s="1"/>
  <c r="S7139" l="1"/>
  <c r="P7139"/>
  <c r="A7140"/>
  <c r="B7140" s="1"/>
  <c r="O7140"/>
  <c r="R7140"/>
  <c r="D7137"/>
  <c r="N29"/>
  <c r="Q29"/>
  <c r="E7141"/>
  <c r="C7145"/>
  <c r="F7145"/>
  <c r="K7145" s="1"/>
  <c r="H30"/>
  <c r="A7141" l="1"/>
  <c r="B7141" s="1"/>
  <c r="R7141"/>
  <c r="S7140"/>
  <c r="P7140"/>
  <c r="O7141"/>
  <c r="D7138"/>
  <c r="L30"/>
  <c r="G31" s="1"/>
  <c r="J31" s="1"/>
  <c r="E7142"/>
  <c r="A7142" s="1"/>
  <c r="B7142" s="1"/>
  <c r="C7146"/>
  <c r="I30"/>
  <c r="F7146"/>
  <c r="K7146" s="1"/>
  <c r="R7142" l="1"/>
  <c r="S7141"/>
  <c r="P7141"/>
  <c r="O7142"/>
  <c r="S7142"/>
  <c r="P7142"/>
  <c r="D7139"/>
  <c r="N30"/>
  <c r="Q30"/>
  <c r="E7143"/>
  <c r="C7147"/>
  <c r="F7147"/>
  <c r="K7147" s="1"/>
  <c r="H31"/>
  <c r="R7143" l="1"/>
  <c r="O7143"/>
  <c r="A7143"/>
  <c r="B7143" s="1"/>
  <c r="D7140"/>
  <c r="L31"/>
  <c r="G32" s="1"/>
  <c r="J32" s="1"/>
  <c r="E7144"/>
  <c r="O7144" s="1"/>
  <c r="C7148"/>
  <c r="I31"/>
  <c r="F7148"/>
  <c r="K7148" s="1"/>
  <c r="A7144" l="1"/>
  <c r="B7144" s="1"/>
  <c r="S7144" s="1"/>
  <c r="S7143"/>
  <c r="P7143"/>
  <c r="R7144"/>
  <c r="D7141"/>
  <c r="N31"/>
  <c r="Q31"/>
  <c r="E7145"/>
  <c r="C7149"/>
  <c r="F7149"/>
  <c r="K7149" s="1"/>
  <c r="H32"/>
  <c r="P7144" l="1"/>
  <c r="O7145"/>
  <c r="A7145"/>
  <c r="B7145" s="1"/>
  <c r="R7145"/>
  <c r="D7142"/>
  <c r="L32"/>
  <c r="G33" s="1"/>
  <c r="J33" s="1"/>
  <c r="E7146"/>
  <c r="A7146" s="1"/>
  <c r="B7146" s="1"/>
  <c r="C7150"/>
  <c r="I32"/>
  <c r="F7150"/>
  <c r="K7150" s="1"/>
  <c r="O7146" l="1"/>
  <c r="S7146"/>
  <c r="P7146"/>
  <c r="S7145"/>
  <c r="P7145"/>
  <c r="R7146"/>
  <c r="D7143"/>
  <c r="N32"/>
  <c r="Q32"/>
  <c r="E7147"/>
  <c r="C7151"/>
  <c r="F7151"/>
  <c r="K7151" s="1"/>
  <c r="H33"/>
  <c r="O7147" l="1"/>
  <c r="R7147"/>
  <c r="A7147"/>
  <c r="B7147" s="1"/>
  <c r="D7144"/>
  <c r="L33"/>
  <c r="G34" s="1"/>
  <c r="J34" s="1"/>
  <c r="E7148"/>
  <c r="A7148" s="1"/>
  <c r="B7148" s="1"/>
  <c r="C7152"/>
  <c r="I33"/>
  <c r="F7152"/>
  <c r="K7152" s="1"/>
  <c r="R7148" l="1"/>
  <c r="S7148"/>
  <c r="P7148"/>
  <c r="P7147"/>
  <c r="S7147"/>
  <c r="O7148"/>
  <c r="D7145"/>
  <c r="N33"/>
  <c r="Q33"/>
  <c r="E7149"/>
  <c r="R7149" s="1"/>
  <c r="C7153"/>
  <c r="F7153"/>
  <c r="K7153" s="1"/>
  <c r="H34"/>
  <c r="O7149" l="1"/>
  <c r="A7149"/>
  <c r="B7149" s="1"/>
  <c r="P7149" s="1"/>
  <c r="D7146"/>
  <c r="L34"/>
  <c r="G35" s="1"/>
  <c r="J35" s="1"/>
  <c r="E7150"/>
  <c r="C7154"/>
  <c r="I34"/>
  <c r="F7154"/>
  <c r="K7154" s="1"/>
  <c r="S7149" l="1"/>
  <c r="A7150"/>
  <c r="B7150" s="1"/>
  <c r="R7150"/>
  <c r="O7150"/>
  <c r="D7147"/>
  <c r="N34"/>
  <c r="O34" s="1"/>
  <c r="Q34"/>
  <c r="R34" s="1"/>
  <c r="E7151"/>
  <c r="A7151" s="1"/>
  <c r="B7151" s="1"/>
  <c r="C7155"/>
  <c r="F7155"/>
  <c r="K7155" s="1"/>
  <c r="H35"/>
  <c r="P7151" l="1"/>
  <c r="S7151"/>
  <c r="S7150"/>
  <c r="P7150"/>
  <c r="O7151"/>
  <c r="R7151"/>
  <c r="D7148"/>
  <c r="L35"/>
  <c r="G36" s="1"/>
  <c r="J36" s="1"/>
  <c r="E7152"/>
  <c r="C7156"/>
  <c r="I35"/>
  <c r="F7156"/>
  <c r="K7156" s="1"/>
  <c r="O7152" l="1"/>
  <c r="R7152"/>
  <c r="A7152"/>
  <c r="B7152" s="1"/>
  <c r="D7149"/>
  <c r="N35"/>
  <c r="O35" s="1"/>
  <c r="Q35"/>
  <c r="R35" s="1"/>
  <c r="E7153"/>
  <c r="O7153" s="1"/>
  <c r="C7157"/>
  <c r="F7157"/>
  <c r="K7157" s="1"/>
  <c r="H36"/>
  <c r="S35" l="1"/>
  <c r="P35"/>
  <c r="S7152"/>
  <c r="P7152"/>
  <c r="A7153"/>
  <c r="B7153" s="1"/>
  <c r="R7153"/>
  <c r="D7150"/>
  <c r="L36"/>
  <c r="G37" s="1"/>
  <c r="J37" s="1"/>
  <c r="E7154"/>
  <c r="C7158"/>
  <c r="I36"/>
  <c r="F7158"/>
  <c r="S7153" l="1"/>
  <c r="P7153"/>
  <c r="A7154"/>
  <c r="B7154" s="1"/>
  <c r="O7154"/>
  <c r="R7154"/>
  <c r="D7151"/>
  <c r="N36"/>
  <c r="Q36"/>
  <c r="E7155"/>
  <c r="O7155" s="1"/>
  <c r="C7159"/>
  <c r="F7159"/>
  <c r="H37"/>
  <c r="A7155" l="1"/>
  <c r="B7155" s="1"/>
  <c r="S7154"/>
  <c r="P7154"/>
  <c r="R7155"/>
  <c r="D7152"/>
  <c r="L37"/>
  <c r="G38" s="1"/>
  <c r="J38" s="1"/>
  <c r="E7156"/>
  <c r="R7156" s="1"/>
  <c r="C7160"/>
  <c r="I37"/>
  <c r="F7160"/>
  <c r="K7160" s="1"/>
  <c r="A7156" l="1"/>
  <c r="B7156" s="1"/>
  <c r="O7156"/>
  <c r="P7155"/>
  <c r="S7155"/>
  <c r="D7153"/>
  <c r="N37"/>
  <c r="Q37"/>
  <c r="E7157"/>
  <c r="C7161"/>
  <c r="F7161"/>
  <c r="K7161" s="1"/>
  <c r="H38"/>
  <c r="S7156" l="1"/>
  <c r="P7156"/>
  <c r="O7157"/>
  <c r="A7157"/>
  <c r="B7157" s="1"/>
  <c r="R7157"/>
  <c r="D7154"/>
  <c r="L38"/>
  <c r="G39" s="1"/>
  <c r="J39" s="1"/>
  <c r="E7158"/>
  <c r="A7158" s="1"/>
  <c r="B7158" s="1"/>
  <c r="C7162"/>
  <c r="I38"/>
  <c r="F7162"/>
  <c r="S7158" l="1"/>
  <c r="P7158"/>
  <c r="S7157"/>
  <c r="P7157"/>
  <c r="D7155"/>
  <c r="N38"/>
  <c r="O38" s="1"/>
  <c r="Q38"/>
  <c r="R38" s="1"/>
  <c r="E7159"/>
  <c r="C7163"/>
  <c r="F7163"/>
  <c r="K7163" s="1"/>
  <c r="H39"/>
  <c r="S38" l="1"/>
  <c r="P38"/>
  <c r="A7159"/>
  <c r="B7159" s="1"/>
  <c r="D7156"/>
  <c r="L39"/>
  <c r="G40" s="1"/>
  <c r="J40" s="1"/>
  <c r="E7160"/>
  <c r="R7160" s="1"/>
  <c r="C7164"/>
  <c r="I39"/>
  <c r="F7164"/>
  <c r="K7164" s="1"/>
  <c r="O7160" l="1"/>
  <c r="A7160"/>
  <c r="B7160" s="1"/>
  <c r="D7157"/>
  <c r="N39"/>
  <c r="Q39"/>
  <c r="E7161"/>
  <c r="R7161" s="1"/>
  <c r="C7165"/>
  <c r="F7165"/>
  <c r="K7165" s="1"/>
  <c r="H40"/>
  <c r="S7160" l="1"/>
  <c r="P7160"/>
  <c r="O7161"/>
  <c r="A7161"/>
  <c r="B7161" s="1"/>
  <c r="D7158"/>
  <c r="L40"/>
  <c r="G41" s="1"/>
  <c r="J41" s="1"/>
  <c r="E7162"/>
  <c r="A7162" s="1"/>
  <c r="C7166"/>
  <c r="I40"/>
  <c r="F7166"/>
  <c r="K7166" s="1"/>
  <c r="B7162" l="1"/>
  <c r="S7161"/>
  <c r="P7161"/>
  <c r="D7159"/>
  <c r="N40"/>
  <c r="Q40"/>
  <c r="E7163"/>
  <c r="R7163" s="1"/>
  <c r="C7167"/>
  <c r="F7167"/>
  <c r="K7167" s="1"/>
  <c r="H41"/>
  <c r="A7163" l="1"/>
  <c r="B7163" s="1"/>
  <c r="S7163" s="1"/>
  <c r="O7163"/>
  <c r="D7160"/>
  <c r="L41"/>
  <c r="G42" s="1"/>
  <c r="J42" s="1"/>
  <c r="E7164"/>
  <c r="R7164" s="1"/>
  <c r="C7168"/>
  <c r="I41"/>
  <c r="F7168"/>
  <c r="K7168" s="1"/>
  <c r="P7163" l="1"/>
  <c r="O7164"/>
  <c r="A7164"/>
  <c r="B7164" s="1"/>
  <c r="D7161"/>
  <c r="N41"/>
  <c r="Q41"/>
  <c r="E7165"/>
  <c r="A7165" s="1"/>
  <c r="B7165" s="1"/>
  <c r="C7169"/>
  <c r="F7169"/>
  <c r="K7169" s="1"/>
  <c r="H42"/>
  <c r="S7165" l="1"/>
  <c r="P7165"/>
  <c r="R7165"/>
  <c r="S7164"/>
  <c r="P7164"/>
  <c r="O7165"/>
  <c r="D7162"/>
  <c r="L42"/>
  <c r="G43" s="1"/>
  <c r="J43" s="1"/>
  <c r="E7166"/>
  <c r="R7166" s="1"/>
  <c r="C7170"/>
  <c r="I42"/>
  <c r="F7170"/>
  <c r="K7170" s="1"/>
  <c r="A7166" l="1"/>
  <c r="B7166" s="1"/>
  <c r="O7166"/>
  <c r="D7163"/>
  <c r="N42"/>
  <c r="Q42"/>
  <c r="E7167"/>
  <c r="A7167" s="1"/>
  <c r="B7167" s="1"/>
  <c r="C7171"/>
  <c r="F7171"/>
  <c r="K7171" s="1"/>
  <c r="H43"/>
  <c r="S7167" l="1"/>
  <c r="P7167"/>
  <c r="O7167"/>
  <c r="S7166"/>
  <c r="P7166"/>
  <c r="R7167"/>
  <c r="D7164"/>
  <c r="L43"/>
  <c r="G44" s="1"/>
  <c r="J44" s="1"/>
  <c r="E7168"/>
  <c r="O7168" s="1"/>
  <c r="C7172"/>
  <c r="I43"/>
  <c r="F7172"/>
  <c r="K7172" s="1"/>
  <c r="A7168" l="1"/>
  <c r="B7168" s="1"/>
  <c r="R7168"/>
  <c r="D7165"/>
  <c r="N43"/>
  <c r="Q43"/>
  <c r="E7169"/>
  <c r="O7169" s="1"/>
  <c r="C7173"/>
  <c r="F7173"/>
  <c r="K7173" s="1"/>
  <c r="H44"/>
  <c r="A7169" l="1"/>
  <c r="B7169" s="1"/>
  <c r="S7168"/>
  <c r="P7168"/>
  <c r="R7169"/>
  <c r="D7166"/>
  <c r="L44"/>
  <c r="G45" s="1"/>
  <c r="J45" s="1"/>
  <c r="E7170"/>
  <c r="R7170" s="1"/>
  <c r="C7174"/>
  <c r="I44"/>
  <c r="F7174"/>
  <c r="K7174" s="1"/>
  <c r="O7170" l="1"/>
  <c r="A7170"/>
  <c r="B7170" s="1"/>
  <c r="S7169"/>
  <c r="P7169"/>
  <c r="D7167"/>
  <c r="N44"/>
  <c r="Q44"/>
  <c r="E7171"/>
  <c r="R7171" s="1"/>
  <c r="C7175"/>
  <c r="F7175"/>
  <c r="K7175" s="1"/>
  <c r="H45"/>
  <c r="A7171" l="1"/>
  <c r="B7171" s="1"/>
  <c r="S7171" s="1"/>
  <c r="O7171"/>
  <c r="S7170"/>
  <c r="P7170"/>
  <c r="D7168"/>
  <c r="L45"/>
  <c r="G46" s="1"/>
  <c r="J46" s="1"/>
  <c r="E7172"/>
  <c r="C7176"/>
  <c r="I45"/>
  <c r="F7176"/>
  <c r="K7176" s="1"/>
  <c r="P7171" l="1"/>
  <c r="A7172"/>
  <c r="B7172" s="1"/>
  <c r="O7172"/>
  <c r="R7172"/>
  <c r="D7169"/>
  <c r="N45"/>
  <c r="Q45"/>
  <c r="E7173"/>
  <c r="A7173" s="1"/>
  <c r="B7173" s="1"/>
  <c r="C7177"/>
  <c r="F7177"/>
  <c r="K7177" s="1"/>
  <c r="H46"/>
  <c r="S7173" l="1"/>
  <c r="P7173"/>
  <c r="S7172"/>
  <c r="P7172"/>
  <c r="O7173"/>
  <c r="R7173"/>
  <c r="D7170"/>
  <c r="L46"/>
  <c r="G47" s="1"/>
  <c r="J47" s="1"/>
  <c r="E7174"/>
  <c r="C7178"/>
  <c r="I46"/>
  <c r="F7178"/>
  <c r="K7178" s="1"/>
  <c r="O7174" l="1"/>
  <c r="A7174"/>
  <c r="B7174" s="1"/>
  <c r="R7174"/>
  <c r="D7171"/>
  <c r="N46"/>
  <c r="Q46"/>
  <c r="E7175"/>
  <c r="O7175" s="1"/>
  <c r="C7179"/>
  <c r="F7179"/>
  <c r="K7179" s="1"/>
  <c r="H47"/>
  <c r="A7175" l="1"/>
  <c r="B7175" s="1"/>
  <c r="S7174"/>
  <c r="P7174"/>
  <c r="R7175"/>
  <c r="D7172"/>
  <c r="L47"/>
  <c r="G48" s="1"/>
  <c r="J48" s="1"/>
  <c r="E7176"/>
  <c r="A7176" s="1"/>
  <c r="B7176" s="1"/>
  <c r="C7180"/>
  <c r="I47"/>
  <c r="F7180"/>
  <c r="K7180" s="1"/>
  <c r="S7176" l="1"/>
  <c r="P7176"/>
  <c r="S7175"/>
  <c r="P7175"/>
  <c r="R7176"/>
  <c r="O7176"/>
  <c r="D7173"/>
  <c r="N47"/>
  <c r="Q47"/>
  <c r="E7177"/>
  <c r="O7177" s="1"/>
  <c r="C7181"/>
  <c r="F7181"/>
  <c r="K7181" s="1"/>
  <c r="H48"/>
  <c r="A7177" l="1"/>
  <c r="B7177" s="1"/>
  <c r="R7177"/>
  <c r="D7174"/>
  <c r="L48"/>
  <c r="G49" s="1"/>
  <c r="J49" s="1"/>
  <c r="E7178"/>
  <c r="C7182"/>
  <c r="I48"/>
  <c r="F7182"/>
  <c r="K7182" s="1"/>
  <c r="O7178" l="1"/>
  <c r="A7178"/>
  <c r="B7178" s="1"/>
  <c r="R7178"/>
  <c r="S7177"/>
  <c r="P7177"/>
  <c r="D7175"/>
  <c r="N48"/>
  <c r="Q48"/>
  <c r="E7179"/>
  <c r="C7183"/>
  <c r="F7183"/>
  <c r="K7183" s="1"/>
  <c r="H49"/>
  <c r="O7179" l="1"/>
  <c r="A7179"/>
  <c r="B7179" s="1"/>
  <c r="S7178"/>
  <c r="P7178"/>
  <c r="R7179"/>
  <c r="D7176"/>
  <c r="L49"/>
  <c r="G50" s="1"/>
  <c r="J50" s="1"/>
  <c r="E7180"/>
  <c r="R7180" s="1"/>
  <c r="C7184"/>
  <c r="I49"/>
  <c r="F7184"/>
  <c r="K7184" s="1"/>
  <c r="O7180" l="1"/>
  <c r="A7180"/>
  <c r="B7180" s="1"/>
  <c r="S7179"/>
  <c r="P7179"/>
  <c r="D7177"/>
  <c r="N49"/>
  <c r="Q49"/>
  <c r="E7181"/>
  <c r="A7181" s="1"/>
  <c r="B7181" s="1"/>
  <c r="C7185"/>
  <c r="F7185"/>
  <c r="K7185" s="1"/>
  <c r="H50"/>
  <c r="S7181" l="1"/>
  <c r="P7181"/>
  <c r="S7180"/>
  <c r="P7180"/>
  <c r="R7181"/>
  <c r="O7181"/>
  <c r="D7178"/>
  <c r="L50"/>
  <c r="G51" s="1"/>
  <c r="J51" s="1"/>
  <c r="E7182"/>
  <c r="C7186"/>
  <c r="I50"/>
  <c r="F7186"/>
  <c r="K7186" s="1"/>
  <c r="O7182" l="1"/>
  <c r="A7182"/>
  <c r="B7182" s="1"/>
  <c r="R7182"/>
  <c r="D7179"/>
  <c r="N50"/>
  <c r="Q50"/>
  <c r="E7183"/>
  <c r="O7183" s="1"/>
  <c r="C7187"/>
  <c r="F7187"/>
  <c r="K7187" s="1"/>
  <c r="H51"/>
  <c r="A7183" l="1"/>
  <c r="B7183" s="1"/>
  <c r="S7182"/>
  <c r="P7182"/>
  <c r="R7183"/>
  <c r="D7180"/>
  <c r="L51"/>
  <c r="G52" s="1"/>
  <c r="J52" s="1"/>
  <c r="E7184"/>
  <c r="A7184" s="1"/>
  <c r="B7184" s="1"/>
  <c r="C7188"/>
  <c r="I51"/>
  <c r="F7188"/>
  <c r="S7184" l="1"/>
  <c r="P7184"/>
  <c r="S7183"/>
  <c r="P7183"/>
  <c r="O7184"/>
  <c r="R7184"/>
  <c r="D7181"/>
  <c r="N51"/>
  <c r="Q51"/>
  <c r="E7185"/>
  <c r="A7185" s="1"/>
  <c r="B7185" s="1"/>
  <c r="C7189"/>
  <c r="F7189"/>
  <c r="H52"/>
  <c r="S7185" l="1"/>
  <c r="P7185"/>
  <c r="O7185"/>
  <c r="R7185"/>
  <c r="D7182"/>
  <c r="L52"/>
  <c r="G53" s="1"/>
  <c r="J53" s="1"/>
  <c r="E7186"/>
  <c r="R7186" s="1"/>
  <c r="C7190"/>
  <c r="I52"/>
  <c r="F7190"/>
  <c r="K7190" s="1"/>
  <c r="A7186" l="1"/>
  <c r="B7186" s="1"/>
  <c r="S7186" s="1"/>
  <c r="O7186"/>
  <c r="D7183"/>
  <c r="N52"/>
  <c r="Q52"/>
  <c r="E7187"/>
  <c r="A7187" s="1"/>
  <c r="B7187" s="1"/>
  <c r="C7191"/>
  <c r="F7191"/>
  <c r="K7191" s="1"/>
  <c r="H53"/>
  <c r="R7187" l="1"/>
  <c r="P7186"/>
  <c r="S7187"/>
  <c r="P7187"/>
  <c r="O7187"/>
  <c r="D7184"/>
  <c r="L53"/>
  <c r="G54" s="1"/>
  <c r="J54" s="1"/>
  <c r="E7188"/>
  <c r="A7188" s="1"/>
  <c r="B7188" s="1"/>
  <c r="C7192"/>
  <c r="I53"/>
  <c r="F7192"/>
  <c r="D7185" l="1"/>
  <c r="N53"/>
  <c r="Q53"/>
  <c r="E7189"/>
  <c r="C7193"/>
  <c r="F7193"/>
  <c r="K7193" s="1"/>
  <c r="H54"/>
  <c r="A7189" l="1"/>
  <c r="B7189" s="1"/>
  <c r="D7186"/>
  <c r="L54"/>
  <c r="G55" s="1"/>
  <c r="J55" s="1"/>
  <c r="E7190"/>
  <c r="A7190" s="1"/>
  <c r="B7190" s="1"/>
  <c r="C7194"/>
  <c r="I54"/>
  <c r="F7194"/>
  <c r="K7194" s="1"/>
  <c r="S7190" l="1"/>
  <c r="P7190"/>
  <c r="S7189"/>
  <c r="P7189"/>
  <c r="O7190"/>
  <c r="R7190"/>
  <c r="D7187"/>
  <c r="N54"/>
  <c r="Q54"/>
  <c r="E7191"/>
  <c r="R7191" s="1"/>
  <c r="C7195"/>
  <c r="F7195"/>
  <c r="K7195" s="1"/>
  <c r="H55"/>
  <c r="O7191" l="1"/>
  <c r="A7191"/>
  <c r="B7191" s="1"/>
  <c r="D7188"/>
  <c r="L55"/>
  <c r="G56" s="1"/>
  <c r="J56" s="1"/>
  <c r="E7192"/>
  <c r="C7196"/>
  <c r="I55"/>
  <c r="F7196"/>
  <c r="K7196" s="1"/>
  <c r="A7192" l="1"/>
  <c r="B7192" s="1"/>
  <c r="S7191"/>
  <c r="P7191"/>
  <c r="D7189"/>
  <c r="N55"/>
  <c r="Q55"/>
  <c r="E7193"/>
  <c r="O7193" s="1"/>
  <c r="C7197"/>
  <c r="F7197"/>
  <c r="K7197" s="1"/>
  <c r="H56"/>
  <c r="A7193" l="1"/>
  <c r="B7193" s="1"/>
  <c r="S7193" s="1"/>
  <c r="R7193"/>
  <c r="S7192"/>
  <c r="P7192"/>
  <c r="D7190"/>
  <c r="L56"/>
  <c r="G57" s="1"/>
  <c r="J57" s="1"/>
  <c r="E7194"/>
  <c r="A7194" s="1"/>
  <c r="B7194" s="1"/>
  <c r="C7198"/>
  <c r="I56"/>
  <c r="F7198"/>
  <c r="K7198" s="1"/>
  <c r="P7193" l="1"/>
  <c r="O7194"/>
  <c r="S7194"/>
  <c r="P7194"/>
  <c r="R7194"/>
  <c r="D7191"/>
  <c r="N56"/>
  <c r="Q56"/>
  <c r="E7195"/>
  <c r="R7195" s="1"/>
  <c r="C7199"/>
  <c r="F7199"/>
  <c r="K7199" s="1"/>
  <c r="H57"/>
  <c r="A7195" l="1"/>
  <c r="B7195" s="1"/>
  <c r="S7195" s="1"/>
  <c r="O7195"/>
  <c r="D7192"/>
  <c r="L57"/>
  <c r="G58" s="1"/>
  <c r="J58" s="1"/>
  <c r="E7196"/>
  <c r="R7196" s="1"/>
  <c r="C7200"/>
  <c r="I57"/>
  <c r="F7200"/>
  <c r="K7200" s="1"/>
  <c r="P7195" l="1"/>
  <c r="A7196"/>
  <c r="B7196" s="1"/>
  <c r="S7196" s="1"/>
  <c r="O7196"/>
  <c r="D7193"/>
  <c r="N57"/>
  <c r="Q57"/>
  <c r="E7197"/>
  <c r="R7197" s="1"/>
  <c r="C7201"/>
  <c r="F7201"/>
  <c r="K7201" s="1"/>
  <c r="H58"/>
  <c r="O7197" l="1"/>
  <c r="P7196"/>
  <c r="A7197"/>
  <c r="B7197" s="1"/>
  <c r="D7194"/>
  <c r="L58"/>
  <c r="G59" s="1"/>
  <c r="J59" s="1"/>
  <c r="E7198"/>
  <c r="C7202"/>
  <c r="I58"/>
  <c r="F7202"/>
  <c r="K7202" s="1"/>
  <c r="S7197" l="1"/>
  <c r="P7197"/>
  <c r="A7198"/>
  <c r="B7198" s="1"/>
  <c r="R7198"/>
  <c r="O7198"/>
  <c r="D7195"/>
  <c r="N58"/>
  <c r="Q58"/>
  <c r="E7199"/>
  <c r="C7203"/>
  <c r="F7203"/>
  <c r="K7203" s="1"/>
  <c r="H59"/>
  <c r="A7199" l="1"/>
  <c r="B7199" s="1"/>
  <c r="R7199"/>
  <c r="S7198"/>
  <c r="P7198"/>
  <c r="O7199"/>
  <c r="D7196"/>
  <c r="L59"/>
  <c r="G60" s="1"/>
  <c r="J60" s="1"/>
  <c r="E7200"/>
  <c r="R7200" s="1"/>
  <c r="C7204"/>
  <c r="I59"/>
  <c r="F7204"/>
  <c r="K7204" s="1"/>
  <c r="A7200" l="1"/>
  <c r="B7200" s="1"/>
  <c r="P7200" s="1"/>
  <c r="S7199"/>
  <c r="P7199"/>
  <c r="O7200"/>
  <c r="S7200"/>
  <c r="D7197"/>
  <c r="N59"/>
  <c r="Q59"/>
  <c r="E7201"/>
  <c r="C7205"/>
  <c r="F7205"/>
  <c r="K7205" s="1"/>
  <c r="H60"/>
  <c r="O7201" l="1"/>
  <c r="R7201"/>
  <c r="A7201"/>
  <c r="B7201" s="1"/>
  <c r="D7198"/>
  <c r="L60"/>
  <c r="G61" s="1"/>
  <c r="J61" s="1"/>
  <c r="E7202"/>
  <c r="O7202" s="1"/>
  <c r="C7206"/>
  <c r="I60"/>
  <c r="F7206"/>
  <c r="K7206" s="1"/>
  <c r="A7202" l="1"/>
  <c r="B7202" s="1"/>
  <c r="S7201"/>
  <c r="P7201"/>
  <c r="R7202"/>
  <c r="D7199"/>
  <c r="N60"/>
  <c r="Q60"/>
  <c r="E7203"/>
  <c r="R7203" s="1"/>
  <c r="C7207"/>
  <c r="F7207"/>
  <c r="K7207" s="1"/>
  <c r="H61"/>
  <c r="O7203" l="1"/>
  <c r="A7203"/>
  <c r="B7203" s="1"/>
  <c r="S7202"/>
  <c r="P7202"/>
  <c r="D7200"/>
  <c r="L61"/>
  <c r="G62" s="1"/>
  <c r="J62" s="1"/>
  <c r="E7204"/>
  <c r="O7204" s="1"/>
  <c r="C7208"/>
  <c r="I61"/>
  <c r="F7208"/>
  <c r="K7208" s="1"/>
  <c r="A7204" l="1"/>
  <c r="B7204" s="1"/>
  <c r="S7203"/>
  <c r="P7203"/>
  <c r="R7204"/>
  <c r="D7201"/>
  <c r="N61"/>
  <c r="Q61"/>
  <c r="E7205"/>
  <c r="C7209"/>
  <c r="F7209"/>
  <c r="K7209" s="1"/>
  <c r="H62"/>
  <c r="S7204" l="1"/>
  <c r="P7204"/>
  <c r="A7205"/>
  <c r="B7205" s="1"/>
  <c r="O7205"/>
  <c r="R7205"/>
  <c r="D7202"/>
  <c r="L62"/>
  <c r="G63" s="1"/>
  <c r="J63" s="1"/>
  <c r="E7206"/>
  <c r="O7206" s="1"/>
  <c r="C7210"/>
  <c r="I62"/>
  <c r="F7210"/>
  <c r="K7210" s="1"/>
  <c r="A7206" l="1"/>
  <c r="B7206" s="1"/>
  <c r="R7206"/>
  <c r="S7205"/>
  <c r="P7205"/>
  <c r="S7206"/>
  <c r="P7206"/>
  <c r="D7203"/>
  <c r="N62"/>
  <c r="Q62"/>
  <c r="E7207"/>
  <c r="C7211"/>
  <c r="F7211"/>
  <c r="K7211" s="1"/>
  <c r="H63"/>
  <c r="O7207" l="1"/>
  <c r="A7207"/>
  <c r="B7207" s="1"/>
  <c r="R7207"/>
  <c r="D7204"/>
  <c r="L63"/>
  <c r="G64" s="1"/>
  <c r="J64" s="1"/>
  <c r="E7208"/>
  <c r="A7208" s="1"/>
  <c r="B7208" s="1"/>
  <c r="C7212"/>
  <c r="I63"/>
  <c r="F7212"/>
  <c r="K7212" s="1"/>
  <c r="S7208" l="1"/>
  <c r="P7208"/>
  <c r="O7208"/>
  <c r="S7207"/>
  <c r="P7207"/>
  <c r="R7208"/>
  <c r="D7205"/>
  <c r="N63"/>
  <c r="Q63"/>
  <c r="E7209"/>
  <c r="A7209" s="1"/>
  <c r="B7209" s="1"/>
  <c r="C7213"/>
  <c r="F7213"/>
  <c r="K7213" s="1"/>
  <c r="H64"/>
  <c r="O7209" l="1"/>
  <c r="S7209"/>
  <c r="P7209"/>
  <c r="R7209"/>
  <c r="D7206"/>
  <c r="L64"/>
  <c r="G65" s="1"/>
  <c r="J65" s="1"/>
  <c r="E7210"/>
  <c r="R7210" s="1"/>
  <c r="C7214"/>
  <c r="I64"/>
  <c r="F7214"/>
  <c r="K7214" s="1"/>
  <c r="O7210" l="1"/>
  <c r="A7210"/>
  <c r="B7210" s="1"/>
  <c r="D7207"/>
  <c r="N64"/>
  <c r="Q64"/>
  <c r="E7211"/>
  <c r="C7215"/>
  <c r="F7215"/>
  <c r="K7215" s="1"/>
  <c r="H65"/>
  <c r="S7210" l="1"/>
  <c r="P7210"/>
  <c r="O7211"/>
  <c r="A7211"/>
  <c r="B7211" s="1"/>
  <c r="R7211"/>
  <c r="D7208"/>
  <c r="L65"/>
  <c r="G66" s="1"/>
  <c r="J66" s="1"/>
  <c r="E7212"/>
  <c r="R7212" s="1"/>
  <c r="C7216"/>
  <c r="I65"/>
  <c r="F7216"/>
  <c r="K7216" s="1"/>
  <c r="A7212" l="1"/>
  <c r="B7212" s="1"/>
  <c r="P7212" s="1"/>
  <c r="S7211"/>
  <c r="P7211"/>
  <c r="O7212"/>
  <c r="S7212"/>
  <c r="D7209"/>
  <c r="N65"/>
  <c r="O65" s="1"/>
  <c r="Q65"/>
  <c r="R65" s="1"/>
  <c r="E7213"/>
  <c r="C7217"/>
  <c r="F7217"/>
  <c r="K7217" s="1"/>
  <c r="H66"/>
  <c r="S65" l="1"/>
  <c r="A7213"/>
  <c r="B7213" s="1"/>
  <c r="P65"/>
  <c r="O7213"/>
  <c r="R7213"/>
  <c r="D7210"/>
  <c r="L66"/>
  <c r="G67" s="1"/>
  <c r="J67" s="1"/>
  <c r="E7214"/>
  <c r="C7218"/>
  <c r="I66"/>
  <c r="F7218"/>
  <c r="K7218" s="1"/>
  <c r="S7213" l="1"/>
  <c r="P7213"/>
  <c r="A7214"/>
  <c r="B7214" s="1"/>
  <c r="R7214"/>
  <c r="O7214"/>
  <c r="D7211"/>
  <c r="N66"/>
  <c r="O66" s="1"/>
  <c r="Q66"/>
  <c r="R66" s="1"/>
  <c r="E7215"/>
  <c r="C7219"/>
  <c r="F7219"/>
  <c r="H67"/>
  <c r="O7215" l="1"/>
  <c r="S7214"/>
  <c r="P7214"/>
  <c r="A7215"/>
  <c r="B7215" s="1"/>
  <c r="R7215"/>
  <c r="D7212"/>
  <c r="L67"/>
  <c r="G68" s="1"/>
  <c r="J68" s="1"/>
  <c r="E7216"/>
  <c r="O7216" s="1"/>
  <c r="C7220"/>
  <c r="I67"/>
  <c r="F7220"/>
  <c r="S7215" l="1"/>
  <c r="P7215"/>
  <c r="A7216"/>
  <c r="B7216" s="1"/>
  <c r="R7216"/>
  <c r="D7213"/>
  <c r="N67"/>
  <c r="Q67"/>
  <c r="E7217"/>
  <c r="C7221"/>
  <c r="F7221"/>
  <c r="K7221" s="1"/>
  <c r="H68"/>
  <c r="A7217" l="1"/>
  <c r="B7217" s="1"/>
  <c r="S7216"/>
  <c r="P7216"/>
  <c r="O7217"/>
  <c r="R7217"/>
  <c r="D7214"/>
  <c r="L68"/>
  <c r="G69" s="1"/>
  <c r="J69" s="1"/>
  <c r="E7218"/>
  <c r="C7222"/>
  <c r="I68"/>
  <c r="F7222"/>
  <c r="K7222" s="1"/>
  <c r="S7217" l="1"/>
  <c r="P7217"/>
  <c r="A7218"/>
  <c r="B7218" s="1"/>
  <c r="O7218"/>
  <c r="R7218"/>
  <c r="D7215"/>
  <c r="N68"/>
  <c r="Q68"/>
  <c r="E7219"/>
  <c r="C7223"/>
  <c r="F7223"/>
  <c r="H69"/>
  <c r="A7219" l="1"/>
  <c r="B7219" s="1"/>
  <c r="S7218"/>
  <c r="P7218"/>
  <c r="D7216"/>
  <c r="L69"/>
  <c r="G70" s="1"/>
  <c r="J70" s="1"/>
  <c r="E7220"/>
  <c r="C7224"/>
  <c r="I69"/>
  <c r="F7224"/>
  <c r="K7224" s="1"/>
  <c r="A7220" l="1"/>
  <c r="B7220" s="1"/>
  <c r="D7217"/>
  <c r="N69"/>
  <c r="O69" s="1"/>
  <c r="Q69"/>
  <c r="R69" s="1"/>
  <c r="E7221"/>
  <c r="O7221" s="1"/>
  <c r="C7225"/>
  <c r="F7225"/>
  <c r="K7225" s="1"/>
  <c r="H70"/>
  <c r="R7221" l="1"/>
  <c r="S7220"/>
  <c r="P7220"/>
  <c r="A7221"/>
  <c r="B7221" s="1"/>
  <c r="D7218"/>
  <c r="L70"/>
  <c r="G71" s="1"/>
  <c r="J71" s="1"/>
  <c r="E7222"/>
  <c r="C7226"/>
  <c r="I70"/>
  <c r="F7226"/>
  <c r="K7226" s="1"/>
  <c r="A7222" l="1"/>
  <c r="B7222" s="1"/>
  <c r="O7222"/>
  <c r="S7221"/>
  <c r="P7221"/>
  <c r="R7222"/>
  <c r="D7219"/>
  <c r="N70"/>
  <c r="Q70"/>
  <c r="E7223"/>
  <c r="C7227"/>
  <c r="F7227"/>
  <c r="K7227" s="1"/>
  <c r="H71"/>
  <c r="S7222" l="1"/>
  <c r="P7222"/>
  <c r="A7223"/>
  <c r="D7220"/>
  <c r="L71"/>
  <c r="G72" s="1"/>
  <c r="J72" s="1"/>
  <c r="E7224"/>
  <c r="A7224" s="1"/>
  <c r="B7224" s="1"/>
  <c r="C7228"/>
  <c r="I71"/>
  <c r="F7228"/>
  <c r="K7228" s="1"/>
  <c r="S7224" l="1"/>
  <c r="P7224"/>
  <c r="O7224"/>
  <c r="B7223"/>
  <c r="R7224"/>
  <c r="D7221"/>
  <c r="N71"/>
  <c r="Q71"/>
  <c r="E7225"/>
  <c r="O7225" s="1"/>
  <c r="C7229"/>
  <c r="F7229"/>
  <c r="K7229" s="1"/>
  <c r="H72"/>
  <c r="A7225" l="1"/>
  <c r="B7225" s="1"/>
  <c r="S7223"/>
  <c r="P7223"/>
  <c r="R7225"/>
  <c r="D7222"/>
  <c r="L72"/>
  <c r="G73" s="1"/>
  <c r="J73" s="1"/>
  <c r="E7226"/>
  <c r="A7226" s="1"/>
  <c r="B7226" s="1"/>
  <c r="C7230"/>
  <c r="I72"/>
  <c r="F7230"/>
  <c r="K7230" s="1"/>
  <c r="S7226" l="1"/>
  <c r="P7226"/>
  <c r="S7225"/>
  <c r="P7225"/>
  <c r="R7226"/>
  <c r="O7226"/>
  <c r="D7223"/>
  <c r="N72"/>
  <c r="Q72"/>
  <c r="E7227"/>
  <c r="O7227" s="1"/>
  <c r="C7231"/>
  <c r="F7231"/>
  <c r="K7231" s="1"/>
  <c r="H73"/>
  <c r="A7227" l="1"/>
  <c r="B7227" s="1"/>
  <c r="R7227"/>
  <c r="D7224"/>
  <c r="L73"/>
  <c r="G74" s="1"/>
  <c r="J74" s="1"/>
  <c r="E7228"/>
  <c r="C7232"/>
  <c r="I73"/>
  <c r="F7232"/>
  <c r="K7232" s="1"/>
  <c r="O7228" l="1"/>
  <c r="A7228"/>
  <c r="B7228" s="1"/>
  <c r="R7228"/>
  <c r="S7227"/>
  <c r="P7227"/>
  <c r="D7225"/>
  <c r="N73"/>
  <c r="Q73"/>
  <c r="E7229"/>
  <c r="R7229" s="1"/>
  <c r="C7233"/>
  <c r="F7233"/>
  <c r="K7233" s="1"/>
  <c r="H74"/>
  <c r="A7229" l="1"/>
  <c r="B7229" s="1"/>
  <c r="P7229" s="1"/>
  <c r="S7228"/>
  <c r="P7228"/>
  <c r="O7229"/>
  <c r="S7229"/>
  <c r="D7226"/>
  <c r="L74"/>
  <c r="G75" s="1"/>
  <c r="J75" s="1"/>
  <c r="E7230"/>
  <c r="O7230" s="1"/>
  <c r="C7234"/>
  <c r="I74"/>
  <c r="F7234"/>
  <c r="K7234" s="1"/>
  <c r="R7230" l="1"/>
  <c r="A7230"/>
  <c r="B7230" s="1"/>
  <c r="D7227"/>
  <c r="N74"/>
  <c r="Q74"/>
  <c r="E7231"/>
  <c r="R7231" s="1"/>
  <c r="C7235"/>
  <c r="F7235"/>
  <c r="K7235" s="1"/>
  <c r="H75"/>
  <c r="A7231" l="1"/>
  <c r="B7231" s="1"/>
  <c r="S7230"/>
  <c r="P7230"/>
  <c r="O7231"/>
  <c r="D7228"/>
  <c r="L75"/>
  <c r="G76" s="1"/>
  <c r="J76" s="1"/>
  <c r="E7232"/>
  <c r="A7232" s="1"/>
  <c r="B7232" s="1"/>
  <c r="C7236"/>
  <c r="I75"/>
  <c r="F7236"/>
  <c r="K7236" s="1"/>
  <c r="O7232" l="1"/>
  <c r="S7232"/>
  <c r="P7232"/>
  <c r="R7232"/>
  <c r="S7231"/>
  <c r="P7231"/>
  <c r="D7229"/>
  <c r="N75"/>
  <c r="Q75"/>
  <c r="E7233"/>
  <c r="C7237"/>
  <c r="F7237"/>
  <c r="K7237" s="1"/>
  <c r="H76"/>
  <c r="A7233" l="1"/>
  <c r="B7233" s="1"/>
  <c r="R7233"/>
  <c r="O7233"/>
  <c r="D7230"/>
  <c r="L76"/>
  <c r="G77" s="1"/>
  <c r="J77" s="1"/>
  <c r="E7234"/>
  <c r="A7234" s="1"/>
  <c r="B7234" s="1"/>
  <c r="C7238"/>
  <c r="I76"/>
  <c r="F7238"/>
  <c r="K7238" s="1"/>
  <c r="O7234" l="1"/>
  <c r="S7234"/>
  <c r="P7234"/>
  <c r="S7233"/>
  <c r="P7233"/>
  <c r="R7234"/>
  <c r="D7231"/>
  <c r="N76"/>
  <c r="Q76"/>
  <c r="E7235"/>
  <c r="C7239"/>
  <c r="F7239"/>
  <c r="K7239" s="1"/>
  <c r="H77"/>
  <c r="O7235" l="1"/>
  <c r="A7235"/>
  <c r="B7235" s="1"/>
  <c r="R7235"/>
  <c r="D7232"/>
  <c r="L77"/>
  <c r="G78" s="1"/>
  <c r="J78" s="1"/>
  <c r="E7236"/>
  <c r="O7236" s="1"/>
  <c r="C7240"/>
  <c r="I77"/>
  <c r="F7240"/>
  <c r="K7240" s="1"/>
  <c r="A7236" l="1"/>
  <c r="B7236" s="1"/>
  <c r="S7236" s="1"/>
  <c r="S7235"/>
  <c r="P7235"/>
  <c r="R7236"/>
  <c r="D7233"/>
  <c r="N77"/>
  <c r="Q77"/>
  <c r="E7237"/>
  <c r="C7241"/>
  <c r="F7241"/>
  <c r="K7241" s="1"/>
  <c r="H78"/>
  <c r="P7236" l="1"/>
  <c r="A7237"/>
  <c r="B7237" s="1"/>
  <c r="R7237"/>
  <c r="O7237"/>
  <c r="D7234"/>
  <c r="L78"/>
  <c r="G79" s="1"/>
  <c r="J79" s="1"/>
  <c r="E7238"/>
  <c r="O7238" s="1"/>
  <c r="C7242"/>
  <c r="I78"/>
  <c r="F7242"/>
  <c r="K7242" s="1"/>
  <c r="A7238" l="1"/>
  <c r="B7238" s="1"/>
  <c r="S7237"/>
  <c r="P7237"/>
  <c r="R7238"/>
  <c r="D7235"/>
  <c r="N78"/>
  <c r="Q78"/>
  <c r="E7239"/>
  <c r="R7239" s="1"/>
  <c r="C7243"/>
  <c r="F7243"/>
  <c r="K7243" s="1"/>
  <c r="H79"/>
  <c r="A7239" l="1"/>
  <c r="B7239" s="1"/>
  <c r="O7239"/>
  <c r="S7238"/>
  <c r="P7238"/>
  <c r="D7236"/>
  <c r="L79"/>
  <c r="G80" s="1"/>
  <c r="J80" s="1"/>
  <c r="E7240"/>
  <c r="O7240" s="1"/>
  <c r="C7244"/>
  <c r="I79"/>
  <c r="F7244"/>
  <c r="K7244" s="1"/>
  <c r="S7239" l="1"/>
  <c r="P7239"/>
  <c r="A7240"/>
  <c r="B7240" s="1"/>
  <c r="R7240"/>
  <c r="D7237"/>
  <c r="N79"/>
  <c r="Q79"/>
  <c r="E7241"/>
  <c r="A7241" s="1"/>
  <c r="B7241" s="1"/>
  <c r="C7245"/>
  <c r="F7245"/>
  <c r="K7245" s="1"/>
  <c r="H80"/>
  <c r="S7241" l="1"/>
  <c r="P7241"/>
  <c r="R7241"/>
  <c r="S7240"/>
  <c r="P7240"/>
  <c r="O7241"/>
  <c r="D7238"/>
  <c r="L80"/>
  <c r="G81" s="1"/>
  <c r="J81" s="1"/>
  <c r="E7242"/>
  <c r="O7242" s="1"/>
  <c r="C7246"/>
  <c r="I80"/>
  <c r="F7246"/>
  <c r="K7246" s="1"/>
  <c r="R7242" l="1"/>
  <c r="A7242"/>
  <c r="B7242" s="1"/>
  <c r="D7239"/>
  <c r="N80"/>
  <c r="Q80"/>
  <c r="E7243"/>
  <c r="O7243" s="1"/>
  <c r="C7247"/>
  <c r="F7247"/>
  <c r="K7247" s="1"/>
  <c r="H81"/>
  <c r="A7243" l="1"/>
  <c r="B7243" s="1"/>
  <c r="S7242"/>
  <c r="P7242"/>
  <c r="R7243"/>
  <c r="D7240"/>
  <c r="L81"/>
  <c r="G82" s="1"/>
  <c r="J82" s="1"/>
  <c r="E7244"/>
  <c r="A7244" s="1"/>
  <c r="B7244" s="1"/>
  <c r="C7248"/>
  <c r="I81"/>
  <c r="F7248"/>
  <c r="K7248" s="1"/>
  <c r="O7244" l="1"/>
  <c r="S7244"/>
  <c r="P7244"/>
  <c r="R7244"/>
  <c r="S7243"/>
  <c r="P7243"/>
  <c r="D7241"/>
  <c r="N81"/>
  <c r="Q81"/>
  <c r="E7245"/>
  <c r="C7249"/>
  <c r="F7249"/>
  <c r="K7249" s="1"/>
  <c r="H82"/>
  <c r="A7245" l="1"/>
  <c r="B7245" s="1"/>
  <c r="R7245"/>
  <c r="O7245"/>
  <c r="D7242"/>
  <c r="L82"/>
  <c r="G83" s="1"/>
  <c r="J83" s="1"/>
  <c r="E7246"/>
  <c r="O7246" s="1"/>
  <c r="C7250"/>
  <c r="I82"/>
  <c r="F7250"/>
  <c r="S7245" l="1"/>
  <c r="P7245"/>
  <c r="A7246"/>
  <c r="B7246" s="1"/>
  <c r="R7246"/>
  <c r="D7243"/>
  <c r="N82"/>
  <c r="Q82"/>
  <c r="E7247"/>
  <c r="A7247" s="1"/>
  <c r="B7247" s="1"/>
  <c r="C7251"/>
  <c r="F7251"/>
  <c r="H83"/>
  <c r="S7247" l="1"/>
  <c r="P7247"/>
  <c r="R7247"/>
  <c r="S7246"/>
  <c r="P7246"/>
  <c r="O7247"/>
  <c r="D7244"/>
  <c r="L83"/>
  <c r="G84" s="1"/>
  <c r="J84" s="1"/>
  <c r="E7248"/>
  <c r="R7248" s="1"/>
  <c r="C7252"/>
  <c r="I83"/>
  <c r="F7252"/>
  <c r="K7252" s="1"/>
  <c r="A7248" l="1"/>
  <c r="B7248" s="1"/>
  <c r="O7248"/>
  <c r="D7245"/>
  <c r="N83"/>
  <c r="Q83"/>
  <c r="E7249"/>
  <c r="R7249" s="1"/>
  <c r="C7253"/>
  <c r="F7253"/>
  <c r="K7253" s="1"/>
  <c r="H84"/>
  <c r="A7249" l="1"/>
  <c r="B7249" s="1"/>
  <c r="S7249" s="1"/>
  <c r="O7249"/>
  <c r="S7248"/>
  <c r="P7248"/>
  <c r="D7246"/>
  <c r="L84"/>
  <c r="G85" s="1"/>
  <c r="J85" s="1"/>
  <c r="E7250"/>
  <c r="C7254"/>
  <c r="I84"/>
  <c r="F7254"/>
  <c r="P7249" l="1"/>
  <c r="A7250"/>
  <c r="B7250" s="1"/>
  <c r="D7247"/>
  <c r="N84"/>
  <c r="Q84"/>
  <c r="E7251"/>
  <c r="A7251" s="1"/>
  <c r="B7251" s="1"/>
  <c r="C7255"/>
  <c r="F7255"/>
  <c r="K7255" s="1"/>
  <c r="H85"/>
  <c r="S7250" l="1"/>
  <c r="P7250"/>
  <c r="D7248"/>
  <c r="L85"/>
  <c r="G86" s="1"/>
  <c r="J86" s="1"/>
  <c r="E7252"/>
  <c r="O7252" s="1"/>
  <c r="C7256"/>
  <c r="I85"/>
  <c r="F7256"/>
  <c r="K7256" s="1"/>
  <c r="A7252" l="1"/>
  <c r="B7252" s="1"/>
  <c r="R7252"/>
  <c r="D7249"/>
  <c r="N85"/>
  <c r="Q85"/>
  <c r="E7253"/>
  <c r="A7253" s="1"/>
  <c r="B7253" s="1"/>
  <c r="C7257"/>
  <c r="F7257"/>
  <c r="K7257" s="1"/>
  <c r="H86"/>
  <c r="S7253" l="1"/>
  <c r="P7253"/>
  <c r="P7252"/>
  <c r="S7252"/>
  <c r="O7253"/>
  <c r="R7253"/>
  <c r="D7250"/>
  <c r="L86"/>
  <c r="G87" s="1"/>
  <c r="J87" s="1"/>
  <c r="E7254"/>
  <c r="C7258"/>
  <c r="I86"/>
  <c r="F7258"/>
  <c r="K7258" s="1"/>
  <c r="A7254" l="1"/>
  <c r="D7251"/>
  <c r="N86"/>
  <c r="Q86"/>
  <c r="E7255"/>
  <c r="O7255" s="1"/>
  <c r="C7259"/>
  <c r="F7259"/>
  <c r="K7259" s="1"/>
  <c r="H87"/>
  <c r="A7255" l="1"/>
  <c r="B7255" s="1"/>
  <c r="S7255" s="1"/>
  <c r="B7254"/>
  <c r="R7255"/>
  <c r="D7252"/>
  <c r="L87"/>
  <c r="G88" s="1"/>
  <c r="J88" s="1"/>
  <c r="E7256"/>
  <c r="C7260"/>
  <c r="I87"/>
  <c r="F7260"/>
  <c r="K7260" s="1"/>
  <c r="P7255" l="1"/>
  <c r="O7256"/>
  <c r="R7256"/>
  <c r="A7256"/>
  <c r="B7256" s="1"/>
  <c r="D7253"/>
  <c r="N87"/>
  <c r="Q87"/>
  <c r="E7257"/>
  <c r="C7261"/>
  <c r="F7261"/>
  <c r="K7261" s="1"/>
  <c r="H88"/>
  <c r="S7256" l="1"/>
  <c r="P7256"/>
  <c r="O7257"/>
  <c r="A7257"/>
  <c r="B7257" s="1"/>
  <c r="R7257"/>
  <c r="D7254"/>
  <c r="L88"/>
  <c r="G89" s="1"/>
  <c r="J89" s="1"/>
  <c r="E7258"/>
  <c r="A7258" s="1"/>
  <c r="B7258" s="1"/>
  <c r="C7262"/>
  <c r="I88"/>
  <c r="F7262"/>
  <c r="K7262" s="1"/>
  <c r="R7258" l="1"/>
  <c r="S7257"/>
  <c r="P7257"/>
  <c r="O7258"/>
  <c r="S7258"/>
  <c r="P7258"/>
  <c r="D7255"/>
  <c r="N88"/>
  <c r="Q88"/>
  <c r="E7259"/>
  <c r="R7259" s="1"/>
  <c r="C7263"/>
  <c r="F7263"/>
  <c r="K7263" s="1"/>
  <c r="H89"/>
  <c r="A7259" l="1"/>
  <c r="B7259" s="1"/>
  <c r="O7259"/>
  <c r="D7256"/>
  <c r="L89"/>
  <c r="G90" s="1"/>
  <c r="J90" s="1"/>
  <c r="E7260"/>
  <c r="C7264"/>
  <c r="I89"/>
  <c r="F7264"/>
  <c r="K7264" s="1"/>
  <c r="S7259" l="1"/>
  <c r="P7259"/>
  <c r="A7260"/>
  <c r="B7260" s="1"/>
  <c r="O7260"/>
  <c r="R7260"/>
  <c r="D7257"/>
  <c r="N89"/>
  <c r="Q89"/>
  <c r="E7261"/>
  <c r="C7265"/>
  <c r="F7265"/>
  <c r="K7265" s="1"/>
  <c r="H90"/>
  <c r="O7261" l="1"/>
  <c r="S7260"/>
  <c r="P7260"/>
  <c r="A7261"/>
  <c r="B7261" s="1"/>
  <c r="R7261"/>
  <c r="D7258"/>
  <c r="L90"/>
  <c r="G91" s="1"/>
  <c r="J91" s="1"/>
  <c r="E7262"/>
  <c r="R7262" s="1"/>
  <c r="C7266"/>
  <c r="I90"/>
  <c r="F7266"/>
  <c r="K7266" s="1"/>
  <c r="S7261" l="1"/>
  <c r="P7261"/>
  <c r="O7262"/>
  <c r="A7262"/>
  <c r="B7262" s="1"/>
  <c r="D7259"/>
  <c r="N90"/>
  <c r="Q90"/>
  <c r="E7263"/>
  <c r="C7267"/>
  <c r="F7267"/>
  <c r="K7267" s="1"/>
  <c r="H91"/>
  <c r="S7262" l="1"/>
  <c r="P7262"/>
  <c r="A7263"/>
  <c r="B7263" s="1"/>
  <c r="O7263"/>
  <c r="R7263"/>
  <c r="D7260"/>
  <c r="L91"/>
  <c r="G92" s="1"/>
  <c r="J92" s="1"/>
  <c r="E7264"/>
  <c r="R7264" s="1"/>
  <c r="C7268"/>
  <c r="I91"/>
  <c r="F7268"/>
  <c r="K7268" s="1"/>
  <c r="A7264" l="1"/>
  <c r="B7264" s="1"/>
  <c r="S7263"/>
  <c r="P7263"/>
  <c r="O7264"/>
  <c r="D7261"/>
  <c r="N91"/>
  <c r="Q91"/>
  <c r="E7265"/>
  <c r="A7265" s="1"/>
  <c r="B7265" s="1"/>
  <c r="C7269"/>
  <c r="F7269"/>
  <c r="K7269" s="1"/>
  <c r="H92"/>
  <c r="S7264" l="1"/>
  <c r="P7264"/>
  <c r="O7265"/>
  <c r="S7265"/>
  <c r="P7265"/>
  <c r="R7265"/>
  <c r="D7262"/>
  <c r="L92"/>
  <c r="G93" s="1"/>
  <c r="J93" s="1"/>
  <c r="E7266"/>
  <c r="R7266" s="1"/>
  <c r="C7270"/>
  <c r="I92"/>
  <c r="F7270"/>
  <c r="K7270" s="1"/>
  <c r="A7266" l="1"/>
  <c r="B7266" s="1"/>
  <c r="O7266"/>
  <c r="D7263"/>
  <c r="N92"/>
  <c r="Q92"/>
  <c r="E7267"/>
  <c r="O7267" s="1"/>
  <c r="C7271"/>
  <c r="F7271"/>
  <c r="K7271" s="1"/>
  <c r="H93"/>
  <c r="A7267" l="1"/>
  <c r="B7267" s="1"/>
  <c r="S7266"/>
  <c r="P7266"/>
  <c r="R7267"/>
  <c r="D7264"/>
  <c r="L93"/>
  <c r="G94" s="1"/>
  <c r="J94" s="1"/>
  <c r="E7268"/>
  <c r="R7268" s="1"/>
  <c r="C7272"/>
  <c r="I93"/>
  <c r="F7272"/>
  <c r="K7272" s="1"/>
  <c r="A7268" l="1"/>
  <c r="B7268" s="1"/>
  <c r="O7268"/>
  <c r="S7267"/>
  <c r="P7267"/>
  <c r="D7265"/>
  <c r="N93"/>
  <c r="Q93"/>
  <c r="E7269"/>
  <c r="R7269" s="1"/>
  <c r="C7273"/>
  <c r="F7273"/>
  <c r="K7273" s="1"/>
  <c r="H94"/>
  <c r="A7269" l="1"/>
  <c r="B7269" s="1"/>
  <c r="S7269" s="1"/>
  <c r="S7268"/>
  <c r="P7268"/>
  <c r="O7269"/>
  <c r="D7266"/>
  <c r="L94"/>
  <c r="G95" s="1"/>
  <c r="J95" s="1"/>
  <c r="E7270"/>
  <c r="O7270" s="1"/>
  <c r="C7274"/>
  <c r="I94"/>
  <c r="F7274"/>
  <c r="K7274" s="1"/>
  <c r="A7270" l="1"/>
  <c r="B7270" s="1"/>
  <c r="P7270" s="1"/>
  <c r="P7269"/>
  <c r="R7270"/>
  <c r="D7267"/>
  <c r="N94"/>
  <c r="Q94"/>
  <c r="E7271"/>
  <c r="R7271" s="1"/>
  <c r="C7275"/>
  <c r="F7275"/>
  <c r="K7275" s="1"/>
  <c r="H95"/>
  <c r="S7270" l="1"/>
  <c r="O7271"/>
  <c r="A7271"/>
  <c r="B7271" s="1"/>
  <c r="D7268"/>
  <c r="L95"/>
  <c r="G96" s="1"/>
  <c r="J96" s="1"/>
  <c r="E7272"/>
  <c r="C7276"/>
  <c r="I95"/>
  <c r="F7276"/>
  <c r="K7276" s="1"/>
  <c r="S7271" l="1"/>
  <c r="P7271"/>
  <c r="A7272"/>
  <c r="B7272" s="1"/>
  <c r="O7272"/>
  <c r="R7272"/>
  <c r="D7269"/>
  <c r="N95"/>
  <c r="O95" s="1"/>
  <c r="P95" s="1"/>
  <c r="Q95"/>
  <c r="R95" s="1"/>
  <c r="S95" s="1"/>
  <c r="E7273"/>
  <c r="C7277"/>
  <c r="F7277"/>
  <c r="K7277" s="1"/>
  <c r="H96"/>
  <c r="A7273" l="1"/>
  <c r="B7273" s="1"/>
  <c r="R7273"/>
  <c r="S7272"/>
  <c r="P7272"/>
  <c r="O7273"/>
  <c r="D7270"/>
  <c r="L96"/>
  <c r="G97" s="1"/>
  <c r="J97" s="1"/>
  <c r="E7274"/>
  <c r="C7278"/>
  <c r="I96"/>
  <c r="F7278"/>
  <c r="S7273" l="1"/>
  <c r="P7273"/>
  <c r="O7274"/>
  <c r="A7274"/>
  <c r="B7274" s="1"/>
  <c r="R7274"/>
  <c r="D7271"/>
  <c r="N96"/>
  <c r="O96" s="1"/>
  <c r="Q96"/>
  <c r="R96" s="1"/>
  <c r="E7275"/>
  <c r="O7275" s="1"/>
  <c r="C7279"/>
  <c r="F7279"/>
  <c r="H97"/>
  <c r="R7275" l="1"/>
  <c r="S7274"/>
  <c r="P7274"/>
  <c r="A7275"/>
  <c r="B7275" s="1"/>
  <c r="D7272"/>
  <c r="L97"/>
  <c r="G98" s="1"/>
  <c r="J98" s="1"/>
  <c r="E7276"/>
  <c r="R7276" s="1"/>
  <c r="C7280"/>
  <c r="I97"/>
  <c r="F7280"/>
  <c r="K7280" s="1"/>
  <c r="O7276" l="1"/>
  <c r="S7275"/>
  <c r="P7275"/>
  <c r="A7276"/>
  <c r="B7276" s="1"/>
  <c r="D7273"/>
  <c r="N97"/>
  <c r="Q97"/>
  <c r="E7277"/>
  <c r="A7277" s="1"/>
  <c r="B7277" s="1"/>
  <c r="C7281"/>
  <c r="F7281"/>
  <c r="K7281" s="1"/>
  <c r="H98"/>
  <c r="R7277" l="1"/>
  <c r="S7277"/>
  <c r="P7277"/>
  <c r="S7276"/>
  <c r="P7276"/>
  <c r="O7277"/>
  <c r="D7274"/>
  <c r="L98"/>
  <c r="G99" s="1"/>
  <c r="J99" s="1"/>
  <c r="E7278"/>
  <c r="A7278" s="1"/>
  <c r="B7278" s="1"/>
  <c r="C7282"/>
  <c r="I98"/>
  <c r="F7282"/>
  <c r="D7275" l="1"/>
  <c r="N98"/>
  <c r="Q98"/>
  <c r="E7279"/>
  <c r="C7283"/>
  <c r="F7283"/>
  <c r="K7283" s="1"/>
  <c r="H99"/>
  <c r="A7279" l="1"/>
  <c r="B7279" s="1"/>
  <c r="D7276"/>
  <c r="L99"/>
  <c r="G100" s="1"/>
  <c r="J100" s="1"/>
  <c r="E7280"/>
  <c r="O7280" s="1"/>
  <c r="C7284"/>
  <c r="I99"/>
  <c r="F7284"/>
  <c r="K7284" s="1"/>
  <c r="R7280" l="1"/>
  <c r="A7280"/>
  <c r="B7280" s="1"/>
  <c r="S7279"/>
  <c r="P7279"/>
  <c r="D7277"/>
  <c r="N99"/>
  <c r="O99" s="1"/>
  <c r="Q99"/>
  <c r="R99" s="1"/>
  <c r="E7281"/>
  <c r="R7281" s="1"/>
  <c r="C7285"/>
  <c r="F7285"/>
  <c r="K7285" s="1"/>
  <c r="H100"/>
  <c r="O7281" l="1"/>
  <c r="A7281"/>
  <c r="B7281" s="1"/>
  <c r="S7280"/>
  <c r="P7280"/>
  <c r="D7278"/>
  <c r="L100"/>
  <c r="G101" s="1"/>
  <c r="J101" s="1"/>
  <c r="E7282"/>
  <c r="C7286"/>
  <c r="I100"/>
  <c r="F7286"/>
  <c r="K7286" s="1"/>
  <c r="S7281" l="1"/>
  <c r="P7281"/>
  <c r="A7282"/>
  <c r="B7282" s="1"/>
  <c r="D7279"/>
  <c r="N100"/>
  <c r="Q100"/>
  <c r="E7283"/>
  <c r="A7283" s="1"/>
  <c r="B7283" s="1"/>
  <c r="C7287"/>
  <c r="F7287"/>
  <c r="K7287" s="1"/>
  <c r="H101"/>
  <c r="S7283" l="1"/>
  <c r="P7283"/>
  <c r="R7283"/>
  <c r="S7282"/>
  <c r="P7282"/>
  <c r="O7283"/>
  <c r="D7280"/>
  <c r="L101"/>
  <c r="G102" s="1"/>
  <c r="J102" s="1"/>
  <c r="E7284"/>
  <c r="R7284" s="1"/>
  <c r="C7288"/>
  <c r="I101"/>
  <c r="F7288"/>
  <c r="K7288" s="1"/>
  <c r="O7284" l="1"/>
  <c r="A7284"/>
  <c r="B7284" s="1"/>
  <c r="D7281"/>
  <c r="N101"/>
  <c r="Q101"/>
  <c r="E7285"/>
  <c r="R7285" s="1"/>
  <c r="C7289"/>
  <c r="F7289"/>
  <c r="K7289" s="1"/>
  <c r="H102"/>
  <c r="A7285" l="1"/>
  <c r="B7285" s="1"/>
  <c r="P7285" s="1"/>
  <c r="O7285"/>
  <c r="S7284"/>
  <c r="P7284"/>
  <c r="D7282"/>
  <c r="L102"/>
  <c r="G103" s="1"/>
  <c r="J103" s="1"/>
  <c r="E7286"/>
  <c r="R7286" s="1"/>
  <c r="C7290"/>
  <c r="I102"/>
  <c r="F7290"/>
  <c r="K7290" s="1"/>
  <c r="S7285" l="1"/>
  <c r="O7286"/>
  <c r="A7286"/>
  <c r="B7286" s="1"/>
  <c r="D7283"/>
  <c r="N102"/>
  <c r="Q102"/>
  <c r="E7287"/>
  <c r="A7287" s="1"/>
  <c r="B7287" s="1"/>
  <c r="C7291"/>
  <c r="F7291"/>
  <c r="K7291" s="1"/>
  <c r="H103"/>
  <c r="S7287" l="1"/>
  <c r="P7287"/>
  <c r="O7287"/>
  <c r="S7286"/>
  <c r="P7286"/>
  <c r="R7287"/>
  <c r="D7284"/>
  <c r="L103"/>
  <c r="G104" s="1"/>
  <c r="J104" s="1"/>
  <c r="E7288"/>
  <c r="C7292"/>
  <c r="I103"/>
  <c r="F7292"/>
  <c r="K7292" s="1"/>
  <c r="R7288" l="1"/>
  <c r="A7288"/>
  <c r="B7288" s="1"/>
  <c r="O7288"/>
  <c r="D7285"/>
  <c r="N103"/>
  <c r="Q103"/>
  <c r="E7289"/>
  <c r="A7289" s="1"/>
  <c r="B7289" s="1"/>
  <c r="C7293"/>
  <c r="F7293"/>
  <c r="K7293" s="1"/>
  <c r="H104"/>
  <c r="S7289" l="1"/>
  <c r="P7289"/>
  <c r="O7289"/>
  <c r="S7288"/>
  <c r="P7288"/>
  <c r="R7289"/>
  <c r="D7286"/>
  <c r="L104"/>
  <c r="G105" s="1"/>
  <c r="J105" s="1"/>
  <c r="E7290"/>
  <c r="C7294"/>
  <c r="I104"/>
  <c r="F7294"/>
  <c r="K7294" s="1"/>
  <c r="A7290" l="1"/>
  <c r="B7290" s="1"/>
  <c r="R7290"/>
  <c r="O7290"/>
  <c r="D7287"/>
  <c r="N104"/>
  <c r="Q104"/>
  <c r="E7291"/>
  <c r="O7291" s="1"/>
  <c r="C7295"/>
  <c r="F7295"/>
  <c r="K7295" s="1"/>
  <c r="H105"/>
  <c r="S7290" l="1"/>
  <c r="P7290"/>
  <c r="A7291"/>
  <c r="B7291" s="1"/>
  <c r="R7291"/>
  <c r="D7288"/>
  <c r="L105"/>
  <c r="G106" s="1"/>
  <c r="J106" s="1"/>
  <c r="E7292"/>
  <c r="O7292" s="1"/>
  <c r="C7296"/>
  <c r="I105"/>
  <c r="F7296"/>
  <c r="K7296" s="1"/>
  <c r="R7292" l="1"/>
  <c r="S7291"/>
  <c r="P7291"/>
  <c r="A7292"/>
  <c r="B7292" s="1"/>
  <c r="D7289"/>
  <c r="N105"/>
  <c r="Q105"/>
  <c r="E7293"/>
  <c r="A7293" s="1"/>
  <c r="B7293" s="1"/>
  <c r="C7297"/>
  <c r="F7297"/>
  <c r="K7297" s="1"/>
  <c r="H106"/>
  <c r="S7293" l="1"/>
  <c r="P7293"/>
  <c r="S7292"/>
  <c r="P7292"/>
  <c r="O7293"/>
  <c r="R7293"/>
  <c r="D7290"/>
  <c r="L106"/>
  <c r="G107" s="1"/>
  <c r="J107" s="1"/>
  <c r="E7294"/>
  <c r="C7298"/>
  <c r="I106"/>
  <c r="F7298"/>
  <c r="K7298" s="1"/>
  <c r="A7294" l="1"/>
  <c r="B7294" s="1"/>
  <c r="R7294"/>
  <c r="O7294"/>
  <c r="D7291"/>
  <c r="N106"/>
  <c r="Q106"/>
  <c r="E7295"/>
  <c r="O7295" s="1"/>
  <c r="C7299"/>
  <c r="F7299"/>
  <c r="K7299" s="1"/>
  <c r="H107"/>
  <c r="S7294" l="1"/>
  <c r="P7294"/>
  <c r="A7295"/>
  <c r="B7295" s="1"/>
  <c r="R7295"/>
  <c r="D7292"/>
  <c r="L107"/>
  <c r="G108" s="1"/>
  <c r="J108" s="1"/>
  <c r="E7296"/>
  <c r="R7296" s="1"/>
  <c r="C7300"/>
  <c r="I107"/>
  <c r="F7300"/>
  <c r="K7300" s="1"/>
  <c r="O7296" l="1"/>
  <c r="S7295"/>
  <c r="P7295"/>
  <c r="A7296"/>
  <c r="B7296" s="1"/>
  <c r="D7293"/>
  <c r="N107"/>
  <c r="Q107"/>
  <c r="E7297"/>
  <c r="A7297" s="1"/>
  <c r="B7297" s="1"/>
  <c r="C7301"/>
  <c r="F7301"/>
  <c r="K7301" s="1"/>
  <c r="H108"/>
  <c r="S7297" l="1"/>
  <c r="P7297"/>
  <c r="S7296"/>
  <c r="P7296"/>
  <c r="R7297"/>
  <c r="O7297"/>
  <c r="D7294"/>
  <c r="L108"/>
  <c r="G109" s="1"/>
  <c r="J109" s="1"/>
  <c r="E7298"/>
  <c r="C7302"/>
  <c r="I108"/>
  <c r="F7302"/>
  <c r="K7302" s="1"/>
  <c r="A7298" l="1"/>
  <c r="B7298" s="1"/>
  <c r="R7298"/>
  <c r="O7298"/>
  <c r="D7295"/>
  <c r="N108"/>
  <c r="Q108"/>
  <c r="E7299"/>
  <c r="O7299" s="1"/>
  <c r="C7303"/>
  <c r="F7303"/>
  <c r="K7303" s="1"/>
  <c r="H109"/>
  <c r="S7298" l="1"/>
  <c r="P7298"/>
  <c r="A7299"/>
  <c r="B7299" s="1"/>
  <c r="R7299"/>
  <c r="D7296"/>
  <c r="L109"/>
  <c r="G110" s="1"/>
  <c r="J110" s="1"/>
  <c r="E7300"/>
  <c r="R7300" s="1"/>
  <c r="C7304"/>
  <c r="I109"/>
  <c r="F7304"/>
  <c r="K7304" s="1"/>
  <c r="O7300" l="1"/>
  <c r="S7299"/>
  <c r="P7299"/>
  <c r="A7300"/>
  <c r="B7300" s="1"/>
  <c r="D7297"/>
  <c r="N109"/>
  <c r="Q109"/>
  <c r="E7301"/>
  <c r="A7301" s="1"/>
  <c r="B7301" s="1"/>
  <c r="C7305"/>
  <c r="F7305"/>
  <c r="K7305" s="1"/>
  <c r="H110"/>
  <c r="S7301" l="1"/>
  <c r="P7301"/>
  <c r="S7300"/>
  <c r="P7300"/>
  <c r="O7301"/>
  <c r="R7301"/>
  <c r="D7298"/>
  <c r="L110"/>
  <c r="G111" s="1"/>
  <c r="J111" s="1"/>
  <c r="E7302"/>
  <c r="C7306"/>
  <c r="I110"/>
  <c r="F7306"/>
  <c r="K7306" s="1"/>
  <c r="A7302" l="1"/>
  <c r="B7302" s="1"/>
  <c r="R7302"/>
  <c r="O7302"/>
  <c r="D7299"/>
  <c r="N110"/>
  <c r="Q110"/>
  <c r="E7303"/>
  <c r="O7303" s="1"/>
  <c r="C7307"/>
  <c r="F7307"/>
  <c r="K7307" s="1"/>
  <c r="H111"/>
  <c r="S7302" l="1"/>
  <c r="P7302"/>
  <c r="A7303"/>
  <c r="B7303" s="1"/>
  <c r="R7303"/>
  <c r="D7300"/>
  <c r="L111"/>
  <c r="G112" s="1"/>
  <c r="J112" s="1"/>
  <c r="E7304"/>
  <c r="R7304" s="1"/>
  <c r="C7308"/>
  <c r="I111"/>
  <c r="F7308"/>
  <c r="K7308" s="1"/>
  <c r="O7304" l="1"/>
  <c r="S7303"/>
  <c r="P7303"/>
  <c r="A7304"/>
  <c r="B7304" s="1"/>
  <c r="D7301"/>
  <c r="N111"/>
  <c r="Q111"/>
  <c r="E7305"/>
  <c r="A7305" s="1"/>
  <c r="B7305" s="1"/>
  <c r="H112"/>
  <c r="S7305" l="1"/>
  <c r="P7305"/>
  <c r="O7305"/>
  <c r="S7304"/>
  <c r="P7304"/>
  <c r="R7305"/>
  <c r="D7302"/>
  <c r="L112"/>
  <c r="G113" s="1"/>
  <c r="J113" s="1"/>
  <c r="E7306"/>
  <c r="R7306" s="1"/>
  <c r="I112"/>
  <c r="A7306" l="1"/>
  <c r="B7306" s="1"/>
  <c r="O7306"/>
  <c r="D7303"/>
  <c r="N112"/>
  <c r="Q112"/>
  <c r="E7307"/>
  <c r="A7307" s="1"/>
  <c r="B7307" s="1"/>
  <c r="H113"/>
  <c r="O7307" l="1"/>
  <c r="S7307"/>
  <c r="P7307"/>
  <c r="S7306"/>
  <c r="P7306"/>
  <c r="R7307"/>
  <c r="D7304"/>
  <c r="L113"/>
  <c r="G114" s="1"/>
  <c r="J114" s="1"/>
  <c r="E7308"/>
  <c r="A7308" s="1"/>
  <c r="B7308" s="1"/>
  <c r="I113"/>
  <c r="P7308" l="1"/>
  <c r="S7308"/>
  <c r="R7308"/>
  <c r="O7308"/>
  <c r="D7305"/>
  <c r="N113"/>
  <c r="Q113"/>
  <c r="H114"/>
  <c r="I16" i="19" l="1"/>
  <c r="I15"/>
  <c r="I11"/>
  <c r="D7306" i="22"/>
  <c r="L114"/>
  <c r="G115" s="1"/>
  <c r="J115" s="1"/>
  <c r="I114"/>
  <c r="D7307" l="1"/>
  <c r="N114"/>
  <c r="Q114"/>
  <c r="H115"/>
  <c r="D7308" l="1"/>
  <c r="K69"/>
  <c r="K38"/>
  <c r="L115"/>
  <c r="G116" s="1"/>
  <c r="J116" s="1"/>
  <c r="I115"/>
  <c r="K35" l="1"/>
  <c r="K66"/>
  <c r="K65"/>
  <c r="N115"/>
  <c r="Q115"/>
  <c r="H116"/>
  <c r="L116" l="1"/>
  <c r="G117" s="1"/>
  <c r="J117" s="1"/>
  <c r="I116"/>
  <c r="N116" l="1"/>
  <c r="Q116"/>
  <c r="H117"/>
  <c r="L117" l="1"/>
  <c r="G118" s="1"/>
  <c r="J118" s="1"/>
  <c r="I117"/>
  <c r="N117" l="1"/>
  <c r="Q117"/>
  <c r="H118"/>
  <c r="L118" l="1"/>
  <c r="G119" s="1"/>
  <c r="J119" s="1"/>
  <c r="I118"/>
  <c r="N118" l="1"/>
  <c r="Q118"/>
  <c r="H119"/>
  <c r="L119" l="1"/>
  <c r="G120" s="1"/>
  <c r="J120" s="1"/>
  <c r="I119"/>
  <c r="N119" l="1"/>
  <c r="Q119"/>
  <c r="H120"/>
  <c r="L120" l="1"/>
  <c r="G121" s="1"/>
  <c r="J121" s="1"/>
  <c r="I120"/>
  <c r="N120" l="1"/>
  <c r="Q120"/>
  <c r="H121"/>
  <c r="L121" l="1"/>
  <c r="G122" s="1"/>
  <c r="J122" s="1"/>
  <c r="I121"/>
  <c r="N121" l="1"/>
  <c r="Q121"/>
  <c r="H122"/>
  <c r="L122" l="1"/>
  <c r="G123" s="1"/>
  <c r="J123" s="1"/>
  <c r="I122"/>
  <c r="N122" l="1"/>
  <c r="Q122"/>
  <c r="H123"/>
  <c r="L123" l="1"/>
  <c r="G124" s="1"/>
  <c r="J124" s="1"/>
  <c r="I123"/>
  <c r="N123" l="1"/>
  <c r="Q123"/>
  <c r="H124"/>
  <c r="L124" l="1"/>
  <c r="G125" s="1"/>
  <c r="J125" s="1"/>
  <c r="I124"/>
  <c r="N124" l="1"/>
  <c r="Q124"/>
  <c r="H125"/>
  <c r="L125" l="1"/>
  <c r="G126" s="1"/>
  <c r="J126" s="1"/>
  <c r="I125"/>
  <c r="N125" l="1"/>
  <c r="Q125"/>
  <c r="H126"/>
  <c r="L126" l="1"/>
  <c r="G127" s="1"/>
  <c r="J127" s="1"/>
  <c r="I126"/>
  <c r="N126" l="1"/>
  <c r="O126" s="1"/>
  <c r="Q126"/>
  <c r="R126" s="1"/>
  <c r="H127"/>
  <c r="L127" l="1"/>
  <c r="G128" s="1"/>
  <c r="J128" s="1"/>
  <c r="I127"/>
  <c r="N127" l="1"/>
  <c r="O127" s="1"/>
  <c r="Q127"/>
  <c r="R127" s="1"/>
  <c r="H128"/>
  <c r="S127" l="1"/>
  <c r="P127"/>
  <c r="L128"/>
  <c r="G129" s="1"/>
  <c r="J129" s="1"/>
  <c r="I128"/>
  <c r="N128" l="1"/>
  <c r="Q128"/>
  <c r="H129"/>
  <c r="L129" l="1"/>
  <c r="G130" s="1"/>
  <c r="J130" s="1"/>
  <c r="I129"/>
  <c r="N129" l="1"/>
  <c r="Q129"/>
  <c r="H130"/>
  <c r="L130" l="1"/>
  <c r="G131" s="1"/>
  <c r="J131" s="1"/>
  <c r="I130"/>
  <c r="N130" l="1"/>
  <c r="O130" s="1"/>
  <c r="P130" s="1"/>
  <c r="Q130"/>
  <c r="R130" s="1"/>
  <c r="S130" s="1"/>
  <c r="H131"/>
  <c r="L131" l="1"/>
  <c r="G132" s="1"/>
  <c r="J132" s="1"/>
  <c r="I131"/>
  <c r="N131" l="1"/>
  <c r="Q131"/>
  <c r="H132"/>
  <c r="L132" l="1"/>
  <c r="G133" s="1"/>
  <c r="J133" s="1"/>
  <c r="I132"/>
  <c r="N132" l="1"/>
  <c r="Q132"/>
  <c r="H133"/>
  <c r="L133" l="1"/>
  <c r="G134" s="1"/>
  <c r="J134" s="1"/>
  <c r="I133"/>
  <c r="N133" l="1"/>
  <c r="Q133"/>
  <c r="H134"/>
  <c r="L134" l="1"/>
  <c r="G135" s="1"/>
  <c r="J135" s="1"/>
  <c r="I134"/>
  <c r="N134" l="1"/>
  <c r="Q134"/>
  <c r="H135"/>
  <c r="L135" l="1"/>
  <c r="G136" s="1"/>
  <c r="J136" s="1"/>
  <c r="I135"/>
  <c r="N135" l="1"/>
  <c r="Q135"/>
  <c r="H136"/>
  <c r="L136" l="1"/>
  <c r="G137" s="1"/>
  <c r="J137" s="1"/>
  <c r="I136"/>
  <c r="N136" l="1"/>
  <c r="Q136"/>
  <c r="H137"/>
  <c r="L137" l="1"/>
  <c r="G138" s="1"/>
  <c r="J138" s="1"/>
  <c r="I137"/>
  <c r="N137" l="1"/>
  <c r="Q137"/>
  <c r="H138"/>
  <c r="L138" l="1"/>
  <c r="G139" s="1"/>
  <c r="J139" s="1"/>
  <c r="I138"/>
  <c r="N138" l="1"/>
  <c r="Q138"/>
  <c r="H139"/>
  <c r="L139" l="1"/>
  <c r="G140" s="1"/>
  <c r="J140" s="1"/>
  <c r="I139"/>
  <c r="N139" l="1"/>
  <c r="Q139"/>
  <c r="H140"/>
  <c r="L140" l="1"/>
  <c r="G141" s="1"/>
  <c r="J141" s="1"/>
  <c r="I140"/>
  <c r="N140" l="1"/>
  <c r="Q140"/>
  <c r="H141"/>
  <c r="L141" l="1"/>
  <c r="G142" s="1"/>
  <c r="J142" s="1"/>
  <c r="I141"/>
  <c r="N141" l="1"/>
  <c r="Q141"/>
  <c r="H142"/>
  <c r="L142" l="1"/>
  <c r="G143" s="1"/>
  <c r="J143" s="1"/>
  <c r="I142"/>
  <c r="N142" l="1"/>
  <c r="Q142"/>
  <c r="H143"/>
  <c r="L143" l="1"/>
  <c r="G144" s="1"/>
  <c r="J144" s="1"/>
  <c r="I143"/>
  <c r="N143" l="1"/>
  <c r="Q143"/>
  <c r="H144"/>
  <c r="L144" l="1"/>
  <c r="G145" s="1"/>
  <c r="J145" s="1"/>
  <c r="I144"/>
  <c r="N144" l="1"/>
  <c r="Q144"/>
  <c r="H145"/>
  <c r="L145" l="1"/>
  <c r="G146" s="1"/>
  <c r="J146" s="1"/>
  <c r="I145"/>
  <c r="N145" l="1"/>
  <c r="Q145"/>
  <c r="H146"/>
  <c r="L146" l="1"/>
  <c r="G147" s="1"/>
  <c r="J147" s="1"/>
  <c r="I146"/>
  <c r="N146" l="1"/>
  <c r="Q146"/>
  <c r="H147"/>
  <c r="L147" l="1"/>
  <c r="G148" s="1"/>
  <c r="J148" s="1"/>
  <c r="I147"/>
  <c r="N147" l="1"/>
  <c r="Q147"/>
  <c r="H148"/>
  <c r="L148" l="1"/>
  <c r="G149" s="1"/>
  <c r="J149" s="1"/>
  <c r="I148"/>
  <c r="N148" l="1"/>
  <c r="Q148"/>
  <c r="H149"/>
  <c r="L149" l="1"/>
  <c r="G150" s="1"/>
  <c r="J150" s="1"/>
  <c r="I149"/>
  <c r="N149" l="1"/>
  <c r="Q149"/>
  <c r="H150"/>
  <c r="L150" l="1"/>
  <c r="G151" s="1"/>
  <c r="J151" s="1"/>
  <c r="I150"/>
  <c r="N150" l="1"/>
  <c r="Q150"/>
  <c r="H151"/>
  <c r="L151" l="1"/>
  <c r="G152" s="1"/>
  <c r="J152" s="1"/>
  <c r="I151"/>
  <c r="N151" l="1"/>
  <c r="Q151"/>
  <c r="H152"/>
  <c r="L152" l="1"/>
  <c r="G153" s="1"/>
  <c r="J153" s="1"/>
  <c r="I152"/>
  <c r="N152" l="1"/>
  <c r="Q152"/>
  <c r="H153"/>
  <c r="L153" l="1"/>
  <c r="G154" s="1"/>
  <c r="J154" s="1"/>
  <c r="I153"/>
  <c r="N153" l="1"/>
  <c r="Q153"/>
  <c r="H154"/>
  <c r="L154" l="1"/>
  <c r="G155" s="1"/>
  <c r="J155" s="1"/>
  <c r="I154"/>
  <c r="N154" l="1"/>
  <c r="Q154"/>
  <c r="H155"/>
  <c r="L155" l="1"/>
  <c r="G156" s="1"/>
  <c r="J156" s="1"/>
  <c r="I155"/>
  <c r="N155" l="1"/>
  <c r="Q155"/>
  <c r="H156"/>
  <c r="L156" l="1"/>
  <c r="G157" s="1"/>
  <c r="J157" s="1"/>
  <c r="I156"/>
  <c r="N156" l="1"/>
  <c r="Q156"/>
  <c r="H157"/>
  <c r="L157" l="1"/>
  <c r="G158" s="1"/>
  <c r="J158" s="1"/>
  <c r="I157"/>
  <c r="N157" l="1"/>
  <c r="O157" s="1"/>
  <c r="Q157"/>
  <c r="R157" s="1"/>
  <c r="H158"/>
  <c r="S157" l="1"/>
  <c r="P157"/>
  <c r="L158"/>
  <c r="G159" s="1"/>
  <c r="J159" s="1"/>
  <c r="I158"/>
  <c r="N158" l="1"/>
  <c r="O158" s="1"/>
  <c r="Q158"/>
  <c r="R158" s="1"/>
  <c r="H159"/>
  <c r="L159" l="1"/>
  <c r="G160" s="1"/>
  <c r="J160" s="1"/>
  <c r="I159"/>
  <c r="N159" l="1"/>
  <c r="Q159"/>
  <c r="H160"/>
  <c r="L160" l="1"/>
  <c r="G161" s="1"/>
  <c r="J161" s="1"/>
  <c r="I160"/>
  <c r="N160" l="1"/>
  <c r="Q160"/>
  <c r="H161"/>
  <c r="L161" l="1"/>
  <c r="G162" s="1"/>
  <c r="J162" s="1"/>
  <c r="I161"/>
  <c r="N161" l="1"/>
  <c r="O161" s="1"/>
  <c r="Q161"/>
  <c r="R161" s="1"/>
  <c r="H162"/>
  <c r="L162" l="1"/>
  <c r="G163" s="1"/>
  <c r="J163" s="1"/>
  <c r="I162"/>
  <c r="N162" l="1"/>
  <c r="Q162"/>
  <c r="H163"/>
  <c r="L163" l="1"/>
  <c r="G164" s="1"/>
  <c r="J164" s="1"/>
  <c r="I163"/>
  <c r="N163" l="1"/>
  <c r="Q163"/>
  <c r="H164"/>
  <c r="L164" l="1"/>
  <c r="G165" s="1"/>
  <c r="J165" s="1"/>
  <c r="I164"/>
  <c r="N164" l="1"/>
  <c r="Q164"/>
  <c r="H165"/>
  <c r="L165" l="1"/>
  <c r="G166" s="1"/>
  <c r="J166" s="1"/>
  <c r="I165"/>
  <c r="N165" l="1"/>
  <c r="Q165"/>
  <c r="H166"/>
  <c r="L166" l="1"/>
  <c r="G167" s="1"/>
  <c r="J167" s="1"/>
  <c r="I166"/>
  <c r="N166" l="1"/>
  <c r="Q166"/>
  <c r="H167"/>
  <c r="L167" l="1"/>
  <c r="G168" s="1"/>
  <c r="J168" s="1"/>
  <c r="I167"/>
  <c r="N167" l="1"/>
  <c r="Q167"/>
  <c r="H168"/>
  <c r="L168" l="1"/>
  <c r="G169" s="1"/>
  <c r="J169" s="1"/>
  <c r="I168"/>
  <c r="N168" l="1"/>
  <c r="Q168"/>
  <c r="H169"/>
  <c r="L169" l="1"/>
  <c r="G170" s="1"/>
  <c r="J170" s="1"/>
  <c r="I169"/>
  <c r="N169" l="1"/>
  <c r="Q169"/>
  <c r="H170"/>
  <c r="L170" l="1"/>
  <c r="G171" s="1"/>
  <c r="J171" s="1"/>
  <c r="I170"/>
  <c r="N170" l="1"/>
  <c r="Q170"/>
  <c r="H171"/>
  <c r="L171" l="1"/>
  <c r="G172" s="1"/>
  <c r="J172" s="1"/>
  <c r="I171"/>
  <c r="N171" l="1"/>
  <c r="Q171"/>
  <c r="H172"/>
  <c r="L172" l="1"/>
  <c r="G173" s="1"/>
  <c r="J173" s="1"/>
  <c r="I172"/>
  <c r="N172" l="1"/>
  <c r="Q172"/>
  <c r="H173"/>
  <c r="L173" l="1"/>
  <c r="G174" s="1"/>
  <c r="J174" s="1"/>
  <c r="I173"/>
  <c r="N173" l="1"/>
  <c r="Q173"/>
  <c r="H174"/>
  <c r="L174" l="1"/>
  <c r="G175" s="1"/>
  <c r="J175" s="1"/>
  <c r="I174"/>
  <c r="N174" l="1"/>
  <c r="Q174"/>
  <c r="H175"/>
  <c r="L175" l="1"/>
  <c r="G176" s="1"/>
  <c r="J176" s="1"/>
  <c r="I175"/>
  <c r="N175" l="1"/>
  <c r="Q175"/>
  <c r="H176"/>
  <c r="L176" l="1"/>
  <c r="G177" s="1"/>
  <c r="J177" s="1"/>
  <c r="I176"/>
  <c r="N176" l="1"/>
  <c r="Q176"/>
  <c r="H177"/>
  <c r="L177" l="1"/>
  <c r="G178" s="1"/>
  <c r="J178" s="1"/>
  <c r="I177"/>
  <c r="N177" l="1"/>
  <c r="Q177"/>
  <c r="H178"/>
  <c r="L178" l="1"/>
  <c r="G179" s="1"/>
  <c r="J179" s="1"/>
  <c r="I178"/>
  <c r="N178" l="1"/>
  <c r="Q178"/>
  <c r="H179"/>
  <c r="L179" l="1"/>
  <c r="G180" s="1"/>
  <c r="J180" s="1"/>
  <c r="I179"/>
  <c r="N179" l="1"/>
  <c r="Q179"/>
  <c r="H180"/>
  <c r="L180" l="1"/>
  <c r="G181" s="1"/>
  <c r="J181" s="1"/>
  <c r="I180"/>
  <c r="N180" l="1"/>
  <c r="Q180"/>
  <c r="H181"/>
  <c r="L181" l="1"/>
  <c r="G182" s="1"/>
  <c r="J182" s="1"/>
  <c r="I181"/>
  <c r="N181" l="1"/>
  <c r="Q181"/>
  <c r="H182"/>
  <c r="L182" l="1"/>
  <c r="G183" s="1"/>
  <c r="J183" s="1"/>
  <c r="I182"/>
  <c r="N182" l="1"/>
  <c r="Q182"/>
  <c r="H183"/>
  <c r="L183" l="1"/>
  <c r="G184" s="1"/>
  <c r="J184" s="1"/>
  <c r="I183"/>
  <c r="N183" l="1"/>
  <c r="Q183"/>
  <c r="H184"/>
  <c r="L184" l="1"/>
  <c r="G185" s="1"/>
  <c r="J185" s="1"/>
  <c r="I184"/>
  <c r="N184" l="1"/>
  <c r="Q184"/>
  <c r="H185"/>
  <c r="L185" l="1"/>
  <c r="G186" s="1"/>
  <c r="J186" s="1"/>
  <c r="I185"/>
  <c r="N185" l="1"/>
  <c r="Q185"/>
  <c r="H186"/>
  <c r="L186" l="1"/>
  <c r="G187" s="1"/>
  <c r="J187" s="1"/>
  <c r="I186"/>
  <c r="N186" l="1"/>
  <c r="Q186"/>
  <c r="H187"/>
  <c r="L187" l="1"/>
  <c r="G188" s="1"/>
  <c r="J188" s="1"/>
  <c r="I187"/>
  <c r="N187" l="1"/>
  <c r="O187" s="1"/>
  <c r="P187" s="1"/>
  <c r="Q187"/>
  <c r="R187" s="1"/>
  <c r="S187" s="1"/>
  <c r="H188"/>
  <c r="L188" l="1"/>
  <c r="G189" s="1"/>
  <c r="J189" s="1"/>
  <c r="I188"/>
  <c r="N188" l="1"/>
  <c r="O188" s="1"/>
  <c r="Q188"/>
  <c r="R188" s="1"/>
  <c r="H189"/>
  <c r="L189" l="1"/>
  <c r="G190" s="1"/>
  <c r="J190" s="1"/>
  <c r="I189"/>
  <c r="N189" l="1"/>
  <c r="Q189"/>
  <c r="H190"/>
  <c r="L190" l="1"/>
  <c r="G191" s="1"/>
  <c r="J191" s="1"/>
  <c r="I190"/>
  <c r="N190" l="1"/>
  <c r="Q190"/>
  <c r="H191"/>
  <c r="L191" l="1"/>
  <c r="G192" s="1"/>
  <c r="J192" s="1"/>
  <c r="I191"/>
  <c r="N191" l="1"/>
  <c r="O191" s="1"/>
  <c r="Q191"/>
  <c r="R191" s="1"/>
  <c r="H192"/>
  <c r="L192" l="1"/>
  <c r="G193" s="1"/>
  <c r="J193" s="1"/>
  <c r="I192"/>
  <c r="N192" l="1"/>
  <c r="Q192"/>
  <c r="H193"/>
  <c r="L193" l="1"/>
  <c r="G194" s="1"/>
  <c r="J194" s="1"/>
  <c r="I193"/>
  <c r="N193" l="1"/>
  <c r="Q193"/>
  <c r="H194"/>
  <c r="L194" l="1"/>
  <c r="G195" s="1"/>
  <c r="J195" s="1"/>
  <c r="I194"/>
  <c r="N194" l="1"/>
  <c r="Q194"/>
  <c r="H195"/>
  <c r="L195" l="1"/>
  <c r="G196" s="1"/>
  <c r="J196" s="1"/>
  <c r="I195"/>
  <c r="N195" l="1"/>
  <c r="Q195"/>
  <c r="H196"/>
  <c r="L196" l="1"/>
  <c r="G197" s="1"/>
  <c r="J197" s="1"/>
  <c r="I196"/>
  <c r="N196" l="1"/>
  <c r="Q196"/>
  <c r="H197"/>
  <c r="L197" l="1"/>
  <c r="G198" s="1"/>
  <c r="J198" s="1"/>
  <c r="I197"/>
  <c r="N197" l="1"/>
  <c r="Q197"/>
  <c r="H198"/>
  <c r="L198" l="1"/>
  <c r="G199" s="1"/>
  <c r="J199" s="1"/>
  <c r="I198"/>
  <c r="N198" l="1"/>
  <c r="Q198"/>
  <c r="H199"/>
  <c r="L199" l="1"/>
  <c r="G200" s="1"/>
  <c r="J200" s="1"/>
  <c r="I199"/>
  <c r="N199" l="1"/>
  <c r="Q199"/>
  <c r="H200"/>
  <c r="L200" l="1"/>
  <c r="G201" s="1"/>
  <c r="J201" s="1"/>
  <c r="I200"/>
  <c r="N200" l="1"/>
  <c r="Q200"/>
  <c r="H201"/>
  <c r="L201" l="1"/>
  <c r="G202" s="1"/>
  <c r="J202" s="1"/>
  <c r="I201"/>
  <c r="N201" l="1"/>
  <c r="Q201"/>
  <c r="H202"/>
  <c r="L202" l="1"/>
  <c r="G203" s="1"/>
  <c r="J203" s="1"/>
  <c r="I202"/>
  <c r="N202" l="1"/>
  <c r="Q202"/>
  <c r="H203"/>
  <c r="L203" l="1"/>
  <c r="G204" s="1"/>
  <c r="J204" s="1"/>
  <c r="I203"/>
  <c r="N203" l="1"/>
  <c r="Q203"/>
  <c r="H204"/>
  <c r="L204" l="1"/>
  <c r="G205" s="1"/>
  <c r="J205" s="1"/>
  <c r="I204"/>
  <c r="N204" l="1"/>
  <c r="Q204"/>
  <c r="H205"/>
  <c r="L205" l="1"/>
  <c r="G206" s="1"/>
  <c r="J206" s="1"/>
  <c r="I205"/>
  <c r="N205" l="1"/>
  <c r="Q205"/>
  <c r="H206"/>
  <c r="L206" l="1"/>
  <c r="G207" s="1"/>
  <c r="J207" s="1"/>
  <c r="I206"/>
  <c r="N206" l="1"/>
  <c r="Q206"/>
  <c r="H207"/>
  <c r="L207" l="1"/>
  <c r="G208" s="1"/>
  <c r="J208" s="1"/>
  <c r="I207"/>
  <c r="N207" l="1"/>
  <c r="Q207"/>
  <c r="H208"/>
  <c r="L208" l="1"/>
  <c r="G209" s="1"/>
  <c r="J209" s="1"/>
  <c r="I208"/>
  <c r="N208" l="1"/>
  <c r="Q208"/>
  <c r="H209"/>
  <c r="L209" l="1"/>
  <c r="G210" s="1"/>
  <c r="J210" s="1"/>
  <c r="I209"/>
  <c r="N209" l="1"/>
  <c r="Q209"/>
  <c r="H210"/>
  <c r="L210" l="1"/>
  <c r="G211" s="1"/>
  <c r="J211" s="1"/>
  <c r="I210"/>
  <c r="N210" l="1"/>
  <c r="Q210"/>
  <c r="H211"/>
  <c r="L211" l="1"/>
  <c r="G212" s="1"/>
  <c r="J212" s="1"/>
  <c r="I211"/>
  <c r="N211" l="1"/>
  <c r="Q211"/>
  <c r="H212"/>
  <c r="L212" l="1"/>
  <c r="G213" s="1"/>
  <c r="J213" s="1"/>
  <c r="I212"/>
  <c r="N212" l="1"/>
  <c r="Q212"/>
  <c r="H213"/>
  <c r="L213" l="1"/>
  <c r="G214" s="1"/>
  <c r="J214" s="1"/>
  <c r="I213"/>
  <c r="N213" l="1"/>
  <c r="Q213"/>
  <c r="H214"/>
  <c r="L214" l="1"/>
  <c r="G215" s="1"/>
  <c r="J215" s="1"/>
  <c r="I214"/>
  <c r="N214" l="1"/>
  <c r="Q214"/>
  <c r="H215"/>
  <c r="L215" l="1"/>
  <c r="G216" s="1"/>
  <c r="J216" s="1"/>
  <c r="I215"/>
  <c r="N215" l="1"/>
  <c r="Q215"/>
  <c r="H216"/>
  <c r="L216" l="1"/>
  <c r="G217" s="1"/>
  <c r="J217" s="1"/>
  <c r="I216"/>
  <c r="N216" l="1"/>
  <c r="Q216"/>
  <c r="H217"/>
  <c r="L217" l="1"/>
  <c r="G218" s="1"/>
  <c r="J218" s="1"/>
  <c r="I217"/>
  <c r="N217" l="1"/>
  <c r="Q217"/>
  <c r="H218"/>
  <c r="L218" l="1"/>
  <c r="G219" s="1"/>
  <c r="J219" s="1"/>
  <c r="I218"/>
  <c r="N218" l="1"/>
  <c r="O218" s="1"/>
  <c r="Q218"/>
  <c r="R218" s="1"/>
  <c r="H219"/>
  <c r="L219" l="1"/>
  <c r="G220" s="1"/>
  <c r="J220" s="1"/>
  <c r="I219"/>
  <c r="N219" l="1"/>
  <c r="O219" s="1"/>
  <c r="P219" s="1"/>
  <c r="Q219"/>
  <c r="R219" s="1"/>
  <c r="S219" s="1"/>
  <c r="H220"/>
  <c r="L220" l="1"/>
  <c r="G221" s="1"/>
  <c r="J221" s="1"/>
  <c r="I220"/>
  <c r="N220" l="1"/>
  <c r="Q220"/>
  <c r="H221"/>
  <c r="L221" l="1"/>
  <c r="G222" s="1"/>
  <c r="J222" s="1"/>
  <c r="I221"/>
  <c r="N221" l="1"/>
  <c r="Q221"/>
  <c r="H222"/>
  <c r="L222" l="1"/>
  <c r="G223" s="1"/>
  <c r="J223" s="1"/>
  <c r="I222"/>
  <c r="N222" l="1"/>
  <c r="O222" s="1"/>
  <c r="P222" s="1"/>
  <c r="Q222"/>
  <c r="R222" s="1"/>
  <c r="S222" s="1"/>
  <c r="H223"/>
  <c r="L223" l="1"/>
  <c r="G224" s="1"/>
  <c r="J224" s="1"/>
  <c r="I223"/>
  <c r="N223" l="1"/>
  <c r="Q223"/>
  <c r="H224"/>
  <c r="L224" l="1"/>
  <c r="G225" s="1"/>
  <c r="J225" s="1"/>
  <c r="I224"/>
  <c r="N224" l="1"/>
  <c r="Q224"/>
  <c r="H225"/>
  <c r="L225" l="1"/>
  <c r="G226" s="1"/>
  <c r="J226" s="1"/>
  <c r="I225"/>
  <c r="N225" l="1"/>
  <c r="Q225"/>
  <c r="H226"/>
  <c r="L226" l="1"/>
  <c r="G227" s="1"/>
  <c r="J227" s="1"/>
  <c r="I226"/>
  <c r="N226" l="1"/>
  <c r="Q226"/>
  <c r="H227"/>
  <c r="L227" l="1"/>
  <c r="G228" s="1"/>
  <c r="J228" s="1"/>
  <c r="I227"/>
  <c r="N227" l="1"/>
  <c r="Q227"/>
  <c r="H228"/>
  <c r="L228" l="1"/>
  <c r="G229" s="1"/>
  <c r="J229" s="1"/>
  <c r="I228"/>
  <c r="N228" l="1"/>
  <c r="Q228"/>
  <c r="H229"/>
  <c r="L229" l="1"/>
  <c r="G230" s="1"/>
  <c r="J230" s="1"/>
  <c r="I229"/>
  <c r="N229" l="1"/>
  <c r="Q229"/>
  <c r="H230"/>
  <c r="L230" l="1"/>
  <c r="G231" s="1"/>
  <c r="J231" s="1"/>
  <c r="I230"/>
  <c r="N230" l="1"/>
  <c r="Q230"/>
  <c r="H231"/>
  <c r="L231" l="1"/>
  <c r="G232" s="1"/>
  <c r="J232" s="1"/>
  <c r="I231"/>
  <c r="N231" l="1"/>
  <c r="Q231"/>
  <c r="H232"/>
  <c r="L232" l="1"/>
  <c r="G233" s="1"/>
  <c r="J233" s="1"/>
  <c r="I232"/>
  <c r="N232" l="1"/>
  <c r="Q232"/>
  <c r="H233"/>
  <c r="L233" l="1"/>
  <c r="G234" s="1"/>
  <c r="J234" s="1"/>
  <c r="I233"/>
  <c r="N233" l="1"/>
  <c r="Q233"/>
  <c r="H234"/>
  <c r="L234" l="1"/>
  <c r="G235" s="1"/>
  <c r="J235" s="1"/>
  <c r="I234"/>
  <c r="N234" l="1"/>
  <c r="Q234"/>
  <c r="H235"/>
  <c r="L235" l="1"/>
  <c r="G236" s="1"/>
  <c r="J236" s="1"/>
  <c r="I235"/>
  <c r="N235" l="1"/>
  <c r="Q235"/>
  <c r="H236"/>
  <c r="L236" l="1"/>
  <c r="G237" s="1"/>
  <c r="J237" s="1"/>
  <c r="I236"/>
  <c r="N236" l="1"/>
  <c r="Q236"/>
  <c r="H237"/>
  <c r="L237" l="1"/>
  <c r="G238" s="1"/>
  <c r="J238" s="1"/>
  <c r="I237"/>
  <c r="N237" l="1"/>
  <c r="Q237"/>
  <c r="H238"/>
  <c r="L238" l="1"/>
  <c r="G239" s="1"/>
  <c r="J239" s="1"/>
  <c r="I238"/>
  <c r="N238" l="1"/>
  <c r="Q238"/>
  <c r="H239"/>
  <c r="L239" l="1"/>
  <c r="G240" s="1"/>
  <c r="J240" s="1"/>
  <c r="I239"/>
  <c r="N239" l="1"/>
  <c r="Q239"/>
  <c r="H240"/>
  <c r="L240" l="1"/>
  <c r="G241" s="1"/>
  <c r="J241" s="1"/>
  <c r="I240"/>
  <c r="N240" l="1"/>
  <c r="Q240"/>
  <c r="H241"/>
  <c r="L241" l="1"/>
  <c r="G242" s="1"/>
  <c r="J242" s="1"/>
  <c r="I241"/>
  <c r="N241" l="1"/>
  <c r="Q241"/>
  <c r="H242"/>
  <c r="L242" l="1"/>
  <c r="G243" s="1"/>
  <c r="J243" s="1"/>
  <c r="I242"/>
  <c r="N242" l="1"/>
  <c r="Q242"/>
  <c r="H243"/>
  <c r="L243" l="1"/>
  <c r="G244" s="1"/>
  <c r="J244" s="1"/>
  <c r="I243"/>
  <c r="N243" l="1"/>
  <c r="Q243"/>
  <c r="H244"/>
  <c r="L244" s="1"/>
  <c r="I244" l="1"/>
  <c r="G245"/>
  <c r="J245" s="1"/>
  <c r="Q244" l="1"/>
  <c r="N244"/>
  <c r="H245"/>
  <c r="L245" s="1"/>
  <c r="I245" l="1"/>
  <c r="G246"/>
  <c r="J246" s="1"/>
  <c r="Q245" l="1"/>
  <c r="N245"/>
  <c r="H246"/>
  <c r="L246" s="1"/>
  <c r="I246" l="1"/>
  <c r="G247"/>
  <c r="J247" s="1"/>
  <c r="Q246" l="1"/>
  <c r="N246"/>
  <c r="H247"/>
  <c r="L247" s="1"/>
  <c r="I247" l="1"/>
  <c r="G248"/>
  <c r="J248" s="1"/>
  <c r="Q247" l="1"/>
  <c r="N247"/>
  <c r="H248"/>
  <c r="L248" s="1"/>
  <c r="G249" l="1"/>
  <c r="J249" s="1"/>
  <c r="I248"/>
  <c r="Q248" l="1"/>
  <c r="R248" s="1"/>
  <c r="S248" s="1"/>
  <c r="N248"/>
  <c r="O248" s="1"/>
  <c r="P248" s="1"/>
  <c r="H249"/>
  <c r="L249" s="1"/>
  <c r="G250" l="1"/>
  <c r="J250" s="1"/>
  <c r="I249"/>
  <c r="Q249" l="1"/>
  <c r="R249" s="1"/>
  <c r="N249"/>
  <c r="O249" s="1"/>
  <c r="H250"/>
  <c r="L250" s="1"/>
  <c r="I250" l="1"/>
  <c r="G251"/>
  <c r="J251" s="1"/>
  <c r="Q250" l="1"/>
  <c r="N250"/>
  <c r="H251"/>
  <c r="L251" s="1"/>
  <c r="I251" l="1"/>
  <c r="G252"/>
  <c r="J252" s="1"/>
  <c r="Q251" l="1"/>
  <c r="N251"/>
  <c r="H252"/>
  <c r="L252" s="1"/>
  <c r="I252" l="1"/>
  <c r="G253"/>
  <c r="J253" s="1"/>
  <c r="Q252" l="1"/>
  <c r="R252" s="1"/>
  <c r="N252"/>
  <c r="O252" s="1"/>
  <c r="H253"/>
  <c r="L253" s="1"/>
  <c r="I253" l="1"/>
  <c r="G254"/>
  <c r="J254" s="1"/>
  <c r="Q253" l="1"/>
  <c r="N253"/>
  <c r="H254"/>
  <c r="L254" s="1"/>
  <c r="I254" l="1"/>
  <c r="G255"/>
  <c r="J255" s="1"/>
  <c r="Q254" l="1"/>
  <c r="N254"/>
  <c r="H255"/>
  <c r="L255" s="1"/>
  <c r="I255" l="1"/>
  <c r="G256"/>
  <c r="J256" s="1"/>
  <c r="Q255" l="1"/>
  <c r="N255"/>
  <c r="H256"/>
  <c r="L256" s="1"/>
  <c r="I256" l="1"/>
  <c r="G257"/>
  <c r="J257" s="1"/>
  <c r="Q256" l="1"/>
  <c r="N256"/>
  <c r="H257"/>
  <c r="L257" s="1"/>
  <c r="I257" l="1"/>
  <c r="G258"/>
  <c r="J258" s="1"/>
  <c r="Q257" l="1"/>
  <c r="N257"/>
  <c r="H258"/>
  <c r="L258" s="1"/>
  <c r="I258" l="1"/>
  <c r="G259"/>
  <c r="J259" s="1"/>
  <c r="Q258" l="1"/>
  <c r="N258"/>
  <c r="H259"/>
  <c r="L259" s="1"/>
  <c r="I259" l="1"/>
  <c r="G260"/>
  <c r="J260" s="1"/>
  <c r="Q259" l="1"/>
  <c r="N259"/>
  <c r="H260"/>
  <c r="L260" s="1"/>
  <c r="I260" l="1"/>
  <c r="G261"/>
  <c r="J261" s="1"/>
  <c r="Q260" l="1"/>
  <c r="N260"/>
  <c r="H261"/>
  <c r="L261" s="1"/>
  <c r="I261" l="1"/>
  <c r="G262"/>
  <c r="J262" s="1"/>
  <c r="Q261" l="1"/>
  <c r="N261"/>
  <c r="H262"/>
  <c r="L262" s="1"/>
  <c r="I262" l="1"/>
  <c r="G263"/>
  <c r="J263" s="1"/>
  <c r="Q262" l="1"/>
  <c r="N262"/>
  <c r="H263"/>
  <c r="L263" s="1"/>
  <c r="I263" l="1"/>
  <c r="G264"/>
  <c r="J264" s="1"/>
  <c r="Q263" l="1"/>
  <c r="N263"/>
  <c r="H264"/>
  <c r="L264" s="1"/>
  <c r="I264" l="1"/>
  <c r="G265"/>
  <c r="J265" s="1"/>
  <c r="Q264" l="1"/>
  <c r="N264"/>
  <c r="H265"/>
  <c r="L265" s="1"/>
  <c r="I265" l="1"/>
  <c r="G266"/>
  <c r="J266" s="1"/>
  <c r="Q265" l="1"/>
  <c r="N265"/>
  <c r="H266"/>
  <c r="L266" s="1"/>
  <c r="I266" l="1"/>
  <c r="G267"/>
  <c r="J267" s="1"/>
  <c r="Q266" l="1"/>
  <c r="N266"/>
  <c r="H267"/>
  <c r="L267" s="1"/>
  <c r="I267" l="1"/>
  <c r="G268"/>
  <c r="J268" s="1"/>
  <c r="Q267" l="1"/>
  <c r="N267"/>
  <c r="H268"/>
  <c r="L268" s="1"/>
  <c r="I268" l="1"/>
  <c r="G269"/>
  <c r="J269" s="1"/>
  <c r="Q268" l="1"/>
  <c r="N268"/>
  <c r="H269"/>
  <c r="L269" s="1"/>
  <c r="I269" l="1"/>
  <c r="G270"/>
  <c r="J270" s="1"/>
  <c r="Q269" l="1"/>
  <c r="N269"/>
  <c r="H270"/>
  <c r="L270" s="1"/>
  <c r="I270" l="1"/>
  <c r="G271"/>
  <c r="J271" s="1"/>
  <c r="Q270" l="1"/>
  <c r="N270"/>
  <c r="H271"/>
  <c r="L271" s="1"/>
  <c r="I271" l="1"/>
  <c r="G272"/>
  <c r="J272" s="1"/>
  <c r="Q271" l="1"/>
  <c r="N271"/>
  <c r="H272"/>
  <c r="L272" s="1"/>
  <c r="I272" l="1"/>
  <c r="G273"/>
  <c r="J273" s="1"/>
  <c r="Q272" l="1"/>
  <c r="N272"/>
  <c r="H273"/>
  <c r="L273" s="1"/>
  <c r="I273" l="1"/>
  <c r="G274"/>
  <c r="J274" s="1"/>
  <c r="Q273" l="1"/>
  <c r="N273"/>
  <c r="H274"/>
  <c r="L274" s="1"/>
  <c r="I274" l="1"/>
  <c r="G275"/>
  <c r="J275" s="1"/>
  <c r="Q274" l="1"/>
  <c r="N274"/>
  <c r="H275"/>
  <c r="L275" s="1"/>
  <c r="I275" l="1"/>
  <c r="G276"/>
  <c r="J276" s="1"/>
  <c r="Q275" l="1"/>
  <c r="N275"/>
  <c r="H276"/>
  <c r="L276" s="1"/>
  <c r="G277" l="1"/>
  <c r="J277" s="1"/>
  <c r="I276"/>
  <c r="Q276" l="1"/>
  <c r="N276"/>
  <c r="H277"/>
  <c r="L277" s="1"/>
  <c r="G278" l="1"/>
  <c r="J278" s="1"/>
  <c r="I277"/>
  <c r="Q277" l="1"/>
  <c r="N277"/>
  <c r="H278"/>
  <c r="L278" s="1"/>
  <c r="I278" l="1"/>
  <c r="G279"/>
  <c r="J279" s="1"/>
  <c r="Q278" l="1"/>
  <c r="N278"/>
  <c r="H279"/>
  <c r="L279" s="1"/>
  <c r="I279" l="1"/>
  <c r="G280"/>
  <c r="J280" s="1"/>
  <c r="Q279" l="1"/>
  <c r="R279" s="1"/>
  <c r="S279" s="1"/>
  <c r="I12" i="19" s="1"/>
  <c r="N279" i="22"/>
  <c r="O279" s="1"/>
  <c r="P279" s="1"/>
  <c r="H280"/>
  <c r="L280" s="1"/>
  <c r="I280" l="1"/>
  <c r="G281"/>
  <c r="J281" s="1"/>
  <c r="Q280" l="1"/>
  <c r="R280" s="1"/>
  <c r="N280"/>
  <c r="O280" s="1"/>
  <c r="H281"/>
  <c r="L281" s="1"/>
  <c r="I281" l="1"/>
  <c r="G282"/>
  <c r="J282" s="1"/>
  <c r="Q281" l="1"/>
  <c r="N281"/>
  <c r="H282"/>
  <c r="L282" s="1"/>
  <c r="I282" l="1"/>
  <c r="G283"/>
  <c r="J283" s="1"/>
  <c r="Q282" l="1"/>
  <c r="N282"/>
  <c r="H283"/>
  <c r="L283" s="1"/>
  <c r="I283" l="1"/>
  <c r="G284"/>
  <c r="J284" s="1"/>
  <c r="Q283" l="1"/>
  <c r="R283" s="1"/>
  <c r="N283"/>
  <c r="O283" s="1"/>
  <c r="H284"/>
  <c r="L284" s="1"/>
  <c r="I284" l="1"/>
  <c r="G285"/>
  <c r="J285" s="1"/>
  <c r="Q284" l="1"/>
  <c r="N284"/>
  <c r="H285"/>
  <c r="L285" s="1"/>
  <c r="I285" l="1"/>
  <c r="G286"/>
  <c r="J286" s="1"/>
  <c r="Q285" l="1"/>
  <c r="N285"/>
  <c r="H286"/>
  <c r="L286" s="1"/>
  <c r="I286" l="1"/>
  <c r="G287"/>
  <c r="J287" s="1"/>
  <c r="Q286" l="1"/>
  <c r="N286"/>
  <c r="H287"/>
  <c r="L287" s="1"/>
  <c r="I287" l="1"/>
  <c r="G288"/>
  <c r="J288" s="1"/>
  <c r="Q287" l="1"/>
  <c r="N287"/>
  <c r="H288"/>
  <c r="L288" s="1"/>
  <c r="I288" l="1"/>
  <c r="G289"/>
  <c r="J289" s="1"/>
  <c r="Q288" l="1"/>
  <c r="N288"/>
  <c r="H289"/>
  <c r="L289" s="1"/>
  <c r="I289" l="1"/>
  <c r="G290"/>
  <c r="J290" s="1"/>
  <c r="Q289" l="1"/>
  <c r="N289"/>
  <c r="H290"/>
  <c r="L290" s="1"/>
  <c r="I290" l="1"/>
  <c r="G291"/>
  <c r="J291" s="1"/>
  <c r="Q290" l="1"/>
  <c r="N290"/>
  <c r="H291"/>
  <c r="L291" s="1"/>
  <c r="I291" l="1"/>
  <c r="G292"/>
  <c r="J292" s="1"/>
  <c r="Q291" l="1"/>
  <c r="N291"/>
  <c r="H292"/>
  <c r="L292" s="1"/>
  <c r="I292" l="1"/>
  <c r="G293"/>
  <c r="J293" s="1"/>
  <c r="Q292" l="1"/>
  <c r="N292"/>
  <c r="H293"/>
  <c r="L293" s="1"/>
  <c r="I293" l="1"/>
  <c r="G294"/>
  <c r="J294" s="1"/>
  <c r="Q293" l="1"/>
  <c r="N293"/>
  <c r="H294"/>
  <c r="L294" s="1"/>
  <c r="I294" l="1"/>
  <c r="G295"/>
  <c r="J295" s="1"/>
  <c r="Q294" l="1"/>
  <c r="N294"/>
  <c r="H295"/>
  <c r="L295" s="1"/>
  <c r="I295" l="1"/>
  <c r="G296"/>
  <c r="J296" s="1"/>
  <c r="Q295" l="1"/>
  <c r="N295"/>
  <c r="H296"/>
  <c r="L296" s="1"/>
  <c r="I296" l="1"/>
  <c r="G297"/>
  <c r="J297" s="1"/>
  <c r="Q296" l="1"/>
  <c r="N296"/>
  <c r="H297"/>
  <c r="L297" s="1"/>
  <c r="I297" l="1"/>
  <c r="G298"/>
  <c r="J298" s="1"/>
  <c r="Q297" l="1"/>
  <c r="N297"/>
  <c r="H298"/>
  <c r="L298" s="1"/>
  <c r="I298" l="1"/>
  <c r="G299"/>
  <c r="J299" s="1"/>
  <c r="Q298" l="1"/>
  <c r="N298"/>
  <c r="H299"/>
  <c r="L299" s="1"/>
  <c r="I299" l="1"/>
  <c r="G300"/>
  <c r="J300" s="1"/>
  <c r="Q299" l="1"/>
  <c r="N299"/>
  <c r="H300"/>
  <c r="L300" s="1"/>
  <c r="I300" l="1"/>
  <c r="G301"/>
  <c r="J301" s="1"/>
  <c r="Q300" l="1"/>
  <c r="N300"/>
  <c r="H301"/>
  <c r="L301" s="1"/>
  <c r="I301" l="1"/>
  <c r="G302"/>
  <c r="J302" s="1"/>
  <c r="Q301" l="1"/>
  <c r="N301"/>
  <c r="H302"/>
  <c r="L302" s="1"/>
  <c r="I302" l="1"/>
  <c r="G303"/>
  <c r="J303" s="1"/>
  <c r="Q302" l="1"/>
  <c r="N302"/>
  <c r="H303"/>
  <c r="L303" s="1"/>
  <c r="I303" l="1"/>
  <c r="G304"/>
  <c r="J304" s="1"/>
  <c r="Q303" l="1"/>
  <c r="N303"/>
  <c r="H304"/>
  <c r="L304" s="1"/>
  <c r="I304" l="1"/>
  <c r="G305"/>
  <c r="J305" s="1"/>
  <c r="Q304" l="1"/>
  <c r="N304"/>
  <c r="H305"/>
  <c r="L305" s="1"/>
  <c r="I305" l="1"/>
  <c r="G306"/>
  <c r="J306" s="1"/>
  <c r="Q305" l="1"/>
  <c r="N305"/>
  <c r="H306"/>
  <c r="L306" s="1"/>
  <c r="I306" l="1"/>
  <c r="G307"/>
  <c r="J307" s="1"/>
  <c r="Q306" l="1"/>
  <c r="N306"/>
  <c r="H307"/>
  <c r="L307" s="1"/>
  <c r="G308" l="1"/>
  <c r="J308" s="1"/>
  <c r="I307"/>
  <c r="Q307" l="1"/>
  <c r="N307"/>
  <c r="H308"/>
  <c r="L308" s="1"/>
  <c r="G309" l="1"/>
  <c r="J309" s="1"/>
  <c r="I308"/>
  <c r="Q308" l="1"/>
  <c r="N308"/>
  <c r="H309"/>
  <c r="L309" s="1"/>
  <c r="I309" l="1"/>
  <c r="G310"/>
  <c r="J310" s="1"/>
  <c r="Q309" l="1"/>
  <c r="N309"/>
  <c r="H310"/>
  <c r="L310" s="1"/>
  <c r="I310" l="1"/>
  <c r="G311"/>
  <c r="J311" s="1"/>
  <c r="Q310" l="1"/>
  <c r="R310" s="1"/>
  <c r="N310"/>
  <c r="O310" s="1"/>
  <c r="H311"/>
  <c r="L311" s="1"/>
  <c r="I311" l="1"/>
  <c r="G312"/>
  <c r="J312" s="1"/>
  <c r="Q311" l="1"/>
  <c r="R311" s="1"/>
  <c r="S311" s="1"/>
  <c r="N311"/>
  <c r="O311" s="1"/>
  <c r="P311" s="1"/>
  <c r="H312"/>
  <c r="L312" s="1"/>
  <c r="I312" l="1"/>
  <c r="G313"/>
  <c r="J313" s="1"/>
  <c r="Q312" l="1"/>
  <c r="N312"/>
  <c r="H313"/>
  <c r="L313" s="1"/>
  <c r="I313" l="1"/>
  <c r="G314"/>
  <c r="J314" s="1"/>
  <c r="Q313" l="1"/>
  <c r="N313"/>
  <c r="H314"/>
  <c r="L314" s="1"/>
  <c r="I314" l="1"/>
  <c r="G315"/>
  <c r="J315" s="1"/>
  <c r="Q314" l="1"/>
  <c r="R314" s="1"/>
  <c r="S314" s="1"/>
  <c r="N314"/>
  <c r="O314" s="1"/>
  <c r="P314" s="1"/>
  <c r="H315"/>
  <c r="L315" s="1"/>
  <c r="I315" l="1"/>
  <c r="G316"/>
  <c r="J316" s="1"/>
  <c r="Q315" l="1"/>
  <c r="N315"/>
  <c r="H316"/>
  <c r="L316" s="1"/>
  <c r="I316" l="1"/>
  <c r="G317"/>
  <c r="J317" s="1"/>
  <c r="Q316" l="1"/>
  <c r="N316"/>
  <c r="H317"/>
  <c r="L317" s="1"/>
  <c r="I317" l="1"/>
  <c r="G318"/>
  <c r="J318" s="1"/>
  <c r="Q317" l="1"/>
  <c r="N317"/>
  <c r="H318"/>
  <c r="L318" s="1"/>
  <c r="I318" l="1"/>
  <c r="G319"/>
  <c r="J319" s="1"/>
  <c r="Q318" l="1"/>
  <c r="N318"/>
  <c r="H319"/>
  <c r="L319" s="1"/>
  <c r="I319" l="1"/>
  <c r="G320"/>
  <c r="J320" s="1"/>
  <c r="Q319" l="1"/>
  <c r="N319"/>
  <c r="H320"/>
  <c r="L320" s="1"/>
  <c r="I320" l="1"/>
  <c r="G321"/>
  <c r="J321" s="1"/>
  <c r="Q320" l="1"/>
  <c r="N320"/>
  <c r="H321"/>
  <c r="L321" s="1"/>
  <c r="I321" l="1"/>
  <c r="G322"/>
  <c r="J322" s="1"/>
  <c r="Q321" l="1"/>
  <c r="N321"/>
  <c r="H322"/>
  <c r="L322" s="1"/>
  <c r="I322" l="1"/>
  <c r="G323"/>
  <c r="J323" s="1"/>
  <c r="Q322" l="1"/>
  <c r="N322"/>
  <c r="H323"/>
  <c r="L323" s="1"/>
  <c r="I323" l="1"/>
  <c r="G324"/>
  <c r="J324" s="1"/>
  <c r="Q323" l="1"/>
  <c r="N323"/>
  <c r="H324"/>
  <c r="L324" s="1"/>
  <c r="I324" l="1"/>
  <c r="G325"/>
  <c r="J325" s="1"/>
  <c r="Q324" l="1"/>
  <c r="N324"/>
  <c r="H325"/>
  <c r="L325" s="1"/>
  <c r="I325" l="1"/>
  <c r="G326"/>
  <c r="J326" s="1"/>
  <c r="Q325" l="1"/>
  <c r="N325"/>
  <c r="H326"/>
  <c r="L326" s="1"/>
  <c r="I326" l="1"/>
  <c r="G327"/>
  <c r="J327" s="1"/>
  <c r="Q326" l="1"/>
  <c r="N326"/>
  <c r="H327"/>
  <c r="L327" s="1"/>
  <c r="I327" l="1"/>
  <c r="G328"/>
  <c r="J328" s="1"/>
  <c r="Q327" l="1"/>
  <c r="N327"/>
  <c r="H328"/>
  <c r="L328" s="1"/>
  <c r="I328" l="1"/>
  <c r="G329"/>
  <c r="J329" s="1"/>
  <c r="Q328" l="1"/>
  <c r="N328"/>
  <c r="H329"/>
  <c r="L329" s="1"/>
  <c r="I329" l="1"/>
  <c r="G330"/>
  <c r="J330" s="1"/>
  <c r="Q329" l="1"/>
  <c r="N329"/>
  <c r="H330"/>
  <c r="L330" s="1"/>
  <c r="I330" l="1"/>
  <c r="G331"/>
  <c r="J331" s="1"/>
  <c r="Q330" l="1"/>
  <c r="N330"/>
  <c r="H331"/>
  <c r="L331" s="1"/>
  <c r="I331" l="1"/>
  <c r="G332"/>
  <c r="J332" s="1"/>
  <c r="Q331" l="1"/>
  <c r="N331"/>
  <c r="H332"/>
  <c r="L332" s="1"/>
  <c r="I332" l="1"/>
  <c r="G333"/>
  <c r="J333" s="1"/>
  <c r="Q332" l="1"/>
  <c r="N332"/>
  <c r="H333"/>
  <c r="L333" s="1"/>
  <c r="I333" l="1"/>
  <c r="G334"/>
  <c r="J334" s="1"/>
  <c r="Q333" l="1"/>
  <c r="N333"/>
  <c r="H334"/>
  <c r="L334" s="1"/>
  <c r="I334" l="1"/>
  <c r="G335"/>
  <c r="J335" s="1"/>
  <c r="Q334" l="1"/>
  <c r="N334"/>
  <c r="H335"/>
  <c r="L335" s="1"/>
  <c r="I335" l="1"/>
  <c r="G336"/>
  <c r="J336" s="1"/>
  <c r="Q335" l="1"/>
  <c r="N335"/>
  <c r="H336"/>
  <c r="L336" s="1"/>
  <c r="I336" l="1"/>
  <c r="G337"/>
  <c r="J337" s="1"/>
  <c r="Q336" l="1"/>
  <c r="N336"/>
  <c r="H337"/>
  <c r="L337" s="1"/>
  <c r="G338" l="1"/>
  <c r="J338" s="1"/>
  <c r="I337"/>
  <c r="Q337" l="1"/>
  <c r="N337"/>
  <c r="H338"/>
  <c r="L338" s="1"/>
  <c r="G339" l="1"/>
  <c r="J339" s="1"/>
  <c r="I338"/>
  <c r="Q338" l="1"/>
  <c r="R338" s="1"/>
  <c r="S338" s="1"/>
  <c r="N338"/>
  <c r="O338" s="1"/>
  <c r="P338" s="1"/>
  <c r="H339"/>
  <c r="L339" s="1"/>
  <c r="I339" l="1"/>
  <c r="G340"/>
  <c r="J340" s="1"/>
  <c r="Q339" l="1"/>
  <c r="R339" s="1"/>
  <c r="N339"/>
  <c r="O339" s="1"/>
  <c r="H340"/>
  <c r="L340" s="1"/>
  <c r="I340" l="1"/>
  <c r="G341"/>
  <c r="J341" s="1"/>
  <c r="Q340" l="1"/>
  <c r="N340"/>
  <c r="H341"/>
  <c r="L341" s="1"/>
  <c r="I341" l="1"/>
  <c r="G342"/>
  <c r="J342" s="1"/>
  <c r="Q341" l="1"/>
  <c r="N341"/>
  <c r="H342"/>
  <c r="L342" s="1"/>
  <c r="I342" l="1"/>
  <c r="G343"/>
  <c r="J343" s="1"/>
  <c r="Q342" l="1"/>
  <c r="R342" s="1"/>
  <c r="N342"/>
  <c r="O342" s="1"/>
  <c r="H343"/>
  <c r="L343" s="1"/>
  <c r="I343" l="1"/>
  <c r="G344"/>
  <c r="J344" s="1"/>
  <c r="Q343" l="1"/>
  <c r="N343"/>
  <c r="H344"/>
  <c r="L344" s="1"/>
  <c r="I344" l="1"/>
  <c r="G345"/>
  <c r="J345" s="1"/>
  <c r="Q344" l="1"/>
  <c r="N344"/>
  <c r="H345"/>
  <c r="L345" s="1"/>
  <c r="I345" l="1"/>
  <c r="G346"/>
  <c r="J346" s="1"/>
  <c r="Q345" l="1"/>
  <c r="N345"/>
  <c r="H346"/>
  <c r="L346" s="1"/>
  <c r="I346" l="1"/>
  <c r="G347"/>
  <c r="J347" s="1"/>
  <c r="Q346" l="1"/>
  <c r="N346"/>
  <c r="H347"/>
  <c r="L347" s="1"/>
  <c r="I347" l="1"/>
  <c r="G348"/>
  <c r="J348" s="1"/>
  <c r="Q347" l="1"/>
  <c r="N347"/>
  <c r="H348"/>
  <c r="L348" s="1"/>
  <c r="I348" l="1"/>
  <c r="G349"/>
  <c r="J349" s="1"/>
  <c r="Q348" l="1"/>
  <c r="N348"/>
  <c r="H349"/>
  <c r="L349" s="1"/>
  <c r="I349" l="1"/>
  <c r="G350"/>
  <c r="J350" s="1"/>
  <c r="Q349" l="1"/>
  <c r="N349"/>
  <c r="H350"/>
  <c r="L350" s="1"/>
  <c r="I350" l="1"/>
  <c r="G351"/>
  <c r="J351" s="1"/>
  <c r="Q350" l="1"/>
  <c r="N350"/>
  <c r="H351"/>
  <c r="L351" s="1"/>
  <c r="I351" l="1"/>
  <c r="G352"/>
  <c r="J352" s="1"/>
  <c r="Q351" l="1"/>
  <c r="N351"/>
  <c r="H352"/>
  <c r="L352" s="1"/>
  <c r="I352" l="1"/>
  <c r="G353"/>
  <c r="J353" s="1"/>
  <c r="Q352" l="1"/>
  <c r="N352"/>
  <c r="H353"/>
  <c r="L353" s="1"/>
  <c r="I353" l="1"/>
  <c r="G354"/>
  <c r="J354" s="1"/>
  <c r="Q353" l="1"/>
  <c r="N353"/>
  <c r="H354"/>
  <c r="L354" s="1"/>
  <c r="I354" l="1"/>
  <c r="G355"/>
  <c r="J355" s="1"/>
  <c r="Q354" l="1"/>
  <c r="N354"/>
  <c r="H355"/>
  <c r="L355" s="1"/>
  <c r="I355" l="1"/>
  <c r="G356"/>
  <c r="J356" s="1"/>
  <c r="Q355" l="1"/>
  <c r="N355"/>
  <c r="H356"/>
  <c r="L356" s="1"/>
  <c r="I356" l="1"/>
  <c r="G357"/>
  <c r="J357" s="1"/>
  <c r="Q356" l="1"/>
  <c r="N356"/>
  <c r="H357"/>
  <c r="L357" s="1"/>
  <c r="I357" l="1"/>
  <c r="G358"/>
  <c r="J358" s="1"/>
  <c r="Q357" l="1"/>
  <c r="N357"/>
  <c r="H358"/>
  <c r="L358" s="1"/>
  <c r="I358" l="1"/>
  <c r="G359"/>
  <c r="J359" s="1"/>
  <c r="Q358" l="1"/>
  <c r="N358"/>
  <c r="H359"/>
  <c r="L359" s="1"/>
  <c r="I359" l="1"/>
  <c r="G360"/>
  <c r="J360" s="1"/>
  <c r="Q359" l="1"/>
  <c r="N359"/>
  <c r="H360"/>
  <c r="L360" s="1"/>
  <c r="I360" l="1"/>
  <c r="G361"/>
  <c r="J361" s="1"/>
  <c r="Q360" l="1"/>
  <c r="N360"/>
  <c r="H361"/>
  <c r="L361" s="1"/>
  <c r="I361" l="1"/>
  <c r="G362"/>
  <c r="J362" s="1"/>
  <c r="Q361" l="1"/>
  <c r="N361"/>
  <c r="H362"/>
  <c r="L362" s="1"/>
  <c r="I362" l="1"/>
  <c r="G363"/>
  <c r="J363" s="1"/>
  <c r="Q362" l="1"/>
  <c r="N362"/>
  <c r="H363"/>
  <c r="L363" s="1"/>
  <c r="I363" l="1"/>
  <c r="G364"/>
  <c r="J364" s="1"/>
  <c r="Q363" l="1"/>
  <c r="N363"/>
  <c r="H364"/>
  <c r="L364" s="1"/>
  <c r="I364" l="1"/>
  <c r="G365"/>
  <c r="J365" s="1"/>
  <c r="Q364" l="1"/>
  <c r="N364"/>
  <c r="H365"/>
  <c r="L365" s="1"/>
  <c r="I365" l="1"/>
  <c r="G366"/>
  <c r="J366" s="1"/>
  <c r="Q365" l="1"/>
  <c r="N365"/>
  <c r="H366"/>
  <c r="L366" s="1"/>
  <c r="I366" l="1"/>
  <c r="G367"/>
  <c r="J367" s="1"/>
  <c r="Q366" l="1"/>
  <c r="N366"/>
  <c r="H367"/>
  <c r="L367" s="1"/>
  <c r="I367" l="1"/>
  <c r="G368"/>
  <c r="J368" s="1"/>
  <c r="Q367" l="1"/>
  <c r="N367"/>
  <c r="H368"/>
  <c r="L368" s="1"/>
  <c r="G369" l="1"/>
  <c r="J369" s="1"/>
  <c r="I368"/>
  <c r="Q368" l="1"/>
  <c r="N368"/>
  <c r="H369"/>
  <c r="L369" s="1"/>
  <c r="G370" l="1"/>
  <c r="J370" s="1"/>
  <c r="I369"/>
  <c r="Q369" l="1"/>
  <c r="R369" s="1"/>
  <c r="S369" s="1"/>
  <c r="N369"/>
  <c r="O369" s="1"/>
  <c r="P369" s="1"/>
  <c r="H370"/>
  <c r="L370" s="1"/>
  <c r="I370" l="1"/>
  <c r="G371"/>
  <c r="J371" s="1"/>
  <c r="Q370" l="1"/>
  <c r="R370" s="1"/>
  <c r="N370"/>
  <c r="O370" s="1"/>
  <c r="H371"/>
  <c r="L371" s="1"/>
  <c r="I371" l="1"/>
  <c r="G372"/>
  <c r="J372" s="1"/>
  <c r="Q371" l="1"/>
  <c r="N371"/>
  <c r="H372"/>
  <c r="L372" s="1"/>
  <c r="I372" l="1"/>
  <c r="G373"/>
  <c r="J373" s="1"/>
  <c r="Q372" l="1"/>
  <c r="N372"/>
  <c r="H373"/>
  <c r="L373" s="1"/>
  <c r="I373" l="1"/>
  <c r="G374"/>
  <c r="J374" s="1"/>
  <c r="Q373" l="1"/>
  <c r="R373" s="1"/>
  <c r="N373"/>
  <c r="O373" s="1"/>
  <c r="H374"/>
  <c r="L374" s="1"/>
  <c r="I374" l="1"/>
  <c r="G375"/>
  <c r="J375" s="1"/>
  <c r="Q374" l="1"/>
  <c r="N374"/>
  <c r="H375"/>
  <c r="L375" s="1"/>
  <c r="I375" l="1"/>
  <c r="G376"/>
  <c r="J376" s="1"/>
  <c r="Q375" l="1"/>
  <c r="N375"/>
  <c r="H376"/>
  <c r="L376" s="1"/>
  <c r="I376" l="1"/>
  <c r="G377"/>
  <c r="J377" s="1"/>
  <c r="Q376" l="1"/>
  <c r="N376"/>
  <c r="H377"/>
  <c r="L377" s="1"/>
  <c r="I377" l="1"/>
  <c r="G378"/>
  <c r="J378" s="1"/>
  <c r="Q377" l="1"/>
  <c r="N377"/>
  <c r="H378"/>
  <c r="L378" s="1"/>
  <c r="I378" l="1"/>
  <c r="G379"/>
  <c r="J379" s="1"/>
  <c r="Q378" l="1"/>
  <c r="N378"/>
  <c r="H379"/>
  <c r="L379" s="1"/>
  <c r="I379" l="1"/>
  <c r="G380"/>
  <c r="J380" s="1"/>
  <c r="Q379" l="1"/>
  <c r="N379"/>
  <c r="H380"/>
  <c r="L380" s="1"/>
  <c r="I380" l="1"/>
  <c r="G381"/>
  <c r="J381" s="1"/>
  <c r="Q380" l="1"/>
  <c r="N380"/>
  <c r="H381"/>
  <c r="L381" s="1"/>
  <c r="I381" l="1"/>
  <c r="G382"/>
  <c r="J382" s="1"/>
  <c r="Q381" l="1"/>
  <c r="N381"/>
  <c r="H382"/>
  <c r="L382" s="1"/>
  <c r="I382" l="1"/>
  <c r="G383"/>
  <c r="J383" s="1"/>
  <c r="Q382" l="1"/>
  <c r="N382"/>
  <c r="H383"/>
  <c r="L383" s="1"/>
  <c r="I383" l="1"/>
  <c r="G384"/>
  <c r="J384" s="1"/>
  <c r="Q383" l="1"/>
  <c r="N383"/>
  <c r="H384"/>
  <c r="L384" s="1"/>
  <c r="I384" l="1"/>
  <c r="G385"/>
  <c r="J385" s="1"/>
  <c r="Q384" l="1"/>
  <c r="N384"/>
  <c r="H385"/>
  <c r="L385" s="1"/>
  <c r="I385" l="1"/>
  <c r="G386"/>
  <c r="J386" s="1"/>
  <c r="Q385" l="1"/>
  <c r="N385"/>
  <c r="H386"/>
  <c r="L386" s="1"/>
  <c r="I386" l="1"/>
  <c r="G387"/>
  <c r="J387" s="1"/>
  <c r="Q386" l="1"/>
  <c r="N386"/>
  <c r="H387"/>
  <c r="L387" s="1"/>
  <c r="I387" l="1"/>
  <c r="G388"/>
  <c r="J388" s="1"/>
  <c r="Q387" l="1"/>
  <c r="N387"/>
  <c r="H388"/>
  <c r="L388" s="1"/>
  <c r="I388" l="1"/>
  <c r="G389"/>
  <c r="J389" s="1"/>
  <c r="Q388" l="1"/>
  <c r="N388"/>
  <c r="H389"/>
  <c r="L389" s="1"/>
  <c r="I389" l="1"/>
  <c r="G390"/>
  <c r="J390" s="1"/>
  <c r="Q389" l="1"/>
  <c r="N389"/>
  <c r="H390"/>
  <c r="L390" s="1"/>
  <c r="I390" l="1"/>
  <c r="G391"/>
  <c r="J391" s="1"/>
  <c r="Q390" l="1"/>
  <c r="N390"/>
  <c r="H391"/>
  <c r="L391" s="1"/>
  <c r="I391" l="1"/>
  <c r="G392"/>
  <c r="J392" s="1"/>
  <c r="Q391" l="1"/>
  <c r="N391"/>
  <c r="H392"/>
  <c r="L392" s="1"/>
  <c r="I392" l="1"/>
  <c r="G393"/>
  <c r="J393" s="1"/>
  <c r="Q392" l="1"/>
  <c r="N392"/>
  <c r="H393"/>
  <c r="L393" s="1"/>
  <c r="I393" l="1"/>
  <c r="G394"/>
  <c r="J394" s="1"/>
  <c r="Q393" l="1"/>
  <c r="N393"/>
  <c r="H394"/>
  <c r="L394" s="1"/>
  <c r="I394" l="1"/>
  <c r="G395"/>
  <c r="J395" s="1"/>
  <c r="Q394" l="1"/>
  <c r="N394"/>
  <c r="H395"/>
  <c r="L395" s="1"/>
  <c r="I395" l="1"/>
  <c r="G396"/>
  <c r="J396" s="1"/>
  <c r="Q395" l="1"/>
  <c r="N395"/>
  <c r="H396"/>
  <c r="L396" s="1"/>
  <c r="I396" l="1"/>
  <c r="G397"/>
  <c r="J397" s="1"/>
  <c r="Q396" l="1"/>
  <c r="N396"/>
  <c r="H397"/>
  <c r="L397" s="1"/>
  <c r="I397" l="1"/>
  <c r="G398"/>
  <c r="J398" s="1"/>
  <c r="Q397" l="1"/>
  <c r="N397"/>
  <c r="H398"/>
  <c r="L398" s="1"/>
  <c r="G399" l="1"/>
  <c r="J399" s="1"/>
  <c r="I398"/>
  <c r="Q398" l="1"/>
  <c r="N398"/>
  <c r="H399"/>
  <c r="L399" s="1"/>
  <c r="G400" l="1"/>
  <c r="J400" s="1"/>
  <c r="I399"/>
  <c r="Q399" l="1"/>
  <c r="R399" s="1"/>
  <c r="N399"/>
  <c r="O399" s="1"/>
  <c r="H400"/>
  <c r="L400" s="1"/>
  <c r="I400" l="1"/>
  <c r="G401"/>
  <c r="J401" s="1"/>
  <c r="Q400" l="1"/>
  <c r="R400" s="1"/>
  <c r="S400" s="1"/>
  <c r="N400"/>
  <c r="O400" s="1"/>
  <c r="P400" s="1"/>
  <c r="H401"/>
  <c r="L401" s="1"/>
  <c r="I401" l="1"/>
  <c r="G402"/>
  <c r="J402" s="1"/>
  <c r="Q401" l="1"/>
  <c r="N401"/>
  <c r="H402"/>
  <c r="L402" s="1"/>
  <c r="I402" l="1"/>
  <c r="G403"/>
  <c r="J403" s="1"/>
  <c r="Q402" l="1"/>
  <c r="N402"/>
  <c r="H403"/>
  <c r="L403" s="1"/>
  <c r="I403" l="1"/>
  <c r="G404"/>
  <c r="J404" s="1"/>
  <c r="Q403" l="1"/>
  <c r="R403" s="1"/>
  <c r="S403" s="1"/>
  <c r="N403"/>
  <c r="O403" s="1"/>
  <c r="P403" s="1"/>
  <c r="H404"/>
  <c r="L404" s="1"/>
  <c r="I404" l="1"/>
  <c r="G405"/>
  <c r="J405" s="1"/>
  <c r="Q404" l="1"/>
  <c r="N404"/>
  <c r="H405"/>
  <c r="L405" s="1"/>
  <c r="I405" l="1"/>
  <c r="G406"/>
  <c r="J406" s="1"/>
  <c r="Q405" l="1"/>
  <c r="N405"/>
  <c r="H406"/>
  <c r="L406" s="1"/>
  <c r="I406" l="1"/>
  <c r="G407"/>
  <c r="J407" s="1"/>
  <c r="Q406" l="1"/>
  <c r="N406"/>
  <c r="H407"/>
  <c r="L407" s="1"/>
  <c r="I407" l="1"/>
  <c r="G408"/>
  <c r="J408" s="1"/>
  <c r="Q407" l="1"/>
  <c r="N407"/>
  <c r="H408"/>
  <c r="L408" s="1"/>
  <c r="I408" l="1"/>
  <c r="G409"/>
  <c r="J409" s="1"/>
  <c r="Q408" l="1"/>
  <c r="N408"/>
  <c r="H409"/>
  <c r="L409" s="1"/>
  <c r="I409" l="1"/>
  <c r="G410"/>
  <c r="J410" s="1"/>
  <c r="Q409" l="1"/>
  <c r="N409"/>
  <c r="H410"/>
  <c r="L410" s="1"/>
  <c r="I410" l="1"/>
  <c r="G411"/>
  <c r="J411" s="1"/>
  <c r="Q410" l="1"/>
  <c r="N410"/>
  <c r="H411"/>
  <c r="L411" s="1"/>
  <c r="I411" l="1"/>
  <c r="G412"/>
  <c r="J412" s="1"/>
  <c r="Q411" l="1"/>
  <c r="N411"/>
  <c r="H412"/>
  <c r="L412" s="1"/>
  <c r="I412" l="1"/>
  <c r="G413"/>
  <c r="J413" s="1"/>
  <c r="Q412" l="1"/>
  <c r="N412"/>
  <c r="H413"/>
  <c r="L413" s="1"/>
  <c r="I413" l="1"/>
  <c r="G414"/>
  <c r="J414" s="1"/>
  <c r="Q413" l="1"/>
  <c r="N413"/>
  <c r="H414"/>
  <c r="L414" s="1"/>
  <c r="I414" l="1"/>
  <c r="G415"/>
  <c r="J415" s="1"/>
  <c r="Q414" l="1"/>
  <c r="N414"/>
  <c r="H415"/>
  <c r="L415" s="1"/>
  <c r="I415" l="1"/>
  <c r="G416"/>
  <c r="J416" s="1"/>
  <c r="Q415" l="1"/>
  <c r="N415"/>
  <c r="H416"/>
  <c r="L416" s="1"/>
  <c r="I416" l="1"/>
  <c r="G417"/>
  <c r="J417" s="1"/>
  <c r="Q416" l="1"/>
  <c r="N416"/>
  <c r="H417"/>
  <c r="L417" s="1"/>
  <c r="I417" l="1"/>
  <c r="G418"/>
  <c r="J418" s="1"/>
  <c r="Q417" l="1"/>
  <c r="N417"/>
  <c r="H418"/>
  <c r="L418" s="1"/>
  <c r="I418" l="1"/>
  <c r="G419"/>
  <c r="J419" s="1"/>
  <c r="Q418" l="1"/>
  <c r="N418"/>
  <c r="H419"/>
  <c r="L419" s="1"/>
  <c r="I419" l="1"/>
  <c r="G420"/>
  <c r="J420" s="1"/>
  <c r="Q419" l="1"/>
  <c r="N419"/>
  <c r="H420"/>
  <c r="L420" s="1"/>
  <c r="I420" l="1"/>
  <c r="G421"/>
  <c r="J421" s="1"/>
  <c r="Q420" l="1"/>
  <c r="N420"/>
  <c r="H421"/>
  <c r="L421" s="1"/>
  <c r="I421" l="1"/>
  <c r="G422"/>
  <c r="J422" s="1"/>
  <c r="Q421" l="1"/>
  <c r="N421"/>
  <c r="H422"/>
  <c r="L422" s="1"/>
  <c r="I422" l="1"/>
  <c r="G423"/>
  <c r="J423" s="1"/>
  <c r="Q422" l="1"/>
  <c r="N422"/>
  <c r="H423"/>
  <c r="L423" s="1"/>
  <c r="I423" l="1"/>
  <c r="G424"/>
  <c r="J424" s="1"/>
  <c r="Q423" l="1"/>
  <c r="N423"/>
  <c r="H424"/>
  <c r="L424" s="1"/>
  <c r="I424" l="1"/>
  <c r="G425"/>
  <c r="J425" s="1"/>
  <c r="Q424" l="1"/>
  <c r="N424"/>
  <c r="H425"/>
  <c r="L425" s="1"/>
  <c r="I425" l="1"/>
  <c r="G426"/>
  <c r="J426" s="1"/>
  <c r="Q425" l="1"/>
  <c r="N425"/>
  <c r="H426"/>
  <c r="L426" s="1"/>
  <c r="I426" l="1"/>
  <c r="G427"/>
  <c r="J427" s="1"/>
  <c r="Q426" l="1"/>
  <c r="N426"/>
  <c r="H427"/>
  <c r="L427" s="1"/>
  <c r="I427" l="1"/>
  <c r="G428"/>
  <c r="J428" s="1"/>
  <c r="Q427" l="1"/>
  <c r="N427"/>
  <c r="H428"/>
  <c r="L428" s="1"/>
  <c r="I428" l="1"/>
  <c r="G429"/>
  <c r="J429" s="1"/>
  <c r="Q428" l="1"/>
  <c r="N428"/>
  <c r="H429"/>
  <c r="L429" s="1"/>
  <c r="G430" l="1"/>
  <c r="J430" s="1"/>
  <c r="I429"/>
  <c r="Q429" l="1"/>
  <c r="N429"/>
  <c r="H430"/>
  <c r="L430" s="1"/>
  <c r="G431" l="1"/>
  <c r="J431" s="1"/>
  <c r="I430"/>
  <c r="Q430" l="1"/>
  <c r="R430" s="1"/>
  <c r="S430" s="1"/>
  <c r="N430"/>
  <c r="O430" s="1"/>
  <c r="P430" s="1"/>
  <c r="H431"/>
  <c r="L431" s="1"/>
  <c r="I431" l="1"/>
  <c r="G432"/>
  <c r="J432" s="1"/>
  <c r="Q431" l="1"/>
  <c r="R431" s="1"/>
  <c r="N431"/>
  <c r="O431" s="1"/>
  <c r="H432"/>
  <c r="L432" s="1"/>
  <c r="I432" l="1"/>
  <c r="G433"/>
  <c r="J433" s="1"/>
  <c r="Q432" l="1"/>
  <c r="N432"/>
  <c r="H433"/>
  <c r="L433" s="1"/>
  <c r="I433" l="1"/>
  <c r="G434"/>
  <c r="J434" s="1"/>
  <c r="Q433" l="1"/>
  <c r="N433"/>
  <c r="H434"/>
  <c r="L434" s="1"/>
  <c r="I434" l="1"/>
  <c r="G435"/>
  <c r="J435" s="1"/>
  <c r="Q434" l="1"/>
  <c r="R434" s="1"/>
  <c r="N434"/>
  <c r="O434" s="1"/>
  <c r="H435"/>
  <c r="L435" s="1"/>
  <c r="I435" l="1"/>
  <c r="G436"/>
  <c r="J436" s="1"/>
  <c r="Q435" l="1"/>
  <c r="N435"/>
  <c r="H436"/>
  <c r="L436" s="1"/>
  <c r="I436" l="1"/>
  <c r="G437"/>
  <c r="J437" s="1"/>
  <c r="Q436" l="1"/>
  <c r="N436"/>
  <c r="H437"/>
  <c r="L437" s="1"/>
  <c r="I437" l="1"/>
  <c r="G438"/>
  <c r="J438" s="1"/>
  <c r="Q437" l="1"/>
  <c r="N437"/>
  <c r="H438"/>
  <c r="L438" s="1"/>
  <c r="I438" l="1"/>
  <c r="G439"/>
  <c r="J439" s="1"/>
  <c r="Q438" l="1"/>
  <c r="N438"/>
  <c r="H439"/>
  <c r="L439" s="1"/>
  <c r="I439" l="1"/>
  <c r="G440"/>
  <c r="J440" s="1"/>
  <c r="Q439" l="1"/>
  <c r="N439"/>
  <c r="H440"/>
  <c r="L440" s="1"/>
  <c r="I440" l="1"/>
  <c r="G441"/>
  <c r="J441" s="1"/>
  <c r="Q440" l="1"/>
  <c r="N440"/>
  <c r="H441"/>
  <c r="L441" s="1"/>
  <c r="I441" l="1"/>
  <c r="G442"/>
  <c r="J442" s="1"/>
  <c r="Q441" l="1"/>
  <c r="N441"/>
  <c r="H442"/>
  <c r="L442" s="1"/>
  <c r="I442" l="1"/>
  <c r="G443"/>
  <c r="J443" s="1"/>
  <c r="Q442" l="1"/>
  <c r="N442"/>
  <c r="H443"/>
  <c r="L443" s="1"/>
  <c r="I443" l="1"/>
  <c r="G444"/>
  <c r="J444" s="1"/>
  <c r="Q443" l="1"/>
  <c r="N443"/>
  <c r="H444"/>
  <c r="L444" s="1"/>
  <c r="I444" l="1"/>
  <c r="G445"/>
  <c r="J445" s="1"/>
  <c r="Q444" l="1"/>
  <c r="N444"/>
  <c r="H445"/>
  <c r="L445" s="1"/>
  <c r="I445" l="1"/>
  <c r="G446"/>
  <c r="J446" s="1"/>
  <c r="Q445" l="1"/>
  <c r="N445"/>
  <c r="H446"/>
  <c r="L446" s="1"/>
  <c r="I446" l="1"/>
  <c r="G447"/>
  <c r="J447" s="1"/>
  <c r="Q446" l="1"/>
  <c r="N446"/>
  <c r="H447"/>
  <c r="L447" s="1"/>
  <c r="I447" l="1"/>
  <c r="G448"/>
  <c r="J448" s="1"/>
  <c r="Q447" l="1"/>
  <c r="N447"/>
  <c r="H448"/>
  <c r="L448" s="1"/>
  <c r="I448" l="1"/>
  <c r="G449"/>
  <c r="J449" s="1"/>
  <c r="Q448" l="1"/>
  <c r="N448"/>
  <c r="H449"/>
  <c r="L449" s="1"/>
  <c r="I449" l="1"/>
  <c r="G450"/>
  <c r="J450" s="1"/>
  <c r="Q449" l="1"/>
  <c r="N449"/>
  <c r="H450"/>
  <c r="L450" s="1"/>
  <c r="I450" l="1"/>
  <c r="G451"/>
  <c r="J451" s="1"/>
  <c r="Q450" l="1"/>
  <c r="N450"/>
  <c r="H451"/>
  <c r="L451" s="1"/>
  <c r="I451" l="1"/>
  <c r="G452"/>
  <c r="J452" s="1"/>
  <c r="Q451" l="1"/>
  <c r="N451"/>
  <c r="H452"/>
  <c r="L452" s="1"/>
  <c r="I452" l="1"/>
  <c r="G453"/>
  <c r="J453" s="1"/>
  <c r="Q452" l="1"/>
  <c r="N452"/>
  <c r="H453"/>
  <c r="L453" s="1"/>
  <c r="I453" l="1"/>
  <c r="G454"/>
  <c r="J454" s="1"/>
  <c r="Q453" l="1"/>
  <c r="N453"/>
  <c r="H454"/>
  <c r="L454" s="1"/>
  <c r="I454" l="1"/>
  <c r="G455"/>
  <c r="J455" s="1"/>
  <c r="Q454" l="1"/>
  <c r="N454"/>
  <c r="H455"/>
  <c r="L455" s="1"/>
  <c r="I455" l="1"/>
  <c r="G456"/>
  <c r="J456" s="1"/>
  <c r="Q455" l="1"/>
  <c r="N455"/>
  <c r="H456"/>
  <c r="L456" s="1"/>
  <c r="I456" l="1"/>
  <c r="G457"/>
  <c r="J457" s="1"/>
  <c r="Q456" l="1"/>
  <c r="N456"/>
  <c r="H457"/>
  <c r="L457" s="1"/>
  <c r="I457" l="1"/>
  <c r="G458"/>
  <c r="J458" s="1"/>
  <c r="Q457" l="1"/>
  <c r="N457"/>
  <c r="H458"/>
  <c r="L458" s="1"/>
  <c r="I458" l="1"/>
  <c r="G459"/>
  <c r="J459" s="1"/>
  <c r="Q458" l="1"/>
  <c r="N458"/>
  <c r="H459"/>
  <c r="L459" s="1"/>
  <c r="I459" l="1"/>
  <c r="G460"/>
  <c r="J460" s="1"/>
  <c r="Q459" l="1"/>
  <c r="N459"/>
  <c r="H460"/>
  <c r="L460" s="1"/>
  <c r="G461" l="1"/>
  <c r="J461" s="1"/>
  <c r="I460"/>
  <c r="Q460" l="1"/>
  <c r="R460" s="1"/>
  <c r="S460" s="1"/>
  <c r="N460"/>
  <c r="O460" s="1"/>
  <c r="P460" s="1"/>
  <c r="H461"/>
  <c r="L461" s="1"/>
  <c r="G462" l="1"/>
  <c r="J462" s="1"/>
  <c r="I461"/>
  <c r="Q461" l="1"/>
  <c r="R461" s="1"/>
  <c r="N461"/>
  <c r="O461" s="1"/>
  <c r="H462"/>
  <c r="L462" s="1"/>
  <c r="I462" l="1"/>
  <c r="G463"/>
  <c r="J463" s="1"/>
  <c r="Q462" l="1"/>
  <c r="N462"/>
  <c r="H463"/>
  <c r="L463" s="1"/>
  <c r="I463" l="1"/>
  <c r="G464"/>
  <c r="J464" s="1"/>
  <c r="Q463" l="1"/>
  <c r="N463"/>
  <c r="H464"/>
  <c r="L464" s="1"/>
  <c r="I464" l="1"/>
  <c r="G465"/>
  <c r="J465" s="1"/>
  <c r="Q464" l="1"/>
  <c r="R464" s="1"/>
  <c r="N464"/>
  <c r="O464" s="1"/>
  <c r="H465"/>
  <c r="L465" s="1"/>
  <c r="I465" l="1"/>
  <c r="G466"/>
  <c r="J466" s="1"/>
  <c r="Q465" l="1"/>
  <c r="N465"/>
  <c r="H466"/>
  <c r="L466" s="1"/>
  <c r="I466" l="1"/>
  <c r="G467"/>
  <c r="J467" s="1"/>
  <c r="Q466" l="1"/>
  <c r="N466"/>
  <c r="H467"/>
  <c r="L467" s="1"/>
  <c r="I467" l="1"/>
  <c r="G468"/>
  <c r="J468" s="1"/>
  <c r="Q467" l="1"/>
  <c r="N467"/>
  <c r="H468"/>
  <c r="L468" s="1"/>
  <c r="I468" l="1"/>
  <c r="G469"/>
  <c r="J469" s="1"/>
  <c r="Q468" l="1"/>
  <c r="N468"/>
  <c r="H469"/>
  <c r="L469" s="1"/>
  <c r="I469" l="1"/>
  <c r="G470"/>
  <c r="J470" s="1"/>
  <c r="Q469" l="1"/>
  <c r="N469"/>
  <c r="H470"/>
  <c r="L470" s="1"/>
  <c r="I470" l="1"/>
  <c r="G471"/>
  <c r="J471" s="1"/>
  <c r="Q470" l="1"/>
  <c r="N470"/>
  <c r="H471"/>
  <c r="L471" s="1"/>
  <c r="I471" l="1"/>
  <c r="G472"/>
  <c r="J472" s="1"/>
  <c r="Q471" l="1"/>
  <c r="N471"/>
  <c r="H472"/>
  <c r="L472" s="1"/>
  <c r="I472" l="1"/>
  <c r="G473"/>
  <c r="J473" s="1"/>
  <c r="Q472" l="1"/>
  <c r="N472"/>
  <c r="H473"/>
  <c r="L473" s="1"/>
  <c r="I473" l="1"/>
  <c r="G474"/>
  <c r="J474" s="1"/>
  <c r="Q473" l="1"/>
  <c r="N473"/>
  <c r="H474"/>
  <c r="L474" s="1"/>
  <c r="I474" l="1"/>
  <c r="G475"/>
  <c r="J475" s="1"/>
  <c r="Q474" l="1"/>
  <c r="N474"/>
  <c r="H475"/>
  <c r="L475" s="1"/>
  <c r="I475" l="1"/>
  <c r="G476"/>
  <c r="J476" s="1"/>
  <c r="Q475" l="1"/>
  <c r="N475"/>
  <c r="H476"/>
  <c r="L476" s="1"/>
  <c r="I476" l="1"/>
  <c r="G477"/>
  <c r="J477" s="1"/>
  <c r="Q476" l="1"/>
  <c r="N476"/>
  <c r="H477"/>
  <c r="L477" s="1"/>
  <c r="I477" l="1"/>
  <c r="G478"/>
  <c r="J478" s="1"/>
  <c r="Q477" l="1"/>
  <c r="N477"/>
  <c r="H478"/>
  <c r="L478" s="1"/>
  <c r="I478" l="1"/>
  <c r="G479"/>
  <c r="J479" s="1"/>
  <c r="Q478" l="1"/>
  <c r="N478"/>
  <c r="H479"/>
  <c r="L479" s="1"/>
  <c r="I479" l="1"/>
  <c r="G480"/>
  <c r="J480" s="1"/>
  <c r="Q479" l="1"/>
  <c r="N479"/>
  <c r="H480"/>
  <c r="L480" s="1"/>
  <c r="I480" l="1"/>
  <c r="G481"/>
  <c r="J481" s="1"/>
  <c r="Q480" l="1"/>
  <c r="N480"/>
  <c r="H481"/>
  <c r="L481" s="1"/>
  <c r="I481" l="1"/>
  <c r="G482"/>
  <c r="J482" s="1"/>
  <c r="Q481" l="1"/>
  <c r="N481"/>
  <c r="H482"/>
  <c r="L482" s="1"/>
  <c r="I482" l="1"/>
  <c r="G483"/>
  <c r="J483" s="1"/>
  <c r="Q482" l="1"/>
  <c r="N482"/>
  <c r="H483"/>
  <c r="L483" s="1"/>
  <c r="I483" l="1"/>
  <c r="G484"/>
  <c r="J484" s="1"/>
  <c r="Q483" l="1"/>
  <c r="N483"/>
  <c r="H484"/>
  <c r="L484" s="1"/>
  <c r="I484" l="1"/>
  <c r="G485"/>
  <c r="J485" s="1"/>
  <c r="Q484" l="1"/>
  <c r="N484"/>
  <c r="H485"/>
  <c r="L485" s="1"/>
  <c r="I485" l="1"/>
  <c r="G486"/>
  <c r="J486" s="1"/>
  <c r="Q485" l="1"/>
  <c r="N485"/>
  <c r="H486"/>
  <c r="L486" s="1"/>
  <c r="I486" l="1"/>
  <c r="G487"/>
  <c r="J487" s="1"/>
  <c r="Q486" l="1"/>
  <c r="N486"/>
  <c r="H487"/>
  <c r="L487" s="1"/>
  <c r="I487" l="1"/>
  <c r="G488"/>
  <c r="J488" s="1"/>
  <c r="Q487" l="1"/>
  <c r="N487"/>
  <c r="H488"/>
  <c r="L488" s="1"/>
  <c r="I488" l="1"/>
  <c r="G489"/>
  <c r="J489" s="1"/>
  <c r="Q488" l="1"/>
  <c r="N488"/>
  <c r="H489"/>
  <c r="L489" s="1"/>
  <c r="I489" l="1"/>
  <c r="G490"/>
  <c r="J490" s="1"/>
  <c r="Q489" l="1"/>
  <c r="N489"/>
  <c r="H490"/>
  <c r="L490" s="1"/>
  <c r="G491" l="1"/>
  <c r="J491" s="1"/>
  <c r="I490"/>
  <c r="Q490" l="1"/>
  <c r="N490"/>
  <c r="H491"/>
  <c r="L491" s="1"/>
  <c r="G492" l="1"/>
  <c r="J492" s="1"/>
  <c r="I491"/>
  <c r="Q491" l="1"/>
  <c r="R491" s="1"/>
  <c r="N491"/>
  <c r="O491" s="1"/>
  <c r="H492"/>
  <c r="L492" s="1"/>
  <c r="I492" l="1"/>
  <c r="G493"/>
  <c r="J493" s="1"/>
  <c r="Q492" l="1"/>
  <c r="R492" s="1"/>
  <c r="S492" s="1"/>
  <c r="N492"/>
  <c r="O492" s="1"/>
  <c r="P492" s="1"/>
  <c r="H493"/>
  <c r="L493" s="1"/>
  <c r="I493" l="1"/>
  <c r="G494"/>
  <c r="J494" s="1"/>
  <c r="Q493" l="1"/>
  <c r="N493"/>
  <c r="H494"/>
  <c r="L494" s="1"/>
  <c r="I494" l="1"/>
  <c r="G495"/>
  <c r="J495" s="1"/>
  <c r="Q494" l="1"/>
  <c r="N494"/>
  <c r="H495"/>
  <c r="L495" s="1"/>
  <c r="I495" l="1"/>
  <c r="G496"/>
  <c r="J496" s="1"/>
  <c r="Q495" l="1"/>
  <c r="R495" s="1"/>
  <c r="S495" s="1"/>
  <c r="N495"/>
  <c r="O495" s="1"/>
  <c r="P495" s="1"/>
  <c r="H496"/>
  <c r="L496" s="1"/>
  <c r="I496" l="1"/>
  <c r="G497"/>
  <c r="J497" s="1"/>
  <c r="Q496" l="1"/>
  <c r="N496"/>
  <c r="H497"/>
  <c r="L497" s="1"/>
  <c r="I497" l="1"/>
  <c r="G498"/>
  <c r="J498" s="1"/>
  <c r="Q497" l="1"/>
  <c r="N497"/>
  <c r="H498"/>
  <c r="L498" s="1"/>
  <c r="I498" l="1"/>
  <c r="G499"/>
  <c r="J499" s="1"/>
  <c r="Q498" l="1"/>
  <c r="N498"/>
  <c r="H499"/>
  <c r="L499" s="1"/>
  <c r="I499" l="1"/>
  <c r="G500"/>
  <c r="J500" s="1"/>
  <c r="Q499" l="1"/>
  <c r="N499"/>
  <c r="H500"/>
  <c r="L500" s="1"/>
  <c r="I500" l="1"/>
  <c r="G501"/>
  <c r="J501" s="1"/>
  <c r="Q500" l="1"/>
  <c r="N500"/>
  <c r="H501"/>
  <c r="L501" s="1"/>
  <c r="I501" l="1"/>
  <c r="G502"/>
  <c r="J502" s="1"/>
  <c r="Q501" l="1"/>
  <c r="N501"/>
  <c r="H502"/>
  <c r="L502" s="1"/>
  <c r="I502" l="1"/>
  <c r="G503"/>
  <c r="J503" s="1"/>
  <c r="Q502" l="1"/>
  <c r="N502"/>
  <c r="H503"/>
  <c r="L503" s="1"/>
  <c r="I503" l="1"/>
  <c r="G504"/>
  <c r="J504" s="1"/>
  <c r="Q503" l="1"/>
  <c r="N503"/>
  <c r="H504"/>
  <c r="L504" s="1"/>
  <c r="I504" l="1"/>
  <c r="G505"/>
  <c r="J505" s="1"/>
  <c r="Q504" l="1"/>
  <c r="N504"/>
  <c r="H505"/>
  <c r="L505" s="1"/>
  <c r="I505" l="1"/>
  <c r="G506"/>
  <c r="J506" s="1"/>
  <c r="Q505" l="1"/>
  <c r="N505"/>
  <c r="H506"/>
  <c r="L506" s="1"/>
  <c r="I506" l="1"/>
  <c r="G507"/>
  <c r="J507" s="1"/>
  <c r="Q506" l="1"/>
  <c r="N506"/>
  <c r="H507"/>
  <c r="L507" s="1"/>
  <c r="I507" l="1"/>
  <c r="G508"/>
  <c r="J508" s="1"/>
  <c r="Q507" l="1"/>
  <c r="N507"/>
  <c r="H508"/>
  <c r="L508" s="1"/>
  <c r="I508" l="1"/>
  <c r="G509"/>
  <c r="J509" s="1"/>
  <c r="Q508" l="1"/>
  <c r="N508"/>
  <c r="H509"/>
  <c r="L509" s="1"/>
  <c r="I509" l="1"/>
  <c r="G510"/>
  <c r="J510" s="1"/>
  <c r="Q509" l="1"/>
  <c r="N509"/>
  <c r="H510"/>
  <c r="L510" s="1"/>
  <c r="I510" l="1"/>
  <c r="G511"/>
  <c r="J511" s="1"/>
  <c r="Q510" l="1"/>
  <c r="N510"/>
  <c r="H511"/>
  <c r="L511" s="1"/>
  <c r="I511" l="1"/>
  <c r="G512"/>
  <c r="J512" s="1"/>
  <c r="Q511" l="1"/>
  <c r="N511"/>
  <c r="H512"/>
  <c r="L512" s="1"/>
  <c r="I512" l="1"/>
  <c r="G513"/>
  <c r="J513" s="1"/>
  <c r="Q512" l="1"/>
  <c r="N512"/>
  <c r="H513"/>
  <c r="L513" s="1"/>
  <c r="I513" l="1"/>
  <c r="G514"/>
  <c r="J514" s="1"/>
  <c r="Q513" l="1"/>
  <c r="N513"/>
  <c r="H514"/>
  <c r="L514" s="1"/>
  <c r="I514" l="1"/>
  <c r="G515"/>
  <c r="J515" s="1"/>
  <c r="Q514" l="1"/>
  <c r="N514"/>
  <c r="H515"/>
  <c r="L515" s="1"/>
  <c r="I515" l="1"/>
  <c r="G516"/>
  <c r="J516" s="1"/>
  <c r="Q515" l="1"/>
  <c r="N515"/>
  <c r="H516"/>
  <c r="L516" s="1"/>
  <c r="I516" l="1"/>
  <c r="G517"/>
  <c r="J517" s="1"/>
  <c r="Q516" l="1"/>
  <c r="N516"/>
  <c r="H517"/>
  <c r="L517" s="1"/>
  <c r="I517" l="1"/>
  <c r="G518"/>
  <c r="J518" s="1"/>
  <c r="Q517" l="1"/>
  <c r="N517"/>
  <c r="H518"/>
  <c r="L518" s="1"/>
  <c r="I518" l="1"/>
  <c r="G519"/>
  <c r="J519" s="1"/>
  <c r="Q518" l="1"/>
  <c r="N518"/>
  <c r="H519"/>
  <c r="L519" s="1"/>
  <c r="I519" l="1"/>
  <c r="G520"/>
  <c r="J520" s="1"/>
  <c r="Q519" l="1"/>
  <c r="N519"/>
  <c r="H520"/>
  <c r="L520" s="1"/>
  <c r="I520" l="1"/>
  <c r="G521"/>
  <c r="J521" s="1"/>
  <c r="Q520" l="1"/>
  <c r="N520"/>
  <c r="H521"/>
  <c r="L521" s="1"/>
  <c r="G522" l="1"/>
  <c r="J522" s="1"/>
  <c r="I521"/>
  <c r="Q521" l="1"/>
  <c r="N521"/>
  <c r="H522"/>
  <c r="L522" s="1"/>
  <c r="G523" l="1"/>
  <c r="J523" s="1"/>
  <c r="I522"/>
  <c r="Q522" l="1"/>
  <c r="R522" s="1"/>
  <c r="S522" s="1"/>
  <c r="N522"/>
  <c r="O522" s="1"/>
  <c r="P522" s="1"/>
  <c r="H523"/>
  <c r="L523" s="1"/>
  <c r="I523" l="1"/>
  <c r="G524"/>
  <c r="J524" s="1"/>
  <c r="Q523" l="1"/>
  <c r="R523" s="1"/>
  <c r="N523"/>
  <c r="O523" s="1"/>
  <c r="H524"/>
  <c r="L524" s="1"/>
  <c r="I524" l="1"/>
  <c r="G525"/>
  <c r="J525" s="1"/>
  <c r="Q524" l="1"/>
  <c r="N524"/>
  <c r="H525"/>
  <c r="L525" s="1"/>
  <c r="I525" l="1"/>
  <c r="G526"/>
  <c r="J526" s="1"/>
  <c r="Q525" l="1"/>
  <c r="N525"/>
  <c r="H526"/>
  <c r="L526" s="1"/>
  <c r="I526" l="1"/>
  <c r="G527"/>
  <c r="J527" s="1"/>
  <c r="Q526" l="1"/>
  <c r="R526" s="1"/>
  <c r="N526"/>
  <c r="O526" s="1"/>
  <c r="H527"/>
  <c r="L527" s="1"/>
  <c r="I527" l="1"/>
  <c r="G528"/>
  <c r="J528" s="1"/>
  <c r="Q527" l="1"/>
  <c r="N527"/>
  <c r="H528"/>
  <c r="L528" s="1"/>
  <c r="I528" l="1"/>
  <c r="G529"/>
  <c r="J529" s="1"/>
  <c r="Q528" l="1"/>
  <c r="N528"/>
  <c r="H529"/>
  <c r="L529" s="1"/>
  <c r="I529" l="1"/>
  <c r="G530"/>
  <c r="J530" s="1"/>
  <c r="Q529" l="1"/>
  <c r="N529"/>
  <c r="H530"/>
  <c r="L530" s="1"/>
  <c r="I530" l="1"/>
  <c r="G531"/>
  <c r="J531" s="1"/>
  <c r="Q530" l="1"/>
  <c r="N530"/>
  <c r="H531"/>
  <c r="L531" s="1"/>
  <c r="I531" l="1"/>
  <c r="G532"/>
  <c r="J532" s="1"/>
  <c r="Q531" l="1"/>
  <c r="N531"/>
  <c r="H532"/>
  <c r="L532" s="1"/>
  <c r="I532" l="1"/>
  <c r="G533"/>
  <c r="J533" s="1"/>
  <c r="Q532" l="1"/>
  <c r="N532"/>
  <c r="H533"/>
  <c r="L533" s="1"/>
  <c r="I533" l="1"/>
  <c r="G534"/>
  <c r="J534" s="1"/>
  <c r="Q533" l="1"/>
  <c r="N533"/>
  <c r="H534"/>
  <c r="L534" s="1"/>
  <c r="I534" l="1"/>
  <c r="G535"/>
  <c r="J535" s="1"/>
  <c r="Q534" l="1"/>
  <c r="N534"/>
  <c r="H535"/>
  <c r="L535" s="1"/>
  <c r="I535" l="1"/>
  <c r="G536"/>
  <c r="J536" s="1"/>
  <c r="Q535" l="1"/>
  <c r="N535"/>
  <c r="H536"/>
  <c r="L536" s="1"/>
  <c r="I536" l="1"/>
  <c r="G537"/>
  <c r="J537" s="1"/>
  <c r="Q536" l="1"/>
  <c r="N536"/>
  <c r="H537"/>
  <c r="L537" s="1"/>
  <c r="I537" l="1"/>
  <c r="G538"/>
  <c r="J538" s="1"/>
  <c r="Q537" l="1"/>
  <c r="N537"/>
  <c r="H538"/>
  <c r="L538" s="1"/>
  <c r="I538" l="1"/>
  <c r="G539"/>
  <c r="J539" s="1"/>
  <c r="Q538" l="1"/>
  <c r="N538"/>
  <c r="H539"/>
  <c r="L539" s="1"/>
  <c r="I539" l="1"/>
  <c r="G540"/>
  <c r="J540" s="1"/>
  <c r="Q539" l="1"/>
  <c r="N539"/>
  <c r="H540"/>
  <c r="L540" s="1"/>
  <c r="I540" l="1"/>
  <c r="G541"/>
  <c r="J541" s="1"/>
  <c r="Q540" l="1"/>
  <c r="N540"/>
  <c r="H541"/>
  <c r="L541" s="1"/>
  <c r="I541" l="1"/>
  <c r="G542"/>
  <c r="J542" s="1"/>
  <c r="Q541" l="1"/>
  <c r="N541"/>
  <c r="H542"/>
  <c r="L542" s="1"/>
  <c r="I542" l="1"/>
  <c r="G543"/>
  <c r="J543" s="1"/>
  <c r="Q542" l="1"/>
  <c r="N542"/>
  <c r="H543"/>
  <c r="L543" s="1"/>
  <c r="I543" l="1"/>
  <c r="G544"/>
  <c r="J544" s="1"/>
  <c r="Q543" l="1"/>
  <c r="N543"/>
  <c r="H544"/>
  <c r="L544" s="1"/>
  <c r="I544" l="1"/>
  <c r="G545"/>
  <c r="J545" s="1"/>
  <c r="Q544" l="1"/>
  <c r="N544"/>
  <c r="H545"/>
  <c r="L545" s="1"/>
  <c r="I545" l="1"/>
  <c r="G546"/>
  <c r="J546" s="1"/>
  <c r="Q545" l="1"/>
  <c r="N545"/>
  <c r="H546"/>
  <c r="L546" s="1"/>
  <c r="I546" l="1"/>
  <c r="G547"/>
  <c r="J547" s="1"/>
  <c r="Q546" l="1"/>
  <c r="N546"/>
  <c r="H547"/>
  <c r="L547" s="1"/>
  <c r="I547" l="1"/>
  <c r="G548"/>
  <c r="J548" s="1"/>
  <c r="Q547" l="1"/>
  <c r="N547"/>
  <c r="H548"/>
  <c r="L548" s="1"/>
  <c r="I548" l="1"/>
  <c r="G549"/>
  <c r="J549" s="1"/>
  <c r="Q548" l="1"/>
  <c r="N548"/>
  <c r="H549"/>
  <c r="L549" s="1"/>
  <c r="I549" l="1"/>
  <c r="G550"/>
  <c r="J550" s="1"/>
  <c r="Q549" l="1"/>
  <c r="N549"/>
  <c r="H550"/>
  <c r="L550" s="1"/>
  <c r="I550" l="1"/>
  <c r="G551"/>
  <c r="J551" s="1"/>
  <c r="Q550" l="1"/>
  <c r="N550"/>
  <c r="H551"/>
  <c r="L551" s="1"/>
  <c r="G552" l="1"/>
  <c r="J552" s="1"/>
  <c r="I551"/>
  <c r="Q551" l="1"/>
  <c r="N551"/>
  <c r="H552"/>
  <c r="L552" s="1"/>
  <c r="G553" l="1"/>
  <c r="J553" s="1"/>
  <c r="I552"/>
  <c r="Q552" l="1"/>
  <c r="R552" s="1"/>
  <c r="S552" s="1"/>
  <c r="N552"/>
  <c r="O552" s="1"/>
  <c r="P552" s="1"/>
  <c r="H553"/>
  <c r="L553" s="1"/>
  <c r="I553" l="1"/>
  <c r="G554"/>
  <c r="J554" s="1"/>
  <c r="Q553" l="1"/>
  <c r="R553" s="1"/>
  <c r="N553"/>
  <c r="O553" s="1"/>
  <c r="H554"/>
  <c r="L554" s="1"/>
  <c r="I554" l="1"/>
  <c r="G555"/>
  <c r="J555" s="1"/>
  <c r="Q554" l="1"/>
  <c r="N554"/>
  <c r="H555"/>
  <c r="L555" s="1"/>
  <c r="I555" l="1"/>
  <c r="G556"/>
  <c r="J556" s="1"/>
  <c r="Q555" l="1"/>
  <c r="N555"/>
  <c r="H556"/>
  <c r="L556" s="1"/>
  <c r="I556" l="1"/>
  <c r="G557"/>
  <c r="J557" s="1"/>
  <c r="Q556" l="1"/>
  <c r="R556" s="1"/>
  <c r="N556"/>
  <c r="O556" s="1"/>
  <c r="H557"/>
  <c r="L557" s="1"/>
  <c r="I557" l="1"/>
  <c r="G558"/>
  <c r="J558" s="1"/>
  <c r="Q557" l="1"/>
  <c r="N557"/>
  <c r="H558"/>
  <c r="L558" s="1"/>
  <c r="I558" l="1"/>
  <c r="G559"/>
  <c r="J559" s="1"/>
  <c r="Q558" l="1"/>
  <c r="N558"/>
  <c r="H559"/>
  <c r="L559" s="1"/>
  <c r="I559" l="1"/>
  <c r="G560"/>
  <c r="J560" s="1"/>
  <c r="Q559" l="1"/>
  <c r="N559"/>
  <c r="H560"/>
  <c r="L560" s="1"/>
  <c r="I560" l="1"/>
  <c r="G561"/>
  <c r="J561" s="1"/>
  <c r="Q560" l="1"/>
  <c r="N560"/>
  <c r="H561"/>
  <c r="L561" s="1"/>
  <c r="I561" l="1"/>
  <c r="G562"/>
  <c r="J562" s="1"/>
  <c r="Q561" l="1"/>
  <c r="N561"/>
  <c r="H562"/>
  <c r="L562" s="1"/>
  <c r="I562" l="1"/>
  <c r="G563"/>
  <c r="J563" s="1"/>
  <c r="Q562" l="1"/>
  <c r="N562"/>
  <c r="H563"/>
  <c r="L563" s="1"/>
  <c r="I563" l="1"/>
  <c r="G564"/>
  <c r="J564" s="1"/>
  <c r="Q563" l="1"/>
  <c r="N563"/>
  <c r="H564"/>
  <c r="L564" s="1"/>
  <c r="I564" l="1"/>
  <c r="G565"/>
  <c r="J565" s="1"/>
  <c r="Q564" l="1"/>
  <c r="N564"/>
  <c r="H565"/>
  <c r="L565" s="1"/>
  <c r="I565" l="1"/>
  <c r="G566"/>
  <c r="J566" s="1"/>
  <c r="Q565" l="1"/>
  <c r="N565"/>
  <c r="H566"/>
  <c r="L566" s="1"/>
  <c r="I566" l="1"/>
  <c r="G567"/>
  <c r="J567" s="1"/>
  <c r="Q566" l="1"/>
  <c r="N566"/>
  <c r="H567"/>
  <c r="L567" s="1"/>
  <c r="I567" l="1"/>
  <c r="G568"/>
  <c r="J568" s="1"/>
  <c r="Q567" l="1"/>
  <c r="N567"/>
  <c r="H568"/>
  <c r="L568" s="1"/>
  <c r="I568" l="1"/>
  <c r="G569"/>
  <c r="J569" s="1"/>
  <c r="Q568" l="1"/>
  <c r="N568"/>
  <c r="H569"/>
  <c r="L569" s="1"/>
  <c r="I569" l="1"/>
  <c r="G570"/>
  <c r="J570" s="1"/>
  <c r="Q569" l="1"/>
  <c r="N569"/>
  <c r="H570"/>
  <c r="L570" s="1"/>
  <c r="I570" l="1"/>
  <c r="G571"/>
  <c r="J571" s="1"/>
  <c r="Q570" l="1"/>
  <c r="N570"/>
  <c r="H571"/>
  <c r="L571" s="1"/>
  <c r="I571" l="1"/>
  <c r="G572"/>
  <c r="J572" s="1"/>
  <c r="Q571" l="1"/>
  <c r="N571"/>
  <c r="H572"/>
  <c r="L572" s="1"/>
  <c r="I572" l="1"/>
  <c r="G573"/>
  <c r="J573" s="1"/>
  <c r="Q572" l="1"/>
  <c r="N572"/>
  <c r="H573"/>
  <c r="L573" s="1"/>
  <c r="I573" l="1"/>
  <c r="G574"/>
  <c r="J574" s="1"/>
  <c r="Q573" l="1"/>
  <c r="N573"/>
  <c r="H574"/>
  <c r="L574" s="1"/>
  <c r="I574" l="1"/>
  <c r="G575"/>
  <c r="J575" s="1"/>
  <c r="Q574" l="1"/>
  <c r="N574"/>
  <c r="H575"/>
  <c r="L575" s="1"/>
  <c r="I575" l="1"/>
  <c r="G576"/>
  <c r="J576" s="1"/>
  <c r="Q575" l="1"/>
  <c r="N575"/>
  <c r="H576"/>
  <c r="L576" s="1"/>
  <c r="I576" l="1"/>
  <c r="G577"/>
  <c r="J577" s="1"/>
  <c r="Q576" l="1"/>
  <c r="N576"/>
  <c r="H577"/>
  <c r="L577" s="1"/>
  <c r="I577" l="1"/>
  <c r="G578"/>
  <c r="J578" s="1"/>
  <c r="Q577" l="1"/>
  <c r="N577"/>
  <c r="H578"/>
  <c r="L578" s="1"/>
  <c r="I578" l="1"/>
  <c r="G579"/>
  <c r="J579" s="1"/>
  <c r="Q578" l="1"/>
  <c r="N578"/>
  <c r="H579"/>
  <c r="L579" s="1"/>
  <c r="I579" l="1"/>
  <c r="G580"/>
  <c r="J580" s="1"/>
  <c r="Q579" l="1"/>
  <c r="N579"/>
  <c r="H580"/>
  <c r="L580" s="1"/>
  <c r="I580" l="1"/>
  <c r="G581"/>
  <c r="J581" s="1"/>
  <c r="Q580" l="1"/>
  <c r="N580"/>
  <c r="H581"/>
  <c r="L581" s="1"/>
  <c r="I581" l="1"/>
  <c r="G582"/>
  <c r="J582" s="1"/>
  <c r="Q581" l="1"/>
  <c r="N581"/>
  <c r="H582"/>
  <c r="L582" s="1"/>
  <c r="G583" l="1"/>
  <c r="J583" s="1"/>
  <c r="I582"/>
  <c r="Q582" l="1"/>
  <c r="N582"/>
  <c r="H583"/>
  <c r="L583" s="1"/>
  <c r="G584" l="1"/>
  <c r="J584" s="1"/>
  <c r="I583"/>
  <c r="Q583" l="1"/>
  <c r="R583" s="1"/>
  <c r="N583"/>
  <c r="O583" s="1"/>
  <c r="H584"/>
  <c r="L584" s="1"/>
  <c r="I584" l="1"/>
  <c r="G585"/>
  <c r="J585" s="1"/>
  <c r="Q584" l="1"/>
  <c r="R584" s="1"/>
  <c r="S584" s="1"/>
  <c r="N584"/>
  <c r="O584" s="1"/>
  <c r="P584" s="1"/>
  <c r="H585"/>
  <c r="L585" s="1"/>
  <c r="I585" l="1"/>
  <c r="G586"/>
  <c r="J586" s="1"/>
  <c r="Q585" l="1"/>
  <c r="N585"/>
  <c r="H586"/>
  <c r="L586" s="1"/>
  <c r="I586" l="1"/>
  <c r="G587"/>
  <c r="J587" s="1"/>
  <c r="Q586" l="1"/>
  <c r="N586"/>
  <c r="H587"/>
  <c r="L587" s="1"/>
  <c r="I587" l="1"/>
  <c r="G588"/>
  <c r="J588" s="1"/>
  <c r="Q587" l="1"/>
  <c r="R587" s="1"/>
  <c r="S587" s="1"/>
  <c r="N587"/>
  <c r="O587" s="1"/>
  <c r="P587" s="1"/>
  <c r="H588"/>
  <c r="L588" s="1"/>
  <c r="I588" l="1"/>
  <c r="G589"/>
  <c r="J589" s="1"/>
  <c r="Q588" l="1"/>
  <c r="N588"/>
  <c r="H589"/>
  <c r="L589" s="1"/>
  <c r="I589" l="1"/>
  <c r="G590"/>
  <c r="J590" s="1"/>
  <c r="Q589" l="1"/>
  <c r="N589"/>
  <c r="H590"/>
  <c r="L590" s="1"/>
  <c r="I590" l="1"/>
  <c r="G591"/>
  <c r="J591" s="1"/>
  <c r="Q590" l="1"/>
  <c r="N590"/>
  <c r="H591"/>
  <c r="L591" s="1"/>
  <c r="I591" l="1"/>
  <c r="G592"/>
  <c r="J592" s="1"/>
  <c r="Q591" l="1"/>
  <c r="N591"/>
  <c r="H592"/>
  <c r="L592" s="1"/>
  <c r="I592" l="1"/>
  <c r="G593"/>
  <c r="J593" s="1"/>
  <c r="Q592" l="1"/>
  <c r="N592"/>
  <c r="H593"/>
  <c r="L593" s="1"/>
  <c r="I593" l="1"/>
  <c r="G594"/>
  <c r="J594" s="1"/>
  <c r="Q593" l="1"/>
  <c r="N593"/>
  <c r="H594"/>
  <c r="L594" s="1"/>
  <c r="I594" l="1"/>
  <c r="G595"/>
  <c r="J595" s="1"/>
  <c r="Q594" l="1"/>
  <c r="N594"/>
  <c r="H595"/>
  <c r="L595" s="1"/>
  <c r="I595" l="1"/>
  <c r="G596"/>
  <c r="J596" s="1"/>
  <c r="Q595" l="1"/>
  <c r="N595"/>
  <c r="H596"/>
  <c r="L596" s="1"/>
  <c r="I596" l="1"/>
  <c r="G597"/>
  <c r="J597" s="1"/>
  <c r="Q596" l="1"/>
  <c r="N596"/>
  <c r="H597"/>
  <c r="L597" s="1"/>
  <c r="I597" l="1"/>
  <c r="G598"/>
  <c r="J598" s="1"/>
  <c r="Q597" l="1"/>
  <c r="N597"/>
  <c r="H598"/>
  <c r="L598" s="1"/>
  <c r="I598" l="1"/>
  <c r="G599"/>
  <c r="J599" s="1"/>
  <c r="Q598" l="1"/>
  <c r="N598"/>
  <c r="H599"/>
  <c r="L599" s="1"/>
  <c r="I599" l="1"/>
  <c r="G600"/>
  <c r="J600" s="1"/>
  <c r="Q599" l="1"/>
  <c r="N599"/>
  <c r="H600"/>
  <c r="L600" s="1"/>
  <c r="I600" l="1"/>
  <c r="G601"/>
  <c r="J601" s="1"/>
  <c r="Q600" l="1"/>
  <c r="N600"/>
  <c r="H601"/>
  <c r="L601" s="1"/>
  <c r="I601" l="1"/>
  <c r="G602"/>
  <c r="J602" s="1"/>
  <c r="Q601" l="1"/>
  <c r="N601"/>
  <c r="H602"/>
  <c r="L602" s="1"/>
  <c r="I602" l="1"/>
  <c r="G603"/>
  <c r="J603" s="1"/>
  <c r="Q602" l="1"/>
  <c r="N602"/>
  <c r="H603"/>
  <c r="L603" s="1"/>
  <c r="I603" l="1"/>
  <c r="G604"/>
  <c r="J604" s="1"/>
  <c r="Q603" l="1"/>
  <c r="N603"/>
  <c r="H604"/>
  <c r="L604" s="1"/>
  <c r="I604" l="1"/>
  <c r="G605"/>
  <c r="J605" s="1"/>
  <c r="Q604" l="1"/>
  <c r="N604"/>
  <c r="H605"/>
  <c r="L605" s="1"/>
  <c r="I605" l="1"/>
  <c r="G606"/>
  <c r="J606" s="1"/>
  <c r="Q605" l="1"/>
  <c r="N605"/>
  <c r="H606"/>
  <c r="L606" s="1"/>
  <c r="I606" l="1"/>
  <c r="G607"/>
  <c r="J607" s="1"/>
  <c r="Q606" l="1"/>
  <c r="N606"/>
  <c r="H607"/>
  <c r="L607" s="1"/>
  <c r="I607" l="1"/>
  <c r="G608"/>
  <c r="J608" s="1"/>
  <c r="Q607" l="1"/>
  <c r="N607"/>
  <c r="H608"/>
  <c r="L608" s="1"/>
  <c r="I608" l="1"/>
  <c r="G609"/>
  <c r="J609" s="1"/>
  <c r="Q608" l="1"/>
  <c r="N608"/>
  <c r="H609"/>
  <c r="L609" s="1"/>
  <c r="I609" l="1"/>
  <c r="G610"/>
  <c r="J610" s="1"/>
  <c r="Q609" l="1"/>
  <c r="N609"/>
  <c r="H610"/>
  <c r="L610" s="1"/>
  <c r="I610" l="1"/>
  <c r="G611"/>
  <c r="J611" s="1"/>
  <c r="Q610" l="1"/>
  <c r="N610"/>
  <c r="H611"/>
  <c r="L611" s="1"/>
  <c r="I611" l="1"/>
  <c r="G612"/>
  <c r="J612" s="1"/>
  <c r="Q611" l="1"/>
  <c r="N611"/>
  <c r="H612"/>
  <c r="L612" s="1"/>
  <c r="I612" l="1"/>
  <c r="G613"/>
  <c r="J613" s="1"/>
  <c r="Q612" l="1"/>
  <c r="N612"/>
  <c r="H613"/>
  <c r="L613" s="1"/>
  <c r="G614" l="1"/>
  <c r="J614" s="1"/>
  <c r="I613"/>
  <c r="Q613" l="1"/>
  <c r="R613" s="1"/>
  <c r="S613" s="1"/>
  <c r="N613"/>
  <c r="O613" s="1"/>
  <c r="P613" s="1"/>
  <c r="H614"/>
  <c r="L614" s="1"/>
  <c r="G615" l="1"/>
  <c r="J615" s="1"/>
  <c r="I614"/>
  <c r="Q614" l="1"/>
  <c r="R614" s="1"/>
  <c r="N614"/>
  <c r="O614" s="1"/>
  <c r="H615"/>
  <c r="L615" s="1"/>
  <c r="I615" l="1"/>
  <c r="G616"/>
  <c r="J616" s="1"/>
  <c r="Q615" l="1"/>
  <c r="N615"/>
  <c r="H616"/>
  <c r="L616" s="1"/>
  <c r="I616" l="1"/>
  <c r="G617"/>
  <c r="J617" s="1"/>
  <c r="Q616" l="1"/>
  <c r="N616"/>
  <c r="H617"/>
  <c r="L617" s="1"/>
  <c r="I617" l="1"/>
  <c r="G618"/>
  <c r="J618" s="1"/>
  <c r="Q617" l="1"/>
  <c r="R617" s="1"/>
  <c r="N617"/>
  <c r="O617" s="1"/>
  <c r="H618"/>
  <c r="L618" s="1"/>
  <c r="I618" l="1"/>
  <c r="G619"/>
  <c r="J619" s="1"/>
  <c r="Q618" l="1"/>
  <c r="N618"/>
  <c r="H619"/>
  <c r="L619" s="1"/>
  <c r="I619" l="1"/>
  <c r="G620"/>
  <c r="J620" s="1"/>
  <c r="Q619" l="1"/>
  <c r="N619"/>
  <c r="H620"/>
  <c r="L620" s="1"/>
  <c r="I620" l="1"/>
  <c r="G621"/>
  <c r="J621" s="1"/>
  <c r="Q620" l="1"/>
  <c r="N620"/>
  <c r="H621"/>
  <c r="L621" s="1"/>
  <c r="I621" l="1"/>
  <c r="G622"/>
  <c r="J622" s="1"/>
  <c r="Q621" l="1"/>
  <c r="N621"/>
  <c r="H622"/>
  <c r="L622" s="1"/>
  <c r="I622" l="1"/>
  <c r="G623"/>
  <c r="J623" s="1"/>
  <c r="Q622" l="1"/>
  <c r="N622"/>
  <c r="H623"/>
  <c r="L623" s="1"/>
  <c r="I623" l="1"/>
  <c r="G624"/>
  <c r="J624" s="1"/>
  <c r="Q623" l="1"/>
  <c r="N623"/>
  <c r="H624"/>
  <c r="L624" s="1"/>
  <c r="I624" l="1"/>
  <c r="G625"/>
  <c r="J625" s="1"/>
  <c r="Q624" l="1"/>
  <c r="N624"/>
  <c r="H625"/>
  <c r="L625" s="1"/>
  <c r="I625" l="1"/>
  <c r="G626"/>
  <c r="J626" s="1"/>
  <c r="Q625" l="1"/>
  <c r="N625"/>
  <c r="H626"/>
  <c r="L626" s="1"/>
  <c r="I626" l="1"/>
  <c r="G627"/>
  <c r="J627" s="1"/>
  <c r="Q626" l="1"/>
  <c r="N626"/>
  <c r="H627"/>
  <c r="L627" s="1"/>
  <c r="I627" l="1"/>
  <c r="G628"/>
  <c r="J628" s="1"/>
  <c r="Q627" l="1"/>
  <c r="N627"/>
  <c r="H628"/>
  <c r="L628" s="1"/>
  <c r="I628" l="1"/>
  <c r="G629"/>
  <c r="J629" s="1"/>
  <c r="Q628" l="1"/>
  <c r="N628"/>
  <c r="H629"/>
  <c r="L629" s="1"/>
  <c r="I629" l="1"/>
  <c r="G630"/>
  <c r="J630" s="1"/>
  <c r="Q629" l="1"/>
  <c r="N629"/>
  <c r="H630"/>
  <c r="L630" s="1"/>
  <c r="I630" l="1"/>
  <c r="G631"/>
  <c r="J631" s="1"/>
  <c r="Q630" l="1"/>
  <c r="N630"/>
  <c r="H631"/>
  <c r="L631" s="1"/>
  <c r="I631" l="1"/>
  <c r="G632"/>
  <c r="J632" s="1"/>
  <c r="Q631" l="1"/>
  <c r="N631"/>
  <c r="H632"/>
  <c r="L632" s="1"/>
  <c r="I632" l="1"/>
  <c r="G633"/>
  <c r="J633" s="1"/>
  <c r="Q632" l="1"/>
  <c r="N632"/>
  <c r="H633"/>
  <c r="L633" s="1"/>
  <c r="I633" l="1"/>
  <c r="G634"/>
  <c r="J634" s="1"/>
  <c r="Q633" l="1"/>
  <c r="N633"/>
  <c r="H634"/>
  <c r="L634" s="1"/>
  <c r="I634" l="1"/>
  <c r="G635"/>
  <c r="J635" s="1"/>
  <c r="Q634" l="1"/>
  <c r="N634"/>
  <c r="H635"/>
  <c r="L635" s="1"/>
  <c r="I635" l="1"/>
  <c r="G636"/>
  <c r="J636" s="1"/>
  <c r="Q635" l="1"/>
  <c r="N635"/>
  <c r="H636"/>
  <c r="L636" s="1"/>
  <c r="I636" l="1"/>
  <c r="G637"/>
  <c r="J637" s="1"/>
  <c r="Q636" l="1"/>
  <c r="N636"/>
  <c r="H637"/>
  <c r="L637" s="1"/>
  <c r="I637" l="1"/>
  <c r="G638"/>
  <c r="J638" s="1"/>
  <c r="Q637" l="1"/>
  <c r="N637"/>
  <c r="H638"/>
  <c r="L638" s="1"/>
  <c r="I638" l="1"/>
  <c r="G639"/>
  <c r="J639" s="1"/>
  <c r="Q638" l="1"/>
  <c r="N638"/>
  <c r="H639"/>
  <c r="L639" s="1"/>
  <c r="I639" l="1"/>
  <c r="G640"/>
  <c r="J640" s="1"/>
  <c r="Q639" l="1"/>
  <c r="N639"/>
  <c r="H640"/>
  <c r="L640" s="1"/>
  <c r="I640" l="1"/>
  <c r="G641"/>
  <c r="J641" s="1"/>
  <c r="Q640" l="1"/>
  <c r="N640"/>
  <c r="H641"/>
  <c r="L641" s="1"/>
  <c r="I641" l="1"/>
  <c r="G642"/>
  <c r="J642" s="1"/>
  <c r="Q641" l="1"/>
  <c r="N641"/>
  <c r="H642"/>
  <c r="L642" s="1"/>
  <c r="G643" l="1"/>
  <c r="J643" s="1"/>
  <c r="I642"/>
  <c r="Q642" l="1"/>
  <c r="N642"/>
  <c r="H643"/>
  <c r="L643" s="1"/>
  <c r="G644" l="1"/>
  <c r="J644" s="1"/>
  <c r="I643"/>
  <c r="Q643" l="1"/>
  <c r="N643"/>
  <c r="H644"/>
  <c r="L644" s="1"/>
  <c r="I644" l="1"/>
  <c r="G645"/>
  <c r="J645" s="1"/>
  <c r="Q644" l="1"/>
  <c r="R644" s="1"/>
  <c r="S644" s="1"/>
  <c r="N644"/>
  <c r="O644" s="1"/>
  <c r="P644" s="1"/>
  <c r="H645"/>
  <c r="L645" s="1"/>
  <c r="I645" l="1"/>
  <c r="G646"/>
  <c r="J646" s="1"/>
  <c r="Q645" l="1"/>
  <c r="R645" s="1"/>
  <c r="N645"/>
  <c r="O645" s="1"/>
  <c r="H646"/>
  <c r="L646" s="1"/>
  <c r="I646" l="1"/>
  <c r="G647"/>
  <c r="J647" s="1"/>
  <c r="Q646" l="1"/>
  <c r="N646"/>
  <c r="H647"/>
  <c r="L647" s="1"/>
  <c r="I647" l="1"/>
  <c r="G648"/>
  <c r="J648" s="1"/>
  <c r="Q647" l="1"/>
  <c r="N647"/>
  <c r="H648"/>
  <c r="L648" s="1"/>
  <c r="I648" l="1"/>
  <c r="G649"/>
  <c r="J649" s="1"/>
  <c r="Q648" l="1"/>
  <c r="R648" s="1"/>
  <c r="N648"/>
  <c r="O648" s="1"/>
  <c r="H649"/>
  <c r="L649" s="1"/>
  <c r="I649" l="1"/>
  <c r="G650"/>
  <c r="J650" s="1"/>
  <c r="Q649" l="1"/>
  <c r="N649"/>
  <c r="H650"/>
  <c r="L650" s="1"/>
  <c r="I650" l="1"/>
  <c r="G651"/>
  <c r="J651" s="1"/>
  <c r="Q650" l="1"/>
  <c r="N650"/>
  <c r="H651"/>
  <c r="L651" s="1"/>
  <c r="I651" l="1"/>
  <c r="G652"/>
  <c r="J652" s="1"/>
  <c r="Q651" l="1"/>
  <c r="N651"/>
  <c r="H652"/>
  <c r="L652" s="1"/>
  <c r="I652" l="1"/>
  <c r="G653"/>
  <c r="J653" s="1"/>
  <c r="Q652" l="1"/>
  <c r="N652"/>
  <c r="H653"/>
  <c r="L653" s="1"/>
  <c r="I653" l="1"/>
  <c r="G654"/>
  <c r="J654" s="1"/>
  <c r="Q653" l="1"/>
  <c r="N653"/>
  <c r="H654"/>
  <c r="L654" s="1"/>
  <c r="I654" l="1"/>
  <c r="G655"/>
  <c r="J655" s="1"/>
  <c r="Q654" l="1"/>
  <c r="N654"/>
  <c r="H655"/>
  <c r="L655" s="1"/>
  <c r="I655" l="1"/>
  <c r="G656"/>
  <c r="J656" s="1"/>
  <c r="Q655" l="1"/>
  <c r="N655"/>
  <c r="H656"/>
  <c r="L656" s="1"/>
  <c r="I656" l="1"/>
  <c r="G657"/>
  <c r="J657" s="1"/>
  <c r="Q656" l="1"/>
  <c r="N656"/>
  <c r="H657"/>
  <c r="L657" s="1"/>
  <c r="I657" l="1"/>
  <c r="G658"/>
  <c r="J658" s="1"/>
  <c r="Q657" l="1"/>
  <c r="N657"/>
  <c r="H658"/>
  <c r="L658" s="1"/>
  <c r="I658" l="1"/>
  <c r="G659"/>
  <c r="J659" s="1"/>
  <c r="Q658" l="1"/>
  <c r="N658"/>
  <c r="H659"/>
  <c r="L659" s="1"/>
  <c r="I659" l="1"/>
  <c r="G660"/>
  <c r="J660" s="1"/>
  <c r="Q659" l="1"/>
  <c r="N659"/>
  <c r="H660"/>
  <c r="L660" s="1"/>
  <c r="I660" l="1"/>
  <c r="G661"/>
  <c r="J661" s="1"/>
  <c r="Q660" l="1"/>
  <c r="N660"/>
  <c r="H661"/>
  <c r="L661" s="1"/>
  <c r="I661" l="1"/>
  <c r="G662"/>
  <c r="J662" s="1"/>
  <c r="Q661" l="1"/>
  <c r="N661"/>
  <c r="H662"/>
  <c r="L662" s="1"/>
  <c r="I662" l="1"/>
  <c r="G663"/>
  <c r="J663" s="1"/>
  <c r="Q662" l="1"/>
  <c r="N662"/>
  <c r="H663"/>
  <c r="L663" s="1"/>
  <c r="I663" l="1"/>
  <c r="G664"/>
  <c r="J664" s="1"/>
  <c r="Q663" l="1"/>
  <c r="N663"/>
  <c r="H664"/>
  <c r="L664" s="1"/>
  <c r="I664" l="1"/>
  <c r="G665"/>
  <c r="J665" s="1"/>
  <c r="Q664" l="1"/>
  <c r="N664"/>
  <c r="H665"/>
  <c r="L665" s="1"/>
  <c r="I665" l="1"/>
  <c r="G666"/>
  <c r="J666" s="1"/>
  <c r="Q665" l="1"/>
  <c r="N665"/>
  <c r="H666"/>
  <c r="L666" s="1"/>
  <c r="I666" l="1"/>
  <c r="G667"/>
  <c r="J667" s="1"/>
  <c r="Q666" l="1"/>
  <c r="N666"/>
  <c r="H667"/>
  <c r="L667" s="1"/>
  <c r="I667" l="1"/>
  <c r="G668"/>
  <c r="J668" s="1"/>
  <c r="Q667" l="1"/>
  <c r="N667"/>
  <c r="H668"/>
  <c r="L668" s="1"/>
  <c r="I668" l="1"/>
  <c r="G669"/>
  <c r="J669" s="1"/>
  <c r="Q668" l="1"/>
  <c r="N668"/>
  <c r="H669"/>
  <c r="L669" s="1"/>
  <c r="I669" l="1"/>
  <c r="G670"/>
  <c r="J670" s="1"/>
  <c r="Q669" l="1"/>
  <c r="N669"/>
  <c r="H670"/>
  <c r="L670" s="1"/>
  <c r="I670" l="1"/>
  <c r="G671"/>
  <c r="J671" s="1"/>
  <c r="Q670" l="1"/>
  <c r="N670"/>
  <c r="H671"/>
  <c r="L671" s="1"/>
  <c r="I671" l="1"/>
  <c r="G672"/>
  <c r="J672" s="1"/>
  <c r="Q671" l="1"/>
  <c r="N671"/>
  <c r="H672"/>
  <c r="L672" s="1"/>
  <c r="I672" l="1"/>
  <c r="G673"/>
  <c r="J673" s="1"/>
  <c r="Q672" l="1"/>
  <c r="N672"/>
  <c r="H673"/>
  <c r="L673" s="1"/>
  <c r="G674" l="1"/>
  <c r="J674" s="1"/>
  <c r="I673"/>
  <c r="Q673" l="1"/>
  <c r="N673"/>
  <c r="H674"/>
  <c r="L674" s="1"/>
  <c r="G675" l="1"/>
  <c r="J675" s="1"/>
  <c r="I674"/>
  <c r="Q674" l="1"/>
  <c r="N674"/>
  <c r="H675"/>
  <c r="L675" s="1"/>
  <c r="I675" l="1"/>
  <c r="G676"/>
  <c r="J676" s="1"/>
  <c r="Q675" l="1"/>
  <c r="R675" s="1"/>
  <c r="N675"/>
  <c r="O675" s="1"/>
  <c r="H676"/>
  <c r="L676" s="1"/>
  <c r="I676" l="1"/>
  <c r="G677"/>
  <c r="J677" s="1"/>
  <c r="Q676" l="1"/>
  <c r="R676" s="1"/>
  <c r="S676" s="1"/>
  <c r="N676"/>
  <c r="O676" s="1"/>
  <c r="P676" s="1"/>
  <c r="H677"/>
  <c r="L677" s="1"/>
  <c r="I677" l="1"/>
  <c r="G678"/>
  <c r="J678" s="1"/>
  <c r="Q677" l="1"/>
  <c r="N677"/>
  <c r="H678"/>
  <c r="L678" s="1"/>
  <c r="I678" l="1"/>
  <c r="G679"/>
  <c r="J679" s="1"/>
  <c r="Q678" l="1"/>
  <c r="N678"/>
  <c r="H679"/>
  <c r="L679" s="1"/>
  <c r="I679" l="1"/>
  <c r="G680"/>
  <c r="J680" s="1"/>
  <c r="Q679" l="1"/>
  <c r="R679" s="1"/>
  <c r="S679" s="1"/>
  <c r="N679"/>
  <c r="O679" s="1"/>
  <c r="P679" s="1"/>
  <c r="H680"/>
  <c r="L680" s="1"/>
  <c r="I680" l="1"/>
  <c r="G681"/>
  <c r="J681" s="1"/>
  <c r="Q680" l="1"/>
  <c r="N680"/>
  <c r="H681"/>
  <c r="L681" s="1"/>
  <c r="I681" l="1"/>
  <c r="G682"/>
  <c r="J682" s="1"/>
  <c r="Q681" l="1"/>
  <c r="N681"/>
  <c r="H682"/>
  <c r="L682" s="1"/>
  <c r="I682" l="1"/>
  <c r="G683"/>
  <c r="J683" s="1"/>
  <c r="Q682" l="1"/>
  <c r="N682"/>
  <c r="H683"/>
  <c r="L683" s="1"/>
  <c r="I683" l="1"/>
  <c r="G684"/>
  <c r="J684" s="1"/>
  <c r="Q683" l="1"/>
  <c r="N683"/>
  <c r="H684"/>
  <c r="L684" s="1"/>
  <c r="I684" l="1"/>
  <c r="G685"/>
  <c r="J685" s="1"/>
  <c r="Q684" l="1"/>
  <c r="N684"/>
  <c r="H685"/>
  <c r="L685" s="1"/>
  <c r="I685" l="1"/>
  <c r="G686"/>
  <c r="J686" s="1"/>
  <c r="Q685" l="1"/>
  <c r="N685"/>
  <c r="H686"/>
  <c r="L686" s="1"/>
  <c r="I686" l="1"/>
  <c r="G687"/>
  <c r="J687" s="1"/>
  <c r="Q686" l="1"/>
  <c r="N686"/>
  <c r="H687"/>
  <c r="L687" s="1"/>
  <c r="I687" l="1"/>
  <c r="G688"/>
  <c r="J688" s="1"/>
  <c r="Q687" l="1"/>
  <c r="N687"/>
  <c r="H688"/>
  <c r="L688" s="1"/>
  <c r="I688" l="1"/>
  <c r="G689"/>
  <c r="J689" s="1"/>
  <c r="Q688" l="1"/>
  <c r="N688"/>
  <c r="H689"/>
  <c r="L689" s="1"/>
  <c r="I689" l="1"/>
  <c r="G690"/>
  <c r="J690" s="1"/>
  <c r="Q689" l="1"/>
  <c r="N689"/>
  <c r="H690"/>
  <c r="L690" s="1"/>
  <c r="I690" l="1"/>
  <c r="G691"/>
  <c r="J691" s="1"/>
  <c r="Q690" l="1"/>
  <c r="N690"/>
  <c r="H691"/>
  <c r="L691" s="1"/>
  <c r="I691" l="1"/>
  <c r="G692"/>
  <c r="J692" s="1"/>
  <c r="Q691" l="1"/>
  <c r="N691"/>
  <c r="H692"/>
  <c r="L692" s="1"/>
  <c r="I692" l="1"/>
  <c r="G693"/>
  <c r="J693" s="1"/>
  <c r="Q692" l="1"/>
  <c r="N692"/>
  <c r="H693"/>
  <c r="L693" s="1"/>
  <c r="I693" l="1"/>
  <c r="G694"/>
  <c r="J694" s="1"/>
  <c r="Q693" l="1"/>
  <c r="N693"/>
  <c r="H694"/>
  <c r="L694" s="1"/>
  <c r="I694" l="1"/>
  <c r="G695"/>
  <c r="J695" s="1"/>
  <c r="Q694" l="1"/>
  <c r="N694"/>
  <c r="H695"/>
  <c r="L695" s="1"/>
  <c r="I695" l="1"/>
  <c r="G696"/>
  <c r="J696" s="1"/>
  <c r="Q695" l="1"/>
  <c r="N695"/>
  <c r="H696"/>
  <c r="L696" s="1"/>
  <c r="I696" l="1"/>
  <c r="G697"/>
  <c r="J697" s="1"/>
  <c r="Q696" l="1"/>
  <c r="N696"/>
  <c r="H697"/>
  <c r="L697" s="1"/>
  <c r="I697" l="1"/>
  <c r="G698"/>
  <c r="J698" s="1"/>
  <c r="Q697" l="1"/>
  <c r="N697"/>
  <c r="H698"/>
  <c r="L698" s="1"/>
  <c r="I698" l="1"/>
  <c r="G699"/>
  <c r="J699" s="1"/>
  <c r="Q698" l="1"/>
  <c r="N698"/>
  <c r="H699"/>
  <c r="L699" s="1"/>
  <c r="I699" l="1"/>
  <c r="G700"/>
  <c r="J700" s="1"/>
  <c r="Q699" l="1"/>
  <c r="N699"/>
  <c r="H700"/>
  <c r="L700" s="1"/>
  <c r="I700" l="1"/>
  <c r="G701"/>
  <c r="J701" s="1"/>
  <c r="Q700" l="1"/>
  <c r="N700"/>
  <c r="H701"/>
  <c r="L701" s="1"/>
  <c r="I701" l="1"/>
  <c r="G702"/>
  <c r="J702" s="1"/>
  <c r="Q701" l="1"/>
  <c r="N701"/>
  <c r="H702"/>
  <c r="L702" s="1"/>
  <c r="I702" l="1"/>
  <c r="G703"/>
  <c r="J703" s="1"/>
  <c r="Q702" l="1"/>
  <c r="N702"/>
  <c r="H703"/>
  <c r="L703" s="1"/>
  <c r="G704" l="1"/>
  <c r="J704" s="1"/>
  <c r="I703"/>
  <c r="Q703" l="1"/>
  <c r="N703"/>
  <c r="H704"/>
  <c r="L704" s="1"/>
  <c r="G705" l="1"/>
  <c r="J705" s="1"/>
  <c r="I704"/>
  <c r="Q704" l="1"/>
  <c r="R704" s="1"/>
  <c r="S704" s="1"/>
  <c r="N704"/>
  <c r="O704" s="1"/>
  <c r="P704" s="1"/>
  <c r="H705"/>
  <c r="L705" s="1"/>
  <c r="I705" l="1"/>
  <c r="G706"/>
  <c r="J706" s="1"/>
  <c r="Q705" l="1"/>
  <c r="R705" s="1"/>
  <c r="N705"/>
  <c r="O705" s="1"/>
  <c r="H706"/>
  <c r="L706" s="1"/>
  <c r="I706" l="1"/>
  <c r="G707"/>
  <c r="J707" s="1"/>
  <c r="Q706" l="1"/>
  <c r="N706"/>
  <c r="H707"/>
  <c r="L707" s="1"/>
  <c r="I707" l="1"/>
  <c r="G708"/>
  <c r="J708" s="1"/>
  <c r="Q707" l="1"/>
  <c r="N707"/>
  <c r="H708"/>
  <c r="L708" s="1"/>
  <c r="I708" l="1"/>
  <c r="G709"/>
  <c r="J709" s="1"/>
  <c r="Q708" l="1"/>
  <c r="R708" s="1"/>
  <c r="N708"/>
  <c r="O708" s="1"/>
  <c r="H709"/>
  <c r="L709" s="1"/>
  <c r="I709" l="1"/>
  <c r="G710"/>
  <c r="J710" s="1"/>
  <c r="Q709" l="1"/>
  <c r="N709"/>
  <c r="H710"/>
  <c r="L710" s="1"/>
  <c r="I710" l="1"/>
  <c r="G711"/>
  <c r="J711" s="1"/>
  <c r="Q710" l="1"/>
  <c r="N710"/>
  <c r="H711"/>
  <c r="L711" s="1"/>
  <c r="I711" l="1"/>
  <c r="G712"/>
  <c r="J712" s="1"/>
  <c r="Q711" l="1"/>
  <c r="N711"/>
  <c r="H712"/>
  <c r="L712" s="1"/>
  <c r="I712" l="1"/>
  <c r="G713"/>
  <c r="J713" s="1"/>
  <c r="Q712" l="1"/>
  <c r="N712"/>
  <c r="H713"/>
  <c r="L713" s="1"/>
  <c r="I713" l="1"/>
  <c r="G714"/>
  <c r="J714" s="1"/>
  <c r="Q713" l="1"/>
  <c r="N713"/>
  <c r="H714"/>
  <c r="L714" s="1"/>
  <c r="I714" l="1"/>
  <c r="G715"/>
  <c r="J715" s="1"/>
  <c r="Q714" l="1"/>
  <c r="N714"/>
  <c r="H715"/>
  <c r="L715" s="1"/>
  <c r="I715" l="1"/>
  <c r="G716"/>
  <c r="J716" s="1"/>
  <c r="Q715" l="1"/>
  <c r="N715"/>
  <c r="H716"/>
  <c r="L716" s="1"/>
  <c r="I716" l="1"/>
  <c r="G717"/>
  <c r="J717" s="1"/>
  <c r="Q716" l="1"/>
  <c r="N716"/>
  <c r="H717"/>
  <c r="L717" s="1"/>
  <c r="I717" l="1"/>
  <c r="G718"/>
  <c r="J718" s="1"/>
  <c r="Q717" l="1"/>
  <c r="N717"/>
  <c r="H718"/>
  <c r="L718" s="1"/>
  <c r="I718" l="1"/>
  <c r="G719"/>
  <c r="J719" s="1"/>
  <c r="Q718" l="1"/>
  <c r="N718"/>
  <c r="H719"/>
  <c r="L719" s="1"/>
  <c r="I719" l="1"/>
  <c r="G720"/>
  <c r="J720" s="1"/>
  <c r="Q719" l="1"/>
  <c r="N719"/>
  <c r="H720"/>
  <c r="L720" s="1"/>
  <c r="I720" l="1"/>
  <c r="G721"/>
  <c r="J721" s="1"/>
  <c r="Q720" l="1"/>
  <c r="N720"/>
  <c r="H721"/>
  <c r="L721" s="1"/>
  <c r="I721" l="1"/>
  <c r="G722"/>
  <c r="J722" s="1"/>
  <c r="Q721" l="1"/>
  <c r="N721"/>
  <c r="H722"/>
  <c r="L722" s="1"/>
  <c r="I722" l="1"/>
  <c r="G723"/>
  <c r="J723" s="1"/>
  <c r="Q722" l="1"/>
  <c r="N722"/>
  <c r="H723"/>
  <c r="L723" s="1"/>
  <c r="I723" l="1"/>
  <c r="G724"/>
  <c r="J724" s="1"/>
  <c r="Q723" l="1"/>
  <c r="N723"/>
  <c r="H724"/>
  <c r="L724" s="1"/>
  <c r="I724" l="1"/>
  <c r="G725"/>
  <c r="J725" s="1"/>
  <c r="Q724" l="1"/>
  <c r="N724"/>
  <c r="H725"/>
  <c r="L725" s="1"/>
  <c r="I725" l="1"/>
  <c r="G726"/>
  <c r="J726" s="1"/>
  <c r="Q725" l="1"/>
  <c r="N725"/>
  <c r="H726"/>
  <c r="L726" s="1"/>
  <c r="I726" l="1"/>
  <c r="G727"/>
  <c r="J727" s="1"/>
  <c r="Q726" l="1"/>
  <c r="N726"/>
  <c r="H727"/>
  <c r="L727" s="1"/>
  <c r="I727" l="1"/>
  <c r="G728"/>
  <c r="J728" s="1"/>
  <c r="Q727" l="1"/>
  <c r="N727"/>
  <c r="H728"/>
  <c r="L728" s="1"/>
  <c r="I728" l="1"/>
  <c r="G729"/>
  <c r="J729" s="1"/>
  <c r="Q728" l="1"/>
  <c r="N728"/>
  <c r="H729"/>
  <c r="L729" s="1"/>
  <c r="I729" l="1"/>
  <c r="G730"/>
  <c r="J730" s="1"/>
  <c r="Q729" l="1"/>
  <c r="N729"/>
  <c r="H730"/>
  <c r="L730" s="1"/>
  <c r="I730" l="1"/>
  <c r="G731"/>
  <c r="J731" s="1"/>
  <c r="Q730" l="1"/>
  <c r="N730"/>
  <c r="H731"/>
  <c r="L731" s="1"/>
  <c r="I731" l="1"/>
  <c r="G732"/>
  <c r="J732" s="1"/>
  <c r="Q731" l="1"/>
  <c r="N731"/>
  <c r="H732"/>
  <c r="L732" s="1"/>
  <c r="I732" l="1"/>
  <c r="G733"/>
  <c r="J733" s="1"/>
  <c r="Q732" l="1"/>
  <c r="N732"/>
  <c r="H733"/>
  <c r="L733" s="1"/>
  <c r="I733" l="1"/>
  <c r="G734"/>
  <c r="J734" s="1"/>
  <c r="Q733" l="1"/>
  <c r="N733"/>
  <c r="H734"/>
  <c r="L734" s="1"/>
  <c r="G735" l="1"/>
  <c r="J735" s="1"/>
  <c r="I734"/>
  <c r="Q734" l="1"/>
  <c r="N734"/>
  <c r="H735"/>
  <c r="L735" s="1"/>
  <c r="G736" l="1"/>
  <c r="J736" s="1"/>
  <c r="I735"/>
  <c r="Q735" l="1"/>
  <c r="R735" s="1"/>
  <c r="S735" s="1"/>
  <c r="N735"/>
  <c r="O735" s="1"/>
  <c r="P735" s="1"/>
  <c r="H736"/>
  <c r="L736" s="1"/>
  <c r="I736" l="1"/>
  <c r="G737"/>
  <c r="J737" s="1"/>
  <c r="Q736" l="1"/>
  <c r="R736" s="1"/>
  <c r="N736"/>
  <c r="O736" s="1"/>
  <c r="H737"/>
  <c r="L737" s="1"/>
  <c r="I737" l="1"/>
  <c r="G738"/>
  <c r="J738" s="1"/>
  <c r="Q737" l="1"/>
  <c r="N737"/>
  <c r="H738"/>
  <c r="L738" s="1"/>
  <c r="I738" l="1"/>
  <c r="G739"/>
  <c r="J739" s="1"/>
  <c r="Q738" l="1"/>
  <c r="N738"/>
  <c r="H739"/>
  <c r="L739" s="1"/>
  <c r="I739" l="1"/>
  <c r="G740"/>
  <c r="J740" s="1"/>
  <c r="Q739" l="1"/>
  <c r="R739" s="1"/>
  <c r="N739"/>
  <c r="O739" s="1"/>
  <c r="H740"/>
  <c r="L740" s="1"/>
  <c r="I740" l="1"/>
  <c r="G741"/>
  <c r="J741" s="1"/>
  <c r="Q740" l="1"/>
  <c r="N740"/>
  <c r="H741"/>
  <c r="L741" s="1"/>
  <c r="I741" l="1"/>
  <c r="G742"/>
  <c r="J742" s="1"/>
  <c r="Q741" l="1"/>
  <c r="N741"/>
  <c r="H742"/>
  <c r="L742" s="1"/>
  <c r="I742" l="1"/>
  <c r="G743"/>
  <c r="J743" s="1"/>
  <c r="Q742" l="1"/>
  <c r="N742"/>
  <c r="H743"/>
  <c r="L743" s="1"/>
  <c r="I743" l="1"/>
  <c r="G744"/>
  <c r="J744" s="1"/>
  <c r="Q743" l="1"/>
  <c r="N743"/>
  <c r="H744"/>
  <c r="L744" s="1"/>
  <c r="I744" l="1"/>
  <c r="G745"/>
  <c r="J745" s="1"/>
  <c r="Q744" l="1"/>
  <c r="N744"/>
  <c r="H745"/>
  <c r="L745" s="1"/>
  <c r="I745" l="1"/>
  <c r="G746"/>
  <c r="J746" s="1"/>
  <c r="Q745" l="1"/>
  <c r="N745"/>
  <c r="H746"/>
  <c r="L746" s="1"/>
  <c r="I746" l="1"/>
  <c r="G747"/>
  <c r="J747" s="1"/>
  <c r="Q746" l="1"/>
  <c r="N746"/>
  <c r="H747"/>
  <c r="L747" s="1"/>
  <c r="I747" l="1"/>
  <c r="G748"/>
  <c r="J748" s="1"/>
  <c r="Q747" l="1"/>
  <c r="N747"/>
  <c r="H748"/>
  <c r="L748" s="1"/>
  <c r="I748" l="1"/>
  <c r="G749"/>
  <c r="J749" s="1"/>
  <c r="Q748" l="1"/>
  <c r="N748"/>
  <c r="H749"/>
  <c r="L749" s="1"/>
  <c r="I749" l="1"/>
  <c r="G750"/>
  <c r="J750" s="1"/>
  <c r="Q749" l="1"/>
  <c r="N749"/>
  <c r="H750"/>
  <c r="L750" s="1"/>
  <c r="I750" l="1"/>
  <c r="G751"/>
  <c r="J751" s="1"/>
  <c r="Q750" l="1"/>
  <c r="N750"/>
  <c r="H751"/>
  <c r="L751" s="1"/>
  <c r="I751" l="1"/>
  <c r="G752"/>
  <c r="J752" s="1"/>
  <c r="Q751" l="1"/>
  <c r="N751"/>
  <c r="H752"/>
  <c r="L752" s="1"/>
  <c r="I752" l="1"/>
  <c r="G753"/>
  <c r="J753" s="1"/>
  <c r="Q752" l="1"/>
  <c r="N752"/>
  <c r="H753"/>
  <c r="L753" s="1"/>
  <c r="I753" l="1"/>
  <c r="G754"/>
  <c r="J754" s="1"/>
  <c r="Q753" l="1"/>
  <c r="N753"/>
  <c r="H754"/>
  <c r="L754" s="1"/>
  <c r="I754" l="1"/>
  <c r="G755"/>
  <c r="J755" s="1"/>
  <c r="Q754" l="1"/>
  <c r="N754"/>
  <c r="H755"/>
  <c r="L755" s="1"/>
  <c r="I755" l="1"/>
  <c r="G756"/>
  <c r="J756" s="1"/>
  <c r="Q755" l="1"/>
  <c r="N755"/>
  <c r="H756"/>
  <c r="L756" s="1"/>
  <c r="I756" l="1"/>
  <c r="G757"/>
  <c r="J757" s="1"/>
  <c r="Q756" l="1"/>
  <c r="N756"/>
  <c r="H757"/>
  <c r="L757" s="1"/>
  <c r="I757" l="1"/>
  <c r="G758"/>
  <c r="J758" s="1"/>
  <c r="Q757" l="1"/>
  <c r="N757"/>
  <c r="H758"/>
  <c r="L758" s="1"/>
  <c r="I758" l="1"/>
  <c r="G759"/>
  <c r="J759" s="1"/>
  <c r="Q758" l="1"/>
  <c r="N758"/>
  <c r="H759"/>
  <c r="L759" s="1"/>
  <c r="I759" l="1"/>
  <c r="G760"/>
  <c r="J760" s="1"/>
  <c r="Q759" l="1"/>
  <c r="N759"/>
  <c r="H760"/>
  <c r="L760" s="1"/>
  <c r="I760" l="1"/>
  <c r="G761"/>
  <c r="J761" s="1"/>
  <c r="Q760" l="1"/>
  <c r="N760"/>
  <c r="H761"/>
  <c r="L761" s="1"/>
  <c r="I761" l="1"/>
  <c r="G762"/>
  <c r="J762" s="1"/>
  <c r="Q761" l="1"/>
  <c r="N761"/>
  <c r="H762"/>
  <c r="L762" s="1"/>
  <c r="I762" l="1"/>
  <c r="G763"/>
  <c r="J763" s="1"/>
  <c r="Q762" l="1"/>
  <c r="N762"/>
  <c r="H763"/>
  <c r="L763" s="1"/>
  <c r="I763" l="1"/>
  <c r="G764"/>
  <c r="J764" s="1"/>
  <c r="Q763" l="1"/>
  <c r="N763"/>
  <c r="H764"/>
  <c r="L764" s="1"/>
  <c r="G765" l="1"/>
  <c r="J765" s="1"/>
  <c r="I764"/>
  <c r="Q764" l="1"/>
  <c r="N764"/>
  <c r="H765"/>
  <c r="L765" s="1"/>
  <c r="G766" l="1"/>
  <c r="J766" s="1"/>
  <c r="I765"/>
  <c r="Q765" l="1"/>
  <c r="R765" s="1"/>
  <c r="N765"/>
  <c r="O765" s="1"/>
  <c r="H766"/>
  <c r="L766" s="1"/>
  <c r="I766" l="1"/>
  <c r="G767"/>
  <c r="J767" s="1"/>
  <c r="Q766" l="1"/>
  <c r="R766" s="1"/>
  <c r="S766" s="1"/>
  <c r="N766"/>
  <c r="O766" s="1"/>
  <c r="P766" s="1"/>
  <c r="H767"/>
  <c r="L767" s="1"/>
  <c r="I767" l="1"/>
  <c r="G768"/>
  <c r="J768" s="1"/>
  <c r="Q767" l="1"/>
  <c r="N767"/>
  <c r="H768"/>
  <c r="L768" s="1"/>
  <c r="I768" l="1"/>
  <c r="G769"/>
  <c r="J769" s="1"/>
  <c r="Q768" l="1"/>
  <c r="N768"/>
  <c r="H769"/>
  <c r="L769" s="1"/>
  <c r="I769" l="1"/>
  <c r="G770"/>
  <c r="J770" s="1"/>
  <c r="Q769" l="1"/>
  <c r="R769" s="1"/>
  <c r="S769" s="1"/>
  <c r="N769"/>
  <c r="O769" s="1"/>
  <c r="P769" s="1"/>
  <c r="H770"/>
  <c r="L770" s="1"/>
  <c r="I770" l="1"/>
  <c r="G771"/>
  <c r="J771" s="1"/>
  <c r="Q770" l="1"/>
  <c r="N770"/>
  <c r="H771"/>
  <c r="L771" s="1"/>
  <c r="I771" l="1"/>
  <c r="G772"/>
  <c r="J772" s="1"/>
  <c r="Q771" l="1"/>
  <c r="N771"/>
  <c r="H772"/>
  <c r="L772" s="1"/>
  <c r="I772" l="1"/>
  <c r="G773"/>
  <c r="J773" s="1"/>
  <c r="Q772" l="1"/>
  <c r="N772"/>
  <c r="H773"/>
  <c r="L773" s="1"/>
  <c r="I773" l="1"/>
  <c r="G774"/>
  <c r="J774" s="1"/>
  <c r="Q773" l="1"/>
  <c r="N773"/>
  <c r="H774"/>
  <c r="L774" s="1"/>
  <c r="I774" l="1"/>
  <c r="G775"/>
  <c r="J775" s="1"/>
  <c r="Q774" l="1"/>
  <c r="N774"/>
  <c r="H775"/>
  <c r="L775" s="1"/>
  <c r="I775" l="1"/>
  <c r="G776"/>
  <c r="J776" s="1"/>
  <c r="Q775" l="1"/>
  <c r="N775"/>
  <c r="H776"/>
  <c r="L776" s="1"/>
  <c r="I776" l="1"/>
  <c r="G777"/>
  <c r="J777" s="1"/>
  <c r="Q776" l="1"/>
  <c r="N776"/>
  <c r="H777"/>
  <c r="L777" s="1"/>
  <c r="I777" l="1"/>
  <c r="G778"/>
  <c r="J778" s="1"/>
  <c r="Q777" l="1"/>
  <c r="N777"/>
  <c r="H778"/>
  <c r="L778" s="1"/>
  <c r="I778" l="1"/>
  <c r="G779"/>
  <c r="J779" s="1"/>
  <c r="Q778" l="1"/>
  <c r="N778"/>
  <c r="H779"/>
  <c r="L779" s="1"/>
  <c r="I779" l="1"/>
  <c r="G780"/>
  <c r="J780" s="1"/>
  <c r="Q779" l="1"/>
  <c r="N779"/>
  <c r="H780"/>
  <c r="L780" s="1"/>
  <c r="I780" l="1"/>
  <c r="G781"/>
  <c r="J781" s="1"/>
  <c r="Q780" l="1"/>
  <c r="N780"/>
  <c r="H781"/>
  <c r="L781" s="1"/>
  <c r="I781" l="1"/>
  <c r="G782"/>
  <c r="J782" s="1"/>
  <c r="Q781" l="1"/>
  <c r="N781"/>
  <c r="H782"/>
  <c r="L782" s="1"/>
  <c r="I782" l="1"/>
  <c r="G783"/>
  <c r="J783" s="1"/>
  <c r="Q782" l="1"/>
  <c r="N782"/>
  <c r="H783"/>
  <c r="L783" s="1"/>
  <c r="I783" l="1"/>
  <c r="G784"/>
  <c r="J784" s="1"/>
  <c r="Q783" l="1"/>
  <c r="N783"/>
  <c r="H784"/>
  <c r="L784" s="1"/>
  <c r="I784" l="1"/>
  <c r="G785"/>
  <c r="J785" s="1"/>
  <c r="Q784" l="1"/>
  <c r="N784"/>
  <c r="H785"/>
  <c r="L785" s="1"/>
  <c r="I785" l="1"/>
  <c r="G786"/>
  <c r="J786" s="1"/>
  <c r="Q785" l="1"/>
  <c r="N785"/>
  <c r="H786"/>
  <c r="L786" s="1"/>
  <c r="I786" l="1"/>
  <c r="G787"/>
  <c r="J787" s="1"/>
  <c r="Q786" l="1"/>
  <c r="N786"/>
  <c r="H787"/>
  <c r="L787" s="1"/>
  <c r="I787" l="1"/>
  <c r="G788"/>
  <c r="J788" s="1"/>
  <c r="Q787" l="1"/>
  <c r="N787"/>
  <c r="H788"/>
  <c r="L788" s="1"/>
  <c r="I788" l="1"/>
  <c r="G789"/>
  <c r="J789" s="1"/>
  <c r="Q788" l="1"/>
  <c r="N788"/>
  <c r="H789"/>
  <c r="L789" s="1"/>
  <c r="I789" l="1"/>
  <c r="G790"/>
  <c r="J790" s="1"/>
  <c r="Q789" l="1"/>
  <c r="N789"/>
  <c r="H790"/>
  <c r="L790" s="1"/>
  <c r="I790" l="1"/>
  <c r="G791"/>
  <c r="J791" s="1"/>
  <c r="Q790" l="1"/>
  <c r="N790"/>
  <c r="H791"/>
  <c r="L791" s="1"/>
  <c r="I791" l="1"/>
  <c r="G792"/>
  <c r="J792" s="1"/>
  <c r="Q791" l="1"/>
  <c r="N791"/>
  <c r="H792"/>
  <c r="L792" s="1"/>
  <c r="I792" l="1"/>
  <c r="G793"/>
  <c r="J793" s="1"/>
  <c r="Q792" l="1"/>
  <c r="N792"/>
  <c r="H793"/>
  <c r="L793" s="1"/>
  <c r="I793" l="1"/>
  <c r="G794"/>
  <c r="J794" s="1"/>
  <c r="Q793" l="1"/>
  <c r="N793"/>
  <c r="H794"/>
  <c r="L794" s="1"/>
  <c r="I794" l="1"/>
  <c r="G795"/>
  <c r="J795" s="1"/>
  <c r="Q794" l="1"/>
  <c r="N794"/>
  <c r="H795"/>
  <c r="L795" s="1"/>
  <c r="G796" l="1"/>
  <c r="J796" s="1"/>
  <c r="I795"/>
  <c r="Q795" l="1"/>
  <c r="N795"/>
  <c r="H796"/>
  <c r="L796" s="1"/>
  <c r="G797" l="1"/>
  <c r="J797" s="1"/>
  <c r="I796"/>
  <c r="Q796" l="1"/>
  <c r="R796" s="1"/>
  <c r="S796" s="1"/>
  <c r="N796"/>
  <c r="O796" s="1"/>
  <c r="P796" s="1"/>
  <c r="H797"/>
  <c r="L797" s="1"/>
  <c r="I797" l="1"/>
  <c r="G798"/>
  <c r="J798" s="1"/>
  <c r="Q797" l="1"/>
  <c r="R797" s="1"/>
  <c r="N797"/>
  <c r="O797" s="1"/>
  <c r="H798"/>
  <c r="L798" s="1"/>
  <c r="I798" l="1"/>
  <c r="G799"/>
  <c r="J799" s="1"/>
  <c r="Q798" l="1"/>
  <c r="N798"/>
  <c r="H799"/>
  <c r="L799" s="1"/>
  <c r="I799" l="1"/>
  <c r="G800"/>
  <c r="J800" s="1"/>
  <c r="Q799" l="1"/>
  <c r="N799"/>
  <c r="H800"/>
  <c r="L800" s="1"/>
  <c r="I800" l="1"/>
  <c r="G801"/>
  <c r="J801" s="1"/>
  <c r="Q800" l="1"/>
  <c r="R800" s="1"/>
  <c r="N800"/>
  <c r="O800" s="1"/>
  <c r="H801"/>
  <c r="L801" s="1"/>
  <c r="I801" l="1"/>
  <c r="G802"/>
  <c r="J802" s="1"/>
  <c r="Q801" l="1"/>
  <c r="N801"/>
  <c r="H802"/>
  <c r="L802" s="1"/>
  <c r="I802" l="1"/>
  <c r="G803"/>
  <c r="J803" s="1"/>
  <c r="Q802" l="1"/>
  <c r="N802"/>
  <c r="H803"/>
  <c r="L803" s="1"/>
  <c r="I803" l="1"/>
  <c r="G804"/>
  <c r="J804" s="1"/>
  <c r="Q803" l="1"/>
  <c r="N803"/>
  <c r="H804"/>
  <c r="L804" s="1"/>
  <c r="I804" l="1"/>
  <c r="G805"/>
  <c r="J805" s="1"/>
  <c r="Q804" l="1"/>
  <c r="N804"/>
  <c r="H805"/>
  <c r="L805" s="1"/>
  <c r="I805" l="1"/>
  <c r="G806"/>
  <c r="J806" s="1"/>
  <c r="Q805" l="1"/>
  <c r="N805"/>
  <c r="H806"/>
  <c r="L806" s="1"/>
  <c r="I806" l="1"/>
  <c r="G807"/>
  <c r="J807" s="1"/>
  <c r="Q806" l="1"/>
  <c r="N806"/>
  <c r="H807"/>
  <c r="L807" s="1"/>
  <c r="I807" l="1"/>
  <c r="G808"/>
  <c r="J808" s="1"/>
  <c r="Q807" l="1"/>
  <c r="N807"/>
  <c r="H808"/>
  <c r="L808" s="1"/>
  <c r="I808" l="1"/>
  <c r="G809"/>
  <c r="J809" s="1"/>
  <c r="Q808" l="1"/>
  <c r="N808"/>
  <c r="H809"/>
  <c r="L809" s="1"/>
  <c r="I809" l="1"/>
  <c r="G810"/>
  <c r="J810" s="1"/>
  <c r="Q809" l="1"/>
  <c r="N809"/>
  <c r="H810"/>
  <c r="L810" s="1"/>
  <c r="I810" l="1"/>
  <c r="G811"/>
  <c r="J811" s="1"/>
  <c r="Q810" l="1"/>
  <c r="N810"/>
  <c r="H811"/>
  <c r="L811" s="1"/>
  <c r="I811" l="1"/>
  <c r="G812"/>
  <c r="J812" s="1"/>
  <c r="Q811" l="1"/>
  <c r="N811"/>
  <c r="H812"/>
  <c r="L812" s="1"/>
  <c r="I812" l="1"/>
  <c r="G813"/>
  <c r="J813" s="1"/>
  <c r="Q812" l="1"/>
  <c r="N812"/>
  <c r="H813"/>
  <c r="L813" s="1"/>
  <c r="I813" l="1"/>
  <c r="G814"/>
  <c r="J814" s="1"/>
  <c r="Q813" l="1"/>
  <c r="N813"/>
  <c r="H814"/>
  <c r="L814" s="1"/>
  <c r="I814" l="1"/>
  <c r="G815"/>
  <c r="J815" s="1"/>
  <c r="Q814" l="1"/>
  <c r="N814"/>
  <c r="H815"/>
  <c r="L815" s="1"/>
  <c r="I815" l="1"/>
  <c r="G816"/>
  <c r="J816" s="1"/>
  <c r="Q815" l="1"/>
  <c r="N815"/>
  <c r="H816"/>
  <c r="L816" s="1"/>
  <c r="I816" l="1"/>
  <c r="G817"/>
  <c r="J817" s="1"/>
  <c r="Q816" l="1"/>
  <c r="N816"/>
  <c r="H817"/>
  <c r="L817" s="1"/>
  <c r="I817" l="1"/>
  <c r="G818"/>
  <c r="J818" s="1"/>
  <c r="Q817" l="1"/>
  <c r="N817"/>
  <c r="H818"/>
  <c r="L818" s="1"/>
  <c r="I818" l="1"/>
  <c r="G819"/>
  <c r="J819" s="1"/>
  <c r="Q818" l="1"/>
  <c r="N818"/>
  <c r="H819"/>
  <c r="L819" s="1"/>
  <c r="I819" l="1"/>
  <c r="G820"/>
  <c r="J820" s="1"/>
  <c r="Q819" l="1"/>
  <c r="N819"/>
  <c r="H820"/>
  <c r="L820" s="1"/>
  <c r="I820" l="1"/>
  <c r="G821"/>
  <c r="J821" s="1"/>
  <c r="Q820" l="1"/>
  <c r="N820"/>
  <c r="H821"/>
  <c r="L821" s="1"/>
  <c r="I821" l="1"/>
  <c r="G822"/>
  <c r="J822" s="1"/>
  <c r="Q821" l="1"/>
  <c r="N821"/>
  <c r="H822"/>
  <c r="L822" s="1"/>
  <c r="I822" l="1"/>
  <c r="G823"/>
  <c r="J823" s="1"/>
  <c r="Q822" l="1"/>
  <c r="N822"/>
  <c r="H823"/>
  <c r="L823" s="1"/>
  <c r="I823" l="1"/>
  <c r="G824"/>
  <c r="J824" s="1"/>
  <c r="Q823" l="1"/>
  <c r="N823"/>
  <c r="H824"/>
  <c r="L824" s="1"/>
  <c r="I824" l="1"/>
  <c r="G825"/>
  <c r="J825" s="1"/>
  <c r="Q824" l="1"/>
  <c r="N824"/>
  <c r="H825"/>
  <c r="L825" s="1"/>
  <c r="I825" l="1"/>
  <c r="G826"/>
  <c r="J826" s="1"/>
  <c r="Q825" l="1"/>
  <c r="N825"/>
  <c r="H826"/>
  <c r="L826" s="1"/>
  <c r="G827" l="1"/>
  <c r="J827" s="1"/>
  <c r="I826"/>
  <c r="Q826" l="1"/>
  <c r="R826" s="1"/>
  <c r="S826" s="1"/>
  <c r="N826"/>
  <c r="O826" s="1"/>
  <c r="P826" s="1"/>
  <c r="H827"/>
  <c r="L827" s="1"/>
  <c r="G828" l="1"/>
  <c r="J828" s="1"/>
  <c r="I827"/>
  <c r="Q827" l="1"/>
  <c r="R827" s="1"/>
  <c r="N827"/>
  <c r="O827" s="1"/>
  <c r="H828"/>
  <c r="L828" s="1"/>
  <c r="I828" l="1"/>
  <c r="G829"/>
  <c r="J829" s="1"/>
  <c r="Q828" l="1"/>
  <c r="N828"/>
  <c r="H829"/>
  <c r="L829" s="1"/>
  <c r="I829" l="1"/>
  <c r="G830"/>
  <c r="J830" s="1"/>
  <c r="Q829" l="1"/>
  <c r="N829"/>
  <c r="H830"/>
  <c r="L830" s="1"/>
  <c r="I830" l="1"/>
  <c r="G831"/>
  <c r="J831" s="1"/>
  <c r="Q830" l="1"/>
  <c r="R830" s="1"/>
  <c r="N830"/>
  <c r="O830" s="1"/>
  <c r="H831"/>
  <c r="L831" s="1"/>
  <c r="I831" l="1"/>
  <c r="G832"/>
  <c r="J832" s="1"/>
  <c r="Q831" l="1"/>
  <c r="N831"/>
  <c r="H832"/>
  <c r="L832" s="1"/>
  <c r="I832" l="1"/>
  <c r="G833"/>
  <c r="J833" s="1"/>
  <c r="Q832" l="1"/>
  <c r="N832"/>
  <c r="H833"/>
  <c r="L833" s="1"/>
  <c r="I833" l="1"/>
  <c r="G834"/>
  <c r="J834" s="1"/>
  <c r="Q833" l="1"/>
  <c r="N833"/>
  <c r="H834"/>
  <c r="L834" s="1"/>
  <c r="I834" l="1"/>
  <c r="G835"/>
  <c r="J835" s="1"/>
  <c r="Q834" l="1"/>
  <c r="N834"/>
  <c r="H835"/>
  <c r="L835" s="1"/>
  <c r="I835" l="1"/>
  <c r="G836"/>
  <c r="J836" s="1"/>
  <c r="Q835" l="1"/>
  <c r="N835"/>
  <c r="H836"/>
  <c r="L836" s="1"/>
  <c r="I836" l="1"/>
  <c r="G837"/>
  <c r="J837" s="1"/>
  <c r="Q836" l="1"/>
  <c r="N836"/>
  <c r="H837"/>
  <c r="L837" s="1"/>
  <c r="I837" l="1"/>
  <c r="G838"/>
  <c r="J838" s="1"/>
  <c r="Q837" l="1"/>
  <c r="N837"/>
  <c r="H838"/>
  <c r="L838" s="1"/>
  <c r="I838" l="1"/>
  <c r="G839"/>
  <c r="J839" s="1"/>
  <c r="Q838" l="1"/>
  <c r="N838"/>
  <c r="H839"/>
  <c r="L839" s="1"/>
  <c r="I839" l="1"/>
  <c r="G840"/>
  <c r="J840" s="1"/>
  <c r="Q839" l="1"/>
  <c r="N839"/>
  <c r="H840"/>
  <c r="L840" s="1"/>
  <c r="I840" l="1"/>
  <c r="G841"/>
  <c r="J841" s="1"/>
  <c r="Q840" l="1"/>
  <c r="N840"/>
  <c r="H841"/>
  <c r="L841" s="1"/>
  <c r="I841" l="1"/>
  <c r="G842"/>
  <c r="J842" s="1"/>
  <c r="Q841" l="1"/>
  <c r="N841"/>
  <c r="H842"/>
  <c r="L842" s="1"/>
  <c r="I842" l="1"/>
  <c r="G843"/>
  <c r="J843" s="1"/>
  <c r="Q842" l="1"/>
  <c r="N842"/>
  <c r="H843"/>
  <c r="L843" s="1"/>
  <c r="I843" l="1"/>
  <c r="G844"/>
  <c r="J844" s="1"/>
  <c r="Q843" l="1"/>
  <c r="N843"/>
  <c r="H844"/>
  <c r="L844" s="1"/>
  <c r="I844" l="1"/>
  <c r="G845"/>
  <c r="J845" s="1"/>
  <c r="Q844" l="1"/>
  <c r="N844"/>
  <c r="H845"/>
  <c r="L845" s="1"/>
  <c r="I845" l="1"/>
  <c r="G846"/>
  <c r="J846" s="1"/>
  <c r="Q845" l="1"/>
  <c r="N845"/>
  <c r="H846"/>
  <c r="L846" s="1"/>
  <c r="I846" l="1"/>
  <c r="G847"/>
  <c r="J847" s="1"/>
  <c r="Q846" l="1"/>
  <c r="N846"/>
  <c r="H847"/>
  <c r="L847" s="1"/>
  <c r="I847" l="1"/>
  <c r="G848"/>
  <c r="J848" s="1"/>
  <c r="Q847" l="1"/>
  <c r="N847"/>
  <c r="H848"/>
  <c r="L848" s="1"/>
  <c r="I848" l="1"/>
  <c r="G849"/>
  <c r="J849" s="1"/>
  <c r="Q848" l="1"/>
  <c r="N848"/>
  <c r="H849"/>
  <c r="L849" s="1"/>
  <c r="I849" l="1"/>
  <c r="G850"/>
  <c r="J850" s="1"/>
  <c r="Q849" l="1"/>
  <c r="N849"/>
  <c r="H850"/>
  <c r="L850" s="1"/>
  <c r="I850" l="1"/>
  <c r="G851"/>
  <c r="J851" s="1"/>
  <c r="Q850" l="1"/>
  <c r="N850"/>
  <c r="H851"/>
  <c r="L851" s="1"/>
  <c r="I851" l="1"/>
  <c r="G852"/>
  <c r="J852" s="1"/>
  <c r="Q851" l="1"/>
  <c r="N851"/>
  <c r="H852"/>
  <c r="L852" s="1"/>
  <c r="I852" l="1"/>
  <c r="G853"/>
  <c r="J853" s="1"/>
  <c r="Q852" l="1"/>
  <c r="N852"/>
  <c r="H853"/>
  <c r="L853" s="1"/>
  <c r="I853" l="1"/>
  <c r="G854"/>
  <c r="J854" s="1"/>
  <c r="Q853" l="1"/>
  <c r="N853"/>
  <c r="H854"/>
  <c r="L854" s="1"/>
  <c r="I854" l="1"/>
  <c r="G855"/>
  <c r="J855" s="1"/>
  <c r="Q854" l="1"/>
  <c r="N854"/>
  <c r="H855"/>
  <c r="L855" s="1"/>
  <c r="I855" l="1"/>
  <c r="G856"/>
  <c r="J856" s="1"/>
  <c r="Q855" l="1"/>
  <c r="N855"/>
  <c r="H856"/>
  <c r="L856" s="1"/>
  <c r="G857" l="1"/>
  <c r="J857" s="1"/>
  <c r="I856"/>
  <c r="Q856" l="1"/>
  <c r="N856"/>
  <c r="H857"/>
  <c r="L857" s="1"/>
  <c r="G858" l="1"/>
  <c r="J858" s="1"/>
  <c r="I857"/>
  <c r="Q857" l="1"/>
  <c r="R857" s="1"/>
  <c r="N857"/>
  <c r="O857" s="1"/>
  <c r="H858"/>
  <c r="L858" s="1"/>
  <c r="I858" l="1"/>
  <c r="G859"/>
  <c r="J859" s="1"/>
  <c r="Q858" l="1"/>
  <c r="R858" s="1"/>
  <c r="S858" s="1"/>
  <c r="N858"/>
  <c r="O858" s="1"/>
  <c r="P858" s="1"/>
  <c r="H859"/>
  <c r="L859" s="1"/>
  <c r="I859" l="1"/>
  <c r="G860"/>
  <c r="J860" s="1"/>
  <c r="Q859" l="1"/>
  <c r="N859"/>
  <c r="H860"/>
  <c r="L860" s="1"/>
  <c r="I860" l="1"/>
  <c r="G861"/>
  <c r="J861" s="1"/>
  <c r="Q860" l="1"/>
  <c r="N860"/>
  <c r="H861"/>
  <c r="L861" s="1"/>
  <c r="I861" l="1"/>
  <c r="G862"/>
  <c r="J862" s="1"/>
  <c r="Q861" l="1"/>
  <c r="R861" s="1"/>
  <c r="S861" s="1"/>
  <c r="N861"/>
  <c r="O861" s="1"/>
  <c r="P861" s="1"/>
  <c r="H862"/>
  <c r="L862" s="1"/>
  <c r="I862" l="1"/>
  <c r="G863"/>
  <c r="J863" s="1"/>
  <c r="Q862" l="1"/>
  <c r="N862"/>
  <c r="H863"/>
  <c r="L863" s="1"/>
  <c r="I863" l="1"/>
  <c r="G864"/>
  <c r="J864" s="1"/>
  <c r="Q863" l="1"/>
  <c r="N863"/>
  <c r="H864"/>
  <c r="L864" s="1"/>
  <c r="I864" l="1"/>
  <c r="G865"/>
  <c r="J865" s="1"/>
  <c r="Q864" l="1"/>
  <c r="N864"/>
  <c r="H865"/>
  <c r="L865" s="1"/>
  <c r="I865" l="1"/>
  <c r="G866"/>
  <c r="J866" s="1"/>
  <c r="Q865" l="1"/>
  <c r="N865"/>
  <c r="H866"/>
  <c r="L866" s="1"/>
  <c r="I866" l="1"/>
  <c r="G867"/>
  <c r="J867" s="1"/>
  <c r="Q866" l="1"/>
  <c r="N866"/>
  <c r="H867"/>
  <c r="L867" s="1"/>
  <c r="I867" l="1"/>
  <c r="G868"/>
  <c r="J868" s="1"/>
  <c r="Q867" l="1"/>
  <c r="N867"/>
  <c r="H868"/>
  <c r="L868" s="1"/>
  <c r="I868" l="1"/>
  <c r="G869"/>
  <c r="J869" s="1"/>
  <c r="Q868" l="1"/>
  <c r="N868"/>
  <c r="H869"/>
  <c r="L869" s="1"/>
  <c r="I869" l="1"/>
  <c r="G870"/>
  <c r="J870" s="1"/>
  <c r="Q869" l="1"/>
  <c r="N869"/>
  <c r="H870"/>
  <c r="L870" s="1"/>
  <c r="I870" l="1"/>
  <c r="G871"/>
  <c r="J871" s="1"/>
  <c r="Q870" l="1"/>
  <c r="N870"/>
  <c r="H871"/>
  <c r="L871" s="1"/>
  <c r="I871" l="1"/>
  <c r="G872"/>
  <c r="J872" s="1"/>
  <c r="Q871" l="1"/>
  <c r="N871"/>
  <c r="H872"/>
  <c r="L872" s="1"/>
  <c r="I872" l="1"/>
  <c r="G873"/>
  <c r="J873" s="1"/>
  <c r="Q872" l="1"/>
  <c r="N872"/>
  <c r="H873"/>
  <c r="L873" s="1"/>
  <c r="I873" l="1"/>
  <c r="G874"/>
  <c r="J874" s="1"/>
  <c r="Q873" l="1"/>
  <c r="N873"/>
  <c r="H874"/>
  <c r="L874" s="1"/>
  <c r="I874" l="1"/>
  <c r="G875"/>
  <c r="J875" s="1"/>
  <c r="Q874" l="1"/>
  <c r="N874"/>
  <c r="H875"/>
  <c r="L875" s="1"/>
  <c r="I875" l="1"/>
  <c r="G876"/>
  <c r="J876" s="1"/>
  <c r="Q875" l="1"/>
  <c r="N875"/>
  <c r="H876"/>
  <c r="L876" s="1"/>
  <c r="I876" l="1"/>
  <c r="G877"/>
  <c r="J877" s="1"/>
  <c r="Q876" l="1"/>
  <c r="N876"/>
  <c r="H877"/>
  <c r="L877" s="1"/>
  <c r="I877" l="1"/>
  <c r="G878"/>
  <c r="J878" s="1"/>
  <c r="Q877" l="1"/>
  <c r="N877"/>
  <c r="H878"/>
  <c r="L878" s="1"/>
  <c r="I878" l="1"/>
  <c r="G879"/>
  <c r="J879" s="1"/>
  <c r="Q878" l="1"/>
  <c r="N878"/>
  <c r="H879"/>
  <c r="L879" s="1"/>
  <c r="I879" l="1"/>
  <c r="G880"/>
  <c r="J880" s="1"/>
  <c r="Q879" l="1"/>
  <c r="N879"/>
  <c r="H880"/>
  <c r="L880" s="1"/>
  <c r="I880" l="1"/>
  <c r="G881"/>
  <c r="J881" s="1"/>
  <c r="Q880" l="1"/>
  <c r="N880"/>
  <c r="H881"/>
  <c r="L881" s="1"/>
  <c r="I881" l="1"/>
  <c r="G882"/>
  <c r="J882" s="1"/>
  <c r="Q881" l="1"/>
  <c r="N881"/>
  <c r="H882"/>
  <c r="L882" s="1"/>
  <c r="I882" l="1"/>
  <c r="G883"/>
  <c r="J883" s="1"/>
  <c r="Q882" l="1"/>
  <c r="N882"/>
  <c r="H883"/>
  <c r="L883" s="1"/>
  <c r="I883" l="1"/>
  <c r="G884"/>
  <c r="J884" s="1"/>
  <c r="Q883" l="1"/>
  <c r="N883"/>
  <c r="H884"/>
  <c r="L884" s="1"/>
  <c r="I884" l="1"/>
  <c r="G885"/>
  <c r="J885" s="1"/>
  <c r="Q884" l="1"/>
  <c r="N884"/>
  <c r="H885"/>
  <c r="L885" s="1"/>
  <c r="I885" l="1"/>
  <c r="G886"/>
  <c r="J886" s="1"/>
  <c r="Q885" l="1"/>
  <c r="N885"/>
  <c r="H886"/>
  <c r="L886" s="1"/>
  <c r="I886" l="1"/>
  <c r="G887"/>
  <c r="J887" s="1"/>
  <c r="Q886" l="1"/>
  <c r="N886"/>
  <c r="H887"/>
  <c r="L887" s="1"/>
  <c r="G888" l="1"/>
  <c r="J888" s="1"/>
  <c r="I887"/>
  <c r="Q887" l="1"/>
  <c r="N887"/>
  <c r="H888"/>
  <c r="L888" s="1"/>
  <c r="G889" l="1"/>
  <c r="J889" s="1"/>
  <c r="I888"/>
  <c r="Q888" l="1"/>
  <c r="R888" s="1"/>
  <c r="S888" s="1"/>
  <c r="N888"/>
  <c r="O888" s="1"/>
  <c r="P888" s="1"/>
  <c r="H889"/>
  <c r="L889" s="1"/>
  <c r="I889" l="1"/>
  <c r="G890"/>
  <c r="J890" s="1"/>
  <c r="Q889" l="1"/>
  <c r="R889" s="1"/>
  <c r="N889"/>
  <c r="O889" s="1"/>
  <c r="H890"/>
  <c r="L890" s="1"/>
  <c r="I890" l="1"/>
  <c r="G891"/>
  <c r="J891" s="1"/>
  <c r="Q890" l="1"/>
  <c r="N890"/>
  <c r="H891"/>
  <c r="L891" s="1"/>
  <c r="I891" l="1"/>
  <c r="G892"/>
  <c r="J892" s="1"/>
  <c r="Q891" l="1"/>
  <c r="N891"/>
  <c r="H892"/>
  <c r="L892" s="1"/>
  <c r="I892" l="1"/>
  <c r="G893"/>
  <c r="J893" s="1"/>
  <c r="Q892" l="1"/>
  <c r="R892" s="1"/>
  <c r="N892"/>
  <c r="O892" s="1"/>
  <c r="H893"/>
  <c r="L893" s="1"/>
  <c r="I893" l="1"/>
  <c r="G894"/>
  <c r="J894" s="1"/>
  <c r="Q893" l="1"/>
  <c r="N893"/>
  <c r="H894"/>
  <c r="L894" s="1"/>
  <c r="I894" l="1"/>
  <c r="G895"/>
  <c r="J895" s="1"/>
  <c r="Q894" l="1"/>
  <c r="N894"/>
  <c r="H895"/>
  <c r="L895" s="1"/>
  <c r="I895" l="1"/>
  <c r="G896"/>
  <c r="J896" s="1"/>
  <c r="Q895" l="1"/>
  <c r="N895"/>
  <c r="H896"/>
  <c r="L896" s="1"/>
  <c r="I896" l="1"/>
  <c r="G897"/>
  <c r="J897" s="1"/>
  <c r="Q896" l="1"/>
  <c r="N896"/>
  <c r="H897"/>
  <c r="L897" s="1"/>
  <c r="I897" l="1"/>
  <c r="G898"/>
  <c r="J898" s="1"/>
  <c r="Q897" l="1"/>
  <c r="N897"/>
  <c r="H898"/>
  <c r="L898" s="1"/>
  <c r="I898" l="1"/>
  <c r="G899"/>
  <c r="J899" s="1"/>
  <c r="Q898" l="1"/>
  <c r="N898"/>
  <c r="H899"/>
  <c r="L899" s="1"/>
  <c r="I899" l="1"/>
  <c r="G900"/>
  <c r="J900" s="1"/>
  <c r="Q899" l="1"/>
  <c r="N899"/>
  <c r="H900"/>
  <c r="L900" s="1"/>
  <c r="I900" l="1"/>
  <c r="G901"/>
  <c r="J901" s="1"/>
  <c r="Q900" l="1"/>
  <c r="N900"/>
  <c r="H901"/>
  <c r="L901" s="1"/>
  <c r="I901" l="1"/>
  <c r="G902"/>
  <c r="J902" s="1"/>
  <c r="Q901" l="1"/>
  <c r="N901"/>
  <c r="H902"/>
  <c r="L902" s="1"/>
  <c r="I902" l="1"/>
  <c r="G903"/>
  <c r="J903" s="1"/>
  <c r="Q902" l="1"/>
  <c r="N902"/>
  <c r="H903"/>
  <c r="L903" s="1"/>
  <c r="I903" l="1"/>
  <c r="G904"/>
  <c r="J904" s="1"/>
  <c r="Q903" l="1"/>
  <c r="N903"/>
  <c r="H904"/>
  <c r="L904" s="1"/>
  <c r="I904" l="1"/>
  <c r="G905"/>
  <c r="J905" s="1"/>
  <c r="Q904" l="1"/>
  <c r="N904"/>
  <c r="H905"/>
  <c r="L905" s="1"/>
  <c r="I905" l="1"/>
  <c r="G906"/>
  <c r="J906" s="1"/>
  <c r="Q905" l="1"/>
  <c r="N905"/>
  <c r="H906"/>
  <c r="L906" s="1"/>
  <c r="I906" l="1"/>
  <c r="G907"/>
  <c r="J907" s="1"/>
  <c r="Q906" l="1"/>
  <c r="N906"/>
  <c r="H907"/>
  <c r="L907" s="1"/>
  <c r="I907" l="1"/>
  <c r="G908"/>
  <c r="J908" s="1"/>
  <c r="Q907" l="1"/>
  <c r="N907"/>
  <c r="H908"/>
  <c r="L908" s="1"/>
  <c r="I908" l="1"/>
  <c r="G909"/>
  <c r="J909" s="1"/>
  <c r="Q908" l="1"/>
  <c r="N908"/>
  <c r="H909"/>
  <c r="L909" s="1"/>
  <c r="I909" l="1"/>
  <c r="G910"/>
  <c r="J910" s="1"/>
  <c r="Q909" l="1"/>
  <c r="N909"/>
  <c r="H910"/>
  <c r="L910" s="1"/>
  <c r="I910" l="1"/>
  <c r="G911"/>
  <c r="J911" s="1"/>
  <c r="Q910" l="1"/>
  <c r="N910"/>
  <c r="H911"/>
  <c r="L911" s="1"/>
  <c r="I911" l="1"/>
  <c r="G912"/>
  <c r="J912" s="1"/>
  <c r="Q911" l="1"/>
  <c r="N911"/>
  <c r="H912"/>
  <c r="L912" s="1"/>
  <c r="I912" l="1"/>
  <c r="G913"/>
  <c r="J913" s="1"/>
  <c r="Q912" l="1"/>
  <c r="N912"/>
  <c r="H913"/>
  <c r="L913" s="1"/>
  <c r="I913" l="1"/>
  <c r="G914"/>
  <c r="J914" s="1"/>
  <c r="Q913" l="1"/>
  <c r="N913"/>
  <c r="H914"/>
  <c r="L914" s="1"/>
  <c r="I914" l="1"/>
  <c r="G915"/>
  <c r="J915" s="1"/>
  <c r="Q914" l="1"/>
  <c r="N914"/>
  <c r="H915"/>
  <c r="L915" s="1"/>
  <c r="I915" l="1"/>
  <c r="G916"/>
  <c r="J916" s="1"/>
  <c r="Q915" l="1"/>
  <c r="N915"/>
  <c r="H916"/>
  <c r="L916" s="1"/>
  <c r="I916" l="1"/>
  <c r="G917"/>
  <c r="J917" s="1"/>
  <c r="Q916" l="1"/>
  <c r="N916"/>
  <c r="H917"/>
  <c r="L917" s="1"/>
  <c r="G918" l="1"/>
  <c r="J918" s="1"/>
  <c r="I917"/>
  <c r="Q917" l="1"/>
  <c r="N917"/>
  <c r="H918"/>
  <c r="L918" s="1"/>
  <c r="G919" l="1"/>
  <c r="J919" s="1"/>
  <c r="I918"/>
  <c r="Q918" l="1"/>
  <c r="R918" s="1"/>
  <c r="S918" s="1"/>
  <c r="N918"/>
  <c r="O918" s="1"/>
  <c r="P918" s="1"/>
  <c r="H919"/>
  <c r="L919" s="1"/>
  <c r="I919" l="1"/>
  <c r="G920"/>
  <c r="J920" s="1"/>
  <c r="Q919" l="1"/>
  <c r="R919" s="1"/>
  <c r="N919"/>
  <c r="O919" s="1"/>
  <c r="H920"/>
  <c r="L920" s="1"/>
  <c r="I920" l="1"/>
  <c r="G921"/>
  <c r="J921" s="1"/>
  <c r="Q920" l="1"/>
  <c r="N920"/>
  <c r="H921"/>
  <c r="L921" s="1"/>
  <c r="I921" l="1"/>
  <c r="G922"/>
  <c r="J922" s="1"/>
  <c r="Q921" l="1"/>
  <c r="N921"/>
  <c r="H922"/>
  <c r="L922" s="1"/>
  <c r="I922" l="1"/>
  <c r="G923"/>
  <c r="J923" s="1"/>
  <c r="Q922" l="1"/>
  <c r="R922" s="1"/>
  <c r="N922"/>
  <c r="O922" s="1"/>
  <c r="H923"/>
  <c r="L923" s="1"/>
  <c r="I923" l="1"/>
  <c r="G924"/>
  <c r="J924" s="1"/>
  <c r="Q923" l="1"/>
  <c r="N923"/>
  <c r="H924"/>
  <c r="L924" s="1"/>
  <c r="I924" l="1"/>
  <c r="G925"/>
  <c r="J925" s="1"/>
  <c r="Q924" l="1"/>
  <c r="N924"/>
  <c r="H925"/>
  <c r="L925" s="1"/>
  <c r="I925" l="1"/>
  <c r="G926"/>
  <c r="J926" s="1"/>
  <c r="Q925" l="1"/>
  <c r="N925"/>
  <c r="H926"/>
  <c r="L926" s="1"/>
  <c r="I926" l="1"/>
  <c r="G927"/>
  <c r="J927" s="1"/>
  <c r="Q926" l="1"/>
  <c r="N926"/>
  <c r="H927"/>
  <c r="L927" s="1"/>
  <c r="I927" l="1"/>
  <c r="G928"/>
  <c r="J928" s="1"/>
  <c r="Q927" l="1"/>
  <c r="N927"/>
  <c r="H928"/>
  <c r="L928" s="1"/>
  <c r="I928" l="1"/>
  <c r="G929"/>
  <c r="J929" s="1"/>
  <c r="Q928" l="1"/>
  <c r="N928"/>
  <c r="H929"/>
  <c r="L929" s="1"/>
  <c r="I929" l="1"/>
  <c r="G930"/>
  <c r="J930" s="1"/>
  <c r="Q929" l="1"/>
  <c r="N929"/>
  <c r="H930"/>
  <c r="L930" s="1"/>
  <c r="I930" l="1"/>
  <c r="G931"/>
  <c r="J931" s="1"/>
  <c r="Q930" l="1"/>
  <c r="N930"/>
  <c r="H931"/>
  <c r="L931" s="1"/>
  <c r="I931" l="1"/>
  <c r="G932"/>
  <c r="J932" s="1"/>
  <c r="Q931" l="1"/>
  <c r="N931"/>
  <c r="H932"/>
  <c r="L932" s="1"/>
  <c r="I932" l="1"/>
  <c r="G933"/>
  <c r="J933" s="1"/>
  <c r="Q932" l="1"/>
  <c r="N932"/>
  <c r="H933"/>
  <c r="L933" s="1"/>
  <c r="I933" l="1"/>
  <c r="G934"/>
  <c r="J934" s="1"/>
  <c r="Q933" l="1"/>
  <c r="N933"/>
  <c r="H934"/>
  <c r="L934" s="1"/>
  <c r="I934" l="1"/>
  <c r="G935"/>
  <c r="J935" s="1"/>
  <c r="Q934" l="1"/>
  <c r="N934"/>
  <c r="H935"/>
  <c r="L935" s="1"/>
  <c r="I935" l="1"/>
  <c r="G936"/>
  <c r="J936" s="1"/>
  <c r="Q935" l="1"/>
  <c r="N935"/>
  <c r="H936"/>
  <c r="L936" s="1"/>
  <c r="I936" l="1"/>
  <c r="G937"/>
  <c r="J937" s="1"/>
  <c r="Q936" l="1"/>
  <c r="N936"/>
  <c r="H937"/>
  <c r="L937" s="1"/>
  <c r="I937" l="1"/>
  <c r="G938"/>
  <c r="J938" s="1"/>
  <c r="Q937" l="1"/>
  <c r="N937"/>
  <c r="H938"/>
  <c r="L938" s="1"/>
  <c r="I938" l="1"/>
  <c r="G939"/>
  <c r="J939" s="1"/>
  <c r="Q938" l="1"/>
  <c r="N938"/>
  <c r="H939"/>
  <c r="L939" s="1"/>
  <c r="I939" l="1"/>
  <c r="G940"/>
  <c r="J940" s="1"/>
  <c r="Q939" l="1"/>
  <c r="N939"/>
  <c r="H940"/>
  <c r="L940" s="1"/>
  <c r="I940" l="1"/>
  <c r="G941"/>
  <c r="J941" s="1"/>
  <c r="Q940" l="1"/>
  <c r="N940"/>
  <c r="H941"/>
  <c r="L941" s="1"/>
  <c r="I941" l="1"/>
  <c r="G942"/>
  <c r="J942" s="1"/>
  <c r="Q941" l="1"/>
  <c r="N941"/>
  <c r="H942"/>
  <c r="L942" s="1"/>
  <c r="I942" l="1"/>
  <c r="G943"/>
  <c r="J943" s="1"/>
  <c r="Q942" l="1"/>
  <c r="N942"/>
  <c r="H943"/>
  <c r="L943" s="1"/>
  <c r="I943" l="1"/>
  <c r="G944"/>
  <c r="J944" s="1"/>
  <c r="Q943" l="1"/>
  <c r="N943"/>
  <c r="H944"/>
  <c r="L944" s="1"/>
  <c r="I944" l="1"/>
  <c r="G945"/>
  <c r="J945" s="1"/>
  <c r="Q944" l="1"/>
  <c r="N944"/>
  <c r="H945"/>
  <c r="L945" s="1"/>
  <c r="I945" l="1"/>
  <c r="G946"/>
  <c r="J946" s="1"/>
  <c r="Q945" l="1"/>
  <c r="N945"/>
  <c r="H946"/>
  <c r="L946" s="1"/>
  <c r="I946" l="1"/>
  <c r="G947"/>
  <c r="J947" s="1"/>
  <c r="Q946" l="1"/>
  <c r="N946"/>
  <c r="H947"/>
  <c r="L947" s="1"/>
  <c r="I947" l="1"/>
  <c r="G948"/>
  <c r="J948" s="1"/>
  <c r="Q947" l="1"/>
  <c r="N947"/>
  <c r="H948"/>
  <c r="L948" s="1"/>
  <c r="G949" l="1"/>
  <c r="J949" s="1"/>
  <c r="I948"/>
  <c r="Q948" l="1"/>
  <c r="N948"/>
  <c r="H949"/>
  <c r="L949" s="1"/>
  <c r="G950" l="1"/>
  <c r="J950" s="1"/>
  <c r="I949"/>
  <c r="Q949" l="1"/>
  <c r="R949" s="1"/>
  <c r="N949"/>
  <c r="O949" s="1"/>
  <c r="H950"/>
  <c r="L950" s="1"/>
  <c r="I950" l="1"/>
  <c r="G951"/>
  <c r="J951" s="1"/>
  <c r="Q950" l="1"/>
  <c r="R950" s="1"/>
  <c r="S950" s="1"/>
  <c r="N950"/>
  <c r="O950" s="1"/>
  <c r="P950" s="1"/>
  <c r="H951"/>
  <c r="L951" s="1"/>
  <c r="I951" l="1"/>
  <c r="G952"/>
  <c r="J952" s="1"/>
  <c r="Q951" l="1"/>
  <c r="N951"/>
  <c r="H952"/>
  <c r="L952" s="1"/>
  <c r="I952" l="1"/>
  <c r="G953"/>
  <c r="J953" s="1"/>
  <c r="Q952" l="1"/>
  <c r="N952"/>
  <c r="H953"/>
  <c r="L953" s="1"/>
  <c r="I953" l="1"/>
  <c r="G954"/>
  <c r="J954" s="1"/>
  <c r="Q953" l="1"/>
  <c r="R953" s="1"/>
  <c r="S953" s="1"/>
  <c r="N953"/>
  <c r="O953" s="1"/>
  <c r="P953" s="1"/>
  <c r="H954"/>
  <c r="L954" s="1"/>
  <c r="I954" l="1"/>
  <c r="G955"/>
  <c r="J955" s="1"/>
  <c r="Q954" l="1"/>
  <c r="N954"/>
  <c r="H955"/>
  <c r="L955" s="1"/>
  <c r="I955" l="1"/>
  <c r="G956"/>
  <c r="J956" s="1"/>
  <c r="Q955" l="1"/>
  <c r="N955"/>
  <c r="H956"/>
  <c r="L956" s="1"/>
  <c r="I956" l="1"/>
  <c r="G957"/>
  <c r="J957" s="1"/>
  <c r="Q956" l="1"/>
  <c r="N956"/>
  <c r="H957"/>
  <c r="L957" s="1"/>
  <c r="I957" l="1"/>
  <c r="G958"/>
  <c r="J958" s="1"/>
  <c r="Q957" l="1"/>
  <c r="N957"/>
  <c r="H958"/>
  <c r="L958" s="1"/>
  <c r="I958" l="1"/>
  <c r="G959"/>
  <c r="J959" s="1"/>
  <c r="Q958" l="1"/>
  <c r="N958"/>
  <c r="H959"/>
  <c r="L959" s="1"/>
  <c r="I959" l="1"/>
  <c r="G960"/>
  <c r="J960" s="1"/>
  <c r="Q959" l="1"/>
  <c r="N959"/>
  <c r="H960"/>
  <c r="L960" s="1"/>
  <c r="I960" l="1"/>
  <c r="G961"/>
  <c r="J961" s="1"/>
  <c r="Q960" l="1"/>
  <c r="N960"/>
  <c r="H961"/>
  <c r="L961" s="1"/>
  <c r="I961" l="1"/>
  <c r="G962"/>
  <c r="J962" s="1"/>
  <c r="Q961" l="1"/>
  <c r="N961"/>
  <c r="H962"/>
  <c r="L962" s="1"/>
  <c r="I962" l="1"/>
  <c r="G963"/>
  <c r="J963" s="1"/>
  <c r="Q962" l="1"/>
  <c r="N962"/>
  <c r="H963"/>
  <c r="L963" s="1"/>
  <c r="I963" l="1"/>
  <c r="G964"/>
  <c r="J964" s="1"/>
  <c r="Q963" l="1"/>
  <c r="N963"/>
  <c r="H964"/>
  <c r="L964" s="1"/>
  <c r="I964" l="1"/>
  <c r="G965"/>
  <c r="J965" s="1"/>
  <c r="Q964" l="1"/>
  <c r="N964"/>
  <c r="H965"/>
  <c r="L965" s="1"/>
  <c r="I965" l="1"/>
  <c r="G966"/>
  <c r="J966" s="1"/>
  <c r="Q965" l="1"/>
  <c r="N965"/>
  <c r="H966"/>
  <c r="L966" s="1"/>
  <c r="I966" l="1"/>
  <c r="G967"/>
  <c r="J967" s="1"/>
  <c r="Q966" l="1"/>
  <c r="N966"/>
  <c r="H967"/>
  <c r="L967" s="1"/>
  <c r="I967" l="1"/>
  <c r="G968"/>
  <c r="J968" s="1"/>
  <c r="Q967" l="1"/>
  <c r="N967"/>
  <c r="H968"/>
  <c r="L968" s="1"/>
  <c r="I968" l="1"/>
  <c r="G969"/>
  <c r="J969" s="1"/>
  <c r="Q968" l="1"/>
  <c r="N968"/>
  <c r="H969"/>
  <c r="L969" s="1"/>
  <c r="I969" l="1"/>
  <c r="G970"/>
  <c r="J970" s="1"/>
  <c r="Q969" l="1"/>
  <c r="N969"/>
  <c r="H970"/>
  <c r="L970" s="1"/>
  <c r="I970" l="1"/>
  <c r="G971"/>
  <c r="J971" s="1"/>
  <c r="Q970" l="1"/>
  <c r="N970"/>
  <c r="H971"/>
  <c r="L971" s="1"/>
  <c r="I971" l="1"/>
  <c r="G972"/>
  <c r="J972" s="1"/>
  <c r="Q971" l="1"/>
  <c r="N971"/>
  <c r="H972"/>
  <c r="L972" s="1"/>
  <c r="I972" l="1"/>
  <c r="G973"/>
  <c r="J973" s="1"/>
  <c r="Q972" l="1"/>
  <c r="N972"/>
  <c r="H973"/>
  <c r="L973" s="1"/>
  <c r="I973" l="1"/>
  <c r="G974"/>
  <c r="J974" s="1"/>
  <c r="Q973" l="1"/>
  <c r="N973"/>
  <c r="H974"/>
  <c r="L974" s="1"/>
  <c r="I974" l="1"/>
  <c r="G975"/>
  <c r="J975" s="1"/>
  <c r="Q974" l="1"/>
  <c r="N974"/>
  <c r="H975"/>
  <c r="L975" s="1"/>
  <c r="I975" l="1"/>
  <c r="G976"/>
  <c r="J976" s="1"/>
  <c r="Q975" l="1"/>
  <c r="N975"/>
  <c r="H976"/>
  <c r="L976" s="1"/>
  <c r="I976" l="1"/>
  <c r="G977"/>
  <c r="J977" s="1"/>
  <c r="Q976" l="1"/>
  <c r="N976"/>
  <c r="H977"/>
  <c r="L977" s="1"/>
  <c r="I977" l="1"/>
  <c r="G978"/>
  <c r="J978" s="1"/>
  <c r="Q977" l="1"/>
  <c r="N977"/>
  <c r="H978"/>
  <c r="L978" s="1"/>
  <c r="I978" l="1"/>
  <c r="G979"/>
  <c r="J979" s="1"/>
  <c r="Q978" l="1"/>
  <c r="N978"/>
  <c r="H979"/>
  <c r="L979" s="1"/>
  <c r="G980" l="1"/>
  <c r="J980" s="1"/>
  <c r="I979"/>
  <c r="Q979" l="1"/>
  <c r="R979" s="1"/>
  <c r="S979" s="1"/>
  <c r="N979"/>
  <c r="O979" s="1"/>
  <c r="P979" s="1"/>
  <c r="H980"/>
  <c r="L980" s="1"/>
  <c r="G981" l="1"/>
  <c r="J981" s="1"/>
  <c r="I980"/>
  <c r="Q980" l="1"/>
  <c r="R980" s="1"/>
  <c r="N980"/>
  <c r="O980" s="1"/>
  <c r="H981"/>
  <c r="L981" s="1"/>
  <c r="I981" l="1"/>
  <c r="G982"/>
  <c r="J982" s="1"/>
  <c r="Q981" l="1"/>
  <c r="N981"/>
  <c r="H982"/>
  <c r="L982" s="1"/>
  <c r="I982" l="1"/>
  <c r="G983"/>
  <c r="J983" s="1"/>
  <c r="Q982" l="1"/>
  <c r="N982"/>
  <c r="H983"/>
  <c r="L983" s="1"/>
  <c r="I983" l="1"/>
  <c r="G984"/>
  <c r="J984" s="1"/>
  <c r="Q983" l="1"/>
  <c r="R983" s="1"/>
  <c r="N983"/>
  <c r="O983" s="1"/>
  <c r="H984"/>
  <c r="L984" s="1"/>
  <c r="I984" l="1"/>
  <c r="G985"/>
  <c r="J985" s="1"/>
  <c r="Q984" l="1"/>
  <c r="N984"/>
  <c r="H985"/>
  <c r="L985" s="1"/>
  <c r="I985" l="1"/>
  <c r="G986"/>
  <c r="J986" s="1"/>
  <c r="Q985" l="1"/>
  <c r="N985"/>
  <c r="H986"/>
  <c r="L986" s="1"/>
  <c r="I986" l="1"/>
  <c r="G987"/>
  <c r="J987" s="1"/>
  <c r="Q986" l="1"/>
  <c r="N986"/>
  <c r="H987"/>
  <c r="L987" s="1"/>
  <c r="I987" l="1"/>
  <c r="G988"/>
  <c r="J988" s="1"/>
  <c r="Q987" l="1"/>
  <c r="N987"/>
  <c r="H988"/>
  <c r="L988" s="1"/>
  <c r="I988" l="1"/>
  <c r="G989"/>
  <c r="J989" s="1"/>
  <c r="Q988" l="1"/>
  <c r="N988"/>
  <c r="H989"/>
  <c r="L989" s="1"/>
  <c r="I989" l="1"/>
  <c r="G990"/>
  <c r="J990" s="1"/>
  <c r="Q989" l="1"/>
  <c r="N989"/>
  <c r="H990"/>
  <c r="L990" s="1"/>
  <c r="I990" l="1"/>
  <c r="G991"/>
  <c r="J991" s="1"/>
  <c r="Q990" l="1"/>
  <c r="N990"/>
  <c r="H991"/>
  <c r="L991" s="1"/>
  <c r="I991" l="1"/>
  <c r="G992"/>
  <c r="J992" s="1"/>
  <c r="Q991" l="1"/>
  <c r="N991"/>
  <c r="H992"/>
  <c r="L992" s="1"/>
  <c r="I992" l="1"/>
  <c r="G993"/>
  <c r="J993" s="1"/>
  <c r="Q992" l="1"/>
  <c r="N992"/>
  <c r="H993"/>
  <c r="L993" s="1"/>
  <c r="I993" l="1"/>
  <c r="G994"/>
  <c r="J994" s="1"/>
  <c r="Q993" l="1"/>
  <c r="N993"/>
  <c r="H994"/>
  <c r="L994" s="1"/>
  <c r="I994" l="1"/>
  <c r="G995"/>
  <c r="J995" s="1"/>
  <c r="Q994" l="1"/>
  <c r="N994"/>
  <c r="H995"/>
  <c r="L995" s="1"/>
  <c r="I995" l="1"/>
  <c r="G996"/>
  <c r="J996" s="1"/>
  <c r="Q995" l="1"/>
  <c r="N995"/>
  <c r="H996"/>
  <c r="L996" s="1"/>
  <c r="I996" l="1"/>
  <c r="G997"/>
  <c r="J997" s="1"/>
  <c r="Q996" l="1"/>
  <c r="N996"/>
  <c r="H997"/>
  <c r="L997" s="1"/>
  <c r="I997" l="1"/>
  <c r="G998"/>
  <c r="J998" s="1"/>
  <c r="Q997" l="1"/>
  <c r="N997"/>
  <c r="H998"/>
  <c r="L998" s="1"/>
  <c r="I998" l="1"/>
  <c r="G999"/>
  <c r="J999" s="1"/>
  <c r="Q998" l="1"/>
  <c r="N998"/>
  <c r="H999"/>
  <c r="L999" s="1"/>
  <c r="I999" l="1"/>
  <c r="G1000"/>
  <c r="J1000" s="1"/>
  <c r="Q999" l="1"/>
  <c r="N999"/>
  <c r="H1000"/>
  <c r="L1000" s="1"/>
  <c r="I1000" l="1"/>
  <c r="G1001"/>
  <c r="J1001" s="1"/>
  <c r="Q1000" l="1"/>
  <c r="N1000"/>
  <c r="H1001"/>
  <c r="L1001" s="1"/>
  <c r="I1001" l="1"/>
  <c r="G1002"/>
  <c r="J1002" s="1"/>
  <c r="Q1001" l="1"/>
  <c r="N1001"/>
  <c r="H1002"/>
  <c r="L1002" s="1"/>
  <c r="I1002" l="1"/>
  <c r="G1003"/>
  <c r="J1003" s="1"/>
  <c r="Q1002" l="1"/>
  <c r="N1002"/>
  <c r="H1003"/>
  <c r="L1003" s="1"/>
  <c r="I1003" l="1"/>
  <c r="G1004"/>
  <c r="J1004" s="1"/>
  <c r="Q1003" l="1"/>
  <c r="N1003"/>
  <c r="H1004"/>
  <c r="L1004" s="1"/>
  <c r="I1004" l="1"/>
  <c r="G1005"/>
  <c r="J1005" s="1"/>
  <c r="Q1004" l="1"/>
  <c r="N1004"/>
  <c r="H1005"/>
  <c r="L1005" s="1"/>
  <c r="I1005" l="1"/>
  <c r="G1006"/>
  <c r="J1006" s="1"/>
  <c r="Q1005" l="1"/>
  <c r="N1005"/>
  <c r="H1006"/>
  <c r="L1006" s="1"/>
  <c r="I1006" l="1"/>
  <c r="G1007"/>
  <c r="J1007" s="1"/>
  <c r="Q1006" l="1"/>
  <c r="N1006"/>
  <c r="H1007"/>
  <c r="L1007" s="1"/>
  <c r="G1008" l="1"/>
  <c r="J1008" s="1"/>
  <c r="I1007"/>
  <c r="Q1007" l="1"/>
  <c r="N1007"/>
  <c r="H1008"/>
  <c r="L1008" s="1"/>
  <c r="G1009" l="1"/>
  <c r="J1009" s="1"/>
  <c r="I1008"/>
  <c r="Q1008" l="1"/>
  <c r="N1008"/>
  <c r="H1009"/>
  <c r="L1009" s="1"/>
  <c r="I1009" l="1"/>
  <c r="G1010"/>
  <c r="J1010" s="1"/>
  <c r="Q1009" l="1"/>
  <c r="N1009"/>
  <c r="H1010"/>
  <c r="L1010" s="1"/>
  <c r="I1010" l="1"/>
  <c r="G1011"/>
  <c r="J1011" s="1"/>
  <c r="Q1010" l="1"/>
  <c r="R1010" s="1"/>
  <c r="S1010" s="1"/>
  <c r="N1010"/>
  <c r="O1010" s="1"/>
  <c r="P1010" s="1"/>
  <c r="H1011"/>
  <c r="L1011" s="1"/>
  <c r="I1011" l="1"/>
  <c r="G1012"/>
  <c r="J1012" s="1"/>
  <c r="Q1011" l="1"/>
  <c r="R1011" s="1"/>
  <c r="N1011"/>
  <c r="O1011" s="1"/>
  <c r="H1012"/>
  <c r="L1012" s="1"/>
  <c r="I1012" l="1"/>
  <c r="G1013"/>
  <c r="J1013" s="1"/>
  <c r="Q1012" l="1"/>
  <c r="N1012"/>
  <c r="H1013"/>
  <c r="L1013" s="1"/>
  <c r="I1013" l="1"/>
  <c r="G1014"/>
  <c r="J1014" s="1"/>
  <c r="Q1013" l="1"/>
  <c r="N1013"/>
  <c r="H1014"/>
  <c r="L1014" s="1"/>
  <c r="I1014" l="1"/>
  <c r="G1015"/>
  <c r="J1015" s="1"/>
  <c r="Q1014" l="1"/>
  <c r="R1014" s="1"/>
  <c r="N1014"/>
  <c r="O1014" s="1"/>
  <c r="H1015"/>
  <c r="L1015" s="1"/>
  <c r="I1015" l="1"/>
  <c r="G1016"/>
  <c r="J1016" s="1"/>
  <c r="Q1015" l="1"/>
  <c r="N1015"/>
  <c r="H1016"/>
  <c r="L1016" s="1"/>
  <c r="I1016" l="1"/>
  <c r="G1017"/>
  <c r="J1017" s="1"/>
  <c r="Q1016" l="1"/>
  <c r="N1016"/>
  <c r="H1017"/>
  <c r="L1017" s="1"/>
  <c r="I1017" l="1"/>
  <c r="G1018"/>
  <c r="J1018" s="1"/>
  <c r="Q1017" l="1"/>
  <c r="N1017"/>
  <c r="H1018"/>
  <c r="L1018" s="1"/>
  <c r="I1018" l="1"/>
  <c r="G1019"/>
  <c r="J1019" s="1"/>
  <c r="Q1018" l="1"/>
  <c r="N1018"/>
  <c r="H1019"/>
  <c r="L1019" s="1"/>
  <c r="I1019" l="1"/>
  <c r="G1020"/>
  <c r="J1020" s="1"/>
  <c r="Q1019" l="1"/>
  <c r="N1019"/>
  <c r="H1020"/>
  <c r="L1020" s="1"/>
  <c r="I1020" l="1"/>
  <c r="G1021"/>
  <c r="J1021" s="1"/>
  <c r="Q1020" l="1"/>
  <c r="N1020"/>
  <c r="H1021"/>
  <c r="L1021" s="1"/>
  <c r="I1021" l="1"/>
  <c r="G1022"/>
  <c r="J1022" s="1"/>
  <c r="Q1021" l="1"/>
  <c r="N1021"/>
  <c r="H1022"/>
  <c r="L1022" s="1"/>
  <c r="I1022" l="1"/>
  <c r="G1023"/>
  <c r="J1023" s="1"/>
  <c r="Q1022" l="1"/>
  <c r="N1022"/>
  <c r="H1023"/>
  <c r="L1023" s="1"/>
  <c r="I1023" l="1"/>
  <c r="G1024"/>
  <c r="J1024" s="1"/>
  <c r="Q1023" l="1"/>
  <c r="N1023"/>
  <c r="H1024"/>
  <c r="L1024" s="1"/>
  <c r="I1024" l="1"/>
  <c r="G1025"/>
  <c r="J1025" s="1"/>
  <c r="Q1024" l="1"/>
  <c r="N1024"/>
  <c r="H1025"/>
  <c r="L1025" s="1"/>
  <c r="I1025" l="1"/>
  <c r="G1026"/>
  <c r="J1026" s="1"/>
  <c r="Q1025" l="1"/>
  <c r="N1025"/>
  <c r="H1026"/>
  <c r="L1026" s="1"/>
  <c r="I1026" l="1"/>
  <c r="G1027"/>
  <c r="J1027" s="1"/>
  <c r="Q1026" l="1"/>
  <c r="N1026"/>
  <c r="H1027"/>
  <c r="L1027" s="1"/>
  <c r="I1027" l="1"/>
  <c r="G1028"/>
  <c r="J1028" s="1"/>
  <c r="Q1027" l="1"/>
  <c r="N1027"/>
  <c r="H1028"/>
  <c r="L1028" s="1"/>
  <c r="I1028" l="1"/>
  <c r="G1029"/>
  <c r="J1029" s="1"/>
  <c r="Q1028" l="1"/>
  <c r="N1028"/>
  <c r="H1029"/>
  <c r="L1029" s="1"/>
  <c r="I1029" l="1"/>
  <c r="G1030"/>
  <c r="J1030" s="1"/>
  <c r="Q1029" l="1"/>
  <c r="N1029"/>
  <c r="H1030"/>
  <c r="L1030" s="1"/>
  <c r="I1030" l="1"/>
  <c r="G1031"/>
  <c r="J1031" s="1"/>
  <c r="Q1030" l="1"/>
  <c r="N1030"/>
  <c r="H1031"/>
  <c r="L1031" s="1"/>
  <c r="I1031" l="1"/>
  <c r="G1032"/>
  <c r="J1032" s="1"/>
  <c r="Q1031" l="1"/>
  <c r="N1031"/>
  <c r="H1032"/>
  <c r="L1032" s="1"/>
  <c r="I1032" l="1"/>
  <c r="G1033"/>
  <c r="J1033" s="1"/>
  <c r="Q1032" l="1"/>
  <c r="N1032"/>
  <c r="H1033"/>
  <c r="L1033" s="1"/>
  <c r="I1033" l="1"/>
  <c r="G1034"/>
  <c r="J1034" s="1"/>
  <c r="Q1033" l="1"/>
  <c r="N1033"/>
  <c r="H1034"/>
  <c r="L1034" s="1"/>
  <c r="I1034" l="1"/>
  <c r="G1035"/>
  <c r="J1035" s="1"/>
  <c r="Q1034" l="1"/>
  <c r="N1034"/>
  <c r="H1035"/>
  <c r="L1035" s="1"/>
  <c r="I1035" l="1"/>
  <c r="G1036"/>
  <c r="J1036" s="1"/>
  <c r="Q1035" l="1"/>
  <c r="N1035"/>
  <c r="H1036"/>
  <c r="L1036" s="1"/>
  <c r="I1036" l="1"/>
  <c r="G1037"/>
  <c r="J1037" s="1"/>
  <c r="Q1036" l="1"/>
  <c r="N1036"/>
  <c r="H1037"/>
  <c r="L1037" s="1"/>
  <c r="I1037" l="1"/>
  <c r="G1038"/>
  <c r="J1038" s="1"/>
  <c r="Q1037" l="1"/>
  <c r="N1037"/>
  <c r="H1038"/>
  <c r="L1038" s="1"/>
  <c r="G1039" l="1"/>
  <c r="J1039" s="1"/>
  <c r="I1038"/>
  <c r="Q1038" l="1"/>
  <c r="N1038"/>
  <c r="H1039"/>
  <c r="L1039" s="1"/>
  <c r="G1040" l="1"/>
  <c r="J1040" s="1"/>
  <c r="I1039"/>
  <c r="Q1039" l="1"/>
  <c r="N1039"/>
  <c r="H1040"/>
  <c r="L1040" s="1"/>
  <c r="I1040" l="1"/>
  <c r="G1041"/>
  <c r="J1041" s="1"/>
  <c r="Q1040" l="1"/>
  <c r="N1040"/>
  <c r="H1041"/>
  <c r="L1041" s="1"/>
  <c r="I1041" l="1"/>
  <c r="G1042"/>
  <c r="J1042" s="1"/>
  <c r="Q1041" l="1"/>
  <c r="R1041" s="1"/>
  <c r="N1041"/>
  <c r="O1041" s="1"/>
  <c r="H1042"/>
  <c r="L1042" s="1"/>
  <c r="I1042" l="1"/>
  <c r="G1043"/>
  <c r="J1043" s="1"/>
  <c r="Q1042" l="1"/>
  <c r="R1042" s="1"/>
  <c r="S1042" s="1"/>
  <c r="N1042"/>
  <c r="O1042" s="1"/>
  <c r="P1042" s="1"/>
  <c r="H1043"/>
  <c r="L1043" s="1"/>
  <c r="I1043" l="1"/>
  <c r="G1044"/>
  <c r="J1044" s="1"/>
  <c r="Q1043" l="1"/>
  <c r="N1043"/>
  <c r="H1044"/>
  <c r="L1044" s="1"/>
  <c r="I1044" l="1"/>
  <c r="G1045"/>
  <c r="J1045" s="1"/>
  <c r="Q1044" l="1"/>
  <c r="N1044"/>
  <c r="H1045"/>
  <c r="L1045" s="1"/>
  <c r="I1045" l="1"/>
  <c r="G1046"/>
  <c r="J1046" s="1"/>
  <c r="Q1045" l="1"/>
  <c r="R1045" s="1"/>
  <c r="S1045" s="1"/>
  <c r="N1045"/>
  <c r="O1045" s="1"/>
  <c r="P1045" s="1"/>
  <c r="H1046"/>
  <c r="L1046" s="1"/>
  <c r="I1046" l="1"/>
  <c r="G1047"/>
  <c r="J1047" s="1"/>
  <c r="Q1046" l="1"/>
  <c r="N1046"/>
  <c r="H1047"/>
  <c r="L1047" s="1"/>
  <c r="I1047" l="1"/>
  <c r="G1048"/>
  <c r="J1048" s="1"/>
  <c r="Q1047" l="1"/>
  <c r="N1047"/>
  <c r="H1048"/>
  <c r="L1048" s="1"/>
  <c r="I1048" l="1"/>
  <c r="G1049"/>
  <c r="J1049" s="1"/>
  <c r="Q1048" l="1"/>
  <c r="N1048"/>
  <c r="H1049"/>
  <c r="L1049" s="1"/>
  <c r="I1049" l="1"/>
  <c r="G1050"/>
  <c r="J1050" s="1"/>
  <c r="Q1049" l="1"/>
  <c r="N1049"/>
  <c r="H1050"/>
  <c r="L1050" s="1"/>
  <c r="I1050" l="1"/>
  <c r="G1051"/>
  <c r="J1051" s="1"/>
  <c r="Q1050" l="1"/>
  <c r="N1050"/>
  <c r="H1051"/>
  <c r="L1051" s="1"/>
  <c r="I1051" l="1"/>
  <c r="G1052"/>
  <c r="J1052" s="1"/>
  <c r="Q1051" l="1"/>
  <c r="N1051"/>
  <c r="H1052"/>
  <c r="L1052" s="1"/>
  <c r="I1052" l="1"/>
  <c r="G1053"/>
  <c r="J1053" s="1"/>
  <c r="Q1052" l="1"/>
  <c r="N1052"/>
  <c r="H1053"/>
  <c r="L1053" s="1"/>
  <c r="I1053" l="1"/>
  <c r="G1054"/>
  <c r="J1054" s="1"/>
  <c r="Q1053" l="1"/>
  <c r="N1053"/>
  <c r="H1054"/>
  <c r="L1054" s="1"/>
  <c r="I1054" l="1"/>
  <c r="G1055"/>
  <c r="J1055" s="1"/>
  <c r="Q1054" l="1"/>
  <c r="N1054"/>
  <c r="H1055"/>
  <c r="L1055" s="1"/>
  <c r="I1055" l="1"/>
  <c r="G1056"/>
  <c r="J1056" s="1"/>
  <c r="Q1055" l="1"/>
  <c r="N1055"/>
  <c r="H1056"/>
  <c r="L1056" s="1"/>
  <c r="I1056" l="1"/>
  <c r="G1057"/>
  <c r="J1057" s="1"/>
  <c r="Q1056" l="1"/>
  <c r="N1056"/>
  <c r="H1057"/>
  <c r="L1057" s="1"/>
  <c r="I1057" l="1"/>
  <c r="G1058"/>
  <c r="J1058" s="1"/>
  <c r="Q1057" l="1"/>
  <c r="N1057"/>
  <c r="H1058"/>
  <c r="L1058" s="1"/>
  <c r="I1058" l="1"/>
  <c r="G1059"/>
  <c r="J1059" s="1"/>
  <c r="Q1058" l="1"/>
  <c r="N1058"/>
  <c r="H1059"/>
  <c r="L1059" s="1"/>
  <c r="I1059" l="1"/>
  <c r="G1060"/>
  <c r="J1060" s="1"/>
  <c r="Q1059" l="1"/>
  <c r="N1059"/>
  <c r="H1060"/>
  <c r="L1060" s="1"/>
  <c r="I1060" l="1"/>
  <c r="G1061"/>
  <c r="J1061" s="1"/>
  <c r="Q1060" l="1"/>
  <c r="N1060"/>
  <c r="H1061"/>
  <c r="L1061" s="1"/>
  <c r="I1061" l="1"/>
  <c r="G1062"/>
  <c r="J1062" s="1"/>
  <c r="Q1061" l="1"/>
  <c r="N1061"/>
  <c r="H1062"/>
  <c r="L1062" s="1"/>
  <c r="I1062" l="1"/>
  <c r="G1063"/>
  <c r="J1063" s="1"/>
  <c r="Q1062" l="1"/>
  <c r="N1062"/>
  <c r="H1063"/>
  <c r="L1063" s="1"/>
  <c r="I1063" l="1"/>
  <c r="G1064"/>
  <c r="J1064" s="1"/>
  <c r="Q1063" l="1"/>
  <c r="N1063"/>
  <c r="H1064"/>
  <c r="L1064" s="1"/>
  <c r="I1064" l="1"/>
  <c r="G1065"/>
  <c r="J1065" s="1"/>
  <c r="Q1064" l="1"/>
  <c r="N1064"/>
  <c r="H1065"/>
  <c r="L1065" s="1"/>
  <c r="I1065" l="1"/>
  <c r="G1066"/>
  <c r="J1066" s="1"/>
  <c r="Q1065" l="1"/>
  <c r="N1065"/>
  <c r="H1066"/>
  <c r="L1066" s="1"/>
  <c r="I1066" l="1"/>
  <c r="G1067"/>
  <c r="J1067" s="1"/>
  <c r="Q1066" l="1"/>
  <c r="N1066"/>
  <c r="H1067"/>
  <c r="L1067" s="1"/>
  <c r="I1067" l="1"/>
  <c r="G1068"/>
  <c r="J1068" s="1"/>
  <c r="Q1067" l="1"/>
  <c r="N1067"/>
  <c r="H1068"/>
  <c r="L1068" s="1"/>
  <c r="G1069" l="1"/>
  <c r="J1069" s="1"/>
  <c r="I1068"/>
  <c r="Q1068" l="1"/>
  <c r="N1068"/>
  <c r="H1069"/>
  <c r="L1069" s="1"/>
  <c r="G1070" l="1"/>
  <c r="J1070" s="1"/>
  <c r="I1069"/>
  <c r="Q1069" l="1"/>
  <c r="R1069" s="1"/>
  <c r="S1069" s="1"/>
  <c r="N1069"/>
  <c r="O1069" s="1"/>
  <c r="P1069" s="1"/>
  <c r="H1070"/>
  <c r="L1070" s="1"/>
  <c r="I1070" l="1"/>
  <c r="G1071"/>
  <c r="J1071" s="1"/>
  <c r="Q1070" l="1"/>
  <c r="R1070" s="1"/>
  <c r="N1070"/>
  <c r="O1070" s="1"/>
  <c r="H1071"/>
  <c r="L1071" s="1"/>
  <c r="I1071" l="1"/>
  <c r="G1072"/>
  <c r="J1072" s="1"/>
  <c r="Q1071" l="1"/>
  <c r="N1071"/>
  <c r="H1072"/>
  <c r="L1072" s="1"/>
  <c r="I1072" l="1"/>
  <c r="G1073"/>
  <c r="J1073" s="1"/>
  <c r="Q1072" l="1"/>
  <c r="N1072"/>
  <c r="H1073"/>
  <c r="L1073" s="1"/>
  <c r="I1073" l="1"/>
  <c r="G1074"/>
  <c r="J1074" s="1"/>
  <c r="Q1073" l="1"/>
  <c r="R1073" s="1"/>
  <c r="N1073"/>
  <c r="O1073" s="1"/>
  <c r="H1074"/>
  <c r="L1074" s="1"/>
  <c r="I1074" l="1"/>
  <c r="G1075"/>
  <c r="J1075" s="1"/>
  <c r="Q1074" l="1"/>
  <c r="N1074"/>
  <c r="H1075"/>
  <c r="L1075" s="1"/>
  <c r="I1075" l="1"/>
  <c r="G1076"/>
  <c r="J1076" s="1"/>
  <c r="Q1075" l="1"/>
  <c r="N1075"/>
  <c r="H1076"/>
  <c r="L1076" s="1"/>
  <c r="I1076" l="1"/>
  <c r="G1077"/>
  <c r="J1077" s="1"/>
  <c r="Q1076" l="1"/>
  <c r="N1076"/>
  <c r="H1077"/>
  <c r="L1077" s="1"/>
  <c r="I1077" l="1"/>
  <c r="G1078"/>
  <c r="J1078" s="1"/>
  <c r="Q1077" l="1"/>
  <c r="N1077"/>
  <c r="H1078"/>
  <c r="L1078" s="1"/>
  <c r="I1078" l="1"/>
  <c r="G1079"/>
  <c r="J1079" s="1"/>
  <c r="Q1078" l="1"/>
  <c r="N1078"/>
  <c r="H1079"/>
  <c r="L1079" s="1"/>
  <c r="I1079" l="1"/>
  <c r="G1080"/>
  <c r="J1080" s="1"/>
  <c r="Q1079" l="1"/>
  <c r="N1079"/>
  <c r="H1080"/>
  <c r="L1080" s="1"/>
  <c r="I1080" l="1"/>
  <c r="G1081"/>
  <c r="J1081" s="1"/>
  <c r="Q1080" l="1"/>
  <c r="N1080"/>
  <c r="H1081"/>
  <c r="L1081" s="1"/>
  <c r="I1081" l="1"/>
  <c r="G1082"/>
  <c r="J1082" s="1"/>
  <c r="Q1081" l="1"/>
  <c r="N1081"/>
  <c r="H1082"/>
  <c r="L1082" s="1"/>
  <c r="I1082" l="1"/>
  <c r="G1083"/>
  <c r="J1083" s="1"/>
  <c r="Q1082" l="1"/>
  <c r="N1082"/>
  <c r="H1083"/>
  <c r="L1083" s="1"/>
  <c r="I1083" l="1"/>
  <c r="G1084"/>
  <c r="J1084" s="1"/>
  <c r="Q1083" l="1"/>
  <c r="N1083"/>
  <c r="H1084"/>
  <c r="L1084" s="1"/>
  <c r="I1084" l="1"/>
  <c r="G1085"/>
  <c r="J1085" s="1"/>
  <c r="Q1084" l="1"/>
  <c r="N1084"/>
  <c r="H1085"/>
  <c r="L1085" s="1"/>
  <c r="I1085" l="1"/>
  <c r="G1086"/>
  <c r="J1086" s="1"/>
  <c r="Q1085" l="1"/>
  <c r="N1085"/>
  <c r="H1086"/>
  <c r="L1086" s="1"/>
  <c r="I1086" l="1"/>
  <c r="G1087"/>
  <c r="J1087" s="1"/>
  <c r="Q1086" l="1"/>
  <c r="N1086"/>
  <c r="H1087"/>
  <c r="L1087" s="1"/>
  <c r="I1087" l="1"/>
  <c r="G1088"/>
  <c r="J1088" s="1"/>
  <c r="Q1087" l="1"/>
  <c r="N1087"/>
  <c r="H1088"/>
  <c r="L1088" s="1"/>
  <c r="I1088" l="1"/>
  <c r="G1089"/>
  <c r="J1089" s="1"/>
  <c r="Q1088" l="1"/>
  <c r="N1088"/>
  <c r="H1089"/>
  <c r="L1089" s="1"/>
  <c r="I1089" l="1"/>
  <c r="G1090"/>
  <c r="J1090" s="1"/>
  <c r="Q1089" l="1"/>
  <c r="N1089"/>
  <c r="H1090"/>
  <c r="L1090" s="1"/>
  <c r="I1090" l="1"/>
  <c r="G1091"/>
  <c r="J1091" s="1"/>
  <c r="Q1090" l="1"/>
  <c r="N1090"/>
  <c r="H1091"/>
  <c r="L1091" s="1"/>
  <c r="I1091" l="1"/>
  <c r="G1092"/>
  <c r="J1092" s="1"/>
  <c r="Q1091" l="1"/>
  <c r="N1091"/>
  <c r="H1092"/>
  <c r="L1092" s="1"/>
  <c r="I1092" l="1"/>
  <c r="G1093"/>
  <c r="J1093" s="1"/>
  <c r="Q1092" l="1"/>
  <c r="N1092"/>
  <c r="H1093"/>
  <c r="L1093" s="1"/>
  <c r="I1093" l="1"/>
  <c r="G1094"/>
  <c r="J1094" s="1"/>
  <c r="Q1093" l="1"/>
  <c r="N1093"/>
  <c r="H1094"/>
  <c r="L1094" s="1"/>
  <c r="I1094" l="1"/>
  <c r="G1095"/>
  <c r="J1095" s="1"/>
  <c r="Q1094" l="1"/>
  <c r="N1094"/>
  <c r="H1095"/>
  <c r="L1095" s="1"/>
  <c r="I1095" l="1"/>
  <c r="G1096"/>
  <c r="J1096" s="1"/>
  <c r="Q1095" l="1"/>
  <c r="N1095"/>
  <c r="H1096"/>
  <c r="L1096" s="1"/>
  <c r="I1096" l="1"/>
  <c r="G1097"/>
  <c r="J1097" s="1"/>
  <c r="Q1096" l="1"/>
  <c r="N1096"/>
  <c r="H1097"/>
  <c r="L1097" s="1"/>
  <c r="I1097" l="1"/>
  <c r="G1098"/>
  <c r="J1098" s="1"/>
  <c r="Q1097" l="1"/>
  <c r="N1097"/>
  <c r="H1098"/>
  <c r="L1098" s="1"/>
  <c r="I1098" l="1"/>
  <c r="G1099"/>
  <c r="J1099" s="1"/>
  <c r="Q1098" l="1"/>
  <c r="N1098"/>
  <c r="H1099"/>
  <c r="L1099" s="1"/>
  <c r="G1100" l="1"/>
  <c r="J1100" s="1"/>
  <c r="I1099"/>
  <c r="Q1099" l="1"/>
  <c r="N1099"/>
  <c r="H1100"/>
  <c r="L1100" s="1"/>
  <c r="G1101" l="1"/>
  <c r="J1101" s="1"/>
  <c r="I1100"/>
  <c r="Q1100" l="1"/>
  <c r="R1100" s="1"/>
  <c r="S1100" s="1"/>
  <c r="N1100"/>
  <c r="O1100" s="1"/>
  <c r="P1100" s="1"/>
  <c r="H1101"/>
  <c r="L1101" s="1"/>
  <c r="I1101" l="1"/>
  <c r="G1102"/>
  <c r="J1102" s="1"/>
  <c r="Q1101" l="1"/>
  <c r="R1101" s="1"/>
  <c r="N1101"/>
  <c r="O1101" s="1"/>
  <c r="H1102"/>
  <c r="L1102" s="1"/>
  <c r="I1102" l="1"/>
  <c r="G1103"/>
  <c r="J1103" s="1"/>
  <c r="Q1102" l="1"/>
  <c r="N1102"/>
  <c r="H1103"/>
  <c r="L1103" s="1"/>
  <c r="I1103" l="1"/>
  <c r="G1104"/>
  <c r="J1104" s="1"/>
  <c r="Q1103" l="1"/>
  <c r="N1103"/>
  <c r="H1104"/>
  <c r="L1104" s="1"/>
  <c r="I1104" l="1"/>
  <c r="G1105"/>
  <c r="J1105" s="1"/>
  <c r="Q1104" l="1"/>
  <c r="R1104" s="1"/>
  <c r="N1104"/>
  <c r="O1104" s="1"/>
  <c r="H1105"/>
  <c r="L1105" s="1"/>
  <c r="I1105" l="1"/>
  <c r="G1106"/>
  <c r="J1106" s="1"/>
  <c r="Q1105" l="1"/>
  <c r="N1105"/>
  <c r="H1106"/>
  <c r="L1106" s="1"/>
  <c r="I1106" l="1"/>
  <c r="G1107"/>
  <c r="J1107" s="1"/>
  <c r="Q1106" l="1"/>
  <c r="N1106"/>
  <c r="H1107"/>
  <c r="L1107" s="1"/>
  <c r="I1107" l="1"/>
  <c r="G1108"/>
  <c r="J1108" s="1"/>
  <c r="Q1107" l="1"/>
  <c r="N1107"/>
  <c r="H1108"/>
  <c r="L1108" s="1"/>
  <c r="I1108" l="1"/>
  <c r="G1109"/>
  <c r="J1109" s="1"/>
  <c r="Q1108" l="1"/>
  <c r="N1108"/>
  <c r="H1109"/>
  <c r="L1109" s="1"/>
  <c r="I1109" l="1"/>
  <c r="G1110"/>
  <c r="J1110" s="1"/>
  <c r="Q1109" l="1"/>
  <c r="N1109"/>
  <c r="H1110"/>
  <c r="L1110" s="1"/>
  <c r="I1110" l="1"/>
  <c r="G1111"/>
  <c r="J1111" s="1"/>
  <c r="Q1110" l="1"/>
  <c r="N1110"/>
  <c r="H1111"/>
  <c r="L1111" s="1"/>
  <c r="I1111" l="1"/>
  <c r="G1112"/>
  <c r="J1112" s="1"/>
  <c r="Q1111" l="1"/>
  <c r="N1111"/>
  <c r="H1112"/>
  <c r="L1112" s="1"/>
  <c r="I1112" l="1"/>
  <c r="G1113"/>
  <c r="J1113" s="1"/>
  <c r="Q1112" l="1"/>
  <c r="N1112"/>
  <c r="H1113"/>
  <c r="L1113" s="1"/>
  <c r="I1113" l="1"/>
  <c r="G1114"/>
  <c r="J1114" s="1"/>
  <c r="Q1113" l="1"/>
  <c r="N1113"/>
  <c r="H1114"/>
  <c r="L1114" s="1"/>
  <c r="I1114" l="1"/>
  <c r="G1115"/>
  <c r="J1115" s="1"/>
  <c r="Q1114" l="1"/>
  <c r="N1114"/>
  <c r="H1115"/>
  <c r="L1115" s="1"/>
  <c r="I1115" l="1"/>
  <c r="G1116"/>
  <c r="J1116" s="1"/>
  <c r="Q1115" l="1"/>
  <c r="N1115"/>
  <c r="H1116"/>
  <c r="L1116" s="1"/>
  <c r="I1116" l="1"/>
  <c r="G1117"/>
  <c r="J1117" s="1"/>
  <c r="Q1116" l="1"/>
  <c r="N1116"/>
  <c r="H1117"/>
  <c r="L1117" s="1"/>
  <c r="I1117" l="1"/>
  <c r="G1118"/>
  <c r="J1118" s="1"/>
  <c r="Q1117" l="1"/>
  <c r="N1117"/>
  <c r="H1118"/>
  <c r="L1118" s="1"/>
  <c r="I1118" l="1"/>
  <c r="G1119"/>
  <c r="J1119" s="1"/>
  <c r="Q1118" l="1"/>
  <c r="N1118"/>
  <c r="H1119"/>
  <c r="L1119" s="1"/>
  <c r="I1119" l="1"/>
  <c r="G1120"/>
  <c r="J1120" s="1"/>
  <c r="Q1119" l="1"/>
  <c r="N1119"/>
  <c r="H1120"/>
  <c r="L1120" s="1"/>
  <c r="I1120" l="1"/>
  <c r="G1121"/>
  <c r="J1121" s="1"/>
  <c r="Q1120" l="1"/>
  <c r="N1120"/>
  <c r="H1121"/>
  <c r="L1121" s="1"/>
  <c r="I1121" l="1"/>
  <c r="G1122"/>
  <c r="J1122" s="1"/>
  <c r="Q1121" l="1"/>
  <c r="N1121"/>
  <c r="H1122"/>
  <c r="L1122" s="1"/>
  <c r="I1122" l="1"/>
  <c r="G1123"/>
  <c r="J1123" s="1"/>
  <c r="Q1122" l="1"/>
  <c r="N1122"/>
  <c r="H1123"/>
  <c r="L1123" s="1"/>
  <c r="I1123" l="1"/>
  <c r="G1124"/>
  <c r="J1124" s="1"/>
  <c r="Q1123" l="1"/>
  <c r="N1123"/>
  <c r="H1124"/>
  <c r="L1124" s="1"/>
  <c r="I1124" l="1"/>
  <c r="G1125"/>
  <c r="J1125" s="1"/>
  <c r="Q1124" l="1"/>
  <c r="N1124"/>
  <c r="H1125"/>
  <c r="L1125" s="1"/>
  <c r="I1125" l="1"/>
  <c r="G1126"/>
  <c r="J1126" s="1"/>
  <c r="Q1125" l="1"/>
  <c r="N1125"/>
  <c r="H1126"/>
  <c r="L1126" s="1"/>
  <c r="I1126" l="1"/>
  <c r="G1127"/>
  <c r="J1127" s="1"/>
  <c r="Q1126" l="1"/>
  <c r="N1126"/>
  <c r="H1127"/>
  <c r="L1127" s="1"/>
  <c r="I1127" l="1"/>
  <c r="G1128"/>
  <c r="J1128" s="1"/>
  <c r="Q1127" l="1"/>
  <c r="N1127"/>
  <c r="H1128"/>
  <c r="L1128" s="1"/>
  <c r="I1128" l="1"/>
  <c r="G1129"/>
  <c r="J1129" s="1"/>
  <c r="Q1128" l="1"/>
  <c r="N1128"/>
  <c r="H1129"/>
  <c r="L1129" s="1"/>
  <c r="G1130" l="1"/>
  <c r="J1130" s="1"/>
  <c r="I1129"/>
  <c r="Q1129" l="1"/>
  <c r="N1129"/>
  <c r="H1130"/>
  <c r="L1130" s="1"/>
  <c r="G1131" l="1"/>
  <c r="J1131" s="1"/>
  <c r="I1130"/>
  <c r="Q1130" l="1"/>
  <c r="R1130" s="1"/>
  <c r="N1130"/>
  <c r="O1130" s="1"/>
  <c r="H1131"/>
  <c r="L1131" s="1"/>
  <c r="I1131" l="1"/>
  <c r="G1132"/>
  <c r="J1132" s="1"/>
  <c r="Q1131" l="1"/>
  <c r="R1131" s="1"/>
  <c r="S1131" s="1"/>
  <c r="N1131"/>
  <c r="O1131" s="1"/>
  <c r="P1131" s="1"/>
  <c r="H1132"/>
  <c r="L1132" s="1"/>
  <c r="I1132" l="1"/>
  <c r="G1133"/>
  <c r="J1133" s="1"/>
  <c r="Q1132" l="1"/>
  <c r="N1132"/>
  <c r="H1133"/>
  <c r="L1133" s="1"/>
  <c r="I1133" l="1"/>
  <c r="G1134"/>
  <c r="J1134" s="1"/>
  <c r="Q1133" l="1"/>
  <c r="N1133"/>
  <c r="H1134"/>
  <c r="L1134" s="1"/>
  <c r="I1134" l="1"/>
  <c r="G1135"/>
  <c r="J1135" s="1"/>
  <c r="Q1134" l="1"/>
  <c r="R1134" s="1"/>
  <c r="S1134" s="1"/>
  <c r="N1134"/>
  <c r="O1134" s="1"/>
  <c r="P1134" s="1"/>
  <c r="H1135"/>
  <c r="L1135" s="1"/>
  <c r="I1135" l="1"/>
  <c r="G1136"/>
  <c r="J1136" s="1"/>
  <c r="Q1135" l="1"/>
  <c r="N1135"/>
  <c r="H1136"/>
  <c r="L1136" s="1"/>
  <c r="I1136" l="1"/>
  <c r="G1137"/>
  <c r="J1137" s="1"/>
  <c r="Q1136" l="1"/>
  <c r="N1136"/>
  <c r="H1137"/>
  <c r="L1137" s="1"/>
  <c r="I1137" l="1"/>
  <c r="G1138"/>
  <c r="J1138" s="1"/>
  <c r="Q1137" l="1"/>
  <c r="N1137"/>
  <c r="H1138"/>
  <c r="L1138" s="1"/>
  <c r="I1138" l="1"/>
  <c r="G1139"/>
  <c r="J1139" s="1"/>
  <c r="Q1138" l="1"/>
  <c r="N1138"/>
  <c r="H1139"/>
  <c r="L1139" s="1"/>
  <c r="I1139" l="1"/>
  <c r="G1140"/>
  <c r="J1140" s="1"/>
  <c r="Q1139" l="1"/>
  <c r="N1139"/>
  <c r="H1140"/>
  <c r="L1140" s="1"/>
  <c r="I1140" l="1"/>
  <c r="G1141"/>
  <c r="J1141" s="1"/>
  <c r="Q1140" l="1"/>
  <c r="N1140"/>
  <c r="H1141"/>
  <c r="L1141" s="1"/>
  <c r="I1141" l="1"/>
  <c r="G1142"/>
  <c r="J1142" s="1"/>
  <c r="Q1141" l="1"/>
  <c r="N1141"/>
  <c r="H1142"/>
  <c r="L1142" s="1"/>
  <c r="I1142" l="1"/>
  <c r="G1143"/>
  <c r="J1143" s="1"/>
  <c r="Q1142" l="1"/>
  <c r="N1142"/>
  <c r="H1143"/>
  <c r="L1143" s="1"/>
  <c r="I1143" l="1"/>
  <c r="G1144"/>
  <c r="J1144" s="1"/>
  <c r="Q1143" l="1"/>
  <c r="N1143"/>
  <c r="H1144"/>
  <c r="L1144" s="1"/>
  <c r="I1144" l="1"/>
  <c r="G1145"/>
  <c r="J1145" s="1"/>
  <c r="Q1144" l="1"/>
  <c r="N1144"/>
  <c r="H1145"/>
  <c r="L1145" s="1"/>
  <c r="I1145" l="1"/>
  <c r="G1146"/>
  <c r="J1146" s="1"/>
  <c r="Q1145" l="1"/>
  <c r="N1145"/>
  <c r="H1146"/>
  <c r="L1146" s="1"/>
  <c r="I1146" l="1"/>
  <c r="G1147"/>
  <c r="J1147" s="1"/>
  <c r="Q1146" l="1"/>
  <c r="N1146"/>
  <c r="H1147"/>
  <c r="L1147" s="1"/>
  <c r="I1147" l="1"/>
  <c r="G1148"/>
  <c r="J1148" s="1"/>
  <c r="Q1147" l="1"/>
  <c r="N1147"/>
  <c r="H1148"/>
  <c r="L1148" s="1"/>
  <c r="I1148" l="1"/>
  <c r="G1149"/>
  <c r="J1149" s="1"/>
  <c r="Q1148" l="1"/>
  <c r="N1148"/>
  <c r="H1149"/>
  <c r="L1149" s="1"/>
  <c r="I1149" l="1"/>
  <c r="G1150"/>
  <c r="J1150" s="1"/>
  <c r="Q1149" l="1"/>
  <c r="N1149"/>
  <c r="H1150"/>
  <c r="L1150" s="1"/>
  <c r="I1150" l="1"/>
  <c r="G1151"/>
  <c r="J1151" s="1"/>
  <c r="Q1150" l="1"/>
  <c r="N1150"/>
  <c r="H1151"/>
  <c r="L1151" s="1"/>
  <c r="I1151" l="1"/>
  <c r="G1152"/>
  <c r="J1152" s="1"/>
  <c r="Q1151" l="1"/>
  <c r="N1151"/>
  <c r="H1152"/>
  <c r="L1152" s="1"/>
  <c r="I1152" l="1"/>
  <c r="G1153"/>
  <c r="J1153" s="1"/>
  <c r="Q1152" l="1"/>
  <c r="N1152"/>
  <c r="H1153"/>
  <c r="L1153" s="1"/>
  <c r="I1153" l="1"/>
  <c r="G1154"/>
  <c r="J1154" s="1"/>
  <c r="Q1153" l="1"/>
  <c r="N1153"/>
  <c r="H1154"/>
  <c r="L1154" s="1"/>
  <c r="I1154" l="1"/>
  <c r="G1155"/>
  <c r="J1155" s="1"/>
  <c r="Q1154" l="1"/>
  <c r="N1154"/>
  <c r="H1155"/>
  <c r="L1155" s="1"/>
  <c r="I1155" l="1"/>
  <c r="G1156"/>
  <c r="J1156" s="1"/>
  <c r="Q1155" l="1"/>
  <c r="N1155"/>
  <c r="H1156"/>
  <c r="L1156" s="1"/>
  <c r="I1156" l="1"/>
  <c r="G1157"/>
  <c r="J1157" s="1"/>
  <c r="Q1156" l="1"/>
  <c r="N1156"/>
  <c r="H1157"/>
  <c r="L1157" s="1"/>
  <c r="I1157" l="1"/>
  <c r="G1158"/>
  <c r="J1158" s="1"/>
  <c r="Q1157" l="1"/>
  <c r="N1157"/>
  <c r="H1158"/>
  <c r="L1158" s="1"/>
  <c r="I1158" l="1"/>
  <c r="G1159"/>
  <c r="J1159" s="1"/>
  <c r="Q1158" l="1"/>
  <c r="N1158"/>
  <c r="H1159"/>
  <c r="L1159" s="1"/>
  <c r="I1159" l="1"/>
  <c r="G1160"/>
  <c r="J1160" s="1"/>
  <c r="Q1159" l="1"/>
  <c r="N1159"/>
  <c r="H1160"/>
  <c r="L1160" s="1"/>
  <c r="G1161" l="1"/>
  <c r="J1161" s="1"/>
  <c r="I1160"/>
  <c r="Q1160" l="1"/>
  <c r="N1160"/>
  <c r="H1161"/>
  <c r="L1161" s="1"/>
  <c r="G1162" l="1"/>
  <c r="J1162" s="1"/>
  <c r="I1161"/>
  <c r="Q1161" l="1"/>
  <c r="R1161" s="1"/>
  <c r="S1161" s="1"/>
  <c r="N1161"/>
  <c r="O1161" s="1"/>
  <c r="P1161" s="1"/>
  <c r="H1162"/>
  <c r="L1162" s="1"/>
  <c r="I1162" l="1"/>
  <c r="G1163"/>
  <c r="J1163" s="1"/>
  <c r="Q1162" l="1"/>
  <c r="R1162" s="1"/>
  <c r="N1162"/>
  <c r="O1162" s="1"/>
  <c r="H1163"/>
  <c r="L1163" s="1"/>
  <c r="I1163" l="1"/>
  <c r="G1164"/>
  <c r="J1164" s="1"/>
  <c r="Q1163" l="1"/>
  <c r="N1163"/>
  <c r="H1164"/>
  <c r="L1164" s="1"/>
  <c r="I1164" l="1"/>
  <c r="G1165"/>
  <c r="J1165" s="1"/>
  <c r="Q1164" l="1"/>
  <c r="N1164"/>
  <c r="H1165"/>
  <c r="L1165" s="1"/>
  <c r="I1165" l="1"/>
  <c r="G1166"/>
  <c r="J1166" s="1"/>
  <c r="Q1165" l="1"/>
  <c r="R1165" s="1"/>
  <c r="N1165"/>
  <c r="O1165" s="1"/>
  <c r="H1166"/>
  <c r="L1166" s="1"/>
  <c r="I1166" l="1"/>
  <c r="G1167"/>
  <c r="J1167" s="1"/>
  <c r="Q1166" l="1"/>
  <c r="N1166"/>
  <c r="H1167"/>
  <c r="L1167" s="1"/>
  <c r="I1167" l="1"/>
  <c r="G1168"/>
  <c r="J1168" s="1"/>
  <c r="Q1167" l="1"/>
  <c r="N1167"/>
  <c r="H1168"/>
  <c r="L1168" s="1"/>
  <c r="I1168" l="1"/>
  <c r="G1169"/>
  <c r="J1169" s="1"/>
  <c r="Q1168" l="1"/>
  <c r="N1168"/>
  <c r="H1169"/>
  <c r="L1169" s="1"/>
  <c r="I1169" l="1"/>
  <c r="G1170"/>
  <c r="J1170" s="1"/>
  <c r="Q1169" l="1"/>
  <c r="N1169"/>
  <c r="H1170"/>
  <c r="L1170" s="1"/>
  <c r="I1170" l="1"/>
  <c r="G1171"/>
  <c r="J1171" s="1"/>
  <c r="Q1170" l="1"/>
  <c r="N1170"/>
  <c r="H1171"/>
  <c r="L1171" s="1"/>
  <c r="I1171" l="1"/>
  <c r="G1172"/>
  <c r="J1172" s="1"/>
  <c r="Q1171" l="1"/>
  <c r="N1171"/>
  <c r="H1172"/>
  <c r="L1172" s="1"/>
  <c r="I1172" l="1"/>
  <c r="G1173"/>
  <c r="J1173" s="1"/>
  <c r="Q1172" l="1"/>
  <c r="N1172"/>
  <c r="H1173"/>
  <c r="L1173" s="1"/>
  <c r="I1173" l="1"/>
  <c r="G1174"/>
  <c r="J1174" s="1"/>
  <c r="Q1173" l="1"/>
  <c r="N1173"/>
  <c r="H1174"/>
  <c r="L1174" s="1"/>
  <c r="I1174" l="1"/>
  <c r="G1175"/>
  <c r="J1175" s="1"/>
  <c r="Q1174" l="1"/>
  <c r="N1174"/>
  <c r="H1175"/>
  <c r="L1175" s="1"/>
  <c r="I1175" l="1"/>
  <c r="G1176"/>
  <c r="J1176" s="1"/>
  <c r="Q1175" l="1"/>
  <c r="N1175"/>
  <c r="H1176"/>
  <c r="L1176" s="1"/>
  <c r="I1176" l="1"/>
  <c r="G1177"/>
  <c r="J1177" s="1"/>
  <c r="Q1176" l="1"/>
  <c r="N1176"/>
  <c r="H1177"/>
  <c r="L1177" s="1"/>
  <c r="I1177" l="1"/>
  <c r="G1178"/>
  <c r="J1178" s="1"/>
  <c r="Q1177" l="1"/>
  <c r="N1177"/>
  <c r="H1178"/>
  <c r="L1178" s="1"/>
  <c r="I1178" l="1"/>
  <c r="G1179"/>
  <c r="J1179" s="1"/>
  <c r="Q1178" l="1"/>
  <c r="N1178"/>
  <c r="H1179"/>
  <c r="L1179" s="1"/>
  <c r="I1179" l="1"/>
  <c r="G1180"/>
  <c r="J1180" s="1"/>
  <c r="Q1179" l="1"/>
  <c r="N1179"/>
  <c r="H1180"/>
  <c r="L1180" s="1"/>
  <c r="I1180" l="1"/>
  <c r="G1181"/>
  <c r="J1181" s="1"/>
  <c r="Q1180" l="1"/>
  <c r="N1180"/>
  <c r="H1181"/>
  <c r="L1181" s="1"/>
  <c r="I1181" l="1"/>
  <c r="G1182"/>
  <c r="J1182" s="1"/>
  <c r="Q1181" l="1"/>
  <c r="N1181"/>
  <c r="H1182"/>
  <c r="L1182" s="1"/>
  <c r="I1182" l="1"/>
  <c r="G1183"/>
  <c r="J1183" s="1"/>
  <c r="Q1182" l="1"/>
  <c r="N1182"/>
  <c r="H1183"/>
  <c r="L1183" s="1"/>
  <c r="I1183" l="1"/>
  <c r="G1184"/>
  <c r="J1184" s="1"/>
  <c r="Q1183" l="1"/>
  <c r="N1183"/>
  <c r="H1184"/>
  <c r="L1184" s="1"/>
  <c r="I1184" l="1"/>
  <c r="G1185"/>
  <c r="J1185" s="1"/>
  <c r="Q1184" l="1"/>
  <c r="N1184"/>
  <c r="H1185"/>
  <c r="L1185" s="1"/>
  <c r="I1185" l="1"/>
  <c r="G1186"/>
  <c r="J1186" s="1"/>
  <c r="Q1185" l="1"/>
  <c r="N1185"/>
  <c r="H1186"/>
  <c r="L1186" s="1"/>
  <c r="I1186" l="1"/>
  <c r="G1187"/>
  <c r="J1187" s="1"/>
  <c r="Q1186" l="1"/>
  <c r="N1186"/>
  <c r="H1187"/>
  <c r="L1187" s="1"/>
  <c r="I1187" l="1"/>
  <c r="G1188"/>
  <c r="J1188" s="1"/>
  <c r="Q1187" l="1"/>
  <c r="N1187"/>
  <c r="H1188"/>
  <c r="L1188" s="1"/>
  <c r="I1188" l="1"/>
  <c r="G1189"/>
  <c r="J1189" s="1"/>
  <c r="Q1188" l="1"/>
  <c r="N1188"/>
  <c r="H1189"/>
  <c r="L1189" s="1"/>
  <c r="I1189" l="1"/>
  <c r="G1190"/>
  <c r="J1190" s="1"/>
  <c r="Q1189" l="1"/>
  <c r="N1189"/>
  <c r="H1190"/>
  <c r="L1190" s="1"/>
  <c r="I1190" l="1"/>
  <c r="G1191"/>
  <c r="J1191" s="1"/>
  <c r="Q1190" l="1"/>
  <c r="N1190"/>
  <c r="H1191"/>
  <c r="L1191" s="1"/>
  <c r="I1191" l="1"/>
  <c r="G1192"/>
  <c r="J1192" s="1"/>
  <c r="Q1191" l="1"/>
  <c r="R1191" s="1"/>
  <c r="S1191" s="1"/>
  <c r="N1191"/>
  <c r="O1191" s="1"/>
  <c r="P1191" s="1"/>
  <c r="H1192"/>
  <c r="L1192" s="1"/>
  <c r="G1193" l="1"/>
  <c r="J1193" s="1"/>
  <c r="I1192"/>
  <c r="Q1192" l="1"/>
  <c r="R1192" s="1"/>
  <c r="N1192"/>
  <c r="O1192" s="1"/>
  <c r="H1193"/>
  <c r="L1193" s="1"/>
  <c r="I1193" l="1"/>
  <c r="G1194"/>
  <c r="J1194" s="1"/>
  <c r="Q1193" l="1"/>
  <c r="N1193"/>
  <c r="H1194"/>
  <c r="L1194" s="1"/>
  <c r="I1194" l="1"/>
  <c r="G1195"/>
  <c r="J1195" s="1"/>
  <c r="Q1194" l="1"/>
  <c r="N1194"/>
  <c r="H1195"/>
  <c r="L1195" s="1"/>
  <c r="I1195" l="1"/>
  <c r="G1196"/>
  <c r="J1196" s="1"/>
  <c r="Q1195" l="1"/>
  <c r="R1195" s="1"/>
  <c r="N1195"/>
  <c r="O1195" s="1"/>
  <c r="H1196"/>
  <c r="L1196" s="1"/>
  <c r="I1196" l="1"/>
  <c r="G1197"/>
  <c r="J1197" s="1"/>
  <c r="Q1196" l="1"/>
  <c r="N1196"/>
  <c r="H1197"/>
  <c r="L1197" s="1"/>
  <c r="I1197" l="1"/>
  <c r="G1198"/>
  <c r="J1198" s="1"/>
  <c r="Q1197" l="1"/>
  <c r="N1197"/>
  <c r="H1198"/>
  <c r="L1198" s="1"/>
  <c r="I1198" l="1"/>
  <c r="G1199"/>
  <c r="J1199" s="1"/>
  <c r="Q1198" l="1"/>
  <c r="N1198"/>
  <c r="H1199"/>
  <c r="L1199" s="1"/>
  <c r="I1199" l="1"/>
  <c r="G1200"/>
  <c r="J1200" s="1"/>
  <c r="Q1199" l="1"/>
  <c r="N1199"/>
  <c r="H1200"/>
  <c r="L1200" s="1"/>
  <c r="I1200" l="1"/>
  <c r="G1201"/>
  <c r="J1201" s="1"/>
  <c r="Q1200" l="1"/>
  <c r="N1200"/>
  <c r="H1201"/>
  <c r="L1201" s="1"/>
  <c r="I1201" l="1"/>
  <c r="G1202"/>
  <c r="J1202" s="1"/>
  <c r="Q1201" l="1"/>
  <c r="N1201"/>
  <c r="H1202"/>
  <c r="L1202" s="1"/>
  <c r="I1202" l="1"/>
  <c r="G1203"/>
  <c r="J1203" s="1"/>
  <c r="Q1202" l="1"/>
  <c r="N1202"/>
  <c r="H1203"/>
  <c r="L1203" s="1"/>
  <c r="I1203" l="1"/>
  <c r="G1204"/>
  <c r="J1204" s="1"/>
  <c r="Q1203" l="1"/>
  <c r="N1203"/>
  <c r="H1204"/>
  <c r="L1204" s="1"/>
  <c r="I1204" l="1"/>
  <c r="G1205"/>
  <c r="J1205" s="1"/>
  <c r="Q1204" l="1"/>
  <c r="N1204"/>
  <c r="H1205"/>
  <c r="L1205" s="1"/>
  <c r="I1205" l="1"/>
  <c r="G1206"/>
  <c r="J1206" s="1"/>
  <c r="Q1205" l="1"/>
  <c r="N1205"/>
  <c r="H1206"/>
  <c r="L1206" s="1"/>
  <c r="I1206" l="1"/>
  <c r="G1207"/>
  <c r="J1207" s="1"/>
  <c r="Q1206" l="1"/>
  <c r="N1206"/>
  <c r="H1207"/>
  <c r="L1207" s="1"/>
  <c r="I1207" l="1"/>
  <c r="G1208"/>
  <c r="J1208" s="1"/>
  <c r="Q1207" l="1"/>
  <c r="N1207"/>
  <c r="H1208"/>
  <c r="L1208" s="1"/>
  <c r="I1208" l="1"/>
  <c r="G1209"/>
  <c r="J1209" s="1"/>
  <c r="Q1208" l="1"/>
  <c r="N1208"/>
  <c r="H1209"/>
  <c r="L1209" s="1"/>
  <c r="I1209" l="1"/>
  <c r="G1210"/>
  <c r="J1210" s="1"/>
  <c r="Q1209" l="1"/>
  <c r="N1209"/>
  <c r="H1210"/>
  <c r="L1210" s="1"/>
  <c r="I1210" l="1"/>
  <c r="G1211"/>
  <c r="J1211" s="1"/>
  <c r="Q1210" l="1"/>
  <c r="N1210"/>
  <c r="H1211"/>
  <c r="L1211" s="1"/>
  <c r="I1211" l="1"/>
  <c r="G1212"/>
  <c r="J1212" s="1"/>
  <c r="Q1211" l="1"/>
  <c r="N1211"/>
  <c r="H1212"/>
  <c r="L1212" s="1"/>
  <c r="I1212" l="1"/>
  <c r="G1213"/>
  <c r="J1213" s="1"/>
  <c r="Q1212" l="1"/>
  <c r="N1212"/>
  <c r="H1213"/>
  <c r="L1213" s="1"/>
  <c r="I1213" l="1"/>
  <c r="G1214"/>
  <c r="J1214" s="1"/>
  <c r="Q1213" l="1"/>
  <c r="N1213"/>
  <c r="H1214"/>
  <c r="L1214" s="1"/>
  <c r="I1214" l="1"/>
  <c r="G1215"/>
  <c r="J1215" s="1"/>
  <c r="Q1214" l="1"/>
  <c r="N1214"/>
  <c r="H1215"/>
  <c r="L1215" s="1"/>
  <c r="I1215" l="1"/>
  <c r="G1216"/>
  <c r="J1216" s="1"/>
  <c r="Q1215" l="1"/>
  <c r="N1215"/>
  <c r="H1216"/>
  <c r="L1216" s="1"/>
  <c r="I1216" l="1"/>
  <c r="G1217"/>
  <c r="J1217" s="1"/>
  <c r="Q1216" l="1"/>
  <c r="N1216"/>
  <c r="H1217"/>
  <c r="L1217" s="1"/>
  <c r="I1217" l="1"/>
  <c r="G1218"/>
  <c r="J1218" s="1"/>
  <c r="Q1217" l="1"/>
  <c r="N1217"/>
  <c r="H1218"/>
  <c r="L1218" s="1"/>
  <c r="I1218" l="1"/>
  <c r="G1219"/>
  <c r="J1219" s="1"/>
  <c r="Q1218" l="1"/>
  <c r="N1218"/>
  <c r="H1219"/>
  <c r="L1219" s="1"/>
  <c r="I1219" l="1"/>
  <c r="G1220"/>
  <c r="J1220" s="1"/>
  <c r="Q1219" l="1"/>
  <c r="N1219"/>
  <c r="H1220"/>
  <c r="L1220" s="1"/>
  <c r="I1220" l="1"/>
  <c r="G1221"/>
  <c r="J1221" s="1"/>
  <c r="Q1220" l="1"/>
  <c r="N1220"/>
  <c r="H1221"/>
  <c r="L1221" s="1"/>
  <c r="G1222" l="1"/>
  <c r="J1222" s="1"/>
  <c r="I1221"/>
  <c r="Q1221" l="1"/>
  <c r="N1221"/>
  <c r="H1222"/>
  <c r="L1222" s="1"/>
  <c r="G1223" l="1"/>
  <c r="J1223" s="1"/>
  <c r="I1222"/>
  <c r="Q1222" l="1"/>
  <c r="R1222" s="1"/>
  <c r="N1222"/>
  <c r="O1222" s="1"/>
  <c r="H1223"/>
  <c r="L1223" s="1"/>
  <c r="I1223" l="1"/>
  <c r="G1224"/>
  <c r="J1224" s="1"/>
  <c r="Q1223" l="1"/>
  <c r="R1223" s="1"/>
  <c r="S1223" s="1"/>
  <c r="N1223"/>
  <c r="O1223" s="1"/>
  <c r="P1223" s="1"/>
  <c r="H1224"/>
  <c r="L1224" s="1"/>
  <c r="I1224" l="1"/>
  <c r="G1225"/>
  <c r="J1225" s="1"/>
  <c r="Q1224" l="1"/>
  <c r="N1224"/>
  <c r="H1225"/>
  <c r="L1225" s="1"/>
  <c r="I1225" l="1"/>
  <c r="G1226"/>
  <c r="J1226" s="1"/>
  <c r="Q1225" l="1"/>
  <c r="N1225"/>
  <c r="H1226"/>
  <c r="L1226" s="1"/>
  <c r="I1226" l="1"/>
  <c r="G1227"/>
  <c r="J1227" s="1"/>
  <c r="Q1226" l="1"/>
  <c r="R1226" s="1"/>
  <c r="S1226" s="1"/>
  <c r="N1226"/>
  <c r="O1226" s="1"/>
  <c r="P1226" s="1"/>
  <c r="H1227"/>
  <c r="L1227" s="1"/>
  <c r="I1227" l="1"/>
  <c r="G1228"/>
  <c r="J1228" s="1"/>
  <c r="Q1227" l="1"/>
  <c r="N1227"/>
  <c r="H1228"/>
  <c r="L1228" s="1"/>
  <c r="I1228" l="1"/>
  <c r="G1229"/>
  <c r="J1229" s="1"/>
  <c r="Q1228" l="1"/>
  <c r="N1228"/>
  <c r="H1229"/>
  <c r="L1229" s="1"/>
  <c r="I1229" l="1"/>
  <c r="G1230"/>
  <c r="J1230" s="1"/>
  <c r="Q1229" l="1"/>
  <c r="N1229"/>
  <c r="H1230"/>
  <c r="L1230" s="1"/>
  <c r="I1230" l="1"/>
  <c r="G1231"/>
  <c r="J1231" s="1"/>
  <c r="Q1230" l="1"/>
  <c r="N1230"/>
  <c r="H1231"/>
  <c r="L1231" s="1"/>
  <c r="I1231" l="1"/>
  <c r="G1232"/>
  <c r="J1232" s="1"/>
  <c r="Q1231" l="1"/>
  <c r="N1231"/>
  <c r="H1232"/>
  <c r="L1232" s="1"/>
  <c r="I1232" l="1"/>
  <c r="G1233"/>
  <c r="J1233" s="1"/>
  <c r="Q1232" l="1"/>
  <c r="N1232"/>
  <c r="H1233"/>
  <c r="L1233" s="1"/>
  <c r="I1233" l="1"/>
  <c r="G1234"/>
  <c r="J1234" s="1"/>
  <c r="Q1233" l="1"/>
  <c r="N1233"/>
  <c r="H1234"/>
  <c r="L1234" s="1"/>
  <c r="I1234" l="1"/>
  <c r="G1235"/>
  <c r="J1235" s="1"/>
  <c r="Q1234" l="1"/>
  <c r="N1234"/>
  <c r="H1235"/>
  <c r="L1235" s="1"/>
  <c r="I1235" l="1"/>
  <c r="G1236"/>
  <c r="J1236" s="1"/>
  <c r="Q1235" l="1"/>
  <c r="N1235"/>
  <c r="H1236"/>
  <c r="L1236" s="1"/>
  <c r="I1236" l="1"/>
  <c r="G1237"/>
  <c r="J1237" s="1"/>
  <c r="Q1236" l="1"/>
  <c r="N1236"/>
  <c r="H1237"/>
  <c r="L1237" s="1"/>
  <c r="I1237" l="1"/>
  <c r="G1238"/>
  <c r="J1238" s="1"/>
  <c r="Q1237" l="1"/>
  <c r="N1237"/>
  <c r="H1238"/>
  <c r="L1238" s="1"/>
  <c r="I1238" l="1"/>
  <c r="G1239"/>
  <c r="J1239" s="1"/>
  <c r="Q1238" l="1"/>
  <c r="N1238"/>
  <c r="H1239"/>
  <c r="L1239" s="1"/>
  <c r="I1239" l="1"/>
  <c r="G1240"/>
  <c r="J1240" s="1"/>
  <c r="Q1239" l="1"/>
  <c r="N1239"/>
  <c r="H1240"/>
  <c r="L1240" s="1"/>
  <c r="I1240" l="1"/>
  <c r="G1241"/>
  <c r="J1241" s="1"/>
  <c r="Q1240" l="1"/>
  <c r="N1240"/>
  <c r="H1241"/>
  <c r="L1241" s="1"/>
  <c r="I1241" l="1"/>
  <c r="G1242"/>
  <c r="J1242" s="1"/>
  <c r="Q1241" l="1"/>
  <c r="N1241"/>
  <c r="H1242"/>
  <c r="L1242" s="1"/>
  <c r="I1242" l="1"/>
  <c r="G1243"/>
  <c r="J1243" s="1"/>
  <c r="Q1242" l="1"/>
  <c r="N1242"/>
  <c r="H1243"/>
  <c r="L1243" s="1"/>
  <c r="I1243" l="1"/>
  <c r="G1244"/>
  <c r="J1244" s="1"/>
  <c r="Q1243" l="1"/>
  <c r="N1243"/>
  <c r="H1244"/>
  <c r="L1244" s="1"/>
  <c r="I1244" l="1"/>
  <c r="G1245"/>
  <c r="J1245" s="1"/>
  <c r="Q1244" l="1"/>
  <c r="N1244"/>
  <c r="H1245"/>
  <c r="L1245" s="1"/>
  <c r="I1245" l="1"/>
  <c r="G1246"/>
  <c r="J1246" s="1"/>
  <c r="Q1245" l="1"/>
  <c r="N1245"/>
  <c r="H1246"/>
  <c r="L1246" s="1"/>
  <c r="I1246" l="1"/>
  <c r="G1247"/>
  <c r="J1247" s="1"/>
  <c r="Q1246" l="1"/>
  <c r="N1246"/>
  <c r="H1247"/>
  <c r="L1247" s="1"/>
  <c r="I1247" l="1"/>
  <c r="G1248"/>
  <c r="J1248" s="1"/>
  <c r="Q1247" l="1"/>
  <c r="N1247"/>
  <c r="H1248"/>
  <c r="L1248" s="1"/>
  <c r="I1248" l="1"/>
  <c r="G1249"/>
  <c r="J1249" s="1"/>
  <c r="Q1248" l="1"/>
  <c r="N1248"/>
  <c r="H1249"/>
  <c r="L1249" s="1"/>
  <c r="I1249" l="1"/>
  <c r="G1250"/>
  <c r="J1250" s="1"/>
  <c r="Q1249" l="1"/>
  <c r="N1249"/>
  <c r="H1250"/>
  <c r="L1250" s="1"/>
  <c r="I1250" l="1"/>
  <c r="G1251"/>
  <c r="J1251" s="1"/>
  <c r="Q1250" l="1"/>
  <c r="N1250"/>
  <c r="H1251"/>
  <c r="L1251" s="1"/>
  <c r="I1251" l="1"/>
  <c r="G1252"/>
  <c r="J1252" s="1"/>
  <c r="Q1251" l="1"/>
  <c r="N1251"/>
  <c r="H1252"/>
  <c r="L1252" s="1"/>
  <c r="G1253" l="1"/>
  <c r="J1253" s="1"/>
  <c r="I1252"/>
  <c r="Q1252" l="1"/>
  <c r="N1252"/>
  <c r="H1253"/>
  <c r="L1253" s="1"/>
  <c r="G1254" l="1"/>
  <c r="J1254" s="1"/>
  <c r="I1253"/>
  <c r="Q1253" l="1"/>
  <c r="R1253" s="1"/>
  <c r="S1253" s="1"/>
  <c r="N1253"/>
  <c r="O1253" s="1"/>
  <c r="P1253" s="1"/>
  <c r="H1254"/>
  <c r="L1254" s="1"/>
  <c r="I1254" l="1"/>
  <c r="G1255"/>
  <c r="J1255" s="1"/>
  <c r="Q1254" l="1"/>
  <c r="R1254" s="1"/>
  <c r="N1254"/>
  <c r="O1254" s="1"/>
  <c r="H1255"/>
  <c r="L1255" s="1"/>
  <c r="I1255" l="1"/>
  <c r="G1256"/>
  <c r="J1256" s="1"/>
  <c r="Q1255" l="1"/>
  <c r="N1255"/>
  <c r="H1256"/>
  <c r="L1256" s="1"/>
  <c r="I1256" l="1"/>
  <c r="G1257"/>
  <c r="J1257" s="1"/>
  <c r="Q1256" l="1"/>
  <c r="N1256"/>
  <c r="H1257"/>
  <c r="L1257" s="1"/>
  <c r="I1257" l="1"/>
  <c r="G1258"/>
  <c r="J1258" s="1"/>
  <c r="Q1257" l="1"/>
  <c r="R1257" s="1"/>
  <c r="N1257"/>
  <c r="O1257" s="1"/>
  <c r="H1258"/>
  <c r="L1258" s="1"/>
  <c r="I1258" l="1"/>
  <c r="G1259"/>
  <c r="J1259" s="1"/>
  <c r="Q1258" l="1"/>
  <c r="N1258"/>
  <c r="H1259"/>
  <c r="L1259" s="1"/>
  <c r="I1259" l="1"/>
  <c r="G1260"/>
  <c r="J1260" s="1"/>
  <c r="Q1259" l="1"/>
  <c r="N1259"/>
  <c r="H1260"/>
  <c r="L1260" s="1"/>
  <c r="I1260" l="1"/>
  <c r="G1261"/>
  <c r="J1261" s="1"/>
  <c r="Q1260" l="1"/>
  <c r="N1260"/>
  <c r="H1261"/>
  <c r="L1261" s="1"/>
  <c r="I1261" l="1"/>
  <c r="G1262"/>
  <c r="J1262" s="1"/>
  <c r="Q1261" l="1"/>
  <c r="N1261"/>
  <c r="H1262"/>
  <c r="L1262" s="1"/>
  <c r="I1262" l="1"/>
  <c r="G1263"/>
  <c r="J1263" s="1"/>
  <c r="Q1262" l="1"/>
  <c r="N1262"/>
  <c r="H1263"/>
  <c r="L1263" s="1"/>
  <c r="I1263" l="1"/>
  <c r="G1264"/>
  <c r="J1264" s="1"/>
  <c r="Q1263" l="1"/>
  <c r="N1263"/>
  <c r="H1264"/>
  <c r="L1264" s="1"/>
  <c r="I1264" l="1"/>
  <c r="G1265"/>
  <c r="J1265" s="1"/>
  <c r="Q1264" l="1"/>
  <c r="N1264"/>
  <c r="H1265"/>
  <c r="L1265" s="1"/>
  <c r="I1265" l="1"/>
  <c r="G1266"/>
  <c r="J1266" s="1"/>
  <c r="Q1265" l="1"/>
  <c r="N1265"/>
  <c r="H1266"/>
  <c r="L1266" s="1"/>
  <c r="I1266" l="1"/>
  <c r="G1267"/>
  <c r="J1267" s="1"/>
  <c r="Q1266" l="1"/>
  <c r="N1266"/>
  <c r="H1267"/>
  <c r="L1267" s="1"/>
  <c r="I1267" l="1"/>
  <c r="G1268"/>
  <c r="J1268" s="1"/>
  <c r="Q1267" l="1"/>
  <c r="N1267"/>
  <c r="H1268"/>
  <c r="L1268" s="1"/>
  <c r="I1268" l="1"/>
  <c r="G1269"/>
  <c r="J1269" s="1"/>
  <c r="Q1268" l="1"/>
  <c r="N1268"/>
  <c r="H1269"/>
  <c r="L1269" s="1"/>
  <c r="I1269" l="1"/>
  <c r="G1270"/>
  <c r="J1270" s="1"/>
  <c r="Q1269" l="1"/>
  <c r="N1269"/>
  <c r="H1270"/>
  <c r="L1270" s="1"/>
  <c r="I1270" l="1"/>
  <c r="G1271"/>
  <c r="J1271" s="1"/>
  <c r="Q1270" l="1"/>
  <c r="N1270"/>
  <c r="H1271"/>
  <c r="L1271" s="1"/>
  <c r="I1271" l="1"/>
  <c r="G1272"/>
  <c r="J1272" s="1"/>
  <c r="Q1271" l="1"/>
  <c r="N1271"/>
  <c r="H1272"/>
  <c r="L1272" s="1"/>
  <c r="I1272" l="1"/>
  <c r="G1273"/>
  <c r="J1273" s="1"/>
  <c r="Q1272" l="1"/>
  <c r="N1272"/>
  <c r="H1273"/>
  <c r="L1273" s="1"/>
  <c r="I1273" l="1"/>
  <c r="G1274"/>
  <c r="J1274" s="1"/>
  <c r="Q1273" l="1"/>
  <c r="N1273"/>
  <c r="H1274"/>
  <c r="L1274" s="1"/>
  <c r="I1274" l="1"/>
  <c r="G1275"/>
  <c r="J1275" s="1"/>
  <c r="Q1274" l="1"/>
  <c r="N1274"/>
  <c r="H1275"/>
  <c r="L1275" s="1"/>
  <c r="I1275" l="1"/>
  <c r="G1276"/>
  <c r="J1276" s="1"/>
  <c r="Q1275" l="1"/>
  <c r="N1275"/>
  <c r="H1276"/>
  <c r="L1276" s="1"/>
  <c r="I1276" l="1"/>
  <c r="G1277"/>
  <c r="J1277" s="1"/>
  <c r="Q1276" l="1"/>
  <c r="N1276"/>
  <c r="H1277"/>
  <c r="L1277" s="1"/>
  <c r="I1277" l="1"/>
  <c r="G1278"/>
  <c r="J1278" s="1"/>
  <c r="Q1277" l="1"/>
  <c r="N1277"/>
  <c r="H1278"/>
  <c r="L1278" s="1"/>
  <c r="I1278" l="1"/>
  <c r="G1279"/>
  <c r="J1279" s="1"/>
  <c r="Q1278" l="1"/>
  <c r="N1278"/>
  <c r="H1279"/>
  <c r="L1279" s="1"/>
  <c r="I1279" l="1"/>
  <c r="G1280"/>
  <c r="J1280" s="1"/>
  <c r="Q1279" l="1"/>
  <c r="N1279"/>
  <c r="H1280"/>
  <c r="L1280" s="1"/>
  <c r="I1280" l="1"/>
  <c r="G1281"/>
  <c r="J1281" s="1"/>
  <c r="Q1280" l="1"/>
  <c r="N1280"/>
  <c r="H1281"/>
  <c r="L1281" s="1"/>
  <c r="I1281" l="1"/>
  <c r="G1282"/>
  <c r="J1282" s="1"/>
  <c r="Q1281" l="1"/>
  <c r="N1281"/>
  <c r="H1282"/>
  <c r="L1282" s="1"/>
  <c r="G1283" l="1"/>
  <c r="J1283" s="1"/>
  <c r="I1282"/>
  <c r="Q1282" l="1"/>
  <c r="N1282"/>
  <c r="H1283"/>
  <c r="L1283" s="1"/>
  <c r="G1284" l="1"/>
  <c r="J1284" s="1"/>
  <c r="I1283"/>
  <c r="Q1283" l="1"/>
  <c r="R1283" s="1"/>
  <c r="S1283" s="1"/>
  <c r="N1283"/>
  <c r="O1283" s="1"/>
  <c r="P1283" s="1"/>
  <c r="H1284"/>
  <c r="L1284" s="1"/>
  <c r="I1284" l="1"/>
  <c r="G1285"/>
  <c r="J1285" s="1"/>
  <c r="Q1284" l="1"/>
  <c r="R1284" s="1"/>
  <c r="N1284"/>
  <c r="O1284" s="1"/>
  <c r="H1285"/>
  <c r="L1285" s="1"/>
  <c r="I1285" l="1"/>
  <c r="G1286"/>
  <c r="J1286" s="1"/>
  <c r="Q1285" l="1"/>
  <c r="N1285"/>
  <c r="H1286"/>
  <c r="L1286" s="1"/>
  <c r="I1286" l="1"/>
  <c r="G1287"/>
  <c r="J1287" s="1"/>
  <c r="Q1286" l="1"/>
  <c r="N1286"/>
  <c r="H1287"/>
  <c r="L1287" s="1"/>
  <c r="I1287" l="1"/>
  <c r="G1288"/>
  <c r="J1288" s="1"/>
  <c r="Q1287" l="1"/>
  <c r="R1287" s="1"/>
  <c r="N1287"/>
  <c r="O1287" s="1"/>
  <c r="H1288"/>
  <c r="L1288" s="1"/>
  <c r="I1288" l="1"/>
  <c r="G1289"/>
  <c r="J1289" s="1"/>
  <c r="Q1288" l="1"/>
  <c r="N1288"/>
  <c r="H1289"/>
  <c r="L1289" s="1"/>
  <c r="I1289" l="1"/>
  <c r="G1290"/>
  <c r="J1290" s="1"/>
  <c r="Q1289" l="1"/>
  <c r="N1289"/>
  <c r="H1290"/>
  <c r="L1290" s="1"/>
  <c r="I1290" l="1"/>
  <c r="G1291"/>
  <c r="J1291" s="1"/>
  <c r="Q1290" l="1"/>
  <c r="N1290"/>
  <c r="H1291"/>
  <c r="L1291" s="1"/>
  <c r="I1291" l="1"/>
  <c r="G1292"/>
  <c r="J1292" s="1"/>
  <c r="Q1291" l="1"/>
  <c r="N1291"/>
  <c r="H1292"/>
  <c r="L1292" s="1"/>
  <c r="I1292" l="1"/>
  <c r="G1293"/>
  <c r="J1293" s="1"/>
  <c r="Q1292" l="1"/>
  <c r="N1292"/>
  <c r="H1293"/>
  <c r="L1293" s="1"/>
  <c r="I1293" l="1"/>
  <c r="G1294"/>
  <c r="J1294" s="1"/>
  <c r="Q1293" l="1"/>
  <c r="N1293"/>
  <c r="H1294"/>
  <c r="L1294" s="1"/>
  <c r="I1294" l="1"/>
  <c r="G1295"/>
  <c r="J1295" s="1"/>
  <c r="Q1294" l="1"/>
  <c r="N1294"/>
  <c r="H1295"/>
  <c r="L1295" s="1"/>
  <c r="I1295" l="1"/>
  <c r="G1296"/>
  <c r="J1296" s="1"/>
  <c r="Q1295" l="1"/>
  <c r="N1295"/>
  <c r="H1296"/>
  <c r="L1296" s="1"/>
  <c r="I1296" l="1"/>
  <c r="G1297"/>
  <c r="J1297" s="1"/>
  <c r="Q1296" l="1"/>
  <c r="N1296"/>
  <c r="H1297"/>
  <c r="L1297" s="1"/>
  <c r="I1297" l="1"/>
  <c r="G1298"/>
  <c r="J1298" s="1"/>
  <c r="Q1297" l="1"/>
  <c r="N1297"/>
  <c r="H1298"/>
  <c r="L1298" s="1"/>
  <c r="I1298" l="1"/>
  <c r="G1299"/>
  <c r="J1299" s="1"/>
  <c r="Q1298" l="1"/>
  <c r="N1298"/>
  <c r="H1299"/>
  <c r="L1299" s="1"/>
  <c r="I1299" l="1"/>
  <c r="G1300"/>
  <c r="J1300" s="1"/>
  <c r="Q1299" l="1"/>
  <c r="N1299"/>
  <c r="H1300"/>
  <c r="L1300" s="1"/>
  <c r="I1300" l="1"/>
  <c r="G1301"/>
  <c r="J1301" s="1"/>
  <c r="Q1300" l="1"/>
  <c r="N1300"/>
  <c r="H1301"/>
  <c r="L1301" s="1"/>
  <c r="I1301" l="1"/>
  <c r="G1302"/>
  <c r="J1302" s="1"/>
  <c r="Q1301" l="1"/>
  <c r="N1301"/>
  <c r="H1302"/>
  <c r="L1302" s="1"/>
  <c r="I1302" l="1"/>
  <c r="G1303"/>
  <c r="J1303" s="1"/>
  <c r="Q1302" l="1"/>
  <c r="N1302"/>
  <c r="H1303"/>
  <c r="L1303" s="1"/>
  <c r="I1303" l="1"/>
  <c r="G1304"/>
  <c r="J1304" s="1"/>
  <c r="Q1303" l="1"/>
  <c r="N1303"/>
  <c r="H1304"/>
  <c r="L1304" s="1"/>
  <c r="I1304" l="1"/>
  <c r="G1305"/>
  <c r="J1305" s="1"/>
  <c r="Q1304" l="1"/>
  <c r="N1304"/>
  <c r="H1305"/>
  <c r="L1305" s="1"/>
  <c r="I1305" l="1"/>
  <c r="G1306"/>
  <c r="J1306" s="1"/>
  <c r="Q1305" l="1"/>
  <c r="N1305"/>
  <c r="H1306"/>
  <c r="L1306" s="1"/>
  <c r="I1306" l="1"/>
  <c r="G1307"/>
  <c r="J1307" s="1"/>
  <c r="Q1306" l="1"/>
  <c r="N1306"/>
  <c r="H1307"/>
  <c r="L1307" s="1"/>
  <c r="I1307" l="1"/>
  <c r="G1308"/>
  <c r="J1308" s="1"/>
  <c r="Q1307" l="1"/>
  <c r="N1307"/>
  <c r="H1308"/>
  <c r="L1308" s="1"/>
  <c r="I1308" l="1"/>
  <c r="G1309"/>
  <c r="J1309" s="1"/>
  <c r="Q1308" l="1"/>
  <c r="N1308"/>
  <c r="H1309"/>
  <c r="L1309" s="1"/>
  <c r="I1309" l="1"/>
  <c r="G1310"/>
  <c r="J1310" s="1"/>
  <c r="Q1309" l="1"/>
  <c r="N1309"/>
  <c r="H1310"/>
  <c r="L1310" s="1"/>
  <c r="I1310" l="1"/>
  <c r="G1311"/>
  <c r="J1311" s="1"/>
  <c r="Q1310" l="1"/>
  <c r="N1310"/>
  <c r="H1311"/>
  <c r="L1311" s="1"/>
  <c r="I1311" l="1"/>
  <c r="G1312"/>
  <c r="J1312" s="1"/>
  <c r="Q1311" l="1"/>
  <c r="N1311"/>
  <c r="H1312"/>
  <c r="L1312" s="1"/>
  <c r="I1312" l="1"/>
  <c r="G1313"/>
  <c r="J1313" s="1"/>
  <c r="Q1312" l="1"/>
  <c r="N1312"/>
  <c r="H1313"/>
  <c r="L1313" s="1"/>
  <c r="G1314" l="1"/>
  <c r="J1314" s="1"/>
  <c r="I1313"/>
  <c r="Q1313" l="1"/>
  <c r="N1313"/>
  <c r="H1314"/>
  <c r="L1314" s="1"/>
  <c r="G1315" l="1"/>
  <c r="J1315" s="1"/>
  <c r="I1314"/>
  <c r="Q1314" l="1"/>
  <c r="R1314" s="1"/>
  <c r="N1314"/>
  <c r="O1314" s="1"/>
  <c r="H1315"/>
  <c r="L1315" s="1"/>
  <c r="I1315" l="1"/>
  <c r="G1316"/>
  <c r="J1316" s="1"/>
  <c r="Q1315" l="1"/>
  <c r="R1315" s="1"/>
  <c r="S1315" s="1"/>
  <c r="N1315"/>
  <c r="O1315" s="1"/>
  <c r="P1315" s="1"/>
  <c r="H1316"/>
  <c r="L1316" s="1"/>
  <c r="I1316" l="1"/>
  <c r="G1317"/>
  <c r="J1317" s="1"/>
  <c r="Q1316" l="1"/>
  <c r="N1316"/>
  <c r="H1317"/>
  <c r="L1317" s="1"/>
  <c r="I1317" l="1"/>
  <c r="G1318"/>
  <c r="J1318" s="1"/>
  <c r="Q1317" l="1"/>
  <c r="N1317"/>
  <c r="H1318"/>
  <c r="L1318" s="1"/>
  <c r="I1318" l="1"/>
  <c r="G1319"/>
  <c r="J1319" s="1"/>
  <c r="Q1318" l="1"/>
  <c r="R1318" s="1"/>
  <c r="S1318" s="1"/>
  <c r="N1318"/>
  <c r="O1318" s="1"/>
  <c r="P1318" s="1"/>
  <c r="H1319"/>
  <c r="L1319" s="1"/>
  <c r="I1319" l="1"/>
  <c r="G1320"/>
  <c r="J1320" s="1"/>
  <c r="Q1319" l="1"/>
  <c r="N1319"/>
  <c r="H1320"/>
  <c r="L1320" s="1"/>
  <c r="I1320" l="1"/>
  <c r="G1321"/>
  <c r="J1321" s="1"/>
  <c r="Q1320" l="1"/>
  <c r="N1320"/>
  <c r="H1321"/>
  <c r="L1321" s="1"/>
  <c r="I1321" l="1"/>
  <c r="G1322"/>
  <c r="J1322" s="1"/>
  <c r="Q1321" l="1"/>
  <c r="N1321"/>
  <c r="H1322"/>
  <c r="L1322" s="1"/>
  <c r="I1322" l="1"/>
  <c r="G1323"/>
  <c r="J1323" s="1"/>
  <c r="Q1322" l="1"/>
  <c r="N1322"/>
  <c r="H1323"/>
  <c r="L1323" s="1"/>
  <c r="I1323" l="1"/>
  <c r="G1324"/>
  <c r="J1324" s="1"/>
  <c r="Q1323" l="1"/>
  <c r="N1323"/>
  <c r="H1324"/>
  <c r="L1324" s="1"/>
  <c r="I1324" l="1"/>
  <c r="G1325"/>
  <c r="J1325" s="1"/>
  <c r="Q1324" l="1"/>
  <c r="N1324"/>
  <c r="H1325"/>
  <c r="L1325" s="1"/>
  <c r="I1325" l="1"/>
  <c r="G1326"/>
  <c r="J1326" s="1"/>
  <c r="Q1325" l="1"/>
  <c r="N1325"/>
  <c r="H1326"/>
  <c r="L1326" s="1"/>
  <c r="I1326" l="1"/>
  <c r="G1327"/>
  <c r="J1327" s="1"/>
  <c r="Q1326" l="1"/>
  <c r="N1326"/>
  <c r="H1327"/>
  <c r="L1327" s="1"/>
  <c r="I1327" l="1"/>
  <c r="G1328"/>
  <c r="J1328" s="1"/>
  <c r="Q1327" l="1"/>
  <c r="N1327"/>
  <c r="H1328"/>
  <c r="L1328" s="1"/>
  <c r="I1328" l="1"/>
  <c r="G1329"/>
  <c r="J1329" s="1"/>
  <c r="Q1328" l="1"/>
  <c r="N1328"/>
  <c r="H1329"/>
  <c r="L1329" s="1"/>
  <c r="I1329" l="1"/>
  <c r="G1330"/>
  <c r="J1330" s="1"/>
  <c r="Q1329" l="1"/>
  <c r="N1329"/>
  <c r="H1330"/>
  <c r="L1330" s="1"/>
  <c r="I1330" l="1"/>
  <c r="G1331"/>
  <c r="J1331" s="1"/>
  <c r="Q1330" l="1"/>
  <c r="N1330"/>
  <c r="H1331"/>
  <c r="L1331" s="1"/>
  <c r="I1331" l="1"/>
  <c r="G1332"/>
  <c r="J1332" s="1"/>
  <c r="Q1331" l="1"/>
  <c r="N1331"/>
  <c r="H1332"/>
  <c r="L1332" s="1"/>
  <c r="I1332" l="1"/>
  <c r="G1333"/>
  <c r="J1333" s="1"/>
  <c r="Q1332" l="1"/>
  <c r="N1332"/>
  <c r="H1333"/>
  <c r="L1333" s="1"/>
  <c r="I1333" l="1"/>
  <c r="G1334"/>
  <c r="J1334" s="1"/>
  <c r="Q1333" l="1"/>
  <c r="N1333"/>
  <c r="H1334"/>
  <c r="L1334" s="1"/>
  <c r="I1334" l="1"/>
  <c r="G1335"/>
  <c r="J1335" s="1"/>
  <c r="Q1334" l="1"/>
  <c r="N1334"/>
  <c r="H1335"/>
  <c r="L1335" s="1"/>
  <c r="I1335" l="1"/>
  <c r="G1336"/>
  <c r="J1336" s="1"/>
  <c r="Q1335" l="1"/>
  <c r="N1335"/>
  <c r="H1336"/>
  <c r="L1336" s="1"/>
  <c r="I1336" l="1"/>
  <c r="G1337"/>
  <c r="J1337" s="1"/>
  <c r="Q1336" l="1"/>
  <c r="N1336"/>
  <c r="H1337"/>
  <c r="L1337" s="1"/>
  <c r="I1337" l="1"/>
  <c r="G1338"/>
  <c r="J1338" s="1"/>
  <c r="Q1337" l="1"/>
  <c r="N1337"/>
  <c r="H1338"/>
  <c r="L1338" s="1"/>
  <c r="I1338" l="1"/>
  <c r="G1339"/>
  <c r="J1339" s="1"/>
  <c r="Q1338" l="1"/>
  <c r="N1338"/>
  <c r="H1339"/>
  <c r="L1339" s="1"/>
  <c r="I1339" l="1"/>
  <c r="G1340"/>
  <c r="J1340" s="1"/>
  <c r="Q1339" l="1"/>
  <c r="N1339"/>
  <c r="H1340"/>
  <c r="L1340" s="1"/>
  <c r="I1340" l="1"/>
  <c r="G1341"/>
  <c r="J1341" s="1"/>
  <c r="Q1340" l="1"/>
  <c r="N1340"/>
  <c r="H1341"/>
  <c r="L1341" s="1"/>
  <c r="I1341" l="1"/>
  <c r="G1342"/>
  <c r="J1342" s="1"/>
  <c r="Q1341" l="1"/>
  <c r="N1341"/>
  <c r="H1342"/>
  <c r="L1342" s="1"/>
  <c r="I1342" l="1"/>
  <c r="G1343"/>
  <c r="J1343" s="1"/>
  <c r="Q1342" l="1"/>
  <c r="N1342"/>
  <c r="H1343"/>
  <c r="L1343" s="1"/>
  <c r="I1343" l="1"/>
  <c r="G1344"/>
  <c r="J1344" s="1"/>
  <c r="Q1343" l="1"/>
  <c r="N1343"/>
  <c r="H1344"/>
  <c r="L1344" s="1"/>
  <c r="G1345" l="1"/>
  <c r="J1345" s="1"/>
  <c r="I1344"/>
  <c r="Q1344" l="1"/>
  <c r="R1344" s="1"/>
  <c r="S1344" s="1"/>
  <c r="N1344"/>
  <c r="O1344" s="1"/>
  <c r="P1344" s="1"/>
  <c r="H1345"/>
  <c r="L1345" s="1"/>
  <c r="G1346" l="1"/>
  <c r="J1346" s="1"/>
  <c r="I1345"/>
  <c r="Q1345" l="1"/>
  <c r="R1345" s="1"/>
  <c r="N1345"/>
  <c r="O1345" s="1"/>
  <c r="H1346"/>
  <c r="L1346" s="1"/>
  <c r="I1346" l="1"/>
  <c r="G1347"/>
  <c r="J1347" s="1"/>
  <c r="Q1346" l="1"/>
  <c r="N1346"/>
  <c r="H1347"/>
  <c r="L1347" s="1"/>
  <c r="I1347" l="1"/>
  <c r="G1348"/>
  <c r="J1348" s="1"/>
  <c r="Q1347" l="1"/>
  <c r="N1347"/>
  <c r="H1348"/>
  <c r="L1348" s="1"/>
  <c r="I1348" l="1"/>
  <c r="G1349"/>
  <c r="J1349" s="1"/>
  <c r="Q1348" l="1"/>
  <c r="R1348" s="1"/>
  <c r="N1348"/>
  <c r="O1348" s="1"/>
  <c r="H1349"/>
  <c r="L1349" s="1"/>
  <c r="I1349" l="1"/>
  <c r="G1350"/>
  <c r="J1350" s="1"/>
  <c r="Q1349" l="1"/>
  <c r="N1349"/>
  <c r="H1350"/>
  <c r="L1350" s="1"/>
  <c r="I1350" l="1"/>
  <c r="G1351"/>
  <c r="J1351" s="1"/>
  <c r="Q1350" l="1"/>
  <c r="N1350"/>
  <c r="H1351"/>
  <c r="L1351" s="1"/>
  <c r="I1351" l="1"/>
  <c r="G1352"/>
  <c r="J1352" s="1"/>
  <c r="Q1351" l="1"/>
  <c r="N1351"/>
  <c r="H1352"/>
  <c r="L1352" s="1"/>
  <c r="I1352" l="1"/>
  <c r="G1353"/>
  <c r="J1353" s="1"/>
  <c r="Q1352" l="1"/>
  <c r="N1352"/>
  <c r="H1353"/>
  <c r="L1353" s="1"/>
  <c r="I1353" l="1"/>
  <c r="G1354"/>
  <c r="J1354" s="1"/>
  <c r="Q1353" l="1"/>
  <c r="N1353"/>
  <c r="H1354"/>
  <c r="L1354" s="1"/>
  <c r="I1354" l="1"/>
  <c r="G1355"/>
  <c r="J1355" s="1"/>
  <c r="Q1354" l="1"/>
  <c r="N1354"/>
  <c r="H1355"/>
  <c r="L1355" s="1"/>
  <c r="I1355" l="1"/>
  <c r="G1356"/>
  <c r="J1356" s="1"/>
  <c r="Q1355" l="1"/>
  <c r="N1355"/>
  <c r="H1356"/>
  <c r="L1356" s="1"/>
  <c r="I1356" l="1"/>
  <c r="G1357"/>
  <c r="J1357" s="1"/>
  <c r="Q1356" l="1"/>
  <c r="N1356"/>
  <c r="H1357"/>
  <c r="L1357" s="1"/>
  <c r="I1357" l="1"/>
  <c r="G1358"/>
  <c r="J1358" s="1"/>
  <c r="Q1357" l="1"/>
  <c r="N1357"/>
  <c r="H1358"/>
  <c r="L1358" s="1"/>
  <c r="I1358" l="1"/>
  <c r="G1359"/>
  <c r="J1359" s="1"/>
  <c r="Q1358" l="1"/>
  <c r="N1358"/>
  <c r="H1359"/>
  <c r="L1359" s="1"/>
  <c r="I1359" l="1"/>
  <c r="G1360"/>
  <c r="J1360" s="1"/>
  <c r="Q1359" l="1"/>
  <c r="N1359"/>
  <c r="H1360"/>
  <c r="L1360" s="1"/>
  <c r="I1360" l="1"/>
  <c r="G1361"/>
  <c r="J1361" s="1"/>
  <c r="Q1360" l="1"/>
  <c r="N1360"/>
  <c r="H1361"/>
  <c r="L1361" s="1"/>
  <c r="I1361" l="1"/>
  <c r="G1362"/>
  <c r="J1362" s="1"/>
  <c r="Q1361" l="1"/>
  <c r="N1361"/>
  <c r="H1362"/>
  <c r="L1362" s="1"/>
  <c r="I1362" l="1"/>
  <c r="G1363"/>
  <c r="J1363" s="1"/>
  <c r="Q1362" l="1"/>
  <c r="N1362"/>
  <c r="H1363"/>
  <c r="L1363" s="1"/>
  <c r="I1363" l="1"/>
  <c r="G1364"/>
  <c r="J1364" s="1"/>
  <c r="Q1363" l="1"/>
  <c r="N1363"/>
  <c r="H1364"/>
  <c r="L1364" s="1"/>
  <c r="I1364" l="1"/>
  <c r="G1365"/>
  <c r="J1365" s="1"/>
  <c r="Q1364" l="1"/>
  <c r="N1364"/>
  <c r="H1365"/>
  <c r="L1365" s="1"/>
  <c r="I1365" l="1"/>
  <c r="G1366"/>
  <c r="J1366" s="1"/>
  <c r="Q1365" l="1"/>
  <c r="N1365"/>
  <c r="H1366"/>
  <c r="L1366" s="1"/>
  <c r="I1366" l="1"/>
  <c r="G1367"/>
  <c r="J1367" s="1"/>
  <c r="Q1366" l="1"/>
  <c r="N1366"/>
  <c r="H1367"/>
  <c r="L1367" s="1"/>
  <c r="I1367" l="1"/>
  <c r="G1368"/>
  <c r="J1368" s="1"/>
  <c r="Q1367" l="1"/>
  <c r="N1367"/>
  <c r="H1368"/>
  <c r="L1368" s="1"/>
  <c r="I1368" l="1"/>
  <c r="G1369"/>
  <c r="J1369" s="1"/>
  <c r="Q1368" l="1"/>
  <c r="N1368"/>
  <c r="H1369"/>
  <c r="L1369" s="1"/>
  <c r="I1369" l="1"/>
  <c r="G1370"/>
  <c r="J1370" s="1"/>
  <c r="Q1369" l="1"/>
  <c r="N1369"/>
  <c r="H1370"/>
  <c r="L1370" s="1"/>
  <c r="I1370" l="1"/>
  <c r="G1371"/>
  <c r="J1371" s="1"/>
  <c r="Q1370" l="1"/>
  <c r="N1370"/>
  <c r="H1371"/>
  <c r="L1371" s="1"/>
  <c r="I1371" l="1"/>
  <c r="G1372"/>
  <c r="J1372" s="1"/>
  <c r="Q1371" l="1"/>
  <c r="N1371"/>
  <c r="H1372"/>
  <c r="L1372" s="1"/>
  <c r="G1373" l="1"/>
  <c r="J1373" s="1"/>
  <c r="I1372"/>
  <c r="Q1372" l="1"/>
  <c r="N1372"/>
  <c r="H1373"/>
  <c r="L1373" s="1"/>
  <c r="G1374" l="1"/>
  <c r="J1374" s="1"/>
  <c r="I1373"/>
  <c r="Q1373" l="1"/>
  <c r="N1373"/>
  <c r="H1374"/>
  <c r="L1374" s="1"/>
  <c r="I1374" l="1"/>
  <c r="G1375"/>
  <c r="J1375" s="1"/>
  <c r="Q1374" l="1"/>
  <c r="N1374"/>
  <c r="H1375"/>
  <c r="L1375" s="1"/>
  <c r="I1375" l="1"/>
  <c r="G1376"/>
  <c r="J1376" s="1"/>
  <c r="Q1375" l="1"/>
  <c r="R1375" s="1"/>
  <c r="S1375" s="1"/>
  <c r="N1375"/>
  <c r="O1375" s="1"/>
  <c r="P1375" s="1"/>
  <c r="H1376"/>
  <c r="L1376" s="1"/>
  <c r="I1376" l="1"/>
  <c r="G1377"/>
  <c r="J1377" s="1"/>
  <c r="Q1376" l="1"/>
  <c r="R1376" s="1"/>
  <c r="N1376"/>
  <c r="O1376" s="1"/>
  <c r="H1377"/>
  <c r="L1377" s="1"/>
  <c r="I1377" l="1"/>
  <c r="G1378"/>
  <c r="J1378" s="1"/>
  <c r="Q1377" l="1"/>
  <c r="N1377"/>
  <c r="H1378"/>
  <c r="L1378" s="1"/>
  <c r="I1378" l="1"/>
  <c r="G1379"/>
  <c r="J1379" s="1"/>
  <c r="Q1378" l="1"/>
  <c r="N1378"/>
  <c r="H1379"/>
  <c r="L1379" s="1"/>
  <c r="I1379" l="1"/>
  <c r="G1380"/>
  <c r="J1380" s="1"/>
  <c r="Q1379" l="1"/>
  <c r="R1379" s="1"/>
  <c r="N1379"/>
  <c r="O1379" s="1"/>
  <c r="H1380"/>
  <c r="L1380" s="1"/>
  <c r="I1380" l="1"/>
  <c r="G1381"/>
  <c r="J1381" s="1"/>
  <c r="Q1380" l="1"/>
  <c r="N1380"/>
  <c r="H1381"/>
  <c r="L1381" s="1"/>
  <c r="I1381" l="1"/>
  <c r="G1382"/>
  <c r="J1382" s="1"/>
  <c r="Q1381" l="1"/>
  <c r="N1381"/>
  <c r="H1382"/>
  <c r="L1382" s="1"/>
  <c r="I1382" l="1"/>
  <c r="G1383"/>
  <c r="J1383" s="1"/>
  <c r="Q1382" l="1"/>
  <c r="N1382"/>
  <c r="H1383"/>
  <c r="L1383" s="1"/>
  <c r="I1383" l="1"/>
  <c r="G1384"/>
  <c r="J1384" s="1"/>
  <c r="Q1383" l="1"/>
  <c r="N1383"/>
  <c r="H1384"/>
  <c r="L1384" s="1"/>
  <c r="I1384" l="1"/>
  <c r="G1385"/>
  <c r="J1385" s="1"/>
  <c r="Q1384" l="1"/>
  <c r="N1384"/>
  <c r="H1385"/>
  <c r="L1385" s="1"/>
  <c r="I1385" l="1"/>
  <c r="G1386"/>
  <c r="J1386" s="1"/>
  <c r="Q1385" l="1"/>
  <c r="N1385"/>
  <c r="H1386"/>
  <c r="L1386" s="1"/>
  <c r="I1386" l="1"/>
  <c r="G1387"/>
  <c r="J1387" s="1"/>
  <c r="Q1386" l="1"/>
  <c r="N1386"/>
  <c r="H1387"/>
  <c r="L1387" s="1"/>
  <c r="I1387" l="1"/>
  <c r="G1388"/>
  <c r="J1388" s="1"/>
  <c r="Q1387" l="1"/>
  <c r="N1387"/>
  <c r="H1388"/>
  <c r="L1388" s="1"/>
  <c r="I1388" l="1"/>
  <c r="G1389"/>
  <c r="J1389" s="1"/>
  <c r="Q1388" l="1"/>
  <c r="N1388"/>
  <c r="H1389"/>
  <c r="L1389" s="1"/>
  <c r="I1389" l="1"/>
  <c r="G1390"/>
  <c r="J1390" s="1"/>
  <c r="Q1389" l="1"/>
  <c r="N1389"/>
  <c r="H1390"/>
  <c r="L1390" s="1"/>
  <c r="I1390" l="1"/>
  <c r="G1391"/>
  <c r="J1391" s="1"/>
  <c r="Q1390" l="1"/>
  <c r="N1390"/>
  <c r="H1391"/>
  <c r="L1391" s="1"/>
  <c r="I1391" l="1"/>
  <c r="G1392"/>
  <c r="J1392" s="1"/>
  <c r="Q1391" l="1"/>
  <c r="N1391"/>
  <c r="H1392"/>
  <c r="L1392" s="1"/>
  <c r="I1392" l="1"/>
  <c r="G1393"/>
  <c r="J1393" s="1"/>
  <c r="Q1392" l="1"/>
  <c r="N1392"/>
  <c r="H1393"/>
  <c r="L1393" s="1"/>
  <c r="I1393" l="1"/>
  <c r="G1394"/>
  <c r="J1394" s="1"/>
  <c r="Q1393" l="1"/>
  <c r="N1393"/>
  <c r="H1394"/>
  <c r="L1394" s="1"/>
  <c r="I1394" l="1"/>
  <c r="G1395"/>
  <c r="J1395" s="1"/>
  <c r="Q1394" l="1"/>
  <c r="N1394"/>
  <c r="H1395"/>
  <c r="L1395" s="1"/>
  <c r="I1395" l="1"/>
  <c r="G1396"/>
  <c r="J1396" s="1"/>
  <c r="Q1395" l="1"/>
  <c r="N1395"/>
  <c r="H1396"/>
  <c r="L1396" s="1"/>
  <c r="I1396" l="1"/>
  <c r="G1397"/>
  <c r="J1397" s="1"/>
  <c r="Q1396" l="1"/>
  <c r="N1396"/>
  <c r="H1397"/>
  <c r="L1397" s="1"/>
  <c r="I1397" l="1"/>
  <c r="G1398"/>
  <c r="J1398" s="1"/>
  <c r="Q1397" l="1"/>
  <c r="N1397"/>
  <c r="H1398"/>
  <c r="L1398" s="1"/>
  <c r="I1398" l="1"/>
  <c r="G1399"/>
  <c r="J1399" s="1"/>
  <c r="Q1398" l="1"/>
  <c r="N1398"/>
  <c r="H1399"/>
  <c r="L1399" s="1"/>
  <c r="I1399" l="1"/>
  <c r="G1400"/>
  <c r="J1400" s="1"/>
  <c r="Q1399" l="1"/>
  <c r="N1399"/>
  <c r="H1400"/>
  <c r="L1400" s="1"/>
  <c r="I1400" l="1"/>
  <c r="G1401"/>
  <c r="J1401" s="1"/>
  <c r="Q1400" l="1"/>
  <c r="N1400"/>
  <c r="H1401"/>
  <c r="L1401" s="1"/>
  <c r="I1401" l="1"/>
  <c r="G1402"/>
  <c r="J1402" s="1"/>
  <c r="Q1401" l="1"/>
  <c r="N1401"/>
  <c r="H1402"/>
  <c r="L1402" s="1"/>
  <c r="I1402" l="1"/>
  <c r="G1403"/>
  <c r="J1403" s="1"/>
  <c r="Q1402" l="1"/>
  <c r="N1402"/>
  <c r="H1403"/>
  <c r="L1403" s="1"/>
  <c r="G1404" l="1"/>
  <c r="J1404" s="1"/>
  <c r="I1403"/>
  <c r="Q1403" l="1"/>
  <c r="N1403"/>
  <c r="H1404"/>
  <c r="L1404" s="1"/>
  <c r="G1405" l="1"/>
  <c r="J1405" s="1"/>
  <c r="I1404"/>
  <c r="Q1404" l="1"/>
  <c r="N1404"/>
  <c r="H1405"/>
  <c r="L1405" s="1"/>
  <c r="I1405" l="1"/>
  <c r="G1406"/>
  <c r="J1406" s="1"/>
  <c r="Q1405" l="1"/>
  <c r="N1405"/>
  <c r="H1406"/>
  <c r="L1406" s="1"/>
  <c r="I1406" l="1"/>
  <c r="G1407"/>
  <c r="J1407" s="1"/>
  <c r="Q1406" l="1"/>
  <c r="R1406" s="1"/>
  <c r="N1406"/>
  <c r="O1406" s="1"/>
  <c r="H1407"/>
  <c r="L1407" s="1"/>
  <c r="I1407" l="1"/>
  <c r="G1408"/>
  <c r="J1408" s="1"/>
  <c r="Q1407" l="1"/>
  <c r="R1407" s="1"/>
  <c r="S1407" s="1"/>
  <c r="N1407"/>
  <c r="O1407" s="1"/>
  <c r="P1407" s="1"/>
  <c r="H1408"/>
  <c r="L1408" s="1"/>
  <c r="I1408" l="1"/>
  <c r="G1409"/>
  <c r="J1409" s="1"/>
  <c r="Q1408" l="1"/>
  <c r="N1408"/>
  <c r="H1409"/>
  <c r="L1409" s="1"/>
  <c r="I1409" l="1"/>
  <c r="G1410"/>
  <c r="J1410" s="1"/>
  <c r="Q1409" l="1"/>
  <c r="N1409"/>
  <c r="H1410"/>
  <c r="L1410" s="1"/>
  <c r="I1410" l="1"/>
  <c r="G1411"/>
  <c r="J1411" s="1"/>
  <c r="Q1410" l="1"/>
  <c r="R1410" s="1"/>
  <c r="S1410" s="1"/>
  <c r="N1410"/>
  <c r="O1410" s="1"/>
  <c r="P1410" s="1"/>
  <c r="H1411"/>
  <c r="L1411" s="1"/>
  <c r="I1411" l="1"/>
  <c r="G1412"/>
  <c r="J1412" s="1"/>
  <c r="Q1411" l="1"/>
  <c r="N1411"/>
  <c r="H1412"/>
  <c r="L1412" s="1"/>
  <c r="I1412" l="1"/>
  <c r="G1413"/>
  <c r="J1413" s="1"/>
  <c r="Q1412" l="1"/>
  <c r="N1412"/>
  <c r="H1413"/>
  <c r="L1413" s="1"/>
  <c r="I1413" l="1"/>
  <c r="G1414"/>
  <c r="J1414" s="1"/>
  <c r="Q1413" l="1"/>
  <c r="N1413"/>
  <c r="H1414"/>
  <c r="L1414" s="1"/>
  <c r="I1414" l="1"/>
  <c r="G1415"/>
  <c r="J1415" s="1"/>
  <c r="Q1414" l="1"/>
  <c r="N1414"/>
  <c r="H1415"/>
  <c r="L1415" s="1"/>
  <c r="I1415" l="1"/>
  <c r="G1416"/>
  <c r="J1416" s="1"/>
  <c r="Q1415" l="1"/>
  <c r="N1415"/>
  <c r="H1416"/>
  <c r="L1416" s="1"/>
  <c r="I1416" l="1"/>
  <c r="G1417"/>
  <c r="J1417" s="1"/>
  <c r="Q1416" l="1"/>
  <c r="N1416"/>
  <c r="H1417"/>
  <c r="L1417" s="1"/>
  <c r="I1417" l="1"/>
  <c r="G1418"/>
  <c r="J1418" s="1"/>
  <c r="Q1417" l="1"/>
  <c r="N1417"/>
  <c r="H1418"/>
  <c r="L1418" s="1"/>
  <c r="I1418" l="1"/>
  <c r="G1419"/>
  <c r="J1419" s="1"/>
  <c r="Q1418" l="1"/>
  <c r="N1418"/>
  <c r="H1419"/>
  <c r="L1419" s="1"/>
  <c r="I1419" l="1"/>
  <c r="G1420"/>
  <c r="J1420" s="1"/>
  <c r="Q1419" l="1"/>
  <c r="N1419"/>
  <c r="H1420"/>
  <c r="L1420" s="1"/>
  <c r="I1420" l="1"/>
  <c r="G1421"/>
  <c r="J1421" s="1"/>
  <c r="Q1420" l="1"/>
  <c r="N1420"/>
  <c r="H1421"/>
  <c r="L1421" s="1"/>
  <c r="I1421" l="1"/>
  <c r="G1422"/>
  <c r="J1422" s="1"/>
  <c r="Q1421" l="1"/>
  <c r="N1421"/>
  <c r="H1422"/>
  <c r="L1422" s="1"/>
  <c r="I1422" l="1"/>
  <c r="G1423"/>
  <c r="J1423" s="1"/>
  <c r="Q1422" l="1"/>
  <c r="N1422"/>
  <c r="H1423"/>
  <c r="L1423" s="1"/>
  <c r="I1423" l="1"/>
  <c r="G1424"/>
  <c r="J1424" s="1"/>
  <c r="Q1423" l="1"/>
  <c r="N1423"/>
  <c r="H1424"/>
  <c r="L1424" s="1"/>
  <c r="I1424" l="1"/>
  <c r="G1425"/>
  <c r="J1425" s="1"/>
  <c r="Q1424" l="1"/>
  <c r="N1424"/>
  <c r="H1425"/>
  <c r="L1425" s="1"/>
  <c r="I1425" l="1"/>
  <c r="G1426"/>
  <c r="J1426" s="1"/>
  <c r="Q1425" l="1"/>
  <c r="N1425"/>
  <c r="H1426"/>
  <c r="L1426" s="1"/>
  <c r="I1426" l="1"/>
  <c r="G1427"/>
  <c r="J1427" s="1"/>
  <c r="Q1426" l="1"/>
  <c r="N1426"/>
  <c r="H1427"/>
  <c r="L1427" s="1"/>
  <c r="I1427" l="1"/>
  <c r="G1428"/>
  <c r="J1428" s="1"/>
  <c r="Q1427" l="1"/>
  <c r="N1427"/>
  <c r="H1428"/>
  <c r="L1428" s="1"/>
  <c r="I1428" l="1"/>
  <c r="G1429"/>
  <c r="J1429" s="1"/>
  <c r="Q1428" l="1"/>
  <c r="N1428"/>
  <c r="H1429"/>
  <c r="L1429" s="1"/>
  <c r="I1429" l="1"/>
  <c r="G1430"/>
  <c r="J1430" s="1"/>
  <c r="Q1429" l="1"/>
  <c r="N1429"/>
  <c r="H1430"/>
  <c r="L1430" s="1"/>
  <c r="I1430" l="1"/>
  <c r="G1431"/>
  <c r="J1431" s="1"/>
  <c r="Q1430" l="1"/>
  <c r="N1430"/>
  <c r="H1431"/>
  <c r="L1431" s="1"/>
  <c r="I1431" l="1"/>
  <c r="G1432"/>
  <c r="J1432" s="1"/>
  <c r="Q1431" l="1"/>
  <c r="N1431"/>
  <c r="H1432"/>
  <c r="L1432" s="1"/>
  <c r="I1432" l="1"/>
  <c r="G1433"/>
  <c r="J1433" s="1"/>
  <c r="Q1432" l="1"/>
  <c r="N1432"/>
  <c r="H1433"/>
  <c r="L1433" s="1"/>
  <c r="G1434" l="1"/>
  <c r="J1434" s="1"/>
  <c r="I1433"/>
  <c r="Q1433" l="1"/>
  <c r="N1433"/>
  <c r="H1434"/>
  <c r="L1434" s="1"/>
  <c r="G1435" l="1"/>
  <c r="J1435" s="1"/>
  <c r="I1434"/>
  <c r="Q1434" l="1"/>
  <c r="R1434" s="1"/>
  <c r="S1434" s="1"/>
  <c r="N1434"/>
  <c r="O1434" s="1"/>
  <c r="P1434" s="1"/>
  <c r="H1435"/>
  <c r="L1435" s="1"/>
  <c r="I1435" l="1"/>
  <c r="G1436"/>
  <c r="J1436" s="1"/>
  <c r="Q1435" l="1"/>
  <c r="R1435" s="1"/>
  <c r="N1435"/>
  <c r="O1435" s="1"/>
  <c r="H1436"/>
  <c r="L1436" s="1"/>
  <c r="I1436" l="1"/>
  <c r="G1437"/>
  <c r="J1437" s="1"/>
  <c r="Q1436" l="1"/>
  <c r="N1436"/>
  <c r="H1437"/>
  <c r="L1437" s="1"/>
  <c r="I1437" l="1"/>
  <c r="G1438"/>
  <c r="J1438" s="1"/>
  <c r="Q1437" l="1"/>
  <c r="N1437"/>
  <c r="H1438"/>
  <c r="L1438" s="1"/>
  <c r="I1438" l="1"/>
  <c r="G1439"/>
  <c r="J1439" s="1"/>
  <c r="Q1438" l="1"/>
  <c r="R1438" s="1"/>
  <c r="N1438"/>
  <c r="O1438" s="1"/>
  <c r="H1439"/>
  <c r="L1439" s="1"/>
  <c r="I1439" l="1"/>
  <c r="G1440"/>
  <c r="J1440" s="1"/>
  <c r="Q1439" l="1"/>
  <c r="N1439"/>
  <c r="H1440"/>
  <c r="L1440" s="1"/>
  <c r="I1440" l="1"/>
  <c r="G1441"/>
  <c r="J1441" s="1"/>
  <c r="Q1440" l="1"/>
  <c r="N1440"/>
  <c r="H1441"/>
  <c r="L1441" s="1"/>
  <c r="I1441" l="1"/>
  <c r="G1442"/>
  <c r="J1442" s="1"/>
  <c r="Q1441" l="1"/>
  <c r="N1441"/>
  <c r="H1442"/>
  <c r="L1442" s="1"/>
  <c r="I1442" l="1"/>
  <c r="G1443"/>
  <c r="J1443" s="1"/>
  <c r="Q1442" l="1"/>
  <c r="N1442"/>
  <c r="H1443"/>
  <c r="L1443" s="1"/>
  <c r="I1443" l="1"/>
  <c r="G1444"/>
  <c r="J1444" s="1"/>
  <c r="Q1443" l="1"/>
  <c r="N1443"/>
  <c r="H1444"/>
  <c r="L1444" s="1"/>
  <c r="I1444" l="1"/>
  <c r="G1445"/>
  <c r="J1445" s="1"/>
  <c r="Q1444" l="1"/>
  <c r="N1444"/>
  <c r="H1445"/>
  <c r="L1445" s="1"/>
  <c r="I1445" l="1"/>
  <c r="G1446"/>
  <c r="J1446" s="1"/>
  <c r="Q1445" l="1"/>
  <c r="N1445"/>
  <c r="H1446"/>
  <c r="L1446" s="1"/>
  <c r="I1446" l="1"/>
  <c r="G1447"/>
  <c r="J1447" s="1"/>
  <c r="Q1446" l="1"/>
  <c r="N1446"/>
  <c r="H1447"/>
  <c r="L1447" s="1"/>
  <c r="I1447" l="1"/>
  <c r="G1448"/>
  <c r="J1448" s="1"/>
  <c r="Q1447" l="1"/>
  <c r="N1447"/>
  <c r="H1448"/>
  <c r="L1448" s="1"/>
  <c r="I1448" l="1"/>
  <c r="G1449"/>
  <c r="J1449" s="1"/>
  <c r="Q1448" l="1"/>
  <c r="N1448"/>
  <c r="H1449"/>
  <c r="L1449" s="1"/>
  <c r="I1449" l="1"/>
  <c r="G1450"/>
  <c r="J1450" s="1"/>
  <c r="Q1449" l="1"/>
  <c r="N1449"/>
  <c r="H1450"/>
  <c r="L1450" s="1"/>
  <c r="I1450" l="1"/>
  <c r="G1451"/>
  <c r="J1451" s="1"/>
  <c r="Q1450" l="1"/>
  <c r="N1450"/>
  <c r="H1451"/>
  <c r="L1451" s="1"/>
  <c r="I1451" l="1"/>
  <c r="G1452"/>
  <c r="J1452" s="1"/>
  <c r="Q1451" l="1"/>
  <c r="N1451"/>
  <c r="H1452"/>
  <c r="L1452" s="1"/>
  <c r="I1452" l="1"/>
  <c r="G1453"/>
  <c r="J1453" s="1"/>
  <c r="Q1452" l="1"/>
  <c r="N1452"/>
  <c r="H1453"/>
  <c r="L1453" s="1"/>
  <c r="I1453" l="1"/>
  <c r="G1454"/>
  <c r="J1454" s="1"/>
  <c r="Q1453" l="1"/>
  <c r="N1453"/>
  <c r="H1454"/>
  <c r="L1454" s="1"/>
  <c r="I1454" l="1"/>
  <c r="G1455"/>
  <c r="J1455" s="1"/>
  <c r="Q1454" l="1"/>
  <c r="N1454"/>
  <c r="H1455"/>
  <c r="L1455" s="1"/>
  <c r="I1455" l="1"/>
  <c r="G1456"/>
  <c r="J1456" s="1"/>
  <c r="Q1455" l="1"/>
  <c r="N1455"/>
  <c r="H1456"/>
  <c r="L1456" s="1"/>
  <c r="I1456" l="1"/>
  <c r="G1457"/>
  <c r="J1457" s="1"/>
  <c r="Q1456" l="1"/>
  <c r="N1456"/>
  <c r="H1457"/>
  <c r="L1457" s="1"/>
  <c r="I1457" l="1"/>
  <c r="G1458"/>
  <c r="J1458" s="1"/>
  <c r="Q1457" l="1"/>
  <c r="N1457"/>
  <c r="H1458"/>
  <c r="L1458" s="1"/>
  <c r="I1458" l="1"/>
  <c r="G1459"/>
  <c r="J1459" s="1"/>
  <c r="Q1458" l="1"/>
  <c r="N1458"/>
  <c r="H1459"/>
  <c r="L1459" s="1"/>
  <c r="I1459" l="1"/>
  <c r="G1460"/>
  <c r="J1460" s="1"/>
  <c r="Q1459" l="1"/>
  <c r="N1459"/>
  <c r="H1460"/>
  <c r="L1460" s="1"/>
  <c r="I1460" l="1"/>
  <c r="G1461"/>
  <c r="J1461" s="1"/>
  <c r="Q1460" l="1"/>
  <c r="N1460"/>
  <c r="H1461"/>
  <c r="L1461" s="1"/>
  <c r="I1461" l="1"/>
  <c r="G1462"/>
  <c r="J1462" s="1"/>
  <c r="Q1461" l="1"/>
  <c r="N1461"/>
  <c r="H1462"/>
  <c r="L1462" s="1"/>
  <c r="I1462" l="1"/>
  <c r="G1463"/>
  <c r="J1463" s="1"/>
  <c r="Q1462" l="1"/>
  <c r="N1462"/>
  <c r="H1463"/>
  <c r="L1463" s="1"/>
  <c r="I1463" l="1"/>
  <c r="G1464"/>
  <c r="J1464" s="1"/>
  <c r="Q1463" l="1"/>
  <c r="N1463"/>
  <c r="H1464"/>
  <c r="L1464" s="1"/>
  <c r="G1465" l="1"/>
  <c r="J1465" s="1"/>
  <c r="I1464"/>
  <c r="Q1464" l="1"/>
  <c r="N1464"/>
  <c r="H1465"/>
  <c r="L1465" s="1"/>
  <c r="G1466" l="1"/>
  <c r="J1466" s="1"/>
  <c r="I1465"/>
  <c r="Q1465" l="1"/>
  <c r="R1465" s="1"/>
  <c r="S1465" s="1"/>
  <c r="N1465"/>
  <c r="O1465" s="1"/>
  <c r="P1465" s="1"/>
  <c r="H1466"/>
  <c r="L1466" s="1"/>
  <c r="I1466" l="1"/>
  <c r="G1467"/>
  <c r="J1467" s="1"/>
  <c r="Q1466" l="1"/>
  <c r="R1466" s="1"/>
  <c r="N1466"/>
  <c r="O1466" s="1"/>
  <c r="H1467"/>
  <c r="L1467" s="1"/>
  <c r="I1467" l="1"/>
  <c r="G1468"/>
  <c r="J1468" s="1"/>
  <c r="Q1467" l="1"/>
  <c r="N1467"/>
  <c r="H1468"/>
  <c r="L1468" s="1"/>
  <c r="I1468" l="1"/>
  <c r="G1469"/>
  <c r="J1469" s="1"/>
  <c r="Q1468" l="1"/>
  <c r="N1468"/>
  <c r="H1469"/>
  <c r="L1469" s="1"/>
  <c r="I1469" l="1"/>
  <c r="G1470"/>
  <c r="J1470" s="1"/>
  <c r="Q1469" l="1"/>
  <c r="R1469" s="1"/>
  <c r="N1469"/>
  <c r="O1469" s="1"/>
  <c r="H1470"/>
  <c r="L1470" s="1"/>
  <c r="I1470" l="1"/>
  <c r="G1471"/>
  <c r="J1471" s="1"/>
  <c r="Q1470" l="1"/>
  <c r="N1470"/>
  <c r="H1471"/>
  <c r="L1471" s="1"/>
  <c r="I1471" l="1"/>
  <c r="G1472"/>
  <c r="J1472" s="1"/>
  <c r="Q1471" l="1"/>
  <c r="N1471"/>
  <c r="H1472"/>
  <c r="L1472" s="1"/>
  <c r="I1472" l="1"/>
  <c r="G1473"/>
  <c r="J1473" s="1"/>
  <c r="Q1472" l="1"/>
  <c r="N1472"/>
  <c r="H1473"/>
  <c r="L1473" s="1"/>
  <c r="I1473" l="1"/>
  <c r="G1474"/>
  <c r="J1474" s="1"/>
  <c r="Q1473" l="1"/>
  <c r="N1473"/>
  <c r="H1474"/>
  <c r="L1474" s="1"/>
  <c r="I1474" l="1"/>
  <c r="G1475"/>
  <c r="J1475" s="1"/>
  <c r="Q1474" l="1"/>
  <c r="N1474"/>
  <c r="H1475"/>
  <c r="L1475" s="1"/>
  <c r="I1475" l="1"/>
  <c r="G1476"/>
  <c r="J1476" s="1"/>
  <c r="Q1475" l="1"/>
  <c r="N1475"/>
  <c r="H1476"/>
  <c r="L1476" s="1"/>
  <c r="I1476" l="1"/>
  <c r="G1477"/>
  <c r="J1477" s="1"/>
  <c r="Q1476" l="1"/>
  <c r="N1476"/>
  <c r="H1477"/>
  <c r="L1477" s="1"/>
  <c r="I1477" l="1"/>
  <c r="G1478"/>
  <c r="J1478" s="1"/>
  <c r="Q1477" l="1"/>
  <c r="N1477"/>
  <c r="H1478"/>
  <c r="L1478" s="1"/>
  <c r="I1478" l="1"/>
  <c r="G1479"/>
  <c r="J1479" s="1"/>
  <c r="Q1478" l="1"/>
  <c r="N1478"/>
  <c r="H1479"/>
  <c r="L1479" s="1"/>
  <c r="I1479" l="1"/>
  <c r="G1480"/>
  <c r="J1480" s="1"/>
  <c r="Q1479" l="1"/>
  <c r="N1479"/>
  <c r="H1480"/>
  <c r="L1480" s="1"/>
  <c r="I1480" l="1"/>
  <c r="G1481"/>
  <c r="J1481" s="1"/>
  <c r="Q1480" l="1"/>
  <c r="N1480"/>
  <c r="H1481"/>
  <c r="L1481" s="1"/>
  <c r="I1481" l="1"/>
  <c r="G1482"/>
  <c r="J1482" s="1"/>
  <c r="Q1481" l="1"/>
  <c r="N1481"/>
  <c r="H1482"/>
  <c r="L1482" s="1"/>
  <c r="I1482" l="1"/>
  <c r="G1483"/>
  <c r="J1483" s="1"/>
  <c r="Q1482" l="1"/>
  <c r="N1482"/>
  <c r="H1483"/>
  <c r="L1483" s="1"/>
  <c r="I1483" l="1"/>
  <c r="G1484"/>
  <c r="J1484" s="1"/>
  <c r="Q1483" l="1"/>
  <c r="N1483"/>
  <c r="H1484"/>
  <c r="L1484" s="1"/>
  <c r="I1484" l="1"/>
  <c r="G1485"/>
  <c r="J1485" s="1"/>
  <c r="Q1484" l="1"/>
  <c r="N1484"/>
  <c r="H1485"/>
  <c r="L1485" s="1"/>
  <c r="I1485" l="1"/>
  <c r="G1486"/>
  <c r="J1486" s="1"/>
  <c r="Q1485" l="1"/>
  <c r="N1485"/>
  <c r="H1486"/>
  <c r="L1486" s="1"/>
  <c r="I1486" l="1"/>
  <c r="G1487"/>
  <c r="J1487" s="1"/>
  <c r="Q1486" l="1"/>
  <c r="N1486"/>
  <c r="H1487"/>
  <c r="L1487" s="1"/>
  <c r="I1487" l="1"/>
  <c r="G1488"/>
  <c r="J1488" s="1"/>
  <c r="Q1487" l="1"/>
  <c r="N1487"/>
  <c r="H1488"/>
  <c r="L1488" s="1"/>
  <c r="I1488" l="1"/>
  <c r="G1489"/>
  <c r="J1489" s="1"/>
  <c r="Q1488" l="1"/>
  <c r="N1488"/>
  <c r="H1489"/>
  <c r="L1489" s="1"/>
  <c r="I1489" l="1"/>
  <c r="G1490"/>
  <c r="J1490" s="1"/>
  <c r="Q1489" l="1"/>
  <c r="N1489"/>
  <c r="H1490"/>
  <c r="L1490" s="1"/>
  <c r="I1490" l="1"/>
  <c r="G1491"/>
  <c r="J1491" s="1"/>
  <c r="Q1490" l="1"/>
  <c r="N1490"/>
  <c r="H1491"/>
  <c r="L1491" s="1"/>
  <c r="I1491" l="1"/>
  <c r="G1492"/>
  <c r="J1492" s="1"/>
  <c r="Q1491" l="1"/>
  <c r="N1491"/>
  <c r="H1492"/>
  <c r="L1492" s="1"/>
  <c r="I1492" l="1"/>
  <c r="G1493"/>
  <c r="J1493" s="1"/>
  <c r="Q1492" l="1"/>
  <c r="N1492"/>
  <c r="H1493"/>
  <c r="L1493" s="1"/>
  <c r="I1493" l="1"/>
  <c r="G1494"/>
  <c r="J1494" s="1"/>
  <c r="Q1493" l="1"/>
  <c r="N1493"/>
  <c r="H1494"/>
  <c r="L1494" s="1"/>
  <c r="G1495" l="1"/>
  <c r="J1495" s="1"/>
  <c r="I1494"/>
  <c r="Q1494" l="1"/>
  <c r="N1494"/>
  <c r="H1495"/>
  <c r="L1495" s="1"/>
  <c r="G1496" l="1"/>
  <c r="J1496" s="1"/>
  <c r="I1495"/>
  <c r="Q1495" l="1"/>
  <c r="R1495" s="1"/>
  <c r="N1495"/>
  <c r="O1495" s="1"/>
  <c r="H1496"/>
  <c r="L1496" s="1"/>
  <c r="I1496" l="1"/>
  <c r="G1497"/>
  <c r="J1497" s="1"/>
  <c r="Q1496" l="1"/>
  <c r="R1496" s="1"/>
  <c r="S1496" s="1"/>
  <c r="N1496"/>
  <c r="O1496" s="1"/>
  <c r="P1496" s="1"/>
  <c r="H1497"/>
  <c r="L1497" s="1"/>
  <c r="I1497" l="1"/>
  <c r="G1498"/>
  <c r="J1498" s="1"/>
  <c r="Q1497" l="1"/>
  <c r="N1497"/>
  <c r="H1498"/>
  <c r="L1498" s="1"/>
  <c r="I1498" l="1"/>
  <c r="G1499"/>
  <c r="J1499" s="1"/>
  <c r="Q1498" l="1"/>
  <c r="N1498"/>
  <c r="H1499"/>
  <c r="L1499" s="1"/>
  <c r="I1499" l="1"/>
  <c r="G1500"/>
  <c r="J1500" s="1"/>
  <c r="Q1499" l="1"/>
  <c r="R1499" s="1"/>
  <c r="S1499" s="1"/>
  <c r="N1499"/>
  <c r="O1499" s="1"/>
  <c r="P1499" s="1"/>
  <c r="H1500"/>
  <c r="L1500" s="1"/>
  <c r="I1500" l="1"/>
  <c r="G1501"/>
  <c r="J1501" s="1"/>
  <c r="Q1500" l="1"/>
  <c r="N1500"/>
  <c r="H1501"/>
  <c r="L1501" s="1"/>
  <c r="I1501" l="1"/>
  <c r="G1502"/>
  <c r="J1502" s="1"/>
  <c r="Q1501" l="1"/>
  <c r="N1501"/>
  <c r="H1502"/>
  <c r="L1502" s="1"/>
  <c r="I1502" l="1"/>
  <c r="G1503"/>
  <c r="J1503" s="1"/>
  <c r="Q1502" l="1"/>
  <c r="N1502"/>
  <c r="H1503"/>
  <c r="L1503" s="1"/>
  <c r="I1503" l="1"/>
  <c r="G1504"/>
  <c r="J1504" s="1"/>
  <c r="Q1503" l="1"/>
  <c r="N1503"/>
  <c r="H1504"/>
  <c r="L1504" s="1"/>
  <c r="I1504" l="1"/>
  <c r="G1505"/>
  <c r="J1505" s="1"/>
  <c r="Q1504" l="1"/>
  <c r="N1504"/>
  <c r="H1505"/>
  <c r="L1505" s="1"/>
  <c r="I1505" l="1"/>
  <c r="G1506"/>
  <c r="J1506" s="1"/>
  <c r="Q1505" l="1"/>
  <c r="N1505"/>
  <c r="H1506"/>
  <c r="L1506" s="1"/>
  <c r="I1506" l="1"/>
  <c r="G1507"/>
  <c r="J1507" s="1"/>
  <c r="Q1506" l="1"/>
  <c r="N1506"/>
  <c r="H1507"/>
  <c r="L1507" s="1"/>
  <c r="I1507" l="1"/>
  <c r="G1508"/>
  <c r="J1508" s="1"/>
  <c r="Q1507" l="1"/>
  <c r="N1507"/>
  <c r="H1508"/>
  <c r="L1508" s="1"/>
  <c r="I1508" l="1"/>
  <c r="G1509"/>
  <c r="J1509" s="1"/>
  <c r="Q1508" l="1"/>
  <c r="N1508"/>
  <c r="H1509"/>
  <c r="L1509" s="1"/>
  <c r="I1509" l="1"/>
  <c r="G1510"/>
  <c r="J1510" s="1"/>
  <c r="Q1509" l="1"/>
  <c r="N1509"/>
  <c r="H1510"/>
  <c r="L1510" s="1"/>
  <c r="I1510" l="1"/>
  <c r="G1511"/>
  <c r="J1511" s="1"/>
  <c r="Q1510" l="1"/>
  <c r="N1510"/>
  <c r="H1511"/>
  <c r="L1511" s="1"/>
  <c r="I1511" l="1"/>
  <c r="G1512"/>
  <c r="J1512" s="1"/>
  <c r="Q1511" l="1"/>
  <c r="N1511"/>
  <c r="H1512"/>
  <c r="L1512" s="1"/>
  <c r="I1512" l="1"/>
  <c r="G1513"/>
  <c r="J1513" s="1"/>
  <c r="Q1512" l="1"/>
  <c r="N1512"/>
  <c r="H1513"/>
  <c r="L1513" s="1"/>
  <c r="I1513" l="1"/>
  <c r="G1514"/>
  <c r="J1514" s="1"/>
  <c r="Q1513" l="1"/>
  <c r="N1513"/>
  <c r="H1514"/>
  <c r="L1514" s="1"/>
  <c r="I1514" l="1"/>
  <c r="G1515"/>
  <c r="J1515" s="1"/>
  <c r="Q1514" l="1"/>
  <c r="N1514"/>
  <c r="H1515"/>
  <c r="L1515" s="1"/>
  <c r="I1515" l="1"/>
  <c r="G1516"/>
  <c r="J1516" s="1"/>
  <c r="Q1515" l="1"/>
  <c r="N1515"/>
  <c r="H1516"/>
  <c r="L1516" s="1"/>
  <c r="I1516" l="1"/>
  <c r="G1517"/>
  <c r="J1517" s="1"/>
  <c r="Q1516" l="1"/>
  <c r="N1516"/>
  <c r="H1517"/>
  <c r="L1517" s="1"/>
  <c r="I1517" l="1"/>
  <c r="G1518"/>
  <c r="J1518" s="1"/>
  <c r="Q1517" l="1"/>
  <c r="N1517"/>
  <c r="H1518"/>
  <c r="L1518" s="1"/>
  <c r="I1518" l="1"/>
  <c r="G1519"/>
  <c r="J1519" s="1"/>
  <c r="Q1518" l="1"/>
  <c r="N1518"/>
  <c r="H1519"/>
  <c r="L1519" s="1"/>
  <c r="I1519" l="1"/>
  <c r="G1520"/>
  <c r="J1520" s="1"/>
  <c r="Q1519" l="1"/>
  <c r="N1519"/>
  <c r="H1520"/>
  <c r="L1520" s="1"/>
  <c r="I1520" l="1"/>
  <c r="G1521"/>
  <c r="J1521" s="1"/>
  <c r="Q1520" l="1"/>
  <c r="N1520"/>
  <c r="H1521"/>
  <c r="L1521" s="1"/>
  <c r="I1521" l="1"/>
  <c r="G1522"/>
  <c r="J1522" s="1"/>
  <c r="Q1521" l="1"/>
  <c r="N1521"/>
  <c r="H1522"/>
  <c r="L1522" s="1"/>
  <c r="I1522" l="1"/>
  <c r="G1523"/>
  <c r="J1523" s="1"/>
  <c r="Q1522" l="1"/>
  <c r="N1522"/>
  <c r="H1523"/>
  <c r="L1523" s="1"/>
  <c r="I1523" l="1"/>
  <c r="G1524"/>
  <c r="J1524" s="1"/>
  <c r="Q1523" l="1"/>
  <c r="N1523"/>
  <c r="H1524"/>
  <c r="L1524" s="1"/>
  <c r="I1524" l="1"/>
  <c r="G1525"/>
  <c r="J1525" s="1"/>
  <c r="Q1524" l="1"/>
  <c r="N1524"/>
  <c r="H1525"/>
  <c r="L1525" s="1"/>
  <c r="G1526" l="1"/>
  <c r="J1526" s="1"/>
  <c r="I1525"/>
  <c r="Q1525" l="1"/>
  <c r="N1525"/>
  <c r="H1526"/>
  <c r="L1526" s="1"/>
  <c r="G1527" l="1"/>
  <c r="J1527" s="1"/>
  <c r="I1526"/>
  <c r="Q1526" l="1"/>
  <c r="R1526" s="1"/>
  <c r="S1526" s="1"/>
  <c r="N1526"/>
  <c r="O1526" s="1"/>
  <c r="P1526" s="1"/>
  <c r="H1527"/>
  <c r="L1527" s="1"/>
  <c r="I1527" l="1"/>
  <c r="G1528"/>
  <c r="J1528" s="1"/>
  <c r="Q1527" l="1"/>
  <c r="R1527" s="1"/>
  <c r="N1527"/>
  <c r="O1527" s="1"/>
  <c r="H1528"/>
  <c r="L1528" s="1"/>
  <c r="I1528" l="1"/>
  <c r="G1529"/>
  <c r="J1529" s="1"/>
  <c r="Q1528" l="1"/>
  <c r="N1528"/>
  <c r="H1529"/>
  <c r="L1529" s="1"/>
  <c r="I1529" l="1"/>
  <c r="G1530"/>
  <c r="J1530" s="1"/>
  <c r="Q1529" l="1"/>
  <c r="N1529"/>
  <c r="H1530"/>
  <c r="L1530" s="1"/>
  <c r="I1530" l="1"/>
  <c r="G1531"/>
  <c r="J1531" s="1"/>
  <c r="Q1530" l="1"/>
  <c r="R1530" s="1"/>
  <c r="N1530"/>
  <c r="O1530" s="1"/>
  <c r="H1531"/>
  <c r="L1531" s="1"/>
  <c r="I1531" l="1"/>
  <c r="G1532"/>
  <c r="J1532" s="1"/>
  <c r="Q1531" l="1"/>
  <c r="N1531"/>
  <c r="H1532"/>
  <c r="L1532" s="1"/>
  <c r="I1532" l="1"/>
  <c r="G1533"/>
  <c r="J1533" s="1"/>
  <c r="Q1532" l="1"/>
  <c r="N1532"/>
  <c r="H1533"/>
  <c r="L1533" s="1"/>
  <c r="I1533" l="1"/>
  <c r="G1534"/>
  <c r="J1534" s="1"/>
  <c r="Q1533" l="1"/>
  <c r="N1533"/>
  <c r="H1534"/>
  <c r="L1534" s="1"/>
  <c r="I1534" l="1"/>
  <c r="G1535"/>
  <c r="J1535" s="1"/>
  <c r="Q1534" l="1"/>
  <c r="N1534"/>
  <c r="H1535"/>
  <c r="L1535" s="1"/>
  <c r="I1535" l="1"/>
  <c r="G1536"/>
  <c r="J1536" s="1"/>
  <c r="Q1535" l="1"/>
  <c r="N1535"/>
  <c r="H1536"/>
  <c r="L1536" s="1"/>
  <c r="I1536" l="1"/>
  <c r="G1537"/>
  <c r="J1537" s="1"/>
  <c r="Q1536" l="1"/>
  <c r="N1536"/>
  <c r="H1537"/>
  <c r="L1537" s="1"/>
  <c r="I1537" l="1"/>
  <c r="G1538"/>
  <c r="J1538" s="1"/>
  <c r="Q1537" l="1"/>
  <c r="N1537"/>
  <c r="H1538"/>
  <c r="L1538" s="1"/>
  <c r="I1538" l="1"/>
  <c r="G1539"/>
  <c r="J1539" s="1"/>
  <c r="Q1538" l="1"/>
  <c r="N1538"/>
  <c r="H1539"/>
  <c r="L1539" s="1"/>
  <c r="I1539" l="1"/>
  <c r="G1540"/>
  <c r="J1540" s="1"/>
  <c r="Q1539" l="1"/>
  <c r="N1539"/>
  <c r="H1540"/>
  <c r="L1540" s="1"/>
  <c r="I1540" l="1"/>
  <c r="G1541"/>
  <c r="J1541" s="1"/>
  <c r="Q1540" l="1"/>
  <c r="N1540"/>
  <c r="H1541"/>
  <c r="L1541" s="1"/>
  <c r="I1541" l="1"/>
  <c r="G1542"/>
  <c r="J1542" s="1"/>
  <c r="Q1541" l="1"/>
  <c r="N1541"/>
  <c r="H1542"/>
  <c r="L1542" s="1"/>
  <c r="I1542" l="1"/>
  <c r="G1543"/>
  <c r="J1543" s="1"/>
  <c r="Q1542" l="1"/>
  <c r="N1542"/>
  <c r="H1543"/>
  <c r="L1543" s="1"/>
  <c r="I1543" l="1"/>
  <c r="G1544"/>
  <c r="J1544" s="1"/>
  <c r="Q1543" l="1"/>
  <c r="N1543"/>
  <c r="H1544"/>
  <c r="L1544" s="1"/>
  <c r="I1544" l="1"/>
  <c r="G1545"/>
  <c r="J1545" s="1"/>
  <c r="Q1544" l="1"/>
  <c r="N1544"/>
  <c r="H1545"/>
  <c r="L1545" s="1"/>
  <c r="I1545" l="1"/>
  <c r="G1546"/>
  <c r="J1546" s="1"/>
  <c r="Q1545" l="1"/>
  <c r="N1545"/>
  <c r="H1546"/>
  <c r="L1546" s="1"/>
  <c r="I1546" l="1"/>
  <c r="G1547"/>
  <c r="J1547" s="1"/>
  <c r="Q1546" l="1"/>
  <c r="N1546"/>
  <c r="H1547"/>
  <c r="L1547" s="1"/>
  <c r="I1547" l="1"/>
  <c r="G1548"/>
  <c r="J1548" s="1"/>
  <c r="Q1547" l="1"/>
  <c r="N1547"/>
  <c r="H1548"/>
  <c r="L1548" s="1"/>
  <c r="I1548" l="1"/>
  <c r="G1549"/>
  <c r="J1549" s="1"/>
  <c r="Q1548" l="1"/>
  <c r="N1548"/>
  <c r="H1549"/>
  <c r="L1549" s="1"/>
  <c r="I1549" l="1"/>
  <c r="G1550"/>
  <c r="J1550" s="1"/>
  <c r="Q1549" l="1"/>
  <c r="N1549"/>
  <c r="H1550"/>
  <c r="L1550" s="1"/>
  <c r="I1550" l="1"/>
  <c r="G1551"/>
  <c r="J1551" s="1"/>
  <c r="Q1550" l="1"/>
  <c r="N1550"/>
  <c r="H1551"/>
  <c r="L1551" s="1"/>
  <c r="I1551" l="1"/>
  <c r="G1552"/>
  <c r="J1552" s="1"/>
  <c r="Q1551" l="1"/>
  <c r="N1551"/>
  <c r="H1552"/>
  <c r="L1552" s="1"/>
  <c r="I1552" l="1"/>
  <c r="G1553"/>
  <c r="J1553" s="1"/>
  <c r="Q1552" l="1"/>
  <c r="N1552"/>
  <c r="H1553"/>
  <c r="L1553" s="1"/>
  <c r="I1553" l="1"/>
  <c r="G1554"/>
  <c r="J1554" s="1"/>
  <c r="Q1553" l="1"/>
  <c r="N1553"/>
  <c r="H1554"/>
  <c r="L1554" s="1"/>
  <c r="I1554" l="1"/>
  <c r="G1555"/>
  <c r="J1555" s="1"/>
  <c r="Q1554" l="1"/>
  <c r="N1554"/>
  <c r="H1555"/>
  <c r="L1555" s="1"/>
  <c r="I1555" l="1"/>
  <c r="G1556"/>
  <c r="J1556" s="1"/>
  <c r="Q1555" l="1"/>
  <c r="N1555"/>
  <c r="H1556"/>
  <c r="L1556" s="1"/>
  <c r="G1557" l="1"/>
  <c r="J1557" s="1"/>
  <c r="I1556"/>
  <c r="Q1556" l="1"/>
  <c r="R1556" s="1"/>
  <c r="S1556" s="1"/>
  <c r="N1556"/>
  <c r="O1556" s="1"/>
  <c r="P1556" s="1"/>
  <c r="H1557"/>
  <c r="L1557" s="1"/>
  <c r="G1558" l="1"/>
  <c r="J1558" s="1"/>
  <c r="I1557"/>
  <c r="Q1557" l="1"/>
  <c r="R1557" s="1"/>
  <c r="N1557"/>
  <c r="O1557" s="1"/>
  <c r="H1558"/>
  <c r="L1558" s="1"/>
  <c r="I1558" l="1"/>
  <c r="G1559"/>
  <c r="J1559" s="1"/>
  <c r="Q1558" l="1"/>
  <c r="N1558"/>
  <c r="H1559"/>
  <c r="L1559" s="1"/>
  <c r="I1559" l="1"/>
  <c r="G1560"/>
  <c r="J1560" s="1"/>
  <c r="Q1559" l="1"/>
  <c r="N1559"/>
  <c r="H1560"/>
  <c r="L1560" s="1"/>
  <c r="I1560" l="1"/>
  <c r="G1561"/>
  <c r="J1561" s="1"/>
  <c r="Q1560" l="1"/>
  <c r="R1560" s="1"/>
  <c r="N1560"/>
  <c r="O1560" s="1"/>
  <c r="H1561"/>
  <c r="L1561" s="1"/>
  <c r="I1561" l="1"/>
  <c r="G1562"/>
  <c r="J1562" s="1"/>
  <c r="Q1561" l="1"/>
  <c r="N1561"/>
  <c r="H1562"/>
  <c r="L1562" s="1"/>
  <c r="I1562" l="1"/>
  <c r="G1563"/>
  <c r="J1563" s="1"/>
  <c r="Q1562" l="1"/>
  <c r="N1562"/>
  <c r="H1563"/>
  <c r="L1563" s="1"/>
  <c r="I1563" l="1"/>
  <c r="G1564"/>
  <c r="J1564" s="1"/>
  <c r="Q1563" l="1"/>
  <c r="N1563"/>
  <c r="H1564"/>
  <c r="L1564" s="1"/>
  <c r="I1564" l="1"/>
  <c r="G1565"/>
  <c r="J1565" s="1"/>
  <c r="Q1564" l="1"/>
  <c r="N1564"/>
  <c r="H1565"/>
  <c r="L1565" s="1"/>
  <c r="I1565" l="1"/>
  <c r="G1566"/>
  <c r="J1566" s="1"/>
  <c r="Q1565" l="1"/>
  <c r="N1565"/>
  <c r="H1566"/>
  <c r="L1566" s="1"/>
  <c r="I1566" l="1"/>
  <c r="G1567"/>
  <c r="J1567" s="1"/>
  <c r="Q1566" l="1"/>
  <c r="N1566"/>
  <c r="H1567"/>
  <c r="L1567" s="1"/>
  <c r="I1567" l="1"/>
  <c r="G1568"/>
  <c r="J1568" s="1"/>
  <c r="Q1567" l="1"/>
  <c r="N1567"/>
  <c r="H1568"/>
  <c r="L1568" s="1"/>
  <c r="I1568" l="1"/>
  <c r="G1569"/>
  <c r="J1569" s="1"/>
  <c r="Q1568" l="1"/>
  <c r="N1568"/>
  <c r="H1569"/>
  <c r="L1569" s="1"/>
  <c r="I1569" l="1"/>
  <c r="G1570"/>
  <c r="J1570" s="1"/>
  <c r="Q1569" l="1"/>
  <c r="N1569"/>
  <c r="H1570"/>
  <c r="L1570" s="1"/>
  <c r="I1570" l="1"/>
  <c r="G1571"/>
  <c r="J1571" s="1"/>
  <c r="Q1570" l="1"/>
  <c r="N1570"/>
  <c r="H1571"/>
  <c r="L1571" s="1"/>
  <c r="I1571" l="1"/>
  <c r="G1572"/>
  <c r="J1572" s="1"/>
  <c r="Q1571" l="1"/>
  <c r="N1571"/>
  <c r="H1572"/>
  <c r="L1572" s="1"/>
  <c r="I1572" l="1"/>
  <c r="G1573"/>
  <c r="J1573" s="1"/>
  <c r="Q1572" l="1"/>
  <c r="N1572"/>
  <c r="H1573"/>
  <c r="L1573" s="1"/>
  <c r="I1573" l="1"/>
  <c r="G1574"/>
  <c r="J1574" s="1"/>
  <c r="Q1573" l="1"/>
  <c r="N1573"/>
  <c r="H1574"/>
  <c r="L1574" s="1"/>
  <c r="I1574" l="1"/>
  <c r="G1575"/>
  <c r="J1575" s="1"/>
  <c r="Q1574" l="1"/>
  <c r="N1574"/>
  <c r="H1575"/>
  <c r="L1575" s="1"/>
  <c r="I1575" l="1"/>
  <c r="G1576"/>
  <c r="J1576" s="1"/>
  <c r="Q1575" l="1"/>
  <c r="N1575"/>
  <c r="H1576"/>
  <c r="L1576" s="1"/>
  <c r="I1576" l="1"/>
  <c r="G1577"/>
  <c r="J1577" s="1"/>
  <c r="Q1576" l="1"/>
  <c r="N1576"/>
  <c r="H1577"/>
  <c r="L1577" s="1"/>
  <c r="I1577" l="1"/>
  <c r="G1578"/>
  <c r="J1578" s="1"/>
  <c r="Q1577" l="1"/>
  <c r="N1577"/>
  <c r="H1578"/>
  <c r="L1578" s="1"/>
  <c r="I1578" l="1"/>
  <c r="G1579"/>
  <c r="J1579" s="1"/>
  <c r="Q1578" l="1"/>
  <c r="N1578"/>
  <c r="H1579"/>
  <c r="L1579" s="1"/>
  <c r="I1579" l="1"/>
  <c r="G1580"/>
  <c r="J1580" s="1"/>
  <c r="Q1579" l="1"/>
  <c r="N1579"/>
  <c r="H1580"/>
  <c r="L1580" s="1"/>
  <c r="I1580" l="1"/>
  <c r="G1581"/>
  <c r="J1581" s="1"/>
  <c r="Q1580" l="1"/>
  <c r="N1580"/>
  <c r="H1581"/>
  <c r="L1581" s="1"/>
  <c r="I1581" l="1"/>
  <c r="G1582"/>
  <c r="J1582" s="1"/>
  <c r="Q1581" l="1"/>
  <c r="N1581"/>
  <c r="H1582"/>
  <c r="L1582" s="1"/>
  <c r="I1582" l="1"/>
  <c r="G1583"/>
  <c r="J1583" s="1"/>
  <c r="Q1582" l="1"/>
  <c r="N1582"/>
  <c r="H1583"/>
  <c r="L1583" s="1"/>
  <c r="I1583" l="1"/>
  <c r="G1584"/>
  <c r="J1584" s="1"/>
  <c r="Q1583" l="1"/>
  <c r="N1583"/>
  <c r="H1584"/>
  <c r="L1584" s="1"/>
  <c r="I1584" l="1"/>
  <c r="G1585"/>
  <c r="J1585" s="1"/>
  <c r="Q1584" l="1"/>
  <c r="N1584"/>
  <c r="H1585"/>
  <c r="L1585" s="1"/>
  <c r="I1585" l="1"/>
  <c r="G1586"/>
  <c r="J1586" s="1"/>
  <c r="Q1585" l="1"/>
  <c r="N1585"/>
  <c r="H1586"/>
  <c r="L1586" s="1"/>
  <c r="G1587" l="1"/>
  <c r="J1587" s="1"/>
  <c r="I1586"/>
  <c r="Q1586" l="1"/>
  <c r="N1586"/>
  <c r="H1587"/>
  <c r="L1587" s="1"/>
  <c r="G1588" l="1"/>
  <c r="J1588" s="1"/>
  <c r="I1587"/>
  <c r="Q1587" l="1"/>
  <c r="R1587" s="1"/>
  <c r="N1587"/>
  <c r="O1587" s="1"/>
  <c r="H1588"/>
  <c r="L1588" s="1"/>
  <c r="I1588" l="1"/>
  <c r="G1589"/>
  <c r="J1589" s="1"/>
  <c r="Q1588" l="1"/>
  <c r="R1588" s="1"/>
  <c r="S1588" s="1"/>
  <c r="N1588"/>
  <c r="O1588" s="1"/>
  <c r="P1588" s="1"/>
  <c r="H1589"/>
  <c r="L1589" s="1"/>
  <c r="I1589" l="1"/>
  <c r="G1590"/>
  <c r="J1590" s="1"/>
  <c r="Q1589" l="1"/>
  <c r="N1589"/>
  <c r="H1590"/>
  <c r="L1590" s="1"/>
  <c r="I1590" l="1"/>
  <c r="G1591"/>
  <c r="J1591" s="1"/>
  <c r="Q1590" l="1"/>
  <c r="N1590"/>
  <c r="H1591"/>
  <c r="L1591" s="1"/>
  <c r="I1591" l="1"/>
  <c r="G1592"/>
  <c r="J1592" s="1"/>
  <c r="Q1591" l="1"/>
  <c r="R1591" s="1"/>
  <c r="S1591" s="1"/>
  <c r="N1591"/>
  <c r="O1591" s="1"/>
  <c r="P1591" s="1"/>
  <c r="H1592"/>
  <c r="L1592" s="1"/>
  <c r="I1592" l="1"/>
  <c r="G1593"/>
  <c r="J1593" s="1"/>
  <c r="Q1592" l="1"/>
  <c r="N1592"/>
  <c r="H1593"/>
  <c r="L1593" s="1"/>
  <c r="I1593" l="1"/>
  <c r="G1594"/>
  <c r="J1594" s="1"/>
  <c r="Q1593" l="1"/>
  <c r="N1593"/>
  <c r="H1594"/>
  <c r="L1594" s="1"/>
  <c r="I1594" l="1"/>
  <c r="G1595"/>
  <c r="J1595" s="1"/>
  <c r="Q1594" l="1"/>
  <c r="N1594"/>
  <c r="H1595"/>
  <c r="L1595" s="1"/>
  <c r="I1595" l="1"/>
  <c r="G1596"/>
  <c r="J1596" s="1"/>
  <c r="Q1595" l="1"/>
  <c r="N1595"/>
  <c r="H1596"/>
  <c r="L1596" s="1"/>
  <c r="I1596" l="1"/>
  <c r="G1597"/>
  <c r="J1597" s="1"/>
  <c r="Q1596" l="1"/>
  <c r="N1596"/>
  <c r="H1597"/>
  <c r="L1597" s="1"/>
  <c r="I1597" l="1"/>
  <c r="G1598"/>
  <c r="J1598" s="1"/>
  <c r="Q1597" l="1"/>
  <c r="N1597"/>
  <c r="H1598"/>
  <c r="L1598" s="1"/>
  <c r="I1598" l="1"/>
  <c r="G1599"/>
  <c r="J1599" s="1"/>
  <c r="Q1598" l="1"/>
  <c r="N1598"/>
  <c r="H1599"/>
  <c r="L1599" s="1"/>
  <c r="I1599" l="1"/>
  <c r="G1600"/>
  <c r="J1600" s="1"/>
  <c r="Q1599" l="1"/>
  <c r="N1599"/>
  <c r="H1600"/>
  <c r="L1600" s="1"/>
  <c r="I1600" l="1"/>
  <c r="G1601"/>
  <c r="J1601" s="1"/>
  <c r="Q1600" l="1"/>
  <c r="N1600"/>
  <c r="H1601"/>
  <c r="L1601" s="1"/>
  <c r="I1601" l="1"/>
  <c r="G1602"/>
  <c r="J1602" s="1"/>
  <c r="Q1601" l="1"/>
  <c r="N1601"/>
  <c r="H1602"/>
  <c r="L1602" s="1"/>
  <c r="I1602" l="1"/>
  <c r="G1603"/>
  <c r="J1603" s="1"/>
  <c r="Q1602" l="1"/>
  <c r="N1602"/>
  <c r="H1603"/>
  <c r="L1603" s="1"/>
  <c r="I1603" l="1"/>
  <c r="G1604"/>
  <c r="J1604" s="1"/>
  <c r="Q1603" l="1"/>
  <c r="N1603"/>
  <c r="H1604"/>
  <c r="L1604" s="1"/>
  <c r="I1604" l="1"/>
  <c r="G1605"/>
  <c r="J1605" s="1"/>
  <c r="Q1604" l="1"/>
  <c r="N1604"/>
  <c r="H1605"/>
  <c r="L1605" s="1"/>
  <c r="I1605" l="1"/>
  <c r="G1606"/>
  <c r="J1606" s="1"/>
  <c r="Q1605" l="1"/>
  <c r="N1605"/>
  <c r="H1606"/>
  <c r="L1606" s="1"/>
  <c r="I1606" l="1"/>
  <c r="G1607"/>
  <c r="J1607" s="1"/>
  <c r="Q1606" l="1"/>
  <c r="N1606"/>
  <c r="H1607"/>
  <c r="L1607" s="1"/>
  <c r="I1607" l="1"/>
  <c r="G1608"/>
  <c r="J1608" s="1"/>
  <c r="Q1607" l="1"/>
  <c r="N1607"/>
  <c r="H1608"/>
  <c r="L1608" s="1"/>
  <c r="I1608" l="1"/>
  <c r="G1609"/>
  <c r="J1609" s="1"/>
  <c r="Q1608" l="1"/>
  <c r="N1608"/>
  <c r="H1609"/>
  <c r="L1609" s="1"/>
  <c r="I1609" l="1"/>
  <c r="G1610"/>
  <c r="J1610" s="1"/>
  <c r="Q1609" l="1"/>
  <c r="N1609"/>
  <c r="H1610"/>
  <c r="L1610" s="1"/>
  <c r="I1610" l="1"/>
  <c r="G1611"/>
  <c r="J1611" s="1"/>
  <c r="Q1610" l="1"/>
  <c r="N1610"/>
  <c r="H1611"/>
  <c r="L1611" s="1"/>
  <c r="I1611" l="1"/>
  <c r="G1612"/>
  <c r="J1612" s="1"/>
  <c r="Q1611" l="1"/>
  <c r="N1611"/>
  <c r="H1612"/>
  <c r="L1612" s="1"/>
  <c r="I1612" l="1"/>
  <c r="G1613"/>
  <c r="J1613" s="1"/>
  <c r="Q1612" l="1"/>
  <c r="N1612"/>
  <c r="H1613"/>
  <c r="L1613" s="1"/>
  <c r="I1613" l="1"/>
  <c r="G1614"/>
  <c r="J1614" s="1"/>
  <c r="Q1613" l="1"/>
  <c r="N1613"/>
  <c r="H1614"/>
  <c r="L1614" s="1"/>
  <c r="I1614" l="1"/>
  <c r="G1615"/>
  <c r="J1615" s="1"/>
  <c r="Q1614" l="1"/>
  <c r="N1614"/>
  <c r="H1615"/>
  <c r="L1615" s="1"/>
  <c r="I1615" l="1"/>
  <c r="G1616"/>
  <c r="J1616" s="1"/>
  <c r="Q1615" l="1"/>
  <c r="N1615"/>
  <c r="H1616"/>
  <c r="L1616" s="1"/>
  <c r="I1616" l="1"/>
  <c r="G1617"/>
  <c r="J1617" s="1"/>
  <c r="Q1616" l="1"/>
  <c r="N1616"/>
  <c r="H1617"/>
  <c r="L1617" s="1"/>
  <c r="G1618" l="1"/>
  <c r="J1618" s="1"/>
  <c r="I1617"/>
  <c r="Q1617" l="1"/>
  <c r="N1617"/>
  <c r="H1618"/>
  <c r="L1618" s="1"/>
  <c r="G1619" l="1"/>
  <c r="J1619" s="1"/>
  <c r="I1618"/>
  <c r="Q1618" l="1"/>
  <c r="R1618" s="1"/>
  <c r="S1618" s="1"/>
  <c r="N1618"/>
  <c r="O1618" s="1"/>
  <c r="P1618" s="1"/>
  <c r="H1619"/>
  <c r="L1619" s="1"/>
  <c r="I1619" l="1"/>
  <c r="G1620"/>
  <c r="J1620" s="1"/>
  <c r="Q1619" l="1"/>
  <c r="R1619" s="1"/>
  <c r="N1619"/>
  <c r="O1619" s="1"/>
  <c r="H1620"/>
  <c r="L1620" s="1"/>
  <c r="I1620" l="1"/>
  <c r="G1621"/>
  <c r="J1621" s="1"/>
  <c r="Q1620" l="1"/>
  <c r="N1620"/>
  <c r="H1621"/>
  <c r="L1621" s="1"/>
  <c r="I1621" l="1"/>
  <c r="G1622"/>
  <c r="J1622" s="1"/>
  <c r="Q1621" l="1"/>
  <c r="N1621"/>
  <c r="H1622"/>
  <c r="L1622" s="1"/>
  <c r="I1622" l="1"/>
  <c r="G1623"/>
  <c r="J1623" s="1"/>
  <c r="Q1622" l="1"/>
  <c r="R1622" s="1"/>
  <c r="N1622"/>
  <c r="O1622" s="1"/>
  <c r="H1623"/>
  <c r="L1623" s="1"/>
  <c r="I1623" l="1"/>
  <c r="G1624"/>
  <c r="J1624" s="1"/>
  <c r="Q1623" l="1"/>
  <c r="N1623"/>
  <c r="H1624"/>
  <c r="L1624" s="1"/>
  <c r="I1624" l="1"/>
  <c r="G1625"/>
  <c r="J1625" s="1"/>
  <c r="Q1624" l="1"/>
  <c r="N1624"/>
  <c r="H1625"/>
  <c r="L1625" s="1"/>
  <c r="I1625" l="1"/>
  <c r="G1626"/>
  <c r="J1626" s="1"/>
  <c r="Q1625" l="1"/>
  <c r="N1625"/>
  <c r="H1626"/>
  <c r="L1626" s="1"/>
  <c r="I1626" l="1"/>
  <c r="G1627"/>
  <c r="J1627" s="1"/>
  <c r="Q1626" l="1"/>
  <c r="N1626"/>
  <c r="H1627"/>
  <c r="L1627" s="1"/>
  <c r="I1627" l="1"/>
  <c r="G1628"/>
  <c r="J1628" s="1"/>
  <c r="Q1627" l="1"/>
  <c r="N1627"/>
  <c r="H1628"/>
  <c r="L1628" s="1"/>
  <c r="I1628" l="1"/>
  <c r="G1629"/>
  <c r="J1629" s="1"/>
  <c r="Q1628" l="1"/>
  <c r="N1628"/>
  <c r="H1629"/>
  <c r="L1629" s="1"/>
  <c r="I1629" l="1"/>
  <c r="G1630"/>
  <c r="J1630" s="1"/>
  <c r="Q1629" l="1"/>
  <c r="N1629"/>
  <c r="H1630"/>
  <c r="L1630" s="1"/>
  <c r="I1630" l="1"/>
  <c r="G1631"/>
  <c r="J1631" s="1"/>
  <c r="Q1630" l="1"/>
  <c r="N1630"/>
  <c r="H1631"/>
  <c r="L1631" s="1"/>
  <c r="I1631" l="1"/>
  <c r="G1632"/>
  <c r="J1632" s="1"/>
  <c r="Q1631" l="1"/>
  <c r="N1631"/>
  <c r="H1632"/>
  <c r="L1632" s="1"/>
  <c r="I1632" l="1"/>
  <c r="G1633"/>
  <c r="J1633" s="1"/>
  <c r="Q1632" l="1"/>
  <c r="N1632"/>
  <c r="H1633"/>
  <c r="L1633" s="1"/>
  <c r="I1633" l="1"/>
  <c r="G1634"/>
  <c r="J1634" s="1"/>
  <c r="Q1633" l="1"/>
  <c r="N1633"/>
  <c r="H1634"/>
  <c r="L1634" s="1"/>
  <c r="I1634" l="1"/>
  <c r="G1635"/>
  <c r="J1635" s="1"/>
  <c r="Q1634" l="1"/>
  <c r="N1634"/>
  <c r="H1635"/>
  <c r="L1635" s="1"/>
  <c r="I1635" l="1"/>
  <c r="G1636"/>
  <c r="J1636" s="1"/>
  <c r="Q1635" l="1"/>
  <c r="N1635"/>
  <c r="H1636"/>
  <c r="L1636" s="1"/>
  <c r="I1636" l="1"/>
  <c r="G1637"/>
  <c r="J1637" s="1"/>
  <c r="Q1636" l="1"/>
  <c r="N1636"/>
  <c r="H1637"/>
  <c r="L1637" s="1"/>
  <c r="I1637" l="1"/>
  <c r="G1638"/>
  <c r="J1638" s="1"/>
  <c r="Q1637" l="1"/>
  <c r="N1637"/>
  <c r="H1638"/>
  <c r="L1638" s="1"/>
  <c r="I1638" l="1"/>
  <c r="G1639"/>
  <c r="J1639" s="1"/>
  <c r="Q1638" l="1"/>
  <c r="N1638"/>
  <c r="H1639"/>
  <c r="L1639" s="1"/>
  <c r="I1639" l="1"/>
  <c r="G1640"/>
  <c r="J1640" s="1"/>
  <c r="Q1639" l="1"/>
  <c r="N1639"/>
  <c r="H1640"/>
  <c r="L1640" s="1"/>
  <c r="I1640" l="1"/>
  <c r="G1641"/>
  <c r="J1641" s="1"/>
  <c r="Q1640" l="1"/>
  <c r="N1640"/>
  <c r="H1641"/>
  <c r="L1641" s="1"/>
  <c r="I1641" l="1"/>
  <c r="G1642"/>
  <c r="J1642" s="1"/>
  <c r="Q1641" l="1"/>
  <c r="N1641"/>
  <c r="H1642"/>
  <c r="L1642" s="1"/>
  <c r="I1642" l="1"/>
  <c r="G1643"/>
  <c r="J1643" s="1"/>
  <c r="Q1642" l="1"/>
  <c r="N1642"/>
  <c r="H1643"/>
  <c r="L1643" s="1"/>
  <c r="I1643" l="1"/>
  <c r="G1644"/>
  <c r="J1644" s="1"/>
  <c r="Q1643" l="1"/>
  <c r="N1643"/>
  <c r="H1644"/>
  <c r="L1644" s="1"/>
  <c r="I1644" l="1"/>
  <c r="G1645"/>
  <c r="J1645" s="1"/>
  <c r="Q1644" l="1"/>
  <c r="N1644"/>
  <c r="H1645"/>
  <c r="L1645" s="1"/>
  <c r="I1645" l="1"/>
  <c r="G1646"/>
  <c r="J1646" s="1"/>
  <c r="Q1645" l="1"/>
  <c r="N1645"/>
  <c r="H1646"/>
  <c r="L1646" s="1"/>
  <c r="I1646" l="1"/>
  <c r="G1647"/>
  <c r="J1647" s="1"/>
  <c r="Q1646" l="1"/>
  <c r="N1646"/>
  <c r="H1647"/>
  <c r="L1647" s="1"/>
  <c r="G1648" l="1"/>
  <c r="J1648" s="1"/>
  <c r="I1647"/>
  <c r="Q1647" l="1"/>
  <c r="N1647"/>
  <c r="H1648"/>
  <c r="L1648" s="1"/>
  <c r="G1649" l="1"/>
  <c r="J1649" s="1"/>
  <c r="I1648"/>
  <c r="Q1648" l="1"/>
  <c r="R1648" s="1"/>
  <c r="S1648" s="1"/>
  <c r="N1648"/>
  <c r="O1648" s="1"/>
  <c r="P1648" s="1"/>
  <c r="H1649"/>
  <c r="L1649" s="1"/>
  <c r="I1649" l="1"/>
  <c r="G1650"/>
  <c r="J1650" s="1"/>
  <c r="Q1649" l="1"/>
  <c r="R1649" s="1"/>
  <c r="N1649"/>
  <c r="O1649" s="1"/>
  <c r="H1650"/>
  <c r="L1650" s="1"/>
  <c r="I1650" l="1"/>
  <c r="G1651"/>
  <c r="J1651" s="1"/>
  <c r="Q1650" l="1"/>
  <c r="N1650"/>
  <c r="H1651"/>
  <c r="L1651" s="1"/>
  <c r="I1651" l="1"/>
  <c r="G1652"/>
  <c r="J1652" s="1"/>
  <c r="Q1651" l="1"/>
  <c r="N1651"/>
  <c r="H1652"/>
  <c r="L1652" s="1"/>
  <c r="I1652" l="1"/>
  <c r="G1653"/>
  <c r="J1653" s="1"/>
  <c r="Q1652" l="1"/>
  <c r="R1652" s="1"/>
  <c r="N1652"/>
  <c r="O1652" s="1"/>
  <c r="H1653"/>
  <c r="L1653" s="1"/>
  <c r="I1653" l="1"/>
  <c r="G1654"/>
  <c r="J1654" s="1"/>
  <c r="Q1653" l="1"/>
  <c r="N1653"/>
  <c r="H1654"/>
  <c r="L1654" s="1"/>
  <c r="I1654" l="1"/>
  <c r="G1655"/>
  <c r="J1655" s="1"/>
  <c r="Q1654" l="1"/>
  <c r="N1654"/>
  <c r="H1655"/>
  <c r="L1655" s="1"/>
  <c r="I1655" l="1"/>
  <c r="G1656"/>
  <c r="J1656" s="1"/>
  <c r="Q1655" l="1"/>
  <c r="N1655"/>
  <c r="H1656"/>
  <c r="L1656" s="1"/>
  <c r="I1656" l="1"/>
  <c r="G1657"/>
  <c r="J1657" s="1"/>
  <c r="Q1656" l="1"/>
  <c r="N1656"/>
  <c r="H1657"/>
  <c r="L1657" s="1"/>
  <c r="I1657" l="1"/>
  <c r="G1658"/>
  <c r="J1658" s="1"/>
  <c r="Q1657" l="1"/>
  <c r="N1657"/>
  <c r="H1658"/>
  <c r="L1658" s="1"/>
  <c r="I1658" l="1"/>
  <c r="G1659"/>
  <c r="J1659" s="1"/>
  <c r="Q1658" l="1"/>
  <c r="N1658"/>
  <c r="H1659"/>
  <c r="L1659" s="1"/>
  <c r="I1659" l="1"/>
  <c r="G1660"/>
  <c r="J1660" s="1"/>
  <c r="Q1659" l="1"/>
  <c r="N1659"/>
  <c r="H1660"/>
  <c r="L1660" s="1"/>
  <c r="I1660" l="1"/>
  <c r="G1661"/>
  <c r="J1661" s="1"/>
  <c r="Q1660" l="1"/>
  <c r="N1660"/>
  <c r="H1661"/>
  <c r="L1661" s="1"/>
  <c r="I1661" l="1"/>
  <c r="G1662"/>
  <c r="J1662" s="1"/>
  <c r="Q1661" l="1"/>
  <c r="N1661"/>
  <c r="H1662"/>
  <c r="L1662" s="1"/>
  <c r="I1662" l="1"/>
  <c r="G1663"/>
  <c r="J1663" s="1"/>
  <c r="Q1662" l="1"/>
  <c r="N1662"/>
  <c r="H1663"/>
  <c r="L1663" s="1"/>
  <c r="I1663" l="1"/>
  <c r="G1664"/>
  <c r="J1664" s="1"/>
  <c r="Q1663" l="1"/>
  <c r="N1663"/>
  <c r="H1664"/>
  <c r="L1664" s="1"/>
  <c r="I1664" l="1"/>
  <c r="G1665"/>
  <c r="J1665" s="1"/>
  <c r="Q1664" l="1"/>
  <c r="N1664"/>
  <c r="H1665"/>
  <c r="L1665" s="1"/>
  <c r="I1665" l="1"/>
  <c r="G1666"/>
  <c r="J1666" s="1"/>
  <c r="Q1665" l="1"/>
  <c r="N1665"/>
  <c r="H1666"/>
  <c r="L1666" s="1"/>
  <c r="I1666" l="1"/>
  <c r="G1667"/>
  <c r="J1667" s="1"/>
  <c r="Q1666" l="1"/>
  <c r="N1666"/>
  <c r="H1667"/>
  <c r="L1667" s="1"/>
  <c r="I1667" l="1"/>
  <c r="G1668"/>
  <c r="J1668" s="1"/>
  <c r="Q1667" l="1"/>
  <c r="N1667"/>
  <c r="H1668"/>
  <c r="L1668" s="1"/>
  <c r="I1668" l="1"/>
  <c r="G1669"/>
  <c r="J1669" s="1"/>
  <c r="Q1668" l="1"/>
  <c r="N1668"/>
  <c r="H1669"/>
  <c r="L1669" s="1"/>
  <c r="I1669" l="1"/>
  <c r="G1670"/>
  <c r="J1670" s="1"/>
  <c r="Q1669" l="1"/>
  <c r="N1669"/>
  <c r="H1670"/>
  <c r="L1670" s="1"/>
  <c r="I1670" l="1"/>
  <c r="G1671"/>
  <c r="J1671" s="1"/>
  <c r="Q1670" l="1"/>
  <c r="N1670"/>
  <c r="H1671"/>
  <c r="L1671" s="1"/>
  <c r="I1671" l="1"/>
  <c r="G1672"/>
  <c r="J1672" s="1"/>
  <c r="Q1671" l="1"/>
  <c r="N1671"/>
  <c r="H1672"/>
  <c r="L1672" s="1"/>
  <c r="I1672" l="1"/>
  <c r="G1673"/>
  <c r="J1673" s="1"/>
  <c r="Q1672" l="1"/>
  <c r="N1672"/>
  <c r="H1673"/>
  <c r="L1673" s="1"/>
  <c r="I1673" l="1"/>
  <c r="G1674"/>
  <c r="J1674" s="1"/>
  <c r="Q1673" l="1"/>
  <c r="N1673"/>
  <c r="H1674"/>
  <c r="L1674" s="1"/>
  <c r="I1674" l="1"/>
  <c r="G1675"/>
  <c r="J1675" s="1"/>
  <c r="Q1674" l="1"/>
  <c r="N1674"/>
  <c r="H1675"/>
  <c r="L1675" s="1"/>
  <c r="I1675" l="1"/>
  <c r="G1676"/>
  <c r="J1676" s="1"/>
  <c r="Q1675" l="1"/>
  <c r="N1675"/>
  <c r="H1676"/>
  <c r="L1676" s="1"/>
  <c r="I1676" l="1"/>
  <c r="G1677"/>
  <c r="J1677" s="1"/>
  <c r="Q1676" l="1"/>
  <c r="N1676"/>
  <c r="H1677"/>
  <c r="L1677" s="1"/>
  <c r="I1677" l="1"/>
  <c r="G1678"/>
  <c r="J1678" s="1"/>
  <c r="Q1677" l="1"/>
  <c r="N1677"/>
  <c r="H1678"/>
  <c r="L1678" s="1"/>
  <c r="G1679" l="1"/>
  <c r="J1679" s="1"/>
  <c r="I1678"/>
  <c r="Q1678" l="1"/>
  <c r="N1678"/>
  <c r="H1679"/>
  <c r="L1679" s="1"/>
  <c r="G1680" l="1"/>
  <c r="J1680" s="1"/>
  <c r="I1679"/>
  <c r="Q1679" l="1"/>
  <c r="R1679" s="1"/>
  <c r="N1679"/>
  <c r="O1679" s="1"/>
  <c r="H1680"/>
  <c r="L1680" s="1"/>
  <c r="I1680" l="1"/>
  <c r="G1681"/>
  <c r="J1681" s="1"/>
  <c r="Q1680" l="1"/>
  <c r="R1680" s="1"/>
  <c r="S1680" s="1"/>
  <c r="N1680"/>
  <c r="O1680" s="1"/>
  <c r="P1680" s="1"/>
  <c r="H1681"/>
  <c r="L1681" s="1"/>
  <c r="I1681" l="1"/>
  <c r="G1682"/>
  <c r="J1682" s="1"/>
  <c r="Q1681" l="1"/>
  <c r="N1681"/>
  <c r="H1682"/>
  <c r="L1682" s="1"/>
  <c r="I1682" l="1"/>
  <c r="G1683"/>
  <c r="J1683" s="1"/>
  <c r="Q1682" l="1"/>
  <c r="N1682"/>
  <c r="H1683"/>
  <c r="L1683" s="1"/>
  <c r="I1683" l="1"/>
  <c r="G1684"/>
  <c r="J1684" s="1"/>
  <c r="Q1683" l="1"/>
  <c r="R1683" s="1"/>
  <c r="S1683" s="1"/>
  <c r="N1683"/>
  <c r="O1683" s="1"/>
  <c r="P1683" s="1"/>
  <c r="H1684"/>
  <c r="L1684" s="1"/>
  <c r="I1684" l="1"/>
  <c r="G1685"/>
  <c r="J1685" s="1"/>
  <c r="Q1684" l="1"/>
  <c r="N1684"/>
  <c r="H1685"/>
  <c r="L1685" s="1"/>
  <c r="I1685" l="1"/>
  <c r="G1686"/>
  <c r="J1686" s="1"/>
  <c r="Q1685" l="1"/>
  <c r="N1685"/>
  <c r="H1686"/>
  <c r="L1686" s="1"/>
  <c r="I1686" l="1"/>
  <c r="G1687"/>
  <c r="J1687" s="1"/>
  <c r="Q1686" l="1"/>
  <c r="N1686"/>
  <c r="H1687"/>
  <c r="L1687" s="1"/>
  <c r="I1687" l="1"/>
  <c r="G1688"/>
  <c r="J1688" s="1"/>
  <c r="Q1687" l="1"/>
  <c r="N1687"/>
  <c r="H1688"/>
  <c r="L1688" s="1"/>
  <c r="I1688" l="1"/>
  <c r="G1689"/>
  <c r="J1689" s="1"/>
  <c r="Q1688" l="1"/>
  <c r="N1688"/>
  <c r="H1689"/>
  <c r="L1689" s="1"/>
  <c r="I1689" l="1"/>
  <c r="G1690"/>
  <c r="J1690" s="1"/>
  <c r="Q1689" l="1"/>
  <c r="N1689"/>
  <c r="H1690"/>
  <c r="L1690" s="1"/>
  <c r="I1690" l="1"/>
  <c r="G1691"/>
  <c r="J1691" s="1"/>
  <c r="Q1690" l="1"/>
  <c r="N1690"/>
  <c r="H1691"/>
  <c r="L1691" s="1"/>
  <c r="I1691" l="1"/>
  <c r="G1692"/>
  <c r="J1692" s="1"/>
  <c r="Q1691" l="1"/>
  <c r="N1691"/>
  <c r="H1692"/>
  <c r="L1692" s="1"/>
  <c r="I1692" l="1"/>
  <c r="G1693"/>
  <c r="J1693" s="1"/>
  <c r="Q1692" l="1"/>
  <c r="N1692"/>
  <c r="H1693"/>
  <c r="L1693" s="1"/>
  <c r="I1693" l="1"/>
  <c r="G1694"/>
  <c r="J1694" s="1"/>
  <c r="Q1693" l="1"/>
  <c r="N1693"/>
  <c r="H1694"/>
  <c r="L1694" s="1"/>
  <c r="I1694" l="1"/>
  <c r="G1695"/>
  <c r="J1695" s="1"/>
  <c r="Q1694" l="1"/>
  <c r="N1694"/>
  <c r="H1695"/>
  <c r="L1695" s="1"/>
  <c r="I1695" l="1"/>
  <c r="G1696"/>
  <c r="J1696" s="1"/>
  <c r="Q1695" l="1"/>
  <c r="N1695"/>
  <c r="H1696"/>
  <c r="L1696" s="1"/>
  <c r="I1696" l="1"/>
  <c r="G1697"/>
  <c r="J1697" s="1"/>
  <c r="Q1696" l="1"/>
  <c r="N1696"/>
  <c r="H1697"/>
  <c r="L1697" s="1"/>
  <c r="I1697" l="1"/>
  <c r="G1698"/>
  <c r="J1698" s="1"/>
  <c r="Q1697" l="1"/>
  <c r="N1697"/>
  <c r="H1698"/>
  <c r="L1698" s="1"/>
  <c r="I1698" l="1"/>
  <c r="G1699"/>
  <c r="J1699" s="1"/>
  <c r="Q1698" l="1"/>
  <c r="N1698"/>
  <c r="H1699"/>
  <c r="L1699" s="1"/>
  <c r="I1699" l="1"/>
  <c r="G1700"/>
  <c r="J1700" s="1"/>
  <c r="Q1699" l="1"/>
  <c r="N1699"/>
  <c r="H1700"/>
  <c r="L1700" s="1"/>
  <c r="I1700" l="1"/>
  <c r="G1701"/>
  <c r="J1701" s="1"/>
  <c r="Q1700" l="1"/>
  <c r="N1700"/>
  <c r="H1701"/>
  <c r="L1701" s="1"/>
  <c r="I1701" l="1"/>
  <c r="G1702"/>
  <c r="J1702" s="1"/>
  <c r="Q1701" l="1"/>
  <c r="N1701"/>
  <c r="H1702"/>
  <c r="L1702" s="1"/>
  <c r="I1702" l="1"/>
  <c r="G1703"/>
  <c r="J1703" s="1"/>
  <c r="Q1702" l="1"/>
  <c r="N1702"/>
  <c r="H1703"/>
  <c r="L1703" s="1"/>
  <c r="I1703" l="1"/>
  <c r="G1704"/>
  <c r="J1704" s="1"/>
  <c r="Q1703" l="1"/>
  <c r="N1703"/>
  <c r="H1704"/>
  <c r="L1704" s="1"/>
  <c r="I1704" l="1"/>
  <c r="G1705"/>
  <c r="J1705" s="1"/>
  <c r="Q1704" l="1"/>
  <c r="N1704"/>
  <c r="H1705"/>
  <c r="L1705" s="1"/>
  <c r="I1705" l="1"/>
  <c r="G1706"/>
  <c r="J1706" s="1"/>
  <c r="Q1705" l="1"/>
  <c r="N1705"/>
  <c r="H1706"/>
  <c r="L1706" s="1"/>
  <c r="I1706" l="1"/>
  <c r="G1707"/>
  <c r="J1707" s="1"/>
  <c r="Q1706" l="1"/>
  <c r="N1706"/>
  <c r="H1707"/>
  <c r="L1707" s="1"/>
  <c r="I1707" l="1"/>
  <c r="G1708"/>
  <c r="J1708" s="1"/>
  <c r="Q1707" l="1"/>
  <c r="N1707"/>
  <c r="H1708"/>
  <c r="L1708" s="1"/>
  <c r="I1708" l="1"/>
  <c r="G1709"/>
  <c r="J1709" s="1"/>
  <c r="Q1708" l="1"/>
  <c r="N1708"/>
  <c r="H1709"/>
  <c r="L1709" s="1"/>
  <c r="G1710" l="1"/>
  <c r="J1710" s="1"/>
  <c r="I1709"/>
  <c r="Q1709" l="1"/>
  <c r="R1709" s="1"/>
  <c r="S1709" s="1"/>
  <c r="N1709"/>
  <c r="O1709" s="1"/>
  <c r="P1709" s="1"/>
  <c r="H1710"/>
  <c r="L1710" s="1"/>
  <c r="G1711" l="1"/>
  <c r="J1711" s="1"/>
  <c r="I1710"/>
  <c r="Q1710" l="1"/>
  <c r="R1710" s="1"/>
  <c r="N1710"/>
  <c r="O1710" s="1"/>
  <c r="H1711"/>
  <c r="L1711" s="1"/>
  <c r="I1711" l="1"/>
  <c r="G1712"/>
  <c r="J1712" s="1"/>
  <c r="Q1711" l="1"/>
  <c r="N1711"/>
  <c r="H1712"/>
  <c r="L1712" s="1"/>
  <c r="I1712" l="1"/>
  <c r="G1713"/>
  <c r="J1713" s="1"/>
  <c r="Q1712" l="1"/>
  <c r="N1712"/>
  <c r="H1713"/>
  <c r="L1713" s="1"/>
  <c r="I1713" l="1"/>
  <c r="G1714"/>
  <c r="J1714" s="1"/>
  <c r="Q1713" l="1"/>
  <c r="R1713" s="1"/>
  <c r="N1713"/>
  <c r="O1713" s="1"/>
  <c r="H1714"/>
  <c r="L1714" s="1"/>
  <c r="I1714" l="1"/>
  <c r="G1715"/>
  <c r="J1715" s="1"/>
  <c r="Q1714" l="1"/>
  <c r="N1714"/>
  <c r="H1715"/>
  <c r="L1715" s="1"/>
  <c r="I1715" l="1"/>
  <c r="G1716"/>
  <c r="J1716" s="1"/>
  <c r="Q1715" l="1"/>
  <c r="N1715"/>
  <c r="H1716"/>
  <c r="L1716" s="1"/>
  <c r="I1716" l="1"/>
  <c r="G1717"/>
  <c r="J1717" s="1"/>
  <c r="Q1716" l="1"/>
  <c r="N1716"/>
  <c r="H1717"/>
  <c r="L1717" s="1"/>
  <c r="I1717" l="1"/>
  <c r="G1718"/>
  <c r="J1718" s="1"/>
  <c r="Q1717" l="1"/>
  <c r="N1717"/>
  <c r="H1718"/>
  <c r="L1718" s="1"/>
  <c r="I1718" l="1"/>
  <c r="G1719"/>
  <c r="J1719" s="1"/>
  <c r="Q1718" l="1"/>
  <c r="N1718"/>
  <c r="H1719"/>
  <c r="L1719" s="1"/>
  <c r="I1719" l="1"/>
  <c r="G1720"/>
  <c r="J1720" s="1"/>
  <c r="Q1719" l="1"/>
  <c r="N1719"/>
  <c r="H1720"/>
  <c r="L1720" s="1"/>
  <c r="I1720" l="1"/>
  <c r="G1721"/>
  <c r="J1721" s="1"/>
  <c r="Q1720" l="1"/>
  <c r="N1720"/>
  <c r="H1721"/>
  <c r="L1721" s="1"/>
  <c r="I1721" l="1"/>
  <c r="G1722"/>
  <c r="J1722" s="1"/>
  <c r="Q1721" l="1"/>
  <c r="N1721"/>
  <c r="H1722"/>
  <c r="L1722" s="1"/>
  <c r="I1722" l="1"/>
  <c r="G1723"/>
  <c r="J1723" s="1"/>
  <c r="Q1722" l="1"/>
  <c r="N1722"/>
  <c r="H1723"/>
  <c r="L1723" s="1"/>
  <c r="I1723" l="1"/>
  <c r="G1724"/>
  <c r="J1724" s="1"/>
  <c r="Q1723" l="1"/>
  <c r="N1723"/>
  <c r="H1724"/>
  <c r="L1724" s="1"/>
  <c r="I1724" l="1"/>
  <c r="G1725"/>
  <c r="J1725" s="1"/>
  <c r="Q1724" l="1"/>
  <c r="N1724"/>
  <c r="H1725"/>
  <c r="L1725" s="1"/>
  <c r="I1725" l="1"/>
  <c r="G1726"/>
  <c r="J1726" s="1"/>
  <c r="Q1725" l="1"/>
  <c r="N1725"/>
  <c r="H1726"/>
  <c r="L1726" s="1"/>
  <c r="I1726" l="1"/>
  <c r="G1727"/>
  <c r="J1727" s="1"/>
  <c r="Q1726" l="1"/>
  <c r="N1726"/>
  <c r="H1727"/>
  <c r="L1727" s="1"/>
  <c r="I1727" l="1"/>
  <c r="G1728"/>
  <c r="J1728" s="1"/>
  <c r="Q1727" l="1"/>
  <c r="N1727"/>
  <c r="H1728"/>
  <c r="L1728" s="1"/>
  <c r="I1728" l="1"/>
  <c r="G1729"/>
  <c r="J1729" s="1"/>
  <c r="Q1728" l="1"/>
  <c r="N1728"/>
  <c r="H1729"/>
  <c r="L1729" s="1"/>
  <c r="I1729" l="1"/>
  <c r="G1730"/>
  <c r="J1730" s="1"/>
  <c r="Q1729" l="1"/>
  <c r="N1729"/>
  <c r="H1730"/>
  <c r="L1730" s="1"/>
  <c r="I1730" l="1"/>
  <c r="G1731"/>
  <c r="J1731" s="1"/>
  <c r="Q1730" l="1"/>
  <c r="N1730"/>
  <c r="H1731"/>
  <c r="L1731" s="1"/>
  <c r="I1731" l="1"/>
  <c r="G1732"/>
  <c r="J1732" s="1"/>
  <c r="Q1731" l="1"/>
  <c r="N1731"/>
  <c r="H1732"/>
  <c r="L1732" s="1"/>
  <c r="I1732" l="1"/>
  <c r="G1733"/>
  <c r="J1733" s="1"/>
  <c r="Q1732" l="1"/>
  <c r="N1732"/>
  <c r="H1733"/>
  <c r="L1733" s="1"/>
  <c r="I1733" l="1"/>
  <c r="G1734"/>
  <c r="J1734" s="1"/>
  <c r="Q1733" l="1"/>
  <c r="N1733"/>
  <c r="H1734"/>
  <c r="L1734" s="1"/>
  <c r="I1734" l="1"/>
  <c r="G1735"/>
  <c r="J1735" s="1"/>
  <c r="Q1734" l="1"/>
  <c r="N1734"/>
  <c r="H1735"/>
  <c r="L1735" s="1"/>
  <c r="I1735" l="1"/>
  <c r="G1736"/>
  <c r="J1736" s="1"/>
  <c r="Q1735" l="1"/>
  <c r="N1735"/>
  <c r="H1736"/>
  <c r="L1736" s="1"/>
  <c r="I1736" l="1"/>
  <c r="G1737"/>
  <c r="J1737" s="1"/>
  <c r="Q1736" l="1"/>
  <c r="N1736"/>
  <c r="H1737"/>
  <c r="L1737" s="1"/>
  <c r="G1738" l="1"/>
  <c r="J1738" s="1"/>
  <c r="I1737"/>
  <c r="Q1737" l="1"/>
  <c r="N1737"/>
  <c r="H1738"/>
  <c r="L1738" s="1"/>
  <c r="G1739" l="1"/>
  <c r="J1739" s="1"/>
  <c r="I1738"/>
  <c r="Q1738" l="1"/>
  <c r="N1738"/>
  <c r="H1739"/>
  <c r="L1739" s="1"/>
  <c r="I1739" l="1"/>
  <c r="G1740"/>
  <c r="J1740" s="1"/>
  <c r="Q1739" l="1"/>
  <c r="N1739"/>
  <c r="H1740"/>
  <c r="L1740" s="1"/>
  <c r="I1740" l="1"/>
  <c r="G1741"/>
  <c r="J1741" s="1"/>
  <c r="Q1740" l="1"/>
  <c r="R1740" s="1"/>
  <c r="S1740" s="1"/>
  <c r="N1740"/>
  <c r="O1740" s="1"/>
  <c r="P1740" s="1"/>
  <c r="H1741"/>
  <c r="L1741" s="1"/>
  <c r="I1741" l="1"/>
  <c r="G1742"/>
  <c r="J1742" s="1"/>
  <c r="Q1741" l="1"/>
  <c r="R1741" s="1"/>
  <c r="N1741"/>
  <c r="O1741" s="1"/>
  <c r="H1742"/>
  <c r="L1742" s="1"/>
  <c r="I1742" l="1"/>
  <c r="G1743"/>
  <c r="J1743" s="1"/>
  <c r="Q1742" l="1"/>
  <c r="N1742"/>
  <c r="H1743"/>
  <c r="L1743" s="1"/>
  <c r="I1743" l="1"/>
  <c r="G1744"/>
  <c r="J1744" s="1"/>
  <c r="Q1743" l="1"/>
  <c r="N1743"/>
  <c r="H1744"/>
  <c r="L1744" s="1"/>
  <c r="I1744" l="1"/>
  <c r="G1745"/>
  <c r="J1745" s="1"/>
  <c r="Q1744" l="1"/>
  <c r="R1744" s="1"/>
  <c r="N1744"/>
  <c r="O1744" s="1"/>
  <c r="H1745"/>
  <c r="L1745" s="1"/>
  <c r="I1745" l="1"/>
  <c r="G1746"/>
  <c r="J1746" s="1"/>
  <c r="Q1745" l="1"/>
  <c r="N1745"/>
  <c r="H1746"/>
  <c r="L1746" s="1"/>
  <c r="I1746" l="1"/>
  <c r="G1747"/>
  <c r="J1747" s="1"/>
  <c r="Q1746" l="1"/>
  <c r="N1746"/>
  <c r="H1747"/>
  <c r="L1747" s="1"/>
  <c r="I1747" l="1"/>
  <c r="G1748"/>
  <c r="J1748" s="1"/>
  <c r="Q1747" l="1"/>
  <c r="N1747"/>
  <c r="H1748"/>
  <c r="L1748" s="1"/>
  <c r="I1748" l="1"/>
  <c r="G1749"/>
  <c r="J1749" s="1"/>
  <c r="Q1748" l="1"/>
  <c r="N1748"/>
  <c r="H1749"/>
  <c r="L1749" s="1"/>
  <c r="I1749" l="1"/>
  <c r="G1750"/>
  <c r="J1750" s="1"/>
  <c r="Q1749" l="1"/>
  <c r="N1749"/>
  <c r="H1750"/>
  <c r="L1750" s="1"/>
  <c r="I1750" l="1"/>
  <c r="G1751"/>
  <c r="J1751" s="1"/>
  <c r="Q1750" l="1"/>
  <c r="N1750"/>
  <c r="H1751"/>
  <c r="L1751" s="1"/>
  <c r="I1751" l="1"/>
  <c r="G1752"/>
  <c r="J1752" s="1"/>
  <c r="Q1751" l="1"/>
  <c r="N1751"/>
  <c r="H1752"/>
  <c r="L1752" s="1"/>
  <c r="I1752" l="1"/>
  <c r="G1753"/>
  <c r="J1753" s="1"/>
  <c r="Q1752" l="1"/>
  <c r="N1752"/>
  <c r="H1753"/>
  <c r="L1753" s="1"/>
  <c r="I1753" l="1"/>
  <c r="G1754"/>
  <c r="J1754" s="1"/>
  <c r="Q1753" l="1"/>
  <c r="N1753"/>
  <c r="H1754"/>
  <c r="L1754" s="1"/>
  <c r="I1754" l="1"/>
  <c r="G1755"/>
  <c r="J1755" s="1"/>
  <c r="Q1754" l="1"/>
  <c r="N1754"/>
  <c r="H1755"/>
  <c r="L1755" s="1"/>
  <c r="I1755" l="1"/>
  <c r="G1756"/>
  <c r="J1756" s="1"/>
  <c r="Q1755" l="1"/>
  <c r="N1755"/>
  <c r="H1756"/>
  <c r="L1756" s="1"/>
  <c r="I1756" l="1"/>
  <c r="G1757"/>
  <c r="J1757" s="1"/>
  <c r="Q1756" l="1"/>
  <c r="N1756"/>
  <c r="H1757"/>
  <c r="L1757" s="1"/>
  <c r="I1757" l="1"/>
  <c r="G1758"/>
  <c r="J1758" s="1"/>
  <c r="Q1757" l="1"/>
  <c r="N1757"/>
  <c r="H1758"/>
  <c r="L1758" s="1"/>
  <c r="I1758" l="1"/>
  <c r="G1759"/>
  <c r="J1759" s="1"/>
  <c r="Q1758" l="1"/>
  <c r="N1758"/>
  <c r="H1759"/>
  <c r="L1759" s="1"/>
  <c r="I1759" l="1"/>
  <c r="G1760"/>
  <c r="J1760" s="1"/>
  <c r="Q1759" l="1"/>
  <c r="N1759"/>
  <c r="H1760"/>
  <c r="L1760" s="1"/>
  <c r="I1760" l="1"/>
  <c r="G1761"/>
  <c r="J1761" s="1"/>
  <c r="Q1760" l="1"/>
  <c r="N1760"/>
  <c r="H1761"/>
  <c r="L1761" s="1"/>
  <c r="I1761" l="1"/>
  <c r="G1762"/>
  <c r="J1762" s="1"/>
  <c r="Q1761" l="1"/>
  <c r="N1761"/>
  <c r="H1762"/>
  <c r="L1762" s="1"/>
  <c r="I1762" l="1"/>
  <c r="G1763"/>
  <c r="J1763" s="1"/>
  <c r="Q1762" l="1"/>
  <c r="N1762"/>
  <c r="H1763"/>
  <c r="L1763" s="1"/>
  <c r="I1763" l="1"/>
  <c r="G1764"/>
  <c r="J1764" s="1"/>
  <c r="Q1763" l="1"/>
  <c r="N1763"/>
  <c r="H1764"/>
  <c r="L1764" s="1"/>
  <c r="I1764" l="1"/>
  <c r="G1765"/>
  <c r="J1765" s="1"/>
  <c r="Q1764" l="1"/>
  <c r="N1764"/>
  <c r="H1765"/>
  <c r="L1765" s="1"/>
  <c r="I1765" l="1"/>
  <c r="G1766"/>
  <c r="J1766" s="1"/>
  <c r="Q1765" l="1"/>
  <c r="N1765"/>
  <c r="H1766"/>
  <c r="L1766" s="1"/>
  <c r="I1766" l="1"/>
  <c r="G1767"/>
  <c r="J1767" s="1"/>
  <c r="Q1766" l="1"/>
  <c r="N1766"/>
  <c r="H1767"/>
  <c r="L1767" s="1"/>
  <c r="I1767" l="1"/>
  <c r="G1768"/>
  <c r="J1768" s="1"/>
  <c r="Q1767" l="1"/>
  <c r="N1767"/>
  <c r="H1768"/>
  <c r="L1768" s="1"/>
  <c r="G1769" l="1"/>
  <c r="J1769" s="1"/>
  <c r="I1768"/>
  <c r="Q1768" l="1"/>
  <c r="N1768"/>
  <c r="H1769"/>
  <c r="L1769" s="1"/>
  <c r="G1770" l="1"/>
  <c r="J1770" s="1"/>
  <c r="I1769"/>
  <c r="Q1769" l="1"/>
  <c r="N1769"/>
  <c r="H1770"/>
  <c r="L1770" s="1"/>
  <c r="I1770" l="1"/>
  <c r="G1771"/>
  <c r="J1771" s="1"/>
  <c r="Q1770" l="1"/>
  <c r="N1770"/>
  <c r="H1771"/>
  <c r="L1771" s="1"/>
  <c r="I1771" l="1"/>
  <c r="G1772"/>
  <c r="J1772" s="1"/>
  <c r="Q1771" l="1"/>
  <c r="R1771" s="1"/>
  <c r="N1771"/>
  <c r="O1771" s="1"/>
  <c r="H1772"/>
  <c r="L1772" s="1"/>
  <c r="I1772" l="1"/>
  <c r="G1773"/>
  <c r="J1773" s="1"/>
  <c r="Q1772" l="1"/>
  <c r="R1772" s="1"/>
  <c r="S1772" s="1"/>
  <c r="N1772"/>
  <c r="O1772" s="1"/>
  <c r="P1772" s="1"/>
  <c r="H1773"/>
  <c r="L1773" s="1"/>
  <c r="I1773" l="1"/>
  <c r="G1774"/>
  <c r="J1774" s="1"/>
  <c r="Q1773" l="1"/>
  <c r="N1773"/>
  <c r="H1774"/>
  <c r="L1774" s="1"/>
  <c r="I1774" l="1"/>
  <c r="G1775"/>
  <c r="J1775" s="1"/>
  <c r="Q1774" l="1"/>
  <c r="N1774"/>
  <c r="H1775"/>
  <c r="L1775" s="1"/>
  <c r="I1775" l="1"/>
  <c r="G1776"/>
  <c r="J1776" s="1"/>
  <c r="Q1775" l="1"/>
  <c r="R1775" s="1"/>
  <c r="S1775" s="1"/>
  <c r="N1775"/>
  <c r="O1775" s="1"/>
  <c r="P1775" s="1"/>
  <c r="H1776"/>
  <c r="L1776" s="1"/>
  <c r="I1776" l="1"/>
  <c r="G1777"/>
  <c r="J1777" s="1"/>
  <c r="Q1776" l="1"/>
  <c r="N1776"/>
  <c r="H1777"/>
  <c r="L1777" s="1"/>
  <c r="I1777" l="1"/>
  <c r="G1778"/>
  <c r="J1778" s="1"/>
  <c r="Q1777" l="1"/>
  <c r="N1777"/>
  <c r="H1778"/>
  <c r="L1778" s="1"/>
  <c r="I1778" l="1"/>
  <c r="G1779"/>
  <c r="J1779" s="1"/>
  <c r="Q1778" l="1"/>
  <c r="N1778"/>
  <c r="H1779"/>
  <c r="L1779" s="1"/>
  <c r="I1779" l="1"/>
  <c r="G1780"/>
  <c r="J1780" s="1"/>
  <c r="Q1779" l="1"/>
  <c r="N1779"/>
  <c r="H1780"/>
  <c r="L1780" s="1"/>
  <c r="I1780" l="1"/>
  <c r="G1781"/>
  <c r="J1781" s="1"/>
  <c r="Q1780" l="1"/>
  <c r="N1780"/>
  <c r="H1781"/>
  <c r="L1781" s="1"/>
  <c r="I1781" l="1"/>
  <c r="G1782"/>
  <c r="J1782" s="1"/>
  <c r="Q1781" l="1"/>
  <c r="N1781"/>
  <c r="H1782"/>
  <c r="L1782" s="1"/>
  <c r="I1782" l="1"/>
  <c r="G1783"/>
  <c r="J1783" s="1"/>
  <c r="Q1782" l="1"/>
  <c r="N1782"/>
  <c r="H1783"/>
  <c r="L1783" s="1"/>
  <c r="I1783" l="1"/>
  <c r="G1784"/>
  <c r="J1784" s="1"/>
  <c r="Q1783" l="1"/>
  <c r="N1783"/>
  <c r="H1784"/>
  <c r="L1784" s="1"/>
  <c r="I1784" l="1"/>
  <c r="G1785"/>
  <c r="J1785" s="1"/>
  <c r="Q1784" l="1"/>
  <c r="N1784"/>
  <c r="H1785"/>
  <c r="L1785" s="1"/>
  <c r="I1785" l="1"/>
  <c r="G1786"/>
  <c r="J1786" s="1"/>
  <c r="Q1785" l="1"/>
  <c r="N1785"/>
  <c r="H1786"/>
  <c r="L1786" s="1"/>
  <c r="I1786" l="1"/>
  <c r="G1787"/>
  <c r="J1787" s="1"/>
  <c r="Q1786" l="1"/>
  <c r="N1786"/>
  <c r="H1787"/>
  <c r="L1787" s="1"/>
  <c r="I1787" l="1"/>
  <c r="G1788"/>
  <c r="J1788" s="1"/>
  <c r="Q1787" l="1"/>
  <c r="N1787"/>
  <c r="H1788"/>
  <c r="L1788" s="1"/>
  <c r="I1788" l="1"/>
  <c r="G1789"/>
  <c r="J1789" s="1"/>
  <c r="Q1788" l="1"/>
  <c r="N1788"/>
  <c r="H1789"/>
  <c r="L1789" s="1"/>
  <c r="I1789" l="1"/>
  <c r="G1790"/>
  <c r="J1790" s="1"/>
  <c r="Q1789" l="1"/>
  <c r="N1789"/>
  <c r="H1790"/>
  <c r="L1790" s="1"/>
  <c r="I1790" l="1"/>
  <c r="G1791"/>
  <c r="J1791" s="1"/>
  <c r="Q1790" l="1"/>
  <c r="N1790"/>
  <c r="H1791"/>
  <c r="L1791" s="1"/>
  <c r="I1791" l="1"/>
  <c r="G1792"/>
  <c r="J1792" s="1"/>
  <c r="Q1791" l="1"/>
  <c r="N1791"/>
  <c r="H1792"/>
  <c r="L1792" s="1"/>
  <c r="I1792" l="1"/>
  <c r="G1793"/>
  <c r="J1793" s="1"/>
  <c r="Q1792" l="1"/>
  <c r="N1792"/>
  <c r="H1793"/>
  <c r="L1793" s="1"/>
  <c r="I1793" l="1"/>
  <c r="G1794"/>
  <c r="J1794" s="1"/>
  <c r="Q1793" l="1"/>
  <c r="N1793"/>
  <c r="H1794"/>
  <c r="L1794" s="1"/>
  <c r="I1794" l="1"/>
  <c r="G1795"/>
  <c r="J1795" s="1"/>
  <c r="Q1794" l="1"/>
  <c r="N1794"/>
  <c r="H1795"/>
  <c r="L1795" s="1"/>
  <c r="I1795" l="1"/>
  <c r="G1796"/>
  <c r="J1796" s="1"/>
  <c r="Q1795" l="1"/>
  <c r="N1795"/>
  <c r="H1796"/>
  <c r="L1796" s="1"/>
  <c r="I1796" l="1"/>
  <c r="G1797"/>
  <c r="J1797" s="1"/>
  <c r="Q1796" l="1"/>
  <c r="N1796"/>
  <c r="H1797"/>
  <c r="L1797" s="1"/>
  <c r="I1797" l="1"/>
  <c r="G1798"/>
  <c r="J1798" s="1"/>
  <c r="Q1797" l="1"/>
  <c r="N1797"/>
  <c r="H1798"/>
  <c r="L1798" s="1"/>
  <c r="G1799" l="1"/>
  <c r="J1799" s="1"/>
  <c r="I1798"/>
  <c r="Q1798" l="1"/>
  <c r="N1798"/>
  <c r="H1799"/>
  <c r="L1799" s="1"/>
  <c r="G1800" l="1"/>
  <c r="J1800" s="1"/>
  <c r="I1799"/>
  <c r="Q1799" l="1"/>
  <c r="R1799" s="1"/>
  <c r="S1799" s="1"/>
  <c r="N1799"/>
  <c r="O1799" s="1"/>
  <c r="P1799" s="1"/>
  <c r="H1800"/>
  <c r="L1800" s="1"/>
  <c r="I1800" l="1"/>
  <c r="G1801"/>
  <c r="J1801" s="1"/>
  <c r="Q1800" l="1"/>
  <c r="R1800" s="1"/>
  <c r="N1800"/>
  <c r="O1800" s="1"/>
  <c r="H1801"/>
  <c r="L1801" s="1"/>
  <c r="I1801" l="1"/>
  <c r="G1802"/>
  <c r="J1802" s="1"/>
  <c r="Q1801" l="1"/>
  <c r="N1801"/>
  <c r="H1802"/>
  <c r="L1802" s="1"/>
  <c r="I1802" l="1"/>
  <c r="G1803"/>
  <c r="J1803" s="1"/>
  <c r="Q1802" l="1"/>
  <c r="N1802"/>
  <c r="H1803"/>
  <c r="L1803" s="1"/>
  <c r="I1803" l="1"/>
  <c r="G1804"/>
  <c r="J1804" s="1"/>
  <c r="Q1803" l="1"/>
  <c r="R1803" s="1"/>
  <c r="N1803"/>
  <c r="O1803" s="1"/>
  <c r="H1804"/>
  <c r="L1804" s="1"/>
  <c r="I1804" l="1"/>
  <c r="G1805"/>
  <c r="J1805" s="1"/>
  <c r="Q1804" l="1"/>
  <c r="N1804"/>
  <c r="H1805"/>
  <c r="L1805" s="1"/>
  <c r="I1805" l="1"/>
  <c r="G1806"/>
  <c r="J1806" s="1"/>
  <c r="Q1805" l="1"/>
  <c r="N1805"/>
  <c r="H1806"/>
  <c r="L1806" s="1"/>
  <c r="I1806" l="1"/>
  <c r="G1807"/>
  <c r="J1807" s="1"/>
  <c r="Q1806" l="1"/>
  <c r="N1806"/>
  <c r="H1807"/>
  <c r="L1807" s="1"/>
  <c r="I1807" l="1"/>
  <c r="G1808"/>
  <c r="J1808" s="1"/>
  <c r="Q1807" l="1"/>
  <c r="N1807"/>
  <c r="H1808"/>
  <c r="L1808" s="1"/>
  <c r="I1808" l="1"/>
  <c r="G1809"/>
  <c r="J1809" s="1"/>
  <c r="Q1808" l="1"/>
  <c r="N1808"/>
  <c r="H1809"/>
  <c r="L1809" s="1"/>
  <c r="I1809" l="1"/>
  <c r="G1810"/>
  <c r="J1810" s="1"/>
  <c r="Q1809" l="1"/>
  <c r="N1809"/>
  <c r="H1810"/>
  <c r="L1810" s="1"/>
  <c r="I1810" l="1"/>
  <c r="G1811"/>
  <c r="J1811" s="1"/>
  <c r="Q1810" l="1"/>
  <c r="N1810"/>
  <c r="H1811"/>
  <c r="L1811" s="1"/>
  <c r="I1811" l="1"/>
  <c r="G1812"/>
  <c r="J1812" s="1"/>
  <c r="Q1811" l="1"/>
  <c r="N1811"/>
  <c r="H1812"/>
  <c r="L1812" s="1"/>
  <c r="I1812" l="1"/>
  <c r="G1813"/>
  <c r="J1813" s="1"/>
  <c r="Q1812" l="1"/>
  <c r="N1812"/>
  <c r="H1813"/>
  <c r="L1813" s="1"/>
  <c r="I1813" l="1"/>
  <c r="G1814"/>
  <c r="J1814" s="1"/>
  <c r="Q1813" l="1"/>
  <c r="N1813"/>
  <c r="H1814"/>
  <c r="L1814" s="1"/>
  <c r="I1814" l="1"/>
  <c r="G1815"/>
  <c r="J1815" s="1"/>
  <c r="Q1814" l="1"/>
  <c r="N1814"/>
  <c r="H1815"/>
  <c r="L1815" s="1"/>
  <c r="I1815" l="1"/>
  <c r="G1816"/>
  <c r="J1816" s="1"/>
  <c r="Q1815" l="1"/>
  <c r="N1815"/>
  <c r="H1816"/>
  <c r="L1816" s="1"/>
  <c r="I1816" l="1"/>
  <c r="G1817"/>
  <c r="J1817" s="1"/>
  <c r="Q1816" l="1"/>
  <c r="N1816"/>
  <c r="H1817"/>
  <c r="L1817" s="1"/>
  <c r="I1817" l="1"/>
  <c r="G1818"/>
  <c r="J1818" s="1"/>
  <c r="Q1817" l="1"/>
  <c r="N1817"/>
  <c r="H1818"/>
  <c r="L1818" s="1"/>
  <c r="I1818" l="1"/>
  <c r="G1819"/>
  <c r="J1819" s="1"/>
  <c r="Q1818" l="1"/>
  <c r="N1818"/>
  <c r="H1819"/>
  <c r="L1819" s="1"/>
  <c r="I1819" l="1"/>
  <c r="G1820"/>
  <c r="J1820" s="1"/>
  <c r="Q1819" l="1"/>
  <c r="N1819"/>
  <c r="H1820"/>
  <c r="L1820" s="1"/>
  <c r="I1820" l="1"/>
  <c r="G1821"/>
  <c r="J1821" s="1"/>
  <c r="Q1820" l="1"/>
  <c r="N1820"/>
  <c r="H1821"/>
  <c r="L1821" s="1"/>
  <c r="I1821" l="1"/>
  <c r="G1822"/>
  <c r="J1822" s="1"/>
  <c r="Q1821" l="1"/>
  <c r="N1821"/>
  <c r="H1822"/>
  <c r="L1822" s="1"/>
  <c r="I1822" l="1"/>
  <c r="G1823"/>
  <c r="J1823" s="1"/>
  <c r="Q1822" l="1"/>
  <c r="N1822"/>
  <c r="H1823"/>
  <c r="L1823" s="1"/>
  <c r="I1823" l="1"/>
  <c r="G1824"/>
  <c r="J1824" s="1"/>
  <c r="Q1823" l="1"/>
  <c r="N1823"/>
  <c r="H1824"/>
  <c r="L1824" s="1"/>
  <c r="I1824" l="1"/>
  <c r="G1825"/>
  <c r="J1825" s="1"/>
  <c r="Q1824" l="1"/>
  <c r="N1824"/>
  <c r="H1825"/>
  <c r="L1825" s="1"/>
  <c r="I1825" l="1"/>
  <c r="G1826"/>
  <c r="J1826" s="1"/>
  <c r="Q1825" l="1"/>
  <c r="N1825"/>
  <c r="H1826"/>
  <c r="L1826" s="1"/>
  <c r="I1826" l="1"/>
  <c r="G1827"/>
  <c r="J1827" s="1"/>
  <c r="Q1826" l="1"/>
  <c r="N1826"/>
  <c r="H1827"/>
  <c r="L1827" s="1"/>
  <c r="I1827" l="1"/>
  <c r="G1828"/>
  <c r="J1828" s="1"/>
  <c r="Q1827" l="1"/>
  <c r="N1827"/>
  <c r="H1828"/>
  <c r="L1828" s="1"/>
  <c r="I1828" l="1"/>
  <c r="G1829"/>
  <c r="J1829" s="1"/>
  <c r="Q1828" l="1"/>
  <c r="N1828"/>
  <c r="H1829"/>
  <c r="L1829" s="1"/>
  <c r="G1830" l="1"/>
  <c r="J1830" s="1"/>
  <c r="I1829"/>
  <c r="Q1829" l="1"/>
  <c r="N1829"/>
  <c r="H1830"/>
  <c r="L1830" s="1"/>
  <c r="G1831" l="1"/>
  <c r="J1831" s="1"/>
  <c r="I1830"/>
  <c r="Q1830" l="1"/>
  <c r="R1830" s="1"/>
  <c r="S1830" s="1"/>
  <c r="N1830"/>
  <c r="O1830" s="1"/>
  <c r="P1830" s="1"/>
  <c r="H1831"/>
  <c r="L1831" s="1"/>
  <c r="I1831" l="1"/>
  <c r="G1832"/>
  <c r="J1832" s="1"/>
  <c r="Q1831" l="1"/>
  <c r="R1831" s="1"/>
  <c r="N1831"/>
  <c r="O1831" s="1"/>
  <c r="H1832"/>
  <c r="L1832" s="1"/>
  <c r="I1832" l="1"/>
  <c r="G1833"/>
  <c r="J1833" s="1"/>
  <c r="Q1832" l="1"/>
  <c r="N1832"/>
  <c r="H1833"/>
  <c r="L1833" s="1"/>
  <c r="I1833" l="1"/>
  <c r="G1834"/>
  <c r="J1834" s="1"/>
  <c r="Q1833" l="1"/>
  <c r="N1833"/>
  <c r="H1834"/>
  <c r="L1834" s="1"/>
  <c r="I1834" l="1"/>
  <c r="G1835"/>
  <c r="J1835" s="1"/>
  <c r="Q1834" l="1"/>
  <c r="R1834" s="1"/>
  <c r="N1834"/>
  <c r="O1834" s="1"/>
  <c r="H1835"/>
  <c r="L1835" s="1"/>
  <c r="I1835" l="1"/>
  <c r="G1836"/>
  <c r="J1836" s="1"/>
  <c r="Q1835" l="1"/>
  <c r="N1835"/>
  <c r="H1836"/>
  <c r="L1836" s="1"/>
  <c r="I1836" l="1"/>
  <c r="G1837"/>
  <c r="J1837" s="1"/>
  <c r="Q1836" l="1"/>
  <c r="N1836"/>
  <c r="H1837"/>
  <c r="L1837" s="1"/>
  <c r="I1837" l="1"/>
  <c r="G1838"/>
  <c r="J1838" s="1"/>
  <c r="Q1837" l="1"/>
  <c r="N1837"/>
  <c r="H1838"/>
  <c r="L1838" s="1"/>
  <c r="I1838" l="1"/>
  <c r="G1839"/>
  <c r="J1839" s="1"/>
  <c r="Q1838" l="1"/>
  <c r="N1838"/>
  <c r="H1839"/>
  <c r="L1839" s="1"/>
  <c r="I1839" l="1"/>
  <c r="G1840"/>
  <c r="J1840" s="1"/>
  <c r="Q1839" l="1"/>
  <c r="N1839"/>
  <c r="H1840"/>
  <c r="L1840" s="1"/>
  <c r="I1840" l="1"/>
  <c r="G1841"/>
  <c r="J1841" s="1"/>
  <c r="Q1840" l="1"/>
  <c r="N1840"/>
  <c r="H1841"/>
  <c r="L1841" s="1"/>
  <c r="I1841" l="1"/>
  <c r="G1842"/>
  <c r="J1842" s="1"/>
  <c r="Q1841" l="1"/>
  <c r="N1841"/>
  <c r="H1842"/>
  <c r="L1842" s="1"/>
  <c r="I1842" l="1"/>
  <c r="G1843"/>
  <c r="J1843" s="1"/>
  <c r="Q1842" l="1"/>
  <c r="N1842"/>
  <c r="H1843"/>
  <c r="L1843" s="1"/>
  <c r="I1843" l="1"/>
  <c r="G1844"/>
  <c r="J1844" s="1"/>
  <c r="Q1843" l="1"/>
  <c r="N1843"/>
  <c r="H1844"/>
  <c r="L1844" s="1"/>
  <c r="I1844" l="1"/>
  <c r="G1845"/>
  <c r="J1845" s="1"/>
  <c r="Q1844" l="1"/>
  <c r="N1844"/>
  <c r="H1845"/>
  <c r="L1845" s="1"/>
  <c r="I1845" l="1"/>
  <c r="G1846"/>
  <c r="J1846" s="1"/>
  <c r="Q1845" l="1"/>
  <c r="N1845"/>
  <c r="H1846"/>
  <c r="L1846" s="1"/>
  <c r="I1846" l="1"/>
  <c r="G1847"/>
  <c r="J1847" s="1"/>
  <c r="Q1846" l="1"/>
  <c r="N1846"/>
  <c r="H1847"/>
  <c r="L1847" s="1"/>
  <c r="I1847" l="1"/>
  <c r="G1848"/>
  <c r="J1848" s="1"/>
  <c r="Q1847" l="1"/>
  <c r="N1847"/>
  <c r="H1848"/>
  <c r="L1848" s="1"/>
  <c r="I1848" l="1"/>
  <c r="G1849"/>
  <c r="J1849" s="1"/>
  <c r="Q1848" l="1"/>
  <c r="N1848"/>
  <c r="H1849"/>
  <c r="L1849" s="1"/>
  <c r="I1849" l="1"/>
  <c r="G1850"/>
  <c r="J1850" s="1"/>
  <c r="Q1849" l="1"/>
  <c r="N1849"/>
  <c r="H1850"/>
  <c r="L1850" s="1"/>
  <c r="I1850" l="1"/>
  <c r="G1851"/>
  <c r="J1851" s="1"/>
  <c r="Q1850" l="1"/>
  <c r="N1850"/>
  <c r="H1851"/>
  <c r="L1851" s="1"/>
  <c r="I1851" l="1"/>
  <c r="G1852"/>
  <c r="J1852" s="1"/>
  <c r="Q1851" l="1"/>
  <c r="N1851"/>
  <c r="H1852"/>
  <c r="L1852" s="1"/>
  <c r="I1852" l="1"/>
  <c r="G1853"/>
  <c r="J1853" s="1"/>
  <c r="Q1852" l="1"/>
  <c r="N1852"/>
  <c r="H1853"/>
  <c r="L1853" s="1"/>
  <c r="I1853" l="1"/>
  <c r="G1854"/>
  <c r="J1854" s="1"/>
  <c r="Q1853" l="1"/>
  <c r="N1853"/>
  <c r="H1854"/>
  <c r="L1854" s="1"/>
  <c r="I1854" l="1"/>
  <c r="G1855"/>
  <c r="J1855" s="1"/>
  <c r="Q1854" l="1"/>
  <c r="N1854"/>
  <c r="H1855"/>
  <c r="L1855" s="1"/>
  <c r="I1855" l="1"/>
  <c r="G1856"/>
  <c r="J1856" s="1"/>
  <c r="Q1855" l="1"/>
  <c r="N1855"/>
  <c r="H1856"/>
  <c r="L1856" s="1"/>
  <c r="I1856" l="1"/>
  <c r="G1857"/>
  <c r="J1857" s="1"/>
  <c r="Q1856" l="1"/>
  <c r="N1856"/>
  <c r="H1857"/>
  <c r="L1857" s="1"/>
  <c r="I1857" l="1"/>
  <c r="G1858"/>
  <c r="J1858" s="1"/>
  <c r="Q1857" l="1"/>
  <c r="N1857"/>
  <c r="H1858"/>
  <c r="L1858" s="1"/>
  <c r="I1858" l="1"/>
  <c r="G1859"/>
  <c r="J1859" s="1"/>
  <c r="Q1858" l="1"/>
  <c r="N1858"/>
  <c r="H1859"/>
  <c r="L1859" s="1"/>
  <c r="I1859" l="1"/>
  <c r="G1860"/>
  <c r="J1860" s="1"/>
  <c r="Q1859" l="1"/>
  <c r="N1859"/>
  <c r="H1860"/>
  <c r="L1860" s="1"/>
  <c r="G1861" l="1"/>
  <c r="J1861" s="1"/>
  <c r="I1860"/>
  <c r="Q1860" l="1"/>
  <c r="R1860" s="1"/>
  <c r="N1860"/>
  <c r="O1860" s="1"/>
  <c r="H1861"/>
  <c r="L1861" s="1"/>
  <c r="I1861" l="1"/>
  <c r="G1862"/>
  <c r="J1862" s="1"/>
  <c r="Q1861" l="1"/>
  <c r="R1861" s="1"/>
  <c r="S1861" s="1"/>
  <c r="N1861"/>
  <c r="O1861" s="1"/>
  <c r="P1861" s="1"/>
  <c r="H1862"/>
  <c r="L1862" s="1"/>
  <c r="I1862" l="1"/>
  <c r="G1863"/>
  <c r="J1863" s="1"/>
  <c r="Q1862" l="1"/>
  <c r="N1862"/>
  <c r="H1863"/>
  <c r="L1863" s="1"/>
  <c r="I1863" l="1"/>
  <c r="G1864"/>
  <c r="J1864" s="1"/>
  <c r="Q1863" l="1"/>
  <c r="N1863"/>
  <c r="H1864"/>
  <c r="L1864" s="1"/>
  <c r="I1864" l="1"/>
  <c r="G1865"/>
  <c r="J1865" s="1"/>
  <c r="Q1864" l="1"/>
  <c r="R1864" s="1"/>
  <c r="S1864" s="1"/>
  <c r="N1864"/>
  <c r="O1864" s="1"/>
  <c r="P1864" s="1"/>
  <c r="H1865"/>
  <c r="L1865" s="1"/>
  <c r="I1865" l="1"/>
  <c r="G1866"/>
  <c r="J1866" s="1"/>
  <c r="Q1865" l="1"/>
  <c r="N1865"/>
  <c r="H1866"/>
  <c r="L1866" s="1"/>
  <c r="I1866" l="1"/>
  <c r="G1867"/>
  <c r="J1867" s="1"/>
  <c r="Q1866" l="1"/>
  <c r="N1866"/>
  <c r="H1867"/>
  <c r="L1867" s="1"/>
  <c r="I1867" l="1"/>
  <c r="G1868"/>
  <c r="J1868" s="1"/>
  <c r="Q1867" l="1"/>
  <c r="N1867"/>
  <c r="H1868"/>
  <c r="L1868" s="1"/>
  <c r="I1868" l="1"/>
  <c r="G1869"/>
  <c r="J1869" s="1"/>
  <c r="Q1868" l="1"/>
  <c r="N1868"/>
  <c r="H1869"/>
  <c r="L1869" s="1"/>
  <c r="I1869" l="1"/>
  <c r="G1870"/>
  <c r="J1870" s="1"/>
  <c r="Q1869" l="1"/>
  <c r="N1869"/>
  <c r="H1870"/>
  <c r="L1870" s="1"/>
  <c r="I1870" l="1"/>
  <c r="G1871"/>
  <c r="J1871" s="1"/>
  <c r="Q1870" l="1"/>
  <c r="N1870"/>
  <c r="H1871"/>
  <c r="L1871" s="1"/>
  <c r="I1871" l="1"/>
  <c r="G1872"/>
  <c r="J1872" s="1"/>
  <c r="Q1871" l="1"/>
  <c r="N1871"/>
  <c r="H1872"/>
  <c r="L1872" s="1"/>
  <c r="I1872" l="1"/>
  <c r="G1873"/>
  <c r="J1873" s="1"/>
  <c r="Q1872" l="1"/>
  <c r="N1872"/>
  <c r="H1873"/>
  <c r="L1873" s="1"/>
  <c r="I1873" l="1"/>
  <c r="G1874"/>
  <c r="J1874" s="1"/>
  <c r="Q1873" l="1"/>
  <c r="N1873"/>
  <c r="H1874"/>
  <c r="L1874" s="1"/>
  <c r="I1874" l="1"/>
  <c r="G1875"/>
  <c r="J1875" s="1"/>
  <c r="Q1874" l="1"/>
  <c r="N1874"/>
  <c r="H1875"/>
  <c r="L1875" s="1"/>
  <c r="I1875" l="1"/>
  <c r="G1876"/>
  <c r="J1876" s="1"/>
  <c r="Q1875" l="1"/>
  <c r="N1875"/>
  <c r="H1876"/>
  <c r="L1876" s="1"/>
  <c r="I1876" l="1"/>
  <c r="G1877"/>
  <c r="J1877" s="1"/>
  <c r="Q1876" l="1"/>
  <c r="N1876"/>
  <c r="H1877"/>
  <c r="L1877" s="1"/>
  <c r="I1877" l="1"/>
  <c r="G1878"/>
  <c r="J1878" s="1"/>
  <c r="Q1877" l="1"/>
  <c r="N1877"/>
  <c r="H1878"/>
  <c r="L1878" s="1"/>
  <c r="I1878" l="1"/>
  <c r="G1879"/>
  <c r="J1879" s="1"/>
  <c r="Q1878" l="1"/>
  <c r="N1878"/>
  <c r="H1879"/>
  <c r="L1879" s="1"/>
  <c r="I1879" l="1"/>
  <c r="G1880"/>
  <c r="J1880" s="1"/>
  <c r="Q1879" l="1"/>
  <c r="N1879"/>
  <c r="H1880"/>
  <c r="L1880" s="1"/>
  <c r="I1880" l="1"/>
  <c r="G1881"/>
  <c r="J1881" s="1"/>
  <c r="Q1880" l="1"/>
  <c r="N1880"/>
  <c r="H1881"/>
  <c r="L1881" s="1"/>
  <c r="I1881" l="1"/>
  <c r="G1882"/>
  <c r="J1882" s="1"/>
  <c r="Q1881" l="1"/>
  <c r="N1881"/>
  <c r="H1882"/>
  <c r="L1882" s="1"/>
  <c r="I1882" l="1"/>
  <c r="G1883"/>
  <c r="J1883" s="1"/>
  <c r="Q1882" l="1"/>
  <c r="N1882"/>
  <c r="H1883"/>
  <c r="L1883" s="1"/>
  <c r="I1883" l="1"/>
  <c r="G1884"/>
  <c r="J1884" s="1"/>
  <c r="Q1883" l="1"/>
  <c r="N1883"/>
  <c r="H1884"/>
  <c r="L1884" s="1"/>
  <c r="I1884" l="1"/>
  <c r="G1885"/>
  <c r="J1885" s="1"/>
  <c r="Q1884" l="1"/>
  <c r="N1884"/>
  <c r="H1885"/>
  <c r="L1885" s="1"/>
  <c r="I1885" l="1"/>
  <c r="G1886"/>
  <c r="J1886" s="1"/>
  <c r="Q1885" l="1"/>
  <c r="N1885"/>
  <c r="H1886"/>
  <c r="L1886" s="1"/>
  <c r="I1886" l="1"/>
  <c r="G1887"/>
  <c r="J1887" s="1"/>
  <c r="Q1886" l="1"/>
  <c r="N1886"/>
  <c r="H1887"/>
  <c r="L1887" s="1"/>
  <c r="I1887" l="1"/>
  <c r="G1888"/>
  <c r="J1888" s="1"/>
  <c r="Q1887" l="1"/>
  <c r="N1887"/>
  <c r="H1888"/>
  <c r="L1888" s="1"/>
  <c r="I1888" l="1"/>
  <c r="G1889"/>
  <c r="J1889" s="1"/>
  <c r="Q1888" l="1"/>
  <c r="N1888"/>
  <c r="H1889"/>
  <c r="L1889" s="1"/>
  <c r="I1889" l="1"/>
  <c r="G1890"/>
  <c r="J1890" s="1"/>
  <c r="Q1889" l="1"/>
  <c r="N1889"/>
  <c r="H1890"/>
  <c r="L1890" s="1"/>
  <c r="G1891" l="1"/>
  <c r="J1891" s="1"/>
  <c r="I1890"/>
  <c r="Q1890" l="1"/>
  <c r="N1890"/>
  <c r="H1891"/>
  <c r="L1891" s="1"/>
  <c r="G1892" l="1"/>
  <c r="J1892" s="1"/>
  <c r="I1891"/>
  <c r="Q1891" l="1"/>
  <c r="R1891" s="1"/>
  <c r="S1891" s="1"/>
  <c r="N1891"/>
  <c r="O1891" s="1"/>
  <c r="P1891" s="1"/>
  <c r="H1892"/>
  <c r="L1892" s="1"/>
  <c r="I1892" l="1"/>
  <c r="G1893"/>
  <c r="J1893" s="1"/>
  <c r="Q1892" l="1"/>
  <c r="R1892" s="1"/>
  <c r="N1892"/>
  <c r="O1892" s="1"/>
  <c r="H1893"/>
  <c r="L1893" s="1"/>
  <c r="I1893" l="1"/>
  <c r="G1894"/>
  <c r="J1894" s="1"/>
  <c r="Q1893" l="1"/>
  <c r="N1893"/>
  <c r="H1894"/>
  <c r="L1894" s="1"/>
  <c r="I1894" l="1"/>
  <c r="G1895"/>
  <c r="J1895" s="1"/>
  <c r="Q1894" l="1"/>
  <c r="N1894"/>
  <c r="H1895"/>
  <c r="L1895" s="1"/>
  <c r="I1895" l="1"/>
  <c r="G1896"/>
  <c r="J1896" s="1"/>
  <c r="Q1895" l="1"/>
  <c r="R1895" s="1"/>
  <c r="N1895"/>
  <c r="O1895" s="1"/>
  <c r="H1896"/>
  <c r="L1896" s="1"/>
  <c r="I1896" l="1"/>
  <c r="G1897"/>
  <c r="J1897" s="1"/>
  <c r="Q1896" l="1"/>
  <c r="N1896"/>
  <c r="H1897"/>
  <c r="L1897" s="1"/>
  <c r="I1897" l="1"/>
  <c r="G1898"/>
  <c r="J1898" s="1"/>
  <c r="Q1897" l="1"/>
  <c r="N1897"/>
  <c r="H1898"/>
  <c r="L1898" s="1"/>
  <c r="I1898" l="1"/>
  <c r="G1899"/>
  <c r="J1899" s="1"/>
  <c r="Q1898" l="1"/>
  <c r="N1898"/>
  <c r="H1899"/>
  <c r="L1899" s="1"/>
  <c r="I1899" l="1"/>
  <c r="G1900"/>
  <c r="J1900" s="1"/>
  <c r="Q1899" l="1"/>
  <c r="N1899"/>
  <c r="H1900"/>
  <c r="L1900" s="1"/>
  <c r="I1900" l="1"/>
  <c r="G1901"/>
  <c r="J1901" s="1"/>
  <c r="Q1900" l="1"/>
  <c r="N1900"/>
  <c r="H1901"/>
  <c r="L1901" s="1"/>
  <c r="I1901" l="1"/>
  <c r="G1902"/>
  <c r="J1902" s="1"/>
  <c r="Q1901" l="1"/>
  <c r="N1901"/>
  <c r="H1902"/>
  <c r="L1902" s="1"/>
  <c r="I1902" l="1"/>
  <c r="G1903"/>
  <c r="J1903" s="1"/>
  <c r="Q1902" l="1"/>
  <c r="N1902"/>
  <c r="H1903"/>
  <c r="L1903" s="1"/>
  <c r="I1903" l="1"/>
  <c r="G1904"/>
  <c r="J1904" s="1"/>
  <c r="Q1903" l="1"/>
  <c r="N1903"/>
  <c r="H1904"/>
  <c r="L1904" s="1"/>
  <c r="I1904" l="1"/>
  <c r="G1905"/>
  <c r="J1905" s="1"/>
  <c r="Q1904" l="1"/>
  <c r="N1904"/>
  <c r="H1905"/>
  <c r="L1905" s="1"/>
  <c r="I1905" l="1"/>
  <c r="G1906"/>
  <c r="J1906" s="1"/>
  <c r="Q1905" l="1"/>
  <c r="N1905"/>
  <c r="H1906"/>
  <c r="L1906" s="1"/>
  <c r="I1906" l="1"/>
  <c r="G1907"/>
  <c r="J1907" s="1"/>
  <c r="Q1906" l="1"/>
  <c r="N1906"/>
  <c r="H1907"/>
  <c r="L1907" s="1"/>
  <c r="I1907" l="1"/>
  <c r="G1908"/>
  <c r="J1908" s="1"/>
  <c r="Q1907" l="1"/>
  <c r="N1907"/>
  <c r="H1908"/>
  <c r="L1908" s="1"/>
  <c r="I1908" l="1"/>
  <c r="G1909"/>
  <c r="J1909" s="1"/>
  <c r="Q1908" l="1"/>
  <c r="N1908"/>
  <c r="H1909"/>
  <c r="L1909" s="1"/>
  <c r="I1909" l="1"/>
  <c r="G1910"/>
  <c r="J1910" s="1"/>
  <c r="Q1909" l="1"/>
  <c r="N1909"/>
  <c r="H1910"/>
  <c r="L1910" s="1"/>
  <c r="I1910" l="1"/>
  <c r="G1911"/>
  <c r="J1911" s="1"/>
  <c r="Q1910" l="1"/>
  <c r="N1910"/>
  <c r="H1911"/>
  <c r="L1911" s="1"/>
  <c r="I1911" l="1"/>
  <c r="G1912"/>
  <c r="J1912" s="1"/>
  <c r="Q1911" l="1"/>
  <c r="N1911"/>
  <c r="H1912"/>
  <c r="L1912" s="1"/>
  <c r="I1912" l="1"/>
  <c r="G1913"/>
  <c r="J1913" s="1"/>
  <c r="Q1912" l="1"/>
  <c r="N1912"/>
  <c r="H1913"/>
  <c r="L1913" s="1"/>
  <c r="I1913" l="1"/>
  <c r="G1914"/>
  <c r="J1914" s="1"/>
  <c r="Q1913" l="1"/>
  <c r="N1913"/>
  <c r="H1914"/>
  <c r="L1914" s="1"/>
  <c r="I1914" l="1"/>
  <c r="G1915"/>
  <c r="J1915" s="1"/>
  <c r="Q1914" l="1"/>
  <c r="N1914"/>
  <c r="H1915"/>
  <c r="L1915" s="1"/>
  <c r="I1915" l="1"/>
  <c r="G1916"/>
  <c r="J1916" s="1"/>
  <c r="Q1915" l="1"/>
  <c r="N1915"/>
  <c r="H1916"/>
  <c r="L1916" s="1"/>
  <c r="I1916" l="1"/>
  <c r="G1917"/>
  <c r="J1917" s="1"/>
  <c r="Q1916" l="1"/>
  <c r="N1916"/>
  <c r="H1917"/>
  <c r="L1917" s="1"/>
  <c r="I1917" l="1"/>
  <c r="G1918"/>
  <c r="J1918" s="1"/>
  <c r="Q1917" l="1"/>
  <c r="N1917"/>
  <c r="H1918"/>
  <c r="L1918" s="1"/>
  <c r="I1918" l="1"/>
  <c r="G1919"/>
  <c r="J1919" s="1"/>
  <c r="Q1918" l="1"/>
  <c r="N1918"/>
  <c r="H1919"/>
  <c r="L1919" s="1"/>
  <c r="I1919" l="1"/>
  <c r="G1920"/>
  <c r="J1920" s="1"/>
  <c r="Q1919" l="1"/>
  <c r="N1919"/>
  <c r="H1920"/>
  <c r="L1920" s="1"/>
  <c r="I1920" l="1"/>
  <c r="G1921"/>
  <c r="J1921" s="1"/>
  <c r="Q1920" l="1"/>
  <c r="N1920"/>
  <c r="H1921"/>
  <c r="L1921" s="1"/>
  <c r="G1922" l="1"/>
  <c r="J1922" s="1"/>
  <c r="I1921"/>
  <c r="Q1921" l="1"/>
  <c r="R1921" s="1"/>
  <c r="S1921" s="1"/>
  <c r="N1921"/>
  <c r="O1921" s="1"/>
  <c r="P1921" s="1"/>
  <c r="H1922"/>
  <c r="L1922" s="1"/>
  <c r="G1923" l="1"/>
  <c r="J1923" s="1"/>
  <c r="I1922"/>
  <c r="Q1922" l="1"/>
  <c r="R1922" s="1"/>
  <c r="N1922"/>
  <c r="O1922" s="1"/>
  <c r="H1923"/>
  <c r="L1923" s="1"/>
  <c r="I1923" l="1"/>
  <c r="G1924"/>
  <c r="J1924" s="1"/>
  <c r="Q1923" l="1"/>
  <c r="N1923"/>
  <c r="H1924"/>
  <c r="L1924" s="1"/>
  <c r="I1924" l="1"/>
  <c r="G1925"/>
  <c r="J1925" s="1"/>
  <c r="Q1924" l="1"/>
  <c r="N1924"/>
  <c r="H1925"/>
  <c r="L1925" s="1"/>
  <c r="I1925" l="1"/>
  <c r="G1926"/>
  <c r="J1926" s="1"/>
  <c r="Q1925" l="1"/>
  <c r="R1925" s="1"/>
  <c r="N1925"/>
  <c r="O1925" s="1"/>
  <c r="H1926"/>
  <c r="L1926" s="1"/>
  <c r="I1926" l="1"/>
  <c r="G1927"/>
  <c r="J1927" s="1"/>
  <c r="Q1926" l="1"/>
  <c r="N1926"/>
  <c r="H1927"/>
  <c r="L1927" s="1"/>
  <c r="I1927" l="1"/>
  <c r="G1928"/>
  <c r="J1928" s="1"/>
  <c r="Q1927" l="1"/>
  <c r="N1927"/>
  <c r="H1928"/>
  <c r="L1928" s="1"/>
  <c r="I1928" l="1"/>
  <c r="G1929"/>
  <c r="J1929" s="1"/>
  <c r="Q1928" l="1"/>
  <c r="N1928"/>
  <c r="H1929"/>
  <c r="L1929" s="1"/>
  <c r="I1929" l="1"/>
  <c r="G1930"/>
  <c r="J1930" s="1"/>
  <c r="Q1929" l="1"/>
  <c r="N1929"/>
  <c r="H1930"/>
  <c r="L1930" s="1"/>
  <c r="I1930" l="1"/>
  <c r="G1931"/>
  <c r="J1931" s="1"/>
  <c r="Q1930" l="1"/>
  <c r="N1930"/>
  <c r="H1931"/>
  <c r="L1931" s="1"/>
  <c r="I1931" l="1"/>
  <c r="G1932"/>
  <c r="J1932" s="1"/>
  <c r="Q1931" l="1"/>
  <c r="N1931"/>
  <c r="H1932"/>
  <c r="L1932" s="1"/>
  <c r="I1932" l="1"/>
  <c r="G1933"/>
  <c r="J1933" s="1"/>
  <c r="Q1932" l="1"/>
  <c r="N1932"/>
  <c r="H1933"/>
  <c r="L1933" s="1"/>
  <c r="I1933" l="1"/>
  <c r="G1934"/>
  <c r="J1934" s="1"/>
  <c r="Q1933" l="1"/>
  <c r="N1933"/>
  <c r="H1934"/>
  <c r="L1934" s="1"/>
  <c r="I1934" l="1"/>
  <c r="G1935"/>
  <c r="J1935" s="1"/>
  <c r="Q1934" l="1"/>
  <c r="N1934"/>
  <c r="H1935"/>
  <c r="L1935" s="1"/>
  <c r="I1935" l="1"/>
  <c r="G1936"/>
  <c r="J1936" s="1"/>
  <c r="Q1935" l="1"/>
  <c r="N1935"/>
  <c r="H1936"/>
  <c r="L1936" s="1"/>
  <c r="I1936" l="1"/>
  <c r="G1937"/>
  <c r="J1937" s="1"/>
  <c r="Q1936" l="1"/>
  <c r="N1936"/>
  <c r="H1937"/>
  <c r="L1937" s="1"/>
  <c r="I1937" l="1"/>
  <c r="G1938"/>
  <c r="J1938" s="1"/>
  <c r="Q1937" l="1"/>
  <c r="N1937"/>
  <c r="H1938"/>
  <c r="L1938" s="1"/>
  <c r="I1938" l="1"/>
  <c r="G1939"/>
  <c r="J1939" s="1"/>
  <c r="Q1938" l="1"/>
  <c r="N1938"/>
  <c r="H1939"/>
  <c r="L1939" s="1"/>
  <c r="I1939" l="1"/>
  <c r="G1940"/>
  <c r="J1940" s="1"/>
  <c r="Q1939" l="1"/>
  <c r="N1939"/>
  <c r="H1940"/>
  <c r="L1940" s="1"/>
  <c r="I1940" l="1"/>
  <c r="G1941"/>
  <c r="J1941" s="1"/>
  <c r="Q1940" l="1"/>
  <c r="N1940"/>
  <c r="H1941"/>
  <c r="L1941" s="1"/>
  <c r="I1941" l="1"/>
  <c r="G1942"/>
  <c r="J1942" s="1"/>
  <c r="Q1941" l="1"/>
  <c r="N1941"/>
  <c r="H1942"/>
  <c r="L1942" s="1"/>
  <c r="I1942" l="1"/>
  <c r="G1943"/>
  <c r="J1943" s="1"/>
  <c r="Q1942" l="1"/>
  <c r="N1942"/>
  <c r="H1943"/>
  <c r="L1943" s="1"/>
  <c r="I1943" l="1"/>
  <c r="G1944"/>
  <c r="J1944" s="1"/>
  <c r="Q1943" l="1"/>
  <c r="N1943"/>
  <c r="H1944"/>
  <c r="L1944" s="1"/>
  <c r="I1944" l="1"/>
  <c r="G1945"/>
  <c r="J1945" s="1"/>
  <c r="Q1944" l="1"/>
  <c r="N1944"/>
  <c r="H1945"/>
  <c r="L1945" s="1"/>
  <c r="I1945" l="1"/>
  <c r="G1946"/>
  <c r="J1946" s="1"/>
  <c r="Q1945" l="1"/>
  <c r="N1945"/>
  <c r="H1946"/>
  <c r="L1946" s="1"/>
  <c r="I1946" l="1"/>
  <c r="G1947"/>
  <c r="J1947" s="1"/>
  <c r="Q1946" l="1"/>
  <c r="N1946"/>
  <c r="H1947"/>
  <c r="L1947" s="1"/>
  <c r="I1947" l="1"/>
  <c r="G1948"/>
  <c r="J1948" s="1"/>
  <c r="Q1947" l="1"/>
  <c r="N1947"/>
  <c r="H1948"/>
  <c r="L1948" s="1"/>
  <c r="I1948" l="1"/>
  <c r="G1949"/>
  <c r="J1949" s="1"/>
  <c r="Q1948" l="1"/>
  <c r="N1948"/>
  <c r="H1949"/>
  <c r="L1949" s="1"/>
  <c r="I1949" l="1"/>
  <c r="G1950"/>
  <c r="J1950" s="1"/>
  <c r="Q1949" l="1"/>
  <c r="N1949"/>
  <c r="H1950"/>
  <c r="L1950" s="1"/>
  <c r="I1950" l="1"/>
  <c r="G1951"/>
  <c r="J1951" s="1"/>
  <c r="Q1950" l="1"/>
  <c r="N1950"/>
  <c r="H1951"/>
  <c r="L1951" s="1"/>
  <c r="G1952" l="1"/>
  <c r="J1952" s="1"/>
  <c r="I1951"/>
  <c r="Q1951" l="1"/>
  <c r="N1951"/>
  <c r="H1952"/>
  <c r="L1952" s="1"/>
  <c r="G1953" l="1"/>
  <c r="J1953" s="1"/>
  <c r="I1952"/>
  <c r="Q1952" l="1"/>
  <c r="R1952" s="1"/>
  <c r="N1952"/>
  <c r="O1952" s="1"/>
  <c r="H1953"/>
  <c r="L1953" s="1"/>
  <c r="I1953" l="1"/>
  <c r="G1954"/>
  <c r="J1954" s="1"/>
  <c r="Q1953" l="1"/>
  <c r="R1953" s="1"/>
  <c r="S1953" s="1"/>
  <c r="N1953"/>
  <c r="O1953" s="1"/>
  <c r="P1953" s="1"/>
  <c r="H1954"/>
  <c r="L1954" s="1"/>
  <c r="I1954" l="1"/>
  <c r="G1955"/>
  <c r="J1955" s="1"/>
  <c r="Q1954" l="1"/>
  <c r="N1954"/>
  <c r="H1955"/>
  <c r="L1955" s="1"/>
  <c r="I1955" l="1"/>
  <c r="G1956"/>
  <c r="J1956" s="1"/>
  <c r="Q1955" l="1"/>
  <c r="N1955"/>
  <c r="H1956"/>
  <c r="L1956" s="1"/>
  <c r="I1956" l="1"/>
  <c r="G1957"/>
  <c r="J1957" s="1"/>
  <c r="Q1956" l="1"/>
  <c r="R1956" s="1"/>
  <c r="S1956" s="1"/>
  <c r="N1956"/>
  <c r="O1956" s="1"/>
  <c r="P1956" s="1"/>
  <c r="H1957"/>
  <c r="L1957" s="1"/>
  <c r="I1957" l="1"/>
  <c r="G1958"/>
  <c r="J1958" s="1"/>
  <c r="Q1957" l="1"/>
  <c r="N1957"/>
  <c r="H1958"/>
  <c r="L1958" s="1"/>
  <c r="I1958" l="1"/>
  <c r="G1959"/>
  <c r="J1959" s="1"/>
  <c r="Q1958" l="1"/>
  <c r="N1958"/>
  <c r="H1959"/>
  <c r="L1959" s="1"/>
  <c r="I1959" l="1"/>
  <c r="G1960"/>
  <c r="J1960" s="1"/>
  <c r="Q1959" l="1"/>
  <c r="N1959"/>
  <c r="H1960"/>
  <c r="L1960" s="1"/>
  <c r="I1960" l="1"/>
  <c r="G1961"/>
  <c r="J1961" s="1"/>
  <c r="Q1960" l="1"/>
  <c r="N1960"/>
  <c r="H1961"/>
  <c r="L1961" s="1"/>
  <c r="I1961" l="1"/>
  <c r="G1962"/>
  <c r="J1962" s="1"/>
  <c r="Q1961" l="1"/>
  <c r="N1961"/>
  <c r="H1962"/>
  <c r="L1962" s="1"/>
  <c r="I1962" l="1"/>
  <c r="G1963"/>
  <c r="J1963" s="1"/>
  <c r="Q1962" l="1"/>
  <c r="N1962"/>
  <c r="H1963"/>
  <c r="L1963" s="1"/>
  <c r="I1963" l="1"/>
  <c r="G1964"/>
  <c r="J1964" s="1"/>
  <c r="Q1963" l="1"/>
  <c r="N1963"/>
  <c r="H1964"/>
  <c r="L1964" s="1"/>
  <c r="I1964" l="1"/>
  <c r="G1965"/>
  <c r="J1965" s="1"/>
  <c r="Q1964" l="1"/>
  <c r="N1964"/>
  <c r="H1965"/>
  <c r="L1965" s="1"/>
  <c r="I1965" l="1"/>
  <c r="G1966"/>
  <c r="J1966" s="1"/>
  <c r="Q1965" l="1"/>
  <c r="N1965"/>
  <c r="H1966"/>
  <c r="L1966" s="1"/>
  <c r="I1966" l="1"/>
  <c r="G1967"/>
  <c r="J1967" s="1"/>
  <c r="Q1966" l="1"/>
  <c r="N1966"/>
  <c r="H1967"/>
  <c r="L1967" s="1"/>
  <c r="I1967" l="1"/>
  <c r="G1968"/>
  <c r="J1968" s="1"/>
  <c r="Q1967" l="1"/>
  <c r="N1967"/>
  <c r="H1968"/>
  <c r="L1968" s="1"/>
  <c r="I1968" l="1"/>
  <c r="G1969"/>
  <c r="J1969" s="1"/>
  <c r="Q1968" l="1"/>
  <c r="N1968"/>
  <c r="H1969"/>
  <c r="L1969" s="1"/>
  <c r="I1969" l="1"/>
  <c r="G1970"/>
  <c r="J1970" s="1"/>
  <c r="Q1969" l="1"/>
  <c r="N1969"/>
  <c r="H1970"/>
  <c r="L1970" s="1"/>
  <c r="I1970" l="1"/>
  <c r="G1971"/>
  <c r="J1971" s="1"/>
  <c r="Q1970" l="1"/>
  <c r="N1970"/>
  <c r="H1971"/>
  <c r="L1971" s="1"/>
  <c r="I1971" l="1"/>
  <c r="G1972"/>
  <c r="J1972" s="1"/>
  <c r="Q1971" l="1"/>
  <c r="N1971"/>
  <c r="H1972"/>
  <c r="L1972" s="1"/>
  <c r="I1972" l="1"/>
  <c r="G1973"/>
  <c r="J1973" s="1"/>
  <c r="Q1972" l="1"/>
  <c r="N1972"/>
  <c r="H1973"/>
  <c r="L1973" s="1"/>
  <c r="I1973" l="1"/>
  <c r="G1974"/>
  <c r="J1974" s="1"/>
  <c r="Q1973" l="1"/>
  <c r="N1973"/>
  <c r="H1974"/>
  <c r="L1974" s="1"/>
  <c r="I1974" l="1"/>
  <c r="G1975"/>
  <c r="J1975" s="1"/>
  <c r="Q1974" l="1"/>
  <c r="N1974"/>
  <c r="H1975"/>
  <c r="L1975" s="1"/>
  <c r="I1975" l="1"/>
  <c r="G1976"/>
  <c r="J1976" s="1"/>
  <c r="Q1975" l="1"/>
  <c r="N1975"/>
  <c r="H1976"/>
  <c r="L1976" s="1"/>
  <c r="I1976" l="1"/>
  <c r="G1977"/>
  <c r="J1977" s="1"/>
  <c r="Q1976" l="1"/>
  <c r="N1976"/>
  <c r="H1977"/>
  <c r="L1977" s="1"/>
  <c r="I1977" l="1"/>
  <c r="G1978"/>
  <c r="J1978" s="1"/>
  <c r="Q1977" l="1"/>
  <c r="N1977"/>
  <c r="H1978"/>
  <c r="L1978" s="1"/>
  <c r="I1978" l="1"/>
  <c r="G1979"/>
  <c r="J1979" s="1"/>
  <c r="Q1978" l="1"/>
  <c r="N1978"/>
  <c r="H1979"/>
  <c r="L1979" s="1"/>
  <c r="I1979" l="1"/>
  <c r="G1980"/>
  <c r="J1980" s="1"/>
  <c r="Q1979" l="1"/>
  <c r="N1979"/>
  <c r="H1980"/>
  <c r="L1980" s="1"/>
  <c r="I1980" l="1"/>
  <c r="G1981"/>
  <c r="J1981" s="1"/>
  <c r="Q1980" l="1"/>
  <c r="N1980"/>
  <c r="H1981"/>
  <c r="L1981" s="1"/>
  <c r="I1981" l="1"/>
  <c r="G1982"/>
  <c r="J1982" s="1"/>
  <c r="Q1981" l="1"/>
  <c r="N1981"/>
  <c r="H1982"/>
  <c r="L1982" s="1"/>
  <c r="G1983" l="1"/>
  <c r="J1983" s="1"/>
  <c r="I1982"/>
  <c r="Q1982" l="1"/>
  <c r="N1982"/>
  <c r="H1983"/>
  <c r="L1983" s="1"/>
  <c r="G1984" l="1"/>
  <c r="J1984" s="1"/>
  <c r="I1983"/>
  <c r="Q1983" l="1"/>
  <c r="R1983" s="1"/>
  <c r="S1983" s="1"/>
  <c r="N1983"/>
  <c r="O1983" s="1"/>
  <c r="P1983" s="1"/>
  <c r="H1984"/>
  <c r="L1984" s="1"/>
  <c r="I1984" l="1"/>
  <c r="G1985"/>
  <c r="J1985" s="1"/>
  <c r="Q1984" l="1"/>
  <c r="R1984" s="1"/>
  <c r="N1984"/>
  <c r="O1984" s="1"/>
  <c r="H1985"/>
  <c r="L1985" s="1"/>
  <c r="I1985" l="1"/>
  <c r="G1986"/>
  <c r="J1986" s="1"/>
  <c r="Q1985" l="1"/>
  <c r="N1985"/>
  <c r="H1986"/>
  <c r="L1986" s="1"/>
  <c r="I1986" l="1"/>
  <c r="G1987"/>
  <c r="J1987" s="1"/>
  <c r="Q1986" l="1"/>
  <c r="N1986"/>
  <c r="H1987"/>
  <c r="L1987" s="1"/>
  <c r="I1987" l="1"/>
  <c r="G1988"/>
  <c r="J1988" s="1"/>
  <c r="Q1987" l="1"/>
  <c r="R1987" s="1"/>
  <c r="N1987"/>
  <c r="O1987" s="1"/>
  <c r="H1988"/>
  <c r="L1988" s="1"/>
  <c r="I1988" l="1"/>
  <c r="G1989"/>
  <c r="J1989" s="1"/>
  <c r="Q1988" l="1"/>
  <c r="N1988"/>
  <c r="H1989"/>
  <c r="L1989" s="1"/>
  <c r="I1989" l="1"/>
  <c r="G1990"/>
  <c r="J1990" s="1"/>
  <c r="Q1989" l="1"/>
  <c r="N1989"/>
  <c r="H1990"/>
  <c r="L1990" s="1"/>
  <c r="I1990" l="1"/>
  <c r="G1991"/>
  <c r="J1991" s="1"/>
  <c r="Q1990" l="1"/>
  <c r="N1990"/>
  <c r="H1991"/>
  <c r="L1991" s="1"/>
  <c r="I1991" l="1"/>
  <c r="G1992"/>
  <c r="J1992" s="1"/>
  <c r="Q1991" l="1"/>
  <c r="N1991"/>
  <c r="H1992"/>
  <c r="L1992" s="1"/>
  <c r="I1992" l="1"/>
  <c r="G1993"/>
  <c r="J1993" s="1"/>
  <c r="Q1992" l="1"/>
  <c r="N1992"/>
  <c r="H1993"/>
  <c r="L1993" s="1"/>
  <c r="I1993" l="1"/>
  <c r="G1994"/>
  <c r="J1994" s="1"/>
  <c r="Q1993" l="1"/>
  <c r="N1993"/>
  <c r="H1994"/>
  <c r="L1994" s="1"/>
  <c r="I1994" l="1"/>
  <c r="G1995"/>
  <c r="J1995" s="1"/>
  <c r="Q1994" l="1"/>
  <c r="N1994"/>
  <c r="H1995"/>
  <c r="L1995" s="1"/>
  <c r="I1995" l="1"/>
  <c r="G1996"/>
  <c r="J1996" s="1"/>
  <c r="Q1995" l="1"/>
  <c r="N1995"/>
  <c r="H1996"/>
  <c r="L1996" s="1"/>
  <c r="I1996" l="1"/>
  <c r="G1997"/>
  <c r="J1997" s="1"/>
  <c r="Q1996" l="1"/>
  <c r="N1996"/>
  <c r="H1997"/>
  <c r="L1997" s="1"/>
  <c r="I1997" l="1"/>
  <c r="G1998"/>
  <c r="J1998" s="1"/>
  <c r="Q1997" l="1"/>
  <c r="N1997"/>
  <c r="H1998"/>
  <c r="L1998" s="1"/>
  <c r="I1998" l="1"/>
  <c r="G1999"/>
  <c r="J1999" s="1"/>
  <c r="Q1998" l="1"/>
  <c r="N1998"/>
  <c r="H1999"/>
  <c r="L1999" s="1"/>
  <c r="I1999" l="1"/>
  <c r="G2000"/>
  <c r="J2000" s="1"/>
  <c r="Q1999" l="1"/>
  <c r="N1999"/>
  <c r="H2000"/>
  <c r="L2000" s="1"/>
  <c r="I2000" l="1"/>
  <c r="G2001"/>
  <c r="J2001" s="1"/>
  <c r="Q2000" l="1"/>
  <c r="N2000"/>
  <c r="H2001"/>
  <c r="L2001" s="1"/>
  <c r="I2001" l="1"/>
  <c r="G2002"/>
  <c r="J2002" s="1"/>
  <c r="Q2001" l="1"/>
  <c r="N2001"/>
  <c r="H2002"/>
  <c r="L2002" s="1"/>
  <c r="I2002" l="1"/>
  <c r="G2003"/>
  <c r="J2003" s="1"/>
  <c r="Q2002" l="1"/>
  <c r="N2002"/>
  <c r="H2003"/>
  <c r="L2003" s="1"/>
  <c r="I2003" l="1"/>
  <c r="G2004"/>
  <c r="J2004" s="1"/>
  <c r="Q2003" l="1"/>
  <c r="N2003"/>
  <c r="H2004"/>
  <c r="L2004" s="1"/>
  <c r="I2004" l="1"/>
  <c r="G2005"/>
  <c r="J2005" s="1"/>
  <c r="Q2004" l="1"/>
  <c r="N2004"/>
  <c r="H2005"/>
  <c r="L2005" s="1"/>
  <c r="I2005" l="1"/>
  <c r="G2006"/>
  <c r="J2006" s="1"/>
  <c r="Q2005" l="1"/>
  <c r="N2005"/>
  <c r="H2006"/>
  <c r="L2006" s="1"/>
  <c r="I2006" l="1"/>
  <c r="G2007"/>
  <c r="J2007" s="1"/>
  <c r="Q2006" l="1"/>
  <c r="N2006"/>
  <c r="H2007"/>
  <c r="L2007" s="1"/>
  <c r="I2007" l="1"/>
  <c r="G2008"/>
  <c r="J2008" s="1"/>
  <c r="Q2007" l="1"/>
  <c r="N2007"/>
  <c r="H2008"/>
  <c r="L2008" s="1"/>
  <c r="I2008" l="1"/>
  <c r="G2009"/>
  <c r="J2009" s="1"/>
  <c r="Q2008" l="1"/>
  <c r="N2008"/>
  <c r="H2009"/>
  <c r="L2009" s="1"/>
  <c r="I2009" l="1"/>
  <c r="G2010"/>
  <c r="J2010" s="1"/>
  <c r="Q2009" l="1"/>
  <c r="N2009"/>
  <c r="H2010"/>
  <c r="L2010" s="1"/>
  <c r="I2010" l="1"/>
  <c r="G2011"/>
  <c r="J2011" s="1"/>
  <c r="Q2010" l="1"/>
  <c r="N2010"/>
  <c r="H2011"/>
  <c r="L2011" s="1"/>
  <c r="I2011" l="1"/>
  <c r="G2012"/>
  <c r="J2012" s="1"/>
  <c r="Q2011" l="1"/>
  <c r="N2011"/>
  <c r="H2012"/>
  <c r="L2012" s="1"/>
  <c r="G2013" l="1"/>
  <c r="J2013" s="1"/>
  <c r="I2012"/>
  <c r="Q2012" l="1"/>
  <c r="N2012"/>
  <c r="H2013"/>
  <c r="L2013" s="1"/>
  <c r="G2014" l="1"/>
  <c r="J2014" s="1"/>
  <c r="I2013"/>
  <c r="Q2013" l="1"/>
  <c r="R2013" s="1"/>
  <c r="S2013" s="1"/>
  <c r="N2013"/>
  <c r="O2013" s="1"/>
  <c r="P2013" s="1"/>
  <c r="H2014"/>
  <c r="L2014" s="1"/>
  <c r="I2014" l="1"/>
  <c r="G2015"/>
  <c r="J2015" s="1"/>
  <c r="Q2014" l="1"/>
  <c r="R2014" s="1"/>
  <c r="N2014"/>
  <c r="O2014" s="1"/>
  <c r="H2015"/>
  <c r="L2015" s="1"/>
  <c r="I2015" l="1"/>
  <c r="G2016"/>
  <c r="J2016" s="1"/>
  <c r="Q2015" l="1"/>
  <c r="N2015"/>
  <c r="H2016"/>
  <c r="L2016" s="1"/>
  <c r="I2016" l="1"/>
  <c r="G2017"/>
  <c r="J2017" s="1"/>
  <c r="Q2016" l="1"/>
  <c r="N2016"/>
  <c r="H2017"/>
  <c r="L2017" s="1"/>
  <c r="I2017" l="1"/>
  <c r="G2018"/>
  <c r="J2018" s="1"/>
  <c r="Q2017" l="1"/>
  <c r="R2017" s="1"/>
  <c r="N2017"/>
  <c r="O2017" s="1"/>
  <c r="H2018"/>
  <c r="L2018" s="1"/>
  <c r="I2018" l="1"/>
  <c r="G2019"/>
  <c r="J2019" s="1"/>
  <c r="Q2018" l="1"/>
  <c r="N2018"/>
  <c r="H2019"/>
  <c r="L2019" s="1"/>
  <c r="I2019" l="1"/>
  <c r="G2020"/>
  <c r="J2020" s="1"/>
  <c r="Q2019" l="1"/>
  <c r="N2019"/>
  <c r="H2020"/>
  <c r="L2020" s="1"/>
  <c r="I2020" l="1"/>
  <c r="G2021"/>
  <c r="J2021" s="1"/>
  <c r="Q2020" l="1"/>
  <c r="N2020"/>
  <c r="H2021"/>
  <c r="L2021" s="1"/>
  <c r="I2021" l="1"/>
  <c r="G2022"/>
  <c r="J2022" s="1"/>
  <c r="Q2021" l="1"/>
  <c r="N2021"/>
  <c r="H2022"/>
  <c r="L2022" s="1"/>
  <c r="I2022" l="1"/>
  <c r="G2023"/>
  <c r="J2023" s="1"/>
  <c r="Q2022" l="1"/>
  <c r="N2022"/>
  <c r="H2023"/>
  <c r="L2023" s="1"/>
  <c r="I2023" l="1"/>
  <c r="G2024"/>
  <c r="J2024" s="1"/>
  <c r="Q2023" l="1"/>
  <c r="N2023"/>
  <c r="H2024"/>
  <c r="L2024" s="1"/>
  <c r="I2024" l="1"/>
  <c r="G2025"/>
  <c r="J2025" s="1"/>
  <c r="Q2024" l="1"/>
  <c r="N2024"/>
  <c r="H2025"/>
  <c r="L2025" s="1"/>
  <c r="I2025" l="1"/>
  <c r="G2026"/>
  <c r="J2026" s="1"/>
  <c r="Q2025" l="1"/>
  <c r="N2025"/>
  <c r="H2026"/>
  <c r="L2026" s="1"/>
  <c r="I2026" l="1"/>
  <c r="G2027"/>
  <c r="J2027" s="1"/>
  <c r="Q2026" l="1"/>
  <c r="N2026"/>
  <c r="H2027"/>
  <c r="L2027" s="1"/>
  <c r="I2027" l="1"/>
  <c r="G2028"/>
  <c r="J2028" s="1"/>
  <c r="Q2027" l="1"/>
  <c r="N2027"/>
  <c r="H2028"/>
  <c r="L2028" s="1"/>
  <c r="I2028" l="1"/>
  <c r="G2029"/>
  <c r="J2029" s="1"/>
  <c r="Q2028" l="1"/>
  <c r="N2028"/>
  <c r="H2029"/>
  <c r="L2029" s="1"/>
  <c r="I2029" l="1"/>
  <c r="G2030"/>
  <c r="J2030" s="1"/>
  <c r="Q2029" l="1"/>
  <c r="N2029"/>
  <c r="H2030"/>
  <c r="L2030" s="1"/>
  <c r="I2030" l="1"/>
  <c r="G2031"/>
  <c r="J2031" s="1"/>
  <c r="Q2030" l="1"/>
  <c r="N2030"/>
  <c r="H2031"/>
  <c r="L2031" s="1"/>
  <c r="I2031" l="1"/>
  <c r="G2032"/>
  <c r="J2032" s="1"/>
  <c r="Q2031" l="1"/>
  <c r="N2031"/>
  <c r="H2032"/>
  <c r="L2032" s="1"/>
  <c r="I2032" l="1"/>
  <c r="G2033"/>
  <c r="J2033" s="1"/>
  <c r="Q2032" l="1"/>
  <c r="N2032"/>
  <c r="H2033"/>
  <c r="L2033" s="1"/>
  <c r="I2033" l="1"/>
  <c r="G2034"/>
  <c r="J2034" s="1"/>
  <c r="Q2033" l="1"/>
  <c r="N2033"/>
  <c r="H2034"/>
  <c r="L2034" s="1"/>
  <c r="I2034" l="1"/>
  <c r="G2035"/>
  <c r="J2035" s="1"/>
  <c r="Q2034" l="1"/>
  <c r="N2034"/>
  <c r="H2035"/>
  <c r="L2035" s="1"/>
  <c r="I2035" l="1"/>
  <c r="G2036"/>
  <c r="J2036" s="1"/>
  <c r="Q2035" l="1"/>
  <c r="N2035"/>
  <c r="H2036"/>
  <c r="L2036" s="1"/>
  <c r="I2036" l="1"/>
  <c r="G2037"/>
  <c r="J2037" s="1"/>
  <c r="Q2036" l="1"/>
  <c r="N2036"/>
  <c r="H2037"/>
  <c r="L2037" s="1"/>
  <c r="I2037" l="1"/>
  <c r="G2038"/>
  <c r="J2038" s="1"/>
  <c r="Q2037" l="1"/>
  <c r="N2037"/>
  <c r="H2038"/>
  <c r="L2038" s="1"/>
  <c r="I2038" l="1"/>
  <c r="G2039"/>
  <c r="J2039" s="1"/>
  <c r="Q2038" l="1"/>
  <c r="N2038"/>
  <c r="H2039"/>
  <c r="L2039" s="1"/>
  <c r="I2039" l="1"/>
  <c r="G2040"/>
  <c r="J2040" s="1"/>
  <c r="Q2039" l="1"/>
  <c r="N2039"/>
  <c r="H2040"/>
  <c r="L2040" s="1"/>
  <c r="I2040" l="1"/>
  <c r="G2041"/>
  <c r="J2041" s="1"/>
  <c r="Q2040" l="1"/>
  <c r="N2040"/>
  <c r="H2041"/>
  <c r="L2041" s="1"/>
  <c r="I2041" l="1"/>
  <c r="G2042"/>
  <c r="J2042" s="1"/>
  <c r="Q2041" l="1"/>
  <c r="N2041"/>
  <c r="H2042"/>
  <c r="L2042" s="1"/>
  <c r="I2042" l="1"/>
  <c r="G2043"/>
  <c r="J2043" s="1"/>
  <c r="Q2042" l="1"/>
  <c r="N2042"/>
  <c r="H2043"/>
  <c r="L2043" s="1"/>
  <c r="G2044" l="1"/>
  <c r="J2044" s="1"/>
  <c r="I2043"/>
  <c r="Q2043" l="1"/>
  <c r="N2043"/>
  <c r="H2044"/>
  <c r="L2044" s="1"/>
  <c r="G2045" l="1"/>
  <c r="J2045" s="1"/>
  <c r="I2044"/>
  <c r="Q2044" l="1"/>
  <c r="R2044" s="1"/>
  <c r="N2044"/>
  <c r="O2044" s="1"/>
  <c r="H2045"/>
  <c r="L2045" s="1"/>
  <c r="I2045" l="1"/>
  <c r="G2046"/>
  <c r="J2046" s="1"/>
  <c r="Q2045" l="1"/>
  <c r="R2045" s="1"/>
  <c r="S2045" s="1"/>
  <c r="N2045"/>
  <c r="O2045" s="1"/>
  <c r="P2045" s="1"/>
  <c r="H2046"/>
  <c r="L2046" s="1"/>
  <c r="I2046" l="1"/>
  <c r="G2047"/>
  <c r="J2047" s="1"/>
  <c r="Q2046" l="1"/>
  <c r="N2046"/>
  <c r="H2047"/>
  <c r="L2047" s="1"/>
  <c r="I2047" l="1"/>
  <c r="G2048"/>
  <c r="J2048" s="1"/>
  <c r="Q2047" l="1"/>
  <c r="N2047"/>
  <c r="H2048"/>
  <c r="L2048" s="1"/>
  <c r="I2048" l="1"/>
  <c r="G2049"/>
  <c r="J2049" s="1"/>
  <c r="Q2048" l="1"/>
  <c r="R2048" s="1"/>
  <c r="S2048" s="1"/>
  <c r="N2048"/>
  <c r="O2048" s="1"/>
  <c r="P2048" s="1"/>
  <c r="H2049"/>
  <c r="L2049" s="1"/>
  <c r="I2049" l="1"/>
  <c r="G2050"/>
  <c r="J2050" s="1"/>
  <c r="Q2049" l="1"/>
  <c r="N2049"/>
  <c r="H2050"/>
  <c r="L2050" s="1"/>
  <c r="I2050" l="1"/>
  <c r="G2051"/>
  <c r="J2051" s="1"/>
  <c r="Q2050" l="1"/>
  <c r="N2050"/>
  <c r="H2051"/>
  <c r="L2051" s="1"/>
  <c r="I2051" l="1"/>
  <c r="G2052"/>
  <c r="J2052" s="1"/>
  <c r="Q2051" l="1"/>
  <c r="N2051"/>
  <c r="H2052"/>
  <c r="L2052" s="1"/>
  <c r="I2052" l="1"/>
  <c r="G2053"/>
  <c r="J2053" s="1"/>
  <c r="Q2052" l="1"/>
  <c r="N2052"/>
  <c r="H2053"/>
  <c r="L2053" s="1"/>
  <c r="I2053" l="1"/>
  <c r="G2054"/>
  <c r="J2054" s="1"/>
  <c r="Q2053" l="1"/>
  <c r="N2053"/>
  <c r="H2054"/>
  <c r="L2054" s="1"/>
  <c r="I2054" l="1"/>
  <c r="G2055"/>
  <c r="J2055" s="1"/>
  <c r="Q2054" l="1"/>
  <c r="N2054"/>
  <c r="H2055"/>
  <c r="L2055" s="1"/>
  <c r="I2055" l="1"/>
  <c r="G2056"/>
  <c r="J2056" s="1"/>
  <c r="Q2055" l="1"/>
  <c r="N2055"/>
  <c r="H2056"/>
  <c r="L2056" s="1"/>
  <c r="I2056" l="1"/>
  <c r="G2057"/>
  <c r="J2057" s="1"/>
  <c r="Q2056" l="1"/>
  <c r="N2056"/>
  <c r="H2057"/>
  <c r="L2057" s="1"/>
  <c r="I2057" l="1"/>
  <c r="G2058"/>
  <c r="J2058" s="1"/>
  <c r="Q2057" l="1"/>
  <c r="N2057"/>
  <c r="H2058"/>
  <c r="L2058" s="1"/>
  <c r="I2058" l="1"/>
  <c r="G2059"/>
  <c r="J2059" s="1"/>
  <c r="Q2058" l="1"/>
  <c r="N2058"/>
  <c r="H2059"/>
  <c r="L2059" s="1"/>
  <c r="I2059" l="1"/>
  <c r="G2060"/>
  <c r="J2060" s="1"/>
  <c r="Q2059" l="1"/>
  <c r="N2059"/>
  <c r="H2060"/>
  <c r="L2060" s="1"/>
  <c r="I2060" l="1"/>
  <c r="G2061"/>
  <c r="J2061" s="1"/>
  <c r="Q2060" l="1"/>
  <c r="N2060"/>
  <c r="H2061"/>
  <c r="L2061" s="1"/>
  <c r="I2061" l="1"/>
  <c r="G2062"/>
  <c r="J2062" s="1"/>
  <c r="Q2061" l="1"/>
  <c r="N2061"/>
  <c r="H2062"/>
  <c r="L2062" s="1"/>
  <c r="I2062" l="1"/>
  <c r="G2063"/>
  <c r="J2063" s="1"/>
  <c r="Q2062" l="1"/>
  <c r="N2062"/>
  <c r="H2063"/>
  <c r="L2063" s="1"/>
  <c r="I2063" l="1"/>
  <c r="G2064"/>
  <c r="J2064" s="1"/>
  <c r="Q2063" l="1"/>
  <c r="N2063"/>
  <c r="H2064"/>
  <c r="L2064" s="1"/>
  <c r="I2064" l="1"/>
  <c r="G2065"/>
  <c r="J2065" s="1"/>
  <c r="Q2064" l="1"/>
  <c r="N2064"/>
  <c r="H2065"/>
  <c r="L2065" s="1"/>
  <c r="I2065" l="1"/>
  <c r="G2066"/>
  <c r="J2066" s="1"/>
  <c r="Q2065" l="1"/>
  <c r="N2065"/>
  <c r="H2066"/>
  <c r="L2066" s="1"/>
  <c r="I2066" l="1"/>
  <c r="G2067"/>
  <c r="J2067" s="1"/>
  <c r="Q2066" l="1"/>
  <c r="N2066"/>
  <c r="H2067"/>
  <c r="L2067" s="1"/>
  <c r="I2067" l="1"/>
  <c r="G2068"/>
  <c r="J2068" s="1"/>
  <c r="Q2067" l="1"/>
  <c r="N2067"/>
  <c r="H2068"/>
  <c r="L2068" s="1"/>
  <c r="I2068" l="1"/>
  <c r="G2069"/>
  <c r="J2069" s="1"/>
  <c r="Q2068" l="1"/>
  <c r="N2068"/>
  <c r="H2069"/>
  <c r="L2069" s="1"/>
  <c r="I2069" l="1"/>
  <c r="G2070"/>
  <c r="J2070" s="1"/>
  <c r="Q2069" l="1"/>
  <c r="N2069"/>
  <c r="H2070"/>
  <c r="L2070" s="1"/>
  <c r="I2070" l="1"/>
  <c r="G2071"/>
  <c r="J2071" s="1"/>
  <c r="Q2070" l="1"/>
  <c r="N2070"/>
  <c r="H2071"/>
  <c r="L2071" s="1"/>
  <c r="I2071" l="1"/>
  <c r="G2072"/>
  <c r="J2072" s="1"/>
  <c r="Q2071" l="1"/>
  <c r="N2071"/>
  <c r="H2072"/>
  <c r="L2072" s="1"/>
  <c r="I2072" l="1"/>
  <c r="G2073"/>
  <c r="J2073" s="1"/>
  <c r="Q2072" l="1"/>
  <c r="N2072"/>
  <c r="H2073"/>
  <c r="L2073" s="1"/>
  <c r="I2073" l="1"/>
  <c r="G2074"/>
  <c r="J2074" s="1"/>
  <c r="Q2073" l="1"/>
  <c r="N2073"/>
  <c r="H2074"/>
  <c r="L2074" s="1"/>
  <c r="G2075" l="1"/>
  <c r="J2075" s="1"/>
  <c r="I2074"/>
  <c r="Q2074" l="1"/>
  <c r="R2074" s="1"/>
  <c r="S2074" s="1"/>
  <c r="N2074"/>
  <c r="O2074" s="1"/>
  <c r="P2074" s="1"/>
  <c r="H2075"/>
  <c r="L2075" s="1"/>
  <c r="G2076" l="1"/>
  <c r="J2076" s="1"/>
  <c r="I2075"/>
  <c r="Q2075" l="1"/>
  <c r="R2075" s="1"/>
  <c r="N2075"/>
  <c r="O2075" s="1"/>
  <c r="H2076"/>
  <c r="L2076" s="1"/>
  <c r="I2076" l="1"/>
  <c r="G2077"/>
  <c r="J2077" s="1"/>
  <c r="Q2076" l="1"/>
  <c r="N2076"/>
  <c r="H2077"/>
  <c r="L2077" s="1"/>
  <c r="I2077" l="1"/>
  <c r="G2078"/>
  <c r="J2078" s="1"/>
  <c r="Q2077" l="1"/>
  <c r="N2077"/>
  <c r="H2078"/>
  <c r="L2078" s="1"/>
  <c r="I2078" l="1"/>
  <c r="G2079"/>
  <c r="J2079" s="1"/>
  <c r="Q2078" l="1"/>
  <c r="R2078" s="1"/>
  <c r="N2078"/>
  <c r="O2078" s="1"/>
  <c r="H2079"/>
  <c r="L2079" s="1"/>
  <c r="I2079" l="1"/>
  <c r="G2080"/>
  <c r="J2080" s="1"/>
  <c r="Q2079" l="1"/>
  <c r="N2079"/>
  <c r="H2080"/>
  <c r="L2080" s="1"/>
  <c r="I2080" l="1"/>
  <c r="G2081"/>
  <c r="J2081" s="1"/>
  <c r="Q2080" l="1"/>
  <c r="N2080"/>
  <c r="H2081"/>
  <c r="L2081" s="1"/>
  <c r="I2081" l="1"/>
  <c r="G2082"/>
  <c r="J2082" s="1"/>
  <c r="Q2081" l="1"/>
  <c r="N2081"/>
  <c r="H2082"/>
  <c r="L2082" s="1"/>
  <c r="I2082" l="1"/>
  <c r="G2083"/>
  <c r="J2083" s="1"/>
  <c r="Q2082" l="1"/>
  <c r="N2082"/>
  <c r="H2083"/>
  <c r="L2083" s="1"/>
  <c r="I2083" l="1"/>
  <c r="G2084"/>
  <c r="J2084" s="1"/>
  <c r="Q2083" l="1"/>
  <c r="N2083"/>
  <c r="H2084"/>
  <c r="L2084" s="1"/>
  <c r="I2084" l="1"/>
  <c r="G2085"/>
  <c r="J2085" s="1"/>
  <c r="Q2084" l="1"/>
  <c r="N2084"/>
  <c r="H2085"/>
  <c r="L2085" s="1"/>
  <c r="I2085" l="1"/>
  <c r="G2086"/>
  <c r="J2086" s="1"/>
  <c r="Q2085" l="1"/>
  <c r="N2085"/>
  <c r="H2086"/>
  <c r="L2086" s="1"/>
  <c r="I2086" l="1"/>
  <c r="G2087"/>
  <c r="J2087" s="1"/>
  <c r="Q2086" l="1"/>
  <c r="N2086"/>
  <c r="H2087"/>
  <c r="L2087" s="1"/>
  <c r="I2087" l="1"/>
  <c r="G2088"/>
  <c r="J2088" s="1"/>
  <c r="Q2087" l="1"/>
  <c r="N2087"/>
  <c r="H2088"/>
  <c r="L2088" s="1"/>
  <c r="I2088" l="1"/>
  <c r="G2089"/>
  <c r="J2089" s="1"/>
  <c r="Q2088" l="1"/>
  <c r="N2088"/>
  <c r="H2089"/>
  <c r="L2089" s="1"/>
  <c r="I2089" l="1"/>
  <c r="G2090"/>
  <c r="J2090" s="1"/>
  <c r="Q2089" l="1"/>
  <c r="N2089"/>
  <c r="H2090"/>
  <c r="L2090" s="1"/>
  <c r="I2090" l="1"/>
  <c r="G2091"/>
  <c r="J2091" s="1"/>
  <c r="Q2090" l="1"/>
  <c r="N2090"/>
  <c r="H2091"/>
  <c r="L2091" s="1"/>
  <c r="I2091" l="1"/>
  <c r="G2092"/>
  <c r="J2092" s="1"/>
  <c r="Q2091" l="1"/>
  <c r="N2091"/>
  <c r="H2092"/>
  <c r="L2092" s="1"/>
  <c r="I2092" l="1"/>
  <c r="G2093"/>
  <c r="J2093" s="1"/>
  <c r="Q2092" l="1"/>
  <c r="N2092"/>
  <c r="H2093"/>
  <c r="L2093" s="1"/>
  <c r="I2093" l="1"/>
  <c r="G2094"/>
  <c r="J2094" s="1"/>
  <c r="Q2093" l="1"/>
  <c r="N2093"/>
  <c r="H2094"/>
  <c r="L2094" s="1"/>
  <c r="I2094" l="1"/>
  <c r="G2095"/>
  <c r="J2095" s="1"/>
  <c r="Q2094" l="1"/>
  <c r="N2094"/>
  <c r="H2095"/>
  <c r="L2095" s="1"/>
  <c r="I2095" l="1"/>
  <c r="G2096"/>
  <c r="J2096" s="1"/>
  <c r="Q2095" l="1"/>
  <c r="N2095"/>
  <c r="H2096"/>
  <c r="L2096" s="1"/>
  <c r="I2096" l="1"/>
  <c r="G2097"/>
  <c r="J2097" s="1"/>
  <c r="Q2096" l="1"/>
  <c r="N2096"/>
  <c r="H2097"/>
  <c r="L2097" s="1"/>
  <c r="I2097" l="1"/>
  <c r="G2098"/>
  <c r="J2098" s="1"/>
  <c r="Q2097" l="1"/>
  <c r="N2097"/>
  <c r="H2098"/>
  <c r="L2098" s="1"/>
  <c r="I2098" l="1"/>
  <c r="G2099"/>
  <c r="J2099" s="1"/>
  <c r="Q2098" l="1"/>
  <c r="N2098"/>
  <c r="H2099"/>
  <c r="L2099" s="1"/>
  <c r="I2099" l="1"/>
  <c r="G2100"/>
  <c r="J2100" s="1"/>
  <c r="Q2099" l="1"/>
  <c r="N2099"/>
  <c r="H2100"/>
  <c r="L2100" s="1"/>
  <c r="I2100" l="1"/>
  <c r="G2101"/>
  <c r="J2101" s="1"/>
  <c r="Q2100" l="1"/>
  <c r="N2100"/>
  <c r="H2101"/>
  <c r="L2101" s="1"/>
  <c r="I2101" l="1"/>
  <c r="G2102"/>
  <c r="J2102" s="1"/>
  <c r="Q2101" l="1"/>
  <c r="N2101"/>
  <c r="H2102"/>
  <c r="L2102" s="1"/>
  <c r="I2102" l="1"/>
  <c r="G2103"/>
  <c r="J2103" s="1"/>
  <c r="Q2102" l="1"/>
  <c r="N2102"/>
  <c r="H2103"/>
  <c r="L2103" s="1"/>
  <c r="I2103" l="1"/>
  <c r="G2104"/>
  <c r="J2104" s="1"/>
  <c r="Q2103" l="1"/>
  <c r="N2103"/>
  <c r="H2104"/>
  <c r="L2104" s="1"/>
  <c r="G2105" l="1"/>
  <c r="J2105" s="1"/>
  <c r="I2104"/>
  <c r="Q2104" l="1"/>
  <c r="N2104"/>
  <c r="H2105"/>
  <c r="L2105" s="1"/>
  <c r="I2105" l="1"/>
  <c r="G2106"/>
  <c r="J2106" s="1"/>
  <c r="Q2105" l="1"/>
  <c r="R2105" s="1"/>
  <c r="S2105" s="1"/>
  <c r="N2105"/>
  <c r="O2105" s="1"/>
  <c r="P2105" s="1"/>
  <c r="H2106"/>
  <c r="L2106" s="1"/>
  <c r="I2106" l="1"/>
  <c r="G2107"/>
  <c r="J2107" s="1"/>
  <c r="Q2106" l="1"/>
  <c r="R2106" s="1"/>
  <c r="N2106"/>
  <c r="O2106" s="1"/>
  <c r="H2107"/>
  <c r="L2107" s="1"/>
  <c r="I2107" l="1"/>
  <c r="G2108"/>
  <c r="J2108" s="1"/>
  <c r="Q2107" l="1"/>
  <c r="N2107"/>
  <c r="H2108"/>
  <c r="L2108" s="1"/>
  <c r="I2108" l="1"/>
  <c r="G2109"/>
  <c r="J2109" s="1"/>
  <c r="Q2108" l="1"/>
  <c r="N2108"/>
  <c r="H2109"/>
  <c r="L2109" s="1"/>
  <c r="I2109" l="1"/>
  <c r="G2110"/>
  <c r="J2110" s="1"/>
  <c r="Q2109" l="1"/>
  <c r="R2109" s="1"/>
  <c r="N2109"/>
  <c r="O2109" s="1"/>
  <c r="H2110"/>
  <c r="L2110" s="1"/>
  <c r="I2110" l="1"/>
  <c r="G2111"/>
  <c r="J2111" s="1"/>
  <c r="Q2110" l="1"/>
  <c r="N2110"/>
  <c r="H2111"/>
  <c r="L2111" s="1"/>
  <c r="I2111" l="1"/>
  <c r="G2112"/>
  <c r="J2112" s="1"/>
  <c r="Q2111" l="1"/>
  <c r="N2111"/>
  <c r="H2112"/>
  <c r="L2112" s="1"/>
  <c r="I2112" l="1"/>
  <c r="G2113"/>
  <c r="J2113" s="1"/>
  <c r="Q2112" l="1"/>
  <c r="N2112"/>
  <c r="H2113"/>
  <c r="L2113" s="1"/>
  <c r="I2113" l="1"/>
  <c r="G2114"/>
  <c r="J2114" s="1"/>
  <c r="Q2113" l="1"/>
  <c r="N2113"/>
  <c r="H2114"/>
  <c r="L2114" s="1"/>
  <c r="I2114" l="1"/>
  <c r="G2115"/>
  <c r="J2115" s="1"/>
  <c r="Q2114" l="1"/>
  <c r="N2114"/>
  <c r="H2115"/>
  <c r="L2115" s="1"/>
  <c r="I2115" l="1"/>
  <c r="G2116"/>
  <c r="J2116" s="1"/>
  <c r="Q2115" l="1"/>
  <c r="N2115"/>
  <c r="H2116"/>
  <c r="L2116" s="1"/>
  <c r="I2116" l="1"/>
  <c r="G2117"/>
  <c r="J2117" s="1"/>
  <c r="Q2116" l="1"/>
  <c r="N2116"/>
  <c r="H2117"/>
  <c r="L2117" s="1"/>
  <c r="I2117" l="1"/>
  <c r="G2118"/>
  <c r="J2118" s="1"/>
  <c r="Q2117" l="1"/>
  <c r="N2117"/>
  <c r="H2118"/>
  <c r="L2118" s="1"/>
  <c r="I2118" l="1"/>
  <c r="G2119"/>
  <c r="J2119" s="1"/>
  <c r="Q2118" l="1"/>
  <c r="N2118"/>
  <c r="H2119"/>
  <c r="L2119" s="1"/>
  <c r="I2119" l="1"/>
  <c r="G2120"/>
  <c r="J2120" s="1"/>
  <c r="Q2119" l="1"/>
  <c r="N2119"/>
  <c r="H2120"/>
  <c r="L2120" s="1"/>
  <c r="I2120" l="1"/>
  <c r="G2121"/>
  <c r="J2121" s="1"/>
  <c r="Q2120" l="1"/>
  <c r="N2120"/>
  <c r="H2121"/>
  <c r="L2121" s="1"/>
  <c r="I2121" l="1"/>
  <c r="G2122"/>
  <c r="J2122" s="1"/>
  <c r="Q2121" l="1"/>
  <c r="N2121"/>
  <c r="H2122"/>
  <c r="L2122" s="1"/>
  <c r="I2122" l="1"/>
  <c r="G2123"/>
  <c r="J2123" s="1"/>
  <c r="Q2122" l="1"/>
  <c r="N2122"/>
  <c r="H2123"/>
  <c r="L2123" s="1"/>
  <c r="I2123" l="1"/>
  <c r="G2124"/>
  <c r="J2124" s="1"/>
  <c r="Q2123" l="1"/>
  <c r="N2123"/>
  <c r="H2124"/>
  <c r="L2124" s="1"/>
  <c r="I2124" l="1"/>
  <c r="G2125"/>
  <c r="J2125" s="1"/>
  <c r="Q2124" l="1"/>
  <c r="N2124"/>
  <c r="H2125"/>
  <c r="L2125" s="1"/>
  <c r="I2125" l="1"/>
  <c r="G2126"/>
  <c r="J2126" s="1"/>
  <c r="Q2125" l="1"/>
  <c r="N2125"/>
  <c r="H2126"/>
  <c r="L2126" s="1"/>
  <c r="I2126" l="1"/>
  <c r="G2127"/>
  <c r="J2127" s="1"/>
  <c r="Q2126" l="1"/>
  <c r="N2126"/>
  <c r="H2127"/>
  <c r="L2127" s="1"/>
  <c r="I2127" l="1"/>
  <c r="G2128"/>
  <c r="J2128" s="1"/>
  <c r="Q2127" l="1"/>
  <c r="N2127"/>
  <c r="H2128"/>
  <c r="L2128" s="1"/>
  <c r="I2128" l="1"/>
  <c r="G2129"/>
  <c r="J2129" s="1"/>
  <c r="Q2128" l="1"/>
  <c r="N2128"/>
  <c r="H2129"/>
  <c r="L2129" s="1"/>
  <c r="I2129" l="1"/>
  <c r="G2130"/>
  <c r="J2130" s="1"/>
  <c r="Q2129" l="1"/>
  <c r="N2129"/>
  <c r="H2130"/>
  <c r="L2130" s="1"/>
  <c r="I2130" l="1"/>
  <c r="G2131"/>
  <c r="J2131" s="1"/>
  <c r="Q2130" l="1"/>
  <c r="N2130"/>
  <c r="H2131"/>
  <c r="L2131" s="1"/>
  <c r="I2131" l="1"/>
  <c r="G2132"/>
  <c r="J2132" s="1"/>
  <c r="Q2131" l="1"/>
  <c r="N2131"/>
  <c r="H2132"/>
  <c r="L2132" s="1"/>
  <c r="I2132" l="1"/>
  <c r="G2133"/>
  <c r="J2133" s="1"/>
  <c r="Q2132" l="1"/>
  <c r="N2132"/>
  <c r="H2133"/>
  <c r="L2133" s="1"/>
  <c r="I2133" l="1"/>
  <c r="G2134"/>
  <c r="J2134" s="1"/>
  <c r="Q2133" l="1"/>
  <c r="N2133"/>
  <c r="H2134"/>
  <c r="L2134" s="1"/>
  <c r="G2135" l="1"/>
  <c r="J2135" s="1"/>
  <c r="I2134"/>
  <c r="Q2134" l="1"/>
  <c r="N2134"/>
  <c r="H2135"/>
  <c r="L2135" s="1"/>
  <c r="G2136" l="1"/>
  <c r="J2136" s="1"/>
  <c r="I2135"/>
  <c r="Q2135" l="1"/>
  <c r="N2135"/>
  <c r="H2136"/>
  <c r="L2136" s="1"/>
  <c r="I2136" l="1"/>
  <c r="G2137"/>
  <c r="J2137" s="1"/>
  <c r="Q2136" l="1"/>
  <c r="R2136" s="1"/>
  <c r="N2136"/>
  <c r="O2136" s="1"/>
  <c r="H2137"/>
  <c r="L2137" s="1"/>
  <c r="I2137" l="1"/>
  <c r="G2138"/>
  <c r="J2138" s="1"/>
  <c r="Q2137" l="1"/>
  <c r="R2137" s="1"/>
  <c r="S2137" s="1"/>
  <c r="N2137"/>
  <c r="O2137" s="1"/>
  <c r="P2137" s="1"/>
  <c r="H2138"/>
  <c r="L2138" s="1"/>
  <c r="I2138" l="1"/>
  <c r="G2139"/>
  <c r="J2139" s="1"/>
  <c r="Q2138" l="1"/>
  <c r="N2138"/>
  <c r="H2139"/>
  <c r="L2139" s="1"/>
  <c r="I2139" l="1"/>
  <c r="G2140"/>
  <c r="J2140" s="1"/>
  <c r="Q2139" l="1"/>
  <c r="N2139"/>
  <c r="H2140"/>
  <c r="L2140" s="1"/>
  <c r="I2140" l="1"/>
  <c r="G2141"/>
  <c r="J2141" s="1"/>
  <c r="Q2140" l="1"/>
  <c r="R2140" s="1"/>
  <c r="S2140" s="1"/>
  <c r="N2140"/>
  <c r="O2140" s="1"/>
  <c r="P2140" s="1"/>
  <c r="H2141"/>
  <c r="L2141" s="1"/>
  <c r="I2141" l="1"/>
  <c r="G2142"/>
  <c r="J2142" s="1"/>
  <c r="Q2141" l="1"/>
  <c r="N2141"/>
  <c r="H2142"/>
  <c r="L2142" s="1"/>
  <c r="I2142" l="1"/>
  <c r="G2143"/>
  <c r="J2143" s="1"/>
  <c r="Q2142" l="1"/>
  <c r="N2142"/>
  <c r="H2143"/>
  <c r="L2143" s="1"/>
  <c r="I2143" l="1"/>
  <c r="G2144"/>
  <c r="J2144" s="1"/>
  <c r="Q2143" l="1"/>
  <c r="N2143"/>
  <c r="H2144"/>
  <c r="L2144" s="1"/>
  <c r="I2144" l="1"/>
  <c r="G2145"/>
  <c r="J2145" s="1"/>
  <c r="Q2144" l="1"/>
  <c r="N2144"/>
  <c r="H2145"/>
  <c r="L2145" s="1"/>
  <c r="I2145" l="1"/>
  <c r="G2146"/>
  <c r="J2146" s="1"/>
  <c r="Q2145" l="1"/>
  <c r="N2145"/>
  <c r="H2146"/>
  <c r="L2146" s="1"/>
  <c r="I2146" l="1"/>
  <c r="G2147"/>
  <c r="J2147" s="1"/>
  <c r="Q2146" l="1"/>
  <c r="N2146"/>
  <c r="H2147"/>
  <c r="L2147" s="1"/>
  <c r="I2147" l="1"/>
  <c r="G2148"/>
  <c r="J2148" s="1"/>
  <c r="Q2147" l="1"/>
  <c r="N2147"/>
  <c r="H2148"/>
  <c r="L2148" s="1"/>
  <c r="I2148" l="1"/>
  <c r="G2149"/>
  <c r="J2149" s="1"/>
  <c r="Q2148" l="1"/>
  <c r="N2148"/>
  <c r="H2149"/>
  <c r="L2149" s="1"/>
  <c r="I2149" l="1"/>
  <c r="G2150"/>
  <c r="J2150" s="1"/>
  <c r="Q2149" l="1"/>
  <c r="N2149"/>
  <c r="H2150"/>
  <c r="L2150" s="1"/>
  <c r="I2150" l="1"/>
  <c r="G2151"/>
  <c r="J2151" s="1"/>
  <c r="Q2150" l="1"/>
  <c r="N2150"/>
  <c r="H2151"/>
  <c r="L2151" s="1"/>
  <c r="I2151" l="1"/>
  <c r="G2152"/>
  <c r="J2152" s="1"/>
  <c r="Q2151" l="1"/>
  <c r="N2151"/>
  <c r="H2152"/>
  <c r="L2152" s="1"/>
  <c r="I2152" l="1"/>
  <c r="G2153"/>
  <c r="J2153" s="1"/>
  <c r="Q2152" l="1"/>
  <c r="N2152"/>
  <c r="H2153"/>
  <c r="L2153" s="1"/>
  <c r="I2153" l="1"/>
  <c r="G2154"/>
  <c r="J2154" s="1"/>
  <c r="Q2153" l="1"/>
  <c r="N2153"/>
  <c r="H2154"/>
  <c r="L2154" s="1"/>
  <c r="I2154" l="1"/>
  <c r="G2155"/>
  <c r="J2155" s="1"/>
  <c r="Q2154" l="1"/>
  <c r="N2154"/>
  <c r="H2155"/>
  <c r="L2155" s="1"/>
  <c r="I2155" l="1"/>
  <c r="G2156"/>
  <c r="J2156" s="1"/>
  <c r="Q2155" l="1"/>
  <c r="N2155"/>
  <c r="H2156"/>
  <c r="L2156" s="1"/>
  <c r="I2156" l="1"/>
  <c r="G2157"/>
  <c r="J2157" s="1"/>
  <c r="Q2156" l="1"/>
  <c r="N2156"/>
  <c r="H2157"/>
  <c r="L2157" s="1"/>
  <c r="I2157" l="1"/>
  <c r="G2158"/>
  <c r="J2158" s="1"/>
  <c r="Q2157" l="1"/>
  <c r="N2157"/>
  <c r="H2158"/>
  <c r="L2158" s="1"/>
  <c r="I2158" l="1"/>
  <c r="G2159"/>
  <c r="J2159" s="1"/>
  <c r="Q2158" l="1"/>
  <c r="N2158"/>
  <c r="H2159"/>
  <c r="L2159" s="1"/>
  <c r="I2159" l="1"/>
  <c r="G2160"/>
  <c r="J2160" s="1"/>
  <c r="Q2159" l="1"/>
  <c r="N2159"/>
  <c r="H2160"/>
  <c r="L2160" s="1"/>
  <c r="I2160" l="1"/>
  <c r="G2161"/>
  <c r="J2161" s="1"/>
  <c r="Q2160" l="1"/>
  <c r="N2160"/>
  <c r="H2161"/>
  <c r="L2161" s="1"/>
  <c r="I2161" l="1"/>
  <c r="G2162"/>
  <c r="J2162" s="1"/>
  <c r="Q2161" l="1"/>
  <c r="N2161"/>
  <c r="H2162"/>
  <c r="L2162" s="1"/>
  <c r="I2162" l="1"/>
  <c r="G2163"/>
  <c r="J2163" s="1"/>
  <c r="Q2162" l="1"/>
  <c r="N2162"/>
  <c r="H2163"/>
  <c r="L2163" s="1"/>
  <c r="I2163" l="1"/>
  <c r="G2164"/>
  <c r="J2164" s="1"/>
  <c r="Q2163" l="1"/>
  <c r="N2163"/>
  <c r="H2164"/>
  <c r="L2164" s="1"/>
  <c r="G2165" l="1"/>
  <c r="J2165" s="1"/>
  <c r="I2164"/>
  <c r="Q2164" l="1"/>
  <c r="N2164"/>
  <c r="H2165"/>
  <c r="L2165" s="1"/>
  <c r="G2166" l="1"/>
  <c r="J2166" s="1"/>
  <c r="I2165"/>
  <c r="Q2165" l="1"/>
  <c r="R2165" s="1"/>
  <c r="S2165" s="1"/>
  <c r="N2165"/>
  <c r="O2165" s="1"/>
  <c r="P2165" s="1"/>
  <c r="H2166"/>
  <c r="L2166" s="1"/>
  <c r="I2166" l="1"/>
  <c r="G2167"/>
  <c r="J2167" s="1"/>
  <c r="Q2166" l="1"/>
  <c r="R2166" s="1"/>
  <c r="N2166"/>
  <c r="O2166" s="1"/>
  <c r="H2167"/>
  <c r="L2167" s="1"/>
  <c r="I2167" l="1"/>
  <c r="G2168"/>
  <c r="J2168" s="1"/>
  <c r="Q2167" l="1"/>
  <c r="N2167"/>
  <c r="H2168"/>
  <c r="L2168" s="1"/>
  <c r="I2168" l="1"/>
  <c r="G2169"/>
  <c r="J2169" s="1"/>
  <c r="Q2168" l="1"/>
  <c r="N2168"/>
  <c r="H2169"/>
  <c r="L2169" s="1"/>
  <c r="I2169" l="1"/>
  <c r="G2170"/>
  <c r="J2170" s="1"/>
  <c r="Q2169" l="1"/>
  <c r="R2169" s="1"/>
  <c r="N2169"/>
  <c r="O2169" s="1"/>
  <c r="H2170"/>
  <c r="L2170" s="1"/>
  <c r="I2170" l="1"/>
  <c r="G2171"/>
  <c r="J2171" s="1"/>
  <c r="Q2170" l="1"/>
  <c r="N2170"/>
  <c r="H2171"/>
  <c r="L2171" s="1"/>
  <c r="I2171" l="1"/>
  <c r="G2172"/>
  <c r="J2172" s="1"/>
  <c r="Q2171" l="1"/>
  <c r="N2171"/>
  <c r="H2172"/>
  <c r="L2172" s="1"/>
  <c r="I2172" l="1"/>
  <c r="G2173"/>
  <c r="J2173" s="1"/>
  <c r="Q2172" l="1"/>
  <c r="N2172"/>
  <c r="H2173"/>
  <c r="L2173" s="1"/>
  <c r="I2173" l="1"/>
  <c r="G2174"/>
  <c r="J2174" s="1"/>
  <c r="Q2173" l="1"/>
  <c r="N2173"/>
  <c r="H2174"/>
  <c r="L2174" s="1"/>
  <c r="I2174" l="1"/>
  <c r="G2175"/>
  <c r="J2175" s="1"/>
  <c r="Q2174" l="1"/>
  <c r="N2174"/>
  <c r="H2175"/>
  <c r="L2175" s="1"/>
  <c r="I2175" l="1"/>
  <c r="G2176"/>
  <c r="J2176" s="1"/>
  <c r="Q2175" l="1"/>
  <c r="N2175"/>
  <c r="H2176"/>
  <c r="L2176" s="1"/>
  <c r="I2176" l="1"/>
  <c r="G2177"/>
  <c r="J2177" s="1"/>
  <c r="Q2176" l="1"/>
  <c r="N2176"/>
  <c r="H2177"/>
  <c r="L2177" s="1"/>
  <c r="I2177" l="1"/>
  <c r="G2178"/>
  <c r="J2178" s="1"/>
  <c r="Q2177" l="1"/>
  <c r="N2177"/>
  <c r="H2178"/>
  <c r="L2178" s="1"/>
  <c r="I2178" l="1"/>
  <c r="G2179"/>
  <c r="J2179" s="1"/>
  <c r="Q2178" l="1"/>
  <c r="N2178"/>
  <c r="H2179"/>
  <c r="L2179" s="1"/>
  <c r="I2179" l="1"/>
  <c r="G2180"/>
  <c r="J2180" s="1"/>
  <c r="Q2179" l="1"/>
  <c r="N2179"/>
  <c r="H2180"/>
  <c r="L2180" s="1"/>
  <c r="I2180" l="1"/>
  <c r="G2181"/>
  <c r="J2181" s="1"/>
  <c r="Q2180" l="1"/>
  <c r="N2180"/>
  <c r="H2181"/>
  <c r="L2181" s="1"/>
  <c r="I2181" l="1"/>
  <c r="G2182"/>
  <c r="J2182" s="1"/>
  <c r="Q2181" l="1"/>
  <c r="N2181"/>
  <c r="H2182"/>
  <c r="L2182" s="1"/>
  <c r="I2182" l="1"/>
  <c r="G2183"/>
  <c r="J2183" s="1"/>
  <c r="Q2182" l="1"/>
  <c r="N2182"/>
  <c r="H2183"/>
  <c r="L2183" s="1"/>
  <c r="I2183" l="1"/>
  <c r="G2184"/>
  <c r="J2184" s="1"/>
  <c r="Q2183" l="1"/>
  <c r="N2183"/>
  <c r="H2184"/>
  <c r="L2184" s="1"/>
  <c r="I2184" l="1"/>
  <c r="G2185"/>
  <c r="J2185" s="1"/>
  <c r="Q2184" l="1"/>
  <c r="N2184"/>
  <c r="H2185"/>
  <c r="L2185" s="1"/>
  <c r="I2185" l="1"/>
  <c r="G2186"/>
  <c r="J2186" s="1"/>
  <c r="Q2185" l="1"/>
  <c r="N2185"/>
  <c r="H2186"/>
  <c r="L2186" s="1"/>
  <c r="I2186" l="1"/>
  <c r="G2187"/>
  <c r="J2187" s="1"/>
  <c r="Q2186" l="1"/>
  <c r="N2186"/>
  <c r="H2187"/>
  <c r="L2187" s="1"/>
  <c r="I2187" l="1"/>
  <c r="G2188"/>
  <c r="J2188" s="1"/>
  <c r="Q2187" l="1"/>
  <c r="N2187"/>
  <c r="H2188"/>
  <c r="L2188" s="1"/>
  <c r="I2188" l="1"/>
  <c r="G2189"/>
  <c r="J2189" s="1"/>
  <c r="Q2188" l="1"/>
  <c r="N2188"/>
  <c r="H2189"/>
  <c r="L2189" s="1"/>
  <c r="I2189" l="1"/>
  <c r="G2190"/>
  <c r="J2190" s="1"/>
  <c r="Q2189" l="1"/>
  <c r="N2189"/>
  <c r="H2190"/>
  <c r="L2190" s="1"/>
  <c r="I2190" l="1"/>
  <c r="G2191"/>
  <c r="J2191" s="1"/>
  <c r="Q2190" l="1"/>
  <c r="N2190"/>
  <c r="H2191"/>
  <c r="L2191" s="1"/>
  <c r="I2191" l="1"/>
  <c r="G2192"/>
  <c r="J2192" s="1"/>
  <c r="Q2191" l="1"/>
  <c r="N2191"/>
  <c r="H2192"/>
  <c r="L2192" s="1"/>
  <c r="I2192" l="1"/>
  <c r="G2193"/>
  <c r="J2193" s="1"/>
  <c r="Q2192" l="1"/>
  <c r="N2192"/>
  <c r="H2193"/>
  <c r="L2193" s="1"/>
  <c r="I2193" l="1"/>
  <c r="G2194"/>
  <c r="J2194" s="1"/>
  <c r="Q2193" l="1"/>
  <c r="N2193"/>
  <c r="H2194"/>
  <c r="L2194" s="1"/>
  <c r="I2194" l="1"/>
  <c r="G2195"/>
  <c r="J2195" s="1"/>
  <c r="Q2194" l="1"/>
  <c r="N2194"/>
  <c r="H2195"/>
  <c r="L2195" s="1"/>
  <c r="G2196" l="1"/>
  <c r="J2196" s="1"/>
  <c r="I2195"/>
  <c r="Q2195" l="1"/>
  <c r="N2195"/>
  <c r="H2196"/>
  <c r="L2196" s="1"/>
  <c r="G2197" l="1"/>
  <c r="J2197" s="1"/>
  <c r="I2196"/>
  <c r="Q2196" l="1"/>
  <c r="R2196" s="1"/>
  <c r="S2196" s="1"/>
  <c r="N2196"/>
  <c r="O2196" s="1"/>
  <c r="P2196" s="1"/>
  <c r="H2197"/>
  <c r="L2197" s="1"/>
  <c r="I2197" l="1"/>
  <c r="G2198"/>
  <c r="J2198" s="1"/>
  <c r="Q2197" l="1"/>
  <c r="R2197" s="1"/>
  <c r="N2197"/>
  <c r="O2197" s="1"/>
  <c r="H2198"/>
  <c r="L2198" s="1"/>
  <c r="I2198" l="1"/>
  <c r="G2199"/>
  <c r="J2199" s="1"/>
  <c r="Q2198" l="1"/>
  <c r="N2198"/>
  <c r="H2199"/>
  <c r="L2199" s="1"/>
  <c r="I2199" l="1"/>
  <c r="G2200"/>
  <c r="J2200" s="1"/>
  <c r="Q2199" l="1"/>
  <c r="N2199"/>
  <c r="H2200"/>
  <c r="L2200" s="1"/>
  <c r="I2200" l="1"/>
  <c r="G2201"/>
  <c r="J2201" s="1"/>
  <c r="Q2200" l="1"/>
  <c r="R2200" s="1"/>
  <c r="N2200"/>
  <c r="O2200" s="1"/>
  <c r="H2201"/>
  <c r="L2201" s="1"/>
  <c r="I2201" l="1"/>
  <c r="G2202"/>
  <c r="J2202" s="1"/>
  <c r="Q2201" l="1"/>
  <c r="N2201"/>
  <c r="H2202"/>
  <c r="L2202" s="1"/>
  <c r="I2202" l="1"/>
  <c r="G2203"/>
  <c r="J2203" s="1"/>
  <c r="Q2202" l="1"/>
  <c r="N2202"/>
  <c r="H2203"/>
  <c r="L2203" s="1"/>
  <c r="I2203" l="1"/>
  <c r="G2204"/>
  <c r="J2204" s="1"/>
  <c r="Q2203" l="1"/>
  <c r="N2203"/>
  <c r="H2204"/>
  <c r="L2204" s="1"/>
  <c r="I2204" l="1"/>
  <c r="G2205"/>
  <c r="J2205" s="1"/>
  <c r="Q2204" l="1"/>
  <c r="N2204"/>
  <c r="H2205"/>
  <c r="L2205" s="1"/>
  <c r="I2205" l="1"/>
  <c r="G2206"/>
  <c r="J2206" s="1"/>
  <c r="Q2205" l="1"/>
  <c r="N2205"/>
  <c r="H2206"/>
  <c r="L2206" s="1"/>
  <c r="I2206" l="1"/>
  <c r="G2207"/>
  <c r="J2207" s="1"/>
  <c r="Q2206" l="1"/>
  <c r="N2206"/>
  <c r="H2207"/>
  <c r="L2207" s="1"/>
  <c r="I2207" l="1"/>
  <c r="G2208"/>
  <c r="J2208" s="1"/>
  <c r="Q2207" l="1"/>
  <c r="N2207"/>
  <c r="H2208"/>
  <c r="L2208" s="1"/>
  <c r="I2208" l="1"/>
  <c r="G2209"/>
  <c r="J2209" s="1"/>
  <c r="Q2208" l="1"/>
  <c r="N2208"/>
  <c r="H2209"/>
  <c r="L2209" s="1"/>
  <c r="I2209" l="1"/>
  <c r="G2210"/>
  <c r="J2210" s="1"/>
  <c r="Q2209" l="1"/>
  <c r="N2209"/>
  <c r="H2210"/>
  <c r="L2210" s="1"/>
  <c r="I2210" l="1"/>
  <c r="G2211"/>
  <c r="J2211" s="1"/>
  <c r="Q2210" l="1"/>
  <c r="N2210"/>
  <c r="H2211"/>
  <c r="L2211" s="1"/>
  <c r="I2211" l="1"/>
  <c r="G2212"/>
  <c r="J2212" s="1"/>
  <c r="Q2211" l="1"/>
  <c r="N2211"/>
  <c r="H2212"/>
  <c r="L2212" s="1"/>
  <c r="I2212" l="1"/>
  <c r="G2213"/>
  <c r="J2213" s="1"/>
  <c r="Q2212" l="1"/>
  <c r="N2212"/>
  <c r="H2213"/>
  <c r="L2213" s="1"/>
  <c r="I2213" l="1"/>
  <c r="G2214"/>
  <c r="J2214" s="1"/>
  <c r="Q2213" l="1"/>
  <c r="N2213"/>
  <c r="H2214"/>
  <c r="L2214" s="1"/>
  <c r="I2214" l="1"/>
  <c r="G2215"/>
  <c r="J2215" s="1"/>
  <c r="Q2214" l="1"/>
  <c r="N2214"/>
  <c r="H2215"/>
  <c r="L2215" s="1"/>
  <c r="I2215" l="1"/>
  <c r="G2216"/>
  <c r="J2216" s="1"/>
  <c r="Q2215" l="1"/>
  <c r="N2215"/>
  <c r="H2216"/>
  <c r="L2216" s="1"/>
  <c r="I2216" l="1"/>
  <c r="G2217"/>
  <c r="J2217" s="1"/>
  <c r="Q2216" l="1"/>
  <c r="N2216"/>
  <c r="H2217"/>
  <c r="L2217" s="1"/>
  <c r="I2217" l="1"/>
  <c r="G2218"/>
  <c r="J2218" s="1"/>
  <c r="Q2217" l="1"/>
  <c r="N2217"/>
  <c r="H2218"/>
  <c r="L2218" s="1"/>
  <c r="I2218" l="1"/>
  <c r="G2219"/>
  <c r="J2219" s="1"/>
  <c r="Q2218" l="1"/>
  <c r="N2218"/>
  <c r="H2219"/>
  <c r="L2219" s="1"/>
  <c r="I2219" l="1"/>
  <c r="G2220"/>
  <c r="J2220" s="1"/>
  <c r="Q2219" l="1"/>
  <c r="N2219"/>
  <c r="H2220"/>
  <c r="L2220" s="1"/>
  <c r="I2220" l="1"/>
  <c r="G2221"/>
  <c r="J2221" s="1"/>
  <c r="Q2220" l="1"/>
  <c r="N2220"/>
  <c r="H2221"/>
  <c r="L2221" s="1"/>
  <c r="I2221" l="1"/>
  <c r="G2222"/>
  <c r="J2222" s="1"/>
  <c r="Q2221" l="1"/>
  <c r="N2221"/>
  <c r="H2222"/>
  <c r="L2222" s="1"/>
  <c r="I2222" l="1"/>
  <c r="G2223"/>
  <c r="J2223" s="1"/>
  <c r="Q2222" l="1"/>
  <c r="N2222"/>
  <c r="H2223"/>
  <c r="L2223" s="1"/>
  <c r="I2223" l="1"/>
  <c r="G2224"/>
  <c r="J2224" s="1"/>
  <c r="Q2223" l="1"/>
  <c r="N2223"/>
  <c r="H2224"/>
  <c r="L2224" s="1"/>
  <c r="I2224" l="1"/>
  <c r="G2225"/>
  <c r="J2225" s="1"/>
  <c r="Q2224" l="1"/>
  <c r="N2224"/>
  <c r="H2225"/>
  <c r="L2225" s="1"/>
  <c r="G2226" l="1"/>
  <c r="J2226" s="1"/>
  <c r="I2225"/>
  <c r="Q2225" l="1"/>
  <c r="N2225"/>
  <c r="H2226"/>
  <c r="L2226" s="1"/>
  <c r="G2227" l="1"/>
  <c r="J2227" s="1"/>
  <c r="I2226"/>
  <c r="Q2226" l="1"/>
  <c r="R2226" s="1"/>
  <c r="N2226"/>
  <c r="O2226" s="1"/>
  <c r="H2227"/>
  <c r="L2227" s="1"/>
  <c r="I2227" l="1"/>
  <c r="G2228"/>
  <c r="J2228" s="1"/>
  <c r="Q2227" l="1"/>
  <c r="R2227" s="1"/>
  <c r="S2227" s="1"/>
  <c r="N2227"/>
  <c r="O2227" s="1"/>
  <c r="P2227" s="1"/>
  <c r="H2228"/>
  <c r="L2228" s="1"/>
  <c r="I2228" l="1"/>
  <c r="G2229"/>
  <c r="J2229" s="1"/>
  <c r="Q2228" l="1"/>
  <c r="N2228"/>
  <c r="H2229"/>
  <c r="L2229" s="1"/>
  <c r="I2229" l="1"/>
  <c r="G2230"/>
  <c r="J2230" s="1"/>
  <c r="Q2229" l="1"/>
  <c r="N2229"/>
  <c r="H2230"/>
  <c r="L2230" s="1"/>
  <c r="I2230" l="1"/>
  <c r="G2231"/>
  <c r="J2231" s="1"/>
  <c r="Q2230" l="1"/>
  <c r="R2230" s="1"/>
  <c r="S2230" s="1"/>
  <c r="N2230"/>
  <c r="O2230" s="1"/>
  <c r="P2230" s="1"/>
  <c r="H2231"/>
  <c r="L2231" s="1"/>
  <c r="I2231" l="1"/>
  <c r="G2232"/>
  <c r="J2232" s="1"/>
  <c r="Q2231" l="1"/>
  <c r="N2231"/>
  <c r="H2232"/>
  <c r="L2232" s="1"/>
  <c r="I2232" l="1"/>
  <c r="G2233"/>
  <c r="J2233" s="1"/>
  <c r="Q2232" l="1"/>
  <c r="N2232"/>
  <c r="H2233"/>
  <c r="L2233" s="1"/>
  <c r="I2233" l="1"/>
  <c r="G2234"/>
  <c r="J2234" s="1"/>
  <c r="Q2233" l="1"/>
  <c r="N2233"/>
  <c r="H2234"/>
  <c r="L2234" s="1"/>
  <c r="I2234" l="1"/>
  <c r="G2235"/>
  <c r="J2235" s="1"/>
  <c r="Q2234" l="1"/>
  <c r="N2234"/>
  <c r="H2235"/>
  <c r="L2235" s="1"/>
  <c r="I2235" l="1"/>
  <c r="G2236"/>
  <c r="J2236" s="1"/>
  <c r="Q2235" l="1"/>
  <c r="N2235"/>
  <c r="H2236"/>
  <c r="L2236" s="1"/>
  <c r="I2236" l="1"/>
  <c r="G2237"/>
  <c r="J2237" s="1"/>
  <c r="Q2236" l="1"/>
  <c r="N2236"/>
  <c r="H2237"/>
  <c r="L2237" s="1"/>
  <c r="I2237" l="1"/>
  <c r="G2238"/>
  <c r="J2238" s="1"/>
  <c r="Q2237" l="1"/>
  <c r="N2237"/>
  <c r="H2238"/>
  <c r="L2238" s="1"/>
  <c r="I2238" l="1"/>
  <c r="G2239"/>
  <c r="J2239" s="1"/>
  <c r="Q2238" l="1"/>
  <c r="N2238"/>
  <c r="H2239"/>
  <c r="L2239" s="1"/>
  <c r="I2239" l="1"/>
  <c r="G2240"/>
  <c r="J2240" s="1"/>
  <c r="Q2239" l="1"/>
  <c r="N2239"/>
  <c r="H2240"/>
  <c r="L2240" s="1"/>
  <c r="I2240" l="1"/>
  <c r="G2241"/>
  <c r="J2241" s="1"/>
  <c r="Q2240" l="1"/>
  <c r="N2240"/>
  <c r="H2241"/>
  <c r="L2241" s="1"/>
  <c r="I2241" l="1"/>
  <c r="G2242"/>
  <c r="J2242" s="1"/>
  <c r="Q2241" l="1"/>
  <c r="N2241"/>
  <c r="H2242"/>
  <c r="L2242" s="1"/>
  <c r="I2242" l="1"/>
  <c r="G2243"/>
  <c r="J2243" s="1"/>
  <c r="Q2242" l="1"/>
  <c r="N2242"/>
  <c r="H2243"/>
  <c r="L2243" s="1"/>
  <c r="I2243" l="1"/>
  <c r="G2244"/>
  <c r="J2244" s="1"/>
  <c r="Q2243" l="1"/>
  <c r="N2243"/>
  <c r="H2244"/>
  <c r="L2244" s="1"/>
  <c r="I2244" l="1"/>
  <c r="G2245"/>
  <c r="J2245" s="1"/>
  <c r="Q2244" l="1"/>
  <c r="N2244"/>
  <c r="H2245"/>
  <c r="L2245" s="1"/>
  <c r="I2245" l="1"/>
  <c r="G2246"/>
  <c r="J2246" s="1"/>
  <c r="Q2245" l="1"/>
  <c r="N2245"/>
  <c r="H2246"/>
  <c r="L2246" s="1"/>
  <c r="I2246" l="1"/>
  <c r="G2247"/>
  <c r="J2247" s="1"/>
  <c r="Q2246" l="1"/>
  <c r="N2246"/>
  <c r="H2247"/>
  <c r="L2247" s="1"/>
  <c r="I2247" l="1"/>
  <c r="G2248"/>
  <c r="J2248" s="1"/>
  <c r="Q2247" l="1"/>
  <c r="N2247"/>
  <c r="H2248"/>
  <c r="L2248" s="1"/>
  <c r="I2248" l="1"/>
  <c r="G2249"/>
  <c r="J2249" s="1"/>
  <c r="Q2248" l="1"/>
  <c r="N2248"/>
  <c r="H2249"/>
  <c r="L2249" s="1"/>
  <c r="I2249" l="1"/>
  <c r="G2250"/>
  <c r="J2250" s="1"/>
  <c r="Q2249" l="1"/>
  <c r="N2249"/>
  <c r="H2250"/>
  <c r="L2250" s="1"/>
  <c r="I2250" l="1"/>
  <c r="G2251"/>
  <c r="J2251" s="1"/>
  <c r="Q2250" l="1"/>
  <c r="N2250"/>
  <c r="H2251"/>
  <c r="L2251" s="1"/>
  <c r="I2251" l="1"/>
  <c r="G2252"/>
  <c r="J2252" s="1"/>
  <c r="Q2251" l="1"/>
  <c r="N2251"/>
  <c r="H2252"/>
  <c r="L2252" s="1"/>
  <c r="I2252" l="1"/>
  <c r="G2253"/>
  <c r="J2253" s="1"/>
  <c r="Q2252" l="1"/>
  <c r="N2252"/>
  <c r="H2253"/>
  <c r="L2253" s="1"/>
  <c r="I2253" l="1"/>
  <c r="G2254"/>
  <c r="J2254" s="1"/>
  <c r="Q2253" l="1"/>
  <c r="N2253"/>
  <c r="H2254"/>
  <c r="L2254" s="1"/>
  <c r="I2254" l="1"/>
  <c r="G2255"/>
  <c r="J2255" s="1"/>
  <c r="Q2254" l="1"/>
  <c r="N2254"/>
  <c r="H2255"/>
  <c r="L2255" s="1"/>
  <c r="I2255" l="1"/>
  <c r="G2256"/>
  <c r="J2256" s="1"/>
  <c r="Q2255" l="1"/>
  <c r="N2255"/>
  <c r="H2256"/>
  <c r="L2256" s="1"/>
  <c r="G2257" l="1"/>
  <c r="J2257" s="1"/>
  <c r="I2256"/>
  <c r="Q2256" l="1"/>
  <c r="N2256"/>
  <c r="H2257"/>
  <c r="L2257" s="1"/>
  <c r="G2258" l="1"/>
  <c r="J2258" s="1"/>
  <c r="I2257"/>
  <c r="Q2257" l="1"/>
  <c r="R2257" s="1"/>
  <c r="S2257" s="1"/>
  <c r="N2257"/>
  <c r="O2257" s="1"/>
  <c r="P2257" s="1"/>
  <c r="H2258"/>
  <c r="L2258" s="1"/>
  <c r="I2258" l="1"/>
  <c r="G2259"/>
  <c r="J2259" s="1"/>
  <c r="Q2258" l="1"/>
  <c r="R2258" s="1"/>
  <c r="N2258"/>
  <c r="O2258" s="1"/>
  <c r="H2259"/>
  <c r="L2259" s="1"/>
  <c r="I2259" l="1"/>
  <c r="G2260"/>
  <c r="J2260" s="1"/>
  <c r="Q2259" l="1"/>
  <c r="N2259"/>
  <c r="H2260"/>
  <c r="L2260" s="1"/>
  <c r="I2260" l="1"/>
  <c r="G2261"/>
  <c r="J2261" s="1"/>
  <c r="Q2260" l="1"/>
  <c r="N2260"/>
  <c r="H2261"/>
  <c r="L2261" s="1"/>
  <c r="I2261" l="1"/>
  <c r="G2262"/>
  <c r="J2262" s="1"/>
  <c r="Q2261" l="1"/>
  <c r="R2261" s="1"/>
  <c r="N2261"/>
  <c r="O2261" s="1"/>
  <c r="H2262"/>
  <c r="L2262" s="1"/>
  <c r="I2262" l="1"/>
  <c r="G2263"/>
  <c r="J2263" s="1"/>
  <c r="Q2262" l="1"/>
  <c r="N2262"/>
  <c r="H2263"/>
  <c r="L2263" s="1"/>
  <c r="I2263" l="1"/>
  <c r="G2264"/>
  <c r="J2264" s="1"/>
  <c r="Q2263" l="1"/>
  <c r="N2263"/>
  <c r="H2264"/>
  <c r="L2264" s="1"/>
  <c r="I2264" l="1"/>
  <c r="G2265"/>
  <c r="J2265" s="1"/>
  <c r="Q2264" l="1"/>
  <c r="N2264"/>
  <c r="H2265"/>
  <c r="L2265" s="1"/>
  <c r="I2265" l="1"/>
  <c r="G2266"/>
  <c r="J2266" s="1"/>
  <c r="Q2265" l="1"/>
  <c r="N2265"/>
  <c r="H2266"/>
  <c r="L2266" s="1"/>
  <c r="I2266" l="1"/>
  <c r="G2267"/>
  <c r="J2267" s="1"/>
  <c r="Q2266" l="1"/>
  <c r="N2266"/>
  <c r="H2267"/>
  <c r="L2267" s="1"/>
  <c r="I2267" l="1"/>
  <c r="G2268"/>
  <c r="J2268" s="1"/>
  <c r="Q2267" l="1"/>
  <c r="N2267"/>
  <c r="H2268"/>
  <c r="L2268" s="1"/>
  <c r="I2268" l="1"/>
  <c r="G2269"/>
  <c r="J2269" s="1"/>
  <c r="Q2268" l="1"/>
  <c r="N2268"/>
  <c r="H2269"/>
  <c r="L2269" s="1"/>
  <c r="I2269" l="1"/>
  <c r="G2270"/>
  <c r="J2270" s="1"/>
  <c r="Q2269" l="1"/>
  <c r="N2269"/>
  <c r="H2270"/>
  <c r="L2270" s="1"/>
  <c r="I2270" l="1"/>
  <c r="G2271"/>
  <c r="J2271" s="1"/>
  <c r="Q2270" l="1"/>
  <c r="N2270"/>
  <c r="H2271"/>
  <c r="L2271" s="1"/>
  <c r="I2271" l="1"/>
  <c r="G2272"/>
  <c r="J2272" s="1"/>
  <c r="Q2271" l="1"/>
  <c r="N2271"/>
  <c r="H2272"/>
  <c r="L2272" s="1"/>
  <c r="I2272" l="1"/>
  <c r="G2273"/>
  <c r="J2273" s="1"/>
  <c r="Q2272" l="1"/>
  <c r="N2272"/>
  <c r="H2273"/>
  <c r="L2273" s="1"/>
  <c r="I2273" l="1"/>
  <c r="G2274"/>
  <c r="J2274" s="1"/>
  <c r="Q2273" l="1"/>
  <c r="N2273"/>
  <c r="H2274"/>
  <c r="L2274" s="1"/>
  <c r="I2274" l="1"/>
  <c r="G2275"/>
  <c r="J2275" s="1"/>
  <c r="Q2274" l="1"/>
  <c r="N2274"/>
  <c r="H2275"/>
  <c r="L2275" s="1"/>
  <c r="I2275" l="1"/>
  <c r="G2276"/>
  <c r="J2276" s="1"/>
  <c r="Q2275" l="1"/>
  <c r="N2275"/>
  <c r="H2276"/>
  <c r="L2276" s="1"/>
  <c r="I2276" l="1"/>
  <c r="G2277"/>
  <c r="J2277" s="1"/>
  <c r="Q2276" l="1"/>
  <c r="N2276"/>
  <c r="H2277"/>
  <c r="L2277" s="1"/>
  <c r="I2277" l="1"/>
  <c r="G2278"/>
  <c r="J2278" s="1"/>
  <c r="Q2277" l="1"/>
  <c r="N2277"/>
  <c r="H2278"/>
  <c r="L2278" s="1"/>
  <c r="I2278" l="1"/>
  <c r="G2279"/>
  <c r="J2279" s="1"/>
  <c r="Q2278" l="1"/>
  <c r="N2278"/>
  <c r="H2279"/>
  <c r="L2279" s="1"/>
  <c r="I2279" l="1"/>
  <c r="G2280"/>
  <c r="J2280" s="1"/>
  <c r="Q2279" l="1"/>
  <c r="N2279"/>
  <c r="H2280"/>
  <c r="L2280" s="1"/>
  <c r="I2280" l="1"/>
  <c r="G2281"/>
  <c r="J2281" s="1"/>
  <c r="Q2280" l="1"/>
  <c r="N2280"/>
  <c r="H2281"/>
  <c r="L2281" s="1"/>
  <c r="I2281" l="1"/>
  <c r="G2282"/>
  <c r="J2282" s="1"/>
  <c r="Q2281" l="1"/>
  <c r="N2281"/>
  <c r="H2282"/>
  <c r="L2282" s="1"/>
  <c r="I2282" l="1"/>
  <c r="G2283"/>
  <c r="J2283" s="1"/>
  <c r="Q2282" l="1"/>
  <c r="N2282"/>
  <c r="H2283"/>
  <c r="L2283" s="1"/>
  <c r="I2283" l="1"/>
  <c r="G2284"/>
  <c r="J2284" s="1"/>
  <c r="Q2283" l="1"/>
  <c r="N2283"/>
  <c r="H2284"/>
  <c r="L2284" s="1"/>
  <c r="I2284" l="1"/>
  <c r="G2285"/>
  <c r="J2285" s="1"/>
  <c r="Q2284" l="1"/>
  <c r="N2284"/>
  <c r="H2285"/>
  <c r="L2285" s="1"/>
  <c r="I2285" l="1"/>
  <c r="G2286"/>
  <c r="J2286" s="1"/>
  <c r="Q2285" l="1"/>
  <c r="N2285"/>
  <c r="H2286"/>
  <c r="L2286" s="1"/>
  <c r="I2286" l="1"/>
  <c r="G2287"/>
  <c r="J2287" s="1"/>
  <c r="Q2286" l="1"/>
  <c r="N2286"/>
  <c r="H2287"/>
  <c r="L2287" s="1"/>
  <c r="G2288" l="1"/>
  <c r="J2288" s="1"/>
  <c r="I2287"/>
  <c r="Q2287" l="1"/>
  <c r="R2287" s="1"/>
  <c r="S2287" s="1"/>
  <c r="N2287"/>
  <c r="O2287" s="1"/>
  <c r="P2287" s="1"/>
  <c r="H2288"/>
  <c r="L2288" s="1"/>
  <c r="G2289" l="1"/>
  <c r="J2289" s="1"/>
  <c r="I2288"/>
  <c r="Q2288" l="1"/>
  <c r="R2288" s="1"/>
  <c r="N2288"/>
  <c r="O2288" s="1"/>
  <c r="H2289"/>
  <c r="L2289" s="1"/>
  <c r="I2289" l="1"/>
  <c r="G2290"/>
  <c r="J2290" s="1"/>
  <c r="Q2289" l="1"/>
  <c r="N2289"/>
  <c r="H2290"/>
  <c r="L2290" s="1"/>
  <c r="I2290" l="1"/>
  <c r="G2291"/>
  <c r="J2291" s="1"/>
  <c r="Q2290" l="1"/>
  <c r="N2290"/>
  <c r="H2291"/>
  <c r="L2291" s="1"/>
  <c r="I2291" l="1"/>
  <c r="G2292"/>
  <c r="J2292" s="1"/>
  <c r="Q2291" l="1"/>
  <c r="R2291" s="1"/>
  <c r="N2291"/>
  <c r="O2291" s="1"/>
  <c r="H2292"/>
  <c r="L2292" s="1"/>
  <c r="I2292" l="1"/>
  <c r="G2293"/>
  <c r="J2293" s="1"/>
  <c r="Q2292" l="1"/>
  <c r="N2292"/>
  <c r="H2293"/>
  <c r="L2293" s="1"/>
  <c r="I2293" l="1"/>
  <c r="G2294"/>
  <c r="J2294" s="1"/>
  <c r="Q2293" l="1"/>
  <c r="N2293"/>
  <c r="H2294"/>
  <c r="L2294" s="1"/>
  <c r="I2294" l="1"/>
  <c r="G2295"/>
  <c r="J2295" s="1"/>
  <c r="Q2294" l="1"/>
  <c r="N2294"/>
  <c r="H2295"/>
  <c r="L2295" s="1"/>
  <c r="I2295" l="1"/>
  <c r="G2296"/>
  <c r="J2296" s="1"/>
  <c r="Q2295" l="1"/>
  <c r="N2295"/>
  <c r="H2296"/>
  <c r="L2296" s="1"/>
  <c r="I2296" l="1"/>
  <c r="G2297"/>
  <c r="J2297" s="1"/>
  <c r="Q2296" l="1"/>
  <c r="N2296"/>
  <c r="H2297"/>
  <c r="L2297" s="1"/>
  <c r="I2297" l="1"/>
  <c r="G2298"/>
  <c r="J2298" s="1"/>
  <c r="Q2297" l="1"/>
  <c r="N2297"/>
  <c r="H2298"/>
  <c r="L2298" s="1"/>
  <c r="I2298" l="1"/>
  <c r="G2299"/>
  <c r="J2299" s="1"/>
  <c r="Q2298" l="1"/>
  <c r="N2298"/>
  <c r="H2299"/>
  <c r="L2299" s="1"/>
  <c r="I2299" l="1"/>
  <c r="G2300"/>
  <c r="J2300" s="1"/>
  <c r="Q2299" l="1"/>
  <c r="N2299"/>
  <c r="H2300"/>
  <c r="L2300" s="1"/>
  <c r="I2300" l="1"/>
  <c r="G2301"/>
  <c r="J2301" s="1"/>
  <c r="Q2300" l="1"/>
  <c r="N2300"/>
  <c r="H2301"/>
  <c r="L2301" s="1"/>
  <c r="I2301" l="1"/>
  <c r="G2302"/>
  <c r="J2302" s="1"/>
  <c r="Q2301" l="1"/>
  <c r="N2301"/>
  <c r="H2302"/>
  <c r="L2302" s="1"/>
  <c r="I2302" l="1"/>
  <c r="G2303"/>
  <c r="J2303" s="1"/>
  <c r="Q2302" l="1"/>
  <c r="N2302"/>
  <c r="H2303"/>
  <c r="L2303" s="1"/>
  <c r="I2303" l="1"/>
  <c r="G2304"/>
  <c r="J2304" s="1"/>
  <c r="Q2303" l="1"/>
  <c r="N2303"/>
  <c r="H2304"/>
  <c r="L2304" s="1"/>
  <c r="I2304" l="1"/>
  <c r="G2305"/>
  <c r="J2305" s="1"/>
  <c r="Q2304" l="1"/>
  <c r="N2304"/>
  <c r="H2305"/>
  <c r="L2305" s="1"/>
  <c r="I2305" l="1"/>
  <c r="G2306"/>
  <c r="J2306" s="1"/>
  <c r="Q2305" l="1"/>
  <c r="N2305"/>
  <c r="H2306"/>
  <c r="L2306" s="1"/>
  <c r="I2306" l="1"/>
  <c r="G2307"/>
  <c r="J2307" s="1"/>
  <c r="Q2306" l="1"/>
  <c r="N2306"/>
  <c r="H2307"/>
  <c r="L2307" s="1"/>
  <c r="I2307" l="1"/>
  <c r="G2308"/>
  <c r="J2308" s="1"/>
  <c r="Q2307" l="1"/>
  <c r="N2307"/>
  <c r="H2308"/>
  <c r="L2308" s="1"/>
  <c r="I2308" l="1"/>
  <c r="G2309"/>
  <c r="J2309" s="1"/>
  <c r="Q2308" l="1"/>
  <c r="N2308"/>
  <c r="H2309"/>
  <c r="L2309" s="1"/>
  <c r="I2309" l="1"/>
  <c r="G2310"/>
  <c r="J2310" s="1"/>
  <c r="Q2309" l="1"/>
  <c r="N2309"/>
  <c r="H2310"/>
  <c r="L2310" s="1"/>
  <c r="I2310" l="1"/>
  <c r="G2311"/>
  <c r="J2311" s="1"/>
  <c r="Q2310" l="1"/>
  <c r="N2310"/>
  <c r="H2311"/>
  <c r="L2311" s="1"/>
  <c r="I2311" l="1"/>
  <c r="G2312"/>
  <c r="J2312" s="1"/>
  <c r="Q2311" l="1"/>
  <c r="N2311"/>
  <c r="H2312"/>
  <c r="L2312" s="1"/>
  <c r="I2312" l="1"/>
  <c r="G2313"/>
  <c r="J2313" s="1"/>
  <c r="Q2312" l="1"/>
  <c r="N2312"/>
  <c r="H2313"/>
  <c r="L2313" s="1"/>
  <c r="I2313" l="1"/>
  <c r="G2314"/>
  <c r="J2314" s="1"/>
  <c r="Q2313" l="1"/>
  <c r="N2313"/>
  <c r="H2314"/>
  <c r="L2314" s="1"/>
  <c r="I2314" l="1"/>
  <c r="G2315"/>
  <c r="J2315" s="1"/>
  <c r="Q2314" l="1"/>
  <c r="N2314"/>
  <c r="H2315"/>
  <c r="L2315" s="1"/>
  <c r="I2315" l="1"/>
  <c r="G2316"/>
  <c r="J2316" s="1"/>
  <c r="Q2315" l="1"/>
  <c r="N2315"/>
  <c r="H2316"/>
  <c r="L2316" s="1"/>
  <c r="I2316" l="1"/>
  <c r="G2317"/>
  <c r="J2317" s="1"/>
  <c r="Q2316" l="1"/>
  <c r="N2316"/>
  <c r="H2317"/>
  <c r="L2317" s="1"/>
  <c r="I2317" l="1"/>
  <c r="G2318"/>
  <c r="J2318" s="1"/>
  <c r="Q2317" l="1"/>
  <c r="N2317"/>
  <c r="H2318"/>
  <c r="L2318" s="1"/>
  <c r="G2319" l="1"/>
  <c r="J2319" s="1"/>
  <c r="I2318"/>
  <c r="Q2318" l="1"/>
  <c r="R2318" s="1"/>
  <c r="N2318"/>
  <c r="O2318" s="1"/>
  <c r="H2319"/>
  <c r="L2319" s="1"/>
  <c r="I2319" l="1"/>
  <c r="G2320"/>
  <c r="J2320" s="1"/>
  <c r="Q2319" l="1"/>
  <c r="R2319" s="1"/>
  <c r="S2319" s="1"/>
  <c r="N2319"/>
  <c r="O2319" s="1"/>
  <c r="P2319" s="1"/>
  <c r="H2320"/>
  <c r="L2320" s="1"/>
  <c r="I2320" l="1"/>
  <c r="G2321"/>
  <c r="J2321" s="1"/>
  <c r="Q2320" l="1"/>
  <c r="N2320"/>
  <c r="H2321"/>
  <c r="L2321" s="1"/>
  <c r="I2321" l="1"/>
  <c r="G2322"/>
  <c r="J2322" s="1"/>
  <c r="Q2321" l="1"/>
  <c r="N2321"/>
  <c r="H2322"/>
  <c r="L2322" s="1"/>
  <c r="I2322" l="1"/>
  <c r="G2323"/>
  <c r="J2323" s="1"/>
  <c r="Q2322" l="1"/>
  <c r="R2322" s="1"/>
  <c r="S2322" s="1"/>
  <c r="N2322"/>
  <c r="O2322" s="1"/>
  <c r="P2322" s="1"/>
  <c r="H2323"/>
  <c r="L2323" s="1"/>
  <c r="I2323" l="1"/>
  <c r="G2324"/>
  <c r="J2324" s="1"/>
  <c r="Q2323" l="1"/>
  <c r="N2323"/>
  <c r="H2324"/>
  <c r="L2324" s="1"/>
  <c r="I2324" l="1"/>
  <c r="G2325"/>
  <c r="J2325" s="1"/>
  <c r="Q2324" l="1"/>
  <c r="N2324"/>
  <c r="H2325"/>
  <c r="L2325" s="1"/>
  <c r="I2325" l="1"/>
  <c r="G2326"/>
  <c r="J2326" s="1"/>
  <c r="Q2325" l="1"/>
  <c r="N2325"/>
  <c r="H2326"/>
  <c r="L2326" s="1"/>
  <c r="I2326" l="1"/>
  <c r="G2327"/>
  <c r="J2327" s="1"/>
  <c r="Q2326" l="1"/>
  <c r="N2326"/>
  <c r="H2327"/>
  <c r="L2327" s="1"/>
  <c r="I2327" l="1"/>
  <c r="G2328"/>
  <c r="J2328" s="1"/>
  <c r="Q2327" l="1"/>
  <c r="N2327"/>
  <c r="H2328"/>
  <c r="L2328" s="1"/>
  <c r="I2328" l="1"/>
  <c r="G2329"/>
  <c r="J2329" s="1"/>
  <c r="Q2328" l="1"/>
  <c r="N2328"/>
  <c r="H2329"/>
  <c r="L2329" s="1"/>
  <c r="I2329" l="1"/>
  <c r="G2330"/>
  <c r="J2330" s="1"/>
  <c r="Q2329" l="1"/>
  <c r="N2329"/>
  <c r="H2330"/>
  <c r="L2330" s="1"/>
  <c r="I2330" l="1"/>
  <c r="G2331"/>
  <c r="J2331" s="1"/>
  <c r="Q2330" l="1"/>
  <c r="N2330"/>
  <c r="H2331"/>
  <c r="L2331" s="1"/>
  <c r="I2331" l="1"/>
  <c r="G2332"/>
  <c r="J2332" s="1"/>
  <c r="Q2331" l="1"/>
  <c r="N2331"/>
  <c r="H2332"/>
  <c r="L2332" s="1"/>
  <c r="I2332" l="1"/>
  <c r="G2333"/>
  <c r="J2333" s="1"/>
  <c r="Q2332" l="1"/>
  <c r="N2332"/>
  <c r="H2333"/>
  <c r="L2333" s="1"/>
  <c r="I2333" l="1"/>
  <c r="G2334"/>
  <c r="J2334" s="1"/>
  <c r="Q2333" l="1"/>
  <c r="N2333"/>
  <c r="H2334"/>
  <c r="L2334" s="1"/>
  <c r="I2334" l="1"/>
  <c r="G2335"/>
  <c r="J2335" s="1"/>
  <c r="Q2334" l="1"/>
  <c r="N2334"/>
  <c r="H2335"/>
  <c r="L2335" s="1"/>
  <c r="I2335" l="1"/>
  <c r="G2336"/>
  <c r="J2336" s="1"/>
  <c r="Q2335" l="1"/>
  <c r="N2335"/>
  <c r="H2336"/>
  <c r="L2336" s="1"/>
  <c r="I2336" l="1"/>
  <c r="G2337"/>
  <c r="J2337" s="1"/>
  <c r="Q2336" l="1"/>
  <c r="N2336"/>
  <c r="H2337"/>
  <c r="L2337" s="1"/>
  <c r="I2337" l="1"/>
  <c r="G2338"/>
  <c r="J2338" s="1"/>
  <c r="Q2337" l="1"/>
  <c r="N2337"/>
  <c r="H2338"/>
  <c r="L2338" s="1"/>
  <c r="I2338" l="1"/>
  <c r="G2339"/>
  <c r="J2339" s="1"/>
  <c r="Q2338" l="1"/>
  <c r="N2338"/>
  <c r="H2339"/>
  <c r="L2339" s="1"/>
  <c r="I2339" l="1"/>
  <c r="G2340"/>
  <c r="J2340" s="1"/>
  <c r="Q2339" l="1"/>
  <c r="N2339"/>
  <c r="H2340"/>
  <c r="L2340" s="1"/>
  <c r="I2340" l="1"/>
  <c r="G2341"/>
  <c r="J2341" s="1"/>
  <c r="Q2340" l="1"/>
  <c r="N2340"/>
  <c r="H2341"/>
  <c r="L2341" s="1"/>
  <c r="I2341" l="1"/>
  <c r="G2342"/>
  <c r="J2342" s="1"/>
  <c r="Q2341" l="1"/>
  <c r="N2341"/>
  <c r="H2342"/>
  <c r="L2342" s="1"/>
  <c r="I2342" l="1"/>
  <c r="G2343"/>
  <c r="J2343" s="1"/>
  <c r="Q2342" l="1"/>
  <c r="N2342"/>
  <c r="H2343"/>
  <c r="L2343" s="1"/>
  <c r="I2343" l="1"/>
  <c r="G2344"/>
  <c r="J2344" s="1"/>
  <c r="Q2343" l="1"/>
  <c r="N2343"/>
  <c r="H2344"/>
  <c r="L2344" s="1"/>
  <c r="I2344" l="1"/>
  <c r="G2345"/>
  <c r="J2345" s="1"/>
  <c r="Q2344" l="1"/>
  <c r="N2344"/>
  <c r="H2345"/>
  <c r="L2345" s="1"/>
  <c r="I2345" l="1"/>
  <c r="G2346"/>
  <c r="J2346" s="1"/>
  <c r="Q2345" l="1"/>
  <c r="N2345"/>
  <c r="H2346"/>
  <c r="L2346" s="1"/>
  <c r="I2346" l="1"/>
  <c r="G2347"/>
  <c r="J2347" s="1"/>
  <c r="Q2346" l="1"/>
  <c r="N2346"/>
  <c r="H2347"/>
  <c r="L2347" s="1"/>
  <c r="I2347" l="1"/>
  <c r="G2348"/>
  <c r="J2348" s="1"/>
  <c r="Q2347" l="1"/>
  <c r="N2347"/>
  <c r="H2348"/>
  <c r="L2348" s="1"/>
  <c r="G2349" l="1"/>
  <c r="J2349" s="1"/>
  <c r="I2348"/>
  <c r="Q2348" l="1"/>
  <c r="N2348"/>
  <c r="H2349"/>
  <c r="L2349" s="1"/>
  <c r="G2350" l="1"/>
  <c r="J2350" s="1"/>
  <c r="I2349"/>
  <c r="Q2349" l="1"/>
  <c r="R2349" s="1"/>
  <c r="S2349" s="1"/>
  <c r="N2349"/>
  <c r="O2349" s="1"/>
  <c r="P2349" s="1"/>
  <c r="H2350"/>
  <c r="L2350" s="1"/>
  <c r="I2350" l="1"/>
  <c r="G2351"/>
  <c r="J2351" s="1"/>
  <c r="Q2350" l="1"/>
  <c r="R2350" s="1"/>
  <c r="N2350"/>
  <c r="O2350" s="1"/>
  <c r="H2351"/>
  <c r="L2351" s="1"/>
  <c r="I2351" l="1"/>
  <c r="G2352"/>
  <c r="J2352" s="1"/>
  <c r="Q2351" l="1"/>
  <c r="N2351"/>
  <c r="H2352"/>
  <c r="L2352" s="1"/>
  <c r="I2352" l="1"/>
  <c r="G2353"/>
  <c r="J2353" s="1"/>
  <c r="Q2352" l="1"/>
  <c r="N2352"/>
  <c r="H2353"/>
  <c r="L2353" s="1"/>
  <c r="I2353" l="1"/>
  <c r="G2354"/>
  <c r="J2354" s="1"/>
  <c r="Q2353" l="1"/>
  <c r="R2353" s="1"/>
  <c r="N2353"/>
  <c r="O2353" s="1"/>
  <c r="H2354"/>
  <c r="L2354" s="1"/>
  <c r="I2354" l="1"/>
  <c r="G2355"/>
  <c r="J2355" s="1"/>
  <c r="Q2354" l="1"/>
  <c r="N2354"/>
  <c r="H2355"/>
  <c r="L2355" s="1"/>
  <c r="I2355" l="1"/>
  <c r="G2356"/>
  <c r="J2356" s="1"/>
  <c r="Q2355" l="1"/>
  <c r="N2355"/>
  <c r="H2356"/>
  <c r="L2356" s="1"/>
  <c r="I2356" l="1"/>
  <c r="G2357"/>
  <c r="J2357" s="1"/>
  <c r="Q2356" l="1"/>
  <c r="N2356"/>
  <c r="H2357"/>
  <c r="L2357" s="1"/>
  <c r="I2357" l="1"/>
  <c r="G2358"/>
  <c r="J2358" s="1"/>
  <c r="Q2357" l="1"/>
  <c r="N2357"/>
  <c r="H2358"/>
  <c r="L2358" s="1"/>
  <c r="I2358" l="1"/>
  <c r="G2359"/>
  <c r="J2359" s="1"/>
  <c r="Q2358" l="1"/>
  <c r="N2358"/>
  <c r="H2359"/>
  <c r="L2359" s="1"/>
  <c r="I2359" l="1"/>
  <c r="G2360"/>
  <c r="J2360" s="1"/>
  <c r="Q2359" l="1"/>
  <c r="N2359"/>
  <c r="H2360"/>
  <c r="L2360" s="1"/>
  <c r="I2360" l="1"/>
  <c r="G2361"/>
  <c r="J2361" s="1"/>
  <c r="Q2360" l="1"/>
  <c r="N2360"/>
  <c r="H2361"/>
  <c r="L2361" s="1"/>
  <c r="I2361" l="1"/>
  <c r="G2362"/>
  <c r="J2362" s="1"/>
  <c r="Q2361" l="1"/>
  <c r="N2361"/>
  <c r="H2362"/>
  <c r="L2362" s="1"/>
  <c r="I2362" l="1"/>
  <c r="G2363"/>
  <c r="J2363" s="1"/>
  <c r="Q2362" l="1"/>
  <c r="N2362"/>
  <c r="H2363"/>
  <c r="L2363" s="1"/>
  <c r="I2363" l="1"/>
  <c r="G2364"/>
  <c r="J2364" s="1"/>
  <c r="Q2363" l="1"/>
  <c r="N2363"/>
  <c r="H2364"/>
  <c r="L2364" s="1"/>
  <c r="I2364" l="1"/>
  <c r="G2365"/>
  <c r="J2365" s="1"/>
  <c r="Q2364" l="1"/>
  <c r="N2364"/>
  <c r="H2365"/>
  <c r="L2365" s="1"/>
  <c r="I2365" l="1"/>
  <c r="G2366"/>
  <c r="J2366" s="1"/>
  <c r="Q2365" l="1"/>
  <c r="N2365"/>
  <c r="H2366"/>
  <c r="L2366" s="1"/>
  <c r="I2366" l="1"/>
  <c r="G2367"/>
  <c r="J2367" s="1"/>
  <c r="Q2366" l="1"/>
  <c r="N2366"/>
  <c r="H2367"/>
  <c r="L2367" s="1"/>
  <c r="I2367" l="1"/>
  <c r="G2368"/>
  <c r="J2368" s="1"/>
  <c r="Q2367" l="1"/>
  <c r="N2367"/>
  <c r="H2368"/>
  <c r="L2368" s="1"/>
  <c r="I2368" l="1"/>
  <c r="G2369"/>
  <c r="J2369" s="1"/>
  <c r="Q2368" l="1"/>
  <c r="N2368"/>
  <c r="H2369"/>
  <c r="L2369" s="1"/>
  <c r="I2369" l="1"/>
  <c r="G2370"/>
  <c r="J2370" s="1"/>
  <c r="Q2369" l="1"/>
  <c r="N2369"/>
  <c r="H2370"/>
  <c r="L2370" s="1"/>
  <c r="I2370" l="1"/>
  <c r="G2371"/>
  <c r="J2371" s="1"/>
  <c r="Q2370" l="1"/>
  <c r="N2370"/>
  <c r="H2371"/>
  <c r="L2371" s="1"/>
  <c r="I2371" l="1"/>
  <c r="G2372"/>
  <c r="J2372" s="1"/>
  <c r="Q2371" l="1"/>
  <c r="N2371"/>
  <c r="H2372"/>
  <c r="L2372" s="1"/>
  <c r="I2372" l="1"/>
  <c r="G2373"/>
  <c r="J2373" s="1"/>
  <c r="Q2372" l="1"/>
  <c r="N2372"/>
  <c r="H2373"/>
  <c r="L2373" s="1"/>
  <c r="I2373" l="1"/>
  <c r="G2374"/>
  <c r="J2374" s="1"/>
  <c r="Q2373" l="1"/>
  <c r="N2373"/>
  <c r="H2374"/>
  <c r="L2374" s="1"/>
  <c r="I2374" l="1"/>
  <c r="G2375"/>
  <c r="J2375" s="1"/>
  <c r="Q2374" l="1"/>
  <c r="N2374"/>
  <c r="H2375"/>
  <c r="L2375" s="1"/>
  <c r="I2375" l="1"/>
  <c r="G2376"/>
  <c r="J2376" s="1"/>
  <c r="Q2375" l="1"/>
  <c r="N2375"/>
  <c r="H2376"/>
  <c r="L2376" s="1"/>
  <c r="I2376" l="1"/>
  <c r="G2377"/>
  <c r="J2377" s="1"/>
  <c r="Q2376" l="1"/>
  <c r="N2376"/>
  <c r="H2377"/>
  <c r="L2377" s="1"/>
  <c r="I2377" l="1"/>
  <c r="G2378"/>
  <c r="J2378" s="1"/>
  <c r="Q2377" l="1"/>
  <c r="N2377"/>
  <c r="H2378"/>
  <c r="L2378" s="1"/>
  <c r="G2379" l="1"/>
  <c r="J2379" s="1"/>
  <c r="I2378"/>
  <c r="Q2378" l="1"/>
  <c r="N2378"/>
  <c r="H2379"/>
  <c r="L2379" s="1"/>
  <c r="G2380" l="1"/>
  <c r="J2380" s="1"/>
  <c r="I2379"/>
  <c r="Q2379" l="1"/>
  <c r="R2379" s="1"/>
  <c r="S2379" s="1"/>
  <c r="N2379"/>
  <c r="O2379" s="1"/>
  <c r="P2379" s="1"/>
  <c r="H2380"/>
  <c r="L2380" s="1"/>
  <c r="I2380" l="1"/>
  <c r="G2381"/>
  <c r="J2381" s="1"/>
  <c r="Q2380" l="1"/>
  <c r="R2380" s="1"/>
  <c r="N2380"/>
  <c r="O2380" s="1"/>
  <c r="H2381"/>
  <c r="L2381" s="1"/>
  <c r="I2381" l="1"/>
  <c r="G2382"/>
  <c r="J2382" s="1"/>
  <c r="Q2381" l="1"/>
  <c r="N2381"/>
  <c r="H2382"/>
  <c r="L2382" s="1"/>
  <c r="I2382" l="1"/>
  <c r="G2383"/>
  <c r="J2383" s="1"/>
  <c r="Q2382" l="1"/>
  <c r="N2382"/>
  <c r="H2383"/>
  <c r="L2383" s="1"/>
  <c r="I2383" l="1"/>
  <c r="G2384"/>
  <c r="J2384" s="1"/>
  <c r="Q2383" l="1"/>
  <c r="R2383" s="1"/>
  <c r="N2383"/>
  <c r="O2383" s="1"/>
  <c r="H2384"/>
  <c r="L2384" s="1"/>
  <c r="I2384" l="1"/>
  <c r="G2385"/>
  <c r="J2385" s="1"/>
  <c r="Q2384" l="1"/>
  <c r="N2384"/>
  <c r="H2385"/>
  <c r="L2385" s="1"/>
  <c r="I2385" l="1"/>
  <c r="G2386"/>
  <c r="J2386" s="1"/>
  <c r="Q2385" l="1"/>
  <c r="N2385"/>
  <c r="H2386"/>
  <c r="L2386" s="1"/>
  <c r="I2386" l="1"/>
  <c r="G2387"/>
  <c r="J2387" s="1"/>
  <c r="Q2386" l="1"/>
  <c r="N2386"/>
  <c r="H2387"/>
  <c r="L2387" s="1"/>
  <c r="I2387" l="1"/>
  <c r="G2388"/>
  <c r="J2388" s="1"/>
  <c r="Q2387" l="1"/>
  <c r="N2387"/>
  <c r="H2388"/>
  <c r="L2388" s="1"/>
  <c r="I2388" l="1"/>
  <c r="G2389"/>
  <c r="J2389" s="1"/>
  <c r="Q2388" l="1"/>
  <c r="N2388"/>
  <c r="H2389"/>
  <c r="L2389" s="1"/>
  <c r="I2389" l="1"/>
  <c r="G2390"/>
  <c r="J2390" s="1"/>
  <c r="Q2389" l="1"/>
  <c r="N2389"/>
  <c r="H2390"/>
  <c r="L2390" s="1"/>
  <c r="I2390" l="1"/>
  <c r="G2391"/>
  <c r="J2391" s="1"/>
  <c r="Q2390" l="1"/>
  <c r="N2390"/>
  <c r="H2391"/>
  <c r="L2391" s="1"/>
  <c r="I2391" l="1"/>
  <c r="G2392"/>
  <c r="J2392" s="1"/>
  <c r="Q2391" l="1"/>
  <c r="N2391"/>
  <c r="H2392"/>
  <c r="L2392" s="1"/>
  <c r="I2392" l="1"/>
  <c r="G2393"/>
  <c r="J2393" s="1"/>
  <c r="Q2392" l="1"/>
  <c r="N2392"/>
  <c r="H2393"/>
  <c r="L2393" s="1"/>
  <c r="I2393" l="1"/>
  <c r="G2394"/>
  <c r="J2394" s="1"/>
  <c r="Q2393" l="1"/>
  <c r="N2393"/>
  <c r="H2394"/>
  <c r="L2394" s="1"/>
  <c r="I2394" l="1"/>
  <c r="G2395"/>
  <c r="J2395" s="1"/>
  <c r="Q2394" l="1"/>
  <c r="N2394"/>
  <c r="H2395"/>
  <c r="L2395" s="1"/>
  <c r="I2395" l="1"/>
  <c r="G2396"/>
  <c r="J2396" s="1"/>
  <c r="Q2395" l="1"/>
  <c r="N2395"/>
  <c r="H2396"/>
  <c r="L2396" s="1"/>
  <c r="I2396" l="1"/>
  <c r="G2397"/>
  <c r="J2397" s="1"/>
  <c r="Q2396" l="1"/>
  <c r="N2396"/>
  <c r="H2397"/>
  <c r="L2397" s="1"/>
  <c r="I2397" l="1"/>
  <c r="G2398"/>
  <c r="J2398" s="1"/>
  <c r="Q2397" l="1"/>
  <c r="N2397"/>
  <c r="H2398"/>
  <c r="L2398" s="1"/>
  <c r="I2398" l="1"/>
  <c r="G2399"/>
  <c r="J2399" s="1"/>
  <c r="Q2398" l="1"/>
  <c r="N2398"/>
  <c r="H2399"/>
  <c r="L2399" s="1"/>
  <c r="I2399" l="1"/>
  <c r="G2400"/>
  <c r="J2400" s="1"/>
  <c r="Q2399" l="1"/>
  <c r="N2399"/>
  <c r="H2400"/>
  <c r="L2400" s="1"/>
  <c r="I2400" l="1"/>
  <c r="G2401"/>
  <c r="J2401" s="1"/>
  <c r="Q2400" l="1"/>
  <c r="N2400"/>
  <c r="H2401"/>
  <c r="L2401" s="1"/>
  <c r="I2401" l="1"/>
  <c r="G2402"/>
  <c r="J2402" s="1"/>
  <c r="Q2401" l="1"/>
  <c r="N2401"/>
  <c r="H2402"/>
  <c r="L2402" s="1"/>
  <c r="I2402" l="1"/>
  <c r="G2403"/>
  <c r="J2403" s="1"/>
  <c r="Q2402" l="1"/>
  <c r="N2402"/>
  <c r="H2403"/>
  <c r="L2403" s="1"/>
  <c r="I2403" l="1"/>
  <c r="G2404"/>
  <c r="J2404" s="1"/>
  <c r="Q2403" l="1"/>
  <c r="N2403"/>
  <c r="H2404"/>
  <c r="L2404" s="1"/>
  <c r="I2404" l="1"/>
  <c r="G2405"/>
  <c r="J2405" s="1"/>
  <c r="Q2404" l="1"/>
  <c r="N2404"/>
  <c r="H2405"/>
  <c r="L2405" s="1"/>
  <c r="I2405" l="1"/>
  <c r="G2406"/>
  <c r="J2406" s="1"/>
  <c r="Q2405" l="1"/>
  <c r="N2405"/>
  <c r="H2406"/>
  <c r="L2406" s="1"/>
  <c r="I2406" l="1"/>
  <c r="G2407"/>
  <c r="J2407" s="1"/>
  <c r="Q2406" l="1"/>
  <c r="N2406"/>
  <c r="H2407"/>
  <c r="L2407" s="1"/>
  <c r="I2407" l="1"/>
  <c r="G2408"/>
  <c r="J2408" s="1"/>
  <c r="Q2407" l="1"/>
  <c r="N2407"/>
  <c r="H2408"/>
  <c r="L2408" s="1"/>
  <c r="I2408" l="1"/>
  <c r="G2409"/>
  <c r="J2409" s="1"/>
  <c r="Q2408" l="1"/>
  <c r="N2408"/>
  <c r="H2409"/>
  <c r="L2409" s="1"/>
  <c r="G2410" l="1"/>
  <c r="J2410" s="1"/>
  <c r="I2409"/>
  <c r="Q2409" l="1"/>
  <c r="N2409"/>
  <c r="H2410"/>
  <c r="L2410" s="1"/>
  <c r="G2411" l="1"/>
  <c r="J2411" s="1"/>
  <c r="I2410"/>
  <c r="Q2410" l="1"/>
  <c r="R2410" s="1"/>
  <c r="N2410"/>
  <c r="O2410" s="1"/>
  <c r="H2411"/>
  <c r="L2411" s="1"/>
  <c r="I2411" l="1"/>
  <c r="G2412"/>
  <c r="J2412" s="1"/>
  <c r="Q2411" l="1"/>
  <c r="R2411" s="1"/>
  <c r="S2411" s="1"/>
  <c r="N2411"/>
  <c r="O2411" s="1"/>
  <c r="P2411" s="1"/>
  <c r="H2412"/>
  <c r="L2412" s="1"/>
  <c r="I2412" l="1"/>
  <c r="G2413"/>
  <c r="J2413" s="1"/>
  <c r="Q2412" l="1"/>
  <c r="N2412"/>
  <c r="H2413"/>
  <c r="L2413" s="1"/>
  <c r="I2413" l="1"/>
  <c r="G2414"/>
  <c r="J2414" s="1"/>
  <c r="Q2413" l="1"/>
  <c r="N2413"/>
  <c r="H2414"/>
  <c r="L2414" s="1"/>
  <c r="I2414" l="1"/>
  <c r="G2415"/>
  <c r="J2415" s="1"/>
  <c r="Q2414" l="1"/>
  <c r="R2414" s="1"/>
  <c r="S2414" s="1"/>
  <c r="N2414"/>
  <c r="O2414" s="1"/>
  <c r="P2414" s="1"/>
  <c r="H2415"/>
  <c r="L2415" s="1"/>
  <c r="I2415" l="1"/>
  <c r="G2416"/>
  <c r="J2416" s="1"/>
  <c r="Q2415" l="1"/>
  <c r="N2415"/>
  <c r="H2416"/>
  <c r="L2416" s="1"/>
  <c r="I2416" l="1"/>
  <c r="G2417"/>
  <c r="J2417" s="1"/>
  <c r="Q2416" l="1"/>
  <c r="N2416"/>
  <c r="H2417"/>
  <c r="L2417" s="1"/>
  <c r="I2417" l="1"/>
  <c r="G2418"/>
  <c r="J2418" s="1"/>
  <c r="Q2417" l="1"/>
  <c r="N2417"/>
  <c r="H2418"/>
  <c r="L2418" s="1"/>
  <c r="I2418" l="1"/>
  <c r="G2419"/>
  <c r="J2419" s="1"/>
  <c r="Q2418" l="1"/>
  <c r="N2418"/>
  <c r="H2419"/>
  <c r="L2419" s="1"/>
  <c r="I2419" l="1"/>
  <c r="G2420"/>
  <c r="J2420" s="1"/>
  <c r="Q2419" l="1"/>
  <c r="N2419"/>
  <c r="H2420"/>
  <c r="L2420" s="1"/>
  <c r="I2420" l="1"/>
  <c r="G2421"/>
  <c r="J2421" s="1"/>
  <c r="Q2420" l="1"/>
  <c r="N2420"/>
  <c r="H2421"/>
  <c r="L2421" s="1"/>
  <c r="I2421" l="1"/>
  <c r="G2422"/>
  <c r="J2422" s="1"/>
  <c r="Q2421" l="1"/>
  <c r="N2421"/>
  <c r="H2422"/>
  <c r="L2422" s="1"/>
  <c r="I2422" l="1"/>
  <c r="G2423"/>
  <c r="J2423" s="1"/>
  <c r="Q2422" l="1"/>
  <c r="N2422"/>
  <c r="H2423"/>
  <c r="L2423" s="1"/>
  <c r="I2423" l="1"/>
  <c r="G2424"/>
  <c r="J2424" s="1"/>
  <c r="Q2423" l="1"/>
  <c r="N2423"/>
  <c r="H2424"/>
  <c r="L2424" s="1"/>
  <c r="I2424" l="1"/>
  <c r="G2425"/>
  <c r="J2425" s="1"/>
  <c r="Q2424" l="1"/>
  <c r="N2424"/>
  <c r="H2425"/>
  <c r="L2425" s="1"/>
  <c r="I2425" l="1"/>
  <c r="G2426"/>
  <c r="J2426" s="1"/>
  <c r="Q2425" l="1"/>
  <c r="N2425"/>
  <c r="H2426"/>
  <c r="L2426" s="1"/>
  <c r="I2426" l="1"/>
  <c r="G2427"/>
  <c r="J2427" s="1"/>
  <c r="Q2426" l="1"/>
  <c r="N2426"/>
  <c r="H2427"/>
  <c r="L2427" s="1"/>
  <c r="I2427" l="1"/>
  <c r="G2428"/>
  <c r="J2428" s="1"/>
  <c r="Q2427" l="1"/>
  <c r="N2427"/>
  <c r="H2428"/>
  <c r="L2428" s="1"/>
  <c r="I2428" l="1"/>
  <c r="G2429"/>
  <c r="J2429" s="1"/>
  <c r="Q2428" l="1"/>
  <c r="N2428"/>
  <c r="H2429"/>
  <c r="L2429" s="1"/>
  <c r="I2429" l="1"/>
  <c r="G2430"/>
  <c r="J2430" s="1"/>
  <c r="Q2429" l="1"/>
  <c r="N2429"/>
  <c r="H2430"/>
  <c r="L2430" s="1"/>
  <c r="I2430" l="1"/>
  <c r="G2431"/>
  <c r="J2431" s="1"/>
  <c r="Q2430" l="1"/>
  <c r="N2430"/>
  <c r="H2431"/>
  <c r="L2431" s="1"/>
  <c r="I2431" l="1"/>
  <c r="G2432"/>
  <c r="J2432" s="1"/>
  <c r="Q2431" l="1"/>
  <c r="N2431"/>
  <c r="H2432"/>
  <c r="L2432" s="1"/>
  <c r="I2432" l="1"/>
  <c r="G2433"/>
  <c r="J2433" s="1"/>
  <c r="Q2432" l="1"/>
  <c r="N2432"/>
  <c r="H2433"/>
  <c r="L2433" s="1"/>
  <c r="I2433" l="1"/>
  <c r="G2434"/>
  <c r="J2434" s="1"/>
  <c r="Q2433" l="1"/>
  <c r="N2433"/>
  <c r="H2434"/>
  <c r="L2434" s="1"/>
  <c r="I2434" l="1"/>
  <c r="G2435"/>
  <c r="J2435" s="1"/>
  <c r="Q2434" l="1"/>
  <c r="N2434"/>
  <c r="H2435"/>
  <c r="L2435" s="1"/>
  <c r="I2435" l="1"/>
  <c r="G2436"/>
  <c r="J2436" s="1"/>
  <c r="Q2435" l="1"/>
  <c r="N2435"/>
  <c r="H2436"/>
  <c r="L2436" s="1"/>
  <c r="I2436" l="1"/>
  <c r="G2437"/>
  <c r="J2437" s="1"/>
  <c r="Q2436" l="1"/>
  <c r="N2436"/>
  <c r="H2437"/>
  <c r="L2437" s="1"/>
  <c r="I2437" l="1"/>
  <c r="G2438"/>
  <c r="J2438" s="1"/>
  <c r="Q2437" l="1"/>
  <c r="N2437"/>
  <c r="H2438"/>
  <c r="L2438" s="1"/>
  <c r="I2438" l="1"/>
  <c r="G2439"/>
  <c r="J2439" s="1"/>
  <c r="Q2438" l="1"/>
  <c r="N2438"/>
  <c r="H2439"/>
  <c r="L2439" s="1"/>
  <c r="I2439" l="1"/>
  <c r="G2440"/>
  <c r="J2440" s="1"/>
  <c r="Q2439" l="1"/>
  <c r="N2439"/>
  <c r="H2440"/>
  <c r="L2440" s="1"/>
  <c r="G2441" l="1"/>
  <c r="J2441" s="1"/>
  <c r="I2440"/>
  <c r="Q2440" l="1"/>
  <c r="R2440" s="1"/>
  <c r="S2440" s="1"/>
  <c r="N2440"/>
  <c r="O2440" s="1"/>
  <c r="P2440" s="1"/>
  <c r="H2441"/>
  <c r="L2441" s="1"/>
  <c r="G2442" l="1"/>
  <c r="J2442" s="1"/>
  <c r="I2441"/>
  <c r="Q2441" l="1"/>
  <c r="R2441" s="1"/>
  <c r="N2441"/>
  <c r="O2441" s="1"/>
  <c r="H2442"/>
  <c r="L2442" s="1"/>
  <c r="I2442" l="1"/>
  <c r="G2443"/>
  <c r="J2443" s="1"/>
  <c r="Q2442" l="1"/>
  <c r="N2442"/>
  <c r="H2443"/>
  <c r="L2443" s="1"/>
  <c r="I2443" l="1"/>
  <c r="G2444"/>
  <c r="J2444" s="1"/>
  <c r="Q2443" l="1"/>
  <c r="N2443"/>
  <c r="H2444"/>
  <c r="L2444" s="1"/>
  <c r="I2444" l="1"/>
  <c r="G2445"/>
  <c r="J2445" s="1"/>
  <c r="Q2444" l="1"/>
  <c r="R2444" s="1"/>
  <c r="N2444"/>
  <c r="O2444" s="1"/>
  <c r="H2445"/>
  <c r="L2445" s="1"/>
  <c r="I2445" l="1"/>
  <c r="G2446"/>
  <c r="J2446" s="1"/>
  <c r="Q2445" l="1"/>
  <c r="N2445"/>
  <c r="H2446"/>
  <c r="L2446" s="1"/>
  <c r="I2446" l="1"/>
  <c r="G2447"/>
  <c r="J2447" s="1"/>
  <c r="Q2446" l="1"/>
  <c r="N2446"/>
  <c r="H2447"/>
  <c r="L2447" s="1"/>
  <c r="I2447" l="1"/>
  <c r="G2448"/>
  <c r="J2448" s="1"/>
  <c r="Q2447" l="1"/>
  <c r="N2447"/>
  <c r="H2448"/>
  <c r="L2448" s="1"/>
  <c r="I2448" l="1"/>
  <c r="G2449"/>
  <c r="J2449" s="1"/>
  <c r="Q2448" l="1"/>
  <c r="N2448"/>
  <c r="H2449"/>
  <c r="L2449" s="1"/>
  <c r="I2449" l="1"/>
  <c r="G2450"/>
  <c r="J2450" s="1"/>
  <c r="Q2449" l="1"/>
  <c r="N2449"/>
  <c r="H2450"/>
  <c r="L2450" s="1"/>
  <c r="I2450" l="1"/>
  <c r="G2451"/>
  <c r="J2451" s="1"/>
  <c r="Q2450" l="1"/>
  <c r="N2450"/>
  <c r="H2451"/>
  <c r="L2451" s="1"/>
  <c r="I2451" l="1"/>
  <c r="G2452"/>
  <c r="J2452" s="1"/>
  <c r="Q2451" l="1"/>
  <c r="N2451"/>
  <c r="H2452"/>
  <c r="L2452" s="1"/>
  <c r="I2452" l="1"/>
  <c r="G2453"/>
  <c r="J2453" s="1"/>
  <c r="Q2452" l="1"/>
  <c r="N2452"/>
  <c r="H2453"/>
  <c r="L2453" s="1"/>
  <c r="I2453" l="1"/>
  <c r="G2454"/>
  <c r="J2454" s="1"/>
  <c r="Q2453" l="1"/>
  <c r="N2453"/>
  <c r="H2454"/>
  <c r="L2454" s="1"/>
  <c r="I2454" l="1"/>
  <c r="G2455"/>
  <c r="J2455" s="1"/>
  <c r="Q2454" l="1"/>
  <c r="N2454"/>
  <c r="H2455"/>
  <c r="L2455" s="1"/>
  <c r="I2455" l="1"/>
  <c r="G2456"/>
  <c r="J2456" s="1"/>
  <c r="Q2455" l="1"/>
  <c r="N2455"/>
  <c r="H2456"/>
  <c r="L2456" s="1"/>
  <c r="I2456" l="1"/>
  <c r="G2457"/>
  <c r="J2457" s="1"/>
  <c r="Q2456" l="1"/>
  <c r="N2456"/>
  <c r="H2457"/>
  <c r="L2457" s="1"/>
  <c r="I2457" l="1"/>
  <c r="G2458"/>
  <c r="J2458" s="1"/>
  <c r="Q2457" l="1"/>
  <c r="N2457"/>
  <c r="H2458"/>
  <c r="L2458" s="1"/>
  <c r="I2458" l="1"/>
  <c r="G2459"/>
  <c r="J2459" s="1"/>
  <c r="Q2458" l="1"/>
  <c r="N2458"/>
  <c r="H2459"/>
  <c r="L2459" s="1"/>
  <c r="I2459" l="1"/>
  <c r="G2460"/>
  <c r="J2460" s="1"/>
  <c r="Q2459" l="1"/>
  <c r="N2459"/>
  <c r="H2460"/>
  <c r="L2460" s="1"/>
  <c r="I2460" l="1"/>
  <c r="G2461"/>
  <c r="J2461" s="1"/>
  <c r="Q2460" l="1"/>
  <c r="N2460"/>
  <c r="H2461"/>
  <c r="L2461" s="1"/>
  <c r="I2461" l="1"/>
  <c r="G2462"/>
  <c r="J2462" s="1"/>
  <c r="Q2461" l="1"/>
  <c r="N2461"/>
  <c r="H2462"/>
  <c r="L2462" s="1"/>
  <c r="I2462" l="1"/>
  <c r="G2463"/>
  <c r="J2463" s="1"/>
  <c r="Q2462" l="1"/>
  <c r="N2462"/>
  <c r="H2463"/>
  <c r="L2463" s="1"/>
  <c r="I2463" l="1"/>
  <c r="G2464"/>
  <c r="J2464" s="1"/>
  <c r="Q2463" l="1"/>
  <c r="N2463"/>
  <c r="H2464"/>
  <c r="L2464" s="1"/>
  <c r="I2464" l="1"/>
  <c r="G2465"/>
  <c r="J2465" s="1"/>
  <c r="Q2464" l="1"/>
  <c r="N2464"/>
  <c r="H2465"/>
  <c r="L2465" s="1"/>
  <c r="I2465" l="1"/>
  <c r="G2466"/>
  <c r="J2466" s="1"/>
  <c r="Q2465" l="1"/>
  <c r="N2465"/>
  <c r="H2466"/>
  <c r="L2466" s="1"/>
  <c r="I2466" l="1"/>
  <c r="G2467"/>
  <c r="J2467" s="1"/>
  <c r="Q2466" l="1"/>
  <c r="N2466"/>
  <c r="H2467"/>
  <c r="L2467" s="1"/>
  <c r="I2467" l="1"/>
  <c r="G2468"/>
  <c r="J2468" s="1"/>
  <c r="Q2467" l="1"/>
  <c r="N2467"/>
  <c r="H2468"/>
  <c r="L2468" s="1"/>
  <c r="G2469" l="1"/>
  <c r="J2469" s="1"/>
  <c r="I2468"/>
  <c r="Q2468" l="1"/>
  <c r="N2468"/>
  <c r="H2469"/>
  <c r="L2469" s="1"/>
  <c r="G2470" l="1"/>
  <c r="J2470" s="1"/>
  <c r="I2469"/>
  <c r="Q2469" l="1"/>
  <c r="N2469"/>
  <c r="H2470"/>
  <c r="L2470" s="1"/>
  <c r="I2470" l="1"/>
  <c r="G2471"/>
  <c r="J2471" s="1"/>
  <c r="Q2470" l="1"/>
  <c r="N2470"/>
  <c r="H2471"/>
  <c r="L2471" s="1"/>
  <c r="I2471" l="1"/>
  <c r="G2472"/>
  <c r="J2472" s="1"/>
  <c r="Q2471" l="1"/>
  <c r="R2471" s="1"/>
  <c r="S2471" s="1"/>
  <c r="N2471"/>
  <c r="O2471" s="1"/>
  <c r="P2471" s="1"/>
  <c r="H2472"/>
  <c r="L2472" s="1"/>
  <c r="I2472" l="1"/>
  <c r="G2473"/>
  <c r="J2473" s="1"/>
  <c r="Q2472" l="1"/>
  <c r="R2472" s="1"/>
  <c r="N2472"/>
  <c r="O2472" s="1"/>
  <c r="H2473"/>
  <c r="L2473" s="1"/>
  <c r="I2473" l="1"/>
  <c r="G2474"/>
  <c r="J2474" s="1"/>
  <c r="Q2473" l="1"/>
  <c r="N2473"/>
  <c r="H2474"/>
  <c r="L2474" s="1"/>
  <c r="I2474" l="1"/>
  <c r="G2475"/>
  <c r="J2475" s="1"/>
  <c r="Q2474" l="1"/>
  <c r="N2474"/>
  <c r="H2475"/>
  <c r="L2475" s="1"/>
  <c r="I2475" l="1"/>
  <c r="G2476"/>
  <c r="J2476" s="1"/>
  <c r="Q2475" l="1"/>
  <c r="R2475" s="1"/>
  <c r="N2475"/>
  <c r="O2475" s="1"/>
  <c r="H2476"/>
  <c r="L2476" s="1"/>
  <c r="I2476" l="1"/>
  <c r="G2477"/>
  <c r="J2477" s="1"/>
  <c r="Q2476" l="1"/>
  <c r="N2476"/>
  <c r="H2477"/>
  <c r="L2477" s="1"/>
  <c r="I2477" l="1"/>
  <c r="G2478"/>
  <c r="J2478" s="1"/>
  <c r="Q2477" l="1"/>
  <c r="N2477"/>
  <c r="H2478"/>
  <c r="L2478" s="1"/>
  <c r="I2478" l="1"/>
  <c r="G2479"/>
  <c r="J2479" s="1"/>
  <c r="Q2478" l="1"/>
  <c r="N2478"/>
  <c r="H2479"/>
  <c r="L2479" s="1"/>
  <c r="I2479" l="1"/>
  <c r="G2480"/>
  <c r="J2480" s="1"/>
  <c r="Q2479" l="1"/>
  <c r="N2479"/>
  <c r="H2480"/>
  <c r="L2480" s="1"/>
  <c r="I2480" l="1"/>
  <c r="G2481"/>
  <c r="J2481" s="1"/>
  <c r="Q2480" l="1"/>
  <c r="N2480"/>
  <c r="H2481"/>
  <c r="L2481" s="1"/>
  <c r="I2481" l="1"/>
  <c r="G2482"/>
  <c r="J2482" s="1"/>
  <c r="Q2481" l="1"/>
  <c r="N2481"/>
  <c r="H2482"/>
  <c r="L2482" s="1"/>
  <c r="I2482" l="1"/>
  <c r="G2483"/>
  <c r="J2483" s="1"/>
  <c r="Q2482" l="1"/>
  <c r="N2482"/>
  <c r="H2483"/>
  <c r="L2483" s="1"/>
  <c r="I2483" l="1"/>
  <c r="G2484"/>
  <c r="J2484" s="1"/>
  <c r="Q2483" l="1"/>
  <c r="N2483"/>
  <c r="H2484"/>
  <c r="L2484" s="1"/>
  <c r="I2484" l="1"/>
  <c r="G2485"/>
  <c r="J2485" s="1"/>
  <c r="Q2484" l="1"/>
  <c r="N2484"/>
  <c r="H2485"/>
  <c r="L2485" s="1"/>
  <c r="I2485" l="1"/>
  <c r="G2486"/>
  <c r="J2486" s="1"/>
  <c r="Q2485" l="1"/>
  <c r="N2485"/>
  <c r="H2486"/>
  <c r="L2486" s="1"/>
  <c r="I2486" l="1"/>
  <c r="G2487"/>
  <c r="J2487" s="1"/>
  <c r="Q2486" l="1"/>
  <c r="N2486"/>
  <c r="H2487"/>
  <c r="L2487" s="1"/>
  <c r="I2487" l="1"/>
  <c r="G2488"/>
  <c r="J2488" s="1"/>
  <c r="Q2487" l="1"/>
  <c r="N2487"/>
  <c r="H2488"/>
  <c r="L2488" s="1"/>
  <c r="I2488" l="1"/>
  <c r="G2489"/>
  <c r="J2489" s="1"/>
  <c r="Q2488" l="1"/>
  <c r="N2488"/>
  <c r="H2489"/>
  <c r="L2489" s="1"/>
  <c r="I2489" l="1"/>
  <c r="G2490"/>
  <c r="J2490" s="1"/>
  <c r="Q2489" l="1"/>
  <c r="N2489"/>
  <c r="H2490"/>
  <c r="L2490" s="1"/>
  <c r="I2490" l="1"/>
  <c r="G2491"/>
  <c r="J2491" s="1"/>
  <c r="Q2490" l="1"/>
  <c r="N2490"/>
  <c r="H2491"/>
  <c r="L2491" s="1"/>
  <c r="I2491" l="1"/>
  <c r="G2492"/>
  <c r="J2492" s="1"/>
  <c r="Q2491" l="1"/>
  <c r="N2491"/>
  <c r="H2492"/>
  <c r="L2492" s="1"/>
  <c r="I2492" l="1"/>
  <c r="G2493"/>
  <c r="J2493" s="1"/>
  <c r="Q2492" l="1"/>
  <c r="N2492"/>
  <c r="H2493"/>
  <c r="L2493" s="1"/>
  <c r="I2493" l="1"/>
  <c r="G2494"/>
  <c r="J2494" s="1"/>
  <c r="Q2493" l="1"/>
  <c r="N2493"/>
  <c r="H2494"/>
  <c r="L2494" s="1"/>
  <c r="I2494" l="1"/>
  <c r="G2495"/>
  <c r="J2495" s="1"/>
  <c r="Q2494" l="1"/>
  <c r="N2494"/>
  <c r="H2495"/>
  <c r="L2495" s="1"/>
  <c r="I2495" l="1"/>
  <c r="G2496"/>
  <c r="J2496" s="1"/>
  <c r="Q2495" l="1"/>
  <c r="N2495"/>
  <c r="H2496"/>
  <c r="L2496" s="1"/>
  <c r="I2496" l="1"/>
  <c r="G2497"/>
  <c r="J2497" s="1"/>
  <c r="Q2496" l="1"/>
  <c r="N2496"/>
  <c r="H2497"/>
  <c r="L2497" s="1"/>
  <c r="I2497" l="1"/>
  <c r="G2498"/>
  <c r="J2498" s="1"/>
  <c r="Q2497" l="1"/>
  <c r="N2497"/>
  <c r="H2498"/>
  <c r="L2498" s="1"/>
  <c r="I2498" l="1"/>
  <c r="G2499"/>
  <c r="J2499" s="1"/>
  <c r="Q2498" l="1"/>
  <c r="N2498"/>
  <c r="H2499"/>
  <c r="L2499" s="1"/>
  <c r="G2500" l="1"/>
  <c r="J2500" s="1"/>
  <c r="I2499"/>
  <c r="Q2499" l="1"/>
  <c r="N2499"/>
  <c r="H2500"/>
  <c r="L2500" s="1"/>
  <c r="G2501" l="1"/>
  <c r="J2501" s="1"/>
  <c r="I2500"/>
  <c r="Q2500" l="1"/>
  <c r="N2500"/>
  <c r="H2501"/>
  <c r="L2501" s="1"/>
  <c r="I2501" l="1"/>
  <c r="G2502"/>
  <c r="J2502" s="1"/>
  <c r="Q2501" l="1"/>
  <c r="N2501"/>
  <c r="H2502"/>
  <c r="L2502" s="1"/>
  <c r="I2502" l="1"/>
  <c r="G2503"/>
  <c r="J2503" s="1"/>
  <c r="Q2502" l="1"/>
  <c r="R2502" s="1"/>
  <c r="N2502"/>
  <c r="O2502" s="1"/>
  <c r="H2503"/>
  <c r="L2503" s="1"/>
  <c r="I2503" l="1"/>
  <c r="G2504"/>
  <c r="J2504" s="1"/>
  <c r="Q2503" l="1"/>
  <c r="R2503" s="1"/>
  <c r="S2503" s="1"/>
  <c r="N2503"/>
  <c r="O2503" s="1"/>
  <c r="P2503" s="1"/>
  <c r="H2504"/>
  <c r="L2504" s="1"/>
  <c r="I2504" l="1"/>
  <c r="G2505"/>
  <c r="J2505" s="1"/>
  <c r="Q2504" l="1"/>
  <c r="N2504"/>
  <c r="H2505"/>
  <c r="L2505" s="1"/>
  <c r="I2505" l="1"/>
  <c r="G2506"/>
  <c r="J2506" s="1"/>
  <c r="Q2505" l="1"/>
  <c r="N2505"/>
  <c r="H2506"/>
  <c r="L2506" s="1"/>
  <c r="I2506" l="1"/>
  <c r="G2507"/>
  <c r="J2507" s="1"/>
  <c r="Q2506" l="1"/>
  <c r="R2506" s="1"/>
  <c r="S2506" s="1"/>
  <c r="N2506"/>
  <c r="O2506" s="1"/>
  <c r="P2506" s="1"/>
  <c r="H2507"/>
  <c r="L2507" s="1"/>
  <c r="I2507" l="1"/>
  <c r="G2508"/>
  <c r="J2508" s="1"/>
  <c r="Q2507" l="1"/>
  <c r="N2507"/>
  <c r="H2508"/>
  <c r="L2508" s="1"/>
  <c r="I2508" l="1"/>
  <c r="G2509"/>
  <c r="J2509" s="1"/>
  <c r="Q2508" l="1"/>
  <c r="N2508"/>
  <c r="H2509"/>
  <c r="L2509" s="1"/>
  <c r="I2509" l="1"/>
  <c r="G2510"/>
  <c r="J2510" s="1"/>
  <c r="Q2509" l="1"/>
  <c r="N2509"/>
  <c r="H2510"/>
  <c r="L2510" s="1"/>
  <c r="I2510" l="1"/>
  <c r="G2511"/>
  <c r="J2511" s="1"/>
  <c r="Q2510" l="1"/>
  <c r="N2510"/>
  <c r="H2511"/>
  <c r="L2511" s="1"/>
  <c r="I2511" l="1"/>
  <c r="G2512"/>
  <c r="J2512" s="1"/>
  <c r="Q2511" l="1"/>
  <c r="N2511"/>
  <c r="H2512"/>
  <c r="L2512" s="1"/>
  <c r="I2512" l="1"/>
  <c r="G2513"/>
  <c r="J2513" s="1"/>
  <c r="Q2512" l="1"/>
  <c r="N2512"/>
  <c r="H2513"/>
  <c r="L2513" s="1"/>
  <c r="I2513" l="1"/>
  <c r="G2514"/>
  <c r="J2514" s="1"/>
  <c r="Q2513" l="1"/>
  <c r="N2513"/>
  <c r="H2514"/>
  <c r="L2514" s="1"/>
  <c r="I2514" l="1"/>
  <c r="G2515"/>
  <c r="J2515" s="1"/>
  <c r="Q2514" l="1"/>
  <c r="N2514"/>
  <c r="H2515"/>
  <c r="L2515" s="1"/>
  <c r="I2515" l="1"/>
  <c r="G2516"/>
  <c r="J2516" s="1"/>
  <c r="Q2515" l="1"/>
  <c r="N2515"/>
  <c r="H2516"/>
  <c r="L2516" s="1"/>
  <c r="I2516" l="1"/>
  <c r="G2517"/>
  <c r="J2517" s="1"/>
  <c r="Q2516" l="1"/>
  <c r="N2516"/>
  <c r="H2517"/>
  <c r="L2517" s="1"/>
  <c r="I2517" l="1"/>
  <c r="G2518"/>
  <c r="J2518" s="1"/>
  <c r="Q2517" l="1"/>
  <c r="N2517"/>
  <c r="H2518"/>
  <c r="L2518" s="1"/>
  <c r="I2518" l="1"/>
  <c r="G2519"/>
  <c r="J2519" s="1"/>
  <c r="Q2518" l="1"/>
  <c r="N2518"/>
  <c r="H2519"/>
  <c r="L2519" s="1"/>
  <c r="I2519" l="1"/>
  <c r="G2520"/>
  <c r="J2520" s="1"/>
  <c r="Q2519" l="1"/>
  <c r="N2519"/>
  <c r="H2520"/>
  <c r="L2520" s="1"/>
  <c r="I2520" l="1"/>
  <c r="G2521"/>
  <c r="J2521" s="1"/>
  <c r="Q2520" l="1"/>
  <c r="N2520"/>
  <c r="H2521"/>
  <c r="L2521" s="1"/>
  <c r="I2521" l="1"/>
  <c r="G2522"/>
  <c r="J2522" s="1"/>
  <c r="Q2521" l="1"/>
  <c r="N2521"/>
  <c r="H2522"/>
  <c r="L2522" s="1"/>
  <c r="I2522" l="1"/>
  <c r="G2523"/>
  <c r="J2523" s="1"/>
  <c r="Q2522" l="1"/>
  <c r="N2522"/>
  <c r="H2523"/>
  <c r="L2523" s="1"/>
  <c r="I2523" l="1"/>
  <c r="G2524"/>
  <c r="J2524" s="1"/>
  <c r="Q2523" l="1"/>
  <c r="N2523"/>
  <c r="H2524"/>
  <c r="L2524" s="1"/>
  <c r="I2524" l="1"/>
  <c r="G2525"/>
  <c r="J2525" s="1"/>
  <c r="Q2524" l="1"/>
  <c r="N2524"/>
  <c r="H2525"/>
  <c r="L2525" s="1"/>
  <c r="I2525" l="1"/>
  <c r="G2526"/>
  <c r="J2526" s="1"/>
  <c r="Q2525" l="1"/>
  <c r="N2525"/>
  <c r="H2526"/>
  <c r="L2526" s="1"/>
  <c r="I2526" l="1"/>
  <c r="G2527"/>
  <c r="J2527" s="1"/>
  <c r="Q2526" l="1"/>
  <c r="N2526"/>
  <c r="H2527"/>
  <c r="L2527" s="1"/>
  <c r="I2527" l="1"/>
  <c r="G2528"/>
  <c r="J2528" s="1"/>
  <c r="Q2527" l="1"/>
  <c r="N2527"/>
  <c r="H2528"/>
  <c r="L2528" s="1"/>
  <c r="I2528" l="1"/>
  <c r="G2529"/>
  <c r="J2529" s="1"/>
  <c r="Q2528" l="1"/>
  <c r="N2528"/>
  <c r="H2529"/>
  <c r="L2529" s="1"/>
  <c r="G2530" l="1"/>
  <c r="J2530" s="1"/>
  <c r="I2529"/>
  <c r="Q2529" l="1"/>
  <c r="N2529"/>
  <c r="H2530"/>
  <c r="L2530" s="1"/>
  <c r="G2531" l="1"/>
  <c r="J2531" s="1"/>
  <c r="I2530"/>
  <c r="Q2530" l="1"/>
  <c r="R2530" s="1"/>
  <c r="S2530" s="1"/>
  <c r="N2530"/>
  <c r="O2530" s="1"/>
  <c r="P2530" s="1"/>
  <c r="H2531"/>
  <c r="L2531" s="1"/>
  <c r="I2531" l="1"/>
  <c r="G2532"/>
  <c r="J2532" s="1"/>
  <c r="Q2531" l="1"/>
  <c r="R2531" s="1"/>
  <c r="N2531"/>
  <c r="O2531" s="1"/>
  <c r="H2532"/>
  <c r="L2532" s="1"/>
  <c r="I2532" l="1"/>
  <c r="G2533"/>
  <c r="J2533" s="1"/>
  <c r="Q2532" l="1"/>
  <c r="N2532"/>
  <c r="H2533"/>
  <c r="L2533" s="1"/>
  <c r="I2533" l="1"/>
  <c r="G2534"/>
  <c r="J2534" s="1"/>
  <c r="Q2533" l="1"/>
  <c r="N2533"/>
  <c r="H2534"/>
  <c r="L2534" s="1"/>
  <c r="I2534" l="1"/>
  <c r="G2535"/>
  <c r="J2535" s="1"/>
  <c r="Q2534" l="1"/>
  <c r="R2534" s="1"/>
  <c r="N2534"/>
  <c r="O2534" s="1"/>
  <c r="H2535"/>
  <c r="L2535" s="1"/>
  <c r="I2535" l="1"/>
  <c r="G2536"/>
  <c r="J2536" s="1"/>
  <c r="Q2535" l="1"/>
  <c r="N2535"/>
  <c r="H2536"/>
  <c r="L2536" s="1"/>
  <c r="I2536" l="1"/>
  <c r="G2537"/>
  <c r="J2537" s="1"/>
  <c r="Q2536" l="1"/>
  <c r="N2536"/>
  <c r="H2537"/>
  <c r="L2537" s="1"/>
  <c r="I2537" l="1"/>
  <c r="G2538"/>
  <c r="J2538" s="1"/>
  <c r="Q2537" l="1"/>
  <c r="N2537"/>
  <c r="H2538"/>
  <c r="L2538" s="1"/>
  <c r="I2538" l="1"/>
  <c r="G2539"/>
  <c r="J2539" s="1"/>
  <c r="Q2538" l="1"/>
  <c r="N2538"/>
  <c r="H2539"/>
  <c r="L2539" s="1"/>
  <c r="I2539" l="1"/>
  <c r="G2540"/>
  <c r="J2540" s="1"/>
  <c r="Q2539" l="1"/>
  <c r="N2539"/>
  <c r="H2540"/>
  <c r="L2540" s="1"/>
  <c r="I2540" l="1"/>
  <c r="G2541"/>
  <c r="J2541" s="1"/>
  <c r="Q2540" l="1"/>
  <c r="N2540"/>
  <c r="H2541"/>
  <c r="L2541" s="1"/>
  <c r="I2541" l="1"/>
  <c r="G2542"/>
  <c r="J2542" s="1"/>
  <c r="Q2541" l="1"/>
  <c r="N2541"/>
  <c r="H2542"/>
  <c r="L2542" s="1"/>
  <c r="I2542" l="1"/>
  <c r="G2543"/>
  <c r="J2543" s="1"/>
  <c r="Q2542" l="1"/>
  <c r="N2542"/>
  <c r="H2543"/>
  <c r="L2543" s="1"/>
  <c r="I2543" l="1"/>
  <c r="G2544"/>
  <c r="J2544" s="1"/>
  <c r="Q2543" l="1"/>
  <c r="N2543"/>
  <c r="H2544"/>
  <c r="L2544" s="1"/>
  <c r="I2544" l="1"/>
  <c r="G2545"/>
  <c r="J2545" s="1"/>
  <c r="Q2544" l="1"/>
  <c r="N2544"/>
  <c r="H2545"/>
  <c r="L2545" s="1"/>
  <c r="I2545" l="1"/>
  <c r="G2546"/>
  <c r="J2546" s="1"/>
  <c r="Q2545" l="1"/>
  <c r="N2545"/>
  <c r="H2546"/>
  <c r="L2546" s="1"/>
  <c r="I2546" l="1"/>
  <c r="G2547"/>
  <c r="J2547" s="1"/>
  <c r="Q2546" l="1"/>
  <c r="N2546"/>
  <c r="H2547"/>
  <c r="L2547" s="1"/>
  <c r="I2547" l="1"/>
  <c r="G2548"/>
  <c r="J2548" s="1"/>
  <c r="Q2547" l="1"/>
  <c r="N2547"/>
  <c r="H2548"/>
  <c r="L2548" s="1"/>
  <c r="I2548" l="1"/>
  <c r="G2549"/>
  <c r="J2549" s="1"/>
  <c r="Q2548" l="1"/>
  <c r="N2548"/>
  <c r="H2549"/>
  <c r="L2549" s="1"/>
  <c r="I2549" l="1"/>
  <c r="G2550"/>
  <c r="J2550" s="1"/>
  <c r="Q2549" l="1"/>
  <c r="N2549"/>
  <c r="H2550"/>
  <c r="L2550" s="1"/>
  <c r="I2550" l="1"/>
  <c r="G2551"/>
  <c r="J2551" s="1"/>
  <c r="Q2550" l="1"/>
  <c r="N2550"/>
  <c r="H2551"/>
  <c r="L2551" s="1"/>
  <c r="I2551" l="1"/>
  <c r="G2552"/>
  <c r="J2552" s="1"/>
  <c r="Q2551" l="1"/>
  <c r="N2551"/>
  <c r="H2552"/>
  <c r="L2552" s="1"/>
  <c r="I2552" l="1"/>
  <c r="G2553"/>
  <c r="J2553" s="1"/>
  <c r="Q2552" l="1"/>
  <c r="N2552"/>
  <c r="H2553"/>
  <c r="L2553" s="1"/>
  <c r="I2553" l="1"/>
  <c r="G2554"/>
  <c r="J2554" s="1"/>
  <c r="Q2553" l="1"/>
  <c r="N2553"/>
  <c r="H2554"/>
  <c r="L2554" s="1"/>
  <c r="I2554" l="1"/>
  <c r="G2555"/>
  <c r="J2555" s="1"/>
  <c r="Q2554" l="1"/>
  <c r="N2554"/>
  <c r="H2555"/>
  <c r="L2555" s="1"/>
  <c r="I2555" l="1"/>
  <c r="G2556"/>
  <c r="J2556" s="1"/>
  <c r="Q2555" l="1"/>
  <c r="N2555"/>
  <c r="H2556"/>
  <c r="L2556" s="1"/>
  <c r="I2556" l="1"/>
  <c r="G2557"/>
  <c r="J2557" s="1"/>
  <c r="Q2556" l="1"/>
  <c r="N2556"/>
  <c r="H2557"/>
  <c r="L2557" s="1"/>
  <c r="I2557" l="1"/>
  <c r="G2558"/>
  <c r="J2558" s="1"/>
  <c r="Q2557" l="1"/>
  <c r="N2557"/>
  <c r="H2558"/>
  <c r="L2558" s="1"/>
  <c r="I2558" l="1"/>
  <c r="G2559"/>
  <c r="J2559" s="1"/>
  <c r="Q2558" l="1"/>
  <c r="N2558"/>
  <c r="H2559"/>
  <c r="L2559" s="1"/>
  <c r="I2559" l="1"/>
  <c r="G2560"/>
  <c r="J2560" s="1"/>
  <c r="Q2559" l="1"/>
  <c r="N2559"/>
  <c r="H2560"/>
  <c r="L2560" s="1"/>
  <c r="G2561" l="1"/>
  <c r="J2561" s="1"/>
  <c r="I2560"/>
  <c r="Q2560" l="1"/>
  <c r="N2560"/>
  <c r="H2561"/>
  <c r="L2561" s="1"/>
  <c r="G2562" l="1"/>
  <c r="J2562" s="1"/>
  <c r="I2561"/>
  <c r="Q2561" l="1"/>
  <c r="R2561" s="1"/>
  <c r="S2561" s="1"/>
  <c r="N2561"/>
  <c r="O2561" s="1"/>
  <c r="P2561" s="1"/>
  <c r="H2562"/>
  <c r="L2562" s="1"/>
  <c r="I2562" l="1"/>
  <c r="G2563"/>
  <c r="J2563" s="1"/>
  <c r="Q2562" l="1"/>
  <c r="R2562" s="1"/>
  <c r="N2562"/>
  <c r="O2562" s="1"/>
  <c r="H2563"/>
  <c r="L2563" s="1"/>
  <c r="I2563" l="1"/>
  <c r="G2564"/>
  <c r="J2564" s="1"/>
  <c r="Q2563" l="1"/>
  <c r="N2563"/>
  <c r="H2564"/>
  <c r="L2564" s="1"/>
  <c r="I2564" l="1"/>
  <c r="G2565"/>
  <c r="J2565" s="1"/>
  <c r="Q2564" l="1"/>
  <c r="N2564"/>
  <c r="H2565"/>
  <c r="L2565" s="1"/>
  <c r="I2565" l="1"/>
  <c r="G2566"/>
  <c r="J2566" s="1"/>
  <c r="Q2565" l="1"/>
  <c r="R2565" s="1"/>
  <c r="N2565"/>
  <c r="O2565" s="1"/>
  <c r="H2566"/>
  <c r="L2566" s="1"/>
  <c r="I2566" l="1"/>
  <c r="G2567"/>
  <c r="J2567" s="1"/>
  <c r="Q2566" l="1"/>
  <c r="N2566"/>
  <c r="H2567"/>
  <c r="L2567" s="1"/>
  <c r="I2567" l="1"/>
  <c r="G2568"/>
  <c r="J2568" s="1"/>
  <c r="Q2567" l="1"/>
  <c r="N2567"/>
  <c r="H2568"/>
  <c r="L2568" s="1"/>
  <c r="I2568" l="1"/>
  <c r="G2569"/>
  <c r="J2569" s="1"/>
  <c r="Q2568" l="1"/>
  <c r="N2568"/>
  <c r="H2569"/>
  <c r="L2569" s="1"/>
  <c r="I2569" l="1"/>
  <c r="G2570"/>
  <c r="J2570" s="1"/>
  <c r="Q2569" l="1"/>
  <c r="N2569"/>
  <c r="H2570"/>
  <c r="L2570" s="1"/>
  <c r="I2570" l="1"/>
  <c r="G2571"/>
  <c r="J2571" s="1"/>
  <c r="Q2570" l="1"/>
  <c r="N2570"/>
  <c r="H2571"/>
  <c r="L2571" s="1"/>
  <c r="I2571" l="1"/>
  <c r="G2572"/>
  <c r="J2572" s="1"/>
  <c r="Q2571" l="1"/>
  <c r="N2571"/>
  <c r="H2572"/>
  <c r="L2572" s="1"/>
  <c r="I2572" l="1"/>
  <c r="G2573"/>
  <c r="J2573" s="1"/>
  <c r="Q2572" l="1"/>
  <c r="N2572"/>
  <c r="H2573"/>
  <c r="L2573" s="1"/>
  <c r="I2573" l="1"/>
  <c r="G2574"/>
  <c r="J2574" s="1"/>
  <c r="Q2573" l="1"/>
  <c r="N2573"/>
  <c r="H2574"/>
  <c r="L2574" s="1"/>
  <c r="I2574" l="1"/>
  <c r="G2575"/>
  <c r="J2575" s="1"/>
  <c r="Q2574" l="1"/>
  <c r="N2574"/>
  <c r="H2575"/>
  <c r="L2575" s="1"/>
  <c r="I2575" l="1"/>
  <c r="G2576"/>
  <c r="J2576" s="1"/>
  <c r="Q2575" l="1"/>
  <c r="N2575"/>
  <c r="H2576"/>
  <c r="L2576" s="1"/>
  <c r="I2576" l="1"/>
  <c r="G2577"/>
  <c r="J2577" s="1"/>
  <c r="Q2576" l="1"/>
  <c r="N2576"/>
  <c r="H2577"/>
  <c r="L2577" s="1"/>
  <c r="I2577" l="1"/>
  <c r="G2578"/>
  <c r="J2578" s="1"/>
  <c r="Q2577" l="1"/>
  <c r="N2577"/>
  <c r="H2578"/>
  <c r="L2578" s="1"/>
  <c r="I2578" l="1"/>
  <c r="G2579"/>
  <c r="J2579" s="1"/>
  <c r="Q2578" l="1"/>
  <c r="N2578"/>
  <c r="H2579"/>
  <c r="L2579" s="1"/>
  <c r="I2579" l="1"/>
  <c r="G2580"/>
  <c r="J2580" s="1"/>
  <c r="Q2579" l="1"/>
  <c r="N2579"/>
  <c r="H2580"/>
  <c r="L2580" s="1"/>
  <c r="I2580" l="1"/>
  <c r="G2581"/>
  <c r="J2581" s="1"/>
  <c r="Q2580" l="1"/>
  <c r="N2580"/>
  <c r="H2581"/>
  <c r="L2581" s="1"/>
  <c r="I2581" l="1"/>
  <c r="G2582"/>
  <c r="J2582" s="1"/>
  <c r="Q2581" l="1"/>
  <c r="N2581"/>
  <c r="H2582"/>
  <c r="L2582" s="1"/>
  <c r="I2582" l="1"/>
  <c r="G2583"/>
  <c r="J2583" s="1"/>
  <c r="Q2582" l="1"/>
  <c r="N2582"/>
  <c r="H2583"/>
  <c r="L2583" s="1"/>
  <c r="I2583" l="1"/>
  <c r="G2584"/>
  <c r="J2584" s="1"/>
  <c r="Q2583" l="1"/>
  <c r="N2583"/>
  <c r="H2584"/>
  <c r="L2584" s="1"/>
  <c r="I2584" l="1"/>
  <c r="G2585"/>
  <c r="J2585" s="1"/>
  <c r="Q2584" l="1"/>
  <c r="N2584"/>
  <c r="H2585"/>
  <c r="L2585" s="1"/>
  <c r="I2585" l="1"/>
  <c r="G2586"/>
  <c r="J2586" s="1"/>
  <c r="Q2585" l="1"/>
  <c r="N2585"/>
  <c r="H2586"/>
  <c r="L2586" s="1"/>
  <c r="I2586" l="1"/>
  <c r="G2587"/>
  <c r="J2587" s="1"/>
  <c r="Q2586" l="1"/>
  <c r="N2586"/>
  <c r="H2587"/>
  <c r="L2587" s="1"/>
  <c r="I2587" l="1"/>
  <c r="G2588"/>
  <c r="J2588" s="1"/>
  <c r="Q2587" l="1"/>
  <c r="N2587"/>
  <c r="H2588"/>
  <c r="L2588" s="1"/>
  <c r="I2588" l="1"/>
  <c r="G2589"/>
  <c r="J2589" s="1"/>
  <c r="Q2588" l="1"/>
  <c r="N2588"/>
  <c r="H2589"/>
  <c r="L2589" s="1"/>
  <c r="I2589" l="1"/>
  <c r="G2590"/>
  <c r="J2590" s="1"/>
  <c r="Q2589" l="1"/>
  <c r="N2589"/>
  <c r="H2590"/>
  <c r="L2590" s="1"/>
  <c r="G2591" l="1"/>
  <c r="J2591" s="1"/>
  <c r="I2590"/>
  <c r="Q2590" l="1"/>
  <c r="N2590"/>
  <c r="H2591"/>
  <c r="L2591" s="1"/>
  <c r="G2592" l="1"/>
  <c r="J2592" s="1"/>
  <c r="I2591"/>
  <c r="Q2591" l="1"/>
  <c r="R2591" s="1"/>
  <c r="N2591"/>
  <c r="O2591" s="1"/>
  <c r="H2592"/>
  <c r="L2592" s="1"/>
  <c r="I2592" l="1"/>
  <c r="G2593"/>
  <c r="J2593" s="1"/>
  <c r="Q2592" l="1"/>
  <c r="R2592" s="1"/>
  <c r="S2592" s="1"/>
  <c r="N2592"/>
  <c r="O2592" s="1"/>
  <c r="P2592" s="1"/>
  <c r="H2593"/>
  <c r="L2593" s="1"/>
  <c r="I2593" l="1"/>
  <c r="G2594"/>
  <c r="J2594" s="1"/>
  <c r="Q2593" l="1"/>
  <c r="N2593"/>
  <c r="H2594"/>
  <c r="L2594" s="1"/>
  <c r="I2594" l="1"/>
  <c r="G2595"/>
  <c r="J2595" s="1"/>
  <c r="Q2594" l="1"/>
  <c r="N2594"/>
  <c r="H2595"/>
  <c r="L2595" s="1"/>
  <c r="I2595" l="1"/>
  <c r="G2596"/>
  <c r="J2596" s="1"/>
  <c r="Q2595" l="1"/>
  <c r="R2595" s="1"/>
  <c r="S2595" s="1"/>
  <c r="N2595"/>
  <c r="O2595" s="1"/>
  <c r="P2595" s="1"/>
  <c r="H2596"/>
  <c r="L2596" s="1"/>
  <c r="I2596" l="1"/>
  <c r="G2597"/>
  <c r="J2597" s="1"/>
  <c r="Q2596" l="1"/>
  <c r="N2596"/>
  <c r="H2597"/>
  <c r="L2597" s="1"/>
  <c r="I2597" l="1"/>
  <c r="G2598"/>
  <c r="J2598" s="1"/>
  <c r="Q2597" l="1"/>
  <c r="N2597"/>
  <c r="H2598"/>
  <c r="L2598" s="1"/>
  <c r="I2598" l="1"/>
  <c r="G2599"/>
  <c r="J2599" s="1"/>
  <c r="Q2598" l="1"/>
  <c r="N2598"/>
  <c r="H2599"/>
  <c r="L2599" s="1"/>
  <c r="I2599" l="1"/>
  <c r="G2600"/>
  <c r="J2600" s="1"/>
  <c r="Q2599" l="1"/>
  <c r="N2599"/>
  <c r="H2600"/>
  <c r="L2600" s="1"/>
  <c r="I2600" l="1"/>
  <c r="G2601"/>
  <c r="J2601" s="1"/>
  <c r="Q2600" l="1"/>
  <c r="N2600"/>
  <c r="H2601"/>
  <c r="L2601" s="1"/>
  <c r="I2601" l="1"/>
  <c r="G2602"/>
  <c r="J2602" s="1"/>
  <c r="Q2601" l="1"/>
  <c r="N2601"/>
  <c r="H2602"/>
  <c r="L2602" s="1"/>
  <c r="I2602" l="1"/>
  <c r="G2603"/>
  <c r="J2603" s="1"/>
  <c r="Q2602" l="1"/>
  <c r="N2602"/>
  <c r="H2603"/>
  <c r="L2603" s="1"/>
  <c r="I2603" l="1"/>
  <c r="G2604"/>
  <c r="J2604" s="1"/>
  <c r="Q2603" l="1"/>
  <c r="N2603"/>
  <c r="H2604"/>
  <c r="L2604" s="1"/>
  <c r="I2604" l="1"/>
  <c r="G2605"/>
  <c r="J2605" s="1"/>
  <c r="Q2604" l="1"/>
  <c r="N2604"/>
  <c r="H2605"/>
  <c r="L2605" s="1"/>
  <c r="I2605" l="1"/>
  <c r="G2606"/>
  <c r="J2606" s="1"/>
  <c r="Q2605" l="1"/>
  <c r="N2605"/>
  <c r="H2606"/>
  <c r="L2606" s="1"/>
  <c r="I2606" l="1"/>
  <c r="G2607"/>
  <c r="J2607" s="1"/>
  <c r="Q2606" l="1"/>
  <c r="N2606"/>
  <c r="H2607"/>
  <c r="L2607" s="1"/>
  <c r="I2607" l="1"/>
  <c r="G2608"/>
  <c r="J2608" s="1"/>
  <c r="Q2607" l="1"/>
  <c r="N2607"/>
  <c r="H2608"/>
  <c r="L2608" s="1"/>
  <c r="I2608" l="1"/>
  <c r="G2609"/>
  <c r="J2609" s="1"/>
  <c r="Q2608" l="1"/>
  <c r="N2608"/>
  <c r="H2609"/>
  <c r="L2609" s="1"/>
  <c r="I2609" l="1"/>
  <c r="G2610"/>
  <c r="J2610" s="1"/>
  <c r="Q2609" l="1"/>
  <c r="N2609"/>
  <c r="H2610"/>
  <c r="L2610" s="1"/>
  <c r="I2610" l="1"/>
  <c r="G2611"/>
  <c r="J2611" s="1"/>
  <c r="Q2610" l="1"/>
  <c r="N2610"/>
  <c r="H2611"/>
  <c r="L2611" s="1"/>
  <c r="I2611" l="1"/>
  <c r="G2612"/>
  <c r="J2612" s="1"/>
  <c r="Q2611" l="1"/>
  <c r="N2611"/>
  <c r="H2612"/>
  <c r="L2612" s="1"/>
  <c r="I2612" l="1"/>
  <c r="G2613"/>
  <c r="J2613" s="1"/>
  <c r="Q2612" l="1"/>
  <c r="N2612"/>
  <c r="H2613"/>
  <c r="L2613" s="1"/>
  <c r="I2613" l="1"/>
  <c r="G2614"/>
  <c r="J2614" s="1"/>
  <c r="Q2613" l="1"/>
  <c r="N2613"/>
  <c r="H2614"/>
  <c r="L2614" s="1"/>
  <c r="I2614" l="1"/>
  <c r="G2615"/>
  <c r="J2615" s="1"/>
  <c r="Q2614" l="1"/>
  <c r="N2614"/>
  <c r="H2615"/>
  <c r="L2615" s="1"/>
  <c r="I2615" l="1"/>
  <c r="G2616"/>
  <c r="J2616" s="1"/>
  <c r="Q2615" l="1"/>
  <c r="N2615"/>
  <c r="H2616"/>
  <c r="L2616" s="1"/>
  <c r="I2616" l="1"/>
  <c r="G2617"/>
  <c r="J2617" s="1"/>
  <c r="Q2616" l="1"/>
  <c r="N2616"/>
  <c r="H2617"/>
  <c r="L2617" s="1"/>
  <c r="I2617" l="1"/>
  <c r="G2618"/>
  <c r="J2618" s="1"/>
  <c r="Q2617" l="1"/>
  <c r="N2617"/>
  <c r="H2618"/>
  <c r="L2618" s="1"/>
  <c r="I2618" l="1"/>
  <c r="G2619"/>
  <c r="J2619" s="1"/>
  <c r="Q2618" l="1"/>
  <c r="N2618"/>
  <c r="H2619"/>
  <c r="L2619" s="1"/>
  <c r="I2619" l="1"/>
  <c r="G2620"/>
  <c r="J2620" s="1"/>
  <c r="Q2619" l="1"/>
  <c r="N2619"/>
  <c r="H2620"/>
  <c r="L2620" s="1"/>
  <c r="I2620" l="1"/>
  <c r="G2621"/>
  <c r="J2621" s="1"/>
  <c r="Q2620" l="1"/>
  <c r="N2620"/>
  <c r="H2621"/>
  <c r="L2621" s="1"/>
  <c r="G2622" l="1"/>
  <c r="J2622" s="1"/>
  <c r="I2621"/>
  <c r="Q2621" l="1"/>
  <c r="N2621"/>
  <c r="H2622"/>
  <c r="L2622" s="1"/>
  <c r="G2623" l="1"/>
  <c r="J2623" s="1"/>
  <c r="I2622"/>
  <c r="Q2622" l="1"/>
  <c r="R2622" s="1"/>
  <c r="S2622" s="1"/>
  <c r="N2622"/>
  <c r="O2622" s="1"/>
  <c r="P2622" s="1"/>
  <c r="H2623"/>
  <c r="L2623" s="1"/>
  <c r="I2623" l="1"/>
  <c r="G2624"/>
  <c r="J2624" s="1"/>
  <c r="Q2623" l="1"/>
  <c r="R2623" s="1"/>
  <c r="N2623"/>
  <c r="O2623" s="1"/>
  <c r="H2624"/>
  <c r="L2624" s="1"/>
  <c r="I2624" l="1"/>
  <c r="G2625"/>
  <c r="J2625" s="1"/>
  <c r="Q2624" l="1"/>
  <c r="N2624"/>
  <c r="H2625"/>
  <c r="L2625" s="1"/>
  <c r="I2625" l="1"/>
  <c r="G2626"/>
  <c r="J2626" s="1"/>
  <c r="Q2625" l="1"/>
  <c r="N2625"/>
  <c r="H2626"/>
  <c r="L2626" s="1"/>
  <c r="I2626" l="1"/>
  <c r="G2627"/>
  <c r="J2627" s="1"/>
  <c r="Q2626" l="1"/>
  <c r="R2626" s="1"/>
  <c r="N2626"/>
  <c r="O2626" s="1"/>
  <c r="H2627"/>
  <c r="L2627" s="1"/>
  <c r="I2627" l="1"/>
  <c r="G2628"/>
  <c r="J2628" s="1"/>
  <c r="Q2627" l="1"/>
  <c r="N2627"/>
  <c r="H2628"/>
  <c r="L2628" s="1"/>
  <c r="I2628" l="1"/>
  <c r="G2629"/>
  <c r="J2629" s="1"/>
  <c r="Q2628" l="1"/>
  <c r="N2628"/>
  <c r="H2629"/>
  <c r="L2629" s="1"/>
  <c r="I2629" l="1"/>
  <c r="G2630"/>
  <c r="J2630" s="1"/>
  <c r="Q2629" l="1"/>
  <c r="N2629"/>
  <c r="H2630"/>
  <c r="L2630" s="1"/>
  <c r="I2630" l="1"/>
  <c r="G2631"/>
  <c r="J2631" s="1"/>
  <c r="Q2630" l="1"/>
  <c r="N2630"/>
  <c r="H2631"/>
  <c r="L2631" s="1"/>
  <c r="I2631" l="1"/>
  <c r="G2632"/>
  <c r="J2632" s="1"/>
  <c r="Q2631" l="1"/>
  <c r="N2631"/>
  <c r="H2632"/>
  <c r="L2632" s="1"/>
  <c r="I2632" l="1"/>
  <c r="G2633"/>
  <c r="J2633" s="1"/>
  <c r="Q2632" l="1"/>
  <c r="N2632"/>
  <c r="H2633"/>
  <c r="L2633" s="1"/>
  <c r="I2633" l="1"/>
  <c r="G2634"/>
  <c r="J2634" s="1"/>
  <c r="Q2633" l="1"/>
  <c r="N2633"/>
  <c r="H2634"/>
  <c r="L2634" s="1"/>
  <c r="I2634" l="1"/>
  <c r="G2635"/>
  <c r="J2635" s="1"/>
  <c r="Q2634" l="1"/>
  <c r="N2634"/>
  <c r="H2635"/>
  <c r="L2635" s="1"/>
  <c r="I2635" l="1"/>
  <c r="G2636"/>
  <c r="J2636" s="1"/>
  <c r="Q2635" l="1"/>
  <c r="N2635"/>
  <c r="H2636"/>
  <c r="L2636" s="1"/>
  <c r="I2636" l="1"/>
  <c r="G2637"/>
  <c r="J2637" s="1"/>
  <c r="Q2636" l="1"/>
  <c r="N2636"/>
  <c r="H2637"/>
  <c r="L2637" s="1"/>
  <c r="I2637" l="1"/>
  <c r="G2638"/>
  <c r="J2638" s="1"/>
  <c r="Q2637" l="1"/>
  <c r="N2637"/>
  <c r="H2638"/>
  <c r="L2638" s="1"/>
  <c r="I2638" l="1"/>
  <c r="G2639"/>
  <c r="J2639" s="1"/>
  <c r="Q2638" l="1"/>
  <c r="N2638"/>
  <c r="H2639"/>
  <c r="L2639" s="1"/>
  <c r="I2639" l="1"/>
  <c r="G2640"/>
  <c r="J2640" s="1"/>
  <c r="Q2639" l="1"/>
  <c r="N2639"/>
  <c r="H2640"/>
  <c r="L2640" s="1"/>
  <c r="I2640" l="1"/>
  <c r="G2641"/>
  <c r="J2641" s="1"/>
  <c r="Q2640" l="1"/>
  <c r="N2640"/>
  <c r="H2641"/>
  <c r="L2641" s="1"/>
  <c r="I2641" l="1"/>
  <c r="G2642"/>
  <c r="J2642" s="1"/>
  <c r="Q2641" l="1"/>
  <c r="N2641"/>
  <c r="H2642"/>
  <c r="L2642" s="1"/>
  <c r="I2642" l="1"/>
  <c r="G2643"/>
  <c r="J2643" s="1"/>
  <c r="Q2642" l="1"/>
  <c r="N2642"/>
  <c r="H2643"/>
  <c r="L2643" s="1"/>
  <c r="I2643" l="1"/>
  <c r="G2644"/>
  <c r="J2644" s="1"/>
  <c r="Q2643" l="1"/>
  <c r="N2643"/>
  <c r="H2644"/>
  <c r="L2644" s="1"/>
  <c r="I2644" l="1"/>
  <c r="G2645"/>
  <c r="J2645" s="1"/>
  <c r="Q2644" l="1"/>
  <c r="N2644"/>
  <c r="H2645"/>
  <c r="L2645" s="1"/>
  <c r="I2645" l="1"/>
  <c r="G2646"/>
  <c r="J2646" s="1"/>
  <c r="Q2645" l="1"/>
  <c r="N2645"/>
  <c r="H2646"/>
  <c r="L2646" s="1"/>
  <c r="I2646" l="1"/>
  <c r="G2647"/>
  <c r="J2647" s="1"/>
  <c r="Q2646" l="1"/>
  <c r="N2646"/>
  <c r="H2647"/>
  <c r="L2647" s="1"/>
  <c r="I2647" l="1"/>
  <c r="G2648"/>
  <c r="J2648" s="1"/>
  <c r="Q2647" l="1"/>
  <c r="N2647"/>
  <c r="H2648"/>
  <c r="L2648" s="1"/>
  <c r="I2648" l="1"/>
  <c r="G2649"/>
  <c r="J2649" s="1"/>
  <c r="Q2648" l="1"/>
  <c r="N2648"/>
  <c r="H2649"/>
  <c r="L2649" s="1"/>
  <c r="I2649" l="1"/>
  <c r="G2650"/>
  <c r="J2650" s="1"/>
  <c r="Q2649" l="1"/>
  <c r="N2649"/>
  <c r="H2650"/>
  <c r="L2650" s="1"/>
  <c r="I2650" l="1"/>
  <c r="G2651"/>
  <c r="J2651" s="1"/>
  <c r="Q2650" l="1"/>
  <c r="N2650"/>
  <c r="H2651"/>
  <c r="L2651" s="1"/>
  <c r="I2651" l="1"/>
  <c r="G2652"/>
  <c r="J2652" s="1"/>
  <c r="Q2651" l="1"/>
  <c r="N2651"/>
  <c r="H2652"/>
  <c r="L2652" s="1"/>
  <c r="G2653" l="1"/>
  <c r="J2653" s="1"/>
  <c r="I2652"/>
  <c r="Q2652" l="1"/>
  <c r="R2652" s="1"/>
  <c r="S2652" s="1"/>
  <c r="N2652"/>
  <c r="O2652" s="1"/>
  <c r="P2652" s="1"/>
  <c r="H2653"/>
  <c r="L2653" s="1"/>
  <c r="G2654" l="1"/>
  <c r="J2654" s="1"/>
  <c r="I2653"/>
  <c r="Q2653" l="1"/>
  <c r="R2653" s="1"/>
  <c r="N2653"/>
  <c r="O2653" s="1"/>
  <c r="H2654"/>
  <c r="L2654" s="1"/>
  <c r="I2654" l="1"/>
  <c r="G2655"/>
  <c r="J2655" s="1"/>
  <c r="Q2654" l="1"/>
  <c r="N2654"/>
  <c r="H2655"/>
  <c r="L2655" s="1"/>
  <c r="I2655" l="1"/>
  <c r="G2656"/>
  <c r="J2656" s="1"/>
  <c r="Q2655" l="1"/>
  <c r="N2655"/>
  <c r="H2656"/>
  <c r="L2656" s="1"/>
  <c r="I2656" l="1"/>
  <c r="G2657"/>
  <c r="J2657" s="1"/>
  <c r="Q2656" l="1"/>
  <c r="R2656" s="1"/>
  <c r="N2656"/>
  <c r="O2656" s="1"/>
  <c r="H2657"/>
  <c r="L2657" s="1"/>
  <c r="I2657" l="1"/>
  <c r="G2658"/>
  <c r="J2658" s="1"/>
  <c r="Q2657" l="1"/>
  <c r="N2657"/>
  <c r="H2658"/>
  <c r="L2658" s="1"/>
  <c r="I2658" l="1"/>
  <c r="G2659"/>
  <c r="J2659" s="1"/>
  <c r="Q2658" l="1"/>
  <c r="N2658"/>
  <c r="H2659"/>
  <c r="L2659" s="1"/>
  <c r="I2659" l="1"/>
  <c r="G2660"/>
  <c r="J2660" s="1"/>
  <c r="Q2659" l="1"/>
  <c r="N2659"/>
  <c r="H2660"/>
  <c r="L2660" s="1"/>
  <c r="I2660" l="1"/>
  <c r="G2661"/>
  <c r="J2661" s="1"/>
  <c r="Q2660" l="1"/>
  <c r="N2660"/>
  <c r="H2661"/>
  <c r="L2661" s="1"/>
  <c r="I2661" l="1"/>
  <c r="G2662"/>
  <c r="J2662" s="1"/>
  <c r="Q2661" l="1"/>
  <c r="N2661"/>
  <c r="H2662"/>
  <c r="L2662" s="1"/>
  <c r="I2662" l="1"/>
  <c r="G2663"/>
  <c r="J2663" s="1"/>
  <c r="Q2662" l="1"/>
  <c r="N2662"/>
  <c r="H2663"/>
  <c r="L2663" s="1"/>
  <c r="I2663" l="1"/>
  <c r="G2664"/>
  <c r="J2664" s="1"/>
  <c r="Q2663" l="1"/>
  <c r="N2663"/>
  <c r="H2664"/>
  <c r="L2664" s="1"/>
  <c r="I2664" l="1"/>
  <c r="G2665"/>
  <c r="J2665" s="1"/>
  <c r="Q2664" l="1"/>
  <c r="N2664"/>
  <c r="H2665"/>
  <c r="L2665" s="1"/>
  <c r="I2665" l="1"/>
  <c r="G2666"/>
  <c r="J2666" s="1"/>
  <c r="Q2665" l="1"/>
  <c r="N2665"/>
  <c r="H2666"/>
  <c r="L2666" s="1"/>
  <c r="I2666" l="1"/>
  <c r="G2667"/>
  <c r="J2667" s="1"/>
  <c r="Q2666" l="1"/>
  <c r="N2666"/>
  <c r="H2667"/>
  <c r="L2667" s="1"/>
  <c r="I2667" l="1"/>
  <c r="G2668"/>
  <c r="J2668" s="1"/>
  <c r="Q2667" l="1"/>
  <c r="N2667"/>
  <c r="H2668"/>
  <c r="L2668" s="1"/>
  <c r="I2668" l="1"/>
  <c r="G2669"/>
  <c r="J2669" s="1"/>
  <c r="Q2668" l="1"/>
  <c r="N2668"/>
  <c r="H2669"/>
  <c r="L2669" s="1"/>
  <c r="I2669" l="1"/>
  <c r="G2670"/>
  <c r="J2670" s="1"/>
  <c r="Q2669" l="1"/>
  <c r="N2669"/>
  <c r="H2670"/>
  <c r="L2670" s="1"/>
  <c r="I2670" l="1"/>
  <c r="G2671"/>
  <c r="J2671" s="1"/>
  <c r="Q2670" l="1"/>
  <c r="N2670"/>
  <c r="H2671"/>
  <c r="L2671" s="1"/>
  <c r="I2671" l="1"/>
  <c r="G2672"/>
  <c r="J2672" s="1"/>
  <c r="Q2671" l="1"/>
  <c r="N2671"/>
  <c r="H2672"/>
  <c r="L2672" s="1"/>
  <c r="I2672" l="1"/>
  <c r="G2673"/>
  <c r="J2673" s="1"/>
  <c r="Q2672" l="1"/>
  <c r="N2672"/>
  <c r="H2673"/>
  <c r="L2673" s="1"/>
  <c r="I2673" l="1"/>
  <c r="G2674"/>
  <c r="J2674" s="1"/>
  <c r="Q2673" l="1"/>
  <c r="N2673"/>
  <c r="H2674"/>
  <c r="L2674" s="1"/>
  <c r="I2674" l="1"/>
  <c r="G2675"/>
  <c r="J2675" s="1"/>
  <c r="Q2674" l="1"/>
  <c r="N2674"/>
  <c r="H2675"/>
  <c r="L2675" s="1"/>
  <c r="I2675" l="1"/>
  <c r="G2676"/>
  <c r="J2676" s="1"/>
  <c r="Q2675" l="1"/>
  <c r="N2675"/>
  <c r="H2676"/>
  <c r="L2676" s="1"/>
  <c r="I2676" l="1"/>
  <c r="G2677"/>
  <c r="J2677" s="1"/>
  <c r="Q2676" l="1"/>
  <c r="N2676"/>
  <c r="H2677"/>
  <c r="L2677" s="1"/>
  <c r="I2677" l="1"/>
  <c r="G2678"/>
  <c r="J2678" s="1"/>
  <c r="Q2677" l="1"/>
  <c r="N2677"/>
  <c r="H2678"/>
  <c r="L2678" s="1"/>
  <c r="I2678" l="1"/>
  <c r="G2679"/>
  <c r="J2679" s="1"/>
  <c r="Q2678" l="1"/>
  <c r="N2678"/>
  <c r="H2679"/>
  <c r="L2679" s="1"/>
  <c r="I2679" l="1"/>
  <c r="G2680"/>
  <c r="J2680" s="1"/>
  <c r="Q2679" l="1"/>
  <c r="N2679"/>
  <c r="H2680"/>
  <c r="L2680" s="1"/>
  <c r="I2680" l="1"/>
  <c r="G2681"/>
  <c r="J2681" s="1"/>
  <c r="Q2680" l="1"/>
  <c r="N2680"/>
  <c r="H2681"/>
  <c r="L2681" s="1"/>
  <c r="I2681" l="1"/>
  <c r="G2682"/>
  <c r="J2682" s="1"/>
  <c r="Q2681" l="1"/>
  <c r="N2681"/>
  <c r="H2682"/>
  <c r="L2682" s="1"/>
  <c r="G2683" l="1"/>
  <c r="J2683" s="1"/>
  <c r="I2682"/>
  <c r="Q2682" l="1"/>
  <c r="N2682"/>
  <c r="H2683"/>
  <c r="L2683" s="1"/>
  <c r="I2683" l="1"/>
  <c r="G2684"/>
  <c r="J2684" s="1"/>
  <c r="Q2683" l="1"/>
  <c r="R2683" s="1"/>
  <c r="N2683"/>
  <c r="O2683" s="1"/>
  <c r="H2684"/>
  <c r="L2684" s="1"/>
  <c r="I2684" l="1"/>
  <c r="G2685"/>
  <c r="J2685" s="1"/>
  <c r="Q2684" l="1"/>
  <c r="R2684" s="1"/>
  <c r="S2684" s="1"/>
  <c r="N2684"/>
  <c r="O2684" s="1"/>
  <c r="P2684" s="1"/>
  <c r="H2685"/>
  <c r="L2685" s="1"/>
  <c r="I2685" l="1"/>
  <c r="G2686"/>
  <c r="J2686" s="1"/>
  <c r="Q2685" l="1"/>
  <c r="N2685"/>
  <c r="H2686"/>
  <c r="L2686" s="1"/>
  <c r="I2686" l="1"/>
  <c r="G2687"/>
  <c r="J2687" s="1"/>
  <c r="Q2686" l="1"/>
  <c r="N2686"/>
  <c r="H2687"/>
  <c r="L2687" s="1"/>
  <c r="I2687" l="1"/>
  <c r="G2688"/>
  <c r="J2688" s="1"/>
  <c r="Q2687" l="1"/>
  <c r="R2687" s="1"/>
  <c r="S2687" s="1"/>
  <c r="N2687"/>
  <c r="O2687" s="1"/>
  <c r="P2687" s="1"/>
  <c r="H2688"/>
  <c r="L2688" s="1"/>
  <c r="I2688" l="1"/>
  <c r="G2689"/>
  <c r="J2689" s="1"/>
  <c r="Q2688" l="1"/>
  <c r="N2688"/>
  <c r="H2689"/>
  <c r="L2689" s="1"/>
  <c r="I2689" l="1"/>
  <c r="G2690"/>
  <c r="J2690" s="1"/>
  <c r="Q2689" l="1"/>
  <c r="N2689"/>
  <c r="H2690"/>
  <c r="L2690" s="1"/>
  <c r="I2690" l="1"/>
  <c r="G2691"/>
  <c r="J2691" s="1"/>
  <c r="Q2690" l="1"/>
  <c r="N2690"/>
  <c r="H2691"/>
  <c r="L2691" s="1"/>
  <c r="I2691" l="1"/>
  <c r="G2692"/>
  <c r="J2692" s="1"/>
  <c r="Q2691" l="1"/>
  <c r="N2691"/>
  <c r="H2692"/>
  <c r="L2692" s="1"/>
  <c r="I2692" l="1"/>
  <c r="G2693"/>
  <c r="J2693" s="1"/>
  <c r="Q2692" l="1"/>
  <c r="N2692"/>
  <c r="H2693"/>
  <c r="L2693" s="1"/>
  <c r="I2693" l="1"/>
  <c r="G2694"/>
  <c r="J2694" s="1"/>
  <c r="Q2693" l="1"/>
  <c r="N2693"/>
  <c r="H2694"/>
  <c r="L2694" s="1"/>
  <c r="I2694" l="1"/>
  <c r="G2695"/>
  <c r="J2695" s="1"/>
  <c r="Q2694" l="1"/>
  <c r="N2694"/>
  <c r="H2695"/>
  <c r="L2695" s="1"/>
  <c r="I2695" l="1"/>
  <c r="G2696"/>
  <c r="J2696" s="1"/>
  <c r="Q2695" l="1"/>
  <c r="N2695"/>
  <c r="H2696"/>
  <c r="L2696" s="1"/>
  <c r="I2696" l="1"/>
  <c r="G2697"/>
  <c r="J2697" s="1"/>
  <c r="Q2696" l="1"/>
  <c r="N2696"/>
  <c r="H2697"/>
  <c r="L2697" s="1"/>
  <c r="I2697" l="1"/>
  <c r="G2698"/>
  <c r="J2698" s="1"/>
  <c r="Q2697" l="1"/>
  <c r="N2697"/>
  <c r="H2698"/>
  <c r="L2698" s="1"/>
  <c r="I2698" l="1"/>
  <c r="G2699"/>
  <c r="J2699" s="1"/>
  <c r="Q2698" l="1"/>
  <c r="N2698"/>
  <c r="H2699"/>
  <c r="L2699" s="1"/>
  <c r="I2699" l="1"/>
  <c r="G2700"/>
  <c r="J2700" s="1"/>
  <c r="Q2699" l="1"/>
  <c r="N2699"/>
  <c r="H2700"/>
  <c r="L2700" s="1"/>
  <c r="I2700" l="1"/>
  <c r="G2701"/>
  <c r="J2701" s="1"/>
  <c r="Q2700" l="1"/>
  <c r="N2700"/>
  <c r="H2701"/>
  <c r="L2701" s="1"/>
  <c r="I2701" l="1"/>
  <c r="G2702"/>
  <c r="J2702" s="1"/>
  <c r="Q2701" l="1"/>
  <c r="N2701"/>
  <c r="H2702"/>
  <c r="L2702" s="1"/>
  <c r="I2702" l="1"/>
  <c r="G2703"/>
  <c r="J2703" s="1"/>
  <c r="Q2702" l="1"/>
  <c r="N2702"/>
  <c r="H2703"/>
  <c r="L2703" s="1"/>
  <c r="I2703" l="1"/>
  <c r="G2704"/>
  <c r="J2704" s="1"/>
  <c r="Q2703" l="1"/>
  <c r="N2703"/>
  <c r="H2704"/>
  <c r="L2704" s="1"/>
  <c r="I2704" l="1"/>
  <c r="G2705"/>
  <c r="J2705" s="1"/>
  <c r="Q2704" l="1"/>
  <c r="N2704"/>
  <c r="H2705"/>
  <c r="L2705" s="1"/>
  <c r="I2705" l="1"/>
  <c r="G2706"/>
  <c r="J2706" s="1"/>
  <c r="Q2705" l="1"/>
  <c r="N2705"/>
  <c r="H2706"/>
  <c r="L2706" s="1"/>
  <c r="I2706" l="1"/>
  <c r="G2707"/>
  <c r="J2707" s="1"/>
  <c r="Q2706" l="1"/>
  <c r="N2706"/>
  <c r="H2707"/>
  <c r="L2707" s="1"/>
  <c r="I2707" l="1"/>
  <c r="G2708"/>
  <c r="J2708" s="1"/>
  <c r="Q2707" l="1"/>
  <c r="N2707"/>
  <c r="H2708"/>
  <c r="L2708" s="1"/>
  <c r="I2708" l="1"/>
  <c r="G2709"/>
  <c r="J2709" s="1"/>
  <c r="Q2708" l="1"/>
  <c r="N2708"/>
  <c r="H2709"/>
  <c r="L2709" s="1"/>
  <c r="I2709" l="1"/>
  <c r="G2710"/>
  <c r="J2710" s="1"/>
  <c r="Q2709" l="1"/>
  <c r="N2709"/>
  <c r="H2710"/>
  <c r="L2710" s="1"/>
  <c r="I2710" l="1"/>
  <c r="G2711"/>
  <c r="J2711" s="1"/>
  <c r="Q2710" l="1"/>
  <c r="N2710"/>
  <c r="H2711"/>
  <c r="L2711" s="1"/>
  <c r="I2711" l="1"/>
  <c r="G2712"/>
  <c r="J2712" s="1"/>
  <c r="Q2711" l="1"/>
  <c r="N2711"/>
  <c r="H2712"/>
  <c r="L2712" s="1"/>
  <c r="I2712" l="1"/>
  <c r="G2713"/>
  <c r="J2713" s="1"/>
  <c r="Q2712" l="1"/>
  <c r="N2712"/>
  <c r="H2713"/>
  <c r="L2713" s="1"/>
  <c r="G2714" l="1"/>
  <c r="J2714" s="1"/>
  <c r="I2713"/>
  <c r="Q2713" l="1"/>
  <c r="N2713"/>
  <c r="H2714"/>
  <c r="L2714" s="1"/>
  <c r="G2715" l="1"/>
  <c r="J2715" s="1"/>
  <c r="I2714"/>
  <c r="Q2714" l="1"/>
  <c r="R2714" s="1"/>
  <c r="S2714" s="1"/>
  <c r="N2714"/>
  <c r="O2714" s="1"/>
  <c r="P2714" s="1"/>
  <c r="H2715"/>
  <c r="L2715" s="1"/>
  <c r="I2715" l="1"/>
  <c r="G2716"/>
  <c r="J2716" s="1"/>
  <c r="Q2715" l="1"/>
  <c r="R2715" s="1"/>
  <c r="N2715"/>
  <c r="O2715" s="1"/>
  <c r="H2716"/>
  <c r="L2716" s="1"/>
  <c r="I2716" l="1"/>
  <c r="G2717"/>
  <c r="J2717" s="1"/>
  <c r="Q2716" l="1"/>
  <c r="N2716"/>
  <c r="H2717"/>
  <c r="L2717" s="1"/>
  <c r="I2717" l="1"/>
  <c r="G2718"/>
  <c r="J2718" s="1"/>
  <c r="Q2717" l="1"/>
  <c r="N2717"/>
  <c r="H2718"/>
  <c r="L2718" s="1"/>
  <c r="I2718" l="1"/>
  <c r="G2719"/>
  <c r="J2719" s="1"/>
  <c r="Q2718" l="1"/>
  <c r="R2718" s="1"/>
  <c r="N2718"/>
  <c r="O2718" s="1"/>
  <c r="H2719"/>
  <c r="L2719" s="1"/>
  <c r="I2719" l="1"/>
  <c r="G2720"/>
  <c r="J2720" s="1"/>
  <c r="Q2719" l="1"/>
  <c r="N2719"/>
  <c r="H2720"/>
  <c r="L2720" s="1"/>
  <c r="I2720" l="1"/>
  <c r="G2721"/>
  <c r="J2721" s="1"/>
  <c r="Q2720" l="1"/>
  <c r="N2720"/>
  <c r="H2721"/>
  <c r="L2721" s="1"/>
  <c r="I2721" l="1"/>
  <c r="G2722"/>
  <c r="J2722" s="1"/>
  <c r="Q2721" l="1"/>
  <c r="N2721"/>
  <c r="H2722"/>
  <c r="L2722" s="1"/>
  <c r="I2722" l="1"/>
  <c r="G2723"/>
  <c r="J2723" s="1"/>
  <c r="Q2722" l="1"/>
  <c r="N2722"/>
  <c r="H2723"/>
  <c r="L2723" s="1"/>
  <c r="I2723" l="1"/>
  <c r="G2724"/>
  <c r="J2724" s="1"/>
  <c r="Q2723" l="1"/>
  <c r="N2723"/>
  <c r="H2724"/>
  <c r="L2724" s="1"/>
  <c r="I2724" l="1"/>
  <c r="G2725"/>
  <c r="J2725" s="1"/>
  <c r="Q2724" l="1"/>
  <c r="N2724"/>
  <c r="H2725"/>
  <c r="L2725" s="1"/>
  <c r="I2725" l="1"/>
  <c r="G2726"/>
  <c r="J2726" s="1"/>
  <c r="Q2725" l="1"/>
  <c r="N2725"/>
  <c r="H2726"/>
  <c r="L2726" s="1"/>
  <c r="I2726" l="1"/>
  <c r="G2727"/>
  <c r="J2727" s="1"/>
  <c r="Q2726" l="1"/>
  <c r="N2726"/>
  <c r="H2727"/>
  <c r="L2727" s="1"/>
  <c r="I2727" l="1"/>
  <c r="G2728"/>
  <c r="J2728" s="1"/>
  <c r="Q2727" l="1"/>
  <c r="N2727"/>
  <c r="H2728"/>
  <c r="L2728" s="1"/>
  <c r="I2728" l="1"/>
  <c r="G2729"/>
  <c r="J2729" s="1"/>
  <c r="Q2728" l="1"/>
  <c r="N2728"/>
  <c r="H2729"/>
  <c r="L2729" s="1"/>
  <c r="I2729" l="1"/>
  <c r="G2730"/>
  <c r="J2730" s="1"/>
  <c r="Q2729" l="1"/>
  <c r="N2729"/>
  <c r="H2730"/>
  <c r="L2730" s="1"/>
  <c r="I2730" l="1"/>
  <c r="G2731"/>
  <c r="J2731" s="1"/>
  <c r="Q2730" l="1"/>
  <c r="N2730"/>
  <c r="H2731"/>
  <c r="L2731" s="1"/>
  <c r="I2731" l="1"/>
  <c r="G2732"/>
  <c r="J2732" s="1"/>
  <c r="Q2731" l="1"/>
  <c r="N2731"/>
  <c r="H2732"/>
  <c r="L2732" s="1"/>
  <c r="I2732" l="1"/>
  <c r="G2733"/>
  <c r="J2733" s="1"/>
  <c r="Q2732" l="1"/>
  <c r="N2732"/>
  <c r="H2733"/>
  <c r="L2733" s="1"/>
  <c r="I2733" l="1"/>
  <c r="G2734"/>
  <c r="J2734" s="1"/>
  <c r="Q2733" l="1"/>
  <c r="N2733"/>
  <c r="H2734"/>
  <c r="L2734" s="1"/>
  <c r="I2734" l="1"/>
  <c r="G2735"/>
  <c r="J2735" s="1"/>
  <c r="Q2734" l="1"/>
  <c r="N2734"/>
  <c r="H2735"/>
  <c r="L2735" s="1"/>
  <c r="I2735" l="1"/>
  <c r="G2736"/>
  <c r="J2736" s="1"/>
  <c r="Q2735" l="1"/>
  <c r="N2735"/>
  <c r="H2736"/>
  <c r="L2736" s="1"/>
  <c r="I2736" l="1"/>
  <c r="G2737"/>
  <c r="J2737" s="1"/>
  <c r="Q2736" l="1"/>
  <c r="N2736"/>
  <c r="H2737"/>
  <c r="L2737" s="1"/>
  <c r="I2737" l="1"/>
  <c r="G2738"/>
  <c r="J2738" s="1"/>
  <c r="Q2737" l="1"/>
  <c r="N2737"/>
  <c r="H2738"/>
  <c r="L2738" s="1"/>
  <c r="I2738" l="1"/>
  <c r="G2739"/>
  <c r="J2739" s="1"/>
  <c r="Q2738" l="1"/>
  <c r="N2738"/>
  <c r="H2739"/>
  <c r="L2739" s="1"/>
  <c r="I2739" l="1"/>
  <c r="G2740"/>
  <c r="J2740" s="1"/>
  <c r="Q2739" l="1"/>
  <c r="N2739"/>
  <c r="H2740"/>
  <c r="L2740" s="1"/>
  <c r="I2740" l="1"/>
  <c r="G2741"/>
  <c r="J2741" s="1"/>
  <c r="Q2740" l="1"/>
  <c r="N2740"/>
  <c r="H2741"/>
  <c r="L2741" s="1"/>
  <c r="I2741" l="1"/>
  <c r="G2742"/>
  <c r="J2742" s="1"/>
  <c r="Q2741" l="1"/>
  <c r="N2741"/>
  <c r="H2742"/>
  <c r="L2742" s="1"/>
  <c r="I2742" l="1"/>
  <c r="G2743"/>
  <c r="J2743" s="1"/>
  <c r="Q2742" l="1"/>
  <c r="N2742"/>
  <c r="H2743"/>
  <c r="L2743" s="1"/>
  <c r="G2744" l="1"/>
  <c r="J2744" s="1"/>
  <c r="I2743"/>
  <c r="Q2743" l="1"/>
  <c r="N2743"/>
  <c r="H2744"/>
  <c r="L2744" s="1"/>
  <c r="G2745" l="1"/>
  <c r="J2745" s="1"/>
  <c r="I2744"/>
  <c r="Q2744" l="1"/>
  <c r="R2744" s="1"/>
  <c r="S2744" s="1"/>
  <c r="N2744"/>
  <c r="O2744" s="1"/>
  <c r="P2744" s="1"/>
  <c r="H2745"/>
  <c r="L2745" s="1"/>
  <c r="I2745" l="1"/>
  <c r="G2746"/>
  <c r="J2746" s="1"/>
  <c r="Q2745" l="1"/>
  <c r="R2745" s="1"/>
  <c r="N2745"/>
  <c r="O2745" s="1"/>
  <c r="H2746"/>
  <c r="L2746" s="1"/>
  <c r="I2746" l="1"/>
  <c r="G2747"/>
  <c r="J2747" s="1"/>
  <c r="Q2746" l="1"/>
  <c r="N2746"/>
  <c r="H2747"/>
  <c r="L2747" s="1"/>
  <c r="I2747" l="1"/>
  <c r="G2748"/>
  <c r="J2748" s="1"/>
  <c r="Q2747" l="1"/>
  <c r="N2747"/>
  <c r="H2748"/>
  <c r="L2748" s="1"/>
  <c r="I2748" l="1"/>
  <c r="G2749"/>
  <c r="J2749" s="1"/>
  <c r="Q2748" l="1"/>
  <c r="R2748" s="1"/>
  <c r="N2748"/>
  <c r="O2748" s="1"/>
  <c r="H2749"/>
  <c r="L2749" s="1"/>
  <c r="I2749" l="1"/>
  <c r="G2750"/>
  <c r="J2750" s="1"/>
  <c r="Q2749" l="1"/>
  <c r="N2749"/>
  <c r="H2750"/>
  <c r="L2750" s="1"/>
  <c r="I2750" l="1"/>
  <c r="G2751"/>
  <c r="J2751" s="1"/>
  <c r="Q2750" l="1"/>
  <c r="N2750"/>
  <c r="H2751"/>
  <c r="L2751" s="1"/>
  <c r="I2751" l="1"/>
  <c r="G2752"/>
  <c r="J2752" s="1"/>
  <c r="Q2751" l="1"/>
  <c r="N2751"/>
  <c r="H2752"/>
  <c r="L2752" s="1"/>
  <c r="I2752" l="1"/>
  <c r="G2753"/>
  <c r="J2753" s="1"/>
  <c r="Q2752" l="1"/>
  <c r="N2752"/>
  <c r="H2753"/>
  <c r="L2753" s="1"/>
  <c r="I2753" l="1"/>
  <c r="G2754"/>
  <c r="J2754" s="1"/>
  <c r="Q2753" l="1"/>
  <c r="N2753"/>
  <c r="H2754"/>
  <c r="L2754" s="1"/>
  <c r="I2754" l="1"/>
  <c r="G2755"/>
  <c r="J2755" s="1"/>
  <c r="Q2754" l="1"/>
  <c r="N2754"/>
  <c r="H2755"/>
  <c r="L2755" s="1"/>
  <c r="I2755" l="1"/>
  <c r="G2756"/>
  <c r="J2756" s="1"/>
  <c r="Q2755" l="1"/>
  <c r="N2755"/>
  <c r="H2756"/>
  <c r="L2756" s="1"/>
  <c r="I2756" l="1"/>
  <c r="G2757"/>
  <c r="J2757" s="1"/>
  <c r="Q2756" l="1"/>
  <c r="N2756"/>
  <c r="H2757"/>
  <c r="L2757" s="1"/>
  <c r="I2757" l="1"/>
  <c r="G2758"/>
  <c r="J2758" s="1"/>
  <c r="Q2757" l="1"/>
  <c r="N2757"/>
  <c r="H2758"/>
  <c r="L2758" s="1"/>
  <c r="I2758" l="1"/>
  <c r="G2759"/>
  <c r="J2759" s="1"/>
  <c r="Q2758" l="1"/>
  <c r="N2758"/>
  <c r="H2759"/>
  <c r="L2759" s="1"/>
  <c r="I2759" l="1"/>
  <c r="G2760"/>
  <c r="J2760" s="1"/>
  <c r="Q2759" l="1"/>
  <c r="N2759"/>
  <c r="H2760"/>
  <c r="L2760" s="1"/>
  <c r="I2760" l="1"/>
  <c r="G2761"/>
  <c r="J2761" s="1"/>
  <c r="Q2760" l="1"/>
  <c r="N2760"/>
  <c r="H2761"/>
  <c r="L2761" s="1"/>
  <c r="I2761" l="1"/>
  <c r="G2762"/>
  <c r="J2762" s="1"/>
  <c r="Q2761" l="1"/>
  <c r="N2761"/>
  <c r="H2762"/>
  <c r="L2762" s="1"/>
  <c r="I2762" l="1"/>
  <c r="G2763"/>
  <c r="J2763" s="1"/>
  <c r="Q2762" l="1"/>
  <c r="N2762"/>
  <c r="H2763"/>
  <c r="L2763" s="1"/>
  <c r="I2763" l="1"/>
  <c r="G2764"/>
  <c r="J2764" s="1"/>
  <c r="Q2763" l="1"/>
  <c r="N2763"/>
  <c r="H2764"/>
  <c r="L2764" s="1"/>
  <c r="I2764" l="1"/>
  <c r="G2765"/>
  <c r="J2765" s="1"/>
  <c r="Q2764" l="1"/>
  <c r="N2764"/>
  <c r="H2765"/>
  <c r="L2765" s="1"/>
  <c r="I2765" l="1"/>
  <c r="G2766"/>
  <c r="J2766" s="1"/>
  <c r="Q2765" l="1"/>
  <c r="N2765"/>
  <c r="H2766"/>
  <c r="L2766" s="1"/>
  <c r="I2766" l="1"/>
  <c r="G2767"/>
  <c r="J2767" s="1"/>
  <c r="Q2766" l="1"/>
  <c r="N2766"/>
  <c r="H2767"/>
  <c r="L2767" s="1"/>
  <c r="I2767" l="1"/>
  <c r="G2768"/>
  <c r="J2768" s="1"/>
  <c r="Q2767" l="1"/>
  <c r="N2767"/>
  <c r="H2768"/>
  <c r="L2768" s="1"/>
  <c r="I2768" l="1"/>
  <c r="G2769"/>
  <c r="J2769" s="1"/>
  <c r="Q2768" l="1"/>
  <c r="N2768"/>
  <c r="H2769"/>
  <c r="L2769" s="1"/>
  <c r="I2769" l="1"/>
  <c r="G2770"/>
  <c r="J2770" s="1"/>
  <c r="Q2769" l="1"/>
  <c r="N2769"/>
  <c r="H2770"/>
  <c r="L2770" s="1"/>
  <c r="I2770" l="1"/>
  <c r="G2771"/>
  <c r="J2771" s="1"/>
  <c r="Q2770" l="1"/>
  <c r="N2770"/>
  <c r="H2771"/>
  <c r="L2771" s="1"/>
  <c r="I2771" l="1"/>
  <c r="G2772"/>
  <c r="J2772" s="1"/>
  <c r="Q2771" l="1"/>
  <c r="N2771"/>
  <c r="H2772"/>
  <c r="L2772" s="1"/>
  <c r="I2772" l="1"/>
  <c r="G2773"/>
  <c r="J2773" s="1"/>
  <c r="Q2772" l="1"/>
  <c r="N2772"/>
  <c r="H2773"/>
  <c r="L2773" s="1"/>
  <c r="I2773" l="1"/>
  <c r="G2774"/>
  <c r="J2774" s="1"/>
  <c r="Q2773" l="1"/>
  <c r="N2773"/>
  <c r="H2774"/>
  <c r="L2774" s="1"/>
  <c r="G2775" l="1"/>
  <c r="J2775" s="1"/>
  <c r="I2774"/>
  <c r="Q2774" l="1"/>
  <c r="N2774"/>
  <c r="H2775"/>
  <c r="L2775" s="1"/>
  <c r="G2776" l="1"/>
  <c r="J2776" s="1"/>
  <c r="I2775"/>
  <c r="Q2775" l="1"/>
  <c r="R2775" s="1"/>
  <c r="N2775"/>
  <c r="O2775" s="1"/>
  <c r="H2776"/>
  <c r="L2776" s="1"/>
  <c r="I2776" l="1"/>
  <c r="G2777"/>
  <c r="J2777" s="1"/>
  <c r="Q2776" l="1"/>
  <c r="R2776" s="1"/>
  <c r="S2776" s="1"/>
  <c r="N2776"/>
  <c r="O2776" s="1"/>
  <c r="P2776" s="1"/>
  <c r="H2777"/>
  <c r="L2777" s="1"/>
  <c r="I2777" l="1"/>
  <c r="G2778"/>
  <c r="J2778" s="1"/>
  <c r="Q2777" l="1"/>
  <c r="N2777"/>
  <c r="H2778"/>
  <c r="L2778" s="1"/>
  <c r="I2778" l="1"/>
  <c r="G2779"/>
  <c r="J2779" s="1"/>
  <c r="Q2778" l="1"/>
  <c r="N2778"/>
  <c r="H2779"/>
  <c r="L2779" s="1"/>
  <c r="I2779" l="1"/>
  <c r="G2780"/>
  <c r="J2780" s="1"/>
  <c r="Q2779" l="1"/>
  <c r="R2779" s="1"/>
  <c r="S2779" s="1"/>
  <c r="N2779"/>
  <c r="O2779" s="1"/>
  <c r="P2779" s="1"/>
  <c r="H2780"/>
  <c r="L2780" s="1"/>
  <c r="I2780" l="1"/>
  <c r="G2781"/>
  <c r="J2781" s="1"/>
  <c r="Q2780" l="1"/>
  <c r="N2780"/>
  <c r="H2781"/>
  <c r="L2781" s="1"/>
  <c r="I2781" l="1"/>
  <c r="G2782"/>
  <c r="J2782" s="1"/>
  <c r="Q2781" l="1"/>
  <c r="N2781"/>
  <c r="H2782"/>
  <c r="L2782" s="1"/>
  <c r="I2782" l="1"/>
  <c r="G2783"/>
  <c r="J2783" s="1"/>
  <c r="Q2782" l="1"/>
  <c r="N2782"/>
  <c r="H2783"/>
  <c r="L2783" s="1"/>
  <c r="I2783" l="1"/>
  <c r="G2784"/>
  <c r="J2784" s="1"/>
  <c r="Q2783" l="1"/>
  <c r="N2783"/>
  <c r="H2784"/>
  <c r="L2784" s="1"/>
  <c r="I2784" l="1"/>
  <c r="G2785"/>
  <c r="J2785" s="1"/>
  <c r="Q2784" l="1"/>
  <c r="N2784"/>
  <c r="H2785"/>
  <c r="L2785" s="1"/>
  <c r="I2785" l="1"/>
  <c r="G2786"/>
  <c r="J2786" s="1"/>
  <c r="Q2785" l="1"/>
  <c r="N2785"/>
  <c r="H2786"/>
  <c r="L2786" s="1"/>
  <c r="I2786" l="1"/>
  <c r="G2787"/>
  <c r="J2787" s="1"/>
  <c r="Q2786" l="1"/>
  <c r="N2786"/>
  <c r="H2787"/>
  <c r="L2787" s="1"/>
  <c r="I2787" l="1"/>
  <c r="G2788"/>
  <c r="J2788" s="1"/>
  <c r="Q2787" l="1"/>
  <c r="N2787"/>
  <c r="H2788"/>
  <c r="L2788" s="1"/>
  <c r="I2788" l="1"/>
  <c r="G2789"/>
  <c r="J2789" s="1"/>
  <c r="Q2788" l="1"/>
  <c r="N2788"/>
  <c r="H2789"/>
  <c r="L2789" s="1"/>
  <c r="I2789" l="1"/>
  <c r="G2790"/>
  <c r="J2790" s="1"/>
  <c r="Q2789" l="1"/>
  <c r="N2789"/>
  <c r="H2790"/>
  <c r="L2790" s="1"/>
  <c r="I2790" l="1"/>
  <c r="G2791"/>
  <c r="J2791" s="1"/>
  <c r="Q2790" l="1"/>
  <c r="N2790"/>
  <c r="H2791"/>
  <c r="L2791" s="1"/>
  <c r="I2791" l="1"/>
  <c r="G2792"/>
  <c r="J2792" s="1"/>
  <c r="Q2791" l="1"/>
  <c r="N2791"/>
  <c r="H2792"/>
  <c r="L2792" s="1"/>
  <c r="I2792" l="1"/>
  <c r="G2793"/>
  <c r="J2793" s="1"/>
  <c r="Q2792" l="1"/>
  <c r="N2792"/>
  <c r="H2793"/>
  <c r="L2793" s="1"/>
  <c r="I2793" l="1"/>
  <c r="G2794"/>
  <c r="J2794" s="1"/>
  <c r="Q2793" l="1"/>
  <c r="N2793"/>
  <c r="H2794"/>
  <c r="L2794" s="1"/>
  <c r="I2794" l="1"/>
  <c r="G2795"/>
  <c r="J2795" s="1"/>
  <c r="Q2794" l="1"/>
  <c r="N2794"/>
  <c r="H2795"/>
  <c r="L2795" s="1"/>
  <c r="I2795" l="1"/>
  <c r="G2796"/>
  <c r="J2796" s="1"/>
  <c r="Q2795" l="1"/>
  <c r="N2795"/>
  <c r="H2796"/>
  <c r="L2796" s="1"/>
  <c r="I2796" l="1"/>
  <c r="G2797"/>
  <c r="J2797" s="1"/>
  <c r="Q2796" l="1"/>
  <c r="N2796"/>
  <c r="H2797"/>
  <c r="L2797" s="1"/>
  <c r="I2797" l="1"/>
  <c r="G2798"/>
  <c r="J2798" s="1"/>
  <c r="Q2797" l="1"/>
  <c r="N2797"/>
  <c r="H2798"/>
  <c r="L2798" s="1"/>
  <c r="I2798" l="1"/>
  <c r="G2799"/>
  <c r="J2799" s="1"/>
  <c r="Q2798" l="1"/>
  <c r="N2798"/>
  <c r="H2799"/>
  <c r="L2799" s="1"/>
  <c r="I2799" l="1"/>
  <c r="G2800"/>
  <c r="J2800" s="1"/>
  <c r="Q2799" l="1"/>
  <c r="N2799"/>
  <c r="H2800"/>
  <c r="L2800" s="1"/>
  <c r="I2800" l="1"/>
  <c r="G2801"/>
  <c r="J2801" s="1"/>
  <c r="Q2800" l="1"/>
  <c r="N2800"/>
  <c r="H2801"/>
  <c r="L2801" s="1"/>
  <c r="I2801" l="1"/>
  <c r="G2802"/>
  <c r="J2802" s="1"/>
  <c r="Q2801" l="1"/>
  <c r="N2801"/>
  <c r="H2802"/>
  <c r="L2802" s="1"/>
  <c r="I2802" l="1"/>
  <c r="G2803"/>
  <c r="J2803" s="1"/>
  <c r="Q2802" l="1"/>
  <c r="N2802"/>
  <c r="H2803"/>
  <c r="L2803" s="1"/>
  <c r="I2803" l="1"/>
  <c r="G2804"/>
  <c r="J2804" s="1"/>
  <c r="Q2803" l="1"/>
  <c r="N2803"/>
  <c r="H2804"/>
  <c r="L2804" s="1"/>
  <c r="I2804" l="1"/>
  <c r="G2805"/>
  <c r="J2805" s="1"/>
  <c r="Q2804" l="1"/>
  <c r="N2804"/>
  <c r="H2805"/>
  <c r="L2805" s="1"/>
  <c r="G2806" l="1"/>
  <c r="J2806" s="1"/>
  <c r="I2805"/>
  <c r="Q2805" l="1"/>
  <c r="R2805" s="1"/>
  <c r="S2805" s="1"/>
  <c r="N2805"/>
  <c r="O2805" s="1"/>
  <c r="P2805" s="1"/>
  <c r="H2806"/>
  <c r="L2806" s="1"/>
  <c r="G2807" l="1"/>
  <c r="J2807" s="1"/>
  <c r="I2806"/>
  <c r="Q2806" l="1"/>
  <c r="R2806" s="1"/>
  <c r="N2806"/>
  <c r="O2806" s="1"/>
  <c r="H2807"/>
  <c r="L2807" s="1"/>
  <c r="I2807" l="1"/>
  <c r="G2808"/>
  <c r="J2808" s="1"/>
  <c r="Q2807" l="1"/>
  <c r="N2807"/>
  <c r="H2808"/>
  <c r="L2808" s="1"/>
  <c r="I2808" l="1"/>
  <c r="G2809"/>
  <c r="J2809" s="1"/>
  <c r="Q2808" l="1"/>
  <c r="N2808"/>
  <c r="H2809"/>
  <c r="L2809" s="1"/>
  <c r="I2809" l="1"/>
  <c r="G2810"/>
  <c r="J2810" s="1"/>
  <c r="Q2809" l="1"/>
  <c r="R2809" s="1"/>
  <c r="N2809"/>
  <c r="O2809" s="1"/>
  <c r="H2810"/>
  <c r="L2810" s="1"/>
  <c r="I2810" l="1"/>
  <c r="G2811"/>
  <c r="J2811" s="1"/>
  <c r="Q2810" l="1"/>
  <c r="N2810"/>
  <c r="H2811"/>
  <c r="L2811" s="1"/>
  <c r="I2811" l="1"/>
  <c r="G2812"/>
  <c r="J2812" s="1"/>
  <c r="Q2811" l="1"/>
  <c r="N2811"/>
  <c r="H2812"/>
  <c r="L2812" s="1"/>
  <c r="I2812" l="1"/>
  <c r="G2813"/>
  <c r="J2813" s="1"/>
  <c r="Q2812" l="1"/>
  <c r="N2812"/>
  <c r="H2813"/>
  <c r="L2813" s="1"/>
  <c r="I2813" l="1"/>
  <c r="G2814"/>
  <c r="J2814" s="1"/>
  <c r="Q2813" l="1"/>
  <c r="N2813"/>
  <c r="H2814"/>
  <c r="L2814" s="1"/>
  <c r="I2814" l="1"/>
  <c r="G2815"/>
  <c r="J2815" s="1"/>
  <c r="Q2814" l="1"/>
  <c r="N2814"/>
  <c r="H2815"/>
  <c r="L2815" s="1"/>
  <c r="I2815" l="1"/>
  <c r="G2816"/>
  <c r="J2816" s="1"/>
  <c r="Q2815" l="1"/>
  <c r="N2815"/>
  <c r="H2816"/>
  <c r="L2816" s="1"/>
  <c r="I2816" l="1"/>
  <c r="G2817"/>
  <c r="J2817" s="1"/>
  <c r="Q2816" l="1"/>
  <c r="N2816"/>
  <c r="H2817"/>
  <c r="L2817" s="1"/>
  <c r="I2817" l="1"/>
  <c r="G2818"/>
  <c r="J2818" s="1"/>
  <c r="Q2817" l="1"/>
  <c r="N2817"/>
  <c r="H2818"/>
  <c r="L2818" s="1"/>
  <c r="I2818" l="1"/>
  <c r="G2819"/>
  <c r="J2819" s="1"/>
  <c r="Q2818" l="1"/>
  <c r="N2818"/>
  <c r="H2819"/>
  <c r="L2819" s="1"/>
  <c r="I2819" l="1"/>
  <c r="G2820"/>
  <c r="J2820" s="1"/>
  <c r="Q2819" l="1"/>
  <c r="N2819"/>
  <c r="H2820"/>
  <c r="L2820" s="1"/>
  <c r="I2820" l="1"/>
  <c r="G2821"/>
  <c r="J2821" s="1"/>
  <c r="Q2820" l="1"/>
  <c r="N2820"/>
  <c r="H2821"/>
  <c r="L2821" s="1"/>
  <c r="I2821" l="1"/>
  <c r="G2822"/>
  <c r="J2822" s="1"/>
  <c r="Q2821" l="1"/>
  <c r="N2821"/>
  <c r="H2822"/>
  <c r="L2822" s="1"/>
  <c r="I2822" l="1"/>
  <c r="G2823"/>
  <c r="J2823" s="1"/>
  <c r="Q2822" l="1"/>
  <c r="N2822"/>
  <c r="H2823"/>
  <c r="L2823" s="1"/>
  <c r="I2823" l="1"/>
  <c r="G2824"/>
  <c r="J2824" s="1"/>
  <c r="Q2823" l="1"/>
  <c r="N2823"/>
  <c r="H2824"/>
  <c r="L2824" s="1"/>
  <c r="I2824" l="1"/>
  <c r="G2825"/>
  <c r="J2825" s="1"/>
  <c r="Q2824" l="1"/>
  <c r="N2824"/>
  <c r="H2825"/>
  <c r="L2825" s="1"/>
  <c r="I2825" l="1"/>
  <c r="G2826"/>
  <c r="J2826" s="1"/>
  <c r="Q2825" l="1"/>
  <c r="N2825"/>
  <c r="H2826"/>
  <c r="L2826" s="1"/>
  <c r="I2826" l="1"/>
  <c r="G2827"/>
  <c r="J2827" s="1"/>
  <c r="Q2826" l="1"/>
  <c r="N2826"/>
  <c r="H2827"/>
  <c r="L2827" s="1"/>
  <c r="I2827" l="1"/>
  <c r="G2828"/>
  <c r="J2828" s="1"/>
  <c r="Q2827" l="1"/>
  <c r="N2827"/>
  <c r="H2828"/>
  <c r="L2828" s="1"/>
  <c r="I2828" l="1"/>
  <c r="G2829"/>
  <c r="J2829" s="1"/>
  <c r="Q2828" l="1"/>
  <c r="N2828"/>
  <c r="H2829"/>
  <c r="L2829" s="1"/>
  <c r="I2829" l="1"/>
  <c r="G2830"/>
  <c r="J2830" s="1"/>
  <c r="Q2829" l="1"/>
  <c r="N2829"/>
  <c r="H2830"/>
  <c r="L2830" s="1"/>
  <c r="I2830" l="1"/>
  <c r="G2831"/>
  <c r="J2831" s="1"/>
  <c r="Q2830" l="1"/>
  <c r="N2830"/>
  <c r="H2831"/>
  <c r="L2831" s="1"/>
  <c r="I2831" l="1"/>
  <c r="G2832"/>
  <c r="J2832" s="1"/>
  <c r="Q2831" l="1"/>
  <c r="N2831"/>
  <c r="H2832"/>
  <c r="L2832" s="1"/>
  <c r="I2832" l="1"/>
  <c r="G2833"/>
  <c r="J2833" s="1"/>
  <c r="Q2832" l="1"/>
  <c r="N2832"/>
  <c r="H2833"/>
  <c r="L2833" s="1"/>
  <c r="G2834" l="1"/>
  <c r="J2834" s="1"/>
  <c r="I2833"/>
  <c r="Q2833" l="1"/>
  <c r="N2833"/>
  <c r="H2834"/>
  <c r="L2834" s="1"/>
  <c r="G2835" l="1"/>
  <c r="J2835" s="1"/>
  <c r="I2834"/>
  <c r="Q2834" l="1"/>
  <c r="N2834"/>
  <c r="H2835"/>
  <c r="L2835" s="1"/>
  <c r="I2835" l="1"/>
  <c r="G2836"/>
  <c r="J2836" s="1"/>
  <c r="Q2835" l="1"/>
  <c r="N2835"/>
  <c r="H2836"/>
  <c r="L2836" s="1"/>
  <c r="I2836" l="1"/>
  <c r="G2837"/>
  <c r="J2837" s="1"/>
  <c r="Q2836" l="1"/>
  <c r="R2836" s="1"/>
  <c r="S2836" s="1"/>
  <c r="N2836"/>
  <c r="O2836" s="1"/>
  <c r="P2836" s="1"/>
  <c r="H2837"/>
  <c r="L2837" s="1"/>
  <c r="I2837" l="1"/>
  <c r="G2838"/>
  <c r="J2838" s="1"/>
  <c r="Q2837" l="1"/>
  <c r="R2837" s="1"/>
  <c r="N2837"/>
  <c r="O2837" s="1"/>
  <c r="H2838"/>
  <c r="L2838" s="1"/>
  <c r="I2838" l="1"/>
  <c r="G2839"/>
  <c r="J2839" s="1"/>
  <c r="Q2838" l="1"/>
  <c r="N2838"/>
  <c r="H2839"/>
  <c r="L2839" s="1"/>
  <c r="I2839" l="1"/>
  <c r="G2840"/>
  <c r="J2840" s="1"/>
  <c r="Q2839" l="1"/>
  <c r="N2839"/>
  <c r="H2840"/>
  <c r="L2840" s="1"/>
  <c r="I2840" l="1"/>
  <c r="G2841"/>
  <c r="J2841" s="1"/>
  <c r="Q2840" l="1"/>
  <c r="R2840" s="1"/>
  <c r="N2840"/>
  <c r="O2840" s="1"/>
  <c r="H2841"/>
  <c r="L2841" s="1"/>
  <c r="I2841" l="1"/>
  <c r="G2842"/>
  <c r="J2842" s="1"/>
  <c r="Q2841" l="1"/>
  <c r="N2841"/>
  <c r="H2842"/>
  <c r="L2842" s="1"/>
  <c r="I2842" l="1"/>
  <c r="G2843"/>
  <c r="J2843" s="1"/>
  <c r="Q2842" l="1"/>
  <c r="N2842"/>
  <c r="H2843"/>
  <c r="L2843" s="1"/>
  <c r="I2843" l="1"/>
  <c r="G2844"/>
  <c r="J2844" s="1"/>
  <c r="Q2843" l="1"/>
  <c r="N2843"/>
  <c r="H2844"/>
  <c r="L2844" s="1"/>
  <c r="I2844" l="1"/>
  <c r="G2845"/>
  <c r="J2845" s="1"/>
  <c r="Q2844" l="1"/>
  <c r="N2844"/>
  <c r="H2845"/>
  <c r="L2845" s="1"/>
  <c r="I2845" l="1"/>
  <c r="G2846"/>
  <c r="J2846" s="1"/>
  <c r="Q2845" l="1"/>
  <c r="N2845"/>
  <c r="H2846"/>
  <c r="L2846" s="1"/>
  <c r="I2846" l="1"/>
  <c r="G2847"/>
  <c r="J2847" s="1"/>
  <c r="Q2846" l="1"/>
  <c r="N2846"/>
  <c r="H2847"/>
  <c r="L2847" s="1"/>
  <c r="I2847" l="1"/>
  <c r="G2848"/>
  <c r="J2848" s="1"/>
  <c r="Q2847" l="1"/>
  <c r="N2847"/>
  <c r="H2848"/>
  <c r="L2848" s="1"/>
  <c r="I2848" l="1"/>
  <c r="G2849"/>
  <c r="J2849" s="1"/>
  <c r="Q2848" l="1"/>
  <c r="N2848"/>
  <c r="H2849"/>
  <c r="L2849" s="1"/>
  <c r="I2849" l="1"/>
  <c r="G2850"/>
  <c r="J2850" s="1"/>
  <c r="Q2849" l="1"/>
  <c r="N2849"/>
  <c r="H2850"/>
  <c r="L2850" s="1"/>
  <c r="I2850" l="1"/>
  <c r="G2851"/>
  <c r="J2851" s="1"/>
  <c r="Q2850" l="1"/>
  <c r="N2850"/>
  <c r="H2851"/>
  <c r="L2851" s="1"/>
  <c r="I2851" l="1"/>
  <c r="G2852"/>
  <c r="J2852" s="1"/>
  <c r="Q2851" l="1"/>
  <c r="N2851"/>
  <c r="H2852"/>
  <c r="L2852" s="1"/>
  <c r="I2852" l="1"/>
  <c r="G2853"/>
  <c r="J2853" s="1"/>
  <c r="Q2852" l="1"/>
  <c r="N2852"/>
  <c r="H2853"/>
  <c r="L2853" s="1"/>
  <c r="I2853" l="1"/>
  <c r="G2854"/>
  <c r="J2854" s="1"/>
  <c r="Q2853" l="1"/>
  <c r="N2853"/>
  <c r="H2854"/>
  <c r="L2854" s="1"/>
  <c r="I2854" l="1"/>
  <c r="G2855"/>
  <c r="J2855" s="1"/>
  <c r="Q2854" l="1"/>
  <c r="N2854"/>
  <c r="H2855"/>
  <c r="L2855" s="1"/>
  <c r="I2855" l="1"/>
  <c r="G2856"/>
  <c r="J2856" s="1"/>
  <c r="Q2855" l="1"/>
  <c r="N2855"/>
  <c r="H2856"/>
  <c r="L2856" s="1"/>
  <c r="I2856" l="1"/>
  <c r="G2857"/>
  <c r="J2857" s="1"/>
  <c r="Q2856" l="1"/>
  <c r="N2856"/>
  <c r="H2857"/>
  <c r="L2857" s="1"/>
  <c r="I2857" l="1"/>
  <c r="G2858"/>
  <c r="J2858" s="1"/>
  <c r="Q2857" l="1"/>
  <c r="N2857"/>
  <c r="H2858"/>
  <c r="L2858" s="1"/>
  <c r="I2858" l="1"/>
  <c r="G2859"/>
  <c r="J2859" s="1"/>
  <c r="Q2858" l="1"/>
  <c r="N2858"/>
  <c r="H2859"/>
  <c r="L2859" s="1"/>
  <c r="I2859" l="1"/>
  <c r="G2860"/>
  <c r="J2860" s="1"/>
  <c r="Q2859" l="1"/>
  <c r="N2859"/>
  <c r="H2860"/>
  <c r="L2860" s="1"/>
  <c r="I2860" l="1"/>
  <c r="G2861"/>
  <c r="J2861" s="1"/>
  <c r="Q2860" l="1"/>
  <c r="N2860"/>
  <c r="H2861"/>
  <c r="L2861" s="1"/>
  <c r="I2861" l="1"/>
  <c r="G2862"/>
  <c r="J2862" s="1"/>
  <c r="Q2861" l="1"/>
  <c r="N2861"/>
  <c r="H2862"/>
  <c r="L2862" s="1"/>
  <c r="I2862" l="1"/>
  <c r="G2863"/>
  <c r="J2863" s="1"/>
  <c r="Q2862" l="1"/>
  <c r="N2862"/>
  <c r="H2863"/>
  <c r="L2863" s="1"/>
  <c r="I2863" l="1"/>
  <c r="G2864"/>
  <c r="J2864" s="1"/>
  <c r="Q2863" l="1"/>
  <c r="N2863"/>
  <c r="H2864"/>
  <c r="L2864" s="1"/>
  <c r="G2865" l="1"/>
  <c r="J2865" s="1"/>
  <c r="I2864"/>
  <c r="Q2864" l="1"/>
  <c r="N2864"/>
  <c r="H2865"/>
  <c r="L2865" s="1"/>
  <c r="G2866" l="1"/>
  <c r="J2866" s="1"/>
  <c r="I2865"/>
  <c r="Q2865" l="1"/>
  <c r="N2865"/>
  <c r="H2866"/>
  <c r="L2866" s="1"/>
  <c r="I2866" l="1"/>
  <c r="G2867"/>
  <c r="J2867" s="1"/>
  <c r="Q2866" l="1"/>
  <c r="N2866"/>
  <c r="H2867"/>
  <c r="L2867" s="1"/>
  <c r="I2867" l="1"/>
  <c r="G2868"/>
  <c r="J2868" s="1"/>
  <c r="Q2867" l="1"/>
  <c r="R2867" s="1"/>
  <c r="N2867"/>
  <c r="O2867" s="1"/>
  <c r="H2868"/>
  <c r="L2868" s="1"/>
  <c r="I2868" l="1"/>
  <c r="G2869"/>
  <c r="J2869" s="1"/>
  <c r="Q2868" l="1"/>
  <c r="R2868" s="1"/>
  <c r="S2868" s="1"/>
  <c r="N2868"/>
  <c r="O2868" s="1"/>
  <c r="P2868" s="1"/>
  <c r="H2869"/>
  <c r="L2869" s="1"/>
  <c r="I2869" l="1"/>
  <c r="G2870"/>
  <c r="J2870" s="1"/>
  <c r="Q2869" l="1"/>
  <c r="N2869"/>
  <c r="H2870"/>
  <c r="L2870" s="1"/>
  <c r="I2870" l="1"/>
  <c r="G2871"/>
  <c r="J2871" s="1"/>
  <c r="Q2870" l="1"/>
  <c r="N2870"/>
  <c r="H2871"/>
  <c r="L2871" s="1"/>
  <c r="I2871" l="1"/>
  <c r="G2872"/>
  <c r="J2872" s="1"/>
  <c r="Q2871" l="1"/>
  <c r="R2871" s="1"/>
  <c r="S2871" s="1"/>
  <c r="N2871"/>
  <c r="O2871" s="1"/>
  <c r="P2871" s="1"/>
  <c r="H2872"/>
  <c r="L2872" s="1"/>
  <c r="I2872" l="1"/>
  <c r="G2873"/>
  <c r="J2873" s="1"/>
  <c r="Q2872" l="1"/>
  <c r="N2872"/>
  <c r="H2873"/>
  <c r="L2873" s="1"/>
  <c r="I2873" l="1"/>
  <c r="G2874"/>
  <c r="J2874" s="1"/>
  <c r="Q2873" l="1"/>
  <c r="N2873"/>
  <c r="H2874"/>
  <c r="L2874" s="1"/>
  <c r="I2874" l="1"/>
  <c r="G2875"/>
  <c r="J2875" s="1"/>
  <c r="Q2874" l="1"/>
  <c r="N2874"/>
  <c r="H2875"/>
  <c r="L2875" s="1"/>
  <c r="I2875" l="1"/>
  <c r="G2876"/>
  <c r="J2876" s="1"/>
  <c r="Q2875" l="1"/>
  <c r="N2875"/>
  <c r="H2876"/>
  <c r="L2876" s="1"/>
  <c r="I2876" l="1"/>
  <c r="G2877"/>
  <c r="J2877" s="1"/>
  <c r="Q2876" l="1"/>
  <c r="N2876"/>
  <c r="H2877"/>
  <c r="L2877" s="1"/>
  <c r="I2877" l="1"/>
  <c r="G2878"/>
  <c r="J2878" s="1"/>
  <c r="Q2877" l="1"/>
  <c r="N2877"/>
  <c r="H2878"/>
  <c r="L2878" s="1"/>
  <c r="I2878" l="1"/>
  <c r="G2879"/>
  <c r="J2879" s="1"/>
  <c r="Q2878" l="1"/>
  <c r="N2878"/>
  <c r="H2879"/>
  <c r="L2879" s="1"/>
  <c r="I2879" l="1"/>
  <c r="G2880"/>
  <c r="J2880" s="1"/>
  <c r="Q2879" l="1"/>
  <c r="N2879"/>
  <c r="H2880"/>
  <c r="L2880" s="1"/>
  <c r="I2880" l="1"/>
  <c r="G2881"/>
  <c r="J2881" s="1"/>
  <c r="Q2880" l="1"/>
  <c r="N2880"/>
  <c r="H2881"/>
  <c r="L2881" s="1"/>
  <c r="I2881" l="1"/>
  <c r="G2882"/>
  <c r="J2882" s="1"/>
  <c r="Q2881" l="1"/>
  <c r="N2881"/>
  <c r="H2882"/>
  <c r="L2882" s="1"/>
  <c r="I2882" l="1"/>
  <c r="G2883"/>
  <c r="J2883" s="1"/>
  <c r="Q2882" l="1"/>
  <c r="N2882"/>
  <c r="H2883"/>
  <c r="L2883" s="1"/>
  <c r="I2883" l="1"/>
  <c r="G2884"/>
  <c r="J2884" s="1"/>
  <c r="Q2883" l="1"/>
  <c r="N2883"/>
  <c r="H2884"/>
  <c r="L2884" s="1"/>
  <c r="I2884" l="1"/>
  <c r="G2885"/>
  <c r="J2885" s="1"/>
  <c r="Q2884" l="1"/>
  <c r="N2884"/>
  <c r="H2885"/>
  <c r="L2885" s="1"/>
  <c r="I2885" l="1"/>
  <c r="G2886"/>
  <c r="J2886" s="1"/>
  <c r="Q2885" l="1"/>
  <c r="N2885"/>
  <c r="H2886"/>
  <c r="L2886" s="1"/>
  <c r="I2886" l="1"/>
  <c r="G2887"/>
  <c r="J2887" s="1"/>
  <c r="Q2886" l="1"/>
  <c r="N2886"/>
  <c r="H2887"/>
  <c r="L2887" s="1"/>
  <c r="I2887" l="1"/>
  <c r="G2888"/>
  <c r="J2888" s="1"/>
  <c r="Q2887" l="1"/>
  <c r="N2887"/>
  <c r="H2888"/>
  <c r="L2888" s="1"/>
  <c r="I2888" l="1"/>
  <c r="G2889"/>
  <c r="J2889" s="1"/>
  <c r="Q2888" l="1"/>
  <c r="N2888"/>
  <c r="H2889"/>
  <c r="L2889" s="1"/>
  <c r="I2889" l="1"/>
  <c r="G2890"/>
  <c r="J2890" s="1"/>
  <c r="Q2889" l="1"/>
  <c r="N2889"/>
  <c r="H2890"/>
  <c r="L2890" s="1"/>
  <c r="I2890" l="1"/>
  <c r="G2891"/>
  <c r="J2891" s="1"/>
  <c r="Q2890" l="1"/>
  <c r="N2890"/>
  <c r="H2891"/>
  <c r="L2891" s="1"/>
  <c r="I2891" l="1"/>
  <c r="G2892"/>
  <c r="J2892" s="1"/>
  <c r="Q2891" l="1"/>
  <c r="N2891"/>
  <c r="H2892"/>
  <c r="L2892" s="1"/>
  <c r="I2892" l="1"/>
  <c r="G2893"/>
  <c r="J2893" s="1"/>
  <c r="Q2892" l="1"/>
  <c r="N2892"/>
  <c r="H2893"/>
  <c r="L2893" s="1"/>
  <c r="I2893" l="1"/>
  <c r="G2894"/>
  <c r="J2894" s="1"/>
  <c r="Q2893" l="1"/>
  <c r="N2893"/>
  <c r="H2894"/>
  <c r="L2894" s="1"/>
  <c r="G2895" l="1"/>
  <c r="J2895" s="1"/>
  <c r="I2894"/>
  <c r="Q2894" l="1"/>
  <c r="N2894"/>
  <c r="H2895"/>
  <c r="L2895" s="1"/>
  <c r="G2896" l="1"/>
  <c r="J2896" s="1"/>
  <c r="I2895"/>
  <c r="Q2895" l="1"/>
  <c r="R2895" s="1"/>
  <c r="S2895" s="1"/>
  <c r="N2895"/>
  <c r="O2895" s="1"/>
  <c r="P2895" s="1"/>
  <c r="H2896"/>
  <c r="L2896" s="1"/>
  <c r="I2896" l="1"/>
  <c r="G2897"/>
  <c r="J2897" s="1"/>
  <c r="Q2896" l="1"/>
  <c r="R2896" s="1"/>
  <c r="N2896"/>
  <c r="O2896" s="1"/>
  <c r="H2897"/>
  <c r="L2897" s="1"/>
  <c r="I2897" l="1"/>
  <c r="G2898"/>
  <c r="J2898" s="1"/>
  <c r="Q2897" l="1"/>
  <c r="N2897"/>
  <c r="H2898"/>
  <c r="L2898" s="1"/>
  <c r="I2898" l="1"/>
  <c r="G2899"/>
  <c r="J2899" s="1"/>
  <c r="Q2898" l="1"/>
  <c r="N2898"/>
  <c r="H2899"/>
  <c r="L2899" s="1"/>
  <c r="I2899" l="1"/>
  <c r="G2900"/>
  <c r="J2900" s="1"/>
  <c r="Q2899" l="1"/>
  <c r="R2899" s="1"/>
  <c r="N2899"/>
  <c r="O2899" s="1"/>
  <c r="H2900"/>
  <c r="L2900" s="1"/>
  <c r="I2900" l="1"/>
  <c r="G2901"/>
  <c r="J2901" s="1"/>
  <c r="Q2900" l="1"/>
  <c r="N2900"/>
  <c r="H2901"/>
  <c r="L2901" s="1"/>
  <c r="I2901" l="1"/>
  <c r="G2902"/>
  <c r="J2902" s="1"/>
  <c r="Q2901" l="1"/>
  <c r="N2901"/>
  <c r="H2902"/>
  <c r="L2902" s="1"/>
  <c r="I2902" l="1"/>
  <c r="G2903"/>
  <c r="J2903" s="1"/>
  <c r="Q2902" l="1"/>
  <c r="N2902"/>
  <c r="H2903"/>
  <c r="L2903" s="1"/>
  <c r="I2903" l="1"/>
  <c r="G2904"/>
  <c r="J2904" s="1"/>
  <c r="Q2903" l="1"/>
  <c r="N2903"/>
  <c r="H2904"/>
  <c r="L2904" s="1"/>
  <c r="I2904" l="1"/>
  <c r="G2905"/>
  <c r="J2905" s="1"/>
  <c r="Q2904" l="1"/>
  <c r="N2904"/>
  <c r="H2905"/>
  <c r="L2905" s="1"/>
  <c r="I2905" l="1"/>
  <c r="G2906"/>
  <c r="J2906" s="1"/>
  <c r="Q2905" l="1"/>
  <c r="N2905"/>
  <c r="H2906"/>
  <c r="L2906" s="1"/>
  <c r="I2906" l="1"/>
  <c r="G2907"/>
  <c r="J2907" s="1"/>
  <c r="Q2906" l="1"/>
  <c r="N2906"/>
  <c r="H2907"/>
  <c r="L2907" s="1"/>
  <c r="I2907" l="1"/>
  <c r="G2908"/>
  <c r="J2908" s="1"/>
  <c r="Q2907" l="1"/>
  <c r="N2907"/>
  <c r="H2908"/>
  <c r="L2908" s="1"/>
  <c r="I2908" l="1"/>
  <c r="G2909"/>
  <c r="J2909" s="1"/>
  <c r="Q2908" l="1"/>
  <c r="N2908"/>
  <c r="H2909"/>
  <c r="L2909" s="1"/>
  <c r="I2909" l="1"/>
  <c r="G2910"/>
  <c r="J2910" s="1"/>
  <c r="Q2909" l="1"/>
  <c r="N2909"/>
  <c r="H2910"/>
  <c r="L2910" s="1"/>
  <c r="I2910" l="1"/>
  <c r="G2911"/>
  <c r="J2911" s="1"/>
  <c r="Q2910" l="1"/>
  <c r="N2910"/>
  <c r="H2911"/>
  <c r="L2911" s="1"/>
  <c r="I2911" l="1"/>
  <c r="G2912"/>
  <c r="J2912" s="1"/>
  <c r="Q2911" l="1"/>
  <c r="N2911"/>
  <c r="H2912"/>
  <c r="L2912" s="1"/>
  <c r="I2912" l="1"/>
  <c r="G2913"/>
  <c r="J2913" s="1"/>
  <c r="Q2912" l="1"/>
  <c r="N2912"/>
  <c r="H2913"/>
  <c r="L2913" s="1"/>
  <c r="I2913" l="1"/>
  <c r="G2914"/>
  <c r="J2914" s="1"/>
  <c r="Q2913" l="1"/>
  <c r="N2913"/>
  <c r="H2914"/>
  <c r="L2914" s="1"/>
  <c r="I2914" l="1"/>
  <c r="G2915"/>
  <c r="J2915" s="1"/>
  <c r="Q2914" l="1"/>
  <c r="N2914"/>
  <c r="H2915"/>
  <c r="L2915" s="1"/>
  <c r="I2915" l="1"/>
  <c r="G2916"/>
  <c r="J2916" s="1"/>
  <c r="Q2915" l="1"/>
  <c r="N2915"/>
  <c r="H2916"/>
  <c r="L2916" s="1"/>
  <c r="I2916" l="1"/>
  <c r="G2917"/>
  <c r="J2917" s="1"/>
  <c r="Q2916" l="1"/>
  <c r="N2916"/>
  <c r="H2917"/>
  <c r="L2917" s="1"/>
  <c r="I2917" l="1"/>
  <c r="G2918"/>
  <c r="J2918" s="1"/>
  <c r="Q2917" l="1"/>
  <c r="N2917"/>
  <c r="H2918"/>
  <c r="L2918" s="1"/>
  <c r="I2918" l="1"/>
  <c r="G2919"/>
  <c r="J2919" s="1"/>
  <c r="Q2918" l="1"/>
  <c r="N2918"/>
  <c r="H2919"/>
  <c r="L2919" s="1"/>
  <c r="I2919" l="1"/>
  <c r="G2920"/>
  <c r="J2920" s="1"/>
  <c r="Q2919" l="1"/>
  <c r="N2919"/>
  <c r="H2920"/>
  <c r="L2920" s="1"/>
  <c r="I2920" l="1"/>
  <c r="G2921"/>
  <c r="J2921" s="1"/>
  <c r="Q2920" l="1"/>
  <c r="N2920"/>
  <c r="H2921"/>
  <c r="L2921" s="1"/>
  <c r="I2921" l="1"/>
  <c r="G2922"/>
  <c r="J2922" s="1"/>
  <c r="Q2921" l="1"/>
  <c r="N2921"/>
  <c r="H2922"/>
  <c r="L2922" s="1"/>
  <c r="I2922" l="1"/>
  <c r="G2923"/>
  <c r="J2923" s="1"/>
  <c r="Q2922" l="1"/>
  <c r="N2922"/>
  <c r="H2923"/>
  <c r="L2923" s="1"/>
  <c r="I2923" l="1"/>
  <c r="G2924"/>
  <c r="J2924" s="1"/>
  <c r="Q2923" l="1"/>
  <c r="N2923"/>
  <c r="H2924"/>
  <c r="L2924" s="1"/>
  <c r="I2924" l="1"/>
  <c r="G2925"/>
  <c r="J2925" s="1"/>
  <c r="Q2924" l="1"/>
  <c r="N2924"/>
  <c r="H2925"/>
  <c r="L2925" s="1"/>
  <c r="I2925" l="1"/>
  <c r="G2926"/>
  <c r="J2926" s="1"/>
  <c r="Q2925" l="1"/>
  <c r="N2925"/>
  <c r="H2926"/>
  <c r="L2926" s="1"/>
  <c r="G2927" l="1"/>
  <c r="J2927" s="1"/>
  <c r="I2926"/>
  <c r="Q2926" l="1"/>
  <c r="R2926" s="1"/>
  <c r="S2926" s="1"/>
  <c r="N2926"/>
  <c r="O2926" s="1"/>
  <c r="P2926" s="1"/>
  <c r="H2927"/>
  <c r="L2927" s="1"/>
  <c r="I2927" l="1"/>
  <c r="G2928"/>
  <c r="J2928" s="1"/>
  <c r="Q2927" l="1"/>
  <c r="R2927" s="1"/>
  <c r="N2927"/>
  <c r="O2927" s="1"/>
  <c r="H2928"/>
  <c r="L2928" s="1"/>
  <c r="I2928" l="1"/>
  <c r="G2929"/>
  <c r="J2929" s="1"/>
  <c r="Q2928" l="1"/>
  <c r="N2928"/>
  <c r="H2929"/>
  <c r="L2929" s="1"/>
  <c r="I2929" l="1"/>
  <c r="G2930"/>
  <c r="J2930" s="1"/>
  <c r="Q2929" l="1"/>
  <c r="N2929"/>
  <c r="H2930"/>
  <c r="L2930" s="1"/>
  <c r="I2930" l="1"/>
  <c r="G2931"/>
  <c r="J2931" s="1"/>
  <c r="Q2930" l="1"/>
  <c r="R2930" s="1"/>
  <c r="N2930"/>
  <c r="O2930" s="1"/>
  <c r="H2931"/>
  <c r="L2931" s="1"/>
  <c r="I2931" l="1"/>
  <c r="G2932"/>
  <c r="J2932" s="1"/>
  <c r="Q2931" l="1"/>
  <c r="N2931"/>
  <c r="H2932"/>
  <c r="L2932" s="1"/>
  <c r="I2932" l="1"/>
  <c r="G2933"/>
  <c r="J2933" s="1"/>
  <c r="Q2932" l="1"/>
  <c r="N2932"/>
  <c r="H2933"/>
  <c r="L2933" s="1"/>
  <c r="I2933" l="1"/>
  <c r="G2934"/>
  <c r="J2934" s="1"/>
  <c r="Q2933" l="1"/>
  <c r="N2933"/>
  <c r="H2934"/>
  <c r="L2934" s="1"/>
  <c r="I2934" l="1"/>
  <c r="G2935"/>
  <c r="J2935" s="1"/>
  <c r="Q2934" l="1"/>
  <c r="N2934"/>
  <c r="H2935"/>
  <c r="L2935" s="1"/>
  <c r="I2935" l="1"/>
  <c r="G2936"/>
  <c r="J2936" s="1"/>
  <c r="Q2935" l="1"/>
  <c r="N2935"/>
  <c r="H2936"/>
  <c r="L2936" s="1"/>
  <c r="I2936" l="1"/>
  <c r="G2937"/>
  <c r="J2937" s="1"/>
  <c r="Q2936" l="1"/>
  <c r="N2936"/>
  <c r="H2937"/>
  <c r="L2937" s="1"/>
  <c r="I2937" l="1"/>
  <c r="G2938"/>
  <c r="J2938" s="1"/>
  <c r="Q2937" l="1"/>
  <c r="N2937"/>
  <c r="H2938"/>
  <c r="L2938" s="1"/>
  <c r="I2938" l="1"/>
  <c r="G2939"/>
  <c r="J2939" s="1"/>
  <c r="Q2938" l="1"/>
  <c r="N2938"/>
  <c r="H2939"/>
  <c r="L2939" s="1"/>
  <c r="I2939" l="1"/>
  <c r="G2940"/>
  <c r="J2940" s="1"/>
  <c r="Q2939" l="1"/>
  <c r="N2939"/>
  <c r="H2940"/>
  <c r="L2940" s="1"/>
  <c r="I2940" l="1"/>
  <c r="G2941"/>
  <c r="J2941" s="1"/>
  <c r="Q2940" l="1"/>
  <c r="N2940"/>
  <c r="H2941"/>
  <c r="L2941" s="1"/>
  <c r="I2941" l="1"/>
  <c r="G2942"/>
  <c r="J2942" s="1"/>
  <c r="Q2941" l="1"/>
  <c r="N2941"/>
  <c r="H2942"/>
  <c r="L2942" s="1"/>
  <c r="I2942" l="1"/>
  <c r="G2943"/>
  <c r="J2943" s="1"/>
  <c r="Q2942" l="1"/>
  <c r="N2942"/>
  <c r="H2943"/>
  <c r="L2943" s="1"/>
  <c r="I2943" l="1"/>
  <c r="G2944"/>
  <c r="J2944" s="1"/>
  <c r="Q2943" l="1"/>
  <c r="N2943"/>
  <c r="H2944"/>
  <c r="L2944" s="1"/>
  <c r="I2944" l="1"/>
  <c r="G2945"/>
  <c r="J2945" s="1"/>
  <c r="Q2944" l="1"/>
  <c r="N2944"/>
  <c r="H2945"/>
  <c r="L2945" s="1"/>
  <c r="I2945" l="1"/>
  <c r="G2946"/>
  <c r="J2946" s="1"/>
  <c r="Q2945" l="1"/>
  <c r="N2945"/>
  <c r="H2946"/>
  <c r="L2946" s="1"/>
  <c r="I2946" l="1"/>
  <c r="G2947"/>
  <c r="J2947" s="1"/>
  <c r="Q2946" l="1"/>
  <c r="N2946"/>
  <c r="H2947"/>
  <c r="L2947" s="1"/>
  <c r="I2947" l="1"/>
  <c r="G2948"/>
  <c r="J2948" s="1"/>
  <c r="Q2947" l="1"/>
  <c r="N2947"/>
  <c r="H2948"/>
  <c r="L2948" s="1"/>
  <c r="I2948" l="1"/>
  <c r="G2949"/>
  <c r="J2949" s="1"/>
  <c r="Q2948" l="1"/>
  <c r="N2948"/>
  <c r="H2949"/>
  <c r="L2949" s="1"/>
  <c r="I2949" l="1"/>
  <c r="G2950"/>
  <c r="J2950" s="1"/>
  <c r="Q2949" l="1"/>
  <c r="N2949"/>
  <c r="H2950"/>
  <c r="L2950" s="1"/>
  <c r="I2950" l="1"/>
  <c r="G2951"/>
  <c r="J2951" s="1"/>
  <c r="Q2950" l="1"/>
  <c r="N2950"/>
  <c r="H2951"/>
  <c r="L2951" s="1"/>
  <c r="I2951" l="1"/>
  <c r="G2952"/>
  <c r="J2952" s="1"/>
  <c r="Q2951" l="1"/>
  <c r="N2951"/>
  <c r="H2952"/>
  <c r="L2952" s="1"/>
  <c r="I2952" l="1"/>
  <c r="G2953"/>
  <c r="J2953" s="1"/>
  <c r="Q2952" l="1"/>
  <c r="N2952"/>
  <c r="H2953"/>
  <c r="L2953" s="1"/>
  <c r="I2953" l="1"/>
  <c r="G2954"/>
  <c r="J2954" s="1"/>
  <c r="Q2953" l="1"/>
  <c r="N2953"/>
  <c r="H2954"/>
  <c r="L2954" s="1"/>
  <c r="I2954" l="1"/>
  <c r="G2955"/>
  <c r="J2955" s="1"/>
  <c r="Q2954" l="1"/>
  <c r="N2954"/>
  <c r="H2955"/>
  <c r="L2955" s="1"/>
  <c r="G2956" l="1"/>
  <c r="J2956" s="1"/>
  <c r="I2955"/>
  <c r="Q2955" l="1"/>
  <c r="N2955"/>
  <c r="H2956"/>
  <c r="L2956" s="1"/>
  <c r="G2957" l="1"/>
  <c r="J2957" s="1"/>
  <c r="I2956"/>
  <c r="Q2956" l="1"/>
  <c r="R2956" s="1"/>
  <c r="N2956"/>
  <c r="O2956" s="1"/>
  <c r="H2957"/>
  <c r="L2957" s="1"/>
  <c r="I2957" l="1"/>
  <c r="G2958"/>
  <c r="J2958" s="1"/>
  <c r="Q2957" l="1"/>
  <c r="R2957" s="1"/>
  <c r="S2957" s="1"/>
  <c r="N2957"/>
  <c r="O2957" s="1"/>
  <c r="P2957" s="1"/>
  <c r="H2958"/>
  <c r="L2958" s="1"/>
  <c r="I2958" l="1"/>
  <c r="G2959"/>
  <c r="J2959" s="1"/>
  <c r="Q2958" l="1"/>
  <c r="N2958"/>
  <c r="H2959"/>
  <c r="L2959" s="1"/>
  <c r="I2959" l="1"/>
  <c r="G2960"/>
  <c r="J2960" s="1"/>
  <c r="Q2959" l="1"/>
  <c r="N2959"/>
  <c r="H2960"/>
  <c r="L2960" s="1"/>
  <c r="I2960" l="1"/>
  <c r="G2961"/>
  <c r="J2961" s="1"/>
  <c r="Q2960" l="1"/>
  <c r="R2960" s="1"/>
  <c r="S2960" s="1"/>
  <c r="N2960"/>
  <c r="O2960" s="1"/>
  <c r="P2960" s="1"/>
  <c r="H2961"/>
  <c r="L2961" s="1"/>
  <c r="I2961" l="1"/>
  <c r="G2962"/>
  <c r="J2962" s="1"/>
  <c r="Q2961" l="1"/>
  <c r="N2961"/>
  <c r="H2962"/>
  <c r="L2962" s="1"/>
  <c r="I2962" l="1"/>
  <c r="G2963"/>
  <c r="J2963" s="1"/>
  <c r="Q2962" l="1"/>
  <c r="N2962"/>
  <c r="H2963"/>
  <c r="L2963" s="1"/>
  <c r="I2963" l="1"/>
  <c r="G2964"/>
  <c r="J2964" s="1"/>
  <c r="Q2963" l="1"/>
  <c r="N2963"/>
  <c r="H2964"/>
  <c r="L2964" s="1"/>
  <c r="I2964" l="1"/>
  <c r="G2965"/>
  <c r="J2965" s="1"/>
  <c r="Q2964" l="1"/>
  <c r="N2964"/>
  <c r="H2965"/>
  <c r="L2965" s="1"/>
  <c r="I2965" l="1"/>
  <c r="G2966"/>
  <c r="J2966" s="1"/>
  <c r="Q2965" l="1"/>
  <c r="N2965"/>
  <c r="H2966"/>
  <c r="L2966" s="1"/>
  <c r="I2966" l="1"/>
  <c r="G2967"/>
  <c r="J2967" s="1"/>
  <c r="Q2966" l="1"/>
  <c r="N2966"/>
  <c r="H2967"/>
  <c r="L2967" s="1"/>
  <c r="I2967" l="1"/>
  <c r="G2968"/>
  <c r="J2968" s="1"/>
  <c r="Q2967" l="1"/>
  <c r="N2967"/>
  <c r="H2968"/>
  <c r="L2968" s="1"/>
  <c r="I2968" l="1"/>
  <c r="G2969"/>
  <c r="J2969" s="1"/>
  <c r="Q2968" l="1"/>
  <c r="N2968"/>
  <c r="H2969"/>
  <c r="L2969" s="1"/>
  <c r="I2969" l="1"/>
  <c r="G2970"/>
  <c r="J2970" s="1"/>
  <c r="Q2969" l="1"/>
  <c r="N2969"/>
  <c r="H2970"/>
  <c r="L2970" s="1"/>
  <c r="I2970" l="1"/>
  <c r="G2971"/>
  <c r="J2971" s="1"/>
  <c r="Q2970" l="1"/>
  <c r="N2970"/>
  <c r="H2971"/>
  <c r="L2971" s="1"/>
  <c r="I2971" l="1"/>
  <c r="G2972"/>
  <c r="J2972" s="1"/>
  <c r="Q2971" l="1"/>
  <c r="N2971"/>
  <c r="H2972"/>
  <c r="L2972" s="1"/>
  <c r="I2972" l="1"/>
  <c r="G2973"/>
  <c r="J2973" s="1"/>
  <c r="Q2972" l="1"/>
  <c r="N2972"/>
  <c r="H2973"/>
  <c r="L2973" s="1"/>
  <c r="I2973" l="1"/>
  <c r="G2974"/>
  <c r="J2974" s="1"/>
  <c r="Q2973" l="1"/>
  <c r="N2973"/>
  <c r="H2974"/>
  <c r="L2974" s="1"/>
  <c r="I2974" l="1"/>
  <c r="G2975"/>
  <c r="J2975" s="1"/>
  <c r="Q2974" l="1"/>
  <c r="N2974"/>
  <c r="H2975"/>
  <c r="L2975" s="1"/>
  <c r="I2975" l="1"/>
  <c r="G2976"/>
  <c r="J2976" s="1"/>
  <c r="Q2975" l="1"/>
  <c r="N2975"/>
  <c r="H2976"/>
  <c r="L2976" s="1"/>
  <c r="I2976" l="1"/>
  <c r="G2977"/>
  <c r="J2977" s="1"/>
  <c r="Q2976" l="1"/>
  <c r="N2976"/>
  <c r="H2977"/>
  <c r="L2977" s="1"/>
  <c r="I2977" l="1"/>
  <c r="G2978"/>
  <c r="J2978" s="1"/>
  <c r="Q2977" l="1"/>
  <c r="N2977"/>
  <c r="H2978"/>
  <c r="L2978" s="1"/>
  <c r="I2978" l="1"/>
  <c r="G2979"/>
  <c r="J2979" s="1"/>
  <c r="Q2978" l="1"/>
  <c r="N2978"/>
  <c r="H2979"/>
  <c r="L2979" s="1"/>
  <c r="I2979" l="1"/>
  <c r="G2980"/>
  <c r="J2980" s="1"/>
  <c r="Q2979" l="1"/>
  <c r="N2979"/>
  <c r="H2980"/>
  <c r="L2980" s="1"/>
  <c r="I2980" l="1"/>
  <c r="G2981"/>
  <c r="J2981" s="1"/>
  <c r="Q2980" l="1"/>
  <c r="N2980"/>
  <c r="H2981"/>
  <c r="L2981" s="1"/>
  <c r="I2981" l="1"/>
  <c r="G2982"/>
  <c r="J2982" s="1"/>
  <c r="Q2981" l="1"/>
  <c r="N2981"/>
  <c r="H2982"/>
  <c r="L2982" s="1"/>
  <c r="I2982" l="1"/>
  <c r="G2983"/>
  <c r="J2983" s="1"/>
  <c r="Q2982" l="1"/>
  <c r="N2982"/>
  <c r="H2983"/>
  <c r="L2983" s="1"/>
  <c r="I2983" l="1"/>
  <c r="G2984"/>
  <c r="J2984" s="1"/>
  <c r="Q2983" l="1"/>
  <c r="N2983"/>
  <c r="H2984"/>
  <c r="L2984" s="1"/>
  <c r="I2984" l="1"/>
  <c r="G2985"/>
  <c r="J2985" s="1"/>
  <c r="Q2984" l="1"/>
  <c r="N2984"/>
  <c r="H2985"/>
  <c r="L2985" s="1"/>
  <c r="I2985" l="1"/>
  <c r="G2986"/>
  <c r="J2986" s="1"/>
  <c r="Q2985" l="1"/>
  <c r="N2985"/>
  <c r="H2986"/>
  <c r="L2986" s="1"/>
  <c r="G2987" l="1"/>
  <c r="J2987" s="1"/>
  <c r="I2986"/>
  <c r="Q2986" l="1"/>
  <c r="N2986"/>
  <c r="H2987"/>
  <c r="L2987" s="1"/>
  <c r="G2988" l="1"/>
  <c r="J2988" s="1"/>
  <c r="I2987"/>
  <c r="Q2987" l="1"/>
  <c r="R2987" s="1"/>
  <c r="S2987" s="1"/>
  <c r="N2987"/>
  <c r="O2987" s="1"/>
  <c r="P2987" s="1"/>
  <c r="H2988"/>
  <c r="L2988" s="1"/>
  <c r="I2988" l="1"/>
  <c r="G2989"/>
  <c r="J2989" s="1"/>
  <c r="Q2988" l="1"/>
  <c r="R2988" s="1"/>
  <c r="N2988"/>
  <c r="O2988" s="1"/>
  <c r="H2989"/>
  <c r="L2989" s="1"/>
  <c r="I2989" l="1"/>
  <c r="G2990"/>
  <c r="J2990" s="1"/>
  <c r="Q2989" l="1"/>
  <c r="N2989"/>
  <c r="H2990"/>
  <c r="L2990" s="1"/>
  <c r="I2990" l="1"/>
  <c r="G2991"/>
  <c r="J2991" s="1"/>
  <c r="Q2990" l="1"/>
  <c r="N2990"/>
  <c r="H2991"/>
  <c r="L2991" s="1"/>
  <c r="I2991" l="1"/>
  <c r="G2992"/>
  <c r="J2992" s="1"/>
  <c r="Q2991" l="1"/>
  <c r="R2991" s="1"/>
  <c r="N2991"/>
  <c r="O2991" s="1"/>
  <c r="H2992"/>
  <c r="L2992" s="1"/>
  <c r="I2992" l="1"/>
  <c r="G2993"/>
  <c r="J2993" s="1"/>
  <c r="Q2992" l="1"/>
  <c r="N2992"/>
  <c r="H2993"/>
  <c r="L2993" s="1"/>
  <c r="I2993" l="1"/>
  <c r="G2994"/>
  <c r="J2994" s="1"/>
  <c r="Q2993" l="1"/>
  <c r="N2993"/>
  <c r="H2994"/>
  <c r="L2994" s="1"/>
  <c r="I2994" l="1"/>
  <c r="G2995"/>
  <c r="J2995" s="1"/>
  <c r="Q2994" l="1"/>
  <c r="N2994"/>
  <c r="H2995"/>
  <c r="L2995" s="1"/>
  <c r="I2995" l="1"/>
  <c r="G2996"/>
  <c r="J2996" s="1"/>
  <c r="Q2995" l="1"/>
  <c r="N2995"/>
  <c r="H2996"/>
  <c r="L2996" s="1"/>
  <c r="I2996" l="1"/>
  <c r="G2997"/>
  <c r="J2997" s="1"/>
  <c r="Q2996" l="1"/>
  <c r="N2996"/>
  <c r="H2997"/>
  <c r="L2997" s="1"/>
  <c r="I2997" l="1"/>
  <c r="G2998"/>
  <c r="J2998" s="1"/>
  <c r="Q2997" l="1"/>
  <c r="N2997"/>
  <c r="H2998"/>
  <c r="L2998" s="1"/>
  <c r="I2998" l="1"/>
  <c r="G2999"/>
  <c r="J2999" s="1"/>
  <c r="Q2998" l="1"/>
  <c r="N2998"/>
  <c r="H2999"/>
  <c r="L2999" s="1"/>
  <c r="I2999" l="1"/>
  <c r="G3000"/>
  <c r="J3000" s="1"/>
  <c r="Q2999" l="1"/>
  <c r="N2999"/>
  <c r="H3000"/>
  <c r="L3000" s="1"/>
  <c r="I3000" l="1"/>
  <c r="G3001"/>
  <c r="J3001" s="1"/>
  <c r="Q3000" l="1"/>
  <c r="N3000"/>
  <c r="H3001"/>
  <c r="L3001" s="1"/>
  <c r="I3001" l="1"/>
  <c r="G3002"/>
  <c r="J3002" s="1"/>
  <c r="Q3001" l="1"/>
  <c r="N3001"/>
  <c r="H3002"/>
  <c r="L3002" s="1"/>
  <c r="I3002" l="1"/>
  <c r="G3003"/>
  <c r="J3003" s="1"/>
  <c r="Q3002" l="1"/>
  <c r="N3002"/>
  <c r="H3003"/>
  <c r="L3003" s="1"/>
  <c r="I3003" l="1"/>
  <c r="G3004"/>
  <c r="J3004" s="1"/>
  <c r="Q3003" l="1"/>
  <c r="N3003"/>
  <c r="H3004"/>
  <c r="L3004" s="1"/>
  <c r="I3004" l="1"/>
  <c r="G3005"/>
  <c r="J3005" s="1"/>
  <c r="Q3004" l="1"/>
  <c r="N3004"/>
  <c r="H3005"/>
  <c r="L3005" s="1"/>
  <c r="I3005" l="1"/>
  <c r="G3006"/>
  <c r="J3006" s="1"/>
  <c r="Q3005" l="1"/>
  <c r="N3005"/>
  <c r="H3006"/>
  <c r="L3006" s="1"/>
  <c r="I3006" l="1"/>
  <c r="G3007"/>
  <c r="J3007" s="1"/>
  <c r="Q3006" l="1"/>
  <c r="N3006"/>
  <c r="H3007"/>
  <c r="L3007" s="1"/>
  <c r="I3007" l="1"/>
  <c r="G3008"/>
  <c r="J3008" s="1"/>
  <c r="Q3007" l="1"/>
  <c r="N3007"/>
  <c r="H3008"/>
  <c r="L3008" s="1"/>
  <c r="I3008" l="1"/>
  <c r="G3009"/>
  <c r="J3009" s="1"/>
  <c r="Q3008" l="1"/>
  <c r="N3008"/>
  <c r="H3009"/>
  <c r="L3009" s="1"/>
  <c r="I3009" l="1"/>
  <c r="G3010"/>
  <c r="J3010" s="1"/>
  <c r="Q3009" l="1"/>
  <c r="N3009"/>
  <c r="H3010"/>
  <c r="L3010" s="1"/>
  <c r="I3010" l="1"/>
  <c r="G3011"/>
  <c r="J3011" s="1"/>
  <c r="Q3010" l="1"/>
  <c r="N3010"/>
  <c r="H3011"/>
  <c r="L3011" s="1"/>
  <c r="I3011" l="1"/>
  <c r="G3012"/>
  <c r="J3012" s="1"/>
  <c r="Q3011" l="1"/>
  <c r="N3011"/>
  <c r="H3012"/>
  <c r="L3012" s="1"/>
  <c r="I3012" l="1"/>
  <c r="G3013"/>
  <c r="J3013" s="1"/>
  <c r="Q3012" l="1"/>
  <c r="N3012"/>
  <c r="H3013"/>
  <c r="L3013" s="1"/>
  <c r="I3013" l="1"/>
  <c r="G3014"/>
  <c r="J3014" s="1"/>
  <c r="Q3013" l="1"/>
  <c r="N3013"/>
  <c r="H3014"/>
  <c r="L3014" s="1"/>
  <c r="I3014" l="1"/>
  <c r="G3015"/>
  <c r="J3015" s="1"/>
  <c r="Q3014" l="1"/>
  <c r="N3014"/>
  <c r="H3015"/>
  <c r="L3015" s="1"/>
  <c r="I3015" l="1"/>
  <c r="G3016"/>
  <c r="J3016" s="1"/>
  <c r="Q3015" l="1"/>
  <c r="N3015"/>
  <c r="H3016"/>
  <c r="L3016" s="1"/>
  <c r="I3016" l="1"/>
  <c r="G3017"/>
  <c r="J3017" s="1"/>
  <c r="Q3016" l="1"/>
  <c r="N3016"/>
  <c r="H3017"/>
  <c r="L3017" s="1"/>
  <c r="G3018" l="1"/>
  <c r="J3018" s="1"/>
  <c r="I3017"/>
  <c r="Q3017" l="1"/>
  <c r="R3017" s="1"/>
  <c r="S3017" s="1"/>
  <c r="N3017"/>
  <c r="O3017" s="1"/>
  <c r="P3017" s="1"/>
  <c r="H3018"/>
  <c r="L3018" s="1"/>
  <c r="G3019" l="1"/>
  <c r="J3019" s="1"/>
  <c r="I3018"/>
  <c r="Q3018" l="1"/>
  <c r="R3018" s="1"/>
  <c r="N3018"/>
  <c r="O3018" s="1"/>
  <c r="H3019"/>
  <c r="L3019" s="1"/>
  <c r="I3019" l="1"/>
  <c r="G3020"/>
  <c r="J3020" s="1"/>
  <c r="Q3019" l="1"/>
  <c r="N3019"/>
  <c r="H3020"/>
  <c r="L3020" s="1"/>
  <c r="I3020" l="1"/>
  <c r="G3021"/>
  <c r="J3021" s="1"/>
  <c r="Q3020" l="1"/>
  <c r="N3020"/>
  <c r="H3021"/>
  <c r="L3021" s="1"/>
  <c r="I3021" l="1"/>
  <c r="G3022"/>
  <c r="J3022" s="1"/>
  <c r="Q3021" l="1"/>
  <c r="R3021" s="1"/>
  <c r="N3021"/>
  <c r="O3021" s="1"/>
  <c r="H3022"/>
  <c r="L3022" s="1"/>
  <c r="I3022" l="1"/>
  <c r="G3023"/>
  <c r="J3023" s="1"/>
  <c r="Q3022" l="1"/>
  <c r="N3022"/>
  <c r="H3023"/>
  <c r="L3023" s="1"/>
  <c r="I3023" l="1"/>
  <c r="G3024"/>
  <c r="J3024" s="1"/>
  <c r="Q3023" l="1"/>
  <c r="N3023"/>
  <c r="H3024"/>
  <c r="L3024" s="1"/>
  <c r="I3024" l="1"/>
  <c r="G3025"/>
  <c r="J3025" s="1"/>
  <c r="Q3024" l="1"/>
  <c r="N3024"/>
  <c r="H3025"/>
  <c r="L3025" s="1"/>
  <c r="I3025" l="1"/>
  <c r="G3026"/>
  <c r="J3026" s="1"/>
  <c r="Q3025" l="1"/>
  <c r="N3025"/>
  <c r="H3026"/>
  <c r="L3026" s="1"/>
  <c r="I3026" l="1"/>
  <c r="G3027"/>
  <c r="J3027" s="1"/>
  <c r="Q3026" l="1"/>
  <c r="N3026"/>
  <c r="H3027"/>
  <c r="L3027" s="1"/>
  <c r="I3027" l="1"/>
  <c r="G3028"/>
  <c r="J3028" s="1"/>
  <c r="Q3027" l="1"/>
  <c r="N3027"/>
  <c r="H3028"/>
  <c r="L3028" s="1"/>
  <c r="I3028" l="1"/>
  <c r="G3029"/>
  <c r="J3029" s="1"/>
  <c r="Q3028" l="1"/>
  <c r="N3028"/>
  <c r="H3029"/>
  <c r="L3029" s="1"/>
  <c r="I3029" l="1"/>
  <c r="G3030"/>
  <c r="J3030" s="1"/>
  <c r="Q3029" l="1"/>
  <c r="N3029"/>
  <c r="H3030"/>
  <c r="L3030" s="1"/>
  <c r="I3030" l="1"/>
  <c r="G3031"/>
  <c r="J3031" s="1"/>
  <c r="Q3030" l="1"/>
  <c r="N3030"/>
  <c r="H3031"/>
  <c r="L3031" s="1"/>
  <c r="I3031" l="1"/>
  <c r="G3032"/>
  <c r="J3032" s="1"/>
  <c r="Q3031" l="1"/>
  <c r="N3031"/>
  <c r="H3032"/>
  <c r="L3032" s="1"/>
  <c r="I3032" l="1"/>
  <c r="G3033"/>
  <c r="J3033" s="1"/>
  <c r="Q3032" l="1"/>
  <c r="N3032"/>
  <c r="H3033"/>
  <c r="L3033" s="1"/>
  <c r="I3033" l="1"/>
  <c r="G3034"/>
  <c r="J3034" s="1"/>
  <c r="Q3033" l="1"/>
  <c r="N3033"/>
  <c r="H3034"/>
  <c r="L3034" s="1"/>
  <c r="I3034" l="1"/>
  <c r="G3035"/>
  <c r="J3035" s="1"/>
  <c r="Q3034" l="1"/>
  <c r="N3034"/>
  <c r="H3035"/>
  <c r="L3035" s="1"/>
  <c r="I3035" l="1"/>
  <c r="G3036"/>
  <c r="J3036" s="1"/>
  <c r="Q3035" l="1"/>
  <c r="N3035"/>
  <c r="H3036"/>
  <c r="L3036" s="1"/>
  <c r="I3036" l="1"/>
  <c r="G3037"/>
  <c r="J3037" s="1"/>
  <c r="Q3036" l="1"/>
  <c r="N3036"/>
  <c r="H3037"/>
  <c r="L3037" s="1"/>
  <c r="I3037" l="1"/>
  <c r="G3038"/>
  <c r="J3038" s="1"/>
  <c r="Q3037" l="1"/>
  <c r="N3037"/>
  <c r="H3038"/>
  <c r="L3038" s="1"/>
  <c r="I3038" l="1"/>
  <c r="G3039"/>
  <c r="J3039" s="1"/>
  <c r="Q3038" l="1"/>
  <c r="N3038"/>
  <c r="H3039"/>
  <c r="L3039" s="1"/>
  <c r="I3039" l="1"/>
  <c r="G3040"/>
  <c r="J3040" s="1"/>
  <c r="Q3039" l="1"/>
  <c r="N3039"/>
  <c r="H3040"/>
  <c r="L3040" s="1"/>
  <c r="I3040" l="1"/>
  <c r="G3041"/>
  <c r="J3041" s="1"/>
  <c r="Q3040" l="1"/>
  <c r="N3040"/>
  <c r="H3041"/>
  <c r="L3041" s="1"/>
  <c r="I3041" l="1"/>
  <c r="G3042"/>
  <c r="J3042" s="1"/>
  <c r="Q3041" l="1"/>
  <c r="N3041"/>
  <c r="H3042"/>
  <c r="L3042" s="1"/>
  <c r="I3042" l="1"/>
  <c r="G3043"/>
  <c r="J3043" s="1"/>
  <c r="Q3042" l="1"/>
  <c r="N3042"/>
  <c r="H3043"/>
  <c r="L3043" s="1"/>
  <c r="I3043" l="1"/>
  <c r="G3044"/>
  <c r="J3044" s="1"/>
  <c r="Q3043" l="1"/>
  <c r="N3043"/>
  <c r="H3044"/>
  <c r="L3044" s="1"/>
  <c r="I3044" l="1"/>
  <c r="G3045"/>
  <c r="J3045" s="1"/>
  <c r="Q3044" l="1"/>
  <c r="N3044"/>
  <c r="H3045"/>
  <c r="L3045" s="1"/>
  <c r="I3045" l="1"/>
  <c r="G3046"/>
  <c r="J3046" s="1"/>
  <c r="Q3045" l="1"/>
  <c r="N3045"/>
  <c r="H3046"/>
  <c r="L3046" s="1"/>
  <c r="I3046" l="1"/>
  <c r="G3047"/>
  <c r="J3047" s="1"/>
  <c r="Q3046" l="1"/>
  <c r="N3046"/>
  <c r="H3047"/>
  <c r="L3047" s="1"/>
  <c r="G3048" l="1"/>
  <c r="J3048" s="1"/>
  <c r="I3047"/>
  <c r="Q3047" l="1"/>
  <c r="N3047"/>
  <c r="H3048"/>
  <c r="L3048" s="1"/>
  <c r="G3049" l="1"/>
  <c r="J3049" s="1"/>
  <c r="I3048"/>
  <c r="Q3048" l="1"/>
  <c r="R3048" s="1"/>
  <c r="N3048"/>
  <c r="O3048" s="1"/>
  <c r="H3049"/>
  <c r="L3049" s="1"/>
  <c r="I3049" l="1"/>
  <c r="G3050"/>
  <c r="J3050" s="1"/>
  <c r="Q3049" l="1"/>
  <c r="R3049" s="1"/>
  <c r="S3049" s="1"/>
  <c r="N3049"/>
  <c r="O3049" s="1"/>
  <c r="P3049" s="1"/>
  <c r="H3050"/>
  <c r="L3050" s="1"/>
  <c r="I3050" l="1"/>
  <c r="G3051"/>
  <c r="J3051" s="1"/>
  <c r="Q3050" l="1"/>
  <c r="N3050"/>
  <c r="H3051"/>
  <c r="L3051" s="1"/>
  <c r="I3051" l="1"/>
  <c r="G3052"/>
  <c r="J3052" s="1"/>
  <c r="Q3051" l="1"/>
  <c r="N3051"/>
  <c r="H3052"/>
  <c r="L3052" s="1"/>
  <c r="I3052" l="1"/>
  <c r="G3053"/>
  <c r="J3053" s="1"/>
  <c r="Q3052" l="1"/>
  <c r="R3052" s="1"/>
  <c r="S3052" s="1"/>
  <c r="N3052"/>
  <c r="O3052" s="1"/>
  <c r="P3052" s="1"/>
  <c r="H3053"/>
  <c r="L3053" s="1"/>
  <c r="I3053" l="1"/>
  <c r="G3054"/>
  <c r="J3054" s="1"/>
  <c r="Q3053" l="1"/>
  <c r="N3053"/>
  <c r="H3054"/>
  <c r="L3054" s="1"/>
  <c r="I3054" l="1"/>
  <c r="G3055"/>
  <c r="J3055" s="1"/>
  <c r="Q3054" l="1"/>
  <c r="N3054"/>
  <c r="H3055"/>
  <c r="L3055" s="1"/>
  <c r="I3055" l="1"/>
  <c r="G3056"/>
  <c r="J3056" s="1"/>
  <c r="Q3055" l="1"/>
  <c r="N3055"/>
  <c r="H3056"/>
  <c r="L3056" s="1"/>
  <c r="I3056" l="1"/>
  <c r="G3057"/>
  <c r="J3057" s="1"/>
  <c r="Q3056" l="1"/>
  <c r="N3056"/>
  <c r="H3057"/>
  <c r="L3057" s="1"/>
  <c r="I3057" l="1"/>
  <c r="G3058"/>
  <c r="J3058" s="1"/>
  <c r="Q3057" l="1"/>
  <c r="N3057"/>
  <c r="H3058"/>
  <c r="L3058" s="1"/>
  <c r="I3058" l="1"/>
  <c r="G3059"/>
  <c r="J3059" s="1"/>
  <c r="Q3058" l="1"/>
  <c r="N3058"/>
  <c r="H3059"/>
  <c r="L3059" s="1"/>
  <c r="I3059" l="1"/>
  <c r="G3060"/>
  <c r="J3060" s="1"/>
  <c r="Q3059" l="1"/>
  <c r="N3059"/>
  <c r="H3060"/>
  <c r="L3060" s="1"/>
  <c r="I3060" l="1"/>
  <c r="G3061"/>
  <c r="J3061" s="1"/>
  <c r="Q3060" l="1"/>
  <c r="N3060"/>
  <c r="H3061"/>
  <c r="L3061" s="1"/>
  <c r="I3061" l="1"/>
  <c r="G3062"/>
  <c r="J3062" s="1"/>
  <c r="Q3061" l="1"/>
  <c r="N3061"/>
  <c r="H3062"/>
  <c r="L3062" s="1"/>
  <c r="I3062" l="1"/>
  <c r="G3063"/>
  <c r="J3063" s="1"/>
  <c r="Q3062" l="1"/>
  <c r="N3062"/>
  <c r="H3063"/>
  <c r="L3063" s="1"/>
  <c r="I3063" l="1"/>
  <c r="G3064"/>
  <c r="J3064" s="1"/>
  <c r="Q3063" l="1"/>
  <c r="N3063"/>
  <c r="H3064"/>
  <c r="L3064" s="1"/>
  <c r="I3064" l="1"/>
  <c r="G3065"/>
  <c r="J3065" s="1"/>
  <c r="Q3064" l="1"/>
  <c r="N3064"/>
  <c r="H3065"/>
  <c r="L3065" s="1"/>
  <c r="I3065" l="1"/>
  <c r="G3066"/>
  <c r="J3066" s="1"/>
  <c r="Q3065" l="1"/>
  <c r="N3065"/>
  <c r="H3066"/>
  <c r="L3066" s="1"/>
  <c r="I3066" l="1"/>
  <c r="G3067"/>
  <c r="J3067" s="1"/>
  <c r="Q3066" l="1"/>
  <c r="N3066"/>
  <c r="H3067"/>
  <c r="L3067" s="1"/>
  <c r="I3067" l="1"/>
  <c r="G3068"/>
  <c r="J3068" s="1"/>
  <c r="Q3067" l="1"/>
  <c r="N3067"/>
  <c r="H3068"/>
  <c r="L3068" s="1"/>
  <c r="I3068" l="1"/>
  <c r="G3069"/>
  <c r="J3069" s="1"/>
  <c r="Q3068" l="1"/>
  <c r="N3068"/>
  <c r="H3069"/>
  <c r="L3069" s="1"/>
  <c r="I3069" l="1"/>
  <c r="G3070"/>
  <c r="J3070" s="1"/>
  <c r="Q3069" l="1"/>
  <c r="N3069"/>
  <c r="H3070"/>
  <c r="L3070" s="1"/>
  <c r="I3070" l="1"/>
  <c r="G3071"/>
  <c r="J3071" s="1"/>
  <c r="Q3070" l="1"/>
  <c r="N3070"/>
  <c r="H3071"/>
  <c r="L3071" s="1"/>
  <c r="I3071" l="1"/>
  <c r="G3072"/>
  <c r="J3072" s="1"/>
  <c r="Q3071" l="1"/>
  <c r="N3071"/>
  <c r="H3072"/>
  <c r="L3072" s="1"/>
  <c r="I3072" l="1"/>
  <c r="G3073"/>
  <c r="J3073" s="1"/>
  <c r="Q3072" l="1"/>
  <c r="N3072"/>
  <c r="H3073"/>
  <c r="L3073" s="1"/>
  <c r="I3073" l="1"/>
  <c r="G3074"/>
  <c r="J3074" s="1"/>
  <c r="Q3073" l="1"/>
  <c r="N3073"/>
  <c r="H3074"/>
  <c r="L3074" s="1"/>
  <c r="I3074" l="1"/>
  <c r="G3075"/>
  <c r="J3075" s="1"/>
  <c r="Q3074" l="1"/>
  <c r="N3074"/>
  <c r="H3075"/>
  <c r="L3075" s="1"/>
  <c r="I3075" l="1"/>
  <c r="G3076"/>
  <c r="J3076" s="1"/>
  <c r="Q3075" l="1"/>
  <c r="N3075"/>
  <c r="H3076"/>
  <c r="L3076" s="1"/>
  <c r="I3076" l="1"/>
  <c r="G3077"/>
  <c r="J3077" s="1"/>
  <c r="Q3076" l="1"/>
  <c r="N3076"/>
  <c r="H3077"/>
  <c r="L3077" s="1"/>
  <c r="I3077" l="1"/>
  <c r="G3078"/>
  <c r="J3078" s="1"/>
  <c r="Q3077" l="1"/>
  <c r="N3077"/>
  <c r="H3078"/>
  <c r="L3078" s="1"/>
  <c r="G3079" l="1"/>
  <c r="J3079" s="1"/>
  <c r="I3078"/>
  <c r="Q3078" l="1"/>
  <c r="N3078"/>
  <c r="H3079"/>
  <c r="L3079" s="1"/>
  <c r="G3080" l="1"/>
  <c r="J3080" s="1"/>
  <c r="I3079"/>
  <c r="Q3079" l="1"/>
  <c r="R3079" s="1"/>
  <c r="S3079" s="1"/>
  <c r="N3079"/>
  <c r="O3079" s="1"/>
  <c r="P3079" s="1"/>
  <c r="H3080"/>
  <c r="L3080" s="1"/>
  <c r="I3080" l="1"/>
  <c r="G3081"/>
  <c r="J3081" s="1"/>
  <c r="Q3080" l="1"/>
  <c r="R3080" s="1"/>
  <c r="N3080"/>
  <c r="O3080" s="1"/>
  <c r="H3081"/>
  <c r="L3081" s="1"/>
  <c r="I3081" l="1"/>
  <c r="G3082"/>
  <c r="J3082" s="1"/>
  <c r="Q3081" l="1"/>
  <c r="N3081"/>
  <c r="H3082"/>
  <c r="L3082" s="1"/>
  <c r="I3082" l="1"/>
  <c r="G3083"/>
  <c r="J3083" s="1"/>
  <c r="Q3082" l="1"/>
  <c r="N3082"/>
  <c r="H3083"/>
  <c r="L3083" s="1"/>
  <c r="I3083" l="1"/>
  <c r="G3084"/>
  <c r="J3084" s="1"/>
  <c r="Q3083" l="1"/>
  <c r="R3083" s="1"/>
  <c r="N3083"/>
  <c r="O3083" s="1"/>
  <c r="H3084"/>
  <c r="L3084" s="1"/>
  <c r="I3084" l="1"/>
  <c r="G3085"/>
  <c r="J3085" s="1"/>
  <c r="Q3084" l="1"/>
  <c r="N3084"/>
  <c r="H3085"/>
  <c r="L3085" s="1"/>
  <c r="I3085" l="1"/>
  <c r="G3086"/>
  <c r="J3086" s="1"/>
  <c r="Q3085" l="1"/>
  <c r="N3085"/>
  <c r="H3086"/>
  <c r="L3086" s="1"/>
  <c r="I3086" l="1"/>
  <c r="G3087"/>
  <c r="J3087" s="1"/>
  <c r="Q3086" l="1"/>
  <c r="N3086"/>
  <c r="H3087"/>
  <c r="L3087" s="1"/>
  <c r="I3087" l="1"/>
  <c r="G3088"/>
  <c r="J3088" s="1"/>
  <c r="Q3087" l="1"/>
  <c r="N3087"/>
  <c r="H3088"/>
  <c r="L3088" s="1"/>
  <c r="I3088" l="1"/>
  <c r="G3089"/>
  <c r="J3089" s="1"/>
  <c r="Q3088" l="1"/>
  <c r="N3088"/>
  <c r="H3089"/>
  <c r="L3089" s="1"/>
  <c r="I3089" l="1"/>
  <c r="G3090"/>
  <c r="J3090" s="1"/>
  <c r="Q3089" l="1"/>
  <c r="N3089"/>
  <c r="H3090"/>
  <c r="L3090" s="1"/>
  <c r="I3090" l="1"/>
  <c r="G3091"/>
  <c r="J3091" s="1"/>
  <c r="Q3090" l="1"/>
  <c r="N3090"/>
  <c r="H3091"/>
  <c r="L3091" s="1"/>
  <c r="I3091" l="1"/>
  <c r="G3092"/>
  <c r="J3092" s="1"/>
  <c r="Q3091" l="1"/>
  <c r="N3091"/>
  <c r="H3092"/>
  <c r="L3092" s="1"/>
  <c r="I3092" l="1"/>
  <c r="G3093"/>
  <c r="J3093" s="1"/>
  <c r="Q3092" l="1"/>
  <c r="N3092"/>
  <c r="H3093"/>
  <c r="L3093" s="1"/>
  <c r="I3093" l="1"/>
  <c r="G3094"/>
  <c r="J3094" s="1"/>
  <c r="Q3093" l="1"/>
  <c r="N3093"/>
  <c r="H3094"/>
  <c r="L3094" s="1"/>
  <c r="I3094" l="1"/>
  <c r="G3095"/>
  <c r="J3095" s="1"/>
  <c r="Q3094" l="1"/>
  <c r="N3094"/>
  <c r="H3095"/>
  <c r="L3095" s="1"/>
  <c r="I3095" l="1"/>
  <c r="G3096"/>
  <c r="J3096" s="1"/>
  <c r="Q3095" l="1"/>
  <c r="N3095"/>
  <c r="H3096"/>
  <c r="L3096" s="1"/>
  <c r="I3096" l="1"/>
  <c r="G3097"/>
  <c r="J3097" s="1"/>
  <c r="Q3096" l="1"/>
  <c r="N3096"/>
  <c r="H3097"/>
  <c r="L3097" s="1"/>
  <c r="I3097" l="1"/>
  <c r="G3098"/>
  <c r="J3098" s="1"/>
  <c r="Q3097" l="1"/>
  <c r="N3097"/>
  <c r="H3098"/>
  <c r="L3098" s="1"/>
  <c r="I3098" l="1"/>
  <c r="G3099"/>
  <c r="J3099" s="1"/>
  <c r="Q3098" l="1"/>
  <c r="N3098"/>
  <c r="H3099"/>
  <c r="L3099" s="1"/>
  <c r="I3099" l="1"/>
  <c r="G3100"/>
  <c r="J3100" s="1"/>
  <c r="Q3099" l="1"/>
  <c r="N3099"/>
  <c r="H3100"/>
  <c r="L3100" s="1"/>
  <c r="I3100" l="1"/>
  <c r="G3101"/>
  <c r="J3101" s="1"/>
  <c r="Q3100" l="1"/>
  <c r="N3100"/>
  <c r="H3101"/>
  <c r="L3101" s="1"/>
  <c r="I3101" l="1"/>
  <c r="G3102"/>
  <c r="J3102" s="1"/>
  <c r="Q3101" l="1"/>
  <c r="N3101"/>
  <c r="H3102"/>
  <c r="L3102" s="1"/>
  <c r="I3102" l="1"/>
  <c r="G3103"/>
  <c r="J3103" s="1"/>
  <c r="Q3102" l="1"/>
  <c r="N3102"/>
  <c r="H3103"/>
  <c r="L3103" s="1"/>
  <c r="I3103" l="1"/>
  <c r="G3104"/>
  <c r="J3104" s="1"/>
  <c r="Q3103" l="1"/>
  <c r="N3103"/>
  <c r="H3104"/>
  <c r="L3104" s="1"/>
  <c r="I3104" l="1"/>
  <c r="G3105"/>
  <c r="J3105" s="1"/>
  <c r="Q3104" l="1"/>
  <c r="N3104"/>
  <c r="H3105"/>
  <c r="L3105" s="1"/>
  <c r="I3105" l="1"/>
  <c r="G3106"/>
  <c r="J3106" s="1"/>
  <c r="Q3105" l="1"/>
  <c r="N3105"/>
  <c r="H3106"/>
  <c r="L3106" s="1"/>
  <c r="I3106" l="1"/>
  <c r="G3107"/>
  <c r="J3107" s="1"/>
  <c r="Q3106" l="1"/>
  <c r="N3106"/>
  <c r="H3107"/>
  <c r="L3107" s="1"/>
  <c r="I3107" l="1"/>
  <c r="G3108"/>
  <c r="J3108" s="1"/>
  <c r="Q3107" l="1"/>
  <c r="N3107"/>
  <c r="H3108"/>
  <c r="L3108" s="1"/>
  <c r="G3109" l="1"/>
  <c r="J3109" s="1"/>
  <c r="I3108"/>
  <c r="Q3108" l="1"/>
  <c r="N3108"/>
  <c r="H3109"/>
  <c r="L3109" s="1"/>
  <c r="G3110" l="1"/>
  <c r="J3110" s="1"/>
  <c r="I3109"/>
  <c r="Q3109" l="1"/>
  <c r="R3109" s="1"/>
  <c r="S3109" s="1"/>
  <c r="N3109"/>
  <c r="O3109" s="1"/>
  <c r="P3109" s="1"/>
  <c r="H3110"/>
  <c r="L3110" s="1"/>
  <c r="I3110" l="1"/>
  <c r="G3111"/>
  <c r="J3111" s="1"/>
  <c r="Q3110" l="1"/>
  <c r="R3110" s="1"/>
  <c r="N3110"/>
  <c r="O3110" s="1"/>
  <c r="H3111"/>
  <c r="L3111" s="1"/>
  <c r="I3111" l="1"/>
  <c r="G3112"/>
  <c r="J3112" s="1"/>
  <c r="Q3111" l="1"/>
  <c r="N3111"/>
  <c r="H3112"/>
  <c r="L3112" s="1"/>
  <c r="I3112" l="1"/>
  <c r="G3113"/>
  <c r="J3113" s="1"/>
  <c r="Q3112" l="1"/>
  <c r="N3112"/>
  <c r="H3113"/>
  <c r="L3113" s="1"/>
  <c r="I3113" l="1"/>
  <c r="G3114"/>
  <c r="J3114" s="1"/>
  <c r="Q3113" l="1"/>
  <c r="R3113" s="1"/>
  <c r="N3113"/>
  <c r="O3113" s="1"/>
  <c r="H3114"/>
  <c r="L3114" s="1"/>
  <c r="I3114" l="1"/>
  <c r="G3115"/>
  <c r="J3115" s="1"/>
  <c r="Q3114" l="1"/>
  <c r="N3114"/>
  <c r="H3115"/>
  <c r="L3115" s="1"/>
  <c r="I3115" l="1"/>
  <c r="G3116"/>
  <c r="J3116" s="1"/>
  <c r="Q3115" l="1"/>
  <c r="N3115"/>
  <c r="H3116"/>
  <c r="L3116" s="1"/>
  <c r="I3116" l="1"/>
  <c r="G3117"/>
  <c r="J3117" s="1"/>
  <c r="Q3116" l="1"/>
  <c r="N3116"/>
  <c r="H3117"/>
  <c r="L3117" s="1"/>
  <c r="I3117" l="1"/>
  <c r="G3118"/>
  <c r="J3118" s="1"/>
  <c r="Q3117" l="1"/>
  <c r="N3117"/>
  <c r="H3118"/>
  <c r="L3118" s="1"/>
  <c r="I3118" l="1"/>
  <c r="G3119"/>
  <c r="J3119" s="1"/>
  <c r="Q3118" l="1"/>
  <c r="N3118"/>
  <c r="H3119"/>
  <c r="L3119" s="1"/>
  <c r="I3119" l="1"/>
  <c r="G3120"/>
  <c r="J3120" s="1"/>
  <c r="Q3119" l="1"/>
  <c r="N3119"/>
  <c r="H3120"/>
  <c r="L3120" s="1"/>
  <c r="I3120" l="1"/>
  <c r="G3121"/>
  <c r="J3121" s="1"/>
  <c r="Q3120" l="1"/>
  <c r="N3120"/>
  <c r="H3121"/>
  <c r="L3121" s="1"/>
  <c r="I3121" l="1"/>
  <c r="G3122"/>
  <c r="J3122" s="1"/>
  <c r="Q3121" l="1"/>
  <c r="N3121"/>
  <c r="H3122"/>
  <c r="L3122" s="1"/>
  <c r="I3122" l="1"/>
  <c r="G3123"/>
  <c r="J3123" s="1"/>
  <c r="Q3122" l="1"/>
  <c r="N3122"/>
  <c r="H3123"/>
  <c r="L3123" s="1"/>
  <c r="I3123" l="1"/>
  <c r="G3124"/>
  <c r="J3124" s="1"/>
  <c r="Q3123" l="1"/>
  <c r="N3123"/>
  <c r="H3124"/>
  <c r="L3124" s="1"/>
  <c r="I3124" l="1"/>
  <c r="G3125"/>
  <c r="J3125" s="1"/>
  <c r="Q3124" l="1"/>
  <c r="N3124"/>
  <c r="H3125"/>
  <c r="L3125" s="1"/>
  <c r="I3125" l="1"/>
  <c r="G3126"/>
  <c r="J3126" s="1"/>
  <c r="Q3125" l="1"/>
  <c r="N3125"/>
  <c r="H3126"/>
  <c r="L3126" s="1"/>
  <c r="I3126" l="1"/>
  <c r="G3127"/>
  <c r="J3127" s="1"/>
  <c r="Q3126" l="1"/>
  <c r="N3126"/>
  <c r="H3127"/>
  <c r="L3127" s="1"/>
  <c r="I3127" l="1"/>
  <c r="G3128"/>
  <c r="J3128" s="1"/>
  <c r="Q3127" l="1"/>
  <c r="N3127"/>
  <c r="H3128"/>
  <c r="L3128" s="1"/>
  <c r="I3128" l="1"/>
  <c r="G3129"/>
  <c r="J3129" s="1"/>
  <c r="Q3128" l="1"/>
  <c r="N3128"/>
  <c r="H3129"/>
  <c r="L3129" s="1"/>
  <c r="I3129" l="1"/>
  <c r="G3130"/>
  <c r="J3130" s="1"/>
  <c r="Q3129" l="1"/>
  <c r="N3129"/>
  <c r="H3130"/>
  <c r="L3130" s="1"/>
  <c r="I3130" l="1"/>
  <c r="G3131"/>
  <c r="J3131" s="1"/>
  <c r="Q3130" l="1"/>
  <c r="N3130"/>
  <c r="H3131"/>
  <c r="L3131" s="1"/>
  <c r="I3131" l="1"/>
  <c r="G3132"/>
  <c r="J3132" s="1"/>
  <c r="Q3131" l="1"/>
  <c r="N3131"/>
  <c r="H3132"/>
  <c r="L3132" s="1"/>
  <c r="I3132" l="1"/>
  <c r="G3133"/>
  <c r="J3133" s="1"/>
  <c r="Q3132" l="1"/>
  <c r="N3132"/>
  <c r="H3133"/>
  <c r="L3133" s="1"/>
  <c r="I3133" l="1"/>
  <c r="G3134"/>
  <c r="J3134" s="1"/>
  <c r="Q3133" l="1"/>
  <c r="N3133"/>
  <c r="H3134"/>
  <c r="L3134" s="1"/>
  <c r="I3134" l="1"/>
  <c r="G3135"/>
  <c r="J3135" s="1"/>
  <c r="Q3134" l="1"/>
  <c r="N3134"/>
  <c r="H3135"/>
  <c r="L3135" s="1"/>
  <c r="I3135" l="1"/>
  <c r="G3136"/>
  <c r="J3136" s="1"/>
  <c r="Q3135" l="1"/>
  <c r="N3135"/>
  <c r="H3136"/>
  <c r="L3136" s="1"/>
  <c r="I3136" l="1"/>
  <c r="G3137"/>
  <c r="J3137" s="1"/>
  <c r="Q3136" l="1"/>
  <c r="N3136"/>
  <c r="H3137"/>
  <c r="L3137" s="1"/>
  <c r="I3137" l="1"/>
  <c r="G3138"/>
  <c r="J3138" s="1"/>
  <c r="Q3137" l="1"/>
  <c r="N3137"/>
  <c r="H3138"/>
  <c r="L3138" s="1"/>
  <c r="I3138" l="1"/>
  <c r="G3139"/>
  <c r="J3139" s="1"/>
  <c r="Q3138" l="1"/>
  <c r="N3138"/>
  <c r="H3139"/>
  <c r="L3139" s="1"/>
  <c r="G3140" l="1"/>
  <c r="J3140" s="1"/>
  <c r="I3139"/>
  <c r="Q3139" l="1"/>
  <c r="N3139"/>
  <c r="H3140"/>
  <c r="L3140" s="1"/>
  <c r="G3141" l="1"/>
  <c r="J3141" s="1"/>
  <c r="I3140"/>
  <c r="Q3140" l="1"/>
  <c r="R3140" s="1"/>
  <c r="N3140"/>
  <c r="O3140" s="1"/>
  <c r="H3141"/>
  <c r="L3141" s="1"/>
  <c r="I3141" l="1"/>
  <c r="G3142"/>
  <c r="J3142" s="1"/>
  <c r="Q3141" l="1"/>
  <c r="R3141" s="1"/>
  <c r="S3141" s="1"/>
  <c r="N3141"/>
  <c r="O3141" s="1"/>
  <c r="P3141" s="1"/>
  <c r="H3142"/>
  <c r="L3142" s="1"/>
  <c r="I3142" l="1"/>
  <c r="G3143"/>
  <c r="J3143" s="1"/>
  <c r="Q3142" l="1"/>
  <c r="N3142"/>
  <c r="H3143"/>
  <c r="L3143" s="1"/>
  <c r="I3143" l="1"/>
  <c r="G3144"/>
  <c r="J3144" s="1"/>
  <c r="Q3143" l="1"/>
  <c r="N3143"/>
  <c r="H3144"/>
  <c r="L3144" s="1"/>
  <c r="I3144" l="1"/>
  <c r="G3145"/>
  <c r="J3145" s="1"/>
  <c r="Q3144" l="1"/>
  <c r="R3144" s="1"/>
  <c r="S3144" s="1"/>
  <c r="N3144"/>
  <c r="O3144" s="1"/>
  <c r="P3144" s="1"/>
  <c r="H3145"/>
  <c r="L3145" s="1"/>
  <c r="I3145" l="1"/>
  <c r="G3146"/>
  <c r="J3146" s="1"/>
  <c r="Q3145" l="1"/>
  <c r="N3145"/>
  <c r="H3146"/>
  <c r="L3146" s="1"/>
  <c r="I3146" l="1"/>
  <c r="G3147"/>
  <c r="J3147" s="1"/>
  <c r="Q3146" l="1"/>
  <c r="N3146"/>
  <c r="H3147"/>
  <c r="L3147" s="1"/>
  <c r="I3147" l="1"/>
  <c r="G3148"/>
  <c r="J3148" s="1"/>
  <c r="Q3147" l="1"/>
  <c r="N3147"/>
  <c r="H3148"/>
  <c r="L3148" s="1"/>
  <c r="I3148" l="1"/>
  <c r="G3149"/>
  <c r="J3149" s="1"/>
  <c r="Q3148" l="1"/>
  <c r="N3148"/>
  <c r="H3149"/>
  <c r="L3149" s="1"/>
  <c r="I3149" l="1"/>
  <c r="G3150"/>
  <c r="J3150" s="1"/>
  <c r="Q3149" l="1"/>
  <c r="N3149"/>
  <c r="H3150"/>
  <c r="L3150" s="1"/>
  <c r="I3150" l="1"/>
  <c r="G3151"/>
  <c r="J3151" s="1"/>
  <c r="Q3150" l="1"/>
  <c r="N3150"/>
  <c r="H3151"/>
  <c r="L3151" s="1"/>
  <c r="I3151" l="1"/>
  <c r="G3152"/>
  <c r="J3152" s="1"/>
  <c r="Q3151" l="1"/>
  <c r="N3151"/>
  <c r="H3152"/>
  <c r="L3152" s="1"/>
  <c r="I3152" l="1"/>
  <c r="G3153"/>
  <c r="J3153" s="1"/>
  <c r="Q3152" l="1"/>
  <c r="N3152"/>
  <c r="H3153"/>
  <c r="L3153" s="1"/>
  <c r="I3153" l="1"/>
  <c r="G3154"/>
  <c r="J3154" s="1"/>
  <c r="Q3153" l="1"/>
  <c r="N3153"/>
  <c r="H3154"/>
  <c r="L3154" s="1"/>
  <c r="I3154" l="1"/>
  <c r="G3155"/>
  <c r="J3155" s="1"/>
  <c r="Q3154" l="1"/>
  <c r="N3154"/>
  <c r="H3155"/>
  <c r="L3155" s="1"/>
  <c r="I3155" l="1"/>
  <c r="G3156"/>
  <c r="J3156" s="1"/>
  <c r="Q3155" l="1"/>
  <c r="N3155"/>
  <c r="H3156"/>
  <c r="L3156" s="1"/>
  <c r="I3156" l="1"/>
  <c r="G3157"/>
  <c r="J3157" s="1"/>
  <c r="Q3156" l="1"/>
  <c r="N3156"/>
  <c r="H3157"/>
  <c r="L3157" s="1"/>
  <c r="I3157" l="1"/>
  <c r="G3158"/>
  <c r="J3158" s="1"/>
  <c r="Q3157" l="1"/>
  <c r="N3157"/>
  <c r="H3158"/>
  <c r="L3158" s="1"/>
  <c r="I3158" l="1"/>
  <c r="G3159"/>
  <c r="J3159" s="1"/>
  <c r="Q3158" l="1"/>
  <c r="N3158"/>
  <c r="H3159"/>
  <c r="L3159" s="1"/>
  <c r="I3159" l="1"/>
  <c r="G3160"/>
  <c r="J3160" s="1"/>
  <c r="Q3159" l="1"/>
  <c r="N3159"/>
  <c r="H3160"/>
  <c r="L3160" s="1"/>
  <c r="I3160" l="1"/>
  <c r="G3161"/>
  <c r="J3161" s="1"/>
  <c r="Q3160" l="1"/>
  <c r="N3160"/>
  <c r="H3161"/>
  <c r="L3161" s="1"/>
  <c r="I3161" l="1"/>
  <c r="G3162"/>
  <c r="J3162" s="1"/>
  <c r="Q3161" l="1"/>
  <c r="N3161"/>
  <c r="H3162"/>
  <c r="L3162" s="1"/>
  <c r="I3162" l="1"/>
  <c r="G3163"/>
  <c r="J3163" s="1"/>
  <c r="Q3162" l="1"/>
  <c r="N3162"/>
  <c r="H3163"/>
  <c r="L3163" s="1"/>
  <c r="I3163" l="1"/>
  <c r="G3164"/>
  <c r="J3164" s="1"/>
  <c r="Q3163" l="1"/>
  <c r="N3163"/>
  <c r="H3164"/>
  <c r="L3164" s="1"/>
  <c r="I3164" l="1"/>
  <c r="G3165"/>
  <c r="J3165" s="1"/>
  <c r="Q3164" l="1"/>
  <c r="N3164"/>
  <c r="H3165"/>
  <c r="L3165" s="1"/>
  <c r="I3165" l="1"/>
  <c r="G3166"/>
  <c r="J3166" s="1"/>
  <c r="Q3165" l="1"/>
  <c r="N3165"/>
  <c r="H3166"/>
  <c r="L3166" s="1"/>
  <c r="I3166" l="1"/>
  <c r="G3167"/>
  <c r="J3167" s="1"/>
  <c r="Q3166" l="1"/>
  <c r="N3166"/>
  <c r="H3167"/>
  <c r="L3167" s="1"/>
  <c r="I3167" l="1"/>
  <c r="G3168"/>
  <c r="J3168" s="1"/>
  <c r="Q3167" l="1"/>
  <c r="N3167"/>
  <c r="H3168"/>
  <c r="L3168" s="1"/>
  <c r="I3168" l="1"/>
  <c r="G3169"/>
  <c r="J3169" s="1"/>
  <c r="Q3168" l="1"/>
  <c r="N3168"/>
  <c r="H3169"/>
  <c r="L3169" s="1"/>
  <c r="I3169" l="1"/>
  <c r="G3170"/>
  <c r="J3170" s="1"/>
  <c r="Q3169" l="1"/>
  <c r="N3169"/>
  <c r="H3170"/>
  <c r="L3170" s="1"/>
  <c r="G3171" l="1"/>
  <c r="J3171" s="1"/>
  <c r="I3170"/>
  <c r="Q3170" l="1"/>
  <c r="R3170" s="1"/>
  <c r="S3170" s="1"/>
  <c r="N3170"/>
  <c r="O3170" s="1"/>
  <c r="P3170" s="1"/>
  <c r="H3171"/>
  <c r="L3171" s="1"/>
  <c r="G3172" l="1"/>
  <c r="J3172" s="1"/>
  <c r="I3171"/>
  <c r="Q3171" l="1"/>
  <c r="R3171" s="1"/>
  <c r="N3171"/>
  <c r="O3171" s="1"/>
  <c r="H3172"/>
  <c r="L3172" s="1"/>
  <c r="I3172" l="1"/>
  <c r="G3173"/>
  <c r="J3173" s="1"/>
  <c r="Q3172" l="1"/>
  <c r="N3172"/>
  <c r="H3173"/>
  <c r="L3173" s="1"/>
  <c r="I3173" l="1"/>
  <c r="G3174"/>
  <c r="J3174" s="1"/>
  <c r="Q3173" l="1"/>
  <c r="N3173"/>
  <c r="H3174"/>
  <c r="L3174" s="1"/>
  <c r="I3174" l="1"/>
  <c r="G3175"/>
  <c r="J3175" s="1"/>
  <c r="Q3174" l="1"/>
  <c r="R3174" s="1"/>
  <c r="N3174"/>
  <c r="O3174" s="1"/>
  <c r="H3175"/>
  <c r="L3175" s="1"/>
  <c r="I3175" l="1"/>
  <c r="G3176"/>
  <c r="J3176" s="1"/>
  <c r="Q3175" l="1"/>
  <c r="N3175"/>
  <c r="H3176"/>
  <c r="L3176" s="1"/>
  <c r="I3176" l="1"/>
  <c r="G3177"/>
  <c r="J3177" s="1"/>
  <c r="Q3176" l="1"/>
  <c r="N3176"/>
  <c r="H3177"/>
  <c r="L3177" s="1"/>
  <c r="I3177" l="1"/>
  <c r="G3178"/>
  <c r="J3178" s="1"/>
  <c r="Q3177" l="1"/>
  <c r="N3177"/>
  <c r="H3178"/>
  <c r="L3178" s="1"/>
  <c r="I3178" l="1"/>
  <c r="G3179"/>
  <c r="J3179" s="1"/>
  <c r="Q3178" l="1"/>
  <c r="N3178"/>
  <c r="H3179"/>
  <c r="L3179" s="1"/>
  <c r="I3179" l="1"/>
  <c r="G3180"/>
  <c r="J3180" s="1"/>
  <c r="Q3179" l="1"/>
  <c r="N3179"/>
  <c r="H3180"/>
  <c r="L3180" s="1"/>
  <c r="I3180" l="1"/>
  <c r="G3181"/>
  <c r="J3181" s="1"/>
  <c r="Q3180" l="1"/>
  <c r="N3180"/>
  <c r="H3181"/>
  <c r="L3181" s="1"/>
  <c r="I3181" l="1"/>
  <c r="G3182"/>
  <c r="J3182" s="1"/>
  <c r="Q3181" l="1"/>
  <c r="N3181"/>
  <c r="H3182"/>
  <c r="L3182" s="1"/>
  <c r="I3182" l="1"/>
  <c r="G3183"/>
  <c r="J3183" s="1"/>
  <c r="Q3182" l="1"/>
  <c r="N3182"/>
  <c r="H3183"/>
  <c r="L3183" s="1"/>
  <c r="I3183" l="1"/>
  <c r="G3184"/>
  <c r="J3184" s="1"/>
  <c r="Q3183" l="1"/>
  <c r="N3183"/>
  <c r="H3184"/>
  <c r="L3184" s="1"/>
  <c r="I3184" l="1"/>
  <c r="G3185"/>
  <c r="J3185" s="1"/>
  <c r="Q3184" l="1"/>
  <c r="N3184"/>
  <c r="H3185"/>
  <c r="L3185" s="1"/>
  <c r="I3185" l="1"/>
  <c r="G3186"/>
  <c r="J3186" s="1"/>
  <c r="Q3185" l="1"/>
  <c r="N3185"/>
  <c r="H3186"/>
  <c r="L3186" s="1"/>
  <c r="I3186" l="1"/>
  <c r="G3187"/>
  <c r="J3187" s="1"/>
  <c r="Q3186" l="1"/>
  <c r="N3186"/>
  <c r="H3187"/>
  <c r="L3187" s="1"/>
  <c r="I3187" l="1"/>
  <c r="G3188"/>
  <c r="J3188" s="1"/>
  <c r="Q3187" l="1"/>
  <c r="N3187"/>
  <c r="H3188"/>
  <c r="L3188" s="1"/>
  <c r="I3188" l="1"/>
  <c r="G3189"/>
  <c r="J3189" s="1"/>
  <c r="Q3188" l="1"/>
  <c r="N3188"/>
  <c r="H3189"/>
  <c r="L3189" s="1"/>
  <c r="I3189" l="1"/>
  <c r="G3190"/>
  <c r="J3190" s="1"/>
  <c r="Q3189" l="1"/>
  <c r="N3189"/>
  <c r="H3190"/>
  <c r="L3190" s="1"/>
  <c r="I3190" l="1"/>
  <c r="G3191"/>
  <c r="J3191" s="1"/>
  <c r="Q3190" l="1"/>
  <c r="N3190"/>
  <c r="H3191"/>
  <c r="L3191" s="1"/>
  <c r="I3191" l="1"/>
  <c r="G3192"/>
  <c r="J3192" s="1"/>
  <c r="Q3191" l="1"/>
  <c r="N3191"/>
  <c r="H3192"/>
  <c r="L3192" s="1"/>
  <c r="I3192" l="1"/>
  <c r="G3193"/>
  <c r="J3193" s="1"/>
  <c r="Q3192" l="1"/>
  <c r="N3192"/>
  <c r="H3193"/>
  <c r="L3193" s="1"/>
  <c r="I3193" l="1"/>
  <c r="G3194"/>
  <c r="J3194" s="1"/>
  <c r="Q3193" l="1"/>
  <c r="N3193"/>
  <c r="H3194"/>
  <c r="L3194" s="1"/>
  <c r="I3194" l="1"/>
  <c r="G3195"/>
  <c r="J3195" s="1"/>
  <c r="Q3194" l="1"/>
  <c r="N3194"/>
  <c r="H3195"/>
  <c r="L3195" s="1"/>
  <c r="I3195" l="1"/>
  <c r="G3196"/>
  <c r="J3196" s="1"/>
  <c r="Q3195" l="1"/>
  <c r="N3195"/>
  <c r="H3196"/>
  <c r="L3196" s="1"/>
  <c r="I3196" l="1"/>
  <c r="G3197"/>
  <c r="J3197" s="1"/>
  <c r="Q3196" l="1"/>
  <c r="N3196"/>
  <c r="H3197"/>
  <c r="L3197" s="1"/>
  <c r="I3197" l="1"/>
  <c r="G3198"/>
  <c r="J3198" s="1"/>
  <c r="Q3197" l="1"/>
  <c r="N3197"/>
  <c r="H3198"/>
  <c r="L3198" s="1"/>
  <c r="G3199" l="1"/>
  <c r="J3199" s="1"/>
  <c r="I3198"/>
  <c r="Q3198" l="1"/>
  <c r="N3198"/>
  <c r="H3199"/>
  <c r="L3199" s="1"/>
  <c r="G3200" l="1"/>
  <c r="J3200" s="1"/>
  <c r="I3199"/>
  <c r="Q3199" l="1"/>
  <c r="N3199"/>
  <c r="H3200"/>
  <c r="L3200" s="1"/>
  <c r="I3200" l="1"/>
  <c r="G3201"/>
  <c r="J3201" s="1"/>
  <c r="Q3200" l="1"/>
  <c r="N3200"/>
  <c r="H3201"/>
  <c r="L3201" s="1"/>
  <c r="I3201" l="1"/>
  <c r="G3202"/>
  <c r="J3202" s="1"/>
  <c r="Q3201" l="1"/>
  <c r="R3201" s="1"/>
  <c r="S3201" s="1"/>
  <c r="N3201"/>
  <c r="O3201" s="1"/>
  <c r="P3201" s="1"/>
  <c r="H3202"/>
  <c r="L3202" s="1"/>
  <c r="I3202" l="1"/>
  <c r="G3203"/>
  <c r="J3203" s="1"/>
  <c r="Q3202" l="1"/>
  <c r="R3202" s="1"/>
  <c r="N3202"/>
  <c r="O3202" s="1"/>
  <c r="H3203"/>
  <c r="L3203" s="1"/>
  <c r="I3203" l="1"/>
  <c r="G3204"/>
  <c r="J3204" s="1"/>
  <c r="Q3203" l="1"/>
  <c r="N3203"/>
  <c r="H3204"/>
  <c r="L3204" s="1"/>
  <c r="I3204" l="1"/>
  <c r="G3205"/>
  <c r="J3205" s="1"/>
  <c r="Q3204" l="1"/>
  <c r="N3204"/>
  <c r="H3205"/>
  <c r="L3205" s="1"/>
  <c r="I3205" l="1"/>
  <c r="G3206"/>
  <c r="J3206" s="1"/>
  <c r="Q3205" l="1"/>
  <c r="R3205" s="1"/>
  <c r="N3205"/>
  <c r="O3205" s="1"/>
  <c r="H3206"/>
  <c r="L3206" s="1"/>
  <c r="I3206" l="1"/>
  <c r="G3207"/>
  <c r="J3207" s="1"/>
  <c r="Q3206" l="1"/>
  <c r="N3206"/>
  <c r="H3207"/>
  <c r="L3207" s="1"/>
  <c r="I3207" l="1"/>
  <c r="G3208"/>
  <c r="J3208" s="1"/>
  <c r="Q3207" l="1"/>
  <c r="N3207"/>
  <c r="H3208"/>
  <c r="L3208" s="1"/>
  <c r="I3208" l="1"/>
  <c r="G3209"/>
  <c r="J3209" s="1"/>
  <c r="Q3208" l="1"/>
  <c r="N3208"/>
  <c r="H3209"/>
  <c r="L3209" s="1"/>
  <c r="I3209" l="1"/>
  <c r="G3210"/>
  <c r="J3210" s="1"/>
  <c r="Q3209" l="1"/>
  <c r="N3209"/>
  <c r="H3210"/>
  <c r="L3210" s="1"/>
  <c r="I3210" l="1"/>
  <c r="G3211"/>
  <c r="J3211" s="1"/>
  <c r="Q3210" l="1"/>
  <c r="N3210"/>
  <c r="H3211"/>
  <c r="L3211" s="1"/>
  <c r="I3211" l="1"/>
  <c r="G3212"/>
  <c r="J3212" s="1"/>
  <c r="Q3211" l="1"/>
  <c r="N3211"/>
  <c r="H3212"/>
  <c r="L3212" s="1"/>
  <c r="I3212" l="1"/>
  <c r="G3213"/>
  <c r="J3213" s="1"/>
  <c r="Q3212" l="1"/>
  <c r="N3212"/>
  <c r="H3213"/>
  <c r="L3213" s="1"/>
  <c r="I3213" l="1"/>
  <c r="G3214"/>
  <c r="J3214" s="1"/>
  <c r="Q3213" l="1"/>
  <c r="N3213"/>
  <c r="H3214"/>
  <c r="L3214" s="1"/>
  <c r="I3214" l="1"/>
  <c r="G3215"/>
  <c r="J3215" s="1"/>
  <c r="Q3214" l="1"/>
  <c r="N3214"/>
  <c r="H3215"/>
  <c r="L3215" s="1"/>
  <c r="I3215" l="1"/>
  <c r="G3216"/>
  <c r="J3216" s="1"/>
  <c r="Q3215" l="1"/>
  <c r="N3215"/>
  <c r="H3216"/>
  <c r="L3216" s="1"/>
  <c r="I3216" l="1"/>
  <c r="G3217"/>
  <c r="J3217" s="1"/>
  <c r="Q3216" l="1"/>
  <c r="N3216"/>
  <c r="H3217"/>
  <c r="L3217" s="1"/>
  <c r="I3217" l="1"/>
  <c r="G3218"/>
  <c r="J3218" s="1"/>
  <c r="Q3217" l="1"/>
  <c r="N3217"/>
  <c r="H3218"/>
  <c r="L3218" s="1"/>
  <c r="I3218" l="1"/>
  <c r="G3219"/>
  <c r="J3219" s="1"/>
  <c r="Q3218" l="1"/>
  <c r="N3218"/>
  <c r="H3219"/>
  <c r="L3219" s="1"/>
  <c r="I3219" l="1"/>
  <c r="G3220"/>
  <c r="J3220" s="1"/>
  <c r="Q3219" l="1"/>
  <c r="N3219"/>
  <c r="H3220"/>
  <c r="L3220" s="1"/>
  <c r="I3220" l="1"/>
  <c r="G3221"/>
  <c r="J3221" s="1"/>
  <c r="Q3220" l="1"/>
  <c r="N3220"/>
  <c r="H3221"/>
  <c r="L3221" s="1"/>
  <c r="I3221" l="1"/>
  <c r="G3222"/>
  <c r="J3222" s="1"/>
  <c r="Q3221" l="1"/>
  <c r="N3221"/>
  <c r="H3222"/>
  <c r="L3222" s="1"/>
  <c r="I3222" l="1"/>
  <c r="G3223"/>
  <c r="J3223" s="1"/>
  <c r="Q3222" l="1"/>
  <c r="N3222"/>
  <c r="H3223"/>
  <c r="L3223" s="1"/>
  <c r="I3223" l="1"/>
  <c r="G3224"/>
  <c r="J3224" s="1"/>
  <c r="Q3223" l="1"/>
  <c r="N3223"/>
  <c r="H3224"/>
  <c r="L3224" s="1"/>
  <c r="I3224" l="1"/>
  <c r="G3225"/>
  <c r="J3225" s="1"/>
  <c r="Q3224" l="1"/>
  <c r="N3224"/>
  <c r="H3225"/>
  <c r="L3225" s="1"/>
  <c r="I3225" l="1"/>
  <c r="G3226"/>
  <c r="J3226" s="1"/>
  <c r="Q3225" l="1"/>
  <c r="N3225"/>
  <c r="H3226"/>
  <c r="L3226" s="1"/>
  <c r="I3226" l="1"/>
  <c r="G3227"/>
  <c r="J3227" s="1"/>
  <c r="Q3226" l="1"/>
  <c r="N3226"/>
  <c r="H3227"/>
  <c r="L3227" s="1"/>
  <c r="I3227" l="1"/>
  <c r="G3228"/>
  <c r="J3228" s="1"/>
  <c r="Q3227" l="1"/>
  <c r="N3227"/>
  <c r="H3228"/>
  <c r="L3228" s="1"/>
  <c r="I3228" l="1"/>
  <c r="G3229"/>
  <c r="J3229" s="1"/>
  <c r="Q3228" l="1"/>
  <c r="N3228"/>
  <c r="H3229"/>
  <c r="L3229" s="1"/>
  <c r="G3230" l="1"/>
  <c r="J3230" s="1"/>
  <c r="I3229"/>
  <c r="Q3229" l="1"/>
  <c r="N3229"/>
  <c r="H3230"/>
  <c r="L3230" s="1"/>
  <c r="G3231" l="1"/>
  <c r="J3231" s="1"/>
  <c r="I3230"/>
  <c r="Q3230" l="1"/>
  <c r="N3230"/>
  <c r="H3231"/>
  <c r="L3231" s="1"/>
  <c r="I3231" l="1"/>
  <c r="G3232"/>
  <c r="J3232" s="1"/>
  <c r="Q3231" l="1"/>
  <c r="N3231"/>
  <c r="H3232"/>
  <c r="L3232" s="1"/>
  <c r="I3232" l="1"/>
  <c r="G3233"/>
  <c r="J3233" s="1"/>
  <c r="Q3232" l="1"/>
  <c r="R3232" s="1"/>
  <c r="N3232"/>
  <c r="O3232" s="1"/>
  <c r="H3233"/>
  <c r="L3233" s="1"/>
  <c r="I3233" l="1"/>
  <c r="G3234"/>
  <c r="J3234" s="1"/>
  <c r="Q3233" l="1"/>
  <c r="R3233" s="1"/>
  <c r="S3233" s="1"/>
  <c r="N3233"/>
  <c r="O3233" s="1"/>
  <c r="P3233" s="1"/>
  <c r="H3234"/>
  <c r="L3234" s="1"/>
  <c r="I3234" l="1"/>
  <c r="G3235"/>
  <c r="J3235" s="1"/>
  <c r="Q3234" l="1"/>
  <c r="N3234"/>
  <c r="H3235"/>
  <c r="L3235" s="1"/>
  <c r="I3235" l="1"/>
  <c r="G3236"/>
  <c r="J3236" s="1"/>
  <c r="Q3235" l="1"/>
  <c r="N3235"/>
  <c r="H3236"/>
  <c r="L3236" s="1"/>
  <c r="I3236" l="1"/>
  <c r="G3237"/>
  <c r="J3237" s="1"/>
  <c r="Q3236" l="1"/>
  <c r="R3236" s="1"/>
  <c r="S3236" s="1"/>
  <c r="N3236"/>
  <c r="O3236" s="1"/>
  <c r="P3236" s="1"/>
  <c r="H3237"/>
  <c r="L3237" s="1"/>
  <c r="I3237" l="1"/>
  <c r="G3238"/>
  <c r="J3238" s="1"/>
  <c r="Q3237" l="1"/>
  <c r="N3237"/>
  <c r="H3238"/>
  <c r="L3238" s="1"/>
  <c r="I3238" l="1"/>
  <c r="G3239"/>
  <c r="J3239" s="1"/>
  <c r="Q3238" l="1"/>
  <c r="N3238"/>
  <c r="H3239"/>
  <c r="L3239" s="1"/>
  <c r="I3239" l="1"/>
  <c r="G3240"/>
  <c r="J3240" s="1"/>
  <c r="Q3239" l="1"/>
  <c r="N3239"/>
  <c r="H3240"/>
  <c r="L3240" s="1"/>
  <c r="I3240" l="1"/>
  <c r="G3241"/>
  <c r="J3241" s="1"/>
  <c r="Q3240" l="1"/>
  <c r="N3240"/>
  <c r="H3241"/>
  <c r="L3241" s="1"/>
  <c r="I3241" l="1"/>
  <c r="G3242"/>
  <c r="J3242" s="1"/>
  <c r="Q3241" l="1"/>
  <c r="N3241"/>
  <c r="H3242"/>
  <c r="L3242" s="1"/>
  <c r="I3242" l="1"/>
  <c r="G3243"/>
  <c r="J3243" s="1"/>
  <c r="Q3242" l="1"/>
  <c r="N3242"/>
  <c r="H3243"/>
  <c r="L3243" s="1"/>
  <c r="I3243" l="1"/>
  <c r="G3244"/>
  <c r="J3244" s="1"/>
  <c r="Q3243" l="1"/>
  <c r="N3243"/>
  <c r="H3244"/>
  <c r="L3244" s="1"/>
  <c r="I3244" l="1"/>
  <c r="G3245"/>
  <c r="J3245" s="1"/>
  <c r="Q3244" l="1"/>
  <c r="N3244"/>
  <c r="H3245"/>
  <c r="L3245" s="1"/>
  <c r="I3245" l="1"/>
  <c r="G3246"/>
  <c r="J3246" s="1"/>
  <c r="Q3245" l="1"/>
  <c r="N3245"/>
  <c r="H3246"/>
  <c r="L3246" s="1"/>
  <c r="I3246" l="1"/>
  <c r="G3247"/>
  <c r="J3247" s="1"/>
  <c r="Q3246" l="1"/>
  <c r="N3246"/>
  <c r="H3247"/>
  <c r="L3247" s="1"/>
  <c r="I3247" l="1"/>
  <c r="G3248"/>
  <c r="J3248" s="1"/>
  <c r="Q3247" l="1"/>
  <c r="N3247"/>
  <c r="H3248"/>
  <c r="L3248" s="1"/>
  <c r="I3248" l="1"/>
  <c r="G3249"/>
  <c r="J3249" s="1"/>
  <c r="Q3248" l="1"/>
  <c r="N3248"/>
  <c r="H3249"/>
  <c r="L3249" s="1"/>
  <c r="I3249" l="1"/>
  <c r="G3250"/>
  <c r="J3250" s="1"/>
  <c r="Q3249" l="1"/>
  <c r="N3249"/>
  <c r="H3250"/>
  <c r="L3250" s="1"/>
  <c r="I3250" l="1"/>
  <c r="G3251"/>
  <c r="J3251" s="1"/>
  <c r="Q3250" l="1"/>
  <c r="N3250"/>
  <c r="H3251"/>
  <c r="L3251" s="1"/>
  <c r="I3251" l="1"/>
  <c r="G3252"/>
  <c r="J3252" s="1"/>
  <c r="Q3251" l="1"/>
  <c r="N3251"/>
  <c r="H3252"/>
  <c r="L3252" s="1"/>
  <c r="I3252" l="1"/>
  <c r="G3253"/>
  <c r="J3253" s="1"/>
  <c r="Q3252" l="1"/>
  <c r="N3252"/>
  <c r="H3253"/>
  <c r="L3253" s="1"/>
  <c r="I3253" l="1"/>
  <c r="G3254"/>
  <c r="J3254" s="1"/>
  <c r="Q3253" l="1"/>
  <c r="N3253"/>
  <c r="H3254"/>
  <c r="L3254" s="1"/>
  <c r="I3254" l="1"/>
  <c r="G3255"/>
  <c r="J3255" s="1"/>
  <c r="Q3254" l="1"/>
  <c r="N3254"/>
  <c r="H3255"/>
  <c r="L3255" s="1"/>
  <c r="I3255" l="1"/>
  <c r="G3256"/>
  <c r="J3256" s="1"/>
  <c r="Q3255" l="1"/>
  <c r="N3255"/>
  <c r="H3256"/>
  <c r="L3256" s="1"/>
  <c r="I3256" l="1"/>
  <c r="G3257"/>
  <c r="J3257" s="1"/>
  <c r="Q3256" l="1"/>
  <c r="N3256"/>
  <c r="H3257"/>
  <c r="L3257" s="1"/>
  <c r="I3257" l="1"/>
  <c r="G3258"/>
  <c r="J3258" s="1"/>
  <c r="Q3257" l="1"/>
  <c r="N3257"/>
  <c r="H3258"/>
  <c r="L3258" s="1"/>
  <c r="I3258" l="1"/>
  <c r="G3259"/>
  <c r="J3259" s="1"/>
  <c r="Q3258" l="1"/>
  <c r="N3258"/>
  <c r="H3259"/>
  <c r="L3259" s="1"/>
  <c r="G3260" l="1"/>
  <c r="J3260" s="1"/>
  <c r="I3259"/>
  <c r="Q3259" l="1"/>
  <c r="N3259"/>
  <c r="H3260"/>
  <c r="L3260" s="1"/>
  <c r="G3261" l="1"/>
  <c r="J3261" s="1"/>
  <c r="I3260"/>
  <c r="Q3260" l="1"/>
  <c r="R3260" s="1"/>
  <c r="S3260" s="1"/>
  <c r="N3260"/>
  <c r="O3260" s="1"/>
  <c r="P3260" s="1"/>
  <c r="H3261"/>
  <c r="L3261" s="1"/>
  <c r="I3261" l="1"/>
  <c r="G3262"/>
  <c r="J3262" s="1"/>
  <c r="Q3261" l="1"/>
  <c r="R3261" s="1"/>
  <c r="N3261"/>
  <c r="O3261" s="1"/>
  <c r="H3262"/>
  <c r="L3262" s="1"/>
  <c r="I3262" l="1"/>
  <c r="G3263"/>
  <c r="J3263" s="1"/>
  <c r="Q3262" l="1"/>
  <c r="N3262"/>
  <c r="H3263"/>
  <c r="L3263" s="1"/>
  <c r="I3263" l="1"/>
  <c r="G3264"/>
  <c r="J3264" s="1"/>
  <c r="Q3263" l="1"/>
  <c r="N3263"/>
  <c r="H3264"/>
  <c r="L3264" s="1"/>
  <c r="I3264" l="1"/>
  <c r="G3265"/>
  <c r="J3265" s="1"/>
  <c r="Q3264" l="1"/>
  <c r="R3264" s="1"/>
  <c r="N3264"/>
  <c r="O3264" s="1"/>
  <c r="H3265"/>
  <c r="L3265" s="1"/>
  <c r="I3265" l="1"/>
  <c r="G3266"/>
  <c r="J3266" s="1"/>
  <c r="Q3265" l="1"/>
  <c r="N3265"/>
  <c r="H3266"/>
  <c r="L3266" s="1"/>
  <c r="I3266" l="1"/>
  <c r="G3267"/>
  <c r="J3267" s="1"/>
  <c r="Q3266" l="1"/>
  <c r="N3266"/>
  <c r="H3267"/>
  <c r="L3267" s="1"/>
  <c r="I3267" l="1"/>
  <c r="G3268"/>
  <c r="J3268" s="1"/>
  <c r="Q3267" l="1"/>
  <c r="N3267"/>
  <c r="H3268"/>
  <c r="L3268" s="1"/>
  <c r="I3268" l="1"/>
  <c r="G3269"/>
  <c r="J3269" s="1"/>
  <c r="Q3268" l="1"/>
  <c r="N3268"/>
  <c r="H3269"/>
  <c r="L3269" s="1"/>
  <c r="I3269" l="1"/>
  <c r="G3270"/>
  <c r="J3270" s="1"/>
  <c r="Q3269" l="1"/>
  <c r="N3269"/>
  <c r="H3270"/>
  <c r="L3270" s="1"/>
  <c r="I3270" l="1"/>
  <c r="G3271"/>
  <c r="J3271" s="1"/>
  <c r="Q3270" l="1"/>
  <c r="N3270"/>
  <c r="H3271"/>
  <c r="L3271" s="1"/>
  <c r="I3271" l="1"/>
  <c r="G3272"/>
  <c r="J3272" s="1"/>
  <c r="Q3271" l="1"/>
  <c r="N3271"/>
  <c r="H3272"/>
  <c r="L3272" s="1"/>
  <c r="I3272" l="1"/>
  <c r="G3273"/>
  <c r="J3273" s="1"/>
  <c r="Q3272" l="1"/>
  <c r="N3272"/>
  <c r="H3273"/>
  <c r="L3273" s="1"/>
  <c r="I3273" l="1"/>
  <c r="G3274"/>
  <c r="J3274" s="1"/>
  <c r="Q3273" l="1"/>
  <c r="N3273"/>
  <c r="H3274"/>
  <c r="L3274" s="1"/>
  <c r="I3274" l="1"/>
  <c r="G3275"/>
  <c r="J3275" s="1"/>
  <c r="Q3274" l="1"/>
  <c r="N3274"/>
  <c r="H3275"/>
  <c r="L3275" s="1"/>
  <c r="I3275" l="1"/>
  <c r="G3276"/>
  <c r="J3276" s="1"/>
  <c r="Q3275" l="1"/>
  <c r="N3275"/>
  <c r="H3276"/>
  <c r="L3276" s="1"/>
  <c r="I3276" l="1"/>
  <c r="G3277"/>
  <c r="J3277" s="1"/>
  <c r="Q3276" l="1"/>
  <c r="N3276"/>
  <c r="H3277"/>
  <c r="L3277" s="1"/>
  <c r="I3277" l="1"/>
  <c r="G3278"/>
  <c r="J3278" s="1"/>
  <c r="Q3277" l="1"/>
  <c r="N3277"/>
  <c r="H3278"/>
  <c r="L3278" s="1"/>
  <c r="I3278" l="1"/>
  <c r="G3279"/>
  <c r="J3279" s="1"/>
  <c r="Q3278" l="1"/>
  <c r="N3278"/>
  <c r="H3279"/>
  <c r="L3279" s="1"/>
  <c r="I3279" l="1"/>
  <c r="G3280"/>
  <c r="J3280" s="1"/>
  <c r="Q3279" l="1"/>
  <c r="N3279"/>
  <c r="H3280"/>
  <c r="L3280" s="1"/>
  <c r="I3280" l="1"/>
  <c r="G3281"/>
  <c r="J3281" s="1"/>
  <c r="Q3280" l="1"/>
  <c r="N3280"/>
  <c r="H3281"/>
  <c r="L3281" s="1"/>
  <c r="I3281" l="1"/>
  <c r="G3282"/>
  <c r="J3282" s="1"/>
  <c r="Q3281" l="1"/>
  <c r="N3281"/>
  <c r="H3282"/>
  <c r="L3282" s="1"/>
  <c r="I3282" l="1"/>
  <c r="G3283"/>
  <c r="J3283" s="1"/>
  <c r="Q3282" l="1"/>
  <c r="N3282"/>
  <c r="H3283"/>
  <c r="L3283" s="1"/>
  <c r="I3283" l="1"/>
  <c r="G3284"/>
  <c r="J3284" s="1"/>
  <c r="Q3283" l="1"/>
  <c r="N3283"/>
  <c r="H3284"/>
  <c r="L3284" s="1"/>
  <c r="I3284" l="1"/>
  <c r="G3285"/>
  <c r="J3285" s="1"/>
  <c r="Q3284" l="1"/>
  <c r="N3284"/>
  <c r="H3285"/>
  <c r="L3285" s="1"/>
  <c r="I3285" l="1"/>
  <c r="G3286"/>
  <c r="J3286" s="1"/>
  <c r="Q3285" l="1"/>
  <c r="N3285"/>
  <c r="H3286"/>
  <c r="L3286" s="1"/>
  <c r="I3286" l="1"/>
  <c r="G3287"/>
  <c r="J3287" s="1"/>
  <c r="Q3286" l="1"/>
  <c r="N3286"/>
  <c r="H3287"/>
  <c r="L3287" s="1"/>
  <c r="I3287" l="1"/>
  <c r="G3288"/>
  <c r="J3288" s="1"/>
  <c r="Q3287" l="1"/>
  <c r="N3287"/>
  <c r="H3288"/>
  <c r="L3288" s="1"/>
  <c r="I3288" l="1"/>
  <c r="G3289"/>
  <c r="J3289" s="1"/>
  <c r="Q3288" l="1"/>
  <c r="N3288"/>
  <c r="H3289"/>
  <c r="L3289" s="1"/>
  <c r="I3289" l="1"/>
  <c r="G3290"/>
  <c r="J3290" s="1"/>
  <c r="Q3289" l="1"/>
  <c r="N3289"/>
  <c r="H3290"/>
  <c r="L3290" s="1"/>
  <c r="G3291" l="1"/>
  <c r="J3291" s="1"/>
  <c r="I3290"/>
  <c r="Q3290" l="1"/>
  <c r="N3290"/>
  <c r="H3291"/>
  <c r="L3291" s="1"/>
  <c r="G3292" l="1"/>
  <c r="J3292" s="1"/>
  <c r="I3291"/>
  <c r="Q3291" l="1"/>
  <c r="R3291" s="1"/>
  <c r="S3291" s="1"/>
  <c r="N3291"/>
  <c r="O3291" s="1"/>
  <c r="P3291" s="1"/>
  <c r="H3292"/>
  <c r="L3292" s="1"/>
  <c r="I3292" l="1"/>
  <c r="G3293"/>
  <c r="J3293" s="1"/>
  <c r="Q3292" l="1"/>
  <c r="R3292" s="1"/>
  <c r="N3292"/>
  <c r="O3292" s="1"/>
  <c r="H3293"/>
  <c r="L3293" s="1"/>
  <c r="I3293" l="1"/>
  <c r="G3294"/>
  <c r="J3294" s="1"/>
  <c r="Q3293" l="1"/>
  <c r="N3293"/>
  <c r="H3294"/>
  <c r="L3294" s="1"/>
  <c r="I3294" l="1"/>
  <c r="G3295"/>
  <c r="J3295" s="1"/>
  <c r="Q3294" l="1"/>
  <c r="N3294"/>
  <c r="H3295"/>
  <c r="L3295" s="1"/>
  <c r="I3295" l="1"/>
  <c r="G3296"/>
  <c r="J3296" s="1"/>
  <c r="Q3295" l="1"/>
  <c r="R3295" s="1"/>
  <c r="N3295"/>
  <c r="O3295" s="1"/>
  <c r="H3296"/>
  <c r="L3296" s="1"/>
  <c r="I3296" l="1"/>
  <c r="G3297"/>
  <c r="J3297" s="1"/>
  <c r="Q3296" l="1"/>
  <c r="N3296"/>
  <c r="H3297"/>
  <c r="L3297" s="1"/>
  <c r="I3297" l="1"/>
  <c r="G3298"/>
  <c r="J3298" s="1"/>
  <c r="Q3297" l="1"/>
  <c r="N3297"/>
  <c r="H3298"/>
  <c r="L3298" s="1"/>
  <c r="I3298" l="1"/>
  <c r="G3299"/>
  <c r="J3299" s="1"/>
  <c r="Q3298" l="1"/>
  <c r="N3298"/>
  <c r="H3299"/>
  <c r="L3299" s="1"/>
  <c r="I3299" l="1"/>
  <c r="G3300"/>
  <c r="J3300" s="1"/>
  <c r="Q3299" l="1"/>
  <c r="N3299"/>
  <c r="H3300"/>
  <c r="L3300" s="1"/>
  <c r="I3300" l="1"/>
  <c r="G3301"/>
  <c r="J3301" s="1"/>
  <c r="Q3300" l="1"/>
  <c r="N3300"/>
  <c r="H3301"/>
  <c r="L3301" s="1"/>
  <c r="I3301" l="1"/>
  <c r="G3302"/>
  <c r="J3302" s="1"/>
  <c r="Q3301" l="1"/>
  <c r="N3301"/>
  <c r="H3302"/>
  <c r="L3302" s="1"/>
  <c r="I3302" l="1"/>
  <c r="G3303"/>
  <c r="J3303" s="1"/>
  <c r="Q3302" l="1"/>
  <c r="N3302"/>
  <c r="H3303"/>
  <c r="L3303" s="1"/>
  <c r="I3303" l="1"/>
  <c r="G3304"/>
  <c r="J3304" s="1"/>
  <c r="Q3303" l="1"/>
  <c r="N3303"/>
  <c r="H3304"/>
  <c r="L3304" s="1"/>
  <c r="I3304" l="1"/>
  <c r="G3305"/>
  <c r="J3305" s="1"/>
  <c r="Q3304" l="1"/>
  <c r="N3304"/>
  <c r="H3305"/>
  <c r="L3305" s="1"/>
  <c r="I3305" l="1"/>
  <c r="G3306"/>
  <c r="J3306" s="1"/>
  <c r="Q3305" l="1"/>
  <c r="N3305"/>
  <c r="H3306"/>
  <c r="L3306" s="1"/>
  <c r="I3306" l="1"/>
  <c r="G3307"/>
  <c r="J3307" s="1"/>
  <c r="Q3306" l="1"/>
  <c r="N3306"/>
  <c r="H3307"/>
  <c r="L3307" s="1"/>
  <c r="I3307" l="1"/>
  <c r="G3308"/>
  <c r="J3308" s="1"/>
  <c r="Q3307" l="1"/>
  <c r="N3307"/>
  <c r="H3308"/>
  <c r="L3308" s="1"/>
  <c r="I3308" l="1"/>
  <c r="G3309"/>
  <c r="J3309" s="1"/>
  <c r="Q3308" l="1"/>
  <c r="N3308"/>
  <c r="H3309"/>
  <c r="L3309" s="1"/>
  <c r="I3309" l="1"/>
  <c r="G3310"/>
  <c r="J3310" s="1"/>
  <c r="Q3309" l="1"/>
  <c r="N3309"/>
  <c r="H3310"/>
  <c r="L3310" s="1"/>
  <c r="I3310" l="1"/>
  <c r="G3311"/>
  <c r="J3311" s="1"/>
  <c r="Q3310" l="1"/>
  <c r="N3310"/>
  <c r="H3311"/>
  <c r="L3311" s="1"/>
  <c r="I3311" l="1"/>
  <c r="G3312"/>
  <c r="J3312" s="1"/>
  <c r="Q3311" l="1"/>
  <c r="N3311"/>
  <c r="H3312"/>
  <c r="L3312" s="1"/>
  <c r="I3312" l="1"/>
  <c r="G3313"/>
  <c r="J3313" s="1"/>
  <c r="Q3312" l="1"/>
  <c r="N3312"/>
  <c r="H3313"/>
  <c r="L3313" s="1"/>
  <c r="I3313" l="1"/>
  <c r="G3314"/>
  <c r="J3314" s="1"/>
  <c r="Q3313" l="1"/>
  <c r="N3313"/>
  <c r="H3314"/>
  <c r="L3314" s="1"/>
  <c r="I3314" l="1"/>
  <c r="G3315"/>
  <c r="J3315" s="1"/>
  <c r="Q3314" l="1"/>
  <c r="N3314"/>
  <c r="H3315"/>
  <c r="L3315" s="1"/>
  <c r="I3315" l="1"/>
  <c r="G3316"/>
  <c r="J3316" s="1"/>
  <c r="Q3315" l="1"/>
  <c r="N3315"/>
  <c r="H3316"/>
  <c r="L3316" s="1"/>
  <c r="I3316" l="1"/>
  <c r="G3317"/>
  <c r="J3317" s="1"/>
  <c r="Q3316" l="1"/>
  <c r="N3316"/>
  <c r="H3317"/>
  <c r="L3317" s="1"/>
  <c r="I3317" l="1"/>
  <c r="G3318"/>
  <c r="J3318" s="1"/>
  <c r="Q3317" l="1"/>
  <c r="N3317"/>
  <c r="H3318"/>
  <c r="L3318" s="1"/>
  <c r="I3318" l="1"/>
  <c r="G3319"/>
  <c r="J3319" s="1"/>
  <c r="Q3318" l="1"/>
  <c r="N3318"/>
  <c r="H3319"/>
  <c r="L3319" s="1"/>
  <c r="I3319" l="1"/>
  <c r="G3320"/>
  <c r="J3320" s="1"/>
  <c r="Q3319" l="1"/>
  <c r="N3319"/>
  <c r="H3320"/>
  <c r="L3320" s="1"/>
  <c r="G3321" l="1"/>
  <c r="J3321" s="1"/>
  <c r="I3320"/>
  <c r="Q3320" l="1"/>
  <c r="N3320"/>
  <c r="H3321"/>
  <c r="L3321" s="1"/>
  <c r="G3322" l="1"/>
  <c r="J3322" s="1"/>
  <c r="I3321"/>
  <c r="Q3321" l="1"/>
  <c r="R3321" s="1"/>
  <c r="N3321"/>
  <c r="O3321" s="1"/>
  <c r="H3322"/>
  <c r="L3322" s="1"/>
  <c r="I3322" l="1"/>
  <c r="G3323"/>
  <c r="J3323" s="1"/>
  <c r="Q3322" l="1"/>
  <c r="R3322" s="1"/>
  <c r="S3322" s="1"/>
  <c r="N3322"/>
  <c r="O3322" s="1"/>
  <c r="P3322" s="1"/>
  <c r="H3323"/>
  <c r="L3323" s="1"/>
  <c r="I3323" l="1"/>
  <c r="G3324"/>
  <c r="J3324" s="1"/>
  <c r="Q3323" l="1"/>
  <c r="N3323"/>
  <c r="H3324"/>
  <c r="L3324" s="1"/>
  <c r="I3324" l="1"/>
  <c r="G3325"/>
  <c r="J3325" s="1"/>
  <c r="Q3324" l="1"/>
  <c r="N3324"/>
  <c r="H3325"/>
  <c r="L3325" s="1"/>
  <c r="I3325" l="1"/>
  <c r="G3326"/>
  <c r="J3326" s="1"/>
  <c r="Q3325" l="1"/>
  <c r="R3325" s="1"/>
  <c r="S3325" s="1"/>
  <c r="N3325"/>
  <c r="O3325" s="1"/>
  <c r="P3325" s="1"/>
  <c r="H3326"/>
  <c r="L3326" s="1"/>
  <c r="I3326" l="1"/>
  <c r="G3327"/>
  <c r="J3327" s="1"/>
  <c r="Q3326" l="1"/>
  <c r="N3326"/>
  <c r="H3327"/>
  <c r="L3327" s="1"/>
  <c r="I3327" l="1"/>
  <c r="G3328"/>
  <c r="J3328" s="1"/>
  <c r="Q3327" l="1"/>
  <c r="N3327"/>
  <c r="H3328"/>
  <c r="L3328" s="1"/>
  <c r="I3328" l="1"/>
  <c r="G3329"/>
  <c r="J3329" s="1"/>
  <c r="Q3328" l="1"/>
  <c r="N3328"/>
  <c r="H3329"/>
  <c r="L3329" s="1"/>
  <c r="I3329" l="1"/>
  <c r="G3330"/>
  <c r="J3330" s="1"/>
  <c r="Q3329" l="1"/>
  <c r="N3329"/>
  <c r="H3330"/>
  <c r="L3330" s="1"/>
  <c r="I3330" l="1"/>
  <c r="G3331"/>
  <c r="J3331" s="1"/>
  <c r="Q3330" l="1"/>
  <c r="N3330"/>
  <c r="H3331"/>
  <c r="L3331" s="1"/>
  <c r="I3331" l="1"/>
  <c r="G3332"/>
  <c r="J3332" s="1"/>
  <c r="Q3331" l="1"/>
  <c r="N3331"/>
  <c r="H3332"/>
  <c r="L3332" s="1"/>
  <c r="I3332" l="1"/>
  <c r="G3333"/>
  <c r="J3333" s="1"/>
  <c r="Q3332" l="1"/>
  <c r="N3332"/>
  <c r="H3333"/>
  <c r="L3333" s="1"/>
  <c r="I3333" l="1"/>
  <c r="G3334"/>
  <c r="J3334" s="1"/>
  <c r="Q3333" l="1"/>
  <c r="N3333"/>
  <c r="H3334"/>
  <c r="L3334" s="1"/>
  <c r="I3334" l="1"/>
  <c r="G3335"/>
  <c r="J3335" s="1"/>
  <c r="Q3334" l="1"/>
  <c r="N3334"/>
  <c r="H3335"/>
  <c r="L3335" s="1"/>
  <c r="I3335" l="1"/>
  <c r="G3336"/>
  <c r="J3336" s="1"/>
  <c r="Q3335" l="1"/>
  <c r="N3335"/>
  <c r="H3336"/>
  <c r="L3336" s="1"/>
  <c r="I3336" l="1"/>
  <c r="G3337"/>
  <c r="J3337" s="1"/>
  <c r="Q3336" l="1"/>
  <c r="N3336"/>
  <c r="H3337"/>
  <c r="L3337" s="1"/>
  <c r="I3337" l="1"/>
  <c r="G3338"/>
  <c r="J3338" s="1"/>
  <c r="Q3337" l="1"/>
  <c r="N3337"/>
  <c r="H3338"/>
  <c r="L3338" s="1"/>
  <c r="I3338" l="1"/>
  <c r="G3339"/>
  <c r="J3339" s="1"/>
  <c r="Q3338" l="1"/>
  <c r="N3338"/>
  <c r="H3339"/>
  <c r="L3339" s="1"/>
  <c r="I3339" l="1"/>
  <c r="G3340"/>
  <c r="J3340" s="1"/>
  <c r="Q3339" l="1"/>
  <c r="N3339"/>
  <c r="H3340"/>
  <c r="L3340" s="1"/>
  <c r="I3340" l="1"/>
  <c r="G3341"/>
  <c r="J3341" s="1"/>
  <c r="Q3340" l="1"/>
  <c r="N3340"/>
  <c r="H3341"/>
  <c r="L3341" s="1"/>
  <c r="I3341" l="1"/>
  <c r="G3342"/>
  <c r="J3342" s="1"/>
  <c r="Q3341" l="1"/>
  <c r="N3341"/>
  <c r="H3342"/>
  <c r="L3342" s="1"/>
  <c r="I3342" l="1"/>
  <c r="G3343"/>
  <c r="J3343" s="1"/>
  <c r="Q3342" l="1"/>
  <c r="N3342"/>
  <c r="H3343"/>
  <c r="L3343" s="1"/>
  <c r="I3343" l="1"/>
  <c r="G3344"/>
  <c r="J3344" s="1"/>
  <c r="Q3343" l="1"/>
  <c r="N3343"/>
  <c r="H3344"/>
  <c r="L3344" s="1"/>
  <c r="I3344" l="1"/>
  <c r="G3345"/>
  <c r="J3345" s="1"/>
  <c r="Q3344" l="1"/>
  <c r="N3344"/>
  <c r="H3345"/>
  <c r="L3345" s="1"/>
  <c r="I3345" l="1"/>
  <c r="G3346"/>
  <c r="J3346" s="1"/>
  <c r="Q3345" l="1"/>
  <c r="N3345"/>
  <c r="H3346"/>
  <c r="L3346" s="1"/>
  <c r="I3346" l="1"/>
  <c r="G3347"/>
  <c r="J3347" s="1"/>
  <c r="Q3346" l="1"/>
  <c r="N3346"/>
  <c r="H3347"/>
  <c r="L3347" s="1"/>
  <c r="I3347" l="1"/>
  <c r="G3348"/>
  <c r="J3348" s="1"/>
  <c r="Q3347" l="1"/>
  <c r="N3347"/>
  <c r="H3348"/>
  <c r="L3348" s="1"/>
  <c r="I3348" l="1"/>
  <c r="G3349"/>
  <c r="J3349" s="1"/>
  <c r="Q3348" l="1"/>
  <c r="N3348"/>
  <c r="H3349"/>
  <c r="L3349" s="1"/>
  <c r="I3349" l="1"/>
  <c r="G3350"/>
  <c r="J3350" s="1"/>
  <c r="Q3349" l="1"/>
  <c r="N3349"/>
  <c r="H3350"/>
  <c r="L3350" s="1"/>
  <c r="I3350" l="1"/>
  <c r="G3351"/>
  <c r="J3351" s="1"/>
  <c r="Q3350" l="1"/>
  <c r="N3350"/>
  <c r="H3351"/>
  <c r="L3351" s="1"/>
  <c r="G3352" l="1"/>
  <c r="J3352" s="1"/>
  <c r="I3351"/>
  <c r="Q3351" l="1"/>
  <c r="N3351"/>
  <c r="H3352"/>
  <c r="L3352" s="1"/>
  <c r="G3353" l="1"/>
  <c r="J3353" s="1"/>
  <c r="I3352"/>
  <c r="Q3352" l="1"/>
  <c r="R3352" s="1"/>
  <c r="S3352" s="1"/>
  <c r="N3352"/>
  <c r="O3352" s="1"/>
  <c r="P3352" s="1"/>
  <c r="H3353"/>
  <c r="L3353" s="1"/>
  <c r="I3353" l="1"/>
  <c r="G3354"/>
  <c r="J3354" s="1"/>
  <c r="Q3353" l="1"/>
  <c r="R3353" s="1"/>
  <c r="N3353"/>
  <c r="O3353" s="1"/>
  <c r="H3354"/>
  <c r="L3354" s="1"/>
  <c r="I3354" l="1"/>
  <c r="G3355"/>
  <c r="J3355" s="1"/>
  <c r="Q3354" l="1"/>
  <c r="N3354"/>
  <c r="H3355"/>
  <c r="L3355" s="1"/>
  <c r="I3355" l="1"/>
  <c r="G3356"/>
  <c r="J3356" s="1"/>
  <c r="Q3355" l="1"/>
  <c r="N3355"/>
  <c r="H3356"/>
  <c r="L3356" s="1"/>
  <c r="I3356" l="1"/>
  <c r="G3357"/>
  <c r="J3357" s="1"/>
  <c r="Q3356" l="1"/>
  <c r="R3356" s="1"/>
  <c r="N3356"/>
  <c r="O3356" s="1"/>
  <c r="H3357"/>
  <c r="L3357" s="1"/>
  <c r="I3357" l="1"/>
  <c r="G3358"/>
  <c r="J3358" s="1"/>
  <c r="Q3357" l="1"/>
  <c r="N3357"/>
  <c r="H3358"/>
  <c r="L3358" s="1"/>
  <c r="I3358" l="1"/>
  <c r="G3359"/>
  <c r="J3359" s="1"/>
  <c r="Q3358" l="1"/>
  <c r="N3358"/>
  <c r="H3359"/>
  <c r="L3359" s="1"/>
  <c r="I3359" l="1"/>
  <c r="G3360"/>
  <c r="J3360" s="1"/>
  <c r="Q3359" l="1"/>
  <c r="N3359"/>
  <c r="H3360"/>
  <c r="L3360" s="1"/>
  <c r="I3360" l="1"/>
  <c r="G3361"/>
  <c r="J3361" s="1"/>
  <c r="Q3360" l="1"/>
  <c r="N3360"/>
  <c r="H3361"/>
  <c r="L3361" s="1"/>
  <c r="I3361" l="1"/>
  <c r="G3362"/>
  <c r="J3362" s="1"/>
  <c r="Q3361" l="1"/>
  <c r="N3361"/>
  <c r="H3362"/>
  <c r="L3362" s="1"/>
  <c r="I3362" l="1"/>
  <c r="G3363"/>
  <c r="J3363" s="1"/>
  <c r="Q3362" l="1"/>
  <c r="N3362"/>
  <c r="H3363"/>
  <c r="L3363" s="1"/>
  <c r="I3363" l="1"/>
  <c r="G3364"/>
  <c r="J3364" s="1"/>
  <c r="Q3363" l="1"/>
  <c r="N3363"/>
  <c r="H3364"/>
  <c r="L3364" s="1"/>
  <c r="I3364" l="1"/>
  <c r="G3365"/>
  <c r="J3365" s="1"/>
  <c r="Q3364" l="1"/>
  <c r="N3364"/>
  <c r="H3365"/>
  <c r="L3365" s="1"/>
  <c r="I3365" l="1"/>
  <c r="G3366"/>
  <c r="J3366" s="1"/>
  <c r="Q3365" l="1"/>
  <c r="N3365"/>
  <c r="H3366"/>
  <c r="L3366" s="1"/>
  <c r="I3366" l="1"/>
  <c r="G3367"/>
  <c r="J3367" s="1"/>
  <c r="Q3366" l="1"/>
  <c r="N3366"/>
  <c r="H3367"/>
  <c r="L3367" s="1"/>
  <c r="I3367" l="1"/>
  <c r="G3368"/>
  <c r="J3368" s="1"/>
  <c r="Q3367" l="1"/>
  <c r="N3367"/>
  <c r="H3368"/>
  <c r="L3368" s="1"/>
  <c r="I3368" l="1"/>
  <c r="G3369"/>
  <c r="J3369" s="1"/>
  <c r="Q3368" l="1"/>
  <c r="N3368"/>
  <c r="H3369"/>
  <c r="L3369" s="1"/>
  <c r="I3369" l="1"/>
  <c r="G3370"/>
  <c r="J3370" s="1"/>
  <c r="Q3369" l="1"/>
  <c r="N3369"/>
  <c r="H3370"/>
  <c r="L3370" s="1"/>
  <c r="I3370" l="1"/>
  <c r="G3371"/>
  <c r="J3371" s="1"/>
  <c r="Q3370" l="1"/>
  <c r="N3370"/>
  <c r="H3371"/>
  <c r="L3371" s="1"/>
  <c r="I3371" l="1"/>
  <c r="G3372"/>
  <c r="J3372" s="1"/>
  <c r="Q3371" l="1"/>
  <c r="N3371"/>
  <c r="H3372"/>
  <c r="L3372" s="1"/>
  <c r="I3372" l="1"/>
  <c r="G3373"/>
  <c r="J3373" s="1"/>
  <c r="Q3372" l="1"/>
  <c r="N3372"/>
  <c r="H3373"/>
  <c r="L3373" s="1"/>
  <c r="I3373" l="1"/>
  <c r="G3374"/>
  <c r="J3374" s="1"/>
  <c r="Q3373" l="1"/>
  <c r="N3373"/>
  <c r="H3374"/>
  <c r="L3374" s="1"/>
  <c r="I3374" l="1"/>
  <c r="G3375"/>
  <c r="J3375" s="1"/>
  <c r="Q3374" l="1"/>
  <c r="N3374"/>
  <c r="H3375"/>
  <c r="L3375" s="1"/>
  <c r="I3375" l="1"/>
  <c r="G3376"/>
  <c r="J3376" s="1"/>
  <c r="Q3375" l="1"/>
  <c r="N3375"/>
  <c r="H3376"/>
  <c r="L3376" s="1"/>
  <c r="I3376" l="1"/>
  <c r="G3377"/>
  <c r="J3377" s="1"/>
  <c r="Q3376" l="1"/>
  <c r="N3376"/>
  <c r="H3377"/>
  <c r="L3377" s="1"/>
  <c r="I3377" l="1"/>
  <c r="G3378"/>
  <c r="J3378" s="1"/>
  <c r="Q3377" l="1"/>
  <c r="N3377"/>
  <c r="H3378"/>
  <c r="L3378" s="1"/>
  <c r="I3378" l="1"/>
  <c r="G3379"/>
  <c r="J3379" s="1"/>
  <c r="Q3378" l="1"/>
  <c r="N3378"/>
  <c r="H3379"/>
  <c r="L3379" s="1"/>
  <c r="I3379" l="1"/>
  <c r="G3380"/>
  <c r="J3380" s="1"/>
  <c r="Q3379" l="1"/>
  <c r="N3379"/>
  <c r="H3380"/>
  <c r="L3380" s="1"/>
  <c r="I3380" l="1"/>
  <c r="G3381"/>
  <c r="J3381" s="1"/>
  <c r="Q3380" l="1"/>
  <c r="N3380"/>
  <c r="H3381"/>
  <c r="L3381" s="1"/>
  <c r="I3381" l="1"/>
  <c r="G3382"/>
  <c r="J3382" s="1"/>
  <c r="Q3381" l="1"/>
  <c r="N3381"/>
  <c r="H3382"/>
  <c r="L3382" s="1"/>
  <c r="G3383" l="1"/>
  <c r="J3383" s="1"/>
  <c r="I3382"/>
  <c r="Q3382" l="1"/>
  <c r="R3382" s="1"/>
  <c r="S3382" s="1"/>
  <c r="N3382"/>
  <c r="O3382" s="1"/>
  <c r="P3382" s="1"/>
  <c r="H3383"/>
  <c r="L3383" s="1"/>
  <c r="G3384" l="1"/>
  <c r="J3384" s="1"/>
  <c r="I3383"/>
  <c r="Q3383" l="1"/>
  <c r="R3383" s="1"/>
  <c r="N3383"/>
  <c r="O3383" s="1"/>
  <c r="H3384"/>
  <c r="L3384" s="1"/>
  <c r="I3384" l="1"/>
  <c r="G3385"/>
  <c r="J3385" s="1"/>
  <c r="Q3384" l="1"/>
  <c r="N3384"/>
  <c r="H3385"/>
  <c r="L3385" s="1"/>
  <c r="I3385" l="1"/>
  <c r="G3386"/>
  <c r="J3386" s="1"/>
  <c r="Q3385" l="1"/>
  <c r="N3385"/>
  <c r="H3386"/>
  <c r="L3386" s="1"/>
  <c r="I3386" l="1"/>
  <c r="G3387"/>
  <c r="J3387" s="1"/>
  <c r="Q3386" l="1"/>
  <c r="R3386" s="1"/>
  <c r="N3386"/>
  <c r="O3386" s="1"/>
  <c r="H3387"/>
  <c r="L3387" s="1"/>
  <c r="I3387" l="1"/>
  <c r="G3388"/>
  <c r="J3388" s="1"/>
  <c r="Q3387" l="1"/>
  <c r="N3387"/>
  <c r="H3388"/>
  <c r="L3388" s="1"/>
  <c r="I3388" l="1"/>
  <c r="G3389"/>
  <c r="J3389" s="1"/>
  <c r="Q3388" l="1"/>
  <c r="N3388"/>
  <c r="H3389"/>
  <c r="L3389" s="1"/>
  <c r="I3389" l="1"/>
  <c r="G3390"/>
  <c r="J3390" s="1"/>
  <c r="Q3389" l="1"/>
  <c r="N3389"/>
  <c r="H3390"/>
  <c r="L3390" s="1"/>
  <c r="I3390" l="1"/>
  <c r="G3391"/>
  <c r="J3391" s="1"/>
  <c r="Q3390" l="1"/>
  <c r="N3390"/>
  <c r="H3391"/>
  <c r="L3391" s="1"/>
  <c r="I3391" l="1"/>
  <c r="G3392"/>
  <c r="J3392" s="1"/>
  <c r="Q3391" l="1"/>
  <c r="N3391"/>
  <c r="H3392"/>
  <c r="L3392" s="1"/>
  <c r="I3392" l="1"/>
  <c r="G3393"/>
  <c r="J3393" s="1"/>
  <c r="Q3392" l="1"/>
  <c r="N3392"/>
  <c r="H3393"/>
  <c r="L3393" s="1"/>
  <c r="I3393" l="1"/>
  <c r="G3394"/>
  <c r="J3394" s="1"/>
  <c r="Q3393" l="1"/>
  <c r="N3393"/>
  <c r="H3394"/>
  <c r="L3394" s="1"/>
  <c r="I3394" l="1"/>
  <c r="G3395"/>
  <c r="J3395" s="1"/>
  <c r="Q3394" l="1"/>
  <c r="N3394"/>
  <c r="H3395"/>
  <c r="L3395" s="1"/>
  <c r="I3395" l="1"/>
  <c r="G3396"/>
  <c r="J3396" s="1"/>
  <c r="Q3395" l="1"/>
  <c r="N3395"/>
  <c r="H3396"/>
  <c r="L3396" s="1"/>
  <c r="I3396" l="1"/>
  <c r="G3397"/>
  <c r="J3397" s="1"/>
  <c r="Q3396" l="1"/>
  <c r="N3396"/>
  <c r="H3397"/>
  <c r="L3397" s="1"/>
  <c r="I3397" l="1"/>
  <c r="G3398"/>
  <c r="J3398" s="1"/>
  <c r="Q3397" l="1"/>
  <c r="N3397"/>
  <c r="H3398"/>
  <c r="L3398" s="1"/>
  <c r="I3398" l="1"/>
  <c r="G3399"/>
  <c r="J3399" s="1"/>
  <c r="Q3398" l="1"/>
  <c r="N3398"/>
  <c r="H3399"/>
  <c r="L3399" s="1"/>
  <c r="I3399" l="1"/>
  <c r="G3400"/>
  <c r="J3400" s="1"/>
  <c r="Q3399" l="1"/>
  <c r="N3399"/>
  <c r="H3400"/>
  <c r="L3400" s="1"/>
  <c r="I3400" l="1"/>
  <c r="G3401"/>
  <c r="J3401" s="1"/>
  <c r="Q3400" l="1"/>
  <c r="N3400"/>
  <c r="H3401"/>
  <c r="L3401" s="1"/>
  <c r="I3401" l="1"/>
  <c r="G3402"/>
  <c r="J3402" s="1"/>
  <c r="Q3401" l="1"/>
  <c r="N3401"/>
  <c r="H3402"/>
  <c r="L3402" s="1"/>
  <c r="I3402" l="1"/>
  <c r="G3403"/>
  <c r="J3403" s="1"/>
  <c r="Q3402" l="1"/>
  <c r="N3402"/>
  <c r="H3403"/>
  <c r="L3403" s="1"/>
  <c r="I3403" l="1"/>
  <c r="G3404"/>
  <c r="J3404" s="1"/>
  <c r="Q3403" l="1"/>
  <c r="N3403"/>
  <c r="H3404"/>
  <c r="L3404" s="1"/>
  <c r="I3404" l="1"/>
  <c r="G3405"/>
  <c r="J3405" s="1"/>
  <c r="Q3404" l="1"/>
  <c r="N3404"/>
  <c r="H3405"/>
  <c r="L3405" s="1"/>
  <c r="I3405" l="1"/>
  <c r="G3406"/>
  <c r="J3406" s="1"/>
  <c r="Q3405" l="1"/>
  <c r="N3405"/>
  <c r="H3406"/>
  <c r="L3406" s="1"/>
  <c r="I3406" l="1"/>
  <c r="G3407"/>
  <c r="J3407" s="1"/>
  <c r="Q3406" l="1"/>
  <c r="N3406"/>
  <c r="H3407"/>
  <c r="L3407" s="1"/>
  <c r="I3407" l="1"/>
  <c r="G3408"/>
  <c r="J3408" s="1"/>
  <c r="Q3407" l="1"/>
  <c r="N3407"/>
  <c r="H3408"/>
  <c r="L3408" s="1"/>
  <c r="I3408" l="1"/>
  <c r="G3409"/>
  <c r="J3409" s="1"/>
  <c r="Q3408" l="1"/>
  <c r="N3408"/>
  <c r="H3409"/>
  <c r="L3409" s="1"/>
  <c r="I3409" l="1"/>
  <c r="G3410"/>
  <c r="J3410" s="1"/>
  <c r="Q3409" l="1"/>
  <c r="N3409"/>
  <c r="H3410"/>
  <c r="L3410" s="1"/>
  <c r="I3410" l="1"/>
  <c r="G3411"/>
  <c r="J3411" s="1"/>
  <c r="Q3410" l="1"/>
  <c r="N3410"/>
  <c r="H3411"/>
  <c r="L3411" s="1"/>
  <c r="I3411" l="1"/>
  <c r="G3412"/>
  <c r="J3412" s="1"/>
  <c r="Q3411" l="1"/>
  <c r="N3411"/>
  <c r="H3412"/>
  <c r="L3412" s="1"/>
  <c r="G3413" l="1"/>
  <c r="J3413" s="1"/>
  <c r="I3412"/>
  <c r="Q3412" l="1"/>
  <c r="N3412"/>
  <c r="H3413"/>
  <c r="L3413" s="1"/>
  <c r="G3414" l="1"/>
  <c r="J3414" s="1"/>
  <c r="I3413"/>
  <c r="Q3413" l="1"/>
  <c r="R3413" s="1"/>
  <c r="N3413"/>
  <c r="O3413" s="1"/>
  <c r="H3414"/>
  <c r="L3414" s="1"/>
  <c r="I3414" l="1"/>
  <c r="G3415"/>
  <c r="J3415" s="1"/>
  <c r="Q3414" l="1"/>
  <c r="R3414" s="1"/>
  <c r="S3414" s="1"/>
  <c r="N3414"/>
  <c r="O3414" s="1"/>
  <c r="P3414" s="1"/>
  <c r="H3415"/>
  <c r="L3415" s="1"/>
  <c r="I3415" l="1"/>
  <c r="G3416"/>
  <c r="J3416" s="1"/>
  <c r="Q3415" l="1"/>
  <c r="N3415"/>
  <c r="H3416"/>
  <c r="L3416" s="1"/>
  <c r="I3416" l="1"/>
  <c r="G3417"/>
  <c r="J3417" s="1"/>
  <c r="Q3416" l="1"/>
  <c r="N3416"/>
  <c r="H3417"/>
  <c r="L3417" s="1"/>
  <c r="I3417" l="1"/>
  <c r="G3418"/>
  <c r="J3418" s="1"/>
  <c r="Q3417" l="1"/>
  <c r="R3417" s="1"/>
  <c r="S3417" s="1"/>
  <c r="N3417"/>
  <c r="O3417" s="1"/>
  <c r="P3417" s="1"/>
  <c r="H3418"/>
  <c r="L3418" s="1"/>
  <c r="I3418" l="1"/>
  <c r="G3419"/>
  <c r="J3419" s="1"/>
  <c r="Q3418" l="1"/>
  <c r="N3418"/>
  <c r="H3419"/>
  <c r="L3419" s="1"/>
  <c r="I3419" l="1"/>
  <c r="G3420"/>
  <c r="J3420" s="1"/>
  <c r="Q3419" l="1"/>
  <c r="N3419"/>
  <c r="H3420"/>
  <c r="L3420" s="1"/>
  <c r="I3420" l="1"/>
  <c r="G3421"/>
  <c r="J3421" s="1"/>
  <c r="Q3420" l="1"/>
  <c r="N3420"/>
  <c r="H3421"/>
  <c r="L3421" s="1"/>
  <c r="I3421" l="1"/>
  <c r="G3422"/>
  <c r="J3422" s="1"/>
  <c r="Q3421" l="1"/>
  <c r="N3421"/>
  <c r="H3422"/>
  <c r="L3422" s="1"/>
  <c r="I3422" l="1"/>
  <c r="G3423"/>
  <c r="J3423" s="1"/>
  <c r="Q3422" l="1"/>
  <c r="N3422"/>
  <c r="H3423"/>
  <c r="L3423" s="1"/>
  <c r="I3423" l="1"/>
  <c r="G3424"/>
  <c r="J3424" s="1"/>
  <c r="Q3423" l="1"/>
  <c r="N3423"/>
  <c r="H3424"/>
  <c r="L3424" s="1"/>
  <c r="I3424" l="1"/>
  <c r="G3425"/>
  <c r="J3425" s="1"/>
  <c r="Q3424" l="1"/>
  <c r="N3424"/>
  <c r="H3425"/>
  <c r="L3425" s="1"/>
  <c r="I3425" l="1"/>
  <c r="G3426"/>
  <c r="J3426" s="1"/>
  <c r="Q3425" l="1"/>
  <c r="N3425"/>
  <c r="H3426"/>
  <c r="L3426" s="1"/>
  <c r="I3426" l="1"/>
  <c r="G3427"/>
  <c r="J3427" s="1"/>
  <c r="Q3426" l="1"/>
  <c r="N3426"/>
  <c r="H3427"/>
  <c r="L3427" s="1"/>
  <c r="I3427" l="1"/>
  <c r="G3428"/>
  <c r="J3428" s="1"/>
  <c r="Q3427" l="1"/>
  <c r="N3427"/>
  <c r="H3428"/>
  <c r="L3428" s="1"/>
  <c r="I3428" l="1"/>
  <c r="G3429"/>
  <c r="J3429" s="1"/>
  <c r="Q3428" l="1"/>
  <c r="N3428"/>
  <c r="H3429"/>
  <c r="L3429" s="1"/>
  <c r="I3429" l="1"/>
  <c r="G3430"/>
  <c r="J3430" s="1"/>
  <c r="Q3429" l="1"/>
  <c r="N3429"/>
  <c r="H3430"/>
  <c r="L3430" s="1"/>
  <c r="I3430" l="1"/>
  <c r="G3431"/>
  <c r="J3431" s="1"/>
  <c r="Q3430" l="1"/>
  <c r="N3430"/>
  <c r="H3431"/>
  <c r="L3431" s="1"/>
  <c r="I3431" l="1"/>
  <c r="G3432"/>
  <c r="J3432" s="1"/>
  <c r="Q3431" l="1"/>
  <c r="N3431"/>
  <c r="H3432"/>
  <c r="L3432" s="1"/>
  <c r="I3432" l="1"/>
  <c r="G3433"/>
  <c r="J3433" s="1"/>
  <c r="Q3432" l="1"/>
  <c r="N3432"/>
  <c r="H3433"/>
  <c r="L3433" s="1"/>
  <c r="I3433" l="1"/>
  <c r="G3434"/>
  <c r="J3434" s="1"/>
  <c r="Q3433" l="1"/>
  <c r="N3433"/>
  <c r="H3434"/>
  <c r="L3434" s="1"/>
  <c r="I3434" l="1"/>
  <c r="G3435"/>
  <c r="J3435" s="1"/>
  <c r="Q3434" l="1"/>
  <c r="N3434"/>
  <c r="H3435"/>
  <c r="L3435" s="1"/>
  <c r="I3435" l="1"/>
  <c r="G3436"/>
  <c r="J3436" s="1"/>
  <c r="Q3435" l="1"/>
  <c r="N3435"/>
  <c r="H3436"/>
  <c r="L3436" s="1"/>
  <c r="I3436" l="1"/>
  <c r="G3437"/>
  <c r="J3437" s="1"/>
  <c r="Q3436" l="1"/>
  <c r="N3436"/>
  <c r="H3437"/>
  <c r="L3437" s="1"/>
  <c r="I3437" l="1"/>
  <c r="G3438"/>
  <c r="J3438" s="1"/>
  <c r="Q3437" l="1"/>
  <c r="N3437"/>
  <c r="H3438"/>
  <c r="L3438" s="1"/>
  <c r="I3438" l="1"/>
  <c r="G3439"/>
  <c r="J3439" s="1"/>
  <c r="Q3438" l="1"/>
  <c r="N3438"/>
  <c r="H3439"/>
  <c r="L3439" s="1"/>
  <c r="I3439" l="1"/>
  <c r="G3440"/>
  <c r="J3440" s="1"/>
  <c r="Q3439" l="1"/>
  <c r="N3439"/>
  <c r="H3440"/>
  <c r="L3440" s="1"/>
  <c r="I3440" l="1"/>
  <c r="G3441"/>
  <c r="J3441" s="1"/>
  <c r="Q3440" l="1"/>
  <c r="N3440"/>
  <c r="H3441"/>
  <c r="L3441" s="1"/>
  <c r="I3441" l="1"/>
  <c r="G3442"/>
  <c r="J3442" s="1"/>
  <c r="Q3441" l="1"/>
  <c r="N3441"/>
  <c r="H3442"/>
  <c r="L3442" s="1"/>
  <c r="I3442" l="1"/>
  <c r="G3443"/>
  <c r="J3443" s="1"/>
  <c r="Q3442" l="1"/>
  <c r="N3442"/>
  <c r="H3443"/>
  <c r="L3443" s="1"/>
  <c r="G3444" l="1"/>
  <c r="J3444" s="1"/>
  <c r="I3443"/>
  <c r="Q3443" l="1"/>
  <c r="N3443"/>
  <c r="H3444"/>
  <c r="L3444" s="1"/>
  <c r="G3445" l="1"/>
  <c r="J3445" s="1"/>
  <c r="I3444"/>
  <c r="Q3444" l="1"/>
  <c r="R3444" s="1"/>
  <c r="S3444" s="1"/>
  <c r="N3444"/>
  <c r="O3444" s="1"/>
  <c r="P3444" s="1"/>
  <c r="H3445"/>
  <c r="L3445" s="1"/>
  <c r="I3445" l="1"/>
  <c r="G3446"/>
  <c r="J3446" s="1"/>
  <c r="Q3445" l="1"/>
  <c r="R3445" s="1"/>
  <c r="N3445"/>
  <c r="O3445" s="1"/>
  <c r="H3446"/>
  <c r="L3446" s="1"/>
  <c r="I3446" l="1"/>
  <c r="G3447"/>
  <c r="J3447" s="1"/>
  <c r="Q3446" l="1"/>
  <c r="N3446"/>
  <c r="H3447"/>
  <c r="L3447" s="1"/>
  <c r="I3447" l="1"/>
  <c r="G3448"/>
  <c r="J3448" s="1"/>
  <c r="Q3447" l="1"/>
  <c r="N3447"/>
  <c r="H3448"/>
  <c r="L3448" s="1"/>
  <c r="I3448" l="1"/>
  <c r="G3449"/>
  <c r="J3449" s="1"/>
  <c r="Q3448" l="1"/>
  <c r="R3448" s="1"/>
  <c r="N3448"/>
  <c r="O3448" s="1"/>
  <c r="H3449"/>
  <c r="L3449" s="1"/>
  <c r="I3449" l="1"/>
  <c r="G3450"/>
  <c r="J3450" s="1"/>
  <c r="Q3449" l="1"/>
  <c r="N3449"/>
  <c r="H3450"/>
  <c r="L3450" s="1"/>
  <c r="I3450" l="1"/>
  <c r="G3451"/>
  <c r="J3451" s="1"/>
  <c r="Q3450" l="1"/>
  <c r="N3450"/>
  <c r="H3451"/>
  <c r="L3451" s="1"/>
  <c r="I3451" l="1"/>
  <c r="G3452"/>
  <c r="J3452" s="1"/>
  <c r="Q3451" l="1"/>
  <c r="N3451"/>
  <c r="H3452"/>
  <c r="L3452" s="1"/>
  <c r="I3452" l="1"/>
  <c r="G3453"/>
  <c r="J3453" s="1"/>
  <c r="Q3452" l="1"/>
  <c r="N3452"/>
  <c r="H3453"/>
  <c r="L3453" s="1"/>
  <c r="I3453" l="1"/>
  <c r="G3454"/>
  <c r="J3454" s="1"/>
  <c r="Q3453" l="1"/>
  <c r="N3453"/>
  <c r="H3454"/>
  <c r="L3454" s="1"/>
  <c r="I3454" l="1"/>
  <c r="G3455"/>
  <c r="J3455" s="1"/>
  <c r="Q3454" l="1"/>
  <c r="N3454"/>
  <c r="H3455"/>
  <c r="L3455" s="1"/>
  <c r="I3455" l="1"/>
  <c r="G3456"/>
  <c r="J3456" s="1"/>
  <c r="Q3455" l="1"/>
  <c r="N3455"/>
  <c r="H3456"/>
  <c r="L3456" s="1"/>
  <c r="I3456" l="1"/>
  <c r="G3457"/>
  <c r="J3457" s="1"/>
  <c r="Q3456" l="1"/>
  <c r="N3456"/>
  <c r="H3457"/>
  <c r="L3457" s="1"/>
  <c r="I3457" l="1"/>
  <c r="G3458"/>
  <c r="J3458" s="1"/>
  <c r="Q3457" l="1"/>
  <c r="N3457"/>
  <c r="H3458"/>
  <c r="L3458" s="1"/>
  <c r="I3458" l="1"/>
  <c r="G3459"/>
  <c r="J3459" s="1"/>
  <c r="Q3458" l="1"/>
  <c r="N3458"/>
  <c r="H3459"/>
  <c r="L3459" s="1"/>
  <c r="I3459" l="1"/>
  <c r="G3460"/>
  <c r="J3460" s="1"/>
  <c r="Q3459" l="1"/>
  <c r="N3459"/>
  <c r="H3460"/>
  <c r="L3460" s="1"/>
  <c r="I3460" l="1"/>
  <c r="G3461"/>
  <c r="J3461" s="1"/>
  <c r="Q3460" l="1"/>
  <c r="N3460"/>
  <c r="H3461"/>
  <c r="L3461" s="1"/>
  <c r="I3461" l="1"/>
  <c r="G3462"/>
  <c r="J3462" s="1"/>
  <c r="Q3461" l="1"/>
  <c r="N3461"/>
  <c r="H3462"/>
  <c r="L3462" s="1"/>
  <c r="I3462" l="1"/>
  <c r="G3463"/>
  <c r="J3463" s="1"/>
  <c r="Q3462" l="1"/>
  <c r="N3462"/>
  <c r="H3463"/>
  <c r="L3463" s="1"/>
  <c r="I3463" l="1"/>
  <c r="G3464"/>
  <c r="J3464" s="1"/>
  <c r="Q3463" l="1"/>
  <c r="N3463"/>
  <c r="H3464"/>
  <c r="L3464" s="1"/>
  <c r="I3464" l="1"/>
  <c r="G3465"/>
  <c r="J3465" s="1"/>
  <c r="Q3464" l="1"/>
  <c r="N3464"/>
  <c r="H3465"/>
  <c r="L3465" s="1"/>
  <c r="I3465" l="1"/>
  <c r="G3466"/>
  <c r="J3466" s="1"/>
  <c r="Q3465" l="1"/>
  <c r="N3465"/>
  <c r="H3466"/>
  <c r="L3466" s="1"/>
  <c r="I3466" l="1"/>
  <c r="G3467"/>
  <c r="J3467" s="1"/>
  <c r="Q3466" l="1"/>
  <c r="N3466"/>
  <c r="H3467"/>
  <c r="L3467" s="1"/>
  <c r="I3467" l="1"/>
  <c r="G3468"/>
  <c r="J3468" s="1"/>
  <c r="Q3467" l="1"/>
  <c r="N3467"/>
  <c r="H3468"/>
  <c r="L3468" s="1"/>
  <c r="I3468" l="1"/>
  <c r="G3469"/>
  <c r="J3469" s="1"/>
  <c r="Q3468" l="1"/>
  <c r="N3468"/>
  <c r="H3469"/>
  <c r="L3469" s="1"/>
  <c r="I3469" l="1"/>
  <c r="G3470"/>
  <c r="J3470" s="1"/>
  <c r="Q3469" l="1"/>
  <c r="N3469"/>
  <c r="H3470"/>
  <c r="L3470" s="1"/>
  <c r="I3470" l="1"/>
  <c r="G3471"/>
  <c r="J3471" s="1"/>
  <c r="Q3470" l="1"/>
  <c r="N3470"/>
  <c r="H3471"/>
  <c r="L3471" s="1"/>
  <c r="I3471" l="1"/>
  <c r="G3472"/>
  <c r="J3472" s="1"/>
  <c r="Q3471" l="1"/>
  <c r="N3471"/>
  <c r="H3472"/>
  <c r="L3472" s="1"/>
  <c r="I3472" l="1"/>
  <c r="G3473"/>
  <c r="J3473" s="1"/>
  <c r="Q3472" l="1"/>
  <c r="N3472"/>
  <c r="H3473"/>
  <c r="L3473" s="1"/>
  <c r="G3474" l="1"/>
  <c r="J3474" s="1"/>
  <c r="I3473"/>
  <c r="Q3473" l="1"/>
  <c r="N3473"/>
  <c r="H3474"/>
  <c r="L3474" s="1"/>
  <c r="G3475" l="1"/>
  <c r="J3475" s="1"/>
  <c r="I3474"/>
  <c r="Q3474" l="1"/>
  <c r="R3474" s="1"/>
  <c r="S3474" s="1"/>
  <c r="N3474"/>
  <c r="O3474" s="1"/>
  <c r="P3474" s="1"/>
  <c r="H3475"/>
  <c r="L3475" s="1"/>
  <c r="I3475" l="1"/>
  <c r="G3476"/>
  <c r="J3476" s="1"/>
  <c r="Q3475" l="1"/>
  <c r="R3475" s="1"/>
  <c r="N3475"/>
  <c r="O3475" s="1"/>
  <c r="H3476"/>
  <c r="L3476" s="1"/>
  <c r="I3476" l="1"/>
  <c r="G3477"/>
  <c r="J3477" s="1"/>
  <c r="Q3476" l="1"/>
  <c r="N3476"/>
  <c r="H3477"/>
  <c r="L3477" s="1"/>
  <c r="I3477" l="1"/>
  <c r="G3478"/>
  <c r="J3478" s="1"/>
  <c r="Q3477" l="1"/>
  <c r="N3477"/>
  <c r="H3478"/>
  <c r="L3478" s="1"/>
  <c r="I3478" l="1"/>
  <c r="G3479"/>
  <c r="J3479" s="1"/>
  <c r="Q3478" l="1"/>
  <c r="R3478" s="1"/>
  <c r="N3478"/>
  <c r="O3478" s="1"/>
  <c r="H3479"/>
  <c r="L3479" s="1"/>
  <c r="I3479" l="1"/>
  <c r="G3480"/>
  <c r="J3480" s="1"/>
  <c r="Q3479" l="1"/>
  <c r="N3479"/>
  <c r="H3480"/>
  <c r="L3480" s="1"/>
  <c r="I3480" l="1"/>
  <c r="G3481"/>
  <c r="J3481" s="1"/>
  <c r="Q3480" l="1"/>
  <c r="N3480"/>
  <c r="H3481"/>
  <c r="L3481" s="1"/>
  <c r="I3481" l="1"/>
  <c r="G3482"/>
  <c r="J3482" s="1"/>
  <c r="Q3481" l="1"/>
  <c r="N3481"/>
  <c r="H3482"/>
  <c r="L3482" s="1"/>
  <c r="I3482" l="1"/>
  <c r="G3483"/>
  <c r="J3483" s="1"/>
  <c r="Q3482" l="1"/>
  <c r="N3482"/>
  <c r="H3483"/>
  <c r="L3483" s="1"/>
  <c r="I3483" l="1"/>
  <c r="G3484"/>
  <c r="J3484" s="1"/>
  <c r="Q3483" l="1"/>
  <c r="N3483"/>
  <c r="H3484"/>
  <c r="L3484" s="1"/>
  <c r="I3484" l="1"/>
  <c r="G3485"/>
  <c r="J3485" s="1"/>
  <c r="Q3484" l="1"/>
  <c r="N3484"/>
  <c r="H3485"/>
  <c r="L3485" s="1"/>
  <c r="I3485" l="1"/>
  <c r="G3486"/>
  <c r="J3486" s="1"/>
  <c r="Q3485" l="1"/>
  <c r="N3485"/>
  <c r="H3486"/>
  <c r="L3486" s="1"/>
  <c r="I3486" l="1"/>
  <c r="G3487"/>
  <c r="J3487" s="1"/>
  <c r="Q3486" l="1"/>
  <c r="N3486"/>
  <c r="H3487"/>
  <c r="L3487" s="1"/>
  <c r="I3487" l="1"/>
  <c r="G3488"/>
  <c r="J3488" s="1"/>
  <c r="Q3487" l="1"/>
  <c r="N3487"/>
  <c r="H3488"/>
  <c r="L3488" s="1"/>
  <c r="I3488" l="1"/>
  <c r="G3489"/>
  <c r="J3489" s="1"/>
  <c r="Q3488" l="1"/>
  <c r="N3488"/>
  <c r="H3489"/>
  <c r="L3489" s="1"/>
  <c r="I3489" l="1"/>
  <c r="G3490"/>
  <c r="J3490" s="1"/>
  <c r="Q3489" l="1"/>
  <c r="N3489"/>
  <c r="H3490"/>
  <c r="L3490" s="1"/>
  <c r="I3490" l="1"/>
  <c r="G3491"/>
  <c r="J3491" s="1"/>
  <c r="Q3490" l="1"/>
  <c r="N3490"/>
  <c r="H3491"/>
  <c r="L3491" s="1"/>
  <c r="I3491" l="1"/>
  <c r="G3492"/>
  <c r="J3492" s="1"/>
  <c r="Q3491" l="1"/>
  <c r="N3491"/>
  <c r="H3492"/>
  <c r="L3492" s="1"/>
  <c r="I3492" l="1"/>
  <c r="G3493"/>
  <c r="J3493" s="1"/>
  <c r="Q3492" l="1"/>
  <c r="N3492"/>
  <c r="H3493"/>
  <c r="L3493" s="1"/>
  <c r="I3493" l="1"/>
  <c r="G3494"/>
  <c r="J3494" s="1"/>
  <c r="Q3493" l="1"/>
  <c r="N3493"/>
  <c r="H3494"/>
  <c r="L3494" s="1"/>
  <c r="I3494" l="1"/>
  <c r="G3495"/>
  <c r="J3495" s="1"/>
  <c r="Q3494" l="1"/>
  <c r="N3494"/>
  <c r="H3495"/>
  <c r="L3495" s="1"/>
  <c r="I3495" l="1"/>
  <c r="G3496"/>
  <c r="J3496" s="1"/>
  <c r="Q3495" l="1"/>
  <c r="N3495"/>
  <c r="H3496"/>
  <c r="L3496" s="1"/>
  <c r="I3496" l="1"/>
  <c r="G3497"/>
  <c r="J3497" s="1"/>
  <c r="Q3496" l="1"/>
  <c r="N3496"/>
  <c r="H3497"/>
  <c r="L3497" s="1"/>
  <c r="I3497" l="1"/>
  <c r="G3498"/>
  <c r="J3498" s="1"/>
  <c r="Q3497" l="1"/>
  <c r="N3497"/>
  <c r="H3498"/>
  <c r="L3498" s="1"/>
  <c r="I3498" l="1"/>
  <c r="G3499"/>
  <c r="J3499" s="1"/>
  <c r="Q3498" l="1"/>
  <c r="N3498"/>
  <c r="H3499"/>
  <c r="L3499" s="1"/>
  <c r="I3499" l="1"/>
  <c r="G3500"/>
  <c r="J3500" s="1"/>
  <c r="Q3499" l="1"/>
  <c r="N3499"/>
  <c r="H3500"/>
  <c r="L3500" s="1"/>
  <c r="I3500" l="1"/>
  <c r="G3501"/>
  <c r="J3501" s="1"/>
  <c r="Q3500" l="1"/>
  <c r="N3500"/>
  <c r="H3501"/>
  <c r="L3501" s="1"/>
  <c r="I3501" l="1"/>
  <c r="G3502"/>
  <c r="J3502" s="1"/>
  <c r="Q3501" l="1"/>
  <c r="N3501"/>
  <c r="H3502"/>
  <c r="L3502" s="1"/>
  <c r="I3502" l="1"/>
  <c r="G3503"/>
  <c r="J3503" s="1"/>
  <c r="Q3502" l="1"/>
  <c r="N3502"/>
  <c r="H3503"/>
  <c r="L3503" s="1"/>
  <c r="I3503" l="1"/>
  <c r="G3504"/>
  <c r="J3504" s="1"/>
  <c r="Q3503" l="1"/>
  <c r="N3503"/>
  <c r="H3504"/>
  <c r="L3504" s="1"/>
  <c r="G3505" l="1"/>
  <c r="J3505" s="1"/>
  <c r="I3504"/>
  <c r="Q3504" l="1"/>
  <c r="N3504"/>
  <c r="H3505"/>
  <c r="L3505" s="1"/>
  <c r="G3506" l="1"/>
  <c r="J3506" s="1"/>
  <c r="I3505"/>
  <c r="Q3505" l="1"/>
  <c r="R3505" s="1"/>
  <c r="N3505"/>
  <c r="O3505" s="1"/>
  <c r="H3506"/>
  <c r="L3506" s="1"/>
  <c r="I3506" l="1"/>
  <c r="G3507"/>
  <c r="J3507" s="1"/>
  <c r="Q3506" l="1"/>
  <c r="R3506" s="1"/>
  <c r="S3506" s="1"/>
  <c r="N3506"/>
  <c r="O3506" s="1"/>
  <c r="P3506" s="1"/>
  <c r="H3507"/>
  <c r="L3507" s="1"/>
  <c r="I3507" l="1"/>
  <c r="G3508"/>
  <c r="J3508" s="1"/>
  <c r="Q3507" l="1"/>
  <c r="N3507"/>
  <c r="H3508"/>
  <c r="L3508" s="1"/>
  <c r="I3508" l="1"/>
  <c r="G3509"/>
  <c r="J3509" s="1"/>
  <c r="Q3508" l="1"/>
  <c r="N3508"/>
  <c r="H3509"/>
  <c r="L3509" s="1"/>
  <c r="I3509" l="1"/>
  <c r="G3510"/>
  <c r="J3510" s="1"/>
  <c r="Q3509" l="1"/>
  <c r="R3509" s="1"/>
  <c r="S3509" s="1"/>
  <c r="N3509"/>
  <c r="O3509" s="1"/>
  <c r="P3509" s="1"/>
  <c r="H3510"/>
  <c r="L3510" s="1"/>
  <c r="I3510" l="1"/>
  <c r="G3511"/>
  <c r="J3511" s="1"/>
  <c r="Q3510" l="1"/>
  <c r="N3510"/>
  <c r="H3511"/>
  <c r="L3511" s="1"/>
  <c r="I3511" l="1"/>
  <c r="G3512"/>
  <c r="J3512" s="1"/>
  <c r="Q3511" l="1"/>
  <c r="N3511"/>
  <c r="H3512"/>
  <c r="L3512" s="1"/>
  <c r="I3512" l="1"/>
  <c r="G3513"/>
  <c r="J3513" s="1"/>
  <c r="Q3512" l="1"/>
  <c r="N3512"/>
  <c r="H3513"/>
  <c r="L3513" s="1"/>
  <c r="I3513" l="1"/>
  <c r="G3514"/>
  <c r="J3514" s="1"/>
  <c r="Q3513" l="1"/>
  <c r="N3513"/>
  <c r="H3514"/>
  <c r="L3514" s="1"/>
  <c r="I3514" l="1"/>
  <c r="G3515"/>
  <c r="J3515" s="1"/>
  <c r="Q3514" l="1"/>
  <c r="N3514"/>
  <c r="H3515"/>
  <c r="L3515" s="1"/>
  <c r="I3515" l="1"/>
  <c r="G3516"/>
  <c r="J3516" s="1"/>
  <c r="Q3515" l="1"/>
  <c r="N3515"/>
  <c r="H3516"/>
  <c r="L3516" s="1"/>
  <c r="I3516" l="1"/>
  <c r="G3517"/>
  <c r="J3517" s="1"/>
  <c r="Q3516" l="1"/>
  <c r="N3516"/>
  <c r="H3517"/>
  <c r="L3517" s="1"/>
  <c r="I3517" l="1"/>
  <c r="G3518"/>
  <c r="J3518" s="1"/>
  <c r="Q3517" l="1"/>
  <c r="N3517"/>
  <c r="H3518"/>
  <c r="L3518" s="1"/>
  <c r="I3518" l="1"/>
  <c r="G3519"/>
  <c r="J3519" s="1"/>
  <c r="Q3518" l="1"/>
  <c r="N3518"/>
  <c r="H3519"/>
  <c r="L3519" s="1"/>
  <c r="I3519" l="1"/>
  <c r="G3520"/>
  <c r="J3520" s="1"/>
  <c r="Q3519" l="1"/>
  <c r="N3519"/>
  <c r="H3520"/>
  <c r="L3520" s="1"/>
  <c r="I3520" l="1"/>
  <c r="G3521"/>
  <c r="J3521" s="1"/>
  <c r="Q3520" l="1"/>
  <c r="N3520"/>
  <c r="H3521"/>
  <c r="L3521" s="1"/>
  <c r="I3521" l="1"/>
  <c r="G3522"/>
  <c r="J3522" s="1"/>
  <c r="Q3521" l="1"/>
  <c r="N3521"/>
  <c r="H3522"/>
  <c r="L3522" s="1"/>
  <c r="I3522" l="1"/>
  <c r="G3523"/>
  <c r="J3523" s="1"/>
  <c r="Q3522" l="1"/>
  <c r="N3522"/>
  <c r="H3523"/>
  <c r="L3523" s="1"/>
  <c r="I3523" l="1"/>
  <c r="G3524"/>
  <c r="J3524" s="1"/>
  <c r="Q3523" l="1"/>
  <c r="N3523"/>
  <c r="H3524"/>
  <c r="L3524" s="1"/>
  <c r="I3524" l="1"/>
  <c r="G3525"/>
  <c r="J3525" s="1"/>
  <c r="Q3524" l="1"/>
  <c r="N3524"/>
  <c r="H3525"/>
  <c r="L3525" s="1"/>
  <c r="I3525" l="1"/>
  <c r="G3526"/>
  <c r="J3526" s="1"/>
  <c r="Q3525" l="1"/>
  <c r="N3525"/>
  <c r="H3526"/>
  <c r="L3526" s="1"/>
  <c r="I3526" l="1"/>
  <c r="G3527"/>
  <c r="J3527" s="1"/>
  <c r="Q3526" l="1"/>
  <c r="N3526"/>
  <c r="H3527"/>
  <c r="L3527" s="1"/>
  <c r="I3527" l="1"/>
  <c r="G3528"/>
  <c r="J3528" s="1"/>
  <c r="Q3527" l="1"/>
  <c r="N3527"/>
  <c r="H3528"/>
  <c r="L3528" s="1"/>
  <c r="I3528" l="1"/>
  <c r="G3529"/>
  <c r="J3529" s="1"/>
  <c r="Q3528" l="1"/>
  <c r="N3528"/>
  <c r="H3529"/>
  <c r="L3529" s="1"/>
  <c r="I3529" l="1"/>
  <c r="G3530"/>
  <c r="J3530" s="1"/>
  <c r="Q3529" l="1"/>
  <c r="N3529"/>
  <c r="H3530"/>
  <c r="L3530" s="1"/>
  <c r="I3530" l="1"/>
  <c r="G3531"/>
  <c r="J3531" s="1"/>
  <c r="Q3530" l="1"/>
  <c r="N3530"/>
  <c r="H3531"/>
  <c r="L3531" s="1"/>
  <c r="I3531" l="1"/>
  <c r="G3532"/>
  <c r="J3532" s="1"/>
  <c r="Q3531" l="1"/>
  <c r="N3531"/>
  <c r="H3532"/>
  <c r="L3532" s="1"/>
  <c r="I3532" l="1"/>
  <c r="G3533"/>
  <c r="J3533" s="1"/>
  <c r="Q3532" l="1"/>
  <c r="N3532"/>
  <c r="H3533"/>
  <c r="L3533" s="1"/>
  <c r="I3533" l="1"/>
  <c r="G3534"/>
  <c r="J3534" s="1"/>
  <c r="Q3533" l="1"/>
  <c r="N3533"/>
  <c r="H3534"/>
  <c r="L3534" s="1"/>
  <c r="I3534" l="1"/>
  <c r="G3535"/>
  <c r="J3535" s="1"/>
  <c r="Q3534" l="1"/>
  <c r="N3534"/>
  <c r="H3535"/>
  <c r="L3535" s="1"/>
  <c r="G3536" l="1"/>
  <c r="J3536" s="1"/>
  <c r="I3535"/>
  <c r="Q3535" l="1"/>
  <c r="R3535" s="1"/>
  <c r="S3535" s="1"/>
  <c r="N3535"/>
  <c r="O3535" s="1"/>
  <c r="P3535" s="1"/>
  <c r="H3536"/>
  <c r="L3536" s="1"/>
  <c r="G3537" l="1"/>
  <c r="J3537" s="1"/>
  <c r="I3536"/>
  <c r="Q3536" l="1"/>
  <c r="R3536" s="1"/>
  <c r="N3536"/>
  <c r="O3536" s="1"/>
  <c r="H3537"/>
  <c r="L3537" s="1"/>
  <c r="I3537" l="1"/>
  <c r="G3538"/>
  <c r="J3538" s="1"/>
  <c r="Q3537" l="1"/>
  <c r="N3537"/>
  <c r="H3538"/>
  <c r="L3538" s="1"/>
  <c r="I3538" l="1"/>
  <c r="G3539"/>
  <c r="J3539" s="1"/>
  <c r="Q3538" l="1"/>
  <c r="N3538"/>
  <c r="H3539"/>
  <c r="L3539" s="1"/>
  <c r="I3539" l="1"/>
  <c r="G3540"/>
  <c r="J3540" s="1"/>
  <c r="Q3539" l="1"/>
  <c r="R3539" s="1"/>
  <c r="N3539"/>
  <c r="O3539" s="1"/>
  <c r="H3540"/>
  <c r="L3540" s="1"/>
  <c r="I3540" l="1"/>
  <c r="G3541"/>
  <c r="J3541" s="1"/>
  <c r="Q3540" l="1"/>
  <c r="N3540"/>
  <c r="H3541"/>
  <c r="L3541" s="1"/>
  <c r="I3541" l="1"/>
  <c r="G3542"/>
  <c r="J3542" s="1"/>
  <c r="Q3541" l="1"/>
  <c r="N3541"/>
  <c r="H3542"/>
  <c r="L3542" s="1"/>
  <c r="I3542" l="1"/>
  <c r="G3543"/>
  <c r="J3543" s="1"/>
  <c r="Q3542" l="1"/>
  <c r="N3542"/>
  <c r="H3543"/>
  <c r="L3543" s="1"/>
  <c r="I3543" l="1"/>
  <c r="G3544"/>
  <c r="J3544" s="1"/>
  <c r="Q3543" l="1"/>
  <c r="N3543"/>
  <c r="H3544"/>
  <c r="L3544" s="1"/>
  <c r="I3544" l="1"/>
  <c r="G3545"/>
  <c r="J3545" s="1"/>
  <c r="Q3544" l="1"/>
  <c r="N3544"/>
  <c r="H3545"/>
  <c r="L3545" s="1"/>
  <c r="I3545" l="1"/>
  <c r="G3546"/>
  <c r="J3546" s="1"/>
  <c r="Q3545" l="1"/>
  <c r="N3545"/>
  <c r="H3546"/>
  <c r="L3546" s="1"/>
  <c r="I3546" l="1"/>
  <c r="G3547"/>
  <c r="J3547" s="1"/>
  <c r="Q3546" l="1"/>
  <c r="N3546"/>
  <c r="H3547"/>
  <c r="L3547" s="1"/>
  <c r="I3547" l="1"/>
  <c r="G3548"/>
  <c r="J3548" s="1"/>
  <c r="Q3547" l="1"/>
  <c r="N3547"/>
  <c r="H3548"/>
  <c r="L3548" s="1"/>
  <c r="I3548" l="1"/>
  <c r="G3549"/>
  <c r="J3549" s="1"/>
  <c r="Q3548" l="1"/>
  <c r="N3548"/>
  <c r="H3549"/>
  <c r="L3549" s="1"/>
  <c r="I3549" l="1"/>
  <c r="G3550"/>
  <c r="J3550" s="1"/>
  <c r="Q3549" l="1"/>
  <c r="N3549"/>
  <c r="H3550"/>
  <c r="L3550" s="1"/>
  <c r="I3550" l="1"/>
  <c r="G3551"/>
  <c r="J3551" s="1"/>
  <c r="Q3550" l="1"/>
  <c r="N3550"/>
  <c r="H3551"/>
  <c r="L3551" s="1"/>
  <c r="I3551" l="1"/>
  <c r="G3552"/>
  <c r="J3552" s="1"/>
  <c r="Q3551" l="1"/>
  <c r="N3551"/>
  <c r="H3552"/>
  <c r="L3552" s="1"/>
  <c r="I3552" l="1"/>
  <c r="G3553"/>
  <c r="J3553" s="1"/>
  <c r="Q3552" l="1"/>
  <c r="N3552"/>
  <c r="H3553"/>
  <c r="L3553" s="1"/>
  <c r="I3553" l="1"/>
  <c r="G3554"/>
  <c r="J3554" s="1"/>
  <c r="Q3553" l="1"/>
  <c r="N3553"/>
  <c r="H3554"/>
  <c r="L3554" s="1"/>
  <c r="I3554" l="1"/>
  <c r="G3555"/>
  <c r="J3555" s="1"/>
  <c r="Q3554" l="1"/>
  <c r="N3554"/>
  <c r="H3555"/>
  <c r="L3555" s="1"/>
  <c r="I3555" l="1"/>
  <c r="G3556"/>
  <c r="J3556" s="1"/>
  <c r="Q3555" l="1"/>
  <c r="N3555"/>
  <c r="H3556"/>
  <c r="L3556" s="1"/>
  <c r="I3556" l="1"/>
  <c r="G3557"/>
  <c r="J3557" s="1"/>
  <c r="Q3556" l="1"/>
  <c r="N3556"/>
  <c r="H3557"/>
  <c r="L3557" s="1"/>
  <c r="I3557" l="1"/>
  <c r="G3558"/>
  <c r="J3558" s="1"/>
  <c r="Q3557" l="1"/>
  <c r="N3557"/>
  <c r="H3558"/>
  <c r="L3558" s="1"/>
  <c r="I3558" l="1"/>
  <c r="G3559"/>
  <c r="J3559" s="1"/>
  <c r="Q3558" l="1"/>
  <c r="N3558"/>
  <c r="H3559"/>
  <c r="L3559" s="1"/>
  <c r="I3559" l="1"/>
  <c r="G3560"/>
  <c r="J3560" s="1"/>
  <c r="Q3559" l="1"/>
  <c r="N3559"/>
  <c r="H3560"/>
  <c r="L3560" s="1"/>
  <c r="I3560" l="1"/>
  <c r="G3561"/>
  <c r="J3561" s="1"/>
  <c r="Q3560" l="1"/>
  <c r="N3560"/>
  <c r="H3561"/>
  <c r="L3561" s="1"/>
  <c r="I3561" l="1"/>
  <c r="G3562"/>
  <c r="J3562" s="1"/>
  <c r="Q3561" l="1"/>
  <c r="N3561"/>
  <c r="H3562"/>
  <c r="L3562" s="1"/>
  <c r="I3562" l="1"/>
  <c r="G3563"/>
  <c r="J3563" s="1"/>
  <c r="Q3562" l="1"/>
  <c r="N3562"/>
  <c r="H3563"/>
  <c r="L3563" s="1"/>
  <c r="I3563" l="1"/>
  <c r="G3564"/>
  <c r="J3564" s="1"/>
  <c r="Q3563" l="1"/>
  <c r="N3563"/>
  <c r="H3564"/>
  <c r="L3564" s="1"/>
  <c r="G3565" l="1"/>
  <c r="J3565" s="1"/>
  <c r="I3564"/>
  <c r="Q3564" l="1"/>
  <c r="N3564"/>
  <c r="H3565"/>
  <c r="L3565" s="1"/>
  <c r="G3566" l="1"/>
  <c r="J3566" s="1"/>
  <c r="I3565"/>
  <c r="Q3565" l="1"/>
  <c r="N3565"/>
  <c r="H3566"/>
  <c r="L3566" s="1"/>
  <c r="I3566" l="1"/>
  <c r="G3567"/>
  <c r="J3567" s="1"/>
  <c r="Q3566" l="1"/>
  <c r="R3566" s="1"/>
  <c r="S3566" s="1"/>
  <c r="N3566"/>
  <c r="O3566" s="1"/>
  <c r="P3566" s="1"/>
  <c r="H3567"/>
  <c r="L3567" s="1"/>
  <c r="I3567" l="1"/>
  <c r="G3568"/>
  <c r="J3568" s="1"/>
  <c r="Q3567" l="1"/>
  <c r="R3567" s="1"/>
  <c r="N3567"/>
  <c r="O3567" s="1"/>
  <c r="H3568"/>
  <c r="L3568" s="1"/>
  <c r="I3568" l="1"/>
  <c r="G3569"/>
  <c r="J3569" s="1"/>
  <c r="Q3568" l="1"/>
  <c r="N3568"/>
  <c r="H3569"/>
  <c r="L3569" s="1"/>
  <c r="I3569" l="1"/>
  <c r="G3570"/>
  <c r="J3570" s="1"/>
  <c r="Q3569" l="1"/>
  <c r="N3569"/>
  <c r="H3570"/>
  <c r="L3570" s="1"/>
  <c r="I3570" l="1"/>
  <c r="G3571"/>
  <c r="J3571" s="1"/>
  <c r="Q3570" l="1"/>
  <c r="R3570" s="1"/>
  <c r="N3570"/>
  <c r="O3570" s="1"/>
  <c r="H3571"/>
  <c r="L3571" s="1"/>
  <c r="I3571" l="1"/>
  <c r="G3572"/>
  <c r="J3572" s="1"/>
  <c r="Q3571" l="1"/>
  <c r="N3571"/>
  <c r="H3572"/>
  <c r="L3572" s="1"/>
  <c r="I3572" l="1"/>
  <c r="G3573"/>
  <c r="J3573" s="1"/>
  <c r="Q3572" l="1"/>
  <c r="N3572"/>
  <c r="H3573"/>
  <c r="L3573" s="1"/>
  <c r="I3573" l="1"/>
  <c r="G3574"/>
  <c r="J3574" s="1"/>
  <c r="Q3573" l="1"/>
  <c r="N3573"/>
  <c r="H3574"/>
  <c r="L3574" s="1"/>
  <c r="I3574" l="1"/>
  <c r="G3575"/>
  <c r="J3575" s="1"/>
  <c r="Q3574" l="1"/>
  <c r="N3574"/>
  <c r="H3575"/>
  <c r="L3575" s="1"/>
  <c r="I3575" l="1"/>
  <c r="G3576"/>
  <c r="J3576" s="1"/>
  <c r="Q3575" l="1"/>
  <c r="N3575"/>
  <c r="H3576"/>
  <c r="L3576" s="1"/>
  <c r="I3576" l="1"/>
  <c r="G3577"/>
  <c r="J3577" s="1"/>
  <c r="Q3576" l="1"/>
  <c r="N3576"/>
  <c r="H3577"/>
  <c r="L3577" s="1"/>
  <c r="I3577" l="1"/>
  <c r="G3578"/>
  <c r="J3578" s="1"/>
  <c r="Q3577" l="1"/>
  <c r="N3577"/>
  <c r="H3578"/>
  <c r="L3578" s="1"/>
  <c r="I3578" l="1"/>
  <c r="G3579"/>
  <c r="J3579" s="1"/>
  <c r="Q3578" l="1"/>
  <c r="N3578"/>
  <c r="H3579"/>
  <c r="L3579" s="1"/>
  <c r="I3579" l="1"/>
  <c r="G3580"/>
  <c r="J3580" s="1"/>
  <c r="Q3579" l="1"/>
  <c r="N3579"/>
  <c r="H3580"/>
  <c r="L3580" s="1"/>
  <c r="I3580" l="1"/>
  <c r="G3581"/>
  <c r="J3581" s="1"/>
  <c r="Q3580" l="1"/>
  <c r="N3580"/>
  <c r="H3581"/>
  <c r="L3581" s="1"/>
  <c r="I3581" l="1"/>
  <c r="G3582"/>
  <c r="J3582" s="1"/>
  <c r="Q3581" l="1"/>
  <c r="N3581"/>
  <c r="H3582"/>
  <c r="L3582" s="1"/>
  <c r="I3582" l="1"/>
  <c r="G3583"/>
  <c r="J3583" s="1"/>
  <c r="Q3582" l="1"/>
  <c r="N3582"/>
  <c r="H3583"/>
  <c r="L3583" s="1"/>
  <c r="I3583" l="1"/>
  <c r="G3584"/>
  <c r="J3584" s="1"/>
  <c r="Q3583" l="1"/>
  <c r="N3583"/>
  <c r="H3584"/>
  <c r="L3584" s="1"/>
  <c r="I3584" l="1"/>
  <c r="G3585"/>
  <c r="J3585" s="1"/>
  <c r="Q3584" l="1"/>
  <c r="N3584"/>
  <c r="H3585"/>
  <c r="L3585" s="1"/>
  <c r="I3585" l="1"/>
  <c r="G3586"/>
  <c r="J3586" s="1"/>
  <c r="Q3585" l="1"/>
  <c r="N3585"/>
  <c r="H3586"/>
  <c r="L3586" s="1"/>
  <c r="I3586" l="1"/>
  <c r="G3587"/>
  <c r="J3587" s="1"/>
  <c r="Q3586" l="1"/>
  <c r="N3586"/>
  <c r="H3587"/>
  <c r="L3587" s="1"/>
  <c r="I3587" l="1"/>
  <c r="G3588"/>
  <c r="J3588" s="1"/>
  <c r="Q3587" l="1"/>
  <c r="N3587"/>
  <c r="H3588"/>
  <c r="L3588" s="1"/>
  <c r="I3588" l="1"/>
  <c r="G3589"/>
  <c r="J3589" s="1"/>
  <c r="Q3588" l="1"/>
  <c r="N3588"/>
  <c r="H3589"/>
  <c r="L3589" s="1"/>
  <c r="I3589" l="1"/>
  <c r="G3590"/>
  <c r="J3590" s="1"/>
  <c r="Q3589" l="1"/>
  <c r="N3589"/>
  <c r="H3590"/>
  <c r="L3590" s="1"/>
  <c r="I3590" l="1"/>
  <c r="G3591"/>
  <c r="J3591" s="1"/>
  <c r="Q3590" l="1"/>
  <c r="N3590"/>
  <c r="H3591"/>
  <c r="L3591" s="1"/>
  <c r="I3591" l="1"/>
  <c r="G3592"/>
  <c r="J3592" s="1"/>
  <c r="Q3591" l="1"/>
  <c r="N3591"/>
  <c r="H3592"/>
  <c r="L3592" s="1"/>
  <c r="I3592" l="1"/>
  <c r="G3593"/>
  <c r="J3593" s="1"/>
  <c r="Q3592" l="1"/>
  <c r="N3592"/>
  <c r="H3593"/>
  <c r="L3593" s="1"/>
  <c r="I3593" l="1"/>
  <c r="G3594"/>
  <c r="J3594" s="1"/>
  <c r="Q3593" l="1"/>
  <c r="N3593"/>
  <c r="H3594"/>
  <c r="L3594" s="1"/>
  <c r="I3594" l="1"/>
  <c r="G3595"/>
  <c r="J3595" s="1"/>
  <c r="Q3594" l="1"/>
  <c r="N3594"/>
  <c r="H3595"/>
  <c r="L3595" s="1"/>
  <c r="G3596" l="1"/>
  <c r="J3596" s="1"/>
  <c r="I3595"/>
  <c r="Q3595" l="1"/>
  <c r="N3595"/>
  <c r="H3596"/>
  <c r="L3596" s="1"/>
  <c r="G3597" l="1"/>
  <c r="J3597" s="1"/>
  <c r="I3596"/>
  <c r="Q3596" l="1"/>
  <c r="N3596"/>
  <c r="H3597"/>
  <c r="L3597" s="1"/>
  <c r="I3597" l="1"/>
  <c r="G3598"/>
  <c r="J3598" s="1"/>
  <c r="Q3597" l="1"/>
  <c r="R3597" s="1"/>
  <c r="N3597"/>
  <c r="O3597" s="1"/>
  <c r="H3598"/>
  <c r="L3598" s="1"/>
  <c r="I3598" l="1"/>
  <c r="G3599"/>
  <c r="J3599" s="1"/>
  <c r="Q3598" l="1"/>
  <c r="R3598" s="1"/>
  <c r="S3598" s="1"/>
  <c r="N3598"/>
  <c r="O3598" s="1"/>
  <c r="P3598" s="1"/>
  <c r="H3599"/>
  <c r="L3599" s="1"/>
  <c r="I3599" l="1"/>
  <c r="G3600"/>
  <c r="J3600" s="1"/>
  <c r="Q3599" l="1"/>
  <c r="N3599"/>
  <c r="H3600"/>
  <c r="L3600" s="1"/>
  <c r="I3600" l="1"/>
  <c r="G3601"/>
  <c r="J3601" s="1"/>
  <c r="Q3600" l="1"/>
  <c r="N3600"/>
  <c r="H3601"/>
  <c r="L3601" s="1"/>
  <c r="I3601" l="1"/>
  <c r="G3602"/>
  <c r="J3602" s="1"/>
  <c r="Q3601" l="1"/>
  <c r="R3601" s="1"/>
  <c r="S3601" s="1"/>
  <c r="N3601"/>
  <c r="O3601" s="1"/>
  <c r="P3601" s="1"/>
  <c r="H3602"/>
  <c r="L3602" s="1"/>
  <c r="I3602" l="1"/>
  <c r="G3603"/>
  <c r="J3603" s="1"/>
  <c r="Q3602" l="1"/>
  <c r="N3602"/>
  <c r="H3603"/>
  <c r="L3603" s="1"/>
  <c r="I3603" l="1"/>
  <c r="G3604"/>
  <c r="J3604" s="1"/>
  <c r="Q3603" l="1"/>
  <c r="N3603"/>
  <c r="H3604"/>
  <c r="L3604" s="1"/>
  <c r="I3604" l="1"/>
  <c r="G3605"/>
  <c r="J3605" s="1"/>
  <c r="Q3604" l="1"/>
  <c r="N3604"/>
  <c r="H3605"/>
  <c r="L3605" s="1"/>
  <c r="I3605" l="1"/>
  <c r="G3606"/>
  <c r="J3606" s="1"/>
  <c r="Q3605" l="1"/>
  <c r="N3605"/>
  <c r="H3606"/>
  <c r="L3606" s="1"/>
  <c r="I3606" l="1"/>
  <c r="G3607"/>
  <c r="J3607" s="1"/>
  <c r="Q3606" l="1"/>
  <c r="N3606"/>
  <c r="H3607"/>
  <c r="L3607" s="1"/>
  <c r="I3607" l="1"/>
  <c r="G3608"/>
  <c r="J3608" s="1"/>
  <c r="Q3607" l="1"/>
  <c r="N3607"/>
  <c r="H3608"/>
  <c r="L3608" s="1"/>
  <c r="I3608" l="1"/>
  <c r="G3609"/>
  <c r="J3609" s="1"/>
  <c r="Q3608" l="1"/>
  <c r="N3608"/>
  <c r="H3609"/>
  <c r="L3609" s="1"/>
  <c r="I3609" l="1"/>
  <c r="G3610"/>
  <c r="J3610" s="1"/>
  <c r="Q3609" l="1"/>
  <c r="N3609"/>
  <c r="H3610"/>
  <c r="L3610" s="1"/>
  <c r="I3610" l="1"/>
  <c r="G3611"/>
  <c r="J3611" s="1"/>
  <c r="Q3610" l="1"/>
  <c r="N3610"/>
  <c r="H3611"/>
  <c r="L3611" s="1"/>
  <c r="I3611" l="1"/>
  <c r="G3612"/>
  <c r="J3612" s="1"/>
  <c r="Q3611" l="1"/>
  <c r="N3611"/>
  <c r="H3612"/>
  <c r="L3612" s="1"/>
  <c r="I3612" l="1"/>
  <c r="G3613"/>
  <c r="J3613" s="1"/>
  <c r="Q3612" l="1"/>
  <c r="N3612"/>
  <c r="H3613"/>
  <c r="L3613" s="1"/>
  <c r="I3613" l="1"/>
  <c r="G3614"/>
  <c r="J3614" s="1"/>
  <c r="Q3613" l="1"/>
  <c r="N3613"/>
  <c r="H3614"/>
  <c r="L3614" s="1"/>
  <c r="I3614" l="1"/>
  <c r="G3615"/>
  <c r="J3615" s="1"/>
  <c r="Q3614" l="1"/>
  <c r="N3614"/>
  <c r="H3615"/>
  <c r="L3615" s="1"/>
  <c r="I3615" l="1"/>
  <c r="G3616"/>
  <c r="J3616" s="1"/>
  <c r="Q3615" l="1"/>
  <c r="N3615"/>
  <c r="H3616"/>
  <c r="L3616" s="1"/>
  <c r="I3616" l="1"/>
  <c r="G3617"/>
  <c r="J3617" s="1"/>
  <c r="Q3616" l="1"/>
  <c r="N3616"/>
  <c r="H3617"/>
  <c r="L3617" s="1"/>
  <c r="I3617" l="1"/>
  <c r="G3618"/>
  <c r="J3618" s="1"/>
  <c r="Q3617" l="1"/>
  <c r="N3617"/>
  <c r="H3618"/>
  <c r="L3618" s="1"/>
  <c r="I3618" l="1"/>
  <c r="G3619"/>
  <c r="J3619" s="1"/>
  <c r="Q3618" l="1"/>
  <c r="N3618"/>
  <c r="H3619"/>
  <c r="L3619" s="1"/>
  <c r="I3619" l="1"/>
  <c r="G3620"/>
  <c r="J3620" s="1"/>
  <c r="Q3619" l="1"/>
  <c r="N3619"/>
  <c r="H3620"/>
  <c r="L3620" s="1"/>
  <c r="I3620" l="1"/>
  <c r="G3621"/>
  <c r="J3621" s="1"/>
  <c r="Q3620" l="1"/>
  <c r="N3620"/>
  <c r="H3621"/>
  <c r="L3621" s="1"/>
  <c r="I3621" l="1"/>
  <c r="G3622"/>
  <c r="J3622" s="1"/>
  <c r="Q3621" l="1"/>
  <c r="N3621"/>
  <c r="H3622"/>
  <c r="L3622" s="1"/>
  <c r="I3622" l="1"/>
  <c r="G3623"/>
  <c r="J3623" s="1"/>
  <c r="Q3622" l="1"/>
  <c r="N3622"/>
  <c r="H3623"/>
  <c r="L3623" s="1"/>
  <c r="I3623" l="1"/>
  <c r="G3624"/>
  <c r="J3624" s="1"/>
  <c r="Q3623" l="1"/>
  <c r="N3623"/>
  <c r="H3624"/>
  <c r="L3624" s="1"/>
  <c r="I3624" l="1"/>
  <c r="G3625"/>
  <c r="J3625" s="1"/>
  <c r="Q3624" l="1"/>
  <c r="N3624"/>
  <c r="H3625"/>
  <c r="L3625" s="1"/>
  <c r="G3626" l="1"/>
  <c r="J3626" s="1"/>
  <c r="I3625"/>
  <c r="Q3625" l="1"/>
  <c r="N3625"/>
  <c r="H3626"/>
  <c r="L3626" s="1"/>
  <c r="G3627" l="1"/>
  <c r="J3627" s="1"/>
  <c r="I3626"/>
  <c r="Q3626" l="1"/>
  <c r="R3626" s="1"/>
  <c r="S3626" s="1"/>
  <c r="N3626"/>
  <c r="O3626" s="1"/>
  <c r="P3626" s="1"/>
  <c r="H3627"/>
  <c r="L3627" s="1"/>
  <c r="I3627" l="1"/>
  <c r="G3628"/>
  <c r="J3628" s="1"/>
  <c r="Q3627" l="1"/>
  <c r="R3627" s="1"/>
  <c r="N3627"/>
  <c r="O3627" s="1"/>
  <c r="H3628"/>
  <c r="L3628" s="1"/>
  <c r="I3628" l="1"/>
  <c r="G3629"/>
  <c r="J3629" s="1"/>
  <c r="Q3628" l="1"/>
  <c r="N3628"/>
  <c r="H3629"/>
  <c r="L3629" s="1"/>
  <c r="I3629" l="1"/>
  <c r="G3630"/>
  <c r="J3630" s="1"/>
  <c r="Q3629" l="1"/>
  <c r="N3629"/>
  <c r="H3630"/>
  <c r="L3630" s="1"/>
  <c r="I3630" l="1"/>
  <c r="G3631"/>
  <c r="J3631" s="1"/>
  <c r="Q3630" l="1"/>
  <c r="R3630" s="1"/>
  <c r="N3630"/>
  <c r="O3630" s="1"/>
  <c r="H3631"/>
  <c r="L3631" s="1"/>
  <c r="I3631" l="1"/>
  <c r="G3632"/>
  <c r="J3632" s="1"/>
  <c r="Q3631" l="1"/>
  <c r="N3631"/>
  <c r="H3632"/>
  <c r="L3632" s="1"/>
  <c r="I3632" l="1"/>
  <c r="G3633"/>
  <c r="J3633" s="1"/>
  <c r="Q3632" l="1"/>
  <c r="N3632"/>
  <c r="H3633"/>
  <c r="L3633" s="1"/>
  <c r="I3633" l="1"/>
  <c r="G3634"/>
  <c r="J3634" s="1"/>
  <c r="Q3633" l="1"/>
  <c r="N3633"/>
  <c r="H3634"/>
  <c r="L3634" s="1"/>
  <c r="I3634" l="1"/>
  <c r="G3635"/>
  <c r="J3635" s="1"/>
  <c r="Q3634" l="1"/>
  <c r="N3634"/>
  <c r="H3635"/>
  <c r="L3635" s="1"/>
  <c r="I3635" l="1"/>
  <c r="G3636"/>
  <c r="J3636" s="1"/>
  <c r="Q3635" l="1"/>
  <c r="N3635"/>
  <c r="H3636"/>
  <c r="L3636" s="1"/>
  <c r="I3636" l="1"/>
  <c r="G3637"/>
  <c r="J3637" s="1"/>
  <c r="Q3636" l="1"/>
  <c r="N3636"/>
  <c r="H3637"/>
  <c r="L3637" s="1"/>
  <c r="I3637" l="1"/>
  <c r="G3638"/>
  <c r="J3638" s="1"/>
  <c r="Q3637" l="1"/>
  <c r="N3637"/>
  <c r="H3638"/>
  <c r="L3638" s="1"/>
  <c r="I3638" l="1"/>
  <c r="G3639"/>
  <c r="J3639" s="1"/>
  <c r="Q3638" l="1"/>
  <c r="N3638"/>
  <c r="H3639"/>
  <c r="L3639" s="1"/>
  <c r="I3639" l="1"/>
  <c r="G3640"/>
  <c r="J3640" s="1"/>
  <c r="Q3639" l="1"/>
  <c r="N3639"/>
  <c r="H3640"/>
  <c r="L3640" s="1"/>
  <c r="I3640" l="1"/>
  <c r="G3641"/>
  <c r="J3641" s="1"/>
  <c r="Q3640" l="1"/>
  <c r="N3640"/>
  <c r="H3641"/>
  <c r="L3641" s="1"/>
  <c r="I3641" l="1"/>
  <c r="G3642"/>
  <c r="J3642" s="1"/>
  <c r="Q3641" l="1"/>
  <c r="N3641"/>
  <c r="H3642"/>
  <c r="L3642" s="1"/>
  <c r="I3642" l="1"/>
  <c r="G3643"/>
  <c r="J3643" s="1"/>
  <c r="Q3642" l="1"/>
  <c r="N3642"/>
  <c r="H3643"/>
  <c r="L3643" s="1"/>
  <c r="I3643" l="1"/>
  <c r="G3644"/>
  <c r="J3644" s="1"/>
  <c r="Q3643" l="1"/>
  <c r="N3643"/>
  <c r="H3644"/>
  <c r="L3644" s="1"/>
  <c r="I3644" l="1"/>
  <c r="G3645"/>
  <c r="J3645" s="1"/>
  <c r="Q3644" l="1"/>
  <c r="N3644"/>
  <c r="H3645"/>
  <c r="L3645" s="1"/>
  <c r="I3645" l="1"/>
  <c r="G3646"/>
  <c r="J3646" s="1"/>
  <c r="Q3645" l="1"/>
  <c r="N3645"/>
  <c r="H3646"/>
  <c r="L3646" s="1"/>
  <c r="I3646" l="1"/>
  <c r="G3647"/>
  <c r="J3647" s="1"/>
  <c r="Q3646" l="1"/>
  <c r="N3646"/>
  <c r="H3647"/>
  <c r="L3647" s="1"/>
  <c r="I3647" l="1"/>
  <c r="G3648"/>
  <c r="J3648" s="1"/>
  <c r="Q3647" l="1"/>
  <c r="N3647"/>
  <c r="H3648"/>
  <c r="L3648" s="1"/>
  <c r="I3648" l="1"/>
  <c r="G3649"/>
  <c r="J3649" s="1"/>
  <c r="Q3648" l="1"/>
  <c r="N3648"/>
  <c r="H3649"/>
  <c r="L3649" s="1"/>
  <c r="I3649" l="1"/>
  <c r="G3650"/>
  <c r="J3650" s="1"/>
  <c r="Q3649" l="1"/>
  <c r="N3649"/>
  <c r="H3650"/>
  <c r="L3650" s="1"/>
  <c r="I3650" l="1"/>
  <c r="G3651"/>
  <c r="J3651" s="1"/>
  <c r="Q3650" l="1"/>
  <c r="N3650"/>
  <c r="H3651"/>
  <c r="L3651" s="1"/>
  <c r="I3651" l="1"/>
  <c r="G3652"/>
  <c r="J3652" s="1"/>
  <c r="Q3651" l="1"/>
  <c r="N3651"/>
  <c r="H3652"/>
  <c r="L3652" s="1"/>
  <c r="I3652" l="1"/>
  <c r="G3653"/>
  <c r="J3653" s="1"/>
  <c r="Q3652" l="1"/>
  <c r="N3652"/>
  <c r="H3653"/>
  <c r="L3653" s="1"/>
  <c r="I3653" l="1"/>
  <c r="G3654"/>
  <c r="J3654" s="1"/>
  <c r="Q3653" l="1"/>
  <c r="N3653"/>
  <c r="H3654"/>
  <c r="L3654" s="1"/>
  <c r="I3654" l="1"/>
  <c r="G3655"/>
  <c r="J3655" s="1"/>
  <c r="Q3654" l="1"/>
  <c r="N3654"/>
  <c r="H3655"/>
  <c r="L3655" s="1"/>
  <c r="I3655" l="1"/>
  <c r="G3656"/>
  <c r="J3656" s="1"/>
  <c r="Q3655" l="1"/>
  <c r="N3655"/>
  <c r="H3656"/>
  <c r="L3656" s="1"/>
  <c r="G3657" l="1"/>
  <c r="J3657" s="1"/>
  <c r="I3656"/>
  <c r="Q3656" l="1"/>
  <c r="N3656"/>
  <c r="H3657"/>
  <c r="L3657" s="1"/>
  <c r="I3657" l="1"/>
  <c r="G3658"/>
  <c r="J3658" s="1"/>
  <c r="Q3657" l="1"/>
  <c r="R3657" s="1"/>
  <c r="S3657" s="1"/>
  <c r="N3657"/>
  <c r="O3657" s="1"/>
  <c r="P3657" s="1"/>
  <c r="H3658"/>
  <c r="L3658" s="1"/>
  <c r="I3658" l="1"/>
  <c r="G3659"/>
  <c r="J3659" s="1"/>
  <c r="Q3658" l="1"/>
  <c r="R3658" s="1"/>
  <c r="N3658"/>
  <c r="O3658" s="1"/>
  <c r="H3659"/>
  <c r="L3659" s="1"/>
  <c r="I3659" l="1"/>
  <c r="G3660"/>
  <c r="J3660" s="1"/>
  <c r="Q3659" l="1"/>
  <c r="N3659"/>
  <c r="H3660"/>
  <c r="L3660" s="1"/>
  <c r="I3660" l="1"/>
  <c r="G3661"/>
  <c r="J3661" s="1"/>
  <c r="Q3660" l="1"/>
  <c r="N3660"/>
  <c r="H3661"/>
  <c r="L3661" s="1"/>
  <c r="I3661" l="1"/>
  <c r="G3662"/>
  <c r="J3662" s="1"/>
  <c r="Q3661" l="1"/>
  <c r="R3661" s="1"/>
  <c r="N3661"/>
  <c r="O3661" s="1"/>
  <c r="H3662"/>
  <c r="L3662" s="1"/>
  <c r="I3662" l="1"/>
  <c r="G3663"/>
  <c r="J3663" s="1"/>
  <c r="Q3662" l="1"/>
  <c r="N3662"/>
  <c r="H3663"/>
  <c r="L3663" s="1"/>
  <c r="I3663" l="1"/>
  <c r="G3664"/>
  <c r="J3664" s="1"/>
  <c r="Q3663" l="1"/>
  <c r="N3663"/>
  <c r="H3664"/>
  <c r="L3664" s="1"/>
  <c r="I3664" l="1"/>
  <c r="G3665"/>
  <c r="J3665" s="1"/>
  <c r="Q3664" l="1"/>
  <c r="N3664"/>
  <c r="H3665"/>
  <c r="L3665" s="1"/>
  <c r="I3665" l="1"/>
  <c r="G3666"/>
  <c r="J3666" s="1"/>
  <c r="Q3665" l="1"/>
  <c r="N3665"/>
  <c r="H3666"/>
  <c r="L3666" s="1"/>
  <c r="I3666" l="1"/>
  <c r="G3667"/>
  <c r="J3667" s="1"/>
  <c r="Q3666" l="1"/>
  <c r="N3666"/>
  <c r="H3667"/>
  <c r="L3667" s="1"/>
  <c r="I3667" l="1"/>
  <c r="G3668"/>
  <c r="J3668" s="1"/>
  <c r="Q3667" l="1"/>
  <c r="N3667"/>
  <c r="H3668"/>
  <c r="L3668" s="1"/>
  <c r="I3668" l="1"/>
  <c r="G3669"/>
  <c r="J3669" s="1"/>
  <c r="Q3668" l="1"/>
  <c r="N3668"/>
  <c r="H3669"/>
  <c r="L3669" s="1"/>
  <c r="I3669" l="1"/>
  <c r="G3670"/>
  <c r="J3670" s="1"/>
  <c r="Q3669" l="1"/>
  <c r="N3669"/>
  <c r="H3670"/>
  <c r="L3670" s="1"/>
  <c r="I3670" l="1"/>
  <c r="G3671"/>
  <c r="J3671" s="1"/>
  <c r="Q3670" l="1"/>
  <c r="N3670"/>
  <c r="H3671"/>
  <c r="L3671" s="1"/>
  <c r="I3671" l="1"/>
  <c r="G3672"/>
  <c r="J3672" s="1"/>
  <c r="Q3671" l="1"/>
  <c r="N3671"/>
  <c r="H3672"/>
  <c r="L3672" s="1"/>
  <c r="I3672" l="1"/>
  <c r="G3673"/>
  <c r="J3673" s="1"/>
  <c r="Q3672" l="1"/>
  <c r="N3672"/>
  <c r="H3673"/>
  <c r="L3673" s="1"/>
  <c r="I3673" l="1"/>
  <c r="G3674"/>
  <c r="J3674" s="1"/>
  <c r="Q3673" l="1"/>
  <c r="N3673"/>
  <c r="H3674"/>
  <c r="L3674" s="1"/>
  <c r="I3674" l="1"/>
  <c r="G3675"/>
  <c r="J3675" s="1"/>
  <c r="Q3674" l="1"/>
  <c r="N3674"/>
  <c r="H3675"/>
  <c r="L3675" s="1"/>
  <c r="I3675" l="1"/>
  <c r="G3676"/>
  <c r="J3676" s="1"/>
  <c r="Q3675" l="1"/>
  <c r="N3675"/>
  <c r="H3676"/>
  <c r="L3676" s="1"/>
  <c r="I3676" l="1"/>
  <c r="G3677"/>
  <c r="J3677" s="1"/>
  <c r="Q3676" l="1"/>
  <c r="N3676"/>
  <c r="H3677"/>
  <c r="L3677" s="1"/>
  <c r="I3677" l="1"/>
  <c r="G3678"/>
  <c r="J3678" s="1"/>
  <c r="Q3677" l="1"/>
  <c r="N3677"/>
  <c r="H3678"/>
  <c r="L3678" s="1"/>
  <c r="I3678" l="1"/>
  <c r="G3679"/>
  <c r="J3679" s="1"/>
  <c r="Q3678" l="1"/>
  <c r="N3678"/>
  <c r="H3679"/>
  <c r="L3679" s="1"/>
  <c r="I3679" l="1"/>
  <c r="G3680"/>
  <c r="J3680" s="1"/>
  <c r="Q3679" l="1"/>
  <c r="N3679"/>
  <c r="H3680"/>
  <c r="L3680" s="1"/>
  <c r="I3680" l="1"/>
  <c r="G3681"/>
  <c r="J3681" s="1"/>
  <c r="Q3680" l="1"/>
  <c r="N3680"/>
  <c r="H3681"/>
  <c r="L3681" s="1"/>
  <c r="I3681" l="1"/>
  <c r="G3682"/>
  <c r="J3682" s="1"/>
  <c r="Q3681" l="1"/>
  <c r="N3681"/>
  <c r="H3682"/>
  <c r="L3682" s="1"/>
  <c r="I3682" l="1"/>
  <c r="G3683"/>
  <c r="J3683" s="1"/>
  <c r="Q3682" l="1"/>
  <c r="N3682"/>
  <c r="H3683"/>
  <c r="L3683" s="1"/>
  <c r="I3683" l="1"/>
  <c r="G3684"/>
  <c r="J3684" s="1"/>
  <c r="Q3683" l="1"/>
  <c r="N3683"/>
  <c r="H3684"/>
  <c r="L3684" s="1"/>
  <c r="I3684" l="1"/>
  <c r="G3685"/>
  <c r="J3685" s="1"/>
  <c r="Q3684" l="1"/>
  <c r="N3684"/>
  <c r="H3685"/>
  <c r="L3685" s="1"/>
  <c r="I3685" l="1"/>
  <c r="G3686"/>
  <c r="J3686" s="1"/>
  <c r="Q3685" l="1"/>
  <c r="N3685"/>
  <c r="H3686"/>
  <c r="L3686" s="1"/>
  <c r="G3687" l="1"/>
  <c r="J3687" s="1"/>
  <c r="I3686"/>
  <c r="Q3686" l="1"/>
  <c r="N3686"/>
  <c r="H3687"/>
  <c r="L3687" s="1"/>
  <c r="G3688" l="1"/>
  <c r="J3688" s="1"/>
  <c r="I3687"/>
  <c r="Q3687" l="1"/>
  <c r="R3687" s="1"/>
  <c r="N3687"/>
  <c r="O3687" s="1"/>
  <c r="H3688"/>
  <c r="L3688" s="1"/>
  <c r="I3688" l="1"/>
  <c r="G3689"/>
  <c r="J3689" s="1"/>
  <c r="Q3688" l="1"/>
  <c r="R3688" s="1"/>
  <c r="S3688" s="1"/>
  <c r="N3688"/>
  <c r="O3688" s="1"/>
  <c r="P3688" s="1"/>
  <c r="H3689"/>
  <c r="L3689" s="1"/>
  <c r="I3689" l="1"/>
  <c r="G3690"/>
  <c r="J3690" s="1"/>
  <c r="Q3689" l="1"/>
  <c r="N3689"/>
  <c r="H3690"/>
  <c r="L3690" s="1"/>
  <c r="I3690" l="1"/>
  <c r="G3691"/>
  <c r="J3691" s="1"/>
  <c r="Q3690" l="1"/>
  <c r="N3690"/>
  <c r="H3691"/>
  <c r="L3691" s="1"/>
  <c r="I3691" l="1"/>
  <c r="G3692"/>
  <c r="J3692" s="1"/>
  <c r="Q3691" l="1"/>
  <c r="R3691" s="1"/>
  <c r="S3691" s="1"/>
  <c r="N3691"/>
  <c r="O3691" s="1"/>
  <c r="P3691" s="1"/>
  <c r="H3692"/>
  <c r="L3692" s="1"/>
  <c r="I3692" l="1"/>
  <c r="G3693"/>
  <c r="J3693" s="1"/>
  <c r="Q3692" l="1"/>
  <c r="N3692"/>
  <c r="H3693"/>
  <c r="L3693" s="1"/>
  <c r="I3693" l="1"/>
  <c r="G3694"/>
  <c r="J3694" s="1"/>
  <c r="Q3693" l="1"/>
  <c r="N3693"/>
  <c r="H3694"/>
  <c r="L3694" s="1"/>
  <c r="I3694" l="1"/>
  <c r="G3695"/>
  <c r="J3695" s="1"/>
  <c r="Q3694" l="1"/>
  <c r="N3694"/>
  <c r="H3695"/>
  <c r="L3695" s="1"/>
  <c r="I3695" l="1"/>
  <c r="G3696"/>
  <c r="J3696" s="1"/>
  <c r="Q3695" l="1"/>
  <c r="N3695"/>
  <c r="H3696"/>
  <c r="L3696" s="1"/>
  <c r="I3696" l="1"/>
  <c r="G3697"/>
  <c r="J3697" s="1"/>
  <c r="Q3696" l="1"/>
  <c r="N3696"/>
  <c r="H3697"/>
  <c r="L3697" s="1"/>
  <c r="I3697" l="1"/>
  <c r="G3698"/>
  <c r="J3698" s="1"/>
  <c r="Q3697" l="1"/>
  <c r="N3697"/>
  <c r="H3698"/>
  <c r="L3698" s="1"/>
  <c r="I3698" l="1"/>
  <c r="G3699"/>
  <c r="J3699" s="1"/>
  <c r="Q3698" l="1"/>
  <c r="N3698"/>
  <c r="H3699"/>
  <c r="L3699" s="1"/>
  <c r="I3699" l="1"/>
  <c r="G3700"/>
  <c r="J3700" s="1"/>
  <c r="Q3699" l="1"/>
  <c r="N3699"/>
  <c r="H3700"/>
  <c r="L3700" s="1"/>
  <c r="I3700" l="1"/>
  <c r="G3701"/>
  <c r="J3701" s="1"/>
  <c r="Q3700" l="1"/>
  <c r="N3700"/>
  <c r="H3701"/>
  <c r="L3701" s="1"/>
  <c r="I3701" l="1"/>
  <c r="G3702"/>
  <c r="J3702" s="1"/>
  <c r="Q3701" l="1"/>
  <c r="N3701"/>
  <c r="H3702"/>
  <c r="L3702" s="1"/>
  <c r="I3702" l="1"/>
  <c r="G3703"/>
  <c r="J3703" s="1"/>
  <c r="Q3702" l="1"/>
  <c r="N3702"/>
  <c r="H3703"/>
  <c r="L3703" s="1"/>
  <c r="I3703" l="1"/>
  <c r="G3704"/>
  <c r="J3704" s="1"/>
  <c r="Q3703" l="1"/>
  <c r="N3703"/>
  <c r="H3704"/>
  <c r="L3704" s="1"/>
  <c r="I3704" l="1"/>
  <c r="G3705"/>
  <c r="J3705" s="1"/>
  <c r="Q3704" l="1"/>
  <c r="N3704"/>
  <c r="H3705"/>
  <c r="L3705" s="1"/>
  <c r="I3705" l="1"/>
  <c r="G3706"/>
  <c r="J3706" s="1"/>
  <c r="Q3705" l="1"/>
  <c r="N3705"/>
  <c r="H3706"/>
  <c r="L3706" s="1"/>
  <c r="I3706" l="1"/>
  <c r="G3707"/>
  <c r="J3707" s="1"/>
  <c r="Q3706" l="1"/>
  <c r="N3706"/>
  <c r="H3707"/>
  <c r="L3707" s="1"/>
  <c r="I3707" l="1"/>
  <c r="G3708"/>
  <c r="J3708" s="1"/>
  <c r="Q3707" l="1"/>
  <c r="N3707"/>
  <c r="H3708"/>
  <c r="L3708" s="1"/>
  <c r="I3708" l="1"/>
  <c r="G3709"/>
  <c r="J3709" s="1"/>
  <c r="Q3708" l="1"/>
  <c r="N3708"/>
  <c r="H3709"/>
  <c r="L3709" s="1"/>
  <c r="I3709" l="1"/>
  <c r="G3710"/>
  <c r="J3710" s="1"/>
  <c r="Q3709" l="1"/>
  <c r="N3709"/>
  <c r="H3710"/>
  <c r="L3710" s="1"/>
  <c r="I3710" l="1"/>
  <c r="G3711"/>
  <c r="J3711" s="1"/>
  <c r="Q3710" l="1"/>
  <c r="N3710"/>
  <c r="H3711"/>
  <c r="L3711" s="1"/>
  <c r="I3711" l="1"/>
  <c r="G3712"/>
  <c r="J3712" s="1"/>
  <c r="Q3711" l="1"/>
  <c r="N3711"/>
  <c r="H3712"/>
  <c r="L3712" s="1"/>
  <c r="I3712" l="1"/>
  <c r="G3713"/>
  <c r="J3713" s="1"/>
  <c r="Q3712" l="1"/>
  <c r="N3712"/>
  <c r="H3713"/>
  <c r="L3713" s="1"/>
  <c r="I3713" l="1"/>
  <c r="G3714"/>
  <c r="J3714" s="1"/>
  <c r="Q3713" l="1"/>
  <c r="N3713"/>
  <c r="H3714"/>
  <c r="L3714" s="1"/>
  <c r="I3714" l="1"/>
  <c r="G3715"/>
  <c r="J3715" s="1"/>
  <c r="Q3714" l="1"/>
  <c r="N3714"/>
  <c r="H3715"/>
  <c r="L3715" s="1"/>
  <c r="I3715" l="1"/>
  <c r="G3716"/>
  <c r="J3716" s="1"/>
  <c r="Q3715" l="1"/>
  <c r="N3715"/>
  <c r="H3716"/>
  <c r="L3716" s="1"/>
  <c r="I3716" l="1"/>
  <c r="G3717"/>
  <c r="J3717" s="1"/>
  <c r="Q3716" l="1"/>
  <c r="N3716"/>
  <c r="H3717"/>
  <c r="L3717" s="1"/>
  <c r="G3718" l="1"/>
  <c r="J3718" s="1"/>
  <c r="I3717"/>
  <c r="Q3717" l="1"/>
  <c r="N3717"/>
  <c r="H3718"/>
  <c r="L3718" s="1"/>
  <c r="G3719" l="1"/>
  <c r="J3719" s="1"/>
  <c r="I3718"/>
  <c r="Q3718" l="1"/>
  <c r="R3718" s="1"/>
  <c r="S3718" s="1"/>
  <c r="N3718"/>
  <c r="O3718" s="1"/>
  <c r="P3718" s="1"/>
  <c r="H3719"/>
  <c r="L3719" s="1"/>
  <c r="I3719" l="1"/>
  <c r="G3720"/>
  <c r="J3720" s="1"/>
  <c r="Q3719" l="1"/>
  <c r="R3719" s="1"/>
  <c r="N3719"/>
  <c r="O3719" s="1"/>
  <c r="H3720"/>
  <c r="L3720" s="1"/>
  <c r="I3720" l="1"/>
  <c r="G3721"/>
  <c r="J3721" s="1"/>
  <c r="Q3720" l="1"/>
  <c r="N3720"/>
  <c r="H3721"/>
  <c r="L3721" s="1"/>
  <c r="I3721" l="1"/>
  <c r="G3722"/>
  <c r="J3722" s="1"/>
  <c r="Q3721" l="1"/>
  <c r="N3721"/>
  <c r="H3722"/>
  <c r="L3722" s="1"/>
  <c r="I3722" l="1"/>
  <c r="G3723"/>
  <c r="J3723" s="1"/>
  <c r="Q3722" l="1"/>
  <c r="R3722" s="1"/>
  <c r="N3722"/>
  <c r="O3722" s="1"/>
  <c r="H3723"/>
  <c r="L3723" s="1"/>
  <c r="I3723" l="1"/>
  <c r="G3724"/>
  <c r="J3724" s="1"/>
  <c r="Q3723" l="1"/>
  <c r="N3723"/>
  <c r="H3724"/>
  <c r="L3724" s="1"/>
  <c r="I3724" l="1"/>
  <c r="G3725"/>
  <c r="J3725" s="1"/>
  <c r="Q3724" l="1"/>
  <c r="N3724"/>
  <c r="H3725"/>
  <c r="L3725" s="1"/>
  <c r="I3725" l="1"/>
  <c r="G3726"/>
  <c r="J3726" s="1"/>
  <c r="Q3725" l="1"/>
  <c r="N3725"/>
  <c r="H3726"/>
  <c r="L3726" s="1"/>
  <c r="I3726" l="1"/>
  <c r="G3727"/>
  <c r="J3727" s="1"/>
  <c r="Q3726" l="1"/>
  <c r="N3726"/>
  <c r="H3727"/>
  <c r="L3727" s="1"/>
  <c r="I3727" l="1"/>
  <c r="G3728"/>
  <c r="J3728" s="1"/>
  <c r="Q3727" l="1"/>
  <c r="N3727"/>
  <c r="H3728"/>
  <c r="L3728" s="1"/>
  <c r="I3728" l="1"/>
  <c r="G3729"/>
  <c r="J3729" s="1"/>
  <c r="Q3728" l="1"/>
  <c r="N3728"/>
  <c r="H3729"/>
  <c r="L3729" s="1"/>
  <c r="I3729" l="1"/>
  <c r="G3730"/>
  <c r="J3730" s="1"/>
  <c r="Q3729" l="1"/>
  <c r="N3729"/>
  <c r="H3730"/>
  <c r="L3730" s="1"/>
  <c r="I3730" l="1"/>
  <c r="G3731"/>
  <c r="J3731" s="1"/>
  <c r="Q3730" l="1"/>
  <c r="N3730"/>
  <c r="H3731"/>
  <c r="L3731" s="1"/>
  <c r="I3731" l="1"/>
  <c r="G3732"/>
  <c r="J3732" s="1"/>
  <c r="Q3731" l="1"/>
  <c r="N3731"/>
  <c r="H3732"/>
  <c r="L3732" s="1"/>
  <c r="I3732" l="1"/>
  <c r="G3733"/>
  <c r="J3733" s="1"/>
  <c r="Q3732" l="1"/>
  <c r="N3732"/>
  <c r="H3733"/>
  <c r="L3733" s="1"/>
  <c r="I3733" l="1"/>
  <c r="G3734"/>
  <c r="J3734" s="1"/>
  <c r="Q3733" l="1"/>
  <c r="N3733"/>
  <c r="H3734"/>
  <c r="L3734" s="1"/>
  <c r="I3734" l="1"/>
  <c r="G3735"/>
  <c r="J3735" s="1"/>
  <c r="Q3734" l="1"/>
  <c r="N3734"/>
  <c r="H3735"/>
  <c r="L3735" s="1"/>
  <c r="I3735" l="1"/>
  <c r="G3736"/>
  <c r="J3736" s="1"/>
  <c r="Q3735" l="1"/>
  <c r="N3735"/>
  <c r="H3736"/>
  <c r="L3736" s="1"/>
  <c r="I3736" l="1"/>
  <c r="G3737"/>
  <c r="J3737" s="1"/>
  <c r="Q3736" l="1"/>
  <c r="N3736"/>
  <c r="H3737"/>
  <c r="L3737" s="1"/>
  <c r="I3737" l="1"/>
  <c r="G3738"/>
  <c r="J3738" s="1"/>
  <c r="Q3737" l="1"/>
  <c r="N3737"/>
  <c r="H3738"/>
  <c r="L3738" s="1"/>
  <c r="I3738" l="1"/>
  <c r="G3739"/>
  <c r="J3739" s="1"/>
  <c r="Q3738" l="1"/>
  <c r="N3738"/>
  <c r="H3739"/>
  <c r="L3739" s="1"/>
  <c r="I3739" l="1"/>
  <c r="G3740"/>
  <c r="J3740" s="1"/>
  <c r="Q3739" l="1"/>
  <c r="N3739"/>
  <c r="H3740"/>
  <c r="L3740" s="1"/>
  <c r="I3740" l="1"/>
  <c r="G3741"/>
  <c r="J3741" s="1"/>
  <c r="Q3740" l="1"/>
  <c r="N3740"/>
  <c r="H3741"/>
  <c r="L3741" s="1"/>
  <c r="I3741" l="1"/>
  <c r="G3742"/>
  <c r="J3742" s="1"/>
  <c r="Q3741" l="1"/>
  <c r="N3741"/>
  <c r="H3742"/>
  <c r="L3742" s="1"/>
  <c r="I3742" l="1"/>
  <c r="G3743"/>
  <c r="J3743" s="1"/>
  <c r="Q3742" l="1"/>
  <c r="N3742"/>
  <c r="H3743"/>
  <c r="L3743" s="1"/>
  <c r="I3743" l="1"/>
  <c r="G3744"/>
  <c r="J3744" s="1"/>
  <c r="Q3743" l="1"/>
  <c r="N3743"/>
  <c r="H3744"/>
  <c r="L3744" s="1"/>
  <c r="I3744" l="1"/>
  <c r="G3745"/>
  <c r="J3745" s="1"/>
  <c r="Q3744" l="1"/>
  <c r="N3744"/>
  <c r="H3745"/>
  <c r="L3745" s="1"/>
  <c r="I3745" l="1"/>
  <c r="G3746"/>
  <c r="J3746" s="1"/>
  <c r="Q3745" l="1"/>
  <c r="N3745"/>
  <c r="H3746"/>
  <c r="L3746" s="1"/>
  <c r="I3746" l="1"/>
  <c r="G3747"/>
  <c r="J3747" s="1"/>
  <c r="Q3746" l="1"/>
  <c r="N3746"/>
  <c r="H3747"/>
  <c r="L3747" s="1"/>
  <c r="I3747" l="1"/>
  <c r="G3748"/>
  <c r="J3748" s="1"/>
  <c r="Q3747" l="1"/>
  <c r="N3747"/>
  <c r="H3748"/>
  <c r="L3748" s="1"/>
  <c r="I3748" l="1"/>
  <c r="G3749"/>
  <c r="J3749" s="1"/>
  <c r="Q3748" l="1"/>
  <c r="R3748" s="1"/>
  <c r="S3748" s="1"/>
  <c r="N3748"/>
  <c r="O3748" s="1"/>
  <c r="P3748" s="1"/>
  <c r="H3749"/>
  <c r="L3749" s="1"/>
  <c r="G3750" l="1"/>
  <c r="J3750" s="1"/>
  <c r="I3749"/>
  <c r="Q3749" l="1"/>
  <c r="R3749" s="1"/>
  <c r="N3749"/>
  <c r="O3749" s="1"/>
  <c r="H3750"/>
  <c r="L3750" s="1"/>
  <c r="I3750" l="1"/>
  <c r="G3751"/>
  <c r="J3751" s="1"/>
  <c r="Q3750" l="1"/>
  <c r="N3750"/>
  <c r="H3751"/>
  <c r="L3751" s="1"/>
  <c r="I3751" l="1"/>
  <c r="G3752"/>
  <c r="J3752" s="1"/>
  <c r="Q3751" l="1"/>
  <c r="N3751"/>
  <c r="H3752"/>
  <c r="L3752" s="1"/>
  <c r="I3752" l="1"/>
  <c r="G3753"/>
  <c r="J3753" s="1"/>
  <c r="Q3752" l="1"/>
  <c r="R3752" s="1"/>
  <c r="N3752"/>
  <c r="O3752" s="1"/>
  <c r="H3753"/>
  <c r="L3753" s="1"/>
  <c r="I3753" l="1"/>
  <c r="G3754"/>
  <c r="J3754" s="1"/>
  <c r="Q3753" l="1"/>
  <c r="N3753"/>
  <c r="H3754"/>
  <c r="L3754" s="1"/>
  <c r="I3754" l="1"/>
  <c r="G3755"/>
  <c r="J3755" s="1"/>
  <c r="Q3754" l="1"/>
  <c r="N3754"/>
  <c r="H3755"/>
  <c r="L3755" s="1"/>
  <c r="I3755" l="1"/>
  <c r="G3756"/>
  <c r="J3756" s="1"/>
  <c r="Q3755" l="1"/>
  <c r="N3755"/>
  <c r="H3756"/>
  <c r="L3756" s="1"/>
  <c r="I3756" l="1"/>
  <c r="G3757"/>
  <c r="J3757" s="1"/>
  <c r="Q3756" l="1"/>
  <c r="N3756"/>
  <c r="H3757"/>
  <c r="L3757" s="1"/>
  <c r="I3757" l="1"/>
  <c r="G3758"/>
  <c r="J3758" s="1"/>
  <c r="Q3757" l="1"/>
  <c r="N3757"/>
  <c r="H3758"/>
  <c r="L3758" s="1"/>
  <c r="I3758" l="1"/>
  <c r="G3759"/>
  <c r="J3759" s="1"/>
  <c r="Q3758" l="1"/>
  <c r="N3758"/>
  <c r="H3759"/>
  <c r="L3759" s="1"/>
  <c r="I3759" l="1"/>
  <c r="G3760"/>
  <c r="J3760" s="1"/>
  <c r="Q3759" l="1"/>
  <c r="N3759"/>
  <c r="H3760"/>
  <c r="L3760" s="1"/>
  <c r="I3760" l="1"/>
  <c r="G3761"/>
  <c r="J3761" s="1"/>
  <c r="Q3760" l="1"/>
  <c r="N3760"/>
  <c r="H3761"/>
  <c r="L3761" s="1"/>
  <c r="I3761" l="1"/>
  <c r="G3762"/>
  <c r="J3762" s="1"/>
  <c r="Q3761" l="1"/>
  <c r="N3761"/>
  <c r="H3762"/>
  <c r="L3762" s="1"/>
  <c r="I3762" l="1"/>
  <c r="G3763"/>
  <c r="J3763" s="1"/>
  <c r="Q3762" l="1"/>
  <c r="N3762"/>
  <c r="H3763"/>
  <c r="L3763" s="1"/>
  <c r="I3763" l="1"/>
  <c r="G3764"/>
  <c r="J3764" s="1"/>
  <c r="Q3763" l="1"/>
  <c r="N3763"/>
  <c r="H3764"/>
  <c r="L3764" s="1"/>
  <c r="I3764" l="1"/>
  <c r="G3765"/>
  <c r="J3765" s="1"/>
  <c r="Q3764" l="1"/>
  <c r="N3764"/>
  <c r="H3765"/>
  <c r="L3765" s="1"/>
  <c r="I3765" l="1"/>
  <c r="G3766"/>
  <c r="J3766" s="1"/>
  <c r="Q3765" l="1"/>
  <c r="N3765"/>
  <c r="H3766"/>
  <c r="L3766" s="1"/>
  <c r="I3766" l="1"/>
  <c r="G3767"/>
  <c r="J3767" s="1"/>
  <c r="Q3766" l="1"/>
  <c r="N3766"/>
  <c r="H3767"/>
  <c r="L3767" s="1"/>
  <c r="I3767" l="1"/>
  <c r="G3768"/>
  <c r="J3768" s="1"/>
  <c r="Q3767" l="1"/>
  <c r="N3767"/>
  <c r="H3768"/>
  <c r="L3768" s="1"/>
  <c r="I3768" l="1"/>
  <c r="G3769"/>
  <c r="J3769" s="1"/>
  <c r="Q3768" l="1"/>
  <c r="N3768"/>
  <c r="H3769"/>
  <c r="L3769" s="1"/>
  <c r="I3769" l="1"/>
  <c r="G3770"/>
  <c r="J3770" s="1"/>
  <c r="Q3769" l="1"/>
  <c r="N3769"/>
  <c r="H3770"/>
  <c r="L3770" s="1"/>
  <c r="I3770" l="1"/>
  <c r="G3771"/>
  <c r="J3771" s="1"/>
  <c r="Q3770" l="1"/>
  <c r="N3770"/>
  <c r="H3771"/>
  <c r="L3771" s="1"/>
  <c r="I3771" l="1"/>
  <c r="G3772"/>
  <c r="J3772" s="1"/>
  <c r="Q3771" l="1"/>
  <c r="N3771"/>
  <c r="H3772"/>
  <c r="L3772" s="1"/>
  <c r="I3772" l="1"/>
  <c r="G3773"/>
  <c r="J3773" s="1"/>
  <c r="Q3772" l="1"/>
  <c r="N3772"/>
  <c r="H3773"/>
  <c r="L3773" s="1"/>
  <c r="I3773" l="1"/>
  <c r="G3774"/>
  <c r="J3774" s="1"/>
  <c r="Q3773" l="1"/>
  <c r="N3773"/>
  <c r="H3774"/>
  <c r="L3774" s="1"/>
  <c r="I3774" l="1"/>
  <c r="G3775"/>
  <c r="J3775" s="1"/>
  <c r="Q3774" l="1"/>
  <c r="N3774"/>
  <c r="H3775"/>
  <c r="L3775" s="1"/>
  <c r="I3775" l="1"/>
  <c r="G3776"/>
  <c r="J3776" s="1"/>
  <c r="Q3775" l="1"/>
  <c r="N3775"/>
  <c r="H3776"/>
  <c r="L3776" s="1"/>
  <c r="I3776" l="1"/>
  <c r="G3777"/>
  <c r="J3777" s="1"/>
  <c r="Q3776" l="1"/>
  <c r="N3776"/>
  <c r="H3777"/>
  <c r="L3777" s="1"/>
  <c r="I3777" l="1"/>
  <c r="G3778"/>
  <c r="J3778" s="1"/>
  <c r="Q3777" l="1"/>
  <c r="N3777"/>
  <c r="H3778"/>
  <c r="L3778" s="1"/>
  <c r="G3779" l="1"/>
  <c r="J3779" s="1"/>
  <c r="I3778"/>
  <c r="Q3778" l="1"/>
  <c r="N3778"/>
  <c r="H3779"/>
  <c r="L3779" s="1"/>
  <c r="G3780" l="1"/>
  <c r="J3780" s="1"/>
  <c r="I3779"/>
  <c r="Q3779" l="1"/>
  <c r="R3779" s="1"/>
  <c r="N3779"/>
  <c r="O3779" s="1"/>
  <c r="H3780"/>
  <c r="L3780" s="1"/>
  <c r="I3780" l="1"/>
  <c r="G3781"/>
  <c r="J3781" s="1"/>
  <c r="Q3780" l="1"/>
  <c r="R3780" s="1"/>
  <c r="S3780" s="1"/>
  <c r="N3780"/>
  <c r="O3780" s="1"/>
  <c r="P3780" s="1"/>
  <c r="H3781"/>
  <c r="L3781" s="1"/>
  <c r="I3781" l="1"/>
  <c r="G3782"/>
  <c r="J3782" s="1"/>
  <c r="Q3781" l="1"/>
  <c r="N3781"/>
  <c r="H3782"/>
  <c r="L3782" s="1"/>
  <c r="I3782" l="1"/>
  <c r="G3783"/>
  <c r="J3783" s="1"/>
  <c r="Q3782" l="1"/>
  <c r="N3782"/>
  <c r="H3783"/>
  <c r="L3783" s="1"/>
  <c r="I3783" l="1"/>
  <c r="G3784"/>
  <c r="J3784" s="1"/>
  <c r="Q3783" l="1"/>
  <c r="R3783" s="1"/>
  <c r="S3783" s="1"/>
  <c r="N3783"/>
  <c r="O3783" s="1"/>
  <c r="P3783" s="1"/>
  <c r="H3784"/>
  <c r="L3784" s="1"/>
  <c r="I3784" l="1"/>
  <c r="G3785"/>
  <c r="J3785" s="1"/>
  <c r="Q3784" l="1"/>
  <c r="N3784"/>
  <c r="H3785"/>
  <c r="L3785" s="1"/>
  <c r="I3785" l="1"/>
  <c r="G3786"/>
  <c r="J3786" s="1"/>
  <c r="Q3785" l="1"/>
  <c r="N3785"/>
  <c r="H3786"/>
  <c r="L3786" s="1"/>
  <c r="I3786" l="1"/>
  <c r="G3787"/>
  <c r="J3787" s="1"/>
  <c r="Q3786" l="1"/>
  <c r="N3786"/>
  <c r="H3787"/>
  <c r="L3787" s="1"/>
  <c r="I3787" l="1"/>
  <c r="G3788"/>
  <c r="J3788" s="1"/>
  <c r="Q3787" l="1"/>
  <c r="N3787"/>
  <c r="H3788"/>
  <c r="L3788" s="1"/>
  <c r="I3788" l="1"/>
  <c r="G3789"/>
  <c r="J3789" s="1"/>
  <c r="Q3788" l="1"/>
  <c r="N3788"/>
  <c r="H3789"/>
  <c r="L3789" s="1"/>
  <c r="I3789" l="1"/>
  <c r="G3790"/>
  <c r="J3790" s="1"/>
  <c r="Q3789" l="1"/>
  <c r="N3789"/>
  <c r="H3790"/>
  <c r="L3790" s="1"/>
  <c r="I3790" l="1"/>
  <c r="G3791"/>
  <c r="J3791" s="1"/>
  <c r="Q3790" l="1"/>
  <c r="N3790"/>
  <c r="H3791"/>
  <c r="L3791" s="1"/>
  <c r="I3791" l="1"/>
  <c r="G3792"/>
  <c r="J3792" s="1"/>
  <c r="Q3791" l="1"/>
  <c r="N3791"/>
  <c r="H3792"/>
  <c r="L3792" s="1"/>
  <c r="I3792" l="1"/>
  <c r="G3793"/>
  <c r="J3793" s="1"/>
  <c r="Q3792" l="1"/>
  <c r="N3792"/>
  <c r="H3793"/>
  <c r="L3793" s="1"/>
  <c r="I3793" l="1"/>
  <c r="G3794"/>
  <c r="J3794" s="1"/>
  <c r="Q3793" l="1"/>
  <c r="N3793"/>
  <c r="H3794"/>
  <c r="L3794" s="1"/>
  <c r="I3794" l="1"/>
  <c r="G3795"/>
  <c r="J3795" s="1"/>
  <c r="Q3794" l="1"/>
  <c r="N3794"/>
  <c r="H3795"/>
  <c r="L3795" s="1"/>
  <c r="I3795" l="1"/>
  <c r="G3796"/>
  <c r="J3796" s="1"/>
  <c r="Q3795" l="1"/>
  <c r="N3795"/>
  <c r="H3796"/>
  <c r="L3796" s="1"/>
  <c r="I3796" l="1"/>
  <c r="G3797"/>
  <c r="J3797" s="1"/>
  <c r="Q3796" l="1"/>
  <c r="N3796"/>
  <c r="H3797"/>
  <c r="L3797" s="1"/>
  <c r="I3797" l="1"/>
  <c r="G3798"/>
  <c r="J3798" s="1"/>
  <c r="Q3797" l="1"/>
  <c r="N3797"/>
  <c r="H3798"/>
  <c r="L3798" s="1"/>
  <c r="I3798" l="1"/>
  <c r="G3799"/>
  <c r="J3799" s="1"/>
  <c r="Q3798" l="1"/>
  <c r="N3798"/>
  <c r="H3799"/>
  <c r="L3799" s="1"/>
  <c r="I3799" l="1"/>
  <c r="G3800"/>
  <c r="J3800" s="1"/>
  <c r="Q3799" l="1"/>
  <c r="N3799"/>
  <c r="H3800"/>
  <c r="L3800" s="1"/>
  <c r="I3800" l="1"/>
  <c r="G3801"/>
  <c r="J3801" s="1"/>
  <c r="Q3800" l="1"/>
  <c r="N3800"/>
  <c r="H3801"/>
  <c r="L3801" s="1"/>
  <c r="I3801" l="1"/>
  <c r="G3802"/>
  <c r="J3802" s="1"/>
  <c r="Q3801" l="1"/>
  <c r="N3801"/>
  <c r="H3802"/>
  <c r="L3802" s="1"/>
  <c r="I3802" l="1"/>
  <c r="G3803"/>
  <c r="J3803" s="1"/>
  <c r="Q3802" l="1"/>
  <c r="N3802"/>
  <c r="H3803"/>
  <c r="L3803" s="1"/>
  <c r="I3803" l="1"/>
  <c r="G3804"/>
  <c r="J3804" s="1"/>
  <c r="Q3803" l="1"/>
  <c r="N3803"/>
  <c r="H3804"/>
  <c r="L3804" s="1"/>
  <c r="I3804" l="1"/>
  <c r="G3805"/>
  <c r="J3805" s="1"/>
  <c r="Q3804" l="1"/>
  <c r="N3804"/>
  <c r="H3805"/>
  <c r="L3805" s="1"/>
  <c r="I3805" l="1"/>
  <c r="G3806"/>
  <c r="J3806" s="1"/>
  <c r="Q3805" l="1"/>
  <c r="N3805"/>
  <c r="H3806"/>
  <c r="L3806" s="1"/>
  <c r="I3806" l="1"/>
  <c r="G3807"/>
  <c r="J3807" s="1"/>
  <c r="Q3806" l="1"/>
  <c r="N3806"/>
  <c r="H3807"/>
  <c r="L3807" s="1"/>
  <c r="I3807" l="1"/>
  <c r="G3808"/>
  <c r="J3808" s="1"/>
  <c r="Q3807" l="1"/>
  <c r="N3807"/>
  <c r="H3808"/>
  <c r="L3808" s="1"/>
  <c r="I3808" l="1"/>
  <c r="G3809"/>
  <c r="J3809" s="1"/>
  <c r="Q3808" l="1"/>
  <c r="N3808"/>
  <c r="H3809"/>
  <c r="L3809" s="1"/>
  <c r="I3809" l="1"/>
  <c r="G3810"/>
  <c r="J3810" s="1"/>
  <c r="Q3809" l="1"/>
  <c r="N3809"/>
  <c r="H3810"/>
  <c r="L3810" s="1"/>
  <c r="G3811" l="1"/>
  <c r="J3811" s="1"/>
  <c r="I3810"/>
  <c r="Q3810" l="1"/>
  <c r="R3810" s="1"/>
  <c r="S3810" s="1"/>
  <c r="N3810"/>
  <c r="O3810" s="1"/>
  <c r="P3810" s="1"/>
  <c r="H3811"/>
  <c r="L3811" s="1"/>
  <c r="I3811" l="1"/>
  <c r="G3812"/>
  <c r="J3812" s="1"/>
  <c r="Q3811" l="1"/>
  <c r="R3811" s="1"/>
  <c r="N3811"/>
  <c r="O3811" s="1"/>
  <c r="H3812"/>
  <c r="L3812" s="1"/>
  <c r="I3812" l="1"/>
  <c r="G3813"/>
  <c r="J3813" s="1"/>
  <c r="Q3812" l="1"/>
  <c r="N3812"/>
  <c r="H3813"/>
  <c r="L3813" s="1"/>
  <c r="I3813" l="1"/>
  <c r="G3814"/>
  <c r="J3814" s="1"/>
  <c r="Q3813" l="1"/>
  <c r="N3813"/>
  <c r="H3814"/>
  <c r="L3814" s="1"/>
  <c r="I3814" l="1"/>
  <c r="G3815"/>
  <c r="J3815" s="1"/>
  <c r="Q3814" l="1"/>
  <c r="R3814" s="1"/>
  <c r="N3814"/>
  <c r="O3814" s="1"/>
  <c r="H3815"/>
  <c r="L3815" s="1"/>
  <c r="I3815" l="1"/>
  <c r="G3816"/>
  <c r="J3816" s="1"/>
  <c r="Q3815" l="1"/>
  <c r="N3815"/>
  <c r="H3816"/>
  <c r="L3816" s="1"/>
  <c r="I3816" l="1"/>
  <c r="G3817"/>
  <c r="J3817" s="1"/>
  <c r="Q3816" l="1"/>
  <c r="N3816"/>
  <c r="H3817"/>
  <c r="L3817" s="1"/>
  <c r="I3817" l="1"/>
  <c r="G3818"/>
  <c r="J3818" s="1"/>
  <c r="Q3817" l="1"/>
  <c r="N3817"/>
  <c r="H3818"/>
  <c r="L3818" s="1"/>
  <c r="I3818" l="1"/>
  <c r="G3819"/>
  <c r="J3819" s="1"/>
  <c r="Q3818" l="1"/>
  <c r="N3818"/>
  <c r="H3819"/>
  <c r="L3819" s="1"/>
  <c r="I3819" l="1"/>
  <c r="G3820"/>
  <c r="J3820" s="1"/>
  <c r="Q3819" l="1"/>
  <c r="N3819"/>
  <c r="H3820"/>
  <c r="L3820" s="1"/>
  <c r="I3820" l="1"/>
  <c r="G3821"/>
  <c r="J3821" s="1"/>
  <c r="Q3820" l="1"/>
  <c r="N3820"/>
  <c r="H3821"/>
  <c r="L3821" s="1"/>
  <c r="I3821" l="1"/>
  <c r="G3822"/>
  <c r="J3822" s="1"/>
  <c r="Q3821" l="1"/>
  <c r="N3821"/>
  <c r="H3822"/>
  <c r="L3822" s="1"/>
  <c r="I3822" l="1"/>
  <c r="G3823"/>
  <c r="J3823" s="1"/>
  <c r="Q3822" l="1"/>
  <c r="N3822"/>
  <c r="H3823"/>
  <c r="L3823" s="1"/>
  <c r="I3823" l="1"/>
  <c r="G3824"/>
  <c r="J3824" s="1"/>
  <c r="Q3823" l="1"/>
  <c r="N3823"/>
  <c r="H3824"/>
  <c r="L3824" s="1"/>
  <c r="I3824" l="1"/>
  <c r="G3825"/>
  <c r="J3825" s="1"/>
  <c r="Q3824" l="1"/>
  <c r="N3824"/>
  <c r="H3825"/>
  <c r="L3825" s="1"/>
  <c r="I3825" l="1"/>
  <c r="G3826"/>
  <c r="J3826" s="1"/>
  <c r="Q3825" l="1"/>
  <c r="N3825"/>
  <c r="H3826"/>
  <c r="L3826" s="1"/>
  <c r="I3826" l="1"/>
  <c r="G3827"/>
  <c r="J3827" s="1"/>
  <c r="Q3826" l="1"/>
  <c r="N3826"/>
  <c r="H3827"/>
  <c r="L3827" s="1"/>
  <c r="I3827" l="1"/>
  <c r="G3828"/>
  <c r="J3828" s="1"/>
  <c r="Q3827" l="1"/>
  <c r="N3827"/>
  <c r="H3828"/>
  <c r="L3828" s="1"/>
  <c r="I3828" l="1"/>
  <c r="G3829"/>
  <c r="J3829" s="1"/>
  <c r="Q3828" l="1"/>
  <c r="N3828"/>
  <c r="H3829"/>
  <c r="L3829" s="1"/>
  <c r="I3829" l="1"/>
  <c r="G3830"/>
  <c r="J3830" s="1"/>
  <c r="Q3829" l="1"/>
  <c r="N3829"/>
  <c r="H3830"/>
  <c r="L3830" s="1"/>
  <c r="I3830" l="1"/>
  <c r="G3831"/>
  <c r="J3831" s="1"/>
  <c r="Q3830" l="1"/>
  <c r="N3830"/>
  <c r="H3831"/>
  <c r="L3831" s="1"/>
  <c r="I3831" l="1"/>
  <c r="G3832"/>
  <c r="J3832" s="1"/>
  <c r="Q3831" l="1"/>
  <c r="N3831"/>
  <c r="H3832"/>
  <c r="L3832" s="1"/>
  <c r="I3832" l="1"/>
  <c r="G3833"/>
  <c r="J3833" s="1"/>
  <c r="Q3832" l="1"/>
  <c r="N3832"/>
  <c r="H3833"/>
  <c r="L3833" s="1"/>
  <c r="I3833" l="1"/>
  <c r="G3834"/>
  <c r="J3834" s="1"/>
  <c r="Q3833" l="1"/>
  <c r="N3833"/>
  <c r="H3834"/>
  <c r="L3834" s="1"/>
  <c r="I3834" l="1"/>
  <c r="G3835"/>
  <c r="J3835" s="1"/>
  <c r="Q3834" l="1"/>
  <c r="N3834"/>
  <c r="H3835"/>
  <c r="L3835" s="1"/>
  <c r="I3835" l="1"/>
  <c r="G3836"/>
  <c r="J3836" s="1"/>
  <c r="Q3835" l="1"/>
  <c r="N3835"/>
  <c r="H3836"/>
  <c r="L3836" s="1"/>
  <c r="I3836" l="1"/>
  <c r="G3837"/>
  <c r="J3837" s="1"/>
  <c r="Q3836" l="1"/>
  <c r="N3836"/>
  <c r="H3837"/>
  <c r="L3837" s="1"/>
  <c r="I3837" l="1"/>
  <c r="G3838"/>
  <c r="J3838" s="1"/>
  <c r="Q3837" l="1"/>
  <c r="N3837"/>
  <c r="H3838"/>
  <c r="L3838" s="1"/>
  <c r="I3838" l="1"/>
  <c r="G3839"/>
  <c r="J3839" s="1"/>
  <c r="Q3838" l="1"/>
  <c r="N3838"/>
  <c r="H3839"/>
  <c r="L3839" s="1"/>
  <c r="G3840" l="1"/>
  <c r="J3840" s="1"/>
  <c r="I3839"/>
  <c r="Q3839" l="1"/>
  <c r="N3839"/>
  <c r="H3840"/>
  <c r="L3840" s="1"/>
  <c r="G3841" l="1"/>
  <c r="J3841" s="1"/>
  <c r="I3840"/>
  <c r="Q3840" l="1"/>
  <c r="R3840" s="1"/>
  <c r="S3840" s="1"/>
  <c r="N3840"/>
  <c r="O3840" s="1"/>
  <c r="P3840" s="1"/>
  <c r="H3841"/>
  <c r="L3841" s="1"/>
  <c r="I3841" l="1"/>
  <c r="G3842"/>
  <c r="J3842" s="1"/>
  <c r="Q3841" l="1"/>
  <c r="R3841" s="1"/>
  <c r="N3841"/>
  <c r="O3841" s="1"/>
  <c r="H3842"/>
  <c r="L3842" s="1"/>
  <c r="I3842" l="1"/>
  <c r="G3843"/>
  <c r="J3843" s="1"/>
  <c r="Q3842" l="1"/>
  <c r="N3842"/>
  <c r="H3843"/>
  <c r="L3843" s="1"/>
  <c r="I3843" l="1"/>
  <c r="G3844"/>
  <c r="J3844" s="1"/>
  <c r="Q3843" l="1"/>
  <c r="N3843"/>
  <c r="H3844"/>
  <c r="L3844" s="1"/>
  <c r="I3844" l="1"/>
  <c r="G3845"/>
  <c r="J3845" s="1"/>
  <c r="Q3844" l="1"/>
  <c r="R3844" s="1"/>
  <c r="N3844"/>
  <c r="O3844" s="1"/>
  <c r="H3845"/>
  <c r="L3845" s="1"/>
  <c r="I3845" l="1"/>
  <c r="G3846"/>
  <c r="J3846" s="1"/>
  <c r="Q3845" l="1"/>
  <c r="N3845"/>
  <c r="H3846"/>
  <c r="L3846" s="1"/>
  <c r="I3846" l="1"/>
  <c r="G3847"/>
  <c r="J3847" s="1"/>
  <c r="Q3846" l="1"/>
  <c r="N3846"/>
  <c r="H3847"/>
  <c r="L3847" s="1"/>
  <c r="I3847" l="1"/>
  <c r="G3848"/>
  <c r="J3848" s="1"/>
  <c r="Q3847" l="1"/>
  <c r="N3847"/>
  <c r="H3848"/>
  <c r="L3848" s="1"/>
  <c r="I3848" l="1"/>
  <c r="G3849"/>
  <c r="J3849" s="1"/>
  <c r="Q3848" l="1"/>
  <c r="N3848"/>
  <c r="H3849"/>
  <c r="L3849" s="1"/>
  <c r="I3849" l="1"/>
  <c r="G3850"/>
  <c r="J3850" s="1"/>
  <c r="Q3849" l="1"/>
  <c r="N3849"/>
  <c r="H3850"/>
  <c r="L3850" s="1"/>
  <c r="I3850" l="1"/>
  <c r="G3851"/>
  <c r="J3851" s="1"/>
  <c r="Q3850" l="1"/>
  <c r="N3850"/>
  <c r="H3851"/>
  <c r="L3851" s="1"/>
  <c r="I3851" l="1"/>
  <c r="G3852"/>
  <c r="J3852" s="1"/>
  <c r="Q3851" l="1"/>
  <c r="N3851"/>
  <c r="H3852"/>
  <c r="L3852" s="1"/>
  <c r="I3852" l="1"/>
  <c r="G3853"/>
  <c r="J3853" s="1"/>
  <c r="Q3852" l="1"/>
  <c r="N3852"/>
  <c r="H3853"/>
  <c r="L3853" s="1"/>
  <c r="I3853" l="1"/>
  <c r="G3854"/>
  <c r="J3854" s="1"/>
  <c r="Q3853" l="1"/>
  <c r="N3853"/>
  <c r="H3854"/>
  <c r="L3854" s="1"/>
  <c r="I3854" l="1"/>
  <c r="G3855"/>
  <c r="J3855" s="1"/>
  <c r="Q3854" l="1"/>
  <c r="N3854"/>
  <c r="H3855"/>
  <c r="L3855" s="1"/>
  <c r="I3855" l="1"/>
  <c r="G3856"/>
  <c r="J3856" s="1"/>
  <c r="Q3855" l="1"/>
  <c r="N3855"/>
  <c r="H3856"/>
  <c r="L3856" s="1"/>
  <c r="I3856" l="1"/>
  <c r="G3857"/>
  <c r="J3857" s="1"/>
  <c r="Q3856" l="1"/>
  <c r="N3856"/>
  <c r="H3857"/>
  <c r="L3857" s="1"/>
  <c r="I3857" l="1"/>
  <c r="G3858"/>
  <c r="J3858" s="1"/>
  <c r="Q3857" l="1"/>
  <c r="N3857"/>
  <c r="H3858"/>
  <c r="L3858" s="1"/>
  <c r="I3858" l="1"/>
  <c r="G3859"/>
  <c r="J3859" s="1"/>
  <c r="Q3858" l="1"/>
  <c r="N3858"/>
  <c r="H3859"/>
  <c r="L3859" s="1"/>
  <c r="I3859" l="1"/>
  <c r="G3860"/>
  <c r="J3860" s="1"/>
  <c r="Q3859" l="1"/>
  <c r="N3859"/>
  <c r="H3860"/>
  <c r="L3860" s="1"/>
  <c r="I3860" l="1"/>
  <c r="G3861"/>
  <c r="J3861" s="1"/>
  <c r="Q3860" l="1"/>
  <c r="N3860"/>
  <c r="H3861"/>
  <c r="L3861" s="1"/>
  <c r="I3861" l="1"/>
  <c r="G3862"/>
  <c r="J3862" s="1"/>
  <c r="Q3861" l="1"/>
  <c r="N3861"/>
  <c r="H3862"/>
  <c r="L3862" s="1"/>
  <c r="I3862" l="1"/>
  <c r="G3863"/>
  <c r="J3863" s="1"/>
  <c r="Q3862" l="1"/>
  <c r="N3862"/>
  <c r="H3863"/>
  <c r="L3863" s="1"/>
  <c r="I3863" l="1"/>
  <c r="G3864"/>
  <c r="J3864" s="1"/>
  <c r="Q3863" l="1"/>
  <c r="N3863"/>
  <c r="H3864"/>
  <c r="L3864" s="1"/>
  <c r="I3864" l="1"/>
  <c r="G3865"/>
  <c r="J3865" s="1"/>
  <c r="Q3864" l="1"/>
  <c r="N3864"/>
  <c r="H3865"/>
  <c r="L3865" s="1"/>
  <c r="I3865" l="1"/>
  <c r="G3866"/>
  <c r="J3866" s="1"/>
  <c r="Q3865" l="1"/>
  <c r="N3865"/>
  <c r="H3866"/>
  <c r="L3866" s="1"/>
  <c r="I3866" l="1"/>
  <c r="G3867"/>
  <c r="J3867" s="1"/>
  <c r="Q3866" l="1"/>
  <c r="N3866"/>
  <c r="H3867"/>
  <c r="L3867" s="1"/>
  <c r="I3867" l="1"/>
  <c r="G3868"/>
  <c r="J3868" s="1"/>
  <c r="Q3867" l="1"/>
  <c r="N3867"/>
  <c r="H3868"/>
  <c r="L3868" s="1"/>
  <c r="I3868" l="1"/>
  <c r="G3869"/>
  <c r="J3869" s="1"/>
  <c r="Q3868" l="1"/>
  <c r="N3868"/>
  <c r="H3869"/>
  <c r="L3869" s="1"/>
  <c r="I3869" l="1"/>
  <c r="G3870"/>
  <c r="J3870" s="1"/>
  <c r="Q3869" l="1"/>
  <c r="N3869"/>
  <c r="H3870"/>
  <c r="L3870" s="1"/>
  <c r="G3871" l="1"/>
  <c r="J3871" s="1"/>
  <c r="I3870"/>
  <c r="Q3870" l="1"/>
  <c r="N3870"/>
  <c r="H3871"/>
  <c r="L3871" s="1"/>
  <c r="G3872" l="1"/>
  <c r="J3872" s="1"/>
  <c r="I3871"/>
  <c r="Q3871" l="1"/>
  <c r="R3871" s="1"/>
  <c r="N3871"/>
  <c r="O3871" s="1"/>
  <c r="H3872"/>
  <c r="L3872" s="1"/>
  <c r="I3872" l="1"/>
  <c r="G3873"/>
  <c r="J3873" s="1"/>
  <c r="Q3872" l="1"/>
  <c r="R3872" s="1"/>
  <c r="S3872" s="1"/>
  <c r="N3872"/>
  <c r="O3872" s="1"/>
  <c r="P3872" s="1"/>
  <c r="H3873"/>
  <c r="L3873" s="1"/>
  <c r="I3873" l="1"/>
  <c r="G3874"/>
  <c r="J3874" s="1"/>
  <c r="Q3873" l="1"/>
  <c r="N3873"/>
  <c r="H3874"/>
  <c r="L3874" s="1"/>
  <c r="I3874" l="1"/>
  <c r="G3875"/>
  <c r="J3875" s="1"/>
  <c r="Q3874" l="1"/>
  <c r="N3874"/>
  <c r="H3875"/>
  <c r="L3875" s="1"/>
  <c r="I3875" l="1"/>
  <c r="G3876"/>
  <c r="J3876" s="1"/>
  <c r="Q3875" l="1"/>
  <c r="R3875" s="1"/>
  <c r="S3875" s="1"/>
  <c r="N3875"/>
  <c r="O3875" s="1"/>
  <c r="P3875" s="1"/>
  <c r="H3876"/>
  <c r="L3876" s="1"/>
  <c r="I3876" l="1"/>
  <c r="G3877"/>
  <c r="J3877" s="1"/>
  <c r="Q3876" l="1"/>
  <c r="N3876"/>
  <c r="H3877"/>
  <c r="L3877" s="1"/>
  <c r="I3877" l="1"/>
  <c r="G3878"/>
  <c r="J3878" s="1"/>
  <c r="Q3877" l="1"/>
  <c r="N3877"/>
  <c r="H3878"/>
  <c r="L3878" s="1"/>
  <c r="I3878" l="1"/>
  <c r="G3879"/>
  <c r="J3879" s="1"/>
  <c r="Q3878" l="1"/>
  <c r="N3878"/>
  <c r="H3879"/>
  <c r="L3879" s="1"/>
  <c r="I3879" l="1"/>
  <c r="G3880"/>
  <c r="J3880" s="1"/>
  <c r="Q3879" l="1"/>
  <c r="N3879"/>
  <c r="H3880"/>
  <c r="L3880" s="1"/>
  <c r="I3880" l="1"/>
  <c r="G3881"/>
  <c r="J3881" s="1"/>
  <c r="Q3880" l="1"/>
  <c r="N3880"/>
  <c r="H3881"/>
  <c r="L3881" s="1"/>
  <c r="I3881" l="1"/>
  <c r="G3882"/>
  <c r="J3882" s="1"/>
  <c r="Q3881" l="1"/>
  <c r="N3881"/>
  <c r="H3882"/>
  <c r="L3882" s="1"/>
  <c r="I3882" l="1"/>
  <c r="G3883"/>
  <c r="J3883" s="1"/>
  <c r="Q3882" l="1"/>
  <c r="N3882"/>
  <c r="H3883"/>
  <c r="L3883" s="1"/>
  <c r="I3883" l="1"/>
  <c r="G3884"/>
  <c r="J3884" s="1"/>
  <c r="Q3883" l="1"/>
  <c r="N3883"/>
  <c r="H3884"/>
  <c r="L3884" s="1"/>
  <c r="I3884" l="1"/>
  <c r="G3885"/>
  <c r="J3885" s="1"/>
  <c r="Q3884" l="1"/>
  <c r="N3884"/>
  <c r="H3885"/>
  <c r="L3885" s="1"/>
  <c r="I3885" l="1"/>
  <c r="G3886"/>
  <c r="J3886" s="1"/>
  <c r="Q3885" l="1"/>
  <c r="N3885"/>
  <c r="H3886"/>
  <c r="L3886" s="1"/>
  <c r="I3886" l="1"/>
  <c r="G3887"/>
  <c r="J3887" s="1"/>
  <c r="Q3886" l="1"/>
  <c r="N3886"/>
  <c r="H3887"/>
  <c r="L3887" s="1"/>
  <c r="I3887" l="1"/>
  <c r="G3888"/>
  <c r="J3888" s="1"/>
  <c r="Q3887" l="1"/>
  <c r="N3887"/>
  <c r="H3888"/>
  <c r="L3888" s="1"/>
  <c r="I3888" l="1"/>
  <c r="G3889"/>
  <c r="J3889" s="1"/>
  <c r="Q3888" l="1"/>
  <c r="N3888"/>
  <c r="H3889"/>
  <c r="L3889" s="1"/>
  <c r="I3889" l="1"/>
  <c r="G3890"/>
  <c r="J3890" s="1"/>
  <c r="Q3889" l="1"/>
  <c r="N3889"/>
  <c r="H3890"/>
  <c r="L3890" s="1"/>
  <c r="I3890" l="1"/>
  <c r="G3891"/>
  <c r="J3891" s="1"/>
  <c r="Q3890" l="1"/>
  <c r="N3890"/>
  <c r="H3891"/>
  <c r="L3891" s="1"/>
  <c r="I3891" l="1"/>
  <c r="G3892"/>
  <c r="J3892" s="1"/>
  <c r="Q3891" l="1"/>
  <c r="N3891"/>
  <c r="H3892"/>
  <c r="L3892" s="1"/>
  <c r="I3892" l="1"/>
  <c r="G3893"/>
  <c r="J3893" s="1"/>
  <c r="Q3892" l="1"/>
  <c r="N3892"/>
  <c r="H3893"/>
  <c r="L3893" s="1"/>
  <c r="I3893" l="1"/>
  <c r="G3894"/>
  <c r="J3894" s="1"/>
  <c r="Q3893" l="1"/>
  <c r="N3893"/>
  <c r="H3894"/>
  <c r="L3894" s="1"/>
  <c r="I3894" l="1"/>
  <c r="G3895"/>
  <c r="J3895" s="1"/>
  <c r="Q3894" l="1"/>
  <c r="N3894"/>
  <c r="H3895"/>
  <c r="L3895" s="1"/>
  <c r="I3895" l="1"/>
  <c r="G3896"/>
  <c r="J3896" s="1"/>
  <c r="Q3895" l="1"/>
  <c r="N3895"/>
  <c r="H3896"/>
  <c r="L3896" s="1"/>
  <c r="I3896" l="1"/>
  <c r="G3897"/>
  <c r="J3897" s="1"/>
  <c r="Q3896" l="1"/>
  <c r="N3896"/>
  <c r="H3897"/>
  <c r="L3897" s="1"/>
  <c r="I3897" l="1"/>
  <c r="G3898"/>
  <c r="J3898" s="1"/>
  <c r="Q3897" l="1"/>
  <c r="N3897"/>
  <c r="H3898"/>
  <c r="L3898" s="1"/>
  <c r="I3898" l="1"/>
  <c r="G3899"/>
  <c r="J3899" s="1"/>
  <c r="Q3898" l="1"/>
  <c r="N3898"/>
  <c r="H3899"/>
  <c r="L3899" s="1"/>
  <c r="I3899" l="1"/>
  <c r="G3900"/>
  <c r="J3900" s="1"/>
  <c r="Q3899" l="1"/>
  <c r="N3899"/>
  <c r="H3900"/>
  <c r="L3900" s="1"/>
  <c r="I3900" l="1"/>
  <c r="G3901"/>
  <c r="J3901" s="1"/>
  <c r="Q3900" l="1"/>
  <c r="N3900"/>
  <c r="H3901"/>
  <c r="L3901" s="1"/>
  <c r="G3902" l="1"/>
  <c r="J3902" s="1"/>
  <c r="I3901"/>
  <c r="Q3901" l="1"/>
  <c r="R3901" s="1"/>
  <c r="S3901" s="1"/>
  <c r="N3901"/>
  <c r="O3901" s="1"/>
  <c r="P3901" s="1"/>
  <c r="H3902"/>
  <c r="L3902" s="1"/>
  <c r="G3903" l="1"/>
  <c r="J3903" s="1"/>
  <c r="I3902"/>
  <c r="Q3902" l="1"/>
  <c r="R3902" s="1"/>
  <c r="N3902"/>
  <c r="O3902" s="1"/>
  <c r="H3903"/>
  <c r="L3903" s="1"/>
  <c r="I3903" l="1"/>
  <c r="G3904"/>
  <c r="J3904" s="1"/>
  <c r="Q3903" l="1"/>
  <c r="N3903"/>
  <c r="H3904"/>
  <c r="L3904" s="1"/>
  <c r="I3904" l="1"/>
  <c r="G3905"/>
  <c r="J3905" s="1"/>
  <c r="Q3904" l="1"/>
  <c r="N3904"/>
  <c r="H3905"/>
  <c r="L3905" s="1"/>
  <c r="I3905" l="1"/>
  <c r="G3906"/>
  <c r="J3906" s="1"/>
  <c r="Q3905" l="1"/>
  <c r="R3905" s="1"/>
  <c r="N3905"/>
  <c r="O3905" s="1"/>
  <c r="H3906"/>
  <c r="L3906" s="1"/>
  <c r="I3906" l="1"/>
  <c r="G3907"/>
  <c r="J3907" s="1"/>
  <c r="Q3906" l="1"/>
  <c r="N3906"/>
  <c r="H3907"/>
  <c r="L3907" s="1"/>
  <c r="I3907" l="1"/>
  <c r="G3908"/>
  <c r="J3908" s="1"/>
  <c r="Q3907" l="1"/>
  <c r="N3907"/>
  <c r="H3908"/>
  <c r="L3908" s="1"/>
  <c r="I3908" l="1"/>
  <c r="G3909"/>
  <c r="J3909" s="1"/>
  <c r="Q3908" l="1"/>
  <c r="N3908"/>
  <c r="H3909"/>
  <c r="L3909" s="1"/>
  <c r="I3909" l="1"/>
  <c r="G3910"/>
  <c r="J3910" s="1"/>
  <c r="Q3909" l="1"/>
  <c r="N3909"/>
  <c r="H3910"/>
  <c r="L3910" s="1"/>
  <c r="I3910" l="1"/>
  <c r="G3911"/>
  <c r="J3911" s="1"/>
  <c r="Q3910" l="1"/>
  <c r="N3910"/>
  <c r="H3911"/>
  <c r="L3911" s="1"/>
  <c r="I3911" l="1"/>
  <c r="G3912"/>
  <c r="J3912" s="1"/>
  <c r="Q3911" l="1"/>
  <c r="N3911"/>
  <c r="H3912"/>
  <c r="L3912" s="1"/>
  <c r="I3912" l="1"/>
  <c r="G3913"/>
  <c r="J3913" s="1"/>
  <c r="Q3912" l="1"/>
  <c r="N3912"/>
  <c r="H3913"/>
  <c r="L3913" s="1"/>
  <c r="I3913" l="1"/>
  <c r="G3914"/>
  <c r="J3914" s="1"/>
  <c r="Q3913" l="1"/>
  <c r="N3913"/>
  <c r="H3914"/>
  <c r="L3914" s="1"/>
  <c r="I3914" l="1"/>
  <c r="G3915"/>
  <c r="J3915" s="1"/>
  <c r="Q3914" l="1"/>
  <c r="N3914"/>
  <c r="H3915"/>
  <c r="L3915" s="1"/>
  <c r="I3915" l="1"/>
  <c r="G3916"/>
  <c r="J3916" s="1"/>
  <c r="Q3915" l="1"/>
  <c r="N3915"/>
  <c r="H3916"/>
  <c r="L3916" s="1"/>
  <c r="I3916" l="1"/>
  <c r="G3917"/>
  <c r="J3917" s="1"/>
  <c r="Q3916" l="1"/>
  <c r="N3916"/>
  <c r="H3917"/>
  <c r="L3917" s="1"/>
  <c r="I3917" l="1"/>
  <c r="G3918"/>
  <c r="J3918" s="1"/>
  <c r="Q3917" l="1"/>
  <c r="N3917"/>
  <c r="H3918"/>
  <c r="L3918" s="1"/>
  <c r="I3918" l="1"/>
  <c r="G3919"/>
  <c r="J3919" s="1"/>
  <c r="Q3918" l="1"/>
  <c r="N3918"/>
  <c r="H3919"/>
  <c r="L3919" s="1"/>
  <c r="I3919" l="1"/>
  <c r="G3920"/>
  <c r="J3920" s="1"/>
  <c r="Q3919" l="1"/>
  <c r="N3919"/>
  <c r="H3920"/>
  <c r="L3920" s="1"/>
  <c r="I3920" l="1"/>
  <c r="G3921"/>
  <c r="J3921" s="1"/>
  <c r="Q3920" l="1"/>
  <c r="N3920"/>
  <c r="H3921"/>
  <c r="L3921" s="1"/>
  <c r="I3921" l="1"/>
  <c r="G3922"/>
  <c r="J3922" s="1"/>
  <c r="Q3921" l="1"/>
  <c r="N3921"/>
  <c r="H3922"/>
  <c r="L3922" s="1"/>
  <c r="I3922" l="1"/>
  <c r="G3923"/>
  <c r="J3923" s="1"/>
  <c r="Q3922" l="1"/>
  <c r="N3922"/>
  <c r="H3923"/>
  <c r="L3923" s="1"/>
  <c r="I3923" l="1"/>
  <c r="G3924"/>
  <c r="J3924" s="1"/>
  <c r="Q3923" l="1"/>
  <c r="N3923"/>
  <c r="H3924"/>
  <c r="L3924" s="1"/>
  <c r="I3924" l="1"/>
  <c r="G3925"/>
  <c r="J3925" s="1"/>
  <c r="Q3924" l="1"/>
  <c r="N3924"/>
  <c r="H3925"/>
  <c r="L3925" s="1"/>
  <c r="I3925" l="1"/>
  <c r="G3926"/>
  <c r="J3926" s="1"/>
  <c r="Q3925" l="1"/>
  <c r="N3925"/>
  <c r="H3926"/>
  <c r="L3926" s="1"/>
  <c r="I3926" l="1"/>
  <c r="G3927"/>
  <c r="J3927" s="1"/>
  <c r="Q3926" l="1"/>
  <c r="N3926"/>
  <c r="H3927"/>
  <c r="L3927" s="1"/>
  <c r="I3927" l="1"/>
  <c r="G3928"/>
  <c r="J3928" s="1"/>
  <c r="Q3927" l="1"/>
  <c r="N3927"/>
  <c r="H3928"/>
  <c r="L3928" s="1"/>
  <c r="I3928" l="1"/>
  <c r="G3929"/>
  <c r="J3929" s="1"/>
  <c r="Q3928" l="1"/>
  <c r="N3928"/>
  <c r="H3929"/>
  <c r="L3929" s="1"/>
  <c r="G3930" l="1"/>
  <c r="J3930" s="1"/>
  <c r="I3929"/>
  <c r="Q3929" l="1"/>
  <c r="N3929"/>
  <c r="H3930"/>
  <c r="L3930" s="1"/>
  <c r="G3931" l="1"/>
  <c r="J3931" s="1"/>
  <c r="I3930"/>
  <c r="Q3930" l="1"/>
  <c r="N3930"/>
  <c r="H3931"/>
  <c r="L3931" s="1"/>
  <c r="I3931" l="1"/>
  <c r="G3932"/>
  <c r="J3932" s="1"/>
  <c r="Q3931" l="1"/>
  <c r="N3931"/>
  <c r="H3932"/>
  <c r="L3932" s="1"/>
  <c r="I3932" l="1"/>
  <c r="G3933"/>
  <c r="J3933" s="1"/>
  <c r="Q3932" l="1"/>
  <c r="R3932" s="1"/>
  <c r="S3932" s="1"/>
  <c r="N3932"/>
  <c r="O3932" s="1"/>
  <c r="P3932" s="1"/>
  <c r="H3933"/>
  <c r="L3933" s="1"/>
  <c r="I3933" l="1"/>
  <c r="G3934"/>
  <c r="J3934" s="1"/>
  <c r="Q3933" l="1"/>
  <c r="R3933" s="1"/>
  <c r="N3933"/>
  <c r="O3933" s="1"/>
  <c r="H3934"/>
  <c r="L3934" s="1"/>
  <c r="I3934" l="1"/>
  <c r="G3935"/>
  <c r="J3935" s="1"/>
  <c r="Q3934" l="1"/>
  <c r="N3934"/>
  <c r="H3935"/>
  <c r="L3935" s="1"/>
  <c r="I3935" l="1"/>
  <c r="G3936"/>
  <c r="J3936" s="1"/>
  <c r="Q3935" l="1"/>
  <c r="N3935"/>
  <c r="H3936"/>
  <c r="L3936" s="1"/>
  <c r="I3936" l="1"/>
  <c r="G3937"/>
  <c r="J3937" s="1"/>
  <c r="Q3936" l="1"/>
  <c r="R3936" s="1"/>
  <c r="N3936"/>
  <c r="O3936" s="1"/>
  <c r="H3937"/>
  <c r="L3937" s="1"/>
  <c r="I3937" l="1"/>
  <c r="G3938"/>
  <c r="J3938" s="1"/>
  <c r="Q3937" l="1"/>
  <c r="N3937"/>
  <c r="H3938"/>
  <c r="L3938" s="1"/>
  <c r="I3938" l="1"/>
  <c r="G3939"/>
  <c r="J3939" s="1"/>
  <c r="Q3938" l="1"/>
  <c r="N3938"/>
  <c r="H3939"/>
  <c r="L3939" s="1"/>
  <c r="I3939" l="1"/>
  <c r="G3940"/>
  <c r="J3940" s="1"/>
  <c r="Q3939" l="1"/>
  <c r="N3939"/>
  <c r="H3940"/>
  <c r="L3940" s="1"/>
  <c r="I3940" l="1"/>
  <c r="G3941"/>
  <c r="J3941" s="1"/>
  <c r="Q3940" l="1"/>
  <c r="N3940"/>
  <c r="H3941"/>
  <c r="L3941" s="1"/>
  <c r="I3941" l="1"/>
  <c r="G3942"/>
  <c r="J3942" s="1"/>
  <c r="Q3941" l="1"/>
  <c r="N3941"/>
  <c r="H3942"/>
  <c r="L3942" s="1"/>
  <c r="I3942" l="1"/>
  <c r="G3943"/>
  <c r="J3943" s="1"/>
  <c r="Q3942" l="1"/>
  <c r="N3942"/>
  <c r="H3943"/>
  <c r="L3943" s="1"/>
  <c r="I3943" l="1"/>
  <c r="G3944"/>
  <c r="J3944" s="1"/>
  <c r="Q3943" l="1"/>
  <c r="N3943"/>
  <c r="H3944"/>
  <c r="L3944" s="1"/>
  <c r="I3944" l="1"/>
  <c r="G3945"/>
  <c r="J3945" s="1"/>
  <c r="Q3944" l="1"/>
  <c r="N3944"/>
  <c r="H3945"/>
  <c r="L3945" s="1"/>
  <c r="I3945" l="1"/>
  <c r="G3946"/>
  <c r="J3946" s="1"/>
  <c r="Q3945" l="1"/>
  <c r="N3945"/>
  <c r="H3946"/>
  <c r="L3946" s="1"/>
  <c r="I3946" l="1"/>
  <c r="G3947"/>
  <c r="J3947" s="1"/>
  <c r="Q3946" l="1"/>
  <c r="N3946"/>
  <c r="H3947"/>
  <c r="L3947" s="1"/>
  <c r="I3947" l="1"/>
  <c r="G3948"/>
  <c r="J3948" s="1"/>
  <c r="Q3947" l="1"/>
  <c r="N3947"/>
  <c r="H3948"/>
  <c r="L3948" s="1"/>
  <c r="I3948" l="1"/>
  <c r="G3949"/>
  <c r="J3949" s="1"/>
  <c r="Q3948" l="1"/>
  <c r="N3948"/>
  <c r="H3949"/>
  <c r="L3949" s="1"/>
  <c r="I3949" l="1"/>
  <c r="G3950"/>
  <c r="J3950" s="1"/>
  <c r="Q3949" l="1"/>
  <c r="N3949"/>
  <c r="H3950"/>
  <c r="L3950" s="1"/>
  <c r="I3950" l="1"/>
  <c r="G3951"/>
  <c r="J3951" s="1"/>
  <c r="Q3950" l="1"/>
  <c r="N3950"/>
  <c r="H3951"/>
  <c r="L3951" s="1"/>
  <c r="I3951" l="1"/>
  <c r="G3952"/>
  <c r="J3952" s="1"/>
  <c r="Q3951" l="1"/>
  <c r="N3951"/>
  <c r="H3952"/>
  <c r="L3952" s="1"/>
  <c r="I3952" l="1"/>
  <c r="G3953"/>
  <c r="J3953" s="1"/>
  <c r="Q3952" l="1"/>
  <c r="N3952"/>
  <c r="H3953"/>
  <c r="L3953" s="1"/>
  <c r="I3953" l="1"/>
  <c r="G3954"/>
  <c r="J3954" s="1"/>
  <c r="Q3953" l="1"/>
  <c r="N3953"/>
  <c r="H3954"/>
  <c r="L3954" s="1"/>
  <c r="I3954" l="1"/>
  <c r="G3955"/>
  <c r="J3955" s="1"/>
  <c r="Q3954" l="1"/>
  <c r="N3954"/>
  <c r="H3955"/>
  <c r="L3955" s="1"/>
  <c r="I3955" l="1"/>
  <c r="G3956"/>
  <c r="J3956" s="1"/>
  <c r="Q3955" l="1"/>
  <c r="N3955"/>
  <c r="H3956"/>
  <c r="L3956" s="1"/>
  <c r="I3956" l="1"/>
  <c r="G3957"/>
  <c r="J3957" s="1"/>
  <c r="Q3956" l="1"/>
  <c r="N3956"/>
  <c r="H3957"/>
  <c r="L3957" s="1"/>
  <c r="I3957" l="1"/>
  <c r="G3958"/>
  <c r="J3958" s="1"/>
  <c r="Q3957" l="1"/>
  <c r="N3957"/>
  <c r="H3958"/>
  <c r="L3958" s="1"/>
  <c r="I3958" l="1"/>
  <c r="G3959"/>
  <c r="J3959" s="1"/>
  <c r="Q3958" l="1"/>
  <c r="N3958"/>
  <c r="H3959"/>
  <c r="L3959" s="1"/>
  <c r="I3959" l="1"/>
  <c r="G3960"/>
  <c r="J3960" s="1"/>
  <c r="Q3959" l="1"/>
  <c r="N3959"/>
  <c r="H3960"/>
  <c r="L3960" s="1"/>
  <c r="G3961" l="1"/>
  <c r="J3961" s="1"/>
  <c r="I3960"/>
  <c r="Q3960" l="1"/>
  <c r="N3960"/>
  <c r="H3961"/>
  <c r="L3961" s="1"/>
  <c r="G3962" l="1"/>
  <c r="J3962" s="1"/>
  <c r="I3961"/>
  <c r="Q3961" l="1"/>
  <c r="N3961"/>
  <c r="H3962"/>
  <c r="L3962" s="1"/>
  <c r="I3962" l="1"/>
  <c r="G3963"/>
  <c r="J3963" s="1"/>
  <c r="Q3962" l="1"/>
  <c r="N3962"/>
  <c r="H3963"/>
  <c r="L3963" s="1"/>
  <c r="I3963" l="1"/>
  <c r="G3964"/>
  <c r="J3964" s="1"/>
  <c r="Q3963" l="1"/>
  <c r="R3963" s="1"/>
  <c r="N3963"/>
  <c r="O3963" s="1"/>
  <c r="H3964"/>
  <c r="L3964" s="1"/>
  <c r="I3964" l="1"/>
  <c r="G3965"/>
  <c r="J3965" s="1"/>
  <c r="Q3964" l="1"/>
  <c r="R3964" s="1"/>
  <c r="S3964" s="1"/>
  <c r="N3964"/>
  <c r="O3964" s="1"/>
  <c r="P3964" s="1"/>
  <c r="H3965"/>
  <c r="L3965" s="1"/>
  <c r="I3965" l="1"/>
  <c r="G3966"/>
  <c r="J3966" s="1"/>
  <c r="Q3965" l="1"/>
  <c r="N3965"/>
  <c r="H3966"/>
  <c r="L3966" s="1"/>
  <c r="I3966" l="1"/>
  <c r="G3967"/>
  <c r="J3967" s="1"/>
  <c r="Q3966" l="1"/>
  <c r="N3966"/>
  <c r="H3967"/>
  <c r="L3967" s="1"/>
  <c r="I3967" l="1"/>
  <c r="G3968"/>
  <c r="J3968" s="1"/>
  <c r="Q3967" l="1"/>
  <c r="R3967" s="1"/>
  <c r="S3967" s="1"/>
  <c r="N3967"/>
  <c r="O3967" s="1"/>
  <c r="P3967" s="1"/>
  <c r="H3968"/>
  <c r="L3968" s="1"/>
  <c r="I3968" l="1"/>
  <c r="G3969"/>
  <c r="J3969" s="1"/>
  <c r="Q3968" l="1"/>
  <c r="N3968"/>
  <c r="H3969"/>
  <c r="L3969" s="1"/>
  <c r="I3969" l="1"/>
  <c r="G3970"/>
  <c r="J3970" s="1"/>
  <c r="Q3969" l="1"/>
  <c r="N3969"/>
  <c r="H3970"/>
  <c r="L3970" s="1"/>
  <c r="I3970" l="1"/>
  <c r="G3971"/>
  <c r="J3971" s="1"/>
  <c r="Q3970" l="1"/>
  <c r="N3970"/>
  <c r="H3971"/>
  <c r="L3971" s="1"/>
  <c r="I3971" l="1"/>
  <c r="G3972"/>
  <c r="J3972" s="1"/>
  <c r="Q3971" l="1"/>
  <c r="N3971"/>
  <c r="H3972"/>
  <c r="L3972" s="1"/>
  <c r="I3972" l="1"/>
  <c r="G3973"/>
  <c r="J3973" s="1"/>
  <c r="Q3972" l="1"/>
  <c r="N3972"/>
  <c r="H3973"/>
  <c r="L3973" s="1"/>
  <c r="I3973" l="1"/>
  <c r="G3974"/>
  <c r="J3974" s="1"/>
  <c r="Q3973" l="1"/>
  <c r="N3973"/>
  <c r="H3974"/>
  <c r="L3974" s="1"/>
  <c r="I3974" l="1"/>
  <c r="G3975"/>
  <c r="J3975" s="1"/>
  <c r="Q3974" l="1"/>
  <c r="N3974"/>
  <c r="H3975"/>
  <c r="L3975" s="1"/>
  <c r="I3975" l="1"/>
  <c r="G3976"/>
  <c r="J3976" s="1"/>
  <c r="Q3975" l="1"/>
  <c r="N3975"/>
  <c r="H3976"/>
  <c r="L3976" s="1"/>
  <c r="I3976" l="1"/>
  <c r="G3977"/>
  <c r="J3977" s="1"/>
  <c r="Q3976" l="1"/>
  <c r="N3976"/>
  <c r="H3977"/>
  <c r="L3977" s="1"/>
  <c r="I3977" l="1"/>
  <c r="G3978"/>
  <c r="J3978" s="1"/>
  <c r="Q3977" l="1"/>
  <c r="N3977"/>
  <c r="H3978"/>
  <c r="L3978" s="1"/>
  <c r="I3978" l="1"/>
  <c r="G3979"/>
  <c r="J3979" s="1"/>
  <c r="Q3978" l="1"/>
  <c r="N3978"/>
  <c r="H3979"/>
  <c r="L3979" s="1"/>
  <c r="I3979" l="1"/>
  <c r="G3980"/>
  <c r="J3980" s="1"/>
  <c r="Q3979" l="1"/>
  <c r="N3979"/>
  <c r="H3980"/>
  <c r="L3980" s="1"/>
  <c r="I3980" l="1"/>
  <c r="G3981"/>
  <c r="J3981" s="1"/>
  <c r="Q3980" l="1"/>
  <c r="N3980"/>
  <c r="H3981"/>
  <c r="L3981" s="1"/>
  <c r="I3981" l="1"/>
  <c r="G3982"/>
  <c r="J3982" s="1"/>
  <c r="Q3981" l="1"/>
  <c r="N3981"/>
  <c r="H3982"/>
  <c r="L3982" s="1"/>
  <c r="I3982" l="1"/>
  <c r="G3983"/>
  <c r="J3983" s="1"/>
  <c r="Q3982" l="1"/>
  <c r="N3982"/>
  <c r="H3983"/>
  <c r="L3983" s="1"/>
  <c r="I3983" l="1"/>
  <c r="G3984"/>
  <c r="J3984" s="1"/>
  <c r="Q3983" l="1"/>
  <c r="N3983"/>
  <c r="H3984"/>
  <c r="L3984" s="1"/>
  <c r="I3984" l="1"/>
  <c r="G3985"/>
  <c r="J3985" s="1"/>
  <c r="Q3984" l="1"/>
  <c r="N3984"/>
  <c r="H3985"/>
  <c r="L3985" s="1"/>
  <c r="I3985" l="1"/>
  <c r="G3986"/>
  <c r="J3986" s="1"/>
  <c r="Q3985" l="1"/>
  <c r="N3985"/>
  <c r="H3986"/>
  <c r="L3986" s="1"/>
  <c r="I3986" l="1"/>
  <c r="G3987"/>
  <c r="J3987" s="1"/>
  <c r="Q3986" l="1"/>
  <c r="N3986"/>
  <c r="H3987"/>
  <c r="L3987" s="1"/>
  <c r="I3987" l="1"/>
  <c r="G3988"/>
  <c r="J3988" s="1"/>
  <c r="Q3987" l="1"/>
  <c r="N3987"/>
  <c r="H3988"/>
  <c r="L3988" s="1"/>
  <c r="I3988" l="1"/>
  <c r="G3989"/>
  <c r="J3989" s="1"/>
  <c r="Q3988" l="1"/>
  <c r="N3988"/>
  <c r="H3989"/>
  <c r="L3989" s="1"/>
  <c r="I3989" l="1"/>
  <c r="G3990"/>
  <c r="J3990" s="1"/>
  <c r="Q3989" l="1"/>
  <c r="N3989"/>
  <c r="H3990"/>
  <c r="L3990" s="1"/>
  <c r="G3991" l="1"/>
  <c r="J3991" s="1"/>
  <c r="I3990"/>
  <c r="Q3990" l="1"/>
  <c r="N3990"/>
  <c r="H3991"/>
  <c r="L3991" s="1"/>
  <c r="G3992" l="1"/>
  <c r="J3992" s="1"/>
  <c r="I3991"/>
  <c r="Q3991" l="1"/>
  <c r="R3991" s="1"/>
  <c r="S3991" s="1"/>
  <c r="N3991"/>
  <c r="O3991" s="1"/>
  <c r="P3991" s="1"/>
  <c r="H3992"/>
  <c r="L3992" s="1"/>
  <c r="I3992" l="1"/>
  <c r="G3993"/>
  <c r="J3993" s="1"/>
  <c r="Q3992" l="1"/>
  <c r="R3992" s="1"/>
  <c r="N3992"/>
  <c r="O3992" s="1"/>
  <c r="H3993"/>
  <c r="L3993" s="1"/>
  <c r="I3993" l="1"/>
  <c r="G3994"/>
  <c r="J3994" s="1"/>
  <c r="Q3993" l="1"/>
  <c r="N3993"/>
  <c r="H3994"/>
  <c r="L3994" s="1"/>
  <c r="I3994" l="1"/>
  <c r="G3995"/>
  <c r="J3995" s="1"/>
  <c r="Q3994" l="1"/>
  <c r="N3994"/>
  <c r="H3995"/>
  <c r="L3995" s="1"/>
  <c r="I3995" l="1"/>
  <c r="G3996"/>
  <c r="J3996" s="1"/>
  <c r="Q3995" l="1"/>
  <c r="R3995" s="1"/>
  <c r="N3995"/>
  <c r="O3995" s="1"/>
  <c r="H3996"/>
  <c r="L3996" s="1"/>
  <c r="I3996" l="1"/>
  <c r="G3997"/>
  <c r="J3997" s="1"/>
  <c r="Q3996" l="1"/>
  <c r="N3996"/>
  <c r="H3997"/>
  <c r="L3997" s="1"/>
  <c r="I3997" l="1"/>
  <c r="G3998"/>
  <c r="J3998" s="1"/>
  <c r="Q3997" l="1"/>
  <c r="N3997"/>
  <c r="H3998"/>
  <c r="L3998" s="1"/>
  <c r="I3998" l="1"/>
  <c r="G3999"/>
  <c r="J3999" s="1"/>
  <c r="Q3998" l="1"/>
  <c r="N3998"/>
  <c r="H3999"/>
  <c r="L3999" s="1"/>
  <c r="I3999" l="1"/>
  <c r="G4000"/>
  <c r="J4000" s="1"/>
  <c r="Q3999" l="1"/>
  <c r="N3999"/>
  <c r="H4000"/>
  <c r="L4000" s="1"/>
  <c r="I4000" l="1"/>
  <c r="G4001"/>
  <c r="J4001" s="1"/>
  <c r="Q4000" l="1"/>
  <c r="N4000"/>
  <c r="H4001"/>
  <c r="L4001" s="1"/>
  <c r="I4001" l="1"/>
  <c r="G4002"/>
  <c r="J4002" s="1"/>
  <c r="Q4001" l="1"/>
  <c r="N4001"/>
  <c r="H4002"/>
  <c r="L4002" s="1"/>
  <c r="I4002" l="1"/>
  <c r="G4003"/>
  <c r="J4003" s="1"/>
  <c r="Q4002" l="1"/>
  <c r="N4002"/>
  <c r="H4003"/>
  <c r="L4003" s="1"/>
  <c r="I4003" l="1"/>
  <c r="G4004"/>
  <c r="J4004" s="1"/>
  <c r="Q4003" l="1"/>
  <c r="N4003"/>
  <c r="H4004"/>
  <c r="L4004" s="1"/>
  <c r="I4004" l="1"/>
  <c r="G4005"/>
  <c r="J4005" s="1"/>
  <c r="Q4004" l="1"/>
  <c r="N4004"/>
  <c r="H4005"/>
  <c r="L4005" s="1"/>
  <c r="I4005" l="1"/>
  <c r="G4006"/>
  <c r="J4006" s="1"/>
  <c r="Q4005" l="1"/>
  <c r="N4005"/>
  <c r="H4006"/>
  <c r="L4006" s="1"/>
  <c r="I4006" l="1"/>
  <c r="G4007"/>
  <c r="J4007" s="1"/>
  <c r="Q4006" l="1"/>
  <c r="N4006"/>
  <c r="H4007"/>
  <c r="L4007" s="1"/>
  <c r="I4007" l="1"/>
  <c r="G4008"/>
  <c r="J4008" s="1"/>
  <c r="Q4007" l="1"/>
  <c r="N4007"/>
  <c r="H4008"/>
  <c r="L4008" s="1"/>
  <c r="I4008" l="1"/>
  <c r="G4009"/>
  <c r="J4009" s="1"/>
  <c r="Q4008" l="1"/>
  <c r="N4008"/>
  <c r="H4009"/>
  <c r="L4009" s="1"/>
  <c r="I4009" l="1"/>
  <c r="G4010"/>
  <c r="J4010" s="1"/>
  <c r="Q4009" l="1"/>
  <c r="N4009"/>
  <c r="H4010"/>
  <c r="L4010" s="1"/>
  <c r="I4010" l="1"/>
  <c r="G4011"/>
  <c r="J4011" s="1"/>
  <c r="Q4010" l="1"/>
  <c r="N4010"/>
  <c r="H4011"/>
  <c r="L4011" s="1"/>
  <c r="I4011" l="1"/>
  <c r="G4012"/>
  <c r="J4012" s="1"/>
  <c r="Q4011" l="1"/>
  <c r="N4011"/>
  <c r="H4012"/>
  <c r="L4012" s="1"/>
  <c r="I4012" l="1"/>
  <c r="G4013"/>
  <c r="J4013" s="1"/>
  <c r="Q4012" l="1"/>
  <c r="N4012"/>
  <c r="H4013"/>
  <c r="L4013" s="1"/>
  <c r="I4013" l="1"/>
  <c r="G4014"/>
  <c r="J4014" s="1"/>
  <c r="Q4013" l="1"/>
  <c r="N4013"/>
  <c r="H4014"/>
  <c r="L4014" s="1"/>
  <c r="I4014" l="1"/>
  <c r="G4015"/>
  <c r="J4015" s="1"/>
  <c r="Q4014" l="1"/>
  <c r="N4014"/>
  <c r="H4015"/>
  <c r="L4015" s="1"/>
  <c r="I4015" l="1"/>
  <c r="G4016"/>
  <c r="J4016" s="1"/>
  <c r="Q4015" l="1"/>
  <c r="N4015"/>
  <c r="H4016"/>
  <c r="L4016" s="1"/>
  <c r="I4016" l="1"/>
  <c r="G4017"/>
  <c r="J4017" s="1"/>
  <c r="Q4016" l="1"/>
  <c r="N4016"/>
  <c r="H4017"/>
  <c r="L4017" s="1"/>
  <c r="I4017" l="1"/>
  <c r="G4018"/>
  <c r="J4018" s="1"/>
  <c r="Q4017" l="1"/>
  <c r="N4017"/>
  <c r="H4018"/>
  <c r="L4018" s="1"/>
  <c r="I4018" l="1"/>
  <c r="G4019"/>
  <c r="J4019" s="1"/>
  <c r="Q4018" l="1"/>
  <c r="N4018"/>
  <c r="H4019"/>
  <c r="L4019" s="1"/>
  <c r="I4019" l="1"/>
  <c r="G4020"/>
  <c r="J4020" s="1"/>
  <c r="Q4019" l="1"/>
  <c r="N4019"/>
  <c r="H4020"/>
  <c r="L4020" s="1"/>
  <c r="I4020" l="1"/>
  <c r="G4021"/>
  <c r="J4021" s="1"/>
  <c r="Q4020" l="1"/>
  <c r="N4020"/>
  <c r="H4021"/>
  <c r="L4021" s="1"/>
  <c r="G4022" l="1"/>
  <c r="J4022" s="1"/>
  <c r="I4021"/>
  <c r="Q4021" l="1"/>
  <c r="N4021"/>
  <c r="H4022"/>
  <c r="L4022" s="1"/>
  <c r="G4023" l="1"/>
  <c r="J4023" s="1"/>
  <c r="I4022"/>
  <c r="Q4022" l="1"/>
  <c r="R4022" s="1"/>
  <c r="S4022" s="1"/>
  <c r="N4022"/>
  <c r="O4022" s="1"/>
  <c r="P4022" s="1"/>
  <c r="H4023"/>
  <c r="L4023" s="1"/>
  <c r="I4023" l="1"/>
  <c r="G4024"/>
  <c r="J4024" s="1"/>
  <c r="Q4023" l="1"/>
  <c r="R4023" s="1"/>
  <c r="N4023"/>
  <c r="O4023" s="1"/>
  <c r="H4024"/>
  <c r="L4024" s="1"/>
  <c r="I4024" l="1"/>
  <c r="G4025"/>
  <c r="J4025" s="1"/>
  <c r="Q4024" l="1"/>
  <c r="N4024"/>
  <c r="H4025"/>
  <c r="L4025" s="1"/>
  <c r="I4025" l="1"/>
  <c r="G4026"/>
  <c r="J4026" s="1"/>
  <c r="Q4025" l="1"/>
  <c r="N4025"/>
  <c r="H4026"/>
  <c r="L4026" s="1"/>
  <c r="I4026" l="1"/>
  <c r="G4027"/>
  <c r="J4027" s="1"/>
  <c r="Q4026" l="1"/>
  <c r="R4026" s="1"/>
  <c r="N4026"/>
  <c r="O4026" s="1"/>
  <c r="H4027"/>
  <c r="L4027" s="1"/>
  <c r="I4027" l="1"/>
  <c r="G4028"/>
  <c r="J4028" s="1"/>
  <c r="Q4027" l="1"/>
  <c r="N4027"/>
  <c r="H4028"/>
  <c r="L4028" s="1"/>
  <c r="I4028" l="1"/>
  <c r="G4029"/>
  <c r="J4029" s="1"/>
  <c r="Q4028" l="1"/>
  <c r="N4028"/>
  <c r="H4029"/>
  <c r="L4029" s="1"/>
  <c r="I4029" l="1"/>
  <c r="G4030"/>
  <c r="J4030" s="1"/>
  <c r="Q4029" l="1"/>
  <c r="N4029"/>
  <c r="H4030"/>
  <c r="L4030" s="1"/>
  <c r="I4030" l="1"/>
  <c r="G4031"/>
  <c r="J4031" s="1"/>
  <c r="Q4030" l="1"/>
  <c r="N4030"/>
  <c r="H4031"/>
  <c r="L4031" s="1"/>
  <c r="I4031" l="1"/>
  <c r="G4032"/>
  <c r="J4032" s="1"/>
  <c r="Q4031" l="1"/>
  <c r="N4031"/>
  <c r="H4032"/>
  <c r="L4032" s="1"/>
  <c r="I4032" l="1"/>
  <c r="G4033"/>
  <c r="J4033" s="1"/>
  <c r="Q4032" l="1"/>
  <c r="N4032"/>
  <c r="H4033"/>
  <c r="L4033" s="1"/>
  <c r="I4033" l="1"/>
  <c r="G4034"/>
  <c r="J4034" s="1"/>
  <c r="Q4033" l="1"/>
  <c r="N4033"/>
  <c r="H4034"/>
  <c r="L4034" s="1"/>
  <c r="I4034" l="1"/>
  <c r="G4035"/>
  <c r="J4035" s="1"/>
  <c r="Q4034" l="1"/>
  <c r="N4034"/>
  <c r="H4035"/>
  <c r="L4035" s="1"/>
  <c r="I4035" l="1"/>
  <c r="G4036"/>
  <c r="J4036" s="1"/>
  <c r="Q4035" l="1"/>
  <c r="N4035"/>
  <c r="H4036"/>
  <c r="L4036" s="1"/>
  <c r="I4036" l="1"/>
  <c r="G4037"/>
  <c r="J4037" s="1"/>
  <c r="Q4036" l="1"/>
  <c r="N4036"/>
  <c r="H4037"/>
  <c r="L4037" s="1"/>
  <c r="I4037" l="1"/>
  <c r="G4038"/>
  <c r="J4038" s="1"/>
  <c r="Q4037" l="1"/>
  <c r="N4037"/>
  <c r="H4038"/>
  <c r="L4038" s="1"/>
  <c r="I4038" l="1"/>
  <c r="G4039"/>
  <c r="J4039" s="1"/>
  <c r="Q4038" l="1"/>
  <c r="N4038"/>
  <c r="H4039"/>
  <c r="L4039" s="1"/>
  <c r="I4039" l="1"/>
  <c r="G4040"/>
  <c r="J4040" s="1"/>
  <c r="Q4039" l="1"/>
  <c r="N4039"/>
  <c r="H4040"/>
  <c r="L4040" s="1"/>
  <c r="I4040" l="1"/>
  <c r="G4041"/>
  <c r="J4041" s="1"/>
  <c r="Q4040" l="1"/>
  <c r="N4040"/>
  <c r="H4041"/>
  <c r="L4041" s="1"/>
  <c r="I4041" l="1"/>
  <c r="G4042"/>
  <c r="J4042" s="1"/>
  <c r="Q4041" l="1"/>
  <c r="N4041"/>
  <c r="H4042"/>
  <c r="L4042" s="1"/>
  <c r="I4042" l="1"/>
  <c r="G4043"/>
  <c r="J4043" s="1"/>
  <c r="Q4042" l="1"/>
  <c r="N4042"/>
  <c r="H4043"/>
  <c r="L4043" s="1"/>
  <c r="I4043" l="1"/>
  <c r="G4044"/>
  <c r="J4044" s="1"/>
  <c r="Q4043" l="1"/>
  <c r="N4043"/>
  <c r="H4044"/>
  <c r="L4044" s="1"/>
  <c r="I4044" l="1"/>
  <c r="G4045"/>
  <c r="J4045" s="1"/>
  <c r="Q4044" l="1"/>
  <c r="N4044"/>
  <c r="H4045"/>
  <c r="L4045" s="1"/>
  <c r="I4045" l="1"/>
  <c r="G4046"/>
  <c r="J4046" s="1"/>
  <c r="Q4045" l="1"/>
  <c r="N4045"/>
  <c r="H4046"/>
  <c r="L4046" s="1"/>
  <c r="I4046" l="1"/>
  <c r="G4047"/>
  <c r="J4047" s="1"/>
  <c r="Q4046" l="1"/>
  <c r="N4046"/>
  <c r="H4047"/>
  <c r="L4047" s="1"/>
  <c r="I4047" l="1"/>
  <c r="G4048"/>
  <c r="J4048" s="1"/>
  <c r="Q4047" l="1"/>
  <c r="N4047"/>
  <c r="H4048"/>
  <c r="L4048" s="1"/>
  <c r="I4048" l="1"/>
  <c r="G4049"/>
  <c r="J4049" s="1"/>
  <c r="Q4048" l="1"/>
  <c r="N4048"/>
  <c r="H4049"/>
  <c r="L4049" s="1"/>
  <c r="I4049" l="1"/>
  <c r="G4050"/>
  <c r="J4050" s="1"/>
  <c r="Q4049" l="1"/>
  <c r="N4049"/>
  <c r="H4050"/>
  <c r="L4050" s="1"/>
  <c r="I4050" l="1"/>
  <c r="G4051"/>
  <c r="J4051" s="1"/>
  <c r="Q4050" l="1"/>
  <c r="N4050"/>
  <c r="H4051"/>
  <c r="L4051" s="1"/>
  <c r="G4052" l="1"/>
  <c r="J4052" s="1"/>
  <c r="I4051"/>
  <c r="Q4051" l="1"/>
  <c r="N4051"/>
  <c r="H4052"/>
  <c r="L4052" s="1"/>
  <c r="G4053" l="1"/>
  <c r="J4053" s="1"/>
  <c r="I4052"/>
  <c r="Q4052" l="1"/>
  <c r="R4052" s="1"/>
  <c r="N4052"/>
  <c r="O4052" s="1"/>
  <c r="H4053"/>
  <c r="L4053" s="1"/>
  <c r="I4053" l="1"/>
  <c r="G4054"/>
  <c r="J4054" s="1"/>
  <c r="Q4053" l="1"/>
  <c r="R4053" s="1"/>
  <c r="S4053" s="1"/>
  <c r="N4053"/>
  <c r="O4053" s="1"/>
  <c r="P4053" s="1"/>
  <c r="H4054"/>
  <c r="L4054" s="1"/>
  <c r="I4054" l="1"/>
  <c r="G4055"/>
  <c r="J4055" s="1"/>
  <c r="Q4054" l="1"/>
  <c r="N4054"/>
  <c r="H4055"/>
  <c r="L4055" s="1"/>
  <c r="I4055" l="1"/>
  <c r="G4056"/>
  <c r="J4056" s="1"/>
  <c r="Q4055" l="1"/>
  <c r="N4055"/>
  <c r="H4056"/>
  <c r="L4056" s="1"/>
  <c r="I4056" l="1"/>
  <c r="G4057"/>
  <c r="J4057" s="1"/>
  <c r="Q4056" l="1"/>
  <c r="R4056" s="1"/>
  <c r="S4056" s="1"/>
  <c r="N4056"/>
  <c r="O4056" s="1"/>
  <c r="P4056" s="1"/>
  <c r="H4057"/>
  <c r="L4057" s="1"/>
  <c r="I4057" l="1"/>
  <c r="G4058"/>
  <c r="J4058" s="1"/>
  <c r="Q4057" l="1"/>
  <c r="N4057"/>
  <c r="H4058"/>
  <c r="L4058" s="1"/>
  <c r="I4058" l="1"/>
  <c r="G4059"/>
  <c r="J4059" s="1"/>
  <c r="Q4058" l="1"/>
  <c r="N4058"/>
  <c r="H4059"/>
  <c r="L4059" s="1"/>
  <c r="I4059" l="1"/>
  <c r="G4060"/>
  <c r="J4060" s="1"/>
  <c r="Q4059" l="1"/>
  <c r="N4059"/>
  <c r="H4060"/>
  <c r="L4060" s="1"/>
  <c r="I4060" l="1"/>
  <c r="G4061"/>
  <c r="J4061" s="1"/>
  <c r="Q4060" l="1"/>
  <c r="N4060"/>
  <c r="H4061"/>
  <c r="L4061" s="1"/>
  <c r="I4061" l="1"/>
  <c r="G4062"/>
  <c r="J4062" s="1"/>
  <c r="Q4061" l="1"/>
  <c r="N4061"/>
  <c r="H4062"/>
  <c r="L4062" s="1"/>
  <c r="I4062" l="1"/>
  <c r="G4063"/>
  <c r="J4063" s="1"/>
  <c r="Q4062" l="1"/>
  <c r="N4062"/>
  <c r="H4063"/>
  <c r="L4063" s="1"/>
  <c r="I4063" l="1"/>
  <c r="G4064"/>
  <c r="J4064" s="1"/>
  <c r="Q4063" l="1"/>
  <c r="N4063"/>
  <c r="H4064"/>
  <c r="L4064" s="1"/>
  <c r="I4064" l="1"/>
  <c r="G4065"/>
  <c r="J4065" s="1"/>
  <c r="Q4064" l="1"/>
  <c r="N4064"/>
  <c r="H4065"/>
  <c r="L4065" s="1"/>
  <c r="I4065" l="1"/>
  <c r="G4066"/>
  <c r="J4066" s="1"/>
  <c r="Q4065" l="1"/>
  <c r="N4065"/>
  <c r="H4066"/>
  <c r="L4066" s="1"/>
  <c r="I4066" l="1"/>
  <c r="G4067"/>
  <c r="J4067" s="1"/>
  <c r="Q4066" l="1"/>
  <c r="N4066"/>
  <c r="H4067"/>
  <c r="L4067" s="1"/>
  <c r="I4067" l="1"/>
  <c r="G4068"/>
  <c r="J4068" s="1"/>
  <c r="Q4067" l="1"/>
  <c r="N4067"/>
  <c r="H4068"/>
  <c r="L4068" s="1"/>
  <c r="I4068" l="1"/>
  <c r="G4069"/>
  <c r="J4069" s="1"/>
  <c r="Q4068" l="1"/>
  <c r="N4068"/>
  <c r="H4069"/>
  <c r="L4069" s="1"/>
  <c r="I4069" l="1"/>
  <c r="G4070"/>
  <c r="J4070" s="1"/>
  <c r="Q4069" l="1"/>
  <c r="N4069"/>
  <c r="H4070"/>
  <c r="L4070" s="1"/>
  <c r="I4070" l="1"/>
  <c r="G4071"/>
  <c r="J4071" s="1"/>
  <c r="Q4070" l="1"/>
  <c r="N4070"/>
  <c r="H4071"/>
  <c r="L4071" s="1"/>
  <c r="I4071" l="1"/>
  <c r="G4072"/>
  <c r="J4072" s="1"/>
  <c r="Q4071" l="1"/>
  <c r="N4071"/>
  <c r="H4072"/>
  <c r="L4072" s="1"/>
  <c r="I4072" l="1"/>
  <c r="G4073"/>
  <c r="J4073" s="1"/>
  <c r="Q4072" l="1"/>
  <c r="N4072"/>
  <c r="H4073"/>
  <c r="L4073" s="1"/>
  <c r="I4073" l="1"/>
  <c r="G4074"/>
  <c r="J4074" s="1"/>
  <c r="Q4073" l="1"/>
  <c r="N4073"/>
  <c r="H4074"/>
  <c r="L4074" s="1"/>
  <c r="I4074" l="1"/>
  <c r="G4075"/>
  <c r="J4075" s="1"/>
  <c r="Q4074" l="1"/>
  <c r="N4074"/>
  <c r="H4075"/>
  <c r="L4075" s="1"/>
  <c r="I4075" l="1"/>
  <c r="G4076"/>
  <c r="J4076" s="1"/>
  <c r="Q4075" l="1"/>
  <c r="N4075"/>
  <c r="H4076"/>
  <c r="L4076" s="1"/>
  <c r="I4076" l="1"/>
  <c r="G4077"/>
  <c r="J4077" s="1"/>
  <c r="Q4076" l="1"/>
  <c r="N4076"/>
  <c r="H4077"/>
  <c r="L4077" s="1"/>
  <c r="I4077" l="1"/>
  <c r="G4078"/>
  <c r="J4078" s="1"/>
  <c r="Q4077" l="1"/>
  <c r="N4077"/>
  <c r="H4078"/>
  <c r="L4078" s="1"/>
  <c r="I4078" l="1"/>
  <c r="G4079"/>
  <c r="J4079" s="1"/>
  <c r="Q4078" l="1"/>
  <c r="N4078"/>
  <c r="H4079"/>
  <c r="L4079" s="1"/>
  <c r="I4079" l="1"/>
  <c r="G4080"/>
  <c r="J4080" s="1"/>
  <c r="Q4079" l="1"/>
  <c r="N4079"/>
  <c r="H4080"/>
  <c r="L4080" s="1"/>
  <c r="I4080" l="1"/>
  <c r="G4081"/>
  <c r="J4081" s="1"/>
  <c r="Q4080" l="1"/>
  <c r="N4080"/>
  <c r="H4081"/>
  <c r="L4081" s="1"/>
  <c r="I4081" l="1"/>
  <c r="G4082"/>
  <c r="J4082" s="1"/>
  <c r="Q4081" l="1"/>
  <c r="N4081"/>
  <c r="H4082"/>
  <c r="L4082" s="1"/>
  <c r="G4083" l="1"/>
  <c r="J4083" s="1"/>
  <c r="I4082"/>
  <c r="Q4082" l="1"/>
  <c r="N4082"/>
  <c r="H4083"/>
  <c r="L4083" s="1"/>
  <c r="G4084" l="1"/>
  <c r="J4084" s="1"/>
  <c r="I4083"/>
  <c r="Q4083" l="1"/>
  <c r="R4083" s="1"/>
  <c r="S4083" s="1"/>
  <c r="N4083"/>
  <c r="O4083" s="1"/>
  <c r="P4083" s="1"/>
  <c r="H4084"/>
  <c r="L4084" s="1"/>
  <c r="I4084" l="1"/>
  <c r="G4085"/>
  <c r="J4085" s="1"/>
  <c r="Q4084" l="1"/>
  <c r="R4084" s="1"/>
  <c r="N4084"/>
  <c r="O4084" s="1"/>
  <c r="H4085"/>
  <c r="L4085" s="1"/>
  <c r="I4085" l="1"/>
  <c r="G4086"/>
  <c r="J4086" s="1"/>
  <c r="Q4085" l="1"/>
  <c r="N4085"/>
  <c r="H4086"/>
  <c r="L4086" s="1"/>
  <c r="I4086" l="1"/>
  <c r="G4087"/>
  <c r="J4087" s="1"/>
  <c r="Q4086" l="1"/>
  <c r="N4086"/>
  <c r="H4087"/>
  <c r="L4087" s="1"/>
  <c r="I4087" l="1"/>
  <c r="G4088"/>
  <c r="J4088" s="1"/>
  <c r="Q4087" l="1"/>
  <c r="R4087" s="1"/>
  <c r="N4087"/>
  <c r="O4087" s="1"/>
  <c r="H4088"/>
  <c r="L4088" s="1"/>
  <c r="I4088" l="1"/>
  <c r="G4089"/>
  <c r="J4089" s="1"/>
  <c r="Q4088" l="1"/>
  <c r="N4088"/>
  <c r="H4089"/>
  <c r="L4089" s="1"/>
  <c r="I4089" l="1"/>
  <c r="G4090"/>
  <c r="J4090" s="1"/>
  <c r="Q4089" l="1"/>
  <c r="N4089"/>
  <c r="H4090"/>
  <c r="L4090" s="1"/>
  <c r="I4090" l="1"/>
  <c r="G4091"/>
  <c r="J4091" s="1"/>
  <c r="Q4090" l="1"/>
  <c r="N4090"/>
  <c r="H4091"/>
  <c r="L4091" s="1"/>
  <c r="I4091" l="1"/>
  <c r="G4092"/>
  <c r="J4092" s="1"/>
  <c r="Q4091" l="1"/>
  <c r="N4091"/>
  <c r="H4092"/>
  <c r="L4092" s="1"/>
  <c r="I4092" l="1"/>
  <c r="G4093"/>
  <c r="J4093" s="1"/>
  <c r="Q4092" l="1"/>
  <c r="N4092"/>
  <c r="H4093"/>
  <c r="L4093" s="1"/>
  <c r="I4093" l="1"/>
  <c r="G4094"/>
  <c r="J4094" s="1"/>
  <c r="Q4093" l="1"/>
  <c r="N4093"/>
  <c r="H4094"/>
  <c r="L4094" s="1"/>
  <c r="I4094" l="1"/>
  <c r="G4095"/>
  <c r="J4095" s="1"/>
  <c r="Q4094" l="1"/>
  <c r="N4094"/>
  <c r="H4095"/>
  <c r="L4095" s="1"/>
  <c r="I4095" l="1"/>
  <c r="G4096"/>
  <c r="J4096" s="1"/>
  <c r="Q4095" l="1"/>
  <c r="N4095"/>
  <c r="H4096"/>
  <c r="L4096" s="1"/>
  <c r="I4096" l="1"/>
  <c r="G4097"/>
  <c r="J4097" s="1"/>
  <c r="Q4096" l="1"/>
  <c r="N4096"/>
  <c r="H4097"/>
  <c r="L4097" s="1"/>
  <c r="I4097" l="1"/>
  <c r="G4098"/>
  <c r="J4098" s="1"/>
  <c r="Q4097" l="1"/>
  <c r="N4097"/>
  <c r="H4098"/>
  <c r="L4098" s="1"/>
  <c r="I4098" l="1"/>
  <c r="G4099"/>
  <c r="J4099" s="1"/>
  <c r="Q4098" l="1"/>
  <c r="N4098"/>
  <c r="H4099"/>
  <c r="L4099" s="1"/>
  <c r="I4099" l="1"/>
  <c r="G4100"/>
  <c r="J4100" s="1"/>
  <c r="Q4099" l="1"/>
  <c r="N4099"/>
  <c r="H4100"/>
  <c r="L4100" s="1"/>
  <c r="I4100" l="1"/>
  <c r="G4101"/>
  <c r="J4101" s="1"/>
  <c r="Q4100" l="1"/>
  <c r="N4100"/>
  <c r="H4101"/>
  <c r="L4101" s="1"/>
  <c r="I4101" l="1"/>
  <c r="G4102"/>
  <c r="J4102" s="1"/>
  <c r="Q4101" l="1"/>
  <c r="N4101"/>
  <c r="H4102"/>
  <c r="L4102" s="1"/>
  <c r="I4102" l="1"/>
  <c r="G4103"/>
  <c r="J4103" s="1"/>
  <c r="Q4102" l="1"/>
  <c r="N4102"/>
  <c r="H4103"/>
  <c r="L4103" s="1"/>
  <c r="I4103" l="1"/>
  <c r="G4104"/>
  <c r="J4104" s="1"/>
  <c r="Q4103" l="1"/>
  <c r="N4103"/>
  <c r="H4104"/>
  <c r="L4104" s="1"/>
  <c r="I4104" l="1"/>
  <c r="G4105"/>
  <c r="J4105" s="1"/>
  <c r="Q4104" l="1"/>
  <c r="N4104"/>
  <c r="H4105"/>
  <c r="L4105" s="1"/>
  <c r="I4105" l="1"/>
  <c r="G4106"/>
  <c r="J4106" s="1"/>
  <c r="Q4105" l="1"/>
  <c r="N4105"/>
  <c r="H4106"/>
  <c r="L4106" s="1"/>
  <c r="I4106" l="1"/>
  <c r="G4107"/>
  <c r="J4107" s="1"/>
  <c r="Q4106" l="1"/>
  <c r="N4106"/>
  <c r="H4107"/>
  <c r="L4107" s="1"/>
  <c r="I4107" l="1"/>
  <c r="G4108"/>
  <c r="J4108" s="1"/>
  <c r="Q4107" l="1"/>
  <c r="N4107"/>
  <c r="H4108"/>
  <c r="L4108" s="1"/>
  <c r="I4108" l="1"/>
  <c r="G4109"/>
  <c r="J4109" s="1"/>
  <c r="Q4108" l="1"/>
  <c r="N4108"/>
  <c r="H4109"/>
  <c r="L4109" s="1"/>
  <c r="I4109" l="1"/>
  <c r="G4110"/>
  <c r="J4110" s="1"/>
  <c r="Q4109" l="1"/>
  <c r="N4109"/>
  <c r="H4110"/>
  <c r="L4110" s="1"/>
  <c r="I4110" l="1"/>
  <c r="G4111"/>
  <c r="J4111" s="1"/>
  <c r="Q4110" l="1"/>
  <c r="N4110"/>
  <c r="H4111"/>
  <c r="L4111" s="1"/>
  <c r="I4111" l="1"/>
  <c r="G4112"/>
  <c r="J4112" s="1"/>
  <c r="Q4111" l="1"/>
  <c r="N4111"/>
  <c r="H4112"/>
  <c r="L4112" s="1"/>
  <c r="I4112" l="1"/>
  <c r="G4113"/>
  <c r="J4113" s="1"/>
  <c r="Q4112" l="1"/>
  <c r="N4112"/>
  <c r="H4113"/>
  <c r="L4113" s="1"/>
  <c r="G4114" l="1"/>
  <c r="J4114" s="1"/>
  <c r="I4113"/>
  <c r="Q4113" l="1"/>
  <c r="R4113" s="1"/>
  <c r="S4113" s="1"/>
  <c r="N4113"/>
  <c r="O4113" s="1"/>
  <c r="P4113" s="1"/>
  <c r="H4114"/>
  <c r="L4114" s="1"/>
  <c r="G4115" l="1"/>
  <c r="J4115" s="1"/>
  <c r="I4114"/>
  <c r="Q4114" l="1"/>
  <c r="R4114" s="1"/>
  <c r="N4114"/>
  <c r="O4114" s="1"/>
  <c r="H4115"/>
  <c r="L4115" s="1"/>
  <c r="I4115" l="1"/>
  <c r="G4116"/>
  <c r="J4116" s="1"/>
  <c r="Q4115" l="1"/>
  <c r="N4115"/>
  <c r="H4116"/>
  <c r="L4116" s="1"/>
  <c r="I4116" l="1"/>
  <c r="G4117"/>
  <c r="J4117" s="1"/>
  <c r="Q4116" l="1"/>
  <c r="N4116"/>
  <c r="H4117"/>
  <c r="L4117" s="1"/>
  <c r="I4117" l="1"/>
  <c r="G4118"/>
  <c r="J4118" s="1"/>
  <c r="Q4117" l="1"/>
  <c r="R4117" s="1"/>
  <c r="N4117"/>
  <c r="O4117" s="1"/>
  <c r="H4118"/>
  <c r="L4118" s="1"/>
  <c r="I4118" l="1"/>
  <c r="G4119"/>
  <c r="J4119" s="1"/>
  <c r="Q4118" l="1"/>
  <c r="N4118"/>
  <c r="H4119"/>
  <c r="L4119" s="1"/>
  <c r="I4119" l="1"/>
  <c r="G4120"/>
  <c r="J4120" s="1"/>
  <c r="Q4119" l="1"/>
  <c r="N4119"/>
  <c r="H4120"/>
  <c r="L4120" s="1"/>
  <c r="I4120" l="1"/>
  <c r="G4121"/>
  <c r="J4121" s="1"/>
  <c r="Q4120" l="1"/>
  <c r="N4120"/>
  <c r="H4121"/>
  <c r="L4121" s="1"/>
  <c r="I4121" l="1"/>
  <c r="G4122"/>
  <c r="J4122" s="1"/>
  <c r="Q4121" l="1"/>
  <c r="N4121"/>
  <c r="H4122"/>
  <c r="L4122" s="1"/>
  <c r="I4122" l="1"/>
  <c r="G4123"/>
  <c r="J4123" s="1"/>
  <c r="Q4122" l="1"/>
  <c r="N4122"/>
  <c r="H4123"/>
  <c r="L4123" s="1"/>
  <c r="I4123" l="1"/>
  <c r="G4124"/>
  <c r="J4124" s="1"/>
  <c r="Q4123" l="1"/>
  <c r="N4123"/>
  <c r="H4124"/>
  <c r="L4124" s="1"/>
  <c r="I4124" l="1"/>
  <c r="G4125"/>
  <c r="J4125" s="1"/>
  <c r="Q4124" l="1"/>
  <c r="N4124"/>
  <c r="H4125"/>
  <c r="L4125" s="1"/>
  <c r="I4125" l="1"/>
  <c r="G4126"/>
  <c r="J4126" s="1"/>
  <c r="Q4125" l="1"/>
  <c r="N4125"/>
  <c r="H4126"/>
  <c r="L4126" s="1"/>
  <c r="I4126" l="1"/>
  <c r="G4127"/>
  <c r="J4127" s="1"/>
  <c r="Q4126" l="1"/>
  <c r="N4126"/>
  <c r="H4127"/>
  <c r="L4127" s="1"/>
  <c r="I4127" l="1"/>
  <c r="G4128"/>
  <c r="J4128" s="1"/>
  <c r="Q4127" l="1"/>
  <c r="N4127"/>
  <c r="H4128"/>
  <c r="L4128" s="1"/>
  <c r="I4128" l="1"/>
  <c r="G4129"/>
  <c r="J4129" s="1"/>
  <c r="Q4128" l="1"/>
  <c r="N4128"/>
  <c r="H4129"/>
  <c r="L4129" s="1"/>
  <c r="I4129" l="1"/>
  <c r="G4130"/>
  <c r="J4130" s="1"/>
  <c r="Q4129" l="1"/>
  <c r="N4129"/>
  <c r="H4130"/>
  <c r="L4130" s="1"/>
  <c r="I4130" l="1"/>
  <c r="G4131"/>
  <c r="J4131" s="1"/>
  <c r="Q4130" l="1"/>
  <c r="N4130"/>
  <c r="H4131"/>
  <c r="L4131" s="1"/>
  <c r="I4131" l="1"/>
  <c r="G4132"/>
  <c r="J4132" s="1"/>
  <c r="Q4131" l="1"/>
  <c r="N4131"/>
  <c r="H4132"/>
  <c r="L4132" s="1"/>
  <c r="I4132" l="1"/>
  <c r="G4133"/>
  <c r="J4133" s="1"/>
  <c r="Q4132" l="1"/>
  <c r="N4132"/>
  <c r="H4133"/>
  <c r="L4133" s="1"/>
  <c r="I4133" l="1"/>
  <c r="G4134"/>
  <c r="J4134" s="1"/>
  <c r="Q4133" l="1"/>
  <c r="N4133"/>
  <c r="H4134"/>
  <c r="L4134" s="1"/>
  <c r="I4134" l="1"/>
  <c r="G4135"/>
  <c r="J4135" s="1"/>
  <c r="Q4134" l="1"/>
  <c r="N4134"/>
  <c r="H4135"/>
  <c r="L4135" s="1"/>
  <c r="I4135" l="1"/>
  <c r="G4136"/>
  <c r="J4136" s="1"/>
  <c r="Q4135" l="1"/>
  <c r="N4135"/>
  <c r="H4136"/>
  <c r="L4136" s="1"/>
  <c r="I4136" l="1"/>
  <c r="G4137"/>
  <c r="J4137" s="1"/>
  <c r="Q4136" l="1"/>
  <c r="N4136"/>
  <c r="H4137"/>
  <c r="L4137" s="1"/>
  <c r="I4137" l="1"/>
  <c r="G4138"/>
  <c r="J4138" s="1"/>
  <c r="Q4137" l="1"/>
  <c r="N4137"/>
  <c r="H4138"/>
  <c r="L4138" s="1"/>
  <c r="I4138" l="1"/>
  <c r="G4139"/>
  <c r="J4139" s="1"/>
  <c r="Q4138" l="1"/>
  <c r="N4138"/>
  <c r="H4139"/>
  <c r="L4139" s="1"/>
  <c r="I4139" l="1"/>
  <c r="G4140"/>
  <c r="J4140" s="1"/>
  <c r="Q4139" l="1"/>
  <c r="N4139"/>
  <c r="H4140"/>
  <c r="L4140" s="1"/>
  <c r="I4140" l="1"/>
  <c r="G4141"/>
  <c r="J4141" s="1"/>
  <c r="Q4140" l="1"/>
  <c r="N4140"/>
  <c r="H4141"/>
  <c r="L4141" s="1"/>
  <c r="I4141" l="1"/>
  <c r="G4142"/>
  <c r="J4142" s="1"/>
  <c r="Q4141" l="1"/>
  <c r="N4141"/>
  <c r="H4142"/>
  <c r="L4142" s="1"/>
  <c r="I4142" l="1"/>
  <c r="G4143"/>
  <c r="J4143" s="1"/>
  <c r="Q4142" l="1"/>
  <c r="N4142"/>
  <c r="H4143"/>
  <c r="L4143" s="1"/>
  <c r="G4144" l="1"/>
  <c r="J4144" s="1"/>
  <c r="I4143"/>
  <c r="Q4143" l="1"/>
  <c r="N4143"/>
  <c r="H4144"/>
  <c r="L4144" s="1"/>
  <c r="G4145" l="1"/>
  <c r="J4145" s="1"/>
  <c r="I4144"/>
  <c r="Q4144" l="1"/>
  <c r="R4144" s="1"/>
  <c r="N4144"/>
  <c r="O4144" s="1"/>
  <c r="H4145"/>
  <c r="L4145" s="1"/>
  <c r="I4145" l="1"/>
  <c r="G4146"/>
  <c r="J4146" s="1"/>
  <c r="Q4145" l="1"/>
  <c r="R4145" s="1"/>
  <c r="S4145" s="1"/>
  <c r="N4145"/>
  <c r="O4145" s="1"/>
  <c r="P4145" s="1"/>
  <c r="H4146"/>
  <c r="L4146" s="1"/>
  <c r="I4146" l="1"/>
  <c r="G4147"/>
  <c r="J4147" s="1"/>
  <c r="Q4146" l="1"/>
  <c r="N4146"/>
  <c r="H4147"/>
  <c r="L4147" s="1"/>
  <c r="I4147" l="1"/>
  <c r="G4148"/>
  <c r="J4148" s="1"/>
  <c r="Q4147" l="1"/>
  <c r="N4147"/>
  <c r="H4148"/>
  <c r="L4148" s="1"/>
  <c r="I4148" l="1"/>
  <c r="G4149"/>
  <c r="J4149" s="1"/>
  <c r="Q4148" l="1"/>
  <c r="R4148" s="1"/>
  <c r="S4148" s="1"/>
  <c r="N4148"/>
  <c r="O4148" s="1"/>
  <c r="P4148" s="1"/>
  <c r="H4149"/>
  <c r="L4149" s="1"/>
  <c r="I4149" l="1"/>
  <c r="G4150"/>
  <c r="J4150" s="1"/>
  <c r="Q4149" l="1"/>
  <c r="N4149"/>
  <c r="H4150"/>
  <c r="L4150" s="1"/>
  <c r="I4150" l="1"/>
  <c r="G4151"/>
  <c r="J4151" s="1"/>
  <c r="Q4150" l="1"/>
  <c r="N4150"/>
  <c r="H4151"/>
  <c r="L4151" s="1"/>
  <c r="I4151" l="1"/>
  <c r="G4152"/>
  <c r="J4152" s="1"/>
  <c r="Q4151" l="1"/>
  <c r="N4151"/>
  <c r="H4152"/>
  <c r="L4152" s="1"/>
  <c r="I4152" l="1"/>
  <c r="G4153"/>
  <c r="J4153" s="1"/>
  <c r="Q4152" l="1"/>
  <c r="N4152"/>
  <c r="H4153"/>
  <c r="L4153" s="1"/>
  <c r="I4153" l="1"/>
  <c r="G4154"/>
  <c r="J4154" s="1"/>
  <c r="Q4153" l="1"/>
  <c r="N4153"/>
  <c r="H4154"/>
  <c r="L4154" s="1"/>
  <c r="I4154" l="1"/>
  <c r="G4155"/>
  <c r="J4155" s="1"/>
  <c r="Q4154" l="1"/>
  <c r="N4154"/>
  <c r="H4155"/>
  <c r="L4155" s="1"/>
  <c r="I4155" l="1"/>
  <c r="G4156"/>
  <c r="J4156" s="1"/>
  <c r="Q4155" l="1"/>
  <c r="N4155"/>
  <c r="H4156"/>
  <c r="L4156" s="1"/>
  <c r="I4156" l="1"/>
  <c r="G4157"/>
  <c r="J4157" s="1"/>
  <c r="Q4156" l="1"/>
  <c r="N4156"/>
  <c r="H4157"/>
  <c r="L4157" s="1"/>
  <c r="I4157" l="1"/>
  <c r="G4158"/>
  <c r="J4158" s="1"/>
  <c r="Q4157" l="1"/>
  <c r="N4157"/>
  <c r="H4158"/>
  <c r="L4158" s="1"/>
  <c r="I4158" l="1"/>
  <c r="G4159"/>
  <c r="J4159" s="1"/>
  <c r="Q4158" l="1"/>
  <c r="N4158"/>
  <c r="H4159"/>
  <c r="L4159" s="1"/>
  <c r="I4159" l="1"/>
  <c r="G4160"/>
  <c r="J4160" s="1"/>
  <c r="Q4159" l="1"/>
  <c r="N4159"/>
  <c r="H4160"/>
  <c r="L4160" s="1"/>
  <c r="I4160" l="1"/>
  <c r="G4161"/>
  <c r="J4161" s="1"/>
  <c r="Q4160" l="1"/>
  <c r="N4160"/>
  <c r="H4161"/>
  <c r="L4161" s="1"/>
  <c r="I4161" l="1"/>
  <c r="G4162"/>
  <c r="J4162" s="1"/>
  <c r="Q4161" l="1"/>
  <c r="N4161"/>
  <c r="H4162"/>
  <c r="L4162" s="1"/>
  <c r="I4162" l="1"/>
  <c r="G4163"/>
  <c r="J4163" s="1"/>
  <c r="Q4162" l="1"/>
  <c r="N4162"/>
  <c r="H4163"/>
  <c r="L4163" s="1"/>
  <c r="I4163" l="1"/>
  <c r="G4164"/>
  <c r="J4164" s="1"/>
  <c r="Q4163" l="1"/>
  <c r="N4163"/>
  <c r="H4164"/>
  <c r="L4164" s="1"/>
  <c r="I4164" l="1"/>
  <c r="G4165"/>
  <c r="J4165" s="1"/>
  <c r="Q4164" l="1"/>
  <c r="N4164"/>
  <c r="H4165"/>
  <c r="L4165" s="1"/>
  <c r="I4165" l="1"/>
  <c r="G4166"/>
  <c r="J4166" s="1"/>
  <c r="Q4165" l="1"/>
  <c r="N4165"/>
  <c r="H4166"/>
  <c r="L4166" s="1"/>
  <c r="I4166" l="1"/>
  <c r="G4167"/>
  <c r="J4167" s="1"/>
  <c r="Q4166" l="1"/>
  <c r="N4166"/>
  <c r="H4167"/>
  <c r="L4167" s="1"/>
  <c r="I4167" l="1"/>
  <c r="G4168"/>
  <c r="J4168" s="1"/>
  <c r="Q4167" l="1"/>
  <c r="N4167"/>
  <c r="H4168"/>
  <c r="L4168" s="1"/>
  <c r="I4168" l="1"/>
  <c r="G4169"/>
  <c r="J4169" s="1"/>
  <c r="Q4168" l="1"/>
  <c r="N4168"/>
  <c r="H4169"/>
  <c r="L4169" s="1"/>
  <c r="I4169" l="1"/>
  <c r="G4170"/>
  <c r="J4170" s="1"/>
  <c r="Q4169" l="1"/>
  <c r="N4169"/>
  <c r="H4170"/>
  <c r="L4170" s="1"/>
  <c r="I4170" l="1"/>
  <c r="G4171"/>
  <c r="J4171" s="1"/>
  <c r="Q4170" l="1"/>
  <c r="N4170"/>
  <c r="H4171"/>
  <c r="L4171" s="1"/>
  <c r="I4171" l="1"/>
  <c r="G4172"/>
  <c r="J4172" s="1"/>
  <c r="Q4171" l="1"/>
  <c r="N4171"/>
  <c r="H4172"/>
  <c r="L4172" s="1"/>
  <c r="I4172" l="1"/>
  <c r="G4173"/>
  <c r="J4173" s="1"/>
  <c r="Q4172" l="1"/>
  <c r="N4172"/>
  <c r="H4173"/>
  <c r="L4173" s="1"/>
  <c r="I4173" l="1"/>
  <c r="G4174"/>
  <c r="J4174" s="1"/>
  <c r="Q4173" l="1"/>
  <c r="N4173"/>
  <c r="H4174"/>
  <c r="L4174" s="1"/>
  <c r="G4175" l="1"/>
  <c r="J4175" s="1"/>
  <c r="I4174"/>
  <c r="Q4174" l="1"/>
  <c r="N4174"/>
  <c r="H4175"/>
  <c r="L4175" s="1"/>
  <c r="G4176" l="1"/>
  <c r="J4176" s="1"/>
  <c r="I4175"/>
  <c r="Q4175" l="1"/>
  <c r="R4175" s="1"/>
  <c r="S4175" s="1"/>
  <c r="N4175"/>
  <c r="O4175" s="1"/>
  <c r="P4175" s="1"/>
  <c r="H4176"/>
  <c r="L4176" s="1"/>
  <c r="I4176" l="1"/>
  <c r="G4177"/>
  <c r="J4177" s="1"/>
  <c r="Q4176" l="1"/>
  <c r="R4176" s="1"/>
  <c r="N4176"/>
  <c r="O4176" s="1"/>
  <c r="H4177"/>
  <c r="L4177" s="1"/>
  <c r="I4177" l="1"/>
  <c r="G4178"/>
  <c r="J4178" s="1"/>
  <c r="Q4177" l="1"/>
  <c r="N4177"/>
  <c r="H4178"/>
  <c r="L4178" s="1"/>
  <c r="I4178" l="1"/>
  <c r="G4179"/>
  <c r="J4179" s="1"/>
  <c r="Q4178" l="1"/>
  <c r="N4178"/>
  <c r="H4179"/>
  <c r="L4179" s="1"/>
  <c r="I4179" l="1"/>
  <c r="G4180"/>
  <c r="J4180" s="1"/>
  <c r="Q4179" l="1"/>
  <c r="R4179" s="1"/>
  <c r="N4179"/>
  <c r="O4179" s="1"/>
  <c r="H4180"/>
  <c r="L4180" s="1"/>
  <c r="I4180" l="1"/>
  <c r="G4181"/>
  <c r="J4181" s="1"/>
  <c r="Q4180" l="1"/>
  <c r="N4180"/>
  <c r="H4181"/>
  <c r="L4181" s="1"/>
  <c r="I4181" l="1"/>
  <c r="G4182"/>
  <c r="J4182" s="1"/>
  <c r="Q4181" l="1"/>
  <c r="N4181"/>
  <c r="H4182"/>
  <c r="L4182" s="1"/>
  <c r="I4182" l="1"/>
  <c r="G4183"/>
  <c r="J4183" s="1"/>
  <c r="Q4182" l="1"/>
  <c r="N4182"/>
  <c r="H4183"/>
  <c r="L4183" s="1"/>
  <c r="I4183" l="1"/>
  <c r="G4184"/>
  <c r="J4184" s="1"/>
  <c r="Q4183" l="1"/>
  <c r="N4183"/>
  <c r="H4184"/>
  <c r="L4184" s="1"/>
  <c r="I4184" l="1"/>
  <c r="G4185"/>
  <c r="J4185" s="1"/>
  <c r="Q4184" l="1"/>
  <c r="N4184"/>
  <c r="H4185"/>
  <c r="L4185" s="1"/>
  <c r="I4185" l="1"/>
  <c r="G4186"/>
  <c r="J4186" s="1"/>
  <c r="Q4185" l="1"/>
  <c r="N4185"/>
  <c r="H4186"/>
  <c r="L4186" s="1"/>
  <c r="I4186" l="1"/>
  <c r="G4187"/>
  <c r="J4187" s="1"/>
  <c r="Q4186" l="1"/>
  <c r="N4186"/>
  <c r="H4187"/>
  <c r="L4187" s="1"/>
  <c r="I4187" l="1"/>
  <c r="G4188"/>
  <c r="J4188" s="1"/>
  <c r="Q4187" l="1"/>
  <c r="N4187"/>
  <c r="H4188"/>
  <c r="L4188" s="1"/>
  <c r="I4188" l="1"/>
  <c r="G4189"/>
  <c r="J4189" s="1"/>
  <c r="Q4188" l="1"/>
  <c r="N4188"/>
  <c r="H4189"/>
  <c r="L4189" s="1"/>
  <c r="I4189" l="1"/>
  <c r="G4190"/>
  <c r="J4190" s="1"/>
  <c r="Q4189" l="1"/>
  <c r="N4189"/>
  <c r="H4190"/>
  <c r="L4190" s="1"/>
  <c r="I4190" l="1"/>
  <c r="G4191"/>
  <c r="J4191" s="1"/>
  <c r="Q4190" l="1"/>
  <c r="N4190"/>
  <c r="H4191"/>
  <c r="L4191" s="1"/>
  <c r="I4191" l="1"/>
  <c r="G4192"/>
  <c r="J4192" s="1"/>
  <c r="Q4191" l="1"/>
  <c r="N4191"/>
  <c r="H4192"/>
  <c r="L4192" s="1"/>
  <c r="I4192" l="1"/>
  <c r="G4193"/>
  <c r="J4193" s="1"/>
  <c r="Q4192" l="1"/>
  <c r="N4192"/>
  <c r="H4193"/>
  <c r="L4193" s="1"/>
  <c r="I4193" l="1"/>
  <c r="G4194"/>
  <c r="J4194" s="1"/>
  <c r="Q4193" l="1"/>
  <c r="N4193"/>
  <c r="H4194"/>
  <c r="L4194" s="1"/>
  <c r="I4194" l="1"/>
  <c r="G4195"/>
  <c r="J4195" s="1"/>
  <c r="Q4194" l="1"/>
  <c r="N4194"/>
  <c r="H4195"/>
  <c r="L4195" s="1"/>
  <c r="I4195" l="1"/>
  <c r="G4196"/>
  <c r="J4196" s="1"/>
  <c r="Q4195" l="1"/>
  <c r="N4195"/>
  <c r="H4196"/>
  <c r="L4196" s="1"/>
  <c r="I4196" l="1"/>
  <c r="G4197"/>
  <c r="J4197" s="1"/>
  <c r="Q4196" l="1"/>
  <c r="N4196"/>
  <c r="H4197"/>
  <c r="L4197" s="1"/>
  <c r="I4197" l="1"/>
  <c r="G4198"/>
  <c r="J4198" s="1"/>
  <c r="Q4197" l="1"/>
  <c r="N4197"/>
  <c r="H4198"/>
  <c r="L4198" s="1"/>
  <c r="I4198" l="1"/>
  <c r="G4199"/>
  <c r="J4199" s="1"/>
  <c r="Q4198" l="1"/>
  <c r="N4198"/>
  <c r="H4199"/>
  <c r="L4199" s="1"/>
  <c r="I4199" l="1"/>
  <c r="G4200"/>
  <c r="J4200" s="1"/>
  <c r="Q4199" l="1"/>
  <c r="N4199"/>
  <c r="H4200"/>
  <c r="L4200" s="1"/>
  <c r="I4200" l="1"/>
  <c r="G4201"/>
  <c r="J4201" s="1"/>
  <c r="Q4200" l="1"/>
  <c r="N4200"/>
  <c r="H4201"/>
  <c r="L4201" s="1"/>
  <c r="I4201" l="1"/>
  <c r="G4202"/>
  <c r="J4202" s="1"/>
  <c r="Q4201" l="1"/>
  <c r="N4201"/>
  <c r="H4202"/>
  <c r="L4202" s="1"/>
  <c r="I4202" l="1"/>
  <c r="G4203"/>
  <c r="J4203" s="1"/>
  <c r="Q4202" l="1"/>
  <c r="N4202"/>
  <c r="H4203"/>
  <c r="L4203" s="1"/>
  <c r="I4203" l="1"/>
  <c r="G4204"/>
  <c r="J4204" s="1"/>
  <c r="Q4203" l="1"/>
  <c r="N4203"/>
  <c r="H4204"/>
  <c r="L4204" s="1"/>
  <c r="G4205" l="1"/>
  <c r="J4205" s="1"/>
  <c r="I4204"/>
  <c r="Q4204" l="1"/>
  <c r="N4204"/>
  <c r="H4205"/>
  <c r="L4205" s="1"/>
  <c r="G4206" l="1"/>
  <c r="J4206" s="1"/>
  <c r="I4205"/>
  <c r="Q4205" l="1"/>
  <c r="R4205" s="1"/>
  <c r="S4205" s="1"/>
  <c r="N4205"/>
  <c r="O4205" s="1"/>
  <c r="P4205" s="1"/>
  <c r="H4206"/>
  <c r="L4206" s="1"/>
  <c r="I4206" l="1"/>
  <c r="G4207"/>
  <c r="J4207" s="1"/>
  <c r="Q4206" l="1"/>
  <c r="R4206" s="1"/>
  <c r="N4206"/>
  <c r="O4206" s="1"/>
  <c r="H4207"/>
  <c r="L4207" s="1"/>
  <c r="I4207" l="1"/>
  <c r="G4208"/>
  <c r="J4208" s="1"/>
  <c r="Q4207" l="1"/>
  <c r="N4207"/>
  <c r="H4208"/>
  <c r="L4208" s="1"/>
  <c r="I4208" l="1"/>
  <c r="G4209"/>
  <c r="J4209" s="1"/>
  <c r="Q4208" l="1"/>
  <c r="N4208"/>
  <c r="H4209"/>
  <c r="L4209" s="1"/>
  <c r="I4209" l="1"/>
  <c r="G4210"/>
  <c r="J4210" s="1"/>
  <c r="Q4209" l="1"/>
  <c r="R4209" s="1"/>
  <c r="N4209"/>
  <c r="O4209" s="1"/>
  <c r="H4210"/>
  <c r="L4210" s="1"/>
  <c r="I4210" l="1"/>
  <c r="G4211"/>
  <c r="J4211" s="1"/>
  <c r="Q4210" l="1"/>
  <c r="N4210"/>
  <c r="H4211"/>
  <c r="L4211" s="1"/>
  <c r="I4211" l="1"/>
  <c r="G4212"/>
  <c r="J4212" s="1"/>
  <c r="Q4211" l="1"/>
  <c r="N4211"/>
  <c r="H4212"/>
  <c r="L4212" s="1"/>
  <c r="I4212" l="1"/>
  <c r="G4213"/>
  <c r="J4213" s="1"/>
  <c r="Q4212" l="1"/>
  <c r="N4212"/>
  <c r="H4213"/>
  <c r="L4213" s="1"/>
  <c r="I4213" l="1"/>
  <c r="G4214"/>
  <c r="J4214" s="1"/>
  <c r="Q4213" l="1"/>
  <c r="N4213"/>
  <c r="H4214"/>
  <c r="L4214" s="1"/>
  <c r="I4214" l="1"/>
  <c r="G4215"/>
  <c r="J4215" s="1"/>
  <c r="Q4214" l="1"/>
  <c r="N4214"/>
  <c r="H4215"/>
  <c r="L4215" s="1"/>
  <c r="I4215" l="1"/>
  <c r="G4216"/>
  <c r="J4216" s="1"/>
  <c r="Q4215" l="1"/>
  <c r="N4215"/>
  <c r="H4216"/>
  <c r="L4216" s="1"/>
  <c r="I4216" l="1"/>
  <c r="G4217"/>
  <c r="J4217" s="1"/>
  <c r="Q4216" l="1"/>
  <c r="N4216"/>
  <c r="H4217"/>
  <c r="L4217" s="1"/>
  <c r="I4217" l="1"/>
  <c r="G4218"/>
  <c r="J4218" s="1"/>
  <c r="Q4217" l="1"/>
  <c r="N4217"/>
  <c r="H4218"/>
  <c r="L4218" s="1"/>
  <c r="I4218" l="1"/>
  <c r="G4219"/>
  <c r="J4219" s="1"/>
  <c r="Q4218" l="1"/>
  <c r="N4218"/>
  <c r="H4219"/>
  <c r="L4219" s="1"/>
  <c r="I4219" l="1"/>
  <c r="G4220"/>
  <c r="J4220" s="1"/>
  <c r="Q4219" l="1"/>
  <c r="N4219"/>
  <c r="H4220"/>
  <c r="L4220" s="1"/>
  <c r="I4220" l="1"/>
  <c r="G4221"/>
  <c r="J4221" s="1"/>
  <c r="Q4220" l="1"/>
  <c r="N4220"/>
  <c r="H4221"/>
  <c r="L4221" s="1"/>
  <c r="I4221" l="1"/>
  <c r="G4222"/>
  <c r="J4222" s="1"/>
  <c r="Q4221" l="1"/>
  <c r="N4221"/>
  <c r="H4222"/>
  <c r="L4222" s="1"/>
  <c r="I4222" l="1"/>
  <c r="G4223"/>
  <c r="J4223" s="1"/>
  <c r="Q4222" l="1"/>
  <c r="N4222"/>
  <c r="H4223"/>
  <c r="L4223" s="1"/>
  <c r="I4223" l="1"/>
  <c r="G4224"/>
  <c r="J4224" s="1"/>
  <c r="Q4223" l="1"/>
  <c r="N4223"/>
  <c r="H4224"/>
  <c r="L4224" s="1"/>
  <c r="I4224" l="1"/>
  <c r="G4225"/>
  <c r="J4225" s="1"/>
  <c r="Q4224" l="1"/>
  <c r="N4224"/>
  <c r="H4225"/>
  <c r="L4225" s="1"/>
  <c r="I4225" l="1"/>
  <c r="G4226"/>
  <c r="J4226" s="1"/>
  <c r="Q4225" l="1"/>
  <c r="N4225"/>
  <c r="H4226"/>
  <c r="L4226" s="1"/>
  <c r="I4226" l="1"/>
  <c r="G4227"/>
  <c r="J4227" s="1"/>
  <c r="Q4226" l="1"/>
  <c r="N4226"/>
  <c r="H4227"/>
  <c r="L4227" s="1"/>
  <c r="I4227" l="1"/>
  <c r="G4228"/>
  <c r="J4228" s="1"/>
  <c r="Q4227" l="1"/>
  <c r="N4227"/>
  <c r="H4228"/>
  <c r="L4228" s="1"/>
  <c r="I4228" l="1"/>
  <c r="G4229"/>
  <c r="J4229" s="1"/>
  <c r="Q4228" l="1"/>
  <c r="N4228"/>
  <c r="H4229"/>
  <c r="L4229" s="1"/>
  <c r="I4229" l="1"/>
  <c r="G4230"/>
  <c r="J4230" s="1"/>
  <c r="Q4229" l="1"/>
  <c r="N4229"/>
  <c r="H4230"/>
  <c r="L4230" s="1"/>
  <c r="I4230" l="1"/>
  <c r="G4231"/>
  <c r="J4231" s="1"/>
  <c r="Q4230" l="1"/>
  <c r="N4230"/>
  <c r="H4231"/>
  <c r="L4231" s="1"/>
  <c r="I4231" l="1"/>
  <c r="G4232"/>
  <c r="J4232" s="1"/>
  <c r="Q4231" l="1"/>
  <c r="N4231"/>
  <c r="H4232"/>
  <c r="L4232" s="1"/>
  <c r="I4232" l="1"/>
  <c r="G4233"/>
  <c r="J4233" s="1"/>
  <c r="Q4232" l="1"/>
  <c r="N4232"/>
  <c r="H4233"/>
  <c r="L4233" s="1"/>
  <c r="I4233" l="1"/>
  <c r="G4234"/>
  <c r="J4234" s="1"/>
  <c r="Q4233" l="1"/>
  <c r="N4233"/>
  <c r="H4234"/>
  <c r="L4234" s="1"/>
  <c r="I4234" l="1"/>
  <c r="G4235"/>
  <c r="J4235" s="1"/>
  <c r="Q4234" l="1"/>
  <c r="N4234"/>
  <c r="H4235"/>
  <c r="L4235" s="1"/>
  <c r="G4236" l="1"/>
  <c r="J4236" s="1"/>
  <c r="I4235"/>
  <c r="Q4235" l="1"/>
  <c r="N4235"/>
  <c r="H4236"/>
  <c r="L4236" s="1"/>
  <c r="G4237" l="1"/>
  <c r="J4237" s="1"/>
  <c r="I4236"/>
  <c r="Q4236" l="1"/>
  <c r="R4236" s="1"/>
  <c r="N4236"/>
  <c r="O4236" s="1"/>
  <c r="H4237"/>
  <c r="L4237" s="1"/>
  <c r="I4237" l="1"/>
  <c r="G4238"/>
  <c r="J4238" s="1"/>
  <c r="Q4237" l="1"/>
  <c r="R4237" s="1"/>
  <c r="S4237" s="1"/>
  <c r="N4237"/>
  <c r="O4237" s="1"/>
  <c r="P4237" s="1"/>
  <c r="H4238"/>
  <c r="L4238" s="1"/>
  <c r="I4238" l="1"/>
  <c r="G4239"/>
  <c r="J4239" s="1"/>
  <c r="Q4238" l="1"/>
  <c r="N4238"/>
  <c r="H4239"/>
  <c r="L4239" s="1"/>
  <c r="I4239" l="1"/>
  <c r="G4240"/>
  <c r="J4240" s="1"/>
  <c r="Q4239" l="1"/>
  <c r="N4239"/>
  <c r="H4240"/>
  <c r="L4240" s="1"/>
  <c r="I4240" l="1"/>
  <c r="G4241"/>
  <c r="J4241" s="1"/>
  <c r="Q4240" l="1"/>
  <c r="R4240" s="1"/>
  <c r="S4240" s="1"/>
  <c r="N4240"/>
  <c r="O4240" s="1"/>
  <c r="P4240" s="1"/>
  <c r="H4241"/>
  <c r="L4241" s="1"/>
  <c r="I4241" l="1"/>
  <c r="G4242"/>
  <c r="J4242" s="1"/>
  <c r="Q4241" l="1"/>
  <c r="N4241"/>
  <c r="H4242"/>
  <c r="L4242" s="1"/>
  <c r="I4242" l="1"/>
  <c r="G4243"/>
  <c r="J4243" s="1"/>
  <c r="Q4242" l="1"/>
  <c r="N4242"/>
  <c r="H4243"/>
  <c r="L4243" s="1"/>
  <c r="I4243" l="1"/>
  <c r="G4244"/>
  <c r="J4244" s="1"/>
  <c r="Q4243" l="1"/>
  <c r="N4243"/>
  <c r="H4244"/>
  <c r="L4244" s="1"/>
  <c r="I4244" l="1"/>
  <c r="G4245"/>
  <c r="J4245" s="1"/>
  <c r="Q4244" l="1"/>
  <c r="N4244"/>
  <c r="H4245"/>
  <c r="L4245" s="1"/>
  <c r="I4245" l="1"/>
  <c r="G4246"/>
  <c r="J4246" s="1"/>
  <c r="Q4245" l="1"/>
  <c r="N4245"/>
  <c r="H4246"/>
  <c r="L4246" s="1"/>
  <c r="I4246" l="1"/>
  <c r="G4247"/>
  <c r="J4247" s="1"/>
  <c r="Q4246" l="1"/>
  <c r="N4246"/>
  <c r="H4247"/>
  <c r="L4247" s="1"/>
  <c r="I4247" l="1"/>
  <c r="G4248"/>
  <c r="J4248" s="1"/>
  <c r="Q4247" l="1"/>
  <c r="N4247"/>
  <c r="H4248"/>
  <c r="L4248" s="1"/>
  <c r="I4248" l="1"/>
  <c r="G4249"/>
  <c r="J4249" s="1"/>
  <c r="Q4248" l="1"/>
  <c r="N4248"/>
  <c r="H4249"/>
  <c r="L4249" s="1"/>
  <c r="I4249" l="1"/>
  <c r="G4250"/>
  <c r="J4250" s="1"/>
  <c r="Q4249" l="1"/>
  <c r="N4249"/>
  <c r="H4250"/>
  <c r="L4250" s="1"/>
  <c r="I4250" l="1"/>
  <c r="G4251"/>
  <c r="J4251" s="1"/>
  <c r="Q4250" l="1"/>
  <c r="N4250"/>
  <c r="H4251"/>
  <c r="L4251" s="1"/>
  <c r="I4251" l="1"/>
  <c r="G4252"/>
  <c r="J4252" s="1"/>
  <c r="Q4251" l="1"/>
  <c r="N4251"/>
  <c r="H4252"/>
  <c r="L4252" s="1"/>
  <c r="I4252" l="1"/>
  <c r="G4253"/>
  <c r="J4253" s="1"/>
  <c r="Q4252" l="1"/>
  <c r="N4252"/>
  <c r="H4253"/>
  <c r="L4253" s="1"/>
  <c r="I4253" l="1"/>
  <c r="G4254"/>
  <c r="J4254" s="1"/>
  <c r="Q4253" l="1"/>
  <c r="N4253"/>
  <c r="H4254"/>
  <c r="L4254" s="1"/>
  <c r="I4254" l="1"/>
  <c r="G4255"/>
  <c r="J4255" s="1"/>
  <c r="Q4254" l="1"/>
  <c r="N4254"/>
  <c r="H4255"/>
  <c r="L4255" s="1"/>
  <c r="I4255" l="1"/>
  <c r="G4256"/>
  <c r="J4256" s="1"/>
  <c r="Q4255" l="1"/>
  <c r="N4255"/>
  <c r="H4256"/>
  <c r="L4256" s="1"/>
  <c r="I4256" l="1"/>
  <c r="G4257"/>
  <c r="J4257" s="1"/>
  <c r="Q4256" l="1"/>
  <c r="N4256"/>
  <c r="H4257"/>
  <c r="L4257" s="1"/>
  <c r="I4257" l="1"/>
  <c r="G4258"/>
  <c r="J4258" s="1"/>
  <c r="Q4257" l="1"/>
  <c r="N4257"/>
  <c r="H4258"/>
  <c r="L4258" s="1"/>
  <c r="I4258" l="1"/>
  <c r="G4259"/>
  <c r="J4259" s="1"/>
  <c r="Q4258" l="1"/>
  <c r="N4258"/>
  <c r="H4259"/>
  <c r="L4259" s="1"/>
  <c r="I4259" l="1"/>
  <c r="G4260"/>
  <c r="J4260" s="1"/>
  <c r="Q4259" l="1"/>
  <c r="N4259"/>
  <c r="H4260"/>
  <c r="L4260" s="1"/>
  <c r="I4260" l="1"/>
  <c r="G4261"/>
  <c r="J4261" s="1"/>
  <c r="Q4260" l="1"/>
  <c r="N4260"/>
  <c r="H4261"/>
  <c r="L4261" s="1"/>
  <c r="I4261" l="1"/>
  <c r="G4262"/>
  <c r="J4262" s="1"/>
  <c r="Q4261" l="1"/>
  <c r="N4261"/>
  <c r="H4262"/>
  <c r="L4262" s="1"/>
  <c r="I4262" l="1"/>
  <c r="G4263"/>
  <c r="J4263" s="1"/>
  <c r="Q4262" l="1"/>
  <c r="N4262"/>
  <c r="H4263"/>
  <c r="L4263" s="1"/>
  <c r="I4263" l="1"/>
  <c r="G4264"/>
  <c r="J4264" s="1"/>
  <c r="Q4263" l="1"/>
  <c r="N4263"/>
  <c r="H4264"/>
  <c r="L4264" s="1"/>
  <c r="I4264" l="1"/>
  <c r="G4265"/>
  <c r="J4265" s="1"/>
  <c r="Q4264" l="1"/>
  <c r="N4264"/>
  <c r="H4265"/>
  <c r="L4265" s="1"/>
  <c r="I4265" l="1"/>
  <c r="G4266"/>
  <c r="J4266" s="1"/>
  <c r="Q4265" l="1"/>
  <c r="N4265"/>
  <c r="H4266"/>
  <c r="L4266" s="1"/>
  <c r="G4267" l="1"/>
  <c r="J4267" s="1"/>
  <c r="I4266"/>
  <c r="Q4266" l="1"/>
  <c r="R4266" s="1"/>
  <c r="S4266" s="1"/>
  <c r="N4266"/>
  <c r="O4266" s="1"/>
  <c r="P4266" s="1"/>
  <c r="H4267"/>
  <c r="L4267" s="1"/>
  <c r="G4268" l="1"/>
  <c r="J4268" s="1"/>
  <c r="I4267"/>
  <c r="Q4267" l="1"/>
  <c r="R4267" s="1"/>
  <c r="N4267"/>
  <c r="O4267" s="1"/>
  <c r="H4268"/>
  <c r="L4268" s="1"/>
  <c r="I4268" l="1"/>
  <c r="G4269"/>
  <c r="J4269" s="1"/>
  <c r="Q4268" l="1"/>
  <c r="N4268"/>
  <c r="H4269"/>
  <c r="L4269" s="1"/>
  <c r="I4269" l="1"/>
  <c r="G4270"/>
  <c r="J4270" s="1"/>
  <c r="Q4269" l="1"/>
  <c r="N4269"/>
  <c r="H4270"/>
  <c r="L4270" s="1"/>
  <c r="I4270" l="1"/>
  <c r="G4271"/>
  <c r="J4271" s="1"/>
  <c r="Q4270" l="1"/>
  <c r="R4270" s="1"/>
  <c r="N4270"/>
  <c r="O4270" s="1"/>
  <c r="H4271"/>
  <c r="L4271" s="1"/>
  <c r="I4271" l="1"/>
  <c r="G4272"/>
  <c r="J4272" s="1"/>
  <c r="Q4271" l="1"/>
  <c r="N4271"/>
  <c r="H4272"/>
  <c r="L4272" s="1"/>
  <c r="I4272" l="1"/>
  <c r="G4273"/>
  <c r="J4273" s="1"/>
  <c r="Q4272" l="1"/>
  <c r="N4272"/>
  <c r="H4273"/>
  <c r="L4273" s="1"/>
  <c r="I4273" l="1"/>
  <c r="G4274"/>
  <c r="J4274" s="1"/>
  <c r="Q4273" l="1"/>
  <c r="N4273"/>
  <c r="H4274"/>
  <c r="L4274" s="1"/>
  <c r="I4274" l="1"/>
  <c r="G4275"/>
  <c r="J4275" s="1"/>
  <c r="Q4274" l="1"/>
  <c r="N4274"/>
  <c r="H4275"/>
  <c r="L4275" s="1"/>
  <c r="I4275" l="1"/>
  <c r="G4276"/>
  <c r="J4276" s="1"/>
  <c r="Q4275" l="1"/>
  <c r="N4275"/>
  <c r="H4276"/>
  <c r="L4276" s="1"/>
  <c r="I4276" l="1"/>
  <c r="G4277"/>
  <c r="J4277" s="1"/>
  <c r="Q4276" l="1"/>
  <c r="N4276"/>
  <c r="H4277"/>
  <c r="L4277" s="1"/>
  <c r="I4277" l="1"/>
  <c r="G4278"/>
  <c r="J4278" s="1"/>
  <c r="Q4277" l="1"/>
  <c r="N4277"/>
  <c r="H4278"/>
  <c r="L4278" s="1"/>
  <c r="I4278" l="1"/>
  <c r="G4279"/>
  <c r="J4279" s="1"/>
  <c r="Q4278" l="1"/>
  <c r="N4278"/>
  <c r="H4279"/>
  <c r="L4279" s="1"/>
  <c r="I4279" l="1"/>
  <c r="G4280"/>
  <c r="J4280" s="1"/>
  <c r="Q4279" l="1"/>
  <c r="N4279"/>
  <c r="H4280"/>
  <c r="L4280" s="1"/>
  <c r="I4280" l="1"/>
  <c r="G4281"/>
  <c r="J4281" s="1"/>
  <c r="Q4280" l="1"/>
  <c r="N4280"/>
  <c r="H4281"/>
  <c r="L4281" s="1"/>
  <c r="I4281" l="1"/>
  <c r="G4282"/>
  <c r="J4282" s="1"/>
  <c r="Q4281" l="1"/>
  <c r="N4281"/>
  <c r="H4282"/>
  <c r="L4282" s="1"/>
  <c r="I4282" l="1"/>
  <c r="G4283"/>
  <c r="J4283" s="1"/>
  <c r="Q4282" l="1"/>
  <c r="N4282"/>
  <c r="H4283"/>
  <c r="L4283" s="1"/>
  <c r="I4283" l="1"/>
  <c r="G4284"/>
  <c r="J4284" s="1"/>
  <c r="Q4283" l="1"/>
  <c r="N4283"/>
  <c r="H4284"/>
  <c r="L4284" s="1"/>
  <c r="I4284" l="1"/>
  <c r="G4285"/>
  <c r="J4285" s="1"/>
  <c r="Q4284" l="1"/>
  <c r="N4284"/>
  <c r="H4285"/>
  <c r="L4285" s="1"/>
  <c r="I4285" l="1"/>
  <c r="G4286"/>
  <c r="J4286" s="1"/>
  <c r="Q4285" l="1"/>
  <c r="N4285"/>
  <c r="H4286"/>
  <c r="L4286" s="1"/>
  <c r="I4286" l="1"/>
  <c r="G4287"/>
  <c r="J4287" s="1"/>
  <c r="Q4286" l="1"/>
  <c r="N4286"/>
  <c r="H4287"/>
  <c r="L4287" s="1"/>
  <c r="I4287" l="1"/>
  <c r="G4288"/>
  <c r="J4288" s="1"/>
  <c r="Q4287" l="1"/>
  <c r="N4287"/>
  <c r="H4288"/>
  <c r="L4288" s="1"/>
  <c r="I4288" l="1"/>
  <c r="G4289"/>
  <c r="J4289" s="1"/>
  <c r="Q4288" l="1"/>
  <c r="N4288"/>
  <c r="H4289"/>
  <c r="L4289" s="1"/>
  <c r="I4289" l="1"/>
  <c r="G4290"/>
  <c r="J4290" s="1"/>
  <c r="Q4289" l="1"/>
  <c r="N4289"/>
  <c r="H4290"/>
  <c r="L4290" s="1"/>
  <c r="I4290" l="1"/>
  <c r="G4291"/>
  <c r="J4291" s="1"/>
  <c r="Q4290" l="1"/>
  <c r="N4290"/>
  <c r="H4291"/>
  <c r="L4291" s="1"/>
  <c r="I4291" l="1"/>
  <c r="G4292"/>
  <c r="J4292" s="1"/>
  <c r="Q4291" l="1"/>
  <c r="N4291"/>
  <c r="H4292"/>
  <c r="L4292" s="1"/>
  <c r="I4292" l="1"/>
  <c r="G4293"/>
  <c r="J4293" s="1"/>
  <c r="Q4292" l="1"/>
  <c r="N4292"/>
  <c r="H4293"/>
  <c r="L4293" s="1"/>
  <c r="I4293" l="1"/>
  <c r="G4294"/>
  <c r="J4294" s="1"/>
  <c r="Q4293" l="1"/>
  <c r="N4293"/>
  <c r="H4294"/>
  <c r="L4294" s="1"/>
  <c r="G4295" l="1"/>
  <c r="J4295" s="1"/>
  <c r="I4294"/>
  <c r="Q4294" l="1"/>
  <c r="N4294"/>
  <c r="H4295"/>
  <c r="L4295" s="1"/>
  <c r="G4296" l="1"/>
  <c r="J4296" s="1"/>
  <c r="I4295"/>
  <c r="Q4295" l="1"/>
  <c r="N4295"/>
  <c r="H4296"/>
  <c r="L4296" s="1"/>
  <c r="I4296" l="1"/>
  <c r="G4297"/>
  <c r="J4297" s="1"/>
  <c r="Q4296" l="1"/>
  <c r="N4296"/>
  <c r="H4297"/>
  <c r="L4297" s="1"/>
  <c r="I4297" l="1"/>
  <c r="G4298"/>
  <c r="J4298" s="1"/>
  <c r="Q4297" l="1"/>
  <c r="R4297" s="1"/>
  <c r="S4297" s="1"/>
  <c r="N4297"/>
  <c r="O4297" s="1"/>
  <c r="P4297" s="1"/>
  <c r="H4298"/>
  <c r="L4298" s="1"/>
  <c r="I4298" l="1"/>
  <c r="G4299"/>
  <c r="J4299" s="1"/>
  <c r="Q4298" l="1"/>
  <c r="R4298" s="1"/>
  <c r="N4298"/>
  <c r="O4298" s="1"/>
  <c r="H4299"/>
  <c r="L4299" s="1"/>
  <c r="I4299" l="1"/>
  <c r="G4300"/>
  <c r="J4300" s="1"/>
  <c r="Q4299" l="1"/>
  <c r="N4299"/>
  <c r="H4300"/>
  <c r="L4300" s="1"/>
  <c r="I4300" l="1"/>
  <c r="G4301"/>
  <c r="J4301" s="1"/>
  <c r="Q4300" l="1"/>
  <c r="N4300"/>
  <c r="H4301"/>
  <c r="L4301" s="1"/>
  <c r="I4301" l="1"/>
  <c r="G4302"/>
  <c r="J4302" s="1"/>
  <c r="Q4301" l="1"/>
  <c r="R4301" s="1"/>
  <c r="N4301"/>
  <c r="O4301" s="1"/>
  <c r="H4302"/>
  <c r="L4302" s="1"/>
  <c r="I4302" l="1"/>
  <c r="G4303"/>
  <c r="J4303" s="1"/>
  <c r="Q4302" l="1"/>
  <c r="N4302"/>
  <c r="H4303"/>
  <c r="L4303" s="1"/>
  <c r="I4303" l="1"/>
  <c r="G4304"/>
  <c r="J4304" s="1"/>
  <c r="Q4303" l="1"/>
  <c r="N4303"/>
  <c r="H4304"/>
  <c r="L4304" s="1"/>
  <c r="I4304" l="1"/>
  <c r="G4305"/>
  <c r="J4305" s="1"/>
  <c r="Q4304" l="1"/>
  <c r="N4304"/>
  <c r="H4305"/>
  <c r="L4305" s="1"/>
  <c r="I4305" l="1"/>
  <c r="G4306"/>
  <c r="J4306" s="1"/>
  <c r="Q4305" l="1"/>
  <c r="N4305"/>
  <c r="H4306"/>
  <c r="L4306" s="1"/>
  <c r="I4306" l="1"/>
  <c r="G4307"/>
  <c r="J4307" s="1"/>
  <c r="Q4306" l="1"/>
  <c r="N4306"/>
  <c r="H4307"/>
  <c r="L4307" s="1"/>
  <c r="I4307" l="1"/>
  <c r="G4308"/>
  <c r="J4308" s="1"/>
  <c r="Q4307" l="1"/>
  <c r="N4307"/>
  <c r="H4308"/>
  <c r="L4308" s="1"/>
  <c r="I4308" l="1"/>
  <c r="G4309"/>
  <c r="J4309" s="1"/>
  <c r="Q4308" l="1"/>
  <c r="N4308"/>
  <c r="H4309"/>
  <c r="L4309" s="1"/>
  <c r="I4309" l="1"/>
  <c r="G4310"/>
  <c r="J4310" s="1"/>
  <c r="Q4309" l="1"/>
  <c r="N4309"/>
  <c r="H4310"/>
  <c r="L4310" s="1"/>
  <c r="I4310" l="1"/>
  <c r="G4311"/>
  <c r="J4311" s="1"/>
  <c r="Q4310" l="1"/>
  <c r="N4310"/>
  <c r="H4311"/>
  <c r="L4311" s="1"/>
  <c r="I4311" l="1"/>
  <c r="G4312"/>
  <c r="J4312" s="1"/>
  <c r="Q4311" l="1"/>
  <c r="N4311"/>
  <c r="H4312"/>
  <c r="L4312" s="1"/>
  <c r="I4312" l="1"/>
  <c r="G4313"/>
  <c r="J4313" s="1"/>
  <c r="Q4312" l="1"/>
  <c r="N4312"/>
  <c r="H4313"/>
  <c r="L4313" s="1"/>
  <c r="I4313" l="1"/>
  <c r="G4314"/>
  <c r="J4314" s="1"/>
  <c r="Q4313" l="1"/>
  <c r="N4313"/>
  <c r="H4314"/>
  <c r="L4314" s="1"/>
  <c r="I4314" l="1"/>
  <c r="G4315"/>
  <c r="J4315" s="1"/>
  <c r="Q4314" l="1"/>
  <c r="N4314"/>
  <c r="H4315"/>
  <c r="L4315" s="1"/>
  <c r="I4315" l="1"/>
  <c r="G4316"/>
  <c r="J4316" s="1"/>
  <c r="Q4315" l="1"/>
  <c r="N4315"/>
  <c r="H4316"/>
  <c r="L4316" s="1"/>
  <c r="I4316" l="1"/>
  <c r="G4317"/>
  <c r="J4317" s="1"/>
  <c r="Q4316" l="1"/>
  <c r="N4316"/>
  <c r="H4317"/>
  <c r="L4317" s="1"/>
  <c r="I4317" l="1"/>
  <c r="G4318"/>
  <c r="J4318" s="1"/>
  <c r="Q4317" l="1"/>
  <c r="N4317"/>
  <c r="H4318"/>
  <c r="L4318" s="1"/>
  <c r="I4318" l="1"/>
  <c r="G4319"/>
  <c r="J4319" s="1"/>
  <c r="Q4318" l="1"/>
  <c r="N4318"/>
  <c r="H4319"/>
  <c r="L4319" s="1"/>
  <c r="I4319" l="1"/>
  <c r="G4320"/>
  <c r="J4320" s="1"/>
  <c r="Q4319" l="1"/>
  <c r="N4319"/>
  <c r="H4320"/>
  <c r="L4320" s="1"/>
  <c r="I4320" l="1"/>
  <c r="G4321"/>
  <c r="J4321" s="1"/>
  <c r="Q4320" l="1"/>
  <c r="N4320"/>
  <c r="H4321"/>
  <c r="L4321" s="1"/>
  <c r="I4321" l="1"/>
  <c r="G4322"/>
  <c r="J4322" s="1"/>
  <c r="Q4321" l="1"/>
  <c r="N4321"/>
  <c r="H4322"/>
  <c r="L4322" s="1"/>
  <c r="I4322" l="1"/>
  <c r="G4323"/>
  <c r="J4323" s="1"/>
  <c r="Q4322" l="1"/>
  <c r="N4322"/>
  <c r="H4323"/>
  <c r="L4323" s="1"/>
  <c r="I4323" l="1"/>
  <c r="G4324"/>
  <c r="J4324" s="1"/>
  <c r="Q4323" l="1"/>
  <c r="N4323"/>
  <c r="H4324"/>
  <c r="L4324" s="1"/>
  <c r="I4324" l="1"/>
  <c r="G4325"/>
  <c r="J4325" s="1"/>
  <c r="Q4324" l="1"/>
  <c r="N4324"/>
  <c r="H4325"/>
  <c r="L4325" s="1"/>
  <c r="G4326" l="1"/>
  <c r="J4326" s="1"/>
  <c r="I4325"/>
  <c r="Q4325" l="1"/>
  <c r="N4325"/>
  <c r="H4326"/>
  <c r="L4326" s="1"/>
  <c r="G4327" l="1"/>
  <c r="J4327" s="1"/>
  <c r="I4326"/>
  <c r="Q4326" l="1"/>
  <c r="N4326"/>
  <c r="H4327"/>
  <c r="L4327" s="1"/>
  <c r="I4327" l="1"/>
  <c r="G4328"/>
  <c r="J4328" s="1"/>
  <c r="Q4327" l="1"/>
  <c r="N4327"/>
  <c r="H4328"/>
  <c r="L4328" s="1"/>
  <c r="I4328" l="1"/>
  <c r="G4329"/>
  <c r="J4329" s="1"/>
  <c r="Q4328" l="1"/>
  <c r="R4328" s="1"/>
  <c r="N4328"/>
  <c r="O4328" s="1"/>
  <c r="H4329"/>
  <c r="L4329" s="1"/>
  <c r="I4329" l="1"/>
  <c r="G4330"/>
  <c r="J4330" s="1"/>
  <c r="Q4329" l="1"/>
  <c r="R4329" s="1"/>
  <c r="S4329" s="1"/>
  <c r="N4329"/>
  <c r="O4329" s="1"/>
  <c r="P4329" s="1"/>
  <c r="H4330"/>
  <c r="L4330" s="1"/>
  <c r="I4330" l="1"/>
  <c r="G4331"/>
  <c r="J4331" s="1"/>
  <c r="Q4330" l="1"/>
  <c r="N4330"/>
  <c r="H4331"/>
  <c r="L4331" s="1"/>
  <c r="I4331" l="1"/>
  <c r="G4332"/>
  <c r="J4332" s="1"/>
  <c r="Q4331" l="1"/>
  <c r="N4331"/>
  <c r="H4332"/>
  <c r="L4332" s="1"/>
  <c r="I4332" l="1"/>
  <c r="G4333"/>
  <c r="J4333" s="1"/>
  <c r="Q4332" l="1"/>
  <c r="R4332" s="1"/>
  <c r="S4332" s="1"/>
  <c r="N4332"/>
  <c r="O4332" s="1"/>
  <c r="P4332" s="1"/>
  <c r="H4333"/>
  <c r="L4333" s="1"/>
  <c r="I4333" l="1"/>
  <c r="G4334"/>
  <c r="J4334" s="1"/>
  <c r="Q4333" l="1"/>
  <c r="N4333"/>
  <c r="H4334"/>
  <c r="L4334" s="1"/>
  <c r="I4334" l="1"/>
  <c r="G4335"/>
  <c r="J4335" s="1"/>
  <c r="Q4334" l="1"/>
  <c r="N4334"/>
  <c r="H4335"/>
  <c r="L4335" s="1"/>
  <c r="I4335" l="1"/>
  <c r="G4336"/>
  <c r="J4336" s="1"/>
  <c r="Q4335" l="1"/>
  <c r="N4335"/>
  <c r="H4336"/>
  <c r="L4336" s="1"/>
  <c r="I4336" l="1"/>
  <c r="G4337"/>
  <c r="J4337" s="1"/>
  <c r="Q4336" l="1"/>
  <c r="N4336"/>
  <c r="H4337"/>
  <c r="L4337" s="1"/>
  <c r="I4337" l="1"/>
  <c r="G4338"/>
  <c r="J4338" s="1"/>
  <c r="Q4337" l="1"/>
  <c r="N4337"/>
  <c r="H4338"/>
  <c r="L4338" s="1"/>
  <c r="I4338" l="1"/>
  <c r="G4339"/>
  <c r="J4339" s="1"/>
  <c r="Q4338" l="1"/>
  <c r="N4338"/>
  <c r="H4339"/>
  <c r="L4339" s="1"/>
  <c r="I4339" l="1"/>
  <c r="G4340"/>
  <c r="J4340" s="1"/>
  <c r="Q4339" l="1"/>
  <c r="N4339"/>
  <c r="H4340"/>
  <c r="L4340" s="1"/>
  <c r="I4340" l="1"/>
  <c r="G4341"/>
  <c r="J4341" s="1"/>
  <c r="Q4340" l="1"/>
  <c r="N4340"/>
  <c r="H4341"/>
  <c r="L4341" s="1"/>
  <c r="I4341" l="1"/>
  <c r="G4342"/>
  <c r="J4342" s="1"/>
  <c r="Q4341" l="1"/>
  <c r="N4341"/>
  <c r="H4342"/>
  <c r="L4342" s="1"/>
  <c r="I4342" l="1"/>
  <c r="G4343"/>
  <c r="J4343" s="1"/>
  <c r="Q4342" l="1"/>
  <c r="N4342"/>
  <c r="H4343"/>
  <c r="L4343" s="1"/>
  <c r="I4343" l="1"/>
  <c r="G4344"/>
  <c r="J4344" s="1"/>
  <c r="Q4343" l="1"/>
  <c r="N4343"/>
  <c r="H4344"/>
  <c r="L4344" s="1"/>
  <c r="I4344" l="1"/>
  <c r="G4345"/>
  <c r="J4345" s="1"/>
  <c r="Q4344" l="1"/>
  <c r="N4344"/>
  <c r="H4345"/>
  <c r="L4345" s="1"/>
  <c r="I4345" l="1"/>
  <c r="G4346"/>
  <c r="J4346" s="1"/>
  <c r="Q4345" l="1"/>
  <c r="N4345"/>
  <c r="H4346"/>
  <c r="L4346" s="1"/>
  <c r="I4346" l="1"/>
  <c r="G4347"/>
  <c r="J4347" s="1"/>
  <c r="Q4346" l="1"/>
  <c r="N4346"/>
  <c r="H4347"/>
  <c r="L4347" s="1"/>
  <c r="I4347" l="1"/>
  <c r="G4348"/>
  <c r="J4348" s="1"/>
  <c r="Q4347" l="1"/>
  <c r="N4347"/>
  <c r="H4348"/>
  <c r="L4348" s="1"/>
  <c r="I4348" l="1"/>
  <c r="G4349"/>
  <c r="J4349" s="1"/>
  <c r="Q4348" l="1"/>
  <c r="N4348"/>
  <c r="H4349"/>
  <c r="L4349" s="1"/>
  <c r="I4349" l="1"/>
  <c r="G4350"/>
  <c r="J4350" s="1"/>
  <c r="Q4349" l="1"/>
  <c r="N4349"/>
  <c r="H4350"/>
  <c r="L4350" s="1"/>
  <c r="I4350" l="1"/>
  <c r="G4351"/>
  <c r="J4351" s="1"/>
  <c r="Q4350" l="1"/>
  <c r="N4350"/>
  <c r="H4351"/>
  <c r="L4351" s="1"/>
  <c r="I4351" l="1"/>
  <c r="G4352"/>
  <c r="J4352" s="1"/>
  <c r="Q4351" l="1"/>
  <c r="N4351"/>
  <c r="H4352"/>
  <c r="L4352" s="1"/>
  <c r="I4352" l="1"/>
  <c r="G4353"/>
  <c r="J4353" s="1"/>
  <c r="Q4352" l="1"/>
  <c r="N4352"/>
  <c r="H4353"/>
  <c r="L4353" s="1"/>
  <c r="I4353" l="1"/>
  <c r="G4354"/>
  <c r="J4354" s="1"/>
  <c r="Q4353" l="1"/>
  <c r="N4353"/>
  <c r="H4354"/>
  <c r="L4354" s="1"/>
  <c r="I4354" l="1"/>
  <c r="G4355"/>
  <c r="J4355" s="1"/>
  <c r="Q4354" l="1"/>
  <c r="N4354"/>
  <c r="H4355"/>
  <c r="L4355" s="1"/>
  <c r="G4356" l="1"/>
  <c r="J4356" s="1"/>
  <c r="I4355"/>
  <c r="Q4355" l="1"/>
  <c r="N4355"/>
  <c r="H4356"/>
  <c r="L4356" s="1"/>
  <c r="G4357" l="1"/>
  <c r="J4357" s="1"/>
  <c r="I4356"/>
  <c r="Q4356" l="1"/>
  <c r="R4356" s="1"/>
  <c r="S4356" s="1"/>
  <c r="N4356"/>
  <c r="O4356" s="1"/>
  <c r="P4356" s="1"/>
  <c r="H4357"/>
  <c r="L4357" s="1"/>
  <c r="I4357" l="1"/>
  <c r="G4358"/>
  <c r="J4358" s="1"/>
  <c r="Q4357" l="1"/>
  <c r="R4357" s="1"/>
  <c r="N4357"/>
  <c r="O4357" s="1"/>
  <c r="H4358"/>
  <c r="L4358" s="1"/>
  <c r="I4358" l="1"/>
  <c r="G4359"/>
  <c r="J4359" s="1"/>
  <c r="Q4358" l="1"/>
  <c r="N4358"/>
  <c r="H4359"/>
  <c r="L4359" s="1"/>
  <c r="I4359" l="1"/>
  <c r="G4360"/>
  <c r="J4360" s="1"/>
  <c r="Q4359" l="1"/>
  <c r="N4359"/>
  <c r="H4360"/>
  <c r="L4360" s="1"/>
  <c r="I4360" l="1"/>
  <c r="G4361"/>
  <c r="J4361" s="1"/>
  <c r="Q4360" l="1"/>
  <c r="R4360" s="1"/>
  <c r="N4360"/>
  <c r="O4360" s="1"/>
  <c r="H4361"/>
  <c r="L4361" s="1"/>
  <c r="I4361" l="1"/>
  <c r="G4362"/>
  <c r="J4362" s="1"/>
  <c r="Q4361" l="1"/>
  <c r="N4361"/>
  <c r="H4362"/>
  <c r="L4362" s="1"/>
  <c r="I4362" l="1"/>
  <c r="G4363"/>
  <c r="J4363" s="1"/>
  <c r="Q4362" l="1"/>
  <c r="N4362"/>
  <c r="H4363"/>
  <c r="L4363" s="1"/>
  <c r="I4363" l="1"/>
  <c r="G4364"/>
  <c r="J4364" s="1"/>
  <c r="Q4363" l="1"/>
  <c r="N4363"/>
  <c r="H4364"/>
  <c r="L4364" s="1"/>
  <c r="I4364" l="1"/>
  <c r="G4365"/>
  <c r="J4365" s="1"/>
  <c r="Q4364" l="1"/>
  <c r="N4364"/>
  <c r="H4365"/>
  <c r="L4365" s="1"/>
  <c r="I4365" l="1"/>
  <c r="G4366"/>
  <c r="J4366" s="1"/>
  <c r="Q4365" l="1"/>
  <c r="N4365"/>
  <c r="H4366"/>
  <c r="L4366" s="1"/>
  <c r="I4366" l="1"/>
  <c r="G4367"/>
  <c r="J4367" s="1"/>
  <c r="Q4366" l="1"/>
  <c r="N4366"/>
  <c r="H4367"/>
  <c r="L4367" s="1"/>
  <c r="I4367" l="1"/>
  <c r="G4368"/>
  <c r="J4368" s="1"/>
  <c r="Q4367" l="1"/>
  <c r="N4367"/>
  <c r="H4368"/>
  <c r="L4368" s="1"/>
  <c r="I4368" l="1"/>
  <c r="G4369"/>
  <c r="J4369" s="1"/>
  <c r="Q4368" l="1"/>
  <c r="N4368"/>
  <c r="H4369"/>
  <c r="L4369" s="1"/>
  <c r="I4369" l="1"/>
  <c r="G4370"/>
  <c r="J4370" s="1"/>
  <c r="Q4369" l="1"/>
  <c r="N4369"/>
  <c r="H4370"/>
  <c r="L4370" s="1"/>
  <c r="I4370" l="1"/>
  <c r="G4371"/>
  <c r="J4371" s="1"/>
  <c r="Q4370" l="1"/>
  <c r="N4370"/>
  <c r="H4371"/>
  <c r="L4371" s="1"/>
  <c r="I4371" l="1"/>
  <c r="G4372"/>
  <c r="J4372" s="1"/>
  <c r="Q4371" l="1"/>
  <c r="N4371"/>
  <c r="H4372"/>
  <c r="L4372" s="1"/>
  <c r="I4372" l="1"/>
  <c r="G4373"/>
  <c r="J4373" s="1"/>
  <c r="Q4372" l="1"/>
  <c r="N4372"/>
  <c r="H4373"/>
  <c r="L4373" s="1"/>
  <c r="I4373" l="1"/>
  <c r="G4374"/>
  <c r="J4374" s="1"/>
  <c r="Q4373" l="1"/>
  <c r="N4373"/>
  <c r="H4374"/>
  <c r="L4374" s="1"/>
  <c r="I4374" l="1"/>
  <c r="G4375"/>
  <c r="J4375" s="1"/>
  <c r="Q4374" l="1"/>
  <c r="N4374"/>
  <c r="H4375"/>
  <c r="L4375" s="1"/>
  <c r="I4375" l="1"/>
  <c r="G4376"/>
  <c r="J4376" s="1"/>
  <c r="Q4375" l="1"/>
  <c r="N4375"/>
  <c r="H4376"/>
  <c r="L4376" s="1"/>
  <c r="I4376" l="1"/>
  <c r="G4377"/>
  <c r="J4377" s="1"/>
  <c r="Q4376" l="1"/>
  <c r="N4376"/>
  <c r="H4377"/>
  <c r="L4377" s="1"/>
  <c r="I4377" l="1"/>
  <c r="G4378"/>
  <c r="J4378" s="1"/>
  <c r="Q4377" l="1"/>
  <c r="N4377"/>
  <c r="H4378"/>
  <c r="L4378" s="1"/>
  <c r="I4378" l="1"/>
  <c r="G4379"/>
  <c r="J4379" s="1"/>
  <c r="Q4378" l="1"/>
  <c r="N4378"/>
  <c r="H4379"/>
  <c r="L4379" s="1"/>
  <c r="I4379" l="1"/>
  <c r="G4380"/>
  <c r="J4380" s="1"/>
  <c r="Q4379" l="1"/>
  <c r="N4379"/>
  <c r="H4380"/>
  <c r="L4380" s="1"/>
  <c r="I4380" l="1"/>
  <c r="G4381"/>
  <c r="J4381" s="1"/>
  <c r="Q4380" l="1"/>
  <c r="N4380"/>
  <c r="H4381"/>
  <c r="L4381" s="1"/>
  <c r="I4381" l="1"/>
  <c r="G4382"/>
  <c r="J4382" s="1"/>
  <c r="Q4381" l="1"/>
  <c r="N4381"/>
  <c r="H4382"/>
  <c r="L4382" s="1"/>
  <c r="I4382" l="1"/>
  <c r="G4383"/>
  <c r="J4383" s="1"/>
  <c r="Q4382" l="1"/>
  <c r="N4382"/>
  <c r="H4383"/>
  <c r="L4383" s="1"/>
  <c r="I4383" l="1"/>
  <c r="G4384"/>
  <c r="J4384" s="1"/>
  <c r="Q4383" l="1"/>
  <c r="N4383"/>
  <c r="H4384"/>
  <c r="L4384" s="1"/>
  <c r="I4384" l="1"/>
  <c r="G4385"/>
  <c r="J4385" s="1"/>
  <c r="Q4384" l="1"/>
  <c r="N4384"/>
  <c r="H4385"/>
  <c r="L4385" s="1"/>
  <c r="I4385" l="1"/>
  <c r="G4386"/>
  <c r="J4386" s="1"/>
  <c r="Q4385" l="1"/>
  <c r="N4385"/>
  <c r="H4386"/>
  <c r="L4386" s="1"/>
  <c r="G4387" l="1"/>
  <c r="J4387" s="1"/>
  <c r="I4386"/>
  <c r="Q4386" l="1"/>
  <c r="N4386"/>
  <c r="H4387"/>
  <c r="L4387" s="1"/>
  <c r="G4388" l="1"/>
  <c r="J4388" s="1"/>
  <c r="I4387"/>
  <c r="Q4387" l="1"/>
  <c r="R4387" s="1"/>
  <c r="S4387" s="1"/>
  <c r="N4387"/>
  <c r="O4387" s="1"/>
  <c r="P4387" s="1"/>
  <c r="H4388"/>
  <c r="L4388" s="1"/>
  <c r="I4388" l="1"/>
  <c r="G4389"/>
  <c r="J4389" s="1"/>
  <c r="Q4388" l="1"/>
  <c r="R4388" s="1"/>
  <c r="N4388"/>
  <c r="O4388" s="1"/>
  <c r="H4389"/>
  <c r="L4389" s="1"/>
  <c r="I4389" l="1"/>
  <c r="G4390"/>
  <c r="J4390" s="1"/>
  <c r="Q4389" l="1"/>
  <c r="N4389"/>
  <c r="H4390"/>
  <c r="L4390" s="1"/>
  <c r="I4390" l="1"/>
  <c r="G4391"/>
  <c r="J4391" s="1"/>
  <c r="Q4390" l="1"/>
  <c r="N4390"/>
  <c r="H4391"/>
  <c r="L4391" s="1"/>
  <c r="I4391" l="1"/>
  <c r="G4392"/>
  <c r="J4392" s="1"/>
  <c r="Q4391" l="1"/>
  <c r="R4391" s="1"/>
  <c r="N4391"/>
  <c r="O4391" s="1"/>
  <c r="H4392"/>
  <c r="L4392" s="1"/>
  <c r="I4392" l="1"/>
  <c r="G4393"/>
  <c r="J4393" s="1"/>
  <c r="Q4392" l="1"/>
  <c r="N4392"/>
  <c r="H4393"/>
  <c r="L4393" s="1"/>
  <c r="I4393" l="1"/>
  <c r="G4394"/>
  <c r="J4394" s="1"/>
  <c r="Q4393" l="1"/>
  <c r="N4393"/>
  <c r="H4394"/>
  <c r="L4394" s="1"/>
  <c r="I4394" l="1"/>
  <c r="G4395"/>
  <c r="J4395" s="1"/>
  <c r="Q4394" l="1"/>
  <c r="N4394"/>
  <c r="H4395"/>
  <c r="L4395" s="1"/>
  <c r="I4395" l="1"/>
  <c r="G4396"/>
  <c r="J4396" s="1"/>
  <c r="Q4395" l="1"/>
  <c r="N4395"/>
  <c r="H4396"/>
  <c r="L4396" s="1"/>
  <c r="I4396" l="1"/>
  <c r="G4397"/>
  <c r="J4397" s="1"/>
  <c r="Q4396" l="1"/>
  <c r="N4396"/>
  <c r="H4397"/>
  <c r="L4397" s="1"/>
  <c r="I4397" l="1"/>
  <c r="G4398"/>
  <c r="J4398" s="1"/>
  <c r="Q4397" l="1"/>
  <c r="N4397"/>
  <c r="H4398"/>
  <c r="L4398" s="1"/>
  <c r="I4398" l="1"/>
  <c r="G4399"/>
  <c r="J4399" s="1"/>
  <c r="Q4398" l="1"/>
  <c r="N4398"/>
  <c r="H4399"/>
  <c r="L4399" s="1"/>
  <c r="I4399" l="1"/>
  <c r="G4400"/>
  <c r="J4400" s="1"/>
  <c r="Q4399" l="1"/>
  <c r="N4399"/>
  <c r="H4400"/>
  <c r="L4400" s="1"/>
  <c r="I4400" l="1"/>
  <c r="G4401"/>
  <c r="J4401" s="1"/>
  <c r="Q4400" l="1"/>
  <c r="N4400"/>
  <c r="H4401"/>
  <c r="L4401" s="1"/>
  <c r="I4401" l="1"/>
  <c r="G4402"/>
  <c r="J4402" s="1"/>
  <c r="Q4401" l="1"/>
  <c r="N4401"/>
  <c r="H4402"/>
  <c r="L4402" s="1"/>
  <c r="I4402" l="1"/>
  <c r="G4403"/>
  <c r="J4403" s="1"/>
  <c r="Q4402" l="1"/>
  <c r="N4402"/>
  <c r="H4403"/>
  <c r="L4403" s="1"/>
  <c r="I4403" l="1"/>
  <c r="G4404"/>
  <c r="J4404" s="1"/>
  <c r="Q4403" l="1"/>
  <c r="N4403"/>
  <c r="H4404"/>
  <c r="L4404" s="1"/>
  <c r="I4404" l="1"/>
  <c r="G4405"/>
  <c r="J4405" s="1"/>
  <c r="Q4404" l="1"/>
  <c r="N4404"/>
  <c r="H4405"/>
  <c r="L4405" s="1"/>
  <c r="I4405" l="1"/>
  <c r="G4406"/>
  <c r="J4406" s="1"/>
  <c r="Q4405" l="1"/>
  <c r="N4405"/>
  <c r="H4406"/>
  <c r="L4406" s="1"/>
  <c r="I4406" l="1"/>
  <c r="G4407"/>
  <c r="J4407" s="1"/>
  <c r="Q4406" l="1"/>
  <c r="N4406"/>
  <c r="H4407"/>
  <c r="L4407" s="1"/>
  <c r="I4407" l="1"/>
  <c r="G4408"/>
  <c r="J4408" s="1"/>
  <c r="Q4407" l="1"/>
  <c r="N4407"/>
  <c r="H4408"/>
  <c r="L4408" s="1"/>
  <c r="I4408" l="1"/>
  <c r="G4409"/>
  <c r="J4409" s="1"/>
  <c r="Q4408" l="1"/>
  <c r="N4408"/>
  <c r="H4409"/>
  <c r="L4409" s="1"/>
  <c r="I4409" l="1"/>
  <c r="G4410"/>
  <c r="J4410" s="1"/>
  <c r="Q4409" l="1"/>
  <c r="N4409"/>
  <c r="H4410"/>
  <c r="L4410" s="1"/>
  <c r="I4410" l="1"/>
  <c r="G4411"/>
  <c r="J4411" s="1"/>
  <c r="Q4410" l="1"/>
  <c r="N4410"/>
  <c r="H4411"/>
  <c r="L4411" s="1"/>
  <c r="I4411" l="1"/>
  <c r="G4412"/>
  <c r="J4412" s="1"/>
  <c r="Q4411" l="1"/>
  <c r="N4411"/>
  <c r="H4412"/>
  <c r="L4412" s="1"/>
  <c r="I4412" l="1"/>
  <c r="G4413"/>
  <c r="J4413" s="1"/>
  <c r="Q4412" l="1"/>
  <c r="N4412"/>
  <c r="H4413"/>
  <c r="L4413" s="1"/>
  <c r="I4413" l="1"/>
  <c r="G4414"/>
  <c r="J4414" s="1"/>
  <c r="Q4413" l="1"/>
  <c r="N4413"/>
  <c r="H4414"/>
  <c r="L4414" s="1"/>
  <c r="I4414" l="1"/>
  <c r="G4415"/>
  <c r="J4415" s="1"/>
  <c r="Q4414" l="1"/>
  <c r="N4414"/>
  <c r="H4415"/>
  <c r="L4415" s="1"/>
  <c r="I4415" l="1"/>
  <c r="G4416"/>
  <c r="J4416" s="1"/>
  <c r="Q4415" l="1"/>
  <c r="N4415"/>
  <c r="H4416"/>
  <c r="L4416" s="1"/>
  <c r="G4417" l="1"/>
  <c r="J4417" s="1"/>
  <c r="I4416"/>
  <c r="Q4416" l="1"/>
  <c r="N4416"/>
  <c r="H4417"/>
  <c r="L4417" s="1"/>
  <c r="G4418" l="1"/>
  <c r="J4418" s="1"/>
  <c r="I4417"/>
  <c r="Q4417" l="1"/>
  <c r="R4417" s="1"/>
  <c r="N4417"/>
  <c r="O4417" s="1"/>
  <c r="H4418"/>
  <c r="L4418" s="1"/>
  <c r="I4418" l="1"/>
  <c r="G4419"/>
  <c r="J4419" s="1"/>
  <c r="Q4418" l="1"/>
  <c r="R4418" s="1"/>
  <c r="S4418" s="1"/>
  <c r="N4418"/>
  <c r="O4418" s="1"/>
  <c r="P4418" s="1"/>
  <c r="H4419"/>
  <c r="L4419" s="1"/>
  <c r="I4419" l="1"/>
  <c r="G4420"/>
  <c r="J4420" s="1"/>
  <c r="Q4419" l="1"/>
  <c r="N4419"/>
  <c r="H4420"/>
  <c r="L4420" s="1"/>
  <c r="I4420" l="1"/>
  <c r="G4421"/>
  <c r="J4421" s="1"/>
  <c r="Q4420" l="1"/>
  <c r="N4420"/>
  <c r="H4421"/>
  <c r="L4421" s="1"/>
  <c r="I4421" l="1"/>
  <c r="G4422"/>
  <c r="J4422" s="1"/>
  <c r="Q4421" l="1"/>
  <c r="R4421" s="1"/>
  <c r="S4421" s="1"/>
  <c r="N4421"/>
  <c r="O4421" s="1"/>
  <c r="P4421" s="1"/>
  <c r="H4422"/>
  <c r="L4422" s="1"/>
  <c r="I4422" l="1"/>
  <c r="G4423"/>
  <c r="J4423" s="1"/>
  <c r="Q4422" l="1"/>
  <c r="N4422"/>
  <c r="H4423"/>
  <c r="L4423" s="1"/>
  <c r="I4423" l="1"/>
  <c r="G4424"/>
  <c r="J4424" s="1"/>
  <c r="Q4423" l="1"/>
  <c r="N4423"/>
  <c r="H4424"/>
  <c r="L4424" s="1"/>
  <c r="I4424" l="1"/>
  <c r="G4425"/>
  <c r="J4425" s="1"/>
  <c r="Q4424" l="1"/>
  <c r="N4424"/>
  <c r="H4425"/>
  <c r="L4425" s="1"/>
  <c r="I4425" l="1"/>
  <c r="G4426"/>
  <c r="J4426" s="1"/>
  <c r="Q4425" l="1"/>
  <c r="N4425"/>
  <c r="H4426"/>
  <c r="L4426" s="1"/>
  <c r="I4426" l="1"/>
  <c r="G4427"/>
  <c r="J4427" s="1"/>
  <c r="Q4426" l="1"/>
  <c r="N4426"/>
  <c r="H4427"/>
  <c r="L4427" s="1"/>
  <c r="I4427" l="1"/>
  <c r="G4428"/>
  <c r="J4428" s="1"/>
  <c r="Q4427" l="1"/>
  <c r="N4427"/>
  <c r="H4428"/>
  <c r="L4428" s="1"/>
  <c r="I4428" l="1"/>
  <c r="G4429"/>
  <c r="J4429" s="1"/>
  <c r="Q4428" l="1"/>
  <c r="N4428"/>
  <c r="H4429"/>
  <c r="L4429" s="1"/>
  <c r="I4429" l="1"/>
  <c r="G4430"/>
  <c r="J4430" s="1"/>
  <c r="Q4429" l="1"/>
  <c r="N4429"/>
  <c r="H4430"/>
  <c r="L4430" s="1"/>
  <c r="I4430" l="1"/>
  <c r="G4431"/>
  <c r="J4431" s="1"/>
  <c r="Q4430" l="1"/>
  <c r="N4430"/>
  <c r="H4431"/>
  <c r="L4431" s="1"/>
  <c r="I4431" l="1"/>
  <c r="G4432"/>
  <c r="J4432" s="1"/>
  <c r="Q4431" l="1"/>
  <c r="N4431"/>
  <c r="H4432"/>
  <c r="L4432" s="1"/>
  <c r="I4432" l="1"/>
  <c r="G4433"/>
  <c r="J4433" s="1"/>
  <c r="Q4432" l="1"/>
  <c r="N4432"/>
  <c r="H4433"/>
  <c r="L4433" s="1"/>
  <c r="I4433" l="1"/>
  <c r="G4434"/>
  <c r="J4434" s="1"/>
  <c r="Q4433" l="1"/>
  <c r="N4433"/>
  <c r="H4434"/>
  <c r="L4434" s="1"/>
  <c r="I4434" l="1"/>
  <c r="G4435"/>
  <c r="J4435" s="1"/>
  <c r="Q4434" l="1"/>
  <c r="N4434"/>
  <c r="H4435"/>
  <c r="L4435" s="1"/>
  <c r="I4435" l="1"/>
  <c r="G4436"/>
  <c r="J4436" s="1"/>
  <c r="Q4435" l="1"/>
  <c r="N4435"/>
  <c r="H4436"/>
  <c r="L4436" s="1"/>
  <c r="I4436" l="1"/>
  <c r="G4437"/>
  <c r="J4437" s="1"/>
  <c r="Q4436" l="1"/>
  <c r="N4436"/>
  <c r="H4437"/>
  <c r="L4437" s="1"/>
  <c r="I4437" l="1"/>
  <c r="G4438"/>
  <c r="J4438" s="1"/>
  <c r="Q4437" l="1"/>
  <c r="N4437"/>
  <c r="H4438"/>
  <c r="L4438" s="1"/>
  <c r="I4438" l="1"/>
  <c r="G4439"/>
  <c r="J4439" s="1"/>
  <c r="Q4438" l="1"/>
  <c r="N4438"/>
  <c r="H4439"/>
  <c r="L4439" s="1"/>
  <c r="I4439" l="1"/>
  <c r="G4440"/>
  <c r="J4440" s="1"/>
  <c r="Q4439" l="1"/>
  <c r="N4439"/>
  <c r="H4440"/>
  <c r="L4440" s="1"/>
  <c r="I4440" l="1"/>
  <c r="G4441"/>
  <c r="J4441" s="1"/>
  <c r="Q4440" l="1"/>
  <c r="N4440"/>
  <c r="H4441"/>
  <c r="L4441" s="1"/>
  <c r="I4441" l="1"/>
  <c r="G4442"/>
  <c r="J4442" s="1"/>
  <c r="Q4441" l="1"/>
  <c r="N4441"/>
  <c r="H4442"/>
  <c r="L4442" s="1"/>
  <c r="I4442" l="1"/>
  <c r="G4443"/>
  <c r="J4443" s="1"/>
  <c r="Q4442" l="1"/>
  <c r="N4442"/>
  <c r="H4443"/>
  <c r="L4443" s="1"/>
  <c r="I4443" l="1"/>
  <c r="G4444"/>
  <c r="J4444" s="1"/>
  <c r="Q4443" l="1"/>
  <c r="N4443"/>
  <c r="H4444"/>
  <c r="L4444" s="1"/>
  <c r="I4444" l="1"/>
  <c r="G4445"/>
  <c r="J4445" s="1"/>
  <c r="Q4444" l="1"/>
  <c r="N4444"/>
  <c r="H4445"/>
  <c r="L4445" s="1"/>
  <c r="I4445" l="1"/>
  <c r="G4446"/>
  <c r="J4446" s="1"/>
  <c r="Q4445" l="1"/>
  <c r="N4445"/>
  <c r="H4446"/>
  <c r="L4446" s="1"/>
  <c r="I4446" l="1"/>
  <c r="G4447"/>
  <c r="J4447" s="1"/>
  <c r="Q4446" l="1"/>
  <c r="N4446"/>
  <c r="H4447"/>
  <c r="L4447" s="1"/>
  <c r="G4448" l="1"/>
  <c r="J4448" s="1"/>
  <c r="I4447"/>
  <c r="Q4447" l="1"/>
  <c r="N4447"/>
  <c r="H4448"/>
  <c r="L4448" s="1"/>
  <c r="G4449" l="1"/>
  <c r="J4449" s="1"/>
  <c r="I4448"/>
  <c r="Q4448" l="1"/>
  <c r="R4448" s="1"/>
  <c r="S4448" s="1"/>
  <c r="N4448"/>
  <c r="O4448" s="1"/>
  <c r="P4448" s="1"/>
  <c r="H4449"/>
  <c r="L4449" s="1"/>
  <c r="I4449" l="1"/>
  <c r="G4450"/>
  <c r="J4450" s="1"/>
  <c r="Q4449" l="1"/>
  <c r="R4449" s="1"/>
  <c r="N4449"/>
  <c r="O4449" s="1"/>
  <c r="H4450"/>
  <c r="L4450" s="1"/>
  <c r="I4450" l="1"/>
  <c r="G4451"/>
  <c r="J4451" s="1"/>
  <c r="Q4450" l="1"/>
  <c r="N4450"/>
  <c r="H4451"/>
  <c r="L4451" s="1"/>
  <c r="I4451" l="1"/>
  <c r="G4452"/>
  <c r="J4452" s="1"/>
  <c r="Q4451" l="1"/>
  <c r="N4451"/>
  <c r="H4452"/>
  <c r="L4452" s="1"/>
  <c r="I4452" l="1"/>
  <c r="G4453"/>
  <c r="J4453" s="1"/>
  <c r="Q4452" l="1"/>
  <c r="R4452" s="1"/>
  <c r="N4452"/>
  <c r="O4452" s="1"/>
  <c r="H4453"/>
  <c r="L4453" s="1"/>
  <c r="I4453" l="1"/>
  <c r="G4454"/>
  <c r="J4454" s="1"/>
  <c r="Q4453" l="1"/>
  <c r="N4453"/>
  <c r="H4454"/>
  <c r="L4454" s="1"/>
  <c r="I4454" l="1"/>
  <c r="G4455"/>
  <c r="J4455" s="1"/>
  <c r="Q4454" l="1"/>
  <c r="N4454"/>
  <c r="H4455"/>
  <c r="L4455" s="1"/>
  <c r="I4455" l="1"/>
  <c r="G4456"/>
  <c r="J4456" s="1"/>
  <c r="Q4455" l="1"/>
  <c r="N4455"/>
  <c r="H4456"/>
  <c r="L4456" s="1"/>
  <c r="I4456" l="1"/>
  <c r="G4457"/>
  <c r="J4457" s="1"/>
  <c r="Q4456" l="1"/>
  <c r="N4456"/>
  <c r="H4457"/>
  <c r="L4457" s="1"/>
  <c r="I4457" l="1"/>
  <c r="G4458"/>
  <c r="J4458" s="1"/>
  <c r="Q4457" l="1"/>
  <c r="N4457"/>
  <c r="H4458"/>
  <c r="L4458" s="1"/>
  <c r="I4458" l="1"/>
  <c r="G4459"/>
  <c r="J4459" s="1"/>
  <c r="Q4458" l="1"/>
  <c r="N4458"/>
  <c r="H4459"/>
  <c r="L4459" s="1"/>
  <c r="I4459" l="1"/>
  <c r="G4460"/>
  <c r="J4460" s="1"/>
  <c r="Q4459" l="1"/>
  <c r="N4459"/>
  <c r="H4460"/>
  <c r="L4460" s="1"/>
  <c r="I4460" l="1"/>
  <c r="G4461"/>
  <c r="J4461" s="1"/>
  <c r="Q4460" l="1"/>
  <c r="N4460"/>
  <c r="H4461"/>
  <c r="L4461" s="1"/>
  <c r="I4461" l="1"/>
  <c r="G4462"/>
  <c r="J4462" s="1"/>
  <c r="Q4461" l="1"/>
  <c r="N4461"/>
  <c r="H4462"/>
  <c r="L4462" s="1"/>
  <c r="I4462" l="1"/>
  <c r="G4463"/>
  <c r="J4463" s="1"/>
  <c r="Q4462" l="1"/>
  <c r="N4462"/>
  <c r="H4463"/>
  <c r="L4463" s="1"/>
  <c r="I4463" l="1"/>
  <c r="G4464"/>
  <c r="J4464" s="1"/>
  <c r="Q4463" l="1"/>
  <c r="N4463"/>
  <c r="H4464"/>
  <c r="L4464" s="1"/>
  <c r="I4464" l="1"/>
  <c r="G4465"/>
  <c r="J4465" s="1"/>
  <c r="Q4464" l="1"/>
  <c r="N4464"/>
  <c r="H4465"/>
  <c r="L4465" s="1"/>
  <c r="I4465" l="1"/>
  <c r="G4466"/>
  <c r="J4466" s="1"/>
  <c r="Q4465" l="1"/>
  <c r="N4465"/>
  <c r="H4466"/>
  <c r="L4466" s="1"/>
  <c r="I4466" l="1"/>
  <c r="G4467"/>
  <c r="J4467" s="1"/>
  <c r="Q4466" l="1"/>
  <c r="N4466"/>
  <c r="H4467"/>
  <c r="L4467" s="1"/>
  <c r="I4467" l="1"/>
  <c r="G4468"/>
  <c r="J4468" s="1"/>
  <c r="Q4467" l="1"/>
  <c r="N4467"/>
  <c r="H4468"/>
  <c r="L4468" s="1"/>
  <c r="I4468" l="1"/>
  <c r="G4469"/>
  <c r="J4469" s="1"/>
  <c r="Q4468" l="1"/>
  <c r="N4468"/>
  <c r="H4469"/>
  <c r="L4469" s="1"/>
  <c r="I4469" l="1"/>
  <c r="G4470"/>
  <c r="J4470" s="1"/>
  <c r="Q4469" l="1"/>
  <c r="N4469"/>
  <c r="H4470"/>
  <c r="L4470" s="1"/>
  <c r="I4470" l="1"/>
  <c r="G4471"/>
  <c r="J4471" s="1"/>
  <c r="Q4470" l="1"/>
  <c r="N4470"/>
  <c r="H4471"/>
  <c r="L4471" s="1"/>
  <c r="I4471" l="1"/>
  <c r="G4472"/>
  <c r="J4472" s="1"/>
  <c r="Q4471" l="1"/>
  <c r="N4471"/>
  <c r="H4472"/>
  <c r="L4472" s="1"/>
  <c r="I4472" l="1"/>
  <c r="G4473"/>
  <c r="J4473" s="1"/>
  <c r="Q4472" l="1"/>
  <c r="N4472"/>
  <c r="H4473"/>
  <c r="L4473" s="1"/>
  <c r="I4473" l="1"/>
  <c r="G4474"/>
  <c r="J4474" s="1"/>
  <c r="Q4473" l="1"/>
  <c r="N4473"/>
  <c r="H4474"/>
  <c r="L4474" s="1"/>
  <c r="I4474" l="1"/>
  <c r="G4475"/>
  <c r="J4475" s="1"/>
  <c r="Q4474" l="1"/>
  <c r="N4474"/>
  <c r="H4475"/>
  <c r="L4475" s="1"/>
  <c r="I4475" l="1"/>
  <c r="G4476"/>
  <c r="J4476" s="1"/>
  <c r="Q4475" l="1"/>
  <c r="N4475"/>
  <c r="H4476"/>
  <c r="L4476" s="1"/>
  <c r="I4476" l="1"/>
  <c r="G4477"/>
  <c r="J4477" s="1"/>
  <c r="Q4476" l="1"/>
  <c r="N4476"/>
  <c r="H4477"/>
  <c r="L4477" s="1"/>
  <c r="I4477" l="1"/>
  <c r="G4478"/>
  <c r="J4478" s="1"/>
  <c r="Q4477" l="1"/>
  <c r="N4477"/>
  <c r="H4478"/>
  <c r="L4478" s="1"/>
  <c r="G4479" l="1"/>
  <c r="J4479" s="1"/>
  <c r="I4478"/>
  <c r="Q4478" l="1"/>
  <c r="R4478" s="1"/>
  <c r="S4478" s="1"/>
  <c r="N4478"/>
  <c r="O4478" s="1"/>
  <c r="P4478" s="1"/>
  <c r="H4479"/>
  <c r="L4479" s="1"/>
  <c r="G4480" l="1"/>
  <c r="J4480" s="1"/>
  <c r="I4479"/>
  <c r="Q4479" l="1"/>
  <c r="R4479" s="1"/>
  <c r="N4479"/>
  <c r="O4479" s="1"/>
  <c r="H4480"/>
  <c r="L4480" s="1"/>
  <c r="I4480" l="1"/>
  <c r="G4481"/>
  <c r="J4481" s="1"/>
  <c r="Q4480" l="1"/>
  <c r="N4480"/>
  <c r="H4481"/>
  <c r="L4481" s="1"/>
  <c r="I4481" l="1"/>
  <c r="G4482"/>
  <c r="J4482" s="1"/>
  <c r="Q4481" l="1"/>
  <c r="N4481"/>
  <c r="H4482"/>
  <c r="L4482" s="1"/>
  <c r="I4482" l="1"/>
  <c r="G4483"/>
  <c r="J4483" s="1"/>
  <c r="Q4482" l="1"/>
  <c r="R4482" s="1"/>
  <c r="N4482"/>
  <c r="O4482" s="1"/>
  <c r="H4483"/>
  <c r="L4483" s="1"/>
  <c r="I4483" l="1"/>
  <c r="G4484"/>
  <c r="J4484" s="1"/>
  <c r="Q4483" l="1"/>
  <c r="N4483"/>
  <c r="H4484"/>
  <c r="L4484" s="1"/>
  <c r="I4484" l="1"/>
  <c r="G4485"/>
  <c r="J4485" s="1"/>
  <c r="Q4484" l="1"/>
  <c r="N4484"/>
  <c r="H4485"/>
  <c r="L4485" s="1"/>
  <c r="I4485" l="1"/>
  <c r="G4486"/>
  <c r="J4486" s="1"/>
  <c r="Q4485" l="1"/>
  <c r="N4485"/>
  <c r="H4486"/>
  <c r="L4486" s="1"/>
  <c r="I4486" l="1"/>
  <c r="G4487"/>
  <c r="J4487" s="1"/>
  <c r="Q4486" l="1"/>
  <c r="N4486"/>
  <c r="H4487"/>
  <c r="L4487" s="1"/>
  <c r="I4487" l="1"/>
  <c r="G4488"/>
  <c r="J4488" s="1"/>
  <c r="Q4487" l="1"/>
  <c r="N4487"/>
  <c r="H4488"/>
  <c r="L4488" s="1"/>
  <c r="I4488" l="1"/>
  <c r="G4489"/>
  <c r="J4489" s="1"/>
  <c r="Q4488" l="1"/>
  <c r="N4488"/>
  <c r="H4489"/>
  <c r="L4489" s="1"/>
  <c r="I4489" l="1"/>
  <c r="G4490"/>
  <c r="J4490" s="1"/>
  <c r="Q4489" l="1"/>
  <c r="N4489"/>
  <c r="H4490"/>
  <c r="L4490" s="1"/>
  <c r="I4490" l="1"/>
  <c r="G4491"/>
  <c r="J4491" s="1"/>
  <c r="Q4490" l="1"/>
  <c r="N4490"/>
  <c r="H4491"/>
  <c r="L4491" s="1"/>
  <c r="I4491" l="1"/>
  <c r="G4492"/>
  <c r="J4492" s="1"/>
  <c r="Q4491" l="1"/>
  <c r="N4491"/>
  <c r="H4492"/>
  <c r="L4492" s="1"/>
  <c r="I4492" l="1"/>
  <c r="G4493"/>
  <c r="J4493" s="1"/>
  <c r="Q4492" l="1"/>
  <c r="N4492"/>
  <c r="H4493"/>
  <c r="L4493" s="1"/>
  <c r="I4493" l="1"/>
  <c r="G4494"/>
  <c r="J4494" s="1"/>
  <c r="Q4493" l="1"/>
  <c r="N4493"/>
  <c r="H4494"/>
  <c r="L4494" s="1"/>
  <c r="I4494" l="1"/>
  <c r="G4495"/>
  <c r="J4495" s="1"/>
  <c r="Q4494" l="1"/>
  <c r="N4494"/>
  <c r="H4495"/>
  <c r="L4495" s="1"/>
  <c r="I4495" l="1"/>
  <c r="G4496"/>
  <c r="J4496" s="1"/>
  <c r="Q4495" l="1"/>
  <c r="N4495"/>
  <c r="H4496"/>
  <c r="L4496" s="1"/>
  <c r="I4496" l="1"/>
  <c r="G4497"/>
  <c r="J4497" s="1"/>
  <c r="Q4496" l="1"/>
  <c r="N4496"/>
  <c r="H4497"/>
  <c r="L4497" s="1"/>
  <c r="I4497" l="1"/>
  <c r="G4498"/>
  <c r="J4498" s="1"/>
  <c r="Q4497" l="1"/>
  <c r="N4497"/>
  <c r="H4498"/>
  <c r="L4498" s="1"/>
  <c r="I4498" l="1"/>
  <c r="G4499"/>
  <c r="J4499" s="1"/>
  <c r="Q4498" l="1"/>
  <c r="N4498"/>
  <c r="H4499"/>
  <c r="L4499" s="1"/>
  <c r="I4499" l="1"/>
  <c r="G4500"/>
  <c r="J4500" s="1"/>
  <c r="Q4499" l="1"/>
  <c r="N4499"/>
  <c r="H4500"/>
  <c r="L4500" s="1"/>
  <c r="I4500" l="1"/>
  <c r="G4501"/>
  <c r="J4501" s="1"/>
  <c r="Q4500" l="1"/>
  <c r="N4500"/>
  <c r="H4501"/>
  <c r="L4501" s="1"/>
  <c r="I4501" l="1"/>
  <c r="G4502"/>
  <c r="J4502" s="1"/>
  <c r="Q4501" l="1"/>
  <c r="N4501"/>
  <c r="H4502"/>
  <c r="L4502" s="1"/>
  <c r="I4502" l="1"/>
  <c r="G4503"/>
  <c r="J4503" s="1"/>
  <c r="Q4502" l="1"/>
  <c r="N4502"/>
  <c r="H4503"/>
  <c r="L4503" s="1"/>
  <c r="I4503" l="1"/>
  <c r="G4504"/>
  <c r="J4504" s="1"/>
  <c r="Q4503" l="1"/>
  <c r="N4503"/>
  <c r="H4504"/>
  <c r="L4504" s="1"/>
  <c r="I4504" l="1"/>
  <c r="G4505"/>
  <c r="J4505" s="1"/>
  <c r="Q4504" l="1"/>
  <c r="N4504"/>
  <c r="H4505"/>
  <c r="L4505" s="1"/>
  <c r="I4505" l="1"/>
  <c r="G4506"/>
  <c r="J4506" s="1"/>
  <c r="Q4505" l="1"/>
  <c r="N4505"/>
  <c r="H4506"/>
  <c r="L4506" s="1"/>
  <c r="I4506" l="1"/>
  <c r="G4507"/>
  <c r="J4507" s="1"/>
  <c r="Q4506" l="1"/>
  <c r="N4506"/>
  <c r="H4507"/>
  <c r="L4507" s="1"/>
  <c r="I4507" l="1"/>
  <c r="G4508"/>
  <c r="J4508" s="1"/>
  <c r="Q4507" l="1"/>
  <c r="N4507"/>
  <c r="H4508"/>
  <c r="L4508" s="1"/>
  <c r="G4509" l="1"/>
  <c r="J4509" s="1"/>
  <c r="I4508"/>
  <c r="Q4508" l="1"/>
  <c r="N4508"/>
  <c r="H4509"/>
  <c r="L4509" s="1"/>
  <c r="G4510" l="1"/>
  <c r="J4510" s="1"/>
  <c r="I4509"/>
  <c r="Q4509" l="1"/>
  <c r="R4509" s="1"/>
  <c r="N4509"/>
  <c r="O4509" s="1"/>
  <c r="H4510"/>
  <c r="L4510" s="1"/>
  <c r="I4510" l="1"/>
  <c r="G4511"/>
  <c r="J4511" s="1"/>
  <c r="Q4510" l="1"/>
  <c r="R4510" s="1"/>
  <c r="S4510" s="1"/>
  <c r="N4510"/>
  <c r="O4510" s="1"/>
  <c r="P4510" s="1"/>
  <c r="H4511"/>
  <c r="L4511" s="1"/>
  <c r="I4511" l="1"/>
  <c r="G4512"/>
  <c r="J4512" s="1"/>
  <c r="Q4511" l="1"/>
  <c r="N4511"/>
  <c r="H4512"/>
  <c r="L4512" s="1"/>
  <c r="I4512" l="1"/>
  <c r="G4513"/>
  <c r="J4513" s="1"/>
  <c r="Q4512" l="1"/>
  <c r="N4512"/>
  <c r="H4513"/>
  <c r="L4513" s="1"/>
  <c r="I4513" l="1"/>
  <c r="G4514"/>
  <c r="J4514" s="1"/>
  <c r="Q4513" l="1"/>
  <c r="R4513" s="1"/>
  <c r="S4513" s="1"/>
  <c r="N4513"/>
  <c r="O4513" s="1"/>
  <c r="P4513" s="1"/>
  <c r="H4514"/>
  <c r="L4514" s="1"/>
  <c r="I4514" l="1"/>
  <c r="G4515"/>
  <c r="J4515" s="1"/>
  <c r="Q4514" l="1"/>
  <c r="N4514"/>
  <c r="H4515"/>
  <c r="L4515" s="1"/>
  <c r="I4515" l="1"/>
  <c r="G4516"/>
  <c r="J4516" s="1"/>
  <c r="Q4515" l="1"/>
  <c r="N4515"/>
  <c r="H4516"/>
  <c r="L4516" s="1"/>
  <c r="I4516" l="1"/>
  <c r="G4517"/>
  <c r="J4517" s="1"/>
  <c r="Q4516" l="1"/>
  <c r="N4516"/>
  <c r="H4517"/>
  <c r="L4517" s="1"/>
  <c r="I4517" l="1"/>
  <c r="G4518"/>
  <c r="J4518" s="1"/>
  <c r="Q4517" l="1"/>
  <c r="N4517"/>
  <c r="H4518"/>
  <c r="L4518" s="1"/>
  <c r="I4518" l="1"/>
  <c r="G4519"/>
  <c r="J4519" s="1"/>
  <c r="Q4518" l="1"/>
  <c r="N4518"/>
  <c r="H4519"/>
  <c r="L4519" s="1"/>
  <c r="I4519" l="1"/>
  <c r="G4520"/>
  <c r="J4520" s="1"/>
  <c r="Q4519" l="1"/>
  <c r="N4519"/>
  <c r="H4520"/>
  <c r="L4520" s="1"/>
  <c r="I4520" l="1"/>
  <c r="G4521"/>
  <c r="J4521" s="1"/>
  <c r="Q4520" l="1"/>
  <c r="N4520"/>
  <c r="H4521"/>
  <c r="L4521" s="1"/>
  <c r="I4521" l="1"/>
  <c r="G4522"/>
  <c r="J4522" s="1"/>
  <c r="Q4521" l="1"/>
  <c r="N4521"/>
  <c r="H4522"/>
  <c r="L4522" s="1"/>
  <c r="I4522" l="1"/>
  <c r="G4523"/>
  <c r="J4523" s="1"/>
  <c r="Q4522" l="1"/>
  <c r="N4522"/>
  <c r="H4523"/>
  <c r="L4523" s="1"/>
  <c r="I4523" l="1"/>
  <c r="G4524"/>
  <c r="J4524" s="1"/>
  <c r="Q4523" l="1"/>
  <c r="N4523"/>
  <c r="H4524"/>
  <c r="L4524" s="1"/>
  <c r="I4524" l="1"/>
  <c r="G4525"/>
  <c r="J4525" s="1"/>
  <c r="Q4524" l="1"/>
  <c r="N4524"/>
  <c r="H4525"/>
  <c r="L4525" s="1"/>
  <c r="I4525" l="1"/>
  <c r="G4526"/>
  <c r="J4526" s="1"/>
  <c r="Q4525" l="1"/>
  <c r="N4525"/>
  <c r="H4526"/>
  <c r="L4526" s="1"/>
  <c r="I4526" l="1"/>
  <c r="G4527"/>
  <c r="J4527" s="1"/>
  <c r="Q4526" l="1"/>
  <c r="N4526"/>
  <c r="H4527"/>
  <c r="L4527" s="1"/>
  <c r="I4527" l="1"/>
  <c r="G4528"/>
  <c r="J4528" s="1"/>
  <c r="Q4527" l="1"/>
  <c r="N4527"/>
  <c r="H4528"/>
  <c r="L4528" s="1"/>
  <c r="I4528" l="1"/>
  <c r="G4529"/>
  <c r="J4529" s="1"/>
  <c r="Q4528" l="1"/>
  <c r="N4528"/>
  <c r="H4529"/>
  <c r="L4529" s="1"/>
  <c r="I4529" l="1"/>
  <c r="G4530"/>
  <c r="J4530" s="1"/>
  <c r="Q4529" l="1"/>
  <c r="N4529"/>
  <c r="H4530"/>
  <c r="L4530" s="1"/>
  <c r="I4530" l="1"/>
  <c r="G4531"/>
  <c r="J4531" s="1"/>
  <c r="Q4530" l="1"/>
  <c r="N4530"/>
  <c r="H4531"/>
  <c r="L4531" s="1"/>
  <c r="I4531" l="1"/>
  <c r="G4532"/>
  <c r="J4532" s="1"/>
  <c r="Q4531" l="1"/>
  <c r="N4531"/>
  <c r="H4532"/>
  <c r="L4532" s="1"/>
  <c r="I4532" l="1"/>
  <c r="G4533"/>
  <c r="J4533" s="1"/>
  <c r="Q4532" l="1"/>
  <c r="N4532"/>
  <c r="H4533"/>
  <c r="L4533" s="1"/>
  <c r="I4533" l="1"/>
  <c r="G4534"/>
  <c r="J4534" s="1"/>
  <c r="Q4533" l="1"/>
  <c r="N4533"/>
  <c r="H4534"/>
  <c r="L4534" s="1"/>
  <c r="I4534" l="1"/>
  <c r="G4535"/>
  <c r="J4535" s="1"/>
  <c r="Q4534" l="1"/>
  <c r="N4534"/>
  <c r="H4535"/>
  <c r="L4535" s="1"/>
  <c r="I4535" l="1"/>
  <c r="G4536"/>
  <c r="J4536" s="1"/>
  <c r="Q4535" l="1"/>
  <c r="N4535"/>
  <c r="H4536"/>
  <c r="L4536" s="1"/>
  <c r="I4536" l="1"/>
  <c r="G4537"/>
  <c r="J4537" s="1"/>
  <c r="Q4536" l="1"/>
  <c r="N4536"/>
  <c r="H4537"/>
  <c r="L4537" s="1"/>
  <c r="I4537" l="1"/>
  <c r="G4538"/>
  <c r="J4538" s="1"/>
  <c r="Q4537" l="1"/>
  <c r="N4537"/>
  <c r="H4538"/>
  <c r="L4538" s="1"/>
  <c r="I4538" l="1"/>
  <c r="G4539"/>
  <c r="J4539" s="1"/>
  <c r="Q4538" l="1"/>
  <c r="N4538"/>
  <c r="H4539"/>
  <c r="L4539" s="1"/>
  <c r="G4540" l="1"/>
  <c r="J4540" s="1"/>
  <c r="I4539"/>
  <c r="Q4539" l="1"/>
  <c r="N4539"/>
  <c r="H4540"/>
  <c r="L4540" s="1"/>
  <c r="G4541" l="1"/>
  <c r="J4541" s="1"/>
  <c r="I4540"/>
  <c r="Q4540" l="1"/>
  <c r="R4540" s="1"/>
  <c r="S4540" s="1"/>
  <c r="N4540"/>
  <c r="O4540" s="1"/>
  <c r="P4540" s="1"/>
  <c r="H4541"/>
  <c r="L4541" s="1"/>
  <c r="I4541" l="1"/>
  <c r="G4542"/>
  <c r="J4542" s="1"/>
  <c r="Q4541" l="1"/>
  <c r="R4541" s="1"/>
  <c r="N4541"/>
  <c r="O4541" s="1"/>
  <c r="H4542"/>
  <c r="L4542" s="1"/>
  <c r="I4542" l="1"/>
  <c r="G4543"/>
  <c r="J4543" s="1"/>
  <c r="Q4542" l="1"/>
  <c r="N4542"/>
  <c r="H4543"/>
  <c r="L4543" s="1"/>
  <c r="I4543" l="1"/>
  <c r="G4544"/>
  <c r="J4544" s="1"/>
  <c r="Q4543" l="1"/>
  <c r="N4543"/>
  <c r="H4544"/>
  <c r="L4544" s="1"/>
  <c r="I4544" l="1"/>
  <c r="G4545"/>
  <c r="J4545" s="1"/>
  <c r="Q4544" l="1"/>
  <c r="R4544" s="1"/>
  <c r="N4544"/>
  <c r="O4544" s="1"/>
  <c r="H4545"/>
  <c r="L4545" s="1"/>
  <c r="I4545" l="1"/>
  <c r="G4546"/>
  <c r="J4546" s="1"/>
  <c r="Q4545" l="1"/>
  <c r="N4545"/>
  <c r="H4546"/>
  <c r="L4546" s="1"/>
  <c r="I4546" l="1"/>
  <c r="G4547"/>
  <c r="J4547" s="1"/>
  <c r="Q4546" l="1"/>
  <c r="N4546"/>
  <c r="H4547"/>
  <c r="L4547" s="1"/>
  <c r="I4547" l="1"/>
  <c r="G4548"/>
  <c r="J4548" s="1"/>
  <c r="Q4547" l="1"/>
  <c r="N4547"/>
  <c r="H4548"/>
  <c r="L4548" s="1"/>
  <c r="I4548" l="1"/>
  <c r="G4549"/>
  <c r="J4549" s="1"/>
  <c r="Q4548" l="1"/>
  <c r="N4548"/>
  <c r="H4549"/>
  <c r="L4549" s="1"/>
  <c r="I4549" l="1"/>
  <c r="G4550"/>
  <c r="J4550" s="1"/>
  <c r="Q4549" l="1"/>
  <c r="N4549"/>
  <c r="H4550"/>
  <c r="L4550" s="1"/>
  <c r="I4550" l="1"/>
  <c r="G4551"/>
  <c r="J4551" s="1"/>
  <c r="Q4550" l="1"/>
  <c r="N4550"/>
  <c r="H4551"/>
  <c r="L4551" s="1"/>
  <c r="I4551" l="1"/>
  <c r="G4552"/>
  <c r="J4552" s="1"/>
  <c r="Q4551" l="1"/>
  <c r="N4551"/>
  <c r="H4552"/>
  <c r="L4552" s="1"/>
  <c r="I4552" l="1"/>
  <c r="G4553"/>
  <c r="J4553" s="1"/>
  <c r="Q4552" l="1"/>
  <c r="N4552"/>
  <c r="H4553"/>
  <c r="L4553" s="1"/>
  <c r="I4553" l="1"/>
  <c r="G4554"/>
  <c r="J4554" s="1"/>
  <c r="Q4553" l="1"/>
  <c r="N4553"/>
  <c r="H4554"/>
  <c r="L4554" s="1"/>
  <c r="I4554" l="1"/>
  <c r="G4555"/>
  <c r="J4555" s="1"/>
  <c r="Q4554" l="1"/>
  <c r="N4554"/>
  <c r="H4555"/>
  <c r="L4555" s="1"/>
  <c r="I4555" l="1"/>
  <c r="G4556"/>
  <c r="J4556" s="1"/>
  <c r="Q4555" l="1"/>
  <c r="N4555"/>
  <c r="H4556"/>
  <c r="L4556" s="1"/>
  <c r="I4556" l="1"/>
  <c r="G4557"/>
  <c r="J4557" s="1"/>
  <c r="Q4556" l="1"/>
  <c r="N4556"/>
  <c r="H4557"/>
  <c r="L4557" s="1"/>
  <c r="I4557" l="1"/>
  <c r="G4558"/>
  <c r="J4558" s="1"/>
  <c r="Q4557" l="1"/>
  <c r="N4557"/>
  <c r="H4558"/>
  <c r="L4558" s="1"/>
  <c r="I4558" l="1"/>
  <c r="G4559"/>
  <c r="J4559" s="1"/>
  <c r="Q4558" l="1"/>
  <c r="N4558"/>
  <c r="H4559"/>
  <c r="L4559" s="1"/>
  <c r="I4559" l="1"/>
  <c r="G4560"/>
  <c r="J4560" s="1"/>
  <c r="Q4559" l="1"/>
  <c r="N4559"/>
  <c r="H4560"/>
  <c r="L4560" s="1"/>
  <c r="I4560" l="1"/>
  <c r="G4561"/>
  <c r="J4561" s="1"/>
  <c r="Q4560" l="1"/>
  <c r="N4560"/>
  <c r="H4561"/>
  <c r="L4561" s="1"/>
  <c r="I4561" l="1"/>
  <c r="G4562"/>
  <c r="J4562" s="1"/>
  <c r="Q4561" l="1"/>
  <c r="N4561"/>
  <c r="H4562"/>
  <c r="L4562" s="1"/>
  <c r="I4562" l="1"/>
  <c r="G4563"/>
  <c r="J4563" s="1"/>
  <c r="Q4562" l="1"/>
  <c r="N4562"/>
  <c r="H4563"/>
  <c r="L4563" s="1"/>
  <c r="I4563" l="1"/>
  <c r="G4564"/>
  <c r="J4564" s="1"/>
  <c r="Q4563" l="1"/>
  <c r="N4563"/>
  <c r="H4564"/>
  <c r="L4564" s="1"/>
  <c r="I4564" l="1"/>
  <c r="G4565"/>
  <c r="J4565" s="1"/>
  <c r="Q4564" l="1"/>
  <c r="N4564"/>
  <c r="H4565"/>
  <c r="L4565" s="1"/>
  <c r="I4565" l="1"/>
  <c r="G4566"/>
  <c r="J4566" s="1"/>
  <c r="Q4565" l="1"/>
  <c r="N4565"/>
  <c r="H4566"/>
  <c r="L4566" s="1"/>
  <c r="I4566" l="1"/>
  <c r="G4567"/>
  <c r="J4567" s="1"/>
  <c r="Q4566" l="1"/>
  <c r="N4566"/>
  <c r="H4567"/>
  <c r="L4567" s="1"/>
  <c r="I4567" l="1"/>
  <c r="G4568"/>
  <c r="J4568" s="1"/>
  <c r="Q4567" l="1"/>
  <c r="N4567"/>
  <c r="H4568"/>
  <c r="L4568" s="1"/>
  <c r="I4568" l="1"/>
  <c r="G4569"/>
  <c r="J4569" s="1"/>
  <c r="Q4568" l="1"/>
  <c r="N4568"/>
  <c r="H4569"/>
  <c r="L4569" s="1"/>
  <c r="G4570" l="1"/>
  <c r="J4570" s="1"/>
  <c r="I4569"/>
  <c r="Q4569" l="1"/>
  <c r="N4569"/>
  <c r="H4570"/>
  <c r="L4570" s="1"/>
  <c r="G4571" l="1"/>
  <c r="J4571" s="1"/>
  <c r="I4570"/>
  <c r="Q4570" l="1"/>
  <c r="R4570" s="1"/>
  <c r="S4570" s="1"/>
  <c r="N4570"/>
  <c r="O4570" s="1"/>
  <c r="P4570" s="1"/>
  <c r="H4571"/>
  <c r="L4571" s="1"/>
  <c r="I4571" l="1"/>
  <c r="G4572"/>
  <c r="J4572" s="1"/>
  <c r="Q4571" l="1"/>
  <c r="R4571" s="1"/>
  <c r="N4571"/>
  <c r="O4571" s="1"/>
  <c r="H4572"/>
  <c r="L4572" s="1"/>
  <c r="I4572" l="1"/>
  <c r="G4573"/>
  <c r="J4573" s="1"/>
  <c r="Q4572" l="1"/>
  <c r="N4572"/>
  <c r="H4573"/>
  <c r="L4573" s="1"/>
  <c r="I4573" l="1"/>
  <c r="G4574"/>
  <c r="J4574" s="1"/>
  <c r="Q4573" l="1"/>
  <c r="N4573"/>
  <c r="H4574"/>
  <c r="L4574" s="1"/>
  <c r="I4574" l="1"/>
  <c r="G4575"/>
  <c r="J4575" s="1"/>
  <c r="Q4574" l="1"/>
  <c r="R4574" s="1"/>
  <c r="N4574"/>
  <c r="O4574" s="1"/>
  <c r="H4575"/>
  <c r="L4575" s="1"/>
  <c r="I4575" l="1"/>
  <c r="G4576"/>
  <c r="J4576" s="1"/>
  <c r="Q4575" l="1"/>
  <c r="N4575"/>
  <c r="H4576"/>
  <c r="L4576" s="1"/>
  <c r="I4576" l="1"/>
  <c r="G4577"/>
  <c r="J4577" s="1"/>
  <c r="Q4576" l="1"/>
  <c r="N4576"/>
  <c r="H4577"/>
  <c r="L4577" s="1"/>
  <c r="I4577" l="1"/>
  <c r="G4578"/>
  <c r="J4578" s="1"/>
  <c r="Q4577" l="1"/>
  <c r="N4577"/>
  <c r="H4578"/>
  <c r="L4578" s="1"/>
  <c r="I4578" l="1"/>
  <c r="G4579"/>
  <c r="J4579" s="1"/>
  <c r="Q4578" l="1"/>
  <c r="N4578"/>
  <c r="H4579"/>
  <c r="L4579" s="1"/>
  <c r="I4579" l="1"/>
  <c r="G4580"/>
  <c r="J4580" s="1"/>
  <c r="Q4579" l="1"/>
  <c r="N4579"/>
  <c r="H4580"/>
  <c r="L4580" s="1"/>
  <c r="I4580" l="1"/>
  <c r="G4581"/>
  <c r="J4581" s="1"/>
  <c r="Q4580" l="1"/>
  <c r="N4580"/>
  <c r="H4581"/>
  <c r="L4581" s="1"/>
  <c r="I4581" l="1"/>
  <c r="G4582"/>
  <c r="J4582" s="1"/>
  <c r="Q4581" l="1"/>
  <c r="N4581"/>
  <c r="H4582"/>
  <c r="L4582" s="1"/>
  <c r="I4582" l="1"/>
  <c r="G4583"/>
  <c r="J4583" s="1"/>
  <c r="Q4582" l="1"/>
  <c r="N4582"/>
  <c r="H4583"/>
  <c r="L4583" s="1"/>
  <c r="I4583" l="1"/>
  <c r="G4584"/>
  <c r="J4584" s="1"/>
  <c r="Q4583" l="1"/>
  <c r="N4583"/>
  <c r="H4584"/>
  <c r="L4584" s="1"/>
  <c r="I4584" l="1"/>
  <c r="G4585"/>
  <c r="J4585" s="1"/>
  <c r="Q4584" l="1"/>
  <c r="N4584"/>
  <c r="H4585"/>
  <c r="L4585" s="1"/>
  <c r="I4585" l="1"/>
  <c r="G4586"/>
  <c r="J4586" s="1"/>
  <c r="Q4585" l="1"/>
  <c r="N4585"/>
  <c r="H4586"/>
  <c r="L4586" s="1"/>
  <c r="I4586" l="1"/>
  <c r="G4587"/>
  <c r="J4587" s="1"/>
  <c r="Q4586" l="1"/>
  <c r="N4586"/>
  <c r="H4587"/>
  <c r="L4587" s="1"/>
  <c r="I4587" l="1"/>
  <c r="G4588"/>
  <c r="J4588" s="1"/>
  <c r="Q4587" l="1"/>
  <c r="N4587"/>
  <c r="H4588"/>
  <c r="L4588" s="1"/>
  <c r="I4588" l="1"/>
  <c r="G4589"/>
  <c r="J4589" s="1"/>
  <c r="Q4588" l="1"/>
  <c r="N4588"/>
  <c r="H4589"/>
  <c r="L4589" s="1"/>
  <c r="I4589" l="1"/>
  <c r="G4590"/>
  <c r="J4590" s="1"/>
  <c r="Q4589" l="1"/>
  <c r="N4589"/>
  <c r="H4590"/>
  <c r="L4590" s="1"/>
  <c r="I4590" l="1"/>
  <c r="G4591"/>
  <c r="J4591" s="1"/>
  <c r="Q4590" l="1"/>
  <c r="N4590"/>
  <c r="H4591"/>
  <c r="L4591" s="1"/>
  <c r="I4591" l="1"/>
  <c r="G4592"/>
  <c r="J4592" s="1"/>
  <c r="Q4591" l="1"/>
  <c r="N4591"/>
  <c r="H4592"/>
  <c r="L4592" s="1"/>
  <c r="I4592" l="1"/>
  <c r="G4593"/>
  <c r="J4593" s="1"/>
  <c r="Q4592" l="1"/>
  <c r="N4592"/>
  <c r="H4593"/>
  <c r="L4593" s="1"/>
  <c r="I4593" l="1"/>
  <c r="G4594"/>
  <c r="J4594" s="1"/>
  <c r="Q4593" l="1"/>
  <c r="N4593"/>
  <c r="H4594"/>
  <c r="L4594" s="1"/>
  <c r="I4594" l="1"/>
  <c r="G4595"/>
  <c r="J4595" s="1"/>
  <c r="Q4594" l="1"/>
  <c r="N4594"/>
  <c r="H4595"/>
  <c r="L4595" s="1"/>
  <c r="I4595" l="1"/>
  <c r="G4596"/>
  <c r="J4596" s="1"/>
  <c r="Q4595" l="1"/>
  <c r="N4595"/>
  <c r="H4596"/>
  <c r="L4596" s="1"/>
  <c r="I4596" l="1"/>
  <c r="G4597"/>
  <c r="J4597" s="1"/>
  <c r="Q4596" l="1"/>
  <c r="N4596"/>
  <c r="H4597"/>
  <c r="L4597" s="1"/>
  <c r="I4597" l="1"/>
  <c r="G4598"/>
  <c r="J4598" s="1"/>
  <c r="Q4597" l="1"/>
  <c r="N4597"/>
  <c r="H4598"/>
  <c r="L4598" s="1"/>
  <c r="I4598" l="1"/>
  <c r="G4599"/>
  <c r="J4599" s="1"/>
  <c r="Q4598" l="1"/>
  <c r="N4598"/>
  <c r="H4599"/>
  <c r="L4599" s="1"/>
  <c r="I4599" l="1"/>
  <c r="G4600"/>
  <c r="J4600" s="1"/>
  <c r="Q4599" l="1"/>
  <c r="N4599"/>
  <c r="H4600"/>
  <c r="L4600" s="1"/>
  <c r="G4601" l="1"/>
  <c r="J4601" s="1"/>
  <c r="I4600"/>
  <c r="Q4600" l="1"/>
  <c r="N4600"/>
  <c r="H4601"/>
  <c r="L4601" s="1"/>
  <c r="G4602" l="1"/>
  <c r="J4602" s="1"/>
  <c r="I4601"/>
  <c r="Q4601" l="1"/>
  <c r="R4601" s="1"/>
  <c r="N4601"/>
  <c r="O4601" s="1"/>
  <c r="H4602"/>
  <c r="L4602" s="1"/>
  <c r="I4602" l="1"/>
  <c r="G4603"/>
  <c r="J4603" s="1"/>
  <c r="Q4602" l="1"/>
  <c r="R4602" s="1"/>
  <c r="S4602" s="1"/>
  <c r="N4602"/>
  <c r="O4602" s="1"/>
  <c r="P4602" s="1"/>
  <c r="H4603"/>
  <c r="L4603" s="1"/>
  <c r="I4603" l="1"/>
  <c r="G4604"/>
  <c r="J4604" s="1"/>
  <c r="Q4603" l="1"/>
  <c r="N4603"/>
  <c r="H4604"/>
  <c r="L4604" s="1"/>
  <c r="I4604" l="1"/>
  <c r="G4605"/>
  <c r="J4605" s="1"/>
  <c r="Q4604" l="1"/>
  <c r="N4604"/>
  <c r="H4605"/>
  <c r="L4605" s="1"/>
  <c r="I4605" l="1"/>
  <c r="G4606"/>
  <c r="J4606" s="1"/>
  <c r="Q4605" l="1"/>
  <c r="R4605" s="1"/>
  <c r="S4605" s="1"/>
  <c r="N4605"/>
  <c r="O4605" s="1"/>
  <c r="P4605" s="1"/>
  <c r="H4606"/>
  <c r="L4606" s="1"/>
  <c r="I4606" l="1"/>
  <c r="G4607"/>
  <c r="J4607" s="1"/>
  <c r="Q4606" l="1"/>
  <c r="N4606"/>
  <c r="H4607"/>
  <c r="L4607" s="1"/>
  <c r="I4607" l="1"/>
  <c r="G4608"/>
  <c r="J4608" s="1"/>
  <c r="Q4607" l="1"/>
  <c r="N4607"/>
  <c r="H4608"/>
  <c r="L4608" s="1"/>
  <c r="I4608" l="1"/>
  <c r="G4609"/>
  <c r="J4609" s="1"/>
  <c r="Q4608" l="1"/>
  <c r="N4608"/>
  <c r="H4609"/>
  <c r="L4609" s="1"/>
  <c r="I4609" l="1"/>
  <c r="G4610"/>
  <c r="J4610" s="1"/>
  <c r="Q4609" l="1"/>
  <c r="N4609"/>
  <c r="H4610"/>
  <c r="L4610" s="1"/>
  <c r="I4610" l="1"/>
  <c r="G4611"/>
  <c r="J4611" s="1"/>
  <c r="Q4610" l="1"/>
  <c r="N4610"/>
  <c r="H4611"/>
  <c r="L4611" s="1"/>
  <c r="I4611" l="1"/>
  <c r="G4612"/>
  <c r="J4612" s="1"/>
  <c r="Q4611" l="1"/>
  <c r="N4611"/>
  <c r="H4612"/>
  <c r="L4612" s="1"/>
  <c r="I4612" l="1"/>
  <c r="G4613"/>
  <c r="J4613" s="1"/>
  <c r="Q4612" l="1"/>
  <c r="N4612"/>
  <c r="H4613"/>
  <c r="L4613" s="1"/>
  <c r="I4613" l="1"/>
  <c r="G4614"/>
  <c r="J4614" s="1"/>
  <c r="Q4613" l="1"/>
  <c r="N4613"/>
  <c r="H4614"/>
  <c r="L4614" s="1"/>
  <c r="I4614" l="1"/>
  <c r="G4615"/>
  <c r="J4615" s="1"/>
  <c r="Q4614" l="1"/>
  <c r="N4614"/>
  <c r="H4615"/>
  <c r="L4615" s="1"/>
  <c r="I4615" l="1"/>
  <c r="G4616"/>
  <c r="J4616" s="1"/>
  <c r="Q4615" l="1"/>
  <c r="N4615"/>
  <c r="H4616"/>
  <c r="L4616" s="1"/>
  <c r="I4616" l="1"/>
  <c r="G4617"/>
  <c r="J4617" s="1"/>
  <c r="Q4616" l="1"/>
  <c r="N4616"/>
  <c r="H4617"/>
  <c r="L4617" s="1"/>
  <c r="I4617" l="1"/>
  <c r="G4618"/>
  <c r="J4618" s="1"/>
  <c r="Q4617" l="1"/>
  <c r="N4617"/>
  <c r="H4618"/>
  <c r="L4618" s="1"/>
  <c r="I4618" l="1"/>
  <c r="G4619"/>
  <c r="J4619" s="1"/>
  <c r="Q4618" l="1"/>
  <c r="N4618"/>
  <c r="H4619"/>
  <c r="L4619" s="1"/>
  <c r="I4619" l="1"/>
  <c r="G4620"/>
  <c r="J4620" s="1"/>
  <c r="Q4619" l="1"/>
  <c r="N4619"/>
  <c r="H4620"/>
  <c r="L4620" s="1"/>
  <c r="I4620" l="1"/>
  <c r="G4621"/>
  <c r="J4621" s="1"/>
  <c r="Q4620" l="1"/>
  <c r="N4620"/>
  <c r="H4621"/>
  <c r="L4621" s="1"/>
  <c r="I4621" l="1"/>
  <c r="G4622"/>
  <c r="J4622" s="1"/>
  <c r="Q4621" l="1"/>
  <c r="N4621"/>
  <c r="H4622"/>
  <c r="L4622" s="1"/>
  <c r="I4622" l="1"/>
  <c r="G4623"/>
  <c r="J4623" s="1"/>
  <c r="Q4622" l="1"/>
  <c r="N4622"/>
  <c r="H4623"/>
  <c r="L4623" s="1"/>
  <c r="I4623" l="1"/>
  <c r="G4624"/>
  <c r="J4624" s="1"/>
  <c r="Q4623" l="1"/>
  <c r="N4623"/>
  <c r="H4624"/>
  <c r="L4624" s="1"/>
  <c r="I4624" l="1"/>
  <c r="G4625"/>
  <c r="J4625" s="1"/>
  <c r="Q4624" l="1"/>
  <c r="N4624"/>
  <c r="H4625"/>
  <c r="L4625" s="1"/>
  <c r="I4625" l="1"/>
  <c r="G4626"/>
  <c r="J4626" s="1"/>
  <c r="Q4625" l="1"/>
  <c r="N4625"/>
  <c r="H4626"/>
  <c r="L4626" s="1"/>
  <c r="I4626" l="1"/>
  <c r="G4627"/>
  <c r="J4627" s="1"/>
  <c r="Q4626" l="1"/>
  <c r="N4626"/>
  <c r="H4627"/>
  <c r="L4627" s="1"/>
  <c r="I4627" l="1"/>
  <c r="G4628"/>
  <c r="J4628" s="1"/>
  <c r="Q4627" l="1"/>
  <c r="N4627"/>
  <c r="H4628"/>
  <c r="L4628" s="1"/>
  <c r="I4628" l="1"/>
  <c r="G4629"/>
  <c r="J4629" s="1"/>
  <c r="Q4628" l="1"/>
  <c r="N4628"/>
  <c r="H4629"/>
  <c r="L4629" s="1"/>
  <c r="I4629" l="1"/>
  <c r="G4630"/>
  <c r="J4630" s="1"/>
  <c r="Q4629" l="1"/>
  <c r="N4629"/>
  <c r="H4630"/>
  <c r="L4630" s="1"/>
  <c r="I4630" l="1"/>
  <c r="G4631"/>
  <c r="J4631" s="1"/>
  <c r="Q4630" l="1"/>
  <c r="N4630"/>
  <c r="H4631"/>
  <c r="L4631" s="1"/>
  <c r="G4632" l="1"/>
  <c r="J4632" s="1"/>
  <c r="I4631"/>
  <c r="Q4631" l="1"/>
  <c r="R4631" s="1"/>
  <c r="S4631" s="1"/>
  <c r="N4631"/>
  <c r="O4631" s="1"/>
  <c r="P4631" s="1"/>
  <c r="H4632"/>
  <c r="L4632" s="1"/>
  <c r="G4633" l="1"/>
  <c r="J4633" s="1"/>
  <c r="I4632"/>
  <c r="Q4632" l="1"/>
  <c r="R4632" s="1"/>
  <c r="N4632"/>
  <c r="O4632" s="1"/>
  <c r="H4633"/>
  <c r="L4633" s="1"/>
  <c r="I4633" l="1"/>
  <c r="G4634"/>
  <c r="J4634" s="1"/>
  <c r="Q4633" l="1"/>
  <c r="N4633"/>
  <c r="H4634"/>
  <c r="L4634" s="1"/>
  <c r="I4634" l="1"/>
  <c r="G4635"/>
  <c r="J4635" s="1"/>
  <c r="Q4634" l="1"/>
  <c r="N4634"/>
  <c r="H4635"/>
  <c r="L4635" s="1"/>
  <c r="I4635" l="1"/>
  <c r="G4636"/>
  <c r="J4636" s="1"/>
  <c r="Q4635" l="1"/>
  <c r="R4635" s="1"/>
  <c r="N4635"/>
  <c r="O4635" s="1"/>
  <c r="H4636"/>
  <c r="L4636" s="1"/>
  <c r="I4636" l="1"/>
  <c r="G4637"/>
  <c r="J4637" s="1"/>
  <c r="Q4636" l="1"/>
  <c r="N4636"/>
  <c r="H4637"/>
  <c r="L4637" s="1"/>
  <c r="I4637" l="1"/>
  <c r="G4638"/>
  <c r="J4638" s="1"/>
  <c r="Q4637" l="1"/>
  <c r="N4637"/>
  <c r="H4638"/>
  <c r="L4638" s="1"/>
  <c r="I4638" l="1"/>
  <c r="G4639"/>
  <c r="J4639" s="1"/>
  <c r="Q4638" l="1"/>
  <c r="N4638"/>
  <c r="H4639"/>
  <c r="L4639" s="1"/>
  <c r="I4639" l="1"/>
  <c r="G4640"/>
  <c r="J4640" s="1"/>
  <c r="Q4639" l="1"/>
  <c r="N4639"/>
  <c r="H4640"/>
  <c r="L4640" s="1"/>
  <c r="I4640" l="1"/>
  <c r="G4641"/>
  <c r="J4641" s="1"/>
  <c r="Q4640" l="1"/>
  <c r="N4640"/>
  <c r="H4641"/>
  <c r="L4641" s="1"/>
  <c r="I4641" l="1"/>
  <c r="G4642"/>
  <c r="J4642" s="1"/>
  <c r="Q4641" l="1"/>
  <c r="N4641"/>
  <c r="H4642"/>
  <c r="L4642" s="1"/>
  <c r="I4642" l="1"/>
  <c r="G4643"/>
  <c r="J4643" s="1"/>
  <c r="Q4642" l="1"/>
  <c r="N4642"/>
  <c r="H4643"/>
  <c r="L4643" s="1"/>
  <c r="I4643" l="1"/>
  <c r="G4644"/>
  <c r="J4644" s="1"/>
  <c r="Q4643" l="1"/>
  <c r="N4643"/>
  <c r="H4644"/>
  <c r="L4644" s="1"/>
  <c r="I4644" l="1"/>
  <c r="G4645"/>
  <c r="J4645" s="1"/>
  <c r="Q4644" l="1"/>
  <c r="N4644"/>
  <c r="H4645"/>
  <c r="L4645" s="1"/>
  <c r="I4645" l="1"/>
  <c r="G4646"/>
  <c r="J4646" s="1"/>
  <c r="Q4645" l="1"/>
  <c r="N4645"/>
  <c r="H4646"/>
  <c r="L4646" s="1"/>
  <c r="I4646" l="1"/>
  <c r="G4647"/>
  <c r="J4647" s="1"/>
  <c r="Q4646" l="1"/>
  <c r="N4646"/>
  <c r="H4647"/>
  <c r="L4647" s="1"/>
  <c r="I4647" l="1"/>
  <c r="G4648"/>
  <c r="J4648" s="1"/>
  <c r="Q4647" l="1"/>
  <c r="N4647"/>
  <c r="H4648"/>
  <c r="L4648" s="1"/>
  <c r="I4648" l="1"/>
  <c r="G4649"/>
  <c r="J4649" s="1"/>
  <c r="Q4648" l="1"/>
  <c r="N4648"/>
  <c r="H4649"/>
  <c r="L4649" s="1"/>
  <c r="I4649" l="1"/>
  <c r="G4650"/>
  <c r="J4650" s="1"/>
  <c r="Q4649" l="1"/>
  <c r="N4649"/>
  <c r="H4650"/>
  <c r="L4650" s="1"/>
  <c r="I4650" l="1"/>
  <c r="G4651"/>
  <c r="J4651" s="1"/>
  <c r="Q4650" l="1"/>
  <c r="N4650"/>
  <c r="H4651"/>
  <c r="L4651" s="1"/>
  <c r="I4651" l="1"/>
  <c r="G4652"/>
  <c r="J4652" s="1"/>
  <c r="Q4651" l="1"/>
  <c r="N4651"/>
  <c r="H4652"/>
  <c r="L4652" s="1"/>
  <c r="I4652" l="1"/>
  <c r="G4653"/>
  <c r="J4653" s="1"/>
  <c r="Q4652" l="1"/>
  <c r="N4652"/>
  <c r="H4653"/>
  <c r="L4653" s="1"/>
  <c r="I4653" l="1"/>
  <c r="G4654"/>
  <c r="J4654" s="1"/>
  <c r="Q4653" l="1"/>
  <c r="N4653"/>
  <c r="H4654"/>
  <c r="L4654" s="1"/>
  <c r="I4654" l="1"/>
  <c r="G4655"/>
  <c r="J4655" s="1"/>
  <c r="Q4654" l="1"/>
  <c r="N4654"/>
  <c r="H4655"/>
  <c r="L4655" s="1"/>
  <c r="I4655" l="1"/>
  <c r="G4656"/>
  <c r="J4656" s="1"/>
  <c r="Q4655" l="1"/>
  <c r="N4655"/>
  <c r="H4656"/>
  <c r="L4656" s="1"/>
  <c r="I4656" l="1"/>
  <c r="G4657"/>
  <c r="J4657" s="1"/>
  <c r="Q4656" l="1"/>
  <c r="N4656"/>
  <c r="H4657"/>
  <c r="L4657" s="1"/>
  <c r="I4657" l="1"/>
  <c r="G4658"/>
  <c r="J4658" s="1"/>
  <c r="Q4657" l="1"/>
  <c r="N4657"/>
  <c r="H4658"/>
  <c r="L4658" s="1"/>
  <c r="I4658" l="1"/>
  <c r="G4659"/>
  <c r="J4659" s="1"/>
  <c r="Q4658" l="1"/>
  <c r="N4658"/>
  <c r="H4659"/>
  <c r="L4659" s="1"/>
  <c r="G4660" l="1"/>
  <c r="J4660" s="1"/>
  <c r="I4659"/>
  <c r="Q4659" l="1"/>
  <c r="N4659"/>
  <c r="H4660"/>
  <c r="L4660" s="1"/>
  <c r="G4661" l="1"/>
  <c r="J4661" s="1"/>
  <c r="I4660"/>
  <c r="Q4660" l="1"/>
  <c r="N4660"/>
  <c r="H4661"/>
  <c r="L4661" s="1"/>
  <c r="I4661" l="1"/>
  <c r="G4662"/>
  <c r="J4662" s="1"/>
  <c r="Q4661" l="1"/>
  <c r="N4661"/>
  <c r="H4662"/>
  <c r="L4662" s="1"/>
  <c r="I4662" l="1"/>
  <c r="G4663"/>
  <c r="J4663" s="1"/>
  <c r="Q4662" l="1"/>
  <c r="R4662" s="1"/>
  <c r="S4662" s="1"/>
  <c r="N4662"/>
  <c r="O4662" s="1"/>
  <c r="P4662" s="1"/>
  <c r="H4663"/>
  <c r="L4663" s="1"/>
  <c r="I4663" l="1"/>
  <c r="G4664"/>
  <c r="J4664" s="1"/>
  <c r="Q4663" l="1"/>
  <c r="R4663" s="1"/>
  <c r="N4663"/>
  <c r="O4663" s="1"/>
  <c r="H4664"/>
  <c r="L4664" s="1"/>
  <c r="I4664" l="1"/>
  <c r="G4665"/>
  <c r="J4665" s="1"/>
  <c r="Q4664" l="1"/>
  <c r="N4664"/>
  <c r="H4665"/>
  <c r="L4665" s="1"/>
  <c r="I4665" l="1"/>
  <c r="G4666"/>
  <c r="J4666" s="1"/>
  <c r="Q4665" l="1"/>
  <c r="N4665"/>
  <c r="H4666"/>
  <c r="L4666" s="1"/>
  <c r="I4666" l="1"/>
  <c r="G4667"/>
  <c r="J4667" s="1"/>
  <c r="Q4666" l="1"/>
  <c r="R4666" s="1"/>
  <c r="N4666"/>
  <c r="O4666" s="1"/>
  <c r="H4667"/>
  <c r="L4667" s="1"/>
  <c r="I4667" l="1"/>
  <c r="G4668"/>
  <c r="J4668" s="1"/>
  <c r="Q4667" l="1"/>
  <c r="N4667"/>
  <c r="H4668"/>
  <c r="L4668" s="1"/>
  <c r="I4668" l="1"/>
  <c r="G4669"/>
  <c r="J4669" s="1"/>
  <c r="Q4668" l="1"/>
  <c r="N4668"/>
  <c r="H4669"/>
  <c r="L4669" s="1"/>
  <c r="I4669" l="1"/>
  <c r="G4670"/>
  <c r="J4670" s="1"/>
  <c r="Q4669" l="1"/>
  <c r="N4669"/>
  <c r="H4670"/>
  <c r="L4670" s="1"/>
  <c r="I4670" l="1"/>
  <c r="G4671"/>
  <c r="J4671" s="1"/>
  <c r="Q4670" l="1"/>
  <c r="N4670"/>
  <c r="H4671"/>
  <c r="L4671" s="1"/>
  <c r="I4671" l="1"/>
  <c r="G4672"/>
  <c r="J4672" s="1"/>
  <c r="Q4671" l="1"/>
  <c r="N4671"/>
  <c r="H4672"/>
  <c r="L4672" s="1"/>
  <c r="I4672" l="1"/>
  <c r="G4673"/>
  <c r="J4673" s="1"/>
  <c r="Q4672" l="1"/>
  <c r="N4672"/>
  <c r="H4673"/>
  <c r="L4673" s="1"/>
  <c r="I4673" l="1"/>
  <c r="G4674"/>
  <c r="J4674" s="1"/>
  <c r="Q4673" l="1"/>
  <c r="N4673"/>
  <c r="H4674"/>
  <c r="L4674" s="1"/>
  <c r="I4674" l="1"/>
  <c r="G4675"/>
  <c r="J4675" s="1"/>
  <c r="Q4674" l="1"/>
  <c r="N4674"/>
  <c r="H4675"/>
  <c r="L4675" s="1"/>
  <c r="I4675" l="1"/>
  <c r="G4676"/>
  <c r="J4676" s="1"/>
  <c r="Q4675" l="1"/>
  <c r="N4675"/>
  <c r="H4676"/>
  <c r="L4676" s="1"/>
  <c r="I4676" l="1"/>
  <c r="G4677"/>
  <c r="J4677" s="1"/>
  <c r="Q4676" l="1"/>
  <c r="N4676"/>
  <c r="H4677"/>
  <c r="L4677" s="1"/>
  <c r="I4677" l="1"/>
  <c r="G4678"/>
  <c r="J4678" s="1"/>
  <c r="Q4677" l="1"/>
  <c r="N4677"/>
  <c r="H4678"/>
  <c r="L4678" s="1"/>
  <c r="I4678" l="1"/>
  <c r="G4679"/>
  <c r="J4679" s="1"/>
  <c r="Q4678" l="1"/>
  <c r="N4678"/>
  <c r="H4679"/>
  <c r="L4679" s="1"/>
  <c r="I4679" l="1"/>
  <c r="G4680"/>
  <c r="J4680" s="1"/>
  <c r="Q4679" l="1"/>
  <c r="N4679"/>
  <c r="H4680"/>
  <c r="L4680" s="1"/>
  <c r="I4680" l="1"/>
  <c r="G4681"/>
  <c r="J4681" s="1"/>
  <c r="Q4680" l="1"/>
  <c r="N4680"/>
  <c r="H4681"/>
  <c r="L4681" s="1"/>
  <c r="I4681" l="1"/>
  <c r="G4682"/>
  <c r="J4682" s="1"/>
  <c r="Q4681" l="1"/>
  <c r="N4681"/>
  <c r="H4682"/>
  <c r="L4682" s="1"/>
  <c r="I4682" l="1"/>
  <c r="G4683"/>
  <c r="J4683" s="1"/>
  <c r="Q4682" l="1"/>
  <c r="N4682"/>
  <c r="H4683"/>
  <c r="L4683" s="1"/>
  <c r="I4683" l="1"/>
  <c r="G4684"/>
  <c r="J4684" s="1"/>
  <c r="Q4683" l="1"/>
  <c r="N4683"/>
  <c r="H4684"/>
  <c r="L4684" s="1"/>
  <c r="I4684" l="1"/>
  <c r="G4685"/>
  <c r="J4685" s="1"/>
  <c r="Q4684" l="1"/>
  <c r="N4684"/>
  <c r="H4685"/>
  <c r="L4685" s="1"/>
  <c r="I4685" l="1"/>
  <c r="G4686"/>
  <c r="J4686" s="1"/>
  <c r="Q4685" l="1"/>
  <c r="N4685"/>
  <c r="H4686"/>
  <c r="L4686" s="1"/>
  <c r="I4686" l="1"/>
  <c r="G4687"/>
  <c r="J4687" s="1"/>
  <c r="Q4686" l="1"/>
  <c r="N4686"/>
  <c r="H4687"/>
  <c r="L4687" s="1"/>
  <c r="I4687" l="1"/>
  <c r="G4688"/>
  <c r="J4688" s="1"/>
  <c r="Q4687" l="1"/>
  <c r="N4687"/>
  <c r="H4688"/>
  <c r="L4688" s="1"/>
  <c r="I4688" l="1"/>
  <c r="G4689"/>
  <c r="J4689" s="1"/>
  <c r="Q4688" l="1"/>
  <c r="N4688"/>
  <c r="H4689"/>
  <c r="L4689" s="1"/>
  <c r="I4689" l="1"/>
  <c r="G4690"/>
  <c r="J4690" s="1"/>
  <c r="Q4689" l="1"/>
  <c r="N4689"/>
  <c r="H4690"/>
  <c r="L4690" s="1"/>
  <c r="G4691" l="1"/>
  <c r="J4691" s="1"/>
  <c r="I4690"/>
  <c r="Q4690" l="1"/>
  <c r="N4690"/>
  <c r="H4691"/>
  <c r="L4691" s="1"/>
  <c r="G4692" l="1"/>
  <c r="J4692" s="1"/>
  <c r="I4691"/>
  <c r="Q4691" l="1"/>
  <c r="N4691"/>
  <c r="H4692"/>
  <c r="L4692" s="1"/>
  <c r="I4692" l="1"/>
  <c r="G4693"/>
  <c r="J4693" s="1"/>
  <c r="Q4692" l="1"/>
  <c r="N4692"/>
  <c r="H4693"/>
  <c r="L4693" s="1"/>
  <c r="I4693" l="1"/>
  <c r="G4694"/>
  <c r="J4694" s="1"/>
  <c r="Q4693" l="1"/>
  <c r="R4693" s="1"/>
  <c r="N4693"/>
  <c r="O4693" s="1"/>
  <c r="H4694"/>
  <c r="L4694" s="1"/>
  <c r="I4694" l="1"/>
  <c r="G4695"/>
  <c r="J4695" s="1"/>
  <c r="Q4694" l="1"/>
  <c r="R4694" s="1"/>
  <c r="S4694" s="1"/>
  <c r="N4694"/>
  <c r="O4694" s="1"/>
  <c r="P4694" s="1"/>
  <c r="H4695"/>
  <c r="L4695" s="1"/>
  <c r="I4695" l="1"/>
  <c r="G4696"/>
  <c r="J4696" s="1"/>
  <c r="Q4695" l="1"/>
  <c r="N4695"/>
  <c r="H4696"/>
  <c r="L4696" s="1"/>
  <c r="I4696" l="1"/>
  <c r="G4697"/>
  <c r="J4697" s="1"/>
  <c r="Q4696" l="1"/>
  <c r="N4696"/>
  <c r="H4697"/>
  <c r="L4697" s="1"/>
  <c r="I4697" l="1"/>
  <c r="G4698"/>
  <c r="J4698" s="1"/>
  <c r="Q4697" l="1"/>
  <c r="R4697" s="1"/>
  <c r="S4697" s="1"/>
  <c r="N4697"/>
  <c r="O4697" s="1"/>
  <c r="P4697" s="1"/>
  <c r="H4698"/>
  <c r="L4698" s="1"/>
  <c r="I4698" l="1"/>
  <c r="G4699"/>
  <c r="J4699" s="1"/>
  <c r="Q4698" l="1"/>
  <c r="N4698"/>
  <c r="H4699"/>
  <c r="L4699" s="1"/>
  <c r="I4699" l="1"/>
  <c r="G4700"/>
  <c r="J4700" s="1"/>
  <c r="Q4699" l="1"/>
  <c r="N4699"/>
  <c r="H4700"/>
  <c r="L4700" s="1"/>
  <c r="I4700" l="1"/>
  <c r="G4701"/>
  <c r="J4701" s="1"/>
  <c r="Q4700" l="1"/>
  <c r="N4700"/>
  <c r="H4701"/>
  <c r="L4701" s="1"/>
  <c r="I4701" l="1"/>
  <c r="G4702"/>
  <c r="J4702" s="1"/>
  <c r="Q4701" l="1"/>
  <c r="N4701"/>
  <c r="H4702"/>
  <c r="L4702" s="1"/>
  <c r="I4702" l="1"/>
  <c r="G4703"/>
  <c r="J4703" s="1"/>
  <c r="Q4702" l="1"/>
  <c r="N4702"/>
  <c r="H4703"/>
  <c r="L4703" s="1"/>
  <c r="I4703" l="1"/>
  <c r="G4704"/>
  <c r="J4704" s="1"/>
  <c r="Q4703" l="1"/>
  <c r="N4703"/>
  <c r="H4704"/>
  <c r="L4704" s="1"/>
  <c r="I4704" l="1"/>
  <c r="G4705"/>
  <c r="J4705" s="1"/>
  <c r="Q4704" l="1"/>
  <c r="N4704"/>
  <c r="H4705"/>
  <c r="L4705" s="1"/>
  <c r="I4705" l="1"/>
  <c r="G4706"/>
  <c r="J4706" s="1"/>
  <c r="Q4705" l="1"/>
  <c r="N4705"/>
  <c r="H4706"/>
  <c r="L4706" s="1"/>
  <c r="I4706" l="1"/>
  <c r="G4707"/>
  <c r="J4707" s="1"/>
  <c r="Q4706" l="1"/>
  <c r="N4706"/>
  <c r="H4707"/>
  <c r="L4707" s="1"/>
  <c r="I4707" l="1"/>
  <c r="G4708"/>
  <c r="J4708" s="1"/>
  <c r="Q4707" l="1"/>
  <c r="N4707"/>
  <c r="H4708"/>
  <c r="L4708" s="1"/>
  <c r="I4708" l="1"/>
  <c r="G4709"/>
  <c r="J4709" s="1"/>
  <c r="Q4708" l="1"/>
  <c r="N4708"/>
  <c r="H4709"/>
  <c r="L4709" s="1"/>
  <c r="I4709" l="1"/>
  <c r="G4710"/>
  <c r="J4710" s="1"/>
  <c r="Q4709" l="1"/>
  <c r="N4709"/>
  <c r="H4710"/>
  <c r="L4710" s="1"/>
  <c r="I4710" l="1"/>
  <c r="G4711"/>
  <c r="J4711" s="1"/>
  <c r="Q4710" l="1"/>
  <c r="N4710"/>
  <c r="H4711"/>
  <c r="L4711" s="1"/>
  <c r="I4711" l="1"/>
  <c r="G4712"/>
  <c r="J4712" s="1"/>
  <c r="Q4711" l="1"/>
  <c r="N4711"/>
  <c r="H4712"/>
  <c r="L4712" s="1"/>
  <c r="I4712" l="1"/>
  <c r="G4713"/>
  <c r="J4713" s="1"/>
  <c r="Q4712" l="1"/>
  <c r="N4712"/>
  <c r="H4713"/>
  <c r="L4713" s="1"/>
  <c r="I4713" l="1"/>
  <c r="G4714"/>
  <c r="J4714" s="1"/>
  <c r="Q4713" l="1"/>
  <c r="N4713"/>
  <c r="H4714"/>
  <c r="L4714" s="1"/>
  <c r="I4714" l="1"/>
  <c r="G4715"/>
  <c r="J4715" s="1"/>
  <c r="Q4714" l="1"/>
  <c r="N4714"/>
  <c r="H4715"/>
  <c r="L4715" s="1"/>
  <c r="I4715" l="1"/>
  <c r="G4716"/>
  <c r="J4716" s="1"/>
  <c r="Q4715" l="1"/>
  <c r="N4715"/>
  <c r="H4716"/>
  <c r="L4716" s="1"/>
  <c r="I4716" l="1"/>
  <c r="G4717"/>
  <c r="J4717" s="1"/>
  <c r="Q4716" l="1"/>
  <c r="N4716"/>
  <c r="H4717"/>
  <c r="L4717" s="1"/>
  <c r="I4717" l="1"/>
  <c r="G4718"/>
  <c r="J4718" s="1"/>
  <c r="Q4717" l="1"/>
  <c r="N4717"/>
  <c r="H4718"/>
  <c r="L4718" s="1"/>
  <c r="I4718" l="1"/>
  <c r="G4719"/>
  <c r="J4719" s="1"/>
  <c r="Q4718" l="1"/>
  <c r="N4718"/>
  <c r="H4719"/>
  <c r="L4719" s="1"/>
  <c r="I4719" l="1"/>
  <c r="G4720"/>
  <c r="J4720" s="1"/>
  <c r="Q4719" l="1"/>
  <c r="N4719"/>
  <c r="H4720"/>
  <c r="L4720" s="1"/>
  <c r="G4721" l="1"/>
  <c r="J4721" s="1"/>
  <c r="I4720"/>
  <c r="Q4720" l="1"/>
  <c r="N4720"/>
  <c r="H4721"/>
  <c r="L4721" s="1"/>
  <c r="G4722" l="1"/>
  <c r="J4722" s="1"/>
  <c r="I4721"/>
  <c r="Q4721" l="1"/>
  <c r="R4721" s="1"/>
  <c r="S4721" s="1"/>
  <c r="N4721"/>
  <c r="O4721" s="1"/>
  <c r="P4721" s="1"/>
  <c r="H4722"/>
  <c r="L4722" s="1"/>
  <c r="I4722" l="1"/>
  <c r="G4723"/>
  <c r="J4723" s="1"/>
  <c r="Q4722" l="1"/>
  <c r="R4722" s="1"/>
  <c r="N4722"/>
  <c r="O4722" s="1"/>
  <c r="H4723"/>
  <c r="L4723" s="1"/>
  <c r="I4723" l="1"/>
  <c r="G4724"/>
  <c r="J4724" s="1"/>
  <c r="Q4723" l="1"/>
  <c r="N4723"/>
  <c r="H4724"/>
  <c r="L4724" s="1"/>
  <c r="I4724" l="1"/>
  <c r="G4725"/>
  <c r="J4725" s="1"/>
  <c r="Q4724" l="1"/>
  <c r="N4724"/>
  <c r="H4725"/>
  <c r="L4725" s="1"/>
  <c r="I4725" l="1"/>
  <c r="G4726"/>
  <c r="J4726" s="1"/>
  <c r="Q4725" l="1"/>
  <c r="R4725" s="1"/>
  <c r="N4725"/>
  <c r="O4725" s="1"/>
  <c r="H4726"/>
  <c r="L4726" s="1"/>
  <c r="I4726" l="1"/>
  <c r="G4727"/>
  <c r="J4727" s="1"/>
  <c r="Q4726" l="1"/>
  <c r="N4726"/>
  <c r="H4727"/>
  <c r="L4727" s="1"/>
  <c r="I4727" l="1"/>
  <c r="G4728"/>
  <c r="J4728" s="1"/>
  <c r="Q4727" l="1"/>
  <c r="N4727"/>
  <c r="H4728"/>
  <c r="L4728" s="1"/>
  <c r="I4728" l="1"/>
  <c r="G4729"/>
  <c r="J4729" s="1"/>
  <c r="Q4728" l="1"/>
  <c r="N4728"/>
  <c r="H4729"/>
  <c r="L4729" s="1"/>
  <c r="I4729" l="1"/>
  <c r="G4730"/>
  <c r="J4730" s="1"/>
  <c r="Q4729" l="1"/>
  <c r="N4729"/>
  <c r="H4730"/>
  <c r="L4730" s="1"/>
  <c r="I4730" l="1"/>
  <c r="G4731"/>
  <c r="J4731" s="1"/>
  <c r="Q4730" l="1"/>
  <c r="N4730"/>
  <c r="H4731"/>
  <c r="L4731" s="1"/>
  <c r="I4731" l="1"/>
  <c r="G4732"/>
  <c r="J4732" s="1"/>
  <c r="Q4731" l="1"/>
  <c r="N4731"/>
  <c r="H4732"/>
  <c r="L4732" s="1"/>
  <c r="I4732" l="1"/>
  <c r="G4733"/>
  <c r="J4733" s="1"/>
  <c r="Q4732" l="1"/>
  <c r="N4732"/>
  <c r="H4733"/>
  <c r="L4733" s="1"/>
  <c r="I4733" l="1"/>
  <c r="G4734"/>
  <c r="J4734" s="1"/>
  <c r="Q4733" l="1"/>
  <c r="N4733"/>
  <c r="H4734"/>
  <c r="L4734" s="1"/>
  <c r="I4734" l="1"/>
  <c r="G4735"/>
  <c r="J4735" s="1"/>
  <c r="Q4734" l="1"/>
  <c r="N4734"/>
  <c r="H4735"/>
  <c r="L4735" s="1"/>
  <c r="I4735" l="1"/>
  <c r="G4736"/>
  <c r="J4736" s="1"/>
  <c r="Q4735" l="1"/>
  <c r="N4735"/>
  <c r="H4736"/>
  <c r="L4736" s="1"/>
  <c r="I4736" l="1"/>
  <c r="G4737"/>
  <c r="J4737" s="1"/>
  <c r="Q4736" l="1"/>
  <c r="N4736"/>
  <c r="H4737"/>
  <c r="L4737" s="1"/>
  <c r="I4737" l="1"/>
  <c r="G4738"/>
  <c r="J4738" s="1"/>
  <c r="Q4737" l="1"/>
  <c r="N4737"/>
  <c r="H4738"/>
  <c r="L4738" s="1"/>
  <c r="I4738" l="1"/>
  <c r="G4739"/>
  <c r="J4739" s="1"/>
  <c r="Q4738" l="1"/>
  <c r="N4738"/>
  <c r="H4739"/>
  <c r="L4739" s="1"/>
  <c r="I4739" l="1"/>
  <c r="G4740"/>
  <c r="J4740" s="1"/>
  <c r="Q4739" l="1"/>
  <c r="N4739"/>
  <c r="H4740"/>
  <c r="L4740" s="1"/>
  <c r="I4740" l="1"/>
  <c r="G4741"/>
  <c r="J4741" s="1"/>
  <c r="Q4740" l="1"/>
  <c r="N4740"/>
  <c r="H4741"/>
  <c r="L4741" s="1"/>
  <c r="I4741" l="1"/>
  <c r="G4742"/>
  <c r="J4742" s="1"/>
  <c r="Q4741" l="1"/>
  <c r="N4741"/>
  <c r="H4742"/>
  <c r="L4742" s="1"/>
  <c r="I4742" l="1"/>
  <c r="G4743"/>
  <c r="J4743" s="1"/>
  <c r="Q4742" l="1"/>
  <c r="N4742"/>
  <c r="H4743"/>
  <c r="L4743" s="1"/>
  <c r="I4743" l="1"/>
  <c r="G4744"/>
  <c r="J4744" s="1"/>
  <c r="Q4743" l="1"/>
  <c r="N4743"/>
  <c r="H4744"/>
  <c r="L4744" s="1"/>
  <c r="I4744" l="1"/>
  <c r="G4745"/>
  <c r="J4745" s="1"/>
  <c r="Q4744" l="1"/>
  <c r="N4744"/>
  <c r="H4745"/>
  <c r="L4745" s="1"/>
  <c r="I4745" l="1"/>
  <c r="G4746"/>
  <c r="J4746" s="1"/>
  <c r="Q4745" l="1"/>
  <c r="N4745"/>
  <c r="H4746"/>
  <c r="L4746" s="1"/>
  <c r="I4746" l="1"/>
  <c r="G4747"/>
  <c r="J4747" s="1"/>
  <c r="Q4746" l="1"/>
  <c r="N4746"/>
  <c r="H4747"/>
  <c r="L4747" s="1"/>
  <c r="I4747" l="1"/>
  <c r="G4748"/>
  <c r="J4748" s="1"/>
  <c r="Q4747" l="1"/>
  <c r="N4747"/>
  <c r="H4748"/>
  <c r="L4748" s="1"/>
  <c r="I4748" l="1"/>
  <c r="G4749"/>
  <c r="J4749" s="1"/>
  <c r="Q4748" l="1"/>
  <c r="N4748"/>
  <c r="H4749"/>
  <c r="L4749" s="1"/>
  <c r="I4749" l="1"/>
  <c r="G4750"/>
  <c r="J4750" s="1"/>
  <c r="Q4749" l="1"/>
  <c r="N4749"/>
  <c r="H4750"/>
  <c r="L4750" s="1"/>
  <c r="I4750" l="1"/>
  <c r="G4751"/>
  <c r="J4751" s="1"/>
  <c r="Q4750" l="1"/>
  <c r="N4750"/>
  <c r="H4751"/>
  <c r="L4751" s="1"/>
  <c r="G4752" l="1"/>
  <c r="J4752" s="1"/>
  <c r="I4751"/>
  <c r="Q4751" l="1"/>
  <c r="N4751"/>
  <c r="H4752"/>
  <c r="L4752" s="1"/>
  <c r="G4753" l="1"/>
  <c r="J4753" s="1"/>
  <c r="I4752"/>
  <c r="Q4752" l="1"/>
  <c r="R4752" s="1"/>
  <c r="S4752" s="1"/>
  <c r="N4752"/>
  <c r="O4752" s="1"/>
  <c r="P4752" s="1"/>
  <c r="H4753"/>
  <c r="L4753" s="1"/>
  <c r="I4753" l="1"/>
  <c r="G4754"/>
  <c r="J4754" s="1"/>
  <c r="Q4753" l="1"/>
  <c r="R4753" s="1"/>
  <c r="N4753"/>
  <c r="O4753" s="1"/>
  <c r="H4754"/>
  <c r="L4754" s="1"/>
  <c r="I4754" l="1"/>
  <c r="G4755"/>
  <c r="J4755" s="1"/>
  <c r="Q4754" l="1"/>
  <c r="N4754"/>
  <c r="H4755"/>
  <c r="L4755" s="1"/>
  <c r="I4755" l="1"/>
  <c r="G4756"/>
  <c r="J4756" s="1"/>
  <c r="Q4755" l="1"/>
  <c r="N4755"/>
  <c r="H4756"/>
  <c r="L4756" s="1"/>
  <c r="I4756" l="1"/>
  <c r="G4757"/>
  <c r="J4757" s="1"/>
  <c r="Q4756" l="1"/>
  <c r="R4756" s="1"/>
  <c r="N4756"/>
  <c r="O4756" s="1"/>
  <c r="H4757"/>
  <c r="L4757" s="1"/>
  <c r="I4757" l="1"/>
  <c r="G4758"/>
  <c r="J4758" s="1"/>
  <c r="Q4757" l="1"/>
  <c r="N4757"/>
  <c r="H4758"/>
  <c r="L4758" s="1"/>
  <c r="I4758" l="1"/>
  <c r="G4759"/>
  <c r="J4759" s="1"/>
  <c r="Q4758" l="1"/>
  <c r="N4758"/>
  <c r="H4759"/>
  <c r="L4759" s="1"/>
  <c r="I4759" l="1"/>
  <c r="G4760"/>
  <c r="J4760" s="1"/>
  <c r="Q4759" l="1"/>
  <c r="N4759"/>
  <c r="H4760"/>
  <c r="L4760" s="1"/>
  <c r="I4760" l="1"/>
  <c r="G4761"/>
  <c r="J4761" s="1"/>
  <c r="Q4760" l="1"/>
  <c r="N4760"/>
  <c r="H4761"/>
  <c r="L4761" s="1"/>
  <c r="I4761" l="1"/>
  <c r="G4762"/>
  <c r="J4762" s="1"/>
  <c r="Q4761" l="1"/>
  <c r="N4761"/>
  <c r="H4762"/>
  <c r="L4762" s="1"/>
  <c r="I4762" l="1"/>
  <c r="G4763"/>
  <c r="J4763" s="1"/>
  <c r="Q4762" l="1"/>
  <c r="N4762"/>
  <c r="H4763"/>
  <c r="L4763" s="1"/>
  <c r="I4763" l="1"/>
  <c r="G4764"/>
  <c r="J4764" s="1"/>
  <c r="Q4763" l="1"/>
  <c r="N4763"/>
  <c r="H4764"/>
  <c r="L4764" s="1"/>
  <c r="I4764" l="1"/>
  <c r="G4765"/>
  <c r="J4765" s="1"/>
  <c r="Q4764" l="1"/>
  <c r="N4764"/>
  <c r="H4765"/>
  <c r="L4765" s="1"/>
  <c r="I4765" l="1"/>
  <c r="G4766"/>
  <c r="J4766" s="1"/>
  <c r="Q4765" l="1"/>
  <c r="N4765"/>
  <c r="H4766"/>
  <c r="L4766" s="1"/>
  <c r="I4766" l="1"/>
  <c r="G4767"/>
  <c r="J4767" s="1"/>
  <c r="Q4766" l="1"/>
  <c r="N4766"/>
  <c r="H4767"/>
  <c r="L4767" s="1"/>
  <c r="I4767" l="1"/>
  <c r="G4768"/>
  <c r="J4768" s="1"/>
  <c r="Q4767" l="1"/>
  <c r="N4767"/>
  <c r="H4768"/>
  <c r="L4768" s="1"/>
  <c r="I4768" l="1"/>
  <c r="G4769"/>
  <c r="J4769" s="1"/>
  <c r="Q4768" l="1"/>
  <c r="N4768"/>
  <c r="H4769"/>
  <c r="L4769" s="1"/>
  <c r="I4769" l="1"/>
  <c r="G4770"/>
  <c r="J4770" s="1"/>
  <c r="Q4769" l="1"/>
  <c r="N4769"/>
  <c r="H4770"/>
  <c r="L4770" s="1"/>
  <c r="I4770" l="1"/>
  <c r="G4771"/>
  <c r="J4771" s="1"/>
  <c r="Q4770" l="1"/>
  <c r="N4770"/>
  <c r="H4771"/>
  <c r="L4771" s="1"/>
  <c r="I4771" l="1"/>
  <c r="G4772"/>
  <c r="J4772" s="1"/>
  <c r="Q4771" l="1"/>
  <c r="N4771"/>
  <c r="H4772"/>
  <c r="L4772" s="1"/>
  <c r="I4772" l="1"/>
  <c r="G4773"/>
  <c r="J4773" s="1"/>
  <c r="Q4772" l="1"/>
  <c r="N4772"/>
  <c r="H4773"/>
  <c r="L4773" s="1"/>
  <c r="I4773" l="1"/>
  <c r="G4774"/>
  <c r="J4774" s="1"/>
  <c r="Q4773" l="1"/>
  <c r="N4773"/>
  <c r="H4774"/>
  <c r="L4774" s="1"/>
  <c r="I4774" l="1"/>
  <c r="G4775"/>
  <c r="J4775" s="1"/>
  <c r="Q4774" l="1"/>
  <c r="N4774"/>
  <c r="H4775"/>
  <c r="L4775" s="1"/>
  <c r="I4775" l="1"/>
  <c r="G4776"/>
  <c r="J4776" s="1"/>
  <c r="Q4775" l="1"/>
  <c r="N4775"/>
  <c r="H4776"/>
  <c r="L4776" s="1"/>
  <c r="I4776" l="1"/>
  <c r="G4777"/>
  <c r="J4777" s="1"/>
  <c r="Q4776" l="1"/>
  <c r="N4776"/>
  <c r="H4777"/>
  <c r="L4777" s="1"/>
  <c r="I4777" l="1"/>
  <c r="G4778"/>
  <c r="J4778" s="1"/>
  <c r="Q4777" l="1"/>
  <c r="N4777"/>
  <c r="H4778"/>
  <c r="L4778" s="1"/>
  <c r="I4778" l="1"/>
  <c r="G4779"/>
  <c r="J4779" s="1"/>
  <c r="Q4778" l="1"/>
  <c r="N4778"/>
  <c r="H4779"/>
  <c r="L4779" s="1"/>
  <c r="I4779" l="1"/>
  <c r="G4780"/>
  <c r="J4780" s="1"/>
  <c r="Q4779" l="1"/>
  <c r="N4779"/>
  <c r="H4780"/>
  <c r="L4780" s="1"/>
  <c r="I4780" l="1"/>
  <c r="G4781"/>
  <c r="J4781" s="1"/>
  <c r="Q4780" l="1"/>
  <c r="N4780"/>
  <c r="H4781"/>
  <c r="L4781" s="1"/>
  <c r="G4782" l="1"/>
  <c r="J4782" s="1"/>
  <c r="I4781"/>
  <c r="Q4781" l="1"/>
  <c r="N4781"/>
  <c r="H4782"/>
  <c r="L4782" s="1"/>
  <c r="G4783" l="1"/>
  <c r="J4783" s="1"/>
  <c r="I4782"/>
  <c r="Q4782" l="1"/>
  <c r="R4782" s="1"/>
  <c r="N4782"/>
  <c r="O4782" s="1"/>
  <c r="H4783"/>
  <c r="L4783" s="1"/>
  <c r="I4783" l="1"/>
  <c r="G4784"/>
  <c r="J4784" s="1"/>
  <c r="Q4783" l="1"/>
  <c r="R4783" s="1"/>
  <c r="S4783" s="1"/>
  <c r="N4783"/>
  <c r="O4783" s="1"/>
  <c r="P4783" s="1"/>
  <c r="H4784"/>
  <c r="L4784" s="1"/>
  <c r="I4784" l="1"/>
  <c r="G4785"/>
  <c r="J4785" s="1"/>
  <c r="Q4784" l="1"/>
  <c r="N4784"/>
  <c r="H4785"/>
  <c r="L4785" s="1"/>
  <c r="I4785" l="1"/>
  <c r="G4786"/>
  <c r="J4786" s="1"/>
  <c r="Q4785" l="1"/>
  <c r="N4785"/>
  <c r="H4786"/>
  <c r="L4786" s="1"/>
  <c r="I4786" l="1"/>
  <c r="G4787"/>
  <c r="J4787" s="1"/>
  <c r="Q4786" l="1"/>
  <c r="R4786" s="1"/>
  <c r="S4786" s="1"/>
  <c r="N4786"/>
  <c r="O4786" s="1"/>
  <c r="P4786" s="1"/>
  <c r="H4787"/>
  <c r="L4787" s="1"/>
  <c r="I4787" l="1"/>
  <c r="G4788"/>
  <c r="J4788" s="1"/>
  <c r="Q4787" l="1"/>
  <c r="N4787"/>
  <c r="H4788"/>
  <c r="L4788" s="1"/>
  <c r="I4788" l="1"/>
  <c r="G4789"/>
  <c r="J4789" s="1"/>
  <c r="Q4788" l="1"/>
  <c r="N4788"/>
  <c r="H4789"/>
  <c r="L4789" s="1"/>
  <c r="I4789" l="1"/>
  <c r="G4790"/>
  <c r="J4790" s="1"/>
  <c r="Q4789" l="1"/>
  <c r="N4789"/>
  <c r="H4790"/>
  <c r="L4790" s="1"/>
  <c r="I4790" l="1"/>
  <c r="G4791"/>
  <c r="J4791" s="1"/>
  <c r="Q4790" l="1"/>
  <c r="N4790"/>
  <c r="H4791"/>
  <c r="L4791" s="1"/>
  <c r="I4791" l="1"/>
  <c r="G4792"/>
  <c r="J4792" s="1"/>
  <c r="Q4791" l="1"/>
  <c r="N4791"/>
  <c r="H4792"/>
  <c r="L4792" s="1"/>
  <c r="I4792" l="1"/>
  <c r="G4793"/>
  <c r="J4793" s="1"/>
  <c r="Q4792" l="1"/>
  <c r="N4792"/>
  <c r="H4793"/>
  <c r="L4793" s="1"/>
  <c r="I4793" l="1"/>
  <c r="G4794"/>
  <c r="J4794" s="1"/>
  <c r="Q4793" l="1"/>
  <c r="N4793"/>
  <c r="H4794"/>
  <c r="L4794" s="1"/>
  <c r="I4794" l="1"/>
  <c r="G4795"/>
  <c r="J4795" s="1"/>
  <c r="Q4794" l="1"/>
  <c r="N4794"/>
  <c r="H4795"/>
  <c r="L4795" s="1"/>
  <c r="I4795" l="1"/>
  <c r="G4796"/>
  <c r="J4796" s="1"/>
  <c r="Q4795" l="1"/>
  <c r="N4795"/>
  <c r="H4796"/>
  <c r="L4796" s="1"/>
  <c r="I4796" l="1"/>
  <c r="G4797"/>
  <c r="J4797" s="1"/>
  <c r="Q4796" l="1"/>
  <c r="N4796"/>
  <c r="H4797"/>
  <c r="L4797" s="1"/>
  <c r="I4797" l="1"/>
  <c r="G4798"/>
  <c r="J4798" s="1"/>
  <c r="Q4797" l="1"/>
  <c r="N4797"/>
  <c r="H4798"/>
  <c r="L4798" s="1"/>
  <c r="I4798" l="1"/>
  <c r="G4799"/>
  <c r="J4799" s="1"/>
  <c r="Q4798" l="1"/>
  <c r="N4798"/>
  <c r="H4799"/>
  <c r="L4799" s="1"/>
  <c r="I4799" l="1"/>
  <c r="G4800"/>
  <c r="J4800" s="1"/>
  <c r="Q4799" l="1"/>
  <c r="N4799"/>
  <c r="H4800"/>
  <c r="L4800" s="1"/>
  <c r="I4800" l="1"/>
  <c r="G4801"/>
  <c r="J4801" s="1"/>
  <c r="Q4800" l="1"/>
  <c r="N4800"/>
  <c r="H4801"/>
  <c r="L4801" s="1"/>
  <c r="I4801" l="1"/>
  <c r="G4802"/>
  <c r="J4802" s="1"/>
  <c r="Q4801" l="1"/>
  <c r="N4801"/>
  <c r="H4802"/>
  <c r="L4802" s="1"/>
  <c r="I4802" l="1"/>
  <c r="G4803"/>
  <c r="J4803" s="1"/>
  <c r="Q4802" l="1"/>
  <c r="N4802"/>
  <c r="H4803"/>
  <c r="L4803" s="1"/>
  <c r="I4803" l="1"/>
  <c r="G4804"/>
  <c r="J4804" s="1"/>
  <c r="Q4803" l="1"/>
  <c r="N4803"/>
  <c r="H4804"/>
  <c r="L4804" s="1"/>
  <c r="I4804" l="1"/>
  <c r="G4805"/>
  <c r="J4805" s="1"/>
  <c r="Q4804" l="1"/>
  <c r="N4804"/>
  <c r="H4805"/>
  <c r="L4805" s="1"/>
  <c r="I4805" l="1"/>
  <c r="G4806"/>
  <c r="J4806" s="1"/>
  <c r="Q4805" l="1"/>
  <c r="N4805"/>
  <c r="H4806"/>
  <c r="L4806" s="1"/>
  <c r="I4806" l="1"/>
  <c r="G4807"/>
  <c r="J4807" s="1"/>
  <c r="Q4806" l="1"/>
  <c r="N4806"/>
  <c r="H4807"/>
  <c r="L4807" s="1"/>
  <c r="I4807" l="1"/>
  <c r="G4808"/>
  <c r="J4808" s="1"/>
  <c r="Q4807" l="1"/>
  <c r="N4807"/>
  <c r="H4808"/>
  <c r="L4808" s="1"/>
  <c r="I4808" l="1"/>
  <c r="G4809"/>
  <c r="J4809" s="1"/>
  <c r="Q4808" l="1"/>
  <c r="N4808"/>
  <c r="H4809"/>
  <c r="L4809" s="1"/>
  <c r="I4809" l="1"/>
  <c r="G4810"/>
  <c r="J4810" s="1"/>
  <c r="Q4809" l="1"/>
  <c r="N4809"/>
  <c r="H4810"/>
  <c r="L4810" s="1"/>
  <c r="I4810" l="1"/>
  <c r="G4811"/>
  <c r="J4811" s="1"/>
  <c r="Q4810" l="1"/>
  <c r="N4810"/>
  <c r="H4811"/>
  <c r="L4811" s="1"/>
  <c r="I4811" l="1"/>
  <c r="G4812"/>
  <c r="J4812" s="1"/>
  <c r="Q4811" l="1"/>
  <c r="N4811"/>
  <c r="H4812"/>
  <c r="L4812" s="1"/>
  <c r="G4813" l="1"/>
  <c r="J4813" s="1"/>
  <c r="I4812"/>
  <c r="Q4812" l="1"/>
  <c r="N4812"/>
  <c r="H4813"/>
  <c r="L4813" s="1"/>
  <c r="G4814" l="1"/>
  <c r="J4814" s="1"/>
  <c r="I4813"/>
  <c r="Q4813" l="1"/>
  <c r="R4813" s="1"/>
  <c r="S4813" s="1"/>
  <c r="N4813"/>
  <c r="O4813" s="1"/>
  <c r="P4813" s="1"/>
  <c r="H4814"/>
  <c r="L4814" s="1"/>
  <c r="I4814" l="1"/>
  <c r="G4815"/>
  <c r="J4815" s="1"/>
  <c r="Q4814" l="1"/>
  <c r="R4814" s="1"/>
  <c r="N4814"/>
  <c r="O4814" s="1"/>
  <c r="H4815"/>
  <c r="L4815" s="1"/>
  <c r="I4815" l="1"/>
  <c r="G4816"/>
  <c r="J4816" s="1"/>
  <c r="Q4815" l="1"/>
  <c r="N4815"/>
  <c r="H4816"/>
  <c r="L4816" s="1"/>
  <c r="I4816" l="1"/>
  <c r="G4817"/>
  <c r="J4817" s="1"/>
  <c r="Q4816" l="1"/>
  <c r="N4816"/>
  <c r="H4817"/>
  <c r="L4817" s="1"/>
  <c r="I4817" l="1"/>
  <c r="G4818"/>
  <c r="J4818" s="1"/>
  <c r="Q4817" l="1"/>
  <c r="R4817" s="1"/>
  <c r="N4817"/>
  <c r="O4817" s="1"/>
  <c r="H4818"/>
  <c r="L4818" s="1"/>
  <c r="I4818" l="1"/>
  <c r="G4819"/>
  <c r="J4819" s="1"/>
  <c r="Q4818" l="1"/>
  <c r="N4818"/>
  <c r="H4819"/>
  <c r="L4819" s="1"/>
  <c r="I4819" l="1"/>
  <c r="G4820"/>
  <c r="J4820" s="1"/>
  <c r="Q4819" l="1"/>
  <c r="N4819"/>
  <c r="H4820"/>
  <c r="L4820" s="1"/>
  <c r="I4820" l="1"/>
  <c r="G4821"/>
  <c r="J4821" s="1"/>
  <c r="Q4820" l="1"/>
  <c r="N4820"/>
  <c r="H4821"/>
  <c r="L4821" s="1"/>
  <c r="I4821" l="1"/>
  <c r="G4822"/>
  <c r="J4822" s="1"/>
  <c r="Q4821" l="1"/>
  <c r="N4821"/>
  <c r="H4822"/>
  <c r="L4822" s="1"/>
  <c r="I4822" l="1"/>
  <c r="G4823"/>
  <c r="J4823" s="1"/>
  <c r="Q4822" l="1"/>
  <c r="N4822"/>
  <c r="H4823"/>
  <c r="L4823" s="1"/>
  <c r="I4823" l="1"/>
  <c r="G4824"/>
  <c r="J4824" s="1"/>
  <c r="Q4823" l="1"/>
  <c r="N4823"/>
  <c r="H4824"/>
  <c r="L4824" s="1"/>
  <c r="I4824" l="1"/>
  <c r="G4825"/>
  <c r="J4825" s="1"/>
  <c r="Q4824" l="1"/>
  <c r="N4824"/>
  <c r="H4825"/>
  <c r="L4825" s="1"/>
  <c r="I4825" l="1"/>
  <c r="G4826"/>
  <c r="J4826" s="1"/>
  <c r="Q4825" l="1"/>
  <c r="N4825"/>
  <c r="H4826"/>
  <c r="L4826" s="1"/>
  <c r="I4826" l="1"/>
  <c r="G4827"/>
  <c r="J4827" s="1"/>
  <c r="Q4826" l="1"/>
  <c r="N4826"/>
  <c r="H4827"/>
  <c r="L4827" s="1"/>
  <c r="I4827" l="1"/>
  <c r="G4828"/>
  <c r="J4828" s="1"/>
  <c r="Q4827" l="1"/>
  <c r="N4827"/>
  <c r="H4828"/>
  <c r="L4828" s="1"/>
  <c r="I4828" l="1"/>
  <c r="G4829"/>
  <c r="J4829" s="1"/>
  <c r="Q4828" l="1"/>
  <c r="N4828"/>
  <c r="H4829"/>
  <c r="L4829" s="1"/>
  <c r="I4829" l="1"/>
  <c r="G4830"/>
  <c r="J4830" s="1"/>
  <c r="Q4829" l="1"/>
  <c r="N4829"/>
  <c r="H4830"/>
  <c r="L4830" s="1"/>
  <c r="I4830" l="1"/>
  <c r="G4831"/>
  <c r="J4831" s="1"/>
  <c r="Q4830" l="1"/>
  <c r="N4830"/>
  <c r="H4831"/>
  <c r="L4831" s="1"/>
  <c r="I4831" l="1"/>
  <c r="G4832"/>
  <c r="J4832" s="1"/>
  <c r="Q4831" l="1"/>
  <c r="N4831"/>
  <c r="H4832"/>
  <c r="L4832" s="1"/>
  <c r="I4832" l="1"/>
  <c r="G4833"/>
  <c r="J4833" s="1"/>
  <c r="Q4832" l="1"/>
  <c r="N4832"/>
  <c r="H4833"/>
  <c r="L4833" s="1"/>
  <c r="I4833" l="1"/>
  <c r="G4834"/>
  <c r="J4834" s="1"/>
  <c r="Q4833" l="1"/>
  <c r="N4833"/>
  <c r="H4834"/>
  <c r="L4834" s="1"/>
  <c r="I4834" l="1"/>
  <c r="G4835"/>
  <c r="J4835" s="1"/>
  <c r="Q4834" l="1"/>
  <c r="N4834"/>
  <c r="H4835"/>
  <c r="L4835" s="1"/>
  <c r="I4835" l="1"/>
  <c r="G4836"/>
  <c r="J4836" s="1"/>
  <c r="Q4835" l="1"/>
  <c r="N4835"/>
  <c r="H4836"/>
  <c r="L4836" s="1"/>
  <c r="I4836" l="1"/>
  <c r="G4837"/>
  <c r="J4837" s="1"/>
  <c r="Q4836" l="1"/>
  <c r="N4836"/>
  <c r="H4837"/>
  <c r="L4837" s="1"/>
  <c r="I4837" l="1"/>
  <c r="G4838"/>
  <c r="J4838" s="1"/>
  <c r="Q4837" l="1"/>
  <c r="N4837"/>
  <c r="H4838"/>
  <c r="L4838" s="1"/>
  <c r="I4838" l="1"/>
  <c r="G4839"/>
  <c r="J4839" s="1"/>
  <c r="Q4838" l="1"/>
  <c r="N4838"/>
  <c r="H4839"/>
  <c r="L4839" s="1"/>
  <c r="I4839" l="1"/>
  <c r="G4840"/>
  <c r="J4840" s="1"/>
  <c r="Q4839" l="1"/>
  <c r="N4839"/>
  <c r="H4840"/>
  <c r="L4840" s="1"/>
  <c r="I4840" l="1"/>
  <c r="G4841"/>
  <c r="J4841" s="1"/>
  <c r="Q4840" l="1"/>
  <c r="N4840"/>
  <c r="H4841"/>
  <c r="L4841" s="1"/>
  <c r="I4841" l="1"/>
  <c r="G4842"/>
  <c r="J4842" s="1"/>
  <c r="Q4841" l="1"/>
  <c r="N4841"/>
  <c r="H4842"/>
  <c r="L4842" s="1"/>
  <c r="I4842" l="1"/>
  <c r="G4843"/>
  <c r="J4843" s="1"/>
  <c r="Q4842" l="1"/>
  <c r="N4842"/>
  <c r="H4843"/>
  <c r="L4843" s="1"/>
  <c r="G4844" l="1"/>
  <c r="J4844" s="1"/>
  <c r="I4843"/>
  <c r="Q4843" l="1"/>
  <c r="R4843" s="1"/>
  <c r="S4843" s="1"/>
  <c r="N4843"/>
  <c r="O4843" s="1"/>
  <c r="P4843" s="1"/>
  <c r="H4844"/>
  <c r="L4844" s="1"/>
  <c r="G4845" l="1"/>
  <c r="J4845" s="1"/>
  <c r="I4844"/>
  <c r="Q4844" l="1"/>
  <c r="R4844" s="1"/>
  <c r="N4844"/>
  <c r="O4844" s="1"/>
  <c r="H4845"/>
  <c r="L4845" s="1"/>
  <c r="I4845" l="1"/>
  <c r="G4846"/>
  <c r="J4846" s="1"/>
  <c r="Q4845" l="1"/>
  <c r="N4845"/>
  <c r="H4846"/>
  <c r="L4846" s="1"/>
  <c r="I4846" l="1"/>
  <c r="G4847"/>
  <c r="J4847" s="1"/>
  <c r="Q4846" l="1"/>
  <c r="N4846"/>
  <c r="H4847"/>
  <c r="L4847" s="1"/>
  <c r="I4847" l="1"/>
  <c r="G4848"/>
  <c r="J4848" s="1"/>
  <c r="Q4847" l="1"/>
  <c r="R4847" s="1"/>
  <c r="N4847"/>
  <c r="O4847" s="1"/>
  <c r="H4848"/>
  <c r="L4848" s="1"/>
  <c r="I4848" l="1"/>
  <c r="G4849"/>
  <c r="J4849" s="1"/>
  <c r="Q4848" l="1"/>
  <c r="N4848"/>
  <c r="H4849"/>
  <c r="L4849" s="1"/>
  <c r="I4849" l="1"/>
  <c r="G4850"/>
  <c r="J4850" s="1"/>
  <c r="Q4849" l="1"/>
  <c r="N4849"/>
  <c r="H4850"/>
  <c r="L4850" s="1"/>
  <c r="I4850" l="1"/>
  <c r="G4851"/>
  <c r="J4851" s="1"/>
  <c r="Q4850" l="1"/>
  <c r="N4850"/>
  <c r="H4851"/>
  <c r="L4851" s="1"/>
  <c r="I4851" l="1"/>
  <c r="G4852"/>
  <c r="J4852" s="1"/>
  <c r="Q4851" l="1"/>
  <c r="N4851"/>
  <c r="H4852"/>
  <c r="L4852" s="1"/>
  <c r="I4852" l="1"/>
  <c r="G4853"/>
  <c r="J4853" s="1"/>
  <c r="Q4852" l="1"/>
  <c r="N4852"/>
  <c r="H4853"/>
  <c r="L4853" s="1"/>
  <c r="I4853" l="1"/>
  <c r="G4854"/>
  <c r="J4854" s="1"/>
  <c r="Q4853" l="1"/>
  <c r="N4853"/>
  <c r="H4854"/>
  <c r="L4854" s="1"/>
  <c r="I4854" l="1"/>
  <c r="G4855"/>
  <c r="J4855" s="1"/>
  <c r="Q4854" l="1"/>
  <c r="N4854"/>
  <c r="H4855"/>
  <c r="L4855" s="1"/>
  <c r="I4855" l="1"/>
  <c r="G4856"/>
  <c r="J4856" s="1"/>
  <c r="Q4855" l="1"/>
  <c r="N4855"/>
  <c r="H4856"/>
  <c r="L4856" s="1"/>
  <c r="I4856" l="1"/>
  <c r="G4857"/>
  <c r="J4857" s="1"/>
  <c r="Q4856" l="1"/>
  <c r="N4856"/>
  <c r="H4857"/>
  <c r="L4857" s="1"/>
  <c r="I4857" l="1"/>
  <c r="G4858"/>
  <c r="J4858" s="1"/>
  <c r="Q4857" l="1"/>
  <c r="N4857"/>
  <c r="H4858"/>
  <c r="L4858" s="1"/>
  <c r="I4858" l="1"/>
  <c r="G4859"/>
  <c r="J4859" s="1"/>
  <c r="Q4858" l="1"/>
  <c r="N4858"/>
  <c r="H4859"/>
  <c r="L4859" s="1"/>
  <c r="I4859" l="1"/>
  <c r="G4860"/>
  <c r="J4860" s="1"/>
  <c r="Q4859" l="1"/>
  <c r="N4859"/>
  <c r="H4860"/>
  <c r="L4860" s="1"/>
  <c r="I4860" l="1"/>
  <c r="G4861"/>
  <c r="J4861" s="1"/>
  <c r="Q4860" l="1"/>
  <c r="N4860"/>
  <c r="H4861"/>
  <c r="L4861" s="1"/>
  <c r="I4861" l="1"/>
  <c r="G4862"/>
  <c r="J4862" s="1"/>
  <c r="Q4861" l="1"/>
  <c r="N4861"/>
  <c r="H4862"/>
  <c r="L4862" s="1"/>
  <c r="I4862" l="1"/>
  <c r="G4863"/>
  <c r="J4863" s="1"/>
  <c r="Q4862" l="1"/>
  <c r="N4862"/>
  <c r="H4863"/>
  <c r="L4863" s="1"/>
  <c r="I4863" l="1"/>
  <c r="G4864"/>
  <c r="J4864" s="1"/>
  <c r="Q4863" l="1"/>
  <c r="N4863"/>
  <c r="H4864"/>
  <c r="L4864" s="1"/>
  <c r="I4864" l="1"/>
  <c r="G4865"/>
  <c r="J4865" s="1"/>
  <c r="Q4864" l="1"/>
  <c r="N4864"/>
  <c r="H4865"/>
  <c r="L4865" s="1"/>
  <c r="I4865" l="1"/>
  <c r="G4866"/>
  <c r="J4866" s="1"/>
  <c r="Q4865" l="1"/>
  <c r="N4865"/>
  <c r="H4866"/>
  <c r="L4866" s="1"/>
  <c r="I4866" l="1"/>
  <c r="G4867"/>
  <c r="J4867" s="1"/>
  <c r="Q4866" l="1"/>
  <c r="N4866"/>
  <c r="H4867"/>
  <c r="L4867" s="1"/>
  <c r="I4867" l="1"/>
  <c r="G4868"/>
  <c r="J4868" s="1"/>
  <c r="Q4867" l="1"/>
  <c r="N4867"/>
  <c r="H4868"/>
  <c r="L4868" s="1"/>
  <c r="I4868" l="1"/>
  <c r="G4869"/>
  <c r="J4869" s="1"/>
  <c r="Q4868" l="1"/>
  <c r="N4868"/>
  <c r="H4869"/>
  <c r="L4869" s="1"/>
  <c r="I4869" l="1"/>
  <c r="G4870"/>
  <c r="J4870" s="1"/>
  <c r="Q4869" l="1"/>
  <c r="N4869"/>
  <c r="H4870"/>
  <c r="L4870" s="1"/>
  <c r="I4870" l="1"/>
  <c r="G4871"/>
  <c r="J4871" s="1"/>
  <c r="Q4870" l="1"/>
  <c r="N4870"/>
  <c r="H4871"/>
  <c r="L4871" s="1"/>
  <c r="I4871" l="1"/>
  <c r="G4872"/>
  <c r="J4872" s="1"/>
  <c r="Q4871" l="1"/>
  <c r="N4871"/>
  <c r="H4872"/>
  <c r="L4872" s="1"/>
  <c r="I4872" l="1"/>
  <c r="G4873"/>
  <c r="J4873" s="1"/>
  <c r="Q4872" l="1"/>
  <c r="N4872"/>
  <c r="H4873"/>
  <c r="L4873" s="1"/>
  <c r="G4874" l="1"/>
  <c r="J4874" s="1"/>
  <c r="I4873"/>
  <c r="Q4873" l="1"/>
  <c r="N4873"/>
  <c r="H4874"/>
  <c r="L4874" s="1"/>
  <c r="G4875" l="1"/>
  <c r="J4875" s="1"/>
  <c r="I4874"/>
  <c r="Q4874" l="1"/>
  <c r="R4874" s="1"/>
  <c r="N4874"/>
  <c r="O4874" s="1"/>
  <c r="H4875"/>
  <c r="L4875" s="1"/>
  <c r="I4875" l="1"/>
  <c r="G4876"/>
  <c r="J4876" s="1"/>
  <c r="Q4875" l="1"/>
  <c r="R4875" s="1"/>
  <c r="S4875" s="1"/>
  <c r="N4875"/>
  <c r="O4875" s="1"/>
  <c r="P4875" s="1"/>
  <c r="H4876"/>
  <c r="L4876" s="1"/>
  <c r="I4876" l="1"/>
  <c r="G4877"/>
  <c r="J4877" s="1"/>
  <c r="Q4876" l="1"/>
  <c r="N4876"/>
  <c r="H4877"/>
  <c r="L4877" s="1"/>
  <c r="I4877" l="1"/>
  <c r="G4878"/>
  <c r="J4878" s="1"/>
  <c r="Q4877" l="1"/>
  <c r="N4877"/>
  <c r="H4878"/>
  <c r="L4878" s="1"/>
  <c r="I4878" l="1"/>
  <c r="G4879"/>
  <c r="J4879" s="1"/>
  <c r="Q4878" l="1"/>
  <c r="R4878" s="1"/>
  <c r="S4878" s="1"/>
  <c r="N4878"/>
  <c r="O4878" s="1"/>
  <c r="P4878" s="1"/>
  <c r="H4879"/>
  <c r="L4879" s="1"/>
  <c r="I4879" l="1"/>
  <c r="G4880"/>
  <c r="J4880" s="1"/>
  <c r="Q4879" l="1"/>
  <c r="N4879"/>
  <c r="H4880"/>
  <c r="L4880" s="1"/>
  <c r="I4880" l="1"/>
  <c r="G4881"/>
  <c r="J4881" s="1"/>
  <c r="Q4880" l="1"/>
  <c r="N4880"/>
  <c r="H4881"/>
  <c r="L4881" s="1"/>
  <c r="I4881" l="1"/>
  <c r="G4882"/>
  <c r="J4882" s="1"/>
  <c r="Q4881" l="1"/>
  <c r="N4881"/>
  <c r="H4882"/>
  <c r="L4882" s="1"/>
  <c r="I4882" l="1"/>
  <c r="G4883"/>
  <c r="J4883" s="1"/>
  <c r="Q4882" l="1"/>
  <c r="N4882"/>
  <c r="H4883"/>
  <c r="L4883" s="1"/>
  <c r="I4883" l="1"/>
  <c r="G4884"/>
  <c r="J4884" s="1"/>
  <c r="Q4883" l="1"/>
  <c r="N4883"/>
  <c r="H4884"/>
  <c r="L4884" s="1"/>
  <c r="I4884" l="1"/>
  <c r="G4885"/>
  <c r="J4885" s="1"/>
  <c r="Q4884" l="1"/>
  <c r="N4884"/>
  <c r="H4885"/>
  <c r="L4885" s="1"/>
  <c r="I4885" l="1"/>
  <c r="G4886"/>
  <c r="J4886" s="1"/>
  <c r="Q4885" l="1"/>
  <c r="N4885"/>
  <c r="H4886"/>
  <c r="L4886" s="1"/>
  <c r="I4886" l="1"/>
  <c r="G4887"/>
  <c r="J4887" s="1"/>
  <c r="Q4886" l="1"/>
  <c r="N4886"/>
  <c r="H4887"/>
  <c r="L4887" s="1"/>
  <c r="I4887" l="1"/>
  <c r="G4888"/>
  <c r="J4888" s="1"/>
  <c r="Q4887" l="1"/>
  <c r="N4887"/>
  <c r="H4888"/>
  <c r="L4888" s="1"/>
  <c r="I4888" l="1"/>
  <c r="G4889"/>
  <c r="J4889" s="1"/>
  <c r="Q4888" l="1"/>
  <c r="N4888"/>
  <c r="H4889"/>
  <c r="L4889" s="1"/>
  <c r="I4889" l="1"/>
  <c r="G4890"/>
  <c r="J4890" s="1"/>
  <c r="Q4889" l="1"/>
  <c r="N4889"/>
  <c r="H4890"/>
  <c r="L4890" s="1"/>
  <c r="I4890" l="1"/>
  <c r="G4891"/>
  <c r="J4891" s="1"/>
  <c r="Q4890" l="1"/>
  <c r="N4890"/>
  <c r="H4891"/>
  <c r="L4891" s="1"/>
  <c r="I4891" l="1"/>
  <c r="G4892"/>
  <c r="J4892" s="1"/>
  <c r="Q4891" l="1"/>
  <c r="N4891"/>
  <c r="H4892"/>
  <c r="L4892" s="1"/>
  <c r="I4892" l="1"/>
  <c r="G4893"/>
  <c r="J4893" s="1"/>
  <c r="Q4892" l="1"/>
  <c r="N4892"/>
  <c r="H4893"/>
  <c r="L4893" s="1"/>
  <c r="I4893" l="1"/>
  <c r="G4894"/>
  <c r="J4894" s="1"/>
  <c r="Q4893" l="1"/>
  <c r="N4893"/>
  <c r="H4894"/>
  <c r="L4894" s="1"/>
  <c r="I4894" l="1"/>
  <c r="G4895"/>
  <c r="J4895" s="1"/>
  <c r="Q4894" l="1"/>
  <c r="N4894"/>
  <c r="H4895"/>
  <c r="L4895" s="1"/>
  <c r="I4895" l="1"/>
  <c r="G4896"/>
  <c r="J4896" s="1"/>
  <c r="Q4895" l="1"/>
  <c r="N4895"/>
  <c r="H4896"/>
  <c r="L4896" s="1"/>
  <c r="I4896" l="1"/>
  <c r="G4897"/>
  <c r="J4897" s="1"/>
  <c r="Q4896" l="1"/>
  <c r="N4896"/>
  <c r="H4897"/>
  <c r="L4897" s="1"/>
  <c r="I4897" l="1"/>
  <c r="G4898"/>
  <c r="J4898" s="1"/>
  <c r="Q4897" l="1"/>
  <c r="N4897"/>
  <c r="H4898"/>
  <c r="L4898" s="1"/>
  <c r="I4898" l="1"/>
  <c r="G4899"/>
  <c r="J4899" s="1"/>
  <c r="Q4898" l="1"/>
  <c r="N4898"/>
  <c r="H4899"/>
  <c r="L4899" s="1"/>
  <c r="I4899" l="1"/>
  <c r="G4900"/>
  <c r="J4900" s="1"/>
  <c r="Q4899" l="1"/>
  <c r="N4899"/>
  <c r="H4900"/>
  <c r="L4900" s="1"/>
  <c r="I4900" l="1"/>
  <c r="G4901"/>
  <c r="J4901" s="1"/>
  <c r="Q4900" l="1"/>
  <c r="N4900"/>
  <c r="H4901"/>
  <c r="L4901" s="1"/>
  <c r="I4901" l="1"/>
  <c r="G4902"/>
  <c r="J4902" s="1"/>
  <c r="Q4901" l="1"/>
  <c r="N4901"/>
  <c r="H4902"/>
  <c r="L4902" s="1"/>
  <c r="I4902" l="1"/>
  <c r="G4903"/>
  <c r="J4903" s="1"/>
  <c r="Q4902" l="1"/>
  <c r="N4902"/>
  <c r="H4903"/>
  <c r="L4903" s="1"/>
  <c r="I4903" l="1"/>
  <c r="G4904"/>
  <c r="J4904" s="1"/>
  <c r="Q4903" l="1"/>
  <c r="N4903"/>
  <c r="H4904"/>
  <c r="L4904" s="1"/>
  <c r="G4905" l="1"/>
  <c r="J4905" s="1"/>
  <c r="I4904"/>
  <c r="Q4904" l="1"/>
  <c r="N4904"/>
  <c r="H4905"/>
  <c r="L4905" s="1"/>
  <c r="G4906" l="1"/>
  <c r="J4906" s="1"/>
  <c r="I4905"/>
  <c r="Q4905" l="1"/>
  <c r="R4905" s="1"/>
  <c r="S4905" s="1"/>
  <c r="N4905"/>
  <c r="O4905" s="1"/>
  <c r="P4905" s="1"/>
  <c r="H4906"/>
  <c r="L4906" s="1"/>
  <c r="I4906" l="1"/>
  <c r="G4907"/>
  <c r="J4907" s="1"/>
  <c r="Q4906" l="1"/>
  <c r="R4906" s="1"/>
  <c r="N4906"/>
  <c r="O4906" s="1"/>
  <c r="H4907"/>
  <c r="L4907" s="1"/>
  <c r="I4907" l="1"/>
  <c r="G4908"/>
  <c r="J4908" s="1"/>
  <c r="Q4907" l="1"/>
  <c r="N4907"/>
  <c r="H4908"/>
  <c r="L4908" s="1"/>
  <c r="I4908" l="1"/>
  <c r="G4909"/>
  <c r="J4909" s="1"/>
  <c r="Q4908" l="1"/>
  <c r="N4908"/>
  <c r="H4909"/>
  <c r="L4909" s="1"/>
  <c r="I4909" l="1"/>
  <c r="G4910"/>
  <c r="J4910" s="1"/>
  <c r="Q4909" l="1"/>
  <c r="R4909" s="1"/>
  <c r="N4909"/>
  <c r="O4909" s="1"/>
  <c r="H4910"/>
  <c r="L4910" s="1"/>
  <c r="I4910" l="1"/>
  <c r="G4911"/>
  <c r="J4911" s="1"/>
  <c r="Q4910" l="1"/>
  <c r="N4910"/>
  <c r="H4911"/>
  <c r="L4911" s="1"/>
  <c r="I4911" l="1"/>
  <c r="G4912"/>
  <c r="J4912" s="1"/>
  <c r="Q4911" l="1"/>
  <c r="N4911"/>
  <c r="H4912"/>
  <c r="L4912" s="1"/>
  <c r="I4912" l="1"/>
  <c r="G4913"/>
  <c r="J4913" s="1"/>
  <c r="Q4912" l="1"/>
  <c r="N4912"/>
  <c r="H4913"/>
  <c r="L4913" s="1"/>
  <c r="I4913" l="1"/>
  <c r="G4914"/>
  <c r="J4914" s="1"/>
  <c r="Q4913" l="1"/>
  <c r="N4913"/>
  <c r="H4914"/>
  <c r="L4914" s="1"/>
  <c r="I4914" l="1"/>
  <c r="G4915"/>
  <c r="J4915" s="1"/>
  <c r="Q4914" l="1"/>
  <c r="N4914"/>
  <c r="H4915"/>
  <c r="L4915" s="1"/>
  <c r="I4915" l="1"/>
  <c r="G4916"/>
  <c r="J4916" s="1"/>
  <c r="Q4915" l="1"/>
  <c r="N4915"/>
  <c r="H4916"/>
  <c r="L4916" s="1"/>
  <c r="I4916" l="1"/>
  <c r="G4917"/>
  <c r="J4917" s="1"/>
  <c r="Q4916" l="1"/>
  <c r="N4916"/>
  <c r="H4917"/>
  <c r="L4917" s="1"/>
  <c r="I4917" l="1"/>
  <c r="G4918"/>
  <c r="J4918" s="1"/>
  <c r="Q4917" l="1"/>
  <c r="N4917"/>
  <c r="H4918"/>
  <c r="L4918" s="1"/>
  <c r="I4918" l="1"/>
  <c r="G4919"/>
  <c r="J4919" s="1"/>
  <c r="Q4918" l="1"/>
  <c r="N4918"/>
  <c r="H4919"/>
  <c r="L4919" s="1"/>
  <c r="I4919" l="1"/>
  <c r="G4920"/>
  <c r="J4920" s="1"/>
  <c r="Q4919" l="1"/>
  <c r="N4919"/>
  <c r="H4920"/>
  <c r="L4920" s="1"/>
  <c r="I4920" l="1"/>
  <c r="G4921"/>
  <c r="J4921" s="1"/>
  <c r="Q4920" l="1"/>
  <c r="N4920"/>
  <c r="H4921"/>
  <c r="L4921" s="1"/>
  <c r="I4921" l="1"/>
  <c r="G4922"/>
  <c r="J4922" s="1"/>
  <c r="Q4921" l="1"/>
  <c r="N4921"/>
  <c r="H4922"/>
  <c r="L4922" s="1"/>
  <c r="I4922" l="1"/>
  <c r="G4923"/>
  <c r="J4923" s="1"/>
  <c r="Q4922" l="1"/>
  <c r="N4922"/>
  <c r="H4923"/>
  <c r="L4923" s="1"/>
  <c r="I4923" l="1"/>
  <c r="G4924"/>
  <c r="J4924" s="1"/>
  <c r="Q4923" l="1"/>
  <c r="N4923"/>
  <c r="H4924"/>
  <c r="L4924" s="1"/>
  <c r="I4924" l="1"/>
  <c r="G4925"/>
  <c r="J4925" s="1"/>
  <c r="Q4924" l="1"/>
  <c r="N4924"/>
  <c r="H4925"/>
  <c r="L4925" s="1"/>
  <c r="I4925" l="1"/>
  <c r="G4926"/>
  <c r="J4926" s="1"/>
  <c r="Q4925" l="1"/>
  <c r="N4925"/>
  <c r="H4926"/>
  <c r="L4926" s="1"/>
  <c r="I4926" l="1"/>
  <c r="G4927"/>
  <c r="J4927" s="1"/>
  <c r="Q4926" l="1"/>
  <c r="N4926"/>
  <c r="H4927"/>
  <c r="L4927" s="1"/>
  <c r="I4927" l="1"/>
  <c r="G4928"/>
  <c r="J4928" s="1"/>
  <c r="Q4927" l="1"/>
  <c r="N4927"/>
  <c r="H4928"/>
  <c r="L4928" s="1"/>
  <c r="I4928" l="1"/>
  <c r="G4929"/>
  <c r="J4929" s="1"/>
  <c r="Q4928" l="1"/>
  <c r="N4928"/>
  <c r="H4929"/>
  <c r="L4929" s="1"/>
  <c r="I4929" l="1"/>
  <c r="G4930"/>
  <c r="J4930" s="1"/>
  <c r="Q4929" l="1"/>
  <c r="N4929"/>
  <c r="H4930"/>
  <c r="L4930" s="1"/>
  <c r="I4930" l="1"/>
  <c r="G4931"/>
  <c r="J4931" s="1"/>
  <c r="Q4930" l="1"/>
  <c r="N4930"/>
  <c r="H4931"/>
  <c r="L4931" s="1"/>
  <c r="I4931" l="1"/>
  <c r="G4932"/>
  <c r="J4932" s="1"/>
  <c r="Q4931" l="1"/>
  <c r="N4931"/>
  <c r="H4932"/>
  <c r="L4932" s="1"/>
  <c r="I4932" l="1"/>
  <c r="G4933"/>
  <c r="J4933" s="1"/>
  <c r="Q4932" l="1"/>
  <c r="N4932"/>
  <c r="H4933"/>
  <c r="L4933" s="1"/>
  <c r="I4933" l="1"/>
  <c r="G4934"/>
  <c r="J4934" s="1"/>
  <c r="Q4933" l="1"/>
  <c r="N4933"/>
  <c r="H4934"/>
  <c r="L4934" s="1"/>
  <c r="G4935" l="1"/>
  <c r="J4935" s="1"/>
  <c r="I4934"/>
  <c r="Q4934" l="1"/>
  <c r="N4934"/>
  <c r="H4935"/>
  <c r="L4935" s="1"/>
  <c r="G4936" l="1"/>
  <c r="J4936" s="1"/>
  <c r="I4935"/>
  <c r="Q4935" l="1"/>
  <c r="R4935" s="1"/>
  <c r="S4935" s="1"/>
  <c r="N4935"/>
  <c r="O4935" s="1"/>
  <c r="P4935" s="1"/>
  <c r="H4936"/>
  <c r="L4936" s="1"/>
  <c r="I4936" l="1"/>
  <c r="G4937"/>
  <c r="J4937" s="1"/>
  <c r="Q4936" l="1"/>
  <c r="R4936" s="1"/>
  <c r="N4936"/>
  <c r="O4936" s="1"/>
  <c r="H4937"/>
  <c r="L4937" s="1"/>
  <c r="I4937" l="1"/>
  <c r="G4938"/>
  <c r="J4938" s="1"/>
  <c r="Q4937" l="1"/>
  <c r="N4937"/>
  <c r="H4938"/>
  <c r="L4938" s="1"/>
  <c r="I4938" l="1"/>
  <c r="G4939"/>
  <c r="J4939" s="1"/>
  <c r="Q4938" l="1"/>
  <c r="N4938"/>
  <c r="H4939"/>
  <c r="L4939" s="1"/>
  <c r="I4939" l="1"/>
  <c r="G4940"/>
  <c r="J4940" s="1"/>
  <c r="Q4939" l="1"/>
  <c r="R4939" s="1"/>
  <c r="N4939"/>
  <c r="O4939" s="1"/>
  <c r="H4940"/>
  <c r="L4940" s="1"/>
  <c r="I4940" l="1"/>
  <c r="G4941"/>
  <c r="J4941" s="1"/>
  <c r="Q4940" l="1"/>
  <c r="N4940"/>
  <c r="H4941"/>
  <c r="L4941" s="1"/>
  <c r="I4941" l="1"/>
  <c r="G4942"/>
  <c r="J4942" s="1"/>
  <c r="Q4941" l="1"/>
  <c r="N4941"/>
  <c r="H4942"/>
  <c r="L4942" s="1"/>
  <c r="I4942" l="1"/>
  <c r="G4943"/>
  <c r="J4943" s="1"/>
  <c r="Q4942" l="1"/>
  <c r="N4942"/>
  <c r="H4943"/>
  <c r="L4943" s="1"/>
  <c r="I4943" l="1"/>
  <c r="G4944"/>
  <c r="J4944" s="1"/>
  <c r="Q4943" l="1"/>
  <c r="N4943"/>
  <c r="H4944"/>
  <c r="L4944" s="1"/>
  <c r="I4944" l="1"/>
  <c r="G4945"/>
  <c r="J4945" s="1"/>
  <c r="Q4944" l="1"/>
  <c r="N4944"/>
  <c r="H4945"/>
  <c r="L4945" s="1"/>
  <c r="I4945" l="1"/>
  <c r="G4946"/>
  <c r="J4946" s="1"/>
  <c r="Q4945" l="1"/>
  <c r="N4945"/>
  <c r="H4946"/>
  <c r="L4946" s="1"/>
  <c r="I4946" l="1"/>
  <c r="G4947"/>
  <c r="J4947" s="1"/>
  <c r="Q4946" l="1"/>
  <c r="N4946"/>
  <c r="H4947"/>
  <c r="L4947" s="1"/>
  <c r="I4947" l="1"/>
  <c r="G4948"/>
  <c r="J4948" s="1"/>
  <c r="Q4947" l="1"/>
  <c r="N4947"/>
  <c r="H4948"/>
  <c r="L4948" s="1"/>
  <c r="I4948" l="1"/>
  <c r="G4949"/>
  <c r="J4949" s="1"/>
  <c r="Q4948" l="1"/>
  <c r="N4948"/>
  <c r="H4949"/>
  <c r="L4949" s="1"/>
  <c r="I4949" l="1"/>
  <c r="G4950"/>
  <c r="J4950" s="1"/>
  <c r="Q4949" l="1"/>
  <c r="N4949"/>
  <c r="H4950"/>
  <c r="L4950" s="1"/>
  <c r="I4950" l="1"/>
  <c r="G4951"/>
  <c r="J4951" s="1"/>
  <c r="Q4950" l="1"/>
  <c r="N4950"/>
  <c r="H4951"/>
  <c r="L4951" s="1"/>
  <c r="I4951" l="1"/>
  <c r="G4952"/>
  <c r="J4952" s="1"/>
  <c r="Q4951" l="1"/>
  <c r="N4951"/>
  <c r="H4952"/>
  <c r="L4952" s="1"/>
  <c r="I4952" l="1"/>
  <c r="G4953"/>
  <c r="J4953" s="1"/>
  <c r="Q4952" l="1"/>
  <c r="N4952"/>
  <c r="H4953"/>
  <c r="L4953" s="1"/>
  <c r="I4953" l="1"/>
  <c r="G4954"/>
  <c r="J4954" s="1"/>
  <c r="Q4953" l="1"/>
  <c r="N4953"/>
  <c r="H4954"/>
  <c r="L4954" s="1"/>
  <c r="I4954" l="1"/>
  <c r="G4955"/>
  <c r="J4955" s="1"/>
  <c r="Q4954" l="1"/>
  <c r="N4954"/>
  <c r="H4955"/>
  <c r="L4955" s="1"/>
  <c r="I4955" l="1"/>
  <c r="G4956"/>
  <c r="J4956" s="1"/>
  <c r="Q4955" l="1"/>
  <c r="N4955"/>
  <c r="H4956"/>
  <c r="L4956" s="1"/>
  <c r="I4956" l="1"/>
  <c r="G4957"/>
  <c r="J4957" s="1"/>
  <c r="Q4956" l="1"/>
  <c r="N4956"/>
  <c r="H4957"/>
  <c r="L4957" s="1"/>
  <c r="I4957" l="1"/>
  <c r="G4958"/>
  <c r="J4958" s="1"/>
  <c r="Q4957" l="1"/>
  <c r="N4957"/>
  <c r="H4958"/>
  <c r="L4958" s="1"/>
  <c r="I4958" l="1"/>
  <c r="G4959"/>
  <c r="J4959" s="1"/>
  <c r="Q4958" l="1"/>
  <c r="N4958"/>
  <c r="H4959"/>
  <c r="L4959" s="1"/>
  <c r="I4959" l="1"/>
  <c r="G4960"/>
  <c r="J4960" s="1"/>
  <c r="Q4959" l="1"/>
  <c r="N4959"/>
  <c r="H4960"/>
  <c r="L4960" s="1"/>
  <c r="I4960" l="1"/>
  <c r="G4961"/>
  <c r="J4961" s="1"/>
  <c r="Q4960" l="1"/>
  <c r="N4960"/>
  <c r="H4961"/>
  <c r="L4961" s="1"/>
  <c r="I4961" l="1"/>
  <c r="G4962"/>
  <c r="J4962" s="1"/>
  <c r="Q4961" l="1"/>
  <c r="N4961"/>
  <c r="H4962"/>
  <c r="L4962" s="1"/>
  <c r="I4962" l="1"/>
  <c r="G4963"/>
  <c r="J4963" s="1"/>
  <c r="Q4962" l="1"/>
  <c r="N4962"/>
  <c r="H4963"/>
  <c r="L4963" s="1"/>
  <c r="I4963" l="1"/>
  <c r="G4964"/>
  <c r="J4964" s="1"/>
  <c r="Q4963" l="1"/>
  <c r="N4963"/>
  <c r="H4964"/>
  <c r="L4964" s="1"/>
  <c r="I4964" l="1"/>
  <c r="G4965"/>
  <c r="J4965" s="1"/>
  <c r="Q4964" l="1"/>
  <c r="N4964"/>
  <c r="H4965"/>
  <c r="L4965" s="1"/>
  <c r="G4966" l="1"/>
  <c r="J4966" s="1"/>
  <c r="I4965"/>
  <c r="Q4965" l="1"/>
  <c r="N4965"/>
  <c r="H4966"/>
  <c r="L4966" s="1"/>
  <c r="G4967" l="1"/>
  <c r="J4967" s="1"/>
  <c r="I4966"/>
  <c r="Q4966" l="1"/>
  <c r="R4966" s="1"/>
  <c r="N4966"/>
  <c r="O4966" s="1"/>
  <c r="H4967"/>
  <c r="L4967" s="1"/>
  <c r="I4967" l="1"/>
  <c r="G4968"/>
  <c r="J4968" s="1"/>
  <c r="Q4967" l="1"/>
  <c r="R4967" s="1"/>
  <c r="S4967" s="1"/>
  <c r="N4967"/>
  <c r="O4967" s="1"/>
  <c r="P4967" s="1"/>
  <c r="H4968"/>
  <c r="L4968" s="1"/>
  <c r="I4968" l="1"/>
  <c r="G4969"/>
  <c r="J4969" s="1"/>
  <c r="Q4968" l="1"/>
  <c r="N4968"/>
  <c r="H4969"/>
  <c r="L4969" s="1"/>
  <c r="I4969" l="1"/>
  <c r="G4970"/>
  <c r="J4970" s="1"/>
  <c r="Q4969" l="1"/>
  <c r="N4969"/>
  <c r="H4970"/>
  <c r="L4970" s="1"/>
  <c r="I4970" l="1"/>
  <c r="G4971"/>
  <c r="J4971" s="1"/>
  <c r="Q4970" l="1"/>
  <c r="R4970" s="1"/>
  <c r="S4970" s="1"/>
  <c r="N4970"/>
  <c r="O4970" s="1"/>
  <c r="P4970" s="1"/>
  <c r="H4971"/>
  <c r="L4971" s="1"/>
  <c r="I4971" l="1"/>
  <c r="G4972"/>
  <c r="J4972" s="1"/>
  <c r="Q4971" l="1"/>
  <c r="N4971"/>
  <c r="H4972"/>
  <c r="L4972" s="1"/>
  <c r="I4972" l="1"/>
  <c r="G4973"/>
  <c r="J4973" s="1"/>
  <c r="Q4972" l="1"/>
  <c r="N4972"/>
  <c r="H4973"/>
  <c r="L4973" s="1"/>
  <c r="I4973" l="1"/>
  <c r="G4974"/>
  <c r="J4974" s="1"/>
  <c r="Q4973" l="1"/>
  <c r="N4973"/>
  <c r="H4974"/>
  <c r="L4974" s="1"/>
  <c r="I4974" l="1"/>
  <c r="G4975"/>
  <c r="J4975" s="1"/>
  <c r="Q4974" l="1"/>
  <c r="N4974"/>
  <c r="H4975"/>
  <c r="L4975" s="1"/>
  <c r="I4975" l="1"/>
  <c r="G4976"/>
  <c r="J4976" s="1"/>
  <c r="Q4975" l="1"/>
  <c r="N4975"/>
  <c r="H4976"/>
  <c r="L4976" s="1"/>
  <c r="I4976" l="1"/>
  <c r="G4977"/>
  <c r="J4977" s="1"/>
  <c r="Q4976" l="1"/>
  <c r="N4976"/>
  <c r="H4977"/>
  <c r="L4977" s="1"/>
  <c r="I4977" l="1"/>
  <c r="G4978"/>
  <c r="J4978" s="1"/>
  <c r="Q4977" l="1"/>
  <c r="N4977"/>
  <c r="H4978"/>
  <c r="L4978" s="1"/>
  <c r="I4978" l="1"/>
  <c r="G4979"/>
  <c r="J4979" s="1"/>
  <c r="Q4978" l="1"/>
  <c r="N4978"/>
  <c r="H4979"/>
  <c r="L4979" s="1"/>
  <c r="I4979" l="1"/>
  <c r="G4980"/>
  <c r="J4980" s="1"/>
  <c r="Q4979" l="1"/>
  <c r="N4979"/>
  <c r="H4980"/>
  <c r="L4980" s="1"/>
  <c r="I4980" l="1"/>
  <c r="G4981"/>
  <c r="J4981" s="1"/>
  <c r="Q4980" l="1"/>
  <c r="N4980"/>
  <c r="H4981"/>
  <c r="L4981" s="1"/>
  <c r="I4981" l="1"/>
  <c r="G4982"/>
  <c r="J4982" s="1"/>
  <c r="Q4981" l="1"/>
  <c r="N4981"/>
  <c r="H4982"/>
  <c r="L4982" s="1"/>
  <c r="I4982" l="1"/>
  <c r="G4983"/>
  <c r="J4983" s="1"/>
  <c r="Q4982" l="1"/>
  <c r="N4982"/>
  <c r="H4983"/>
  <c r="L4983" s="1"/>
  <c r="I4983" l="1"/>
  <c r="G4984"/>
  <c r="J4984" s="1"/>
  <c r="Q4983" l="1"/>
  <c r="N4983"/>
  <c r="H4984"/>
  <c r="L4984" s="1"/>
  <c r="I4984" l="1"/>
  <c r="G4985"/>
  <c r="J4985" s="1"/>
  <c r="Q4984" l="1"/>
  <c r="N4984"/>
  <c r="H4985"/>
  <c r="L4985" s="1"/>
  <c r="I4985" l="1"/>
  <c r="G4986"/>
  <c r="J4986" s="1"/>
  <c r="Q4985" l="1"/>
  <c r="N4985"/>
  <c r="H4986"/>
  <c r="L4986" s="1"/>
  <c r="I4986" l="1"/>
  <c r="G4987"/>
  <c r="J4987" s="1"/>
  <c r="Q4986" l="1"/>
  <c r="N4986"/>
  <c r="H4987"/>
  <c r="L4987" s="1"/>
  <c r="I4987" l="1"/>
  <c r="G4988"/>
  <c r="J4988" s="1"/>
  <c r="Q4987" l="1"/>
  <c r="N4987"/>
  <c r="H4988"/>
  <c r="L4988" s="1"/>
  <c r="I4988" l="1"/>
  <c r="G4989"/>
  <c r="J4989" s="1"/>
  <c r="Q4988" l="1"/>
  <c r="N4988"/>
  <c r="H4989"/>
  <c r="L4989" s="1"/>
  <c r="I4989" l="1"/>
  <c r="G4990"/>
  <c r="J4990" s="1"/>
  <c r="Q4989" l="1"/>
  <c r="N4989"/>
  <c r="H4990"/>
  <c r="L4990" s="1"/>
  <c r="I4990" l="1"/>
  <c r="G4991"/>
  <c r="J4991" s="1"/>
  <c r="Q4990" l="1"/>
  <c r="N4990"/>
  <c r="H4991"/>
  <c r="L4991" s="1"/>
  <c r="I4991" l="1"/>
  <c r="G4992"/>
  <c r="J4992" s="1"/>
  <c r="Q4991" l="1"/>
  <c r="N4991"/>
  <c r="H4992"/>
  <c r="L4992" s="1"/>
  <c r="I4992" l="1"/>
  <c r="G4993"/>
  <c r="J4993" s="1"/>
  <c r="Q4992" l="1"/>
  <c r="N4992"/>
  <c r="H4993"/>
  <c r="L4993" s="1"/>
  <c r="I4993" l="1"/>
  <c r="G4994"/>
  <c r="J4994" s="1"/>
  <c r="Q4993" l="1"/>
  <c r="N4993"/>
  <c r="H4994"/>
  <c r="L4994" s="1"/>
  <c r="I4994" l="1"/>
  <c r="G4995"/>
  <c r="J4995" s="1"/>
  <c r="Q4994" l="1"/>
  <c r="N4994"/>
  <c r="H4995"/>
  <c r="L4995" s="1"/>
  <c r="I4995" l="1"/>
  <c r="G4996"/>
  <c r="J4996" s="1"/>
  <c r="Q4995" l="1"/>
  <c r="N4995"/>
  <c r="H4996"/>
  <c r="L4996" s="1"/>
  <c r="G4997" l="1"/>
  <c r="J4997" s="1"/>
  <c r="I4996"/>
  <c r="Q4996" l="1"/>
  <c r="R4996" s="1"/>
  <c r="S4996" s="1"/>
  <c r="N4996"/>
  <c r="O4996" s="1"/>
  <c r="P4996" s="1"/>
  <c r="H4997"/>
  <c r="L4997" s="1"/>
  <c r="G4998" l="1"/>
  <c r="J4998" s="1"/>
  <c r="I4997"/>
  <c r="Q4997" l="1"/>
  <c r="R4997" s="1"/>
  <c r="N4997"/>
  <c r="O4997" s="1"/>
  <c r="H4998"/>
  <c r="L4998" s="1"/>
  <c r="I4998" l="1"/>
  <c r="G4999"/>
  <c r="J4999" s="1"/>
  <c r="Q4998" l="1"/>
  <c r="N4998"/>
  <c r="H4999"/>
  <c r="L4999" s="1"/>
  <c r="I4999" l="1"/>
  <c r="G5000"/>
  <c r="J5000" s="1"/>
  <c r="Q4999" l="1"/>
  <c r="N4999"/>
  <c r="H5000"/>
  <c r="L5000" s="1"/>
  <c r="I5000" l="1"/>
  <c r="G5001"/>
  <c r="J5001" s="1"/>
  <c r="Q5000" l="1"/>
  <c r="R5000" s="1"/>
  <c r="N5000"/>
  <c r="O5000" s="1"/>
  <c r="H5001"/>
  <c r="L5001" s="1"/>
  <c r="I5001" l="1"/>
  <c r="G5002"/>
  <c r="J5002" s="1"/>
  <c r="Q5001" l="1"/>
  <c r="N5001"/>
  <c r="H5002"/>
  <c r="L5002" s="1"/>
  <c r="I5002" l="1"/>
  <c r="G5003"/>
  <c r="J5003" s="1"/>
  <c r="Q5002" l="1"/>
  <c r="N5002"/>
  <c r="H5003"/>
  <c r="L5003" s="1"/>
  <c r="I5003" l="1"/>
  <c r="G5004"/>
  <c r="J5004" s="1"/>
  <c r="Q5003" l="1"/>
  <c r="N5003"/>
  <c r="H5004"/>
  <c r="L5004" s="1"/>
  <c r="I5004" l="1"/>
  <c r="G5005"/>
  <c r="J5005" s="1"/>
  <c r="Q5004" l="1"/>
  <c r="N5004"/>
  <c r="H5005"/>
  <c r="L5005" s="1"/>
  <c r="I5005" l="1"/>
  <c r="G5006"/>
  <c r="J5006" s="1"/>
  <c r="Q5005" l="1"/>
  <c r="N5005"/>
  <c r="H5006"/>
  <c r="L5006" s="1"/>
  <c r="I5006" l="1"/>
  <c r="G5007"/>
  <c r="J5007" s="1"/>
  <c r="Q5006" l="1"/>
  <c r="N5006"/>
  <c r="H5007"/>
  <c r="L5007" s="1"/>
  <c r="I5007" l="1"/>
  <c r="G5008"/>
  <c r="J5008" s="1"/>
  <c r="Q5007" l="1"/>
  <c r="N5007"/>
  <c r="H5008"/>
  <c r="L5008" s="1"/>
  <c r="I5008" l="1"/>
  <c r="G5009"/>
  <c r="J5009" s="1"/>
  <c r="Q5008" l="1"/>
  <c r="N5008"/>
  <c r="H5009"/>
  <c r="L5009" s="1"/>
  <c r="I5009" l="1"/>
  <c r="G5010"/>
  <c r="J5010" s="1"/>
  <c r="Q5009" l="1"/>
  <c r="N5009"/>
  <c r="H5010"/>
  <c r="L5010" s="1"/>
  <c r="I5010" l="1"/>
  <c r="G5011"/>
  <c r="J5011" s="1"/>
  <c r="Q5010" l="1"/>
  <c r="N5010"/>
  <c r="H5011"/>
  <c r="L5011" s="1"/>
  <c r="I5011" l="1"/>
  <c r="G5012"/>
  <c r="J5012" s="1"/>
  <c r="Q5011" l="1"/>
  <c r="N5011"/>
  <c r="H5012"/>
  <c r="L5012" s="1"/>
  <c r="I5012" l="1"/>
  <c r="G5013"/>
  <c r="J5013" s="1"/>
  <c r="Q5012" l="1"/>
  <c r="N5012"/>
  <c r="H5013"/>
  <c r="L5013" s="1"/>
  <c r="I5013" l="1"/>
  <c r="G5014"/>
  <c r="J5014" s="1"/>
  <c r="Q5013" l="1"/>
  <c r="N5013"/>
  <c r="H5014"/>
  <c r="L5014" s="1"/>
  <c r="I5014" l="1"/>
  <c r="G5015"/>
  <c r="J5015" s="1"/>
  <c r="Q5014" l="1"/>
  <c r="N5014"/>
  <c r="H5015"/>
  <c r="L5015" s="1"/>
  <c r="I5015" l="1"/>
  <c r="G5016"/>
  <c r="J5016" s="1"/>
  <c r="Q5015" l="1"/>
  <c r="N5015"/>
  <c r="H5016"/>
  <c r="L5016" s="1"/>
  <c r="I5016" l="1"/>
  <c r="G5017"/>
  <c r="J5017" s="1"/>
  <c r="Q5016" l="1"/>
  <c r="N5016"/>
  <c r="H5017"/>
  <c r="L5017" s="1"/>
  <c r="I5017" l="1"/>
  <c r="G5018"/>
  <c r="J5018" s="1"/>
  <c r="Q5017" l="1"/>
  <c r="N5017"/>
  <c r="H5018"/>
  <c r="L5018" s="1"/>
  <c r="I5018" l="1"/>
  <c r="G5019"/>
  <c r="J5019" s="1"/>
  <c r="Q5018" l="1"/>
  <c r="N5018"/>
  <c r="H5019"/>
  <c r="L5019" s="1"/>
  <c r="I5019" l="1"/>
  <c r="G5020"/>
  <c r="J5020" s="1"/>
  <c r="Q5019" l="1"/>
  <c r="N5019"/>
  <c r="H5020"/>
  <c r="L5020" s="1"/>
  <c r="I5020" l="1"/>
  <c r="G5021"/>
  <c r="J5021" s="1"/>
  <c r="Q5020" l="1"/>
  <c r="N5020"/>
  <c r="H5021"/>
  <c r="L5021" s="1"/>
  <c r="I5021" l="1"/>
  <c r="G5022"/>
  <c r="J5022" s="1"/>
  <c r="Q5021" l="1"/>
  <c r="N5021"/>
  <c r="H5022"/>
  <c r="L5022" s="1"/>
  <c r="I5022" l="1"/>
  <c r="G5023"/>
  <c r="J5023" s="1"/>
  <c r="Q5022" l="1"/>
  <c r="N5022"/>
  <c r="H5023"/>
  <c r="L5023" s="1"/>
  <c r="I5023" l="1"/>
  <c r="G5024"/>
  <c r="J5024" s="1"/>
  <c r="Q5023" l="1"/>
  <c r="N5023"/>
  <c r="H5024"/>
  <c r="L5024" s="1"/>
  <c r="I5024" l="1"/>
  <c r="G5025"/>
  <c r="J5025" s="1"/>
  <c r="Q5024" l="1"/>
  <c r="N5024"/>
  <c r="H5025"/>
  <c r="L5025" s="1"/>
  <c r="G5026" l="1"/>
  <c r="J5026" s="1"/>
  <c r="I5025"/>
  <c r="Q5025" l="1"/>
  <c r="N5025"/>
  <c r="H5026"/>
  <c r="L5026" s="1"/>
  <c r="G5027" l="1"/>
  <c r="J5027" s="1"/>
  <c r="I5026"/>
  <c r="Q5026" l="1"/>
  <c r="N5026"/>
  <c r="H5027"/>
  <c r="L5027" s="1"/>
  <c r="I5027" l="1"/>
  <c r="G5028"/>
  <c r="J5028" s="1"/>
  <c r="Q5027" l="1"/>
  <c r="R5027" s="1"/>
  <c r="S5027" s="1"/>
  <c r="N5027"/>
  <c r="O5027" s="1"/>
  <c r="P5027" s="1"/>
  <c r="H5028"/>
  <c r="L5028" s="1"/>
  <c r="I5028" l="1"/>
  <c r="G5029"/>
  <c r="J5029" s="1"/>
  <c r="Q5028" l="1"/>
  <c r="R5028" s="1"/>
  <c r="N5028"/>
  <c r="O5028" s="1"/>
  <c r="H5029"/>
  <c r="L5029" s="1"/>
  <c r="I5029" l="1"/>
  <c r="G5030"/>
  <c r="J5030" s="1"/>
  <c r="Q5029" l="1"/>
  <c r="N5029"/>
  <c r="H5030"/>
  <c r="L5030" s="1"/>
  <c r="I5030" l="1"/>
  <c r="G5031"/>
  <c r="J5031" s="1"/>
  <c r="Q5030" l="1"/>
  <c r="N5030"/>
  <c r="H5031"/>
  <c r="L5031" s="1"/>
  <c r="I5031" l="1"/>
  <c r="G5032"/>
  <c r="J5032" s="1"/>
  <c r="Q5031" l="1"/>
  <c r="R5031" s="1"/>
  <c r="N5031"/>
  <c r="O5031" s="1"/>
  <c r="H5032"/>
  <c r="L5032" s="1"/>
  <c r="I5032" l="1"/>
  <c r="G5033"/>
  <c r="J5033" s="1"/>
  <c r="Q5032" l="1"/>
  <c r="N5032"/>
  <c r="H5033"/>
  <c r="L5033" s="1"/>
  <c r="I5033" l="1"/>
  <c r="G5034"/>
  <c r="J5034" s="1"/>
  <c r="Q5033" l="1"/>
  <c r="N5033"/>
  <c r="H5034"/>
  <c r="L5034" s="1"/>
  <c r="I5034" l="1"/>
  <c r="G5035"/>
  <c r="J5035" s="1"/>
  <c r="Q5034" l="1"/>
  <c r="N5034"/>
  <c r="H5035"/>
  <c r="L5035" s="1"/>
  <c r="I5035" l="1"/>
  <c r="G5036"/>
  <c r="J5036" s="1"/>
  <c r="Q5035" l="1"/>
  <c r="N5035"/>
  <c r="H5036"/>
  <c r="L5036" s="1"/>
  <c r="I5036" l="1"/>
  <c r="G5037"/>
  <c r="J5037" s="1"/>
  <c r="Q5036" l="1"/>
  <c r="N5036"/>
  <c r="H5037"/>
  <c r="L5037" s="1"/>
  <c r="I5037" l="1"/>
  <c r="G5038"/>
  <c r="J5038" s="1"/>
  <c r="Q5037" l="1"/>
  <c r="N5037"/>
  <c r="H5038"/>
  <c r="L5038" s="1"/>
  <c r="I5038" l="1"/>
  <c r="G5039"/>
  <c r="J5039" s="1"/>
  <c r="Q5038" l="1"/>
  <c r="N5038"/>
  <c r="H5039"/>
  <c r="L5039" s="1"/>
  <c r="I5039" l="1"/>
  <c r="G5040"/>
  <c r="J5040" s="1"/>
  <c r="Q5039" l="1"/>
  <c r="N5039"/>
  <c r="H5040"/>
  <c r="L5040" s="1"/>
  <c r="I5040" l="1"/>
  <c r="G5041"/>
  <c r="J5041" s="1"/>
  <c r="Q5040" l="1"/>
  <c r="N5040"/>
  <c r="H5041"/>
  <c r="L5041" s="1"/>
  <c r="I5041" l="1"/>
  <c r="G5042"/>
  <c r="J5042" s="1"/>
  <c r="Q5041" l="1"/>
  <c r="N5041"/>
  <c r="H5042"/>
  <c r="L5042" s="1"/>
  <c r="I5042" l="1"/>
  <c r="G5043"/>
  <c r="J5043" s="1"/>
  <c r="Q5042" l="1"/>
  <c r="N5042"/>
  <c r="H5043"/>
  <c r="L5043" s="1"/>
  <c r="I5043" l="1"/>
  <c r="G5044"/>
  <c r="J5044" s="1"/>
  <c r="Q5043" l="1"/>
  <c r="N5043"/>
  <c r="H5044"/>
  <c r="L5044" s="1"/>
  <c r="I5044" l="1"/>
  <c r="G5045"/>
  <c r="J5045" s="1"/>
  <c r="Q5044" l="1"/>
  <c r="N5044"/>
  <c r="H5045"/>
  <c r="L5045" s="1"/>
  <c r="I5045" l="1"/>
  <c r="G5046"/>
  <c r="J5046" s="1"/>
  <c r="Q5045" l="1"/>
  <c r="N5045"/>
  <c r="H5046"/>
  <c r="L5046" s="1"/>
  <c r="I5046" l="1"/>
  <c r="G5047"/>
  <c r="J5047" s="1"/>
  <c r="Q5046" l="1"/>
  <c r="N5046"/>
  <c r="H5047"/>
  <c r="L5047" s="1"/>
  <c r="I5047" l="1"/>
  <c r="G5048"/>
  <c r="J5048" s="1"/>
  <c r="Q5047" l="1"/>
  <c r="N5047"/>
  <c r="H5048"/>
  <c r="L5048" s="1"/>
  <c r="I5048" l="1"/>
  <c r="G5049"/>
  <c r="J5049" s="1"/>
  <c r="Q5048" l="1"/>
  <c r="N5048"/>
  <c r="H5049"/>
  <c r="L5049" s="1"/>
  <c r="I5049" l="1"/>
  <c r="G5050"/>
  <c r="J5050" s="1"/>
  <c r="Q5049" l="1"/>
  <c r="N5049"/>
  <c r="H5050"/>
  <c r="L5050" s="1"/>
  <c r="I5050" l="1"/>
  <c r="G5051"/>
  <c r="J5051" s="1"/>
  <c r="Q5050" l="1"/>
  <c r="N5050"/>
  <c r="H5051"/>
  <c r="L5051" s="1"/>
  <c r="I5051" l="1"/>
  <c r="G5052"/>
  <c r="J5052" s="1"/>
  <c r="Q5051" l="1"/>
  <c r="N5051"/>
  <c r="H5052"/>
  <c r="L5052" s="1"/>
  <c r="I5052" l="1"/>
  <c r="G5053"/>
  <c r="J5053" s="1"/>
  <c r="Q5052" l="1"/>
  <c r="N5052"/>
  <c r="H5053"/>
  <c r="L5053" s="1"/>
  <c r="I5053" l="1"/>
  <c r="G5054"/>
  <c r="J5054" s="1"/>
  <c r="Q5053" l="1"/>
  <c r="N5053"/>
  <c r="H5054"/>
  <c r="L5054" s="1"/>
  <c r="I5054" l="1"/>
  <c r="G5055"/>
  <c r="J5055" s="1"/>
  <c r="Q5054" l="1"/>
  <c r="N5054"/>
  <c r="H5055"/>
  <c r="L5055" s="1"/>
  <c r="I5055" l="1"/>
  <c r="G5056"/>
  <c r="J5056" s="1"/>
  <c r="Q5055" l="1"/>
  <c r="N5055"/>
  <c r="H5056"/>
  <c r="L5056" s="1"/>
  <c r="G5057" l="1"/>
  <c r="J5057" s="1"/>
  <c r="I5056"/>
  <c r="Q5056" l="1"/>
  <c r="N5056"/>
  <c r="H5057"/>
  <c r="L5057" s="1"/>
  <c r="G5058" l="1"/>
  <c r="J5058" s="1"/>
  <c r="I5057"/>
  <c r="Q5057" l="1"/>
  <c r="N5057"/>
  <c r="H5058"/>
  <c r="L5058" s="1"/>
  <c r="I5058" l="1"/>
  <c r="G5059"/>
  <c r="J5059" s="1"/>
  <c r="Q5058" l="1"/>
  <c r="R5058" s="1"/>
  <c r="N5058"/>
  <c r="O5058" s="1"/>
  <c r="H5059"/>
  <c r="L5059" s="1"/>
  <c r="I5059" l="1"/>
  <c r="G5060"/>
  <c r="J5060" s="1"/>
  <c r="Q5059" l="1"/>
  <c r="R5059" s="1"/>
  <c r="S5059" s="1"/>
  <c r="N5059"/>
  <c r="O5059" s="1"/>
  <c r="P5059" s="1"/>
  <c r="H5060"/>
  <c r="L5060" s="1"/>
  <c r="I5060" l="1"/>
  <c r="G5061"/>
  <c r="J5061" s="1"/>
  <c r="Q5060" l="1"/>
  <c r="N5060"/>
  <c r="H5061"/>
  <c r="L5061" s="1"/>
  <c r="I5061" l="1"/>
  <c r="G5062"/>
  <c r="J5062" s="1"/>
  <c r="Q5061" l="1"/>
  <c r="N5061"/>
  <c r="H5062"/>
  <c r="L5062" s="1"/>
  <c r="I5062" l="1"/>
  <c r="G5063"/>
  <c r="J5063" s="1"/>
  <c r="Q5062" l="1"/>
  <c r="R5062" s="1"/>
  <c r="S5062" s="1"/>
  <c r="N5062"/>
  <c r="O5062" s="1"/>
  <c r="P5062" s="1"/>
  <c r="H5063"/>
  <c r="L5063" s="1"/>
  <c r="I5063" l="1"/>
  <c r="G5064"/>
  <c r="J5064" s="1"/>
  <c r="Q5063" l="1"/>
  <c r="N5063"/>
  <c r="H5064"/>
  <c r="L5064" s="1"/>
  <c r="I5064" l="1"/>
  <c r="G5065"/>
  <c r="J5065" s="1"/>
  <c r="Q5064" l="1"/>
  <c r="N5064"/>
  <c r="H5065"/>
  <c r="L5065" s="1"/>
  <c r="I5065" l="1"/>
  <c r="G5066"/>
  <c r="J5066" s="1"/>
  <c r="Q5065" l="1"/>
  <c r="N5065"/>
  <c r="H5066"/>
  <c r="L5066" s="1"/>
  <c r="I5066" l="1"/>
  <c r="G5067"/>
  <c r="J5067" s="1"/>
  <c r="Q5066" l="1"/>
  <c r="N5066"/>
  <c r="H5067"/>
  <c r="L5067" s="1"/>
  <c r="I5067" l="1"/>
  <c r="G5068"/>
  <c r="J5068" s="1"/>
  <c r="Q5067" l="1"/>
  <c r="N5067"/>
  <c r="H5068"/>
  <c r="L5068" s="1"/>
  <c r="I5068" l="1"/>
  <c r="G5069"/>
  <c r="J5069" s="1"/>
  <c r="Q5068" l="1"/>
  <c r="N5068"/>
  <c r="H5069"/>
  <c r="L5069" s="1"/>
  <c r="I5069" l="1"/>
  <c r="G5070"/>
  <c r="J5070" s="1"/>
  <c r="Q5069" l="1"/>
  <c r="N5069"/>
  <c r="H5070"/>
  <c r="L5070" s="1"/>
  <c r="I5070" l="1"/>
  <c r="G5071"/>
  <c r="J5071" s="1"/>
  <c r="Q5070" l="1"/>
  <c r="N5070"/>
  <c r="H5071"/>
  <c r="L5071" s="1"/>
  <c r="I5071" l="1"/>
  <c r="G5072"/>
  <c r="J5072" s="1"/>
  <c r="Q5071" l="1"/>
  <c r="N5071"/>
  <c r="H5072"/>
  <c r="L5072" s="1"/>
  <c r="I5072" l="1"/>
  <c r="G5073"/>
  <c r="J5073" s="1"/>
  <c r="Q5072" l="1"/>
  <c r="N5072"/>
  <c r="H5073"/>
  <c r="L5073" s="1"/>
  <c r="I5073" l="1"/>
  <c r="G5074"/>
  <c r="J5074" s="1"/>
  <c r="Q5073" l="1"/>
  <c r="N5073"/>
  <c r="H5074"/>
  <c r="L5074" s="1"/>
  <c r="I5074" l="1"/>
  <c r="G5075"/>
  <c r="J5075" s="1"/>
  <c r="Q5074" l="1"/>
  <c r="N5074"/>
  <c r="H5075"/>
  <c r="L5075" s="1"/>
  <c r="I5075" l="1"/>
  <c r="G5076"/>
  <c r="J5076" s="1"/>
  <c r="Q5075" l="1"/>
  <c r="N5075"/>
  <c r="H5076"/>
  <c r="L5076" s="1"/>
  <c r="I5076" l="1"/>
  <c r="G5077"/>
  <c r="J5077" s="1"/>
  <c r="Q5076" l="1"/>
  <c r="N5076"/>
  <c r="H5077"/>
  <c r="L5077" s="1"/>
  <c r="I5077" l="1"/>
  <c r="G5078"/>
  <c r="J5078" s="1"/>
  <c r="Q5077" l="1"/>
  <c r="N5077"/>
  <c r="H5078"/>
  <c r="L5078" s="1"/>
  <c r="I5078" l="1"/>
  <c r="G5079"/>
  <c r="J5079" s="1"/>
  <c r="Q5078" l="1"/>
  <c r="N5078"/>
  <c r="H5079"/>
  <c r="L5079" s="1"/>
  <c r="I5079" l="1"/>
  <c r="G5080"/>
  <c r="J5080" s="1"/>
  <c r="Q5079" l="1"/>
  <c r="N5079"/>
  <c r="H5080"/>
  <c r="L5080" s="1"/>
  <c r="I5080" l="1"/>
  <c r="G5081"/>
  <c r="J5081" s="1"/>
  <c r="Q5080" l="1"/>
  <c r="N5080"/>
  <c r="H5081"/>
  <c r="L5081" s="1"/>
  <c r="I5081" l="1"/>
  <c r="G5082"/>
  <c r="J5082" s="1"/>
  <c r="Q5081" l="1"/>
  <c r="N5081"/>
  <c r="H5082"/>
  <c r="L5082" s="1"/>
  <c r="I5082" l="1"/>
  <c r="G5083"/>
  <c r="J5083" s="1"/>
  <c r="Q5082" l="1"/>
  <c r="N5082"/>
  <c r="H5083"/>
  <c r="L5083" s="1"/>
  <c r="I5083" l="1"/>
  <c r="G5084"/>
  <c r="J5084" s="1"/>
  <c r="Q5083" l="1"/>
  <c r="N5083"/>
  <c r="H5084"/>
  <c r="L5084" s="1"/>
  <c r="I5084" l="1"/>
  <c r="G5085"/>
  <c r="J5085" s="1"/>
  <c r="Q5084" l="1"/>
  <c r="N5084"/>
  <c r="H5085"/>
  <c r="L5085" s="1"/>
  <c r="I5085" l="1"/>
  <c r="G5086"/>
  <c r="J5086" s="1"/>
  <c r="Q5085" l="1"/>
  <c r="N5085"/>
  <c r="H5086"/>
  <c r="L5086" s="1"/>
  <c r="G5087" l="1"/>
  <c r="J5087" s="1"/>
  <c r="I5086"/>
  <c r="Q5086" l="1"/>
  <c r="N5086"/>
  <c r="H5087"/>
  <c r="L5087" s="1"/>
  <c r="G5088" l="1"/>
  <c r="J5088" s="1"/>
  <c r="I5087"/>
  <c r="Q5087" l="1"/>
  <c r="R5087" s="1"/>
  <c r="S5087" s="1"/>
  <c r="N5087"/>
  <c r="O5087" s="1"/>
  <c r="P5087" s="1"/>
  <c r="H5088"/>
  <c r="L5088" s="1"/>
  <c r="I5088" l="1"/>
  <c r="G5089"/>
  <c r="J5089" s="1"/>
  <c r="Q5088" l="1"/>
  <c r="R5088" s="1"/>
  <c r="N5088"/>
  <c r="O5088" s="1"/>
  <c r="H5089"/>
  <c r="L5089" s="1"/>
  <c r="I5089" l="1"/>
  <c r="G5090"/>
  <c r="J5090" s="1"/>
  <c r="Q5089" l="1"/>
  <c r="N5089"/>
  <c r="H5090"/>
  <c r="L5090" s="1"/>
  <c r="I5090" l="1"/>
  <c r="G5091"/>
  <c r="J5091" s="1"/>
  <c r="Q5090" l="1"/>
  <c r="N5090"/>
  <c r="H5091"/>
  <c r="L5091" s="1"/>
  <c r="I5091" l="1"/>
  <c r="G5092"/>
  <c r="J5092" s="1"/>
  <c r="Q5091" l="1"/>
  <c r="R5091" s="1"/>
  <c r="N5091"/>
  <c r="O5091" s="1"/>
  <c r="H5092"/>
  <c r="L5092" s="1"/>
  <c r="I5092" l="1"/>
  <c r="G5093"/>
  <c r="J5093" s="1"/>
  <c r="Q5092" l="1"/>
  <c r="N5092"/>
  <c r="H5093"/>
  <c r="L5093" s="1"/>
  <c r="I5093" l="1"/>
  <c r="G5094"/>
  <c r="J5094" s="1"/>
  <c r="Q5093" l="1"/>
  <c r="N5093"/>
  <c r="H5094"/>
  <c r="L5094" s="1"/>
  <c r="I5094" l="1"/>
  <c r="G5095"/>
  <c r="J5095" s="1"/>
  <c r="Q5094" l="1"/>
  <c r="N5094"/>
  <c r="H5095"/>
  <c r="L5095" s="1"/>
  <c r="I5095" l="1"/>
  <c r="G5096"/>
  <c r="J5096" s="1"/>
  <c r="Q5095" l="1"/>
  <c r="N5095"/>
  <c r="H5096"/>
  <c r="L5096" s="1"/>
  <c r="I5096" l="1"/>
  <c r="G5097"/>
  <c r="J5097" s="1"/>
  <c r="Q5096" l="1"/>
  <c r="N5096"/>
  <c r="H5097"/>
  <c r="L5097" s="1"/>
  <c r="I5097" l="1"/>
  <c r="G5098"/>
  <c r="J5098" s="1"/>
  <c r="Q5097" l="1"/>
  <c r="N5097"/>
  <c r="H5098"/>
  <c r="L5098" s="1"/>
  <c r="I5098" l="1"/>
  <c r="G5099"/>
  <c r="J5099" s="1"/>
  <c r="Q5098" l="1"/>
  <c r="N5098"/>
  <c r="H5099"/>
  <c r="L5099" s="1"/>
  <c r="I5099" l="1"/>
  <c r="G5100"/>
  <c r="J5100" s="1"/>
  <c r="Q5099" l="1"/>
  <c r="N5099"/>
  <c r="H5100"/>
  <c r="L5100" s="1"/>
  <c r="I5100" l="1"/>
  <c r="G5101"/>
  <c r="J5101" s="1"/>
  <c r="Q5100" l="1"/>
  <c r="N5100"/>
  <c r="H5101"/>
  <c r="L5101" s="1"/>
  <c r="I5101" l="1"/>
  <c r="G5102"/>
  <c r="J5102" s="1"/>
  <c r="Q5101" l="1"/>
  <c r="N5101"/>
  <c r="H5102"/>
  <c r="L5102" s="1"/>
  <c r="I5102" l="1"/>
  <c r="G5103"/>
  <c r="J5103" s="1"/>
  <c r="Q5102" l="1"/>
  <c r="N5102"/>
  <c r="H5103"/>
  <c r="L5103" s="1"/>
  <c r="I5103" l="1"/>
  <c r="G5104"/>
  <c r="J5104" s="1"/>
  <c r="Q5103" l="1"/>
  <c r="N5103"/>
  <c r="H5104"/>
  <c r="L5104" s="1"/>
  <c r="I5104" l="1"/>
  <c r="G5105"/>
  <c r="J5105" s="1"/>
  <c r="Q5104" l="1"/>
  <c r="N5104"/>
  <c r="H5105"/>
  <c r="L5105" s="1"/>
  <c r="I5105" l="1"/>
  <c r="G5106"/>
  <c r="J5106" s="1"/>
  <c r="Q5105" l="1"/>
  <c r="N5105"/>
  <c r="H5106"/>
  <c r="L5106" s="1"/>
  <c r="I5106" l="1"/>
  <c r="G5107"/>
  <c r="J5107" s="1"/>
  <c r="Q5106" l="1"/>
  <c r="N5106"/>
  <c r="H5107"/>
  <c r="L5107" s="1"/>
  <c r="I5107" l="1"/>
  <c r="G5108"/>
  <c r="J5108" s="1"/>
  <c r="Q5107" l="1"/>
  <c r="N5107"/>
  <c r="H5108"/>
  <c r="L5108" s="1"/>
  <c r="I5108" l="1"/>
  <c r="G5109"/>
  <c r="J5109" s="1"/>
  <c r="Q5108" l="1"/>
  <c r="N5108"/>
  <c r="H5109"/>
  <c r="L5109" s="1"/>
  <c r="I5109" l="1"/>
  <c r="G5110"/>
  <c r="J5110" s="1"/>
  <c r="Q5109" l="1"/>
  <c r="N5109"/>
  <c r="H5110"/>
  <c r="L5110" s="1"/>
  <c r="I5110" l="1"/>
  <c r="G5111"/>
  <c r="J5111" s="1"/>
  <c r="Q5110" l="1"/>
  <c r="N5110"/>
  <c r="H5111"/>
  <c r="L5111" s="1"/>
  <c r="I5111" l="1"/>
  <c r="G5112"/>
  <c r="J5112" s="1"/>
  <c r="Q5111" l="1"/>
  <c r="N5111"/>
  <c r="H5112"/>
  <c r="L5112" s="1"/>
  <c r="I5112" l="1"/>
  <c r="G5113"/>
  <c r="J5113" s="1"/>
  <c r="Q5112" l="1"/>
  <c r="N5112"/>
  <c r="H5113"/>
  <c r="L5113" s="1"/>
  <c r="I5113" l="1"/>
  <c r="G5114"/>
  <c r="J5114" s="1"/>
  <c r="Q5113" l="1"/>
  <c r="N5113"/>
  <c r="H5114"/>
  <c r="L5114" s="1"/>
  <c r="I5114" l="1"/>
  <c r="G5115"/>
  <c r="J5115" s="1"/>
  <c r="Q5114" l="1"/>
  <c r="N5114"/>
  <c r="H5115"/>
  <c r="L5115" s="1"/>
  <c r="I5115" l="1"/>
  <c r="G5116"/>
  <c r="J5116" s="1"/>
  <c r="Q5115" l="1"/>
  <c r="N5115"/>
  <c r="H5116"/>
  <c r="L5116" s="1"/>
  <c r="I5116" l="1"/>
  <c r="G5117"/>
  <c r="J5117" s="1"/>
  <c r="Q5116" l="1"/>
  <c r="N5116"/>
  <c r="H5117"/>
  <c r="L5117" s="1"/>
  <c r="G5118" l="1"/>
  <c r="J5118" s="1"/>
  <c r="I5117"/>
  <c r="Q5117" l="1"/>
  <c r="N5117"/>
  <c r="H5118"/>
  <c r="L5118" s="1"/>
  <c r="G5119" l="1"/>
  <c r="J5119" s="1"/>
  <c r="I5118"/>
  <c r="Q5118" l="1"/>
  <c r="R5118" s="1"/>
  <c r="S5118" s="1"/>
  <c r="N5118"/>
  <c r="O5118" s="1"/>
  <c r="P5118" s="1"/>
  <c r="H5119"/>
  <c r="L5119" s="1"/>
  <c r="I5119" l="1"/>
  <c r="G5120"/>
  <c r="J5120" s="1"/>
  <c r="Q5119" l="1"/>
  <c r="R5119" s="1"/>
  <c r="N5119"/>
  <c r="O5119" s="1"/>
  <c r="H5120"/>
  <c r="L5120" s="1"/>
  <c r="I5120" l="1"/>
  <c r="G5121"/>
  <c r="J5121" s="1"/>
  <c r="Q5120" l="1"/>
  <c r="N5120"/>
  <c r="H5121"/>
  <c r="L5121" s="1"/>
  <c r="I5121" l="1"/>
  <c r="G5122"/>
  <c r="J5122" s="1"/>
  <c r="Q5121" l="1"/>
  <c r="N5121"/>
  <c r="H5122"/>
  <c r="L5122" s="1"/>
  <c r="I5122" l="1"/>
  <c r="G5123"/>
  <c r="J5123" s="1"/>
  <c r="Q5122" l="1"/>
  <c r="R5122" s="1"/>
  <c r="N5122"/>
  <c r="O5122" s="1"/>
  <c r="H5123"/>
  <c r="L5123" s="1"/>
  <c r="I5123" l="1"/>
  <c r="G5124"/>
  <c r="J5124" s="1"/>
  <c r="Q5123" l="1"/>
  <c r="N5123"/>
  <c r="H5124"/>
  <c r="L5124" s="1"/>
  <c r="I5124" l="1"/>
  <c r="G5125"/>
  <c r="J5125" s="1"/>
  <c r="Q5124" l="1"/>
  <c r="N5124"/>
  <c r="H5125"/>
  <c r="L5125" s="1"/>
  <c r="I5125" l="1"/>
  <c r="G5126"/>
  <c r="J5126" s="1"/>
  <c r="Q5125" l="1"/>
  <c r="N5125"/>
  <c r="H5126"/>
  <c r="L5126" s="1"/>
  <c r="I5126" l="1"/>
  <c r="G5127"/>
  <c r="J5127" s="1"/>
  <c r="Q5126" l="1"/>
  <c r="N5126"/>
  <c r="H5127"/>
  <c r="L5127" s="1"/>
  <c r="I5127" l="1"/>
  <c r="G5128"/>
  <c r="J5128" s="1"/>
  <c r="Q5127" l="1"/>
  <c r="N5127"/>
  <c r="H5128"/>
  <c r="L5128" s="1"/>
  <c r="I5128" l="1"/>
  <c r="G5129"/>
  <c r="J5129" s="1"/>
  <c r="Q5128" l="1"/>
  <c r="N5128"/>
  <c r="H5129"/>
  <c r="L5129" s="1"/>
  <c r="I5129" l="1"/>
  <c r="G5130"/>
  <c r="J5130" s="1"/>
  <c r="Q5129" l="1"/>
  <c r="N5129"/>
  <c r="H5130"/>
  <c r="L5130" s="1"/>
  <c r="I5130" l="1"/>
  <c r="G5131"/>
  <c r="J5131" s="1"/>
  <c r="Q5130" l="1"/>
  <c r="N5130"/>
  <c r="H5131"/>
  <c r="L5131" s="1"/>
  <c r="I5131" l="1"/>
  <c r="G5132"/>
  <c r="J5132" s="1"/>
  <c r="Q5131" l="1"/>
  <c r="N5131"/>
  <c r="H5132"/>
  <c r="L5132" s="1"/>
  <c r="I5132" l="1"/>
  <c r="G5133"/>
  <c r="J5133" s="1"/>
  <c r="Q5132" l="1"/>
  <c r="N5132"/>
  <c r="H5133"/>
  <c r="L5133" s="1"/>
  <c r="I5133" l="1"/>
  <c r="G5134"/>
  <c r="J5134" s="1"/>
  <c r="Q5133" l="1"/>
  <c r="N5133"/>
  <c r="H5134"/>
  <c r="L5134" s="1"/>
  <c r="I5134" l="1"/>
  <c r="G5135"/>
  <c r="J5135" s="1"/>
  <c r="Q5134" l="1"/>
  <c r="N5134"/>
  <c r="H5135"/>
  <c r="L5135" s="1"/>
  <c r="I5135" l="1"/>
  <c r="G5136"/>
  <c r="J5136" s="1"/>
  <c r="Q5135" l="1"/>
  <c r="N5135"/>
  <c r="H5136"/>
  <c r="L5136" s="1"/>
  <c r="I5136" l="1"/>
  <c r="G5137"/>
  <c r="J5137" s="1"/>
  <c r="Q5136" l="1"/>
  <c r="N5136"/>
  <c r="H5137"/>
  <c r="L5137" s="1"/>
  <c r="I5137" l="1"/>
  <c r="G5138"/>
  <c r="J5138" s="1"/>
  <c r="Q5137" l="1"/>
  <c r="N5137"/>
  <c r="H5138"/>
  <c r="L5138" s="1"/>
  <c r="I5138" l="1"/>
  <c r="G5139"/>
  <c r="J5139" s="1"/>
  <c r="Q5138" l="1"/>
  <c r="N5138"/>
  <c r="H5139"/>
  <c r="L5139" s="1"/>
  <c r="I5139" l="1"/>
  <c r="G5140"/>
  <c r="J5140" s="1"/>
  <c r="Q5139" l="1"/>
  <c r="N5139"/>
  <c r="H5140"/>
  <c r="L5140" s="1"/>
  <c r="I5140" l="1"/>
  <c r="G5141"/>
  <c r="J5141" s="1"/>
  <c r="Q5140" l="1"/>
  <c r="N5140"/>
  <c r="H5141"/>
  <c r="L5141" s="1"/>
  <c r="I5141" l="1"/>
  <c r="G5142"/>
  <c r="J5142" s="1"/>
  <c r="Q5141" l="1"/>
  <c r="N5141"/>
  <c r="H5142"/>
  <c r="L5142" s="1"/>
  <c r="I5142" l="1"/>
  <c r="G5143"/>
  <c r="J5143" s="1"/>
  <c r="Q5142" l="1"/>
  <c r="N5142"/>
  <c r="H5143"/>
  <c r="L5143" s="1"/>
  <c r="I5143" l="1"/>
  <c r="G5144"/>
  <c r="J5144" s="1"/>
  <c r="Q5143" l="1"/>
  <c r="N5143"/>
  <c r="H5144"/>
  <c r="L5144" s="1"/>
  <c r="I5144" l="1"/>
  <c r="G5145"/>
  <c r="J5145" s="1"/>
  <c r="Q5144" l="1"/>
  <c r="N5144"/>
  <c r="H5145"/>
  <c r="L5145" s="1"/>
  <c r="I5145" l="1"/>
  <c r="G5146"/>
  <c r="J5146" s="1"/>
  <c r="Q5145" l="1"/>
  <c r="N5145"/>
  <c r="H5146"/>
  <c r="L5146" s="1"/>
  <c r="I5146" l="1"/>
  <c r="G5147"/>
  <c r="J5147" s="1"/>
  <c r="Q5146" l="1"/>
  <c r="N5146"/>
  <c r="H5147"/>
  <c r="L5147" s="1"/>
  <c r="G5148" l="1"/>
  <c r="J5148" s="1"/>
  <c r="I5147"/>
  <c r="Q5147" l="1"/>
  <c r="N5147"/>
  <c r="H5148"/>
  <c r="L5148" s="1"/>
  <c r="G5149" l="1"/>
  <c r="J5149" s="1"/>
  <c r="I5148"/>
  <c r="Q5148" l="1"/>
  <c r="R5148" s="1"/>
  <c r="N5148"/>
  <c r="O5148" s="1"/>
  <c r="H5149"/>
  <c r="L5149" s="1"/>
  <c r="I5149" l="1"/>
  <c r="G5150"/>
  <c r="J5150" s="1"/>
  <c r="Q5149" l="1"/>
  <c r="R5149" s="1"/>
  <c r="S5149" s="1"/>
  <c r="N5149"/>
  <c r="O5149" s="1"/>
  <c r="P5149" s="1"/>
  <c r="H5150"/>
  <c r="L5150" s="1"/>
  <c r="I5150" l="1"/>
  <c r="G5151"/>
  <c r="J5151" s="1"/>
  <c r="Q5150" l="1"/>
  <c r="N5150"/>
  <c r="H5151"/>
  <c r="L5151" s="1"/>
  <c r="I5151" l="1"/>
  <c r="G5152"/>
  <c r="J5152" s="1"/>
  <c r="Q5151" l="1"/>
  <c r="N5151"/>
  <c r="H5152"/>
  <c r="L5152" s="1"/>
  <c r="I5152" l="1"/>
  <c r="G5153"/>
  <c r="J5153" s="1"/>
  <c r="Q5152" l="1"/>
  <c r="R5152" s="1"/>
  <c r="S5152" s="1"/>
  <c r="N5152"/>
  <c r="O5152" s="1"/>
  <c r="P5152" s="1"/>
  <c r="H5153"/>
  <c r="L5153" s="1"/>
  <c r="I5153" l="1"/>
  <c r="G5154"/>
  <c r="J5154" s="1"/>
  <c r="Q5153" l="1"/>
  <c r="N5153"/>
  <c r="H5154"/>
  <c r="L5154" s="1"/>
  <c r="I5154" l="1"/>
  <c r="G5155"/>
  <c r="J5155" s="1"/>
  <c r="Q5154" l="1"/>
  <c r="N5154"/>
  <c r="H5155"/>
  <c r="L5155" s="1"/>
  <c r="I5155" l="1"/>
  <c r="G5156"/>
  <c r="J5156" s="1"/>
  <c r="Q5155" l="1"/>
  <c r="N5155"/>
  <c r="H5156"/>
  <c r="L5156" s="1"/>
  <c r="I5156" l="1"/>
  <c r="G5157"/>
  <c r="J5157" s="1"/>
  <c r="Q5156" l="1"/>
  <c r="N5156"/>
  <c r="H5157"/>
  <c r="L5157" s="1"/>
  <c r="I5157" l="1"/>
  <c r="G5158"/>
  <c r="J5158" s="1"/>
  <c r="Q5157" l="1"/>
  <c r="N5157"/>
  <c r="H5158"/>
  <c r="L5158" s="1"/>
  <c r="I5158" l="1"/>
  <c r="G5159"/>
  <c r="J5159" s="1"/>
  <c r="Q5158" l="1"/>
  <c r="N5158"/>
  <c r="H5159"/>
  <c r="L5159" s="1"/>
  <c r="I5159" l="1"/>
  <c r="G5160"/>
  <c r="J5160" s="1"/>
  <c r="Q5159" l="1"/>
  <c r="N5159"/>
  <c r="H5160"/>
  <c r="L5160" s="1"/>
  <c r="I5160" l="1"/>
  <c r="G5161"/>
  <c r="J5161" s="1"/>
  <c r="Q5160" l="1"/>
  <c r="N5160"/>
  <c r="H5161"/>
  <c r="L5161" s="1"/>
  <c r="I5161" l="1"/>
  <c r="G5162"/>
  <c r="J5162" s="1"/>
  <c r="Q5161" l="1"/>
  <c r="N5161"/>
  <c r="H5162"/>
  <c r="L5162" s="1"/>
  <c r="I5162" l="1"/>
  <c r="G5163"/>
  <c r="J5163" s="1"/>
  <c r="Q5162" l="1"/>
  <c r="N5162"/>
  <c r="H5163"/>
  <c r="L5163" s="1"/>
  <c r="I5163" l="1"/>
  <c r="G5164"/>
  <c r="J5164" s="1"/>
  <c r="Q5163" l="1"/>
  <c r="N5163"/>
  <c r="H5164"/>
  <c r="L5164" s="1"/>
  <c r="I5164" l="1"/>
  <c r="G5165"/>
  <c r="J5165" s="1"/>
  <c r="Q5164" l="1"/>
  <c r="N5164"/>
  <c r="H5165"/>
  <c r="L5165" s="1"/>
  <c r="I5165" l="1"/>
  <c r="G5166"/>
  <c r="J5166" s="1"/>
  <c r="Q5165" l="1"/>
  <c r="N5165"/>
  <c r="H5166"/>
  <c r="L5166" s="1"/>
  <c r="I5166" l="1"/>
  <c r="G5167"/>
  <c r="J5167" s="1"/>
  <c r="Q5166" l="1"/>
  <c r="N5166"/>
  <c r="H5167"/>
  <c r="L5167" s="1"/>
  <c r="I5167" l="1"/>
  <c r="G5168"/>
  <c r="J5168" s="1"/>
  <c r="Q5167" l="1"/>
  <c r="N5167"/>
  <c r="H5168"/>
  <c r="L5168" s="1"/>
  <c r="I5168" l="1"/>
  <c r="G5169"/>
  <c r="J5169" s="1"/>
  <c r="Q5168" l="1"/>
  <c r="N5168"/>
  <c r="H5169"/>
  <c r="L5169" s="1"/>
  <c r="I5169" l="1"/>
  <c r="G5170"/>
  <c r="J5170" s="1"/>
  <c r="Q5169" l="1"/>
  <c r="N5169"/>
  <c r="H5170"/>
  <c r="L5170" s="1"/>
  <c r="I5170" l="1"/>
  <c r="G5171"/>
  <c r="J5171" s="1"/>
  <c r="Q5170" l="1"/>
  <c r="N5170"/>
  <c r="H5171"/>
  <c r="L5171" s="1"/>
  <c r="I5171" l="1"/>
  <c r="G5172"/>
  <c r="J5172" s="1"/>
  <c r="Q5171" l="1"/>
  <c r="N5171"/>
  <c r="H5172"/>
  <c r="L5172" s="1"/>
  <c r="I5172" l="1"/>
  <c r="G5173"/>
  <c r="J5173" s="1"/>
  <c r="Q5172" l="1"/>
  <c r="N5172"/>
  <c r="H5173"/>
  <c r="L5173" s="1"/>
  <c r="I5173" l="1"/>
  <c r="G5174"/>
  <c r="J5174" s="1"/>
  <c r="Q5173" l="1"/>
  <c r="N5173"/>
  <c r="H5174"/>
  <c r="L5174" s="1"/>
  <c r="I5174" l="1"/>
  <c r="G5175"/>
  <c r="J5175" s="1"/>
  <c r="Q5174" l="1"/>
  <c r="N5174"/>
  <c r="H5175"/>
  <c r="L5175" s="1"/>
  <c r="I5175" l="1"/>
  <c r="G5176"/>
  <c r="J5176" s="1"/>
  <c r="Q5175" l="1"/>
  <c r="N5175"/>
  <c r="H5176"/>
  <c r="L5176" s="1"/>
  <c r="I5176" l="1"/>
  <c r="G5177"/>
  <c r="J5177" s="1"/>
  <c r="Q5176" l="1"/>
  <c r="N5176"/>
  <c r="H5177"/>
  <c r="L5177" s="1"/>
  <c r="I5177" l="1"/>
  <c r="G5178"/>
  <c r="J5178" s="1"/>
  <c r="Q5177" l="1"/>
  <c r="N5177"/>
  <c r="H5178"/>
  <c r="L5178" s="1"/>
  <c r="G5179" l="1"/>
  <c r="J5179" s="1"/>
  <c r="I5178"/>
  <c r="Q5178" l="1"/>
  <c r="N5178"/>
  <c r="H5179"/>
  <c r="L5179" s="1"/>
  <c r="G5180" l="1"/>
  <c r="J5180" s="1"/>
  <c r="I5179"/>
  <c r="Q5179" l="1"/>
  <c r="R5179" s="1"/>
  <c r="S5179" s="1"/>
  <c r="N5179"/>
  <c r="O5179" s="1"/>
  <c r="P5179" s="1"/>
  <c r="H5180"/>
  <c r="L5180" s="1"/>
  <c r="I5180" l="1"/>
  <c r="G5181"/>
  <c r="J5181" s="1"/>
  <c r="Q5180" l="1"/>
  <c r="R5180" s="1"/>
  <c r="N5180"/>
  <c r="O5180" s="1"/>
  <c r="H5181"/>
  <c r="L5181" s="1"/>
  <c r="I5181" l="1"/>
  <c r="G5182"/>
  <c r="J5182" s="1"/>
  <c r="Q5181" l="1"/>
  <c r="N5181"/>
  <c r="H5182"/>
  <c r="L5182" s="1"/>
  <c r="I5182" l="1"/>
  <c r="G5183"/>
  <c r="J5183" s="1"/>
  <c r="Q5182" l="1"/>
  <c r="N5182"/>
  <c r="H5183"/>
  <c r="L5183" s="1"/>
  <c r="I5183" l="1"/>
  <c r="G5184"/>
  <c r="J5184" s="1"/>
  <c r="Q5183" l="1"/>
  <c r="R5183" s="1"/>
  <c r="N5183"/>
  <c r="O5183" s="1"/>
  <c r="H5184"/>
  <c r="L5184" s="1"/>
  <c r="I5184" l="1"/>
  <c r="G5185"/>
  <c r="J5185" s="1"/>
  <c r="Q5184" l="1"/>
  <c r="N5184"/>
  <c r="H5185"/>
  <c r="L5185" s="1"/>
  <c r="I5185" l="1"/>
  <c r="G5186"/>
  <c r="J5186" s="1"/>
  <c r="Q5185" l="1"/>
  <c r="N5185"/>
  <c r="H5186"/>
  <c r="L5186" s="1"/>
  <c r="I5186" l="1"/>
  <c r="G5187"/>
  <c r="J5187" s="1"/>
  <c r="Q5186" l="1"/>
  <c r="N5186"/>
  <c r="H5187"/>
  <c r="L5187" s="1"/>
  <c r="I5187" l="1"/>
  <c r="G5188"/>
  <c r="J5188" s="1"/>
  <c r="Q5187" l="1"/>
  <c r="N5187"/>
  <c r="H5188"/>
  <c r="L5188" s="1"/>
  <c r="I5188" l="1"/>
  <c r="G5189"/>
  <c r="J5189" s="1"/>
  <c r="Q5188" l="1"/>
  <c r="N5188"/>
  <c r="H5189"/>
  <c r="L5189" s="1"/>
  <c r="I5189" l="1"/>
  <c r="G5190"/>
  <c r="J5190" s="1"/>
  <c r="Q5189" l="1"/>
  <c r="N5189"/>
  <c r="H5190"/>
  <c r="L5190" s="1"/>
  <c r="I5190" l="1"/>
  <c r="G5191"/>
  <c r="J5191" s="1"/>
  <c r="Q5190" l="1"/>
  <c r="N5190"/>
  <c r="H5191"/>
  <c r="L5191" s="1"/>
  <c r="I5191" l="1"/>
  <c r="G5192"/>
  <c r="J5192" s="1"/>
  <c r="Q5191" l="1"/>
  <c r="N5191"/>
  <c r="H5192"/>
  <c r="L5192" s="1"/>
  <c r="I5192" l="1"/>
  <c r="G5193"/>
  <c r="J5193" s="1"/>
  <c r="Q5192" l="1"/>
  <c r="N5192"/>
  <c r="H5193"/>
  <c r="L5193" s="1"/>
  <c r="I5193" l="1"/>
  <c r="G5194"/>
  <c r="J5194" s="1"/>
  <c r="Q5193" l="1"/>
  <c r="N5193"/>
  <c r="H5194"/>
  <c r="L5194" s="1"/>
  <c r="I5194" l="1"/>
  <c r="G5195"/>
  <c r="J5195" s="1"/>
  <c r="Q5194" l="1"/>
  <c r="N5194"/>
  <c r="H5195"/>
  <c r="L5195" s="1"/>
  <c r="I5195" l="1"/>
  <c r="G5196"/>
  <c r="J5196" s="1"/>
  <c r="Q5195" l="1"/>
  <c r="N5195"/>
  <c r="H5196"/>
  <c r="L5196" s="1"/>
  <c r="I5196" l="1"/>
  <c r="G5197"/>
  <c r="J5197" s="1"/>
  <c r="Q5196" l="1"/>
  <c r="N5196"/>
  <c r="H5197"/>
  <c r="L5197" s="1"/>
  <c r="I5197" l="1"/>
  <c r="G5198"/>
  <c r="J5198" s="1"/>
  <c r="Q5197" l="1"/>
  <c r="N5197"/>
  <c r="H5198"/>
  <c r="L5198" s="1"/>
  <c r="I5198" l="1"/>
  <c r="G5199"/>
  <c r="J5199" s="1"/>
  <c r="Q5198" l="1"/>
  <c r="N5198"/>
  <c r="H5199"/>
  <c r="L5199" s="1"/>
  <c r="I5199" l="1"/>
  <c r="G5200"/>
  <c r="J5200" s="1"/>
  <c r="Q5199" l="1"/>
  <c r="N5199"/>
  <c r="H5200"/>
  <c r="L5200" s="1"/>
  <c r="I5200" l="1"/>
  <c r="G5201"/>
  <c r="J5201" s="1"/>
  <c r="Q5200" l="1"/>
  <c r="N5200"/>
  <c r="H5201"/>
  <c r="L5201" s="1"/>
  <c r="I5201" l="1"/>
  <c r="G5202"/>
  <c r="J5202" s="1"/>
  <c r="Q5201" l="1"/>
  <c r="N5201"/>
  <c r="H5202"/>
  <c r="L5202" s="1"/>
  <c r="I5202" l="1"/>
  <c r="G5203"/>
  <c r="J5203" s="1"/>
  <c r="Q5202" l="1"/>
  <c r="N5202"/>
  <c r="H5203"/>
  <c r="L5203" s="1"/>
  <c r="I5203" l="1"/>
  <c r="G5204"/>
  <c r="J5204" s="1"/>
  <c r="Q5203" l="1"/>
  <c r="N5203"/>
  <c r="H5204"/>
  <c r="L5204" s="1"/>
  <c r="I5204" l="1"/>
  <c r="G5205"/>
  <c r="J5205" s="1"/>
  <c r="Q5204" l="1"/>
  <c r="N5204"/>
  <c r="H5205"/>
  <c r="L5205" s="1"/>
  <c r="I5205" l="1"/>
  <c r="G5206"/>
  <c r="J5206" s="1"/>
  <c r="Q5205" l="1"/>
  <c r="N5205"/>
  <c r="H5206"/>
  <c r="L5206" s="1"/>
  <c r="I5206" l="1"/>
  <c r="G5207"/>
  <c r="J5207" s="1"/>
  <c r="Q5206" l="1"/>
  <c r="N5206"/>
  <c r="H5207"/>
  <c r="L5207" s="1"/>
  <c r="I5207" l="1"/>
  <c r="G5208"/>
  <c r="J5208" s="1"/>
  <c r="Q5207" l="1"/>
  <c r="N5207"/>
  <c r="H5208"/>
  <c r="L5208" s="1"/>
  <c r="I5208" l="1"/>
  <c r="G5209"/>
  <c r="J5209" s="1"/>
  <c r="Q5208" l="1"/>
  <c r="N5208"/>
  <c r="H5209"/>
  <c r="L5209" s="1"/>
  <c r="G5210" l="1"/>
  <c r="J5210" s="1"/>
  <c r="I5209"/>
  <c r="Q5209" l="1"/>
  <c r="R5209" s="1"/>
  <c r="S5209" s="1"/>
  <c r="N5209"/>
  <c r="O5209" s="1"/>
  <c r="P5209" s="1"/>
  <c r="H5210"/>
  <c r="L5210" s="1"/>
  <c r="G5211" l="1"/>
  <c r="J5211" s="1"/>
  <c r="I5210"/>
  <c r="Q5210" l="1"/>
  <c r="R5210" s="1"/>
  <c r="N5210"/>
  <c r="O5210" s="1"/>
  <c r="H5211"/>
  <c r="L5211" s="1"/>
  <c r="I5211" l="1"/>
  <c r="G5212"/>
  <c r="J5212" s="1"/>
  <c r="Q5211" l="1"/>
  <c r="N5211"/>
  <c r="H5212"/>
  <c r="L5212" s="1"/>
  <c r="I5212" l="1"/>
  <c r="G5213"/>
  <c r="J5213" s="1"/>
  <c r="Q5212" l="1"/>
  <c r="N5212"/>
  <c r="H5213"/>
  <c r="L5213" s="1"/>
  <c r="I5213" l="1"/>
  <c r="G5214"/>
  <c r="J5214" s="1"/>
  <c r="Q5213" l="1"/>
  <c r="R5213" s="1"/>
  <c r="N5213"/>
  <c r="O5213" s="1"/>
  <c r="H5214"/>
  <c r="L5214" s="1"/>
  <c r="I5214" l="1"/>
  <c r="G5215"/>
  <c r="J5215" s="1"/>
  <c r="Q5214" l="1"/>
  <c r="N5214"/>
  <c r="H5215"/>
  <c r="L5215" s="1"/>
  <c r="I5215" l="1"/>
  <c r="G5216"/>
  <c r="J5216" s="1"/>
  <c r="Q5215" l="1"/>
  <c r="N5215"/>
  <c r="H5216"/>
  <c r="L5216" s="1"/>
  <c r="I5216" l="1"/>
  <c r="G5217"/>
  <c r="J5217" s="1"/>
  <c r="Q5216" l="1"/>
  <c r="N5216"/>
  <c r="H5217"/>
  <c r="L5217" s="1"/>
  <c r="I5217" l="1"/>
  <c r="G5218"/>
  <c r="J5218" s="1"/>
  <c r="Q5217" l="1"/>
  <c r="N5217"/>
  <c r="H5218"/>
  <c r="L5218" s="1"/>
  <c r="I5218" l="1"/>
  <c r="G5219"/>
  <c r="J5219" s="1"/>
  <c r="Q5218" l="1"/>
  <c r="N5218"/>
  <c r="H5219"/>
  <c r="L5219" s="1"/>
  <c r="I5219" l="1"/>
  <c r="G5220"/>
  <c r="J5220" s="1"/>
  <c r="Q5219" l="1"/>
  <c r="N5219"/>
  <c r="H5220"/>
  <c r="L5220" s="1"/>
  <c r="I5220" l="1"/>
  <c r="G5221"/>
  <c r="J5221" s="1"/>
  <c r="Q5220" l="1"/>
  <c r="N5220"/>
  <c r="H5221"/>
  <c r="L5221" s="1"/>
  <c r="I5221" l="1"/>
  <c r="G5222"/>
  <c r="J5222" s="1"/>
  <c r="Q5221" l="1"/>
  <c r="N5221"/>
  <c r="H5222"/>
  <c r="L5222" s="1"/>
  <c r="I5222" l="1"/>
  <c r="G5223"/>
  <c r="J5223" s="1"/>
  <c r="Q5222" l="1"/>
  <c r="N5222"/>
  <c r="H5223"/>
  <c r="L5223" s="1"/>
  <c r="I5223" l="1"/>
  <c r="G5224"/>
  <c r="J5224" s="1"/>
  <c r="Q5223" l="1"/>
  <c r="N5223"/>
  <c r="H5224"/>
  <c r="L5224" s="1"/>
  <c r="I5224" l="1"/>
  <c r="G5225"/>
  <c r="J5225" s="1"/>
  <c r="Q5224" l="1"/>
  <c r="N5224"/>
  <c r="H5225"/>
  <c r="L5225" s="1"/>
  <c r="I5225" l="1"/>
  <c r="G5226"/>
  <c r="J5226" s="1"/>
  <c r="Q5225" l="1"/>
  <c r="N5225"/>
  <c r="H5226"/>
  <c r="L5226" s="1"/>
  <c r="I5226" l="1"/>
  <c r="G5227"/>
  <c r="J5227" s="1"/>
  <c r="Q5226" l="1"/>
  <c r="N5226"/>
  <c r="H5227"/>
  <c r="L5227" s="1"/>
  <c r="I5227" l="1"/>
  <c r="G5228"/>
  <c r="J5228" s="1"/>
  <c r="Q5227" l="1"/>
  <c r="N5227"/>
  <c r="H5228"/>
  <c r="L5228" s="1"/>
  <c r="I5228" l="1"/>
  <c r="G5229"/>
  <c r="J5229" s="1"/>
  <c r="Q5228" l="1"/>
  <c r="N5228"/>
  <c r="H5229"/>
  <c r="L5229" s="1"/>
  <c r="I5229" l="1"/>
  <c r="G5230"/>
  <c r="J5230" s="1"/>
  <c r="Q5229" l="1"/>
  <c r="N5229"/>
  <c r="H5230"/>
  <c r="L5230" s="1"/>
  <c r="I5230" l="1"/>
  <c r="G5231"/>
  <c r="J5231" s="1"/>
  <c r="Q5230" l="1"/>
  <c r="N5230"/>
  <c r="H5231"/>
  <c r="L5231" s="1"/>
  <c r="I5231" l="1"/>
  <c r="G5232"/>
  <c r="J5232" s="1"/>
  <c r="Q5231" l="1"/>
  <c r="N5231"/>
  <c r="H5232"/>
  <c r="L5232" s="1"/>
  <c r="I5232" l="1"/>
  <c r="G5233"/>
  <c r="J5233" s="1"/>
  <c r="Q5232" l="1"/>
  <c r="N5232"/>
  <c r="H5233"/>
  <c r="L5233" s="1"/>
  <c r="I5233" l="1"/>
  <c r="G5234"/>
  <c r="J5234" s="1"/>
  <c r="Q5233" l="1"/>
  <c r="N5233"/>
  <c r="H5234"/>
  <c r="L5234" s="1"/>
  <c r="I5234" l="1"/>
  <c r="G5235"/>
  <c r="J5235" s="1"/>
  <c r="Q5234" l="1"/>
  <c r="N5234"/>
  <c r="H5235"/>
  <c r="L5235" s="1"/>
  <c r="I5235" l="1"/>
  <c r="G5236"/>
  <c r="J5236" s="1"/>
  <c r="Q5235" l="1"/>
  <c r="N5235"/>
  <c r="H5236"/>
  <c r="L5236" s="1"/>
  <c r="I5236" l="1"/>
  <c r="G5237"/>
  <c r="J5237" s="1"/>
  <c r="Q5236" l="1"/>
  <c r="N5236"/>
  <c r="H5237"/>
  <c r="L5237" s="1"/>
  <c r="I5237" l="1"/>
  <c r="G5238"/>
  <c r="J5238" s="1"/>
  <c r="Q5237" l="1"/>
  <c r="N5237"/>
  <c r="H5238"/>
  <c r="L5238" s="1"/>
  <c r="I5238" l="1"/>
  <c r="G5239"/>
  <c r="J5239" s="1"/>
  <c r="Q5238" l="1"/>
  <c r="N5238"/>
  <c r="H5239"/>
  <c r="L5239" s="1"/>
  <c r="G5240" l="1"/>
  <c r="J5240" s="1"/>
  <c r="I5239"/>
  <c r="Q5239" l="1"/>
  <c r="N5239"/>
  <c r="H5240"/>
  <c r="L5240" s="1"/>
  <c r="G5241" l="1"/>
  <c r="J5241" s="1"/>
  <c r="I5240"/>
  <c r="Q5240" l="1"/>
  <c r="R5240" s="1"/>
  <c r="N5240"/>
  <c r="O5240" s="1"/>
  <c r="H5241"/>
  <c r="L5241" s="1"/>
  <c r="I5241" l="1"/>
  <c r="G5242"/>
  <c r="J5242" s="1"/>
  <c r="Q5241" l="1"/>
  <c r="R5241" s="1"/>
  <c r="S5241" s="1"/>
  <c r="N5241"/>
  <c r="O5241" s="1"/>
  <c r="P5241" s="1"/>
  <c r="H5242"/>
  <c r="L5242" s="1"/>
  <c r="I5242" l="1"/>
  <c r="G5243"/>
  <c r="J5243" s="1"/>
  <c r="Q5242" l="1"/>
  <c r="N5242"/>
  <c r="H5243"/>
  <c r="L5243" s="1"/>
  <c r="I5243" l="1"/>
  <c r="G5244"/>
  <c r="J5244" s="1"/>
  <c r="Q5243" l="1"/>
  <c r="N5243"/>
  <c r="H5244"/>
  <c r="L5244" s="1"/>
  <c r="I5244" l="1"/>
  <c r="G5245"/>
  <c r="J5245" s="1"/>
  <c r="Q5244" l="1"/>
  <c r="R5244" s="1"/>
  <c r="S5244" s="1"/>
  <c r="N5244"/>
  <c r="O5244" s="1"/>
  <c r="P5244" s="1"/>
  <c r="H5245"/>
  <c r="L5245" s="1"/>
  <c r="I5245" l="1"/>
  <c r="G5246"/>
  <c r="J5246" s="1"/>
  <c r="Q5245" l="1"/>
  <c r="N5245"/>
  <c r="H5246"/>
  <c r="L5246" s="1"/>
  <c r="I5246" l="1"/>
  <c r="G5247"/>
  <c r="J5247" s="1"/>
  <c r="Q5246" l="1"/>
  <c r="N5246"/>
  <c r="H5247"/>
  <c r="L5247" s="1"/>
  <c r="I5247" l="1"/>
  <c r="G5248"/>
  <c r="J5248" s="1"/>
  <c r="Q5247" l="1"/>
  <c r="N5247"/>
  <c r="H5248"/>
  <c r="L5248" s="1"/>
  <c r="I5248" l="1"/>
  <c r="G5249"/>
  <c r="J5249" s="1"/>
  <c r="Q5248" l="1"/>
  <c r="N5248"/>
  <c r="H5249"/>
  <c r="L5249" s="1"/>
  <c r="I5249" l="1"/>
  <c r="G5250"/>
  <c r="J5250" s="1"/>
  <c r="Q5249" l="1"/>
  <c r="N5249"/>
  <c r="H5250"/>
  <c r="L5250" s="1"/>
  <c r="I5250" l="1"/>
  <c r="G5251"/>
  <c r="J5251" s="1"/>
  <c r="Q5250" l="1"/>
  <c r="N5250"/>
  <c r="H5251"/>
  <c r="L5251" s="1"/>
  <c r="I5251" l="1"/>
  <c r="G5252"/>
  <c r="J5252" s="1"/>
  <c r="Q5251" l="1"/>
  <c r="N5251"/>
  <c r="H5252"/>
  <c r="L5252" s="1"/>
  <c r="I5252" l="1"/>
  <c r="G5253"/>
  <c r="J5253" s="1"/>
  <c r="Q5252" l="1"/>
  <c r="N5252"/>
  <c r="H5253"/>
  <c r="L5253" s="1"/>
  <c r="I5253" l="1"/>
  <c r="G5254"/>
  <c r="J5254" s="1"/>
  <c r="Q5253" l="1"/>
  <c r="N5253"/>
  <c r="H5254"/>
  <c r="L5254" s="1"/>
  <c r="I5254" l="1"/>
  <c r="G5255"/>
  <c r="J5255" s="1"/>
  <c r="Q5254" l="1"/>
  <c r="N5254"/>
  <c r="H5255"/>
  <c r="L5255" s="1"/>
  <c r="I5255" l="1"/>
  <c r="G5256"/>
  <c r="J5256" s="1"/>
  <c r="Q5255" l="1"/>
  <c r="N5255"/>
  <c r="H5256"/>
  <c r="L5256" s="1"/>
  <c r="I5256" l="1"/>
  <c r="G5257"/>
  <c r="J5257" s="1"/>
  <c r="Q5256" l="1"/>
  <c r="N5256"/>
  <c r="H5257"/>
  <c r="L5257" s="1"/>
  <c r="I5257" l="1"/>
  <c r="G5258"/>
  <c r="J5258" s="1"/>
  <c r="Q5257" l="1"/>
  <c r="N5257"/>
  <c r="H5258"/>
  <c r="L5258" s="1"/>
  <c r="I5258" l="1"/>
  <c r="G5259"/>
  <c r="J5259" s="1"/>
  <c r="Q5258" l="1"/>
  <c r="N5258"/>
  <c r="H5259"/>
  <c r="L5259" s="1"/>
  <c r="I5259" l="1"/>
  <c r="G5260"/>
  <c r="J5260" s="1"/>
  <c r="Q5259" l="1"/>
  <c r="N5259"/>
  <c r="H5260"/>
  <c r="L5260" s="1"/>
  <c r="I5260" l="1"/>
  <c r="G5261"/>
  <c r="J5261" s="1"/>
  <c r="Q5260" l="1"/>
  <c r="N5260"/>
  <c r="H5261"/>
  <c r="L5261" s="1"/>
  <c r="I5261" l="1"/>
  <c r="G5262"/>
  <c r="J5262" s="1"/>
  <c r="Q5261" l="1"/>
  <c r="N5261"/>
  <c r="H5262"/>
  <c r="L5262" s="1"/>
  <c r="I5262" l="1"/>
  <c r="G5263"/>
  <c r="J5263" s="1"/>
  <c r="Q5262" l="1"/>
  <c r="N5262"/>
  <c r="H5263"/>
  <c r="L5263" s="1"/>
  <c r="I5263" l="1"/>
  <c r="G5264"/>
  <c r="J5264" s="1"/>
  <c r="Q5263" l="1"/>
  <c r="N5263"/>
  <c r="H5264"/>
  <c r="L5264" s="1"/>
  <c r="I5264" l="1"/>
  <c r="G5265"/>
  <c r="J5265" s="1"/>
  <c r="Q5264" l="1"/>
  <c r="N5264"/>
  <c r="H5265"/>
  <c r="L5265" s="1"/>
  <c r="I5265" l="1"/>
  <c r="G5266"/>
  <c r="J5266" s="1"/>
  <c r="Q5265" l="1"/>
  <c r="N5265"/>
  <c r="H5266"/>
  <c r="L5266" s="1"/>
  <c r="I5266" l="1"/>
  <c r="G5267"/>
  <c r="J5267" s="1"/>
  <c r="Q5266" l="1"/>
  <c r="N5266"/>
  <c r="H5267"/>
  <c r="L5267" s="1"/>
  <c r="I5267" l="1"/>
  <c r="G5268"/>
  <c r="J5268" s="1"/>
  <c r="Q5267" l="1"/>
  <c r="N5267"/>
  <c r="H5268"/>
  <c r="L5268" s="1"/>
  <c r="I5268" l="1"/>
  <c r="G5269"/>
  <c r="J5269" s="1"/>
  <c r="Q5268" l="1"/>
  <c r="N5268"/>
  <c r="H5269"/>
  <c r="L5269" s="1"/>
  <c r="I5269" l="1"/>
  <c r="G5270"/>
  <c r="J5270" s="1"/>
  <c r="Q5269" l="1"/>
  <c r="N5269"/>
  <c r="H5270"/>
  <c r="L5270" s="1"/>
  <c r="G5271" l="1"/>
  <c r="J5271" s="1"/>
  <c r="I5270"/>
  <c r="Q5270" l="1"/>
  <c r="N5270"/>
  <c r="H5271"/>
  <c r="L5271" s="1"/>
  <c r="G5272" l="1"/>
  <c r="J5272" s="1"/>
  <c r="I5271"/>
  <c r="Q5271" l="1"/>
  <c r="R5271" s="1"/>
  <c r="S5271" s="1"/>
  <c r="N5271"/>
  <c r="O5271" s="1"/>
  <c r="P5271" s="1"/>
  <c r="H5272"/>
  <c r="L5272" s="1"/>
  <c r="I5272" l="1"/>
  <c r="G5273"/>
  <c r="J5273" s="1"/>
  <c r="Q5272" l="1"/>
  <c r="R5272" s="1"/>
  <c r="N5272"/>
  <c r="O5272" s="1"/>
  <c r="H5273"/>
  <c r="L5273" s="1"/>
  <c r="I5273" l="1"/>
  <c r="G5274"/>
  <c r="J5274" s="1"/>
  <c r="Q5273" l="1"/>
  <c r="N5273"/>
  <c r="H5274"/>
  <c r="L5274" s="1"/>
  <c r="I5274" l="1"/>
  <c r="G5275"/>
  <c r="J5275" s="1"/>
  <c r="Q5274" l="1"/>
  <c r="N5274"/>
  <c r="H5275"/>
  <c r="L5275" s="1"/>
  <c r="I5275" l="1"/>
  <c r="G5276"/>
  <c r="J5276" s="1"/>
  <c r="Q5275" l="1"/>
  <c r="R5275" s="1"/>
  <c r="N5275"/>
  <c r="O5275" s="1"/>
  <c r="H5276"/>
  <c r="L5276" s="1"/>
  <c r="I5276" l="1"/>
  <c r="G5277"/>
  <c r="J5277" s="1"/>
  <c r="Q5276" l="1"/>
  <c r="N5276"/>
  <c r="H5277"/>
  <c r="L5277" s="1"/>
  <c r="I5277" l="1"/>
  <c r="G5278"/>
  <c r="J5278" s="1"/>
  <c r="Q5277" l="1"/>
  <c r="N5277"/>
  <c r="H5278"/>
  <c r="L5278" s="1"/>
  <c r="I5278" l="1"/>
  <c r="G5279"/>
  <c r="J5279" s="1"/>
  <c r="Q5278" l="1"/>
  <c r="N5278"/>
  <c r="H5279"/>
  <c r="L5279" s="1"/>
  <c r="I5279" l="1"/>
  <c r="G5280"/>
  <c r="J5280" s="1"/>
  <c r="Q5279" l="1"/>
  <c r="N5279"/>
  <c r="H5280"/>
  <c r="L5280" s="1"/>
  <c r="I5280" l="1"/>
  <c r="G5281"/>
  <c r="J5281" s="1"/>
  <c r="Q5280" l="1"/>
  <c r="N5280"/>
  <c r="H5281"/>
  <c r="L5281" s="1"/>
  <c r="I5281" l="1"/>
  <c r="G5282"/>
  <c r="J5282" s="1"/>
  <c r="Q5281" l="1"/>
  <c r="N5281"/>
  <c r="H5282"/>
  <c r="L5282" s="1"/>
  <c r="I5282" l="1"/>
  <c r="G5283"/>
  <c r="J5283" s="1"/>
  <c r="Q5282" l="1"/>
  <c r="N5282"/>
  <c r="H5283"/>
  <c r="L5283" s="1"/>
  <c r="I5283" l="1"/>
  <c r="G5284"/>
  <c r="J5284" s="1"/>
  <c r="Q5283" l="1"/>
  <c r="N5283"/>
  <c r="H5284"/>
  <c r="L5284" s="1"/>
  <c r="I5284" l="1"/>
  <c r="G5285"/>
  <c r="J5285" s="1"/>
  <c r="Q5284" l="1"/>
  <c r="N5284"/>
  <c r="H5285"/>
  <c r="L5285" s="1"/>
  <c r="I5285" l="1"/>
  <c r="G5286"/>
  <c r="J5286" s="1"/>
  <c r="Q5285" l="1"/>
  <c r="N5285"/>
  <c r="H5286"/>
  <c r="L5286" s="1"/>
  <c r="I5286" l="1"/>
  <c r="G5287"/>
  <c r="J5287" s="1"/>
  <c r="Q5286" l="1"/>
  <c r="N5286"/>
  <c r="H5287"/>
  <c r="L5287" s="1"/>
  <c r="I5287" l="1"/>
  <c r="G5288"/>
  <c r="J5288" s="1"/>
  <c r="Q5287" l="1"/>
  <c r="N5287"/>
  <c r="H5288"/>
  <c r="L5288" s="1"/>
  <c r="I5288" l="1"/>
  <c r="G5289"/>
  <c r="J5289" s="1"/>
  <c r="Q5288" l="1"/>
  <c r="N5288"/>
  <c r="H5289"/>
  <c r="L5289" s="1"/>
  <c r="I5289" l="1"/>
  <c r="G5290"/>
  <c r="J5290" s="1"/>
  <c r="Q5289" l="1"/>
  <c r="N5289"/>
  <c r="H5290"/>
  <c r="L5290" s="1"/>
  <c r="I5290" l="1"/>
  <c r="G5291"/>
  <c r="J5291" s="1"/>
  <c r="Q5290" l="1"/>
  <c r="N5290"/>
  <c r="H5291"/>
  <c r="L5291" s="1"/>
  <c r="I5291" l="1"/>
  <c r="G5292"/>
  <c r="J5292" s="1"/>
  <c r="Q5291" l="1"/>
  <c r="N5291"/>
  <c r="H5292"/>
  <c r="L5292" s="1"/>
  <c r="I5292" l="1"/>
  <c r="G5293"/>
  <c r="J5293" s="1"/>
  <c r="Q5292" l="1"/>
  <c r="N5292"/>
  <c r="H5293"/>
  <c r="L5293" s="1"/>
  <c r="I5293" l="1"/>
  <c r="G5294"/>
  <c r="J5294" s="1"/>
  <c r="Q5293" l="1"/>
  <c r="N5293"/>
  <c r="H5294"/>
  <c r="L5294" s="1"/>
  <c r="I5294" l="1"/>
  <c r="G5295"/>
  <c r="J5295" s="1"/>
  <c r="Q5294" l="1"/>
  <c r="N5294"/>
  <c r="H5295"/>
  <c r="L5295" s="1"/>
  <c r="I5295" l="1"/>
  <c r="G5296"/>
  <c r="J5296" s="1"/>
  <c r="Q5295" l="1"/>
  <c r="N5295"/>
  <c r="H5296"/>
  <c r="L5296" s="1"/>
  <c r="I5296" l="1"/>
  <c r="G5297"/>
  <c r="J5297" s="1"/>
  <c r="Q5296" l="1"/>
  <c r="N5296"/>
  <c r="H5297"/>
  <c r="L5297" s="1"/>
  <c r="I5297" l="1"/>
  <c r="G5298"/>
  <c r="J5298" s="1"/>
  <c r="Q5297" l="1"/>
  <c r="N5297"/>
  <c r="H5298"/>
  <c r="L5298" s="1"/>
  <c r="I5298" l="1"/>
  <c r="G5299"/>
  <c r="J5299" s="1"/>
  <c r="Q5298" l="1"/>
  <c r="N5298"/>
  <c r="H5299"/>
  <c r="L5299" s="1"/>
  <c r="I5299" l="1"/>
  <c r="G5300"/>
  <c r="J5300" s="1"/>
  <c r="Q5299" l="1"/>
  <c r="N5299"/>
  <c r="H5300"/>
  <c r="L5300" s="1"/>
  <c r="G5301" l="1"/>
  <c r="J5301" s="1"/>
  <c r="I5300"/>
  <c r="Q5300" l="1"/>
  <c r="N5300"/>
  <c r="H5301"/>
  <c r="L5301" s="1"/>
  <c r="G5302" l="1"/>
  <c r="J5302" s="1"/>
  <c r="I5301"/>
  <c r="Q5301" l="1"/>
  <c r="R5301" s="1"/>
  <c r="S5301" s="1"/>
  <c r="N5301"/>
  <c r="O5301" s="1"/>
  <c r="P5301" s="1"/>
  <c r="H5302"/>
  <c r="L5302" s="1"/>
  <c r="I5302" l="1"/>
  <c r="G5303"/>
  <c r="J5303" s="1"/>
  <c r="Q5302" l="1"/>
  <c r="R5302" s="1"/>
  <c r="N5302"/>
  <c r="O5302" s="1"/>
  <c r="H5303"/>
  <c r="L5303" s="1"/>
  <c r="I5303" l="1"/>
  <c r="G5304"/>
  <c r="J5304" s="1"/>
  <c r="Q5303" l="1"/>
  <c r="N5303"/>
  <c r="H5304"/>
  <c r="L5304" s="1"/>
  <c r="I5304" l="1"/>
  <c r="G5305"/>
  <c r="J5305" s="1"/>
  <c r="Q5304" l="1"/>
  <c r="N5304"/>
  <c r="H5305"/>
  <c r="L5305" s="1"/>
  <c r="I5305" l="1"/>
  <c r="G5306"/>
  <c r="J5306" s="1"/>
  <c r="Q5305" l="1"/>
  <c r="R5305" s="1"/>
  <c r="N5305"/>
  <c r="O5305" s="1"/>
  <c r="H5306"/>
  <c r="L5306" s="1"/>
  <c r="I5306" l="1"/>
  <c r="G5307"/>
  <c r="J5307" s="1"/>
  <c r="Q5306" l="1"/>
  <c r="N5306"/>
  <c r="H5307"/>
  <c r="L5307" s="1"/>
  <c r="I5307" l="1"/>
  <c r="G5308"/>
  <c r="J5308" s="1"/>
  <c r="Q5307" l="1"/>
  <c r="N5307"/>
  <c r="H5308"/>
  <c r="L5308" s="1"/>
  <c r="I5308" l="1"/>
  <c r="G5309"/>
  <c r="J5309" s="1"/>
  <c r="Q5308" l="1"/>
  <c r="N5308"/>
  <c r="H5309"/>
  <c r="L5309" s="1"/>
  <c r="I5309" l="1"/>
  <c r="G5310"/>
  <c r="J5310" s="1"/>
  <c r="Q5309" l="1"/>
  <c r="N5309"/>
  <c r="H5310"/>
  <c r="L5310" s="1"/>
  <c r="I5310" l="1"/>
  <c r="G5311"/>
  <c r="J5311" s="1"/>
  <c r="Q5310" l="1"/>
  <c r="N5310"/>
  <c r="H5311"/>
  <c r="L5311" s="1"/>
  <c r="I5311" l="1"/>
  <c r="G5312"/>
  <c r="J5312" s="1"/>
  <c r="Q5311" l="1"/>
  <c r="N5311"/>
  <c r="H5312"/>
  <c r="L5312" s="1"/>
  <c r="I5312" l="1"/>
  <c r="G5313"/>
  <c r="J5313" s="1"/>
  <c r="Q5312" l="1"/>
  <c r="N5312"/>
  <c r="H5313"/>
  <c r="L5313" s="1"/>
  <c r="I5313" l="1"/>
  <c r="G5314"/>
  <c r="J5314" s="1"/>
  <c r="Q5313" l="1"/>
  <c r="N5313"/>
  <c r="H5314"/>
  <c r="L5314" s="1"/>
  <c r="I5314" l="1"/>
  <c r="G5315"/>
  <c r="J5315" s="1"/>
  <c r="Q5314" l="1"/>
  <c r="N5314"/>
  <c r="H5315"/>
  <c r="L5315" s="1"/>
  <c r="I5315" l="1"/>
  <c r="G5316"/>
  <c r="J5316" s="1"/>
  <c r="Q5315" l="1"/>
  <c r="N5315"/>
  <c r="H5316"/>
  <c r="L5316" s="1"/>
  <c r="I5316" l="1"/>
  <c r="G5317"/>
  <c r="J5317" s="1"/>
  <c r="Q5316" l="1"/>
  <c r="N5316"/>
  <c r="H5317"/>
  <c r="L5317" s="1"/>
  <c r="I5317" l="1"/>
  <c r="G5318"/>
  <c r="J5318" s="1"/>
  <c r="Q5317" l="1"/>
  <c r="N5317"/>
  <c r="H5318"/>
  <c r="L5318" s="1"/>
  <c r="I5318" l="1"/>
  <c r="G5319"/>
  <c r="J5319" s="1"/>
  <c r="Q5318" l="1"/>
  <c r="N5318"/>
  <c r="H5319"/>
  <c r="L5319" s="1"/>
  <c r="I5319" l="1"/>
  <c r="G5320"/>
  <c r="J5320" s="1"/>
  <c r="Q5319" l="1"/>
  <c r="N5319"/>
  <c r="H5320"/>
  <c r="L5320" s="1"/>
  <c r="I5320" l="1"/>
  <c r="G5321"/>
  <c r="J5321" s="1"/>
  <c r="Q5320" l="1"/>
  <c r="N5320"/>
  <c r="H5321"/>
  <c r="L5321" s="1"/>
  <c r="I5321" l="1"/>
  <c r="G5322"/>
  <c r="J5322" s="1"/>
  <c r="Q5321" l="1"/>
  <c r="N5321"/>
  <c r="H5322"/>
  <c r="L5322" s="1"/>
  <c r="I5322" l="1"/>
  <c r="G5323"/>
  <c r="J5323" s="1"/>
  <c r="Q5322" l="1"/>
  <c r="N5322"/>
  <c r="H5323"/>
  <c r="L5323" s="1"/>
  <c r="I5323" l="1"/>
  <c r="G5324"/>
  <c r="J5324" s="1"/>
  <c r="Q5323" l="1"/>
  <c r="N5323"/>
  <c r="H5324"/>
  <c r="L5324" s="1"/>
  <c r="I5324" l="1"/>
  <c r="G5325"/>
  <c r="J5325" s="1"/>
  <c r="Q5324" l="1"/>
  <c r="N5324"/>
  <c r="H5325"/>
  <c r="L5325" s="1"/>
  <c r="I5325" l="1"/>
  <c r="G5326"/>
  <c r="J5326" s="1"/>
  <c r="Q5325" l="1"/>
  <c r="N5325"/>
  <c r="H5326"/>
  <c r="L5326" s="1"/>
  <c r="I5326" l="1"/>
  <c r="G5327"/>
  <c r="J5327" s="1"/>
  <c r="Q5326" l="1"/>
  <c r="N5326"/>
  <c r="H5327"/>
  <c r="L5327" s="1"/>
  <c r="I5327" l="1"/>
  <c r="G5328"/>
  <c r="J5328" s="1"/>
  <c r="Q5327" l="1"/>
  <c r="N5327"/>
  <c r="H5328"/>
  <c r="L5328" s="1"/>
  <c r="I5328" l="1"/>
  <c r="G5329"/>
  <c r="J5329" s="1"/>
  <c r="Q5328" l="1"/>
  <c r="N5328"/>
  <c r="H5329"/>
  <c r="L5329" s="1"/>
  <c r="I5329" l="1"/>
  <c r="G5330"/>
  <c r="J5330" s="1"/>
  <c r="Q5329" l="1"/>
  <c r="N5329"/>
  <c r="H5330"/>
  <c r="L5330" s="1"/>
  <c r="I5330" l="1"/>
  <c r="G5331"/>
  <c r="J5331" s="1"/>
  <c r="Q5330" l="1"/>
  <c r="N5330"/>
  <c r="H5331"/>
  <c r="L5331" s="1"/>
  <c r="G5332" l="1"/>
  <c r="J5332" s="1"/>
  <c r="I5331"/>
  <c r="Q5331" l="1"/>
  <c r="N5331"/>
  <c r="H5332"/>
  <c r="L5332" s="1"/>
  <c r="G5333" l="1"/>
  <c r="J5333" s="1"/>
  <c r="I5332"/>
  <c r="Q5332" l="1"/>
  <c r="R5332" s="1"/>
  <c r="N5332"/>
  <c r="O5332" s="1"/>
  <c r="H5333"/>
  <c r="L5333" s="1"/>
  <c r="I5333" l="1"/>
  <c r="G5334"/>
  <c r="J5334" s="1"/>
  <c r="Q5333" l="1"/>
  <c r="R5333" s="1"/>
  <c r="S5333" s="1"/>
  <c r="N5333"/>
  <c r="O5333" s="1"/>
  <c r="P5333" s="1"/>
  <c r="H5334"/>
  <c r="L5334" s="1"/>
  <c r="I5334" l="1"/>
  <c r="G5335"/>
  <c r="J5335" s="1"/>
  <c r="Q5334" l="1"/>
  <c r="N5334"/>
  <c r="H5335"/>
  <c r="L5335" s="1"/>
  <c r="I5335" l="1"/>
  <c r="G5336"/>
  <c r="J5336" s="1"/>
  <c r="Q5335" l="1"/>
  <c r="N5335"/>
  <c r="H5336"/>
  <c r="L5336" s="1"/>
  <c r="I5336" l="1"/>
  <c r="G5337"/>
  <c r="J5337" s="1"/>
  <c r="Q5336" l="1"/>
  <c r="R5336" s="1"/>
  <c r="S5336" s="1"/>
  <c r="N5336"/>
  <c r="O5336" s="1"/>
  <c r="P5336" s="1"/>
  <c r="H5337"/>
  <c r="L5337" s="1"/>
  <c r="I5337" l="1"/>
  <c r="G5338"/>
  <c r="J5338" s="1"/>
  <c r="Q5337" l="1"/>
  <c r="N5337"/>
  <c r="H5338"/>
  <c r="L5338" s="1"/>
  <c r="I5338" l="1"/>
  <c r="G5339"/>
  <c r="J5339" s="1"/>
  <c r="Q5338" l="1"/>
  <c r="N5338"/>
  <c r="H5339"/>
  <c r="L5339" s="1"/>
  <c r="I5339" l="1"/>
  <c r="G5340"/>
  <c r="J5340" s="1"/>
  <c r="Q5339" l="1"/>
  <c r="N5339"/>
  <c r="H5340"/>
  <c r="L5340" s="1"/>
  <c r="I5340" l="1"/>
  <c r="G5341"/>
  <c r="J5341" s="1"/>
  <c r="Q5340" l="1"/>
  <c r="N5340"/>
  <c r="H5341"/>
  <c r="L5341" s="1"/>
  <c r="I5341" l="1"/>
  <c r="G5342"/>
  <c r="J5342" s="1"/>
  <c r="Q5341" l="1"/>
  <c r="N5341"/>
  <c r="H5342"/>
  <c r="L5342" s="1"/>
  <c r="I5342" l="1"/>
  <c r="G5343"/>
  <c r="J5343" s="1"/>
  <c r="Q5342" l="1"/>
  <c r="N5342"/>
  <c r="H5343"/>
  <c r="L5343" s="1"/>
  <c r="I5343" l="1"/>
  <c r="G5344"/>
  <c r="J5344" s="1"/>
  <c r="Q5343" l="1"/>
  <c r="N5343"/>
  <c r="H5344"/>
  <c r="L5344" s="1"/>
  <c r="I5344" l="1"/>
  <c r="G5345"/>
  <c r="J5345" s="1"/>
  <c r="Q5344" l="1"/>
  <c r="N5344"/>
  <c r="H5345"/>
  <c r="L5345" s="1"/>
  <c r="I5345" l="1"/>
  <c r="G5346"/>
  <c r="J5346" s="1"/>
  <c r="Q5345" l="1"/>
  <c r="N5345"/>
  <c r="H5346"/>
  <c r="L5346" s="1"/>
  <c r="I5346" l="1"/>
  <c r="G5347"/>
  <c r="J5347" s="1"/>
  <c r="Q5346" l="1"/>
  <c r="N5346"/>
  <c r="H5347"/>
  <c r="L5347" s="1"/>
  <c r="I5347" l="1"/>
  <c r="G5348"/>
  <c r="J5348" s="1"/>
  <c r="Q5347" l="1"/>
  <c r="N5347"/>
  <c r="H5348"/>
  <c r="L5348" s="1"/>
  <c r="I5348" l="1"/>
  <c r="G5349"/>
  <c r="J5349" s="1"/>
  <c r="Q5348" l="1"/>
  <c r="N5348"/>
  <c r="H5349"/>
  <c r="L5349" s="1"/>
  <c r="I5349" l="1"/>
  <c r="G5350"/>
  <c r="J5350" s="1"/>
  <c r="Q5349" l="1"/>
  <c r="N5349"/>
  <c r="H5350"/>
  <c r="L5350" s="1"/>
  <c r="I5350" l="1"/>
  <c r="G5351"/>
  <c r="J5351" s="1"/>
  <c r="Q5350" l="1"/>
  <c r="N5350"/>
  <c r="H5351"/>
  <c r="L5351" s="1"/>
  <c r="I5351" l="1"/>
  <c r="G5352"/>
  <c r="J5352" s="1"/>
  <c r="Q5351" l="1"/>
  <c r="N5351"/>
  <c r="H5352"/>
  <c r="L5352" s="1"/>
  <c r="I5352" l="1"/>
  <c r="G5353"/>
  <c r="J5353" s="1"/>
  <c r="Q5352" l="1"/>
  <c r="N5352"/>
  <c r="H5353"/>
  <c r="L5353" s="1"/>
  <c r="I5353" l="1"/>
  <c r="G5354"/>
  <c r="J5354" s="1"/>
  <c r="Q5353" l="1"/>
  <c r="N5353"/>
  <c r="H5354"/>
  <c r="L5354" s="1"/>
  <c r="I5354" l="1"/>
  <c r="G5355"/>
  <c r="J5355" s="1"/>
  <c r="Q5354" l="1"/>
  <c r="N5354"/>
  <c r="H5355"/>
  <c r="L5355" s="1"/>
  <c r="I5355" l="1"/>
  <c r="G5356"/>
  <c r="J5356" s="1"/>
  <c r="Q5355" l="1"/>
  <c r="N5355"/>
  <c r="H5356"/>
  <c r="L5356" s="1"/>
  <c r="I5356" l="1"/>
  <c r="G5357"/>
  <c r="J5357" s="1"/>
  <c r="Q5356" l="1"/>
  <c r="N5356"/>
  <c r="H5357"/>
  <c r="L5357" s="1"/>
  <c r="I5357" l="1"/>
  <c r="G5358"/>
  <c r="J5358" s="1"/>
  <c r="Q5357" l="1"/>
  <c r="N5357"/>
  <c r="H5358"/>
  <c r="L5358" s="1"/>
  <c r="I5358" l="1"/>
  <c r="G5359"/>
  <c r="J5359" s="1"/>
  <c r="Q5358" l="1"/>
  <c r="N5358"/>
  <c r="H5359"/>
  <c r="L5359" s="1"/>
  <c r="I5359" l="1"/>
  <c r="G5360"/>
  <c r="J5360" s="1"/>
  <c r="Q5359" l="1"/>
  <c r="N5359"/>
  <c r="H5360"/>
  <c r="L5360" s="1"/>
  <c r="I5360" l="1"/>
  <c r="G5361"/>
  <c r="J5361" s="1"/>
  <c r="Q5360" l="1"/>
  <c r="N5360"/>
  <c r="H5361"/>
  <c r="L5361" s="1"/>
  <c r="I5361" l="1"/>
  <c r="G5362"/>
  <c r="J5362" s="1"/>
  <c r="Q5361" l="1"/>
  <c r="N5361"/>
  <c r="H5362"/>
  <c r="L5362" s="1"/>
  <c r="G5363" l="1"/>
  <c r="J5363" s="1"/>
  <c r="I5362"/>
  <c r="Q5362" l="1"/>
  <c r="R5362" s="1"/>
  <c r="S5362" s="1"/>
  <c r="N5362"/>
  <c r="O5362" s="1"/>
  <c r="P5362" s="1"/>
  <c r="H5363"/>
  <c r="L5363" s="1"/>
  <c r="G5364" l="1"/>
  <c r="J5364" s="1"/>
  <c r="I5363"/>
  <c r="Q5363" l="1"/>
  <c r="R5363" s="1"/>
  <c r="N5363"/>
  <c r="O5363" s="1"/>
  <c r="H5364"/>
  <c r="L5364" s="1"/>
  <c r="I5364" l="1"/>
  <c r="G5365"/>
  <c r="J5365" s="1"/>
  <c r="Q5364" l="1"/>
  <c r="N5364"/>
  <c r="H5365"/>
  <c r="L5365" s="1"/>
  <c r="I5365" l="1"/>
  <c r="G5366"/>
  <c r="J5366" s="1"/>
  <c r="Q5365" l="1"/>
  <c r="N5365"/>
  <c r="H5366"/>
  <c r="L5366" s="1"/>
  <c r="I5366" l="1"/>
  <c r="G5367"/>
  <c r="J5367" s="1"/>
  <c r="Q5366" l="1"/>
  <c r="R5366" s="1"/>
  <c r="N5366"/>
  <c r="O5366" s="1"/>
  <c r="H5367"/>
  <c r="L5367" s="1"/>
  <c r="I5367" l="1"/>
  <c r="G5368"/>
  <c r="J5368" s="1"/>
  <c r="Q5367" l="1"/>
  <c r="N5367"/>
  <c r="H5368"/>
  <c r="L5368" s="1"/>
  <c r="I5368" l="1"/>
  <c r="G5369"/>
  <c r="J5369" s="1"/>
  <c r="Q5368" l="1"/>
  <c r="N5368"/>
  <c r="H5369"/>
  <c r="L5369" s="1"/>
  <c r="I5369" l="1"/>
  <c r="G5370"/>
  <c r="J5370" s="1"/>
  <c r="Q5369" l="1"/>
  <c r="N5369"/>
  <c r="H5370"/>
  <c r="L5370" s="1"/>
  <c r="I5370" l="1"/>
  <c r="G5371"/>
  <c r="J5371" s="1"/>
  <c r="Q5370" l="1"/>
  <c r="N5370"/>
  <c r="H5371"/>
  <c r="L5371" s="1"/>
  <c r="I5371" l="1"/>
  <c r="G5372"/>
  <c r="J5372" s="1"/>
  <c r="Q5371" l="1"/>
  <c r="N5371"/>
  <c r="H5372"/>
  <c r="L5372" s="1"/>
  <c r="I5372" l="1"/>
  <c r="G5373"/>
  <c r="J5373" s="1"/>
  <c r="Q5372" l="1"/>
  <c r="N5372"/>
  <c r="H5373"/>
  <c r="L5373" s="1"/>
  <c r="I5373" l="1"/>
  <c r="G5374"/>
  <c r="J5374" s="1"/>
  <c r="Q5373" l="1"/>
  <c r="N5373"/>
  <c r="H5374"/>
  <c r="L5374" s="1"/>
  <c r="I5374" l="1"/>
  <c r="G5375"/>
  <c r="J5375" s="1"/>
  <c r="Q5374" l="1"/>
  <c r="N5374"/>
  <c r="H5375"/>
  <c r="L5375" s="1"/>
  <c r="I5375" l="1"/>
  <c r="G5376"/>
  <c r="J5376" s="1"/>
  <c r="Q5375" l="1"/>
  <c r="N5375"/>
  <c r="H5376"/>
  <c r="L5376" s="1"/>
  <c r="I5376" l="1"/>
  <c r="G5377"/>
  <c r="J5377" s="1"/>
  <c r="Q5376" l="1"/>
  <c r="N5376"/>
  <c r="H5377"/>
  <c r="L5377" s="1"/>
  <c r="I5377" l="1"/>
  <c r="G5378"/>
  <c r="J5378" s="1"/>
  <c r="Q5377" l="1"/>
  <c r="N5377"/>
  <c r="H5378"/>
  <c r="L5378" s="1"/>
  <c r="I5378" l="1"/>
  <c r="G5379"/>
  <c r="J5379" s="1"/>
  <c r="Q5378" l="1"/>
  <c r="N5378"/>
  <c r="H5379"/>
  <c r="L5379" s="1"/>
  <c r="I5379" l="1"/>
  <c r="G5380"/>
  <c r="J5380" s="1"/>
  <c r="Q5379" l="1"/>
  <c r="N5379"/>
  <c r="H5380"/>
  <c r="L5380" s="1"/>
  <c r="I5380" l="1"/>
  <c r="G5381"/>
  <c r="J5381" s="1"/>
  <c r="Q5380" l="1"/>
  <c r="N5380"/>
  <c r="H5381"/>
  <c r="L5381" s="1"/>
  <c r="I5381" l="1"/>
  <c r="G5382"/>
  <c r="J5382" s="1"/>
  <c r="Q5381" l="1"/>
  <c r="N5381"/>
  <c r="H5382"/>
  <c r="L5382" s="1"/>
  <c r="I5382" l="1"/>
  <c r="G5383"/>
  <c r="J5383" s="1"/>
  <c r="Q5382" l="1"/>
  <c r="N5382"/>
  <c r="H5383"/>
  <c r="L5383" s="1"/>
  <c r="I5383" l="1"/>
  <c r="G5384"/>
  <c r="J5384" s="1"/>
  <c r="Q5383" l="1"/>
  <c r="N5383"/>
  <c r="H5384"/>
  <c r="L5384" s="1"/>
  <c r="I5384" l="1"/>
  <c r="G5385"/>
  <c r="J5385" s="1"/>
  <c r="Q5384" l="1"/>
  <c r="N5384"/>
  <c r="H5385"/>
  <c r="L5385" s="1"/>
  <c r="I5385" l="1"/>
  <c r="G5386"/>
  <c r="J5386" s="1"/>
  <c r="Q5385" l="1"/>
  <c r="N5385"/>
  <c r="H5386"/>
  <c r="L5386" s="1"/>
  <c r="I5386" l="1"/>
  <c r="G5387"/>
  <c r="J5387" s="1"/>
  <c r="Q5386" l="1"/>
  <c r="N5386"/>
  <c r="H5387"/>
  <c r="L5387" s="1"/>
  <c r="I5387" l="1"/>
  <c r="G5388"/>
  <c r="J5388" s="1"/>
  <c r="Q5387" l="1"/>
  <c r="N5387"/>
  <c r="H5388"/>
  <c r="L5388" s="1"/>
  <c r="I5388" l="1"/>
  <c r="G5389"/>
  <c r="J5389" s="1"/>
  <c r="Q5388" l="1"/>
  <c r="N5388"/>
  <c r="H5389"/>
  <c r="L5389" s="1"/>
  <c r="I5389" l="1"/>
  <c r="G5390"/>
  <c r="J5390" s="1"/>
  <c r="Q5389" l="1"/>
  <c r="N5389"/>
  <c r="H5390"/>
  <c r="L5390" s="1"/>
  <c r="G5391" l="1"/>
  <c r="J5391" s="1"/>
  <c r="I5390"/>
  <c r="Q5390" l="1"/>
  <c r="N5390"/>
  <c r="H5391"/>
  <c r="L5391" s="1"/>
  <c r="G5392" l="1"/>
  <c r="J5392" s="1"/>
  <c r="I5391"/>
  <c r="Q5391" l="1"/>
  <c r="N5391"/>
  <c r="H5392"/>
  <c r="L5392" s="1"/>
  <c r="I5392" l="1"/>
  <c r="G5393"/>
  <c r="J5393" s="1"/>
  <c r="Q5392" l="1"/>
  <c r="N5392"/>
  <c r="H5393"/>
  <c r="L5393" s="1"/>
  <c r="I5393" l="1"/>
  <c r="G5394"/>
  <c r="J5394" s="1"/>
  <c r="Q5393" l="1"/>
  <c r="R5393" s="1"/>
  <c r="S5393" s="1"/>
  <c r="N5393"/>
  <c r="O5393" s="1"/>
  <c r="P5393" s="1"/>
  <c r="H5394"/>
  <c r="L5394" s="1"/>
  <c r="I5394" l="1"/>
  <c r="G5395"/>
  <c r="J5395" s="1"/>
  <c r="Q5394" l="1"/>
  <c r="R5394" s="1"/>
  <c r="N5394"/>
  <c r="O5394" s="1"/>
  <c r="H5395"/>
  <c r="L5395" s="1"/>
  <c r="I5395" l="1"/>
  <c r="G5396"/>
  <c r="J5396" s="1"/>
  <c r="Q5395" l="1"/>
  <c r="N5395"/>
  <c r="H5396"/>
  <c r="L5396" s="1"/>
  <c r="I5396" l="1"/>
  <c r="G5397"/>
  <c r="J5397" s="1"/>
  <c r="Q5396" l="1"/>
  <c r="N5396"/>
  <c r="H5397"/>
  <c r="L5397" s="1"/>
  <c r="I5397" l="1"/>
  <c r="G5398"/>
  <c r="J5398" s="1"/>
  <c r="Q5397" l="1"/>
  <c r="R5397" s="1"/>
  <c r="N5397"/>
  <c r="O5397" s="1"/>
  <c r="H5398"/>
  <c r="L5398" s="1"/>
  <c r="I5398" l="1"/>
  <c r="G5399"/>
  <c r="J5399" s="1"/>
  <c r="Q5398" l="1"/>
  <c r="N5398"/>
  <c r="H5399"/>
  <c r="L5399" s="1"/>
  <c r="I5399" l="1"/>
  <c r="G5400"/>
  <c r="J5400" s="1"/>
  <c r="Q5399" l="1"/>
  <c r="N5399"/>
  <c r="H5400"/>
  <c r="L5400" s="1"/>
  <c r="I5400" l="1"/>
  <c r="G5401"/>
  <c r="J5401" s="1"/>
  <c r="Q5400" l="1"/>
  <c r="N5400"/>
  <c r="H5401"/>
  <c r="L5401" s="1"/>
  <c r="I5401" l="1"/>
  <c r="G5402"/>
  <c r="J5402" s="1"/>
  <c r="Q5401" l="1"/>
  <c r="N5401"/>
  <c r="H5402"/>
  <c r="L5402" s="1"/>
  <c r="I5402" l="1"/>
  <c r="G5403"/>
  <c r="J5403" s="1"/>
  <c r="Q5402" l="1"/>
  <c r="N5402"/>
  <c r="H5403"/>
  <c r="L5403" s="1"/>
  <c r="I5403" l="1"/>
  <c r="G5404"/>
  <c r="J5404" s="1"/>
  <c r="Q5403" l="1"/>
  <c r="N5403"/>
  <c r="H5404"/>
  <c r="L5404" s="1"/>
  <c r="I5404" l="1"/>
  <c r="G5405"/>
  <c r="J5405" s="1"/>
  <c r="Q5404" l="1"/>
  <c r="N5404"/>
  <c r="H5405"/>
  <c r="L5405" s="1"/>
  <c r="I5405" l="1"/>
  <c r="G5406"/>
  <c r="J5406" s="1"/>
  <c r="Q5405" l="1"/>
  <c r="N5405"/>
  <c r="H5406"/>
  <c r="L5406" s="1"/>
  <c r="I5406" l="1"/>
  <c r="G5407"/>
  <c r="J5407" s="1"/>
  <c r="Q5406" l="1"/>
  <c r="N5406"/>
  <c r="H5407"/>
  <c r="L5407" s="1"/>
  <c r="I5407" l="1"/>
  <c r="G5408"/>
  <c r="J5408" s="1"/>
  <c r="Q5407" l="1"/>
  <c r="N5407"/>
  <c r="H5408"/>
  <c r="L5408" s="1"/>
  <c r="I5408" l="1"/>
  <c r="G5409"/>
  <c r="J5409" s="1"/>
  <c r="Q5408" l="1"/>
  <c r="N5408"/>
  <c r="H5409"/>
  <c r="L5409" s="1"/>
  <c r="I5409" l="1"/>
  <c r="G5410"/>
  <c r="J5410" s="1"/>
  <c r="Q5409" l="1"/>
  <c r="N5409"/>
  <c r="H5410"/>
  <c r="L5410" s="1"/>
  <c r="I5410" l="1"/>
  <c r="G5411"/>
  <c r="J5411" s="1"/>
  <c r="Q5410" l="1"/>
  <c r="N5410"/>
  <c r="H5411"/>
  <c r="L5411" s="1"/>
  <c r="I5411" l="1"/>
  <c r="G5412"/>
  <c r="J5412" s="1"/>
  <c r="Q5411" l="1"/>
  <c r="N5411"/>
  <c r="H5412"/>
  <c r="L5412" s="1"/>
  <c r="I5412" l="1"/>
  <c r="G5413"/>
  <c r="J5413" s="1"/>
  <c r="Q5412" l="1"/>
  <c r="N5412"/>
  <c r="H5413"/>
  <c r="L5413" s="1"/>
  <c r="I5413" l="1"/>
  <c r="G5414"/>
  <c r="J5414" s="1"/>
  <c r="Q5413" l="1"/>
  <c r="N5413"/>
  <c r="H5414"/>
  <c r="L5414" s="1"/>
  <c r="I5414" l="1"/>
  <c r="G5415"/>
  <c r="J5415" s="1"/>
  <c r="Q5414" l="1"/>
  <c r="N5414"/>
  <c r="H5415"/>
  <c r="L5415" s="1"/>
  <c r="I5415" l="1"/>
  <c r="G5416"/>
  <c r="J5416" s="1"/>
  <c r="Q5415" l="1"/>
  <c r="N5415"/>
  <c r="H5416"/>
  <c r="L5416" s="1"/>
  <c r="I5416" l="1"/>
  <c r="G5417"/>
  <c r="J5417" s="1"/>
  <c r="Q5416" l="1"/>
  <c r="N5416"/>
  <c r="H5417"/>
  <c r="L5417" s="1"/>
  <c r="I5417" l="1"/>
  <c r="G5418"/>
  <c r="J5418" s="1"/>
  <c r="Q5417" l="1"/>
  <c r="N5417"/>
  <c r="H5418"/>
  <c r="L5418" s="1"/>
  <c r="I5418" l="1"/>
  <c r="G5419"/>
  <c r="J5419" s="1"/>
  <c r="Q5418" l="1"/>
  <c r="N5418"/>
  <c r="H5419"/>
  <c r="L5419" s="1"/>
  <c r="I5419" l="1"/>
  <c r="G5420"/>
  <c r="J5420" s="1"/>
  <c r="Q5419" l="1"/>
  <c r="N5419"/>
  <c r="H5420"/>
  <c r="L5420" s="1"/>
  <c r="I5420" l="1"/>
  <c r="G5421"/>
  <c r="J5421" s="1"/>
  <c r="Q5420" l="1"/>
  <c r="N5420"/>
  <c r="H5421"/>
  <c r="L5421" s="1"/>
  <c r="G5422" l="1"/>
  <c r="J5422" s="1"/>
  <c r="I5421"/>
  <c r="Q5421" l="1"/>
  <c r="N5421"/>
  <c r="H5422"/>
  <c r="L5422" s="1"/>
  <c r="G5423" l="1"/>
  <c r="J5423" s="1"/>
  <c r="I5422"/>
  <c r="Q5422" l="1"/>
  <c r="N5422"/>
  <c r="H5423"/>
  <c r="L5423" s="1"/>
  <c r="I5423" l="1"/>
  <c r="G5424"/>
  <c r="J5424" s="1"/>
  <c r="Q5423" l="1"/>
  <c r="N5423"/>
  <c r="H5424"/>
  <c r="L5424" s="1"/>
  <c r="I5424" l="1"/>
  <c r="G5425"/>
  <c r="J5425" s="1"/>
  <c r="Q5424" l="1"/>
  <c r="R5424" s="1"/>
  <c r="N5424"/>
  <c r="O5424" s="1"/>
  <c r="H5425"/>
  <c r="L5425" s="1"/>
  <c r="I5425" l="1"/>
  <c r="G5426"/>
  <c r="J5426" s="1"/>
  <c r="Q5425" l="1"/>
  <c r="R5425" s="1"/>
  <c r="S5425" s="1"/>
  <c r="N5425"/>
  <c r="O5425" s="1"/>
  <c r="P5425" s="1"/>
  <c r="H5426"/>
  <c r="L5426" s="1"/>
  <c r="I5426" l="1"/>
  <c r="G5427"/>
  <c r="J5427" s="1"/>
  <c r="Q5426" l="1"/>
  <c r="N5426"/>
  <c r="H5427"/>
  <c r="L5427" s="1"/>
  <c r="I5427" l="1"/>
  <c r="G5428"/>
  <c r="J5428" s="1"/>
  <c r="Q5427" l="1"/>
  <c r="N5427"/>
  <c r="H5428"/>
  <c r="L5428" s="1"/>
  <c r="I5428" l="1"/>
  <c r="G5429"/>
  <c r="J5429" s="1"/>
  <c r="Q5428" l="1"/>
  <c r="R5428" s="1"/>
  <c r="S5428" s="1"/>
  <c r="N5428"/>
  <c r="O5428" s="1"/>
  <c r="P5428" s="1"/>
  <c r="H5429"/>
  <c r="L5429" s="1"/>
  <c r="I5429" l="1"/>
  <c r="G5430"/>
  <c r="J5430" s="1"/>
  <c r="Q5429" l="1"/>
  <c r="N5429"/>
  <c r="H5430"/>
  <c r="L5430" s="1"/>
  <c r="I5430" l="1"/>
  <c r="G5431"/>
  <c r="J5431" s="1"/>
  <c r="Q5430" l="1"/>
  <c r="N5430"/>
  <c r="H5431"/>
  <c r="L5431" s="1"/>
  <c r="I5431" l="1"/>
  <c r="G5432"/>
  <c r="J5432" s="1"/>
  <c r="Q5431" l="1"/>
  <c r="N5431"/>
  <c r="H5432"/>
  <c r="L5432" s="1"/>
  <c r="I5432" l="1"/>
  <c r="G5433"/>
  <c r="J5433" s="1"/>
  <c r="Q5432" l="1"/>
  <c r="N5432"/>
  <c r="H5433"/>
  <c r="L5433" s="1"/>
  <c r="I5433" l="1"/>
  <c r="G5434"/>
  <c r="J5434" s="1"/>
  <c r="Q5433" l="1"/>
  <c r="N5433"/>
  <c r="H5434"/>
  <c r="L5434" s="1"/>
  <c r="I5434" l="1"/>
  <c r="G5435"/>
  <c r="J5435" s="1"/>
  <c r="Q5434" l="1"/>
  <c r="N5434"/>
  <c r="H5435"/>
  <c r="L5435" s="1"/>
  <c r="I5435" l="1"/>
  <c r="G5436"/>
  <c r="J5436" s="1"/>
  <c r="Q5435" l="1"/>
  <c r="N5435"/>
  <c r="H5436"/>
  <c r="L5436" s="1"/>
  <c r="I5436" l="1"/>
  <c r="G5437"/>
  <c r="J5437" s="1"/>
  <c r="Q5436" l="1"/>
  <c r="N5436"/>
  <c r="H5437"/>
  <c r="L5437" s="1"/>
  <c r="I5437" l="1"/>
  <c r="G5438"/>
  <c r="J5438" s="1"/>
  <c r="Q5437" l="1"/>
  <c r="N5437"/>
  <c r="H5438"/>
  <c r="L5438" s="1"/>
  <c r="I5438" l="1"/>
  <c r="G5439"/>
  <c r="J5439" s="1"/>
  <c r="Q5438" l="1"/>
  <c r="N5438"/>
  <c r="H5439"/>
  <c r="L5439" s="1"/>
  <c r="I5439" l="1"/>
  <c r="G5440"/>
  <c r="J5440" s="1"/>
  <c r="Q5439" l="1"/>
  <c r="N5439"/>
  <c r="H5440"/>
  <c r="L5440" s="1"/>
  <c r="I5440" l="1"/>
  <c r="G5441"/>
  <c r="J5441" s="1"/>
  <c r="Q5440" l="1"/>
  <c r="N5440"/>
  <c r="H5441"/>
  <c r="L5441" s="1"/>
  <c r="I5441" l="1"/>
  <c r="G5442"/>
  <c r="J5442" s="1"/>
  <c r="Q5441" l="1"/>
  <c r="N5441"/>
  <c r="H5442"/>
  <c r="L5442" s="1"/>
  <c r="I5442" l="1"/>
  <c r="G5443"/>
  <c r="J5443" s="1"/>
  <c r="Q5442" l="1"/>
  <c r="N5442"/>
  <c r="H5443"/>
  <c r="L5443" s="1"/>
  <c r="I5443" l="1"/>
  <c r="G5444"/>
  <c r="J5444" s="1"/>
  <c r="Q5443" l="1"/>
  <c r="N5443"/>
  <c r="H5444"/>
  <c r="L5444" s="1"/>
  <c r="I5444" l="1"/>
  <c r="G5445"/>
  <c r="J5445" s="1"/>
  <c r="Q5444" l="1"/>
  <c r="N5444"/>
  <c r="H5445"/>
  <c r="L5445" s="1"/>
  <c r="I5445" l="1"/>
  <c r="G5446"/>
  <c r="J5446" s="1"/>
  <c r="Q5445" l="1"/>
  <c r="N5445"/>
  <c r="H5446"/>
  <c r="L5446" s="1"/>
  <c r="I5446" l="1"/>
  <c r="G5447"/>
  <c r="J5447" s="1"/>
  <c r="Q5446" l="1"/>
  <c r="N5446"/>
  <c r="H5447"/>
  <c r="L5447" s="1"/>
  <c r="I5447" l="1"/>
  <c r="G5448"/>
  <c r="J5448" s="1"/>
  <c r="Q5447" l="1"/>
  <c r="N5447"/>
  <c r="H5448"/>
  <c r="L5448" s="1"/>
  <c r="I5448" l="1"/>
  <c r="G5449"/>
  <c r="J5449" s="1"/>
  <c r="Q5448" l="1"/>
  <c r="N5448"/>
  <c r="H5449"/>
  <c r="L5449" s="1"/>
  <c r="I5449" l="1"/>
  <c r="G5450"/>
  <c r="J5450" s="1"/>
  <c r="Q5449" l="1"/>
  <c r="N5449"/>
  <c r="H5450"/>
  <c r="L5450" s="1"/>
  <c r="I5450" l="1"/>
  <c r="G5451"/>
  <c r="J5451" s="1"/>
  <c r="Q5450" l="1"/>
  <c r="N5450"/>
  <c r="H5451"/>
  <c r="L5451" s="1"/>
  <c r="G5452" l="1"/>
  <c r="J5452" s="1"/>
  <c r="I5451"/>
  <c r="Q5451" l="1"/>
  <c r="N5451"/>
  <c r="H5452"/>
  <c r="L5452" s="1"/>
  <c r="G5453" l="1"/>
  <c r="J5453" s="1"/>
  <c r="I5452"/>
  <c r="Q5452" l="1"/>
  <c r="R5452" s="1"/>
  <c r="S5452" s="1"/>
  <c r="N5452"/>
  <c r="O5452" s="1"/>
  <c r="P5452" s="1"/>
  <c r="H5453"/>
  <c r="L5453" s="1"/>
  <c r="I5453" l="1"/>
  <c r="G5454"/>
  <c r="J5454" s="1"/>
  <c r="Q5453" l="1"/>
  <c r="R5453" s="1"/>
  <c r="N5453"/>
  <c r="O5453" s="1"/>
  <c r="H5454"/>
  <c r="L5454" s="1"/>
  <c r="I5454" l="1"/>
  <c r="G5455"/>
  <c r="J5455" s="1"/>
  <c r="Q5454" l="1"/>
  <c r="N5454"/>
  <c r="H5455"/>
  <c r="L5455" s="1"/>
  <c r="I5455" l="1"/>
  <c r="G5456"/>
  <c r="J5456" s="1"/>
  <c r="Q5455" l="1"/>
  <c r="N5455"/>
  <c r="H5456"/>
  <c r="L5456" s="1"/>
  <c r="I5456" l="1"/>
  <c r="G5457"/>
  <c r="J5457" s="1"/>
  <c r="Q5456" l="1"/>
  <c r="R5456" s="1"/>
  <c r="N5456"/>
  <c r="O5456" s="1"/>
  <c r="H5457"/>
  <c r="L5457" s="1"/>
  <c r="I5457" l="1"/>
  <c r="G5458"/>
  <c r="J5458" s="1"/>
  <c r="Q5457" l="1"/>
  <c r="N5457"/>
  <c r="H5458"/>
  <c r="L5458" s="1"/>
  <c r="I5458" l="1"/>
  <c r="G5459"/>
  <c r="J5459" s="1"/>
  <c r="Q5458" l="1"/>
  <c r="N5458"/>
  <c r="H5459"/>
  <c r="L5459" s="1"/>
  <c r="I5459" l="1"/>
  <c r="G5460"/>
  <c r="J5460" s="1"/>
  <c r="Q5459" l="1"/>
  <c r="N5459"/>
  <c r="H5460"/>
  <c r="L5460" s="1"/>
  <c r="I5460" l="1"/>
  <c r="G5461"/>
  <c r="J5461" s="1"/>
  <c r="Q5460" l="1"/>
  <c r="N5460"/>
  <c r="H5461"/>
  <c r="L5461" s="1"/>
  <c r="I5461" l="1"/>
  <c r="G5462"/>
  <c r="J5462" s="1"/>
  <c r="Q5461" l="1"/>
  <c r="N5461"/>
  <c r="H5462"/>
  <c r="L5462" s="1"/>
  <c r="I5462" l="1"/>
  <c r="G5463"/>
  <c r="J5463" s="1"/>
  <c r="Q5462" l="1"/>
  <c r="N5462"/>
  <c r="H5463"/>
  <c r="L5463" s="1"/>
  <c r="I5463" l="1"/>
  <c r="G5464"/>
  <c r="J5464" s="1"/>
  <c r="Q5463" l="1"/>
  <c r="N5463"/>
  <c r="H5464"/>
  <c r="L5464" s="1"/>
  <c r="I5464" l="1"/>
  <c r="G5465"/>
  <c r="J5465" s="1"/>
  <c r="Q5464" l="1"/>
  <c r="N5464"/>
  <c r="H5465"/>
  <c r="L5465" s="1"/>
  <c r="I5465" l="1"/>
  <c r="G5466"/>
  <c r="J5466" s="1"/>
  <c r="Q5465" l="1"/>
  <c r="N5465"/>
  <c r="H5466"/>
  <c r="L5466" s="1"/>
  <c r="I5466" l="1"/>
  <c r="G5467"/>
  <c r="J5467" s="1"/>
  <c r="Q5466" l="1"/>
  <c r="N5466"/>
  <c r="H5467"/>
  <c r="L5467" s="1"/>
  <c r="I5467" l="1"/>
  <c r="G5468"/>
  <c r="J5468" s="1"/>
  <c r="Q5467" l="1"/>
  <c r="N5467"/>
  <c r="H5468"/>
  <c r="L5468" s="1"/>
  <c r="I5468" l="1"/>
  <c r="G5469"/>
  <c r="J5469" s="1"/>
  <c r="Q5468" l="1"/>
  <c r="N5468"/>
  <c r="H5469"/>
  <c r="L5469" s="1"/>
  <c r="I5469" l="1"/>
  <c r="G5470"/>
  <c r="J5470" s="1"/>
  <c r="Q5469" l="1"/>
  <c r="N5469"/>
  <c r="H5470"/>
  <c r="L5470" s="1"/>
  <c r="I5470" l="1"/>
  <c r="G5471"/>
  <c r="J5471" s="1"/>
  <c r="Q5470" l="1"/>
  <c r="N5470"/>
  <c r="H5471"/>
  <c r="L5471" s="1"/>
  <c r="I5471" l="1"/>
  <c r="G5472"/>
  <c r="J5472" s="1"/>
  <c r="Q5471" l="1"/>
  <c r="N5471"/>
  <c r="H5472"/>
  <c r="L5472" s="1"/>
  <c r="I5472" l="1"/>
  <c r="G5473"/>
  <c r="J5473" s="1"/>
  <c r="Q5472" l="1"/>
  <c r="N5472"/>
  <c r="H5473"/>
  <c r="L5473" s="1"/>
  <c r="I5473" l="1"/>
  <c r="G5474"/>
  <c r="J5474" s="1"/>
  <c r="Q5473" l="1"/>
  <c r="N5473"/>
  <c r="H5474"/>
  <c r="L5474" s="1"/>
  <c r="I5474" l="1"/>
  <c r="G5475"/>
  <c r="J5475" s="1"/>
  <c r="Q5474" l="1"/>
  <c r="N5474"/>
  <c r="H5475"/>
  <c r="L5475" s="1"/>
  <c r="I5475" l="1"/>
  <c r="G5476"/>
  <c r="J5476" s="1"/>
  <c r="Q5475" l="1"/>
  <c r="N5475"/>
  <c r="H5476"/>
  <c r="L5476" s="1"/>
  <c r="I5476" l="1"/>
  <c r="G5477"/>
  <c r="J5477" s="1"/>
  <c r="Q5476" l="1"/>
  <c r="N5476"/>
  <c r="H5477"/>
  <c r="L5477" s="1"/>
  <c r="I5477" l="1"/>
  <c r="G5478"/>
  <c r="J5478" s="1"/>
  <c r="Q5477" l="1"/>
  <c r="N5477"/>
  <c r="H5478"/>
  <c r="L5478" s="1"/>
  <c r="I5478" l="1"/>
  <c r="G5479"/>
  <c r="J5479" s="1"/>
  <c r="Q5478" l="1"/>
  <c r="N5478"/>
  <c r="H5479"/>
  <c r="L5479" s="1"/>
  <c r="I5479" l="1"/>
  <c r="G5480"/>
  <c r="J5480" s="1"/>
  <c r="Q5479" l="1"/>
  <c r="N5479"/>
  <c r="H5480"/>
  <c r="L5480" s="1"/>
  <c r="I5480" l="1"/>
  <c r="G5481"/>
  <c r="J5481" s="1"/>
  <c r="Q5480" l="1"/>
  <c r="N5480"/>
  <c r="H5481"/>
  <c r="L5481" s="1"/>
  <c r="I5481" l="1"/>
  <c r="G5482"/>
  <c r="J5482" s="1"/>
  <c r="Q5481" l="1"/>
  <c r="N5481"/>
  <c r="H5482"/>
  <c r="L5482" s="1"/>
  <c r="G5483" l="1"/>
  <c r="J5483" s="1"/>
  <c r="I5482"/>
  <c r="Q5482" l="1"/>
  <c r="N5482"/>
  <c r="H5483"/>
  <c r="L5483" s="1"/>
  <c r="G5484" l="1"/>
  <c r="J5484" s="1"/>
  <c r="I5483"/>
  <c r="Q5483" l="1"/>
  <c r="R5483" s="1"/>
  <c r="S5483" s="1"/>
  <c r="N5483"/>
  <c r="O5483" s="1"/>
  <c r="P5483" s="1"/>
  <c r="H5484"/>
  <c r="L5484" s="1"/>
  <c r="I5484" l="1"/>
  <c r="G5485"/>
  <c r="J5485" s="1"/>
  <c r="Q5484" l="1"/>
  <c r="R5484" s="1"/>
  <c r="N5484"/>
  <c r="O5484" s="1"/>
  <c r="H5485"/>
  <c r="L5485" s="1"/>
  <c r="I5485" l="1"/>
  <c r="G5486"/>
  <c r="J5486" s="1"/>
  <c r="Q5485" l="1"/>
  <c r="N5485"/>
  <c r="H5486"/>
  <c r="L5486" s="1"/>
  <c r="I5486" l="1"/>
  <c r="G5487"/>
  <c r="J5487" s="1"/>
  <c r="Q5486" l="1"/>
  <c r="N5486"/>
  <c r="H5487"/>
  <c r="L5487" s="1"/>
  <c r="I5487" l="1"/>
  <c r="G5488"/>
  <c r="J5488" s="1"/>
  <c r="Q5487" l="1"/>
  <c r="R5487" s="1"/>
  <c r="N5487"/>
  <c r="O5487" s="1"/>
  <c r="H5488"/>
  <c r="L5488" s="1"/>
  <c r="I5488" l="1"/>
  <c r="G5489"/>
  <c r="J5489" s="1"/>
  <c r="Q5488" l="1"/>
  <c r="N5488"/>
  <c r="H5489"/>
  <c r="L5489" s="1"/>
  <c r="I5489" l="1"/>
  <c r="G5490"/>
  <c r="J5490" s="1"/>
  <c r="Q5489" l="1"/>
  <c r="N5489"/>
  <c r="H5490"/>
  <c r="L5490" s="1"/>
  <c r="I5490" l="1"/>
  <c r="G5491"/>
  <c r="J5491" s="1"/>
  <c r="Q5490" l="1"/>
  <c r="N5490"/>
  <c r="H5491"/>
  <c r="L5491" s="1"/>
  <c r="I5491" l="1"/>
  <c r="G5492"/>
  <c r="J5492" s="1"/>
  <c r="Q5491" l="1"/>
  <c r="N5491"/>
  <c r="H5492"/>
  <c r="L5492" s="1"/>
  <c r="I5492" l="1"/>
  <c r="G5493"/>
  <c r="J5493" s="1"/>
  <c r="Q5492" l="1"/>
  <c r="N5492"/>
  <c r="H5493"/>
  <c r="L5493" s="1"/>
  <c r="I5493" l="1"/>
  <c r="G5494"/>
  <c r="J5494" s="1"/>
  <c r="Q5493" l="1"/>
  <c r="N5493"/>
  <c r="H5494"/>
  <c r="L5494" s="1"/>
  <c r="I5494" l="1"/>
  <c r="G5495"/>
  <c r="J5495" s="1"/>
  <c r="Q5494" l="1"/>
  <c r="N5494"/>
  <c r="H5495"/>
  <c r="L5495" s="1"/>
  <c r="I5495" l="1"/>
  <c r="G5496"/>
  <c r="J5496" s="1"/>
  <c r="Q5495" l="1"/>
  <c r="N5495"/>
  <c r="H5496"/>
  <c r="L5496" s="1"/>
  <c r="I5496" l="1"/>
  <c r="G5497"/>
  <c r="J5497" s="1"/>
  <c r="Q5496" l="1"/>
  <c r="N5496"/>
  <c r="H5497"/>
  <c r="L5497" s="1"/>
  <c r="I5497" l="1"/>
  <c r="G5498"/>
  <c r="J5498" s="1"/>
  <c r="Q5497" l="1"/>
  <c r="N5497"/>
  <c r="H5498"/>
  <c r="L5498" s="1"/>
  <c r="I5498" l="1"/>
  <c r="G5499"/>
  <c r="J5499" s="1"/>
  <c r="Q5498" l="1"/>
  <c r="N5498"/>
  <c r="H5499"/>
  <c r="L5499" s="1"/>
  <c r="I5499" l="1"/>
  <c r="G5500"/>
  <c r="J5500" s="1"/>
  <c r="Q5499" l="1"/>
  <c r="N5499"/>
  <c r="H5500"/>
  <c r="L5500" s="1"/>
  <c r="I5500" l="1"/>
  <c r="G5501"/>
  <c r="J5501" s="1"/>
  <c r="Q5500" l="1"/>
  <c r="N5500"/>
  <c r="H5501"/>
  <c r="L5501" s="1"/>
  <c r="I5501" l="1"/>
  <c r="G5502"/>
  <c r="J5502" s="1"/>
  <c r="Q5501" l="1"/>
  <c r="N5501"/>
  <c r="H5502"/>
  <c r="L5502" s="1"/>
  <c r="I5502" l="1"/>
  <c r="G5503"/>
  <c r="J5503" s="1"/>
  <c r="Q5502" l="1"/>
  <c r="N5502"/>
  <c r="H5503"/>
  <c r="L5503" s="1"/>
  <c r="I5503" l="1"/>
  <c r="G5504"/>
  <c r="J5504" s="1"/>
  <c r="Q5503" l="1"/>
  <c r="N5503"/>
  <c r="H5504"/>
  <c r="L5504" s="1"/>
  <c r="I5504" l="1"/>
  <c r="G5505"/>
  <c r="J5505" s="1"/>
  <c r="Q5504" l="1"/>
  <c r="N5504"/>
  <c r="H5505"/>
  <c r="L5505" s="1"/>
  <c r="I5505" l="1"/>
  <c r="G5506"/>
  <c r="J5506" s="1"/>
  <c r="Q5505" l="1"/>
  <c r="N5505"/>
  <c r="H5506"/>
  <c r="L5506" s="1"/>
  <c r="I5506" l="1"/>
  <c r="G5507"/>
  <c r="J5507" s="1"/>
  <c r="Q5506" l="1"/>
  <c r="N5506"/>
  <c r="H5507"/>
  <c r="L5507" s="1"/>
  <c r="I5507" l="1"/>
  <c r="G5508"/>
  <c r="J5508" s="1"/>
  <c r="Q5507" l="1"/>
  <c r="N5507"/>
  <c r="H5508"/>
  <c r="L5508" s="1"/>
  <c r="I5508" l="1"/>
  <c r="G5509"/>
  <c r="J5509" s="1"/>
  <c r="Q5508" l="1"/>
  <c r="N5508"/>
  <c r="H5509"/>
  <c r="L5509" s="1"/>
  <c r="I5509" l="1"/>
  <c r="G5510"/>
  <c r="J5510" s="1"/>
  <c r="Q5509" l="1"/>
  <c r="N5509"/>
  <c r="H5510"/>
  <c r="L5510" s="1"/>
  <c r="I5510" l="1"/>
  <c r="G5511"/>
  <c r="J5511" s="1"/>
  <c r="Q5510" l="1"/>
  <c r="N5510"/>
  <c r="H5511"/>
  <c r="L5511" s="1"/>
  <c r="I5511" l="1"/>
  <c r="G5512"/>
  <c r="J5512" s="1"/>
  <c r="Q5511" l="1"/>
  <c r="N5511"/>
  <c r="H5512"/>
  <c r="L5512" s="1"/>
  <c r="G5513" l="1"/>
  <c r="J5513" s="1"/>
  <c r="I5512"/>
  <c r="Q5512" l="1"/>
  <c r="N5512"/>
  <c r="H5513"/>
  <c r="L5513" s="1"/>
  <c r="G5514" l="1"/>
  <c r="J5514" s="1"/>
  <c r="I5513"/>
  <c r="Q5513" l="1"/>
  <c r="R5513" s="1"/>
  <c r="N5513"/>
  <c r="O5513" s="1"/>
  <c r="H5514"/>
  <c r="L5514" s="1"/>
  <c r="I5514" l="1"/>
  <c r="G5515"/>
  <c r="J5515" s="1"/>
  <c r="Q5514" l="1"/>
  <c r="R5514" s="1"/>
  <c r="S5514" s="1"/>
  <c r="N5514"/>
  <c r="O5514" s="1"/>
  <c r="P5514" s="1"/>
  <c r="H5515"/>
  <c r="L5515" s="1"/>
  <c r="I5515" l="1"/>
  <c r="G5516"/>
  <c r="J5516" s="1"/>
  <c r="Q5515" l="1"/>
  <c r="N5515"/>
  <c r="H5516"/>
  <c r="L5516" s="1"/>
  <c r="I5516" l="1"/>
  <c r="G5517"/>
  <c r="J5517" s="1"/>
  <c r="Q5516" l="1"/>
  <c r="N5516"/>
  <c r="H5517"/>
  <c r="L5517" s="1"/>
  <c r="I5517" l="1"/>
  <c r="G5518"/>
  <c r="J5518" s="1"/>
  <c r="Q5517" l="1"/>
  <c r="R5517" s="1"/>
  <c r="S5517" s="1"/>
  <c r="N5517"/>
  <c r="O5517" s="1"/>
  <c r="P5517" s="1"/>
  <c r="H5518"/>
  <c r="L5518" s="1"/>
  <c r="I5518" l="1"/>
  <c r="G5519"/>
  <c r="J5519" s="1"/>
  <c r="Q5518" l="1"/>
  <c r="N5518"/>
  <c r="H5519"/>
  <c r="L5519" s="1"/>
  <c r="I5519" l="1"/>
  <c r="G5520"/>
  <c r="J5520" s="1"/>
  <c r="Q5519" l="1"/>
  <c r="N5519"/>
  <c r="H5520"/>
  <c r="L5520" s="1"/>
  <c r="I5520" l="1"/>
  <c r="G5521"/>
  <c r="J5521" s="1"/>
  <c r="Q5520" l="1"/>
  <c r="N5520"/>
  <c r="H5521"/>
  <c r="L5521" s="1"/>
  <c r="I5521" l="1"/>
  <c r="G5522"/>
  <c r="J5522" s="1"/>
  <c r="Q5521" l="1"/>
  <c r="N5521"/>
  <c r="H5522"/>
  <c r="L5522" s="1"/>
  <c r="I5522" l="1"/>
  <c r="G5523"/>
  <c r="J5523" s="1"/>
  <c r="Q5522" l="1"/>
  <c r="N5522"/>
  <c r="H5523"/>
  <c r="L5523" s="1"/>
  <c r="I5523" l="1"/>
  <c r="G5524"/>
  <c r="J5524" s="1"/>
  <c r="Q5523" l="1"/>
  <c r="N5523"/>
  <c r="H5524"/>
  <c r="L5524" s="1"/>
  <c r="I5524" l="1"/>
  <c r="G5525"/>
  <c r="J5525" s="1"/>
  <c r="Q5524" l="1"/>
  <c r="N5524"/>
  <c r="H5525"/>
  <c r="L5525" s="1"/>
  <c r="I5525" l="1"/>
  <c r="G5526"/>
  <c r="J5526" s="1"/>
  <c r="Q5525" l="1"/>
  <c r="N5525"/>
  <c r="H5526"/>
  <c r="L5526" s="1"/>
  <c r="I5526" l="1"/>
  <c r="G5527"/>
  <c r="J5527" s="1"/>
  <c r="Q5526" l="1"/>
  <c r="N5526"/>
  <c r="H5527"/>
  <c r="L5527" s="1"/>
  <c r="I5527" l="1"/>
  <c r="G5528"/>
  <c r="J5528" s="1"/>
  <c r="Q5527" l="1"/>
  <c r="N5527"/>
  <c r="H5528"/>
  <c r="L5528" s="1"/>
  <c r="I5528" l="1"/>
  <c r="G5529"/>
  <c r="J5529" s="1"/>
  <c r="Q5528" l="1"/>
  <c r="N5528"/>
  <c r="H5529"/>
  <c r="L5529" s="1"/>
  <c r="I5529" l="1"/>
  <c r="G5530"/>
  <c r="J5530" s="1"/>
  <c r="Q5529" l="1"/>
  <c r="N5529"/>
  <c r="H5530"/>
  <c r="L5530" s="1"/>
  <c r="I5530" l="1"/>
  <c r="G5531"/>
  <c r="J5531" s="1"/>
  <c r="Q5530" l="1"/>
  <c r="N5530"/>
  <c r="H5531"/>
  <c r="L5531" s="1"/>
  <c r="I5531" l="1"/>
  <c r="G5532"/>
  <c r="J5532" s="1"/>
  <c r="Q5531" l="1"/>
  <c r="N5531"/>
  <c r="H5532"/>
  <c r="L5532" s="1"/>
  <c r="I5532" l="1"/>
  <c r="G5533"/>
  <c r="J5533" s="1"/>
  <c r="Q5532" l="1"/>
  <c r="N5532"/>
  <c r="H5533"/>
  <c r="L5533" s="1"/>
  <c r="I5533" l="1"/>
  <c r="G5534"/>
  <c r="J5534" s="1"/>
  <c r="Q5533" l="1"/>
  <c r="N5533"/>
  <c r="H5534"/>
  <c r="L5534" s="1"/>
  <c r="I5534" l="1"/>
  <c r="G5535"/>
  <c r="J5535" s="1"/>
  <c r="Q5534" l="1"/>
  <c r="N5534"/>
  <c r="H5535"/>
  <c r="L5535" s="1"/>
  <c r="I5535" l="1"/>
  <c r="G5536"/>
  <c r="J5536" s="1"/>
  <c r="Q5535" l="1"/>
  <c r="N5535"/>
  <c r="H5536"/>
  <c r="L5536" s="1"/>
  <c r="I5536" l="1"/>
  <c r="G5537"/>
  <c r="J5537" s="1"/>
  <c r="Q5536" l="1"/>
  <c r="N5536"/>
  <c r="H5537"/>
  <c r="L5537" s="1"/>
  <c r="I5537" l="1"/>
  <c r="G5538"/>
  <c r="J5538" s="1"/>
  <c r="Q5537" l="1"/>
  <c r="N5537"/>
  <c r="H5538"/>
  <c r="L5538" s="1"/>
  <c r="I5538" l="1"/>
  <c r="G5539"/>
  <c r="J5539" s="1"/>
  <c r="Q5538" l="1"/>
  <c r="N5538"/>
  <c r="H5539"/>
  <c r="L5539" s="1"/>
  <c r="I5539" l="1"/>
  <c r="G5540"/>
  <c r="J5540" s="1"/>
  <c r="Q5539" l="1"/>
  <c r="N5539"/>
  <c r="H5540"/>
  <c r="L5540" s="1"/>
  <c r="I5540" l="1"/>
  <c r="G5541"/>
  <c r="J5541" s="1"/>
  <c r="Q5540" l="1"/>
  <c r="N5540"/>
  <c r="H5541"/>
  <c r="L5541" s="1"/>
  <c r="I5541" l="1"/>
  <c r="G5542"/>
  <c r="J5542" s="1"/>
  <c r="Q5541" l="1"/>
  <c r="N5541"/>
  <c r="H5542"/>
  <c r="L5542" s="1"/>
  <c r="I5542" l="1"/>
  <c r="G5543"/>
  <c r="J5543" s="1"/>
  <c r="Q5542" l="1"/>
  <c r="N5542"/>
  <c r="H5543"/>
  <c r="L5543" s="1"/>
  <c r="G5544" l="1"/>
  <c r="J5544" s="1"/>
  <c r="I5543"/>
  <c r="Q5543" l="1"/>
  <c r="N5543"/>
  <c r="H5544"/>
  <c r="L5544" s="1"/>
  <c r="G5545" l="1"/>
  <c r="J5545" s="1"/>
  <c r="I5544"/>
  <c r="Q5544" l="1"/>
  <c r="R5544" s="1"/>
  <c r="S5544" s="1"/>
  <c r="N5544"/>
  <c r="O5544" s="1"/>
  <c r="P5544" s="1"/>
  <c r="H5545"/>
  <c r="L5545" s="1"/>
  <c r="I5545" l="1"/>
  <c r="G5546"/>
  <c r="J5546" s="1"/>
  <c r="Q5545" l="1"/>
  <c r="R5545" s="1"/>
  <c r="N5545"/>
  <c r="O5545" s="1"/>
  <c r="H5546"/>
  <c r="L5546" s="1"/>
  <c r="I5546" l="1"/>
  <c r="G5547"/>
  <c r="J5547" s="1"/>
  <c r="Q5546" l="1"/>
  <c r="N5546"/>
  <c r="H5547"/>
  <c r="L5547" s="1"/>
  <c r="I5547" l="1"/>
  <c r="G5548"/>
  <c r="J5548" s="1"/>
  <c r="Q5547" l="1"/>
  <c r="N5547"/>
  <c r="H5548"/>
  <c r="L5548" s="1"/>
  <c r="I5548" l="1"/>
  <c r="G5549"/>
  <c r="J5549" s="1"/>
  <c r="Q5548" l="1"/>
  <c r="R5548" s="1"/>
  <c r="N5548"/>
  <c r="O5548" s="1"/>
  <c r="H5549"/>
  <c r="L5549" s="1"/>
  <c r="I5549" l="1"/>
  <c r="G5550"/>
  <c r="J5550" s="1"/>
  <c r="Q5549" l="1"/>
  <c r="N5549"/>
  <c r="H5550"/>
  <c r="L5550" s="1"/>
  <c r="I5550" l="1"/>
  <c r="G5551"/>
  <c r="J5551" s="1"/>
  <c r="Q5550" l="1"/>
  <c r="N5550"/>
  <c r="H5551"/>
  <c r="L5551" s="1"/>
  <c r="I5551" l="1"/>
  <c r="G5552"/>
  <c r="J5552" s="1"/>
  <c r="Q5551" l="1"/>
  <c r="N5551"/>
  <c r="H5552"/>
  <c r="L5552" s="1"/>
  <c r="I5552" l="1"/>
  <c r="G5553"/>
  <c r="J5553" s="1"/>
  <c r="Q5552" l="1"/>
  <c r="N5552"/>
  <c r="H5553"/>
  <c r="L5553" s="1"/>
  <c r="I5553" l="1"/>
  <c r="G5554"/>
  <c r="J5554" s="1"/>
  <c r="Q5553" l="1"/>
  <c r="N5553"/>
  <c r="H5554"/>
  <c r="L5554" s="1"/>
  <c r="I5554" l="1"/>
  <c r="G5555"/>
  <c r="J5555" s="1"/>
  <c r="Q5554" l="1"/>
  <c r="N5554"/>
  <c r="H5555"/>
  <c r="L5555" s="1"/>
  <c r="I5555" l="1"/>
  <c r="G5556"/>
  <c r="J5556" s="1"/>
  <c r="Q5555" l="1"/>
  <c r="N5555"/>
  <c r="H5556"/>
  <c r="L5556" s="1"/>
  <c r="I5556" l="1"/>
  <c r="G5557"/>
  <c r="J5557" s="1"/>
  <c r="Q5556" l="1"/>
  <c r="N5556"/>
  <c r="H5557"/>
  <c r="L5557" s="1"/>
  <c r="I5557" l="1"/>
  <c r="G5558"/>
  <c r="J5558" s="1"/>
  <c r="Q5557" l="1"/>
  <c r="N5557"/>
  <c r="H5558"/>
  <c r="L5558" s="1"/>
  <c r="I5558" l="1"/>
  <c r="G5559"/>
  <c r="J5559" s="1"/>
  <c r="Q5558" l="1"/>
  <c r="N5558"/>
  <c r="H5559"/>
  <c r="L5559" s="1"/>
  <c r="I5559" l="1"/>
  <c r="G5560"/>
  <c r="J5560" s="1"/>
  <c r="Q5559" l="1"/>
  <c r="N5559"/>
  <c r="H5560"/>
  <c r="L5560" s="1"/>
  <c r="I5560" l="1"/>
  <c r="G5561"/>
  <c r="J5561" s="1"/>
  <c r="Q5560" l="1"/>
  <c r="N5560"/>
  <c r="H5561"/>
  <c r="L5561" s="1"/>
  <c r="I5561" l="1"/>
  <c r="G5562"/>
  <c r="J5562" s="1"/>
  <c r="Q5561" l="1"/>
  <c r="N5561"/>
  <c r="H5562"/>
  <c r="L5562" s="1"/>
  <c r="I5562" l="1"/>
  <c r="G5563"/>
  <c r="J5563" s="1"/>
  <c r="Q5562" l="1"/>
  <c r="N5562"/>
  <c r="H5563"/>
  <c r="L5563" s="1"/>
  <c r="I5563" l="1"/>
  <c r="G5564"/>
  <c r="J5564" s="1"/>
  <c r="Q5563" l="1"/>
  <c r="N5563"/>
  <c r="H5564"/>
  <c r="L5564" s="1"/>
  <c r="I5564" l="1"/>
  <c r="G5565"/>
  <c r="J5565" s="1"/>
  <c r="Q5564" l="1"/>
  <c r="N5564"/>
  <c r="H5565"/>
  <c r="L5565" s="1"/>
  <c r="I5565" l="1"/>
  <c r="G5566"/>
  <c r="J5566" s="1"/>
  <c r="Q5565" l="1"/>
  <c r="N5565"/>
  <c r="H5566"/>
  <c r="L5566" s="1"/>
  <c r="I5566" l="1"/>
  <c r="G5567"/>
  <c r="J5567" s="1"/>
  <c r="Q5566" l="1"/>
  <c r="N5566"/>
  <c r="H5567"/>
  <c r="L5567" s="1"/>
  <c r="I5567" l="1"/>
  <c r="G5568"/>
  <c r="J5568" s="1"/>
  <c r="Q5567" l="1"/>
  <c r="N5567"/>
  <c r="H5568"/>
  <c r="L5568" s="1"/>
  <c r="I5568" l="1"/>
  <c r="G5569"/>
  <c r="J5569" s="1"/>
  <c r="Q5568" l="1"/>
  <c r="N5568"/>
  <c r="H5569"/>
  <c r="L5569" s="1"/>
  <c r="I5569" l="1"/>
  <c r="G5570"/>
  <c r="J5570" s="1"/>
  <c r="Q5569" l="1"/>
  <c r="N5569"/>
  <c r="H5570"/>
  <c r="L5570" s="1"/>
  <c r="I5570" l="1"/>
  <c r="G5571"/>
  <c r="J5571" s="1"/>
  <c r="Q5570" l="1"/>
  <c r="N5570"/>
  <c r="H5571"/>
  <c r="L5571" s="1"/>
  <c r="I5571" l="1"/>
  <c r="G5572"/>
  <c r="J5572" s="1"/>
  <c r="Q5571" l="1"/>
  <c r="N5571"/>
  <c r="H5572"/>
  <c r="L5572" s="1"/>
  <c r="I5572" l="1"/>
  <c r="G5573"/>
  <c r="J5573" s="1"/>
  <c r="Q5572" l="1"/>
  <c r="N5572"/>
  <c r="H5573"/>
  <c r="L5573" s="1"/>
  <c r="I5573" l="1"/>
  <c r="G5574"/>
  <c r="J5574" s="1"/>
  <c r="Q5573" l="1"/>
  <c r="N5573"/>
  <c r="H5574"/>
  <c r="L5574" s="1"/>
  <c r="G5575" l="1"/>
  <c r="J5575" s="1"/>
  <c r="I5574"/>
  <c r="Q5574" l="1"/>
  <c r="R5574" s="1"/>
  <c r="S5574" s="1"/>
  <c r="N5574"/>
  <c r="O5574" s="1"/>
  <c r="P5574" s="1"/>
  <c r="H5575"/>
  <c r="L5575" s="1"/>
  <c r="G5576" l="1"/>
  <c r="J5576" s="1"/>
  <c r="I5575"/>
  <c r="Q5575" l="1"/>
  <c r="R5575" s="1"/>
  <c r="N5575"/>
  <c r="O5575" s="1"/>
  <c r="H5576"/>
  <c r="L5576" s="1"/>
  <c r="I5576" l="1"/>
  <c r="G5577"/>
  <c r="J5577" s="1"/>
  <c r="Q5576" l="1"/>
  <c r="N5576"/>
  <c r="H5577"/>
  <c r="L5577" s="1"/>
  <c r="I5577" l="1"/>
  <c r="G5578"/>
  <c r="J5578" s="1"/>
  <c r="Q5577" l="1"/>
  <c r="N5577"/>
  <c r="H5578"/>
  <c r="L5578" s="1"/>
  <c r="I5578" l="1"/>
  <c r="G5579"/>
  <c r="J5579" s="1"/>
  <c r="Q5578" l="1"/>
  <c r="R5578" s="1"/>
  <c r="N5578"/>
  <c r="O5578" s="1"/>
  <c r="H5579"/>
  <c r="L5579" s="1"/>
  <c r="I5579" l="1"/>
  <c r="G5580"/>
  <c r="J5580" s="1"/>
  <c r="Q5579" l="1"/>
  <c r="N5579"/>
  <c r="H5580"/>
  <c r="L5580" s="1"/>
  <c r="I5580" l="1"/>
  <c r="G5581"/>
  <c r="J5581" s="1"/>
  <c r="Q5580" l="1"/>
  <c r="N5580"/>
  <c r="H5581"/>
  <c r="L5581" s="1"/>
  <c r="I5581" l="1"/>
  <c r="G5582"/>
  <c r="J5582" s="1"/>
  <c r="Q5581" l="1"/>
  <c r="N5581"/>
  <c r="H5582"/>
  <c r="L5582" s="1"/>
  <c r="I5582" l="1"/>
  <c r="G5583"/>
  <c r="J5583" s="1"/>
  <c r="Q5582" l="1"/>
  <c r="N5582"/>
  <c r="H5583"/>
  <c r="L5583" s="1"/>
  <c r="I5583" l="1"/>
  <c r="G5584"/>
  <c r="J5584" s="1"/>
  <c r="Q5583" l="1"/>
  <c r="N5583"/>
  <c r="H5584"/>
  <c r="L5584" s="1"/>
  <c r="I5584" l="1"/>
  <c r="G5585"/>
  <c r="J5585" s="1"/>
  <c r="Q5584" l="1"/>
  <c r="N5584"/>
  <c r="H5585"/>
  <c r="L5585" s="1"/>
  <c r="I5585" l="1"/>
  <c r="G5586"/>
  <c r="J5586" s="1"/>
  <c r="Q5585" l="1"/>
  <c r="N5585"/>
  <c r="H5586"/>
  <c r="L5586" s="1"/>
  <c r="I5586" l="1"/>
  <c r="G5587"/>
  <c r="J5587" s="1"/>
  <c r="Q5586" l="1"/>
  <c r="N5586"/>
  <c r="H5587"/>
  <c r="L5587" s="1"/>
  <c r="I5587" l="1"/>
  <c r="G5588"/>
  <c r="J5588" s="1"/>
  <c r="Q5587" l="1"/>
  <c r="N5587"/>
  <c r="H5588"/>
  <c r="L5588" s="1"/>
  <c r="I5588" l="1"/>
  <c r="G5589"/>
  <c r="J5589" s="1"/>
  <c r="Q5588" l="1"/>
  <c r="N5588"/>
  <c r="H5589"/>
  <c r="L5589" s="1"/>
  <c r="I5589" l="1"/>
  <c r="G5590"/>
  <c r="J5590" s="1"/>
  <c r="Q5589" l="1"/>
  <c r="N5589"/>
  <c r="H5590"/>
  <c r="L5590" s="1"/>
  <c r="I5590" l="1"/>
  <c r="G5591"/>
  <c r="J5591" s="1"/>
  <c r="Q5590" l="1"/>
  <c r="N5590"/>
  <c r="H5591"/>
  <c r="L5591" s="1"/>
  <c r="I5591" l="1"/>
  <c r="G5592"/>
  <c r="J5592" s="1"/>
  <c r="Q5591" l="1"/>
  <c r="N5591"/>
  <c r="H5592"/>
  <c r="L5592" s="1"/>
  <c r="I5592" l="1"/>
  <c r="G5593"/>
  <c r="J5593" s="1"/>
  <c r="Q5592" l="1"/>
  <c r="N5592"/>
  <c r="H5593"/>
  <c r="L5593" s="1"/>
  <c r="I5593" l="1"/>
  <c r="G5594"/>
  <c r="J5594" s="1"/>
  <c r="Q5593" l="1"/>
  <c r="N5593"/>
  <c r="H5594"/>
  <c r="L5594" s="1"/>
  <c r="I5594" l="1"/>
  <c r="G5595"/>
  <c r="J5595" s="1"/>
  <c r="Q5594" l="1"/>
  <c r="N5594"/>
  <c r="H5595"/>
  <c r="L5595" s="1"/>
  <c r="I5595" l="1"/>
  <c r="G5596"/>
  <c r="J5596" s="1"/>
  <c r="Q5595" l="1"/>
  <c r="N5595"/>
  <c r="H5596"/>
  <c r="L5596" s="1"/>
  <c r="I5596" l="1"/>
  <c r="G5597"/>
  <c r="J5597" s="1"/>
  <c r="Q5596" l="1"/>
  <c r="N5596"/>
  <c r="H5597"/>
  <c r="L5597" s="1"/>
  <c r="I5597" l="1"/>
  <c r="G5598"/>
  <c r="J5598" s="1"/>
  <c r="Q5597" l="1"/>
  <c r="N5597"/>
  <c r="H5598"/>
  <c r="L5598" s="1"/>
  <c r="I5598" l="1"/>
  <c r="G5599"/>
  <c r="J5599" s="1"/>
  <c r="Q5598" l="1"/>
  <c r="N5598"/>
  <c r="H5599"/>
  <c r="L5599" s="1"/>
  <c r="I5599" l="1"/>
  <c r="G5600"/>
  <c r="J5600" s="1"/>
  <c r="Q5599" l="1"/>
  <c r="N5599"/>
  <c r="H5600"/>
  <c r="L5600" s="1"/>
  <c r="I5600" l="1"/>
  <c r="G5601"/>
  <c r="J5601" s="1"/>
  <c r="Q5600" l="1"/>
  <c r="N5600"/>
  <c r="H5601"/>
  <c r="L5601" s="1"/>
  <c r="I5601" l="1"/>
  <c r="G5602"/>
  <c r="J5602" s="1"/>
  <c r="Q5601" l="1"/>
  <c r="N5601"/>
  <c r="H5602"/>
  <c r="L5602" s="1"/>
  <c r="I5602" l="1"/>
  <c r="G5603"/>
  <c r="J5603" s="1"/>
  <c r="Q5602" l="1"/>
  <c r="N5602"/>
  <c r="H5603"/>
  <c r="L5603" s="1"/>
  <c r="I5603" l="1"/>
  <c r="G5604"/>
  <c r="J5604" s="1"/>
  <c r="Q5603" l="1"/>
  <c r="N5603"/>
  <c r="H5604"/>
  <c r="L5604" s="1"/>
  <c r="G5605" l="1"/>
  <c r="J5605" s="1"/>
  <c r="I5604"/>
  <c r="Q5604" l="1"/>
  <c r="N5604"/>
  <c r="H5605"/>
  <c r="L5605" s="1"/>
  <c r="G5606" l="1"/>
  <c r="J5606" s="1"/>
  <c r="I5605"/>
  <c r="Q5605" l="1"/>
  <c r="R5605" s="1"/>
  <c r="N5605"/>
  <c r="O5605" s="1"/>
  <c r="H5606"/>
  <c r="L5606" s="1"/>
  <c r="I5606" l="1"/>
  <c r="G5607"/>
  <c r="J5607" s="1"/>
  <c r="Q5606" l="1"/>
  <c r="R5606" s="1"/>
  <c r="S5606" s="1"/>
  <c r="N5606"/>
  <c r="O5606" s="1"/>
  <c r="P5606" s="1"/>
  <c r="H5607"/>
  <c r="L5607" s="1"/>
  <c r="I5607" l="1"/>
  <c r="G5608"/>
  <c r="J5608" s="1"/>
  <c r="Q5607" l="1"/>
  <c r="N5607"/>
  <c r="H5608"/>
  <c r="L5608" s="1"/>
  <c r="I5608" l="1"/>
  <c r="G5609"/>
  <c r="J5609" s="1"/>
  <c r="Q5608" l="1"/>
  <c r="N5608"/>
  <c r="H5609"/>
  <c r="L5609" s="1"/>
  <c r="I5609" l="1"/>
  <c r="G5610"/>
  <c r="J5610" s="1"/>
  <c r="Q5609" l="1"/>
  <c r="R5609" s="1"/>
  <c r="S5609" s="1"/>
  <c r="N5609"/>
  <c r="O5609" s="1"/>
  <c r="P5609" s="1"/>
  <c r="H5610"/>
  <c r="L5610" s="1"/>
  <c r="I5610" l="1"/>
  <c r="G5611"/>
  <c r="J5611" s="1"/>
  <c r="Q5610" l="1"/>
  <c r="N5610"/>
  <c r="H5611"/>
  <c r="L5611" s="1"/>
  <c r="I5611" l="1"/>
  <c r="G5612"/>
  <c r="J5612" s="1"/>
  <c r="Q5611" l="1"/>
  <c r="N5611"/>
  <c r="H5612"/>
  <c r="L5612" s="1"/>
  <c r="I5612" l="1"/>
  <c r="G5613"/>
  <c r="J5613" s="1"/>
  <c r="Q5612" l="1"/>
  <c r="N5612"/>
  <c r="H5613"/>
  <c r="L5613" s="1"/>
  <c r="I5613" l="1"/>
  <c r="G5614"/>
  <c r="J5614" s="1"/>
  <c r="Q5613" l="1"/>
  <c r="N5613"/>
  <c r="H5614"/>
  <c r="L5614" s="1"/>
  <c r="I5614" l="1"/>
  <c r="G5615"/>
  <c r="J5615" s="1"/>
  <c r="Q5614" l="1"/>
  <c r="N5614"/>
  <c r="H5615"/>
  <c r="L5615" s="1"/>
  <c r="I5615" l="1"/>
  <c r="G5616"/>
  <c r="J5616" s="1"/>
  <c r="Q5615" l="1"/>
  <c r="N5615"/>
  <c r="H5616"/>
  <c r="L5616" s="1"/>
  <c r="I5616" l="1"/>
  <c r="G5617"/>
  <c r="J5617" s="1"/>
  <c r="Q5616" l="1"/>
  <c r="N5616"/>
  <c r="H5617"/>
  <c r="L5617" s="1"/>
  <c r="I5617" l="1"/>
  <c r="G5618"/>
  <c r="J5618" s="1"/>
  <c r="Q5617" l="1"/>
  <c r="N5617"/>
  <c r="H5618"/>
  <c r="L5618" s="1"/>
  <c r="I5618" l="1"/>
  <c r="G5619"/>
  <c r="J5619" s="1"/>
  <c r="Q5618" l="1"/>
  <c r="N5618"/>
  <c r="H5619"/>
  <c r="L5619" s="1"/>
  <c r="I5619" l="1"/>
  <c r="G5620"/>
  <c r="J5620" s="1"/>
  <c r="Q5619" l="1"/>
  <c r="N5619"/>
  <c r="H5620"/>
  <c r="L5620" s="1"/>
  <c r="I5620" l="1"/>
  <c r="G5621"/>
  <c r="J5621" s="1"/>
  <c r="Q5620" l="1"/>
  <c r="N5620"/>
  <c r="H5621"/>
  <c r="L5621" s="1"/>
  <c r="I5621" l="1"/>
  <c r="G5622"/>
  <c r="J5622" s="1"/>
  <c r="Q5621" l="1"/>
  <c r="N5621"/>
  <c r="H5622"/>
  <c r="L5622" s="1"/>
  <c r="I5622" l="1"/>
  <c r="G5623"/>
  <c r="J5623" s="1"/>
  <c r="Q5622" l="1"/>
  <c r="N5622"/>
  <c r="H5623"/>
  <c r="L5623" s="1"/>
  <c r="I5623" l="1"/>
  <c r="G5624"/>
  <c r="J5624" s="1"/>
  <c r="Q5623" l="1"/>
  <c r="N5623"/>
  <c r="H5624"/>
  <c r="L5624" s="1"/>
  <c r="I5624" l="1"/>
  <c r="G5625"/>
  <c r="J5625" s="1"/>
  <c r="Q5624" l="1"/>
  <c r="N5624"/>
  <c r="H5625"/>
  <c r="L5625" s="1"/>
  <c r="I5625" l="1"/>
  <c r="G5626"/>
  <c r="J5626" s="1"/>
  <c r="Q5625" l="1"/>
  <c r="N5625"/>
  <c r="H5626"/>
  <c r="L5626" s="1"/>
  <c r="I5626" l="1"/>
  <c r="G5627"/>
  <c r="J5627" s="1"/>
  <c r="Q5626" l="1"/>
  <c r="N5626"/>
  <c r="H5627"/>
  <c r="L5627" s="1"/>
  <c r="I5627" l="1"/>
  <c r="G5628"/>
  <c r="J5628" s="1"/>
  <c r="Q5627" l="1"/>
  <c r="N5627"/>
  <c r="H5628"/>
  <c r="L5628" s="1"/>
  <c r="I5628" l="1"/>
  <c r="G5629"/>
  <c r="J5629" s="1"/>
  <c r="Q5628" l="1"/>
  <c r="N5628"/>
  <c r="H5629"/>
  <c r="L5629" s="1"/>
  <c r="I5629" l="1"/>
  <c r="G5630"/>
  <c r="J5630" s="1"/>
  <c r="Q5629" l="1"/>
  <c r="N5629"/>
  <c r="H5630"/>
  <c r="L5630" s="1"/>
  <c r="I5630" l="1"/>
  <c r="G5631"/>
  <c r="J5631" s="1"/>
  <c r="Q5630" l="1"/>
  <c r="N5630"/>
  <c r="H5631"/>
  <c r="L5631" s="1"/>
  <c r="I5631" l="1"/>
  <c r="G5632"/>
  <c r="J5632" s="1"/>
  <c r="Q5631" l="1"/>
  <c r="N5631"/>
  <c r="H5632"/>
  <c r="L5632" s="1"/>
  <c r="I5632" l="1"/>
  <c r="G5633"/>
  <c r="J5633" s="1"/>
  <c r="Q5632" l="1"/>
  <c r="N5632"/>
  <c r="H5633"/>
  <c r="L5633" s="1"/>
  <c r="I5633" l="1"/>
  <c r="G5634"/>
  <c r="J5634" s="1"/>
  <c r="Q5633" l="1"/>
  <c r="N5633"/>
  <c r="H5634"/>
  <c r="L5634" s="1"/>
  <c r="I5634" l="1"/>
  <c r="G5635"/>
  <c r="J5635" s="1"/>
  <c r="Q5634" l="1"/>
  <c r="N5634"/>
  <c r="H5635"/>
  <c r="L5635" s="1"/>
  <c r="G5636" l="1"/>
  <c r="J5636" s="1"/>
  <c r="I5635"/>
  <c r="Q5635" l="1"/>
  <c r="N5635"/>
  <c r="H5636"/>
  <c r="L5636" s="1"/>
  <c r="G5637" l="1"/>
  <c r="J5637" s="1"/>
  <c r="I5636"/>
  <c r="Q5636" l="1"/>
  <c r="R5636" s="1"/>
  <c r="S5636" s="1"/>
  <c r="N5636"/>
  <c r="O5636" s="1"/>
  <c r="P5636" s="1"/>
  <c r="H5637"/>
  <c r="L5637" s="1"/>
  <c r="I5637" l="1"/>
  <c r="G5638"/>
  <c r="J5638" s="1"/>
  <c r="Q5637" l="1"/>
  <c r="R5637" s="1"/>
  <c r="N5637"/>
  <c r="O5637" s="1"/>
  <c r="H5638"/>
  <c r="L5638" s="1"/>
  <c r="I5638" l="1"/>
  <c r="G5639"/>
  <c r="J5639" s="1"/>
  <c r="Q5638" l="1"/>
  <c r="N5638"/>
  <c r="H5639"/>
  <c r="L5639" s="1"/>
  <c r="I5639" l="1"/>
  <c r="G5640"/>
  <c r="J5640" s="1"/>
  <c r="Q5639" l="1"/>
  <c r="N5639"/>
  <c r="H5640"/>
  <c r="L5640" s="1"/>
  <c r="I5640" l="1"/>
  <c r="G5641"/>
  <c r="J5641" s="1"/>
  <c r="Q5640" l="1"/>
  <c r="R5640" s="1"/>
  <c r="N5640"/>
  <c r="O5640" s="1"/>
  <c r="H5641"/>
  <c r="L5641" s="1"/>
  <c r="I5641" l="1"/>
  <c r="G5642"/>
  <c r="J5642" s="1"/>
  <c r="Q5641" l="1"/>
  <c r="N5641"/>
  <c r="H5642"/>
  <c r="L5642" s="1"/>
  <c r="I5642" l="1"/>
  <c r="G5643"/>
  <c r="J5643" s="1"/>
  <c r="Q5642" l="1"/>
  <c r="N5642"/>
  <c r="H5643"/>
  <c r="L5643" s="1"/>
  <c r="I5643" l="1"/>
  <c r="G5644"/>
  <c r="J5644" s="1"/>
  <c r="Q5643" l="1"/>
  <c r="N5643"/>
  <c r="H5644"/>
  <c r="L5644" s="1"/>
  <c r="I5644" l="1"/>
  <c r="G5645"/>
  <c r="J5645" s="1"/>
  <c r="Q5644" l="1"/>
  <c r="N5644"/>
  <c r="H5645"/>
  <c r="L5645" s="1"/>
  <c r="I5645" l="1"/>
  <c r="G5646"/>
  <c r="J5646" s="1"/>
  <c r="Q5645" l="1"/>
  <c r="N5645"/>
  <c r="H5646"/>
  <c r="L5646" s="1"/>
  <c r="I5646" l="1"/>
  <c r="G5647"/>
  <c r="J5647" s="1"/>
  <c r="Q5646" l="1"/>
  <c r="N5646"/>
  <c r="H5647"/>
  <c r="L5647" s="1"/>
  <c r="I5647" l="1"/>
  <c r="G5648"/>
  <c r="J5648" s="1"/>
  <c r="Q5647" l="1"/>
  <c r="N5647"/>
  <c r="H5648"/>
  <c r="L5648" s="1"/>
  <c r="I5648" l="1"/>
  <c r="G5649"/>
  <c r="J5649" s="1"/>
  <c r="Q5648" l="1"/>
  <c r="N5648"/>
  <c r="H5649"/>
  <c r="L5649" s="1"/>
  <c r="I5649" l="1"/>
  <c r="G5650"/>
  <c r="J5650" s="1"/>
  <c r="Q5649" l="1"/>
  <c r="N5649"/>
  <c r="H5650"/>
  <c r="L5650" s="1"/>
  <c r="I5650" l="1"/>
  <c r="G5651"/>
  <c r="J5651" s="1"/>
  <c r="Q5650" l="1"/>
  <c r="N5650"/>
  <c r="H5651"/>
  <c r="L5651" s="1"/>
  <c r="I5651" l="1"/>
  <c r="G5652"/>
  <c r="J5652" s="1"/>
  <c r="Q5651" l="1"/>
  <c r="N5651"/>
  <c r="H5652"/>
  <c r="L5652" s="1"/>
  <c r="I5652" l="1"/>
  <c r="G5653"/>
  <c r="J5653" s="1"/>
  <c r="Q5652" l="1"/>
  <c r="N5652"/>
  <c r="H5653"/>
  <c r="L5653" s="1"/>
  <c r="I5653" l="1"/>
  <c r="G5654"/>
  <c r="J5654" s="1"/>
  <c r="Q5653" l="1"/>
  <c r="N5653"/>
  <c r="H5654"/>
  <c r="L5654" s="1"/>
  <c r="I5654" l="1"/>
  <c r="G5655"/>
  <c r="J5655" s="1"/>
  <c r="Q5654" l="1"/>
  <c r="N5654"/>
  <c r="H5655"/>
  <c r="L5655" s="1"/>
  <c r="I5655" l="1"/>
  <c r="G5656"/>
  <c r="J5656" s="1"/>
  <c r="Q5655" l="1"/>
  <c r="N5655"/>
  <c r="H5656"/>
  <c r="L5656" s="1"/>
  <c r="I5656" l="1"/>
  <c r="G5657"/>
  <c r="J5657" s="1"/>
  <c r="Q5656" l="1"/>
  <c r="N5656"/>
  <c r="H5657"/>
  <c r="L5657" s="1"/>
  <c r="I5657" l="1"/>
  <c r="G5658"/>
  <c r="J5658" s="1"/>
  <c r="Q5657" l="1"/>
  <c r="N5657"/>
  <c r="H5658"/>
  <c r="L5658" s="1"/>
  <c r="I5658" l="1"/>
  <c r="G5659"/>
  <c r="J5659" s="1"/>
  <c r="Q5658" l="1"/>
  <c r="N5658"/>
  <c r="H5659"/>
  <c r="L5659" s="1"/>
  <c r="I5659" l="1"/>
  <c r="G5660"/>
  <c r="J5660" s="1"/>
  <c r="Q5659" l="1"/>
  <c r="N5659"/>
  <c r="H5660"/>
  <c r="L5660" s="1"/>
  <c r="I5660" l="1"/>
  <c r="G5661"/>
  <c r="J5661" s="1"/>
  <c r="Q5660" l="1"/>
  <c r="N5660"/>
  <c r="H5661"/>
  <c r="L5661" s="1"/>
  <c r="I5661" l="1"/>
  <c r="G5662"/>
  <c r="J5662" s="1"/>
  <c r="Q5661" l="1"/>
  <c r="N5661"/>
  <c r="H5662"/>
  <c r="L5662" s="1"/>
  <c r="I5662" l="1"/>
  <c r="G5663"/>
  <c r="J5663" s="1"/>
  <c r="Q5662" l="1"/>
  <c r="N5662"/>
  <c r="H5663"/>
  <c r="L5663" s="1"/>
  <c r="I5663" l="1"/>
  <c r="G5664"/>
  <c r="J5664" s="1"/>
  <c r="Q5663" l="1"/>
  <c r="N5663"/>
  <c r="H5664"/>
  <c r="L5664" s="1"/>
  <c r="I5664" l="1"/>
  <c r="G5665"/>
  <c r="J5665" s="1"/>
  <c r="Q5664" l="1"/>
  <c r="N5664"/>
  <c r="H5665"/>
  <c r="L5665" s="1"/>
  <c r="G5666" l="1"/>
  <c r="J5666" s="1"/>
  <c r="I5665"/>
  <c r="Q5665" l="1"/>
  <c r="N5665"/>
  <c r="H5666"/>
  <c r="L5666" s="1"/>
  <c r="G5667" l="1"/>
  <c r="J5667" s="1"/>
  <c r="I5666"/>
  <c r="Q5666" l="1"/>
  <c r="R5666" s="1"/>
  <c r="S5666" s="1"/>
  <c r="N5666"/>
  <c r="O5666" s="1"/>
  <c r="P5666" s="1"/>
  <c r="H5667"/>
  <c r="L5667" s="1"/>
  <c r="I5667" l="1"/>
  <c r="G5668"/>
  <c r="J5668" s="1"/>
  <c r="Q5667" l="1"/>
  <c r="R5667" s="1"/>
  <c r="N5667"/>
  <c r="O5667" s="1"/>
  <c r="H5668"/>
  <c r="L5668" s="1"/>
  <c r="I5668" l="1"/>
  <c r="G5669"/>
  <c r="J5669" s="1"/>
  <c r="Q5668" l="1"/>
  <c r="N5668"/>
  <c r="H5669"/>
  <c r="L5669" s="1"/>
  <c r="I5669" l="1"/>
  <c r="G5670"/>
  <c r="J5670" s="1"/>
  <c r="Q5669" l="1"/>
  <c r="N5669"/>
  <c r="H5670"/>
  <c r="L5670" s="1"/>
  <c r="I5670" l="1"/>
  <c r="G5671"/>
  <c r="J5671" s="1"/>
  <c r="Q5670" l="1"/>
  <c r="R5670" s="1"/>
  <c r="N5670"/>
  <c r="O5670" s="1"/>
  <c r="H5671"/>
  <c r="L5671" s="1"/>
  <c r="I5671" l="1"/>
  <c r="G5672"/>
  <c r="J5672" s="1"/>
  <c r="Q5671" l="1"/>
  <c r="N5671"/>
  <c r="H5672"/>
  <c r="L5672" s="1"/>
  <c r="I5672" l="1"/>
  <c r="G5673"/>
  <c r="J5673" s="1"/>
  <c r="Q5672" l="1"/>
  <c r="N5672"/>
  <c r="H5673"/>
  <c r="L5673" s="1"/>
  <c r="I5673" l="1"/>
  <c r="G5674"/>
  <c r="J5674" s="1"/>
  <c r="Q5673" l="1"/>
  <c r="N5673"/>
  <c r="H5674"/>
  <c r="L5674" s="1"/>
  <c r="I5674" l="1"/>
  <c r="G5675"/>
  <c r="J5675" s="1"/>
  <c r="Q5674" l="1"/>
  <c r="N5674"/>
  <c r="H5675"/>
  <c r="L5675" s="1"/>
  <c r="I5675" l="1"/>
  <c r="G5676"/>
  <c r="J5676" s="1"/>
  <c r="Q5675" l="1"/>
  <c r="N5675"/>
  <c r="H5676"/>
  <c r="L5676" s="1"/>
  <c r="I5676" l="1"/>
  <c r="G5677"/>
  <c r="J5677" s="1"/>
  <c r="Q5676" l="1"/>
  <c r="N5676"/>
  <c r="H5677"/>
  <c r="L5677" s="1"/>
  <c r="I5677" l="1"/>
  <c r="G5678"/>
  <c r="J5678" s="1"/>
  <c r="Q5677" l="1"/>
  <c r="N5677"/>
  <c r="H5678"/>
  <c r="L5678" s="1"/>
  <c r="I5678" l="1"/>
  <c r="G5679"/>
  <c r="J5679" s="1"/>
  <c r="Q5678" l="1"/>
  <c r="N5678"/>
  <c r="H5679"/>
  <c r="L5679" s="1"/>
  <c r="I5679" l="1"/>
  <c r="G5680"/>
  <c r="J5680" s="1"/>
  <c r="Q5679" l="1"/>
  <c r="N5679"/>
  <c r="H5680"/>
  <c r="L5680" s="1"/>
  <c r="I5680" l="1"/>
  <c r="G5681"/>
  <c r="J5681" s="1"/>
  <c r="Q5680" l="1"/>
  <c r="N5680"/>
  <c r="H5681"/>
  <c r="L5681" s="1"/>
  <c r="I5681" l="1"/>
  <c r="G5682"/>
  <c r="J5682" s="1"/>
  <c r="Q5681" l="1"/>
  <c r="N5681"/>
  <c r="H5682"/>
  <c r="L5682" s="1"/>
  <c r="I5682" l="1"/>
  <c r="G5683"/>
  <c r="J5683" s="1"/>
  <c r="Q5682" l="1"/>
  <c r="N5682"/>
  <c r="H5683"/>
  <c r="L5683" s="1"/>
  <c r="I5683" l="1"/>
  <c r="G5684"/>
  <c r="J5684" s="1"/>
  <c r="Q5683" l="1"/>
  <c r="N5683"/>
  <c r="H5684"/>
  <c r="L5684" s="1"/>
  <c r="I5684" l="1"/>
  <c r="G5685"/>
  <c r="J5685" s="1"/>
  <c r="Q5684" l="1"/>
  <c r="N5684"/>
  <c r="H5685"/>
  <c r="L5685" s="1"/>
  <c r="I5685" l="1"/>
  <c r="G5686"/>
  <c r="J5686" s="1"/>
  <c r="Q5685" l="1"/>
  <c r="N5685"/>
  <c r="H5686"/>
  <c r="L5686" s="1"/>
  <c r="I5686" l="1"/>
  <c r="G5687"/>
  <c r="J5687" s="1"/>
  <c r="Q5686" l="1"/>
  <c r="N5686"/>
  <c r="H5687"/>
  <c r="L5687" s="1"/>
  <c r="I5687" l="1"/>
  <c r="G5688"/>
  <c r="J5688" s="1"/>
  <c r="Q5687" l="1"/>
  <c r="N5687"/>
  <c r="H5688"/>
  <c r="L5688" s="1"/>
  <c r="I5688" l="1"/>
  <c r="G5689"/>
  <c r="J5689" s="1"/>
  <c r="Q5688" l="1"/>
  <c r="N5688"/>
  <c r="H5689"/>
  <c r="L5689" s="1"/>
  <c r="I5689" l="1"/>
  <c r="G5690"/>
  <c r="J5690" s="1"/>
  <c r="Q5689" l="1"/>
  <c r="N5689"/>
  <c r="H5690"/>
  <c r="L5690" s="1"/>
  <c r="I5690" l="1"/>
  <c r="G5691"/>
  <c r="J5691" s="1"/>
  <c r="Q5690" l="1"/>
  <c r="N5690"/>
  <c r="H5691"/>
  <c r="L5691" s="1"/>
  <c r="I5691" l="1"/>
  <c r="G5692"/>
  <c r="J5692" s="1"/>
  <c r="Q5691" l="1"/>
  <c r="N5691"/>
  <c r="H5692"/>
  <c r="L5692" s="1"/>
  <c r="I5692" l="1"/>
  <c r="G5693"/>
  <c r="J5693" s="1"/>
  <c r="Q5692" l="1"/>
  <c r="N5692"/>
  <c r="H5693"/>
  <c r="L5693" s="1"/>
  <c r="I5693" l="1"/>
  <c r="G5694"/>
  <c r="J5694" s="1"/>
  <c r="Q5693" l="1"/>
  <c r="N5693"/>
  <c r="H5694"/>
  <c r="L5694" s="1"/>
  <c r="I5694" l="1"/>
  <c r="G5695"/>
  <c r="J5695" s="1"/>
  <c r="Q5694" l="1"/>
  <c r="N5694"/>
  <c r="H5695"/>
  <c r="L5695" s="1"/>
  <c r="I5695" l="1"/>
  <c r="G5696"/>
  <c r="J5696" s="1"/>
  <c r="Q5695" l="1"/>
  <c r="N5695"/>
  <c r="H5696"/>
  <c r="L5696" s="1"/>
  <c r="G5697" l="1"/>
  <c r="J5697" s="1"/>
  <c r="I5696"/>
  <c r="Q5696" l="1"/>
  <c r="N5696"/>
  <c r="H5697"/>
  <c r="L5697" s="1"/>
  <c r="G5698" l="1"/>
  <c r="J5698" s="1"/>
  <c r="I5697"/>
  <c r="Q5697" l="1"/>
  <c r="R5697" s="1"/>
  <c r="N5697"/>
  <c r="O5697" s="1"/>
  <c r="H5698"/>
  <c r="L5698" s="1"/>
  <c r="I5698" l="1"/>
  <c r="G5699"/>
  <c r="J5699" s="1"/>
  <c r="Q5698" l="1"/>
  <c r="R5698" s="1"/>
  <c r="S5698" s="1"/>
  <c r="N5698"/>
  <c r="O5698" s="1"/>
  <c r="P5698" s="1"/>
  <c r="H5699"/>
  <c r="L5699" s="1"/>
  <c r="I5699" l="1"/>
  <c r="G5700"/>
  <c r="J5700" s="1"/>
  <c r="Q5699" l="1"/>
  <c r="N5699"/>
  <c r="H5700"/>
  <c r="L5700" s="1"/>
  <c r="I5700" l="1"/>
  <c r="G5701"/>
  <c r="J5701" s="1"/>
  <c r="Q5700" l="1"/>
  <c r="N5700"/>
  <c r="H5701"/>
  <c r="L5701" s="1"/>
  <c r="I5701" l="1"/>
  <c r="G5702"/>
  <c r="J5702" s="1"/>
  <c r="Q5701" l="1"/>
  <c r="R5701" s="1"/>
  <c r="S5701" s="1"/>
  <c r="N5701"/>
  <c r="O5701" s="1"/>
  <c r="P5701" s="1"/>
  <c r="H5702"/>
  <c r="L5702" s="1"/>
  <c r="I5702" l="1"/>
  <c r="G5703"/>
  <c r="J5703" s="1"/>
  <c r="Q5702" l="1"/>
  <c r="N5702"/>
  <c r="H5703"/>
  <c r="L5703" s="1"/>
  <c r="I5703" l="1"/>
  <c r="G5704"/>
  <c r="J5704" s="1"/>
  <c r="Q5703" l="1"/>
  <c r="N5703"/>
  <c r="H5704"/>
  <c r="L5704" s="1"/>
  <c r="I5704" l="1"/>
  <c r="G5705"/>
  <c r="J5705" s="1"/>
  <c r="Q5704" l="1"/>
  <c r="N5704"/>
  <c r="H5705"/>
  <c r="L5705" s="1"/>
  <c r="I5705" l="1"/>
  <c r="G5706"/>
  <c r="J5706" s="1"/>
  <c r="Q5705" l="1"/>
  <c r="N5705"/>
  <c r="H5706"/>
  <c r="L5706" s="1"/>
  <c r="I5706" l="1"/>
  <c r="G5707"/>
  <c r="J5707" s="1"/>
  <c r="Q5706" l="1"/>
  <c r="N5706"/>
  <c r="H5707"/>
  <c r="L5707" s="1"/>
  <c r="I5707" l="1"/>
  <c r="G5708"/>
  <c r="J5708" s="1"/>
  <c r="Q5707" l="1"/>
  <c r="N5707"/>
  <c r="H5708"/>
  <c r="L5708" s="1"/>
  <c r="I5708" l="1"/>
  <c r="G5709"/>
  <c r="J5709" s="1"/>
  <c r="Q5708" l="1"/>
  <c r="N5708"/>
  <c r="H5709"/>
  <c r="L5709" s="1"/>
  <c r="I5709" l="1"/>
  <c r="G5710"/>
  <c r="J5710" s="1"/>
  <c r="Q5709" l="1"/>
  <c r="N5709"/>
  <c r="H5710"/>
  <c r="L5710" s="1"/>
  <c r="I5710" l="1"/>
  <c r="G5711"/>
  <c r="J5711" s="1"/>
  <c r="Q5710" l="1"/>
  <c r="N5710"/>
  <c r="H5711"/>
  <c r="L5711" s="1"/>
  <c r="I5711" l="1"/>
  <c r="G5712"/>
  <c r="J5712" s="1"/>
  <c r="Q5711" l="1"/>
  <c r="N5711"/>
  <c r="H5712"/>
  <c r="L5712" s="1"/>
  <c r="I5712" l="1"/>
  <c r="G5713"/>
  <c r="J5713" s="1"/>
  <c r="Q5712" l="1"/>
  <c r="N5712"/>
  <c r="H5713"/>
  <c r="L5713" s="1"/>
  <c r="I5713" l="1"/>
  <c r="G5714"/>
  <c r="J5714" s="1"/>
  <c r="Q5713" l="1"/>
  <c r="N5713"/>
  <c r="H5714"/>
  <c r="L5714" s="1"/>
  <c r="I5714" l="1"/>
  <c r="G5715"/>
  <c r="J5715" s="1"/>
  <c r="Q5714" l="1"/>
  <c r="N5714"/>
  <c r="H5715"/>
  <c r="L5715" s="1"/>
  <c r="I5715" l="1"/>
  <c r="G5716"/>
  <c r="J5716" s="1"/>
  <c r="Q5715" l="1"/>
  <c r="N5715"/>
  <c r="H5716"/>
  <c r="L5716" s="1"/>
  <c r="I5716" l="1"/>
  <c r="G5717"/>
  <c r="J5717" s="1"/>
  <c r="Q5716" l="1"/>
  <c r="N5716"/>
  <c r="H5717"/>
  <c r="L5717" s="1"/>
  <c r="I5717" l="1"/>
  <c r="G5718"/>
  <c r="J5718" s="1"/>
  <c r="Q5717" l="1"/>
  <c r="N5717"/>
  <c r="H5718"/>
  <c r="L5718" s="1"/>
  <c r="I5718" l="1"/>
  <c r="G5719"/>
  <c r="J5719" s="1"/>
  <c r="Q5718" l="1"/>
  <c r="N5718"/>
  <c r="H5719"/>
  <c r="L5719" s="1"/>
  <c r="I5719" l="1"/>
  <c r="G5720"/>
  <c r="J5720" s="1"/>
  <c r="Q5719" l="1"/>
  <c r="N5719"/>
  <c r="H5720"/>
  <c r="L5720" s="1"/>
  <c r="I5720" l="1"/>
  <c r="G5721"/>
  <c r="J5721" s="1"/>
  <c r="Q5720" l="1"/>
  <c r="N5720"/>
  <c r="H5721"/>
  <c r="L5721" s="1"/>
  <c r="I5721" l="1"/>
  <c r="G5722"/>
  <c r="J5722" s="1"/>
  <c r="Q5721" l="1"/>
  <c r="N5721"/>
  <c r="H5722"/>
  <c r="L5722" s="1"/>
  <c r="I5722" l="1"/>
  <c r="G5723"/>
  <c r="J5723" s="1"/>
  <c r="Q5722" l="1"/>
  <c r="N5722"/>
  <c r="H5723"/>
  <c r="L5723" s="1"/>
  <c r="I5723" l="1"/>
  <c r="G5724"/>
  <c r="J5724" s="1"/>
  <c r="Q5723" l="1"/>
  <c r="N5723"/>
  <c r="H5724"/>
  <c r="L5724" s="1"/>
  <c r="I5724" l="1"/>
  <c r="G5725"/>
  <c r="J5725" s="1"/>
  <c r="Q5724" l="1"/>
  <c r="N5724"/>
  <c r="H5725"/>
  <c r="L5725" s="1"/>
  <c r="I5725" l="1"/>
  <c r="G5726"/>
  <c r="J5726" s="1"/>
  <c r="Q5725" l="1"/>
  <c r="N5725"/>
  <c r="H5726"/>
  <c r="L5726" s="1"/>
  <c r="I5726" l="1"/>
  <c r="G5727"/>
  <c r="J5727" s="1"/>
  <c r="Q5726" l="1"/>
  <c r="N5726"/>
  <c r="H5727"/>
  <c r="L5727" s="1"/>
  <c r="G5728" l="1"/>
  <c r="J5728" s="1"/>
  <c r="I5727"/>
  <c r="Q5727" l="1"/>
  <c r="R5727" s="1"/>
  <c r="S5727" s="1"/>
  <c r="N5727"/>
  <c r="O5727" s="1"/>
  <c r="P5727" s="1"/>
  <c r="H5728"/>
  <c r="L5728" s="1"/>
  <c r="G5729" l="1"/>
  <c r="J5729" s="1"/>
  <c r="I5728"/>
  <c r="Q5728" l="1"/>
  <c r="R5728" s="1"/>
  <c r="N5728"/>
  <c r="O5728" s="1"/>
  <c r="H5729"/>
  <c r="L5729" s="1"/>
  <c r="I5729" l="1"/>
  <c r="G5730"/>
  <c r="J5730" s="1"/>
  <c r="Q5729" l="1"/>
  <c r="N5729"/>
  <c r="H5730"/>
  <c r="L5730" s="1"/>
  <c r="I5730" l="1"/>
  <c r="G5731"/>
  <c r="J5731" s="1"/>
  <c r="Q5730" l="1"/>
  <c r="N5730"/>
  <c r="H5731"/>
  <c r="L5731" s="1"/>
  <c r="I5731" l="1"/>
  <c r="G5732"/>
  <c r="J5732" s="1"/>
  <c r="Q5731" l="1"/>
  <c r="R5731" s="1"/>
  <c r="N5731"/>
  <c r="O5731" s="1"/>
  <c r="H5732"/>
  <c r="L5732" s="1"/>
  <c r="I5732" l="1"/>
  <c r="G5733"/>
  <c r="J5733" s="1"/>
  <c r="Q5732" l="1"/>
  <c r="N5732"/>
  <c r="H5733"/>
  <c r="L5733" s="1"/>
  <c r="I5733" l="1"/>
  <c r="G5734"/>
  <c r="J5734" s="1"/>
  <c r="Q5733" l="1"/>
  <c r="N5733"/>
  <c r="H5734"/>
  <c r="L5734" s="1"/>
  <c r="I5734" l="1"/>
  <c r="G5735"/>
  <c r="J5735" s="1"/>
  <c r="Q5734" l="1"/>
  <c r="N5734"/>
  <c r="H5735"/>
  <c r="L5735" s="1"/>
  <c r="I5735" l="1"/>
  <c r="G5736"/>
  <c r="J5736" s="1"/>
  <c r="Q5735" l="1"/>
  <c r="N5735"/>
  <c r="H5736"/>
  <c r="L5736" s="1"/>
  <c r="I5736" l="1"/>
  <c r="G5737"/>
  <c r="J5737" s="1"/>
  <c r="Q5736" l="1"/>
  <c r="N5736"/>
  <c r="H5737"/>
  <c r="L5737" s="1"/>
  <c r="I5737" l="1"/>
  <c r="G5738"/>
  <c r="J5738" s="1"/>
  <c r="Q5737" l="1"/>
  <c r="N5737"/>
  <c r="H5738"/>
  <c r="L5738" s="1"/>
  <c r="I5738" l="1"/>
  <c r="G5739"/>
  <c r="J5739" s="1"/>
  <c r="Q5738" l="1"/>
  <c r="N5738"/>
  <c r="H5739"/>
  <c r="L5739" s="1"/>
  <c r="I5739" l="1"/>
  <c r="G5740"/>
  <c r="J5740" s="1"/>
  <c r="Q5739" l="1"/>
  <c r="N5739"/>
  <c r="H5740"/>
  <c r="L5740" s="1"/>
  <c r="I5740" l="1"/>
  <c r="G5741"/>
  <c r="J5741" s="1"/>
  <c r="Q5740" l="1"/>
  <c r="N5740"/>
  <c r="H5741"/>
  <c r="L5741" s="1"/>
  <c r="I5741" l="1"/>
  <c r="G5742"/>
  <c r="J5742" s="1"/>
  <c r="Q5741" l="1"/>
  <c r="N5741"/>
  <c r="H5742"/>
  <c r="L5742" s="1"/>
  <c r="I5742" l="1"/>
  <c r="G5743"/>
  <c r="J5743" s="1"/>
  <c r="Q5742" l="1"/>
  <c r="N5742"/>
  <c r="H5743"/>
  <c r="L5743" s="1"/>
  <c r="I5743" l="1"/>
  <c r="G5744"/>
  <c r="J5744" s="1"/>
  <c r="Q5743" l="1"/>
  <c r="N5743"/>
  <c r="H5744"/>
  <c r="L5744" s="1"/>
  <c r="I5744" l="1"/>
  <c r="G5745"/>
  <c r="J5745" s="1"/>
  <c r="Q5744" l="1"/>
  <c r="N5744"/>
  <c r="H5745"/>
  <c r="L5745" s="1"/>
  <c r="I5745" l="1"/>
  <c r="G5746"/>
  <c r="J5746" s="1"/>
  <c r="Q5745" l="1"/>
  <c r="N5745"/>
  <c r="H5746"/>
  <c r="L5746" s="1"/>
  <c r="I5746" l="1"/>
  <c r="G5747"/>
  <c r="J5747" s="1"/>
  <c r="Q5746" l="1"/>
  <c r="N5746"/>
  <c r="H5747"/>
  <c r="L5747" s="1"/>
  <c r="I5747" l="1"/>
  <c r="G5748"/>
  <c r="J5748" s="1"/>
  <c r="Q5747" l="1"/>
  <c r="N5747"/>
  <c r="H5748"/>
  <c r="L5748" s="1"/>
  <c r="I5748" l="1"/>
  <c r="G5749"/>
  <c r="J5749" s="1"/>
  <c r="Q5748" l="1"/>
  <c r="N5748"/>
  <c r="H5749"/>
  <c r="L5749" s="1"/>
  <c r="I5749" l="1"/>
  <c r="G5750"/>
  <c r="J5750" s="1"/>
  <c r="Q5749" l="1"/>
  <c r="N5749"/>
  <c r="H5750"/>
  <c r="L5750" s="1"/>
  <c r="I5750" l="1"/>
  <c r="G5751"/>
  <c r="J5751" s="1"/>
  <c r="Q5750" l="1"/>
  <c r="N5750"/>
  <c r="H5751"/>
  <c r="L5751" s="1"/>
  <c r="I5751" l="1"/>
  <c r="G5752"/>
  <c r="J5752" s="1"/>
  <c r="Q5751" l="1"/>
  <c r="N5751"/>
  <c r="H5752"/>
  <c r="L5752" s="1"/>
  <c r="I5752" l="1"/>
  <c r="G5753"/>
  <c r="J5753" s="1"/>
  <c r="Q5752" l="1"/>
  <c r="N5752"/>
  <c r="H5753"/>
  <c r="L5753" s="1"/>
  <c r="I5753" l="1"/>
  <c r="G5754"/>
  <c r="J5754" s="1"/>
  <c r="Q5753" l="1"/>
  <c r="N5753"/>
  <c r="H5754"/>
  <c r="L5754" s="1"/>
  <c r="I5754" l="1"/>
  <c r="G5755"/>
  <c r="J5755" s="1"/>
  <c r="Q5754" l="1"/>
  <c r="N5754"/>
  <c r="H5755"/>
  <c r="L5755" s="1"/>
  <c r="G5756" l="1"/>
  <c r="J5756" s="1"/>
  <c r="I5755"/>
  <c r="Q5755" l="1"/>
  <c r="N5755"/>
  <c r="H5756"/>
  <c r="L5756" s="1"/>
  <c r="G5757" l="1"/>
  <c r="J5757" s="1"/>
  <c r="I5756"/>
  <c r="Q5756" l="1"/>
  <c r="N5756"/>
  <c r="H5757"/>
  <c r="L5757" s="1"/>
  <c r="I5757" l="1"/>
  <c r="G5758"/>
  <c r="J5758" s="1"/>
  <c r="Q5757" l="1"/>
  <c r="N5757"/>
  <c r="H5758"/>
  <c r="L5758" s="1"/>
  <c r="I5758" l="1"/>
  <c r="G5759"/>
  <c r="J5759" s="1"/>
  <c r="Q5758" l="1"/>
  <c r="R5758" s="1"/>
  <c r="S5758" s="1"/>
  <c r="N5758"/>
  <c r="O5758" s="1"/>
  <c r="P5758" s="1"/>
  <c r="H5759"/>
  <c r="L5759" s="1"/>
  <c r="I5759" l="1"/>
  <c r="G5760"/>
  <c r="J5760" s="1"/>
  <c r="Q5759" l="1"/>
  <c r="R5759" s="1"/>
  <c r="N5759"/>
  <c r="O5759" s="1"/>
  <c r="H5760"/>
  <c r="L5760" s="1"/>
  <c r="I5760" l="1"/>
  <c r="G5761"/>
  <c r="J5761" s="1"/>
  <c r="Q5760" l="1"/>
  <c r="N5760"/>
  <c r="H5761"/>
  <c r="L5761" s="1"/>
  <c r="I5761" l="1"/>
  <c r="G5762"/>
  <c r="J5762" s="1"/>
  <c r="Q5761" l="1"/>
  <c r="N5761"/>
  <c r="H5762"/>
  <c r="L5762" s="1"/>
  <c r="I5762" l="1"/>
  <c r="G5763"/>
  <c r="J5763" s="1"/>
  <c r="Q5762" l="1"/>
  <c r="R5762" s="1"/>
  <c r="N5762"/>
  <c r="O5762" s="1"/>
  <c r="H5763"/>
  <c r="L5763" s="1"/>
  <c r="I5763" l="1"/>
  <c r="G5764"/>
  <c r="J5764" s="1"/>
  <c r="Q5763" l="1"/>
  <c r="N5763"/>
  <c r="H5764"/>
  <c r="L5764" s="1"/>
  <c r="I5764" l="1"/>
  <c r="G5765"/>
  <c r="J5765" s="1"/>
  <c r="Q5764" l="1"/>
  <c r="N5764"/>
  <c r="H5765"/>
  <c r="L5765" s="1"/>
  <c r="I5765" l="1"/>
  <c r="G5766"/>
  <c r="J5766" s="1"/>
  <c r="Q5765" l="1"/>
  <c r="N5765"/>
  <c r="H5766"/>
  <c r="L5766" s="1"/>
  <c r="I5766" l="1"/>
  <c r="G5767"/>
  <c r="J5767" s="1"/>
  <c r="Q5766" l="1"/>
  <c r="N5766"/>
  <c r="H5767"/>
  <c r="L5767" s="1"/>
  <c r="I5767" l="1"/>
  <c r="G5768"/>
  <c r="J5768" s="1"/>
  <c r="Q5767" l="1"/>
  <c r="N5767"/>
  <c r="H5768"/>
  <c r="L5768" s="1"/>
  <c r="I5768" l="1"/>
  <c r="G5769"/>
  <c r="J5769" s="1"/>
  <c r="Q5768" l="1"/>
  <c r="N5768"/>
  <c r="H5769"/>
  <c r="L5769" s="1"/>
  <c r="I5769" l="1"/>
  <c r="G5770"/>
  <c r="J5770" s="1"/>
  <c r="Q5769" l="1"/>
  <c r="N5769"/>
  <c r="H5770"/>
  <c r="L5770" s="1"/>
  <c r="I5770" l="1"/>
  <c r="G5771"/>
  <c r="J5771" s="1"/>
  <c r="Q5770" l="1"/>
  <c r="N5770"/>
  <c r="H5771"/>
  <c r="L5771" s="1"/>
  <c r="I5771" l="1"/>
  <c r="G5772"/>
  <c r="J5772" s="1"/>
  <c r="Q5771" l="1"/>
  <c r="N5771"/>
  <c r="H5772"/>
  <c r="L5772" s="1"/>
  <c r="I5772" l="1"/>
  <c r="G5773"/>
  <c r="J5773" s="1"/>
  <c r="Q5772" l="1"/>
  <c r="N5772"/>
  <c r="H5773"/>
  <c r="L5773" s="1"/>
  <c r="I5773" l="1"/>
  <c r="G5774"/>
  <c r="J5774" s="1"/>
  <c r="Q5773" l="1"/>
  <c r="N5773"/>
  <c r="H5774"/>
  <c r="L5774" s="1"/>
  <c r="I5774" l="1"/>
  <c r="G5775"/>
  <c r="J5775" s="1"/>
  <c r="Q5774" l="1"/>
  <c r="N5774"/>
  <c r="H5775"/>
  <c r="L5775" s="1"/>
  <c r="I5775" l="1"/>
  <c r="G5776"/>
  <c r="J5776" s="1"/>
  <c r="Q5775" l="1"/>
  <c r="N5775"/>
  <c r="H5776"/>
  <c r="L5776" s="1"/>
  <c r="I5776" l="1"/>
  <c r="G5777"/>
  <c r="J5777" s="1"/>
  <c r="Q5776" l="1"/>
  <c r="N5776"/>
  <c r="H5777"/>
  <c r="L5777" s="1"/>
  <c r="I5777" l="1"/>
  <c r="G5778"/>
  <c r="J5778" s="1"/>
  <c r="Q5777" l="1"/>
  <c r="N5777"/>
  <c r="H5778"/>
  <c r="L5778" s="1"/>
  <c r="I5778" l="1"/>
  <c r="G5779"/>
  <c r="J5779" s="1"/>
  <c r="Q5778" l="1"/>
  <c r="N5778"/>
  <c r="H5779"/>
  <c r="L5779" s="1"/>
  <c r="I5779" l="1"/>
  <c r="G5780"/>
  <c r="J5780" s="1"/>
  <c r="Q5779" l="1"/>
  <c r="N5779"/>
  <c r="H5780"/>
  <c r="L5780" s="1"/>
  <c r="I5780" l="1"/>
  <c r="G5781"/>
  <c r="J5781" s="1"/>
  <c r="Q5780" l="1"/>
  <c r="N5780"/>
  <c r="H5781"/>
  <c r="L5781" s="1"/>
  <c r="I5781" l="1"/>
  <c r="G5782"/>
  <c r="J5782" s="1"/>
  <c r="Q5781" l="1"/>
  <c r="N5781"/>
  <c r="H5782"/>
  <c r="L5782" s="1"/>
  <c r="I5782" l="1"/>
  <c r="G5783"/>
  <c r="J5783" s="1"/>
  <c r="Q5782" l="1"/>
  <c r="N5782"/>
  <c r="H5783"/>
  <c r="L5783" s="1"/>
  <c r="I5783" l="1"/>
  <c r="G5784"/>
  <c r="J5784" s="1"/>
  <c r="Q5783" l="1"/>
  <c r="N5783"/>
  <c r="H5784"/>
  <c r="L5784" s="1"/>
  <c r="I5784" l="1"/>
  <c r="G5785"/>
  <c r="J5785" s="1"/>
  <c r="Q5784" l="1"/>
  <c r="N5784"/>
  <c r="H5785"/>
  <c r="L5785" s="1"/>
  <c r="I5785" l="1"/>
  <c r="G5786"/>
  <c r="J5786" s="1"/>
  <c r="Q5785" l="1"/>
  <c r="N5785"/>
  <c r="H5786"/>
  <c r="L5786" s="1"/>
  <c r="G5787" l="1"/>
  <c r="J5787" s="1"/>
  <c r="I5786"/>
  <c r="Q5786" l="1"/>
  <c r="N5786"/>
  <c r="H5787"/>
  <c r="L5787" s="1"/>
  <c r="G5788" l="1"/>
  <c r="J5788" s="1"/>
  <c r="I5787"/>
  <c r="Q5787" l="1"/>
  <c r="N5787"/>
  <c r="H5788"/>
  <c r="L5788" s="1"/>
  <c r="I5788" l="1"/>
  <c r="G5789"/>
  <c r="J5789" s="1"/>
  <c r="Q5788" l="1"/>
  <c r="N5788"/>
  <c r="H5789"/>
  <c r="L5789" s="1"/>
  <c r="I5789" l="1"/>
  <c r="G5790"/>
  <c r="J5790" s="1"/>
  <c r="Q5789" l="1"/>
  <c r="R5789" s="1"/>
  <c r="N5789"/>
  <c r="O5789" s="1"/>
  <c r="H5790"/>
  <c r="L5790" s="1"/>
  <c r="I5790" l="1"/>
  <c r="G5791"/>
  <c r="J5791" s="1"/>
  <c r="Q5790" l="1"/>
  <c r="R5790" s="1"/>
  <c r="S5790" s="1"/>
  <c r="N5790"/>
  <c r="O5790" s="1"/>
  <c r="P5790" s="1"/>
  <c r="H5791"/>
  <c r="L5791" s="1"/>
  <c r="I5791" l="1"/>
  <c r="G5792"/>
  <c r="J5792" s="1"/>
  <c r="Q5791" l="1"/>
  <c r="N5791"/>
  <c r="H5792"/>
  <c r="L5792" s="1"/>
  <c r="I5792" l="1"/>
  <c r="G5793"/>
  <c r="J5793" s="1"/>
  <c r="Q5792" l="1"/>
  <c r="N5792"/>
  <c r="H5793"/>
  <c r="L5793" s="1"/>
  <c r="I5793" l="1"/>
  <c r="G5794"/>
  <c r="J5794" s="1"/>
  <c r="Q5793" l="1"/>
  <c r="R5793" s="1"/>
  <c r="S5793" s="1"/>
  <c r="N5793"/>
  <c r="O5793" s="1"/>
  <c r="P5793" s="1"/>
  <c r="H5794"/>
  <c r="L5794" s="1"/>
  <c r="I5794" l="1"/>
  <c r="G5795"/>
  <c r="J5795" s="1"/>
  <c r="Q5794" l="1"/>
  <c r="N5794"/>
  <c r="H5795"/>
  <c r="L5795" s="1"/>
  <c r="I5795" l="1"/>
  <c r="G5796"/>
  <c r="J5796" s="1"/>
  <c r="Q5795" l="1"/>
  <c r="N5795"/>
  <c r="H5796"/>
  <c r="L5796" s="1"/>
  <c r="I5796" l="1"/>
  <c r="G5797"/>
  <c r="J5797" s="1"/>
  <c r="Q5796" l="1"/>
  <c r="N5796"/>
  <c r="H5797"/>
  <c r="L5797" s="1"/>
  <c r="I5797" l="1"/>
  <c r="G5798"/>
  <c r="J5798" s="1"/>
  <c r="Q5797" l="1"/>
  <c r="N5797"/>
  <c r="H5798"/>
  <c r="L5798" s="1"/>
  <c r="I5798" l="1"/>
  <c r="G5799"/>
  <c r="J5799" s="1"/>
  <c r="Q5798" l="1"/>
  <c r="N5798"/>
  <c r="H5799"/>
  <c r="L5799" s="1"/>
  <c r="I5799" l="1"/>
  <c r="G5800"/>
  <c r="J5800" s="1"/>
  <c r="Q5799" l="1"/>
  <c r="N5799"/>
  <c r="H5800"/>
  <c r="L5800" s="1"/>
  <c r="I5800" l="1"/>
  <c r="G5801"/>
  <c r="J5801" s="1"/>
  <c r="Q5800" l="1"/>
  <c r="N5800"/>
  <c r="H5801"/>
  <c r="L5801" s="1"/>
  <c r="I5801" l="1"/>
  <c r="G5802"/>
  <c r="J5802" s="1"/>
  <c r="Q5801" l="1"/>
  <c r="N5801"/>
  <c r="H5802"/>
  <c r="L5802" s="1"/>
  <c r="I5802" l="1"/>
  <c r="G5803"/>
  <c r="J5803" s="1"/>
  <c r="Q5802" l="1"/>
  <c r="N5802"/>
  <c r="H5803"/>
  <c r="L5803" s="1"/>
  <c r="I5803" l="1"/>
  <c r="G5804"/>
  <c r="J5804" s="1"/>
  <c r="Q5803" l="1"/>
  <c r="N5803"/>
  <c r="H5804"/>
  <c r="L5804" s="1"/>
  <c r="I5804" l="1"/>
  <c r="G5805"/>
  <c r="J5805" s="1"/>
  <c r="Q5804" l="1"/>
  <c r="N5804"/>
  <c r="H5805"/>
  <c r="L5805" s="1"/>
  <c r="I5805" l="1"/>
  <c r="G5806"/>
  <c r="J5806" s="1"/>
  <c r="Q5805" l="1"/>
  <c r="N5805"/>
  <c r="H5806"/>
  <c r="L5806" s="1"/>
  <c r="I5806" l="1"/>
  <c r="G5807"/>
  <c r="J5807" s="1"/>
  <c r="Q5806" l="1"/>
  <c r="N5806"/>
  <c r="H5807"/>
  <c r="L5807" s="1"/>
  <c r="I5807" l="1"/>
  <c r="G5808"/>
  <c r="J5808" s="1"/>
  <c r="Q5807" l="1"/>
  <c r="N5807"/>
  <c r="H5808"/>
  <c r="L5808" s="1"/>
  <c r="I5808" l="1"/>
  <c r="G5809"/>
  <c r="J5809" s="1"/>
  <c r="Q5808" l="1"/>
  <c r="N5808"/>
  <c r="H5809"/>
  <c r="L5809" s="1"/>
  <c r="I5809" l="1"/>
  <c r="G5810"/>
  <c r="J5810" s="1"/>
  <c r="Q5809" l="1"/>
  <c r="N5809"/>
  <c r="H5810"/>
  <c r="L5810" s="1"/>
  <c r="I5810" l="1"/>
  <c r="G5811"/>
  <c r="J5811" s="1"/>
  <c r="Q5810" l="1"/>
  <c r="N5810"/>
  <c r="H5811"/>
  <c r="L5811" s="1"/>
  <c r="I5811" l="1"/>
  <c r="G5812"/>
  <c r="J5812" s="1"/>
  <c r="Q5811" l="1"/>
  <c r="N5811"/>
  <c r="H5812"/>
  <c r="L5812" s="1"/>
  <c r="I5812" l="1"/>
  <c r="G5813"/>
  <c r="J5813" s="1"/>
  <c r="Q5812" l="1"/>
  <c r="N5812"/>
  <c r="H5813"/>
  <c r="L5813" s="1"/>
  <c r="I5813" l="1"/>
  <c r="G5814"/>
  <c r="J5814" s="1"/>
  <c r="Q5813" l="1"/>
  <c r="N5813"/>
  <c r="H5814"/>
  <c r="L5814" s="1"/>
  <c r="I5814" l="1"/>
  <c r="G5815"/>
  <c r="J5815" s="1"/>
  <c r="Q5814" l="1"/>
  <c r="N5814"/>
  <c r="H5815"/>
  <c r="L5815" s="1"/>
  <c r="I5815" l="1"/>
  <c r="G5816"/>
  <c r="J5816" s="1"/>
  <c r="Q5815" l="1"/>
  <c r="N5815"/>
  <c r="H5816"/>
  <c r="L5816" s="1"/>
  <c r="G5817" l="1"/>
  <c r="J5817" s="1"/>
  <c r="I5816"/>
  <c r="Q5816" l="1"/>
  <c r="N5816"/>
  <c r="H5817"/>
  <c r="L5817" s="1"/>
  <c r="G5818" l="1"/>
  <c r="J5818" s="1"/>
  <c r="I5817"/>
  <c r="Q5817" l="1"/>
  <c r="R5817" s="1"/>
  <c r="S5817" s="1"/>
  <c r="N5817"/>
  <c r="O5817" s="1"/>
  <c r="P5817" s="1"/>
  <c r="H5818"/>
  <c r="L5818" s="1"/>
  <c r="I5818" l="1"/>
  <c r="G5819"/>
  <c r="J5819" s="1"/>
  <c r="Q5818" l="1"/>
  <c r="R5818" s="1"/>
  <c r="N5818"/>
  <c r="O5818" s="1"/>
  <c r="H5819"/>
  <c r="L5819" s="1"/>
  <c r="I5819" l="1"/>
  <c r="G5820"/>
  <c r="J5820" s="1"/>
  <c r="Q5819" l="1"/>
  <c r="N5819"/>
  <c r="H5820"/>
  <c r="L5820" s="1"/>
  <c r="I5820" l="1"/>
  <c r="G5821"/>
  <c r="J5821" s="1"/>
  <c r="Q5820" l="1"/>
  <c r="N5820"/>
  <c r="H5821"/>
  <c r="L5821" s="1"/>
  <c r="I5821" l="1"/>
  <c r="G5822"/>
  <c r="J5822" s="1"/>
  <c r="Q5821" l="1"/>
  <c r="R5821" s="1"/>
  <c r="N5821"/>
  <c r="O5821" s="1"/>
  <c r="H5822"/>
  <c r="L5822" s="1"/>
  <c r="I5822" l="1"/>
  <c r="G5823"/>
  <c r="J5823" s="1"/>
  <c r="Q5822" l="1"/>
  <c r="N5822"/>
  <c r="H5823"/>
  <c r="L5823" s="1"/>
  <c r="I5823" l="1"/>
  <c r="G5824"/>
  <c r="J5824" s="1"/>
  <c r="Q5823" l="1"/>
  <c r="N5823"/>
  <c r="H5824"/>
  <c r="L5824" s="1"/>
  <c r="I5824" l="1"/>
  <c r="G5825"/>
  <c r="J5825" s="1"/>
  <c r="Q5824" l="1"/>
  <c r="N5824"/>
  <c r="H5825"/>
  <c r="L5825" s="1"/>
  <c r="I5825" l="1"/>
  <c r="G5826"/>
  <c r="J5826" s="1"/>
  <c r="Q5825" l="1"/>
  <c r="N5825"/>
  <c r="H5826"/>
  <c r="L5826" s="1"/>
  <c r="I5826" l="1"/>
  <c r="G5827"/>
  <c r="J5827" s="1"/>
  <c r="Q5826" l="1"/>
  <c r="N5826"/>
  <c r="H5827"/>
  <c r="L5827" s="1"/>
  <c r="I5827" l="1"/>
  <c r="G5828"/>
  <c r="J5828" s="1"/>
  <c r="Q5827" l="1"/>
  <c r="N5827"/>
  <c r="H5828"/>
  <c r="L5828" s="1"/>
  <c r="I5828" l="1"/>
  <c r="G5829"/>
  <c r="J5829" s="1"/>
  <c r="Q5828" l="1"/>
  <c r="N5828"/>
  <c r="H5829"/>
  <c r="L5829" s="1"/>
  <c r="I5829" l="1"/>
  <c r="G5830"/>
  <c r="J5830" s="1"/>
  <c r="Q5829" l="1"/>
  <c r="N5829"/>
  <c r="H5830"/>
  <c r="L5830" s="1"/>
  <c r="I5830" l="1"/>
  <c r="G5831"/>
  <c r="J5831" s="1"/>
  <c r="Q5830" l="1"/>
  <c r="N5830"/>
  <c r="H5831"/>
  <c r="L5831" s="1"/>
  <c r="I5831" l="1"/>
  <c r="G5832"/>
  <c r="J5832" s="1"/>
  <c r="Q5831" l="1"/>
  <c r="N5831"/>
  <c r="H5832"/>
  <c r="L5832" s="1"/>
  <c r="I5832" l="1"/>
  <c r="G5833"/>
  <c r="J5833" s="1"/>
  <c r="Q5832" l="1"/>
  <c r="N5832"/>
  <c r="H5833"/>
  <c r="L5833" s="1"/>
  <c r="I5833" l="1"/>
  <c r="G5834"/>
  <c r="J5834" s="1"/>
  <c r="Q5833" l="1"/>
  <c r="N5833"/>
  <c r="H5834"/>
  <c r="L5834" s="1"/>
  <c r="I5834" l="1"/>
  <c r="G5835"/>
  <c r="J5835" s="1"/>
  <c r="Q5834" l="1"/>
  <c r="N5834"/>
  <c r="H5835"/>
  <c r="L5835" s="1"/>
  <c r="I5835" l="1"/>
  <c r="G5836"/>
  <c r="J5836" s="1"/>
  <c r="Q5835" l="1"/>
  <c r="N5835"/>
  <c r="H5836"/>
  <c r="L5836" s="1"/>
  <c r="I5836" l="1"/>
  <c r="G5837"/>
  <c r="J5837" s="1"/>
  <c r="Q5836" l="1"/>
  <c r="N5836"/>
  <c r="H5837"/>
  <c r="L5837" s="1"/>
  <c r="I5837" l="1"/>
  <c r="G5838"/>
  <c r="J5838" s="1"/>
  <c r="Q5837" l="1"/>
  <c r="N5837"/>
  <c r="H5838"/>
  <c r="L5838" s="1"/>
  <c r="I5838" l="1"/>
  <c r="G5839"/>
  <c r="J5839" s="1"/>
  <c r="Q5838" l="1"/>
  <c r="N5838"/>
  <c r="H5839"/>
  <c r="L5839" s="1"/>
  <c r="I5839" l="1"/>
  <c r="G5840"/>
  <c r="J5840" s="1"/>
  <c r="Q5839" l="1"/>
  <c r="N5839"/>
  <c r="H5840"/>
  <c r="L5840" s="1"/>
  <c r="I5840" l="1"/>
  <c r="G5841"/>
  <c r="J5841" s="1"/>
  <c r="Q5840" l="1"/>
  <c r="N5840"/>
  <c r="H5841"/>
  <c r="L5841" s="1"/>
  <c r="I5841" l="1"/>
  <c r="G5842"/>
  <c r="J5842" s="1"/>
  <c r="Q5841" l="1"/>
  <c r="N5841"/>
  <c r="H5842"/>
  <c r="L5842" s="1"/>
  <c r="I5842" l="1"/>
  <c r="G5843"/>
  <c r="J5843" s="1"/>
  <c r="Q5842" l="1"/>
  <c r="N5842"/>
  <c r="H5843"/>
  <c r="L5843" s="1"/>
  <c r="I5843" l="1"/>
  <c r="G5844"/>
  <c r="J5844" s="1"/>
  <c r="Q5843" l="1"/>
  <c r="N5843"/>
  <c r="H5844"/>
  <c r="L5844" s="1"/>
  <c r="I5844" l="1"/>
  <c r="G5845"/>
  <c r="J5845" s="1"/>
  <c r="Q5844" l="1"/>
  <c r="N5844"/>
  <c r="H5845"/>
  <c r="L5845" s="1"/>
  <c r="I5845" l="1"/>
  <c r="G5846"/>
  <c r="J5846" s="1"/>
  <c r="Q5845" l="1"/>
  <c r="N5845"/>
  <c r="H5846"/>
  <c r="L5846" s="1"/>
  <c r="I5846" l="1"/>
  <c r="G5847"/>
  <c r="J5847" s="1"/>
  <c r="Q5846" l="1"/>
  <c r="N5846"/>
  <c r="H5847"/>
  <c r="L5847" s="1"/>
  <c r="I5847" l="1"/>
  <c r="G5848"/>
  <c r="J5848" s="1"/>
  <c r="Q5847" l="1"/>
  <c r="N5847"/>
  <c r="H5848"/>
  <c r="L5848" s="1"/>
  <c r="G5849" l="1"/>
  <c r="J5849" s="1"/>
  <c r="I5848"/>
  <c r="Q5848" l="1"/>
  <c r="R5848" s="1"/>
  <c r="S5848" s="1"/>
  <c r="N5848"/>
  <c r="O5848" s="1"/>
  <c r="P5848" s="1"/>
  <c r="H5849"/>
  <c r="L5849" s="1"/>
  <c r="I5849" l="1"/>
  <c r="G5850"/>
  <c r="J5850" s="1"/>
  <c r="Q5849" l="1"/>
  <c r="R5849" s="1"/>
  <c r="N5849"/>
  <c r="O5849" s="1"/>
  <c r="H5850"/>
  <c r="L5850" s="1"/>
  <c r="I5850" l="1"/>
  <c r="G5851"/>
  <c r="J5851" s="1"/>
  <c r="Q5850" l="1"/>
  <c r="N5850"/>
  <c r="H5851"/>
  <c r="L5851" s="1"/>
  <c r="I5851" l="1"/>
  <c r="G5852"/>
  <c r="J5852" s="1"/>
  <c r="Q5851" l="1"/>
  <c r="N5851"/>
  <c r="H5852"/>
  <c r="L5852" s="1"/>
  <c r="I5852" l="1"/>
  <c r="G5853"/>
  <c r="J5853" s="1"/>
  <c r="Q5852" l="1"/>
  <c r="R5852" s="1"/>
  <c r="N5852"/>
  <c r="O5852" s="1"/>
  <c r="H5853"/>
  <c r="L5853" s="1"/>
  <c r="I5853" l="1"/>
  <c r="G5854"/>
  <c r="J5854" s="1"/>
  <c r="Q5853" l="1"/>
  <c r="N5853"/>
  <c r="H5854"/>
  <c r="L5854" s="1"/>
  <c r="I5854" l="1"/>
  <c r="G5855"/>
  <c r="J5855" s="1"/>
  <c r="Q5854" l="1"/>
  <c r="N5854"/>
  <c r="H5855"/>
  <c r="L5855" s="1"/>
  <c r="I5855" l="1"/>
  <c r="G5856"/>
  <c r="J5856" s="1"/>
  <c r="Q5855" l="1"/>
  <c r="N5855"/>
  <c r="H5856"/>
  <c r="L5856" s="1"/>
  <c r="I5856" l="1"/>
  <c r="G5857"/>
  <c r="J5857" s="1"/>
  <c r="Q5856" l="1"/>
  <c r="N5856"/>
  <c r="H5857"/>
  <c r="L5857" s="1"/>
  <c r="I5857" l="1"/>
  <c r="G5858"/>
  <c r="J5858" s="1"/>
  <c r="Q5857" l="1"/>
  <c r="N5857"/>
  <c r="H5858"/>
  <c r="L5858" s="1"/>
  <c r="I5858" l="1"/>
  <c r="G5859"/>
  <c r="J5859" s="1"/>
  <c r="Q5858" l="1"/>
  <c r="N5858"/>
  <c r="H5859"/>
  <c r="L5859" s="1"/>
  <c r="I5859" l="1"/>
  <c r="G5860"/>
  <c r="J5860" s="1"/>
  <c r="Q5859" l="1"/>
  <c r="N5859"/>
  <c r="H5860"/>
  <c r="L5860" s="1"/>
  <c r="I5860" l="1"/>
  <c r="G5861"/>
  <c r="J5861" s="1"/>
  <c r="Q5860" l="1"/>
  <c r="N5860"/>
  <c r="H5861"/>
  <c r="L5861" s="1"/>
  <c r="I5861" l="1"/>
  <c r="G5862"/>
  <c r="J5862" s="1"/>
  <c r="Q5861" l="1"/>
  <c r="N5861"/>
  <c r="H5862"/>
  <c r="L5862" s="1"/>
  <c r="I5862" l="1"/>
  <c r="G5863"/>
  <c r="J5863" s="1"/>
  <c r="Q5862" l="1"/>
  <c r="N5862"/>
  <c r="H5863"/>
  <c r="L5863" s="1"/>
  <c r="I5863" l="1"/>
  <c r="G5864"/>
  <c r="J5864" s="1"/>
  <c r="Q5863" l="1"/>
  <c r="N5863"/>
  <c r="H5864"/>
  <c r="L5864" s="1"/>
  <c r="I5864" l="1"/>
  <c r="G5865"/>
  <c r="J5865" s="1"/>
  <c r="Q5864" l="1"/>
  <c r="N5864"/>
  <c r="H5865"/>
  <c r="L5865" s="1"/>
  <c r="I5865" l="1"/>
  <c r="G5866"/>
  <c r="J5866" s="1"/>
  <c r="Q5865" l="1"/>
  <c r="N5865"/>
  <c r="H5866"/>
  <c r="L5866" s="1"/>
  <c r="I5866" l="1"/>
  <c r="G5867"/>
  <c r="J5867" s="1"/>
  <c r="Q5866" l="1"/>
  <c r="N5866"/>
  <c r="H5867"/>
  <c r="L5867" s="1"/>
  <c r="I5867" l="1"/>
  <c r="G5868"/>
  <c r="J5868" s="1"/>
  <c r="Q5867" l="1"/>
  <c r="N5867"/>
  <c r="H5868"/>
  <c r="L5868" s="1"/>
  <c r="I5868" l="1"/>
  <c r="G5869"/>
  <c r="J5869" s="1"/>
  <c r="Q5868" l="1"/>
  <c r="N5868"/>
  <c r="H5869"/>
  <c r="L5869" s="1"/>
  <c r="I5869" l="1"/>
  <c r="G5870"/>
  <c r="J5870" s="1"/>
  <c r="Q5869" l="1"/>
  <c r="N5869"/>
  <c r="H5870"/>
  <c r="L5870" s="1"/>
  <c r="I5870" l="1"/>
  <c r="G5871"/>
  <c r="J5871" s="1"/>
  <c r="Q5870" l="1"/>
  <c r="N5870"/>
  <c r="H5871"/>
  <c r="L5871" s="1"/>
  <c r="I5871" l="1"/>
  <c r="G5872"/>
  <c r="J5872" s="1"/>
  <c r="Q5871" l="1"/>
  <c r="N5871"/>
  <c r="H5872"/>
  <c r="L5872" s="1"/>
  <c r="I5872" l="1"/>
  <c r="G5873"/>
  <c r="J5873" s="1"/>
  <c r="Q5872" l="1"/>
  <c r="N5872"/>
  <c r="H5873"/>
  <c r="L5873" s="1"/>
  <c r="I5873" l="1"/>
  <c r="G5874"/>
  <c r="J5874" s="1"/>
  <c r="Q5873" l="1"/>
  <c r="N5873"/>
  <c r="H5874"/>
  <c r="L5874" s="1"/>
  <c r="I5874" l="1"/>
  <c r="G5875"/>
  <c r="J5875" s="1"/>
  <c r="Q5874" l="1"/>
  <c r="N5874"/>
  <c r="H5875"/>
  <c r="L5875" s="1"/>
  <c r="I5875" l="1"/>
  <c r="G5876"/>
  <c r="J5876" s="1"/>
  <c r="Q5875" l="1"/>
  <c r="N5875"/>
  <c r="H5876"/>
  <c r="L5876" s="1"/>
  <c r="I5876" l="1"/>
  <c r="G5877"/>
  <c r="J5877" s="1"/>
  <c r="Q5876" l="1"/>
  <c r="N5876"/>
  <c r="H5877"/>
  <c r="L5877" s="1"/>
  <c r="G5878" l="1"/>
  <c r="J5878" s="1"/>
  <c r="I5877"/>
  <c r="Q5877" l="1"/>
  <c r="N5877"/>
  <c r="H5878"/>
  <c r="L5878" s="1"/>
  <c r="G5879" l="1"/>
  <c r="J5879" s="1"/>
  <c r="I5878"/>
  <c r="Q5878" l="1"/>
  <c r="R5878" s="1"/>
  <c r="N5878"/>
  <c r="O5878" s="1"/>
  <c r="H5879"/>
  <c r="L5879" s="1"/>
  <c r="I5879" l="1"/>
  <c r="G5880"/>
  <c r="J5880" s="1"/>
  <c r="Q5879" l="1"/>
  <c r="R5879" s="1"/>
  <c r="S5879" s="1"/>
  <c r="N5879"/>
  <c r="O5879" s="1"/>
  <c r="P5879" s="1"/>
  <c r="H5880"/>
  <c r="L5880" s="1"/>
  <c r="I5880" l="1"/>
  <c r="G5881"/>
  <c r="J5881" s="1"/>
  <c r="Q5880" l="1"/>
  <c r="N5880"/>
  <c r="H5881"/>
  <c r="L5881" s="1"/>
  <c r="I5881" l="1"/>
  <c r="G5882"/>
  <c r="J5882" s="1"/>
  <c r="Q5881" l="1"/>
  <c r="N5881"/>
  <c r="H5882"/>
  <c r="L5882" s="1"/>
  <c r="I5882" l="1"/>
  <c r="G5883"/>
  <c r="J5883" s="1"/>
  <c r="Q5882" l="1"/>
  <c r="R5882" s="1"/>
  <c r="S5882" s="1"/>
  <c r="N5882"/>
  <c r="O5882" s="1"/>
  <c r="P5882" s="1"/>
  <c r="H5883"/>
  <c r="L5883" s="1"/>
  <c r="I5883" l="1"/>
  <c r="G5884"/>
  <c r="J5884" s="1"/>
  <c r="Q5883" l="1"/>
  <c r="N5883"/>
  <c r="H5884"/>
  <c r="L5884" s="1"/>
  <c r="I5884" l="1"/>
  <c r="G5885"/>
  <c r="J5885" s="1"/>
  <c r="Q5884" l="1"/>
  <c r="N5884"/>
  <c r="H5885"/>
  <c r="L5885" s="1"/>
  <c r="I5885" l="1"/>
  <c r="G5886"/>
  <c r="J5886" s="1"/>
  <c r="Q5885" l="1"/>
  <c r="N5885"/>
  <c r="H5886"/>
  <c r="L5886" s="1"/>
  <c r="I5886" l="1"/>
  <c r="G5887"/>
  <c r="J5887" s="1"/>
  <c r="Q5886" l="1"/>
  <c r="N5886"/>
  <c r="H5887"/>
  <c r="L5887" s="1"/>
  <c r="I5887" l="1"/>
  <c r="G5888"/>
  <c r="J5888" s="1"/>
  <c r="Q5887" l="1"/>
  <c r="N5887"/>
  <c r="H5888"/>
  <c r="L5888" s="1"/>
  <c r="I5888" l="1"/>
  <c r="G5889"/>
  <c r="J5889" s="1"/>
  <c r="Q5888" l="1"/>
  <c r="N5888"/>
  <c r="H5889"/>
  <c r="L5889" s="1"/>
  <c r="I5889" l="1"/>
  <c r="G5890"/>
  <c r="J5890" s="1"/>
  <c r="Q5889" l="1"/>
  <c r="N5889"/>
  <c r="H5890"/>
  <c r="L5890" s="1"/>
  <c r="I5890" l="1"/>
  <c r="G5891"/>
  <c r="J5891" s="1"/>
  <c r="Q5890" l="1"/>
  <c r="N5890"/>
  <c r="H5891"/>
  <c r="L5891" s="1"/>
  <c r="I5891" l="1"/>
  <c r="G5892"/>
  <c r="J5892" s="1"/>
  <c r="Q5891" l="1"/>
  <c r="N5891"/>
  <c r="H5892"/>
  <c r="L5892" s="1"/>
  <c r="I5892" l="1"/>
  <c r="G5893"/>
  <c r="J5893" s="1"/>
  <c r="Q5892" l="1"/>
  <c r="N5892"/>
  <c r="H5893"/>
  <c r="L5893" s="1"/>
  <c r="I5893" l="1"/>
  <c r="G5894"/>
  <c r="J5894" s="1"/>
  <c r="Q5893" l="1"/>
  <c r="N5893"/>
  <c r="H5894"/>
  <c r="L5894" s="1"/>
  <c r="I5894" l="1"/>
  <c r="G5895"/>
  <c r="J5895" s="1"/>
  <c r="Q5894" l="1"/>
  <c r="N5894"/>
  <c r="H5895"/>
  <c r="L5895" s="1"/>
  <c r="I5895" l="1"/>
  <c r="G5896"/>
  <c r="J5896" s="1"/>
  <c r="Q5895" l="1"/>
  <c r="N5895"/>
  <c r="H5896"/>
  <c r="L5896" s="1"/>
  <c r="I5896" l="1"/>
  <c r="G5897"/>
  <c r="J5897" s="1"/>
  <c r="Q5896" l="1"/>
  <c r="N5896"/>
  <c r="H5897"/>
  <c r="L5897" s="1"/>
  <c r="I5897" l="1"/>
  <c r="G5898"/>
  <c r="J5898" s="1"/>
  <c r="Q5897" l="1"/>
  <c r="N5897"/>
  <c r="H5898"/>
  <c r="L5898" s="1"/>
  <c r="I5898" l="1"/>
  <c r="G5899"/>
  <c r="J5899" s="1"/>
  <c r="Q5898" l="1"/>
  <c r="N5898"/>
  <c r="H5899"/>
  <c r="L5899" s="1"/>
  <c r="I5899" l="1"/>
  <c r="G5900"/>
  <c r="J5900" s="1"/>
  <c r="Q5899" l="1"/>
  <c r="N5899"/>
  <c r="H5900"/>
  <c r="L5900" s="1"/>
  <c r="I5900" l="1"/>
  <c r="G5901"/>
  <c r="J5901" s="1"/>
  <c r="Q5900" l="1"/>
  <c r="N5900"/>
  <c r="H5901"/>
  <c r="L5901" s="1"/>
  <c r="I5901" l="1"/>
  <c r="G5902"/>
  <c r="J5902" s="1"/>
  <c r="Q5901" l="1"/>
  <c r="N5901"/>
  <c r="H5902"/>
  <c r="L5902" s="1"/>
  <c r="I5902" l="1"/>
  <c r="G5903"/>
  <c r="J5903" s="1"/>
  <c r="Q5902" l="1"/>
  <c r="N5902"/>
  <c r="H5903"/>
  <c r="L5903" s="1"/>
  <c r="I5903" l="1"/>
  <c r="G5904"/>
  <c r="J5904" s="1"/>
  <c r="Q5903" l="1"/>
  <c r="N5903"/>
  <c r="H5904"/>
  <c r="L5904" s="1"/>
  <c r="I5904" l="1"/>
  <c r="G5905"/>
  <c r="J5905" s="1"/>
  <c r="Q5904" l="1"/>
  <c r="N5904"/>
  <c r="H5905"/>
  <c r="L5905" s="1"/>
  <c r="I5905" l="1"/>
  <c r="G5906"/>
  <c r="J5906" s="1"/>
  <c r="Q5905" l="1"/>
  <c r="N5905"/>
  <c r="H5906"/>
  <c r="L5906" s="1"/>
  <c r="I5906" l="1"/>
  <c r="G5907"/>
  <c r="J5907" s="1"/>
  <c r="Q5906" l="1"/>
  <c r="N5906"/>
  <c r="H5907"/>
  <c r="L5907" s="1"/>
  <c r="I5907" l="1"/>
  <c r="G5908"/>
  <c r="J5908" s="1"/>
  <c r="Q5907" l="1"/>
  <c r="N5907"/>
  <c r="H5908"/>
  <c r="L5908" s="1"/>
  <c r="G5909" l="1"/>
  <c r="J5909" s="1"/>
  <c r="I5908"/>
  <c r="Q5908" l="1"/>
  <c r="N5908"/>
  <c r="H5909"/>
  <c r="L5909" s="1"/>
  <c r="G5910" l="1"/>
  <c r="J5910" s="1"/>
  <c r="I5909"/>
  <c r="Q5909" l="1"/>
  <c r="R5909" s="1"/>
  <c r="S5909" s="1"/>
  <c r="N5909"/>
  <c r="O5909" s="1"/>
  <c r="P5909" s="1"/>
  <c r="H5910"/>
  <c r="L5910" s="1"/>
  <c r="I5910" l="1"/>
  <c r="G5911"/>
  <c r="J5911" s="1"/>
  <c r="Q5910" l="1"/>
  <c r="R5910" s="1"/>
  <c r="N5910"/>
  <c r="O5910" s="1"/>
  <c r="H5911"/>
  <c r="L5911" s="1"/>
  <c r="I5911" l="1"/>
  <c r="G5912"/>
  <c r="J5912" s="1"/>
  <c r="Q5911" l="1"/>
  <c r="N5911"/>
  <c r="H5912"/>
  <c r="L5912" s="1"/>
  <c r="I5912" l="1"/>
  <c r="G5913"/>
  <c r="J5913" s="1"/>
  <c r="Q5912" l="1"/>
  <c r="N5912"/>
  <c r="H5913"/>
  <c r="L5913" s="1"/>
  <c r="I5913" l="1"/>
  <c r="G5914"/>
  <c r="J5914" s="1"/>
  <c r="Q5913" l="1"/>
  <c r="R5913" s="1"/>
  <c r="N5913"/>
  <c r="O5913" s="1"/>
  <c r="H5914"/>
  <c r="L5914" s="1"/>
  <c r="I5914" l="1"/>
  <c r="G5915"/>
  <c r="J5915" s="1"/>
  <c r="Q5914" l="1"/>
  <c r="N5914"/>
  <c r="H5915"/>
  <c r="L5915" s="1"/>
  <c r="I5915" l="1"/>
  <c r="G5916"/>
  <c r="J5916" s="1"/>
  <c r="Q5915" l="1"/>
  <c r="N5915"/>
  <c r="H5916"/>
  <c r="L5916" s="1"/>
  <c r="I5916" l="1"/>
  <c r="G5917"/>
  <c r="J5917" s="1"/>
  <c r="Q5916" l="1"/>
  <c r="N5916"/>
  <c r="H5917"/>
  <c r="L5917" s="1"/>
  <c r="I5917" l="1"/>
  <c r="G5918"/>
  <c r="J5918" s="1"/>
  <c r="Q5917" l="1"/>
  <c r="N5917"/>
  <c r="H5918"/>
  <c r="L5918" s="1"/>
  <c r="I5918" l="1"/>
  <c r="G5919"/>
  <c r="J5919" s="1"/>
  <c r="Q5918" l="1"/>
  <c r="N5918"/>
  <c r="H5919"/>
  <c r="L5919" s="1"/>
  <c r="I5919" l="1"/>
  <c r="G5920"/>
  <c r="J5920" s="1"/>
  <c r="Q5919" l="1"/>
  <c r="N5919"/>
  <c r="H5920"/>
  <c r="L5920" s="1"/>
  <c r="I5920" l="1"/>
  <c r="G5921"/>
  <c r="J5921" s="1"/>
  <c r="Q5920" l="1"/>
  <c r="N5920"/>
  <c r="H5921"/>
  <c r="L5921" s="1"/>
  <c r="I5921" l="1"/>
  <c r="G5922"/>
  <c r="J5922" s="1"/>
  <c r="Q5921" l="1"/>
  <c r="N5921"/>
  <c r="H5922"/>
  <c r="L5922" s="1"/>
  <c r="I5922" l="1"/>
  <c r="G5923"/>
  <c r="J5923" s="1"/>
  <c r="Q5922" l="1"/>
  <c r="N5922"/>
  <c r="H5923"/>
  <c r="L5923" s="1"/>
  <c r="I5923" l="1"/>
  <c r="G5924"/>
  <c r="J5924" s="1"/>
  <c r="Q5923" l="1"/>
  <c r="N5923"/>
  <c r="H5924"/>
  <c r="L5924" s="1"/>
  <c r="I5924" l="1"/>
  <c r="G5925"/>
  <c r="J5925" s="1"/>
  <c r="Q5924" l="1"/>
  <c r="N5924"/>
  <c r="H5925"/>
  <c r="L5925" s="1"/>
  <c r="I5925" l="1"/>
  <c r="G5926"/>
  <c r="J5926" s="1"/>
  <c r="Q5925" l="1"/>
  <c r="N5925"/>
  <c r="H5926"/>
  <c r="L5926" s="1"/>
  <c r="I5926" l="1"/>
  <c r="G5927"/>
  <c r="J5927" s="1"/>
  <c r="Q5926" l="1"/>
  <c r="N5926"/>
  <c r="H5927"/>
  <c r="L5927" s="1"/>
  <c r="I5927" l="1"/>
  <c r="G5928"/>
  <c r="J5928" s="1"/>
  <c r="Q5927" l="1"/>
  <c r="N5927"/>
  <c r="H5928"/>
  <c r="L5928" s="1"/>
  <c r="I5928" l="1"/>
  <c r="G5929"/>
  <c r="J5929" s="1"/>
  <c r="Q5928" l="1"/>
  <c r="N5928"/>
  <c r="H5929"/>
  <c r="L5929" s="1"/>
  <c r="I5929" l="1"/>
  <c r="G5930"/>
  <c r="J5930" s="1"/>
  <c r="Q5929" l="1"/>
  <c r="N5929"/>
  <c r="H5930"/>
  <c r="L5930" s="1"/>
  <c r="I5930" l="1"/>
  <c r="G5931"/>
  <c r="J5931" s="1"/>
  <c r="Q5930" l="1"/>
  <c r="N5930"/>
  <c r="H5931"/>
  <c r="L5931" s="1"/>
  <c r="I5931" l="1"/>
  <c r="G5932"/>
  <c r="J5932" s="1"/>
  <c r="Q5931" l="1"/>
  <c r="N5931"/>
  <c r="H5932"/>
  <c r="L5932" s="1"/>
  <c r="I5932" l="1"/>
  <c r="G5933"/>
  <c r="J5933" s="1"/>
  <c r="Q5932" l="1"/>
  <c r="N5932"/>
  <c r="H5933"/>
  <c r="L5933" s="1"/>
  <c r="I5933" l="1"/>
  <c r="G5934"/>
  <c r="J5934" s="1"/>
  <c r="Q5933" l="1"/>
  <c r="N5933"/>
  <c r="H5934"/>
  <c r="L5934" s="1"/>
  <c r="I5934" l="1"/>
  <c r="G5935"/>
  <c r="J5935" s="1"/>
  <c r="Q5934" l="1"/>
  <c r="N5934"/>
  <c r="H5935"/>
  <c r="L5935" s="1"/>
  <c r="I5935" l="1"/>
  <c r="G5936"/>
  <c r="J5936" s="1"/>
  <c r="Q5935" l="1"/>
  <c r="N5935"/>
  <c r="H5936"/>
  <c r="L5936" s="1"/>
  <c r="I5936" l="1"/>
  <c r="G5937"/>
  <c r="J5937" s="1"/>
  <c r="Q5936" l="1"/>
  <c r="N5936"/>
  <c r="H5937"/>
  <c r="L5937" s="1"/>
  <c r="I5937" l="1"/>
  <c r="G5938"/>
  <c r="J5938" s="1"/>
  <c r="Q5937" l="1"/>
  <c r="N5937"/>
  <c r="H5938"/>
  <c r="L5938" s="1"/>
  <c r="I5938" l="1"/>
  <c r="G5939"/>
  <c r="J5939" s="1"/>
  <c r="Q5938" l="1"/>
  <c r="N5938"/>
  <c r="H5939"/>
  <c r="L5939" s="1"/>
  <c r="G5940" l="1"/>
  <c r="J5940" s="1"/>
  <c r="I5939"/>
  <c r="Q5939" l="1"/>
  <c r="R5939" s="1"/>
  <c r="S5939" s="1"/>
  <c r="N5939"/>
  <c r="O5939" s="1"/>
  <c r="P5939" s="1"/>
  <c r="H5940"/>
  <c r="L5940" s="1"/>
  <c r="G5941" l="1"/>
  <c r="J5941" s="1"/>
  <c r="I5940"/>
  <c r="Q5940" l="1"/>
  <c r="R5940" s="1"/>
  <c r="N5940"/>
  <c r="O5940" s="1"/>
  <c r="H5941"/>
  <c r="L5941" s="1"/>
  <c r="I5941" l="1"/>
  <c r="G5942"/>
  <c r="J5942" s="1"/>
  <c r="Q5941" l="1"/>
  <c r="N5941"/>
  <c r="H5942"/>
  <c r="L5942" s="1"/>
  <c r="I5942" l="1"/>
  <c r="G5943"/>
  <c r="J5943" s="1"/>
  <c r="Q5942" l="1"/>
  <c r="N5942"/>
  <c r="H5943"/>
  <c r="L5943" s="1"/>
  <c r="I5943" l="1"/>
  <c r="G5944"/>
  <c r="J5944" s="1"/>
  <c r="Q5943" l="1"/>
  <c r="R5943" s="1"/>
  <c r="N5943"/>
  <c r="O5943" s="1"/>
  <c r="H5944"/>
  <c r="L5944" s="1"/>
  <c r="I5944" l="1"/>
  <c r="G5945"/>
  <c r="J5945" s="1"/>
  <c r="Q5944" l="1"/>
  <c r="N5944"/>
  <c r="H5945"/>
  <c r="L5945" s="1"/>
  <c r="I5945" l="1"/>
  <c r="G5946"/>
  <c r="J5946" s="1"/>
  <c r="Q5945" l="1"/>
  <c r="N5945"/>
  <c r="H5946"/>
  <c r="L5946" s="1"/>
  <c r="I5946" l="1"/>
  <c r="G5947"/>
  <c r="J5947" s="1"/>
  <c r="Q5946" l="1"/>
  <c r="N5946"/>
  <c r="H5947"/>
  <c r="L5947" s="1"/>
  <c r="I5947" l="1"/>
  <c r="G5948"/>
  <c r="J5948" s="1"/>
  <c r="Q5947" l="1"/>
  <c r="N5947"/>
  <c r="H5948"/>
  <c r="L5948" s="1"/>
  <c r="I5948" l="1"/>
  <c r="G5949"/>
  <c r="J5949" s="1"/>
  <c r="Q5948" l="1"/>
  <c r="N5948"/>
  <c r="H5949"/>
  <c r="L5949" s="1"/>
  <c r="I5949" l="1"/>
  <c r="G5950"/>
  <c r="J5950" s="1"/>
  <c r="Q5949" l="1"/>
  <c r="N5949"/>
  <c r="H5950"/>
  <c r="L5950" s="1"/>
  <c r="I5950" l="1"/>
  <c r="G5951"/>
  <c r="J5951" s="1"/>
  <c r="Q5950" l="1"/>
  <c r="N5950"/>
  <c r="H5951"/>
  <c r="L5951" s="1"/>
  <c r="I5951" l="1"/>
  <c r="G5952"/>
  <c r="J5952" s="1"/>
  <c r="Q5951" l="1"/>
  <c r="N5951"/>
  <c r="H5952"/>
  <c r="L5952" s="1"/>
  <c r="I5952" l="1"/>
  <c r="G5953"/>
  <c r="J5953" s="1"/>
  <c r="Q5952" l="1"/>
  <c r="N5952"/>
  <c r="H5953"/>
  <c r="L5953" s="1"/>
  <c r="I5953" l="1"/>
  <c r="G5954"/>
  <c r="J5954" s="1"/>
  <c r="Q5953" l="1"/>
  <c r="N5953"/>
  <c r="H5954"/>
  <c r="L5954" s="1"/>
  <c r="I5954" l="1"/>
  <c r="G5955"/>
  <c r="J5955" s="1"/>
  <c r="Q5954" l="1"/>
  <c r="N5954"/>
  <c r="H5955"/>
  <c r="L5955" s="1"/>
  <c r="I5955" l="1"/>
  <c r="G5956"/>
  <c r="J5956" s="1"/>
  <c r="Q5955" l="1"/>
  <c r="N5955"/>
  <c r="H5956"/>
  <c r="L5956" s="1"/>
  <c r="I5956" l="1"/>
  <c r="G5957"/>
  <c r="J5957" s="1"/>
  <c r="Q5956" l="1"/>
  <c r="N5956"/>
  <c r="H5957"/>
  <c r="L5957" s="1"/>
  <c r="I5957" l="1"/>
  <c r="G5958"/>
  <c r="J5958" s="1"/>
  <c r="Q5957" l="1"/>
  <c r="N5957"/>
  <c r="H5958"/>
  <c r="L5958" s="1"/>
  <c r="I5958" l="1"/>
  <c r="G5959"/>
  <c r="J5959" s="1"/>
  <c r="Q5958" l="1"/>
  <c r="N5958"/>
  <c r="H5959"/>
  <c r="L5959" s="1"/>
  <c r="I5959" l="1"/>
  <c r="G5960"/>
  <c r="J5960" s="1"/>
  <c r="Q5959" l="1"/>
  <c r="N5959"/>
  <c r="H5960"/>
  <c r="L5960" s="1"/>
  <c r="I5960" l="1"/>
  <c r="G5961"/>
  <c r="J5961" s="1"/>
  <c r="Q5960" l="1"/>
  <c r="N5960"/>
  <c r="H5961"/>
  <c r="L5961" s="1"/>
  <c r="I5961" l="1"/>
  <c r="G5962"/>
  <c r="J5962" s="1"/>
  <c r="Q5961" l="1"/>
  <c r="N5961"/>
  <c r="H5962"/>
  <c r="L5962" s="1"/>
  <c r="I5962" l="1"/>
  <c r="G5963"/>
  <c r="J5963" s="1"/>
  <c r="Q5962" l="1"/>
  <c r="N5962"/>
  <c r="H5963"/>
  <c r="L5963" s="1"/>
  <c r="I5963" l="1"/>
  <c r="G5964"/>
  <c r="J5964" s="1"/>
  <c r="Q5963" l="1"/>
  <c r="N5963"/>
  <c r="H5964"/>
  <c r="L5964" s="1"/>
  <c r="I5964" l="1"/>
  <c r="G5965"/>
  <c r="J5965" s="1"/>
  <c r="Q5964" l="1"/>
  <c r="N5964"/>
  <c r="H5965"/>
  <c r="L5965" s="1"/>
  <c r="I5965" l="1"/>
  <c r="G5966"/>
  <c r="J5966" s="1"/>
  <c r="Q5965" l="1"/>
  <c r="N5965"/>
  <c r="H5966"/>
  <c r="L5966" s="1"/>
  <c r="I5966" l="1"/>
  <c r="G5967"/>
  <c r="J5967" s="1"/>
  <c r="Q5966" l="1"/>
  <c r="N5966"/>
  <c r="H5967"/>
  <c r="L5967" s="1"/>
  <c r="I5967" l="1"/>
  <c r="G5968"/>
  <c r="J5968" s="1"/>
  <c r="Q5967" l="1"/>
  <c r="N5967"/>
  <c r="H5968"/>
  <c r="L5968" s="1"/>
  <c r="I5968" l="1"/>
  <c r="G5969"/>
  <c r="J5969" s="1"/>
  <c r="Q5968" l="1"/>
  <c r="N5968"/>
  <c r="H5969"/>
  <c r="L5969" s="1"/>
  <c r="G5970" l="1"/>
  <c r="J5970" s="1"/>
  <c r="I5969"/>
  <c r="Q5969" l="1"/>
  <c r="N5969"/>
  <c r="H5970"/>
  <c r="L5970" s="1"/>
  <c r="G5971" l="1"/>
  <c r="J5971" s="1"/>
  <c r="I5970"/>
  <c r="Q5970" l="1"/>
  <c r="R5970" s="1"/>
  <c r="N5970"/>
  <c r="O5970" s="1"/>
  <c r="H5971"/>
  <c r="L5971" s="1"/>
  <c r="I5971" l="1"/>
  <c r="G5972"/>
  <c r="J5972" s="1"/>
  <c r="Q5971" l="1"/>
  <c r="R5971" s="1"/>
  <c r="S5971" s="1"/>
  <c r="N5971"/>
  <c r="O5971" s="1"/>
  <c r="P5971" s="1"/>
  <c r="H5972"/>
  <c r="L5972" s="1"/>
  <c r="I5972" l="1"/>
  <c r="G5973"/>
  <c r="J5973" s="1"/>
  <c r="Q5972" l="1"/>
  <c r="N5972"/>
  <c r="H5973"/>
  <c r="L5973" s="1"/>
  <c r="I5973" l="1"/>
  <c r="G5974"/>
  <c r="J5974" s="1"/>
  <c r="Q5973" l="1"/>
  <c r="N5973"/>
  <c r="H5974"/>
  <c r="L5974" s="1"/>
  <c r="I5974" l="1"/>
  <c r="G5975"/>
  <c r="J5975" s="1"/>
  <c r="Q5974" l="1"/>
  <c r="R5974" s="1"/>
  <c r="S5974" s="1"/>
  <c r="N5974"/>
  <c r="O5974" s="1"/>
  <c r="P5974" s="1"/>
  <c r="H5975"/>
  <c r="L5975" s="1"/>
  <c r="I5975" l="1"/>
  <c r="G5976"/>
  <c r="J5976" s="1"/>
  <c r="Q5975" l="1"/>
  <c r="N5975"/>
  <c r="H5976"/>
  <c r="L5976" s="1"/>
  <c r="I5976" l="1"/>
  <c r="G5977"/>
  <c r="J5977" s="1"/>
  <c r="Q5976" l="1"/>
  <c r="N5976"/>
  <c r="H5977"/>
  <c r="L5977" s="1"/>
  <c r="I5977" l="1"/>
  <c r="G5978"/>
  <c r="J5978" s="1"/>
  <c r="Q5977" l="1"/>
  <c r="N5977"/>
  <c r="H5978"/>
  <c r="L5978" s="1"/>
  <c r="I5978" l="1"/>
  <c r="G5979"/>
  <c r="J5979" s="1"/>
  <c r="Q5978" l="1"/>
  <c r="N5978"/>
  <c r="H5979"/>
  <c r="L5979" s="1"/>
  <c r="I5979" l="1"/>
  <c r="G5980"/>
  <c r="J5980" s="1"/>
  <c r="Q5979" l="1"/>
  <c r="N5979"/>
  <c r="H5980"/>
  <c r="L5980" s="1"/>
  <c r="I5980" l="1"/>
  <c r="G5981"/>
  <c r="J5981" s="1"/>
  <c r="Q5980" l="1"/>
  <c r="N5980"/>
  <c r="H5981"/>
  <c r="L5981" s="1"/>
  <c r="I5981" l="1"/>
  <c r="G5982"/>
  <c r="J5982" s="1"/>
  <c r="Q5981" l="1"/>
  <c r="N5981"/>
  <c r="H5982"/>
  <c r="L5982" s="1"/>
  <c r="I5982" l="1"/>
  <c r="G5983"/>
  <c r="J5983" s="1"/>
  <c r="Q5982" l="1"/>
  <c r="N5982"/>
  <c r="H5983"/>
  <c r="L5983" s="1"/>
  <c r="I5983" l="1"/>
  <c r="G5984"/>
  <c r="J5984" s="1"/>
  <c r="Q5983" l="1"/>
  <c r="N5983"/>
  <c r="H5984"/>
  <c r="L5984" s="1"/>
  <c r="I5984" l="1"/>
  <c r="G5985"/>
  <c r="J5985" s="1"/>
  <c r="Q5984" l="1"/>
  <c r="N5984"/>
  <c r="H5985"/>
  <c r="L5985" s="1"/>
  <c r="I5985" l="1"/>
  <c r="G5986"/>
  <c r="J5986" s="1"/>
  <c r="Q5985" l="1"/>
  <c r="N5985"/>
  <c r="H5986"/>
  <c r="L5986" s="1"/>
  <c r="I5986" l="1"/>
  <c r="G5987"/>
  <c r="J5987" s="1"/>
  <c r="Q5986" l="1"/>
  <c r="N5986"/>
  <c r="H5987"/>
  <c r="L5987" s="1"/>
  <c r="I5987" l="1"/>
  <c r="G5988"/>
  <c r="J5988" s="1"/>
  <c r="Q5987" l="1"/>
  <c r="N5987"/>
  <c r="H5988"/>
  <c r="L5988" s="1"/>
  <c r="I5988" l="1"/>
  <c r="G5989"/>
  <c r="J5989" s="1"/>
  <c r="Q5988" l="1"/>
  <c r="N5988"/>
  <c r="H5989"/>
  <c r="L5989" s="1"/>
  <c r="I5989" l="1"/>
  <c r="G5990"/>
  <c r="J5990" s="1"/>
  <c r="Q5989" l="1"/>
  <c r="N5989"/>
  <c r="H5990"/>
  <c r="L5990" s="1"/>
  <c r="I5990" l="1"/>
  <c r="G5991"/>
  <c r="J5991" s="1"/>
  <c r="Q5990" l="1"/>
  <c r="N5990"/>
  <c r="H5991"/>
  <c r="L5991" s="1"/>
  <c r="I5991" l="1"/>
  <c r="G5992"/>
  <c r="J5992" s="1"/>
  <c r="Q5991" l="1"/>
  <c r="N5991"/>
  <c r="H5992"/>
  <c r="L5992" s="1"/>
  <c r="I5992" l="1"/>
  <c r="G5993"/>
  <c r="J5993" s="1"/>
  <c r="Q5992" l="1"/>
  <c r="N5992"/>
  <c r="H5993"/>
  <c r="L5993" s="1"/>
  <c r="I5993" l="1"/>
  <c r="G5994"/>
  <c r="J5994" s="1"/>
  <c r="Q5993" l="1"/>
  <c r="N5993"/>
  <c r="H5994"/>
  <c r="L5994" s="1"/>
  <c r="I5994" l="1"/>
  <c r="G5995"/>
  <c r="J5995" s="1"/>
  <c r="Q5994" l="1"/>
  <c r="N5994"/>
  <c r="H5995"/>
  <c r="L5995" s="1"/>
  <c r="I5995" l="1"/>
  <c r="G5996"/>
  <c r="J5996" s="1"/>
  <c r="Q5995" l="1"/>
  <c r="N5995"/>
  <c r="H5996"/>
  <c r="L5996" s="1"/>
  <c r="I5996" l="1"/>
  <c r="G5997"/>
  <c r="J5997" s="1"/>
  <c r="Q5996" l="1"/>
  <c r="N5996"/>
  <c r="H5997"/>
  <c r="L5997" s="1"/>
  <c r="I5997" l="1"/>
  <c r="G5998"/>
  <c r="J5998" s="1"/>
  <c r="Q5997" l="1"/>
  <c r="N5997"/>
  <c r="H5998"/>
  <c r="L5998" s="1"/>
  <c r="I5998" l="1"/>
  <c r="G5999"/>
  <c r="J5999" s="1"/>
  <c r="Q5998" l="1"/>
  <c r="N5998"/>
  <c r="H5999"/>
  <c r="L5999" s="1"/>
  <c r="I5999" l="1"/>
  <c r="G6000"/>
  <c r="J6000" s="1"/>
  <c r="Q5999" l="1"/>
  <c r="N5999"/>
  <c r="H6000"/>
  <c r="L6000" s="1"/>
  <c r="G6001" l="1"/>
  <c r="J6001" s="1"/>
  <c r="I6000"/>
  <c r="Q6000" l="1"/>
  <c r="N6000"/>
  <c r="H6001"/>
  <c r="L6001" s="1"/>
  <c r="G6002" l="1"/>
  <c r="J6002" s="1"/>
  <c r="I6001"/>
  <c r="Q6001" l="1"/>
  <c r="R6001" s="1"/>
  <c r="S6001" s="1"/>
  <c r="N6001"/>
  <c r="O6001" s="1"/>
  <c r="P6001" s="1"/>
  <c r="H6002"/>
  <c r="L6002" s="1"/>
  <c r="I6002" l="1"/>
  <c r="G6003"/>
  <c r="J6003" s="1"/>
  <c r="Q6002" l="1"/>
  <c r="R6002" s="1"/>
  <c r="N6002"/>
  <c r="O6002" s="1"/>
  <c r="H6003"/>
  <c r="L6003" s="1"/>
  <c r="I6003" l="1"/>
  <c r="G6004"/>
  <c r="J6004" s="1"/>
  <c r="Q6003" l="1"/>
  <c r="N6003"/>
  <c r="H6004"/>
  <c r="L6004" s="1"/>
  <c r="I6004" l="1"/>
  <c r="G6005"/>
  <c r="J6005" s="1"/>
  <c r="Q6004" l="1"/>
  <c r="N6004"/>
  <c r="H6005"/>
  <c r="L6005" s="1"/>
  <c r="I6005" l="1"/>
  <c r="G6006"/>
  <c r="J6006" s="1"/>
  <c r="Q6005" l="1"/>
  <c r="R6005" s="1"/>
  <c r="N6005"/>
  <c r="O6005" s="1"/>
  <c r="H6006"/>
  <c r="L6006" s="1"/>
  <c r="I6006" l="1"/>
  <c r="G6007"/>
  <c r="J6007" s="1"/>
  <c r="Q6006" l="1"/>
  <c r="N6006"/>
  <c r="H6007"/>
  <c r="L6007" s="1"/>
  <c r="I6007" l="1"/>
  <c r="G6008"/>
  <c r="J6008" s="1"/>
  <c r="Q6007" l="1"/>
  <c r="N6007"/>
  <c r="H6008"/>
  <c r="L6008" s="1"/>
  <c r="I6008" l="1"/>
  <c r="G6009"/>
  <c r="J6009" s="1"/>
  <c r="Q6008" l="1"/>
  <c r="N6008"/>
  <c r="H6009"/>
  <c r="L6009" s="1"/>
  <c r="I6009" l="1"/>
  <c r="G6010"/>
  <c r="J6010" s="1"/>
  <c r="Q6009" l="1"/>
  <c r="N6009"/>
  <c r="H6010"/>
  <c r="L6010" s="1"/>
  <c r="I6010" l="1"/>
  <c r="G6011"/>
  <c r="J6011" s="1"/>
  <c r="Q6010" l="1"/>
  <c r="N6010"/>
  <c r="H6011"/>
  <c r="L6011" s="1"/>
  <c r="I6011" l="1"/>
  <c r="G6012"/>
  <c r="J6012" s="1"/>
  <c r="Q6011" l="1"/>
  <c r="N6011"/>
  <c r="H6012"/>
  <c r="L6012" s="1"/>
  <c r="I6012" l="1"/>
  <c r="G6013"/>
  <c r="J6013" s="1"/>
  <c r="Q6012" l="1"/>
  <c r="N6012"/>
  <c r="H6013"/>
  <c r="L6013" s="1"/>
  <c r="I6013" l="1"/>
  <c r="G6014"/>
  <c r="J6014" s="1"/>
  <c r="Q6013" l="1"/>
  <c r="N6013"/>
  <c r="H6014"/>
  <c r="L6014" s="1"/>
  <c r="I6014" l="1"/>
  <c r="G6015"/>
  <c r="J6015" s="1"/>
  <c r="Q6014" l="1"/>
  <c r="N6014"/>
  <c r="H6015"/>
  <c r="L6015" s="1"/>
  <c r="I6015" l="1"/>
  <c r="G6016"/>
  <c r="J6016" s="1"/>
  <c r="Q6015" l="1"/>
  <c r="N6015"/>
  <c r="H6016"/>
  <c r="L6016" s="1"/>
  <c r="I6016" l="1"/>
  <c r="G6017"/>
  <c r="J6017" s="1"/>
  <c r="Q6016" l="1"/>
  <c r="N6016"/>
  <c r="H6017"/>
  <c r="L6017" s="1"/>
  <c r="I6017" l="1"/>
  <c r="G6018"/>
  <c r="J6018" s="1"/>
  <c r="Q6017" l="1"/>
  <c r="N6017"/>
  <c r="H6018"/>
  <c r="L6018" s="1"/>
  <c r="I6018" l="1"/>
  <c r="G6019"/>
  <c r="J6019" s="1"/>
  <c r="Q6018" l="1"/>
  <c r="N6018"/>
  <c r="H6019"/>
  <c r="L6019" s="1"/>
  <c r="I6019" l="1"/>
  <c r="G6020"/>
  <c r="J6020" s="1"/>
  <c r="Q6019" l="1"/>
  <c r="N6019"/>
  <c r="H6020"/>
  <c r="L6020" s="1"/>
  <c r="I6020" l="1"/>
  <c r="G6021"/>
  <c r="J6021" s="1"/>
  <c r="Q6020" l="1"/>
  <c r="N6020"/>
  <c r="H6021"/>
  <c r="L6021" s="1"/>
  <c r="I6021" l="1"/>
  <c r="G6022"/>
  <c r="J6022" s="1"/>
  <c r="Q6021" l="1"/>
  <c r="N6021"/>
  <c r="H6022"/>
  <c r="L6022" s="1"/>
  <c r="I6022" l="1"/>
  <c r="G6023"/>
  <c r="J6023" s="1"/>
  <c r="Q6022" l="1"/>
  <c r="N6022"/>
  <c r="H6023"/>
  <c r="L6023" s="1"/>
  <c r="I6023" l="1"/>
  <c r="G6024"/>
  <c r="J6024" s="1"/>
  <c r="Q6023" l="1"/>
  <c r="N6023"/>
  <c r="H6024"/>
  <c r="L6024" s="1"/>
  <c r="I6024" l="1"/>
  <c r="G6025"/>
  <c r="J6025" s="1"/>
  <c r="Q6024" l="1"/>
  <c r="N6024"/>
  <c r="H6025"/>
  <c r="L6025" s="1"/>
  <c r="I6025" l="1"/>
  <c r="G6026"/>
  <c r="J6026" s="1"/>
  <c r="Q6025" l="1"/>
  <c r="N6025"/>
  <c r="H6026"/>
  <c r="L6026" s="1"/>
  <c r="I6026" l="1"/>
  <c r="G6027"/>
  <c r="J6027" s="1"/>
  <c r="Q6026" l="1"/>
  <c r="N6026"/>
  <c r="H6027"/>
  <c r="L6027" s="1"/>
  <c r="I6027" l="1"/>
  <c r="G6028"/>
  <c r="J6028" s="1"/>
  <c r="Q6027" l="1"/>
  <c r="N6027"/>
  <c r="H6028"/>
  <c r="L6028" s="1"/>
  <c r="I6028" l="1"/>
  <c r="G6029"/>
  <c r="J6029" s="1"/>
  <c r="Q6028" l="1"/>
  <c r="N6028"/>
  <c r="H6029"/>
  <c r="L6029" s="1"/>
  <c r="I6029" l="1"/>
  <c r="G6030"/>
  <c r="J6030" s="1"/>
  <c r="Q6029" l="1"/>
  <c r="N6029"/>
  <c r="H6030"/>
  <c r="L6030" s="1"/>
  <c r="G6031" l="1"/>
  <c r="J6031" s="1"/>
  <c r="I6030"/>
  <c r="Q6030" l="1"/>
  <c r="N6030"/>
  <c r="H6031"/>
  <c r="L6031" s="1"/>
  <c r="G6032" l="1"/>
  <c r="J6032" s="1"/>
  <c r="I6031"/>
  <c r="Q6031" l="1"/>
  <c r="R6031" s="1"/>
  <c r="S6031" s="1"/>
  <c r="N6031"/>
  <c r="O6031" s="1"/>
  <c r="P6031" s="1"/>
  <c r="H6032"/>
  <c r="L6032" s="1"/>
  <c r="I6032" l="1"/>
  <c r="G6033"/>
  <c r="J6033" s="1"/>
  <c r="Q6032" l="1"/>
  <c r="R6032" s="1"/>
  <c r="N6032"/>
  <c r="O6032" s="1"/>
  <c r="H6033"/>
  <c r="L6033" s="1"/>
  <c r="I6033" l="1"/>
  <c r="G6034"/>
  <c r="J6034" s="1"/>
  <c r="Q6033" l="1"/>
  <c r="N6033"/>
  <c r="H6034"/>
  <c r="L6034" s="1"/>
  <c r="I6034" l="1"/>
  <c r="G6035"/>
  <c r="J6035" s="1"/>
  <c r="Q6034" l="1"/>
  <c r="N6034"/>
  <c r="H6035"/>
  <c r="L6035" s="1"/>
  <c r="I6035" l="1"/>
  <c r="G6036"/>
  <c r="J6036" s="1"/>
  <c r="Q6035" l="1"/>
  <c r="R6035" s="1"/>
  <c r="N6035"/>
  <c r="O6035" s="1"/>
  <c r="H6036"/>
  <c r="L6036" s="1"/>
  <c r="I6036" l="1"/>
  <c r="G6037"/>
  <c r="J6037" s="1"/>
  <c r="Q6036" l="1"/>
  <c r="N6036"/>
  <c r="H6037"/>
  <c r="L6037" s="1"/>
  <c r="I6037" l="1"/>
  <c r="G6038"/>
  <c r="J6038" s="1"/>
  <c r="Q6037" l="1"/>
  <c r="N6037"/>
  <c r="H6038"/>
  <c r="L6038" s="1"/>
  <c r="I6038" l="1"/>
  <c r="G6039"/>
  <c r="J6039" s="1"/>
  <c r="Q6038" l="1"/>
  <c r="N6038"/>
  <c r="H6039"/>
  <c r="L6039" s="1"/>
  <c r="I6039" l="1"/>
  <c r="G6040"/>
  <c r="J6040" s="1"/>
  <c r="Q6039" l="1"/>
  <c r="N6039"/>
  <c r="H6040"/>
  <c r="L6040" s="1"/>
  <c r="I6040" l="1"/>
  <c r="G6041"/>
  <c r="J6041" s="1"/>
  <c r="Q6040" l="1"/>
  <c r="N6040"/>
  <c r="H6041"/>
  <c r="L6041" s="1"/>
  <c r="I6041" l="1"/>
  <c r="G6042"/>
  <c r="J6042" s="1"/>
  <c r="Q6041" l="1"/>
  <c r="N6041"/>
  <c r="H6042"/>
  <c r="L6042" s="1"/>
  <c r="I6042" l="1"/>
  <c r="G6043"/>
  <c r="J6043" s="1"/>
  <c r="Q6042" l="1"/>
  <c r="N6042"/>
  <c r="H6043"/>
  <c r="L6043" s="1"/>
  <c r="I6043" l="1"/>
  <c r="G6044"/>
  <c r="J6044" s="1"/>
  <c r="Q6043" l="1"/>
  <c r="N6043"/>
  <c r="H6044"/>
  <c r="L6044" s="1"/>
  <c r="I6044" l="1"/>
  <c r="G6045"/>
  <c r="J6045" s="1"/>
  <c r="Q6044" l="1"/>
  <c r="N6044"/>
  <c r="H6045"/>
  <c r="L6045" s="1"/>
  <c r="I6045" l="1"/>
  <c r="G6046"/>
  <c r="J6046" s="1"/>
  <c r="Q6045" l="1"/>
  <c r="N6045"/>
  <c r="H6046"/>
  <c r="L6046" s="1"/>
  <c r="I6046" l="1"/>
  <c r="G6047"/>
  <c r="J6047" s="1"/>
  <c r="Q6046" l="1"/>
  <c r="N6046"/>
  <c r="H6047"/>
  <c r="L6047" s="1"/>
  <c r="I6047" l="1"/>
  <c r="G6048"/>
  <c r="J6048" s="1"/>
  <c r="Q6047" l="1"/>
  <c r="N6047"/>
  <c r="H6048"/>
  <c r="L6048" s="1"/>
  <c r="I6048" l="1"/>
  <c r="G6049"/>
  <c r="J6049" s="1"/>
  <c r="Q6048" l="1"/>
  <c r="N6048"/>
  <c r="H6049"/>
  <c r="L6049" s="1"/>
  <c r="I6049" l="1"/>
  <c r="G6050"/>
  <c r="J6050" s="1"/>
  <c r="Q6049" l="1"/>
  <c r="N6049"/>
  <c r="H6050"/>
  <c r="L6050" s="1"/>
  <c r="I6050" l="1"/>
  <c r="G6051"/>
  <c r="J6051" s="1"/>
  <c r="Q6050" l="1"/>
  <c r="N6050"/>
  <c r="H6051"/>
  <c r="L6051" s="1"/>
  <c r="I6051" l="1"/>
  <c r="G6052"/>
  <c r="J6052" s="1"/>
  <c r="Q6051" l="1"/>
  <c r="N6051"/>
  <c r="H6052"/>
  <c r="L6052" s="1"/>
  <c r="I6052" l="1"/>
  <c r="G6053"/>
  <c r="J6053" s="1"/>
  <c r="Q6052" l="1"/>
  <c r="N6052"/>
  <c r="H6053"/>
  <c r="L6053" s="1"/>
  <c r="I6053" l="1"/>
  <c r="G6054"/>
  <c r="J6054" s="1"/>
  <c r="Q6053" l="1"/>
  <c r="N6053"/>
  <c r="H6054"/>
  <c r="L6054" s="1"/>
  <c r="I6054" l="1"/>
  <c r="G6055"/>
  <c r="J6055" s="1"/>
  <c r="Q6054" l="1"/>
  <c r="N6054"/>
  <c r="H6055"/>
  <c r="L6055" s="1"/>
  <c r="I6055" l="1"/>
  <c r="G6056"/>
  <c r="J6056" s="1"/>
  <c r="Q6055" l="1"/>
  <c r="N6055"/>
  <c r="H6056"/>
  <c r="L6056" s="1"/>
  <c r="I6056" l="1"/>
  <c r="G6057"/>
  <c r="J6057" s="1"/>
  <c r="Q6056" l="1"/>
  <c r="N6056"/>
  <c r="H6057"/>
  <c r="L6057" s="1"/>
  <c r="I6057" l="1"/>
  <c r="G6058"/>
  <c r="J6058" s="1"/>
  <c r="Q6057" l="1"/>
  <c r="N6057"/>
  <c r="H6058"/>
  <c r="L6058" s="1"/>
  <c r="I6058" l="1"/>
  <c r="G6059"/>
  <c r="J6059" s="1"/>
  <c r="Q6058" l="1"/>
  <c r="N6058"/>
  <c r="H6059"/>
  <c r="L6059" s="1"/>
  <c r="I6059" l="1"/>
  <c r="G6060"/>
  <c r="J6060" s="1"/>
  <c r="Q6059" l="1"/>
  <c r="N6059"/>
  <c r="H6060"/>
  <c r="L6060" s="1"/>
  <c r="I6060" l="1"/>
  <c r="G6061"/>
  <c r="J6061" s="1"/>
  <c r="Q6060" l="1"/>
  <c r="N6060"/>
  <c r="H6061"/>
  <c r="L6061" s="1"/>
  <c r="G6062" l="1"/>
  <c r="J6062" s="1"/>
  <c r="I6061"/>
  <c r="Q6061" l="1"/>
  <c r="N6061"/>
  <c r="H6062"/>
  <c r="L6062" s="1"/>
  <c r="G6063" l="1"/>
  <c r="J6063" s="1"/>
  <c r="I6062"/>
  <c r="Q6062" l="1"/>
  <c r="R6062" s="1"/>
  <c r="N6062"/>
  <c r="O6062" s="1"/>
  <c r="H6063"/>
  <c r="L6063" s="1"/>
  <c r="I6063" l="1"/>
  <c r="G6064"/>
  <c r="J6064" s="1"/>
  <c r="Q6063" l="1"/>
  <c r="R6063" s="1"/>
  <c r="S6063" s="1"/>
  <c r="N6063"/>
  <c r="O6063" s="1"/>
  <c r="P6063" s="1"/>
  <c r="H6064"/>
  <c r="L6064" s="1"/>
  <c r="I6064" l="1"/>
  <c r="G6065"/>
  <c r="J6065" s="1"/>
  <c r="Q6064" l="1"/>
  <c r="N6064"/>
  <c r="H6065"/>
  <c r="L6065" s="1"/>
  <c r="I6065" l="1"/>
  <c r="G6066"/>
  <c r="J6066" s="1"/>
  <c r="Q6065" l="1"/>
  <c r="N6065"/>
  <c r="H6066"/>
  <c r="L6066" s="1"/>
  <c r="I6066" l="1"/>
  <c r="G6067"/>
  <c r="J6067" s="1"/>
  <c r="Q6066" l="1"/>
  <c r="R6066" s="1"/>
  <c r="S6066" s="1"/>
  <c r="N6066"/>
  <c r="O6066" s="1"/>
  <c r="P6066" s="1"/>
  <c r="H6067"/>
  <c r="L6067" s="1"/>
  <c r="I6067" l="1"/>
  <c r="G6068"/>
  <c r="J6068" s="1"/>
  <c r="Q6067" l="1"/>
  <c r="N6067"/>
  <c r="H6068"/>
  <c r="L6068" s="1"/>
  <c r="I6068" l="1"/>
  <c r="G6069"/>
  <c r="J6069" s="1"/>
  <c r="Q6068" l="1"/>
  <c r="N6068"/>
  <c r="H6069"/>
  <c r="L6069" s="1"/>
  <c r="I6069" l="1"/>
  <c r="G6070"/>
  <c r="J6070" s="1"/>
  <c r="Q6069" l="1"/>
  <c r="N6069"/>
  <c r="H6070"/>
  <c r="L6070" s="1"/>
  <c r="I6070" l="1"/>
  <c r="G6071"/>
  <c r="J6071" s="1"/>
  <c r="Q6070" l="1"/>
  <c r="N6070"/>
  <c r="H6071"/>
  <c r="L6071" s="1"/>
  <c r="I6071" l="1"/>
  <c r="G6072"/>
  <c r="J6072" s="1"/>
  <c r="Q6071" l="1"/>
  <c r="N6071"/>
  <c r="H6072"/>
  <c r="L6072" s="1"/>
  <c r="I6072" l="1"/>
  <c r="G6073"/>
  <c r="J6073" s="1"/>
  <c r="Q6072" l="1"/>
  <c r="N6072"/>
  <c r="H6073"/>
  <c r="L6073" s="1"/>
  <c r="I6073" l="1"/>
  <c r="G6074"/>
  <c r="J6074" s="1"/>
  <c r="Q6073" l="1"/>
  <c r="N6073"/>
  <c r="H6074"/>
  <c r="L6074" s="1"/>
  <c r="I6074" l="1"/>
  <c r="G6075"/>
  <c r="J6075" s="1"/>
  <c r="Q6074" l="1"/>
  <c r="N6074"/>
  <c r="H6075"/>
  <c r="L6075" s="1"/>
  <c r="I6075" l="1"/>
  <c r="G6076"/>
  <c r="J6076" s="1"/>
  <c r="Q6075" l="1"/>
  <c r="N6075"/>
  <c r="H6076"/>
  <c r="L6076" s="1"/>
  <c r="I6076" l="1"/>
  <c r="G6077"/>
  <c r="J6077" s="1"/>
  <c r="Q6076" l="1"/>
  <c r="N6076"/>
  <c r="H6077"/>
  <c r="L6077" s="1"/>
  <c r="I6077" l="1"/>
  <c r="G6078"/>
  <c r="J6078" s="1"/>
  <c r="Q6077" l="1"/>
  <c r="N6077"/>
  <c r="H6078"/>
  <c r="L6078" s="1"/>
  <c r="I6078" l="1"/>
  <c r="G6079"/>
  <c r="J6079" s="1"/>
  <c r="Q6078" l="1"/>
  <c r="N6078"/>
  <c r="H6079"/>
  <c r="L6079" s="1"/>
  <c r="I6079" l="1"/>
  <c r="G6080"/>
  <c r="J6080" s="1"/>
  <c r="Q6079" l="1"/>
  <c r="N6079"/>
  <c r="H6080"/>
  <c r="L6080" s="1"/>
  <c r="I6080" l="1"/>
  <c r="G6081"/>
  <c r="J6081" s="1"/>
  <c r="Q6080" l="1"/>
  <c r="N6080"/>
  <c r="H6081"/>
  <c r="L6081" s="1"/>
  <c r="I6081" l="1"/>
  <c r="G6082"/>
  <c r="J6082" s="1"/>
  <c r="Q6081" l="1"/>
  <c r="N6081"/>
  <c r="H6082"/>
  <c r="L6082" s="1"/>
  <c r="I6082" l="1"/>
  <c r="G6083"/>
  <c r="J6083" s="1"/>
  <c r="Q6082" l="1"/>
  <c r="N6082"/>
  <c r="H6083"/>
  <c r="L6083" s="1"/>
  <c r="I6083" l="1"/>
  <c r="G6084"/>
  <c r="J6084" s="1"/>
  <c r="Q6083" l="1"/>
  <c r="N6083"/>
  <c r="H6084"/>
  <c r="L6084" s="1"/>
  <c r="I6084" l="1"/>
  <c r="G6085"/>
  <c r="J6085" s="1"/>
  <c r="Q6084" l="1"/>
  <c r="N6084"/>
  <c r="H6085"/>
  <c r="L6085" s="1"/>
  <c r="I6085" l="1"/>
  <c r="G6086"/>
  <c r="J6086" s="1"/>
  <c r="Q6085" l="1"/>
  <c r="N6085"/>
  <c r="H6086"/>
  <c r="L6086" s="1"/>
  <c r="I6086" l="1"/>
  <c r="G6087"/>
  <c r="J6087" s="1"/>
  <c r="Q6086" l="1"/>
  <c r="N6086"/>
  <c r="H6087"/>
  <c r="L6087" s="1"/>
  <c r="I6087" l="1"/>
  <c r="G6088"/>
  <c r="J6088" s="1"/>
  <c r="Q6087" l="1"/>
  <c r="N6087"/>
  <c r="H6088"/>
  <c r="L6088" s="1"/>
  <c r="I6088" l="1"/>
  <c r="G6089"/>
  <c r="J6089" s="1"/>
  <c r="Q6088" l="1"/>
  <c r="N6088"/>
  <c r="H6089"/>
  <c r="L6089" s="1"/>
  <c r="I6089" l="1"/>
  <c r="G6090"/>
  <c r="J6090" s="1"/>
  <c r="Q6089" l="1"/>
  <c r="N6089"/>
  <c r="H6090"/>
  <c r="L6090" s="1"/>
  <c r="I6090" l="1"/>
  <c r="G6091"/>
  <c r="J6091" s="1"/>
  <c r="Q6090" l="1"/>
  <c r="N6090"/>
  <c r="H6091"/>
  <c r="L6091" s="1"/>
  <c r="I6091" l="1"/>
  <c r="G6092"/>
  <c r="J6092" s="1"/>
  <c r="Q6091" l="1"/>
  <c r="N6091"/>
  <c r="H6092"/>
  <c r="L6092" s="1"/>
  <c r="G6093" l="1"/>
  <c r="J6093" s="1"/>
  <c r="I6092"/>
  <c r="Q6092" l="1"/>
  <c r="R6092" s="1"/>
  <c r="S6092" s="1"/>
  <c r="N6092"/>
  <c r="O6092" s="1"/>
  <c r="P6092" s="1"/>
  <c r="H6093"/>
  <c r="L6093" s="1"/>
  <c r="G6094" l="1"/>
  <c r="J6094" s="1"/>
  <c r="I6093"/>
  <c r="Q6093" l="1"/>
  <c r="R6093" s="1"/>
  <c r="N6093"/>
  <c r="O6093" s="1"/>
  <c r="H6094"/>
  <c r="L6094" s="1"/>
  <c r="I6094" l="1"/>
  <c r="G6095"/>
  <c r="J6095" s="1"/>
  <c r="Q6094" l="1"/>
  <c r="N6094"/>
  <c r="H6095"/>
  <c r="L6095" s="1"/>
  <c r="I6095" l="1"/>
  <c r="G6096"/>
  <c r="J6096" s="1"/>
  <c r="Q6095" l="1"/>
  <c r="N6095"/>
  <c r="H6096"/>
  <c r="L6096" s="1"/>
  <c r="I6096" l="1"/>
  <c r="G6097"/>
  <c r="J6097" s="1"/>
  <c r="Q6096" l="1"/>
  <c r="R6096" s="1"/>
  <c r="N6096"/>
  <c r="O6096" s="1"/>
  <c r="H6097"/>
  <c r="L6097" s="1"/>
  <c r="I6097" l="1"/>
  <c r="G6098"/>
  <c r="J6098" s="1"/>
  <c r="Q6097" l="1"/>
  <c r="N6097"/>
  <c r="H6098"/>
  <c r="L6098" s="1"/>
  <c r="I6098" l="1"/>
  <c r="G6099"/>
  <c r="J6099" s="1"/>
  <c r="Q6098" l="1"/>
  <c r="N6098"/>
  <c r="H6099"/>
  <c r="L6099" s="1"/>
  <c r="I6099" l="1"/>
  <c r="G6100"/>
  <c r="J6100" s="1"/>
  <c r="Q6099" l="1"/>
  <c r="N6099"/>
  <c r="H6100"/>
  <c r="L6100" s="1"/>
  <c r="I6100" l="1"/>
  <c r="G6101"/>
  <c r="J6101" s="1"/>
  <c r="Q6100" l="1"/>
  <c r="N6100"/>
  <c r="H6101"/>
  <c r="L6101" s="1"/>
  <c r="I6101" l="1"/>
  <c r="G6102"/>
  <c r="J6102" s="1"/>
  <c r="Q6101" l="1"/>
  <c r="N6101"/>
  <c r="H6102"/>
  <c r="L6102" s="1"/>
  <c r="I6102" l="1"/>
  <c r="G6103"/>
  <c r="J6103" s="1"/>
  <c r="Q6102" l="1"/>
  <c r="N6102"/>
  <c r="H6103"/>
  <c r="L6103" s="1"/>
  <c r="I6103" l="1"/>
  <c r="G6104"/>
  <c r="J6104" s="1"/>
  <c r="Q6103" l="1"/>
  <c r="N6103"/>
  <c r="H6104"/>
  <c r="L6104" s="1"/>
  <c r="I6104" l="1"/>
  <c r="G6105"/>
  <c r="J6105" s="1"/>
  <c r="Q6104" l="1"/>
  <c r="N6104"/>
  <c r="H6105"/>
  <c r="L6105" s="1"/>
  <c r="I6105" l="1"/>
  <c r="G6106"/>
  <c r="J6106" s="1"/>
  <c r="Q6105" l="1"/>
  <c r="N6105"/>
  <c r="H6106"/>
  <c r="L6106" s="1"/>
  <c r="I6106" l="1"/>
  <c r="G6107"/>
  <c r="J6107" s="1"/>
  <c r="Q6106" l="1"/>
  <c r="N6106"/>
  <c r="H6107"/>
  <c r="L6107" s="1"/>
  <c r="I6107" l="1"/>
  <c r="G6108"/>
  <c r="J6108" s="1"/>
  <c r="Q6107" l="1"/>
  <c r="N6107"/>
  <c r="H6108"/>
  <c r="L6108" s="1"/>
  <c r="I6108" l="1"/>
  <c r="G6109"/>
  <c r="J6109" s="1"/>
  <c r="Q6108" l="1"/>
  <c r="N6108"/>
  <c r="H6109"/>
  <c r="L6109" s="1"/>
  <c r="I6109" l="1"/>
  <c r="G6110"/>
  <c r="J6110" s="1"/>
  <c r="Q6109" l="1"/>
  <c r="N6109"/>
  <c r="H6110"/>
  <c r="L6110" s="1"/>
  <c r="I6110" l="1"/>
  <c r="G6111"/>
  <c r="J6111" s="1"/>
  <c r="Q6110" l="1"/>
  <c r="N6110"/>
  <c r="H6111"/>
  <c r="L6111" s="1"/>
  <c r="I6111" l="1"/>
  <c r="G6112"/>
  <c r="J6112" s="1"/>
  <c r="Q6111" l="1"/>
  <c r="N6111"/>
  <c r="H6112"/>
  <c r="L6112" s="1"/>
  <c r="I6112" l="1"/>
  <c r="G6113"/>
  <c r="J6113" s="1"/>
  <c r="Q6112" l="1"/>
  <c r="N6112"/>
  <c r="H6113"/>
  <c r="L6113" s="1"/>
  <c r="I6113" l="1"/>
  <c r="G6114"/>
  <c r="J6114" s="1"/>
  <c r="Q6113" l="1"/>
  <c r="N6113"/>
  <c r="H6114"/>
  <c r="L6114" s="1"/>
  <c r="I6114" l="1"/>
  <c r="G6115"/>
  <c r="J6115" s="1"/>
  <c r="Q6114" l="1"/>
  <c r="N6114"/>
  <c r="H6115"/>
  <c r="L6115" s="1"/>
  <c r="I6115" l="1"/>
  <c r="G6116"/>
  <c r="J6116" s="1"/>
  <c r="Q6115" l="1"/>
  <c r="N6115"/>
  <c r="H6116"/>
  <c r="L6116" s="1"/>
  <c r="I6116" l="1"/>
  <c r="G6117"/>
  <c r="J6117" s="1"/>
  <c r="Q6116" l="1"/>
  <c r="N6116"/>
  <c r="H6117"/>
  <c r="L6117" s="1"/>
  <c r="I6117" l="1"/>
  <c r="G6118"/>
  <c r="J6118" s="1"/>
  <c r="Q6117" l="1"/>
  <c r="N6117"/>
  <c r="H6118"/>
  <c r="L6118" s="1"/>
  <c r="I6118" l="1"/>
  <c r="G6119"/>
  <c r="J6119" s="1"/>
  <c r="Q6118" l="1"/>
  <c r="N6118"/>
  <c r="H6119"/>
  <c r="L6119" s="1"/>
  <c r="I6119" l="1"/>
  <c r="G6120"/>
  <c r="J6120" s="1"/>
  <c r="Q6119" l="1"/>
  <c r="N6119"/>
  <c r="H6120"/>
  <c r="L6120" s="1"/>
  <c r="G6121" l="1"/>
  <c r="J6121" s="1"/>
  <c r="I6120"/>
  <c r="Q6120" l="1"/>
  <c r="N6120"/>
  <c r="H6121"/>
  <c r="L6121" s="1"/>
  <c r="G6122" l="1"/>
  <c r="J6122" s="1"/>
  <c r="I6121"/>
  <c r="Q6121" l="1"/>
  <c r="N6121"/>
  <c r="H6122"/>
  <c r="L6122" s="1"/>
  <c r="I6122" l="1"/>
  <c r="G6123"/>
  <c r="J6123" s="1"/>
  <c r="Q6122" l="1"/>
  <c r="N6122"/>
  <c r="H6123"/>
  <c r="L6123" s="1"/>
  <c r="I6123" l="1"/>
  <c r="G6124"/>
  <c r="J6124" s="1"/>
  <c r="Q6123" l="1"/>
  <c r="R6123" s="1"/>
  <c r="S6123" s="1"/>
  <c r="N6123"/>
  <c r="O6123" s="1"/>
  <c r="P6123" s="1"/>
  <c r="H6124"/>
  <c r="L6124" s="1"/>
  <c r="I6124" l="1"/>
  <c r="G6125"/>
  <c r="J6125" s="1"/>
  <c r="Q6124" l="1"/>
  <c r="R6124" s="1"/>
  <c r="N6124"/>
  <c r="O6124" s="1"/>
  <c r="H6125"/>
  <c r="L6125" s="1"/>
  <c r="I6125" l="1"/>
  <c r="G6126"/>
  <c r="J6126" s="1"/>
  <c r="Q6125" l="1"/>
  <c r="N6125"/>
  <c r="H6126"/>
  <c r="L6126" s="1"/>
  <c r="I6126" l="1"/>
  <c r="G6127"/>
  <c r="J6127" s="1"/>
  <c r="Q6126" l="1"/>
  <c r="N6126"/>
  <c r="H6127"/>
  <c r="L6127" s="1"/>
  <c r="I6127" l="1"/>
  <c r="G6128"/>
  <c r="J6128" s="1"/>
  <c r="Q6127" l="1"/>
  <c r="R6127" s="1"/>
  <c r="N6127"/>
  <c r="O6127" s="1"/>
  <c r="H6128"/>
  <c r="L6128" s="1"/>
  <c r="I6128" l="1"/>
  <c r="G6129"/>
  <c r="J6129" s="1"/>
  <c r="Q6128" l="1"/>
  <c r="N6128"/>
  <c r="H6129"/>
  <c r="L6129" s="1"/>
  <c r="I6129" l="1"/>
  <c r="G6130"/>
  <c r="J6130" s="1"/>
  <c r="Q6129" l="1"/>
  <c r="N6129"/>
  <c r="H6130"/>
  <c r="L6130" s="1"/>
  <c r="I6130" l="1"/>
  <c r="G6131"/>
  <c r="J6131" s="1"/>
  <c r="Q6130" l="1"/>
  <c r="N6130"/>
  <c r="H6131"/>
  <c r="L6131" s="1"/>
  <c r="I6131" l="1"/>
  <c r="G6132"/>
  <c r="J6132" s="1"/>
  <c r="Q6131" l="1"/>
  <c r="N6131"/>
  <c r="H6132"/>
  <c r="L6132" s="1"/>
  <c r="I6132" l="1"/>
  <c r="G6133"/>
  <c r="J6133" s="1"/>
  <c r="Q6132" l="1"/>
  <c r="N6132"/>
  <c r="H6133"/>
  <c r="L6133" s="1"/>
  <c r="I6133" l="1"/>
  <c r="G6134"/>
  <c r="J6134" s="1"/>
  <c r="Q6133" l="1"/>
  <c r="N6133"/>
  <c r="H6134"/>
  <c r="L6134" s="1"/>
  <c r="I6134" l="1"/>
  <c r="G6135"/>
  <c r="J6135" s="1"/>
  <c r="Q6134" l="1"/>
  <c r="N6134"/>
  <c r="H6135"/>
  <c r="L6135" s="1"/>
  <c r="I6135" l="1"/>
  <c r="G6136"/>
  <c r="J6136" s="1"/>
  <c r="Q6135" l="1"/>
  <c r="N6135"/>
  <c r="H6136"/>
  <c r="L6136" s="1"/>
  <c r="I6136" l="1"/>
  <c r="G6137"/>
  <c r="J6137" s="1"/>
  <c r="Q6136" l="1"/>
  <c r="N6136"/>
  <c r="H6137"/>
  <c r="L6137" s="1"/>
  <c r="I6137" l="1"/>
  <c r="G6138"/>
  <c r="J6138" s="1"/>
  <c r="Q6137" l="1"/>
  <c r="N6137"/>
  <c r="H6138"/>
  <c r="L6138" s="1"/>
  <c r="I6138" l="1"/>
  <c r="G6139"/>
  <c r="J6139" s="1"/>
  <c r="Q6138" l="1"/>
  <c r="N6138"/>
  <c r="H6139"/>
  <c r="L6139" s="1"/>
  <c r="I6139" l="1"/>
  <c r="G6140"/>
  <c r="J6140" s="1"/>
  <c r="Q6139" l="1"/>
  <c r="N6139"/>
  <c r="H6140"/>
  <c r="L6140" s="1"/>
  <c r="I6140" l="1"/>
  <c r="G6141"/>
  <c r="J6141" s="1"/>
  <c r="Q6140" l="1"/>
  <c r="N6140"/>
  <c r="H6141"/>
  <c r="L6141" s="1"/>
  <c r="I6141" l="1"/>
  <c r="G6142"/>
  <c r="J6142" s="1"/>
  <c r="Q6141" l="1"/>
  <c r="N6141"/>
  <c r="H6142"/>
  <c r="L6142" s="1"/>
  <c r="I6142" l="1"/>
  <c r="G6143"/>
  <c r="J6143" s="1"/>
  <c r="Q6142" l="1"/>
  <c r="N6142"/>
  <c r="H6143"/>
  <c r="L6143" s="1"/>
  <c r="I6143" l="1"/>
  <c r="G6144"/>
  <c r="J6144" s="1"/>
  <c r="Q6143" l="1"/>
  <c r="N6143"/>
  <c r="H6144"/>
  <c r="L6144" s="1"/>
  <c r="I6144" l="1"/>
  <c r="G6145"/>
  <c r="J6145" s="1"/>
  <c r="Q6144" l="1"/>
  <c r="N6144"/>
  <c r="H6145"/>
  <c r="L6145" s="1"/>
  <c r="I6145" l="1"/>
  <c r="G6146"/>
  <c r="J6146" s="1"/>
  <c r="Q6145" l="1"/>
  <c r="N6145"/>
  <c r="H6146"/>
  <c r="L6146" s="1"/>
  <c r="I6146" l="1"/>
  <c r="G6147"/>
  <c r="J6147" s="1"/>
  <c r="Q6146" l="1"/>
  <c r="N6146"/>
  <c r="H6147"/>
  <c r="L6147" s="1"/>
  <c r="I6147" l="1"/>
  <c r="G6148"/>
  <c r="J6148" s="1"/>
  <c r="Q6147" l="1"/>
  <c r="N6147"/>
  <c r="H6148"/>
  <c r="L6148" s="1"/>
  <c r="I6148" l="1"/>
  <c r="G6149"/>
  <c r="J6149" s="1"/>
  <c r="Q6148" l="1"/>
  <c r="N6148"/>
  <c r="H6149"/>
  <c r="L6149" s="1"/>
  <c r="I6149" l="1"/>
  <c r="G6150"/>
  <c r="J6150" s="1"/>
  <c r="Q6149" l="1"/>
  <c r="N6149"/>
  <c r="H6150"/>
  <c r="L6150" s="1"/>
  <c r="I6150" l="1"/>
  <c r="G6151"/>
  <c r="J6151" s="1"/>
  <c r="Q6150" l="1"/>
  <c r="N6150"/>
  <c r="H6151"/>
  <c r="L6151" s="1"/>
  <c r="G6152" l="1"/>
  <c r="J6152" s="1"/>
  <c r="I6151"/>
  <c r="Q6151" l="1"/>
  <c r="N6151"/>
  <c r="H6152"/>
  <c r="L6152" s="1"/>
  <c r="G6153" l="1"/>
  <c r="J6153" s="1"/>
  <c r="I6152"/>
  <c r="Q6152" l="1"/>
  <c r="N6152"/>
  <c r="H6153"/>
  <c r="L6153" s="1"/>
  <c r="I6153" l="1"/>
  <c r="G6154"/>
  <c r="J6154" s="1"/>
  <c r="Q6153" l="1"/>
  <c r="N6153"/>
  <c r="H6154"/>
  <c r="L6154" s="1"/>
  <c r="I6154" l="1"/>
  <c r="G6155"/>
  <c r="J6155" s="1"/>
  <c r="Q6154" l="1"/>
  <c r="R6154" s="1"/>
  <c r="N6154"/>
  <c r="O6154" s="1"/>
  <c r="H6155"/>
  <c r="L6155" s="1"/>
  <c r="I6155" l="1"/>
  <c r="G6156"/>
  <c r="J6156" s="1"/>
  <c r="Q6155" l="1"/>
  <c r="R6155" s="1"/>
  <c r="S6155" s="1"/>
  <c r="N6155"/>
  <c r="O6155" s="1"/>
  <c r="P6155" s="1"/>
  <c r="H6156"/>
  <c r="L6156" s="1"/>
  <c r="I6156" l="1"/>
  <c r="G6157"/>
  <c r="J6157" s="1"/>
  <c r="Q6156" l="1"/>
  <c r="N6156"/>
  <c r="H6157"/>
  <c r="L6157" s="1"/>
  <c r="I6157" l="1"/>
  <c r="G6158"/>
  <c r="J6158" s="1"/>
  <c r="Q6157" l="1"/>
  <c r="N6157"/>
  <c r="H6158"/>
  <c r="L6158" s="1"/>
  <c r="I6158" l="1"/>
  <c r="G6159"/>
  <c r="J6159" s="1"/>
  <c r="Q6158" l="1"/>
  <c r="R6158" s="1"/>
  <c r="S6158" s="1"/>
  <c r="N6158"/>
  <c r="O6158" s="1"/>
  <c r="P6158" s="1"/>
  <c r="H6159"/>
  <c r="L6159" s="1"/>
  <c r="I6159" l="1"/>
  <c r="G6160"/>
  <c r="J6160" s="1"/>
  <c r="Q6159" l="1"/>
  <c r="N6159"/>
  <c r="H6160"/>
  <c r="L6160" s="1"/>
  <c r="I6160" l="1"/>
  <c r="G6161"/>
  <c r="J6161" s="1"/>
  <c r="Q6160" l="1"/>
  <c r="N6160"/>
  <c r="H6161"/>
  <c r="L6161" s="1"/>
  <c r="I6161" l="1"/>
  <c r="G6162"/>
  <c r="J6162" s="1"/>
  <c r="Q6161" l="1"/>
  <c r="N6161"/>
  <c r="H6162"/>
  <c r="L6162" s="1"/>
  <c r="I6162" l="1"/>
  <c r="G6163"/>
  <c r="J6163" s="1"/>
  <c r="Q6162" l="1"/>
  <c r="N6162"/>
  <c r="H6163"/>
  <c r="L6163" s="1"/>
  <c r="I6163" l="1"/>
  <c r="G6164"/>
  <c r="J6164" s="1"/>
  <c r="Q6163" l="1"/>
  <c r="N6163"/>
  <c r="H6164"/>
  <c r="L6164" s="1"/>
  <c r="I6164" l="1"/>
  <c r="G6165"/>
  <c r="J6165" s="1"/>
  <c r="Q6164" l="1"/>
  <c r="N6164"/>
  <c r="H6165"/>
  <c r="L6165" s="1"/>
  <c r="I6165" l="1"/>
  <c r="G6166"/>
  <c r="J6166" s="1"/>
  <c r="Q6165" l="1"/>
  <c r="N6165"/>
  <c r="H6166"/>
  <c r="L6166" s="1"/>
  <c r="I6166" l="1"/>
  <c r="G6167"/>
  <c r="J6167" s="1"/>
  <c r="Q6166" l="1"/>
  <c r="N6166"/>
  <c r="H6167"/>
  <c r="L6167" s="1"/>
  <c r="I6167" l="1"/>
  <c r="G6168"/>
  <c r="J6168" s="1"/>
  <c r="Q6167" l="1"/>
  <c r="N6167"/>
  <c r="H6168"/>
  <c r="L6168" s="1"/>
  <c r="I6168" l="1"/>
  <c r="G6169"/>
  <c r="J6169" s="1"/>
  <c r="Q6168" l="1"/>
  <c r="N6168"/>
  <c r="H6169"/>
  <c r="L6169" s="1"/>
  <c r="I6169" l="1"/>
  <c r="G6170"/>
  <c r="J6170" s="1"/>
  <c r="Q6169" l="1"/>
  <c r="N6169"/>
  <c r="H6170"/>
  <c r="L6170" s="1"/>
  <c r="I6170" l="1"/>
  <c r="G6171"/>
  <c r="J6171" s="1"/>
  <c r="Q6170" l="1"/>
  <c r="N6170"/>
  <c r="H6171"/>
  <c r="L6171" s="1"/>
  <c r="I6171" l="1"/>
  <c r="G6172"/>
  <c r="J6172" s="1"/>
  <c r="Q6171" l="1"/>
  <c r="N6171"/>
  <c r="H6172"/>
  <c r="L6172" s="1"/>
  <c r="I6172" l="1"/>
  <c r="G6173"/>
  <c r="J6173" s="1"/>
  <c r="Q6172" l="1"/>
  <c r="N6172"/>
  <c r="H6173"/>
  <c r="L6173" s="1"/>
  <c r="I6173" l="1"/>
  <c r="G6174"/>
  <c r="J6174" s="1"/>
  <c r="Q6173" l="1"/>
  <c r="N6173"/>
  <c r="H6174"/>
  <c r="L6174" s="1"/>
  <c r="I6174" l="1"/>
  <c r="G6175"/>
  <c r="J6175" s="1"/>
  <c r="Q6174" l="1"/>
  <c r="N6174"/>
  <c r="H6175"/>
  <c r="L6175" s="1"/>
  <c r="I6175" l="1"/>
  <c r="G6176"/>
  <c r="J6176" s="1"/>
  <c r="Q6175" l="1"/>
  <c r="N6175"/>
  <c r="H6176"/>
  <c r="L6176" s="1"/>
  <c r="I6176" l="1"/>
  <c r="G6177"/>
  <c r="J6177" s="1"/>
  <c r="Q6176" l="1"/>
  <c r="N6176"/>
  <c r="H6177"/>
  <c r="L6177" s="1"/>
  <c r="I6177" l="1"/>
  <c r="G6178"/>
  <c r="J6178" s="1"/>
  <c r="Q6177" l="1"/>
  <c r="N6177"/>
  <c r="H6178"/>
  <c r="L6178" s="1"/>
  <c r="I6178" l="1"/>
  <c r="G6179"/>
  <c r="J6179" s="1"/>
  <c r="Q6178" l="1"/>
  <c r="N6178"/>
  <c r="H6179"/>
  <c r="L6179" s="1"/>
  <c r="I6179" l="1"/>
  <c r="G6180"/>
  <c r="J6180" s="1"/>
  <c r="Q6179" l="1"/>
  <c r="N6179"/>
  <c r="H6180"/>
  <c r="L6180" s="1"/>
  <c r="I6180" l="1"/>
  <c r="G6181"/>
  <c r="J6181" s="1"/>
  <c r="Q6180" l="1"/>
  <c r="N6180"/>
  <c r="H6181"/>
  <c r="L6181" s="1"/>
  <c r="G6182" l="1"/>
  <c r="J6182" s="1"/>
  <c r="I6181"/>
  <c r="Q6181" l="1"/>
  <c r="N6181"/>
  <c r="H6182"/>
  <c r="L6182" s="1"/>
  <c r="G6183" l="1"/>
  <c r="J6183" s="1"/>
  <c r="I6182"/>
  <c r="Q6182" l="1"/>
  <c r="R6182" s="1"/>
  <c r="S6182" s="1"/>
  <c r="N6182"/>
  <c r="O6182" s="1"/>
  <c r="P6182" s="1"/>
  <c r="H6183"/>
  <c r="L6183" s="1"/>
  <c r="I6183" l="1"/>
  <c r="G6184"/>
  <c r="J6184" s="1"/>
  <c r="Q6183" l="1"/>
  <c r="R6183" s="1"/>
  <c r="N6183"/>
  <c r="O6183" s="1"/>
  <c r="H6184"/>
  <c r="L6184" s="1"/>
  <c r="I6184" l="1"/>
  <c r="G6185"/>
  <c r="J6185" s="1"/>
  <c r="Q6184" l="1"/>
  <c r="N6184"/>
  <c r="H6185"/>
  <c r="L6185" s="1"/>
  <c r="I6185" l="1"/>
  <c r="G6186"/>
  <c r="J6186" s="1"/>
  <c r="Q6185" l="1"/>
  <c r="N6185"/>
  <c r="H6186"/>
  <c r="L6186" s="1"/>
  <c r="I6186" l="1"/>
  <c r="G6187"/>
  <c r="J6187" s="1"/>
  <c r="Q6186" l="1"/>
  <c r="R6186" s="1"/>
  <c r="N6186"/>
  <c r="O6186" s="1"/>
  <c r="H6187"/>
  <c r="L6187" s="1"/>
  <c r="I6187" l="1"/>
  <c r="G6188"/>
  <c r="J6188" s="1"/>
  <c r="Q6187" l="1"/>
  <c r="N6187"/>
  <c r="H6188"/>
  <c r="L6188" s="1"/>
  <c r="I6188" l="1"/>
  <c r="G6189"/>
  <c r="J6189" s="1"/>
  <c r="Q6188" l="1"/>
  <c r="N6188"/>
  <c r="H6189"/>
  <c r="L6189" s="1"/>
  <c r="I6189" l="1"/>
  <c r="G6190"/>
  <c r="J6190" s="1"/>
  <c r="Q6189" l="1"/>
  <c r="N6189"/>
  <c r="H6190"/>
  <c r="L6190" s="1"/>
  <c r="I6190" l="1"/>
  <c r="G6191"/>
  <c r="J6191" s="1"/>
  <c r="Q6190" l="1"/>
  <c r="N6190"/>
  <c r="H6191"/>
  <c r="L6191" s="1"/>
  <c r="I6191" l="1"/>
  <c r="G6192"/>
  <c r="J6192" s="1"/>
  <c r="Q6191" l="1"/>
  <c r="N6191"/>
  <c r="H6192"/>
  <c r="L6192" s="1"/>
  <c r="I6192" l="1"/>
  <c r="G6193"/>
  <c r="J6193" s="1"/>
  <c r="Q6192" l="1"/>
  <c r="N6192"/>
  <c r="H6193"/>
  <c r="L6193" s="1"/>
  <c r="I6193" l="1"/>
  <c r="G6194"/>
  <c r="J6194" s="1"/>
  <c r="Q6193" l="1"/>
  <c r="N6193"/>
  <c r="H6194"/>
  <c r="L6194" s="1"/>
  <c r="I6194" l="1"/>
  <c r="G6195"/>
  <c r="J6195" s="1"/>
  <c r="Q6194" l="1"/>
  <c r="N6194"/>
  <c r="H6195"/>
  <c r="L6195" s="1"/>
  <c r="I6195" l="1"/>
  <c r="G6196"/>
  <c r="J6196" s="1"/>
  <c r="Q6195" l="1"/>
  <c r="N6195"/>
  <c r="H6196"/>
  <c r="L6196" s="1"/>
  <c r="I6196" l="1"/>
  <c r="G6197"/>
  <c r="J6197" s="1"/>
  <c r="Q6196" l="1"/>
  <c r="N6196"/>
  <c r="H6197"/>
  <c r="L6197" s="1"/>
  <c r="I6197" l="1"/>
  <c r="G6198"/>
  <c r="J6198" s="1"/>
  <c r="Q6197" l="1"/>
  <c r="N6197"/>
  <c r="H6198"/>
  <c r="L6198" s="1"/>
  <c r="I6198" l="1"/>
  <c r="G6199"/>
  <c r="J6199" s="1"/>
  <c r="Q6198" l="1"/>
  <c r="N6198"/>
  <c r="H6199"/>
  <c r="L6199" s="1"/>
  <c r="I6199" l="1"/>
  <c r="G6200"/>
  <c r="J6200" s="1"/>
  <c r="Q6199" l="1"/>
  <c r="N6199"/>
  <c r="H6200"/>
  <c r="L6200" s="1"/>
  <c r="I6200" l="1"/>
  <c r="G6201"/>
  <c r="J6201" s="1"/>
  <c r="Q6200" l="1"/>
  <c r="N6200"/>
  <c r="H6201"/>
  <c r="L6201" s="1"/>
  <c r="I6201" l="1"/>
  <c r="G6202"/>
  <c r="J6202" s="1"/>
  <c r="Q6201" l="1"/>
  <c r="N6201"/>
  <c r="H6202"/>
  <c r="L6202" s="1"/>
  <c r="I6202" l="1"/>
  <c r="G6203"/>
  <c r="J6203" s="1"/>
  <c r="Q6202" l="1"/>
  <c r="N6202"/>
  <c r="H6203"/>
  <c r="L6203" s="1"/>
  <c r="I6203" l="1"/>
  <c r="G6204"/>
  <c r="J6204" s="1"/>
  <c r="Q6203" l="1"/>
  <c r="N6203"/>
  <c r="H6204"/>
  <c r="L6204" s="1"/>
  <c r="I6204" l="1"/>
  <c r="G6205"/>
  <c r="J6205" s="1"/>
  <c r="Q6204" l="1"/>
  <c r="N6204"/>
  <c r="H6205"/>
  <c r="L6205" s="1"/>
  <c r="I6205" l="1"/>
  <c r="G6206"/>
  <c r="J6206" s="1"/>
  <c r="Q6205" l="1"/>
  <c r="N6205"/>
  <c r="H6206"/>
  <c r="L6206" s="1"/>
  <c r="I6206" l="1"/>
  <c r="G6207"/>
  <c r="J6207" s="1"/>
  <c r="Q6206" l="1"/>
  <c r="N6206"/>
  <c r="H6207"/>
  <c r="L6207" s="1"/>
  <c r="I6207" l="1"/>
  <c r="G6208"/>
  <c r="J6208" s="1"/>
  <c r="Q6207" l="1"/>
  <c r="N6207"/>
  <c r="H6208"/>
  <c r="L6208" s="1"/>
  <c r="I6208" l="1"/>
  <c r="G6209"/>
  <c r="J6209" s="1"/>
  <c r="Q6208" l="1"/>
  <c r="N6208"/>
  <c r="H6209"/>
  <c r="L6209" s="1"/>
  <c r="I6209" l="1"/>
  <c r="G6210"/>
  <c r="J6210" s="1"/>
  <c r="Q6209" l="1"/>
  <c r="N6209"/>
  <c r="H6210"/>
  <c r="L6210" s="1"/>
  <c r="I6210" l="1"/>
  <c r="G6211"/>
  <c r="J6211" s="1"/>
  <c r="Q6210" l="1"/>
  <c r="N6210"/>
  <c r="H6211"/>
  <c r="L6211" s="1"/>
  <c r="I6211" l="1"/>
  <c r="G6212"/>
  <c r="J6212" s="1"/>
  <c r="Q6211" l="1"/>
  <c r="N6211"/>
  <c r="H6212"/>
  <c r="L6212" s="1"/>
  <c r="G6213" l="1"/>
  <c r="J6213" s="1"/>
  <c r="I6212"/>
  <c r="Q6212" l="1"/>
  <c r="N6212"/>
  <c r="H6213"/>
  <c r="L6213" s="1"/>
  <c r="G6214" l="1"/>
  <c r="J6214" s="1"/>
  <c r="I6213"/>
  <c r="Q6213" l="1"/>
  <c r="R6213" s="1"/>
  <c r="S6213" s="1"/>
  <c r="N6213"/>
  <c r="O6213" s="1"/>
  <c r="P6213" s="1"/>
  <c r="H6214"/>
  <c r="L6214" s="1"/>
  <c r="I6214" l="1"/>
  <c r="G6215"/>
  <c r="J6215" s="1"/>
  <c r="Q6214" l="1"/>
  <c r="R6214" s="1"/>
  <c r="N6214"/>
  <c r="O6214" s="1"/>
  <c r="H6215"/>
  <c r="L6215" s="1"/>
  <c r="I6215" l="1"/>
  <c r="G6216"/>
  <c r="J6216" s="1"/>
  <c r="Q6215" l="1"/>
  <c r="N6215"/>
  <c r="H6216"/>
  <c r="L6216" s="1"/>
  <c r="I6216" l="1"/>
  <c r="G6217"/>
  <c r="J6217" s="1"/>
  <c r="Q6216" l="1"/>
  <c r="N6216"/>
  <c r="H6217"/>
  <c r="L6217" s="1"/>
  <c r="I6217" l="1"/>
  <c r="G6218"/>
  <c r="J6218" s="1"/>
  <c r="Q6217" l="1"/>
  <c r="R6217" s="1"/>
  <c r="N6217"/>
  <c r="O6217" s="1"/>
  <c r="H6218"/>
  <c r="L6218" s="1"/>
  <c r="I6218" l="1"/>
  <c r="G6219"/>
  <c r="J6219" s="1"/>
  <c r="Q6218" l="1"/>
  <c r="N6218"/>
  <c r="H6219"/>
  <c r="L6219" s="1"/>
  <c r="I6219" l="1"/>
  <c r="G6220"/>
  <c r="J6220" s="1"/>
  <c r="Q6219" l="1"/>
  <c r="N6219"/>
  <c r="H6220"/>
  <c r="L6220" s="1"/>
  <c r="I6220" l="1"/>
  <c r="G6221"/>
  <c r="J6221" s="1"/>
  <c r="Q6220" l="1"/>
  <c r="N6220"/>
  <c r="H6221"/>
  <c r="L6221" s="1"/>
  <c r="I6221" l="1"/>
  <c r="G6222"/>
  <c r="J6222" s="1"/>
  <c r="Q6221" l="1"/>
  <c r="N6221"/>
  <c r="H6222"/>
  <c r="L6222" s="1"/>
  <c r="I6222" l="1"/>
  <c r="G6223"/>
  <c r="J6223" s="1"/>
  <c r="Q6222" l="1"/>
  <c r="N6222"/>
  <c r="H6223"/>
  <c r="L6223" s="1"/>
  <c r="I6223" l="1"/>
  <c r="G6224"/>
  <c r="J6224" s="1"/>
  <c r="Q6223" l="1"/>
  <c r="N6223"/>
  <c r="H6224"/>
  <c r="L6224" s="1"/>
  <c r="I6224" l="1"/>
  <c r="G6225"/>
  <c r="J6225" s="1"/>
  <c r="Q6224" l="1"/>
  <c r="N6224"/>
  <c r="H6225"/>
  <c r="L6225" s="1"/>
  <c r="I6225" l="1"/>
  <c r="G6226"/>
  <c r="J6226" s="1"/>
  <c r="Q6225" l="1"/>
  <c r="N6225"/>
  <c r="H6226"/>
  <c r="L6226" s="1"/>
  <c r="I6226" l="1"/>
  <c r="G6227"/>
  <c r="J6227" s="1"/>
  <c r="Q6226" l="1"/>
  <c r="N6226"/>
  <c r="H6227"/>
  <c r="L6227" s="1"/>
  <c r="I6227" l="1"/>
  <c r="G6228"/>
  <c r="J6228" s="1"/>
  <c r="Q6227" l="1"/>
  <c r="N6227"/>
  <c r="H6228"/>
  <c r="L6228" s="1"/>
  <c r="I6228" l="1"/>
  <c r="G6229"/>
  <c r="J6229" s="1"/>
  <c r="Q6228" l="1"/>
  <c r="N6228"/>
  <c r="H6229"/>
  <c r="L6229" s="1"/>
  <c r="I6229" l="1"/>
  <c r="G6230"/>
  <c r="J6230" s="1"/>
  <c r="Q6229" l="1"/>
  <c r="N6229"/>
  <c r="H6230"/>
  <c r="L6230" s="1"/>
  <c r="I6230" l="1"/>
  <c r="G6231"/>
  <c r="J6231" s="1"/>
  <c r="Q6230" l="1"/>
  <c r="N6230"/>
  <c r="H6231"/>
  <c r="L6231" s="1"/>
  <c r="I6231" l="1"/>
  <c r="G6232"/>
  <c r="J6232" s="1"/>
  <c r="Q6231" l="1"/>
  <c r="N6231"/>
  <c r="H6232"/>
  <c r="L6232" s="1"/>
  <c r="I6232" l="1"/>
  <c r="G6233"/>
  <c r="J6233" s="1"/>
  <c r="Q6232" l="1"/>
  <c r="N6232"/>
  <c r="H6233"/>
  <c r="L6233" s="1"/>
  <c r="I6233" l="1"/>
  <c r="G6234"/>
  <c r="J6234" s="1"/>
  <c r="Q6233" l="1"/>
  <c r="N6233"/>
  <c r="H6234"/>
  <c r="L6234" s="1"/>
  <c r="I6234" l="1"/>
  <c r="G6235"/>
  <c r="J6235" s="1"/>
  <c r="Q6234" l="1"/>
  <c r="N6234"/>
  <c r="H6235"/>
  <c r="L6235" s="1"/>
  <c r="I6235" l="1"/>
  <c r="G6236"/>
  <c r="J6236" s="1"/>
  <c r="Q6235" l="1"/>
  <c r="N6235"/>
  <c r="H6236"/>
  <c r="L6236" s="1"/>
  <c r="I6236" l="1"/>
  <c r="G6237"/>
  <c r="J6237" s="1"/>
  <c r="Q6236" l="1"/>
  <c r="N6236"/>
  <c r="H6237"/>
  <c r="L6237" s="1"/>
  <c r="I6237" l="1"/>
  <c r="G6238"/>
  <c r="J6238" s="1"/>
  <c r="Q6237" l="1"/>
  <c r="N6237"/>
  <c r="H6238"/>
  <c r="L6238" s="1"/>
  <c r="I6238" l="1"/>
  <c r="G6239"/>
  <c r="J6239" s="1"/>
  <c r="Q6238" l="1"/>
  <c r="N6238"/>
  <c r="H6239"/>
  <c r="L6239" s="1"/>
  <c r="I6239" l="1"/>
  <c r="G6240"/>
  <c r="J6240" s="1"/>
  <c r="Q6239" l="1"/>
  <c r="N6239"/>
  <c r="H6240"/>
  <c r="L6240" s="1"/>
  <c r="I6240" l="1"/>
  <c r="G6241"/>
  <c r="J6241" s="1"/>
  <c r="Q6240" l="1"/>
  <c r="N6240"/>
  <c r="H6241"/>
  <c r="L6241" s="1"/>
  <c r="I6241" l="1"/>
  <c r="G6242"/>
  <c r="J6242" s="1"/>
  <c r="Q6241" l="1"/>
  <c r="N6241"/>
  <c r="H6242"/>
  <c r="L6242" s="1"/>
  <c r="G6243" l="1"/>
  <c r="J6243" s="1"/>
  <c r="I6242"/>
  <c r="Q6242" l="1"/>
  <c r="N6242"/>
  <c r="H6243"/>
  <c r="L6243" s="1"/>
  <c r="G6244" l="1"/>
  <c r="J6244" s="1"/>
  <c r="I6243"/>
  <c r="Q6243" l="1"/>
  <c r="R6243" s="1"/>
  <c r="N6243"/>
  <c r="O6243" s="1"/>
  <c r="H6244"/>
  <c r="L6244" s="1"/>
  <c r="I6244" l="1"/>
  <c r="G6245"/>
  <c r="J6245" s="1"/>
  <c r="Q6244" l="1"/>
  <c r="R6244" s="1"/>
  <c r="S6244" s="1"/>
  <c r="N6244"/>
  <c r="O6244" s="1"/>
  <c r="P6244" s="1"/>
  <c r="H6245"/>
  <c r="L6245" s="1"/>
  <c r="I6245" l="1"/>
  <c r="G6246"/>
  <c r="J6246" s="1"/>
  <c r="Q6245" l="1"/>
  <c r="N6245"/>
  <c r="H6246"/>
  <c r="L6246" s="1"/>
  <c r="I6246" l="1"/>
  <c r="G6247"/>
  <c r="J6247" s="1"/>
  <c r="Q6246" l="1"/>
  <c r="N6246"/>
  <c r="H6247"/>
  <c r="L6247" s="1"/>
  <c r="I6247" l="1"/>
  <c r="G6248"/>
  <c r="J6248" s="1"/>
  <c r="Q6247" l="1"/>
  <c r="R6247" s="1"/>
  <c r="S6247" s="1"/>
  <c r="N6247"/>
  <c r="O6247" s="1"/>
  <c r="P6247" s="1"/>
  <c r="H6248"/>
  <c r="L6248" s="1"/>
  <c r="I6248" l="1"/>
  <c r="G6249"/>
  <c r="J6249" s="1"/>
  <c r="Q6248" l="1"/>
  <c r="N6248"/>
  <c r="H6249"/>
  <c r="L6249" s="1"/>
  <c r="I6249" l="1"/>
  <c r="G6250"/>
  <c r="J6250" s="1"/>
  <c r="Q6249" l="1"/>
  <c r="N6249"/>
  <c r="H6250"/>
  <c r="L6250" s="1"/>
  <c r="I6250" l="1"/>
  <c r="G6251"/>
  <c r="J6251" s="1"/>
  <c r="Q6250" l="1"/>
  <c r="N6250"/>
  <c r="H6251"/>
  <c r="L6251" s="1"/>
  <c r="I6251" l="1"/>
  <c r="G6252"/>
  <c r="J6252" s="1"/>
  <c r="Q6251" l="1"/>
  <c r="N6251"/>
  <c r="H6252"/>
  <c r="L6252" s="1"/>
  <c r="I6252" l="1"/>
  <c r="G6253"/>
  <c r="J6253" s="1"/>
  <c r="Q6252" l="1"/>
  <c r="N6252"/>
  <c r="H6253"/>
  <c r="L6253" s="1"/>
  <c r="I6253" l="1"/>
  <c r="G6254"/>
  <c r="J6254" s="1"/>
  <c r="Q6253" l="1"/>
  <c r="N6253"/>
  <c r="H6254"/>
  <c r="L6254" s="1"/>
  <c r="I6254" l="1"/>
  <c r="G6255"/>
  <c r="J6255" s="1"/>
  <c r="Q6254" l="1"/>
  <c r="N6254"/>
  <c r="H6255"/>
  <c r="L6255" s="1"/>
  <c r="I6255" l="1"/>
  <c r="G6256"/>
  <c r="J6256" s="1"/>
  <c r="Q6255" l="1"/>
  <c r="N6255"/>
  <c r="H6256"/>
  <c r="L6256" s="1"/>
  <c r="I6256" l="1"/>
  <c r="G6257"/>
  <c r="J6257" s="1"/>
  <c r="Q6256" l="1"/>
  <c r="N6256"/>
  <c r="H6257"/>
  <c r="L6257" s="1"/>
  <c r="I6257" l="1"/>
  <c r="G6258"/>
  <c r="J6258" s="1"/>
  <c r="Q6257" l="1"/>
  <c r="N6257"/>
  <c r="H6258"/>
  <c r="L6258" s="1"/>
  <c r="I6258" l="1"/>
  <c r="G6259"/>
  <c r="J6259" s="1"/>
  <c r="Q6258" l="1"/>
  <c r="N6258"/>
  <c r="H6259"/>
  <c r="L6259" s="1"/>
  <c r="I6259" l="1"/>
  <c r="G6260"/>
  <c r="J6260" s="1"/>
  <c r="Q6259" l="1"/>
  <c r="N6259"/>
  <c r="H6260"/>
  <c r="L6260" s="1"/>
  <c r="I6260" l="1"/>
  <c r="G6261"/>
  <c r="J6261" s="1"/>
  <c r="Q6260" l="1"/>
  <c r="N6260"/>
  <c r="H6261"/>
  <c r="L6261" s="1"/>
  <c r="I6261" l="1"/>
  <c r="G6262"/>
  <c r="J6262" s="1"/>
  <c r="Q6261" l="1"/>
  <c r="N6261"/>
  <c r="H6262"/>
  <c r="L6262" s="1"/>
  <c r="I6262" l="1"/>
  <c r="G6263"/>
  <c r="J6263" s="1"/>
  <c r="Q6262" l="1"/>
  <c r="N6262"/>
  <c r="H6263"/>
  <c r="L6263" s="1"/>
  <c r="I6263" l="1"/>
  <c r="G6264"/>
  <c r="J6264" s="1"/>
  <c r="Q6263" l="1"/>
  <c r="N6263"/>
  <c r="H6264"/>
  <c r="L6264" s="1"/>
  <c r="I6264" l="1"/>
  <c r="G6265"/>
  <c r="J6265" s="1"/>
  <c r="Q6264" l="1"/>
  <c r="N6264"/>
  <c r="H6265"/>
  <c r="L6265" s="1"/>
  <c r="I6265" l="1"/>
  <c r="G6266"/>
  <c r="J6266" s="1"/>
  <c r="Q6265" l="1"/>
  <c r="N6265"/>
  <c r="H6266"/>
  <c r="L6266" s="1"/>
  <c r="I6266" l="1"/>
  <c r="G6267"/>
  <c r="J6267" s="1"/>
  <c r="Q6266" l="1"/>
  <c r="N6266"/>
  <c r="H6267"/>
  <c r="L6267" s="1"/>
  <c r="I6267" l="1"/>
  <c r="G6268"/>
  <c r="J6268" s="1"/>
  <c r="Q6267" l="1"/>
  <c r="N6267"/>
  <c r="H6268"/>
  <c r="L6268" s="1"/>
  <c r="I6268" l="1"/>
  <c r="G6269"/>
  <c r="J6269" s="1"/>
  <c r="Q6268" l="1"/>
  <c r="N6268"/>
  <c r="H6269"/>
  <c r="L6269" s="1"/>
  <c r="I6269" l="1"/>
  <c r="G6270"/>
  <c r="J6270" s="1"/>
  <c r="Q6269" l="1"/>
  <c r="N6269"/>
  <c r="H6270"/>
  <c r="L6270" s="1"/>
  <c r="I6270" l="1"/>
  <c r="G6271"/>
  <c r="J6271" s="1"/>
  <c r="Q6270" l="1"/>
  <c r="N6270"/>
  <c r="H6271"/>
  <c r="L6271" s="1"/>
  <c r="I6271" l="1"/>
  <c r="G6272"/>
  <c r="J6272" s="1"/>
  <c r="Q6271" l="1"/>
  <c r="N6271"/>
  <c r="H6272"/>
  <c r="L6272" s="1"/>
  <c r="I6272" l="1"/>
  <c r="G6273"/>
  <c r="J6273" s="1"/>
  <c r="Q6272" l="1"/>
  <c r="N6272"/>
  <c r="H6273"/>
  <c r="L6273" s="1"/>
  <c r="G6274" l="1"/>
  <c r="J6274" s="1"/>
  <c r="I6273"/>
  <c r="Q6273" l="1"/>
  <c r="N6273"/>
  <c r="H6274"/>
  <c r="L6274" s="1"/>
  <c r="G6275" l="1"/>
  <c r="J6275" s="1"/>
  <c r="I6274"/>
  <c r="Q6274" l="1"/>
  <c r="R6274" s="1"/>
  <c r="S6274" s="1"/>
  <c r="N6274"/>
  <c r="O6274" s="1"/>
  <c r="P6274" s="1"/>
  <c r="H6275"/>
  <c r="L6275" s="1"/>
  <c r="I6275" l="1"/>
  <c r="G6276"/>
  <c r="J6276" s="1"/>
  <c r="Q6275" l="1"/>
  <c r="R6275" s="1"/>
  <c r="N6275"/>
  <c r="O6275" s="1"/>
  <c r="H6276"/>
  <c r="L6276" s="1"/>
  <c r="I6276" l="1"/>
  <c r="G6277"/>
  <c r="J6277" s="1"/>
  <c r="Q6276" l="1"/>
  <c r="N6276"/>
  <c r="H6277"/>
  <c r="L6277" s="1"/>
  <c r="I6277" l="1"/>
  <c r="G6278"/>
  <c r="J6278" s="1"/>
  <c r="Q6277" l="1"/>
  <c r="N6277"/>
  <c r="H6278"/>
  <c r="L6278" s="1"/>
  <c r="I6278" l="1"/>
  <c r="G6279"/>
  <c r="J6279" s="1"/>
  <c r="Q6278" l="1"/>
  <c r="R6278" s="1"/>
  <c r="N6278"/>
  <c r="O6278" s="1"/>
  <c r="H6279"/>
  <c r="L6279" s="1"/>
  <c r="I6279" l="1"/>
  <c r="G6280"/>
  <c r="J6280" s="1"/>
  <c r="Q6279" l="1"/>
  <c r="N6279"/>
  <c r="H6280"/>
  <c r="L6280" s="1"/>
  <c r="I6280" l="1"/>
  <c r="G6281"/>
  <c r="J6281" s="1"/>
  <c r="Q6280" l="1"/>
  <c r="N6280"/>
  <c r="H6281"/>
  <c r="L6281" s="1"/>
  <c r="I6281" l="1"/>
  <c r="G6282"/>
  <c r="J6282" s="1"/>
  <c r="Q6281" l="1"/>
  <c r="N6281"/>
  <c r="H6282"/>
  <c r="L6282" s="1"/>
  <c r="I6282" l="1"/>
  <c r="G6283"/>
  <c r="J6283" s="1"/>
  <c r="Q6282" l="1"/>
  <c r="N6282"/>
  <c r="H6283"/>
  <c r="L6283" s="1"/>
  <c r="I6283" l="1"/>
  <c r="G6284"/>
  <c r="J6284" s="1"/>
  <c r="Q6283" l="1"/>
  <c r="N6283"/>
  <c r="H6284"/>
  <c r="L6284" s="1"/>
  <c r="I6284" l="1"/>
  <c r="G6285"/>
  <c r="J6285" s="1"/>
  <c r="Q6284" l="1"/>
  <c r="N6284"/>
  <c r="H6285"/>
  <c r="L6285" s="1"/>
  <c r="I6285" l="1"/>
  <c r="G6286"/>
  <c r="J6286" s="1"/>
  <c r="Q6285" l="1"/>
  <c r="N6285"/>
  <c r="H6286"/>
  <c r="L6286" s="1"/>
  <c r="I6286" l="1"/>
  <c r="G6287"/>
  <c r="J6287" s="1"/>
  <c r="Q6286" l="1"/>
  <c r="N6286"/>
  <c r="H6287"/>
  <c r="L6287" s="1"/>
  <c r="I6287" l="1"/>
  <c r="G6288"/>
  <c r="J6288" s="1"/>
  <c r="Q6287" l="1"/>
  <c r="N6287"/>
  <c r="H6288"/>
  <c r="L6288" s="1"/>
  <c r="I6288" l="1"/>
  <c r="G6289"/>
  <c r="J6289" s="1"/>
  <c r="Q6288" l="1"/>
  <c r="N6288"/>
  <c r="H6289"/>
  <c r="L6289" s="1"/>
  <c r="I6289" l="1"/>
  <c r="G6290"/>
  <c r="J6290" s="1"/>
  <c r="Q6289" l="1"/>
  <c r="N6289"/>
  <c r="H6290"/>
  <c r="L6290" s="1"/>
  <c r="I6290" l="1"/>
  <c r="G6291"/>
  <c r="J6291" s="1"/>
  <c r="Q6290" l="1"/>
  <c r="N6290"/>
  <c r="H6291"/>
  <c r="L6291" s="1"/>
  <c r="I6291" l="1"/>
  <c r="G6292"/>
  <c r="J6292" s="1"/>
  <c r="Q6291" l="1"/>
  <c r="N6291"/>
  <c r="H6292"/>
  <c r="L6292" s="1"/>
  <c r="I6292" l="1"/>
  <c r="G6293"/>
  <c r="J6293" s="1"/>
  <c r="Q6292" l="1"/>
  <c r="N6292"/>
  <c r="H6293"/>
  <c r="L6293" s="1"/>
  <c r="I6293" l="1"/>
  <c r="G6294"/>
  <c r="J6294" s="1"/>
  <c r="Q6293" l="1"/>
  <c r="N6293"/>
  <c r="H6294"/>
  <c r="L6294" s="1"/>
  <c r="I6294" l="1"/>
  <c r="G6295"/>
  <c r="J6295" s="1"/>
  <c r="Q6294" l="1"/>
  <c r="N6294"/>
  <c r="H6295"/>
  <c r="L6295" s="1"/>
  <c r="I6295" l="1"/>
  <c r="G6296"/>
  <c r="J6296" s="1"/>
  <c r="Q6295" l="1"/>
  <c r="N6295"/>
  <c r="H6296"/>
  <c r="L6296" s="1"/>
  <c r="I6296" l="1"/>
  <c r="G6297"/>
  <c r="J6297" s="1"/>
  <c r="Q6296" l="1"/>
  <c r="N6296"/>
  <c r="H6297"/>
  <c r="L6297" s="1"/>
  <c r="I6297" l="1"/>
  <c r="G6298"/>
  <c r="J6298" s="1"/>
  <c r="Q6297" l="1"/>
  <c r="N6297"/>
  <c r="H6298"/>
  <c r="L6298" s="1"/>
  <c r="I6298" l="1"/>
  <c r="G6299"/>
  <c r="J6299" s="1"/>
  <c r="Q6298" l="1"/>
  <c r="N6298"/>
  <c r="H6299"/>
  <c r="L6299" s="1"/>
  <c r="I6299" l="1"/>
  <c r="G6300"/>
  <c r="J6300" s="1"/>
  <c r="Q6299" l="1"/>
  <c r="N6299"/>
  <c r="H6300"/>
  <c r="L6300" s="1"/>
  <c r="I6300" l="1"/>
  <c r="G6301"/>
  <c r="J6301" s="1"/>
  <c r="Q6300" l="1"/>
  <c r="N6300"/>
  <c r="H6301"/>
  <c r="L6301" s="1"/>
  <c r="I6301" l="1"/>
  <c r="G6302"/>
  <c r="J6302" s="1"/>
  <c r="Q6301" l="1"/>
  <c r="N6301"/>
  <c r="H6302"/>
  <c r="L6302" s="1"/>
  <c r="I6302" l="1"/>
  <c r="G6303"/>
  <c r="J6303" s="1"/>
  <c r="Q6302" l="1"/>
  <c r="N6302"/>
  <c r="H6303"/>
  <c r="L6303" s="1"/>
  <c r="I6303" l="1"/>
  <c r="G6304"/>
  <c r="J6304" s="1"/>
  <c r="Q6303" l="1"/>
  <c r="N6303"/>
  <c r="H6304"/>
  <c r="L6304" s="1"/>
  <c r="G6305" l="1"/>
  <c r="J6305" s="1"/>
  <c r="I6304"/>
  <c r="Q6304" l="1"/>
  <c r="R6304" s="1"/>
  <c r="S6304" s="1"/>
  <c r="N6304"/>
  <c r="O6304" s="1"/>
  <c r="P6304" s="1"/>
  <c r="H6305"/>
  <c r="L6305" s="1"/>
  <c r="G6306" l="1"/>
  <c r="J6306" s="1"/>
  <c r="I6305"/>
  <c r="Q6305" l="1"/>
  <c r="R6305" s="1"/>
  <c r="N6305"/>
  <c r="O6305" s="1"/>
  <c r="H6306"/>
  <c r="L6306" s="1"/>
  <c r="I6306" l="1"/>
  <c r="G6307"/>
  <c r="J6307" s="1"/>
  <c r="Q6306" l="1"/>
  <c r="N6306"/>
  <c r="H6307"/>
  <c r="L6307" s="1"/>
  <c r="I6307" l="1"/>
  <c r="G6308"/>
  <c r="J6308" s="1"/>
  <c r="Q6307" l="1"/>
  <c r="N6307"/>
  <c r="H6308"/>
  <c r="L6308" s="1"/>
  <c r="I6308" l="1"/>
  <c r="G6309"/>
  <c r="J6309" s="1"/>
  <c r="Q6308" l="1"/>
  <c r="R6308" s="1"/>
  <c r="N6308"/>
  <c r="O6308" s="1"/>
  <c r="H6309"/>
  <c r="L6309" s="1"/>
  <c r="I6309" l="1"/>
  <c r="G6310"/>
  <c r="J6310" s="1"/>
  <c r="Q6309" l="1"/>
  <c r="N6309"/>
  <c r="H6310"/>
  <c r="L6310" s="1"/>
  <c r="I6310" l="1"/>
  <c r="G6311"/>
  <c r="J6311" s="1"/>
  <c r="Q6310" l="1"/>
  <c r="N6310"/>
  <c r="H6311"/>
  <c r="L6311" s="1"/>
  <c r="I6311" l="1"/>
  <c r="G6312"/>
  <c r="J6312" s="1"/>
  <c r="Q6311" l="1"/>
  <c r="N6311"/>
  <c r="H6312"/>
  <c r="L6312" s="1"/>
  <c r="I6312" l="1"/>
  <c r="G6313"/>
  <c r="J6313" s="1"/>
  <c r="Q6312" l="1"/>
  <c r="N6312"/>
  <c r="H6313"/>
  <c r="L6313" s="1"/>
  <c r="I6313" l="1"/>
  <c r="G6314"/>
  <c r="J6314" s="1"/>
  <c r="Q6313" l="1"/>
  <c r="N6313"/>
  <c r="H6314"/>
  <c r="L6314" s="1"/>
  <c r="I6314" l="1"/>
  <c r="G6315"/>
  <c r="J6315" s="1"/>
  <c r="Q6314" l="1"/>
  <c r="N6314"/>
  <c r="H6315"/>
  <c r="L6315" s="1"/>
  <c r="I6315" l="1"/>
  <c r="G6316"/>
  <c r="J6316" s="1"/>
  <c r="Q6315" l="1"/>
  <c r="N6315"/>
  <c r="H6316"/>
  <c r="L6316" s="1"/>
  <c r="I6316" l="1"/>
  <c r="G6317"/>
  <c r="J6317" s="1"/>
  <c r="Q6316" l="1"/>
  <c r="N6316"/>
  <c r="H6317"/>
  <c r="L6317" s="1"/>
  <c r="I6317" l="1"/>
  <c r="G6318"/>
  <c r="J6318" s="1"/>
  <c r="Q6317" l="1"/>
  <c r="N6317"/>
  <c r="H6318"/>
  <c r="L6318" s="1"/>
  <c r="I6318" l="1"/>
  <c r="G6319"/>
  <c r="J6319" s="1"/>
  <c r="Q6318" l="1"/>
  <c r="N6318"/>
  <c r="H6319"/>
  <c r="L6319" s="1"/>
  <c r="I6319" l="1"/>
  <c r="G6320"/>
  <c r="J6320" s="1"/>
  <c r="Q6319" l="1"/>
  <c r="N6319"/>
  <c r="H6320"/>
  <c r="L6320" s="1"/>
  <c r="I6320" l="1"/>
  <c r="G6321"/>
  <c r="J6321" s="1"/>
  <c r="Q6320" l="1"/>
  <c r="N6320"/>
  <c r="H6321"/>
  <c r="L6321" s="1"/>
  <c r="I6321" l="1"/>
  <c r="G6322"/>
  <c r="J6322" s="1"/>
  <c r="Q6321" l="1"/>
  <c r="N6321"/>
  <c r="H6322"/>
  <c r="L6322" s="1"/>
  <c r="I6322" l="1"/>
  <c r="G6323"/>
  <c r="J6323" s="1"/>
  <c r="Q6322" l="1"/>
  <c r="N6322"/>
  <c r="H6323"/>
  <c r="L6323" s="1"/>
  <c r="I6323" l="1"/>
  <c r="G6324"/>
  <c r="J6324" s="1"/>
  <c r="Q6323" l="1"/>
  <c r="N6323"/>
  <c r="H6324"/>
  <c r="L6324" s="1"/>
  <c r="I6324" l="1"/>
  <c r="G6325"/>
  <c r="J6325" s="1"/>
  <c r="Q6324" l="1"/>
  <c r="N6324"/>
  <c r="H6325"/>
  <c r="L6325" s="1"/>
  <c r="I6325" l="1"/>
  <c r="G6326"/>
  <c r="J6326" s="1"/>
  <c r="Q6325" l="1"/>
  <c r="N6325"/>
  <c r="H6326"/>
  <c r="L6326" s="1"/>
  <c r="I6326" l="1"/>
  <c r="G6327"/>
  <c r="J6327" s="1"/>
  <c r="Q6326" l="1"/>
  <c r="N6326"/>
  <c r="H6327"/>
  <c r="L6327" s="1"/>
  <c r="I6327" l="1"/>
  <c r="G6328"/>
  <c r="J6328" s="1"/>
  <c r="Q6327" l="1"/>
  <c r="N6327"/>
  <c r="H6328"/>
  <c r="L6328" s="1"/>
  <c r="I6328" l="1"/>
  <c r="G6329"/>
  <c r="J6329" s="1"/>
  <c r="Q6328" l="1"/>
  <c r="N6328"/>
  <c r="H6329"/>
  <c r="L6329" s="1"/>
  <c r="I6329" l="1"/>
  <c r="G6330"/>
  <c r="J6330" s="1"/>
  <c r="Q6329" l="1"/>
  <c r="N6329"/>
  <c r="H6330"/>
  <c r="L6330" s="1"/>
  <c r="I6330" l="1"/>
  <c r="G6331"/>
  <c r="J6331" s="1"/>
  <c r="Q6330" l="1"/>
  <c r="N6330"/>
  <c r="H6331"/>
  <c r="L6331" s="1"/>
  <c r="I6331" l="1"/>
  <c r="G6332"/>
  <c r="J6332" s="1"/>
  <c r="Q6331" l="1"/>
  <c r="N6331"/>
  <c r="H6332"/>
  <c r="L6332" s="1"/>
  <c r="I6332" l="1"/>
  <c r="G6333"/>
  <c r="J6333" s="1"/>
  <c r="Q6332" l="1"/>
  <c r="N6332"/>
  <c r="H6333"/>
  <c r="L6333" s="1"/>
  <c r="I6333" l="1"/>
  <c r="G6334"/>
  <c r="J6334" s="1"/>
  <c r="Q6333" l="1"/>
  <c r="N6333"/>
  <c r="H6334"/>
  <c r="L6334" s="1"/>
  <c r="G6335" l="1"/>
  <c r="J6335" s="1"/>
  <c r="I6334"/>
  <c r="Q6334" l="1"/>
  <c r="N6334"/>
  <c r="H6335"/>
  <c r="L6335" s="1"/>
  <c r="G6336" l="1"/>
  <c r="J6336" s="1"/>
  <c r="I6335"/>
  <c r="Q6335" l="1"/>
  <c r="R6335" s="1"/>
  <c r="N6335"/>
  <c r="O6335" s="1"/>
  <c r="H6336"/>
  <c r="L6336" s="1"/>
  <c r="I6336" l="1"/>
  <c r="G6337"/>
  <c r="J6337" s="1"/>
  <c r="Q6336" l="1"/>
  <c r="R6336" s="1"/>
  <c r="S6336" s="1"/>
  <c r="N6336"/>
  <c r="O6336" s="1"/>
  <c r="P6336" s="1"/>
  <c r="H6337"/>
  <c r="L6337" s="1"/>
  <c r="I6337" l="1"/>
  <c r="G6338"/>
  <c r="J6338" s="1"/>
  <c r="Q6337" l="1"/>
  <c r="N6337"/>
  <c r="H6338"/>
  <c r="L6338" s="1"/>
  <c r="I6338" l="1"/>
  <c r="G6339"/>
  <c r="J6339" s="1"/>
  <c r="Q6338" l="1"/>
  <c r="N6338"/>
  <c r="H6339"/>
  <c r="L6339" s="1"/>
  <c r="I6339" l="1"/>
  <c r="G6340"/>
  <c r="J6340" s="1"/>
  <c r="Q6339" l="1"/>
  <c r="R6339" s="1"/>
  <c r="S6339" s="1"/>
  <c r="N6339"/>
  <c r="O6339" s="1"/>
  <c r="P6339" s="1"/>
  <c r="H6340"/>
  <c r="L6340" s="1"/>
  <c r="I6340" l="1"/>
  <c r="G6341"/>
  <c r="J6341" s="1"/>
  <c r="Q6340" l="1"/>
  <c r="N6340"/>
  <c r="H6341"/>
  <c r="L6341" s="1"/>
  <c r="I6341" l="1"/>
  <c r="G6342"/>
  <c r="J6342" s="1"/>
  <c r="Q6341" l="1"/>
  <c r="N6341"/>
  <c r="H6342"/>
  <c r="L6342" s="1"/>
  <c r="I6342" l="1"/>
  <c r="G6343"/>
  <c r="J6343" s="1"/>
  <c r="Q6342" l="1"/>
  <c r="N6342"/>
  <c r="H6343"/>
  <c r="L6343" s="1"/>
  <c r="I6343" l="1"/>
  <c r="G6344"/>
  <c r="J6344" s="1"/>
  <c r="Q6343" l="1"/>
  <c r="N6343"/>
  <c r="H6344"/>
  <c r="L6344" s="1"/>
  <c r="I6344" l="1"/>
  <c r="G6345"/>
  <c r="J6345" s="1"/>
  <c r="Q6344" l="1"/>
  <c r="N6344"/>
  <c r="H6345"/>
  <c r="L6345" s="1"/>
  <c r="I6345" l="1"/>
  <c r="G6346"/>
  <c r="J6346" s="1"/>
  <c r="Q6345" l="1"/>
  <c r="N6345"/>
  <c r="H6346"/>
  <c r="L6346" s="1"/>
  <c r="I6346" l="1"/>
  <c r="G6347"/>
  <c r="J6347" s="1"/>
  <c r="Q6346" l="1"/>
  <c r="N6346"/>
  <c r="H6347"/>
  <c r="L6347" s="1"/>
  <c r="I6347" l="1"/>
  <c r="G6348"/>
  <c r="J6348" s="1"/>
  <c r="Q6347" l="1"/>
  <c r="N6347"/>
  <c r="H6348"/>
  <c r="L6348" s="1"/>
  <c r="I6348" l="1"/>
  <c r="G6349"/>
  <c r="J6349" s="1"/>
  <c r="Q6348" l="1"/>
  <c r="N6348"/>
  <c r="H6349"/>
  <c r="L6349" s="1"/>
  <c r="I6349" l="1"/>
  <c r="G6350"/>
  <c r="J6350" s="1"/>
  <c r="Q6349" l="1"/>
  <c r="N6349"/>
  <c r="H6350"/>
  <c r="L6350" s="1"/>
  <c r="I6350" l="1"/>
  <c r="G6351"/>
  <c r="J6351" s="1"/>
  <c r="Q6350" l="1"/>
  <c r="N6350"/>
  <c r="H6351"/>
  <c r="L6351" s="1"/>
  <c r="I6351" l="1"/>
  <c r="G6352"/>
  <c r="J6352" s="1"/>
  <c r="Q6351" l="1"/>
  <c r="N6351"/>
  <c r="H6352"/>
  <c r="L6352" s="1"/>
  <c r="I6352" l="1"/>
  <c r="G6353"/>
  <c r="J6353" s="1"/>
  <c r="Q6352" l="1"/>
  <c r="N6352"/>
  <c r="H6353"/>
  <c r="L6353" s="1"/>
  <c r="I6353" l="1"/>
  <c r="G6354"/>
  <c r="J6354" s="1"/>
  <c r="Q6353" l="1"/>
  <c r="N6353"/>
  <c r="H6354"/>
  <c r="L6354" s="1"/>
  <c r="I6354" l="1"/>
  <c r="G6355"/>
  <c r="J6355" s="1"/>
  <c r="Q6354" l="1"/>
  <c r="N6354"/>
  <c r="H6355"/>
  <c r="L6355" s="1"/>
  <c r="I6355" l="1"/>
  <c r="G6356"/>
  <c r="J6356" s="1"/>
  <c r="Q6355" l="1"/>
  <c r="N6355"/>
  <c r="H6356"/>
  <c r="L6356" s="1"/>
  <c r="I6356" l="1"/>
  <c r="G6357"/>
  <c r="J6357" s="1"/>
  <c r="Q6356" l="1"/>
  <c r="N6356"/>
  <c r="H6357"/>
  <c r="L6357" s="1"/>
  <c r="I6357" l="1"/>
  <c r="G6358"/>
  <c r="J6358" s="1"/>
  <c r="Q6357" l="1"/>
  <c r="N6357"/>
  <c r="H6358"/>
  <c r="L6358" s="1"/>
  <c r="I6358" l="1"/>
  <c r="G6359"/>
  <c r="J6359" s="1"/>
  <c r="Q6358" l="1"/>
  <c r="N6358"/>
  <c r="H6359"/>
  <c r="L6359" s="1"/>
  <c r="I6359" l="1"/>
  <c r="G6360"/>
  <c r="J6360" s="1"/>
  <c r="Q6359" l="1"/>
  <c r="N6359"/>
  <c r="H6360"/>
  <c r="L6360" s="1"/>
  <c r="I6360" l="1"/>
  <c r="G6361"/>
  <c r="J6361" s="1"/>
  <c r="Q6360" l="1"/>
  <c r="N6360"/>
  <c r="H6361"/>
  <c r="L6361" s="1"/>
  <c r="I6361" l="1"/>
  <c r="G6362"/>
  <c r="J6362" s="1"/>
  <c r="Q6361" l="1"/>
  <c r="N6361"/>
  <c r="H6362"/>
  <c r="L6362" s="1"/>
  <c r="I6362" l="1"/>
  <c r="G6363"/>
  <c r="J6363" s="1"/>
  <c r="Q6362" l="1"/>
  <c r="N6362"/>
  <c r="H6363"/>
  <c r="L6363" s="1"/>
  <c r="I6363" l="1"/>
  <c r="G6364"/>
  <c r="J6364" s="1"/>
  <c r="Q6363" l="1"/>
  <c r="N6363"/>
  <c r="H6364"/>
  <c r="L6364" s="1"/>
  <c r="I6364" l="1"/>
  <c r="G6365"/>
  <c r="J6365" s="1"/>
  <c r="Q6364" l="1"/>
  <c r="N6364"/>
  <c r="H6365"/>
  <c r="L6365" s="1"/>
  <c r="G6366" l="1"/>
  <c r="J6366" s="1"/>
  <c r="I6365"/>
  <c r="Q6365" l="1"/>
  <c r="N6365"/>
  <c r="H6366"/>
  <c r="L6366" s="1"/>
  <c r="G6367" l="1"/>
  <c r="J6367" s="1"/>
  <c r="I6366"/>
  <c r="Q6366" l="1"/>
  <c r="R6366" s="1"/>
  <c r="S6366" s="1"/>
  <c r="N6366"/>
  <c r="O6366" s="1"/>
  <c r="P6366" s="1"/>
  <c r="H6367"/>
  <c r="L6367" s="1"/>
  <c r="I6367" l="1"/>
  <c r="G6368"/>
  <c r="J6368" s="1"/>
  <c r="Q6367" l="1"/>
  <c r="R6367" s="1"/>
  <c r="N6367"/>
  <c r="O6367" s="1"/>
  <c r="H6368"/>
  <c r="L6368" s="1"/>
  <c r="I6368" l="1"/>
  <c r="G6369"/>
  <c r="J6369" s="1"/>
  <c r="Q6368" l="1"/>
  <c r="N6368"/>
  <c r="H6369"/>
  <c r="L6369" s="1"/>
  <c r="I6369" l="1"/>
  <c r="G6370"/>
  <c r="J6370" s="1"/>
  <c r="Q6369" l="1"/>
  <c r="N6369"/>
  <c r="H6370"/>
  <c r="L6370" s="1"/>
  <c r="I6370" l="1"/>
  <c r="G6371"/>
  <c r="J6371" s="1"/>
  <c r="Q6370" l="1"/>
  <c r="R6370" s="1"/>
  <c r="N6370"/>
  <c r="O6370" s="1"/>
  <c r="H6371"/>
  <c r="L6371" s="1"/>
  <c r="I6371" l="1"/>
  <c r="G6372"/>
  <c r="J6372" s="1"/>
  <c r="Q6371" l="1"/>
  <c r="N6371"/>
  <c r="H6372"/>
  <c r="L6372" s="1"/>
  <c r="I6372" l="1"/>
  <c r="G6373"/>
  <c r="J6373" s="1"/>
  <c r="Q6372" l="1"/>
  <c r="N6372"/>
  <c r="H6373"/>
  <c r="L6373" s="1"/>
  <c r="I6373" l="1"/>
  <c r="G6374"/>
  <c r="J6374" s="1"/>
  <c r="Q6373" l="1"/>
  <c r="N6373"/>
  <c r="H6374"/>
  <c r="L6374" s="1"/>
  <c r="I6374" l="1"/>
  <c r="G6375"/>
  <c r="J6375" s="1"/>
  <c r="Q6374" l="1"/>
  <c r="N6374"/>
  <c r="H6375"/>
  <c r="L6375" s="1"/>
  <c r="I6375" l="1"/>
  <c r="G6376"/>
  <c r="J6376" s="1"/>
  <c r="Q6375" l="1"/>
  <c r="N6375"/>
  <c r="H6376"/>
  <c r="L6376" s="1"/>
  <c r="I6376" l="1"/>
  <c r="G6377"/>
  <c r="J6377" s="1"/>
  <c r="Q6376" l="1"/>
  <c r="N6376"/>
  <c r="H6377"/>
  <c r="L6377" s="1"/>
  <c r="I6377" l="1"/>
  <c r="G6378"/>
  <c r="J6378" s="1"/>
  <c r="Q6377" l="1"/>
  <c r="N6377"/>
  <c r="H6378"/>
  <c r="L6378" s="1"/>
  <c r="I6378" l="1"/>
  <c r="G6379"/>
  <c r="J6379" s="1"/>
  <c r="Q6378" l="1"/>
  <c r="N6378"/>
  <c r="H6379"/>
  <c r="L6379" s="1"/>
  <c r="I6379" l="1"/>
  <c r="G6380"/>
  <c r="J6380" s="1"/>
  <c r="Q6379" l="1"/>
  <c r="N6379"/>
  <c r="H6380"/>
  <c r="L6380" s="1"/>
  <c r="I6380" l="1"/>
  <c r="G6381"/>
  <c r="J6381" s="1"/>
  <c r="Q6380" l="1"/>
  <c r="N6380"/>
  <c r="H6381"/>
  <c r="L6381" s="1"/>
  <c r="I6381" l="1"/>
  <c r="G6382"/>
  <c r="J6382" s="1"/>
  <c r="Q6381" l="1"/>
  <c r="N6381"/>
  <c r="H6382"/>
  <c r="L6382" s="1"/>
  <c r="I6382" l="1"/>
  <c r="G6383"/>
  <c r="J6383" s="1"/>
  <c r="Q6382" l="1"/>
  <c r="N6382"/>
  <c r="H6383"/>
  <c r="L6383" s="1"/>
  <c r="I6383" l="1"/>
  <c r="G6384"/>
  <c r="J6384" s="1"/>
  <c r="Q6383" l="1"/>
  <c r="N6383"/>
  <c r="H6384"/>
  <c r="L6384" s="1"/>
  <c r="I6384" l="1"/>
  <c r="G6385"/>
  <c r="J6385" s="1"/>
  <c r="Q6384" l="1"/>
  <c r="N6384"/>
  <c r="H6385"/>
  <c r="L6385" s="1"/>
  <c r="I6385" l="1"/>
  <c r="G6386"/>
  <c r="J6386" s="1"/>
  <c r="Q6385" l="1"/>
  <c r="N6385"/>
  <c r="H6386"/>
  <c r="L6386" s="1"/>
  <c r="I6386" l="1"/>
  <c r="G6387"/>
  <c r="J6387" s="1"/>
  <c r="Q6386" l="1"/>
  <c r="N6386"/>
  <c r="H6387"/>
  <c r="L6387" s="1"/>
  <c r="I6387" l="1"/>
  <c r="G6388"/>
  <c r="J6388" s="1"/>
  <c r="Q6387" l="1"/>
  <c r="N6387"/>
  <c r="H6388"/>
  <c r="L6388" s="1"/>
  <c r="I6388" l="1"/>
  <c r="G6389"/>
  <c r="J6389" s="1"/>
  <c r="Q6388" l="1"/>
  <c r="N6388"/>
  <c r="H6389"/>
  <c r="L6389" s="1"/>
  <c r="I6389" l="1"/>
  <c r="G6390"/>
  <c r="J6390" s="1"/>
  <c r="Q6389" l="1"/>
  <c r="N6389"/>
  <c r="H6390"/>
  <c r="L6390" s="1"/>
  <c r="I6390" l="1"/>
  <c r="G6391"/>
  <c r="J6391" s="1"/>
  <c r="Q6390" l="1"/>
  <c r="N6390"/>
  <c r="H6391"/>
  <c r="L6391" s="1"/>
  <c r="I6391" l="1"/>
  <c r="G6392"/>
  <c r="J6392" s="1"/>
  <c r="Q6391" l="1"/>
  <c r="N6391"/>
  <c r="H6392"/>
  <c r="L6392" s="1"/>
  <c r="I6392" l="1"/>
  <c r="G6393"/>
  <c r="J6393" s="1"/>
  <c r="Q6392" l="1"/>
  <c r="N6392"/>
  <c r="H6393"/>
  <c r="L6393" s="1"/>
  <c r="I6393" l="1"/>
  <c r="G6394"/>
  <c r="J6394" s="1"/>
  <c r="Q6393" l="1"/>
  <c r="N6393"/>
  <c r="H6394"/>
  <c r="L6394" s="1"/>
  <c r="I6394" l="1"/>
  <c r="G6395"/>
  <c r="J6395" s="1"/>
  <c r="Q6394" l="1"/>
  <c r="N6394"/>
  <c r="H6395"/>
  <c r="L6395" s="1"/>
  <c r="G6396" l="1"/>
  <c r="J6396" s="1"/>
  <c r="I6395"/>
  <c r="Q6395" l="1"/>
  <c r="N6395"/>
  <c r="H6396"/>
  <c r="L6396" s="1"/>
  <c r="G6397" l="1"/>
  <c r="J6397" s="1"/>
  <c r="I6396"/>
  <c r="Q6396" l="1"/>
  <c r="R6396" s="1"/>
  <c r="S6396" s="1"/>
  <c r="N6396"/>
  <c r="O6396" s="1"/>
  <c r="P6396" s="1"/>
  <c r="H6397"/>
  <c r="L6397" s="1"/>
  <c r="I6397" l="1"/>
  <c r="G6398"/>
  <c r="J6398" s="1"/>
  <c r="Q6397" l="1"/>
  <c r="R6397" s="1"/>
  <c r="N6397"/>
  <c r="O6397" s="1"/>
  <c r="H6398"/>
  <c r="L6398" s="1"/>
  <c r="I6398" l="1"/>
  <c r="G6399"/>
  <c r="J6399" s="1"/>
  <c r="Q6398" l="1"/>
  <c r="N6398"/>
  <c r="H6399"/>
  <c r="L6399" s="1"/>
  <c r="I6399" l="1"/>
  <c r="G6400"/>
  <c r="J6400" s="1"/>
  <c r="Q6399" l="1"/>
  <c r="N6399"/>
  <c r="H6400"/>
  <c r="L6400" s="1"/>
  <c r="I6400" l="1"/>
  <c r="G6401"/>
  <c r="J6401" s="1"/>
  <c r="Q6400" l="1"/>
  <c r="R6400" s="1"/>
  <c r="N6400"/>
  <c r="O6400" s="1"/>
  <c r="H6401"/>
  <c r="L6401" s="1"/>
  <c r="I6401" l="1"/>
  <c r="G6402"/>
  <c r="J6402" s="1"/>
  <c r="Q6401" l="1"/>
  <c r="N6401"/>
  <c r="H6402"/>
  <c r="L6402" s="1"/>
  <c r="I6402" l="1"/>
  <c r="G6403"/>
  <c r="J6403" s="1"/>
  <c r="Q6402" l="1"/>
  <c r="N6402"/>
  <c r="H6403"/>
  <c r="L6403" s="1"/>
  <c r="I6403" l="1"/>
  <c r="G6404"/>
  <c r="J6404" s="1"/>
  <c r="Q6403" l="1"/>
  <c r="N6403"/>
  <c r="H6404"/>
  <c r="L6404" s="1"/>
  <c r="I6404" l="1"/>
  <c r="G6405"/>
  <c r="J6405" s="1"/>
  <c r="Q6404" l="1"/>
  <c r="N6404"/>
  <c r="H6405"/>
  <c r="L6405" s="1"/>
  <c r="I6405" l="1"/>
  <c r="G6406"/>
  <c r="J6406" s="1"/>
  <c r="Q6405" l="1"/>
  <c r="N6405"/>
  <c r="H6406"/>
  <c r="L6406" s="1"/>
  <c r="I6406" l="1"/>
  <c r="G6407"/>
  <c r="J6407" s="1"/>
  <c r="Q6406" l="1"/>
  <c r="N6406"/>
  <c r="H6407"/>
  <c r="L6407" s="1"/>
  <c r="I6407" l="1"/>
  <c r="G6408"/>
  <c r="J6408" s="1"/>
  <c r="Q6407" l="1"/>
  <c r="N6407"/>
  <c r="H6408"/>
  <c r="L6408" s="1"/>
  <c r="I6408" l="1"/>
  <c r="G6409"/>
  <c r="J6409" s="1"/>
  <c r="Q6408" l="1"/>
  <c r="N6408"/>
  <c r="H6409"/>
  <c r="L6409" s="1"/>
  <c r="I6409" l="1"/>
  <c r="G6410"/>
  <c r="J6410" s="1"/>
  <c r="Q6409" l="1"/>
  <c r="N6409"/>
  <c r="H6410"/>
  <c r="L6410" s="1"/>
  <c r="I6410" l="1"/>
  <c r="G6411"/>
  <c r="J6411" s="1"/>
  <c r="Q6410" l="1"/>
  <c r="N6410"/>
  <c r="H6411"/>
  <c r="L6411" s="1"/>
  <c r="I6411" l="1"/>
  <c r="G6412"/>
  <c r="J6412" s="1"/>
  <c r="Q6411" l="1"/>
  <c r="N6411"/>
  <c r="H6412"/>
  <c r="L6412" s="1"/>
  <c r="I6412" l="1"/>
  <c r="G6413"/>
  <c r="J6413" s="1"/>
  <c r="Q6412" l="1"/>
  <c r="N6412"/>
  <c r="H6413"/>
  <c r="L6413" s="1"/>
  <c r="I6413" l="1"/>
  <c r="G6414"/>
  <c r="J6414" s="1"/>
  <c r="Q6413" l="1"/>
  <c r="N6413"/>
  <c r="H6414"/>
  <c r="L6414" s="1"/>
  <c r="I6414" l="1"/>
  <c r="G6415"/>
  <c r="J6415" s="1"/>
  <c r="Q6414" l="1"/>
  <c r="N6414"/>
  <c r="H6415"/>
  <c r="L6415" s="1"/>
  <c r="I6415" l="1"/>
  <c r="G6416"/>
  <c r="J6416" s="1"/>
  <c r="Q6415" l="1"/>
  <c r="N6415"/>
  <c r="H6416"/>
  <c r="L6416" s="1"/>
  <c r="I6416" l="1"/>
  <c r="G6417"/>
  <c r="J6417" s="1"/>
  <c r="Q6416" l="1"/>
  <c r="N6416"/>
  <c r="H6417"/>
  <c r="L6417" s="1"/>
  <c r="I6417" l="1"/>
  <c r="G6418"/>
  <c r="J6418" s="1"/>
  <c r="Q6417" l="1"/>
  <c r="N6417"/>
  <c r="H6418"/>
  <c r="L6418" s="1"/>
  <c r="I6418" l="1"/>
  <c r="G6419"/>
  <c r="J6419" s="1"/>
  <c r="Q6418" l="1"/>
  <c r="N6418"/>
  <c r="H6419"/>
  <c r="L6419" s="1"/>
  <c r="I6419" l="1"/>
  <c r="G6420"/>
  <c r="J6420" s="1"/>
  <c r="Q6419" l="1"/>
  <c r="N6419"/>
  <c r="H6420"/>
  <c r="L6420" s="1"/>
  <c r="I6420" l="1"/>
  <c r="G6421"/>
  <c r="J6421" s="1"/>
  <c r="Q6420" l="1"/>
  <c r="N6420"/>
  <c r="H6421"/>
  <c r="L6421" s="1"/>
  <c r="I6421" l="1"/>
  <c r="G6422"/>
  <c r="J6422" s="1"/>
  <c r="Q6421" l="1"/>
  <c r="N6421"/>
  <c r="H6422"/>
  <c r="L6422" s="1"/>
  <c r="I6422" l="1"/>
  <c r="G6423"/>
  <c r="J6423" s="1"/>
  <c r="Q6422" l="1"/>
  <c r="N6422"/>
  <c r="H6423"/>
  <c r="L6423" s="1"/>
  <c r="I6423" l="1"/>
  <c r="G6424"/>
  <c r="J6424" s="1"/>
  <c r="Q6423" l="1"/>
  <c r="N6423"/>
  <c r="H6424"/>
  <c r="L6424" s="1"/>
  <c r="I6424" l="1"/>
  <c r="G6425"/>
  <c r="J6425" s="1"/>
  <c r="Q6424" l="1"/>
  <c r="N6424"/>
  <c r="H6425"/>
  <c r="L6425" s="1"/>
  <c r="I6425" l="1"/>
  <c r="G6426"/>
  <c r="J6426" s="1"/>
  <c r="Q6425" l="1"/>
  <c r="N6425"/>
  <c r="H6426"/>
  <c r="L6426" s="1"/>
  <c r="G6427" l="1"/>
  <c r="J6427" s="1"/>
  <c r="I6426"/>
  <c r="Q6426" l="1"/>
  <c r="N6426"/>
  <c r="H6427"/>
  <c r="L6427" s="1"/>
  <c r="G6428" l="1"/>
  <c r="J6428" s="1"/>
  <c r="I6427"/>
  <c r="Q6427" l="1"/>
  <c r="R6427" s="1"/>
  <c r="N6427"/>
  <c r="O6427" s="1"/>
  <c r="H6428"/>
  <c r="L6428" s="1"/>
  <c r="I6428" l="1"/>
  <c r="G6429"/>
  <c r="J6429" s="1"/>
  <c r="Q6428" l="1"/>
  <c r="R6428" s="1"/>
  <c r="S6428" s="1"/>
  <c r="N6428"/>
  <c r="O6428" s="1"/>
  <c r="P6428" s="1"/>
  <c r="H6429"/>
  <c r="L6429" s="1"/>
  <c r="I6429" l="1"/>
  <c r="G6430"/>
  <c r="J6430" s="1"/>
  <c r="Q6429" l="1"/>
  <c r="N6429"/>
  <c r="H6430"/>
  <c r="L6430" s="1"/>
  <c r="I6430" l="1"/>
  <c r="G6431"/>
  <c r="J6431" s="1"/>
  <c r="Q6430" l="1"/>
  <c r="N6430"/>
  <c r="H6431"/>
  <c r="L6431" s="1"/>
  <c r="I6431" l="1"/>
  <c r="G6432"/>
  <c r="J6432" s="1"/>
  <c r="Q6431" l="1"/>
  <c r="R6431" s="1"/>
  <c r="S6431" s="1"/>
  <c r="N6431"/>
  <c r="O6431" s="1"/>
  <c r="P6431" s="1"/>
  <c r="H6432"/>
  <c r="L6432" s="1"/>
  <c r="I6432" l="1"/>
  <c r="G6433"/>
  <c r="J6433" s="1"/>
  <c r="Q6432" l="1"/>
  <c r="N6432"/>
  <c r="H6433"/>
  <c r="L6433" s="1"/>
  <c r="I6433" l="1"/>
  <c r="G6434"/>
  <c r="J6434" s="1"/>
  <c r="Q6433" l="1"/>
  <c r="N6433"/>
  <c r="H6434"/>
  <c r="L6434" s="1"/>
  <c r="I6434" l="1"/>
  <c r="G6435"/>
  <c r="J6435" s="1"/>
  <c r="Q6434" l="1"/>
  <c r="N6434"/>
  <c r="H6435"/>
  <c r="L6435" s="1"/>
  <c r="I6435" l="1"/>
  <c r="G6436"/>
  <c r="J6436" s="1"/>
  <c r="Q6435" l="1"/>
  <c r="N6435"/>
  <c r="H6436"/>
  <c r="L6436" s="1"/>
  <c r="I6436" l="1"/>
  <c r="G6437"/>
  <c r="J6437" s="1"/>
  <c r="Q6436" l="1"/>
  <c r="N6436"/>
  <c r="H6437"/>
  <c r="L6437" s="1"/>
  <c r="I6437" l="1"/>
  <c r="G6438"/>
  <c r="J6438" s="1"/>
  <c r="Q6437" l="1"/>
  <c r="N6437"/>
  <c r="H6438"/>
  <c r="L6438" s="1"/>
  <c r="I6438" l="1"/>
  <c r="G6439"/>
  <c r="J6439" s="1"/>
  <c r="Q6438" l="1"/>
  <c r="N6438"/>
  <c r="H6439"/>
  <c r="L6439" s="1"/>
  <c r="I6439" l="1"/>
  <c r="G6440"/>
  <c r="J6440" s="1"/>
  <c r="Q6439" l="1"/>
  <c r="N6439"/>
  <c r="H6440"/>
  <c r="L6440" s="1"/>
  <c r="I6440" l="1"/>
  <c r="G6441"/>
  <c r="J6441" s="1"/>
  <c r="Q6440" l="1"/>
  <c r="N6440"/>
  <c r="H6441"/>
  <c r="L6441" s="1"/>
  <c r="I6441" l="1"/>
  <c r="G6442"/>
  <c r="J6442" s="1"/>
  <c r="Q6441" l="1"/>
  <c r="N6441"/>
  <c r="H6442"/>
  <c r="L6442" s="1"/>
  <c r="I6442" l="1"/>
  <c r="G6443"/>
  <c r="J6443" s="1"/>
  <c r="Q6442" l="1"/>
  <c r="N6442"/>
  <c r="H6443"/>
  <c r="L6443" s="1"/>
  <c r="I6443" l="1"/>
  <c r="G6444"/>
  <c r="J6444" s="1"/>
  <c r="Q6443" l="1"/>
  <c r="N6443"/>
  <c r="H6444"/>
  <c r="L6444" s="1"/>
  <c r="I6444" l="1"/>
  <c r="G6445"/>
  <c r="J6445" s="1"/>
  <c r="Q6444" l="1"/>
  <c r="N6444"/>
  <c r="H6445"/>
  <c r="L6445" s="1"/>
  <c r="I6445" l="1"/>
  <c r="G6446"/>
  <c r="J6446" s="1"/>
  <c r="Q6445" l="1"/>
  <c r="N6445"/>
  <c r="H6446"/>
  <c r="L6446" s="1"/>
  <c r="I6446" l="1"/>
  <c r="G6447"/>
  <c r="J6447" s="1"/>
  <c r="Q6446" l="1"/>
  <c r="N6446"/>
  <c r="H6447"/>
  <c r="L6447" s="1"/>
  <c r="I6447" l="1"/>
  <c r="G6448"/>
  <c r="J6448" s="1"/>
  <c r="Q6447" l="1"/>
  <c r="N6447"/>
  <c r="H6448"/>
  <c r="L6448" s="1"/>
  <c r="I6448" l="1"/>
  <c r="G6449"/>
  <c r="J6449" s="1"/>
  <c r="Q6448" l="1"/>
  <c r="N6448"/>
  <c r="H6449"/>
  <c r="L6449" s="1"/>
  <c r="I6449" l="1"/>
  <c r="G6450"/>
  <c r="J6450" s="1"/>
  <c r="Q6449" l="1"/>
  <c r="N6449"/>
  <c r="H6450"/>
  <c r="L6450" s="1"/>
  <c r="I6450" l="1"/>
  <c r="G6451"/>
  <c r="J6451" s="1"/>
  <c r="Q6450" l="1"/>
  <c r="N6450"/>
  <c r="H6451"/>
  <c r="L6451" s="1"/>
  <c r="I6451" l="1"/>
  <c r="G6452"/>
  <c r="J6452" s="1"/>
  <c r="Q6451" l="1"/>
  <c r="N6451"/>
  <c r="H6452"/>
  <c r="L6452" s="1"/>
  <c r="I6452" l="1"/>
  <c r="G6453"/>
  <c r="J6453" s="1"/>
  <c r="Q6452" l="1"/>
  <c r="N6452"/>
  <c r="H6453"/>
  <c r="L6453" s="1"/>
  <c r="I6453" l="1"/>
  <c r="G6454"/>
  <c r="J6454" s="1"/>
  <c r="Q6453" l="1"/>
  <c r="N6453"/>
  <c r="H6454"/>
  <c r="L6454" s="1"/>
  <c r="I6454" l="1"/>
  <c r="G6455"/>
  <c r="J6455" s="1"/>
  <c r="Q6454" l="1"/>
  <c r="N6454"/>
  <c r="H6455"/>
  <c r="L6455" s="1"/>
  <c r="I6455" l="1"/>
  <c r="G6456"/>
  <c r="J6456" s="1"/>
  <c r="Q6455" l="1"/>
  <c r="N6455"/>
  <c r="H6456"/>
  <c r="L6456" s="1"/>
  <c r="I6456" l="1"/>
  <c r="G6457"/>
  <c r="J6457" s="1"/>
  <c r="Q6456" l="1"/>
  <c r="N6456"/>
  <c r="H6457"/>
  <c r="L6457" s="1"/>
  <c r="G6458" l="1"/>
  <c r="J6458" s="1"/>
  <c r="I6457"/>
  <c r="Q6457" l="1"/>
  <c r="R6457" s="1"/>
  <c r="S6457" s="1"/>
  <c r="N6457"/>
  <c r="O6457" s="1"/>
  <c r="P6457" s="1"/>
  <c r="H6458"/>
  <c r="L6458" s="1"/>
  <c r="G6459" l="1"/>
  <c r="J6459" s="1"/>
  <c r="I6458"/>
  <c r="Q6458" l="1"/>
  <c r="R6458" s="1"/>
  <c r="N6458"/>
  <c r="O6458" s="1"/>
  <c r="H6459"/>
  <c r="L6459" s="1"/>
  <c r="I6459" l="1"/>
  <c r="G6460"/>
  <c r="J6460" s="1"/>
  <c r="Q6459" l="1"/>
  <c r="N6459"/>
  <c r="H6460"/>
  <c r="L6460" s="1"/>
  <c r="I6460" l="1"/>
  <c r="G6461"/>
  <c r="J6461" s="1"/>
  <c r="Q6460" l="1"/>
  <c r="N6460"/>
  <c r="H6461"/>
  <c r="L6461" s="1"/>
  <c r="I6461" l="1"/>
  <c r="G6462"/>
  <c r="J6462" s="1"/>
  <c r="Q6461" l="1"/>
  <c r="R6461" s="1"/>
  <c r="N6461"/>
  <c r="O6461" s="1"/>
  <c r="H6462"/>
  <c r="L6462" s="1"/>
  <c r="I6462" l="1"/>
  <c r="G6463"/>
  <c r="J6463" s="1"/>
  <c r="Q6462" l="1"/>
  <c r="N6462"/>
  <c r="H6463"/>
  <c r="L6463" s="1"/>
  <c r="I6463" l="1"/>
  <c r="G6464"/>
  <c r="J6464" s="1"/>
  <c r="Q6463" l="1"/>
  <c r="N6463"/>
  <c r="H6464"/>
  <c r="L6464" s="1"/>
  <c r="I6464" l="1"/>
  <c r="G6465"/>
  <c r="J6465" s="1"/>
  <c r="Q6464" l="1"/>
  <c r="N6464"/>
  <c r="H6465"/>
  <c r="L6465" s="1"/>
  <c r="I6465" l="1"/>
  <c r="G6466"/>
  <c r="J6466" s="1"/>
  <c r="Q6465" l="1"/>
  <c r="N6465"/>
  <c r="H6466"/>
  <c r="L6466" s="1"/>
  <c r="I6466" l="1"/>
  <c r="G6467"/>
  <c r="J6467" s="1"/>
  <c r="Q6466" l="1"/>
  <c r="N6466"/>
  <c r="H6467"/>
  <c r="L6467" s="1"/>
  <c r="I6467" l="1"/>
  <c r="G6468"/>
  <c r="J6468" s="1"/>
  <c r="Q6467" l="1"/>
  <c r="N6467"/>
  <c r="H6468"/>
  <c r="L6468" s="1"/>
  <c r="I6468" l="1"/>
  <c r="G6469"/>
  <c r="J6469" s="1"/>
  <c r="Q6468" l="1"/>
  <c r="N6468"/>
  <c r="H6469"/>
  <c r="L6469" s="1"/>
  <c r="I6469" l="1"/>
  <c r="G6470"/>
  <c r="J6470" s="1"/>
  <c r="Q6469" l="1"/>
  <c r="N6469"/>
  <c r="H6470"/>
  <c r="L6470" s="1"/>
  <c r="I6470" l="1"/>
  <c r="G6471"/>
  <c r="J6471" s="1"/>
  <c r="Q6470" l="1"/>
  <c r="N6470"/>
  <c r="H6471"/>
  <c r="L6471" s="1"/>
  <c r="I6471" l="1"/>
  <c r="G6472"/>
  <c r="J6472" s="1"/>
  <c r="Q6471" l="1"/>
  <c r="N6471"/>
  <c r="H6472"/>
  <c r="L6472" s="1"/>
  <c r="I6472" l="1"/>
  <c r="G6473"/>
  <c r="J6473" s="1"/>
  <c r="Q6472" l="1"/>
  <c r="N6472"/>
  <c r="H6473"/>
  <c r="L6473" s="1"/>
  <c r="I6473" l="1"/>
  <c r="G6474"/>
  <c r="J6474" s="1"/>
  <c r="Q6473" l="1"/>
  <c r="N6473"/>
  <c r="H6474"/>
  <c r="L6474" s="1"/>
  <c r="I6474" l="1"/>
  <c r="G6475"/>
  <c r="J6475" s="1"/>
  <c r="Q6474" l="1"/>
  <c r="N6474"/>
  <c r="H6475"/>
  <c r="L6475" s="1"/>
  <c r="I6475" l="1"/>
  <c r="G6476"/>
  <c r="J6476" s="1"/>
  <c r="Q6475" l="1"/>
  <c r="N6475"/>
  <c r="H6476"/>
  <c r="L6476" s="1"/>
  <c r="I6476" l="1"/>
  <c r="G6477"/>
  <c r="J6477" s="1"/>
  <c r="Q6476" l="1"/>
  <c r="N6476"/>
  <c r="H6477"/>
  <c r="L6477" s="1"/>
  <c r="I6477" l="1"/>
  <c r="G6478"/>
  <c r="J6478" s="1"/>
  <c r="Q6477" l="1"/>
  <c r="N6477"/>
  <c r="H6478"/>
  <c r="L6478" s="1"/>
  <c r="I6478" l="1"/>
  <c r="G6479"/>
  <c r="J6479" s="1"/>
  <c r="Q6478" l="1"/>
  <c r="N6478"/>
  <c r="H6479"/>
  <c r="L6479" s="1"/>
  <c r="I6479" l="1"/>
  <c r="G6480"/>
  <c r="J6480" s="1"/>
  <c r="Q6479" l="1"/>
  <c r="N6479"/>
  <c r="H6480"/>
  <c r="L6480" s="1"/>
  <c r="I6480" l="1"/>
  <c r="G6481"/>
  <c r="J6481" s="1"/>
  <c r="Q6480" l="1"/>
  <c r="N6480"/>
  <c r="H6481"/>
  <c r="L6481" s="1"/>
  <c r="I6481" l="1"/>
  <c r="G6482"/>
  <c r="J6482" s="1"/>
  <c r="Q6481" l="1"/>
  <c r="N6481"/>
  <c r="H6482"/>
  <c r="L6482" s="1"/>
  <c r="I6482" l="1"/>
  <c r="G6483"/>
  <c r="J6483" s="1"/>
  <c r="Q6482" l="1"/>
  <c r="N6482"/>
  <c r="H6483"/>
  <c r="L6483" s="1"/>
  <c r="I6483" l="1"/>
  <c r="G6484"/>
  <c r="J6484" s="1"/>
  <c r="Q6483" l="1"/>
  <c r="N6483"/>
  <c r="H6484"/>
  <c r="L6484" s="1"/>
  <c r="I6484" l="1"/>
  <c r="G6485"/>
  <c r="J6485" s="1"/>
  <c r="Q6484" l="1"/>
  <c r="N6484"/>
  <c r="H6485"/>
  <c r="L6485" s="1"/>
  <c r="I6485" l="1"/>
  <c r="G6486"/>
  <c r="J6486" s="1"/>
  <c r="Q6485" l="1"/>
  <c r="N6485"/>
  <c r="H6486"/>
  <c r="L6486" s="1"/>
  <c r="G6487" l="1"/>
  <c r="J6487" s="1"/>
  <c r="I6486"/>
  <c r="Q6486" l="1"/>
  <c r="N6486"/>
  <c r="H6487"/>
  <c r="L6487" s="1"/>
  <c r="G6488" l="1"/>
  <c r="J6488" s="1"/>
  <c r="I6487"/>
  <c r="Q6487" l="1"/>
  <c r="N6487"/>
  <c r="H6488"/>
  <c r="L6488" s="1"/>
  <c r="I6488" l="1"/>
  <c r="G6489"/>
  <c r="J6489" s="1"/>
  <c r="Q6488" l="1"/>
  <c r="R6488" s="1"/>
  <c r="S6488" s="1"/>
  <c r="N6488"/>
  <c r="O6488" s="1"/>
  <c r="P6488" s="1"/>
  <c r="H6489"/>
  <c r="L6489" s="1"/>
  <c r="I6489" l="1"/>
  <c r="G6490"/>
  <c r="J6490" s="1"/>
  <c r="Q6489" l="1"/>
  <c r="R6489" s="1"/>
  <c r="N6489"/>
  <c r="O6489" s="1"/>
  <c r="H6490"/>
  <c r="L6490" s="1"/>
  <c r="I6490" l="1"/>
  <c r="G6491"/>
  <c r="J6491" s="1"/>
  <c r="Q6490" l="1"/>
  <c r="N6490"/>
  <c r="H6491"/>
  <c r="L6491" s="1"/>
  <c r="I6491" l="1"/>
  <c r="G6492"/>
  <c r="J6492" s="1"/>
  <c r="Q6491" l="1"/>
  <c r="N6491"/>
  <c r="H6492"/>
  <c r="L6492" s="1"/>
  <c r="I6492" l="1"/>
  <c r="G6493"/>
  <c r="J6493" s="1"/>
  <c r="Q6492" l="1"/>
  <c r="R6492" s="1"/>
  <c r="N6492"/>
  <c r="O6492" s="1"/>
  <c r="H6493"/>
  <c r="L6493" s="1"/>
  <c r="I6493" l="1"/>
  <c r="G6494"/>
  <c r="J6494" s="1"/>
  <c r="Q6493" l="1"/>
  <c r="N6493"/>
  <c r="H6494"/>
  <c r="L6494" s="1"/>
  <c r="I6494" l="1"/>
  <c r="G6495"/>
  <c r="J6495" s="1"/>
  <c r="Q6494" l="1"/>
  <c r="N6494"/>
  <c r="H6495"/>
  <c r="L6495" s="1"/>
  <c r="I6495" l="1"/>
  <c r="G6496"/>
  <c r="J6496" s="1"/>
  <c r="Q6495" l="1"/>
  <c r="N6495"/>
  <c r="H6496"/>
  <c r="L6496" s="1"/>
  <c r="I6496" l="1"/>
  <c r="G6497"/>
  <c r="J6497" s="1"/>
  <c r="Q6496" l="1"/>
  <c r="N6496"/>
  <c r="H6497"/>
  <c r="L6497" s="1"/>
  <c r="I6497" l="1"/>
  <c r="G6498"/>
  <c r="J6498" s="1"/>
  <c r="Q6497" l="1"/>
  <c r="N6497"/>
  <c r="H6498"/>
  <c r="L6498" s="1"/>
  <c r="I6498" l="1"/>
  <c r="G6499"/>
  <c r="J6499" s="1"/>
  <c r="Q6498" l="1"/>
  <c r="N6498"/>
  <c r="H6499"/>
  <c r="L6499" s="1"/>
  <c r="I6499" l="1"/>
  <c r="G6500"/>
  <c r="J6500" s="1"/>
  <c r="Q6499" l="1"/>
  <c r="N6499"/>
  <c r="H6500"/>
  <c r="L6500" s="1"/>
  <c r="I6500" l="1"/>
  <c r="G6501"/>
  <c r="J6501" s="1"/>
  <c r="Q6500" l="1"/>
  <c r="N6500"/>
  <c r="H6501"/>
  <c r="L6501" s="1"/>
  <c r="I6501" l="1"/>
  <c r="G6502"/>
  <c r="J6502" s="1"/>
  <c r="Q6501" l="1"/>
  <c r="N6501"/>
  <c r="H6502"/>
  <c r="L6502" s="1"/>
  <c r="I6502" l="1"/>
  <c r="G6503"/>
  <c r="J6503" s="1"/>
  <c r="Q6502" l="1"/>
  <c r="N6502"/>
  <c r="H6503"/>
  <c r="L6503" s="1"/>
  <c r="I6503" l="1"/>
  <c r="G6504"/>
  <c r="J6504" s="1"/>
  <c r="Q6503" l="1"/>
  <c r="N6503"/>
  <c r="H6504"/>
  <c r="L6504" s="1"/>
  <c r="I6504" l="1"/>
  <c r="G6505"/>
  <c r="J6505" s="1"/>
  <c r="Q6504" l="1"/>
  <c r="N6504"/>
  <c r="H6505"/>
  <c r="L6505" s="1"/>
  <c r="I6505" l="1"/>
  <c r="G6506"/>
  <c r="J6506" s="1"/>
  <c r="Q6505" l="1"/>
  <c r="N6505"/>
  <c r="H6506"/>
  <c r="L6506" s="1"/>
  <c r="I6506" l="1"/>
  <c r="G6507"/>
  <c r="J6507" s="1"/>
  <c r="Q6506" l="1"/>
  <c r="N6506"/>
  <c r="H6507"/>
  <c r="L6507" s="1"/>
  <c r="I6507" l="1"/>
  <c r="G6508"/>
  <c r="J6508" s="1"/>
  <c r="Q6507" l="1"/>
  <c r="N6507"/>
  <c r="H6508"/>
  <c r="L6508" s="1"/>
  <c r="I6508" l="1"/>
  <c r="G6509"/>
  <c r="J6509" s="1"/>
  <c r="Q6508" l="1"/>
  <c r="N6508"/>
  <c r="H6509"/>
  <c r="L6509" s="1"/>
  <c r="I6509" l="1"/>
  <c r="G6510"/>
  <c r="J6510" s="1"/>
  <c r="Q6509" l="1"/>
  <c r="N6509"/>
  <c r="H6510"/>
  <c r="L6510" s="1"/>
  <c r="I6510" l="1"/>
  <c r="G6511"/>
  <c r="J6511" s="1"/>
  <c r="Q6510" l="1"/>
  <c r="N6510"/>
  <c r="H6511"/>
  <c r="L6511" s="1"/>
  <c r="I6511" l="1"/>
  <c r="G6512"/>
  <c r="J6512" s="1"/>
  <c r="Q6511" l="1"/>
  <c r="N6511"/>
  <c r="H6512"/>
  <c r="L6512" s="1"/>
  <c r="I6512" l="1"/>
  <c r="G6513"/>
  <c r="J6513" s="1"/>
  <c r="Q6512" l="1"/>
  <c r="N6512"/>
  <c r="H6513"/>
  <c r="L6513" s="1"/>
  <c r="I6513" l="1"/>
  <c r="G6514"/>
  <c r="J6514" s="1"/>
  <c r="Q6513" l="1"/>
  <c r="N6513"/>
  <c r="H6514"/>
  <c r="L6514" s="1"/>
  <c r="I6514" l="1"/>
  <c r="G6515"/>
  <c r="J6515" s="1"/>
  <c r="Q6514" l="1"/>
  <c r="N6514"/>
  <c r="H6515"/>
  <c r="L6515" s="1"/>
  <c r="I6515" l="1"/>
  <c r="G6516"/>
  <c r="J6516" s="1"/>
  <c r="Q6515" l="1"/>
  <c r="N6515"/>
  <c r="H6516"/>
  <c r="L6516" s="1"/>
  <c r="I6516" l="1"/>
  <c r="G6517"/>
  <c r="J6517" s="1"/>
  <c r="Q6516" l="1"/>
  <c r="N6516"/>
  <c r="H6517"/>
  <c r="L6517" s="1"/>
  <c r="G6518" l="1"/>
  <c r="J6518" s="1"/>
  <c r="I6517"/>
  <c r="Q6517" l="1"/>
  <c r="N6517"/>
  <c r="H6518"/>
  <c r="L6518" s="1"/>
  <c r="G6519" l="1"/>
  <c r="J6519" s="1"/>
  <c r="I6518"/>
  <c r="Q6518" l="1"/>
  <c r="N6518"/>
  <c r="H6519"/>
  <c r="L6519" s="1"/>
  <c r="I6519" l="1"/>
  <c r="G6520"/>
  <c r="J6520" s="1"/>
  <c r="Q6519" l="1"/>
  <c r="R6519" s="1"/>
  <c r="N6519"/>
  <c r="O6519" s="1"/>
  <c r="H6520"/>
  <c r="L6520" s="1"/>
  <c r="I6520" l="1"/>
  <c r="G6521"/>
  <c r="J6521" s="1"/>
  <c r="Q6520" l="1"/>
  <c r="R6520" s="1"/>
  <c r="S6520" s="1"/>
  <c r="N6520"/>
  <c r="O6520" s="1"/>
  <c r="P6520" s="1"/>
  <c r="H6521"/>
  <c r="L6521" s="1"/>
  <c r="I6521" l="1"/>
  <c r="G6522"/>
  <c r="J6522" s="1"/>
  <c r="Q6521" l="1"/>
  <c r="N6521"/>
  <c r="H6522"/>
  <c r="L6522" s="1"/>
  <c r="I6522" l="1"/>
  <c r="G6523"/>
  <c r="J6523" s="1"/>
  <c r="Q6522" l="1"/>
  <c r="N6522"/>
  <c r="H6523"/>
  <c r="L6523" s="1"/>
  <c r="I6523" l="1"/>
  <c r="G6524"/>
  <c r="J6524" s="1"/>
  <c r="Q6523" l="1"/>
  <c r="R6523" s="1"/>
  <c r="S6523" s="1"/>
  <c r="N6523"/>
  <c r="O6523" s="1"/>
  <c r="P6523" s="1"/>
  <c r="H6524"/>
  <c r="L6524" s="1"/>
  <c r="I6524" l="1"/>
  <c r="G6525"/>
  <c r="J6525" s="1"/>
  <c r="Q6524" l="1"/>
  <c r="N6524"/>
  <c r="H6525"/>
  <c r="L6525" s="1"/>
  <c r="I6525" l="1"/>
  <c r="G6526"/>
  <c r="J6526" s="1"/>
  <c r="Q6525" l="1"/>
  <c r="N6525"/>
  <c r="H6526"/>
  <c r="L6526" s="1"/>
  <c r="I6526" l="1"/>
  <c r="G6527"/>
  <c r="J6527" s="1"/>
  <c r="Q6526" l="1"/>
  <c r="N6526"/>
  <c r="H6527"/>
  <c r="L6527" s="1"/>
  <c r="I6527" l="1"/>
  <c r="G6528"/>
  <c r="J6528" s="1"/>
  <c r="Q6527" l="1"/>
  <c r="N6527"/>
  <c r="H6528"/>
  <c r="L6528" s="1"/>
  <c r="I6528" l="1"/>
  <c r="G6529"/>
  <c r="J6529" s="1"/>
  <c r="Q6528" l="1"/>
  <c r="N6528"/>
  <c r="H6529"/>
  <c r="L6529" s="1"/>
  <c r="I6529" l="1"/>
  <c r="G6530"/>
  <c r="J6530" s="1"/>
  <c r="Q6529" l="1"/>
  <c r="N6529"/>
  <c r="H6530"/>
  <c r="L6530" s="1"/>
  <c r="I6530" l="1"/>
  <c r="G6531"/>
  <c r="J6531" s="1"/>
  <c r="Q6530" l="1"/>
  <c r="N6530"/>
  <c r="H6531"/>
  <c r="L6531" s="1"/>
  <c r="I6531" l="1"/>
  <c r="G6532"/>
  <c r="J6532" s="1"/>
  <c r="Q6531" l="1"/>
  <c r="N6531"/>
  <c r="H6532"/>
  <c r="L6532" s="1"/>
  <c r="I6532" l="1"/>
  <c r="G6533"/>
  <c r="J6533" s="1"/>
  <c r="Q6532" l="1"/>
  <c r="N6532"/>
  <c r="H6533"/>
  <c r="L6533" s="1"/>
  <c r="I6533" l="1"/>
  <c r="G6534"/>
  <c r="J6534" s="1"/>
  <c r="Q6533" l="1"/>
  <c r="N6533"/>
  <c r="H6534"/>
  <c r="L6534" s="1"/>
  <c r="I6534" l="1"/>
  <c r="G6535"/>
  <c r="J6535" s="1"/>
  <c r="Q6534" l="1"/>
  <c r="N6534"/>
  <c r="H6535"/>
  <c r="L6535" s="1"/>
  <c r="I6535" l="1"/>
  <c r="G6536"/>
  <c r="J6536" s="1"/>
  <c r="Q6535" l="1"/>
  <c r="N6535"/>
  <c r="H6536"/>
  <c r="L6536" s="1"/>
  <c r="I6536" l="1"/>
  <c r="G6537"/>
  <c r="J6537" s="1"/>
  <c r="Q6536" l="1"/>
  <c r="N6536"/>
  <c r="H6537"/>
  <c r="L6537" s="1"/>
  <c r="I6537" l="1"/>
  <c r="G6538"/>
  <c r="J6538" s="1"/>
  <c r="Q6537" l="1"/>
  <c r="N6537"/>
  <c r="H6538"/>
  <c r="L6538" s="1"/>
  <c r="I6538" l="1"/>
  <c r="G6539"/>
  <c r="J6539" s="1"/>
  <c r="Q6538" l="1"/>
  <c r="N6538"/>
  <c r="H6539"/>
  <c r="L6539" s="1"/>
  <c r="I6539" l="1"/>
  <c r="G6540"/>
  <c r="J6540" s="1"/>
  <c r="Q6539" l="1"/>
  <c r="N6539"/>
  <c r="H6540"/>
  <c r="L6540" s="1"/>
  <c r="I6540" l="1"/>
  <c r="G6541"/>
  <c r="J6541" s="1"/>
  <c r="Q6540" l="1"/>
  <c r="N6540"/>
  <c r="H6541"/>
  <c r="L6541" s="1"/>
  <c r="I6541" l="1"/>
  <c r="G6542"/>
  <c r="J6542" s="1"/>
  <c r="Q6541" l="1"/>
  <c r="N6541"/>
  <c r="H6542"/>
  <c r="L6542" s="1"/>
  <c r="I6542" l="1"/>
  <c r="G6543"/>
  <c r="J6543" s="1"/>
  <c r="Q6542" l="1"/>
  <c r="N6542"/>
  <c r="H6543"/>
  <c r="L6543" s="1"/>
  <c r="I6543" l="1"/>
  <c r="G6544"/>
  <c r="J6544" s="1"/>
  <c r="Q6543" l="1"/>
  <c r="N6543"/>
  <c r="H6544"/>
  <c r="L6544" s="1"/>
  <c r="I6544" l="1"/>
  <c r="G6545"/>
  <c r="J6545" s="1"/>
  <c r="Q6544" l="1"/>
  <c r="N6544"/>
  <c r="H6545"/>
  <c r="L6545" s="1"/>
  <c r="I6545" l="1"/>
  <c r="G6546"/>
  <c r="J6546" s="1"/>
  <c r="Q6545" l="1"/>
  <c r="N6545"/>
  <c r="H6546"/>
  <c r="L6546" s="1"/>
  <c r="I6546" l="1"/>
  <c r="G6547"/>
  <c r="J6547" s="1"/>
  <c r="Q6546" l="1"/>
  <c r="N6546"/>
  <c r="H6547"/>
  <c r="L6547" s="1"/>
  <c r="G6548" l="1"/>
  <c r="J6548" s="1"/>
  <c r="I6547"/>
  <c r="Q6547" l="1"/>
  <c r="N6547"/>
  <c r="H6548"/>
  <c r="L6548" s="1"/>
  <c r="G6549" l="1"/>
  <c r="J6549" s="1"/>
  <c r="I6548"/>
  <c r="Q6548" l="1"/>
  <c r="R6548" s="1"/>
  <c r="S6548" s="1"/>
  <c r="N6548"/>
  <c r="O6548" s="1"/>
  <c r="P6548" s="1"/>
  <c r="H6549"/>
  <c r="L6549" s="1"/>
  <c r="I6549" l="1"/>
  <c r="G6550"/>
  <c r="J6550" s="1"/>
  <c r="Q6549" l="1"/>
  <c r="R6549" s="1"/>
  <c r="N6549"/>
  <c r="O6549" s="1"/>
  <c r="H6550"/>
  <c r="L6550" s="1"/>
  <c r="I6550" l="1"/>
  <c r="G6551"/>
  <c r="J6551" s="1"/>
  <c r="Q6550" l="1"/>
  <c r="N6550"/>
  <c r="H6551"/>
  <c r="L6551" s="1"/>
  <c r="I6551" l="1"/>
  <c r="G6552"/>
  <c r="J6552" s="1"/>
  <c r="Q6551" l="1"/>
  <c r="N6551"/>
  <c r="H6552"/>
  <c r="L6552" s="1"/>
  <c r="I6552" l="1"/>
  <c r="G6553"/>
  <c r="J6553" s="1"/>
  <c r="Q6552" l="1"/>
  <c r="R6552" s="1"/>
  <c r="N6552"/>
  <c r="O6552" s="1"/>
  <c r="H6553"/>
  <c r="L6553" s="1"/>
  <c r="I6553" l="1"/>
  <c r="G6554"/>
  <c r="J6554" s="1"/>
  <c r="Q6553" l="1"/>
  <c r="N6553"/>
  <c r="H6554"/>
  <c r="L6554" s="1"/>
  <c r="I6554" l="1"/>
  <c r="G6555"/>
  <c r="J6555" s="1"/>
  <c r="Q6554" l="1"/>
  <c r="N6554"/>
  <c r="H6555"/>
  <c r="L6555" s="1"/>
  <c r="I6555" l="1"/>
  <c r="G6556"/>
  <c r="J6556" s="1"/>
  <c r="Q6555" l="1"/>
  <c r="N6555"/>
  <c r="H6556"/>
  <c r="L6556" s="1"/>
  <c r="I6556" l="1"/>
  <c r="G6557"/>
  <c r="J6557" s="1"/>
  <c r="Q6556" l="1"/>
  <c r="N6556"/>
  <c r="H6557"/>
  <c r="L6557" s="1"/>
  <c r="I6557" l="1"/>
  <c r="G6558"/>
  <c r="J6558" s="1"/>
  <c r="Q6557" l="1"/>
  <c r="N6557"/>
  <c r="H6558"/>
  <c r="L6558" s="1"/>
  <c r="I6558" l="1"/>
  <c r="G6559"/>
  <c r="J6559" s="1"/>
  <c r="Q6558" l="1"/>
  <c r="N6558"/>
  <c r="H6559"/>
  <c r="L6559" s="1"/>
  <c r="I6559" l="1"/>
  <c r="G6560"/>
  <c r="J6560" s="1"/>
  <c r="Q6559" l="1"/>
  <c r="N6559"/>
  <c r="H6560"/>
  <c r="L6560" s="1"/>
  <c r="I6560" l="1"/>
  <c r="G6561"/>
  <c r="J6561" s="1"/>
  <c r="Q6560" l="1"/>
  <c r="N6560"/>
  <c r="H6561"/>
  <c r="L6561" s="1"/>
  <c r="I6561" l="1"/>
  <c r="G6562"/>
  <c r="J6562" s="1"/>
  <c r="Q6561" l="1"/>
  <c r="N6561"/>
  <c r="H6562"/>
  <c r="L6562" s="1"/>
  <c r="I6562" l="1"/>
  <c r="G6563"/>
  <c r="J6563" s="1"/>
  <c r="Q6562" l="1"/>
  <c r="N6562"/>
  <c r="H6563"/>
  <c r="L6563" s="1"/>
  <c r="I6563" l="1"/>
  <c r="G6564"/>
  <c r="J6564" s="1"/>
  <c r="Q6563" l="1"/>
  <c r="N6563"/>
  <c r="H6564"/>
  <c r="L6564" s="1"/>
  <c r="I6564" l="1"/>
  <c r="G6565"/>
  <c r="J6565" s="1"/>
  <c r="Q6564" l="1"/>
  <c r="N6564"/>
  <c r="H6565"/>
  <c r="L6565" s="1"/>
  <c r="I6565" l="1"/>
  <c r="G6566"/>
  <c r="J6566" s="1"/>
  <c r="Q6565" l="1"/>
  <c r="N6565"/>
  <c r="H6566"/>
  <c r="L6566" s="1"/>
  <c r="I6566" l="1"/>
  <c r="G6567"/>
  <c r="J6567" s="1"/>
  <c r="Q6566" l="1"/>
  <c r="N6566"/>
  <c r="H6567"/>
  <c r="L6567" s="1"/>
  <c r="I6567" l="1"/>
  <c r="G6568"/>
  <c r="J6568" s="1"/>
  <c r="Q6567" l="1"/>
  <c r="N6567"/>
  <c r="H6568"/>
  <c r="L6568" s="1"/>
  <c r="I6568" l="1"/>
  <c r="G6569"/>
  <c r="J6569" s="1"/>
  <c r="Q6568" l="1"/>
  <c r="N6568"/>
  <c r="H6569"/>
  <c r="L6569" s="1"/>
  <c r="I6569" l="1"/>
  <c r="G6570"/>
  <c r="J6570" s="1"/>
  <c r="Q6569" l="1"/>
  <c r="N6569"/>
  <c r="H6570"/>
  <c r="L6570" s="1"/>
  <c r="I6570" l="1"/>
  <c r="G6571"/>
  <c r="J6571" s="1"/>
  <c r="Q6570" l="1"/>
  <c r="N6570"/>
  <c r="H6571"/>
  <c r="L6571" s="1"/>
  <c r="I6571" l="1"/>
  <c r="G6572"/>
  <c r="J6572" s="1"/>
  <c r="Q6571" l="1"/>
  <c r="N6571"/>
  <c r="H6572"/>
  <c r="L6572" s="1"/>
  <c r="I6572" l="1"/>
  <c r="G6573"/>
  <c r="J6573" s="1"/>
  <c r="Q6572" l="1"/>
  <c r="N6572"/>
  <c r="H6573"/>
  <c r="L6573" s="1"/>
  <c r="I6573" l="1"/>
  <c r="G6574"/>
  <c r="J6574" s="1"/>
  <c r="Q6573" l="1"/>
  <c r="N6573"/>
  <c r="H6574"/>
  <c r="L6574" s="1"/>
  <c r="I6574" l="1"/>
  <c r="G6575"/>
  <c r="J6575" s="1"/>
  <c r="Q6574" l="1"/>
  <c r="N6574"/>
  <c r="H6575"/>
  <c r="L6575" s="1"/>
  <c r="I6575" l="1"/>
  <c r="G6576"/>
  <c r="J6576" s="1"/>
  <c r="Q6575" l="1"/>
  <c r="N6575"/>
  <c r="H6576"/>
  <c r="L6576" s="1"/>
  <c r="I6576" l="1"/>
  <c r="G6577"/>
  <c r="J6577" s="1"/>
  <c r="Q6576" l="1"/>
  <c r="N6576"/>
  <c r="H6577"/>
  <c r="L6577" s="1"/>
  <c r="I6577" l="1"/>
  <c r="G6578"/>
  <c r="J6578" s="1"/>
  <c r="Q6577" l="1"/>
  <c r="N6577"/>
  <c r="H6578"/>
  <c r="L6578" s="1"/>
  <c r="G6579" l="1"/>
  <c r="J6579" s="1"/>
  <c r="I6578"/>
  <c r="Q6578" l="1"/>
  <c r="N6578"/>
  <c r="H6579"/>
  <c r="L6579" s="1"/>
  <c r="G6580" l="1"/>
  <c r="J6580" s="1"/>
  <c r="I6579"/>
  <c r="Q6579" l="1"/>
  <c r="R6579" s="1"/>
  <c r="S6579" s="1"/>
  <c r="N6579"/>
  <c r="O6579" s="1"/>
  <c r="P6579" s="1"/>
  <c r="H6580"/>
  <c r="L6580" s="1"/>
  <c r="I6580" l="1"/>
  <c r="G6581"/>
  <c r="J6581" s="1"/>
  <c r="Q6580" l="1"/>
  <c r="R6580" s="1"/>
  <c r="N6580"/>
  <c r="O6580" s="1"/>
  <c r="H6581"/>
  <c r="L6581" s="1"/>
  <c r="I6581" l="1"/>
  <c r="G6582"/>
  <c r="J6582" s="1"/>
  <c r="Q6581" l="1"/>
  <c r="N6581"/>
  <c r="H6582"/>
  <c r="L6582" s="1"/>
  <c r="I6582" l="1"/>
  <c r="G6583"/>
  <c r="J6583" s="1"/>
  <c r="Q6582" l="1"/>
  <c r="N6582"/>
  <c r="H6583"/>
  <c r="L6583" s="1"/>
  <c r="I6583" l="1"/>
  <c r="G6584"/>
  <c r="J6584" s="1"/>
  <c r="Q6583" l="1"/>
  <c r="R6583" s="1"/>
  <c r="N6583"/>
  <c r="O6583" s="1"/>
  <c r="H6584"/>
  <c r="L6584" s="1"/>
  <c r="I6584" l="1"/>
  <c r="G6585"/>
  <c r="J6585" s="1"/>
  <c r="Q6584" l="1"/>
  <c r="N6584"/>
  <c r="H6585"/>
  <c r="L6585" s="1"/>
  <c r="I6585" l="1"/>
  <c r="G6586"/>
  <c r="J6586" s="1"/>
  <c r="Q6585" l="1"/>
  <c r="N6585"/>
  <c r="H6586"/>
  <c r="L6586" s="1"/>
  <c r="I6586" l="1"/>
  <c r="G6587"/>
  <c r="J6587" s="1"/>
  <c r="Q6586" l="1"/>
  <c r="N6586"/>
  <c r="H6587"/>
  <c r="L6587" s="1"/>
  <c r="I6587" l="1"/>
  <c r="G6588"/>
  <c r="J6588" s="1"/>
  <c r="Q6587" l="1"/>
  <c r="N6587"/>
  <c r="H6588"/>
  <c r="L6588" s="1"/>
  <c r="I6588" l="1"/>
  <c r="G6589"/>
  <c r="J6589" s="1"/>
  <c r="Q6588" l="1"/>
  <c r="N6588"/>
  <c r="H6589"/>
  <c r="L6589" s="1"/>
  <c r="I6589" l="1"/>
  <c r="G6590"/>
  <c r="J6590" s="1"/>
  <c r="Q6589" l="1"/>
  <c r="N6589"/>
  <c r="H6590"/>
  <c r="L6590" s="1"/>
  <c r="I6590" l="1"/>
  <c r="G6591"/>
  <c r="J6591" s="1"/>
  <c r="Q6590" l="1"/>
  <c r="N6590"/>
  <c r="H6591"/>
  <c r="L6591" s="1"/>
  <c r="I6591" l="1"/>
  <c r="G6592"/>
  <c r="J6592" s="1"/>
  <c r="Q6591" l="1"/>
  <c r="N6591"/>
  <c r="H6592"/>
  <c r="L6592" s="1"/>
  <c r="I6592" l="1"/>
  <c r="G6593"/>
  <c r="J6593" s="1"/>
  <c r="Q6592" l="1"/>
  <c r="N6592"/>
  <c r="H6593"/>
  <c r="L6593" s="1"/>
  <c r="I6593" l="1"/>
  <c r="G6594"/>
  <c r="J6594" s="1"/>
  <c r="Q6593" l="1"/>
  <c r="N6593"/>
  <c r="H6594"/>
  <c r="L6594" s="1"/>
  <c r="I6594" l="1"/>
  <c r="G6595"/>
  <c r="J6595" s="1"/>
  <c r="Q6594" l="1"/>
  <c r="N6594"/>
  <c r="H6595"/>
  <c r="L6595" s="1"/>
  <c r="I6595" l="1"/>
  <c r="G6596"/>
  <c r="J6596" s="1"/>
  <c r="Q6595" l="1"/>
  <c r="N6595"/>
  <c r="H6596"/>
  <c r="L6596" s="1"/>
  <c r="I6596" l="1"/>
  <c r="G6597"/>
  <c r="J6597" s="1"/>
  <c r="Q6596" l="1"/>
  <c r="N6596"/>
  <c r="H6597"/>
  <c r="L6597" s="1"/>
  <c r="I6597" l="1"/>
  <c r="G6598"/>
  <c r="J6598" s="1"/>
  <c r="Q6597" l="1"/>
  <c r="N6597"/>
  <c r="H6598"/>
  <c r="L6598" s="1"/>
  <c r="I6598" l="1"/>
  <c r="G6599"/>
  <c r="J6599" s="1"/>
  <c r="Q6598" l="1"/>
  <c r="N6598"/>
  <c r="H6599"/>
  <c r="L6599" s="1"/>
  <c r="I6599" l="1"/>
  <c r="G6600"/>
  <c r="J6600" s="1"/>
  <c r="Q6599" l="1"/>
  <c r="N6599"/>
  <c r="H6600"/>
  <c r="L6600" s="1"/>
  <c r="I6600" l="1"/>
  <c r="G6601"/>
  <c r="J6601" s="1"/>
  <c r="Q6600" l="1"/>
  <c r="N6600"/>
  <c r="H6601"/>
  <c r="L6601" s="1"/>
  <c r="I6601" l="1"/>
  <c r="G6602"/>
  <c r="J6602" s="1"/>
  <c r="Q6601" l="1"/>
  <c r="N6601"/>
  <c r="H6602"/>
  <c r="L6602" s="1"/>
  <c r="I6602" l="1"/>
  <c r="G6603"/>
  <c r="J6603" s="1"/>
  <c r="Q6602" l="1"/>
  <c r="N6602"/>
  <c r="H6603"/>
  <c r="L6603" s="1"/>
  <c r="I6603" l="1"/>
  <c r="G6604"/>
  <c r="J6604" s="1"/>
  <c r="Q6603" l="1"/>
  <c r="N6603"/>
  <c r="H6604"/>
  <c r="L6604" s="1"/>
  <c r="I6604" l="1"/>
  <c r="G6605"/>
  <c r="J6605" s="1"/>
  <c r="Q6604" l="1"/>
  <c r="N6604"/>
  <c r="H6605"/>
  <c r="L6605" s="1"/>
  <c r="I6605" l="1"/>
  <c r="G6606"/>
  <c r="J6606" s="1"/>
  <c r="Q6605" l="1"/>
  <c r="N6605"/>
  <c r="H6606"/>
  <c r="L6606" s="1"/>
  <c r="I6606" l="1"/>
  <c r="G6607"/>
  <c r="J6607" s="1"/>
  <c r="Q6606" l="1"/>
  <c r="N6606"/>
  <c r="H6607"/>
  <c r="L6607" s="1"/>
  <c r="I6607" l="1"/>
  <c r="G6608"/>
  <c r="J6608" s="1"/>
  <c r="Q6607" l="1"/>
  <c r="N6607"/>
  <c r="H6608"/>
  <c r="L6608" s="1"/>
  <c r="G6609" l="1"/>
  <c r="J6609" s="1"/>
  <c r="I6608"/>
  <c r="Q6608" l="1"/>
  <c r="N6608"/>
  <c r="H6609"/>
  <c r="L6609" s="1"/>
  <c r="G6610" l="1"/>
  <c r="J6610" s="1"/>
  <c r="I6609"/>
  <c r="Q6609" l="1"/>
  <c r="R6609" s="1"/>
  <c r="N6609"/>
  <c r="O6609" s="1"/>
  <c r="H6610"/>
  <c r="L6610" s="1"/>
  <c r="I6610" l="1"/>
  <c r="G6611"/>
  <c r="J6611" s="1"/>
  <c r="Q6610" l="1"/>
  <c r="R6610" s="1"/>
  <c r="S6610" s="1"/>
  <c r="N6610"/>
  <c r="O6610" s="1"/>
  <c r="P6610" s="1"/>
  <c r="H6611"/>
  <c r="L6611" s="1"/>
  <c r="I6611" l="1"/>
  <c r="G6612"/>
  <c r="J6612" s="1"/>
  <c r="Q6611" l="1"/>
  <c r="N6611"/>
  <c r="H6612"/>
  <c r="L6612" s="1"/>
  <c r="I6612" l="1"/>
  <c r="G6613"/>
  <c r="J6613" s="1"/>
  <c r="Q6612" l="1"/>
  <c r="N6612"/>
  <c r="H6613"/>
  <c r="L6613" s="1"/>
  <c r="I6613" l="1"/>
  <c r="G6614"/>
  <c r="J6614" s="1"/>
  <c r="Q6613" l="1"/>
  <c r="R6613" s="1"/>
  <c r="S6613" s="1"/>
  <c r="N6613"/>
  <c r="O6613" s="1"/>
  <c r="P6613" s="1"/>
  <c r="H6614"/>
  <c r="L6614" s="1"/>
  <c r="I6614" l="1"/>
  <c r="G6615"/>
  <c r="J6615" s="1"/>
  <c r="Q6614" l="1"/>
  <c r="N6614"/>
  <c r="H6615"/>
  <c r="L6615" s="1"/>
  <c r="I6615" l="1"/>
  <c r="G6616"/>
  <c r="J6616" s="1"/>
  <c r="Q6615" l="1"/>
  <c r="N6615"/>
  <c r="H6616"/>
  <c r="L6616" s="1"/>
  <c r="I6616" l="1"/>
  <c r="G6617"/>
  <c r="J6617" s="1"/>
  <c r="Q6616" l="1"/>
  <c r="N6616"/>
  <c r="H6617"/>
  <c r="L6617" s="1"/>
  <c r="I6617" l="1"/>
  <c r="G6618"/>
  <c r="J6618" s="1"/>
  <c r="Q6617" l="1"/>
  <c r="N6617"/>
  <c r="H6618"/>
  <c r="L6618" s="1"/>
  <c r="I6618" l="1"/>
  <c r="G6619"/>
  <c r="J6619" s="1"/>
  <c r="Q6618" l="1"/>
  <c r="N6618"/>
  <c r="H6619"/>
  <c r="L6619" s="1"/>
  <c r="I6619" l="1"/>
  <c r="G6620"/>
  <c r="J6620" s="1"/>
  <c r="Q6619" l="1"/>
  <c r="N6619"/>
  <c r="H6620"/>
  <c r="L6620" s="1"/>
  <c r="I6620" l="1"/>
  <c r="G6621"/>
  <c r="J6621" s="1"/>
  <c r="Q6620" l="1"/>
  <c r="N6620"/>
  <c r="H6621"/>
  <c r="L6621" s="1"/>
  <c r="I6621" l="1"/>
  <c r="G6622"/>
  <c r="J6622" s="1"/>
  <c r="Q6621" l="1"/>
  <c r="N6621"/>
  <c r="H6622"/>
  <c r="L6622" s="1"/>
  <c r="I6622" l="1"/>
  <c r="G6623"/>
  <c r="J6623" s="1"/>
  <c r="Q6622" l="1"/>
  <c r="N6622"/>
  <c r="H6623"/>
  <c r="L6623" s="1"/>
  <c r="I6623" l="1"/>
  <c r="G6624"/>
  <c r="J6624" s="1"/>
  <c r="Q6623" l="1"/>
  <c r="N6623"/>
  <c r="H6624"/>
  <c r="L6624" s="1"/>
  <c r="I6624" l="1"/>
  <c r="G6625"/>
  <c r="J6625" s="1"/>
  <c r="Q6624" l="1"/>
  <c r="N6624"/>
  <c r="H6625"/>
  <c r="L6625" s="1"/>
  <c r="I6625" l="1"/>
  <c r="G6626"/>
  <c r="J6626" s="1"/>
  <c r="Q6625" l="1"/>
  <c r="N6625"/>
  <c r="H6626"/>
  <c r="L6626" s="1"/>
  <c r="I6626" l="1"/>
  <c r="G6627"/>
  <c r="J6627" s="1"/>
  <c r="Q6626" l="1"/>
  <c r="N6626"/>
  <c r="H6627"/>
  <c r="L6627" s="1"/>
  <c r="I6627" l="1"/>
  <c r="G6628"/>
  <c r="J6628" s="1"/>
  <c r="Q6627" l="1"/>
  <c r="N6627"/>
  <c r="H6628"/>
  <c r="L6628" s="1"/>
  <c r="I6628" l="1"/>
  <c r="G6629"/>
  <c r="J6629" s="1"/>
  <c r="Q6628" l="1"/>
  <c r="N6628"/>
  <c r="H6629"/>
  <c r="L6629" s="1"/>
  <c r="I6629" l="1"/>
  <c r="G6630"/>
  <c r="J6630" s="1"/>
  <c r="Q6629" l="1"/>
  <c r="N6629"/>
  <c r="H6630"/>
  <c r="L6630" s="1"/>
  <c r="I6630" l="1"/>
  <c r="G6631"/>
  <c r="J6631" s="1"/>
  <c r="Q6630" l="1"/>
  <c r="N6630"/>
  <c r="H6631"/>
  <c r="L6631" s="1"/>
  <c r="I6631" l="1"/>
  <c r="G6632"/>
  <c r="J6632" s="1"/>
  <c r="Q6631" l="1"/>
  <c r="N6631"/>
  <c r="H6632"/>
  <c r="L6632" s="1"/>
  <c r="I6632" l="1"/>
  <c r="G6633"/>
  <c r="J6633" s="1"/>
  <c r="Q6632" l="1"/>
  <c r="N6632"/>
  <c r="H6633"/>
  <c r="L6633" s="1"/>
  <c r="I6633" l="1"/>
  <c r="G6634"/>
  <c r="J6634" s="1"/>
  <c r="Q6633" l="1"/>
  <c r="N6633"/>
  <c r="H6634"/>
  <c r="L6634" s="1"/>
  <c r="I6634" l="1"/>
  <c r="G6635"/>
  <c r="J6635" s="1"/>
  <c r="Q6634" l="1"/>
  <c r="N6634"/>
  <c r="H6635"/>
  <c r="L6635" s="1"/>
  <c r="I6635" l="1"/>
  <c r="G6636"/>
  <c r="J6636" s="1"/>
  <c r="Q6635" l="1"/>
  <c r="N6635"/>
  <c r="H6636"/>
  <c r="L6636" s="1"/>
  <c r="I6636" l="1"/>
  <c r="G6637"/>
  <c r="J6637" s="1"/>
  <c r="Q6636" l="1"/>
  <c r="N6636"/>
  <c r="H6637"/>
  <c r="L6637" s="1"/>
  <c r="I6637" l="1"/>
  <c r="G6638"/>
  <c r="J6638" s="1"/>
  <c r="Q6637" l="1"/>
  <c r="N6637"/>
  <c r="H6638"/>
  <c r="L6638" s="1"/>
  <c r="I6638" l="1"/>
  <c r="G6639"/>
  <c r="J6639" s="1"/>
  <c r="Q6638" l="1"/>
  <c r="N6638"/>
  <c r="H6639"/>
  <c r="L6639" s="1"/>
  <c r="G6640" l="1"/>
  <c r="J6640" s="1"/>
  <c r="I6639"/>
  <c r="Q6639" l="1"/>
  <c r="N6639"/>
  <c r="H6640"/>
  <c r="L6640" s="1"/>
  <c r="G6641" l="1"/>
  <c r="J6641" s="1"/>
  <c r="I6640"/>
  <c r="Q6640" l="1"/>
  <c r="R6640" s="1"/>
  <c r="S6640" s="1"/>
  <c r="N6640"/>
  <c r="O6640" s="1"/>
  <c r="P6640" s="1"/>
  <c r="H6641"/>
  <c r="L6641" s="1"/>
  <c r="I6641" l="1"/>
  <c r="G6642"/>
  <c r="J6642" s="1"/>
  <c r="Q6641" l="1"/>
  <c r="R6641" s="1"/>
  <c r="N6641"/>
  <c r="O6641" s="1"/>
  <c r="H6642"/>
  <c r="L6642" s="1"/>
  <c r="I6642" l="1"/>
  <c r="G6643"/>
  <c r="J6643" s="1"/>
  <c r="Q6642" l="1"/>
  <c r="N6642"/>
  <c r="H6643"/>
  <c r="L6643" s="1"/>
  <c r="I6643" l="1"/>
  <c r="G6644"/>
  <c r="J6644" s="1"/>
  <c r="Q6643" l="1"/>
  <c r="N6643"/>
  <c r="H6644"/>
  <c r="L6644" s="1"/>
  <c r="I6644" l="1"/>
  <c r="G6645"/>
  <c r="J6645" s="1"/>
  <c r="Q6644" l="1"/>
  <c r="R6644" s="1"/>
  <c r="N6644"/>
  <c r="O6644" s="1"/>
  <c r="H6645"/>
  <c r="L6645" s="1"/>
  <c r="I6645" l="1"/>
  <c r="G6646"/>
  <c r="J6646" s="1"/>
  <c r="Q6645" l="1"/>
  <c r="N6645"/>
  <c r="H6646"/>
  <c r="L6646" s="1"/>
  <c r="I6646" l="1"/>
  <c r="G6647"/>
  <c r="J6647" s="1"/>
  <c r="Q6646" l="1"/>
  <c r="N6646"/>
  <c r="H6647"/>
  <c r="L6647" s="1"/>
  <c r="I6647" l="1"/>
  <c r="G6648"/>
  <c r="J6648" s="1"/>
  <c r="Q6647" l="1"/>
  <c r="N6647"/>
  <c r="H6648"/>
  <c r="L6648" s="1"/>
  <c r="I6648" l="1"/>
  <c r="G6649"/>
  <c r="J6649" s="1"/>
  <c r="Q6648" l="1"/>
  <c r="N6648"/>
  <c r="H6649"/>
  <c r="L6649" s="1"/>
  <c r="I6649" l="1"/>
  <c r="G6650"/>
  <c r="J6650" s="1"/>
  <c r="Q6649" l="1"/>
  <c r="N6649"/>
  <c r="H6650"/>
  <c r="L6650" s="1"/>
  <c r="I6650" l="1"/>
  <c r="G6651"/>
  <c r="J6651" s="1"/>
  <c r="Q6650" l="1"/>
  <c r="N6650"/>
  <c r="H6651"/>
  <c r="L6651" s="1"/>
  <c r="I6651" l="1"/>
  <c r="G6652"/>
  <c r="J6652" s="1"/>
  <c r="Q6651" l="1"/>
  <c r="N6651"/>
  <c r="H6652"/>
  <c r="L6652" s="1"/>
  <c r="I6652" l="1"/>
  <c r="G6653"/>
  <c r="J6653" s="1"/>
  <c r="Q6652" l="1"/>
  <c r="N6652"/>
  <c r="H6653"/>
  <c r="L6653" s="1"/>
  <c r="I6653" l="1"/>
  <c r="G6654"/>
  <c r="J6654" s="1"/>
  <c r="Q6653" l="1"/>
  <c r="N6653"/>
  <c r="H6654"/>
  <c r="L6654" s="1"/>
  <c r="I6654" l="1"/>
  <c r="G6655"/>
  <c r="J6655" s="1"/>
  <c r="Q6654" l="1"/>
  <c r="N6654"/>
  <c r="H6655"/>
  <c r="L6655" s="1"/>
  <c r="I6655" l="1"/>
  <c r="G6656"/>
  <c r="J6656" s="1"/>
  <c r="Q6655" l="1"/>
  <c r="N6655"/>
  <c r="H6656"/>
  <c r="L6656" s="1"/>
  <c r="I6656" l="1"/>
  <c r="G6657"/>
  <c r="J6657" s="1"/>
  <c r="Q6656" l="1"/>
  <c r="N6656"/>
  <c r="H6657"/>
  <c r="L6657" s="1"/>
  <c r="I6657" l="1"/>
  <c r="G6658"/>
  <c r="J6658" s="1"/>
  <c r="Q6657" l="1"/>
  <c r="N6657"/>
  <c r="H6658"/>
  <c r="L6658" s="1"/>
  <c r="I6658" l="1"/>
  <c r="G6659"/>
  <c r="J6659" s="1"/>
  <c r="Q6658" l="1"/>
  <c r="N6658"/>
  <c r="H6659"/>
  <c r="L6659" s="1"/>
  <c r="I6659" l="1"/>
  <c r="G6660"/>
  <c r="J6660" s="1"/>
  <c r="Q6659" l="1"/>
  <c r="N6659"/>
  <c r="H6660"/>
  <c r="L6660" s="1"/>
  <c r="I6660" l="1"/>
  <c r="G6661"/>
  <c r="J6661" s="1"/>
  <c r="Q6660" l="1"/>
  <c r="N6660"/>
  <c r="H6661"/>
  <c r="L6661" s="1"/>
  <c r="I6661" l="1"/>
  <c r="G6662"/>
  <c r="J6662" s="1"/>
  <c r="Q6661" l="1"/>
  <c r="N6661"/>
  <c r="H6662"/>
  <c r="L6662" s="1"/>
  <c r="I6662" l="1"/>
  <c r="G6663"/>
  <c r="J6663" s="1"/>
  <c r="Q6662" l="1"/>
  <c r="N6662"/>
  <c r="H6663"/>
  <c r="L6663" s="1"/>
  <c r="I6663" l="1"/>
  <c r="G6664"/>
  <c r="J6664" s="1"/>
  <c r="Q6663" l="1"/>
  <c r="N6663"/>
  <c r="H6664"/>
  <c r="L6664" s="1"/>
  <c r="I6664" l="1"/>
  <c r="G6665"/>
  <c r="J6665" s="1"/>
  <c r="Q6664" l="1"/>
  <c r="N6664"/>
  <c r="H6665"/>
  <c r="L6665" s="1"/>
  <c r="I6665" l="1"/>
  <c r="G6666"/>
  <c r="J6666" s="1"/>
  <c r="Q6665" l="1"/>
  <c r="N6665"/>
  <c r="H6666"/>
  <c r="L6666" s="1"/>
  <c r="I6666" l="1"/>
  <c r="G6667"/>
  <c r="J6667" s="1"/>
  <c r="Q6666" l="1"/>
  <c r="N6666"/>
  <c r="H6667"/>
  <c r="L6667" s="1"/>
  <c r="I6667" l="1"/>
  <c r="G6668"/>
  <c r="J6668" s="1"/>
  <c r="Q6667" l="1"/>
  <c r="N6667"/>
  <c r="H6668"/>
  <c r="L6668" s="1"/>
  <c r="I6668" l="1"/>
  <c r="G6669"/>
  <c r="J6669" s="1"/>
  <c r="Q6668" l="1"/>
  <c r="N6668"/>
  <c r="H6669"/>
  <c r="L6669" s="1"/>
  <c r="I6669" l="1"/>
  <c r="G6670"/>
  <c r="J6670" s="1"/>
  <c r="Q6669" l="1"/>
  <c r="N6669"/>
  <c r="H6670"/>
  <c r="L6670" s="1"/>
  <c r="G6671" l="1"/>
  <c r="J6671" s="1"/>
  <c r="I6670"/>
  <c r="Q6670" l="1"/>
  <c r="R6670" s="1"/>
  <c r="S6670" s="1"/>
  <c r="N6670"/>
  <c r="O6670" s="1"/>
  <c r="P6670" s="1"/>
  <c r="H6671"/>
  <c r="L6671" s="1"/>
  <c r="G6672" l="1"/>
  <c r="J6672" s="1"/>
  <c r="I6671"/>
  <c r="Q6671" l="1"/>
  <c r="R6671" s="1"/>
  <c r="N6671"/>
  <c r="O6671" s="1"/>
  <c r="H6672"/>
  <c r="L6672" s="1"/>
  <c r="I6672" l="1"/>
  <c r="G6673"/>
  <c r="J6673" s="1"/>
  <c r="Q6672" l="1"/>
  <c r="N6672"/>
  <c r="H6673"/>
  <c r="L6673" s="1"/>
  <c r="I6673" l="1"/>
  <c r="G6674"/>
  <c r="J6674" s="1"/>
  <c r="Q6673" l="1"/>
  <c r="N6673"/>
  <c r="H6674"/>
  <c r="L6674" s="1"/>
  <c r="I6674" l="1"/>
  <c r="G6675"/>
  <c r="J6675" s="1"/>
  <c r="Q6674" l="1"/>
  <c r="R6674" s="1"/>
  <c r="N6674"/>
  <c r="O6674" s="1"/>
  <c r="H6675"/>
  <c r="L6675" s="1"/>
  <c r="I6675" l="1"/>
  <c r="G6676"/>
  <c r="J6676" s="1"/>
  <c r="Q6675" l="1"/>
  <c r="N6675"/>
  <c r="H6676"/>
  <c r="L6676" s="1"/>
  <c r="I6676" l="1"/>
  <c r="G6677"/>
  <c r="J6677" s="1"/>
  <c r="Q6676" l="1"/>
  <c r="N6676"/>
  <c r="H6677"/>
  <c r="L6677" s="1"/>
  <c r="I6677" l="1"/>
  <c r="G6678"/>
  <c r="J6678" s="1"/>
  <c r="Q6677" l="1"/>
  <c r="N6677"/>
  <c r="H6678"/>
  <c r="L6678" s="1"/>
  <c r="I6678" l="1"/>
  <c r="G6679"/>
  <c r="J6679" s="1"/>
  <c r="Q6678" l="1"/>
  <c r="N6678"/>
  <c r="H6679"/>
  <c r="L6679" s="1"/>
  <c r="I6679" l="1"/>
  <c r="G6680"/>
  <c r="J6680" s="1"/>
  <c r="Q6679" l="1"/>
  <c r="N6679"/>
  <c r="H6680"/>
  <c r="L6680" s="1"/>
  <c r="I6680" l="1"/>
  <c r="G6681"/>
  <c r="J6681" s="1"/>
  <c r="Q6680" l="1"/>
  <c r="N6680"/>
  <c r="H6681"/>
  <c r="L6681" s="1"/>
  <c r="I6681" l="1"/>
  <c r="G6682"/>
  <c r="J6682" s="1"/>
  <c r="Q6681" l="1"/>
  <c r="N6681"/>
  <c r="H6682"/>
  <c r="L6682" s="1"/>
  <c r="I6682" l="1"/>
  <c r="G6683"/>
  <c r="J6683" s="1"/>
  <c r="Q6682" l="1"/>
  <c r="N6682"/>
  <c r="H6683"/>
  <c r="L6683" s="1"/>
  <c r="I6683" l="1"/>
  <c r="G6684"/>
  <c r="J6684" s="1"/>
  <c r="Q6683" l="1"/>
  <c r="N6683"/>
  <c r="H6684"/>
  <c r="L6684" s="1"/>
  <c r="I6684" l="1"/>
  <c r="G6685"/>
  <c r="J6685" s="1"/>
  <c r="Q6684" l="1"/>
  <c r="N6684"/>
  <c r="H6685"/>
  <c r="L6685" s="1"/>
  <c r="I6685" l="1"/>
  <c r="G6686"/>
  <c r="J6686" s="1"/>
  <c r="Q6685" l="1"/>
  <c r="N6685"/>
  <c r="H6686"/>
  <c r="L6686" s="1"/>
  <c r="I6686" l="1"/>
  <c r="G6687"/>
  <c r="J6687" s="1"/>
  <c r="Q6686" l="1"/>
  <c r="N6686"/>
  <c r="H6687"/>
  <c r="L6687" s="1"/>
  <c r="I6687" l="1"/>
  <c r="G6688"/>
  <c r="J6688" s="1"/>
  <c r="Q6687" l="1"/>
  <c r="N6687"/>
  <c r="H6688"/>
  <c r="L6688" s="1"/>
  <c r="I6688" l="1"/>
  <c r="G6689"/>
  <c r="J6689" s="1"/>
  <c r="Q6688" l="1"/>
  <c r="N6688"/>
  <c r="H6689"/>
  <c r="L6689" s="1"/>
  <c r="I6689" l="1"/>
  <c r="G6690"/>
  <c r="J6690" s="1"/>
  <c r="Q6689" l="1"/>
  <c r="N6689"/>
  <c r="H6690"/>
  <c r="L6690" s="1"/>
  <c r="I6690" l="1"/>
  <c r="G6691"/>
  <c r="J6691" s="1"/>
  <c r="Q6690" l="1"/>
  <c r="N6690"/>
  <c r="H6691"/>
  <c r="L6691" s="1"/>
  <c r="I6691" l="1"/>
  <c r="G6692"/>
  <c r="J6692" s="1"/>
  <c r="Q6691" l="1"/>
  <c r="N6691"/>
  <c r="H6692"/>
  <c r="L6692" s="1"/>
  <c r="I6692" l="1"/>
  <c r="G6693"/>
  <c r="J6693" s="1"/>
  <c r="Q6692" l="1"/>
  <c r="N6692"/>
  <c r="H6693"/>
  <c r="L6693" s="1"/>
  <c r="I6693" l="1"/>
  <c r="G6694"/>
  <c r="J6694" s="1"/>
  <c r="Q6693" l="1"/>
  <c r="N6693"/>
  <c r="H6694"/>
  <c r="L6694" s="1"/>
  <c r="I6694" l="1"/>
  <c r="G6695"/>
  <c r="J6695" s="1"/>
  <c r="Q6694" l="1"/>
  <c r="N6694"/>
  <c r="H6695"/>
  <c r="L6695" s="1"/>
  <c r="I6695" l="1"/>
  <c r="G6696"/>
  <c r="J6696" s="1"/>
  <c r="Q6695" l="1"/>
  <c r="N6695"/>
  <c r="H6696"/>
  <c r="L6696" s="1"/>
  <c r="I6696" l="1"/>
  <c r="G6697"/>
  <c r="J6697" s="1"/>
  <c r="Q6696" l="1"/>
  <c r="N6696"/>
  <c r="H6697"/>
  <c r="L6697" s="1"/>
  <c r="I6697" l="1"/>
  <c r="G6698"/>
  <c r="J6698" s="1"/>
  <c r="Q6697" l="1"/>
  <c r="N6697"/>
  <c r="H6698"/>
  <c r="L6698" s="1"/>
  <c r="I6698" l="1"/>
  <c r="G6699"/>
  <c r="J6699" s="1"/>
  <c r="Q6698" l="1"/>
  <c r="N6698"/>
  <c r="H6699"/>
  <c r="L6699" s="1"/>
  <c r="I6699" l="1"/>
  <c r="G6700"/>
  <c r="J6700" s="1"/>
  <c r="Q6699" l="1"/>
  <c r="N6699"/>
  <c r="H6700"/>
  <c r="L6700" s="1"/>
  <c r="G6701" l="1"/>
  <c r="J6701" s="1"/>
  <c r="I6700"/>
  <c r="Q6700" l="1"/>
  <c r="N6700"/>
  <c r="H6701"/>
  <c r="L6701" s="1"/>
  <c r="G6702" l="1"/>
  <c r="J6702" s="1"/>
  <c r="I6701"/>
  <c r="Q6701" l="1"/>
  <c r="R6701" s="1"/>
  <c r="N6701"/>
  <c r="O6701" s="1"/>
  <c r="H6702"/>
  <c r="L6702" s="1"/>
  <c r="I6702" l="1"/>
  <c r="G6703"/>
  <c r="J6703" s="1"/>
  <c r="Q6702" l="1"/>
  <c r="R6702" s="1"/>
  <c r="S6702" s="1"/>
  <c r="N6702"/>
  <c r="O6702" s="1"/>
  <c r="P6702" s="1"/>
  <c r="H6703"/>
  <c r="L6703" s="1"/>
  <c r="I6703" l="1"/>
  <c r="G6704"/>
  <c r="J6704" s="1"/>
  <c r="Q6703" l="1"/>
  <c r="N6703"/>
  <c r="H6704"/>
  <c r="L6704" s="1"/>
  <c r="I6704" l="1"/>
  <c r="G6705"/>
  <c r="J6705" s="1"/>
  <c r="Q6704" l="1"/>
  <c r="N6704"/>
  <c r="H6705"/>
  <c r="L6705" s="1"/>
  <c r="I6705" l="1"/>
  <c r="G6706"/>
  <c r="J6706" s="1"/>
  <c r="Q6705" l="1"/>
  <c r="R6705" s="1"/>
  <c r="S6705" s="1"/>
  <c r="N6705"/>
  <c r="O6705" s="1"/>
  <c r="P6705" s="1"/>
  <c r="H6706"/>
  <c r="L6706" s="1"/>
  <c r="I6706" l="1"/>
  <c r="G6707"/>
  <c r="J6707" s="1"/>
  <c r="Q6706" l="1"/>
  <c r="N6706"/>
  <c r="H6707"/>
  <c r="L6707" s="1"/>
  <c r="I6707" l="1"/>
  <c r="G6708"/>
  <c r="J6708" s="1"/>
  <c r="Q6707" l="1"/>
  <c r="N6707"/>
  <c r="H6708"/>
  <c r="L6708" s="1"/>
  <c r="I6708" l="1"/>
  <c r="G6709"/>
  <c r="J6709" s="1"/>
  <c r="Q6708" l="1"/>
  <c r="N6708"/>
  <c r="H6709"/>
  <c r="L6709" s="1"/>
  <c r="I6709" l="1"/>
  <c r="G6710"/>
  <c r="J6710" s="1"/>
  <c r="Q6709" l="1"/>
  <c r="N6709"/>
  <c r="H6710"/>
  <c r="L6710" s="1"/>
  <c r="I6710" l="1"/>
  <c r="G6711"/>
  <c r="J6711" s="1"/>
  <c r="Q6710" l="1"/>
  <c r="N6710"/>
  <c r="H6711"/>
  <c r="L6711" s="1"/>
  <c r="I6711" l="1"/>
  <c r="G6712"/>
  <c r="J6712" s="1"/>
  <c r="Q6711" l="1"/>
  <c r="N6711"/>
  <c r="H6712"/>
  <c r="L6712" s="1"/>
  <c r="I6712" l="1"/>
  <c r="G6713"/>
  <c r="J6713" s="1"/>
  <c r="Q6712" l="1"/>
  <c r="N6712"/>
  <c r="H6713"/>
  <c r="L6713" s="1"/>
  <c r="I6713" l="1"/>
  <c r="G6714"/>
  <c r="J6714" s="1"/>
  <c r="Q6713" l="1"/>
  <c r="N6713"/>
  <c r="H6714"/>
  <c r="L6714" s="1"/>
  <c r="I6714" l="1"/>
  <c r="G6715"/>
  <c r="J6715" s="1"/>
  <c r="Q6714" l="1"/>
  <c r="N6714"/>
  <c r="H6715"/>
  <c r="L6715" s="1"/>
  <c r="I6715" l="1"/>
  <c r="G6716"/>
  <c r="J6716" s="1"/>
  <c r="Q6715" l="1"/>
  <c r="N6715"/>
  <c r="H6716"/>
  <c r="L6716" s="1"/>
  <c r="I6716" l="1"/>
  <c r="G6717"/>
  <c r="J6717" s="1"/>
  <c r="Q6716" l="1"/>
  <c r="N6716"/>
  <c r="H6717"/>
  <c r="L6717" s="1"/>
  <c r="I6717" l="1"/>
  <c r="G6718"/>
  <c r="J6718" s="1"/>
  <c r="Q6717" l="1"/>
  <c r="N6717"/>
  <c r="H6718"/>
  <c r="L6718" s="1"/>
  <c r="I6718" l="1"/>
  <c r="G6719"/>
  <c r="J6719" s="1"/>
  <c r="Q6718" l="1"/>
  <c r="N6718"/>
  <c r="H6719"/>
  <c r="L6719" s="1"/>
  <c r="I6719" l="1"/>
  <c r="G6720"/>
  <c r="J6720" s="1"/>
  <c r="Q6719" l="1"/>
  <c r="N6719"/>
  <c r="H6720"/>
  <c r="L6720" s="1"/>
  <c r="I6720" l="1"/>
  <c r="G6721"/>
  <c r="J6721" s="1"/>
  <c r="Q6720" l="1"/>
  <c r="N6720"/>
  <c r="H6721"/>
  <c r="L6721" s="1"/>
  <c r="I6721" l="1"/>
  <c r="G6722"/>
  <c r="J6722" s="1"/>
  <c r="Q6721" l="1"/>
  <c r="N6721"/>
  <c r="H6722"/>
  <c r="L6722" s="1"/>
  <c r="I6722" l="1"/>
  <c r="G6723"/>
  <c r="J6723" s="1"/>
  <c r="Q6722" l="1"/>
  <c r="N6722"/>
  <c r="H6723"/>
  <c r="L6723" s="1"/>
  <c r="I6723" l="1"/>
  <c r="G6724"/>
  <c r="J6724" s="1"/>
  <c r="Q6723" l="1"/>
  <c r="N6723"/>
  <c r="H6724"/>
  <c r="L6724" s="1"/>
  <c r="I6724" l="1"/>
  <c r="G6725"/>
  <c r="J6725" s="1"/>
  <c r="Q6724" l="1"/>
  <c r="N6724"/>
  <c r="H6725"/>
  <c r="L6725" s="1"/>
  <c r="I6725" l="1"/>
  <c r="G6726"/>
  <c r="J6726" s="1"/>
  <c r="Q6725" l="1"/>
  <c r="N6725"/>
  <c r="H6726"/>
  <c r="L6726" s="1"/>
  <c r="I6726" l="1"/>
  <c r="G6727"/>
  <c r="J6727" s="1"/>
  <c r="Q6726" l="1"/>
  <c r="N6726"/>
  <c r="H6727"/>
  <c r="L6727" s="1"/>
  <c r="I6727" l="1"/>
  <c r="G6728"/>
  <c r="J6728" s="1"/>
  <c r="Q6727" l="1"/>
  <c r="N6727"/>
  <c r="H6728"/>
  <c r="L6728" s="1"/>
  <c r="I6728" l="1"/>
  <c r="G6729"/>
  <c r="J6729" s="1"/>
  <c r="Q6728" l="1"/>
  <c r="N6728"/>
  <c r="H6729"/>
  <c r="L6729" s="1"/>
  <c r="I6729" l="1"/>
  <c r="G6730"/>
  <c r="J6730" s="1"/>
  <c r="Q6729" l="1"/>
  <c r="N6729"/>
  <c r="H6730"/>
  <c r="L6730" s="1"/>
  <c r="I6730" l="1"/>
  <c r="G6731"/>
  <c r="J6731" s="1"/>
  <c r="Q6730" l="1"/>
  <c r="N6730"/>
  <c r="H6731"/>
  <c r="L6731" s="1"/>
  <c r="G6732" l="1"/>
  <c r="J6732" s="1"/>
  <c r="I6731"/>
  <c r="Q6731" l="1"/>
  <c r="N6731"/>
  <c r="H6732"/>
  <c r="L6732" s="1"/>
  <c r="G6733" l="1"/>
  <c r="J6733" s="1"/>
  <c r="I6732"/>
  <c r="Q6732" l="1"/>
  <c r="R6732" s="1"/>
  <c r="S6732" s="1"/>
  <c r="N6732"/>
  <c r="O6732" s="1"/>
  <c r="P6732" s="1"/>
  <c r="H6733"/>
  <c r="L6733" s="1"/>
  <c r="I6733" l="1"/>
  <c r="G6734"/>
  <c r="J6734" s="1"/>
  <c r="Q6733" l="1"/>
  <c r="R6733" s="1"/>
  <c r="N6733"/>
  <c r="O6733" s="1"/>
  <c r="H6734"/>
  <c r="L6734" s="1"/>
  <c r="I6734" l="1"/>
  <c r="G6735"/>
  <c r="J6735" s="1"/>
  <c r="Q6734" l="1"/>
  <c r="N6734"/>
  <c r="H6735"/>
  <c r="L6735" s="1"/>
  <c r="I6735" l="1"/>
  <c r="G6736"/>
  <c r="J6736" s="1"/>
  <c r="Q6735" l="1"/>
  <c r="N6735"/>
  <c r="H6736"/>
  <c r="L6736" s="1"/>
  <c r="I6736" l="1"/>
  <c r="G6737"/>
  <c r="J6737" s="1"/>
  <c r="Q6736" l="1"/>
  <c r="R6736" s="1"/>
  <c r="N6736"/>
  <c r="O6736" s="1"/>
  <c r="H6737"/>
  <c r="L6737" s="1"/>
  <c r="I6737" l="1"/>
  <c r="G6738"/>
  <c r="J6738" s="1"/>
  <c r="Q6737" l="1"/>
  <c r="N6737"/>
  <c r="H6738"/>
  <c r="L6738" s="1"/>
  <c r="I6738" l="1"/>
  <c r="G6739"/>
  <c r="J6739" s="1"/>
  <c r="Q6738" l="1"/>
  <c r="N6738"/>
  <c r="H6739"/>
  <c r="L6739" s="1"/>
  <c r="I6739" l="1"/>
  <c r="G6740"/>
  <c r="J6740" s="1"/>
  <c r="Q6739" l="1"/>
  <c r="N6739"/>
  <c r="H6740"/>
  <c r="L6740" s="1"/>
  <c r="I6740" l="1"/>
  <c r="G6741"/>
  <c r="J6741" s="1"/>
  <c r="Q6740" l="1"/>
  <c r="N6740"/>
  <c r="H6741"/>
  <c r="L6741" s="1"/>
  <c r="I6741" l="1"/>
  <c r="G6742"/>
  <c r="J6742" s="1"/>
  <c r="Q6741" l="1"/>
  <c r="N6741"/>
  <c r="H6742"/>
  <c r="L6742" s="1"/>
  <c r="I6742" l="1"/>
  <c r="G6743"/>
  <c r="J6743" s="1"/>
  <c r="Q6742" l="1"/>
  <c r="N6742"/>
  <c r="H6743"/>
  <c r="L6743" s="1"/>
  <c r="I6743" l="1"/>
  <c r="G6744"/>
  <c r="J6744" s="1"/>
  <c r="Q6743" l="1"/>
  <c r="N6743"/>
  <c r="H6744"/>
  <c r="L6744" s="1"/>
  <c r="I6744" l="1"/>
  <c r="G6745"/>
  <c r="J6745" s="1"/>
  <c r="Q6744" l="1"/>
  <c r="N6744"/>
  <c r="H6745"/>
  <c r="L6745" s="1"/>
  <c r="I6745" l="1"/>
  <c r="G6746"/>
  <c r="J6746" s="1"/>
  <c r="Q6745" l="1"/>
  <c r="N6745"/>
  <c r="H6746"/>
  <c r="L6746" s="1"/>
  <c r="I6746" l="1"/>
  <c r="G6747"/>
  <c r="J6747" s="1"/>
  <c r="Q6746" l="1"/>
  <c r="N6746"/>
  <c r="H6747"/>
  <c r="L6747" s="1"/>
  <c r="I6747" l="1"/>
  <c r="G6748"/>
  <c r="J6748" s="1"/>
  <c r="Q6747" l="1"/>
  <c r="N6747"/>
  <c r="H6748"/>
  <c r="L6748" s="1"/>
  <c r="I6748" l="1"/>
  <c r="G6749"/>
  <c r="J6749" s="1"/>
  <c r="Q6748" l="1"/>
  <c r="N6748"/>
  <c r="H6749"/>
  <c r="L6749" s="1"/>
  <c r="I6749" l="1"/>
  <c r="G6750"/>
  <c r="J6750" s="1"/>
  <c r="Q6749" l="1"/>
  <c r="N6749"/>
  <c r="H6750"/>
  <c r="L6750" s="1"/>
  <c r="I6750" l="1"/>
  <c r="G6751"/>
  <c r="J6751" s="1"/>
  <c r="Q6750" l="1"/>
  <c r="N6750"/>
  <c r="H6751"/>
  <c r="L6751" s="1"/>
  <c r="I6751" l="1"/>
  <c r="G6752"/>
  <c r="J6752" s="1"/>
  <c r="Q6751" l="1"/>
  <c r="N6751"/>
  <c r="H6752"/>
  <c r="L6752" s="1"/>
  <c r="I6752" l="1"/>
  <c r="G6753"/>
  <c r="J6753" s="1"/>
  <c r="Q6752" l="1"/>
  <c r="N6752"/>
  <c r="H6753"/>
  <c r="L6753" s="1"/>
  <c r="I6753" l="1"/>
  <c r="G6754"/>
  <c r="J6754" s="1"/>
  <c r="Q6753" l="1"/>
  <c r="N6753"/>
  <c r="H6754"/>
  <c r="L6754" s="1"/>
  <c r="I6754" l="1"/>
  <c r="G6755"/>
  <c r="J6755" s="1"/>
  <c r="Q6754" l="1"/>
  <c r="N6754"/>
  <c r="H6755"/>
  <c r="L6755" s="1"/>
  <c r="I6755" l="1"/>
  <c r="G6756"/>
  <c r="J6756" s="1"/>
  <c r="Q6755" l="1"/>
  <c r="N6755"/>
  <c r="H6756"/>
  <c r="L6756" s="1"/>
  <c r="I6756" l="1"/>
  <c r="G6757"/>
  <c r="J6757" s="1"/>
  <c r="Q6756" l="1"/>
  <c r="N6756"/>
  <c r="H6757"/>
  <c r="L6757" s="1"/>
  <c r="I6757" l="1"/>
  <c r="G6758"/>
  <c r="J6758" s="1"/>
  <c r="Q6757" l="1"/>
  <c r="N6757"/>
  <c r="H6758"/>
  <c r="L6758" s="1"/>
  <c r="I6758" l="1"/>
  <c r="G6759"/>
  <c r="J6759" s="1"/>
  <c r="Q6758" l="1"/>
  <c r="N6758"/>
  <c r="H6759"/>
  <c r="L6759" s="1"/>
  <c r="I6759" l="1"/>
  <c r="G6760"/>
  <c r="J6760" s="1"/>
  <c r="Q6759" l="1"/>
  <c r="N6759"/>
  <c r="H6760"/>
  <c r="L6760" s="1"/>
  <c r="I6760" l="1"/>
  <c r="G6761"/>
  <c r="J6761" s="1"/>
  <c r="Q6760" l="1"/>
  <c r="N6760"/>
  <c r="H6761"/>
  <c r="L6761" s="1"/>
  <c r="G6762" l="1"/>
  <c r="J6762" s="1"/>
  <c r="I6761"/>
  <c r="Q6761" l="1"/>
  <c r="N6761"/>
  <c r="H6762"/>
  <c r="L6762" s="1"/>
  <c r="G6763" l="1"/>
  <c r="J6763" s="1"/>
  <c r="I6762"/>
  <c r="Q6762" l="1"/>
  <c r="R6762" s="1"/>
  <c r="S6762" s="1"/>
  <c r="N6762"/>
  <c r="O6762" s="1"/>
  <c r="P6762" s="1"/>
  <c r="H6763"/>
  <c r="L6763" s="1"/>
  <c r="I6763" l="1"/>
  <c r="G6764"/>
  <c r="J6764" s="1"/>
  <c r="Q6763" l="1"/>
  <c r="R6763" s="1"/>
  <c r="N6763"/>
  <c r="O6763" s="1"/>
  <c r="H6764"/>
  <c r="L6764" s="1"/>
  <c r="I6764" l="1"/>
  <c r="G6765"/>
  <c r="J6765" s="1"/>
  <c r="Q6764" l="1"/>
  <c r="N6764"/>
  <c r="H6765"/>
  <c r="L6765" s="1"/>
  <c r="I6765" l="1"/>
  <c r="G6766"/>
  <c r="J6766" s="1"/>
  <c r="Q6765" l="1"/>
  <c r="N6765"/>
  <c r="H6766"/>
  <c r="L6766" s="1"/>
  <c r="I6766" l="1"/>
  <c r="G6767"/>
  <c r="J6767" s="1"/>
  <c r="Q6766" l="1"/>
  <c r="R6766" s="1"/>
  <c r="N6766"/>
  <c r="O6766" s="1"/>
  <c r="H6767"/>
  <c r="L6767" s="1"/>
  <c r="I6767" l="1"/>
  <c r="G6768"/>
  <c r="J6768" s="1"/>
  <c r="Q6767" l="1"/>
  <c r="N6767"/>
  <c r="H6768"/>
  <c r="L6768" s="1"/>
  <c r="I6768" l="1"/>
  <c r="G6769"/>
  <c r="J6769" s="1"/>
  <c r="Q6768" l="1"/>
  <c r="N6768"/>
  <c r="H6769"/>
  <c r="L6769" s="1"/>
  <c r="I6769" l="1"/>
  <c r="G6770"/>
  <c r="J6770" s="1"/>
  <c r="Q6769" l="1"/>
  <c r="N6769"/>
  <c r="H6770"/>
  <c r="L6770" s="1"/>
  <c r="I6770" l="1"/>
  <c r="G6771"/>
  <c r="J6771" s="1"/>
  <c r="Q6770" l="1"/>
  <c r="N6770"/>
  <c r="H6771"/>
  <c r="L6771" s="1"/>
  <c r="I6771" l="1"/>
  <c r="G6772"/>
  <c r="J6772" s="1"/>
  <c r="Q6771" l="1"/>
  <c r="N6771"/>
  <c r="H6772"/>
  <c r="L6772" s="1"/>
  <c r="I6772" l="1"/>
  <c r="G6773"/>
  <c r="J6773" s="1"/>
  <c r="Q6772" l="1"/>
  <c r="N6772"/>
  <c r="H6773"/>
  <c r="L6773" s="1"/>
  <c r="I6773" l="1"/>
  <c r="G6774"/>
  <c r="J6774" s="1"/>
  <c r="Q6773" l="1"/>
  <c r="N6773"/>
  <c r="H6774"/>
  <c r="L6774" s="1"/>
  <c r="I6774" l="1"/>
  <c r="G6775"/>
  <c r="J6775" s="1"/>
  <c r="Q6774" l="1"/>
  <c r="N6774"/>
  <c r="H6775"/>
  <c r="L6775" s="1"/>
  <c r="I6775" l="1"/>
  <c r="G6776"/>
  <c r="J6776" s="1"/>
  <c r="Q6775" l="1"/>
  <c r="N6775"/>
  <c r="H6776"/>
  <c r="L6776" s="1"/>
  <c r="I6776" l="1"/>
  <c r="G6777"/>
  <c r="J6777" s="1"/>
  <c r="Q6776" l="1"/>
  <c r="N6776"/>
  <c r="H6777"/>
  <c r="L6777" s="1"/>
  <c r="I6777" l="1"/>
  <c r="G6778"/>
  <c r="J6778" s="1"/>
  <c r="Q6777" l="1"/>
  <c r="N6777"/>
  <c r="H6778"/>
  <c r="L6778" s="1"/>
  <c r="I6778" l="1"/>
  <c r="G6779"/>
  <c r="J6779" s="1"/>
  <c r="Q6778" l="1"/>
  <c r="N6778"/>
  <c r="H6779"/>
  <c r="L6779" s="1"/>
  <c r="I6779" l="1"/>
  <c r="G6780"/>
  <c r="J6780" s="1"/>
  <c r="Q6779" l="1"/>
  <c r="N6779"/>
  <c r="H6780"/>
  <c r="L6780" s="1"/>
  <c r="I6780" l="1"/>
  <c r="G6781"/>
  <c r="J6781" s="1"/>
  <c r="Q6780" l="1"/>
  <c r="N6780"/>
  <c r="H6781"/>
  <c r="L6781" s="1"/>
  <c r="I6781" l="1"/>
  <c r="G6782"/>
  <c r="J6782" s="1"/>
  <c r="Q6781" l="1"/>
  <c r="N6781"/>
  <c r="H6782"/>
  <c r="L6782" s="1"/>
  <c r="I6782" l="1"/>
  <c r="G6783"/>
  <c r="J6783" s="1"/>
  <c r="Q6782" l="1"/>
  <c r="N6782"/>
  <c r="H6783"/>
  <c r="L6783" s="1"/>
  <c r="I6783" l="1"/>
  <c r="G6784"/>
  <c r="J6784" s="1"/>
  <c r="Q6783" l="1"/>
  <c r="N6783"/>
  <c r="H6784"/>
  <c r="L6784" s="1"/>
  <c r="I6784" l="1"/>
  <c r="G6785"/>
  <c r="J6785" s="1"/>
  <c r="Q6784" l="1"/>
  <c r="N6784"/>
  <c r="H6785"/>
  <c r="L6785" s="1"/>
  <c r="I6785" l="1"/>
  <c r="G6786"/>
  <c r="J6786" s="1"/>
  <c r="Q6785" l="1"/>
  <c r="N6785"/>
  <c r="H6786"/>
  <c r="L6786" s="1"/>
  <c r="I6786" l="1"/>
  <c r="G6787"/>
  <c r="J6787" s="1"/>
  <c r="Q6786" l="1"/>
  <c r="N6786"/>
  <c r="H6787"/>
  <c r="L6787" s="1"/>
  <c r="I6787" l="1"/>
  <c r="G6788"/>
  <c r="J6788" s="1"/>
  <c r="Q6787" l="1"/>
  <c r="N6787"/>
  <c r="H6788"/>
  <c r="L6788" s="1"/>
  <c r="I6788" l="1"/>
  <c r="G6789"/>
  <c r="J6789" s="1"/>
  <c r="Q6788" l="1"/>
  <c r="N6788"/>
  <c r="H6789"/>
  <c r="L6789" s="1"/>
  <c r="I6789" l="1"/>
  <c r="G6790"/>
  <c r="J6790" s="1"/>
  <c r="Q6789" l="1"/>
  <c r="N6789"/>
  <c r="H6790"/>
  <c r="L6790" s="1"/>
  <c r="I6790" l="1"/>
  <c r="G6791"/>
  <c r="J6791" s="1"/>
  <c r="Q6790" l="1"/>
  <c r="N6790"/>
  <c r="H6791"/>
  <c r="L6791" s="1"/>
  <c r="I6791" l="1"/>
  <c r="G6792"/>
  <c r="J6792" s="1"/>
  <c r="Q6791" l="1"/>
  <c r="N6791"/>
  <c r="H6792"/>
  <c r="L6792" s="1"/>
  <c r="G6793" l="1"/>
  <c r="J6793" s="1"/>
  <c r="I6792"/>
  <c r="Q6792" l="1"/>
  <c r="N6792"/>
  <c r="H6793"/>
  <c r="L6793" s="1"/>
  <c r="G6794" l="1"/>
  <c r="J6794" s="1"/>
  <c r="I6793"/>
  <c r="Q6793" l="1"/>
  <c r="R6793" s="1"/>
  <c r="N6793"/>
  <c r="O6793" s="1"/>
  <c r="H6794"/>
  <c r="L6794" s="1"/>
  <c r="I6794" l="1"/>
  <c r="G6795"/>
  <c r="J6795" s="1"/>
  <c r="Q6794" l="1"/>
  <c r="R6794" s="1"/>
  <c r="S6794" s="1"/>
  <c r="N6794"/>
  <c r="O6794" s="1"/>
  <c r="P6794" s="1"/>
  <c r="H6795"/>
  <c r="L6795" s="1"/>
  <c r="I6795" l="1"/>
  <c r="G6796"/>
  <c r="J6796" s="1"/>
  <c r="Q6795" l="1"/>
  <c r="N6795"/>
  <c r="H6796"/>
  <c r="L6796" s="1"/>
  <c r="I6796" l="1"/>
  <c r="G6797"/>
  <c r="J6797" s="1"/>
  <c r="Q6796" l="1"/>
  <c r="N6796"/>
  <c r="H6797"/>
  <c r="L6797" s="1"/>
  <c r="I6797" l="1"/>
  <c r="G6798"/>
  <c r="J6798" s="1"/>
  <c r="Q6797" l="1"/>
  <c r="R6797" s="1"/>
  <c r="S6797" s="1"/>
  <c r="N6797"/>
  <c r="O6797" s="1"/>
  <c r="P6797" s="1"/>
  <c r="H6798"/>
  <c r="L6798" s="1"/>
  <c r="I6798" l="1"/>
  <c r="G6799"/>
  <c r="J6799" s="1"/>
  <c r="Q6798" l="1"/>
  <c r="N6798"/>
  <c r="H6799"/>
  <c r="L6799" s="1"/>
  <c r="I6799" l="1"/>
  <c r="G6800"/>
  <c r="J6800" s="1"/>
  <c r="Q6799" l="1"/>
  <c r="N6799"/>
  <c r="H6800"/>
  <c r="L6800" s="1"/>
  <c r="I6800" l="1"/>
  <c r="G6801"/>
  <c r="J6801" s="1"/>
  <c r="Q6800" l="1"/>
  <c r="N6800"/>
  <c r="H6801"/>
  <c r="L6801" s="1"/>
  <c r="I6801" l="1"/>
  <c r="G6802"/>
  <c r="J6802" s="1"/>
  <c r="Q6801" l="1"/>
  <c r="N6801"/>
  <c r="H6802"/>
  <c r="L6802" s="1"/>
  <c r="I6802" l="1"/>
  <c r="G6803"/>
  <c r="J6803" s="1"/>
  <c r="Q6802" l="1"/>
  <c r="N6802"/>
  <c r="H6803"/>
  <c r="L6803" s="1"/>
  <c r="I6803" l="1"/>
  <c r="G6804"/>
  <c r="J6804" s="1"/>
  <c r="Q6803" l="1"/>
  <c r="N6803"/>
  <c r="H6804"/>
  <c r="L6804" s="1"/>
  <c r="I6804" l="1"/>
  <c r="G6805"/>
  <c r="J6805" s="1"/>
  <c r="Q6804" l="1"/>
  <c r="N6804"/>
  <c r="H6805"/>
  <c r="L6805" s="1"/>
  <c r="I6805" l="1"/>
  <c r="G6806"/>
  <c r="J6806" s="1"/>
  <c r="Q6805" l="1"/>
  <c r="N6805"/>
  <c r="H6806"/>
  <c r="L6806" s="1"/>
  <c r="I6806" l="1"/>
  <c r="G6807"/>
  <c r="J6807" s="1"/>
  <c r="Q6806" l="1"/>
  <c r="N6806"/>
  <c r="H6807"/>
  <c r="L6807" s="1"/>
  <c r="I6807" l="1"/>
  <c r="G6808"/>
  <c r="J6808" s="1"/>
  <c r="Q6807" l="1"/>
  <c r="N6807"/>
  <c r="H6808"/>
  <c r="L6808" s="1"/>
  <c r="I6808" l="1"/>
  <c r="G6809"/>
  <c r="J6809" s="1"/>
  <c r="Q6808" l="1"/>
  <c r="N6808"/>
  <c r="H6809"/>
  <c r="L6809" s="1"/>
  <c r="I6809" l="1"/>
  <c r="G6810"/>
  <c r="J6810" s="1"/>
  <c r="Q6809" l="1"/>
  <c r="N6809"/>
  <c r="H6810"/>
  <c r="L6810" s="1"/>
  <c r="I6810" l="1"/>
  <c r="G6811"/>
  <c r="J6811" s="1"/>
  <c r="Q6810" l="1"/>
  <c r="N6810"/>
  <c r="H6811"/>
  <c r="L6811" s="1"/>
  <c r="I6811" l="1"/>
  <c r="G6812"/>
  <c r="J6812" s="1"/>
  <c r="Q6811" l="1"/>
  <c r="N6811"/>
  <c r="H6812"/>
  <c r="L6812" s="1"/>
  <c r="I6812" l="1"/>
  <c r="G6813"/>
  <c r="J6813" s="1"/>
  <c r="Q6812" l="1"/>
  <c r="N6812"/>
  <c r="H6813"/>
  <c r="L6813" s="1"/>
  <c r="I6813" l="1"/>
  <c r="G6814"/>
  <c r="J6814" s="1"/>
  <c r="Q6813" l="1"/>
  <c r="N6813"/>
  <c r="H6814"/>
  <c r="L6814" s="1"/>
  <c r="I6814" l="1"/>
  <c r="G6815"/>
  <c r="J6815" s="1"/>
  <c r="Q6814" l="1"/>
  <c r="N6814"/>
  <c r="H6815"/>
  <c r="L6815" s="1"/>
  <c r="I6815" l="1"/>
  <c r="G6816"/>
  <c r="J6816" s="1"/>
  <c r="Q6815" l="1"/>
  <c r="N6815"/>
  <c r="H6816"/>
  <c r="L6816" s="1"/>
  <c r="I6816" l="1"/>
  <c r="G6817"/>
  <c r="J6817" s="1"/>
  <c r="Q6816" l="1"/>
  <c r="N6816"/>
  <c r="H6817"/>
  <c r="L6817" s="1"/>
  <c r="I6817" l="1"/>
  <c r="G6818"/>
  <c r="J6818" s="1"/>
  <c r="Q6817" l="1"/>
  <c r="N6817"/>
  <c r="H6818"/>
  <c r="L6818" s="1"/>
  <c r="I6818" l="1"/>
  <c r="G6819"/>
  <c r="J6819" s="1"/>
  <c r="Q6818" l="1"/>
  <c r="N6818"/>
  <c r="H6819"/>
  <c r="L6819" s="1"/>
  <c r="I6819" l="1"/>
  <c r="G6820"/>
  <c r="J6820" s="1"/>
  <c r="Q6819" l="1"/>
  <c r="N6819"/>
  <c r="H6820"/>
  <c r="L6820" s="1"/>
  <c r="I6820" l="1"/>
  <c r="G6821"/>
  <c r="J6821" s="1"/>
  <c r="Q6820" l="1"/>
  <c r="N6820"/>
  <c r="H6821"/>
  <c r="L6821" s="1"/>
  <c r="I6821" l="1"/>
  <c r="G6822"/>
  <c r="J6822" s="1"/>
  <c r="Q6821" l="1"/>
  <c r="N6821"/>
  <c r="H6822"/>
  <c r="L6822" s="1"/>
  <c r="I6822" l="1"/>
  <c r="G6823"/>
  <c r="J6823" s="1"/>
  <c r="Q6822" l="1"/>
  <c r="N6822"/>
  <c r="H6823"/>
  <c r="L6823" s="1"/>
  <c r="G6824" l="1"/>
  <c r="J6824" s="1"/>
  <c r="I6823"/>
  <c r="Q6823" l="1"/>
  <c r="R6823" s="1"/>
  <c r="S6823" s="1"/>
  <c r="N6823"/>
  <c r="O6823" s="1"/>
  <c r="P6823" s="1"/>
  <c r="H6824"/>
  <c r="L6824" s="1"/>
  <c r="G6825" l="1"/>
  <c r="J6825" s="1"/>
  <c r="I6824"/>
  <c r="Q6824" l="1"/>
  <c r="R6824" s="1"/>
  <c r="N6824"/>
  <c r="O6824" s="1"/>
  <c r="H6825"/>
  <c r="L6825" s="1"/>
  <c r="I6825" l="1"/>
  <c r="G6826"/>
  <c r="J6826" s="1"/>
  <c r="Q6825" l="1"/>
  <c r="N6825"/>
  <c r="H6826"/>
  <c r="L6826" s="1"/>
  <c r="I6826" l="1"/>
  <c r="G6827"/>
  <c r="J6827" s="1"/>
  <c r="Q6826" l="1"/>
  <c r="N6826"/>
  <c r="H6827"/>
  <c r="L6827" s="1"/>
  <c r="I6827" l="1"/>
  <c r="G6828"/>
  <c r="J6828" s="1"/>
  <c r="Q6827" l="1"/>
  <c r="R6827" s="1"/>
  <c r="N6827"/>
  <c r="O6827" s="1"/>
  <c r="H6828"/>
  <c r="L6828" s="1"/>
  <c r="I6828" l="1"/>
  <c r="G6829"/>
  <c r="J6829" s="1"/>
  <c r="Q6828" l="1"/>
  <c r="N6828"/>
  <c r="H6829"/>
  <c r="L6829" s="1"/>
  <c r="I6829" l="1"/>
  <c r="G6830"/>
  <c r="J6830" s="1"/>
  <c r="Q6829" l="1"/>
  <c r="N6829"/>
  <c r="H6830"/>
  <c r="L6830" s="1"/>
  <c r="I6830" l="1"/>
  <c r="G6831"/>
  <c r="J6831" s="1"/>
  <c r="Q6830" l="1"/>
  <c r="N6830"/>
  <c r="H6831"/>
  <c r="L6831" s="1"/>
  <c r="I6831" l="1"/>
  <c r="G6832"/>
  <c r="J6832" s="1"/>
  <c r="Q6831" l="1"/>
  <c r="N6831"/>
  <c r="H6832"/>
  <c r="L6832" s="1"/>
  <c r="I6832" l="1"/>
  <c r="G6833"/>
  <c r="J6833" s="1"/>
  <c r="Q6832" l="1"/>
  <c r="N6832"/>
  <c r="H6833"/>
  <c r="L6833" s="1"/>
  <c r="I6833" l="1"/>
  <c r="G6834"/>
  <c r="J6834" s="1"/>
  <c r="Q6833" l="1"/>
  <c r="N6833"/>
  <c r="H6834"/>
  <c r="L6834" s="1"/>
  <c r="I6834" l="1"/>
  <c r="G6835"/>
  <c r="J6835" s="1"/>
  <c r="Q6834" l="1"/>
  <c r="N6834"/>
  <c r="H6835"/>
  <c r="L6835" s="1"/>
  <c r="I6835" l="1"/>
  <c r="G6836"/>
  <c r="J6836" s="1"/>
  <c r="Q6835" l="1"/>
  <c r="N6835"/>
  <c r="H6836"/>
  <c r="L6836" s="1"/>
  <c r="I6836" l="1"/>
  <c r="G6837"/>
  <c r="J6837" s="1"/>
  <c r="Q6836" l="1"/>
  <c r="N6836"/>
  <c r="H6837"/>
  <c r="L6837" s="1"/>
  <c r="I6837" l="1"/>
  <c r="G6838"/>
  <c r="J6838" s="1"/>
  <c r="Q6837" l="1"/>
  <c r="N6837"/>
  <c r="H6838"/>
  <c r="L6838" s="1"/>
  <c r="I6838" l="1"/>
  <c r="G6839"/>
  <c r="J6839" s="1"/>
  <c r="Q6838" l="1"/>
  <c r="N6838"/>
  <c r="H6839"/>
  <c r="L6839" s="1"/>
  <c r="I6839" l="1"/>
  <c r="G6840"/>
  <c r="J6840" s="1"/>
  <c r="Q6839" l="1"/>
  <c r="N6839"/>
  <c r="H6840"/>
  <c r="L6840" s="1"/>
  <c r="I6840" l="1"/>
  <c r="G6841"/>
  <c r="J6841" s="1"/>
  <c r="Q6840" l="1"/>
  <c r="N6840"/>
  <c r="H6841"/>
  <c r="L6841" s="1"/>
  <c r="I6841" l="1"/>
  <c r="G6842"/>
  <c r="J6842" s="1"/>
  <c r="Q6841" l="1"/>
  <c r="N6841"/>
  <c r="H6842"/>
  <c r="L6842" s="1"/>
  <c r="I6842" l="1"/>
  <c r="G6843"/>
  <c r="J6843" s="1"/>
  <c r="Q6842" l="1"/>
  <c r="N6842"/>
  <c r="H6843"/>
  <c r="L6843" s="1"/>
  <c r="I6843" l="1"/>
  <c r="G6844"/>
  <c r="J6844" s="1"/>
  <c r="Q6843" l="1"/>
  <c r="N6843"/>
  <c r="H6844"/>
  <c r="L6844" s="1"/>
  <c r="I6844" l="1"/>
  <c r="G6845"/>
  <c r="J6845" s="1"/>
  <c r="Q6844" l="1"/>
  <c r="N6844"/>
  <c r="H6845"/>
  <c r="L6845" s="1"/>
  <c r="I6845" l="1"/>
  <c r="G6846"/>
  <c r="J6846" s="1"/>
  <c r="Q6845" l="1"/>
  <c r="N6845"/>
  <c r="H6846"/>
  <c r="L6846" s="1"/>
  <c r="I6846" l="1"/>
  <c r="G6847"/>
  <c r="J6847" s="1"/>
  <c r="Q6846" l="1"/>
  <c r="N6846"/>
  <c r="H6847"/>
  <c r="L6847" s="1"/>
  <c r="I6847" l="1"/>
  <c r="G6848"/>
  <c r="J6848" s="1"/>
  <c r="Q6847" l="1"/>
  <c r="N6847"/>
  <c r="H6848"/>
  <c r="L6848" s="1"/>
  <c r="I6848" l="1"/>
  <c r="G6849"/>
  <c r="J6849" s="1"/>
  <c r="Q6848" l="1"/>
  <c r="N6848"/>
  <c r="H6849"/>
  <c r="L6849" s="1"/>
  <c r="I6849" l="1"/>
  <c r="G6850"/>
  <c r="J6850" s="1"/>
  <c r="Q6849" l="1"/>
  <c r="N6849"/>
  <c r="H6850"/>
  <c r="L6850" s="1"/>
  <c r="I6850" l="1"/>
  <c r="G6851"/>
  <c r="J6851" s="1"/>
  <c r="Q6850" l="1"/>
  <c r="N6850"/>
  <c r="H6851"/>
  <c r="L6851" s="1"/>
  <c r="G6852" l="1"/>
  <c r="J6852" s="1"/>
  <c r="I6851"/>
  <c r="Q6851" l="1"/>
  <c r="N6851"/>
  <c r="H6852"/>
  <c r="L6852" s="1"/>
  <c r="G6853" l="1"/>
  <c r="J6853" s="1"/>
  <c r="I6852"/>
  <c r="Q6852" l="1"/>
  <c r="N6852"/>
  <c r="H6853"/>
  <c r="L6853" s="1"/>
  <c r="I6853" l="1"/>
  <c r="G6854"/>
  <c r="J6854" s="1"/>
  <c r="Q6853" l="1"/>
  <c r="N6853"/>
  <c r="H6854"/>
  <c r="L6854" s="1"/>
  <c r="I6854" l="1"/>
  <c r="G6855"/>
  <c r="J6855" s="1"/>
  <c r="Q6854" l="1"/>
  <c r="R6854" s="1"/>
  <c r="S6854" s="1"/>
  <c r="N6854"/>
  <c r="O6854" s="1"/>
  <c r="P6854" s="1"/>
  <c r="H6855"/>
  <c r="L6855" s="1"/>
  <c r="I6855" l="1"/>
  <c r="G6856"/>
  <c r="J6856" s="1"/>
  <c r="Q6855" l="1"/>
  <c r="R6855" s="1"/>
  <c r="N6855"/>
  <c r="O6855" s="1"/>
  <c r="H6856"/>
  <c r="L6856" s="1"/>
  <c r="I6856" l="1"/>
  <c r="G6857"/>
  <c r="J6857" s="1"/>
  <c r="Q6856" l="1"/>
  <c r="N6856"/>
  <c r="H6857"/>
  <c r="L6857" s="1"/>
  <c r="I6857" l="1"/>
  <c r="G6858"/>
  <c r="J6858" s="1"/>
  <c r="Q6857" l="1"/>
  <c r="N6857"/>
  <c r="H6858"/>
  <c r="L6858" s="1"/>
  <c r="I6858" l="1"/>
  <c r="G6859"/>
  <c r="J6859" s="1"/>
  <c r="Q6858" l="1"/>
  <c r="R6858" s="1"/>
  <c r="N6858"/>
  <c r="O6858" s="1"/>
  <c r="H6859"/>
  <c r="L6859" s="1"/>
  <c r="I6859" l="1"/>
  <c r="G6860"/>
  <c r="J6860" s="1"/>
  <c r="Q6859" l="1"/>
  <c r="N6859"/>
  <c r="H6860"/>
  <c r="L6860" s="1"/>
  <c r="I6860" l="1"/>
  <c r="G6861"/>
  <c r="J6861" s="1"/>
  <c r="Q6860" l="1"/>
  <c r="N6860"/>
  <c r="H6861"/>
  <c r="L6861" s="1"/>
  <c r="I6861" l="1"/>
  <c r="G6862"/>
  <c r="J6862" s="1"/>
  <c r="Q6861" l="1"/>
  <c r="N6861"/>
  <c r="H6862"/>
  <c r="L6862" s="1"/>
  <c r="I6862" l="1"/>
  <c r="G6863"/>
  <c r="J6863" s="1"/>
  <c r="Q6862" l="1"/>
  <c r="N6862"/>
  <c r="H6863"/>
  <c r="L6863" s="1"/>
  <c r="I6863" l="1"/>
  <c r="G6864"/>
  <c r="J6864" s="1"/>
  <c r="Q6863" l="1"/>
  <c r="N6863"/>
  <c r="H6864"/>
  <c r="L6864" s="1"/>
  <c r="I6864" l="1"/>
  <c r="G6865"/>
  <c r="J6865" s="1"/>
  <c r="Q6864" l="1"/>
  <c r="N6864"/>
  <c r="H6865"/>
  <c r="L6865" s="1"/>
  <c r="I6865" l="1"/>
  <c r="G6866"/>
  <c r="J6866" s="1"/>
  <c r="Q6865" l="1"/>
  <c r="N6865"/>
  <c r="H6866"/>
  <c r="L6866" s="1"/>
  <c r="I6866" l="1"/>
  <c r="G6867"/>
  <c r="J6867" s="1"/>
  <c r="Q6866" l="1"/>
  <c r="N6866"/>
  <c r="H6867"/>
  <c r="L6867" s="1"/>
  <c r="I6867" l="1"/>
  <c r="G6868"/>
  <c r="J6868" s="1"/>
  <c r="Q6867" l="1"/>
  <c r="N6867"/>
  <c r="H6868"/>
  <c r="L6868" s="1"/>
  <c r="I6868" l="1"/>
  <c r="G6869"/>
  <c r="J6869" s="1"/>
  <c r="Q6868" l="1"/>
  <c r="N6868"/>
  <c r="H6869"/>
  <c r="L6869" s="1"/>
  <c r="I6869" l="1"/>
  <c r="G6870"/>
  <c r="J6870" s="1"/>
  <c r="Q6869" l="1"/>
  <c r="N6869"/>
  <c r="H6870"/>
  <c r="L6870" s="1"/>
  <c r="I6870" l="1"/>
  <c r="G6871"/>
  <c r="J6871" s="1"/>
  <c r="Q6870" l="1"/>
  <c r="N6870"/>
  <c r="H6871"/>
  <c r="L6871" s="1"/>
  <c r="I6871" l="1"/>
  <c r="G6872"/>
  <c r="J6872" s="1"/>
  <c r="Q6871" l="1"/>
  <c r="N6871"/>
  <c r="H6872"/>
  <c r="L6872" s="1"/>
  <c r="I6872" l="1"/>
  <c r="G6873"/>
  <c r="J6873" s="1"/>
  <c r="Q6872" l="1"/>
  <c r="N6872"/>
  <c r="H6873"/>
  <c r="L6873" s="1"/>
  <c r="I6873" l="1"/>
  <c r="G6874"/>
  <c r="J6874" s="1"/>
  <c r="Q6873" l="1"/>
  <c r="N6873"/>
  <c r="H6874"/>
  <c r="L6874" s="1"/>
  <c r="I6874" l="1"/>
  <c r="G6875"/>
  <c r="J6875" s="1"/>
  <c r="Q6874" l="1"/>
  <c r="N6874"/>
  <c r="H6875"/>
  <c r="L6875" s="1"/>
  <c r="I6875" l="1"/>
  <c r="G6876"/>
  <c r="J6876" s="1"/>
  <c r="Q6875" l="1"/>
  <c r="N6875"/>
  <c r="H6876"/>
  <c r="L6876" s="1"/>
  <c r="I6876" l="1"/>
  <c r="G6877"/>
  <c r="J6877" s="1"/>
  <c r="Q6876" l="1"/>
  <c r="N6876"/>
  <c r="H6877"/>
  <c r="L6877" s="1"/>
  <c r="I6877" l="1"/>
  <c r="G6878"/>
  <c r="J6878" s="1"/>
  <c r="Q6877" l="1"/>
  <c r="N6877"/>
  <c r="H6878"/>
  <c r="L6878" s="1"/>
  <c r="I6878" l="1"/>
  <c r="G6879"/>
  <c r="J6879" s="1"/>
  <c r="Q6878" l="1"/>
  <c r="N6878"/>
  <c r="H6879"/>
  <c r="L6879" s="1"/>
  <c r="I6879" l="1"/>
  <c r="G6880"/>
  <c r="J6880" s="1"/>
  <c r="Q6879" l="1"/>
  <c r="N6879"/>
  <c r="H6880"/>
  <c r="L6880" s="1"/>
  <c r="I6880" l="1"/>
  <c r="G6881"/>
  <c r="J6881" s="1"/>
  <c r="Q6880" l="1"/>
  <c r="N6880"/>
  <c r="H6881"/>
  <c r="L6881" s="1"/>
  <c r="I6881" l="1"/>
  <c r="G6882"/>
  <c r="J6882" s="1"/>
  <c r="Q6881" l="1"/>
  <c r="N6881"/>
  <c r="H6882"/>
  <c r="L6882" s="1"/>
  <c r="G6883" l="1"/>
  <c r="J6883" s="1"/>
  <c r="I6882"/>
  <c r="Q6882" l="1"/>
  <c r="N6882"/>
  <c r="H6883"/>
  <c r="L6883" s="1"/>
  <c r="G6884" l="1"/>
  <c r="J6884" s="1"/>
  <c r="I6883"/>
  <c r="Q6883" l="1"/>
  <c r="N6883"/>
  <c r="H6884"/>
  <c r="L6884" s="1"/>
  <c r="I6884" l="1"/>
  <c r="G6885"/>
  <c r="J6885" s="1"/>
  <c r="Q6884" l="1"/>
  <c r="N6884"/>
  <c r="H6885"/>
  <c r="L6885" s="1"/>
  <c r="I6885" l="1"/>
  <c r="G6886"/>
  <c r="J6886" s="1"/>
  <c r="Q6885" l="1"/>
  <c r="R6885" s="1"/>
  <c r="N6885"/>
  <c r="O6885" s="1"/>
  <c r="H6886"/>
  <c r="L6886" s="1"/>
  <c r="I6886" l="1"/>
  <c r="G6887"/>
  <c r="J6887" s="1"/>
  <c r="Q6886" l="1"/>
  <c r="R6886" s="1"/>
  <c r="S6886" s="1"/>
  <c r="N6886"/>
  <c r="O6886" s="1"/>
  <c r="P6886" s="1"/>
  <c r="H6887"/>
  <c r="L6887" s="1"/>
  <c r="I6887" l="1"/>
  <c r="G6888"/>
  <c r="J6888" s="1"/>
  <c r="Q6887" l="1"/>
  <c r="N6887"/>
  <c r="H6888"/>
  <c r="L6888" s="1"/>
  <c r="I6888" l="1"/>
  <c r="G6889"/>
  <c r="J6889" s="1"/>
  <c r="Q6888" l="1"/>
  <c r="N6888"/>
  <c r="H6889"/>
  <c r="L6889" s="1"/>
  <c r="I6889" l="1"/>
  <c r="G6890"/>
  <c r="J6890" s="1"/>
  <c r="Q6889" l="1"/>
  <c r="R6889" s="1"/>
  <c r="S6889" s="1"/>
  <c r="N6889"/>
  <c r="O6889" s="1"/>
  <c r="P6889" s="1"/>
  <c r="H6890"/>
  <c r="L6890" s="1"/>
  <c r="I6890" l="1"/>
  <c r="G6891"/>
  <c r="J6891" s="1"/>
  <c r="Q6890" l="1"/>
  <c r="N6890"/>
  <c r="H6891"/>
  <c r="L6891" s="1"/>
  <c r="I6891" l="1"/>
  <c r="G6892"/>
  <c r="J6892" s="1"/>
  <c r="Q6891" l="1"/>
  <c r="N6891"/>
  <c r="H6892"/>
  <c r="L6892" s="1"/>
  <c r="I6892" l="1"/>
  <c r="G6893"/>
  <c r="J6893" s="1"/>
  <c r="Q6892" l="1"/>
  <c r="N6892"/>
  <c r="H6893"/>
  <c r="L6893" s="1"/>
  <c r="I6893" l="1"/>
  <c r="G6894"/>
  <c r="J6894" s="1"/>
  <c r="Q6893" l="1"/>
  <c r="N6893"/>
  <c r="H6894"/>
  <c r="L6894" s="1"/>
  <c r="I6894" l="1"/>
  <c r="G6895"/>
  <c r="J6895" s="1"/>
  <c r="Q6894" l="1"/>
  <c r="N6894"/>
  <c r="H6895"/>
  <c r="L6895" s="1"/>
  <c r="I6895" l="1"/>
  <c r="G6896"/>
  <c r="J6896" s="1"/>
  <c r="Q6895" l="1"/>
  <c r="N6895"/>
  <c r="H6896"/>
  <c r="L6896" s="1"/>
  <c r="I6896" l="1"/>
  <c r="G6897"/>
  <c r="J6897" s="1"/>
  <c r="Q6896" l="1"/>
  <c r="N6896"/>
  <c r="H6897"/>
  <c r="L6897" s="1"/>
  <c r="I6897" l="1"/>
  <c r="G6898"/>
  <c r="J6898" s="1"/>
  <c r="Q6897" l="1"/>
  <c r="N6897"/>
  <c r="H6898"/>
  <c r="L6898" s="1"/>
  <c r="I6898" l="1"/>
  <c r="G6899"/>
  <c r="J6899" s="1"/>
  <c r="Q6898" l="1"/>
  <c r="N6898"/>
  <c r="H6899"/>
  <c r="L6899" s="1"/>
  <c r="I6899" l="1"/>
  <c r="G6900"/>
  <c r="J6900" s="1"/>
  <c r="Q6899" l="1"/>
  <c r="N6899"/>
  <c r="H6900"/>
  <c r="L6900" s="1"/>
  <c r="I6900" l="1"/>
  <c r="G6901"/>
  <c r="J6901" s="1"/>
  <c r="Q6900" l="1"/>
  <c r="N6900"/>
  <c r="H6901"/>
  <c r="L6901" s="1"/>
  <c r="I6901" l="1"/>
  <c r="G6902"/>
  <c r="J6902" s="1"/>
  <c r="Q6901" l="1"/>
  <c r="N6901"/>
  <c r="H6902"/>
  <c r="L6902" s="1"/>
  <c r="I6902" l="1"/>
  <c r="G6903"/>
  <c r="J6903" s="1"/>
  <c r="Q6902" l="1"/>
  <c r="N6902"/>
  <c r="H6903"/>
  <c r="L6903" s="1"/>
  <c r="I6903" l="1"/>
  <c r="G6904"/>
  <c r="J6904" s="1"/>
  <c r="Q6903" l="1"/>
  <c r="N6903"/>
  <c r="H6904"/>
  <c r="L6904" s="1"/>
  <c r="I6904" l="1"/>
  <c r="G6905"/>
  <c r="J6905" s="1"/>
  <c r="Q6904" l="1"/>
  <c r="N6904"/>
  <c r="H6905"/>
  <c r="L6905" s="1"/>
  <c r="I6905" l="1"/>
  <c r="G6906"/>
  <c r="J6906" s="1"/>
  <c r="Q6905" l="1"/>
  <c r="N6905"/>
  <c r="H6906"/>
  <c r="L6906" s="1"/>
  <c r="I6906" l="1"/>
  <c r="G6907"/>
  <c r="J6907" s="1"/>
  <c r="Q6906" l="1"/>
  <c r="N6906"/>
  <c r="H6907"/>
  <c r="L6907" s="1"/>
  <c r="I6907" l="1"/>
  <c r="G6908"/>
  <c r="J6908" s="1"/>
  <c r="Q6907" l="1"/>
  <c r="N6907"/>
  <c r="H6908"/>
  <c r="L6908" s="1"/>
  <c r="I6908" l="1"/>
  <c r="G6909"/>
  <c r="J6909" s="1"/>
  <c r="Q6908" l="1"/>
  <c r="N6908"/>
  <c r="H6909"/>
  <c r="L6909" s="1"/>
  <c r="I6909" l="1"/>
  <c r="G6910"/>
  <c r="J6910" s="1"/>
  <c r="Q6909" l="1"/>
  <c r="N6909"/>
  <c r="H6910"/>
  <c r="L6910" s="1"/>
  <c r="I6910" l="1"/>
  <c r="G6911"/>
  <c r="J6911" s="1"/>
  <c r="Q6910" l="1"/>
  <c r="N6910"/>
  <c r="H6911"/>
  <c r="L6911" s="1"/>
  <c r="I6911" l="1"/>
  <c r="G6912"/>
  <c r="J6912" s="1"/>
  <c r="Q6911" l="1"/>
  <c r="N6911"/>
  <c r="H6912"/>
  <c r="L6912" s="1"/>
  <c r="G6913" l="1"/>
  <c r="J6913" s="1"/>
  <c r="I6912"/>
  <c r="Q6912" l="1"/>
  <c r="N6912"/>
  <c r="H6913"/>
  <c r="L6913" s="1"/>
  <c r="G6914" l="1"/>
  <c r="J6914" s="1"/>
  <c r="I6913"/>
  <c r="Q6913" l="1"/>
  <c r="R6913" s="1"/>
  <c r="S6913" s="1"/>
  <c r="N6913"/>
  <c r="O6913" s="1"/>
  <c r="P6913" s="1"/>
  <c r="H6914"/>
  <c r="L6914" s="1"/>
  <c r="I6914" l="1"/>
  <c r="G6915"/>
  <c r="J6915" s="1"/>
  <c r="Q6914" l="1"/>
  <c r="R6914" s="1"/>
  <c r="N6914"/>
  <c r="O6914" s="1"/>
  <c r="H6915"/>
  <c r="L6915" s="1"/>
  <c r="I6915" l="1"/>
  <c r="G6916"/>
  <c r="J6916" s="1"/>
  <c r="Q6915" l="1"/>
  <c r="N6915"/>
  <c r="H6916"/>
  <c r="L6916" s="1"/>
  <c r="I6916" l="1"/>
  <c r="G6917"/>
  <c r="J6917" s="1"/>
  <c r="Q6916" l="1"/>
  <c r="N6916"/>
  <c r="H6917"/>
  <c r="L6917" s="1"/>
  <c r="I6917" l="1"/>
  <c r="G6918"/>
  <c r="J6918" s="1"/>
  <c r="Q6917" l="1"/>
  <c r="R6917" s="1"/>
  <c r="N6917"/>
  <c r="O6917" s="1"/>
  <c r="H6918"/>
  <c r="L6918" s="1"/>
  <c r="I6918" l="1"/>
  <c r="G6919"/>
  <c r="J6919" s="1"/>
  <c r="Q6918" l="1"/>
  <c r="N6918"/>
  <c r="H6919"/>
  <c r="L6919" s="1"/>
  <c r="I6919" l="1"/>
  <c r="G6920"/>
  <c r="J6920" s="1"/>
  <c r="Q6919" l="1"/>
  <c r="N6919"/>
  <c r="H6920"/>
  <c r="L6920" s="1"/>
  <c r="I6920" l="1"/>
  <c r="G6921"/>
  <c r="J6921" s="1"/>
  <c r="Q6920" l="1"/>
  <c r="N6920"/>
  <c r="H6921"/>
  <c r="L6921" s="1"/>
  <c r="I6921" l="1"/>
  <c r="G6922"/>
  <c r="J6922" s="1"/>
  <c r="Q6921" l="1"/>
  <c r="N6921"/>
  <c r="H6922"/>
  <c r="L6922" s="1"/>
  <c r="I6922" l="1"/>
  <c r="G6923"/>
  <c r="J6923" s="1"/>
  <c r="Q6922" l="1"/>
  <c r="N6922"/>
  <c r="H6923"/>
  <c r="L6923" s="1"/>
  <c r="I6923" l="1"/>
  <c r="G6924"/>
  <c r="J6924" s="1"/>
  <c r="Q6923" l="1"/>
  <c r="N6923"/>
  <c r="H6924"/>
  <c r="L6924" s="1"/>
  <c r="I6924" l="1"/>
  <c r="G6925"/>
  <c r="J6925" s="1"/>
  <c r="Q6924" l="1"/>
  <c r="N6924"/>
  <c r="H6925"/>
  <c r="L6925" s="1"/>
  <c r="I6925" l="1"/>
  <c r="G6926"/>
  <c r="J6926" s="1"/>
  <c r="Q6925" l="1"/>
  <c r="N6925"/>
  <c r="H6926"/>
  <c r="L6926" s="1"/>
  <c r="I6926" l="1"/>
  <c r="G6927"/>
  <c r="J6927" s="1"/>
  <c r="Q6926" l="1"/>
  <c r="N6926"/>
  <c r="H6927"/>
  <c r="L6927" s="1"/>
  <c r="I6927" l="1"/>
  <c r="G6928"/>
  <c r="J6928" s="1"/>
  <c r="Q6927" l="1"/>
  <c r="N6927"/>
  <c r="H6928"/>
  <c r="L6928" s="1"/>
  <c r="I6928" l="1"/>
  <c r="G6929"/>
  <c r="J6929" s="1"/>
  <c r="Q6928" l="1"/>
  <c r="N6928"/>
  <c r="H6929"/>
  <c r="L6929" s="1"/>
  <c r="I6929" l="1"/>
  <c r="G6930"/>
  <c r="J6930" s="1"/>
  <c r="Q6929" l="1"/>
  <c r="N6929"/>
  <c r="H6930"/>
  <c r="L6930" s="1"/>
  <c r="I6930" l="1"/>
  <c r="G6931"/>
  <c r="J6931" s="1"/>
  <c r="Q6930" l="1"/>
  <c r="N6930"/>
  <c r="H6931"/>
  <c r="L6931" s="1"/>
  <c r="I6931" l="1"/>
  <c r="G6932"/>
  <c r="J6932" s="1"/>
  <c r="Q6931" l="1"/>
  <c r="N6931"/>
  <c r="H6932"/>
  <c r="L6932" s="1"/>
  <c r="I6932" l="1"/>
  <c r="G6933"/>
  <c r="J6933" s="1"/>
  <c r="Q6932" l="1"/>
  <c r="N6932"/>
  <c r="H6933"/>
  <c r="L6933" s="1"/>
  <c r="I6933" l="1"/>
  <c r="G6934"/>
  <c r="J6934" s="1"/>
  <c r="Q6933" l="1"/>
  <c r="N6933"/>
  <c r="H6934"/>
  <c r="L6934" s="1"/>
  <c r="I6934" l="1"/>
  <c r="G6935"/>
  <c r="J6935" s="1"/>
  <c r="Q6934" l="1"/>
  <c r="N6934"/>
  <c r="H6935"/>
  <c r="L6935" s="1"/>
  <c r="I6935" l="1"/>
  <c r="G6936"/>
  <c r="J6936" s="1"/>
  <c r="Q6935" l="1"/>
  <c r="N6935"/>
  <c r="H6936"/>
  <c r="L6936" s="1"/>
  <c r="I6936" l="1"/>
  <c r="G6937"/>
  <c r="J6937" s="1"/>
  <c r="Q6936" l="1"/>
  <c r="N6936"/>
  <c r="H6937"/>
  <c r="L6937" s="1"/>
  <c r="I6937" l="1"/>
  <c r="G6938"/>
  <c r="J6938" s="1"/>
  <c r="Q6937" l="1"/>
  <c r="N6937"/>
  <c r="H6938"/>
  <c r="L6938" s="1"/>
  <c r="I6938" l="1"/>
  <c r="G6939"/>
  <c r="J6939" s="1"/>
  <c r="Q6938" l="1"/>
  <c r="N6938"/>
  <c r="H6939"/>
  <c r="L6939" s="1"/>
  <c r="I6939" l="1"/>
  <c r="G6940"/>
  <c r="J6940" s="1"/>
  <c r="Q6939" l="1"/>
  <c r="N6939"/>
  <c r="H6940"/>
  <c r="L6940" s="1"/>
  <c r="I6940" l="1"/>
  <c r="G6941"/>
  <c r="J6941" s="1"/>
  <c r="Q6940" l="1"/>
  <c r="N6940"/>
  <c r="H6941"/>
  <c r="L6941" s="1"/>
  <c r="I6941" l="1"/>
  <c r="G6942"/>
  <c r="J6942" s="1"/>
  <c r="Q6941" l="1"/>
  <c r="N6941"/>
  <c r="H6942"/>
  <c r="L6942" s="1"/>
  <c r="I6942" l="1"/>
  <c r="G6943"/>
  <c r="J6943" s="1"/>
  <c r="Q6942" l="1"/>
  <c r="N6942"/>
  <c r="H6943"/>
  <c r="L6943" s="1"/>
  <c r="G6944" l="1"/>
  <c r="J6944" s="1"/>
  <c r="I6943"/>
  <c r="Q6943" l="1"/>
  <c r="N6943"/>
  <c r="H6944"/>
  <c r="L6944" s="1"/>
  <c r="G6945" l="1"/>
  <c r="J6945" s="1"/>
  <c r="I6944"/>
  <c r="Q6944" l="1"/>
  <c r="R6944" s="1"/>
  <c r="S6944" s="1"/>
  <c r="N6944"/>
  <c r="O6944" s="1"/>
  <c r="P6944" s="1"/>
  <c r="H6945"/>
  <c r="L6945" s="1"/>
  <c r="I6945" l="1"/>
  <c r="G6946"/>
  <c r="J6946" s="1"/>
  <c r="Q6945" l="1"/>
  <c r="R6945" s="1"/>
  <c r="N6945"/>
  <c r="O6945" s="1"/>
  <c r="H6946"/>
  <c r="L6946" s="1"/>
  <c r="I6946" l="1"/>
  <c r="G6947"/>
  <c r="J6947" s="1"/>
  <c r="Q6946" l="1"/>
  <c r="N6946"/>
  <c r="H6947"/>
  <c r="L6947" s="1"/>
  <c r="I6947" l="1"/>
  <c r="G6948"/>
  <c r="J6948" s="1"/>
  <c r="Q6947" l="1"/>
  <c r="N6947"/>
  <c r="H6948"/>
  <c r="L6948" s="1"/>
  <c r="I6948" l="1"/>
  <c r="G6949"/>
  <c r="J6949" s="1"/>
  <c r="Q6948" l="1"/>
  <c r="R6948" s="1"/>
  <c r="N6948"/>
  <c r="O6948" s="1"/>
  <c r="H6949"/>
  <c r="L6949" s="1"/>
  <c r="I6949" l="1"/>
  <c r="G6950"/>
  <c r="J6950" s="1"/>
  <c r="Q6949" l="1"/>
  <c r="N6949"/>
  <c r="H6950"/>
  <c r="L6950" s="1"/>
  <c r="I6950" l="1"/>
  <c r="G6951"/>
  <c r="J6951" s="1"/>
  <c r="Q6950" l="1"/>
  <c r="N6950"/>
  <c r="H6951"/>
  <c r="L6951" s="1"/>
  <c r="I6951" l="1"/>
  <c r="G6952"/>
  <c r="J6952" s="1"/>
  <c r="Q6951" l="1"/>
  <c r="N6951"/>
  <c r="H6952"/>
  <c r="L6952" s="1"/>
  <c r="I6952" l="1"/>
  <c r="G6953"/>
  <c r="J6953" s="1"/>
  <c r="Q6952" l="1"/>
  <c r="N6952"/>
  <c r="H6953"/>
  <c r="L6953" s="1"/>
  <c r="I6953" l="1"/>
  <c r="G6954"/>
  <c r="J6954" s="1"/>
  <c r="Q6953" l="1"/>
  <c r="N6953"/>
  <c r="H6954"/>
  <c r="L6954" s="1"/>
  <c r="I6954" l="1"/>
  <c r="G6955"/>
  <c r="J6955" s="1"/>
  <c r="Q6954" l="1"/>
  <c r="N6954"/>
  <c r="H6955"/>
  <c r="L6955" s="1"/>
  <c r="I6955" l="1"/>
  <c r="G6956"/>
  <c r="J6956" s="1"/>
  <c r="Q6955" l="1"/>
  <c r="N6955"/>
  <c r="H6956"/>
  <c r="L6956" s="1"/>
  <c r="I6956" l="1"/>
  <c r="G6957"/>
  <c r="J6957" s="1"/>
  <c r="Q6956" l="1"/>
  <c r="N6956"/>
  <c r="H6957"/>
  <c r="L6957" s="1"/>
  <c r="I6957" l="1"/>
  <c r="G6958"/>
  <c r="J6958" s="1"/>
  <c r="Q6957" l="1"/>
  <c r="N6957"/>
  <c r="H6958"/>
  <c r="L6958" s="1"/>
  <c r="I6958" l="1"/>
  <c r="G6959"/>
  <c r="J6959" s="1"/>
  <c r="Q6958" l="1"/>
  <c r="N6958"/>
  <c r="H6959"/>
  <c r="L6959" s="1"/>
  <c r="I6959" l="1"/>
  <c r="G6960"/>
  <c r="J6960" s="1"/>
  <c r="Q6959" l="1"/>
  <c r="N6959"/>
  <c r="H6960"/>
  <c r="L6960" s="1"/>
  <c r="I6960" l="1"/>
  <c r="G6961"/>
  <c r="J6961" s="1"/>
  <c r="Q6960" l="1"/>
  <c r="N6960"/>
  <c r="H6961"/>
  <c r="L6961" s="1"/>
  <c r="I6961" l="1"/>
  <c r="G6962"/>
  <c r="J6962" s="1"/>
  <c r="Q6961" l="1"/>
  <c r="N6961"/>
  <c r="H6962"/>
  <c r="L6962" s="1"/>
  <c r="I6962" l="1"/>
  <c r="G6963"/>
  <c r="J6963" s="1"/>
  <c r="Q6962" l="1"/>
  <c r="N6962"/>
  <c r="H6963"/>
  <c r="L6963" s="1"/>
  <c r="I6963" l="1"/>
  <c r="G6964"/>
  <c r="J6964" s="1"/>
  <c r="Q6963" l="1"/>
  <c r="N6963"/>
  <c r="H6964"/>
  <c r="L6964" s="1"/>
  <c r="I6964" l="1"/>
  <c r="G6965"/>
  <c r="J6965" s="1"/>
  <c r="Q6964" l="1"/>
  <c r="N6964"/>
  <c r="H6965"/>
  <c r="L6965" s="1"/>
  <c r="I6965" l="1"/>
  <c r="G6966"/>
  <c r="J6966" s="1"/>
  <c r="Q6965" l="1"/>
  <c r="N6965"/>
  <c r="H6966"/>
  <c r="L6966" s="1"/>
  <c r="I6966" l="1"/>
  <c r="G6967"/>
  <c r="J6967" s="1"/>
  <c r="Q6966" l="1"/>
  <c r="N6966"/>
  <c r="H6967"/>
  <c r="L6967" s="1"/>
  <c r="I6967" l="1"/>
  <c r="G6968"/>
  <c r="J6968" s="1"/>
  <c r="Q6967" l="1"/>
  <c r="N6967"/>
  <c r="H6968"/>
  <c r="L6968" s="1"/>
  <c r="I6968" l="1"/>
  <c r="G6969"/>
  <c r="J6969" s="1"/>
  <c r="Q6968" l="1"/>
  <c r="N6968"/>
  <c r="H6969"/>
  <c r="L6969" s="1"/>
  <c r="I6969" l="1"/>
  <c r="G6970"/>
  <c r="J6970" s="1"/>
  <c r="Q6969" l="1"/>
  <c r="N6969"/>
  <c r="H6970"/>
  <c r="L6970" s="1"/>
  <c r="I6970" l="1"/>
  <c r="G6971"/>
  <c r="J6971" s="1"/>
  <c r="Q6970" l="1"/>
  <c r="N6970"/>
  <c r="H6971"/>
  <c r="L6971" s="1"/>
  <c r="I6971" l="1"/>
  <c r="G6972"/>
  <c r="J6972" s="1"/>
  <c r="Q6971" l="1"/>
  <c r="N6971"/>
  <c r="H6972"/>
  <c r="L6972" s="1"/>
  <c r="I6972" l="1"/>
  <c r="G6973"/>
  <c r="J6973" s="1"/>
  <c r="Q6972" l="1"/>
  <c r="N6972"/>
  <c r="H6973"/>
  <c r="L6973" s="1"/>
  <c r="G6974" l="1"/>
  <c r="J6974" s="1"/>
  <c r="I6973"/>
  <c r="Q6973" l="1"/>
  <c r="N6973"/>
  <c r="H6974"/>
  <c r="L6974" s="1"/>
  <c r="G6975" l="1"/>
  <c r="J6975" s="1"/>
  <c r="I6974"/>
  <c r="Q6974" l="1"/>
  <c r="R6974" s="1"/>
  <c r="N6974"/>
  <c r="O6974" s="1"/>
  <c r="H6975"/>
  <c r="L6975" s="1"/>
  <c r="I6975" l="1"/>
  <c r="G6976"/>
  <c r="J6976" s="1"/>
  <c r="Q6975" l="1"/>
  <c r="R6975" s="1"/>
  <c r="S6975" s="1"/>
  <c r="N6975"/>
  <c r="O6975" s="1"/>
  <c r="P6975" s="1"/>
  <c r="H6976"/>
  <c r="L6976" s="1"/>
  <c r="I6976" l="1"/>
  <c r="G6977"/>
  <c r="J6977" s="1"/>
  <c r="Q6976" l="1"/>
  <c r="N6976"/>
  <c r="H6977"/>
  <c r="L6977" s="1"/>
  <c r="I6977" l="1"/>
  <c r="G6978"/>
  <c r="J6978" s="1"/>
  <c r="Q6977" l="1"/>
  <c r="N6977"/>
  <c r="H6978"/>
  <c r="L6978" s="1"/>
  <c r="I6978" l="1"/>
  <c r="G6979"/>
  <c r="J6979" s="1"/>
  <c r="Q6978" l="1"/>
  <c r="R6978" s="1"/>
  <c r="S6978" s="1"/>
  <c r="N6978"/>
  <c r="O6978" s="1"/>
  <c r="P6978" s="1"/>
  <c r="H6979"/>
  <c r="L6979" s="1"/>
  <c r="I6979" l="1"/>
  <c r="G6980"/>
  <c r="J6980" s="1"/>
  <c r="Q6979" l="1"/>
  <c r="N6979"/>
  <c r="H6980"/>
  <c r="L6980" s="1"/>
  <c r="I6980" l="1"/>
  <c r="G6981"/>
  <c r="J6981" s="1"/>
  <c r="Q6980" l="1"/>
  <c r="N6980"/>
  <c r="H6981"/>
  <c r="L6981" s="1"/>
  <c r="I6981" l="1"/>
  <c r="G6982"/>
  <c r="J6982" s="1"/>
  <c r="Q6981" l="1"/>
  <c r="N6981"/>
  <c r="H6982"/>
  <c r="L6982" s="1"/>
  <c r="I6982" l="1"/>
  <c r="G6983"/>
  <c r="J6983" s="1"/>
  <c r="Q6982" l="1"/>
  <c r="N6982"/>
  <c r="H6983"/>
  <c r="L6983" s="1"/>
  <c r="I6983" l="1"/>
  <c r="G6984"/>
  <c r="J6984" s="1"/>
  <c r="Q6983" l="1"/>
  <c r="N6983"/>
  <c r="H6984"/>
  <c r="L6984" s="1"/>
  <c r="I6984" l="1"/>
  <c r="G6985"/>
  <c r="J6985" s="1"/>
  <c r="Q6984" l="1"/>
  <c r="N6984"/>
  <c r="H6985"/>
  <c r="L6985" s="1"/>
  <c r="I6985" l="1"/>
  <c r="G6986"/>
  <c r="J6986" s="1"/>
  <c r="Q6985" l="1"/>
  <c r="N6985"/>
  <c r="H6986"/>
  <c r="L6986" s="1"/>
  <c r="I6986" l="1"/>
  <c r="G6987"/>
  <c r="J6987" s="1"/>
  <c r="Q6986" l="1"/>
  <c r="N6986"/>
  <c r="H6987"/>
  <c r="L6987" s="1"/>
  <c r="I6987" l="1"/>
  <c r="G6988"/>
  <c r="J6988" s="1"/>
  <c r="Q6987" l="1"/>
  <c r="N6987"/>
  <c r="H6988"/>
  <c r="L6988" s="1"/>
  <c r="I6988" l="1"/>
  <c r="G6989"/>
  <c r="J6989" s="1"/>
  <c r="Q6988" l="1"/>
  <c r="N6988"/>
  <c r="H6989"/>
  <c r="L6989" s="1"/>
  <c r="I6989" l="1"/>
  <c r="G6990"/>
  <c r="J6990" s="1"/>
  <c r="Q6989" l="1"/>
  <c r="N6989"/>
  <c r="H6990"/>
  <c r="L6990" s="1"/>
  <c r="I6990" l="1"/>
  <c r="G6991"/>
  <c r="J6991" s="1"/>
  <c r="Q6990" l="1"/>
  <c r="N6990"/>
  <c r="H6991"/>
  <c r="L6991" s="1"/>
  <c r="I6991" l="1"/>
  <c r="G6992"/>
  <c r="J6992" s="1"/>
  <c r="Q6991" l="1"/>
  <c r="N6991"/>
  <c r="H6992"/>
  <c r="L6992" s="1"/>
  <c r="I6992" l="1"/>
  <c r="G6993"/>
  <c r="J6993" s="1"/>
  <c r="Q6992" l="1"/>
  <c r="N6992"/>
  <c r="H6993"/>
  <c r="L6993" s="1"/>
  <c r="I6993" l="1"/>
  <c r="G6994"/>
  <c r="J6994" s="1"/>
  <c r="Q6993" l="1"/>
  <c r="N6993"/>
  <c r="H6994"/>
  <c r="L6994" s="1"/>
  <c r="I6994" l="1"/>
  <c r="G6995"/>
  <c r="J6995" s="1"/>
  <c r="Q6994" l="1"/>
  <c r="N6994"/>
  <c r="H6995"/>
  <c r="L6995" s="1"/>
  <c r="I6995" l="1"/>
  <c r="G6996"/>
  <c r="J6996" s="1"/>
  <c r="Q6995" l="1"/>
  <c r="N6995"/>
  <c r="H6996"/>
  <c r="L6996" s="1"/>
  <c r="I6996" l="1"/>
  <c r="G6997"/>
  <c r="J6997" s="1"/>
  <c r="Q6996" l="1"/>
  <c r="N6996"/>
  <c r="H6997"/>
  <c r="L6997" s="1"/>
  <c r="I6997" l="1"/>
  <c r="G6998"/>
  <c r="J6998" s="1"/>
  <c r="Q6997" l="1"/>
  <c r="N6997"/>
  <c r="H6998"/>
  <c r="L6998" s="1"/>
  <c r="I6998" l="1"/>
  <c r="G6999"/>
  <c r="J6999" s="1"/>
  <c r="Q6998" l="1"/>
  <c r="N6998"/>
  <c r="H6999"/>
  <c r="L6999" s="1"/>
  <c r="I6999" l="1"/>
  <c r="G7000"/>
  <c r="J7000" s="1"/>
  <c r="Q6999" l="1"/>
  <c r="N6999"/>
  <c r="H7000"/>
  <c r="L7000" s="1"/>
  <c r="I7000" l="1"/>
  <c r="G7001"/>
  <c r="J7001" s="1"/>
  <c r="Q7000" l="1"/>
  <c r="N7000"/>
  <c r="H7001"/>
  <c r="L7001" s="1"/>
  <c r="I7001" l="1"/>
  <c r="G7002"/>
  <c r="J7002" s="1"/>
  <c r="Q7001" l="1"/>
  <c r="N7001"/>
  <c r="H7002"/>
  <c r="L7002" s="1"/>
  <c r="I7002" l="1"/>
  <c r="G7003"/>
  <c r="J7003" s="1"/>
  <c r="Q7002" l="1"/>
  <c r="N7002"/>
  <c r="H7003"/>
  <c r="L7003" s="1"/>
  <c r="I7003" l="1"/>
  <c r="G7004"/>
  <c r="J7004" s="1"/>
  <c r="Q7003" l="1"/>
  <c r="N7003"/>
  <c r="H7004"/>
  <c r="L7004" s="1"/>
  <c r="G7005" l="1"/>
  <c r="J7005" s="1"/>
  <c r="I7004"/>
  <c r="Q7004" l="1"/>
  <c r="N7004"/>
  <c r="H7005"/>
  <c r="L7005" s="1"/>
  <c r="G7006" l="1"/>
  <c r="J7006" s="1"/>
  <c r="I7005"/>
  <c r="Q7005" l="1"/>
  <c r="R7005" s="1"/>
  <c r="S7005" s="1"/>
  <c r="N7005"/>
  <c r="O7005" s="1"/>
  <c r="P7005" s="1"/>
  <c r="H7006"/>
  <c r="L7006" s="1"/>
  <c r="I7006" l="1"/>
  <c r="G7007"/>
  <c r="J7007" s="1"/>
  <c r="Q7006" l="1"/>
  <c r="R7006" s="1"/>
  <c r="N7006"/>
  <c r="O7006" s="1"/>
  <c r="H7007"/>
  <c r="L7007" s="1"/>
  <c r="I7007" l="1"/>
  <c r="G7008"/>
  <c r="J7008" s="1"/>
  <c r="Q7007" l="1"/>
  <c r="N7007"/>
  <c r="H7008"/>
  <c r="L7008" s="1"/>
  <c r="I7008" l="1"/>
  <c r="G7009"/>
  <c r="J7009" s="1"/>
  <c r="Q7008" l="1"/>
  <c r="N7008"/>
  <c r="H7009"/>
  <c r="L7009" s="1"/>
  <c r="I7009" l="1"/>
  <c r="G7010"/>
  <c r="J7010" s="1"/>
  <c r="Q7009" l="1"/>
  <c r="R7009" s="1"/>
  <c r="N7009"/>
  <c r="O7009" s="1"/>
  <c r="H7010"/>
  <c r="L7010" s="1"/>
  <c r="I7010" l="1"/>
  <c r="G7011"/>
  <c r="J7011" s="1"/>
  <c r="Q7010" l="1"/>
  <c r="N7010"/>
  <c r="H7011"/>
  <c r="L7011" s="1"/>
  <c r="I7011" l="1"/>
  <c r="G7012"/>
  <c r="J7012" s="1"/>
  <c r="Q7011" l="1"/>
  <c r="N7011"/>
  <c r="H7012"/>
  <c r="L7012" s="1"/>
  <c r="I7012" l="1"/>
  <c r="G7013"/>
  <c r="J7013" s="1"/>
  <c r="Q7012" l="1"/>
  <c r="N7012"/>
  <c r="H7013"/>
  <c r="L7013" s="1"/>
  <c r="I7013" l="1"/>
  <c r="G7014"/>
  <c r="J7014" s="1"/>
  <c r="Q7013" l="1"/>
  <c r="N7013"/>
  <c r="H7014"/>
  <c r="L7014" s="1"/>
  <c r="I7014" l="1"/>
  <c r="G7015"/>
  <c r="J7015" s="1"/>
  <c r="Q7014" l="1"/>
  <c r="N7014"/>
  <c r="H7015"/>
  <c r="L7015" s="1"/>
  <c r="I7015" l="1"/>
  <c r="G7016"/>
  <c r="J7016" s="1"/>
  <c r="Q7015" l="1"/>
  <c r="N7015"/>
  <c r="H7016"/>
  <c r="L7016" s="1"/>
  <c r="I7016" l="1"/>
  <c r="G7017"/>
  <c r="J7017" s="1"/>
  <c r="Q7016" l="1"/>
  <c r="N7016"/>
  <c r="H7017"/>
  <c r="L7017" s="1"/>
  <c r="I7017" l="1"/>
  <c r="G7018"/>
  <c r="J7018" s="1"/>
  <c r="Q7017" l="1"/>
  <c r="N7017"/>
  <c r="H7018"/>
  <c r="L7018" s="1"/>
  <c r="I7018" l="1"/>
  <c r="G7019"/>
  <c r="J7019" s="1"/>
  <c r="Q7018" l="1"/>
  <c r="N7018"/>
  <c r="H7019"/>
  <c r="L7019" s="1"/>
  <c r="I7019" l="1"/>
  <c r="G7020"/>
  <c r="J7020" s="1"/>
  <c r="Q7019" l="1"/>
  <c r="N7019"/>
  <c r="H7020"/>
  <c r="L7020" s="1"/>
  <c r="I7020" l="1"/>
  <c r="G7021"/>
  <c r="J7021" s="1"/>
  <c r="Q7020" l="1"/>
  <c r="N7020"/>
  <c r="H7021"/>
  <c r="L7021" s="1"/>
  <c r="I7021" l="1"/>
  <c r="G7022"/>
  <c r="J7022" s="1"/>
  <c r="Q7021" l="1"/>
  <c r="N7021"/>
  <c r="H7022"/>
  <c r="L7022" s="1"/>
  <c r="I7022" l="1"/>
  <c r="G7023"/>
  <c r="J7023" s="1"/>
  <c r="Q7022" l="1"/>
  <c r="N7022"/>
  <c r="H7023"/>
  <c r="L7023" s="1"/>
  <c r="I7023" l="1"/>
  <c r="G7024"/>
  <c r="J7024" s="1"/>
  <c r="Q7023" l="1"/>
  <c r="N7023"/>
  <c r="H7024"/>
  <c r="L7024" s="1"/>
  <c r="I7024" l="1"/>
  <c r="G7025"/>
  <c r="J7025" s="1"/>
  <c r="Q7024" l="1"/>
  <c r="N7024"/>
  <c r="H7025"/>
  <c r="L7025" s="1"/>
  <c r="I7025" l="1"/>
  <c r="G7026"/>
  <c r="J7026" s="1"/>
  <c r="Q7025" l="1"/>
  <c r="N7025"/>
  <c r="H7026"/>
  <c r="L7026" s="1"/>
  <c r="I7026" l="1"/>
  <c r="G7027"/>
  <c r="J7027" s="1"/>
  <c r="Q7026" l="1"/>
  <c r="N7026"/>
  <c r="H7027"/>
  <c r="L7027" s="1"/>
  <c r="I7027" l="1"/>
  <c r="G7028"/>
  <c r="J7028" s="1"/>
  <c r="Q7027" l="1"/>
  <c r="N7027"/>
  <c r="H7028"/>
  <c r="L7028" s="1"/>
  <c r="I7028" l="1"/>
  <c r="G7029"/>
  <c r="J7029" s="1"/>
  <c r="Q7028" l="1"/>
  <c r="N7028"/>
  <c r="H7029"/>
  <c r="L7029" s="1"/>
  <c r="I7029" l="1"/>
  <c r="G7030"/>
  <c r="J7030" s="1"/>
  <c r="Q7029" l="1"/>
  <c r="N7029"/>
  <c r="H7030"/>
  <c r="L7030" s="1"/>
  <c r="I7030" l="1"/>
  <c r="G7031"/>
  <c r="J7031" s="1"/>
  <c r="Q7030" l="1"/>
  <c r="N7030"/>
  <c r="H7031"/>
  <c r="L7031" s="1"/>
  <c r="I7031" l="1"/>
  <c r="G7032"/>
  <c r="J7032" s="1"/>
  <c r="Q7031" l="1"/>
  <c r="N7031"/>
  <c r="H7032"/>
  <c r="L7032" s="1"/>
  <c r="I7032" l="1"/>
  <c r="G7033"/>
  <c r="J7033" s="1"/>
  <c r="Q7032" l="1"/>
  <c r="N7032"/>
  <c r="H7033"/>
  <c r="L7033" s="1"/>
  <c r="I7033" l="1"/>
  <c r="G7034"/>
  <c r="J7034" s="1"/>
  <c r="Q7033" l="1"/>
  <c r="N7033"/>
  <c r="H7034"/>
  <c r="L7034" s="1"/>
  <c r="I7034" l="1"/>
  <c r="G7035"/>
  <c r="J7035" s="1"/>
  <c r="Q7034" l="1"/>
  <c r="N7034"/>
  <c r="H7035"/>
  <c r="L7035" s="1"/>
  <c r="I7035" l="1"/>
  <c r="G7036"/>
  <c r="J7036" s="1"/>
  <c r="Q7035" l="1"/>
  <c r="R7035" s="1"/>
  <c r="S7035" s="1"/>
  <c r="N7035"/>
  <c r="O7035" s="1"/>
  <c r="P7035" s="1"/>
  <c r="H7036"/>
  <c r="L7036" s="1"/>
  <c r="G7037" l="1"/>
  <c r="J7037" s="1"/>
  <c r="I7036"/>
  <c r="Q7036" l="1"/>
  <c r="R7036" s="1"/>
  <c r="N7036"/>
  <c r="O7036" s="1"/>
  <c r="H7037"/>
  <c r="L7037" s="1"/>
  <c r="I7037" l="1"/>
  <c r="G7038"/>
  <c r="J7038" s="1"/>
  <c r="Q7037" l="1"/>
  <c r="N7037"/>
  <c r="H7038"/>
  <c r="L7038" s="1"/>
  <c r="I7038" l="1"/>
  <c r="G7039"/>
  <c r="J7039" s="1"/>
  <c r="Q7038" l="1"/>
  <c r="N7038"/>
  <c r="H7039"/>
  <c r="L7039" s="1"/>
  <c r="I7039" l="1"/>
  <c r="G7040"/>
  <c r="J7040" s="1"/>
  <c r="Q7039" l="1"/>
  <c r="R7039" s="1"/>
  <c r="N7039"/>
  <c r="O7039" s="1"/>
  <c r="H7040"/>
  <c r="L7040" s="1"/>
  <c r="I7040" l="1"/>
  <c r="G7041"/>
  <c r="J7041" s="1"/>
  <c r="Q7040" l="1"/>
  <c r="N7040"/>
  <c r="H7041"/>
  <c r="L7041" s="1"/>
  <c r="I7041" l="1"/>
  <c r="G7042"/>
  <c r="J7042" s="1"/>
  <c r="Q7041" l="1"/>
  <c r="N7041"/>
  <c r="H7042"/>
  <c r="L7042" s="1"/>
  <c r="I7042" l="1"/>
  <c r="G7043"/>
  <c r="J7043" s="1"/>
  <c r="Q7042" l="1"/>
  <c r="N7042"/>
  <c r="H7043"/>
  <c r="L7043" s="1"/>
  <c r="I7043" l="1"/>
  <c r="G7044"/>
  <c r="J7044" s="1"/>
  <c r="Q7043" l="1"/>
  <c r="N7043"/>
  <c r="H7044"/>
  <c r="L7044" s="1"/>
  <c r="I7044" l="1"/>
  <c r="G7045"/>
  <c r="J7045" s="1"/>
  <c r="Q7044" l="1"/>
  <c r="N7044"/>
  <c r="H7045"/>
  <c r="L7045" s="1"/>
  <c r="I7045" l="1"/>
  <c r="G7046"/>
  <c r="J7046" s="1"/>
  <c r="Q7045" l="1"/>
  <c r="N7045"/>
  <c r="H7046"/>
  <c r="L7046" s="1"/>
  <c r="I7046" l="1"/>
  <c r="G7047"/>
  <c r="J7047" s="1"/>
  <c r="Q7046" l="1"/>
  <c r="N7046"/>
  <c r="H7047"/>
  <c r="L7047" s="1"/>
  <c r="I7047" l="1"/>
  <c r="G7048"/>
  <c r="J7048" s="1"/>
  <c r="Q7047" l="1"/>
  <c r="N7047"/>
  <c r="H7048"/>
  <c r="L7048" s="1"/>
  <c r="I7048" l="1"/>
  <c r="G7049"/>
  <c r="J7049" s="1"/>
  <c r="Q7048" l="1"/>
  <c r="N7048"/>
  <c r="H7049"/>
  <c r="L7049" s="1"/>
  <c r="I7049" l="1"/>
  <c r="G7050"/>
  <c r="J7050" s="1"/>
  <c r="Q7049" l="1"/>
  <c r="N7049"/>
  <c r="H7050"/>
  <c r="L7050" s="1"/>
  <c r="I7050" l="1"/>
  <c r="G7051"/>
  <c r="J7051" s="1"/>
  <c r="Q7050" l="1"/>
  <c r="N7050"/>
  <c r="H7051"/>
  <c r="L7051" s="1"/>
  <c r="I7051" l="1"/>
  <c r="G7052"/>
  <c r="J7052" s="1"/>
  <c r="Q7051" l="1"/>
  <c r="N7051"/>
  <c r="H7052"/>
  <c r="L7052" s="1"/>
  <c r="I7052" l="1"/>
  <c r="G7053"/>
  <c r="J7053" s="1"/>
  <c r="Q7052" l="1"/>
  <c r="N7052"/>
  <c r="H7053"/>
  <c r="L7053" s="1"/>
  <c r="I7053" l="1"/>
  <c r="G7054"/>
  <c r="J7054" s="1"/>
  <c r="Q7053" l="1"/>
  <c r="N7053"/>
  <c r="H7054"/>
  <c r="L7054" s="1"/>
  <c r="I7054" l="1"/>
  <c r="G7055"/>
  <c r="J7055" s="1"/>
  <c r="Q7054" l="1"/>
  <c r="N7054"/>
  <c r="H7055"/>
  <c r="L7055" s="1"/>
  <c r="I7055" l="1"/>
  <c r="G7056"/>
  <c r="J7056" s="1"/>
  <c r="Q7055" l="1"/>
  <c r="N7055"/>
  <c r="H7056"/>
  <c r="L7056" s="1"/>
  <c r="I7056" l="1"/>
  <c r="G7057"/>
  <c r="J7057" s="1"/>
  <c r="Q7056" l="1"/>
  <c r="N7056"/>
  <c r="H7057"/>
  <c r="L7057" s="1"/>
  <c r="I7057" l="1"/>
  <c r="G7058"/>
  <c r="J7058" s="1"/>
  <c r="Q7057" l="1"/>
  <c r="N7057"/>
  <c r="H7058"/>
  <c r="L7058" s="1"/>
  <c r="I7058" l="1"/>
  <c r="G7059"/>
  <c r="J7059" s="1"/>
  <c r="Q7058" l="1"/>
  <c r="N7058"/>
  <c r="H7059"/>
  <c r="L7059" s="1"/>
  <c r="I7059" l="1"/>
  <c r="G7060"/>
  <c r="J7060" s="1"/>
  <c r="Q7059" l="1"/>
  <c r="N7059"/>
  <c r="H7060"/>
  <c r="L7060" s="1"/>
  <c r="I7060" l="1"/>
  <c r="G7061"/>
  <c r="J7061" s="1"/>
  <c r="Q7060" l="1"/>
  <c r="N7060"/>
  <c r="H7061"/>
  <c r="L7061" s="1"/>
  <c r="I7061" l="1"/>
  <c r="G7062"/>
  <c r="J7062" s="1"/>
  <c r="Q7061" l="1"/>
  <c r="N7061"/>
  <c r="H7062"/>
  <c r="L7062" s="1"/>
  <c r="I7062" l="1"/>
  <c r="G7063"/>
  <c r="J7063" s="1"/>
  <c r="Q7062" l="1"/>
  <c r="N7062"/>
  <c r="H7063"/>
  <c r="L7063" s="1"/>
  <c r="I7063" l="1"/>
  <c r="G7064"/>
  <c r="J7064" s="1"/>
  <c r="Q7063" l="1"/>
  <c r="N7063"/>
  <c r="H7064"/>
  <c r="L7064" s="1"/>
  <c r="I7064" l="1"/>
  <c r="G7065"/>
  <c r="J7065" s="1"/>
  <c r="Q7064" l="1"/>
  <c r="N7064"/>
  <c r="H7065"/>
  <c r="L7065" s="1"/>
  <c r="G7066" l="1"/>
  <c r="J7066" s="1"/>
  <c r="I7065"/>
  <c r="Q7065" l="1"/>
  <c r="N7065"/>
  <c r="H7066"/>
  <c r="L7066" s="1"/>
  <c r="G7067" l="1"/>
  <c r="J7067" s="1"/>
  <c r="I7066"/>
  <c r="Q7066" l="1"/>
  <c r="R7066" s="1"/>
  <c r="N7066"/>
  <c r="O7066" s="1"/>
  <c r="H7067"/>
  <c r="L7067" s="1"/>
  <c r="I7067" l="1"/>
  <c r="G7068"/>
  <c r="J7068" s="1"/>
  <c r="Q7067" l="1"/>
  <c r="R7067" s="1"/>
  <c r="S7067" s="1"/>
  <c r="N7067"/>
  <c r="O7067" s="1"/>
  <c r="P7067" s="1"/>
  <c r="H7068"/>
  <c r="L7068" s="1"/>
  <c r="I7068" l="1"/>
  <c r="G7069"/>
  <c r="J7069" s="1"/>
  <c r="Q7068" l="1"/>
  <c r="N7068"/>
  <c r="H7069"/>
  <c r="L7069" s="1"/>
  <c r="I7069" l="1"/>
  <c r="G7070"/>
  <c r="J7070" s="1"/>
  <c r="Q7069" l="1"/>
  <c r="N7069"/>
  <c r="H7070"/>
  <c r="L7070" s="1"/>
  <c r="I7070" l="1"/>
  <c r="G7071"/>
  <c r="J7071" s="1"/>
  <c r="Q7070" l="1"/>
  <c r="R7070" s="1"/>
  <c r="S7070" s="1"/>
  <c r="N7070"/>
  <c r="O7070" s="1"/>
  <c r="P7070" s="1"/>
  <c r="H7071"/>
  <c r="L7071" s="1"/>
  <c r="I7071" l="1"/>
  <c r="G7072"/>
  <c r="J7072" s="1"/>
  <c r="Q7071" l="1"/>
  <c r="N7071"/>
  <c r="H7072"/>
  <c r="L7072" s="1"/>
  <c r="I7072" l="1"/>
  <c r="G7073"/>
  <c r="J7073" s="1"/>
  <c r="Q7072" l="1"/>
  <c r="N7072"/>
  <c r="H7073"/>
  <c r="L7073" s="1"/>
  <c r="I7073" l="1"/>
  <c r="G7074"/>
  <c r="J7074" s="1"/>
  <c r="Q7073" l="1"/>
  <c r="N7073"/>
  <c r="H7074"/>
  <c r="L7074" s="1"/>
  <c r="I7074" l="1"/>
  <c r="G7075"/>
  <c r="J7075" s="1"/>
  <c r="Q7074" l="1"/>
  <c r="N7074"/>
  <c r="H7075"/>
  <c r="L7075" s="1"/>
  <c r="I7075" l="1"/>
  <c r="G7076"/>
  <c r="J7076" s="1"/>
  <c r="Q7075" l="1"/>
  <c r="N7075"/>
  <c r="H7076"/>
  <c r="L7076" s="1"/>
  <c r="I7076" l="1"/>
  <c r="G7077"/>
  <c r="J7077" s="1"/>
  <c r="Q7076" l="1"/>
  <c r="N7076"/>
  <c r="H7077"/>
  <c r="L7077" s="1"/>
  <c r="I7077" l="1"/>
  <c r="G7078"/>
  <c r="J7078" s="1"/>
  <c r="Q7077" l="1"/>
  <c r="N7077"/>
  <c r="H7078"/>
  <c r="L7078" s="1"/>
  <c r="I7078" l="1"/>
  <c r="G7079"/>
  <c r="J7079" s="1"/>
  <c r="Q7078" l="1"/>
  <c r="N7078"/>
  <c r="H7079"/>
  <c r="L7079" s="1"/>
  <c r="I7079" l="1"/>
  <c r="G7080"/>
  <c r="J7080" s="1"/>
  <c r="Q7079" l="1"/>
  <c r="N7079"/>
  <c r="H7080"/>
  <c r="L7080" s="1"/>
  <c r="I7080" l="1"/>
  <c r="G7081"/>
  <c r="J7081" s="1"/>
  <c r="Q7080" l="1"/>
  <c r="N7080"/>
  <c r="H7081"/>
  <c r="L7081" s="1"/>
  <c r="I7081" l="1"/>
  <c r="G7082"/>
  <c r="J7082" s="1"/>
  <c r="Q7081" l="1"/>
  <c r="N7081"/>
  <c r="H7082"/>
  <c r="L7082" s="1"/>
  <c r="I7082" l="1"/>
  <c r="G7083"/>
  <c r="J7083" s="1"/>
  <c r="Q7082" l="1"/>
  <c r="N7082"/>
  <c r="H7083"/>
  <c r="L7083" s="1"/>
  <c r="I7083" l="1"/>
  <c r="G7084"/>
  <c r="J7084" s="1"/>
  <c r="Q7083" l="1"/>
  <c r="N7083"/>
  <c r="H7084"/>
  <c r="L7084" s="1"/>
  <c r="I7084" l="1"/>
  <c r="G7085"/>
  <c r="J7085" s="1"/>
  <c r="Q7084" l="1"/>
  <c r="N7084"/>
  <c r="H7085"/>
  <c r="L7085" s="1"/>
  <c r="I7085" l="1"/>
  <c r="G7086"/>
  <c r="J7086" s="1"/>
  <c r="Q7085" l="1"/>
  <c r="N7085"/>
  <c r="H7086"/>
  <c r="L7086" s="1"/>
  <c r="I7086" l="1"/>
  <c r="G7087"/>
  <c r="J7087" s="1"/>
  <c r="Q7086" l="1"/>
  <c r="N7086"/>
  <c r="H7087"/>
  <c r="L7087" s="1"/>
  <c r="I7087" l="1"/>
  <c r="G7088"/>
  <c r="J7088" s="1"/>
  <c r="Q7087" l="1"/>
  <c r="N7087"/>
  <c r="H7088"/>
  <c r="L7088" s="1"/>
  <c r="I7088" l="1"/>
  <c r="G7089"/>
  <c r="J7089" s="1"/>
  <c r="Q7088" l="1"/>
  <c r="N7088"/>
  <c r="H7089"/>
  <c r="L7089" s="1"/>
  <c r="I7089" l="1"/>
  <c r="G7090"/>
  <c r="J7090" s="1"/>
  <c r="Q7089" l="1"/>
  <c r="N7089"/>
  <c r="H7090"/>
  <c r="L7090" s="1"/>
  <c r="I7090" l="1"/>
  <c r="G7091"/>
  <c r="J7091" s="1"/>
  <c r="Q7090" l="1"/>
  <c r="N7090"/>
  <c r="H7091"/>
  <c r="L7091" s="1"/>
  <c r="I7091" l="1"/>
  <c r="G7092"/>
  <c r="J7092" s="1"/>
  <c r="Q7091" l="1"/>
  <c r="N7091"/>
  <c r="H7092"/>
  <c r="L7092" s="1"/>
  <c r="I7092" l="1"/>
  <c r="G7093"/>
  <c r="J7093" s="1"/>
  <c r="Q7092" l="1"/>
  <c r="N7092"/>
  <c r="H7093"/>
  <c r="L7093" s="1"/>
  <c r="I7093" l="1"/>
  <c r="G7094"/>
  <c r="J7094" s="1"/>
  <c r="Q7093" l="1"/>
  <c r="N7093"/>
  <c r="H7094"/>
  <c r="L7094" s="1"/>
  <c r="I7094" l="1"/>
  <c r="G7095"/>
  <c r="J7095" s="1"/>
  <c r="Q7094" l="1"/>
  <c r="N7094"/>
  <c r="H7095"/>
  <c r="L7095" s="1"/>
  <c r="I7095" l="1"/>
  <c r="G7096"/>
  <c r="J7096" s="1"/>
  <c r="Q7095" l="1"/>
  <c r="N7095"/>
  <c r="H7096"/>
  <c r="L7096" s="1"/>
  <c r="G7097" l="1"/>
  <c r="J7097" s="1"/>
  <c r="I7096"/>
  <c r="Q7096" l="1"/>
  <c r="N7096"/>
  <c r="H7097"/>
  <c r="L7097" s="1"/>
  <c r="G7098" l="1"/>
  <c r="J7098" s="1"/>
  <c r="I7097"/>
  <c r="Q7097" l="1"/>
  <c r="R7097" s="1"/>
  <c r="S7097" s="1"/>
  <c r="N7097"/>
  <c r="O7097" s="1"/>
  <c r="P7097" s="1"/>
  <c r="H7098"/>
  <c r="L7098" s="1"/>
  <c r="I7098" l="1"/>
  <c r="G7099"/>
  <c r="J7099" s="1"/>
  <c r="Q7098" l="1"/>
  <c r="R7098" s="1"/>
  <c r="N7098"/>
  <c r="O7098" s="1"/>
  <c r="H7099"/>
  <c r="L7099" s="1"/>
  <c r="I7099" l="1"/>
  <c r="G7100"/>
  <c r="J7100" s="1"/>
  <c r="Q7099" l="1"/>
  <c r="N7099"/>
  <c r="H7100"/>
  <c r="L7100" s="1"/>
  <c r="I7100" l="1"/>
  <c r="G7101"/>
  <c r="J7101" s="1"/>
  <c r="Q7100" l="1"/>
  <c r="N7100"/>
  <c r="H7101"/>
  <c r="L7101" s="1"/>
  <c r="I7101" l="1"/>
  <c r="G7102"/>
  <c r="J7102" s="1"/>
  <c r="Q7101" l="1"/>
  <c r="R7101" s="1"/>
  <c r="N7101"/>
  <c r="O7101" s="1"/>
  <c r="H7102"/>
  <c r="L7102" s="1"/>
  <c r="I7102" l="1"/>
  <c r="G7103"/>
  <c r="J7103" s="1"/>
  <c r="Q7102" l="1"/>
  <c r="N7102"/>
  <c r="H7103"/>
  <c r="L7103" s="1"/>
  <c r="I7103" l="1"/>
  <c r="G7104"/>
  <c r="J7104" s="1"/>
  <c r="Q7103" l="1"/>
  <c r="N7103"/>
  <c r="H7104"/>
  <c r="L7104" s="1"/>
  <c r="I7104" l="1"/>
  <c r="G7105"/>
  <c r="J7105" s="1"/>
  <c r="Q7104" l="1"/>
  <c r="N7104"/>
  <c r="H7105"/>
  <c r="L7105" s="1"/>
  <c r="I7105" l="1"/>
  <c r="G7106"/>
  <c r="J7106" s="1"/>
  <c r="Q7105" l="1"/>
  <c r="N7105"/>
  <c r="H7106"/>
  <c r="L7106" s="1"/>
  <c r="I7106" l="1"/>
  <c r="G7107"/>
  <c r="J7107" s="1"/>
  <c r="Q7106" l="1"/>
  <c r="N7106"/>
  <c r="H7107"/>
  <c r="L7107" s="1"/>
  <c r="I7107" l="1"/>
  <c r="G7108"/>
  <c r="J7108" s="1"/>
  <c r="Q7107" l="1"/>
  <c r="N7107"/>
  <c r="H7108"/>
  <c r="L7108" s="1"/>
  <c r="I7108" l="1"/>
  <c r="G7109"/>
  <c r="J7109" s="1"/>
  <c r="Q7108" l="1"/>
  <c r="N7108"/>
  <c r="H7109"/>
  <c r="L7109" s="1"/>
  <c r="I7109" l="1"/>
  <c r="G7110"/>
  <c r="J7110" s="1"/>
  <c r="Q7109" l="1"/>
  <c r="N7109"/>
  <c r="H7110"/>
  <c r="L7110" s="1"/>
  <c r="I7110" l="1"/>
  <c r="G7111"/>
  <c r="J7111" s="1"/>
  <c r="Q7110" l="1"/>
  <c r="N7110"/>
  <c r="H7111"/>
  <c r="L7111" s="1"/>
  <c r="I7111" l="1"/>
  <c r="G7112"/>
  <c r="J7112" s="1"/>
  <c r="Q7111" l="1"/>
  <c r="N7111"/>
  <c r="H7112"/>
  <c r="L7112" s="1"/>
  <c r="I7112" l="1"/>
  <c r="G7113"/>
  <c r="J7113" s="1"/>
  <c r="Q7112" l="1"/>
  <c r="N7112"/>
  <c r="H7113"/>
  <c r="L7113" s="1"/>
  <c r="I7113" l="1"/>
  <c r="G7114"/>
  <c r="J7114" s="1"/>
  <c r="Q7113" l="1"/>
  <c r="N7113"/>
  <c r="H7114"/>
  <c r="L7114" s="1"/>
  <c r="I7114" l="1"/>
  <c r="G7115"/>
  <c r="J7115" s="1"/>
  <c r="Q7114" l="1"/>
  <c r="N7114"/>
  <c r="H7115"/>
  <c r="L7115" s="1"/>
  <c r="I7115" l="1"/>
  <c r="G7116"/>
  <c r="J7116" s="1"/>
  <c r="Q7115" l="1"/>
  <c r="N7115"/>
  <c r="H7116"/>
  <c r="L7116" s="1"/>
  <c r="I7116" l="1"/>
  <c r="G7117"/>
  <c r="J7117" s="1"/>
  <c r="Q7116" l="1"/>
  <c r="N7116"/>
  <c r="H7117"/>
  <c r="L7117" s="1"/>
  <c r="I7117" l="1"/>
  <c r="G7118"/>
  <c r="J7118" s="1"/>
  <c r="Q7117" l="1"/>
  <c r="N7117"/>
  <c r="H7118"/>
  <c r="L7118" s="1"/>
  <c r="I7118" l="1"/>
  <c r="G7119"/>
  <c r="J7119" s="1"/>
  <c r="Q7118" l="1"/>
  <c r="N7118"/>
  <c r="H7119"/>
  <c r="L7119" s="1"/>
  <c r="I7119" l="1"/>
  <c r="G7120"/>
  <c r="J7120" s="1"/>
  <c r="Q7119" l="1"/>
  <c r="N7119"/>
  <c r="H7120"/>
  <c r="L7120" s="1"/>
  <c r="I7120" l="1"/>
  <c r="G7121"/>
  <c r="J7121" s="1"/>
  <c r="Q7120" l="1"/>
  <c r="N7120"/>
  <c r="H7121"/>
  <c r="L7121" s="1"/>
  <c r="I7121" l="1"/>
  <c r="G7122"/>
  <c r="J7122" s="1"/>
  <c r="Q7121" l="1"/>
  <c r="N7121"/>
  <c r="H7122"/>
  <c r="L7122" s="1"/>
  <c r="I7122" l="1"/>
  <c r="G7123"/>
  <c r="J7123" s="1"/>
  <c r="Q7122" l="1"/>
  <c r="N7122"/>
  <c r="H7123"/>
  <c r="L7123" s="1"/>
  <c r="I7123" l="1"/>
  <c r="G7124"/>
  <c r="J7124" s="1"/>
  <c r="Q7123" l="1"/>
  <c r="N7123"/>
  <c r="H7124"/>
  <c r="L7124" s="1"/>
  <c r="I7124" l="1"/>
  <c r="G7125"/>
  <c r="J7125" s="1"/>
  <c r="Q7124" l="1"/>
  <c r="N7124"/>
  <c r="H7125"/>
  <c r="L7125" s="1"/>
  <c r="I7125" l="1"/>
  <c r="G7126"/>
  <c r="J7126" s="1"/>
  <c r="Q7125" l="1"/>
  <c r="N7125"/>
  <c r="H7126"/>
  <c r="L7126" s="1"/>
  <c r="G7127" l="1"/>
  <c r="J7127" s="1"/>
  <c r="I7126"/>
  <c r="Q7126" l="1"/>
  <c r="N7126"/>
  <c r="H7127"/>
  <c r="L7127" s="1"/>
  <c r="G7128" l="1"/>
  <c r="J7128" s="1"/>
  <c r="I7127"/>
  <c r="Q7127" l="1"/>
  <c r="R7127" s="1"/>
  <c r="S7127" s="1"/>
  <c r="N7127"/>
  <c r="O7127" s="1"/>
  <c r="P7127" s="1"/>
  <c r="H7128"/>
  <c r="L7128" s="1"/>
  <c r="I7128" l="1"/>
  <c r="G7129"/>
  <c r="J7129" s="1"/>
  <c r="Q7128" l="1"/>
  <c r="R7128" s="1"/>
  <c r="N7128"/>
  <c r="O7128" s="1"/>
  <c r="H7129"/>
  <c r="L7129" s="1"/>
  <c r="I7129" l="1"/>
  <c r="G7130"/>
  <c r="J7130" s="1"/>
  <c r="Q7129" l="1"/>
  <c r="N7129"/>
  <c r="H7130"/>
  <c r="L7130" s="1"/>
  <c r="I7130" l="1"/>
  <c r="G7131"/>
  <c r="J7131" s="1"/>
  <c r="Q7130" l="1"/>
  <c r="N7130"/>
  <c r="H7131"/>
  <c r="L7131" s="1"/>
  <c r="I7131" l="1"/>
  <c r="G7132"/>
  <c r="J7132" s="1"/>
  <c r="Q7131" l="1"/>
  <c r="R7131" s="1"/>
  <c r="N7131"/>
  <c r="O7131" s="1"/>
  <c r="H7132"/>
  <c r="L7132" s="1"/>
  <c r="I7132" l="1"/>
  <c r="G7133"/>
  <c r="J7133" s="1"/>
  <c r="Q7132" l="1"/>
  <c r="N7132"/>
  <c r="H7133"/>
  <c r="L7133" s="1"/>
  <c r="I7133" l="1"/>
  <c r="G7134"/>
  <c r="J7134" s="1"/>
  <c r="Q7133" l="1"/>
  <c r="N7133"/>
  <c r="H7134"/>
  <c r="L7134" s="1"/>
  <c r="I7134" l="1"/>
  <c r="G7135"/>
  <c r="J7135" s="1"/>
  <c r="Q7134" l="1"/>
  <c r="N7134"/>
  <c r="H7135"/>
  <c r="L7135" s="1"/>
  <c r="I7135" l="1"/>
  <c r="G7136"/>
  <c r="J7136" s="1"/>
  <c r="Q7135" l="1"/>
  <c r="N7135"/>
  <c r="H7136"/>
  <c r="L7136" s="1"/>
  <c r="I7136" l="1"/>
  <c r="G7137"/>
  <c r="J7137" s="1"/>
  <c r="Q7136" l="1"/>
  <c r="N7136"/>
  <c r="H7137"/>
  <c r="L7137" s="1"/>
  <c r="I7137" l="1"/>
  <c r="G7138"/>
  <c r="J7138" s="1"/>
  <c r="Q7137" l="1"/>
  <c r="N7137"/>
  <c r="H7138"/>
  <c r="L7138" s="1"/>
  <c r="I7138" l="1"/>
  <c r="G7139"/>
  <c r="J7139" s="1"/>
  <c r="Q7138" l="1"/>
  <c r="N7138"/>
  <c r="H7139"/>
  <c r="L7139" s="1"/>
  <c r="I7139" l="1"/>
  <c r="G7140"/>
  <c r="J7140" s="1"/>
  <c r="Q7139" l="1"/>
  <c r="N7139"/>
  <c r="H7140"/>
  <c r="L7140" s="1"/>
  <c r="I7140" l="1"/>
  <c r="G7141"/>
  <c r="J7141" s="1"/>
  <c r="Q7140" l="1"/>
  <c r="N7140"/>
  <c r="H7141"/>
  <c r="L7141" s="1"/>
  <c r="I7141" l="1"/>
  <c r="G7142"/>
  <c r="J7142" s="1"/>
  <c r="Q7141" l="1"/>
  <c r="N7141"/>
  <c r="H7142"/>
  <c r="L7142" s="1"/>
  <c r="I7142" l="1"/>
  <c r="G7143"/>
  <c r="J7143" s="1"/>
  <c r="Q7142" l="1"/>
  <c r="N7142"/>
  <c r="H7143"/>
  <c r="L7143" s="1"/>
  <c r="I7143" l="1"/>
  <c r="G7144"/>
  <c r="J7144" s="1"/>
  <c r="Q7143" l="1"/>
  <c r="N7143"/>
  <c r="H7144"/>
  <c r="L7144" s="1"/>
  <c r="I7144" l="1"/>
  <c r="G7145"/>
  <c r="J7145" s="1"/>
  <c r="Q7144" l="1"/>
  <c r="N7144"/>
  <c r="H7145"/>
  <c r="L7145" s="1"/>
  <c r="I7145" l="1"/>
  <c r="G7146"/>
  <c r="J7146" s="1"/>
  <c r="Q7145" l="1"/>
  <c r="N7145"/>
  <c r="H7146"/>
  <c r="L7146" s="1"/>
  <c r="I7146" l="1"/>
  <c r="G7147"/>
  <c r="J7147" s="1"/>
  <c r="Q7146" l="1"/>
  <c r="N7146"/>
  <c r="H7147"/>
  <c r="L7147" s="1"/>
  <c r="I7147" l="1"/>
  <c r="G7148"/>
  <c r="J7148" s="1"/>
  <c r="Q7147" l="1"/>
  <c r="N7147"/>
  <c r="H7148"/>
  <c r="L7148" s="1"/>
  <c r="I7148" l="1"/>
  <c r="G7149"/>
  <c r="J7149" s="1"/>
  <c r="Q7148" l="1"/>
  <c r="N7148"/>
  <c r="H7149"/>
  <c r="L7149" s="1"/>
  <c r="I7149" l="1"/>
  <c r="G7150"/>
  <c r="J7150" s="1"/>
  <c r="Q7149" l="1"/>
  <c r="N7149"/>
  <c r="H7150"/>
  <c r="L7150" s="1"/>
  <c r="I7150" l="1"/>
  <c r="G7151"/>
  <c r="J7151" s="1"/>
  <c r="Q7150" l="1"/>
  <c r="N7150"/>
  <c r="H7151"/>
  <c r="L7151" s="1"/>
  <c r="I7151" l="1"/>
  <c r="G7152"/>
  <c r="J7152" s="1"/>
  <c r="Q7151" l="1"/>
  <c r="N7151"/>
  <c r="H7152"/>
  <c r="L7152" s="1"/>
  <c r="I7152" l="1"/>
  <c r="G7153"/>
  <c r="J7153" s="1"/>
  <c r="Q7152" l="1"/>
  <c r="N7152"/>
  <c r="H7153"/>
  <c r="L7153" s="1"/>
  <c r="I7153" l="1"/>
  <c r="G7154"/>
  <c r="J7154" s="1"/>
  <c r="Q7153" l="1"/>
  <c r="N7153"/>
  <c r="H7154"/>
  <c r="L7154" s="1"/>
  <c r="I7154" l="1"/>
  <c r="G7155"/>
  <c r="J7155" s="1"/>
  <c r="Q7154" l="1"/>
  <c r="N7154"/>
  <c r="H7155"/>
  <c r="L7155" s="1"/>
  <c r="I7155" l="1"/>
  <c r="G7156"/>
  <c r="J7156" s="1"/>
  <c r="Q7155" l="1"/>
  <c r="N7155"/>
  <c r="H7156"/>
  <c r="L7156" s="1"/>
  <c r="I7156" l="1"/>
  <c r="G7157"/>
  <c r="J7157" s="1"/>
  <c r="Q7156" l="1"/>
  <c r="N7156"/>
  <c r="H7157"/>
  <c r="L7157" s="1"/>
  <c r="G7158" l="1"/>
  <c r="J7158" s="1"/>
  <c r="I7157"/>
  <c r="Q7157" l="1"/>
  <c r="N7157"/>
  <c r="H7158"/>
  <c r="L7158" s="1"/>
  <c r="G7159" l="1"/>
  <c r="J7159" s="1"/>
  <c r="I7158"/>
  <c r="Q7158" l="1"/>
  <c r="R7158" s="1"/>
  <c r="N7158"/>
  <c r="O7158" s="1"/>
  <c r="H7159"/>
  <c r="L7159" s="1"/>
  <c r="I7159" l="1"/>
  <c r="G7160"/>
  <c r="J7160" s="1"/>
  <c r="Q7159" l="1"/>
  <c r="R7159" s="1"/>
  <c r="S7159" s="1"/>
  <c r="N7159"/>
  <c r="O7159" s="1"/>
  <c r="P7159" s="1"/>
  <c r="H7160"/>
  <c r="L7160" s="1"/>
  <c r="I7160" l="1"/>
  <c r="G7161"/>
  <c r="J7161" s="1"/>
  <c r="Q7160" l="1"/>
  <c r="N7160"/>
  <c r="H7161"/>
  <c r="L7161" s="1"/>
  <c r="I7161" l="1"/>
  <c r="G7162"/>
  <c r="J7162" s="1"/>
  <c r="Q7161" l="1"/>
  <c r="N7161"/>
  <c r="H7162"/>
  <c r="L7162" s="1"/>
  <c r="I7162" l="1"/>
  <c r="G7163"/>
  <c r="J7163" s="1"/>
  <c r="Q7162" l="1"/>
  <c r="R7162" s="1"/>
  <c r="S7162" s="1"/>
  <c r="N7162"/>
  <c r="O7162" s="1"/>
  <c r="P7162" s="1"/>
  <c r="H7163"/>
  <c r="L7163" s="1"/>
  <c r="I7163" l="1"/>
  <c r="G7164"/>
  <c r="J7164" s="1"/>
  <c r="Q7163" l="1"/>
  <c r="N7163"/>
  <c r="H7164"/>
  <c r="L7164" s="1"/>
  <c r="I7164" l="1"/>
  <c r="G7165"/>
  <c r="J7165" s="1"/>
  <c r="Q7164" l="1"/>
  <c r="N7164"/>
  <c r="H7165"/>
  <c r="L7165" s="1"/>
  <c r="I7165" l="1"/>
  <c r="G7166"/>
  <c r="J7166" s="1"/>
  <c r="Q7165" l="1"/>
  <c r="N7165"/>
  <c r="H7166"/>
  <c r="L7166" s="1"/>
  <c r="I7166" l="1"/>
  <c r="G7167"/>
  <c r="J7167" s="1"/>
  <c r="Q7166" l="1"/>
  <c r="N7166"/>
  <c r="H7167"/>
  <c r="L7167" s="1"/>
  <c r="I7167" l="1"/>
  <c r="G7168"/>
  <c r="J7168" s="1"/>
  <c r="Q7167" l="1"/>
  <c r="N7167"/>
  <c r="H7168"/>
  <c r="L7168" s="1"/>
  <c r="I7168" l="1"/>
  <c r="G7169"/>
  <c r="J7169" s="1"/>
  <c r="Q7168" l="1"/>
  <c r="N7168"/>
  <c r="H7169"/>
  <c r="L7169" s="1"/>
  <c r="I7169" l="1"/>
  <c r="G7170"/>
  <c r="J7170" s="1"/>
  <c r="Q7169" l="1"/>
  <c r="N7169"/>
  <c r="H7170"/>
  <c r="L7170" s="1"/>
  <c r="I7170" l="1"/>
  <c r="G7171"/>
  <c r="J7171" s="1"/>
  <c r="Q7170" l="1"/>
  <c r="N7170"/>
  <c r="H7171"/>
  <c r="L7171" s="1"/>
  <c r="I7171" l="1"/>
  <c r="G7172"/>
  <c r="J7172" s="1"/>
  <c r="Q7171" l="1"/>
  <c r="N7171"/>
  <c r="H7172"/>
  <c r="L7172" s="1"/>
  <c r="I7172" l="1"/>
  <c r="G7173"/>
  <c r="J7173" s="1"/>
  <c r="Q7172" l="1"/>
  <c r="N7172"/>
  <c r="H7173"/>
  <c r="L7173" s="1"/>
  <c r="I7173" l="1"/>
  <c r="G7174"/>
  <c r="J7174" s="1"/>
  <c r="Q7173" l="1"/>
  <c r="N7173"/>
  <c r="H7174"/>
  <c r="L7174" s="1"/>
  <c r="I7174" l="1"/>
  <c r="G7175"/>
  <c r="J7175" s="1"/>
  <c r="Q7174" l="1"/>
  <c r="N7174"/>
  <c r="H7175"/>
  <c r="L7175" s="1"/>
  <c r="I7175" l="1"/>
  <c r="G7176"/>
  <c r="J7176" s="1"/>
  <c r="Q7175" l="1"/>
  <c r="N7175"/>
  <c r="H7176"/>
  <c r="L7176" s="1"/>
  <c r="I7176" l="1"/>
  <c r="G7177"/>
  <c r="J7177" s="1"/>
  <c r="Q7176" l="1"/>
  <c r="N7176"/>
  <c r="H7177"/>
  <c r="L7177" s="1"/>
  <c r="I7177" l="1"/>
  <c r="G7178"/>
  <c r="J7178" s="1"/>
  <c r="Q7177" l="1"/>
  <c r="N7177"/>
  <c r="H7178"/>
  <c r="L7178" s="1"/>
  <c r="I7178" l="1"/>
  <c r="G7179"/>
  <c r="J7179" s="1"/>
  <c r="Q7178" l="1"/>
  <c r="N7178"/>
  <c r="H7179"/>
  <c r="L7179" s="1"/>
  <c r="I7179" l="1"/>
  <c r="G7180"/>
  <c r="J7180" s="1"/>
  <c r="Q7179" l="1"/>
  <c r="N7179"/>
  <c r="H7180"/>
  <c r="L7180" s="1"/>
  <c r="I7180" l="1"/>
  <c r="G7181"/>
  <c r="J7181" s="1"/>
  <c r="Q7180" l="1"/>
  <c r="N7180"/>
  <c r="H7181"/>
  <c r="L7181" s="1"/>
  <c r="I7181" l="1"/>
  <c r="G7182"/>
  <c r="J7182" s="1"/>
  <c r="Q7181" l="1"/>
  <c r="N7181"/>
  <c r="H7182"/>
  <c r="L7182" s="1"/>
  <c r="I7182" l="1"/>
  <c r="G7183"/>
  <c r="J7183" s="1"/>
  <c r="Q7182" l="1"/>
  <c r="N7182"/>
  <c r="H7183"/>
  <c r="L7183" s="1"/>
  <c r="I7183" l="1"/>
  <c r="G7184"/>
  <c r="J7184" s="1"/>
  <c r="Q7183" l="1"/>
  <c r="N7183"/>
  <c r="H7184"/>
  <c r="L7184" s="1"/>
  <c r="I7184" l="1"/>
  <c r="G7185"/>
  <c r="J7185" s="1"/>
  <c r="Q7184" l="1"/>
  <c r="N7184"/>
  <c r="H7185"/>
  <c r="L7185" s="1"/>
  <c r="I7185" l="1"/>
  <c r="G7186"/>
  <c r="J7186" s="1"/>
  <c r="Q7185" l="1"/>
  <c r="N7185"/>
  <c r="H7186"/>
  <c r="L7186" s="1"/>
  <c r="I7186" l="1"/>
  <c r="G7187"/>
  <c r="J7187" s="1"/>
  <c r="Q7186" l="1"/>
  <c r="N7186"/>
  <c r="H7187"/>
  <c r="L7187" s="1"/>
  <c r="I7187" l="1"/>
  <c r="G7188"/>
  <c r="J7188" s="1"/>
  <c r="Q7187" l="1"/>
  <c r="N7187"/>
  <c r="H7188"/>
  <c r="L7188" s="1"/>
  <c r="G7189" l="1"/>
  <c r="J7189" s="1"/>
  <c r="I7188"/>
  <c r="Q7188" l="1"/>
  <c r="R7188" s="1"/>
  <c r="S7188" s="1"/>
  <c r="N7188"/>
  <c r="O7188" s="1"/>
  <c r="P7188" s="1"/>
  <c r="H7189"/>
  <c r="L7189" s="1"/>
  <c r="G7190" l="1"/>
  <c r="J7190" s="1"/>
  <c r="I7189"/>
  <c r="Q7189" l="1"/>
  <c r="R7189" s="1"/>
  <c r="N7189"/>
  <c r="O7189" s="1"/>
  <c r="H7190"/>
  <c r="L7190" s="1"/>
  <c r="I7190" l="1"/>
  <c r="G7191"/>
  <c r="J7191" s="1"/>
  <c r="Q7190" l="1"/>
  <c r="N7190"/>
  <c r="H7191"/>
  <c r="L7191" s="1"/>
  <c r="I7191" l="1"/>
  <c r="G7192"/>
  <c r="J7192" s="1"/>
  <c r="Q7191" l="1"/>
  <c r="N7191"/>
  <c r="H7192"/>
  <c r="L7192" s="1"/>
  <c r="I7192" l="1"/>
  <c r="G7193"/>
  <c r="J7193" s="1"/>
  <c r="Q7192" l="1"/>
  <c r="R7192" s="1"/>
  <c r="N7192"/>
  <c r="O7192" s="1"/>
  <c r="H7193"/>
  <c r="L7193" s="1"/>
  <c r="I7193" l="1"/>
  <c r="G7194"/>
  <c r="J7194" s="1"/>
  <c r="Q7193" l="1"/>
  <c r="N7193"/>
  <c r="H7194"/>
  <c r="L7194" s="1"/>
  <c r="I7194" l="1"/>
  <c r="G7195"/>
  <c r="J7195" s="1"/>
  <c r="Q7194" l="1"/>
  <c r="N7194"/>
  <c r="H7195"/>
  <c r="L7195" s="1"/>
  <c r="I7195" l="1"/>
  <c r="G7196"/>
  <c r="J7196" s="1"/>
  <c r="Q7195" l="1"/>
  <c r="N7195"/>
  <c r="H7196"/>
  <c r="L7196" s="1"/>
  <c r="I7196" l="1"/>
  <c r="G7197"/>
  <c r="J7197" s="1"/>
  <c r="Q7196" l="1"/>
  <c r="N7196"/>
  <c r="H7197"/>
  <c r="L7197" s="1"/>
  <c r="I7197" l="1"/>
  <c r="G7198"/>
  <c r="J7198" s="1"/>
  <c r="Q7197" l="1"/>
  <c r="N7197"/>
  <c r="H7198"/>
  <c r="L7198" s="1"/>
  <c r="I7198" l="1"/>
  <c r="G7199"/>
  <c r="J7199" s="1"/>
  <c r="Q7198" l="1"/>
  <c r="N7198"/>
  <c r="H7199"/>
  <c r="L7199" s="1"/>
  <c r="I7199" l="1"/>
  <c r="G7200"/>
  <c r="J7200" s="1"/>
  <c r="Q7199" l="1"/>
  <c r="N7199"/>
  <c r="H7200"/>
  <c r="L7200" s="1"/>
  <c r="I7200" l="1"/>
  <c r="G7201"/>
  <c r="J7201" s="1"/>
  <c r="Q7200" l="1"/>
  <c r="N7200"/>
  <c r="H7201"/>
  <c r="L7201" s="1"/>
  <c r="I7201" l="1"/>
  <c r="G7202"/>
  <c r="J7202" s="1"/>
  <c r="Q7201" l="1"/>
  <c r="N7201"/>
  <c r="H7202"/>
  <c r="L7202" s="1"/>
  <c r="I7202" l="1"/>
  <c r="G7203"/>
  <c r="J7203" s="1"/>
  <c r="Q7202" l="1"/>
  <c r="N7202"/>
  <c r="H7203"/>
  <c r="L7203" s="1"/>
  <c r="I7203" l="1"/>
  <c r="G7204"/>
  <c r="J7204" s="1"/>
  <c r="Q7203" l="1"/>
  <c r="N7203"/>
  <c r="H7204"/>
  <c r="L7204" s="1"/>
  <c r="I7204" l="1"/>
  <c r="G7205"/>
  <c r="J7205" s="1"/>
  <c r="Q7204" l="1"/>
  <c r="N7204"/>
  <c r="H7205"/>
  <c r="L7205" s="1"/>
  <c r="I7205" l="1"/>
  <c r="G7206"/>
  <c r="J7206" s="1"/>
  <c r="Q7205" l="1"/>
  <c r="N7205"/>
  <c r="H7206"/>
  <c r="L7206" s="1"/>
  <c r="I7206" l="1"/>
  <c r="G7207"/>
  <c r="J7207" s="1"/>
  <c r="Q7206" l="1"/>
  <c r="N7206"/>
  <c r="H7207"/>
  <c r="L7207" s="1"/>
  <c r="I7207" l="1"/>
  <c r="G7208"/>
  <c r="J7208" s="1"/>
  <c r="Q7207" l="1"/>
  <c r="N7207"/>
  <c r="H7208"/>
  <c r="L7208" s="1"/>
  <c r="I7208" l="1"/>
  <c r="G7209"/>
  <c r="J7209" s="1"/>
  <c r="Q7208" l="1"/>
  <c r="N7208"/>
  <c r="H7209"/>
  <c r="L7209" s="1"/>
  <c r="I7209" l="1"/>
  <c r="G7210"/>
  <c r="J7210" s="1"/>
  <c r="Q7209" l="1"/>
  <c r="N7209"/>
  <c r="H7210"/>
  <c r="L7210" s="1"/>
  <c r="I7210" l="1"/>
  <c r="G7211"/>
  <c r="J7211" s="1"/>
  <c r="Q7210" l="1"/>
  <c r="N7210"/>
  <c r="H7211"/>
  <c r="L7211" s="1"/>
  <c r="I7211" l="1"/>
  <c r="G7212"/>
  <c r="J7212" s="1"/>
  <c r="Q7211" l="1"/>
  <c r="N7211"/>
  <c r="H7212"/>
  <c r="L7212" s="1"/>
  <c r="I7212" l="1"/>
  <c r="G7213"/>
  <c r="J7213" s="1"/>
  <c r="Q7212" l="1"/>
  <c r="N7212"/>
  <c r="H7213"/>
  <c r="L7213" s="1"/>
  <c r="I7213" l="1"/>
  <c r="G7214"/>
  <c r="J7214" s="1"/>
  <c r="Q7213" l="1"/>
  <c r="N7213"/>
  <c r="H7214"/>
  <c r="L7214" s="1"/>
  <c r="I7214" l="1"/>
  <c r="G7215"/>
  <c r="J7215" s="1"/>
  <c r="Q7214" l="1"/>
  <c r="N7214"/>
  <c r="H7215"/>
  <c r="L7215" s="1"/>
  <c r="I7215" l="1"/>
  <c r="G7216"/>
  <c r="J7216" s="1"/>
  <c r="Q7215" l="1"/>
  <c r="N7215"/>
  <c r="H7216"/>
  <c r="L7216" s="1"/>
  <c r="G7217" l="1"/>
  <c r="J7217" s="1"/>
  <c r="I7216"/>
  <c r="Q7216" l="1"/>
  <c r="N7216"/>
  <c r="H7217"/>
  <c r="L7217" s="1"/>
  <c r="G7218" l="1"/>
  <c r="J7218" s="1"/>
  <c r="I7217"/>
  <c r="Q7217" l="1"/>
  <c r="N7217"/>
  <c r="H7218"/>
  <c r="L7218" s="1"/>
  <c r="I7218" l="1"/>
  <c r="G7219"/>
  <c r="J7219" s="1"/>
  <c r="Q7218" l="1"/>
  <c r="N7218"/>
  <c r="H7219"/>
  <c r="L7219" s="1"/>
  <c r="I7219" l="1"/>
  <c r="G7220"/>
  <c r="J7220" s="1"/>
  <c r="Q7219" l="1"/>
  <c r="R7219" s="1"/>
  <c r="S7219" s="1"/>
  <c r="N7219"/>
  <c r="O7219" s="1"/>
  <c r="P7219" s="1"/>
  <c r="H7220"/>
  <c r="L7220" s="1"/>
  <c r="I7220" l="1"/>
  <c r="G7221"/>
  <c r="J7221" s="1"/>
  <c r="Q7220" l="1"/>
  <c r="R7220" s="1"/>
  <c r="N7220"/>
  <c r="O7220" s="1"/>
  <c r="H7221"/>
  <c r="L7221" s="1"/>
  <c r="I7221" l="1"/>
  <c r="G7222"/>
  <c r="J7222" s="1"/>
  <c r="Q7221" l="1"/>
  <c r="N7221"/>
  <c r="H7222"/>
  <c r="L7222" s="1"/>
  <c r="I7222" l="1"/>
  <c r="G7223"/>
  <c r="J7223" s="1"/>
  <c r="Q7222" l="1"/>
  <c r="N7222"/>
  <c r="H7223"/>
  <c r="L7223" s="1"/>
  <c r="I7223" l="1"/>
  <c r="G7224"/>
  <c r="J7224" s="1"/>
  <c r="Q7223" l="1"/>
  <c r="R7223" s="1"/>
  <c r="N7223"/>
  <c r="O7223" s="1"/>
  <c r="H7224"/>
  <c r="L7224" s="1"/>
  <c r="I7224" l="1"/>
  <c r="G7225"/>
  <c r="J7225" s="1"/>
  <c r="Q7224" l="1"/>
  <c r="N7224"/>
  <c r="H7225"/>
  <c r="L7225" s="1"/>
  <c r="I7225" l="1"/>
  <c r="G7226"/>
  <c r="J7226" s="1"/>
  <c r="Q7225" l="1"/>
  <c r="N7225"/>
  <c r="H7226"/>
  <c r="L7226" s="1"/>
  <c r="I7226" l="1"/>
  <c r="G7227"/>
  <c r="J7227" s="1"/>
  <c r="Q7226" l="1"/>
  <c r="N7226"/>
  <c r="H7227"/>
  <c r="L7227" s="1"/>
  <c r="I7227" l="1"/>
  <c r="G7228"/>
  <c r="J7228" s="1"/>
  <c r="Q7227" l="1"/>
  <c r="N7227"/>
  <c r="H7228"/>
  <c r="L7228" s="1"/>
  <c r="I7228" l="1"/>
  <c r="G7229"/>
  <c r="J7229" s="1"/>
  <c r="Q7228" l="1"/>
  <c r="N7228"/>
  <c r="H7229"/>
  <c r="L7229" s="1"/>
  <c r="I7229" l="1"/>
  <c r="G7230"/>
  <c r="J7230" s="1"/>
  <c r="Q7229" l="1"/>
  <c r="N7229"/>
  <c r="H7230"/>
  <c r="L7230" s="1"/>
  <c r="I7230" l="1"/>
  <c r="G7231"/>
  <c r="J7231" s="1"/>
  <c r="Q7230" l="1"/>
  <c r="N7230"/>
  <c r="H7231"/>
  <c r="L7231" s="1"/>
  <c r="I7231" l="1"/>
  <c r="G7232"/>
  <c r="J7232" s="1"/>
  <c r="Q7231" l="1"/>
  <c r="N7231"/>
  <c r="H7232"/>
  <c r="L7232" s="1"/>
  <c r="I7232" l="1"/>
  <c r="G7233"/>
  <c r="J7233" s="1"/>
  <c r="Q7232" l="1"/>
  <c r="N7232"/>
  <c r="H7233"/>
  <c r="L7233" s="1"/>
  <c r="I7233" l="1"/>
  <c r="G7234"/>
  <c r="J7234" s="1"/>
  <c r="Q7233" l="1"/>
  <c r="N7233"/>
  <c r="H7234"/>
  <c r="L7234" s="1"/>
  <c r="I7234" l="1"/>
  <c r="G7235"/>
  <c r="J7235" s="1"/>
  <c r="Q7234" l="1"/>
  <c r="N7234"/>
  <c r="H7235"/>
  <c r="L7235" s="1"/>
  <c r="I7235" l="1"/>
  <c r="G7236"/>
  <c r="J7236" s="1"/>
  <c r="Q7235" l="1"/>
  <c r="N7235"/>
  <c r="H7236"/>
  <c r="L7236" s="1"/>
  <c r="I7236" l="1"/>
  <c r="G7237"/>
  <c r="J7237" s="1"/>
  <c r="Q7236" l="1"/>
  <c r="N7236"/>
  <c r="H7237"/>
  <c r="L7237" s="1"/>
  <c r="I7237" l="1"/>
  <c r="G7238"/>
  <c r="J7238" s="1"/>
  <c r="Q7237" l="1"/>
  <c r="N7237"/>
  <c r="H7238"/>
  <c r="L7238" s="1"/>
  <c r="I7238" l="1"/>
  <c r="G7239"/>
  <c r="J7239" s="1"/>
  <c r="Q7238" l="1"/>
  <c r="N7238"/>
  <c r="H7239"/>
  <c r="L7239" s="1"/>
  <c r="I7239" l="1"/>
  <c r="G7240"/>
  <c r="J7240" s="1"/>
  <c r="Q7239" l="1"/>
  <c r="N7239"/>
  <c r="H7240"/>
  <c r="L7240" s="1"/>
  <c r="I7240" l="1"/>
  <c r="G7241"/>
  <c r="J7241" s="1"/>
  <c r="Q7240" l="1"/>
  <c r="N7240"/>
  <c r="H7241"/>
  <c r="L7241" s="1"/>
  <c r="I7241" l="1"/>
  <c r="G7242"/>
  <c r="J7242" s="1"/>
  <c r="Q7241" l="1"/>
  <c r="N7241"/>
  <c r="H7242"/>
  <c r="L7242" s="1"/>
  <c r="I7242" l="1"/>
  <c r="G7243"/>
  <c r="J7243" s="1"/>
  <c r="Q7242" l="1"/>
  <c r="N7242"/>
  <c r="H7243"/>
  <c r="L7243" s="1"/>
  <c r="I7243" l="1"/>
  <c r="G7244"/>
  <c r="J7244" s="1"/>
  <c r="Q7243" l="1"/>
  <c r="N7243"/>
  <c r="H7244"/>
  <c r="L7244" s="1"/>
  <c r="I7244" l="1"/>
  <c r="G7245"/>
  <c r="J7245" s="1"/>
  <c r="Q7244" l="1"/>
  <c r="N7244"/>
  <c r="H7245"/>
  <c r="L7245" s="1"/>
  <c r="I7245" l="1"/>
  <c r="G7246"/>
  <c r="J7246" s="1"/>
  <c r="Q7245" l="1"/>
  <c r="N7245"/>
  <c r="H7246"/>
  <c r="L7246" s="1"/>
  <c r="I7246" l="1"/>
  <c r="G7247"/>
  <c r="J7247" s="1"/>
  <c r="Q7246" l="1"/>
  <c r="N7246"/>
  <c r="H7247"/>
  <c r="L7247" s="1"/>
  <c r="G7248" l="1"/>
  <c r="J7248" s="1"/>
  <c r="I7247"/>
  <c r="Q7247" l="1"/>
  <c r="N7247"/>
  <c r="H7248"/>
  <c r="L7248" s="1"/>
  <c r="G7249" l="1"/>
  <c r="J7249" s="1"/>
  <c r="I7248"/>
  <c r="Q7248" l="1"/>
  <c r="N7248"/>
  <c r="H7249"/>
  <c r="L7249" s="1"/>
  <c r="I7249" l="1"/>
  <c r="G7250"/>
  <c r="J7250" s="1"/>
  <c r="Q7249" l="1"/>
  <c r="N7249"/>
  <c r="H7250"/>
  <c r="L7250" s="1"/>
  <c r="I7250" l="1"/>
  <c r="G7251"/>
  <c r="J7251" s="1"/>
  <c r="Q7250" l="1"/>
  <c r="R7250" s="1"/>
  <c r="N7250"/>
  <c r="O7250" s="1"/>
  <c r="H7251"/>
  <c r="L7251" s="1"/>
  <c r="I7251" l="1"/>
  <c r="G7252"/>
  <c r="J7252" s="1"/>
  <c r="Q7251" l="1"/>
  <c r="R7251" s="1"/>
  <c r="S7251" s="1"/>
  <c r="N7251"/>
  <c r="O7251" s="1"/>
  <c r="P7251" s="1"/>
  <c r="H7252"/>
  <c r="L7252" s="1"/>
  <c r="I7252" l="1"/>
  <c r="G7253"/>
  <c r="J7253" s="1"/>
  <c r="Q7252" l="1"/>
  <c r="N7252"/>
  <c r="H7253"/>
  <c r="L7253" s="1"/>
  <c r="I7253" l="1"/>
  <c r="G7254"/>
  <c r="J7254" s="1"/>
  <c r="Q7253" l="1"/>
  <c r="N7253"/>
  <c r="H7254"/>
  <c r="L7254" s="1"/>
  <c r="I7254" l="1"/>
  <c r="G7255"/>
  <c r="J7255" s="1"/>
  <c r="Q7254" l="1"/>
  <c r="R7254" s="1"/>
  <c r="S7254" s="1"/>
  <c r="N7254"/>
  <c r="O7254" s="1"/>
  <c r="P7254" s="1"/>
  <c r="H7255"/>
  <c r="L7255" s="1"/>
  <c r="I7255" l="1"/>
  <c r="G7256"/>
  <c r="J7256" s="1"/>
  <c r="Q7255" l="1"/>
  <c r="N7255"/>
  <c r="H7256"/>
  <c r="L7256" s="1"/>
  <c r="I7256" l="1"/>
  <c r="G7257"/>
  <c r="J7257" s="1"/>
  <c r="Q7256" l="1"/>
  <c r="N7256"/>
  <c r="H7257"/>
  <c r="L7257" s="1"/>
  <c r="I7257" l="1"/>
  <c r="G7258"/>
  <c r="J7258" s="1"/>
  <c r="Q7257" l="1"/>
  <c r="N7257"/>
  <c r="H7258"/>
  <c r="L7258" s="1"/>
  <c r="I7258" l="1"/>
  <c r="G7259"/>
  <c r="J7259" s="1"/>
  <c r="Q7258" l="1"/>
  <c r="N7258"/>
  <c r="H7259"/>
  <c r="L7259" s="1"/>
  <c r="I7259" l="1"/>
  <c r="G7260"/>
  <c r="J7260" s="1"/>
  <c r="Q7259" l="1"/>
  <c r="N7259"/>
  <c r="H7260"/>
  <c r="L7260" s="1"/>
  <c r="I7260" l="1"/>
  <c r="G7261"/>
  <c r="J7261" s="1"/>
  <c r="Q7260" l="1"/>
  <c r="N7260"/>
  <c r="H7261"/>
  <c r="L7261" s="1"/>
  <c r="I7261" l="1"/>
  <c r="G7262"/>
  <c r="J7262" s="1"/>
  <c r="Q7261" l="1"/>
  <c r="N7261"/>
  <c r="H7262"/>
  <c r="L7262" s="1"/>
  <c r="I7262" l="1"/>
  <c r="G7263"/>
  <c r="J7263" s="1"/>
  <c r="Q7262" l="1"/>
  <c r="N7262"/>
  <c r="H7263"/>
  <c r="L7263" s="1"/>
  <c r="I7263" l="1"/>
  <c r="G7264"/>
  <c r="J7264" s="1"/>
  <c r="Q7263" l="1"/>
  <c r="N7263"/>
  <c r="H7264"/>
  <c r="L7264" s="1"/>
  <c r="I7264" l="1"/>
  <c r="G7265"/>
  <c r="J7265" s="1"/>
  <c r="Q7264" l="1"/>
  <c r="N7264"/>
  <c r="H7265"/>
  <c r="L7265" s="1"/>
  <c r="I7265" l="1"/>
  <c r="G7266"/>
  <c r="J7266" s="1"/>
  <c r="Q7265" l="1"/>
  <c r="N7265"/>
  <c r="H7266"/>
  <c r="L7266" s="1"/>
  <c r="I7266" l="1"/>
  <c r="G7267"/>
  <c r="J7267" s="1"/>
  <c r="Q7266" l="1"/>
  <c r="N7266"/>
  <c r="H7267"/>
  <c r="L7267" s="1"/>
  <c r="I7267" l="1"/>
  <c r="G7268"/>
  <c r="J7268" s="1"/>
  <c r="Q7267" l="1"/>
  <c r="N7267"/>
  <c r="H7268"/>
  <c r="L7268" s="1"/>
  <c r="I7268" l="1"/>
  <c r="G7269"/>
  <c r="J7269" s="1"/>
  <c r="Q7268" l="1"/>
  <c r="N7268"/>
  <c r="H7269"/>
  <c r="L7269" s="1"/>
  <c r="I7269" l="1"/>
  <c r="G7270"/>
  <c r="J7270" s="1"/>
  <c r="Q7269" l="1"/>
  <c r="N7269"/>
  <c r="H7270"/>
  <c r="L7270" s="1"/>
  <c r="I7270" l="1"/>
  <c r="G7271"/>
  <c r="J7271" s="1"/>
  <c r="Q7270" l="1"/>
  <c r="N7270"/>
  <c r="H7271"/>
  <c r="L7271" s="1"/>
  <c r="I7271" l="1"/>
  <c r="G7272"/>
  <c r="J7272" s="1"/>
  <c r="Q7271" l="1"/>
  <c r="N7271"/>
  <c r="H7272"/>
  <c r="L7272" s="1"/>
  <c r="I7272" l="1"/>
  <c r="G7273"/>
  <c r="J7273" s="1"/>
  <c r="Q7272" l="1"/>
  <c r="N7272"/>
  <c r="H7273"/>
  <c r="L7273" s="1"/>
  <c r="I7273" l="1"/>
  <c r="G7274"/>
  <c r="J7274" s="1"/>
  <c r="Q7273" l="1"/>
  <c r="N7273"/>
  <c r="H7274"/>
  <c r="L7274" s="1"/>
  <c r="I7274" l="1"/>
  <c r="G7275"/>
  <c r="J7275" s="1"/>
  <c r="Q7274" l="1"/>
  <c r="N7274"/>
  <c r="H7275"/>
  <c r="L7275" s="1"/>
  <c r="I7275" l="1"/>
  <c r="G7276"/>
  <c r="J7276" s="1"/>
  <c r="Q7275" l="1"/>
  <c r="N7275"/>
  <c r="H7276"/>
  <c r="L7276" s="1"/>
  <c r="I7276" l="1"/>
  <c r="G7277"/>
  <c r="J7277" s="1"/>
  <c r="Q7276" l="1"/>
  <c r="N7276"/>
  <c r="H7277"/>
  <c r="L7277" s="1"/>
  <c r="G7278" l="1"/>
  <c r="J7278" s="1"/>
  <c r="I7277"/>
  <c r="Q7277" l="1"/>
  <c r="N7277"/>
  <c r="H7278"/>
  <c r="L7278" s="1"/>
  <c r="G7279" l="1"/>
  <c r="J7279" s="1"/>
  <c r="I7278"/>
  <c r="Q7278" l="1"/>
  <c r="R7278" s="1"/>
  <c r="S7278" s="1"/>
  <c r="N7278"/>
  <c r="O7278" s="1"/>
  <c r="P7278" s="1"/>
  <c r="H7279"/>
  <c r="L7279" s="1"/>
  <c r="I7279" l="1"/>
  <c r="G7280"/>
  <c r="J7280" s="1"/>
  <c r="Q7279" l="1"/>
  <c r="R7279" s="1"/>
  <c r="N7279"/>
  <c r="O7279" s="1"/>
  <c r="H7280"/>
  <c r="L7280" s="1"/>
  <c r="I7280" l="1"/>
  <c r="G7281"/>
  <c r="J7281" s="1"/>
  <c r="Q7280" l="1"/>
  <c r="N7280"/>
  <c r="H7281"/>
  <c r="L7281" s="1"/>
  <c r="I7281" l="1"/>
  <c r="G7282"/>
  <c r="J7282" s="1"/>
  <c r="Q7281" l="1"/>
  <c r="N7281"/>
  <c r="H7282"/>
  <c r="L7282" s="1"/>
  <c r="I7282" l="1"/>
  <c r="G7283"/>
  <c r="J7283" s="1"/>
  <c r="Q7282" l="1"/>
  <c r="R7282" s="1"/>
  <c r="N7282"/>
  <c r="O7282" s="1"/>
  <c r="H7283"/>
  <c r="L7283" s="1"/>
  <c r="I7283" l="1"/>
  <c r="G7284"/>
  <c r="J7284" s="1"/>
  <c r="Q7283" l="1"/>
  <c r="N7283"/>
  <c r="H7284"/>
  <c r="L7284" s="1"/>
  <c r="I7284" l="1"/>
  <c r="G7285"/>
  <c r="J7285" s="1"/>
  <c r="Q7284" l="1"/>
  <c r="N7284"/>
  <c r="H7285"/>
  <c r="L7285" s="1"/>
  <c r="I7285" l="1"/>
  <c r="G7286"/>
  <c r="J7286" s="1"/>
  <c r="Q7285" l="1"/>
  <c r="N7285"/>
  <c r="H7286"/>
  <c r="L7286" s="1"/>
  <c r="I7286" l="1"/>
  <c r="G7287"/>
  <c r="J7287" s="1"/>
  <c r="Q7286" l="1"/>
  <c r="N7286"/>
  <c r="H7287"/>
  <c r="L7287" s="1"/>
  <c r="I7287" l="1"/>
  <c r="G7288"/>
  <c r="J7288" s="1"/>
  <c r="Q7287" l="1"/>
  <c r="N7287"/>
  <c r="H7288"/>
  <c r="L7288" s="1"/>
  <c r="I7288" l="1"/>
  <c r="G7289"/>
  <c r="J7289" s="1"/>
  <c r="Q7288" l="1"/>
  <c r="N7288"/>
  <c r="H7289"/>
  <c r="L7289" s="1"/>
  <c r="I7289" l="1"/>
  <c r="G7290"/>
  <c r="J7290" s="1"/>
  <c r="Q7289" l="1"/>
  <c r="N7289"/>
  <c r="H7290"/>
  <c r="L7290" s="1"/>
  <c r="I7290" l="1"/>
  <c r="G7291"/>
  <c r="J7291" s="1"/>
  <c r="Q7290" l="1"/>
  <c r="N7290"/>
  <c r="H7291"/>
  <c r="L7291" s="1"/>
  <c r="I7291" l="1"/>
  <c r="G7292"/>
  <c r="J7292" s="1"/>
  <c r="Q7291" l="1"/>
  <c r="N7291"/>
  <c r="H7292"/>
  <c r="L7292" s="1"/>
  <c r="I7292" l="1"/>
  <c r="G7293"/>
  <c r="J7293" s="1"/>
  <c r="Q7292" l="1"/>
  <c r="N7292"/>
  <c r="H7293"/>
  <c r="L7293" s="1"/>
  <c r="I7293" l="1"/>
  <c r="G7294"/>
  <c r="J7294" s="1"/>
  <c r="Q7293" l="1"/>
  <c r="N7293"/>
  <c r="H7294"/>
  <c r="L7294" s="1"/>
  <c r="I7294" l="1"/>
  <c r="G7295"/>
  <c r="J7295" s="1"/>
  <c r="Q7294" l="1"/>
  <c r="N7294"/>
  <c r="H7295"/>
  <c r="L7295" s="1"/>
  <c r="I7295" l="1"/>
  <c r="G7296"/>
  <c r="J7296" s="1"/>
  <c r="Q7295" l="1"/>
  <c r="N7295"/>
  <c r="H7296"/>
  <c r="L7296" s="1"/>
  <c r="I7296" l="1"/>
  <c r="G7297"/>
  <c r="J7297" s="1"/>
  <c r="Q7296" l="1"/>
  <c r="N7296"/>
  <c r="H7297"/>
  <c r="L7297" s="1"/>
  <c r="I7297" l="1"/>
  <c r="G7298"/>
  <c r="J7298" s="1"/>
  <c r="Q7297" l="1"/>
  <c r="N7297"/>
  <c r="H7298"/>
  <c r="L7298" s="1"/>
  <c r="I7298" l="1"/>
  <c r="G7299"/>
  <c r="J7299" s="1"/>
  <c r="Q7298" l="1"/>
  <c r="N7298"/>
  <c r="H7299"/>
  <c r="L7299" s="1"/>
  <c r="I7299" l="1"/>
  <c r="G7300"/>
  <c r="J7300" s="1"/>
  <c r="Q7299" l="1"/>
  <c r="N7299"/>
  <c r="H7300"/>
  <c r="L7300" s="1"/>
  <c r="I7300" l="1"/>
  <c r="G7301"/>
  <c r="J7301" s="1"/>
  <c r="Q7300" l="1"/>
  <c r="N7300"/>
  <c r="H7301"/>
  <c r="L7301" s="1"/>
  <c r="I7301" l="1"/>
  <c r="G7302"/>
  <c r="J7302" s="1"/>
  <c r="Q7301" l="1"/>
  <c r="N7301"/>
  <c r="H7302"/>
  <c r="L7302" s="1"/>
  <c r="I7302" l="1"/>
  <c r="G7303"/>
  <c r="J7303" s="1"/>
  <c r="Q7302" l="1"/>
  <c r="N7302"/>
  <c r="H7303"/>
  <c r="L7303" s="1"/>
  <c r="I7303" l="1"/>
  <c r="G7304"/>
  <c r="J7304" s="1"/>
  <c r="Q7303" l="1"/>
  <c r="N7303"/>
  <c r="H7304"/>
  <c r="L7304" s="1"/>
  <c r="I7304" l="1"/>
  <c r="G7305"/>
  <c r="J7305" s="1"/>
  <c r="Q7304" l="1"/>
  <c r="N7304"/>
  <c r="H7305"/>
  <c r="L7305" s="1"/>
  <c r="I7305" l="1"/>
  <c r="G7306"/>
  <c r="J7306" s="1"/>
  <c r="Q7305" l="1"/>
  <c r="N7305"/>
  <c r="H7306"/>
  <c r="L7306" s="1"/>
  <c r="I7306" l="1"/>
  <c r="G7307"/>
  <c r="J7307" s="1"/>
  <c r="Q7306" l="1"/>
  <c r="N7306"/>
  <c r="H7307"/>
  <c r="L7307" s="1"/>
  <c r="I7307" l="1"/>
  <c r="G7308"/>
  <c r="J7308" s="1"/>
  <c r="K5" l="1"/>
  <c r="K96"/>
  <c r="K127"/>
  <c r="K158"/>
  <c r="K188"/>
  <c r="K219"/>
  <c r="K249"/>
  <c r="K280"/>
  <c r="K311"/>
  <c r="K339"/>
  <c r="K370"/>
  <c r="K400"/>
  <c r="K431"/>
  <c r="K461"/>
  <c r="K492"/>
  <c r="K523"/>
  <c r="K553"/>
  <c r="K584"/>
  <c r="K614"/>
  <c r="K645"/>
  <c r="K676"/>
  <c r="K705"/>
  <c r="K736"/>
  <c r="K766"/>
  <c r="K797"/>
  <c r="K827"/>
  <c r="K858"/>
  <c r="K889"/>
  <c r="K919"/>
  <c r="K950"/>
  <c r="K980"/>
  <c r="K1011"/>
  <c r="K1042"/>
  <c r="K1070"/>
  <c r="K1101"/>
  <c r="K1131"/>
  <c r="K1162"/>
  <c r="K1192"/>
  <c r="K1223"/>
  <c r="K1254"/>
  <c r="K1284"/>
  <c r="K1315"/>
  <c r="K1345"/>
  <c r="K1376"/>
  <c r="K1407"/>
  <c r="K1435"/>
  <c r="K1466"/>
  <c r="K1496"/>
  <c r="K1527"/>
  <c r="K1557"/>
  <c r="K1588"/>
  <c r="K1619"/>
  <c r="K1649"/>
  <c r="K1680"/>
  <c r="K1710"/>
  <c r="K1741"/>
  <c r="K1772"/>
  <c r="K1800"/>
  <c r="K1831"/>
  <c r="K1861"/>
  <c r="K1892"/>
  <c r="K1922"/>
  <c r="K1953"/>
  <c r="K1984"/>
  <c r="K2014"/>
  <c r="K2045"/>
  <c r="K2075"/>
  <c r="K2106"/>
  <c r="K2137"/>
  <c r="K2166"/>
  <c r="K2197"/>
  <c r="K2227"/>
  <c r="K2258"/>
  <c r="K2288"/>
  <c r="K2319"/>
  <c r="K2350"/>
  <c r="K2380"/>
  <c r="K2411"/>
  <c r="K2441"/>
  <c r="K2472"/>
  <c r="K2503"/>
  <c r="K2531"/>
  <c r="K2562"/>
  <c r="K2592"/>
  <c r="K2623"/>
  <c r="K2653"/>
  <c r="K2684"/>
  <c r="K2715"/>
  <c r="K2745"/>
  <c r="K2776"/>
  <c r="K2806"/>
  <c r="K2837"/>
  <c r="K2868"/>
  <c r="K2896"/>
  <c r="K2927"/>
  <c r="K2957"/>
  <c r="K2988"/>
  <c r="K3018"/>
  <c r="K3049"/>
  <c r="K3080"/>
  <c r="K3110"/>
  <c r="K3141"/>
  <c r="K3171"/>
  <c r="K3202"/>
  <c r="K3233"/>
  <c r="K3261"/>
  <c r="K3292"/>
  <c r="K3322"/>
  <c r="K3353"/>
  <c r="K3383"/>
  <c r="K3414"/>
  <c r="K3445"/>
  <c r="K3475"/>
  <c r="K3506"/>
  <c r="K3536"/>
  <c r="K3567"/>
  <c r="K3598"/>
  <c r="K3627"/>
  <c r="K3658"/>
  <c r="K3688"/>
  <c r="K3719"/>
  <c r="K3749"/>
  <c r="K3780"/>
  <c r="K3811"/>
  <c r="K3841"/>
  <c r="K3872"/>
  <c r="K3902"/>
  <c r="K3933"/>
  <c r="K3964"/>
  <c r="K3992"/>
  <c r="K4023"/>
  <c r="K4053"/>
  <c r="K4084"/>
  <c r="K4114"/>
  <c r="K4145"/>
  <c r="K4176"/>
  <c r="K4206"/>
  <c r="K4237"/>
  <c r="K4267"/>
  <c r="K4298"/>
  <c r="K4329"/>
  <c r="K4357"/>
  <c r="K4388"/>
  <c r="K4418"/>
  <c r="K4449"/>
  <c r="K4479"/>
  <c r="K4510"/>
  <c r="K4541"/>
  <c r="K4571"/>
  <c r="K4602"/>
  <c r="K4632"/>
  <c r="K4663"/>
  <c r="K4694"/>
  <c r="K4722"/>
  <c r="K4753"/>
  <c r="K4783"/>
  <c r="K4814"/>
  <c r="K4844"/>
  <c r="K4875"/>
  <c r="K4906"/>
  <c r="K4936"/>
  <c r="K4967"/>
  <c r="K4997"/>
  <c r="K5028"/>
  <c r="K5059"/>
  <c r="K5088"/>
  <c r="K5119"/>
  <c r="K5149"/>
  <c r="K5180"/>
  <c r="K5210"/>
  <c r="K5241"/>
  <c r="K5272"/>
  <c r="K5302"/>
  <c r="K5333"/>
  <c r="K5363"/>
  <c r="K5394"/>
  <c r="K5425"/>
  <c r="K5453"/>
  <c r="K5484"/>
  <c r="K5514"/>
  <c r="K5545"/>
  <c r="K5575"/>
  <c r="K5606"/>
  <c r="K5637"/>
  <c r="K5667"/>
  <c r="K5698"/>
  <c r="K5728"/>
  <c r="K5759"/>
  <c r="K5790"/>
  <c r="K5818"/>
  <c r="K5849"/>
  <c r="K5879"/>
  <c r="K5910"/>
  <c r="K5940"/>
  <c r="K5971"/>
  <c r="K6002"/>
  <c r="K6032"/>
  <c r="K6063"/>
  <c r="K6093"/>
  <c r="K6124"/>
  <c r="K6155"/>
  <c r="K6183"/>
  <c r="K6214"/>
  <c r="K6244"/>
  <c r="K6275"/>
  <c r="K6305"/>
  <c r="K6336"/>
  <c r="K6367"/>
  <c r="K6397"/>
  <c r="K6428"/>
  <c r="K6458"/>
  <c r="K6489"/>
  <c r="K6520"/>
  <c r="K6549"/>
  <c r="K6580"/>
  <c r="K6610"/>
  <c r="K6641"/>
  <c r="K6671"/>
  <c r="K6702"/>
  <c r="K6733"/>
  <c r="K6763"/>
  <c r="K6794"/>
  <c r="K6824"/>
  <c r="K6855"/>
  <c r="K6886"/>
  <c r="K6914"/>
  <c r="K6945"/>
  <c r="K6975"/>
  <c r="K7006"/>
  <c r="K7036"/>
  <c r="K7067"/>
  <c r="K7098"/>
  <c r="K7128"/>
  <c r="K7159"/>
  <c r="K7189"/>
  <c r="K7220"/>
  <c r="K7251"/>
  <c r="K7279"/>
  <c r="K4"/>
  <c r="K5362"/>
  <c r="K34"/>
  <c r="K95"/>
  <c r="K126"/>
  <c r="K157"/>
  <c r="K187"/>
  <c r="K218"/>
  <c r="K248"/>
  <c r="K279"/>
  <c r="K310"/>
  <c r="K338"/>
  <c r="K369"/>
  <c r="K399"/>
  <c r="K430"/>
  <c r="K460"/>
  <c r="K491"/>
  <c r="K522"/>
  <c r="K552"/>
  <c r="K583"/>
  <c r="K613"/>
  <c r="K644"/>
  <c r="K675"/>
  <c r="K704"/>
  <c r="K735"/>
  <c r="K765"/>
  <c r="K796"/>
  <c r="K826"/>
  <c r="K857"/>
  <c r="K888"/>
  <c r="K918"/>
  <c r="K949"/>
  <c r="K979"/>
  <c r="K1010"/>
  <c r="K1041"/>
  <c r="K1069"/>
  <c r="K1100"/>
  <c r="K1130"/>
  <c r="K1161"/>
  <c r="K1191"/>
  <c r="K1222"/>
  <c r="K1253"/>
  <c r="K1283"/>
  <c r="K1314"/>
  <c r="K1344"/>
  <c r="K1375"/>
  <c r="K1406"/>
  <c r="K1434"/>
  <c r="K1465"/>
  <c r="K1495"/>
  <c r="K1526"/>
  <c r="K1556"/>
  <c r="K1587"/>
  <c r="K1618"/>
  <c r="K1648"/>
  <c r="K1679"/>
  <c r="K1709"/>
  <c r="K1740"/>
  <c r="K1771"/>
  <c r="K1799"/>
  <c r="K1830"/>
  <c r="K1860"/>
  <c r="K1891"/>
  <c r="K1921"/>
  <c r="K1952"/>
  <c r="K1983"/>
  <c r="K2013"/>
  <c r="K2044"/>
  <c r="K2074"/>
  <c r="K2105"/>
  <c r="K2136"/>
  <c r="K2165"/>
  <c r="K2196"/>
  <c r="K2226"/>
  <c r="K2257"/>
  <c r="K2287"/>
  <c r="K2318"/>
  <c r="K2349"/>
  <c r="K2379"/>
  <c r="K2410"/>
  <c r="K2440"/>
  <c r="K2471"/>
  <c r="K2502"/>
  <c r="K2530"/>
  <c r="K2561"/>
  <c r="K2591"/>
  <c r="K2622"/>
  <c r="K2652"/>
  <c r="K2683"/>
  <c r="K2714"/>
  <c r="K2744"/>
  <c r="K2775"/>
  <c r="K2805"/>
  <c r="K2836"/>
  <c r="K2867"/>
  <c r="K2895"/>
  <c r="K2926"/>
  <c r="K2956"/>
  <c r="K2987"/>
  <c r="K3017"/>
  <c r="K3048"/>
  <c r="K3079"/>
  <c r="K3109"/>
  <c r="K3140"/>
  <c r="K3170"/>
  <c r="K3201"/>
  <c r="K3232"/>
  <c r="K3260"/>
  <c r="K3291"/>
  <c r="K3321"/>
  <c r="K3352"/>
  <c r="K3382"/>
  <c r="K3413"/>
  <c r="K3444"/>
  <c r="K3474"/>
  <c r="K3505"/>
  <c r="K3535"/>
  <c r="K3566"/>
  <c r="K3597"/>
  <c r="K3626"/>
  <c r="K3657"/>
  <c r="K3687"/>
  <c r="K3718"/>
  <c r="K3748"/>
  <c r="K3779"/>
  <c r="K3810"/>
  <c r="K3840"/>
  <c r="K3871"/>
  <c r="K3901"/>
  <c r="K3932"/>
  <c r="K3963"/>
  <c r="K3991"/>
  <c r="K4022"/>
  <c r="K4052"/>
  <c r="K4083"/>
  <c r="K4113"/>
  <c r="K4144"/>
  <c r="K4175"/>
  <c r="K4205"/>
  <c r="K4236"/>
  <c r="K4266"/>
  <c r="K4297"/>
  <c r="K4328"/>
  <c r="K4356"/>
  <c r="K4387"/>
  <c r="K4417"/>
  <c r="K4448"/>
  <c r="K4478"/>
  <c r="K4509"/>
  <c r="K4540"/>
  <c r="K4570"/>
  <c r="K4601"/>
  <c r="K4631"/>
  <c r="K4662"/>
  <c r="K4693"/>
  <c r="K4721"/>
  <c r="K4752"/>
  <c r="K4782"/>
  <c r="K4813"/>
  <c r="K4843"/>
  <c r="K4874"/>
  <c r="K4905"/>
  <c r="K4935"/>
  <c r="K4966"/>
  <c r="K4996"/>
  <c r="K5027"/>
  <c r="K5058"/>
  <c r="K5087"/>
  <c r="K5118"/>
  <c r="K5148"/>
  <c r="K5179"/>
  <c r="K5209"/>
  <c r="K5240"/>
  <c r="K5271"/>
  <c r="K5301"/>
  <c r="K5332"/>
  <c r="K5393"/>
  <c r="K5424"/>
  <c r="K5452"/>
  <c r="K5483"/>
  <c r="K5513"/>
  <c r="K5544"/>
  <c r="K5574"/>
  <c r="K5605"/>
  <c r="K5636"/>
  <c r="K5666"/>
  <c r="K5697"/>
  <c r="K5727"/>
  <c r="K5758"/>
  <c r="K5789"/>
  <c r="K5817"/>
  <c r="K5848"/>
  <c r="K5878"/>
  <c r="K5909"/>
  <c r="K5939"/>
  <c r="K5970"/>
  <c r="K6001"/>
  <c r="K6031"/>
  <c r="K6062"/>
  <c r="K6092"/>
  <c r="K6123"/>
  <c r="K6154"/>
  <c r="K6182"/>
  <c r="K6213"/>
  <c r="K6243"/>
  <c r="K6274"/>
  <c r="K6304"/>
  <c r="K6335"/>
  <c r="K6366"/>
  <c r="K6396"/>
  <c r="K6427"/>
  <c r="K6457"/>
  <c r="K6488"/>
  <c r="K6519"/>
  <c r="K6548"/>
  <c r="K6579"/>
  <c r="K6609"/>
  <c r="K6640"/>
  <c r="K6670"/>
  <c r="K6701"/>
  <c r="K6732"/>
  <c r="K6762"/>
  <c r="K6793"/>
  <c r="K6823"/>
  <c r="K6854"/>
  <c r="K6885"/>
  <c r="K6913"/>
  <c r="K6944"/>
  <c r="K6974"/>
  <c r="K7005"/>
  <c r="K7035"/>
  <c r="K7066"/>
  <c r="K7097"/>
  <c r="K7127"/>
  <c r="K7158"/>
  <c r="K7188"/>
  <c r="K7219"/>
  <c r="K7250"/>
  <c r="K7278"/>
  <c r="Q7307"/>
  <c r="N7307"/>
  <c r="K4756"/>
  <c r="K4786"/>
  <c r="K4817"/>
  <c r="K4847"/>
  <c r="K4878"/>
  <c r="K4909"/>
  <c r="K4939"/>
  <c r="K4970"/>
  <c r="K5000"/>
  <c r="K5031"/>
  <c r="K5062"/>
  <c r="K5091"/>
  <c r="K5122"/>
  <c r="K5152"/>
  <c r="K5183"/>
  <c r="K5213"/>
  <c r="K5244"/>
  <c r="K5275"/>
  <c r="K5305"/>
  <c r="K5336"/>
  <c r="K5366"/>
  <c r="K5397"/>
  <c r="K5428"/>
  <c r="K5456"/>
  <c r="K5487"/>
  <c r="K5517"/>
  <c r="K5548"/>
  <c r="K5578"/>
  <c r="K5609"/>
  <c r="K5640"/>
  <c r="K5670"/>
  <c r="K5701"/>
  <c r="K5731"/>
  <c r="K5762"/>
  <c r="K5793"/>
  <c r="K5821"/>
  <c r="K5852"/>
  <c r="K5882"/>
  <c r="K5913"/>
  <c r="K5943"/>
  <c r="K5974"/>
  <c r="K6005"/>
  <c r="K6035"/>
  <c r="K6066"/>
  <c r="K6096"/>
  <c r="K6127"/>
  <c r="K6158"/>
  <c r="K6186"/>
  <c r="K6217"/>
  <c r="K6247"/>
  <c r="K6278"/>
  <c r="K6308"/>
  <c r="K6339"/>
  <c r="K6370"/>
  <c r="K6400"/>
  <c r="K6431"/>
  <c r="K6461"/>
  <c r="K6492"/>
  <c r="K6523"/>
  <c r="K6552"/>
  <c r="K6583"/>
  <c r="K6613"/>
  <c r="K6644"/>
  <c r="K6674"/>
  <c r="K6705"/>
  <c r="K6736"/>
  <c r="K6766"/>
  <c r="K6797"/>
  <c r="K6827"/>
  <c r="K6858"/>
  <c r="K6889"/>
  <c r="K6917"/>
  <c r="K6948"/>
  <c r="K6978"/>
  <c r="K7009"/>
  <c r="K7039"/>
  <c r="K7070"/>
  <c r="K7101"/>
  <c r="K8"/>
  <c r="K7131"/>
  <c r="K7162"/>
  <c r="K7192"/>
  <c r="K7223"/>
  <c r="K7254"/>
  <c r="K7282"/>
  <c r="K99"/>
  <c r="K130"/>
  <c r="K161"/>
  <c r="K191"/>
  <c r="K222"/>
  <c r="K679"/>
  <c r="K4725"/>
  <c r="K252"/>
  <c r="K283"/>
  <c r="K314"/>
  <c r="K342"/>
  <c r="K373"/>
  <c r="K403"/>
  <c r="K434"/>
  <c r="K464"/>
  <c r="K495"/>
  <c r="K526"/>
  <c r="K556"/>
  <c r="K587"/>
  <c r="K617"/>
  <c r="K648"/>
  <c r="K708"/>
  <c r="K739"/>
  <c r="K769"/>
  <c r="K800"/>
  <c r="K830"/>
  <c r="K861"/>
  <c r="K892"/>
  <c r="K922"/>
  <c r="K953"/>
  <c r="K983"/>
  <c r="K1014"/>
  <c r="K1045"/>
  <c r="K1073"/>
  <c r="K1104"/>
  <c r="K1134"/>
  <c r="K1165"/>
  <c r="K1195"/>
  <c r="K1226"/>
  <c r="K1257"/>
  <c r="K1287"/>
  <c r="K1318"/>
  <c r="K1348"/>
  <c r="K1379"/>
  <c r="K1410"/>
  <c r="K1438"/>
  <c r="K1469"/>
  <c r="K1499"/>
  <c r="K1530"/>
  <c r="K1560"/>
  <c r="K1591"/>
  <c r="K1622"/>
  <c r="K1652"/>
  <c r="K1683"/>
  <c r="K1713"/>
  <c r="K1744"/>
  <c r="K1775"/>
  <c r="K1803"/>
  <c r="K1834"/>
  <c r="K1864"/>
  <c r="K1895"/>
  <c r="K1925"/>
  <c r="K1956"/>
  <c r="K1987"/>
  <c r="K2017"/>
  <c r="K2048"/>
  <c r="K2078"/>
  <c r="K2109"/>
  <c r="K2140"/>
  <c r="K2169"/>
  <c r="K2200"/>
  <c r="K2230"/>
  <c r="K2261"/>
  <c r="K2291"/>
  <c r="K2322"/>
  <c r="K2353"/>
  <c r="K2383"/>
  <c r="K2414"/>
  <c r="K2444"/>
  <c r="K2475"/>
  <c r="K2506"/>
  <c r="K2534"/>
  <c r="K2565"/>
  <c r="K2595"/>
  <c r="K2626"/>
  <c r="K2656"/>
  <c r="K2687"/>
  <c r="K2718"/>
  <c r="K2748"/>
  <c r="K2779"/>
  <c r="K2809"/>
  <c r="K2840"/>
  <c r="K2871"/>
  <c r="K2899"/>
  <c r="K2930"/>
  <c r="K2960"/>
  <c r="K2991"/>
  <c r="K3021"/>
  <c r="K3052"/>
  <c r="K3083"/>
  <c r="K3113"/>
  <c r="K3144"/>
  <c r="K3174"/>
  <c r="K3205"/>
  <c r="K3236"/>
  <c r="K3264"/>
  <c r="K3295"/>
  <c r="K3325"/>
  <c r="K3356"/>
  <c r="K3386"/>
  <c r="K3417"/>
  <c r="K3448"/>
  <c r="K3478"/>
  <c r="K3509"/>
  <c r="K3539"/>
  <c r="K3570"/>
  <c r="K3601"/>
  <c r="K3630"/>
  <c r="K3661"/>
  <c r="K3691"/>
  <c r="K3722"/>
  <c r="K3752"/>
  <c r="K3783"/>
  <c r="K3814"/>
  <c r="K3844"/>
  <c r="K3875"/>
  <c r="K3905"/>
  <c r="K3936"/>
  <c r="K3967"/>
  <c r="K3995"/>
  <c r="K4026"/>
  <c r="K4056"/>
  <c r="K4087"/>
  <c r="K4117"/>
  <c r="K4148"/>
  <c r="K4179"/>
  <c r="K4209"/>
  <c r="K4240"/>
  <c r="K4270"/>
  <c r="K4301"/>
  <c r="K4332"/>
  <c r="K4360"/>
  <c r="K4391"/>
  <c r="K4421"/>
  <c r="K4452"/>
  <c r="K4482"/>
  <c r="K4513"/>
  <c r="K4544"/>
  <c r="K4574"/>
  <c r="K4605"/>
  <c r="K4635"/>
  <c r="K4666"/>
  <c r="K4697"/>
  <c r="H7308"/>
  <c r="L7308" s="1"/>
  <c r="H20" i="19" l="1"/>
  <c r="I7308" i="22"/>
  <c r="Q7308" l="1"/>
  <c r="N7308"/>
</calcChain>
</file>

<file path=xl/sharedStrings.xml><?xml version="1.0" encoding="utf-8"?>
<sst xmlns="http://schemas.openxmlformats.org/spreadsheetml/2006/main" count="72" uniqueCount="47">
  <si>
    <t>Month</t>
  </si>
  <si>
    <t>Key Inputs &gt;&gt;&gt;</t>
  </si>
  <si>
    <t>1)</t>
  </si>
  <si>
    <t>Loan Tenure</t>
  </si>
  <si>
    <t>EMI payment</t>
  </si>
  <si>
    <t>Monthly</t>
  </si>
  <si>
    <t>2)</t>
  </si>
  <si>
    <t>Details of Interest Subsidy</t>
  </si>
  <si>
    <t>Extent of subsidy</t>
  </si>
  <si>
    <t>Bank/ HFC Interest Rate</t>
  </si>
  <si>
    <t>Interest Calculation</t>
  </si>
  <si>
    <t>Outstanding Loan Amount</t>
  </si>
  <si>
    <t>EMI Workings: Monthly reducing balance &gt;&gt;&gt;</t>
  </si>
  <si>
    <t>Year</t>
  </si>
  <si>
    <t>Opening</t>
  </si>
  <si>
    <t>EMI</t>
  </si>
  <si>
    <t>Interest</t>
  </si>
  <si>
    <t>Subsidy</t>
  </si>
  <si>
    <t>Principal</t>
  </si>
  <si>
    <t>Closing</t>
  </si>
  <si>
    <t>INR</t>
  </si>
  <si>
    <t>Day</t>
  </si>
  <si>
    <t>Start Date</t>
  </si>
  <si>
    <t>EMI Workings: Daily reducing balance &gt;&gt;&gt;</t>
  </si>
  <si>
    <t>EMI Paid</t>
  </si>
  <si>
    <t>Days =</t>
  </si>
  <si>
    <t>EDI</t>
  </si>
  <si>
    <t>Key Outputs &gt;&gt;</t>
  </si>
  <si>
    <t>Average EMI</t>
  </si>
  <si>
    <t>Monthly reducing</t>
  </si>
  <si>
    <t>Daily reducing</t>
  </si>
  <si>
    <t>INR per month</t>
  </si>
  <si>
    <t>Date</t>
  </si>
  <si>
    <t>Ministry of Housing and Urban Poverty Alleviation, Government of India</t>
  </si>
  <si>
    <t xml:space="preserve">Rajiv Rinn Yojana (RRY) </t>
  </si>
  <si>
    <t>Terms for Loan from PLI</t>
  </si>
  <si>
    <t>Daily</t>
  </si>
  <si>
    <t>Beneficiary Contribution</t>
  </si>
  <si>
    <t>months</t>
  </si>
  <si>
    <t>Select Month &gt;&gt;</t>
  </si>
  <si>
    <t>Select Quarter &gt;&gt;</t>
  </si>
  <si>
    <t>Subsidy Reimbursement by Month &amp; Quarter</t>
  </si>
  <si>
    <t>Beneficiary Contribution by Month &amp; Quarter</t>
  </si>
  <si>
    <t>Quarterly</t>
  </si>
  <si>
    <t>Subsidy Requirement</t>
  </si>
  <si>
    <t>Month #</t>
  </si>
  <si>
    <t>Qrtr #</t>
  </si>
</sst>
</file>

<file path=xl/styles.xml><?xml version="1.0" encoding="utf-8"?>
<styleSheet xmlns="http://schemas.openxmlformats.org/spreadsheetml/2006/main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[$-F800]dddd\,\ mmmm\ dd\,\ yyyy"/>
    <numFmt numFmtId="167" formatCode="[$-809]mmmm\ yyyy;@"/>
  </numFmts>
  <fonts count="18">
    <font>
      <sz val="10"/>
      <name val="Arial"/>
    </font>
    <font>
      <sz val="10"/>
      <name val="Arial"/>
      <family val="2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4"/>
      <name val="Calibri"/>
      <family val="2"/>
      <scheme val="minor"/>
    </font>
    <font>
      <b/>
      <i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"/>
      <name val="Calibri"/>
      <family val="2"/>
    </font>
    <font>
      <b/>
      <sz val="14"/>
      <name val="Calibri"/>
      <family val="2"/>
    </font>
    <font>
      <sz val="10"/>
      <color rgb="FFFF0000"/>
      <name val="Arial"/>
      <family val="2"/>
    </font>
    <font>
      <sz val="10"/>
      <name val="Calibri"/>
      <family val="2"/>
      <scheme val="minor"/>
    </font>
    <font>
      <b/>
      <sz val="10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0"/>
      <color theme="0"/>
      <name val="Arial"/>
      <family val="2"/>
    </font>
    <font>
      <b/>
      <sz val="10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1" xfId="0" applyFont="1" applyBorder="1"/>
    <xf numFmtId="0" fontId="2" fillId="2" borderId="0" xfId="0" applyFont="1" applyFill="1"/>
    <xf numFmtId="0" fontId="3" fillId="2" borderId="0" xfId="0" applyFont="1" applyFill="1"/>
    <xf numFmtId="0" fontId="3" fillId="2" borderId="0" xfId="0" applyFont="1" applyFill="1" applyAlignment="1">
      <alignment wrapText="1"/>
    </xf>
    <xf numFmtId="0" fontId="1" fillId="0" borderId="0" xfId="0" applyFont="1" applyAlignment="1">
      <alignment horizontal="right"/>
    </xf>
    <xf numFmtId="164" fontId="0" fillId="0" borderId="0" xfId="1" applyNumberFormat="1" applyFont="1"/>
    <xf numFmtId="164" fontId="0" fillId="3" borderId="0" xfId="1" applyNumberFormat="1" applyFont="1" applyFill="1"/>
    <xf numFmtId="164" fontId="0" fillId="0" borderId="0" xfId="0" applyNumberFormat="1"/>
    <xf numFmtId="166" fontId="0" fillId="0" borderId="0" xfId="0" applyNumberFormat="1"/>
    <xf numFmtId="0" fontId="8" fillId="0" borderId="0" xfId="0" applyFont="1" applyAlignment="1">
      <alignment horizontal="right"/>
    </xf>
    <xf numFmtId="164" fontId="1" fillId="0" borderId="0" xfId="1" applyNumberFormat="1" applyFont="1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4" fillId="0" borderId="5" xfId="0" applyFont="1" applyBorder="1" applyAlignment="1">
      <alignment horizontal="center"/>
    </xf>
    <xf numFmtId="0" fontId="0" fillId="0" borderId="0" xfId="0" applyBorder="1"/>
    <xf numFmtId="0" fontId="0" fillId="0" borderId="6" xfId="0" applyBorder="1"/>
    <xf numFmtId="0" fontId="4" fillId="0" borderId="7" xfId="0" applyFont="1" applyBorder="1" applyAlignment="1">
      <alignment horizontal="center"/>
    </xf>
    <xf numFmtId="0" fontId="4" fillId="0" borderId="0" xfId="0" applyFont="1" applyBorder="1"/>
    <xf numFmtId="165" fontId="5" fillId="0" borderId="0" xfId="2" applyNumberFormat="1" applyFont="1" applyBorder="1"/>
    <xf numFmtId="0" fontId="6" fillId="0" borderId="0" xfId="0" applyFont="1" applyBorder="1"/>
    <xf numFmtId="0" fontId="1" fillId="0" borderId="0" xfId="0" applyFont="1" applyBorder="1"/>
    <xf numFmtId="164" fontId="0" fillId="0" borderId="0" xfId="1" applyNumberFormat="1" applyFont="1" applyBorder="1"/>
    <xf numFmtId="0" fontId="7" fillId="0" borderId="0" xfId="0" applyFont="1" applyBorder="1"/>
    <xf numFmtId="0" fontId="5" fillId="0" borderId="0" xfId="0" applyFont="1" applyBorder="1"/>
    <xf numFmtId="0" fontId="5" fillId="0" borderId="0" xfId="0" applyFont="1" applyBorder="1" applyAlignment="1">
      <alignment horizontal="right"/>
    </xf>
    <xf numFmtId="9" fontId="5" fillId="0" borderId="0" xfId="0" applyNumberFormat="1" applyFont="1" applyBorder="1"/>
    <xf numFmtId="0" fontId="9" fillId="0" borderId="6" xfId="0" applyFont="1" applyBorder="1" applyAlignment="1">
      <alignment horizontal="center" vertical="center"/>
    </xf>
    <xf numFmtId="164" fontId="5" fillId="0" borderId="0" xfId="1" applyNumberFormat="1" applyFont="1" applyBorder="1"/>
    <xf numFmtId="0" fontId="10" fillId="0" borderId="6" xfId="0" applyFont="1" applyBorder="1" applyAlignment="1">
      <alignment horizontal="center" vertical="center"/>
    </xf>
    <xf numFmtId="0" fontId="0" fillId="0" borderId="8" xfId="0" applyBorder="1"/>
    <xf numFmtId="0" fontId="0" fillId="0" borderId="9" xfId="0" applyBorder="1"/>
    <xf numFmtId="0" fontId="11" fillId="0" borderId="10" xfId="0" applyFont="1" applyBorder="1" applyAlignment="1">
      <alignment horizontal="center" vertical="center"/>
    </xf>
    <xf numFmtId="0" fontId="0" fillId="0" borderId="7" xfId="0" applyBorder="1"/>
    <xf numFmtId="0" fontId="9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3" fillId="0" borderId="0" xfId="0" applyFont="1" applyFill="1"/>
    <xf numFmtId="0" fontId="2" fillId="4" borderId="7" xfId="0" applyFont="1" applyFill="1" applyBorder="1" applyAlignment="1">
      <alignment horizontal="left"/>
    </xf>
    <xf numFmtId="0" fontId="3" fillId="4" borderId="0" xfId="0" applyFont="1" applyFill="1" applyBorder="1"/>
    <xf numFmtId="0" fontId="2" fillId="4" borderId="0" xfId="0" applyFont="1" applyFill="1" applyBorder="1" applyAlignment="1">
      <alignment horizontal="left"/>
    </xf>
    <xf numFmtId="0" fontId="3" fillId="4" borderId="6" xfId="0" applyFont="1" applyFill="1" applyBorder="1"/>
    <xf numFmtId="0" fontId="12" fillId="0" borderId="0" xfId="0" applyFont="1" applyBorder="1"/>
    <xf numFmtId="0" fontId="13" fillId="0" borderId="0" xfId="0" applyFont="1" applyBorder="1"/>
    <xf numFmtId="0" fontId="14" fillId="0" borderId="0" xfId="0" applyFont="1" applyAlignment="1">
      <alignment horizontal="right"/>
    </xf>
    <xf numFmtId="0" fontId="15" fillId="0" borderId="0" xfId="0" applyFont="1"/>
    <xf numFmtId="164" fontId="1" fillId="0" borderId="0" xfId="1" applyNumberFormat="1" applyFont="1" applyBorder="1"/>
    <xf numFmtId="0" fontId="16" fillId="5" borderId="0" xfId="0" applyFont="1" applyFill="1"/>
    <xf numFmtId="0" fontId="16" fillId="6" borderId="0" xfId="0" applyFont="1" applyFill="1"/>
    <xf numFmtId="0" fontId="7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17" fillId="6" borderId="0" xfId="0" applyFont="1" applyFill="1" applyBorder="1" applyAlignment="1">
      <alignment horizontal="right"/>
    </xf>
    <xf numFmtId="0" fontId="8" fillId="0" borderId="0" xfId="0" applyFont="1" applyAlignment="1"/>
    <xf numFmtId="167" fontId="5" fillId="0" borderId="0" xfId="2" applyNumberFormat="1" applyFont="1" applyBorder="1"/>
    <xf numFmtId="0" fontId="8" fillId="0" borderId="0" xfId="0" applyFont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914408</xdr:colOff>
      <xdr:row>0</xdr:row>
      <xdr:rowOff>1</xdr:rowOff>
    </xdr:from>
    <xdr:to>
      <xdr:col>3</xdr:col>
      <xdr:colOff>633950</xdr:colOff>
      <xdr:row>4</xdr:row>
      <xdr:rowOff>38101</xdr:rowOff>
    </xdr:to>
    <xdr:pic>
      <xdr:nvPicPr>
        <xdr:cNvPr id="2" name="Picture 1" descr="govt_india_emblem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96711" y="1"/>
          <a:ext cx="780660" cy="67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21"/>
  <sheetViews>
    <sheetView showGridLines="0" zoomScale="128" zoomScaleNormal="128" zoomScaleSheetLayoutView="128" workbookViewId="0">
      <selection activeCell="I12" sqref="I12"/>
    </sheetView>
  </sheetViews>
  <sheetFormatPr defaultRowHeight="12.75"/>
  <cols>
    <col min="2" max="2" width="32.5703125" customWidth="1"/>
    <col min="3" max="3" width="15.85546875" bestFit="1" customWidth="1"/>
    <col min="4" max="4" width="11.85546875" customWidth="1"/>
    <col min="7" max="7" width="17" customWidth="1"/>
    <col min="8" max="8" width="13" customWidth="1"/>
  </cols>
  <sheetData>
    <row r="1" spans="1:11">
      <c r="A1" s="12"/>
      <c r="B1" s="13"/>
      <c r="C1" s="13"/>
      <c r="D1" s="13"/>
      <c r="E1" s="13"/>
      <c r="F1" s="13"/>
      <c r="G1" s="13"/>
      <c r="H1" s="13"/>
      <c r="I1" s="13"/>
      <c r="J1" s="13"/>
      <c r="K1" s="14"/>
    </row>
    <row r="2" spans="1:11">
      <c r="A2" s="34"/>
      <c r="B2" s="16"/>
      <c r="C2" s="16"/>
      <c r="D2" s="16"/>
      <c r="E2" s="16"/>
      <c r="F2" s="16"/>
      <c r="G2" s="16"/>
      <c r="H2" s="16"/>
      <c r="I2" s="16"/>
      <c r="J2" s="16"/>
      <c r="K2" s="17"/>
    </row>
    <row r="3" spans="1:11">
      <c r="A3" s="34"/>
      <c r="B3" s="16"/>
      <c r="C3" s="16"/>
      <c r="D3" s="16"/>
      <c r="E3" s="16"/>
      <c r="F3" s="16"/>
      <c r="G3" s="16"/>
      <c r="H3" s="16"/>
      <c r="I3" s="16"/>
      <c r="J3" s="16"/>
      <c r="K3" s="17"/>
    </row>
    <row r="4" spans="1:11">
      <c r="A4" s="34"/>
      <c r="B4" s="16"/>
      <c r="C4" s="16"/>
      <c r="D4" s="16"/>
      <c r="E4" s="16"/>
      <c r="F4" s="16"/>
      <c r="G4" s="16"/>
      <c r="H4" s="16"/>
      <c r="I4" s="16"/>
      <c r="J4" s="16"/>
      <c r="K4" s="17"/>
    </row>
    <row r="5" spans="1:11" ht="15">
      <c r="A5" s="34"/>
      <c r="B5" s="16"/>
      <c r="C5" s="16"/>
      <c r="D5" s="35" t="s">
        <v>33</v>
      </c>
      <c r="E5" s="16"/>
      <c r="F5" s="16"/>
      <c r="G5" s="16"/>
      <c r="H5" s="16"/>
      <c r="I5" s="16"/>
      <c r="J5" s="16"/>
      <c r="K5" s="17"/>
    </row>
    <row r="6" spans="1:11" ht="18.75">
      <c r="A6" s="34"/>
      <c r="B6" s="16"/>
      <c r="C6" s="16"/>
      <c r="D6" s="36" t="s">
        <v>34</v>
      </c>
      <c r="E6" s="16"/>
      <c r="F6" s="16"/>
      <c r="G6" s="16"/>
      <c r="H6" s="16"/>
      <c r="I6" s="16"/>
      <c r="J6" s="16"/>
      <c r="K6" s="17"/>
    </row>
    <row r="7" spans="1:11">
      <c r="A7" s="34"/>
      <c r="B7" s="16"/>
      <c r="C7" s="16"/>
      <c r="D7" s="16"/>
      <c r="E7" s="16"/>
      <c r="F7" s="16"/>
      <c r="G7" s="16"/>
      <c r="H7" s="16"/>
      <c r="I7" s="16"/>
      <c r="J7" s="16"/>
      <c r="K7" s="17"/>
    </row>
    <row r="8" spans="1:11" s="37" customFormat="1" ht="19.5" thickBot="1">
      <c r="A8" s="38" t="s">
        <v>1</v>
      </c>
      <c r="B8" s="39"/>
      <c r="C8" s="39"/>
      <c r="D8" s="39"/>
      <c r="E8" s="39"/>
      <c r="F8" s="39"/>
      <c r="G8" s="40" t="s">
        <v>27</v>
      </c>
      <c r="H8" s="39"/>
      <c r="I8" s="39"/>
      <c r="J8" s="39"/>
      <c r="K8" s="41"/>
    </row>
    <row r="9" spans="1:11">
      <c r="A9" s="12"/>
      <c r="B9" s="13"/>
      <c r="C9" s="13"/>
      <c r="D9" s="13"/>
      <c r="E9" s="13"/>
      <c r="F9" s="13"/>
      <c r="G9" s="13"/>
      <c r="H9" s="13"/>
      <c r="I9" s="13"/>
      <c r="J9" s="13"/>
      <c r="K9" s="14"/>
    </row>
    <row r="10" spans="1:11">
      <c r="A10" s="15" t="s">
        <v>2</v>
      </c>
      <c r="B10" s="1" t="s">
        <v>35</v>
      </c>
      <c r="C10" s="1"/>
      <c r="D10" s="1"/>
      <c r="E10" s="16"/>
      <c r="F10" s="16"/>
      <c r="G10" s="21" t="s">
        <v>41</v>
      </c>
      <c r="H10" s="16"/>
      <c r="I10" s="16"/>
      <c r="J10" s="16"/>
      <c r="K10" s="17"/>
    </row>
    <row r="11" spans="1:11">
      <c r="A11" s="18"/>
      <c r="B11" s="19" t="s">
        <v>9</v>
      </c>
      <c r="C11" s="20">
        <v>0.105</v>
      </c>
      <c r="D11" s="19"/>
      <c r="E11" s="16"/>
      <c r="F11" s="16"/>
      <c r="G11" s="22" t="s">
        <v>39</v>
      </c>
      <c r="H11" s="47">
        <v>1</v>
      </c>
      <c r="I11" s="23">
        <f>IF(C15="Monthly",VLOOKUP(H11,'Monthly reducing balance'!$A$4:$N$243,13,FALSE),VLOOKUP(H11,'Daily reducing balance'!$A$4:$S$7308,18,FALSE))</f>
        <v>1272.5352367092546</v>
      </c>
      <c r="J11" s="46" t="s">
        <v>20</v>
      </c>
      <c r="K11" s="17"/>
    </row>
    <row r="12" spans="1:11">
      <c r="A12" s="18"/>
      <c r="B12" s="19" t="s">
        <v>22</v>
      </c>
      <c r="C12" s="53">
        <v>41730</v>
      </c>
      <c r="D12" s="19"/>
      <c r="E12" s="16"/>
      <c r="F12" s="16"/>
      <c r="G12" s="22" t="s">
        <v>40</v>
      </c>
      <c r="H12" s="48">
        <v>3</v>
      </c>
      <c r="I12" s="23">
        <f>IF(C15="Monthly",VLOOKUP(H12*3,'Monthly reducing balance'!$A$4:$N$243,14,FALSE),VLOOKUP(H12*3,'Daily reducing balance'!$A$4:$S$7308,19,FALSE))</f>
        <v>3713.5203327089939</v>
      </c>
      <c r="J12" s="46" t="s">
        <v>20</v>
      </c>
      <c r="K12" s="17"/>
    </row>
    <row r="13" spans="1:11">
      <c r="A13" s="18"/>
      <c r="B13" s="43" t="s">
        <v>3</v>
      </c>
      <c r="C13" s="25">
        <v>180</v>
      </c>
      <c r="D13" s="19" t="s">
        <v>38</v>
      </c>
      <c r="E13" s="42"/>
      <c r="F13" s="16"/>
      <c r="G13" s="16"/>
      <c r="H13" s="16"/>
      <c r="I13" s="16"/>
      <c r="J13" s="16"/>
      <c r="K13" s="17"/>
    </row>
    <row r="14" spans="1:11">
      <c r="A14" s="18"/>
      <c r="B14" s="19" t="s">
        <v>4</v>
      </c>
      <c r="C14" s="26" t="s">
        <v>5</v>
      </c>
      <c r="D14" s="19"/>
      <c r="E14" s="16"/>
      <c r="F14" s="16"/>
      <c r="G14" s="21" t="s">
        <v>42</v>
      </c>
      <c r="H14" s="16"/>
      <c r="I14" s="16"/>
      <c r="J14" s="16"/>
      <c r="K14" s="17"/>
    </row>
    <row r="15" spans="1:11">
      <c r="A15" s="18"/>
      <c r="B15" s="19" t="s">
        <v>10</v>
      </c>
      <c r="C15" s="51" t="s">
        <v>36</v>
      </c>
      <c r="D15" s="19"/>
      <c r="E15" s="16"/>
      <c r="F15" s="16"/>
      <c r="G15" s="22" t="s">
        <v>39</v>
      </c>
      <c r="H15" s="47">
        <v>1</v>
      </c>
      <c r="I15" s="23">
        <f>IF(C15="Monthly",VLOOKUP(H15,'Monthly reducing balance'!$A$4:$N$243,10,FALSE),VLOOKUP(H15,'Daily reducing balance'!$A$4:$P$7308,15,FALSE))</f>
        <v>2100.381621405551</v>
      </c>
      <c r="J15" s="46" t="s">
        <v>20</v>
      </c>
      <c r="K15" s="17"/>
    </row>
    <row r="16" spans="1:11">
      <c r="A16" s="18"/>
      <c r="B16" s="19"/>
      <c r="C16" s="19"/>
      <c r="D16" s="19"/>
      <c r="E16" s="16"/>
      <c r="F16" s="16"/>
      <c r="G16" s="22" t="s">
        <v>40</v>
      </c>
      <c r="H16" s="48">
        <v>1</v>
      </c>
      <c r="I16" s="23">
        <f>IF(C15="Monthly",VLOOKUP(H16*3,'Monthly reducing balance'!$A$4:$N$243,11,FALSE),VLOOKUP(H16*3,'Daily reducing balance'!$A$4:$P$7308,16,FALSE))</f>
        <v>6242.1403925617515</v>
      </c>
      <c r="J16" s="46" t="s">
        <v>20</v>
      </c>
      <c r="K16" s="17"/>
    </row>
    <row r="17" spans="1:11">
      <c r="A17" s="15" t="s">
        <v>6</v>
      </c>
      <c r="B17" s="1" t="s">
        <v>7</v>
      </c>
      <c r="C17" s="1"/>
      <c r="D17" s="1"/>
      <c r="E17" s="16"/>
      <c r="F17" s="16"/>
      <c r="G17" s="16"/>
      <c r="H17" s="16"/>
      <c r="I17" s="16"/>
      <c r="J17" s="16"/>
      <c r="K17" s="17"/>
    </row>
    <row r="18" spans="1:11" ht="15">
      <c r="A18" s="18"/>
      <c r="B18" s="19" t="s">
        <v>8</v>
      </c>
      <c r="C18" s="27">
        <v>0.05</v>
      </c>
      <c r="D18" s="19"/>
      <c r="E18" s="16"/>
      <c r="F18" s="16"/>
      <c r="G18" s="21" t="s">
        <v>28</v>
      </c>
      <c r="H18" s="16"/>
      <c r="I18" s="16"/>
      <c r="J18" s="16"/>
      <c r="K18" s="28"/>
    </row>
    <row r="19" spans="1:11">
      <c r="A19" s="18"/>
      <c r="B19" s="19" t="s">
        <v>11</v>
      </c>
      <c r="C19" s="29">
        <v>300000</v>
      </c>
      <c r="D19" s="19" t="s">
        <v>20</v>
      </c>
      <c r="E19" s="16"/>
      <c r="F19" s="16"/>
      <c r="G19" s="22" t="s">
        <v>29</v>
      </c>
      <c r="H19" s="23">
        <f>AVERAGEIF('Monthly reducing balance'!E4:E243,"&lt;&gt;0")</f>
        <v>3316.1967710914982</v>
      </c>
      <c r="I19" s="24" t="s">
        <v>31</v>
      </c>
      <c r="J19" s="24"/>
      <c r="K19" s="30"/>
    </row>
    <row r="20" spans="1:11">
      <c r="A20" s="18"/>
      <c r="B20" s="19"/>
      <c r="C20" s="29"/>
      <c r="D20" s="19"/>
      <c r="E20" s="16"/>
      <c r="F20" s="16"/>
      <c r="G20" s="22" t="s">
        <v>30</v>
      </c>
      <c r="H20" s="23">
        <f>AVERAGEIF('Daily reducing balance'!K4:K7308,"&lt;&gt;0")</f>
        <v>3311.8658540521569</v>
      </c>
      <c r="I20" s="24" t="s">
        <v>31</v>
      </c>
      <c r="J20" s="24"/>
      <c r="K20" s="30"/>
    </row>
    <row r="21" spans="1:11" ht="19.5" thickBot="1">
      <c r="A21" s="31"/>
      <c r="B21" s="32"/>
      <c r="C21" s="32"/>
      <c r="D21" s="32"/>
      <c r="E21" s="32"/>
      <c r="F21" s="32"/>
      <c r="G21" s="32"/>
      <c r="H21" s="32"/>
      <c r="I21" s="32"/>
      <c r="J21" s="32"/>
      <c r="K21" s="33"/>
    </row>
  </sheetData>
  <dataValidations count="1">
    <dataValidation type="list" allowBlank="1" showInputMessage="1" showErrorMessage="1" sqref="C15">
      <formula1>"Daily, Monthly"</formula1>
    </dataValidation>
  </dataValidations>
  <pageMargins left="0.7" right="0.7" top="0.75" bottom="0.75" header="0.3" footer="0.3"/>
  <pageSetup paperSize="9" scale="9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3"/>
  <sheetViews>
    <sheetView showGridLines="0" tabSelected="1" zoomScale="80" zoomScaleNormal="80" workbookViewId="0">
      <selection activeCell="J16" sqref="J16:J27"/>
    </sheetView>
  </sheetViews>
  <sheetFormatPr defaultRowHeight="12.75"/>
  <cols>
    <col min="1" max="1" width="9.140625" style="45"/>
    <col min="4" max="4" width="12.140625" bestFit="1" customWidth="1"/>
    <col min="9" max="9" width="11.140625" bestFit="1" customWidth="1"/>
    <col min="10" max="12" width="13.5703125" customWidth="1"/>
    <col min="13" max="14" width="14.5703125" customWidth="1"/>
  </cols>
  <sheetData>
    <row r="1" spans="1:14" s="3" customFormat="1" ht="18.75">
      <c r="A1" s="2" t="s">
        <v>12</v>
      </c>
      <c r="D1" s="4"/>
      <c r="E1" s="4"/>
      <c r="F1" s="4"/>
      <c r="G1" s="4"/>
      <c r="H1" s="4"/>
      <c r="I1" s="4"/>
    </row>
    <row r="2" spans="1:14">
      <c r="J2" s="54" t="s">
        <v>37</v>
      </c>
      <c r="K2" s="54"/>
      <c r="L2" s="50"/>
      <c r="M2" s="54" t="s">
        <v>44</v>
      </c>
      <c r="N2" s="54"/>
    </row>
    <row r="3" spans="1:14" s="10" customFormat="1">
      <c r="A3" s="44" t="s">
        <v>45</v>
      </c>
      <c r="B3" s="10" t="s">
        <v>13</v>
      </c>
      <c r="C3" s="10" t="s">
        <v>0</v>
      </c>
      <c r="D3" s="10" t="s">
        <v>14</v>
      </c>
      <c r="E3" s="10" t="s">
        <v>15</v>
      </c>
      <c r="F3" s="10" t="s">
        <v>16</v>
      </c>
      <c r="G3" s="10" t="s">
        <v>17</v>
      </c>
      <c r="H3" s="10" t="s">
        <v>18</v>
      </c>
      <c r="I3" s="10" t="s">
        <v>19</v>
      </c>
      <c r="J3" s="49" t="s">
        <v>5</v>
      </c>
      <c r="K3" s="49" t="s">
        <v>43</v>
      </c>
      <c r="L3" s="49"/>
      <c r="M3" s="49" t="s">
        <v>5</v>
      </c>
      <c r="N3" s="49" t="s">
        <v>43</v>
      </c>
    </row>
    <row r="4" spans="1:14">
      <c r="A4" s="45">
        <v>1</v>
      </c>
      <c r="B4">
        <f>YEAR('Dash Board'!$C$12)</f>
        <v>2014</v>
      </c>
      <c r="C4">
        <f>MONTH('Dash Board'!$C$12)</f>
        <v>4</v>
      </c>
      <c r="D4" s="7">
        <f>'Dash Board'!C19</f>
        <v>300000</v>
      </c>
      <c r="E4" s="6">
        <f>IF(F4&gt;1,-PMT('Dash Board'!$C$11/12,'Dash Board'!$C$13,'Dash Board'!$C$19),0)</f>
        <v>3316.1967710914973</v>
      </c>
      <c r="F4" s="6">
        <f>D4*'Dash Board'!$C$11/12</f>
        <v>2625</v>
      </c>
      <c r="G4" s="6">
        <f>F4*'Dash Board'!$C$18/'Dash Board'!$C$11</f>
        <v>1250</v>
      </c>
      <c r="H4" s="8">
        <f>E4-F4</f>
        <v>691.19677109149734</v>
      </c>
      <c r="I4" s="8">
        <f>IF(D4-H4&lt;0,0,D4-H4)</f>
        <v>299308.80322890851</v>
      </c>
      <c r="J4" s="8">
        <f t="shared" ref="J4:J67" si="0">E4-G4</f>
        <v>2066.1967710914973</v>
      </c>
      <c r="K4" s="6">
        <f t="shared" ref="K4:K67" si="1">IF(MOD(A4,3)=0,SUM(J2:J4),0)</f>
        <v>0</v>
      </c>
      <c r="L4" s="6"/>
      <c r="M4" s="8">
        <f t="shared" ref="M4:M67" si="2">G4</f>
        <v>1250</v>
      </c>
      <c r="N4" s="6">
        <f t="shared" ref="N4:N67" si="3">IF(MOD(A4,3)=0,SUM(M2:M4),0)</f>
        <v>0</v>
      </c>
    </row>
    <row r="5" spans="1:14">
      <c r="A5" s="45">
        <f>A4+1</f>
        <v>2</v>
      </c>
      <c r="B5">
        <f>IF(C5=1,B4+1,B4)</f>
        <v>2014</v>
      </c>
      <c r="C5">
        <f>IF(C4+1&lt;=12,C4+1,1)</f>
        <v>5</v>
      </c>
      <c r="D5" s="8">
        <f>I4</f>
        <v>299308.80322890851</v>
      </c>
      <c r="E5" s="6">
        <f>IF(F5&gt;1,-PMT('Dash Board'!$C$11/12,'Dash Board'!$C$13,'Dash Board'!$C$19),0)</f>
        <v>3316.1967710914973</v>
      </c>
      <c r="F5" s="6">
        <f>D5*'Dash Board'!$C$11/12</f>
        <v>2618.9520282529493</v>
      </c>
      <c r="G5" s="6">
        <f>F5*'Dash Board'!$C$18/'Dash Board'!$C$11</f>
        <v>1247.1200134537853</v>
      </c>
      <c r="H5" s="8">
        <f>E5-F5</f>
        <v>697.24474283854806</v>
      </c>
      <c r="I5" s="8">
        <f t="shared" ref="I5:I68" si="4">IF(D5-H5&lt;0,0,D5-H5)</f>
        <v>298611.55848606996</v>
      </c>
      <c r="J5" s="8">
        <f t="shared" si="0"/>
        <v>2069.076757637712</v>
      </c>
      <c r="K5" s="6">
        <f t="shared" si="1"/>
        <v>0</v>
      </c>
      <c r="L5" s="6"/>
      <c r="M5" s="8">
        <f t="shared" si="2"/>
        <v>1247.1200134537853</v>
      </c>
      <c r="N5" s="6">
        <f t="shared" si="3"/>
        <v>0</v>
      </c>
    </row>
    <row r="6" spans="1:14">
      <c r="A6" s="45">
        <f t="shared" ref="A6:A69" si="5">A5+1</f>
        <v>3</v>
      </c>
      <c r="B6">
        <f t="shared" ref="B6:B69" si="6">IF(C6=1,B5+1,B5)</f>
        <v>2014</v>
      </c>
      <c r="C6">
        <f t="shared" ref="C6:C69" si="7">IF(C5+1&lt;=12,C5+1,1)</f>
        <v>6</v>
      </c>
      <c r="D6" s="8">
        <f t="shared" ref="D6:D69" si="8">I5</f>
        <v>298611.55848606996</v>
      </c>
      <c r="E6" s="6">
        <f>IF(F6&gt;1,-PMT('Dash Board'!$C$11/12,'Dash Board'!$C$13,'Dash Board'!$C$19),0)</f>
        <v>3316.1967710914973</v>
      </c>
      <c r="F6" s="6">
        <f>D6*'Dash Board'!$C$11/12</f>
        <v>2612.8511367531123</v>
      </c>
      <c r="G6" s="6">
        <f>F6*'Dash Board'!$C$18/'Dash Board'!$C$11</f>
        <v>1244.2148270252917</v>
      </c>
      <c r="H6" s="8">
        <f t="shared" ref="H6:H69" si="9">E6-F6</f>
        <v>703.34563433838503</v>
      </c>
      <c r="I6" s="8">
        <f t="shared" si="4"/>
        <v>297908.21285173157</v>
      </c>
      <c r="J6" s="8">
        <f t="shared" si="0"/>
        <v>2071.9819440662059</v>
      </c>
      <c r="K6" s="6">
        <f t="shared" si="1"/>
        <v>6207.2554727954148</v>
      </c>
      <c r="L6" s="6"/>
      <c r="M6" s="8">
        <f t="shared" si="2"/>
        <v>1244.2148270252917</v>
      </c>
      <c r="N6" s="6">
        <f t="shared" si="3"/>
        <v>3741.3348404790768</v>
      </c>
    </row>
    <row r="7" spans="1:14">
      <c r="A7" s="45">
        <f t="shared" si="5"/>
        <v>4</v>
      </c>
      <c r="B7">
        <f t="shared" si="6"/>
        <v>2014</v>
      </c>
      <c r="C7">
        <f t="shared" si="7"/>
        <v>7</v>
      </c>
      <c r="D7" s="8">
        <f t="shared" si="8"/>
        <v>297908.21285173157</v>
      </c>
      <c r="E7" s="6">
        <f>IF(F7&gt;1,-PMT('Dash Board'!$C$11/12,'Dash Board'!$C$13,'Dash Board'!$C$19),0)</f>
        <v>3316.1967710914973</v>
      </c>
      <c r="F7" s="6">
        <f>D7*'Dash Board'!$C$11/12</f>
        <v>2606.6968624526512</v>
      </c>
      <c r="G7" s="6">
        <f>F7*'Dash Board'!$C$18/'Dash Board'!$C$11</f>
        <v>1241.2842202155484</v>
      </c>
      <c r="H7" s="8">
        <f t="shared" si="9"/>
        <v>709.49990863884614</v>
      </c>
      <c r="I7" s="8">
        <f t="shared" si="4"/>
        <v>297198.71294309275</v>
      </c>
      <c r="J7" s="8">
        <f t="shared" si="0"/>
        <v>2074.9125508759489</v>
      </c>
      <c r="K7" s="6">
        <f t="shared" si="1"/>
        <v>0</v>
      </c>
      <c r="L7" s="6"/>
      <c r="M7" s="8">
        <f t="shared" si="2"/>
        <v>1241.2842202155484</v>
      </c>
      <c r="N7" s="6">
        <f t="shared" si="3"/>
        <v>0</v>
      </c>
    </row>
    <row r="8" spans="1:14">
      <c r="A8" s="45">
        <f t="shared" si="5"/>
        <v>5</v>
      </c>
      <c r="B8">
        <f t="shared" si="6"/>
        <v>2014</v>
      </c>
      <c r="C8">
        <f t="shared" si="7"/>
        <v>8</v>
      </c>
      <c r="D8" s="8">
        <f t="shared" si="8"/>
        <v>297198.71294309275</v>
      </c>
      <c r="E8" s="6">
        <f>IF(F8&gt;1,-PMT('Dash Board'!$C$11/12,'Dash Board'!$C$13,'Dash Board'!$C$19),0)</f>
        <v>3316.1967710914973</v>
      </c>
      <c r="F8" s="6">
        <f>D8*'Dash Board'!$C$11/12</f>
        <v>2600.4887382520615</v>
      </c>
      <c r="G8" s="6">
        <f>F8*'Dash Board'!$C$18/'Dash Board'!$C$11</f>
        <v>1238.3279705962198</v>
      </c>
      <c r="H8" s="8">
        <f t="shared" si="9"/>
        <v>715.70803283943587</v>
      </c>
      <c r="I8" s="8">
        <f t="shared" si="4"/>
        <v>296483.00491025334</v>
      </c>
      <c r="J8" s="8">
        <f t="shared" si="0"/>
        <v>2077.8688004952774</v>
      </c>
      <c r="K8" s="6">
        <f t="shared" si="1"/>
        <v>0</v>
      </c>
      <c r="L8" s="6"/>
      <c r="M8" s="8">
        <f t="shared" si="2"/>
        <v>1238.3279705962198</v>
      </c>
      <c r="N8" s="6">
        <f t="shared" si="3"/>
        <v>0</v>
      </c>
    </row>
    <row r="9" spans="1:14">
      <c r="A9" s="45">
        <f t="shared" si="5"/>
        <v>6</v>
      </c>
      <c r="B9">
        <f t="shared" si="6"/>
        <v>2014</v>
      </c>
      <c r="C9">
        <f t="shared" si="7"/>
        <v>9</v>
      </c>
      <c r="D9" s="8">
        <f t="shared" si="8"/>
        <v>296483.00491025334</v>
      </c>
      <c r="E9" s="6">
        <f>IF(F9&gt;1,-PMT('Dash Board'!$C$11/12,'Dash Board'!$C$13,'Dash Board'!$C$19),0)</f>
        <v>3316.1967710914973</v>
      </c>
      <c r="F9" s="6">
        <f>D9*'Dash Board'!$C$11/12</f>
        <v>2594.2262929647163</v>
      </c>
      <c r="G9" s="6">
        <f>F9*'Dash Board'!$C$18/'Dash Board'!$C$11</f>
        <v>1235.3458537927222</v>
      </c>
      <c r="H9" s="8">
        <f t="shared" si="9"/>
        <v>721.97047812678102</v>
      </c>
      <c r="I9" s="8">
        <f t="shared" si="4"/>
        <v>295761.03443212656</v>
      </c>
      <c r="J9" s="8">
        <f t="shared" si="0"/>
        <v>2080.8509172987751</v>
      </c>
      <c r="K9" s="6">
        <f t="shared" si="1"/>
        <v>6233.6322686700014</v>
      </c>
      <c r="L9" s="6"/>
      <c r="M9" s="8">
        <f t="shared" si="2"/>
        <v>1235.3458537927222</v>
      </c>
      <c r="N9" s="6">
        <f t="shared" si="3"/>
        <v>3714.9580446044906</v>
      </c>
    </row>
    <row r="10" spans="1:14">
      <c r="A10" s="45">
        <f t="shared" si="5"/>
        <v>7</v>
      </c>
      <c r="B10">
        <f t="shared" si="6"/>
        <v>2014</v>
      </c>
      <c r="C10">
        <f t="shared" si="7"/>
        <v>10</v>
      </c>
      <c r="D10" s="8">
        <f t="shared" si="8"/>
        <v>295761.03443212656</v>
      </c>
      <c r="E10" s="6">
        <f>IF(F10&gt;1,-PMT('Dash Board'!$C$11/12,'Dash Board'!$C$13,'Dash Board'!$C$19),0)</f>
        <v>3316.1967710914973</v>
      </c>
      <c r="F10" s="6">
        <f>D10*'Dash Board'!$C$11/12</f>
        <v>2587.9090512811072</v>
      </c>
      <c r="G10" s="6">
        <f>F10*'Dash Board'!$C$18/'Dash Board'!$C$11</f>
        <v>1232.3376434671941</v>
      </c>
      <c r="H10" s="8">
        <f t="shared" si="9"/>
        <v>728.28771981039017</v>
      </c>
      <c r="I10" s="8">
        <f t="shared" si="4"/>
        <v>295032.74671231618</v>
      </c>
      <c r="J10" s="8">
        <f t="shared" si="0"/>
        <v>2083.8591276243033</v>
      </c>
      <c r="K10" s="6">
        <f t="shared" si="1"/>
        <v>0</v>
      </c>
      <c r="L10" s="6"/>
      <c r="M10" s="8">
        <f t="shared" si="2"/>
        <v>1232.3376434671941</v>
      </c>
      <c r="N10" s="6">
        <f t="shared" si="3"/>
        <v>0</v>
      </c>
    </row>
    <row r="11" spans="1:14">
      <c r="A11" s="45">
        <f t="shared" si="5"/>
        <v>8</v>
      </c>
      <c r="B11">
        <f t="shared" si="6"/>
        <v>2014</v>
      </c>
      <c r="C11">
        <f t="shared" si="7"/>
        <v>11</v>
      </c>
      <c r="D11" s="8">
        <f t="shared" si="8"/>
        <v>295032.74671231618</v>
      </c>
      <c r="E11" s="6">
        <f>IF(F11&gt;1,-PMT('Dash Board'!$C$11/12,'Dash Board'!$C$13,'Dash Board'!$C$19),0)</f>
        <v>3316.1967710914973</v>
      </c>
      <c r="F11" s="6">
        <f>D11*'Dash Board'!$C$11/12</f>
        <v>2581.5365337327662</v>
      </c>
      <c r="G11" s="6">
        <f>F11*'Dash Board'!$C$18/'Dash Board'!$C$11</f>
        <v>1229.3031113013174</v>
      </c>
      <c r="H11" s="8">
        <f t="shared" si="9"/>
        <v>734.66023735873114</v>
      </c>
      <c r="I11" s="8">
        <f t="shared" si="4"/>
        <v>294298.08647495747</v>
      </c>
      <c r="J11" s="8">
        <f t="shared" si="0"/>
        <v>2086.8936597901802</v>
      </c>
      <c r="K11" s="6">
        <f t="shared" si="1"/>
        <v>0</v>
      </c>
      <c r="L11" s="6"/>
      <c r="M11" s="8">
        <f t="shared" si="2"/>
        <v>1229.3031113013174</v>
      </c>
      <c r="N11" s="6">
        <f t="shared" si="3"/>
        <v>0</v>
      </c>
    </row>
    <row r="12" spans="1:14">
      <c r="A12" s="45">
        <f t="shared" si="5"/>
        <v>9</v>
      </c>
      <c r="B12">
        <f t="shared" si="6"/>
        <v>2014</v>
      </c>
      <c r="C12">
        <f t="shared" si="7"/>
        <v>12</v>
      </c>
      <c r="D12" s="8">
        <f t="shared" si="8"/>
        <v>294298.08647495747</v>
      </c>
      <c r="E12" s="6">
        <f>IF(F12&gt;1,-PMT('Dash Board'!$C$11/12,'Dash Board'!$C$13,'Dash Board'!$C$19),0)</f>
        <v>3316.1967710914973</v>
      </c>
      <c r="F12" s="6">
        <f>D12*'Dash Board'!$C$11/12</f>
        <v>2575.1082566558775</v>
      </c>
      <c r="G12" s="6">
        <f>F12*'Dash Board'!$C$18/'Dash Board'!$C$11</f>
        <v>1226.2420269789895</v>
      </c>
      <c r="H12" s="8">
        <f t="shared" si="9"/>
        <v>741.0885144356198</v>
      </c>
      <c r="I12" s="8">
        <f t="shared" si="4"/>
        <v>293556.99796052184</v>
      </c>
      <c r="J12" s="8">
        <f t="shared" si="0"/>
        <v>2089.9547441125078</v>
      </c>
      <c r="K12" s="6">
        <f t="shared" si="1"/>
        <v>6260.7075315269913</v>
      </c>
      <c r="L12" s="6"/>
      <c r="M12" s="8">
        <f t="shared" si="2"/>
        <v>1226.2420269789895</v>
      </c>
      <c r="N12" s="6">
        <f t="shared" si="3"/>
        <v>3687.8827817475008</v>
      </c>
    </row>
    <row r="13" spans="1:14">
      <c r="A13" s="45">
        <f t="shared" si="5"/>
        <v>10</v>
      </c>
      <c r="B13">
        <f t="shared" si="6"/>
        <v>2015</v>
      </c>
      <c r="C13">
        <f t="shared" si="7"/>
        <v>1</v>
      </c>
      <c r="D13" s="8">
        <f t="shared" si="8"/>
        <v>293556.99796052184</v>
      </c>
      <c r="E13" s="6">
        <f>IF(F13&gt;1,-PMT('Dash Board'!$C$11/12,'Dash Board'!$C$13,'Dash Board'!$C$19),0)</f>
        <v>3316.1967710914973</v>
      </c>
      <c r="F13" s="6">
        <f>D13*'Dash Board'!$C$11/12</f>
        <v>2568.6237321545659</v>
      </c>
      <c r="G13" s="6">
        <f>F13*'Dash Board'!$C$18/'Dash Board'!$C$11</f>
        <v>1223.1541581688411</v>
      </c>
      <c r="H13" s="8">
        <f t="shared" si="9"/>
        <v>747.57303893693143</v>
      </c>
      <c r="I13" s="8">
        <f t="shared" si="4"/>
        <v>292809.4249215849</v>
      </c>
      <c r="J13" s="8">
        <f t="shared" si="0"/>
        <v>2093.0426129226562</v>
      </c>
      <c r="K13" s="6">
        <f t="shared" si="1"/>
        <v>0</v>
      </c>
      <c r="L13" s="6"/>
      <c r="M13" s="8">
        <f t="shared" si="2"/>
        <v>1223.1541581688411</v>
      </c>
      <c r="N13" s="6">
        <f t="shared" si="3"/>
        <v>0</v>
      </c>
    </row>
    <row r="14" spans="1:14">
      <c r="A14" s="45">
        <f t="shared" si="5"/>
        <v>11</v>
      </c>
      <c r="B14">
        <f t="shared" si="6"/>
        <v>2015</v>
      </c>
      <c r="C14">
        <f t="shared" si="7"/>
        <v>2</v>
      </c>
      <c r="D14" s="8">
        <f t="shared" si="8"/>
        <v>292809.4249215849</v>
      </c>
      <c r="E14" s="6">
        <f>IF(F14&gt;1,-PMT('Dash Board'!$C$11/12,'Dash Board'!$C$13,'Dash Board'!$C$19),0)</f>
        <v>3316.1967710914973</v>
      </c>
      <c r="F14" s="6">
        <f>D14*'Dash Board'!$C$11/12</f>
        <v>2562.0824680638675</v>
      </c>
      <c r="G14" s="6">
        <f>F14*'Dash Board'!$C$18/'Dash Board'!$C$11</f>
        <v>1220.0392705066035</v>
      </c>
      <c r="H14" s="8">
        <f t="shared" si="9"/>
        <v>754.11430302762983</v>
      </c>
      <c r="I14" s="8">
        <f t="shared" si="4"/>
        <v>292055.31061855727</v>
      </c>
      <c r="J14" s="8">
        <f t="shared" si="0"/>
        <v>2096.1575005848936</v>
      </c>
      <c r="K14" s="6">
        <f t="shared" si="1"/>
        <v>0</v>
      </c>
      <c r="L14" s="6"/>
      <c r="M14" s="8">
        <f t="shared" si="2"/>
        <v>1220.0392705066035</v>
      </c>
      <c r="N14" s="6">
        <f t="shared" si="3"/>
        <v>0</v>
      </c>
    </row>
    <row r="15" spans="1:14">
      <c r="A15" s="45">
        <f t="shared" si="5"/>
        <v>12</v>
      </c>
      <c r="B15">
        <f t="shared" si="6"/>
        <v>2015</v>
      </c>
      <c r="C15">
        <f t="shared" si="7"/>
        <v>3</v>
      </c>
      <c r="D15" s="8">
        <f t="shared" si="8"/>
        <v>292055.31061855727</v>
      </c>
      <c r="E15" s="6">
        <f>IF(F15&gt;1,-PMT('Dash Board'!$C$11/12,'Dash Board'!$C$13,'Dash Board'!$C$19),0)</f>
        <v>3316.1967710914973</v>
      </c>
      <c r="F15" s="6">
        <f>D15*'Dash Board'!$C$11/12</f>
        <v>2555.4839679123761</v>
      </c>
      <c r="G15" s="6">
        <f>F15*'Dash Board'!$C$18/'Dash Board'!$C$11</f>
        <v>1216.897127577322</v>
      </c>
      <c r="H15" s="8">
        <f t="shared" si="9"/>
        <v>760.71280317912124</v>
      </c>
      <c r="I15" s="8">
        <f t="shared" si="4"/>
        <v>291294.59781537816</v>
      </c>
      <c r="J15" s="8">
        <f t="shared" si="0"/>
        <v>2099.2996435141754</v>
      </c>
      <c r="K15" s="6">
        <f t="shared" si="1"/>
        <v>6288.4997570217256</v>
      </c>
      <c r="L15" s="6"/>
      <c r="M15" s="8">
        <f t="shared" si="2"/>
        <v>1216.897127577322</v>
      </c>
      <c r="N15" s="6">
        <f t="shared" si="3"/>
        <v>3660.0905562527669</v>
      </c>
    </row>
    <row r="16" spans="1:14">
      <c r="A16" s="45">
        <f t="shared" si="5"/>
        <v>13</v>
      </c>
      <c r="B16">
        <f t="shared" si="6"/>
        <v>2015</v>
      </c>
      <c r="C16">
        <f t="shared" si="7"/>
        <v>4</v>
      </c>
      <c r="D16" s="8">
        <f t="shared" si="8"/>
        <v>291294.59781537816</v>
      </c>
      <c r="E16" s="6">
        <f>IF(F16&gt;1,-PMT('Dash Board'!$C$11/12,'Dash Board'!$C$13,'Dash Board'!$C$19),0)</f>
        <v>3316.1967710914973</v>
      </c>
      <c r="F16" s="6">
        <f>D16*'Dash Board'!$C$11/12</f>
        <v>2548.8277308845586</v>
      </c>
      <c r="G16" s="6">
        <f>F16*'Dash Board'!$C$18/'Dash Board'!$C$11</f>
        <v>1213.7274908974091</v>
      </c>
      <c r="H16" s="8">
        <f t="shared" si="9"/>
        <v>767.36904020693873</v>
      </c>
      <c r="I16" s="8">
        <f t="shared" si="4"/>
        <v>290527.22877517121</v>
      </c>
      <c r="J16" s="8">
        <f t="shared" si="0"/>
        <v>2102.4692801940882</v>
      </c>
      <c r="K16" s="6">
        <f t="shared" si="1"/>
        <v>0</v>
      </c>
      <c r="L16" s="6"/>
      <c r="M16" s="8">
        <f t="shared" si="2"/>
        <v>1213.7274908974091</v>
      </c>
      <c r="N16" s="6">
        <f t="shared" si="3"/>
        <v>0</v>
      </c>
    </row>
    <row r="17" spans="1:14">
      <c r="A17" s="45">
        <f t="shared" si="5"/>
        <v>14</v>
      </c>
      <c r="B17">
        <f t="shared" si="6"/>
        <v>2015</v>
      </c>
      <c r="C17">
        <f t="shared" si="7"/>
        <v>5</v>
      </c>
      <c r="D17" s="8">
        <f t="shared" si="8"/>
        <v>290527.22877517121</v>
      </c>
      <c r="E17" s="6">
        <f>IF(F17&gt;1,-PMT('Dash Board'!$C$11/12,'Dash Board'!$C$13,'Dash Board'!$C$19),0)</f>
        <v>3316.1967710914973</v>
      </c>
      <c r="F17" s="6">
        <f>D17*'Dash Board'!$C$11/12</f>
        <v>2542.1132517827477</v>
      </c>
      <c r="G17" s="6">
        <f>F17*'Dash Board'!$C$18/'Dash Board'!$C$11</f>
        <v>1210.5301198965467</v>
      </c>
      <c r="H17" s="8">
        <f t="shared" si="9"/>
        <v>774.0835193087496</v>
      </c>
      <c r="I17" s="8">
        <f t="shared" si="4"/>
        <v>289753.14525586244</v>
      </c>
      <c r="J17" s="8">
        <f t="shared" si="0"/>
        <v>2105.6666511949506</v>
      </c>
      <c r="K17" s="6">
        <f t="shared" si="1"/>
        <v>0</v>
      </c>
      <c r="L17" s="6"/>
      <c r="M17" s="8">
        <f t="shared" si="2"/>
        <v>1210.5301198965467</v>
      </c>
      <c r="N17" s="6">
        <f t="shared" si="3"/>
        <v>0</v>
      </c>
    </row>
    <row r="18" spans="1:14">
      <c r="A18" s="45">
        <f t="shared" si="5"/>
        <v>15</v>
      </c>
      <c r="B18">
        <f t="shared" si="6"/>
        <v>2015</v>
      </c>
      <c r="C18">
        <f t="shared" si="7"/>
        <v>6</v>
      </c>
      <c r="D18" s="8">
        <f t="shared" si="8"/>
        <v>289753.14525586244</v>
      </c>
      <c r="E18" s="6">
        <f>IF(F18&gt;1,-PMT('Dash Board'!$C$11/12,'Dash Board'!$C$13,'Dash Board'!$C$19),0)</f>
        <v>3316.1967710914973</v>
      </c>
      <c r="F18" s="6">
        <f>D18*'Dash Board'!$C$11/12</f>
        <v>2535.3400209887964</v>
      </c>
      <c r="G18" s="6">
        <f>F18*'Dash Board'!$C$18/'Dash Board'!$C$11</f>
        <v>1207.3047718994269</v>
      </c>
      <c r="H18" s="8">
        <f t="shared" si="9"/>
        <v>780.85675010270097</v>
      </c>
      <c r="I18" s="8">
        <f t="shared" si="4"/>
        <v>288972.28850575973</v>
      </c>
      <c r="J18" s="8">
        <f t="shared" si="0"/>
        <v>2108.8919991920702</v>
      </c>
      <c r="K18" s="6">
        <f t="shared" si="1"/>
        <v>6317.0279305811091</v>
      </c>
      <c r="L18" s="6"/>
      <c r="M18" s="8">
        <f t="shared" si="2"/>
        <v>1207.3047718994269</v>
      </c>
      <c r="N18" s="6">
        <f t="shared" si="3"/>
        <v>3631.5623826933825</v>
      </c>
    </row>
    <row r="19" spans="1:14">
      <c r="A19" s="45">
        <f t="shared" si="5"/>
        <v>16</v>
      </c>
      <c r="B19">
        <f t="shared" si="6"/>
        <v>2015</v>
      </c>
      <c r="C19">
        <f t="shared" si="7"/>
        <v>7</v>
      </c>
      <c r="D19" s="8">
        <f t="shared" si="8"/>
        <v>288972.28850575973</v>
      </c>
      <c r="E19" s="6">
        <f>IF(F19&gt;1,-PMT('Dash Board'!$C$11/12,'Dash Board'!$C$13,'Dash Board'!$C$19),0)</f>
        <v>3316.1967710914973</v>
      </c>
      <c r="F19" s="6">
        <f>D19*'Dash Board'!$C$11/12</f>
        <v>2528.5075244253976</v>
      </c>
      <c r="G19" s="6">
        <f>F19*'Dash Board'!$C$18/'Dash Board'!$C$11</f>
        <v>1204.0512021073323</v>
      </c>
      <c r="H19" s="8">
        <f t="shared" si="9"/>
        <v>787.68924666609973</v>
      </c>
      <c r="I19" s="8">
        <f t="shared" si="4"/>
        <v>288184.59925909364</v>
      </c>
      <c r="J19" s="8">
        <f t="shared" si="0"/>
        <v>2112.145568984165</v>
      </c>
      <c r="K19" s="6">
        <f t="shared" si="1"/>
        <v>0</v>
      </c>
      <c r="L19" s="6"/>
      <c r="M19" s="8">
        <f t="shared" si="2"/>
        <v>1204.0512021073323</v>
      </c>
      <c r="N19" s="6">
        <f t="shared" si="3"/>
        <v>0</v>
      </c>
    </row>
    <row r="20" spans="1:14">
      <c r="A20" s="45">
        <f t="shared" si="5"/>
        <v>17</v>
      </c>
      <c r="B20">
        <f t="shared" si="6"/>
        <v>2015</v>
      </c>
      <c r="C20">
        <f t="shared" si="7"/>
        <v>8</v>
      </c>
      <c r="D20" s="8">
        <f t="shared" si="8"/>
        <v>288184.59925909364</v>
      </c>
      <c r="E20" s="6">
        <f>IF(F20&gt;1,-PMT('Dash Board'!$C$11/12,'Dash Board'!$C$13,'Dash Board'!$C$19),0)</f>
        <v>3316.1967710914973</v>
      </c>
      <c r="F20" s="6">
        <f>D20*'Dash Board'!$C$11/12</f>
        <v>2521.6152435170693</v>
      </c>
      <c r="G20" s="6">
        <f>F20*'Dash Board'!$C$18/'Dash Board'!$C$11</f>
        <v>1200.7691635795568</v>
      </c>
      <c r="H20" s="8">
        <f t="shared" si="9"/>
        <v>794.58152757442804</v>
      </c>
      <c r="I20" s="8">
        <f t="shared" si="4"/>
        <v>287390.01773151918</v>
      </c>
      <c r="J20" s="8">
        <f t="shared" si="0"/>
        <v>2115.4276075119406</v>
      </c>
      <c r="K20" s="6">
        <f t="shared" si="1"/>
        <v>0</v>
      </c>
      <c r="L20" s="6"/>
      <c r="M20" s="8">
        <f t="shared" si="2"/>
        <v>1200.7691635795568</v>
      </c>
      <c r="N20" s="6">
        <f t="shared" si="3"/>
        <v>0</v>
      </c>
    </row>
    <row r="21" spans="1:14">
      <c r="A21" s="45">
        <f t="shared" si="5"/>
        <v>18</v>
      </c>
      <c r="B21">
        <f t="shared" si="6"/>
        <v>2015</v>
      </c>
      <c r="C21">
        <f t="shared" si="7"/>
        <v>9</v>
      </c>
      <c r="D21" s="8">
        <f t="shared" si="8"/>
        <v>287390.01773151918</v>
      </c>
      <c r="E21" s="6">
        <f>IF(F21&gt;1,-PMT('Dash Board'!$C$11/12,'Dash Board'!$C$13,'Dash Board'!$C$19),0)</f>
        <v>3316.1967710914973</v>
      </c>
      <c r="F21" s="6">
        <f>D21*'Dash Board'!$C$11/12</f>
        <v>2514.6626551507929</v>
      </c>
      <c r="G21" s="6">
        <f>F21*'Dash Board'!$C$18/'Dash Board'!$C$11</f>
        <v>1197.4584072146633</v>
      </c>
      <c r="H21" s="8">
        <f t="shared" si="9"/>
        <v>801.5341159407044</v>
      </c>
      <c r="I21" s="8">
        <f t="shared" si="4"/>
        <v>286588.4836155785</v>
      </c>
      <c r="J21" s="8">
        <f t="shared" si="0"/>
        <v>2118.7383638768342</v>
      </c>
      <c r="K21" s="6">
        <f t="shared" si="1"/>
        <v>6346.3115403729398</v>
      </c>
      <c r="L21" s="6"/>
      <c r="M21" s="8">
        <f t="shared" si="2"/>
        <v>1197.4584072146633</v>
      </c>
      <c r="N21" s="6">
        <f t="shared" si="3"/>
        <v>3602.2787729015527</v>
      </c>
    </row>
    <row r="22" spans="1:14">
      <c r="A22" s="45">
        <f t="shared" si="5"/>
        <v>19</v>
      </c>
      <c r="B22">
        <f t="shared" si="6"/>
        <v>2015</v>
      </c>
      <c r="C22">
        <f t="shared" si="7"/>
        <v>10</v>
      </c>
      <c r="D22" s="8">
        <f t="shared" si="8"/>
        <v>286588.4836155785</v>
      </c>
      <c r="E22" s="6">
        <f>IF(F22&gt;1,-PMT('Dash Board'!$C$11/12,'Dash Board'!$C$13,'Dash Board'!$C$19),0)</f>
        <v>3316.1967710914973</v>
      </c>
      <c r="F22" s="6">
        <f>D22*'Dash Board'!$C$11/12</f>
        <v>2507.6492316363119</v>
      </c>
      <c r="G22" s="6">
        <f>F22*'Dash Board'!$C$18/'Dash Board'!$C$11</f>
        <v>1194.1186817315772</v>
      </c>
      <c r="H22" s="8">
        <f t="shared" si="9"/>
        <v>808.54753945518542</v>
      </c>
      <c r="I22" s="8">
        <f t="shared" si="4"/>
        <v>285779.93607612333</v>
      </c>
      <c r="J22" s="8">
        <f t="shared" si="0"/>
        <v>2122.0780893599203</v>
      </c>
      <c r="K22" s="6">
        <f t="shared" si="1"/>
        <v>0</v>
      </c>
      <c r="L22" s="6"/>
      <c r="M22" s="8">
        <f t="shared" si="2"/>
        <v>1194.1186817315772</v>
      </c>
      <c r="N22" s="6">
        <f t="shared" si="3"/>
        <v>0</v>
      </c>
    </row>
    <row r="23" spans="1:14">
      <c r="A23" s="45">
        <f t="shared" si="5"/>
        <v>20</v>
      </c>
      <c r="B23">
        <f t="shared" si="6"/>
        <v>2015</v>
      </c>
      <c r="C23">
        <f t="shared" si="7"/>
        <v>11</v>
      </c>
      <c r="D23" s="8">
        <f t="shared" si="8"/>
        <v>285779.93607612333</v>
      </c>
      <c r="E23" s="6">
        <f>IF(F23&gt;1,-PMT('Dash Board'!$C$11/12,'Dash Board'!$C$13,'Dash Board'!$C$19),0)</f>
        <v>3316.1967710914973</v>
      </c>
      <c r="F23" s="6">
        <f>D23*'Dash Board'!$C$11/12</f>
        <v>2500.5744406660792</v>
      </c>
      <c r="G23" s="6">
        <f>F23*'Dash Board'!$C$18/'Dash Board'!$C$11</f>
        <v>1190.7497336505139</v>
      </c>
      <c r="H23" s="8">
        <f t="shared" si="9"/>
        <v>815.62233042541811</v>
      </c>
      <c r="I23" s="8">
        <f t="shared" si="4"/>
        <v>284964.3137456979</v>
      </c>
      <c r="J23" s="8">
        <f t="shared" si="0"/>
        <v>2125.4470374409834</v>
      </c>
      <c r="K23" s="6">
        <f t="shared" si="1"/>
        <v>0</v>
      </c>
      <c r="L23" s="6"/>
      <c r="M23" s="8">
        <f t="shared" si="2"/>
        <v>1190.7497336505139</v>
      </c>
      <c r="N23" s="6">
        <f t="shared" si="3"/>
        <v>0</v>
      </c>
    </row>
    <row r="24" spans="1:14">
      <c r="A24" s="45">
        <f t="shared" si="5"/>
        <v>21</v>
      </c>
      <c r="B24">
        <f t="shared" si="6"/>
        <v>2015</v>
      </c>
      <c r="C24">
        <f t="shared" si="7"/>
        <v>12</v>
      </c>
      <c r="D24" s="8">
        <f t="shared" si="8"/>
        <v>284964.3137456979</v>
      </c>
      <c r="E24" s="6">
        <f>IF(F24&gt;1,-PMT('Dash Board'!$C$11/12,'Dash Board'!$C$13,'Dash Board'!$C$19),0)</f>
        <v>3316.1967710914973</v>
      </c>
      <c r="F24" s="6">
        <f>D24*'Dash Board'!$C$11/12</f>
        <v>2493.4377452748563</v>
      </c>
      <c r="G24" s="6">
        <f>F24*'Dash Board'!$C$18/'Dash Board'!$C$11</f>
        <v>1187.3513072737412</v>
      </c>
      <c r="H24" s="8">
        <f t="shared" si="9"/>
        <v>822.75902581664104</v>
      </c>
      <c r="I24" s="8">
        <f t="shared" si="4"/>
        <v>284141.55471988127</v>
      </c>
      <c r="J24" s="8">
        <f t="shared" si="0"/>
        <v>2128.8454638177564</v>
      </c>
      <c r="K24" s="6">
        <f t="shared" si="1"/>
        <v>6376.3705906186597</v>
      </c>
      <c r="L24" s="6"/>
      <c r="M24" s="8">
        <f t="shared" si="2"/>
        <v>1187.3513072737412</v>
      </c>
      <c r="N24" s="6">
        <f t="shared" si="3"/>
        <v>3572.2197226558328</v>
      </c>
    </row>
    <row r="25" spans="1:14">
      <c r="A25" s="45">
        <f t="shared" si="5"/>
        <v>22</v>
      </c>
      <c r="B25">
        <f t="shared" si="6"/>
        <v>2016</v>
      </c>
      <c r="C25">
        <f t="shared" si="7"/>
        <v>1</v>
      </c>
      <c r="D25" s="8">
        <f t="shared" si="8"/>
        <v>284141.55471988127</v>
      </c>
      <c r="E25" s="6">
        <f>IF(F25&gt;1,-PMT('Dash Board'!$C$11/12,'Dash Board'!$C$13,'Dash Board'!$C$19),0)</f>
        <v>3316.1967710914973</v>
      </c>
      <c r="F25" s="6">
        <f>D25*'Dash Board'!$C$11/12</f>
        <v>2486.2386037989613</v>
      </c>
      <c r="G25" s="6">
        <f>F25*'Dash Board'!$C$18/'Dash Board'!$C$11</f>
        <v>1183.9231446661722</v>
      </c>
      <c r="H25" s="8">
        <f t="shared" si="9"/>
        <v>829.95816729253602</v>
      </c>
      <c r="I25" s="8">
        <f t="shared" si="4"/>
        <v>283311.59655258874</v>
      </c>
      <c r="J25" s="8">
        <f t="shared" si="0"/>
        <v>2132.2736264253253</v>
      </c>
      <c r="K25" s="6">
        <f t="shared" si="1"/>
        <v>0</v>
      </c>
      <c r="L25" s="6"/>
      <c r="M25" s="8">
        <f t="shared" si="2"/>
        <v>1183.9231446661722</v>
      </c>
      <c r="N25" s="6">
        <f t="shared" si="3"/>
        <v>0</v>
      </c>
    </row>
    <row r="26" spans="1:14">
      <c r="A26" s="45">
        <f t="shared" si="5"/>
        <v>23</v>
      </c>
      <c r="B26">
        <f t="shared" si="6"/>
        <v>2016</v>
      </c>
      <c r="C26">
        <f t="shared" si="7"/>
        <v>2</v>
      </c>
      <c r="D26" s="8">
        <f t="shared" si="8"/>
        <v>283311.59655258874</v>
      </c>
      <c r="E26" s="6">
        <f>IF(F26&gt;1,-PMT('Dash Board'!$C$11/12,'Dash Board'!$C$13,'Dash Board'!$C$19),0)</f>
        <v>3316.1967710914973</v>
      </c>
      <c r="F26" s="6">
        <f>D26*'Dash Board'!$C$11/12</f>
        <v>2478.9764698351514</v>
      </c>
      <c r="G26" s="6">
        <f>F26*'Dash Board'!$C$18/'Dash Board'!$C$11</f>
        <v>1180.4649856357864</v>
      </c>
      <c r="H26" s="8">
        <f t="shared" si="9"/>
        <v>837.22030125634592</v>
      </c>
      <c r="I26" s="8">
        <f t="shared" si="4"/>
        <v>282474.3762513324</v>
      </c>
      <c r="J26" s="8">
        <f t="shared" si="0"/>
        <v>2135.7317854557109</v>
      </c>
      <c r="K26" s="6">
        <f t="shared" si="1"/>
        <v>0</v>
      </c>
      <c r="L26" s="6"/>
      <c r="M26" s="8">
        <f t="shared" si="2"/>
        <v>1180.4649856357864</v>
      </c>
      <c r="N26" s="6">
        <f t="shared" si="3"/>
        <v>0</v>
      </c>
    </row>
    <row r="27" spans="1:14">
      <c r="A27" s="45">
        <f t="shared" si="5"/>
        <v>24</v>
      </c>
      <c r="B27">
        <f t="shared" si="6"/>
        <v>2016</v>
      </c>
      <c r="C27">
        <f t="shared" si="7"/>
        <v>3</v>
      </c>
      <c r="D27" s="8">
        <f t="shared" si="8"/>
        <v>282474.3762513324</v>
      </c>
      <c r="E27" s="6">
        <f>IF(F27&gt;1,-PMT('Dash Board'!$C$11/12,'Dash Board'!$C$13,'Dash Board'!$C$19),0)</f>
        <v>3316.1967710914973</v>
      </c>
      <c r="F27" s="6">
        <f>D27*'Dash Board'!$C$11/12</f>
        <v>2471.6507921991583</v>
      </c>
      <c r="G27" s="6">
        <f>F27*'Dash Board'!$C$18/'Dash Board'!$C$11</f>
        <v>1176.9765677138851</v>
      </c>
      <c r="H27" s="8">
        <f t="shared" si="9"/>
        <v>844.54597889233901</v>
      </c>
      <c r="I27" s="8">
        <f t="shared" si="4"/>
        <v>281629.83027244004</v>
      </c>
      <c r="J27" s="8">
        <f t="shared" si="0"/>
        <v>2139.2202033776121</v>
      </c>
      <c r="K27" s="6">
        <f t="shared" si="1"/>
        <v>6407.2256152586488</v>
      </c>
      <c r="L27" s="6"/>
      <c r="M27" s="8">
        <f t="shared" si="2"/>
        <v>1176.9765677138851</v>
      </c>
      <c r="N27" s="6">
        <f t="shared" si="3"/>
        <v>3541.3646980158437</v>
      </c>
    </row>
    <row r="28" spans="1:14">
      <c r="A28" s="45">
        <f t="shared" si="5"/>
        <v>25</v>
      </c>
      <c r="B28">
        <f t="shared" si="6"/>
        <v>2016</v>
      </c>
      <c r="C28">
        <f t="shared" si="7"/>
        <v>4</v>
      </c>
      <c r="D28" s="8">
        <f t="shared" si="8"/>
        <v>281629.83027244004</v>
      </c>
      <c r="E28" s="6">
        <f>IF(F28&gt;1,-PMT('Dash Board'!$C$11/12,'Dash Board'!$C$13,'Dash Board'!$C$19),0)</f>
        <v>3316.1967710914973</v>
      </c>
      <c r="F28" s="6">
        <f>D28*'Dash Board'!$C$11/12</f>
        <v>2464.2610148838503</v>
      </c>
      <c r="G28" s="6">
        <f>F28*'Dash Board'!$C$18/'Dash Board'!$C$11</f>
        <v>1173.4576261351669</v>
      </c>
      <c r="H28" s="8">
        <f t="shared" si="9"/>
        <v>851.93575620764705</v>
      </c>
      <c r="I28" s="8">
        <f t="shared" si="4"/>
        <v>280777.89451623242</v>
      </c>
      <c r="J28" s="8">
        <f t="shared" si="0"/>
        <v>2142.7391449563302</v>
      </c>
      <c r="K28" s="6">
        <f t="shared" si="1"/>
        <v>0</v>
      </c>
      <c r="L28" s="6"/>
      <c r="M28" s="8">
        <f t="shared" si="2"/>
        <v>1173.4576261351669</v>
      </c>
      <c r="N28" s="6">
        <f t="shared" si="3"/>
        <v>0</v>
      </c>
    </row>
    <row r="29" spans="1:14">
      <c r="A29" s="45">
        <f t="shared" si="5"/>
        <v>26</v>
      </c>
      <c r="B29">
        <f t="shared" si="6"/>
        <v>2016</v>
      </c>
      <c r="C29">
        <f t="shared" si="7"/>
        <v>5</v>
      </c>
      <c r="D29" s="8">
        <f t="shared" si="8"/>
        <v>280777.89451623242</v>
      </c>
      <c r="E29" s="6">
        <f>IF(F29&gt;1,-PMT('Dash Board'!$C$11/12,'Dash Board'!$C$13,'Dash Board'!$C$19),0)</f>
        <v>3316.1967710914973</v>
      </c>
      <c r="F29" s="6">
        <f>D29*'Dash Board'!$C$11/12</f>
        <v>2456.8065770170338</v>
      </c>
      <c r="G29" s="6">
        <f>F29*'Dash Board'!$C$18/'Dash Board'!$C$11</f>
        <v>1169.9078938176351</v>
      </c>
      <c r="H29" s="8">
        <f t="shared" si="9"/>
        <v>859.39019407446358</v>
      </c>
      <c r="I29" s="8">
        <f t="shared" si="4"/>
        <v>279918.50432215794</v>
      </c>
      <c r="J29" s="8">
        <f t="shared" si="0"/>
        <v>2146.2888772738625</v>
      </c>
      <c r="K29" s="6">
        <f t="shared" si="1"/>
        <v>0</v>
      </c>
      <c r="L29" s="6"/>
      <c r="M29" s="8">
        <f t="shared" si="2"/>
        <v>1169.9078938176351</v>
      </c>
      <c r="N29" s="6">
        <f t="shared" si="3"/>
        <v>0</v>
      </c>
    </row>
    <row r="30" spans="1:14">
      <c r="A30" s="45">
        <f t="shared" si="5"/>
        <v>27</v>
      </c>
      <c r="B30">
        <f t="shared" si="6"/>
        <v>2016</v>
      </c>
      <c r="C30">
        <f t="shared" si="7"/>
        <v>6</v>
      </c>
      <c r="D30" s="8">
        <f t="shared" si="8"/>
        <v>279918.50432215794</v>
      </c>
      <c r="E30" s="6">
        <f>IF(F30&gt;1,-PMT('Dash Board'!$C$11/12,'Dash Board'!$C$13,'Dash Board'!$C$19),0)</f>
        <v>3316.1967710914973</v>
      </c>
      <c r="F30" s="6">
        <f>D30*'Dash Board'!$C$11/12</f>
        <v>2449.2869128188818</v>
      </c>
      <c r="G30" s="6">
        <f>F30*'Dash Board'!$C$18/'Dash Board'!$C$11</f>
        <v>1166.3271013423248</v>
      </c>
      <c r="H30" s="8">
        <f t="shared" si="9"/>
        <v>866.90985827261557</v>
      </c>
      <c r="I30" s="8">
        <f t="shared" si="4"/>
        <v>279051.5944638853</v>
      </c>
      <c r="J30" s="8">
        <f t="shared" si="0"/>
        <v>2149.8696697491723</v>
      </c>
      <c r="K30" s="6">
        <f t="shared" si="1"/>
        <v>6438.8976919793649</v>
      </c>
      <c r="L30" s="6"/>
      <c r="M30" s="8">
        <f t="shared" si="2"/>
        <v>1166.3271013423248</v>
      </c>
      <c r="N30" s="6">
        <f t="shared" si="3"/>
        <v>3509.6926212951266</v>
      </c>
    </row>
    <row r="31" spans="1:14">
      <c r="A31" s="45">
        <f t="shared" si="5"/>
        <v>28</v>
      </c>
      <c r="B31">
        <f t="shared" si="6"/>
        <v>2016</v>
      </c>
      <c r="C31">
        <f t="shared" si="7"/>
        <v>7</v>
      </c>
      <c r="D31" s="8">
        <f t="shared" si="8"/>
        <v>279051.5944638853</v>
      </c>
      <c r="E31" s="6">
        <f>IF(F31&gt;1,-PMT('Dash Board'!$C$11/12,'Dash Board'!$C$13,'Dash Board'!$C$19),0)</f>
        <v>3316.1967710914973</v>
      </c>
      <c r="F31" s="6">
        <f>D31*'Dash Board'!$C$11/12</f>
        <v>2441.7014515589963</v>
      </c>
      <c r="G31" s="6">
        <f>F31*'Dash Board'!$C$18/'Dash Board'!$C$11</f>
        <v>1162.7149769328555</v>
      </c>
      <c r="H31" s="8">
        <f t="shared" si="9"/>
        <v>874.49531953250107</v>
      </c>
      <c r="I31" s="8">
        <f t="shared" si="4"/>
        <v>278177.09914435277</v>
      </c>
      <c r="J31" s="8">
        <f t="shared" si="0"/>
        <v>2153.4817941586416</v>
      </c>
      <c r="K31" s="6">
        <f t="shared" si="1"/>
        <v>0</v>
      </c>
      <c r="L31" s="6"/>
      <c r="M31" s="8">
        <f t="shared" si="2"/>
        <v>1162.7149769328555</v>
      </c>
      <c r="N31" s="6">
        <f t="shared" si="3"/>
        <v>0</v>
      </c>
    </row>
    <row r="32" spans="1:14">
      <c r="A32" s="45">
        <f t="shared" si="5"/>
        <v>29</v>
      </c>
      <c r="B32">
        <f t="shared" si="6"/>
        <v>2016</v>
      </c>
      <c r="C32">
        <f t="shared" si="7"/>
        <v>8</v>
      </c>
      <c r="D32" s="8">
        <f t="shared" si="8"/>
        <v>278177.09914435277</v>
      </c>
      <c r="E32" s="6">
        <f>IF(F32&gt;1,-PMT('Dash Board'!$C$11/12,'Dash Board'!$C$13,'Dash Board'!$C$19),0)</f>
        <v>3316.1967710914973</v>
      </c>
      <c r="F32" s="6">
        <f>D32*'Dash Board'!$C$11/12</f>
        <v>2434.0496175130866</v>
      </c>
      <c r="G32" s="6">
        <f>F32*'Dash Board'!$C$18/'Dash Board'!$C$11</f>
        <v>1159.0712464348032</v>
      </c>
      <c r="H32" s="8">
        <f t="shared" si="9"/>
        <v>882.14715357841078</v>
      </c>
      <c r="I32" s="8">
        <f t="shared" si="4"/>
        <v>277294.95199077437</v>
      </c>
      <c r="J32" s="8">
        <f t="shared" si="0"/>
        <v>2157.1255246566943</v>
      </c>
      <c r="K32" s="6">
        <f t="shared" si="1"/>
        <v>0</v>
      </c>
      <c r="L32" s="6"/>
      <c r="M32" s="8">
        <f t="shared" si="2"/>
        <v>1159.0712464348032</v>
      </c>
      <c r="N32" s="6">
        <f t="shared" si="3"/>
        <v>0</v>
      </c>
    </row>
    <row r="33" spans="1:14">
      <c r="A33" s="45">
        <f t="shared" si="5"/>
        <v>30</v>
      </c>
      <c r="B33">
        <f t="shared" si="6"/>
        <v>2016</v>
      </c>
      <c r="C33">
        <f t="shared" si="7"/>
        <v>9</v>
      </c>
      <c r="D33" s="8">
        <f t="shared" si="8"/>
        <v>277294.95199077437</v>
      </c>
      <c r="E33" s="6">
        <f>IF(F33&gt;1,-PMT('Dash Board'!$C$11/12,'Dash Board'!$C$13,'Dash Board'!$C$19),0)</f>
        <v>3316.1967710914973</v>
      </c>
      <c r="F33" s="6">
        <f>D33*'Dash Board'!$C$11/12</f>
        <v>2426.3308299192754</v>
      </c>
      <c r="G33" s="6">
        <f>F33*'Dash Board'!$C$18/'Dash Board'!$C$11</f>
        <v>1155.3956332948931</v>
      </c>
      <c r="H33" s="8">
        <f t="shared" si="9"/>
        <v>889.86594117222194</v>
      </c>
      <c r="I33" s="8">
        <f t="shared" si="4"/>
        <v>276405.08604960213</v>
      </c>
      <c r="J33" s="8">
        <f t="shared" si="0"/>
        <v>2160.8011377966041</v>
      </c>
      <c r="K33" s="6">
        <f t="shared" si="1"/>
        <v>6471.40845661194</v>
      </c>
      <c r="L33" s="6"/>
      <c r="M33" s="8">
        <f t="shared" si="2"/>
        <v>1155.3956332948931</v>
      </c>
      <c r="N33" s="6">
        <f t="shared" si="3"/>
        <v>3477.1818566625516</v>
      </c>
    </row>
    <row r="34" spans="1:14">
      <c r="A34" s="45">
        <f t="shared" si="5"/>
        <v>31</v>
      </c>
      <c r="B34">
        <f t="shared" si="6"/>
        <v>2016</v>
      </c>
      <c r="C34">
        <f t="shared" si="7"/>
        <v>10</v>
      </c>
      <c r="D34" s="8">
        <f t="shared" si="8"/>
        <v>276405.08604960213</v>
      </c>
      <c r="E34" s="6">
        <f>IF(F34&gt;1,-PMT('Dash Board'!$C$11/12,'Dash Board'!$C$13,'Dash Board'!$C$19),0)</f>
        <v>3316.1967710914973</v>
      </c>
      <c r="F34" s="6">
        <f>D34*'Dash Board'!$C$11/12</f>
        <v>2418.5445029340185</v>
      </c>
      <c r="G34" s="6">
        <f>F34*'Dash Board'!$C$18/'Dash Board'!$C$11</f>
        <v>1151.6878585400088</v>
      </c>
      <c r="H34" s="8">
        <f t="shared" si="9"/>
        <v>897.65226815747883</v>
      </c>
      <c r="I34" s="8">
        <f t="shared" si="4"/>
        <v>275507.43378144468</v>
      </c>
      <c r="J34" s="8">
        <f t="shared" si="0"/>
        <v>2164.5089125514887</v>
      </c>
      <c r="K34" s="6">
        <f t="shared" si="1"/>
        <v>0</v>
      </c>
      <c r="L34" s="6"/>
      <c r="M34" s="8">
        <f t="shared" si="2"/>
        <v>1151.6878585400088</v>
      </c>
      <c r="N34" s="6">
        <f t="shared" si="3"/>
        <v>0</v>
      </c>
    </row>
    <row r="35" spans="1:14">
      <c r="A35" s="45">
        <f t="shared" si="5"/>
        <v>32</v>
      </c>
      <c r="B35">
        <f t="shared" si="6"/>
        <v>2016</v>
      </c>
      <c r="C35">
        <f t="shared" si="7"/>
        <v>11</v>
      </c>
      <c r="D35" s="8">
        <f t="shared" si="8"/>
        <v>275507.43378144468</v>
      </c>
      <c r="E35" s="6">
        <f>IF(F35&gt;1,-PMT('Dash Board'!$C$11/12,'Dash Board'!$C$13,'Dash Board'!$C$19),0)</f>
        <v>3316.1967710914973</v>
      </c>
      <c r="F35" s="6">
        <f>D35*'Dash Board'!$C$11/12</f>
        <v>2410.6900455876407</v>
      </c>
      <c r="G35" s="6">
        <f>F35*'Dash Board'!$C$18/'Dash Board'!$C$11</f>
        <v>1147.9476407560194</v>
      </c>
      <c r="H35" s="8">
        <f t="shared" si="9"/>
        <v>905.50672550385661</v>
      </c>
      <c r="I35" s="8">
        <f t="shared" si="4"/>
        <v>274601.92705594085</v>
      </c>
      <c r="J35" s="8">
        <f t="shared" si="0"/>
        <v>2168.2491303354782</v>
      </c>
      <c r="K35" s="6">
        <f t="shared" si="1"/>
        <v>0</v>
      </c>
      <c r="L35" s="6"/>
      <c r="M35" s="8">
        <f t="shared" si="2"/>
        <v>1147.9476407560194</v>
      </c>
      <c r="N35" s="6">
        <f t="shared" si="3"/>
        <v>0</v>
      </c>
    </row>
    <row r="36" spans="1:14">
      <c r="A36" s="45">
        <f t="shared" si="5"/>
        <v>33</v>
      </c>
      <c r="B36">
        <f t="shared" si="6"/>
        <v>2016</v>
      </c>
      <c r="C36">
        <f t="shared" si="7"/>
        <v>12</v>
      </c>
      <c r="D36" s="8">
        <f t="shared" si="8"/>
        <v>274601.92705594085</v>
      </c>
      <c r="E36" s="6">
        <f>IF(F36&gt;1,-PMT('Dash Board'!$C$11/12,'Dash Board'!$C$13,'Dash Board'!$C$19),0)</f>
        <v>3316.1967710914973</v>
      </c>
      <c r="F36" s="6">
        <f>D36*'Dash Board'!$C$11/12</f>
        <v>2402.7668617394825</v>
      </c>
      <c r="G36" s="6">
        <f>F36*'Dash Board'!$C$18/'Dash Board'!$C$11</f>
        <v>1144.1746960664204</v>
      </c>
      <c r="H36" s="8">
        <f t="shared" si="9"/>
        <v>913.42990935201487</v>
      </c>
      <c r="I36" s="8">
        <f t="shared" si="4"/>
        <v>273688.49714658881</v>
      </c>
      <c r="J36" s="8">
        <f t="shared" si="0"/>
        <v>2172.0220750250769</v>
      </c>
      <c r="K36" s="6">
        <f t="shared" si="1"/>
        <v>6504.7801179120434</v>
      </c>
      <c r="L36" s="6"/>
      <c r="M36" s="8">
        <f t="shared" si="2"/>
        <v>1144.1746960664204</v>
      </c>
      <c r="N36" s="6">
        <f t="shared" si="3"/>
        <v>3443.8101953624487</v>
      </c>
    </row>
    <row r="37" spans="1:14">
      <c r="A37" s="45">
        <f t="shared" si="5"/>
        <v>34</v>
      </c>
      <c r="B37">
        <f t="shared" si="6"/>
        <v>2017</v>
      </c>
      <c r="C37">
        <f t="shared" si="7"/>
        <v>1</v>
      </c>
      <c r="D37" s="8">
        <f t="shared" si="8"/>
        <v>273688.49714658881</v>
      </c>
      <c r="E37" s="6">
        <f>IF(F37&gt;1,-PMT('Dash Board'!$C$11/12,'Dash Board'!$C$13,'Dash Board'!$C$19),0)</f>
        <v>3316.1967710914973</v>
      </c>
      <c r="F37" s="6">
        <f>D37*'Dash Board'!$C$11/12</f>
        <v>2394.7743500326519</v>
      </c>
      <c r="G37" s="6">
        <f>F37*'Dash Board'!$C$18/'Dash Board'!$C$11</f>
        <v>1140.3687381107868</v>
      </c>
      <c r="H37" s="8">
        <f t="shared" si="9"/>
        <v>921.42242105884543</v>
      </c>
      <c r="I37" s="8">
        <f t="shared" si="4"/>
        <v>272767.07472552994</v>
      </c>
      <c r="J37" s="8">
        <f t="shared" si="0"/>
        <v>2175.8280329807103</v>
      </c>
      <c r="K37" s="6">
        <f t="shared" si="1"/>
        <v>0</v>
      </c>
      <c r="L37" s="6"/>
      <c r="M37" s="8">
        <f t="shared" si="2"/>
        <v>1140.3687381107868</v>
      </c>
      <c r="N37" s="6">
        <f t="shared" si="3"/>
        <v>0</v>
      </c>
    </row>
    <row r="38" spans="1:14">
      <c r="A38" s="45">
        <f t="shared" si="5"/>
        <v>35</v>
      </c>
      <c r="B38">
        <f t="shared" si="6"/>
        <v>2017</v>
      </c>
      <c r="C38">
        <f t="shared" si="7"/>
        <v>2</v>
      </c>
      <c r="D38" s="8">
        <f t="shared" si="8"/>
        <v>272767.07472552994</v>
      </c>
      <c r="E38" s="6">
        <f>IF(F38&gt;1,-PMT('Dash Board'!$C$11/12,'Dash Board'!$C$13,'Dash Board'!$C$19),0)</f>
        <v>3316.1967710914973</v>
      </c>
      <c r="F38" s="6">
        <f>D38*'Dash Board'!$C$11/12</f>
        <v>2386.7119038483866</v>
      </c>
      <c r="G38" s="6">
        <f>F38*'Dash Board'!$C$18/'Dash Board'!$C$11</f>
        <v>1136.5294780230413</v>
      </c>
      <c r="H38" s="8">
        <f t="shared" si="9"/>
        <v>929.48486724311078</v>
      </c>
      <c r="I38" s="8">
        <f t="shared" si="4"/>
        <v>271837.58985828684</v>
      </c>
      <c r="J38" s="8">
        <f t="shared" si="0"/>
        <v>2179.6672930684563</v>
      </c>
      <c r="K38" s="6">
        <f t="shared" si="1"/>
        <v>0</v>
      </c>
      <c r="L38" s="6"/>
      <c r="M38" s="8">
        <f t="shared" si="2"/>
        <v>1136.5294780230413</v>
      </c>
      <c r="N38" s="6">
        <f t="shared" si="3"/>
        <v>0</v>
      </c>
    </row>
    <row r="39" spans="1:14">
      <c r="A39" s="45">
        <f t="shared" si="5"/>
        <v>36</v>
      </c>
      <c r="B39">
        <f t="shared" si="6"/>
        <v>2017</v>
      </c>
      <c r="C39">
        <f t="shared" si="7"/>
        <v>3</v>
      </c>
      <c r="D39" s="8">
        <f t="shared" si="8"/>
        <v>271837.58985828684</v>
      </c>
      <c r="E39" s="6">
        <f>IF(F39&gt;1,-PMT('Dash Board'!$C$11/12,'Dash Board'!$C$13,'Dash Board'!$C$19),0)</f>
        <v>3316.1967710914973</v>
      </c>
      <c r="F39" s="6">
        <f>D39*'Dash Board'!$C$11/12</f>
        <v>2378.57891126001</v>
      </c>
      <c r="G39" s="6">
        <f>F39*'Dash Board'!$C$18/'Dash Board'!$C$11</f>
        <v>1132.6566244095286</v>
      </c>
      <c r="H39" s="8">
        <f t="shared" si="9"/>
        <v>937.61785983148729</v>
      </c>
      <c r="I39" s="8">
        <f t="shared" si="4"/>
        <v>270899.97199845535</v>
      </c>
      <c r="J39" s="8">
        <f t="shared" si="0"/>
        <v>2183.5401466819685</v>
      </c>
      <c r="K39" s="6">
        <f t="shared" si="1"/>
        <v>6539.0354727311351</v>
      </c>
      <c r="L39" s="6"/>
      <c r="M39" s="8">
        <f t="shared" si="2"/>
        <v>1132.6566244095286</v>
      </c>
      <c r="N39" s="6">
        <f t="shared" si="3"/>
        <v>3409.5548405433565</v>
      </c>
    </row>
    <row r="40" spans="1:14">
      <c r="A40" s="45">
        <f t="shared" si="5"/>
        <v>37</v>
      </c>
      <c r="B40">
        <f t="shared" si="6"/>
        <v>2017</v>
      </c>
      <c r="C40">
        <f t="shared" si="7"/>
        <v>4</v>
      </c>
      <c r="D40" s="8">
        <f t="shared" si="8"/>
        <v>270899.97199845535</v>
      </c>
      <c r="E40" s="6">
        <f>IF(F40&gt;1,-PMT('Dash Board'!$C$11/12,'Dash Board'!$C$13,'Dash Board'!$C$19),0)</f>
        <v>3316.1967710914973</v>
      </c>
      <c r="F40" s="6">
        <f>D40*'Dash Board'!$C$11/12</f>
        <v>2370.3747549864843</v>
      </c>
      <c r="G40" s="6">
        <f>F40*'Dash Board'!$C$18/'Dash Board'!$C$11</f>
        <v>1128.7498833268974</v>
      </c>
      <c r="H40" s="8">
        <f t="shared" si="9"/>
        <v>945.82201610501306</v>
      </c>
      <c r="I40" s="8">
        <f t="shared" si="4"/>
        <v>269954.14998235035</v>
      </c>
      <c r="J40" s="8">
        <f t="shared" si="0"/>
        <v>2187.4468877646</v>
      </c>
      <c r="K40" s="6">
        <f t="shared" si="1"/>
        <v>0</v>
      </c>
      <c r="L40" s="6"/>
      <c r="M40" s="8">
        <f t="shared" si="2"/>
        <v>1128.7498833268974</v>
      </c>
      <c r="N40" s="6">
        <f t="shared" si="3"/>
        <v>0</v>
      </c>
    </row>
    <row r="41" spans="1:14">
      <c r="A41" s="45">
        <f t="shared" si="5"/>
        <v>38</v>
      </c>
      <c r="B41">
        <f t="shared" si="6"/>
        <v>2017</v>
      </c>
      <c r="C41">
        <f t="shared" si="7"/>
        <v>5</v>
      </c>
      <c r="D41" s="8">
        <f t="shared" si="8"/>
        <v>269954.14998235035</v>
      </c>
      <c r="E41" s="6">
        <f>IF(F41&gt;1,-PMT('Dash Board'!$C$11/12,'Dash Board'!$C$13,'Dash Board'!$C$19),0)</f>
        <v>3316.1967710914973</v>
      </c>
      <c r="F41" s="6">
        <f>D41*'Dash Board'!$C$11/12</f>
        <v>2362.0988123455654</v>
      </c>
      <c r="G41" s="6">
        <f>F41*'Dash Board'!$C$18/'Dash Board'!$C$11</f>
        <v>1124.8089582597931</v>
      </c>
      <c r="H41" s="8">
        <f t="shared" si="9"/>
        <v>954.09795874593192</v>
      </c>
      <c r="I41" s="8">
        <f t="shared" si="4"/>
        <v>269000.0520236044</v>
      </c>
      <c r="J41" s="8">
        <f t="shared" si="0"/>
        <v>2191.3878128317042</v>
      </c>
      <c r="K41" s="6">
        <f t="shared" si="1"/>
        <v>0</v>
      </c>
      <c r="L41" s="6"/>
      <c r="M41" s="8">
        <f t="shared" si="2"/>
        <v>1124.8089582597931</v>
      </c>
      <c r="N41" s="6">
        <f t="shared" si="3"/>
        <v>0</v>
      </c>
    </row>
    <row r="42" spans="1:14">
      <c r="A42" s="45">
        <f t="shared" si="5"/>
        <v>39</v>
      </c>
      <c r="B42">
        <f t="shared" si="6"/>
        <v>2017</v>
      </c>
      <c r="C42">
        <f t="shared" si="7"/>
        <v>6</v>
      </c>
      <c r="D42" s="8">
        <f t="shared" si="8"/>
        <v>269000.0520236044</v>
      </c>
      <c r="E42" s="6">
        <f>IF(F42&gt;1,-PMT('Dash Board'!$C$11/12,'Dash Board'!$C$13,'Dash Board'!$C$19),0)</f>
        <v>3316.1967710914973</v>
      </c>
      <c r="F42" s="6">
        <f>D42*'Dash Board'!$C$11/12</f>
        <v>2353.7504552065384</v>
      </c>
      <c r="G42" s="6">
        <f>F42*'Dash Board'!$C$18/'Dash Board'!$C$11</f>
        <v>1120.8335500983517</v>
      </c>
      <c r="H42" s="8">
        <f t="shared" si="9"/>
        <v>962.44631588495895</v>
      </c>
      <c r="I42" s="8">
        <f t="shared" si="4"/>
        <v>268037.60570771946</v>
      </c>
      <c r="J42" s="8">
        <f t="shared" si="0"/>
        <v>2195.3632209931457</v>
      </c>
      <c r="K42" s="6">
        <f t="shared" si="1"/>
        <v>6574.1979215894498</v>
      </c>
      <c r="L42" s="6"/>
      <c r="M42" s="8">
        <f t="shared" si="2"/>
        <v>1120.8335500983517</v>
      </c>
      <c r="N42" s="6">
        <f t="shared" si="3"/>
        <v>3374.3923916850422</v>
      </c>
    </row>
    <row r="43" spans="1:14">
      <c r="A43" s="45">
        <f t="shared" si="5"/>
        <v>40</v>
      </c>
      <c r="B43">
        <f t="shared" si="6"/>
        <v>2017</v>
      </c>
      <c r="C43">
        <f t="shared" si="7"/>
        <v>7</v>
      </c>
      <c r="D43" s="8">
        <f t="shared" si="8"/>
        <v>268037.60570771946</v>
      </c>
      <c r="E43" s="6">
        <f>IF(F43&gt;1,-PMT('Dash Board'!$C$11/12,'Dash Board'!$C$13,'Dash Board'!$C$19),0)</f>
        <v>3316.1967710914973</v>
      </c>
      <c r="F43" s="6">
        <f>D43*'Dash Board'!$C$11/12</f>
        <v>2345.3290499425452</v>
      </c>
      <c r="G43" s="6">
        <f>F43*'Dash Board'!$C$18/'Dash Board'!$C$11</f>
        <v>1116.8233571154979</v>
      </c>
      <c r="H43" s="8">
        <f t="shared" si="9"/>
        <v>970.86772114895211</v>
      </c>
      <c r="I43" s="8">
        <f t="shared" si="4"/>
        <v>267066.73798657052</v>
      </c>
      <c r="J43" s="8">
        <f t="shared" si="0"/>
        <v>2199.3734139759995</v>
      </c>
      <c r="K43" s="6">
        <f t="shared" si="1"/>
        <v>0</v>
      </c>
      <c r="L43" s="6"/>
      <c r="M43" s="8">
        <f t="shared" si="2"/>
        <v>1116.8233571154979</v>
      </c>
      <c r="N43" s="6">
        <f t="shared" si="3"/>
        <v>0</v>
      </c>
    </row>
    <row r="44" spans="1:14">
      <c r="A44" s="45">
        <f t="shared" si="5"/>
        <v>41</v>
      </c>
      <c r="B44">
        <f t="shared" si="6"/>
        <v>2017</v>
      </c>
      <c r="C44">
        <f t="shared" si="7"/>
        <v>8</v>
      </c>
      <c r="D44" s="8">
        <f t="shared" si="8"/>
        <v>267066.73798657052</v>
      </c>
      <c r="E44" s="6">
        <f>IF(F44&gt;1,-PMT('Dash Board'!$C$11/12,'Dash Board'!$C$13,'Dash Board'!$C$19),0)</f>
        <v>3316.1967710914973</v>
      </c>
      <c r="F44" s="6">
        <f>D44*'Dash Board'!$C$11/12</f>
        <v>2336.8339573824919</v>
      </c>
      <c r="G44" s="6">
        <f>F44*'Dash Board'!$C$18/'Dash Board'!$C$11</f>
        <v>1112.778074944044</v>
      </c>
      <c r="H44" s="8">
        <f t="shared" si="9"/>
        <v>979.36281370900542</v>
      </c>
      <c r="I44" s="8">
        <f t="shared" si="4"/>
        <v>266087.3751728615</v>
      </c>
      <c r="J44" s="8">
        <f t="shared" si="0"/>
        <v>2203.4186961474534</v>
      </c>
      <c r="K44" s="6">
        <f t="shared" si="1"/>
        <v>0</v>
      </c>
      <c r="L44" s="6"/>
      <c r="M44" s="8">
        <f t="shared" si="2"/>
        <v>1112.778074944044</v>
      </c>
      <c r="N44" s="6">
        <f t="shared" si="3"/>
        <v>0</v>
      </c>
    </row>
    <row r="45" spans="1:14">
      <c r="A45" s="45">
        <f t="shared" si="5"/>
        <v>42</v>
      </c>
      <c r="B45">
        <f t="shared" si="6"/>
        <v>2017</v>
      </c>
      <c r="C45">
        <f t="shared" si="7"/>
        <v>9</v>
      </c>
      <c r="D45" s="8">
        <f t="shared" si="8"/>
        <v>266087.3751728615</v>
      </c>
      <c r="E45" s="6">
        <f>IF(F45&gt;1,-PMT('Dash Board'!$C$11/12,'Dash Board'!$C$13,'Dash Board'!$C$19),0)</f>
        <v>3316.1967710914973</v>
      </c>
      <c r="F45" s="6">
        <f>D45*'Dash Board'!$C$11/12</f>
        <v>2328.2645327625382</v>
      </c>
      <c r="G45" s="6">
        <f>F45*'Dash Board'!$C$18/'Dash Board'!$C$11</f>
        <v>1108.6973965535897</v>
      </c>
      <c r="H45" s="8">
        <f t="shared" si="9"/>
        <v>987.9322383289591</v>
      </c>
      <c r="I45" s="8">
        <f t="shared" si="4"/>
        <v>265099.44293453253</v>
      </c>
      <c r="J45" s="8">
        <f t="shared" si="0"/>
        <v>2207.4993745379079</v>
      </c>
      <c r="K45" s="6">
        <f t="shared" si="1"/>
        <v>6610.2914846613612</v>
      </c>
      <c r="L45" s="6"/>
      <c r="M45" s="8">
        <f t="shared" si="2"/>
        <v>1108.6973965535897</v>
      </c>
      <c r="N45" s="6">
        <f t="shared" si="3"/>
        <v>3338.2988286131313</v>
      </c>
    </row>
    <row r="46" spans="1:14">
      <c r="A46" s="45">
        <f t="shared" si="5"/>
        <v>43</v>
      </c>
      <c r="B46">
        <f t="shared" si="6"/>
        <v>2017</v>
      </c>
      <c r="C46">
        <f t="shared" si="7"/>
        <v>10</v>
      </c>
      <c r="D46" s="8">
        <f t="shared" si="8"/>
        <v>265099.44293453253</v>
      </c>
      <c r="E46" s="6">
        <f>IF(F46&gt;1,-PMT('Dash Board'!$C$11/12,'Dash Board'!$C$13,'Dash Board'!$C$19),0)</f>
        <v>3316.1967710914973</v>
      </c>
      <c r="F46" s="6">
        <f>D46*'Dash Board'!$C$11/12</f>
        <v>2319.6201256771596</v>
      </c>
      <c r="G46" s="6">
        <f>F46*'Dash Board'!$C$18/'Dash Board'!$C$11</f>
        <v>1104.5810122272189</v>
      </c>
      <c r="H46" s="8">
        <f t="shared" si="9"/>
        <v>996.57664541433769</v>
      </c>
      <c r="I46" s="8">
        <f t="shared" si="4"/>
        <v>264102.86628911819</v>
      </c>
      <c r="J46" s="8">
        <f t="shared" si="0"/>
        <v>2211.6157588642782</v>
      </c>
      <c r="K46" s="6">
        <f t="shared" si="1"/>
        <v>0</v>
      </c>
      <c r="L46" s="6"/>
      <c r="M46" s="8">
        <f t="shared" si="2"/>
        <v>1104.5810122272189</v>
      </c>
      <c r="N46" s="6">
        <f t="shared" si="3"/>
        <v>0</v>
      </c>
    </row>
    <row r="47" spans="1:14">
      <c r="A47" s="45">
        <f t="shared" si="5"/>
        <v>44</v>
      </c>
      <c r="B47">
        <f t="shared" si="6"/>
        <v>2017</v>
      </c>
      <c r="C47">
        <f t="shared" si="7"/>
        <v>11</v>
      </c>
      <c r="D47" s="8">
        <f t="shared" si="8"/>
        <v>264102.86628911819</v>
      </c>
      <c r="E47" s="6">
        <f>IF(F47&gt;1,-PMT('Dash Board'!$C$11/12,'Dash Board'!$C$13,'Dash Board'!$C$19),0)</f>
        <v>3316.1967710914973</v>
      </c>
      <c r="F47" s="6">
        <f>D47*'Dash Board'!$C$11/12</f>
        <v>2310.900080029784</v>
      </c>
      <c r="G47" s="6">
        <f>F47*'Dash Board'!$C$18/'Dash Board'!$C$11</f>
        <v>1100.4286095379925</v>
      </c>
      <c r="H47" s="8">
        <f t="shared" si="9"/>
        <v>1005.2966910617133</v>
      </c>
      <c r="I47" s="8">
        <f t="shared" si="4"/>
        <v>263097.56959805649</v>
      </c>
      <c r="J47" s="8">
        <f t="shared" si="0"/>
        <v>2215.7681615535048</v>
      </c>
      <c r="K47" s="6">
        <f t="shared" si="1"/>
        <v>0</v>
      </c>
      <c r="L47" s="6"/>
      <c r="M47" s="8">
        <f t="shared" si="2"/>
        <v>1100.4286095379925</v>
      </c>
      <c r="N47" s="6">
        <f t="shared" si="3"/>
        <v>0</v>
      </c>
    </row>
    <row r="48" spans="1:14">
      <c r="A48" s="45">
        <f t="shared" si="5"/>
        <v>45</v>
      </c>
      <c r="B48">
        <f t="shared" si="6"/>
        <v>2017</v>
      </c>
      <c r="C48">
        <f t="shared" si="7"/>
        <v>12</v>
      </c>
      <c r="D48" s="8">
        <f t="shared" si="8"/>
        <v>263097.56959805649</v>
      </c>
      <c r="E48" s="6">
        <f>IF(F48&gt;1,-PMT('Dash Board'!$C$11/12,'Dash Board'!$C$13,'Dash Board'!$C$19),0)</f>
        <v>3316.1967710914973</v>
      </c>
      <c r="F48" s="6">
        <f>D48*'Dash Board'!$C$11/12</f>
        <v>2302.1037339829941</v>
      </c>
      <c r="G48" s="6">
        <f>F48*'Dash Board'!$C$18/'Dash Board'!$C$11</f>
        <v>1096.2398733252353</v>
      </c>
      <c r="H48" s="8">
        <f t="shared" si="9"/>
        <v>1014.0930371085033</v>
      </c>
      <c r="I48" s="8">
        <f t="shared" si="4"/>
        <v>262083.47656094798</v>
      </c>
      <c r="J48" s="8">
        <f t="shared" si="0"/>
        <v>2219.956897766262</v>
      </c>
      <c r="K48" s="6">
        <f t="shared" si="1"/>
        <v>6647.340818184045</v>
      </c>
      <c r="L48" s="6"/>
      <c r="M48" s="8">
        <f t="shared" si="2"/>
        <v>1096.2398733252353</v>
      </c>
      <c r="N48" s="6">
        <f t="shared" si="3"/>
        <v>3301.249495090447</v>
      </c>
    </row>
    <row r="49" spans="1:14">
      <c r="A49" s="45">
        <f t="shared" si="5"/>
        <v>46</v>
      </c>
      <c r="B49">
        <f t="shared" si="6"/>
        <v>2018</v>
      </c>
      <c r="C49">
        <f t="shared" si="7"/>
        <v>1</v>
      </c>
      <c r="D49" s="8">
        <f t="shared" si="8"/>
        <v>262083.47656094798</v>
      </c>
      <c r="E49" s="6">
        <f>IF(F49&gt;1,-PMT('Dash Board'!$C$11/12,'Dash Board'!$C$13,'Dash Board'!$C$19),0)</f>
        <v>3316.1967710914973</v>
      </c>
      <c r="F49" s="6">
        <f>D49*'Dash Board'!$C$11/12</f>
        <v>2293.2304199082946</v>
      </c>
      <c r="G49" s="6">
        <f>F49*'Dash Board'!$C$18/'Dash Board'!$C$11</f>
        <v>1092.0144856706165</v>
      </c>
      <c r="H49" s="8">
        <f t="shared" si="9"/>
        <v>1022.9663511832027</v>
      </c>
      <c r="I49" s="8">
        <f t="shared" si="4"/>
        <v>261060.51020976479</v>
      </c>
      <c r="J49" s="8">
        <f t="shared" si="0"/>
        <v>2224.1822854208808</v>
      </c>
      <c r="K49" s="6">
        <f t="shared" si="1"/>
        <v>0</v>
      </c>
      <c r="L49" s="6"/>
      <c r="M49" s="8">
        <f t="shared" si="2"/>
        <v>1092.0144856706165</v>
      </c>
      <c r="N49" s="6">
        <f t="shared" si="3"/>
        <v>0</v>
      </c>
    </row>
    <row r="50" spans="1:14">
      <c r="A50" s="45">
        <f t="shared" si="5"/>
        <v>47</v>
      </c>
      <c r="B50">
        <f t="shared" si="6"/>
        <v>2018</v>
      </c>
      <c r="C50">
        <f t="shared" si="7"/>
        <v>2</v>
      </c>
      <c r="D50" s="8">
        <f t="shared" si="8"/>
        <v>261060.51020976479</v>
      </c>
      <c r="E50" s="6">
        <f>IF(F50&gt;1,-PMT('Dash Board'!$C$11/12,'Dash Board'!$C$13,'Dash Board'!$C$19),0)</f>
        <v>3316.1967710914973</v>
      </c>
      <c r="F50" s="6">
        <f>D50*'Dash Board'!$C$11/12</f>
        <v>2284.2794643354418</v>
      </c>
      <c r="G50" s="6">
        <f>F50*'Dash Board'!$C$18/'Dash Board'!$C$11</f>
        <v>1087.7521258740201</v>
      </c>
      <c r="H50" s="8">
        <f t="shared" si="9"/>
        <v>1031.9173067560555</v>
      </c>
      <c r="I50" s="8">
        <f t="shared" si="4"/>
        <v>260028.59290300874</v>
      </c>
      <c r="J50" s="8">
        <f t="shared" si="0"/>
        <v>2228.444645217477</v>
      </c>
      <c r="K50" s="6">
        <f t="shared" si="1"/>
        <v>0</v>
      </c>
      <c r="L50" s="6"/>
      <c r="M50" s="8">
        <f t="shared" si="2"/>
        <v>1087.7521258740201</v>
      </c>
      <c r="N50" s="6">
        <f t="shared" si="3"/>
        <v>0</v>
      </c>
    </row>
    <row r="51" spans="1:14">
      <c r="A51" s="45">
        <f t="shared" si="5"/>
        <v>48</v>
      </c>
      <c r="B51">
        <f t="shared" si="6"/>
        <v>2018</v>
      </c>
      <c r="C51">
        <f t="shared" si="7"/>
        <v>3</v>
      </c>
      <c r="D51" s="8">
        <f t="shared" si="8"/>
        <v>260028.59290300874</v>
      </c>
      <c r="E51" s="6">
        <f>IF(F51&gt;1,-PMT('Dash Board'!$C$11/12,'Dash Board'!$C$13,'Dash Board'!$C$19),0)</f>
        <v>3316.1967710914973</v>
      </c>
      <c r="F51" s="6">
        <f>D51*'Dash Board'!$C$11/12</f>
        <v>2275.2501879013266</v>
      </c>
      <c r="G51" s="6">
        <f>F51*'Dash Board'!$C$18/'Dash Board'!$C$11</f>
        <v>1083.4524704292032</v>
      </c>
      <c r="H51" s="8">
        <f t="shared" si="9"/>
        <v>1040.9465831901707</v>
      </c>
      <c r="I51" s="8">
        <f t="shared" si="4"/>
        <v>258987.64631981857</v>
      </c>
      <c r="J51" s="8">
        <f t="shared" si="0"/>
        <v>2232.7443006622943</v>
      </c>
      <c r="K51" s="6">
        <f t="shared" si="1"/>
        <v>6685.3712313006527</v>
      </c>
      <c r="L51" s="6"/>
      <c r="M51" s="8">
        <f t="shared" si="2"/>
        <v>1083.4524704292032</v>
      </c>
      <c r="N51" s="6">
        <f t="shared" si="3"/>
        <v>3263.2190819738398</v>
      </c>
    </row>
    <row r="52" spans="1:14">
      <c r="A52" s="45">
        <f t="shared" si="5"/>
        <v>49</v>
      </c>
      <c r="B52">
        <f t="shared" si="6"/>
        <v>2018</v>
      </c>
      <c r="C52">
        <f t="shared" si="7"/>
        <v>4</v>
      </c>
      <c r="D52" s="8">
        <f t="shared" si="8"/>
        <v>258987.64631981857</v>
      </c>
      <c r="E52" s="6">
        <f>IF(F52&gt;1,-PMT('Dash Board'!$C$11/12,'Dash Board'!$C$13,'Dash Board'!$C$19),0)</f>
        <v>3316.1967710914973</v>
      </c>
      <c r="F52" s="6">
        <f>D52*'Dash Board'!$C$11/12</f>
        <v>2266.1419052984124</v>
      </c>
      <c r="G52" s="6">
        <f>F52*'Dash Board'!$C$18/'Dash Board'!$C$11</f>
        <v>1079.1151929992441</v>
      </c>
      <c r="H52" s="8">
        <f t="shared" si="9"/>
        <v>1050.0548657930849</v>
      </c>
      <c r="I52" s="8">
        <f t="shared" si="4"/>
        <v>257937.59145402547</v>
      </c>
      <c r="J52" s="8">
        <f t="shared" si="0"/>
        <v>2237.081578092253</v>
      </c>
      <c r="K52" s="6">
        <f t="shared" si="1"/>
        <v>0</v>
      </c>
      <c r="L52" s="6"/>
      <c r="M52" s="8">
        <f t="shared" si="2"/>
        <v>1079.1151929992441</v>
      </c>
      <c r="N52" s="6">
        <f t="shared" si="3"/>
        <v>0</v>
      </c>
    </row>
    <row r="53" spans="1:14">
      <c r="A53" s="45">
        <f t="shared" si="5"/>
        <v>50</v>
      </c>
      <c r="B53">
        <f t="shared" si="6"/>
        <v>2018</v>
      </c>
      <c r="C53">
        <f t="shared" si="7"/>
        <v>5</v>
      </c>
      <c r="D53" s="8">
        <f t="shared" si="8"/>
        <v>257937.59145402547</v>
      </c>
      <c r="E53" s="6">
        <f>IF(F53&gt;1,-PMT('Dash Board'!$C$11/12,'Dash Board'!$C$13,'Dash Board'!$C$19),0)</f>
        <v>3316.1967710914973</v>
      </c>
      <c r="F53" s="6">
        <f>D53*'Dash Board'!$C$11/12</f>
        <v>2256.9539252227228</v>
      </c>
      <c r="G53" s="6">
        <f>F53*'Dash Board'!$C$18/'Dash Board'!$C$11</f>
        <v>1074.7399643917729</v>
      </c>
      <c r="H53" s="8">
        <f t="shared" si="9"/>
        <v>1059.2428458687746</v>
      </c>
      <c r="I53" s="8">
        <f t="shared" si="4"/>
        <v>256878.3486081567</v>
      </c>
      <c r="J53" s="8">
        <f t="shared" si="0"/>
        <v>2241.4568066997244</v>
      </c>
      <c r="K53" s="6">
        <f t="shared" si="1"/>
        <v>0</v>
      </c>
      <c r="L53" s="6"/>
      <c r="M53" s="8">
        <f t="shared" si="2"/>
        <v>1074.7399643917729</v>
      </c>
      <c r="N53" s="6">
        <f t="shared" si="3"/>
        <v>0</v>
      </c>
    </row>
    <row r="54" spans="1:14">
      <c r="A54" s="45">
        <f t="shared" si="5"/>
        <v>51</v>
      </c>
      <c r="B54">
        <f t="shared" si="6"/>
        <v>2018</v>
      </c>
      <c r="C54">
        <f t="shared" si="7"/>
        <v>6</v>
      </c>
      <c r="D54" s="8">
        <f t="shared" si="8"/>
        <v>256878.3486081567</v>
      </c>
      <c r="E54" s="6">
        <f>IF(F54&gt;1,-PMT('Dash Board'!$C$11/12,'Dash Board'!$C$13,'Dash Board'!$C$19),0)</f>
        <v>3316.1967710914973</v>
      </c>
      <c r="F54" s="6">
        <f>D54*'Dash Board'!$C$11/12</f>
        <v>2247.685550321371</v>
      </c>
      <c r="G54" s="6">
        <f>F54*'Dash Board'!$C$18/'Dash Board'!$C$11</f>
        <v>1070.3264525339862</v>
      </c>
      <c r="H54" s="8">
        <f t="shared" si="9"/>
        <v>1068.5112207701263</v>
      </c>
      <c r="I54" s="8">
        <f t="shared" si="4"/>
        <v>255809.83738738656</v>
      </c>
      <c r="J54" s="8">
        <f t="shared" si="0"/>
        <v>2245.8703185575114</v>
      </c>
      <c r="K54" s="6">
        <f t="shared" si="1"/>
        <v>6724.4087033494889</v>
      </c>
      <c r="L54" s="6"/>
      <c r="M54" s="8">
        <f t="shared" si="2"/>
        <v>1070.3264525339862</v>
      </c>
      <c r="N54" s="6">
        <f t="shared" si="3"/>
        <v>3224.1816099250036</v>
      </c>
    </row>
    <row r="55" spans="1:14">
      <c r="A55" s="45">
        <f t="shared" si="5"/>
        <v>52</v>
      </c>
      <c r="B55">
        <f t="shared" si="6"/>
        <v>2018</v>
      </c>
      <c r="C55">
        <f t="shared" si="7"/>
        <v>7</v>
      </c>
      <c r="D55" s="8">
        <f t="shared" si="8"/>
        <v>255809.83738738656</v>
      </c>
      <c r="E55" s="6">
        <f>IF(F55&gt;1,-PMT('Dash Board'!$C$11/12,'Dash Board'!$C$13,'Dash Board'!$C$19),0)</f>
        <v>3316.1967710914973</v>
      </c>
      <c r="F55" s="6">
        <f>D55*'Dash Board'!$C$11/12</f>
        <v>2238.3360771396324</v>
      </c>
      <c r="G55" s="6">
        <f>F55*'Dash Board'!$C$18/'Dash Board'!$C$11</f>
        <v>1065.8743224474442</v>
      </c>
      <c r="H55" s="8">
        <f t="shared" si="9"/>
        <v>1077.860693951865</v>
      </c>
      <c r="I55" s="8">
        <f t="shared" si="4"/>
        <v>254731.9766934347</v>
      </c>
      <c r="J55" s="8">
        <f t="shared" si="0"/>
        <v>2250.3224486440531</v>
      </c>
      <c r="K55" s="6">
        <f t="shared" si="1"/>
        <v>0</v>
      </c>
      <c r="L55" s="6"/>
      <c r="M55" s="8">
        <f t="shared" si="2"/>
        <v>1065.8743224474442</v>
      </c>
      <c r="N55" s="6">
        <f t="shared" si="3"/>
        <v>0</v>
      </c>
    </row>
    <row r="56" spans="1:14">
      <c r="A56" s="45">
        <f t="shared" si="5"/>
        <v>53</v>
      </c>
      <c r="B56">
        <f t="shared" si="6"/>
        <v>2018</v>
      </c>
      <c r="C56">
        <f t="shared" si="7"/>
        <v>8</v>
      </c>
      <c r="D56" s="8">
        <f t="shared" si="8"/>
        <v>254731.9766934347</v>
      </c>
      <c r="E56" s="6">
        <f>IF(F56&gt;1,-PMT('Dash Board'!$C$11/12,'Dash Board'!$C$13,'Dash Board'!$C$19),0)</f>
        <v>3316.1967710914973</v>
      </c>
      <c r="F56" s="6">
        <f>D56*'Dash Board'!$C$11/12</f>
        <v>2228.9047960675534</v>
      </c>
      <c r="G56" s="6">
        <f>F56*'Dash Board'!$C$18/'Dash Board'!$C$11</f>
        <v>1061.3832362226447</v>
      </c>
      <c r="H56" s="8">
        <f t="shared" si="9"/>
        <v>1087.2919750239439</v>
      </c>
      <c r="I56" s="8">
        <f t="shared" si="4"/>
        <v>253644.68471841075</v>
      </c>
      <c r="J56" s="8">
        <f t="shared" si="0"/>
        <v>2254.8135348688529</v>
      </c>
      <c r="K56" s="6">
        <f t="shared" si="1"/>
        <v>0</v>
      </c>
      <c r="L56" s="6"/>
      <c r="M56" s="8">
        <f t="shared" si="2"/>
        <v>1061.3832362226447</v>
      </c>
      <c r="N56" s="6">
        <f t="shared" si="3"/>
        <v>0</v>
      </c>
    </row>
    <row r="57" spans="1:14">
      <c r="A57" s="45">
        <f t="shared" si="5"/>
        <v>54</v>
      </c>
      <c r="B57">
        <f t="shared" si="6"/>
        <v>2018</v>
      </c>
      <c r="C57">
        <f t="shared" si="7"/>
        <v>9</v>
      </c>
      <c r="D57" s="8">
        <f t="shared" si="8"/>
        <v>253644.68471841075</v>
      </c>
      <c r="E57" s="6">
        <f>IF(F57&gt;1,-PMT('Dash Board'!$C$11/12,'Dash Board'!$C$13,'Dash Board'!$C$19),0)</f>
        <v>3316.1967710914973</v>
      </c>
      <c r="F57" s="6">
        <f>D57*'Dash Board'!$C$11/12</f>
        <v>2219.390991286094</v>
      </c>
      <c r="G57" s="6">
        <f>F57*'Dash Board'!$C$18/'Dash Board'!$C$11</f>
        <v>1056.8528529933783</v>
      </c>
      <c r="H57" s="8">
        <f t="shared" si="9"/>
        <v>1096.8057798054033</v>
      </c>
      <c r="I57" s="8">
        <f t="shared" si="4"/>
        <v>252547.87893860534</v>
      </c>
      <c r="J57" s="8">
        <f t="shared" si="0"/>
        <v>2259.343918098119</v>
      </c>
      <c r="K57" s="6">
        <f t="shared" si="1"/>
        <v>6764.4799016110246</v>
      </c>
      <c r="L57" s="6"/>
      <c r="M57" s="8">
        <f t="shared" si="2"/>
        <v>1056.8528529933783</v>
      </c>
      <c r="N57" s="6">
        <f t="shared" si="3"/>
        <v>3184.1104116634669</v>
      </c>
    </row>
    <row r="58" spans="1:14">
      <c r="A58" s="45">
        <f t="shared" si="5"/>
        <v>55</v>
      </c>
      <c r="B58">
        <f t="shared" si="6"/>
        <v>2018</v>
      </c>
      <c r="C58">
        <f t="shared" si="7"/>
        <v>10</v>
      </c>
      <c r="D58" s="8">
        <f t="shared" si="8"/>
        <v>252547.87893860534</v>
      </c>
      <c r="E58" s="6">
        <f>IF(F58&gt;1,-PMT('Dash Board'!$C$11/12,'Dash Board'!$C$13,'Dash Board'!$C$19),0)</f>
        <v>3316.1967710914973</v>
      </c>
      <c r="F58" s="6">
        <f>D58*'Dash Board'!$C$11/12</f>
        <v>2209.7939407127965</v>
      </c>
      <c r="G58" s="6">
        <f>F58*'Dash Board'!$C$18/'Dash Board'!$C$11</f>
        <v>1052.2828289108556</v>
      </c>
      <c r="H58" s="8">
        <f t="shared" si="9"/>
        <v>1106.4028303787009</v>
      </c>
      <c r="I58" s="8">
        <f t="shared" si="4"/>
        <v>251441.47610822663</v>
      </c>
      <c r="J58" s="8">
        <f t="shared" si="0"/>
        <v>2263.9139421806417</v>
      </c>
      <c r="K58" s="6">
        <f t="shared" si="1"/>
        <v>0</v>
      </c>
      <c r="L58" s="6"/>
      <c r="M58" s="8">
        <f t="shared" si="2"/>
        <v>1052.2828289108556</v>
      </c>
      <c r="N58" s="6">
        <f t="shared" si="3"/>
        <v>0</v>
      </c>
    </row>
    <row r="59" spans="1:14">
      <c r="A59" s="45">
        <f t="shared" si="5"/>
        <v>56</v>
      </c>
      <c r="B59">
        <f t="shared" si="6"/>
        <v>2018</v>
      </c>
      <c r="C59">
        <f t="shared" si="7"/>
        <v>11</v>
      </c>
      <c r="D59" s="8">
        <f t="shared" si="8"/>
        <v>251441.47610822663</v>
      </c>
      <c r="E59" s="6">
        <f>IF(F59&gt;1,-PMT('Dash Board'!$C$11/12,'Dash Board'!$C$13,'Dash Board'!$C$19),0)</f>
        <v>3316.1967710914973</v>
      </c>
      <c r="F59" s="6">
        <f>D59*'Dash Board'!$C$11/12</f>
        <v>2200.1129159469829</v>
      </c>
      <c r="G59" s="6">
        <f>F59*'Dash Board'!$C$18/'Dash Board'!$C$11</f>
        <v>1047.672817117611</v>
      </c>
      <c r="H59" s="8">
        <f t="shared" si="9"/>
        <v>1116.0838551445145</v>
      </c>
      <c r="I59" s="8">
        <f t="shared" si="4"/>
        <v>250325.39225308213</v>
      </c>
      <c r="J59" s="8">
        <f t="shared" si="0"/>
        <v>2268.5239539738864</v>
      </c>
      <c r="K59" s="6">
        <f t="shared" si="1"/>
        <v>0</v>
      </c>
      <c r="L59" s="6"/>
      <c r="M59" s="8">
        <f t="shared" si="2"/>
        <v>1047.672817117611</v>
      </c>
      <c r="N59" s="6">
        <f t="shared" si="3"/>
        <v>0</v>
      </c>
    </row>
    <row r="60" spans="1:14">
      <c r="A60" s="45">
        <f t="shared" si="5"/>
        <v>57</v>
      </c>
      <c r="B60">
        <f t="shared" si="6"/>
        <v>2018</v>
      </c>
      <c r="C60">
        <f t="shared" si="7"/>
        <v>12</v>
      </c>
      <c r="D60" s="8">
        <f t="shared" si="8"/>
        <v>250325.39225308213</v>
      </c>
      <c r="E60" s="6">
        <f>IF(F60&gt;1,-PMT('Dash Board'!$C$11/12,'Dash Board'!$C$13,'Dash Board'!$C$19),0)</f>
        <v>3316.1967710914973</v>
      </c>
      <c r="F60" s="6">
        <f>D60*'Dash Board'!$C$11/12</f>
        <v>2190.3471822144688</v>
      </c>
      <c r="G60" s="6">
        <f>F60*'Dash Board'!$C$18/'Dash Board'!$C$11</f>
        <v>1043.0224677211756</v>
      </c>
      <c r="H60" s="8">
        <f t="shared" si="9"/>
        <v>1125.8495888770285</v>
      </c>
      <c r="I60" s="8">
        <f t="shared" si="4"/>
        <v>249199.5426642051</v>
      </c>
      <c r="J60" s="8">
        <f t="shared" si="0"/>
        <v>2273.1743033703215</v>
      </c>
      <c r="K60" s="6">
        <f t="shared" si="1"/>
        <v>6805.6121995248495</v>
      </c>
      <c r="L60" s="6"/>
      <c r="M60" s="8">
        <f t="shared" si="2"/>
        <v>1043.0224677211756</v>
      </c>
      <c r="N60" s="6">
        <f t="shared" si="3"/>
        <v>3142.978113749642</v>
      </c>
    </row>
    <row r="61" spans="1:14">
      <c r="A61" s="45">
        <f t="shared" si="5"/>
        <v>58</v>
      </c>
      <c r="B61">
        <f t="shared" si="6"/>
        <v>2019</v>
      </c>
      <c r="C61">
        <f t="shared" si="7"/>
        <v>1</v>
      </c>
      <c r="D61" s="8">
        <f t="shared" si="8"/>
        <v>249199.5426642051</v>
      </c>
      <c r="E61" s="6">
        <f>IF(F61&gt;1,-PMT('Dash Board'!$C$11/12,'Dash Board'!$C$13,'Dash Board'!$C$19),0)</f>
        <v>3316.1967710914973</v>
      </c>
      <c r="F61" s="6">
        <f>D61*'Dash Board'!$C$11/12</f>
        <v>2180.4959983117947</v>
      </c>
      <c r="G61" s="6">
        <f>F61*'Dash Board'!$C$18/'Dash Board'!$C$11</f>
        <v>1038.3314277675213</v>
      </c>
      <c r="H61" s="8">
        <f t="shared" si="9"/>
        <v>1135.7007727797027</v>
      </c>
      <c r="I61" s="8">
        <f t="shared" si="4"/>
        <v>248063.8418914254</v>
      </c>
      <c r="J61" s="8">
        <f t="shared" si="0"/>
        <v>2277.865343323976</v>
      </c>
      <c r="K61" s="6">
        <f t="shared" si="1"/>
        <v>0</v>
      </c>
      <c r="L61" s="6"/>
      <c r="M61" s="8">
        <f t="shared" si="2"/>
        <v>1038.3314277675213</v>
      </c>
      <c r="N61" s="6">
        <f t="shared" si="3"/>
        <v>0</v>
      </c>
    </row>
    <row r="62" spans="1:14">
      <c r="A62" s="45">
        <f t="shared" si="5"/>
        <v>59</v>
      </c>
      <c r="B62">
        <f t="shared" si="6"/>
        <v>2019</v>
      </c>
      <c r="C62">
        <f t="shared" si="7"/>
        <v>2</v>
      </c>
      <c r="D62" s="8">
        <f t="shared" si="8"/>
        <v>248063.8418914254</v>
      </c>
      <c r="E62" s="6">
        <f>IF(F62&gt;1,-PMT('Dash Board'!$C$11/12,'Dash Board'!$C$13,'Dash Board'!$C$19),0)</f>
        <v>3316.1967710914973</v>
      </c>
      <c r="F62" s="6">
        <f>D62*'Dash Board'!$C$11/12</f>
        <v>2170.5586165499722</v>
      </c>
      <c r="G62" s="6">
        <f>F62*'Dash Board'!$C$18/'Dash Board'!$C$11</f>
        <v>1033.5993412142725</v>
      </c>
      <c r="H62" s="8">
        <f t="shared" si="9"/>
        <v>1145.6381545415252</v>
      </c>
      <c r="I62" s="8">
        <f t="shared" si="4"/>
        <v>246918.20373688388</v>
      </c>
      <c r="J62" s="8">
        <f t="shared" si="0"/>
        <v>2282.5974298772248</v>
      </c>
      <c r="K62" s="6">
        <f t="shared" si="1"/>
        <v>0</v>
      </c>
      <c r="L62" s="6"/>
      <c r="M62" s="8">
        <f t="shared" si="2"/>
        <v>1033.5993412142725</v>
      </c>
      <c r="N62" s="6">
        <f t="shared" si="3"/>
        <v>0</v>
      </c>
    </row>
    <row r="63" spans="1:14">
      <c r="A63" s="45">
        <f t="shared" si="5"/>
        <v>60</v>
      </c>
      <c r="B63">
        <f t="shared" si="6"/>
        <v>2019</v>
      </c>
      <c r="C63">
        <f t="shared" si="7"/>
        <v>3</v>
      </c>
      <c r="D63" s="8">
        <f t="shared" si="8"/>
        <v>246918.20373688388</v>
      </c>
      <c r="E63" s="6">
        <f>IF(F63&gt;1,-PMT('Dash Board'!$C$11/12,'Dash Board'!$C$13,'Dash Board'!$C$19),0)</f>
        <v>3316.1967710914973</v>
      </c>
      <c r="F63" s="6">
        <f>D63*'Dash Board'!$C$11/12</f>
        <v>2160.5342826977339</v>
      </c>
      <c r="G63" s="6">
        <f>F63*'Dash Board'!$C$18/'Dash Board'!$C$11</f>
        <v>1028.825848903683</v>
      </c>
      <c r="H63" s="8">
        <f t="shared" si="9"/>
        <v>1155.6624883937634</v>
      </c>
      <c r="I63" s="8">
        <f t="shared" si="4"/>
        <v>245762.5412484901</v>
      </c>
      <c r="J63" s="8">
        <f t="shared" si="0"/>
        <v>2287.3709221878144</v>
      </c>
      <c r="K63" s="6">
        <f t="shared" si="1"/>
        <v>6847.8336953890157</v>
      </c>
      <c r="L63" s="6"/>
      <c r="M63" s="8">
        <f t="shared" si="2"/>
        <v>1028.825848903683</v>
      </c>
      <c r="N63" s="6">
        <f t="shared" si="3"/>
        <v>3100.7566178854768</v>
      </c>
    </row>
    <row r="64" spans="1:14">
      <c r="A64" s="45">
        <f t="shared" si="5"/>
        <v>61</v>
      </c>
      <c r="B64">
        <f t="shared" si="6"/>
        <v>2019</v>
      </c>
      <c r="C64">
        <f t="shared" si="7"/>
        <v>4</v>
      </c>
      <c r="D64" s="8">
        <f t="shared" si="8"/>
        <v>245762.5412484901</v>
      </c>
      <c r="E64" s="6">
        <f>IF(F64&gt;1,-PMT('Dash Board'!$C$11/12,'Dash Board'!$C$13,'Dash Board'!$C$19),0)</f>
        <v>3316.1967710914973</v>
      </c>
      <c r="F64" s="6">
        <f>D64*'Dash Board'!$C$11/12</f>
        <v>2150.4222359242881</v>
      </c>
      <c r="G64" s="6">
        <f>F64*'Dash Board'!$C$18/'Dash Board'!$C$11</f>
        <v>1024.0105885353753</v>
      </c>
      <c r="H64" s="8">
        <f t="shared" si="9"/>
        <v>1165.7745351672093</v>
      </c>
      <c r="I64" s="8">
        <f t="shared" si="4"/>
        <v>244596.7667133229</v>
      </c>
      <c r="J64" s="8">
        <f t="shared" si="0"/>
        <v>2292.1861825561218</v>
      </c>
      <c r="K64" s="6">
        <f t="shared" si="1"/>
        <v>0</v>
      </c>
      <c r="L64" s="6"/>
      <c r="M64" s="8">
        <f t="shared" si="2"/>
        <v>1024.0105885353753</v>
      </c>
      <c r="N64" s="6">
        <f t="shared" si="3"/>
        <v>0</v>
      </c>
    </row>
    <row r="65" spans="1:14">
      <c r="A65" s="45">
        <f t="shared" si="5"/>
        <v>62</v>
      </c>
      <c r="B65">
        <f t="shared" si="6"/>
        <v>2019</v>
      </c>
      <c r="C65">
        <f t="shared" si="7"/>
        <v>5</v>
      </c>
      <c r="D65" s="8">
        <f t="shared" si="8"/>
        <v>244596.7667133229</v>
      </c>
      <c r="E65" s="6">
        <f>IF(F65&gt;1,-PMT('Dash Board'!$C$11/12,'Dash Board'!$C$13,'Dash Board'!$C$19),0)</f>
        <v>3316.1967710914973</v>
      </c>
      <c r="F65" s="6">
        <f>D65*'Dash Board'!$C$11/12</f>
        <v>2140.2217087415752</v>
      </c>
      <c r="G65" s="6">
        <f>F65*'Dash Board'!$C$18/'Dash Board'!$C$11</f>
        <v>1019.1531946388454</v>
      </c>
      <c r="H65" s="8">
        <f t="shared" si="9"/>
        <v>1175.9750623499222</v>
      </c>
      <c r="I65" s="8">
        <f t="shared" si="4"/>
        <v>243420.79165097297</v>
      </c>
      <c r="J65" s="8">
        <f t="shared" si="0"/>
        <v>2297.0435764526519</v>
      </c>
      <c r="K65" s="6">
        <f t="shared" si="1"/>
        <v>0</v>
      </c>
      <c r="L65" s="6"/>
      <c r="M65" s="8">
        <f t="shared" si="2"/>
        <v>1019.1531946388454</v>
      </c>
      <c r="N65" s="6">
        <f t="shared" si="3"/>
        <v>0</v>
      </c>
    </row>
    <row r="66" spans="1:14">
      <c r="A66" s="45">
        <f t="shared" si="5"/>
        <v>63</v>
      </c>
      <c r="B66">
        <f t="shared" si="6"/>
        <v>2019</v>
      </c>
      <c r="C66">
        <f t="shared" si="7"/>
        <v>6</v>
      </c>
      <c r="D66" s="8">
        <f t="shared" si="8"/>
        <v>243420.79165097297</v>
      </c>
      <c r="E66" s="6">
        <f>IF(F66&gt;1,-PMT('Dash Board'!$C$11/12,'Dash Board'!$C$13,'Dash Board'!$C$19),0)</f>
        <v>3316.1967710914973</v>
      </c>
      <c r="F66" s="6">
        <f>D66*'Dash Board'!$C$11/12</f>
        <v>2129.9319269460134</v>
      </c>
      <c r="G66" s="6">
        <f>F66*'Dash Board'!$C$18/'Dash Board'!$C$11</f>
        <v>1014.2532985457208</v>
      </c>
      <c r="H66" s="8">
        <f t="shared" si="9"/>
        <v>1186.2648441454839</v>
      </c>
      <c r="I66" s="8">
        <f t="shared" si="4"/>
        <v>242234.52680682749</v>
      </c>
      <c r="J66" s="8">
        <f t="shared" si="0"/>
        <v>2301.9434725457768</v>
      </c>
      <c r="K66" s="6">
        <f t="shared" si="1"/>
        <v>6891.1732315545505</v>
      </c>
      <c r="L66" s="6"/>
      <c r="M66" s="8">
        <f t="shared" si="2"/>
        <v>1014.2532985457208</v>
      </c>
      <c r="N66" s="6">
        <f t="shared" si="3"/>
        <v>3057.4170817199415</v>
      </c>
    </row>
    <row r="67" spans="1:14">
      <c r="A67" s="45">
        <f t="shared" si="5"/>
        <v>64</v>
      </c>
      <c r="B67">
        <f t="shared" si="6"/>
        <v>2019</v>
      </c>
      <c r="C67">
        <f t="shared" si="7"/>
        <v>7</v>
      </c>
      <c r="D67" s="8">
        <f t="shared" si="8"/>
        <v>242234.52680682749</v>
      </c>
      <c r="E67" s="6">
        <f>IF(F67&gt;1,-PMT('Dash Board'!$C$11/12,'Dash Board'!$C$13,'Dash Board'!$C$19),0)</f>
        <v>3316.1967710914973</v>
      </c>
      <c r="F67" s="6">
        <f>D67*'Dash Board'!$C$11/12</f>
        <v>2119.5521095597405</v>
      </c>
      <c r="G67" s="6">
        <f>F67*'Dash Board'!$C$18/'Dash Board'!$C$11</f>
        <v>1009.3105283617813</v>
      </c>
      <c r="H67" s="8">
        <f t="shared" si="9"/>
        <v>1196.6446615317568</v>
      </c>
      <c r="I67" s="8">
        <f t="shared" si="4"/>
        <v>241037.88214529573</v>
      </c>
      <c r="J67" s="8">
        <f t="shared" si="0"/>
        <v>2306.8862427297163</v>
      </c>
      <c r="K67" s="6">
        <f t="shared" si="1"/>
        <v>0</v>
      </c>
      <c r="L67" s="6"/>
      <c r="M67" s="8">
        <f t="shared" si="2"/>
        <v>1009.3105283617813</v>
      </c>
      <c r="N67" s="6">
        <f t="shared" si="3"/>
        <v>0</v>
      </c>
    </row>
    <row r="68" spans="1:14">
      <c r="A68" s="45">
        <f t="shared" si="5"/>
        <v>65</v>
      </c>
      <c r="B68">
        <f t="shared" si="6"/>
        <v>2019</v>
      </c>
      <c r="C68">
        <f t="shared" si="7"/>
        <v>8</v>
      </c>
      <c r="D68" s="8">
        <f t="shared" si="8"/>
        <v>241037.88214529573</v>
      </c>
      <c r="E68" s="6">
        <f>IF(F68&gt;1,-PMT('Dash Board'!$C$11/12,'Dash Board'!$C$13,'Dash Board'!$C$19),0)</f>
        <v>3316.1967710914973</v>
      </c>
      <c r="F68" s="6">
        <f>D68*'Dash Board'!$C$11/12</f>
        <v>2109.0814687713378</v>
      </c>
      <c r="G68" s="6">
        <f>F68*'Dash Board'!$C$18/'Dash Board'!$C$11</f>
        <v>1004.3245089387324</v>
      </c>
      <c r="H68" s="8">
        <f t="shared" si="9"/>
        <v>1207.1153023201596</v>
      </c>
      <c r="I68" s="8">
        <f t="shared" si="4"/>
        <v>239830.76684297557</v>
      </c>
      <c r="J68" s="8">
        <f t="shared" ref="J68:J131" si="10">E68-G68</f>
        <v>2311.872262152765</v>
      </c>
      <c r="K68" s="6">
        <f t="shared" ref="K68:K131" si="11">IF(MOD(A68,3)=0,SUM(J66:J68),0)</f>
        <v>0</v>
      </c>
      <c r="L68" s="6"/>
      <c r="M68" s="8">
        <f t="shared" ref="M68:M131" si="12">G68</f>
        <v>1004.3245089387324</v>
      </c>
      <c r="N68" s="6">
        <f t="shared" ref="N68:N131" si="13">IF(MOD(A68,3)=0,SUM(M66:M68),0)</f>
        <v>0</v>
      </c>
    </row>
    <row r="69" spans="1:14">
      <c r="A69" s="45">
        <f t="shared" si="5"/>
        <v>66</v>
      </c>
      <c r="B69">
        <f t="shared" si="6"/>
        <v>2019</v>
      </c>
      <c r="C69">
        <f t="shared" si="7"/>
        <v>9</v>
      </c>
      <c r="D69" s="8">
        <f t="shared" si="8"/>
        <v>239830.76684297557</v>
      </c>
      <c r="E69" s="6">
        <f>IF(F69&gt;1,-PMT('Dash Board'!$C$11/12,'Dash Board'!$C$13,'Dash Board'!$C$19),0)</f>
        <v>3316.1967710914973</v>
      </c>
      <c r="F69" s="6">
        <f>D69*'Dash Board'!$C$11/12</f>
        <v>2098.5192098760363</v>
      </c>
      <c r="G69" s="6">
        <f>F69*'Dash Board'!$C$18/'Dash Board'!$C$11</f>
        <v>999.2948618457317</v>
      </c>
      <c r="H69" s="8">
        <f t="shared" si="9"/>
        <v>1217.6775612154611</v>
      </c>
      <c r="I69" s="8">
        <f t="shared" ref="I69:I132" si="14">IF(D69-H69&lt;0,0,D69-H69)</f>
        <v>238613.0892817601</v>
      </c>
      <c r="J69" s="8">
        <f t="shared" si="10"/>
        <v>2316.9019092457656</v>
      </c>
      <c r="K69" s="6">
        <f t="shared" si="11"/>
        <v>6935.6604141282469</v>
      </c>
      <c r="L69" s="6"/>
      <c r="M69" s="8">
        <f t="shared" si="12"/>
        <v>999.2948618457317</v>
      </c>
      <c r="N69" s="6">
        <f t="shared" si="13"/>
        <v>3012.9298991462456</v>
      </c>
    </row>
    <row r="70" spans="1:14">
      <c r="A70" s="45">
        <f t="shared" ref="A70:A133" si="15">A69+1</f>
        <v>67</v>
      </c>
      <c r="B70">
        <f t="shared" ref="B70:B133" si="16">IF(C70=1,B69+1,B69)</f>
        <v>2019</v>
      </c>
      <c r="C70">
        <f t="shared" ref="C70:C133" si="17">IF(C69+1&lt;=12,C69+1,1)</f>
        <v>10</v>
      </c>
      <c r="D70" s="8">
        <f t="shared" ref="D70:D133" si="18">I69</f>
        <v>238613.0892817601</v>
      </c>
      <c r="E70" s="6">
        <f>IF(F70&gt;1,-PMT('Dash Board'!$C$11/12,'Dash Board'!$C$13,'Dash Board'!$C$19),0)</f>
        <v>3316.1967710914973</v>
      </c>
      <c r="F70" s="6">
        <f>D70*'Dash Board'!$C$11/12</f>
        <v>2087.8645312154008</v>
      </c>
      <c r="G70" s="6">
        <f>F70*'Dash Board'!$C$18/'Dash Board'!$C$11</f>
        <v>994.2212053406671</v>
      </c>
      <c r="H70" s="8">
        <f t="shared" ref="H70:H133" si="19">E70-F70</f>
        <v>1228.3322398760965</v>
      </c>
      <c r="I70" s="8">
        <f t="shared" si="14"/>
        <v>237384.757041884</v>
      </c>
      <c r="J70" s="8">
        <f t="shared" si="10"/>
        <v>2321.9755657508304</v>
      </c>
      <c r="K70" s="6">
        <f t="shared" si="11"/>
        <v>0</v>
      </c>
      <c r="L70" s="6"/>
      <c r="M70" s="8">
        <f t="shared" si="12"/>
        <v>994.2212053406671</v>
      </c>
      <c r="N70" s="6">
        <f t="shared" si="13"/>
        <v>0</v>
      </c>
    </row>
    <row r="71" spans="1:14">
      <c r="A71" s="45">
        <f t="shared" si="15"/>
        <v>68</v>
      </c>
      <c r="B71">
        <f t="shared" si="16"/>
        <v>2019</v>
      </c>
      <c r="C71">
        <f t="shared" si="17"/>
        <v>11</v>
      </c>
      <c r="D71" s="8">
        <f t="shared" si="18"/>
        <v>237384.757041884</v>
      </c>
      <c r="E71" s="6">
        <f>IF(F71&gt;1,-PMT('Dash Board'!$C$11/12,'Dash Board'!$C$13,'Dash Board'!$C$19),0)</f>
        <v>3316.1967710914973</v>
      </c>
      <c r="F71" s="6">
        <f>D71*'Dash Board'!$C$11/12</f>
        <v>2077.1166241164851</v>
      </c>
      <c r="G71" s="6">
        <f>F71*'Dash Board'!$C$18/'Dash Board'!$C$11</f>
        <v>989.10315434118343</v>
      </c>
      <c r="H71" s="8">
        <f t="shared" si="19"/>
        <v>1239.0801469750122</v>
      </c>
      <c r="I71" s="8">
        <f t="shared" si="14"/>
        <v>236145.676894909</v>
      </c>
      <c r="J71" s="8">
        <f t="shared" si="10"/>
        <v>2327.0936167503141</v>
      </c>
      <c r="K71" s="6">
        <f t="shared" si="11"/>
        <v>0</v>
      </c>
      <c r="L71" s="6"/>
      <c r="M71" s="8">
        <f t="shared" si="12"/>
        <v>989.10315434118343</v>
      </c>
      <c r="N71" s="6">
        <f t="shared" si="13"/>
        <v>0</v>
      </c>
    </row>
    <row r="72" spans="1:14">
      <c r="A72" s="45">
        <f t="shared" si="15"/>
        <v>69</v>
      </c>
      <c r="B72">
        <f t="shared" si="16"/>
        <v>2019</v>
      </c>
      <c r="C72">
        <f t="shared" si="17"/>
        <v>12</v>
      </c>
      <c r="D72" s="8">
        <f t="shared" si="18"/>
        <v>236145.676894909</v>
      </c>
      <c r="E72" s="6">
        <f>IF(F72&gt;1,-PMT('Dash Board'!$C$11/12,'Dash Board'!$C$13,'Dash Board'!$C$19),0)</f>
        <v>3316.1967710914973</v>
      </c>
      <c r="F72" s="6">
        <f>D72*'Dash Board'!$C$11/12</f>
        <v>2066.2746728304537</v>
      </c>
      <c r="G72" s="6">
        <f>F72*'Dash Board'!$C$18/'Dash Board'!$C$11</f>
        <v>983.94032039545425</v>
      </c>
      <c r="H72" s="8">
        <f t="shared" si="19"/>
        <v>1249.9220982610436</v>
      </c>
      <c r="I72" s="8">
        <f t="shared" si="14"/>
        <v>234895.75479664796</v>
      </c>
      <c r="J72" s="8">
        <f t="shared" si="10"/>
        <v>2332.256450696043</v>
      </c>
      <c r="K72" s="6">
        <f t="shared" si="11"/>
        <v>6981.3256331971879</v>
      </c>
      <c r="L72" s="6"/>
      <c r="M72" s="8">
        <f t="shared" si="12"/>
        <v>983.94032039545425</v>
      </c>
      <c r="N72" s="6">
        <f t="shared" si="13"/>
        <v>2967.264680077305</v>
      </c>
    </row>
    <row r="73" spans="1:14">
      <c r="A73" s="45">
        <f t="shared" si="15"/>
        <v>70</v>
      </c>
      <c r="B73">
        <f t="shared" si="16"/>
        <v>2020</v>
      </c>
      <c r="C73">
        <f t="shared" si="17"/>
        <v>1</v>
      </c>
      <c r="D73" s="8">
        <f t="shared" si="18"/>
        <v>234895.75479664796</v>
      </c>
      <c r="E73" s="6">
        <f>IF(F73&gt;1,-PMT('Dash Board'!$C$11/12,'Dash Board'!$C$13,'Dash Board'!$C$19),0)</f>
        <v>3316.1967710914973</v>
      </c>
      <c r="F73" s="6">
        <f>D73*'Dash Board'!$C$11/12</f>
        <v>2055.3378544706698</v>
      </c>
      <c r="G73" s="6">
        <f>F73*'Dash Board'!$C$18/'Dash Board'!$C$11</f>
        <v>978.73231165269988</v>
      </c>
      <c r="H73" s="8">
        <f t="shared" si="19"/>
        <v>1260.8589166208276</v>
      </c>
      <c r="I73" s="8">
        <f t="shared" si="14"/>
        <v>233634.89588002712</v>
      </c>
      <c r="J73" s="8">
        <f t="shared" si="10"/>
        <v>2337.4644594387973</v>
      </c>
      <c r="K73" s="6">
        <f t="shared" si="11"/>
        <v>0</v>
      </c>
      <c r="L73" s="6"/>
      <c r="M73" s="8">
        <f t="shared" si="12"/>
        <v>978.73231165269988</v>
      </c>
      <c r="N73" s="6">
        <f t="shared" si="13"/>
        <v>0</v>
      </c>
    </row>
    <row r="74" spans="1:14">
      <c r="A74" s="45">
        <f t="shared" si="15"/>
        <v>71</v>
      </c>
      <c r="B74">
        <f t="shared" si="16"/>
        <v>2020</v>
      </c>
      <c r="C74">
        <f t="shared" si="17"/>
        <v>2</v>
      </c>
      <c r="D74" s="8">
        <f t="shared" si="18"/>
        <v>233634.89588002712</v>
      </c>
      <c r="E74" s="6">
        <f>IF(F74&gt;1,-PMT('Dash Board'!$C$11/12,'Dash Board'!$C$13,'Dash Board'!$C$19),0)</f>
        <v>3316.1967710914973</v>
      </c>
      <c r="F74" s="6">
        <f>D74*'Dash Board'!$C$11/12</f>
        <v>2044.3053389502372</v>
      </c>
      <c r="G74" s="6">
        <f>F74*'Dash Board'!$C$18/'Dash Board'!$C$11</f>
        <v>973.47873283344632</v>
      </c>
      <c r="H74" s="8">
        <f t="shared" si="19"/>
        <v>1271.8914321412601</v>
      </c>
      <c r="I74" s="8">
        <f t="shared" si="14"/>
        <v>232363.00444788585</v>
      </c>
      <c r="J74" s="8">
        <f t="shared" si="10"/>
        <v>2342.7180382580509</v>
      </c>
      <c r="K74" s="6">
        <f t="shared" si="11"/>
        <v>0</v>
      </c>
      <c r="L74" s="6"/>
      <c r="M74" s="8">
        <f t="shared" si="12"/>
        <v>973.47873283344632</v>
      </c>
      <c r="N74" s="6">
        <f t="shared" si="13"/>
        <v>0</v>
      </c>
    </row>
    <row r="75" spans="1:14">
      <c r="A75" s="45">
        <f t="shared" si="15"/>
        <v>72</v>
      </c>
      <c r="B75">
        <f t="shared" si="16"/>
        <v>2020</v>
      </c>
      <c r="C75">
        <f t="shared" si="17"/>
        <v>3</v>
      </c>
      <c r="D75" s="8">
        <f t="shared" si="18"/>
        <v>232363.00444788585</v>
      </c>
      <c r="E75" s="6">
        <f>IF(F75&gt;1,-PMT('Dash Board'!$C$11/12,'Dash Board'!$C$13,'Dash Board'!$C$19),0)</f>
        <v>3316.1967710914973</v>
      </c>
      <c r="F75" s="6">
        <f>D75*'Dash Board'!$C$11/12</f>
        <v>2033.1762889190011</v>
      </c>
      <c r="G75" s="6">
        <f>F75*'Dash Board'!$C$18/'Dash Board'!$C$11</f>
        <v>968.17918519952434</v>
      </c>
      <c r="H75" s="8">
        <f t="shared" si="19"/>
        <v>1283.0204821724963</v>
      </c>
      <c r="I75" s="8">
        <f t="shared" si="14"/>
        <v>231079.98396571336</v>
      </c>
      <c r="J75" s="8">
        <f t="shared" si="10"/>
        <v>2348.0175858919729</v>
      </c>
      <c r="K75" s="6">
        <f t="shared" si="11"/>
        <v>7028.2000835888211</v>
      </c>
      <c r="L75" s="6"/>
      <c r="M75" s="8">
        <f t="shared" si="12"/>
        <v>968.17918519952434</v>
      </c>
      <c r="N75" s="6">
        <f t="shared" si="13"/>
        <v>2920.3902296856704</v>
      </c>
    </row>
    <row r="76" spans="1:14">
      <c r="A76" s="45">
        <f t="shared" si="15"/>
        <v>73</v>
      </c>
      <c r="B76">
        <f t="shared" si="16"/>
        <v>2020</v>
      </c>
      <c r="C76">
        <f t="shared" si="17"/>
        <v>4</v>
      </c>
      <c r="D76" s="8">
        <f t="shared" si="18"/>
        <v>231079.98396571336</v>
      </c>
      <c r="E76" s="6">
        <f>IF(F76&gt;1,-PMT('Dash Board'!$C$11/12,'Dash Board'!$C$13,'Dash Board'!$C$19),0)</f>
        <v>3316.1967710914973</v>
      </c>
      <c r="F76" s="6">
        <f>D76*'Dash Board'!$C$11/12</f>
        <v>2021.9498596999917</v>
      </c>
      <c r="G76" s="6">
        <f>F76*'Dash Board'!$C$18/'Dash Board'!$C$11</f>
        <v>962.83326652380561</v>
      </c>
      <c r="H76" s="8">
        <f t="shared" si="19"/>
        <v>1294.2469113915056</v>
      </c>
      <c r="I76" s="8">
        <f t="shared" si="14"/>
        <v>229785.73705432186</v>
      </c>
      <c r="J76" s="8">
        <f t="shared" si="10"/>
        <v>2353.363504567692</v>
      </c>
      <c r="K76" s="6">
        <f t="shared" si="11"/>
        <v>0</v>
      </c>
      <c r="L76" s="6"/>
      <c r="M76" s="8">
        <f t="shared" si="12"/>
        <v>962.83326652380561</v>
      </c>
      <c r="N76" s="6">
        <f t="shared" si="13"/>
        <v>0</v>
      </c>
    </row>
    <row r="77" spans="1:14">
      <c r="A77" s="45">
        <f t="shared" si="15"/>
        <v>74</v>
      </c>
      <c r="B77">
        <f t="shared" si="16"/>
        <v>2020</v>
      </c>
      <c r="C77">
        <f t="shared" si="17"/>
        <v>5</v>
      </c>
      <c r="D77" s="8">
        <f t="shared" si="18"/>
        <v>229785.73705432186</v>
      </c>
      <c r="E77" s="6">
        <f>IF(F77&gt;1,-PMT('Dash Board'!$C$11/12,'Dash Board'!$C$13,'Dash Board'!$C$19),0)</f>
        <v>3316.1967710914973</v>
      </c>
      <c r="F77" s="6">
        <f>D77*'Dash Board'!$C$11/12</f>
        <v>2010.6251992253162</v>
      </c>
      <c r="G77" s="6">
        <f>F77*'Dash Board'!$C$18/'Dash Board'!$C$11</f>
        <v>957.44057105967454</v>
      </c>
      <c r="H77" s="8">
        <f t="shared" si="19"/>
        <v>1305.5715718661811</v>
      </c>
      <c r="I77" s="8">
        <f t="shared" si="14"/>
        <v>228480.16548245569</v>
      </c>
      <c r="J77" s="8">
        <f t="shared" si="10"/>
        <v>2358.756200031823</v>
      </c>
      <c r="K77" s="6">
        <f t="shared" si="11"/>
        <v>0</v>
      </c>
      <c r="L77" s="6"/>
      <c r="M77" s="8">
        <f t="shared" si="12"/>
        <v>957.44057105967454</v>
      </c>
      <c r="N77" s="6">
        <f t="shared" si="13"/>
        <v>0</v>
      </c>
    </row>
    <row r="78" spans="1:14">
      <c r="A78" s="45">
        <f t="shared" si="15"/>
        <v>75</v>
      </c>
      <c r="B78">
        <f t="shared" si="16"/>
        <v>2020</v>
      </c>
      <c r="C78">
        <f t="shared" si="17"/>
        <v>6</v>
      </c>
      <c r="D78" s="8">
        <f t="shared" si="18"/>
        <v>228480.16548245569</v>
      </c>
      <c r="E78" s="6">
        <f>IF(F78&gt;1,-PMT('Dash Board'!$C$11/12,'Dash Board'!$C$13,'Dash Board'!$C$19),0)</f>
        <v>3316.1967710914973</v>
      </c>
      <c r="F78" s="6">
        <f>D78*'Dash Board'!$C$11/12</f>
        <v>1999.2014479714871</v>
      </c>
      <c r="G78" s="6">
        <f>F78*'Dash Board'!$C$18/'Dash Board'!$C$11</f>
        <v>952.00068951023206</v>
      </c>
      <c r="H78" s="8">
        <f t="shared" si="19"/>
        <v>1316.9953231200102</v>
      </c>
      <c r="I78" s="8">
        <f t="shared" si="14"/>
        <v>227163.17015933568</v>
      </c>
      <c r="J78" s="8">
        <f t="shared" si="10"/>
        <v>2364.1960815812654</v>
      </c>
      <c r="K78" s="6">
        <f t="shared" si="11"/>
        <v>7076.3157861807804</v>
      </c>
      <c r="L78" s="6"/>
      <c r="M78" s="8">
        <f t="shared" si="12"/>
        <v>952.00068951023206</v>
      </c>
      <c r="N78" s="6">
        <f t="shared" si="13"/>
        <v>2872.2745270937121</v>
      </c>
    </row>
    <row r="79" spans="1:14">
      <c r="A79" s="45">
        <f t="shared" si="15"/>
        <v>76</v>
      </c>
      <c r="B79">
        <f t="shared" si="16"/>
        <v>2020</v>
      </c>
      <c r="C79">
        <f t="shared" si="17"/>
        <v>7</v>
      </c>
      <c r="D79" s="8">
        <f t="shared" si="18"/>
        <v>227163.17015933568</v>
      </c>
      <c r="E79" s="6">
        <f>IF(F79&gt;1,-PMT('Dash Board'!$C$11/12,'Dash Board'!$C$13,'Dash Board'!$C$19),0)</f>
        <v>3316.1967710914973</v>
      </c>
      <c r="F79" s="6">
        <f>D79*'Dash Board'!$C$11/12</f>
        <v>1987.6777388941873</v>
      </c>
      <c r="G79" s="6">
        <f>F79*'Dash Board'!$C$18/'Dash Board'!$C$11</f>
        <v>946.51320899723214</v>
      </c>
      <c r="H79" s="8">
        <f t="shared" si="19"/>
        <v>1328.51903219731</v>
      </c>
      <c r="I79" s="8">
        <f t="shared" si="14"/>
        <v>225834.65112713838</v>
      </c>
      <c r="J79" s="8">
        <f t="shared" si="10"/>
        <v>2369.6835620942652</v>
      </c>
      <c r="K79" s="6">
        <f t="shared" si="11"/>
        <v>0</v>
      </c>
      <c r="L79" s="6"/>
      <c r="M79" s="8">
        <f t="shared" si="12"/>
        <v>946.51320899723214</v>
      </c>
      <c r="N79" s="6">
        <f t="shared" si="13"/>
        <v>0</v>
      </c>
    </row>
    <row r="80" spans="1:14">
      <c r="A80" s="45">
        <f t="shared" si="15"/>
        <v>77</v>
      </c>
      <c r="B80">
        <f t="shared" si="16"/>
        <v>2020</v>
      </c>
      <c r="C80">
        <f t="shared" si="17"/>
        <v>8</v>
      </c>
      <c r="D80" s="8">
        <f t="shared" si="18"/>
        <v>225834.65112713838</v>
      </c>
      <c r="E80" s="6">
        <f>IF(F80&gt;1,-PMT('Dash Board'!$C$11/12,'Dash Board'!$C$13,'Dash Board'!$C$19),0)</f>
        <v>3316.1967710914973</v>
      </c>
      <c r="F80" s="6">
        <f>D80*'Dash Board'!$C$11/12</f>
        <v>1976.0531973624609</v>
      </c>
      <c r="G80" s="6">
        <f>F80*'Dash Board'!$C$18/'Dash Board'!$C$11</f>
        <v>940.97771302974331</v>
      </c>
      <c r="H80" s="8">
        <f t="shared" si="19"/>
        <v>1340.1435737290365</v>
      </c>
      <c r="I80" s="8">
        <f t="shared" si="14"/>
        <v>224494.50755340935</v>
      </c>
      <c r="J80" s="8">
        <f t="shared" si="10"/>
        <v>2375.2190580617539</v>
      </c>
      <c r="K80" s="6">
        <f t="shared" si="11"/>
        <v>0</v>
      </c>
      <c r="L80" s="6"/>
      <c r="M80" s="8">
        <f t="shared" si="12"/>
        <v>940.97771302974331</v>
      </c>
      <c r="N80" s="6">
        <f t="shared" si="13"/>
        <v>0</v>
      </c>
    </row>
    <row r="81" spans="1:14">
      <c r="A81" s="45">
        <f t="shared" si="15"/>
        <v>78</v>
      </c>
      <c r="B81">
        <f t="shared" si="16"/>
        <v>2020</v>
      </c>
      <c r="C81">
        <f t="shared" si="17"/>
        <v>9</v>
      </c>
      <c r="D81" s="8">
        <f t="shared" si="18"/>
        <v>224494.50755340935</v>
      </c>
      <c r="E81" s="6">
        <f>IF(F81&gt;1,-PMT('Dash Board'!$C$11/12,'Dash Board'!$C$13,'Dash Board'!$C$19),0)</f>
        <v>3316.1967710914973</v>
      </c>
      <c r="F81" s="6">
        <f>D81*'Dash Board'!$C$11/12</f>
        <v>1964.3269410923319</v>
      </c>
      <c r="G81" s="6">
        <f>F81*'Dash Board'!$C$18/'Dash Board'!$C$11</f>
        <v>935.3937814725391</v>
      </c>
      <c r="H81" s="8">
        <f t="shared" si="19"/>
        <v>1351.8698299991654</v>
      </c>
      <c r="I81" s="8">
        <f t="shared" si="14"/>
        <v>223142.63772341018</v>
      </c>
      <c r="J81" s="8">
        <f t="shared" si="10"/>
        <v>2380.8029896189582</v>
      </c>
      <c r="K81" s="6">
        <f t="shared" si="11"/>
        <v>7125.7056097749773</v>
      </c>
      <c r="L81" s="6"/>
      <c r="M81" s="8">
        <f t="shared" si="12"/>
        <v>935.3937814725391</v>
      </c>
      <c r="N81" s="6">
        <f t="shared" si="13"/>
        <v>2822.8847034995147</v>
      </c>
    </row>
    <row r="82" spans="1:14">
      <c r="A82" s="45">
        <f t="shared" si="15"/>
        <v>79</v>
      </c>
      <c r="B82">
        <f t="shared" si="16"/>
        <v>2020</v>
      </c>
      <c r="C82">
        <f t="shared" si="17"/>
        <v>10</v>
      </c>
      <c r="D82" s="8">
        <f t="shared" si="18"/>
        <v>223142.63772341018</v>
      </c>
      <c r="E82" s="6">
        <f>IF(F82&gt;1,-PMT('Dash Board'!$C$11/12,'Dash Board'!$C$13,'Dash Board'!$C$19),0)</f>
        <v>3316.1967710914973</v>
      </c>
      <c r="F82" s="6">
        <f>D82*'Dash Board'!$C$11/12</f>
        <v>1952.4980800798392</v>
      </c>
      <c r="G82" s="6">
        <f>F82*'Dash Board'!$C$18/'Dash Board'!$C$11</f>
        <v>929.7609905142092</v>
      </c>
      <c r="H82" s="8">
        <f t="shared" si="19"/>
        <v>1363.6986910116582</v>
      </c>
      <c r="I82" s="8">
        <f t="shared" si="14"/>
        <v>221778.93903239851</v>
      </c>
      <c r="J82" s="8">
        <f t="shared" si="10"/>
        <v>2386.4357805772879</v>
      </c>
      <c r="K82" s="6">
        <f t="shared" si="11"/>
        <v>0</v>
      </c>
      <c r="L82" s="6"/>
      <c r="M82" s="8">
        <f t="shared" si="12"/>
        <v>929.7609905142092</v>
      </c>
      <c r="N82" s="6">
        <f t="shared" si="13"/>
        <v>0</v>
      </c>
    </row>
    <row r="83" spans="1:14">
      <c r="A83" s="45">
        <f t="shared" si="15"/>
        <v>80</v>
      </c>
      <c r="B83">
        <f t="shared" si="16"/>
        <v>2020</v>
      </c>
      <c r="C83">
        <f t="shared" si="17"/>
        <v>11</v>
      </c>
      <c r="D83" s="8">
        <f t="shared" si="18"/>
        <v>221778.93903239851</v>
      </c>
      <c r="E83" s="6">
        <f>IF(F83&gt;1,-PMT('Dash Board'!$C$11/12,'Dash Board'!$C$13,'Dash Board'!$C$19),0)</f>
        <v>3316.1967710914973</v>
      </c>
      <c r="F83" s="6">
        <f>D83*'Dash Board'!$C$11/12</f>
        <v>1940.5657165334869</v>
      </c>
      <c r="G83" s="6">
        <f>F83*'Dash Board'!$C$18/'Dash Board'!$C$11</f>
        <v>924.0789126349938</v>
      </c>
      <c r="H83" s="8">
        <f t="shared" si="19"/>
        <v>1375.6310545580104</v>
      </c>
      <c r="I83" s="8">
        <f t="shared" si="14"/>
        <v>220403.30797784051</v>
      </c>
      <c r="J83" s="8">
        <f t="shared" si="10"/>
        <v>2392.1178584565037</v>
      </c>
      <c r="K83" s="6">
        <f t="shared" si="11"/>
        <v>0</v>
      </c>
      <c r="L83" s="6"/>
      <c r="M83" s="8">
        <f t="shared" si="12"/>
        <v>924.0789126349938</v>
      </c>
      <c r="N83" s="6">
        <f t="shared" si="13"/>
        <v>0</v>
      </c>
    </row>
    <row r="84" spans="1:14">
      <c r="A84" s="45">
        <f t="shared" si="15"/>
        <v>81</v>
      </c>
      <c r="B84">
        <f t="shared" si="16"/>
        <v>2020</v>
      </c>
      <c r="C84">
        <f t="shared" si="17"/>
        <v>12</v>
      </c>
      <c r="D84" s="8">
        <f t="shared" si="18"/>
        <v>220403.30797784051</v>
      </c>
      <c r="E84" s="6">
        <f>IF(F84&gt;1,-PMT('Dash Board'!$C$11/12,'Dash Board'!$C$13,'Dash Board'!$C$19),0)</f>
        <v>3316.1967710914973</v>
      </c>
      <c r="F84" s="6">
        <f>D84*'Dash Board'!$C$11/12</f>
        <v>1928.5289448061042</v>
      </c>
      <c r="G84" s="6">
        <f>F84*'Dash Board'!$C$18/'Dash Board'!$C$11</f>
        <v>918.34711657433536</v>
      </c>
      <c r="H84" s="8">
        <f t="shared" si="19"/>
        <v>1387.6678262853932</v>
      </c>
      <c r="I84" s="8">
        <f t="shared" si="14"/>
        <v>219015.64015155513</v>
      </c>
      <c r="J84" s="8">
        <f t="shared" si="10"/>
        <v>2397.849654517162</v>
      </c>
      <c r="K84" s="6">
        <f t="shared" si="11"/>
        <v>7176.4032935509531</v>
      </c>
      <c r="L84" s="6"/>
      <c r="M84" s="8">
        <f t="shared" si="12"/>
        <v>918.34711657433536</v>
      </c>
      <c r="N84" s="6">
        <f t="shared" si="13"/>
        <v>2772.1870197235385</v>
      </c>
    </row>
    <row r="85" spans="1:14">
      <c r="A85" s="45">
        <f t="shared" si="15"/>
        <v>82</v>
      </c>
      <c r="B85">
        <f t="shared" si="16"/>
        <v>2021</v>
      </c>
      <c r="C85">
        <f t="shared" si="17"/>
        <v>1</v>
      </c>
      <c r="D85" s="8">
        <f t="shared" si="18"/>
        <v>219015.64015155513</v>
      </c>
      <c r="E85" s="6">
        <f>IF(F85&gt;1,-PMT('Dash Board'!$C$11/12,'Dash Board'!$C$13,'Dash Board'!$C$19),0)</f>
        <v>3316.1967710914973</v>
      </c>
      <c r="F85" s="6">
        <f>D85*'Dash Board'!$C$11/12</f>
        <v>1916.3868513261075</v>
      </c>
      <c r="G85" s="6">
        <f>F85*'Dash Board'!$C$18/'Dash Board'!$C$11</f>
        <v>912.56516729814655</v>
      </c>
      <c r="H85" s="8">
        <f t="shared" si="19"/>
        <v>1399.8099197653898</v>
      </c>
      <c r="I85" s="8">
        <f t="shared" si="14"/>
        <v>217615.83023178973</v>
      </c>
      <c r="J85" s="8">
        <f t="shared" si="10"/>
        <v>2403.6316037933507</v>
      </c>
      <c r="K85" s="6">
        <f t="shared" si="11"/>
        <v>0</v>
      </c>
      <c r="L85" s="6"/>
      <c r="M85" s="8">
        <f t="shared" si="12"/>
        <v>912.56516729814655</v>
      </c>
      <c r="N85" s="6">
        <f t="shared" si="13"/>
        <v>0</v>
      </c>
    </row>
    <row r="86" spans="1:14">
      <c r="A86" s="45">
        <f t="shared" si="15"/>
        <v>83</v>
      </c>
      <c r="B86">
        <f t="shared" si="16"/>
        <v>2021</v>
      </c>
      <c r="C86">
        <f t="shared" si="17"/>
        <v>2</v>
      </c>
      <c r="D86" s="8">
        <f t="shared" si="18"/>
        <v>217615.83023178973</v>
      </c>
      <c r="E86" s="6">
        <f>IF(F86&gt;1,-PMT('Dash Board'!$C$11/12,'Dash Board'!$C$13,'Dash Board'!$C$19),0)</f>
        <v>3316.1967710914973</v>
      </c>
      <c r="F86" s="6">
        <f>D86*'Dash Board'!$C$11/12</f>
        <v>1904.1385145281602</v>
      </c>
      <c r="G86" s="6">
        <f>F86*'Dash Board'!$C$18/'Dash Board'!$C$11</f>
        <v>906.7326259657907</v>
      </c>
      <c r="H86" s="8">
        <f t="shared" si="19"/>
        <v>1412.0582565633372</v>
      </c>
      <c r="I86" s="8">
        <f t="shared" si="14"/>
        <v>216203.77197522641</v>
      </c>
      <c r="J86" s="8">
        <f t="shared" si="10"/>
        <v>2409.4641451257066</v>
      </c>
      <c r="K86" s="6">
        <f t="shared" si="11"/>
        <v>0</v>
      </c>
      <c r="L86" s="6"/>
      <c r="M86" s="8">
        <f t="shared" si="12"/>
        <v>906.7326259657907</v>
      </c>
      <c r="N86" s="6">
        <f t="shared" si="13"/>
        <v>0</v>
      </c>
    </row>
    <row r="87" spans="1:14">
      <c r="A87" s="45">
        <f t="shared" si="15"/>
        <v>84</v>
      </c>
      <c r="B87">
        <f t="shared" si="16"/>
        <v>2021</v>
      </c>
      <c r="C87">
        <f t="shared" si="17"/>
        <v>3</v>
      </c>
      <c r="D87" s="8">
        <f t="shared" si="18"/>
        <v>216203.77197522641</v>
      </c>
      <c r="E87" s="6">
        <f>IF(F87&gt;1,-PMT('Dash Board'!$C$11/12,'Dash Board'!$C$13,'Dash Board'!$C$19),0)</f>
        <v>3316.1967710914973</v>
      </c>
      <c r="F87" s="6">
        <f>D87*'Dash Board'!$C$11/12</f>
        <v>1891.783004783231</v>
      </c>
      <c r="G87" s="6">
        <f>F87*'Dash Board'!$C$18/'Dash Board'!$C$11</f>
        <v>900.84904989677671</v>
      </c>
      <c r="H87" s="8">
        <f t="shared" si="19"/>
        <v>1424.4137663082663</v>
      </c>
      <c r="I87" s="8">
        <f t="shared" si="14"/>
        <v>214779.35820891813</v>
      </c>
      <c r="J87" s="8">
        <f t="shared" si="10"/>
        <v>2415.3477211947206</v>
      </c>
      <c r="K87" s="6">
        <f t="shared" si="11"/>
        <v>7228.4434701137779</v>
      </c>
      <c r="L87" s="6"/>
      <c r="M87" s="8">
        <f t="shared" si="12"/>
        <v>900.84904989677671</v>
      </c>
      <c r="N87" s="6">
        <f t="shared" si="13"/>
        <v>2720.1468431607141</v>
      </c>
    </row>
    <row r="88" spans="1:14">
      <c r="A88" s="45">
        <f t="shared" si="15"/>
        <v>85</v>
      </c>
      <c r="B88">
        <f t="shared" si="16"/>
        <v>2021</v>
      </c>
      <c r="C88">
        <f t="shared" si="17"/>
        <v>4</v>
      </c>
      <c r="D88" s="8">
        <f t="shared" si="18"/>
        <v>214779.35820891813</v>
      </c>
      <c r="E88" s="6">
        <f>IF(F88&gt;1,-PMT('Dash Board'!$C$11/12,'Dash Board'!$C$13,'Dash Board'!$C$19),0)</f>
        <v>3316.1967710914973</v>
      </c>
      <c r="F88" s="6">
        <f>D88*'Dash Board'!$C$11/12</f>
        <v>1879.3193843280335</v>
      </c>
      <c r="G88" s="6">
        <f>F88*'Dash Board'!$C$18/'Dash Board'!$C$11</f>
        <v>894.91399253715883</v>
      </c>
      <c r="H88" s="8">
        <f t="shared" si="19"/>
        <v>1436.8773867634638</v>
      </c>
      <c r="I88" s="8">
        <f t="shared" si="14"/>
        <v>213342.48082215467</v>
      </c>
      <c r="J88" s="8">
        <f t="shared" si="10"/>
        <v>2421.2827785543386</v>
      </c>
      <c r="K88" s="6">
        <f t="shared" si="11"/>
        <v>0</v>
      </c>
      <c r="L88" s="6"/>
      <c r="M88" s="8">
        <f t="shared" si="12"/>
        <v>894.91399253715883</v>
      </c>
      <c r="N88" s="6">
        <f t="shared" si="13"/>
        <v>0</v>
      </c>
    </row>
    <row r="89" spans="1:14">
      <c r="A89" s="45">
        <f t="shared" si="15"/>
        <v>86</v>
      </c>
      <c r="B89">
        <f t="shared" si="16"/>
        <v>2021</v>
      </c>
      <c r="C89">
        <f t="shared" si="17"/>
        <v>5</v>
      </c>
      <c r="D89" s="8">
        <f t="shared" si="18"/>
        <v>213342.48082215467</v>
      </c>
      <c r="E89" s="6">
        <f>IF(F89&gt;1,-PMT('Dash Board'!$C$11/12,'Dash Board'!$C$13,'Dash Board'!$C$19),0)</f>
        <v>3316.1967710914973</v>
      </c>
      <c r="F89" s="6">
        <f>D89*'Dash Board'!$C$11/12</f>
        <v>1866.7467071938534</v>
      </c>
      <c r="G89" s="6">
        <f>F89*'Dash Board'!$C$18/'Dash Board'!$C$11</f>
        <v>888.92700342564456</v>
      </c>
      <c r="H89" s="8">
        <f t="shared" si="19"/>
        <v>1449.450063897644</v>
      </c>
      <c r="I89" s="8">
        <f t="shared" si="14"/>
        <v>211893.03075825702</v>
      </c>
      <c r="J89" s="8">
        <f t="shared" si="10"/>
        <v>2427.2697676658527</v>
      </c>
      <c r="K89" s="6">
        <f t="shared" si="11"/>
        <v>0</v>
      </c>
      <c r="L89" s="6"/>
      <c r="M89" s="8">
        <f t="shared" si="12"/>
        <v>888.92700342564456</v>
      </c>
      <c r="N89" s="6">
        <f t="shared" si="13"/>
        <v>0</v>
      </c>
    </row>
    <row r="90" spans="1:14">
      <c r="A90" s="45">
        <f t="shared" si="15"/>
        <v>87</v>
      </c>
      <c r="B90">
        <f t="shared" si="16"/>
        <v>2021</v>
      </c>
      <c r="C90">
        <f t="shared" si="17"/>
        <v>6</v>
      </c>
      <c r="D90" s="8">
        <f t="shared" si="18"/>
        <v>211893.03075825702</v>
      </c>
      <c r="E90" s="6">
        <f>IF(F90&gt;1,-PMT('Dash Board'!$C$11/12,'Dash Board'!$C$13,'Dash Board'!$C$19),0)</f>
        <v>3316.1967710914973</v>
      </c>
      <c r="F90" s="6">
        <f>D90*'Dash Board'!$C$11/12</f>
        <v>1854.0640191347491</v>
      </c>
      <c r="G90" s="6">
        <f>F90*'Dash Board'!$C$18/'Dash Board'!$C$11</f>
        <v>882.88762815940447</v>
      </c>
      <c r="H90" s="8">
        <f t="shared" si="19"/>
        <v>1462.1327519567483</v>
      </c>
      <c r="I90" s="8">
        <f t="shared" si="14"/>
        <v>210430.89800630027</v>
      </c>
      <c r="J90" s="8">
        <f t="shared" si="10"/>
        <v>2433.309142932093</v>
      </c>
      <c r="K90" s="6">
        <f t="shared" si="11"/>
        <v>7281.8616891522843</v>
      </c>
      <c r="L90" s="6"/>
      <c r="M90" s="8">
        <f t="shared" si="12"/>
        <v>882.88762815940447</v>
      </c>
      <c r="N90" s="6">
        <f t="shared" si="13"/>
        <v>2666.7286241222077</v>
      </c>
    </row>
    <row r="91" spans="1:14">
      <c r="A91" s="45">
        <f t="shared" si="15"/>
        <v>88</v>
      </c>
      <c r="B91">
        <f t="shared" si="16"/>
        <v>2021</v>
      </c>
      <c r="C91">
        <f t="shared" si="17"/>
        <v>7</v>
      </c>
      <c r="D91" s="8">
        <f t="shared" si="18"/>
        <v>210430.89800630027</v>
      </c>
      <c r="E91" s="6">
        <f>IF(F91&gt;1,-PMT('Dash Board'!$C$11/12,'Dash Board'!$C$13,'Dash Board'!$C$19),0)</f>
        <v>3316.1967710914973</v>
      </c>
      <c r="F91" s="6">
        <f>D91*'Dash Board'!$C$11/12</f>
        <v>1841.2703575551275</v>
      </c>
      <c r="G91" s="6">
        <f>F91*'Dash Board'!$C$18/'Dash Board'!$C$11</f>
        <v>876.7954083595846</v>
      </c>
      <c r="H91" s="8">
        <f t="shared" si="19"/>
        <v>1474.9264135363699</v>
      </c>
      <c r="I91" s="8">
        <f t="shared" si="14"/>
        <v>208955.9715927639</v>
      </c>
      <c r="J91" s="8">
        <f t="shared" si="10"/>
        <v>2439.4013627319127</v>
      </c>
      <c r="K91" s="6">
        <f t="shared" si="11"/>
        <v>0</v>
      </c>
      <c r="L91" s="6"/>
      <c r="M91" s="8">
        <f t="shared" si="12"/>
        <v>876.7954083595846</v>
      </c>
      <c r="N91" s="6">
        <f t="shared" si="13"/>
        <v>0</v>
      </c>
    </row>
    <row r="92" spans="1:14">
      <c r="A92" s="45">
        <f t="shared" si="15"/>
        <v>89</v>
      </c>
      <c r="B92">
        <f t="shared" si="16"/>
        <v>2021</v>
      </c>
      <c r="C92">
        <f t="shared" si="17"/>
        <v>8</v>
      </c>
      <c r="D92" s="8">
        <f t="shared" si="18"/>
        <v>208955.9715927639</v>
      </c>
      <c r="E92" s="6">
        <f>IF(F92&gt;1,-PMT('Dash Board'!$C$11/12,'Dash Board'!$C$13,'Dash Board'!$C$19),0)</f>
        <v>3316.1967710914973</v>
      </c>
      <c r="F92" s="6">
        <f>D92*'Dash Board'!$C$11/12</f>
        <v>1828.3647514366839</v>
      </c>
      <c r="G92" s="6">
        <f>F92*'Dash Board'!$C$18/'Dash Board'!$C$11</f>
        <v>870.64988163651617</v>
      </c>
      <c r="H92" s="8">
        <f t="shared" si="19"/>
        <v>1487.8320196548134</v>
      </c>
      <c r="I92" s="8">
        <f t="shared" si="14"/>
        <v>207468.1395731091</v>
      </c>
      <c r="J92" s="8">
        <f t="shared" si="10"/>
        <v>2445.5468894549813</v>
      </c>
      <c r="K92" s="6">
        <f t="shared" si="11"/>
        <v>0</v>
      </c>
      <c r="L92" s="6"/>
      <c r="M92" s="8">
        <f t="shared" si="12"/>
        <v>870.64988163651617</v>
      </c>
      <c r="N92" s="6">
        <f t="shared" si="13"/>
        <v>0</v>
      </c>
    </row>
    <row r="93" spans="1:14">
      <c r="A93" s="45">
        <f t="shared" si="15"/>
        <v>90</v>
      </c>
      <c r="B93">
        <f t="shared" si="16"/>
        <v>2021</v>
      </c>
      <c r="C93">
        <f t="shared" si="17"/>
        <v>9</v>
      </c>
      <c r="D93" s="8">
        <f t="shared" si="18"/>
        <v>207468.1395731091</v>
      </c>
      <c r="E93" s="6">
        <f>IF(F93&gt;1,-PMT('Dash Board'!$C$11/12,'Dash Board'!$C$13,'Dash Board'!$C$19),0)</f>
        <v>3316.1967710914973</v>
      </c>
      <c r="F93" s="6">
        <f>D93*'Dash Board'!$C$11/12</f>
        <v>1815.3462212647046</v>
      </c>
      <c r="G93" s="6">
        <f>F93*'Dash Board'!$C$18/'Dash Board'!$C$11</f>
        <v>864.45058155462141</v>
      </c>
      <c r="H93" s="8">
        <f t="shared" si="19"/>
        <v>1500.8505498267928</v>
      </c>
      <c r="I93" s="8">
        <f t="shared" si="14"/>
        <v>205967.2890232823</v>
      </c>
      <c r="J93" s="8">
        <f t="shared" si="10"/>
        <v>2451.746189536876</v>
      </c>
      <c r="K93" s="6">
        <f t="shared" si="11"/>
        <v>7336.6944417237701</v>
      </c>
      <c r="L93" s="6"/>
      <c r="M93" s="8">
        <f t="shared" si="12"/>
        <v>864.45058155462141</v>
      </c>
      <c r="N93" s="6">
        <f t="shared" si="13"/>
        <v>2611.8958715507219</v>
      </c>
    </row>
    <row r="94" spans="1:14">
      <c r="A94" s="45">
        <f t="shared" si="15"/>
        <v>91</v>
      </c>
      <c r="B94">
        <f t="shared" si="16"/>
        <v>2021</v>
      </c>
      <c r="C94">
        <f t="shared" si="17"/>
        <v>10</v>
      </c>
      <c r="D94" s="8">
        <f t="shared" si="18"/>
        <v>205967.2890232823</v>
      </c>
      <c r="E94" s="6">
        <f>IF(F94&gt;1,-PMT('Dash Board'!$C$11/12,'Dash Board'!$C$13,'Dash Board'!$C$19),0)</f>
        <v>3316.1967710914973</v>
      </c>
      <c r="F94" s="6">
        <f>D94*'Dash Board'!$C$11/12</f>
        <v>1802.2137789537201</v>
      </c>
      <c r="G94" s="6">
        <f>F94*'Dash Board'!$C$18/'Dash Board'!$C$11</f>
        <v>858.19703759700974</v>
      </c>
      <c r="H94" s="8">
        <f t="shared" si="19"/>
        <v>1513.9829921377773</v>
      </c>
      <c r="I94" s="8">
        <f t="shared" si="14"/>
        <v>204453.30603114452</v>
      </c>
      <c r="J94" s="8">
        <f t="shared" si="10"/>
        <v>2457.9997334944874</v>
      </c>
      <c r="K94" s="6">
        <f t="shared" si="11"/>
        <v>0</v>
      </c>
      <c r="L94" s="6"/>
      <c r="M94" s="8">
        <f t="shared" si="12"/>
        <v>858.19703759700974</v>
      </c>
      <c r="N94" s="6">
        <f t="shared" si="13"/>
        <v>0</v>
      </c>
    </row>
    <row r="95" spans="1:14">
      <c r="A95" s="45">
        <f t="shared" si="15"/>
        <v>92</v>
      </c>
      <c r="B95">
        <f t="shared" si="16"/>
        <v>2021</v>
      </c>
      <c r="C95">
        <f t="shared" si="17"/>
        <v>11</v>
      </c>
      <c r="D95" s="8">
        <f t="shared" si="18"/>
        <v>204453.30603114452</v>
      </c>
      <c r="E95" s="6">
        <f>IF(F95&gt;1,-PMT('Dash Board'!$C$11/12,'Dash Board'!$C$13,'Dash Board'!$C$19),0)</f>
        <v>3316.1967710914973</v>
      </c>
      <c r="F95" s="6">
        <f>D95*'Dash Board'!$C$11/12</f>
        <v>1788.9664277725144</v>
      </c>
      <c r="G95" s="6">
        <f>F95*'Dash Board'!$C$18/'Dash Board'!$C$11</f>
        <v>851.88877512976887</v>
      </c>
      <c r="H95" s="8">
        <f t="shared" si="19"/>
        <v>1527.2303433189829</v>
      </c>
      <c r="I95" s="8">
        <f t="shared" si="14"/>
        <v>202926.07568782553</v>
      </c>
      <c r="J95" s="8">
        <f t="shared" si="10"/>
        <v>2464.3079959617285</v>
      </c>
      <c r="K95" s="6">
        <f t="shared" si="11"/>
        <v>0</v>
      </c>
      <c r="L95" s="6"/>
      <c r="M95" s="8">
        <f t="shared" si="12"/>
        <v>851.88877512976887</v>
      </c>
      <c r="N95" s="6">
        <f t="shared" si="13"/>
        <v>0</v>
      </c>
    </row>
    <row r="96" spans="1:14">
      <c r="A96" s="45">
        <f t="shared" si="15"/>
        <v>93</v>
      </c>
      <c r="B96">
        <f t="shared" si="16"/>
        <v>2021</v>
      </c>
      <c r="C96">
        <f t="shared" si="17"/>
        <v>12</v>
      </c>
      <c r="D96" s="8">
        <f t="shared" si="18"/>
        <v>202926.07568782553</v>
      </c>
      <c r="E96" s="6">
        <f>IF(F96&gt;1,-PMT('Dash Board'!$C$11/12,'Dash Board'!$C$13,'Dash Board'!$C$19),0)</f>
        <v>3316.1967710914973</v>
      </c>
      <c r="F96" s="6">
        <f>D96*'Dash Board'!$C$11/12</f>
        <v>1775.6031622684734</v>
      </c>
      <c r="G96" s="6">
        <f>F96*'Dash Board'!$C$18/'Dash Board'!$C$11</f>
        <v>845.52531536593983</v>
      </c>
      <c r="H96" s="8">
        <f t="shared" si="19"/>
        <v>1540.5936088230239</v>
      </c>
      <c r="I96" s="8">
        <f t="shared" si="14"/>
        <v>201385.48207900251</v>
      </c>
      <c r="J96" s="8">
        <f t="shared" si="10"/>
        <v>2470.6714557255573</v>
      </c>
      <c r="K96" s="6">
        <f t="shared" si="11"/>
        <v>7392.9791851817727</v>
      </c>
      <c r="L96" s="6"/>
      <c r="M96" s="8">
        <f t="shared" si="12"/>
        <v>845.52531536593983</v>
      </c>
      <c r="N96" s="6">
        <f t="shared" si="13"/>
        <v>2555.6111280927184</v>
      </c>
    </row>
    <row r="97" spans="1:14">
      <c r="A97" s="45">
        <f t="shared" si="15"/>
        <v>94</v>
      </c>
      <c r="B97">
        <f t="shared" si="16"/>
        <v>2022</v>
      </c>
      <c r="C97">
        <f t="shared" si="17"/>
        <v>1</v>
      </c>
      <c r="D97" s="8">
        <f t="shared" si="18"/>
        <v>201385.48207900251</v>
      </c>
      <c r="E97" s="6">
        <f>IF(F97&gt;1,-PMT('Dash Board'!$C$11/12,'Dash Board'!$C$13,'Dash Board'!$C$19),0)</f>
        <v>3316.1967710914973</v>
      </c>
      <c r="F97" s="6">
        <f>D97*'Dash Board'!$C$11/12</f>
        <v>1762.1229681912719</v>
      </c>
      <c r="G97" s="6">
        <f>F97*'Dash Board'!$C$18/'Dash Board'!$C$11</f>
        <v>839.10617532917718</v>
      </c>
      <c r="H97" s="8">
        <f t="shared" si="19"/>
        <v>1554.0738029002255</v>
      </c>
      <c r="I97" s="8">
        <f t="shared" si="14"/>
        <v>199831.40827610227</v>
      </c>
      <c r="J97" s="8">
        <f t="shared" si="10"/>
        <v>2477.0905957623199</v>
      </c>
      <c r="K97" s="6">
        <f t="shared" si="11"/>
        <v>0</v>
      </c>
      <c r="L97" s="6"/>
      <c r="M97" s="8">
        <f t="shared" si="12"/>
        <v>839.10617532917718</v>
      </c>
      <c r="N97" s="6">
        <f t="shared" si="13"/>
        <v>0</v>
      </c>
    </row>
    <row r="98" spans="1:14">
      <c r="A98" s="45">
        <f t="shared" si="15"/>
        <v>95</v>
      </c>
      <c r="B98">
        <f t="shared" si="16"/>
        <v>2022</v>
      </c>
      <c r="C98">
        <f t="shared" si="17"/>
        <v>2</v>
      </c>
      <c r="D98" s="8">
        <f t="shared" si="18"/>
        <v>199831.40827610227</v>
      </c>
      <c r="E98" s="6">
        <f>IF(F98&gt;1,-PMT('Dash Board'!$C$11/12,'Dash Board'!$C$13,'Dash Board'!$C$19),0)</f>
        <v>3316.1967710914973</v>
      </c>
      <c r="F98" s="6">
        <f>D98*'Dash Board'!$C$11/12</f>
        <v>1748.524822415895</v>
      </c>
      <c r="G98" s="6">
        <f>F98*'Dash Board'!$C$18/'Dash Board'!$C$11</f>
        <v>832.63086781709296</v>
      </c>
      <c r="H98" s="8">
        <f t="shared" si="19"/>
        <v>1567.6719486756024</v>
      </c>
      <c r="I98" s="8">
        <f t="shared" si="14"/>
        <v>198263.73632742668</v>
      </c>
      <c r="J98" s="8">
        <f t="shared" si="10"/>
        <v>2483.5659032744043</v>
      </c>
      <c r="K98" s="6">
        <f t="shared" si="11"/>
        <v>0</v>
      </c>
      <c r="L98" s="6"/>
      <c r="M98" s="8">
        <f t="shared" si="12"/>
        <v>832.63086781709296</v>
      </c>
      <c r="N98" s="6">
        <f t="shared" si="13"/>
        <v>0</v>
      </c>
    </row>
    <row r="99" spans="1:14">
      <c r="A99" s="45">
        <f t="shared" si="15"/>
        <v>96</v>
      </c>
      <c r="B99">
        <f t="shared" si="16"/>
        <v>2022</v>
      </c>
      <c r="C99">
        <f t="shared" si="17"/>
        <v>3</v>
      </c>
      <c r="D99" s="8">
        <f t="shared" si="18"/>
        <v>198263.73632742668</v>
      </c>
      <c r="E99" s="6">
        <f>IF(F99&gt;1,-PMT('Dash Board'!$C$11/12,'Dash Board'!$C$13,'Dash Board'!$C$19),0)</f>
        <v>3316.1967710914973</v>
      </c>
      <c r="F99" s="6">
        <f>D99*'Dash Board'!$C$11/12</f>
        <v>1734.8076928649834</v>
      </c>
      <c r="G99" s="6">
        <f>F99*'Dash Board'!$C$18/'Dash Board'!$C$11</f>
        <v>826.09890136427782</v>
      </c>
      <c r="H99" s="8">
        <f t="shared" si="19"/>
        <v>1581.3890782265139</v>
      </c>
      <c r="I99" s="8">
        <f t="shared" si="14"/>
        <v>196682.34724920016</v>
      </c>
      <c r="J99" s="8">
        <f t="shared" si="10"/>
        <v>2490.0978697272194</v>
      </c>
      <c r="K99" s="6">
        <f t="shared" si="11"/>
        <v>7450.7543687639436</v>
      </c>
      <c r="L99" s="6"/>
      <c r="M99" s="8">
        <f t="shared" si="12"/>
        <v>826.09890136427782</v>
      </c>
      <c r="N99" s="6">
        <f t="shared" si="13"/>
        <v>2497.835944510548</v>
      </c>
    </row>
    <row r="100" spans="1:14">
      <c r="A100" s="45">
        <f t="shared" si="15"/>
        <v>97</v>
      </c>
      <c r="B100">
        <f t="shared" si="16"/>
        <v>2022</v>
      </c>
      <c r="C100">
        <f t="shared" si="17"/>
        <v>4</v>
      </c>
      <c r="D100" s="8">
        <f t="shared" si="18"/>
        <v>196682.34724920016</v>
      </c>
      <c r="E100" s="6">
        <f>IF(F100&gt;1,-PMT('Dash Board'!$C$11/12,'Dash Board'!$C$13,'Dash Board'!$C$19),0)</f>
        <v>3316.1967710914973</v>
      </c>
      <c r="F100" s="6">
        <f>D100*'Dash Board'!$C$11/12</f>
        <v>1720.9705384305014</v>
      </c>
      <c r="G100" s="6">
        <f>F100*'Dash Board'!$C$18/'Dash Board'!$C$11</f>
        <v>819.50978020500077</v>
      </c>
      <c r="H100" s="8">
        <f t="shared" si="19"/>
        <v>1595.2262326609959</v>
      </c>
      <c r="I100" s="8">
        <f t="shared" si="14"/>
        <v>195087.12101653917</v>
      </c>
      <c r="J100" s="8">
        <f t="shared" si="10"/>
        <v>2496.6869908864965</v>
      </c>
      <c r="K100" s="6">
        <f t="shared" si="11"/>
        <v>0</v>
      </c>
      <c r="L100" s="6"/>
      <c r="M100" s="8">
        <f t="shared" si="12"/>
        <v>819.50978020500077</v>
      </c>
      <c r="N100" s="6">
        <f t="shared" si="13"/>
        <v>0</v>
      </c>
    </row>
    <row r="101" spans="1:14">
      <c r="A101" s="45">
        <f t="shared" si="15"/>
        <v>98</v>
      </c>
      <c r="B101">
        <f t="shared" si="16"/>
        <v>2022</v>
      </c>
      <c r="C101">
        <f t="shared" si="17"/>
        <v>5</v>
      </c>
      <c r="D101" s="8">
        <f t="shared" si="18"/>
        <v>195087.12101653917</v>
      </c>
      <c r="E101" s="6">
        <f>IF(F101&gt;1,-PMT('Dash Board'!$C$11/12,'Dash Board'!$C$13,'Dash Board'!$C$19),0)</f>
        <v>3316.1967710914973</v>
      </c>
      <c r="F101" s="6">
        <f>D101*'Dash Board'!$C$11/12</f>
        <v>1707.0123088947175</v>
      </c>
      <c r="G101" s="6">
        <f>F101*'Dash Board'!$C$18/'Dash Board'!$C$11</f>
        <v>812.86300423557987</v>
      </c>
      <c r="H101" s="8">
        <f t="shared" si="19"/>
        <v>1609.1844621967798</v>
      </c>
      <c r="I101" s="8">
        <f t="shared" si="14"/>
        <v>193477.93655434239</v>
      </c>
      <c r="J101" s="8">
        <f t="shared" si="10"/>
        <v>2503.3337668559175</v>
      </c>
      <c r="K101" s="6">
        <f t="shared" si="11"/>
        <v>0</v>
      </c>
      <c r="L101" s="6"/>
      <c r="M101" s="8">
        <f t="shared" si="12"/>
        <v>812.86300423557987</v>
      </c>
      <c r="N101" s="6">
        <f t="shared" si="13"/>
        <v>0</v>
      </c>
    </row>
    <row r="102" spans="1:14">
      <c r="A102" s="45">
        <f t="shared" si="15"/>
        <v>99</v>
      </c>
      <c r="B102">
        <f t="shared" si="16"/>
        <v>2022</v>
      </c>
      <c r="C102">
        <f t="shared" si="17"/>
        <v>6</v>
      </c>
      <c r="D102" s="8">
        <f t="shared" si="18"/>
        <v>193477.93655434239</v>
      </c>
      <c r="E102" s="6">
        <f>IF(F102&gt;1,-PMT('Dash Board'!$C$11/12,'Dash Board'!$C$13,'Dash Board'!$C$19),0)</f>
        <v>3316.1967710914973</v>
      </c>
      <c r="F102" s="6">
        <f>D102*'Dash Board'!$C$11/12</f>
        <v>1692.9319448504959</v>
      </c>
      <c r="G102" s="6">
        <f>F102*'Dash Board'!$C$18/'Dash Board'!$C$11</f>
        <v>806.15806897642676</v>
      </c>
      <c r="H102" s="8">
        <f t="shared" si="19"/>
        <v>1623.2648262410014</v>
      </c>
      <c r="I102" s="8">
        <f t="shared" si="14"/>
        <v>191854.67172810138</v>
      </c>
      <c r="J102" s="8">
        <f t="shared" si="10"/>
        <v>2510.0387021150705</v>
      </c>
      <c r="K102" s="6">
        <f t="shared" si="11"/>
        <v>7510.0594598574844</v>
      </c>
      <c r="L102" s="6"/>
      <c r="M102" s="8">
        <f t="shared" si="12"/>
        <v>806.15806897642676</v>
      </c>
      <c r="N102" s="6">
        <f t="shared" si="13"/>
        <v>2438.5308534170076</v>
      </c>
    </row>
    <row r="103" spans="1:14">
      <c r="A103" s="45">
        <f t="shared" si="15"/>
        <v>100</v>
      </c>
      <c r="B103">
        <f t="shared" si="16"/>
        <v>2022</v>
      </c>
      <c r="C103">
        <f t="shared" si="17"/>
        <v>7</v>
      </c>
      <c r="D103" s="8">
        <f t="shared" si="18"/>
        <v>191854.67172810138</v>
      </c>
      <c r="E103" s="6">
        <f>IF(F103&gt;1,-PMT('Dash Board'!$C$11/12,'Dash Board'!$C$13,'Dash Board'!$C$19),0)</f>
        <v>3316.1967710914973</v>
      </c>
      <c r="F103" s="6">
        <f>D103*'Dash Board'!$C$11/12</f>
        <v>1678.7283776208869</v>
      </c>
      <c r="G103" s="6">
        <f>F103*'Dash Board'!$C$18/'Dash Board'!$C$11</f>
        <v>799.39446553375569</v>
      </c>
      <c r="H103" s="8">
        <f t="shared" si="19"/>
        <v>1637.4683934706104</v>
      </c>
      <c r="I103" s="8">
        <f t="shared" si="14"/>
        <v>190217.20333463079</v>
      </c>
      <c r="J103" s="8">
        <f t="shared" si="10"/>
        <v>2516.8023055577414</v>
      </c>
      <c r="K103" s="6">
        <f t="shared" si="11"/>
        <v>0</v>
      </c>
      <c r="L103" s="6"/>
      <c r="M103" s="8">
        <f t="shared" si="12"/>
        <v>799.39446553375569</v>
      </c>
      <c r="N103" s="6">
        <f t="shared" si="13"/>
        <v>0</v>
      </c>
    </row>
    <row r="104" spans="1:14">
      <c r="A104" s="45">
        <f t="shared" si="15"/>
        <v>101</v>
      </c>
      <c r="B104">
        <f t="shared" si="16"/>
        <v>2022</v>
      </c>
      <c r="C104">
        <f t="shared" si="17"/>
        <v>8</v>
      </c>
      <c r="D104" s="8">
        <f t="shared" si="18"/>
        <v>190217.20333463079</v>
      </c>
      <c r="E104" s="6">
        <f>IF(F104&gt;1,-PMT('Dash Board'!$C$11/12,'Dash Board'!$C$13,'Dash Board'!$C$19),0)</f>
        <v>3316.1967710914973</v>
      </c>
      <c r="F104" s="6">
        <f>D104*'Dash Board'!$C$11/12</f>
        <v>1664.4005291780193</v>
      </c>
      <c r="G104" s="6">
        <f>F104*'Dash Board'!$C$18/'Dash Board'!$C$11</f>
        <v>792.57168056096168</v>
      </c>
      <c r="H104" s="8">
        <f t="shared" si="19"/>
        <v>1651.7962419134781</v>
      </c>
      <c r="I104" s="8">
        <f t="shared" si="14"/>
        <v>188565.4070927173</v>
      </c>
      <c r="J104" s="8">
        <f t="shared" si="10"/>
        <v>2523.6250905305355</v>
      </c>
      <c r="K104" s="6">
        <f t="shared" si="11"/>
        <v>0</v>
      </c>
      <c r="L104" s="6"/>
      <c r="M104" s="8">
        <f t="shared" si="12"/>
        <v>792.57168056096168</v>
      </c>
      <c r="N104" s="6">
        <f t="shared" si="13"/>
        <v>0</v>
      </c>
    </row>
    <row r="105" spans="1:14">
      <c r="A105" s="45">
        <f t="shared" si="15"/>
        <v>102</v>
      </c>
      <c r="B105">
        <f t="shared" si="16"/>
        <v>2022</v>
      </c>
      <c r="C105">
        <f t="shared" si="17"/>
        <v>9</v>
      </c>
      <c r="D105" s="8">
        <f t="shared" si="18"/>
        <v>188565.4070927173</v>
      </c>
      <c r="E105" s="6">
        <f>IF(F105&gt;1,-PMT('Dash Board'!$C$11/12,'Dash Board'!$C$13,'Dash Board'!$C$19),0)</f>
        <v>3316.1967710914973</v>
      </c>
      <c r="F105" s="6">
        <f>D105*'Dash Board'!$C$11/12</f>
        <v>1649.9473120612763</v>
      </c>
      <c r="G105" s="6">
        <f>F105*'Dash Board'!$C$18/'Dash Board'!$C$11</f>
        <v>785.68919621965551</v>
      </c>
      <c r="H105" s="8">
        <f t="shared" si="19"/>
        <v>1666.249459030221</v>
      </c>
      <c r="I105" s="8">
        <f t="shared" si="14"/>
        <v>186899.15763368708</v>
      </c>
      <c r="J105" s="8">
        <f t="shared" si="10"/>
        <v>2530.5075748718418</v>
      </c>
      <c r="K105" s="6">
        <f t="shared" si="11"/>
        <v>7570.9349709601183</v>
      </c>
      <c r="L105" s="6"/>
      <c r="M105" s="8">
        <f t="shared" si="12"/>
        <v>785.68919621965551</v>
      </c>
      <c r="N105" s="6">
        <f t="shared" si="13"/>
        <v>2377.6553423143728</v>
      </c>
    </row>
    <row r="106" spans="1:14">
      <c r="A106" s="45">
        <f t="shared" si="15"/>
        <v>103</v>
      </c>
      <c r="B106">
        <f t="shared" si="16"/>
        <v>2022</v>
      </c>
      <c r="C106">
        <f t="shared" si="17"/>
        <v>10</v>
      </c>
      <c r="D106" s="8">
        <f t="shared" si="18"/>
        <v>186899.15763368708</v>
      </c>
      <c r="E106" s="6">
        <f>IF(F106&gt;1,-PMT('Dash Board'!$C$11/12,'Dash Board'!$C$13,'Dash Board'!$C$19),0)</f>
        <v>3316.1967710914973</v>
      </c>
      <c r="F106" s="6">
        <f>D106*'Dash Board'!$C$11/12</f>
        <v>1635.3676292947619</v>
      </c>
      <c r="G106" s="6">
        <f>F106*'Dash Board'!$C$18/'Dash Board'!$C$11</f>
        <v>778.74649014036288</v>
      </c>
      <c r="H106" s="8">
        <f t="shared" si="19"/>
        <v>1680.8291417967355</v>
      </c>
      <c r="I106" s="8">
        <f t="shared" si="14"/>
        <v>185218.32849189034</v>
      </c>
      <c r="J106" s="8">
        <f t="shared" si="10"/>
        <v>2537.4502809511346</v>
      </c>
      <c r="K106" s="6">
        <f t="shared" si="11"/>
        <v>0</v>
      </c>
      <c r="L106" s="6"/>
      <c r="M106" s="8">
        <f t="shared" si="12"/>
        <v>778.74649014036288</v>
      </c>
      <c r="N106" s="6">
        <f t="shared" si="13"/>
        <v>0</v>
      </c>
    </row>
    <row r="107" spans="1:14">
      <c r="A107" s="45">
        <f t="shared" si="15"/>
        <v>104</v>
      </c>
      <c r="B107">
        <f t="shared" si="16"/>
        <v>2022</v>
      </c>
      <c r="C107">
        <f t="shared" si="17"/>
        <v>11</v>
      </c>
      <c r="D107" s="8">
        <f t="shared" si="18"/>
        <v>185218.32849189034</v>
      </c>
      <c r="E107" s="6">
        <f>IF(F107&gt;1,-PMT('Dash Board'!$C$11/12,'Dash Board'!$C$13,'Dash Board'!$C$19),0)</f>
        <v>3316.1967710914973</v>
      </c>
      <c r="F107" s="6">
        <f>D107*'Dash Board'!$C$11/12</f>
        <v>1620.6603743040405</v>
      </c>
      <c r="G107" s="6">
        <f>F107*'Dash Board'!$C$18/'Dash Board'!$C$11</f>
        <v>771.74303538287654</v>
      </c>
      <c r="H107" s="8">
        <f t="shared" si="19"/>
        <v>1695.5363967874569</v>
      </c>
      <c r="I107" s="8">
        <f t="shared" si="14"/>
        <v>183522.79209510289</v>
      </c>
      <c r="J107" s="8">
        <f t="shared" si="10"/>
        <v>2544.453735708621</v>
      </c>
      <c r="K107" s="6">
        <f t="shared" si="11"/>
        <v>0</v>
      </c>
      <c r="L107" s="6"/>
      <c r="M107" s="8">
        <f t="shared" si="12"/>
        <v>771.74303538287654</v>
      </c>
      <c r="N107" s="6">
        <f t="shared" si="13"/>
        <v>0</v>
      </c>
    </row>
    <row r="108" spans="1:14">
      <c r="A108" s="45">
        <f t="shared" si="15"/>
        <v>105</v>
      </c>
      <c r="B108">
        <f t="shared" si="16"/>
        <v>2022</v>
      </c>
      <c r="C108">
        <f t="shared" si="17"/>
        <v>12</v>
      </c>
      <c r="D108" s="8">
        <f t="shared" si="18"/>
        <v>183522.79209510289</v>
      </c>
      <c r="E108" s="6">
        <f>IF(F108&gt;1,-PMT('Dash Board'!$C$11/12,'Dash Board'!$C$13,'Dash Board'!$C$19),0)</f>
        <v>3316.1967710914973</v>
      </c>
      <c r="F108" s="6">
        <f>D108*'Dash Board'!$C$11/12</f>
        <v>1605.8244308321503</v>
      </c>
      <c r="G108" s="6">
        <f>F108*'Dash Board'!$C$18/'Dash Board'!$C$11</f>
        <v>764.6783003962621</v>
      </c>
      <c r="H108" s="8">
        <f t="shared" si="19"/>
        <v>1710.3723402593471</v>
      </c>
      <c r="I108" s="8">
        <f t="shared" si="14"/>
        <v>181812.41975484355</v>
      </c>
      <c r="J108" s="8">
        <f t="shared" si="10"/>
        <v>2551.518470695235</v>
      </c>
      <c r="K108" s="6">
        <f t="shared" si="11"/>
        <v>7633.4224873549902</v>
      </c>
      <c r="L108" s="6"/>
      <c r="M108" s="8">
        <f t="shared" si="12"/>
        <v>764.6783003962621</v>
      </c>
      <c r="N108" s="6">
        <f t="shared" si="13"/>
        <v>2315.1678259195014</v>
      </c>
    </row>
    <row r="109" spans="1:14">
      <c r="A109" s="45">
        <f t="shared" si="15"/>
        <v>106</v>
      </c>
      <c r="B109">
        <f t="shared" si="16"/>
        <v>2023</v>
      </c>
      <c r="C109">
        <f t="shared" si="17"/>
        <v>1</v>
      </c>
      <c r="D109" s="8">
        <f t="shared" si="18"/>
        <v>181812.41975484355</v>
      </c>
      <c r="E109" s="6">
        <f>IF(F109&gt;1,-PMT('Dash Board'!$C$11/12,'Dash Board'!$C$13,'Dash Board'!$C$19),0)</f>
        <v>3316.1967710914973</v>
      </c>
      <c r="F109" s="6">
        <f>D109*'Dash Board'!$C$11/12</f>
        <v>1590.858672854881</v>
      </c>
      <c r="G109" s="6">
        <f>F109*'Dash Board'!$C$18/'Dash Board'!$C$11</f>
        <v>757.55174897851487</v>
      </c>
      <c r="H109" s="8">
        <f t="shared" si="19"/>
        <v>1725.3380982366164</v>
      </c>
      <c r="I109" s="8">
        <f t="shared" si="14"/>
        <v>180087.08165660693</v>
      </c>
      <c r="J109" s="8">
        <f t="shared" si="10"/>
        <v>2558.6450221129826</v>
      </c>
      <c r="K109" s="6">
        <f t="shared" si="11"/>
        <v>0</v>
      </c>
      <c r="L109" s="6"/>
      <c r="M109" s="8">
        <f t="shared" si="12"/>
        <v>757.55174897851487</v>
      </c>
      <c r="N109" s="6">
        <f t="shared" si="13"/>
        <v>0</v>
      </c>
    </row>
    <row r="110" spans="1:14">
      <c r="A110" s="45">
        <f t="shared" si="15"/>
        <v>107</v>
      </c>
      <c r="B110">
        <f t="shared" si="16"/>
        <v>2023</v>
      </c>
      <c r="C110">
        <f t="shared" si="17"/>
        <v>2</v>
      </c>
      <c r="D110" s="8">
        <f t="shared" si="18"/>
        <v>180087.08165660693</v>
      </c>
      <c r="E110" s="6">
        <f>IF(F110&gt;1,-PMT('Dash Board'!$C$11/12,'Dash Board'!$C$13,'Dash Board'!$C$19),0)</f>
        <v>3316.1967710914973</v>
      </c>
      <c r="F110" s="6">
        <f>D110*'Dash Board'!$C$11/12</f>
        <v>1575.7619644953104</v>
      </c>
      <c r="G110" s="6">
        <f>F110*'Dash Board'!$C$18/'Dash Board'!$C$11</f>
        <v>750.36284023586211</v>
      </c>
      <c r="H110" s="8">
        <f t="shared" si="19"/>
        <v>1740.4348065961869</v>
      </c>
      <c r="I110" s="8">
        <f t="shared" si="14"/>
        <v>178346.64685001073</v>
      </c>
      <c r="J110" s="8">
        <f t="shared" si="10"/>
        <v>2565.8339308556351</v>
      </c>
      <c r="K110" s="6">
        <f t="shared" si="11"/>
        <v>0</v>
      </c>
      <c r="L110" s="6"/>
      <c r="M110" s="8">
        <f t="shared" si="12"/>
        <v>750.36284023586211</v>
      </c>
      <c r="N110" s="6">
        <f t="shared" si="13"/>
        <v>0</v>
      </c>
    </row>
    <row r="111" spans="1:14">
      <c r="A111" s="45">
        <f t="shared" si="15"/>
        <v>108</v>
      </c>
      <c r="B111">
        <f t="shared" si="16"/>
        <v>2023</v>
      </c>
      <c r="C111">
        <f t="shared" si="17"/>
        <v>3</v>
      </c>
      <c r="D111" s="8">
        <f t="shared" si="18"/>
        <v>178346.64685001073</v>
      </c>
      <c r="E111" s="6">
        <f>IF(F111&gt;1,-PMT('Dash Board'!$C$11/12,'Dash Board'!$C$13,'Dash Board'!$C$19),0)</f>
        <v>3316.1967710914973</v>
      </c>
      <c r="F111" s="6">
        <f>D111*'Dash Board'!$C$11/12</f>
        <v>1560.5331599375938</v>
      </c>
      <c r="G111" s="6">
        <f>F111*'Dash Board'!$C$18/'Dash Board'!$C$11</f>
        <v>743.11102854171133</v>
      </c>
      <c r="H111" s="8">
        <f t="shared" si="19"/>
        <v>1755.6636111539035</v>
      </c>
      <c r="I111" s="8">
        <f t="shared" si="14"/>
        <v>176590.98323885683</v>
      </c>
      <c r="J111" s="8">
        <f t="shared" si="10"/>
        <v>2573.0857425497861</v>
      </c>
      <c r="K111" s="6">
        <f t="shared" si="11"/>
        <v>7697.5646955184038</v>
      </c>
      <c r="L111" s="6"/>
      <c r="M111" s="8">
        <f t="shared" si="12"/>
        <v>743.11102854171133</v>
      </c>
      <c r="N111" s="6">
        <f t="shared" si="13"/>
        <v>2251.0256177560882</v>
      </c>
    </row>
    <row r="112" spans="1:14">
      <c r="A112" s="45">
        <f t="shared" si="15"/>
        <v>109</v>
      </c>
      <c r="B112">
        <f t="shared" si="16"/>
        <v>2023</v>
      </c>
      <c r="C112">
        <f t="shared" si="17"/>
        <v>4</v>
      </c>
      <c r="D112" s="8">
        <f t="shared" si="18"/>
        <v>176590.98323885683</v>
      </c>
      <c r="E112" s="6">
        <f>IF(F112&gt;1,-PMT('Dash Board'!$C$11/12,'Dash Board'!$C$13,'Dash Board'!$C$19),0)</f>
        <v>3316.1967710914973</v>
      </c>
      <c r="F112" s="6">
        <f>D112*'Dash Board'!$C$11/12</f>
        <v>1545.1711033399972</v>
      </c>
      <c r="G112" s="6">
        <f>F112*'Dash Board'!$C$18/'Dash Board'!$C$11</f>
        <v>735.79576349523688</v>
      </c>
      <c r="H112" s="8">
        <f t="shared" si="19"/>
        <v>1771.0256677515001</v>
      </c>
      <c r="I112" s="8">
        <f t="shared" si="14"/>
        <v>174819.95757110533</v>
      </c>
      <c r="J112" s="8">
        <f t="shared" si="10"/>
        <v>2580.4010075962606</v>
      </c>
      <c r="K112" s="6">
        <f t="shared" si="11"/>
        <v>0</v>
      </c>
      <c r="L112" s="6"/>
      <c r="M112" s="8">
        <f t="shared" si="12"/>
        <v>735.79576349523688</v>
      </c>
      <c r="N112" s="6">
        <f t="shared" si="13"/>
        <v>0</v>
      </c>
    </row>
    <row r="113" spans="1:14">
      <c r="A113" s="45">
        <f t="shared" si="15"/>
        <v>110</v>
      </c>
      <c r="B113">
        <f t="shared" si="16"/>
        <v>2023</v>
      </c>
      <c r="C113">
        <f t="shared" si="17"/>
        <v>5</v>
      </c>
      <c r="D113" s="8">
        <f t="shared" si="18"/>
        <v>174819.95757110533</v>
      </c>
      <c r="E113" s="6">
        <f>IF(F113&gt;1,-PMT('Dash Board'!$C$11/12,'Dash Board'!$C$13,'Dash Board'!$C$19),0)</f>
        <v>3316.1967710914973</v>
      </c>
      <c r="F113" s="6">
        <f>D113*'Dash Board'!$C$11/12</f>
        <v>1529.6746287471715</v>
      </c>
      <c r="G113" s="6">
        <f>F113*'Dash Board'!$C$18/'Dash Board'!$C$11</f>
        <v>728.41648987960548</v>
      </c>
      <c r="H113" s="8">
        <f t="shared" si="19"/>
        <v>1786.5221423443259</v>
      </c>
      <c r="I113" s="8">
        <f t="shared" si="14"/>
        <v>173033.435428761</v>
      </c>
      <c r="J113" s="8">
        <f t="shared" si="10"/>
        <v>2587.7802812118916</v>
      </c>
      <c r="K113" s="6">
        <f t="shared" si="11"/>
        <v>0</v>
      </c>
      <c r="L113" s="6"/>
      <c r="M113" s="8">
        <f t="shared" si="12"/>
        <v>728.41648987960548</v>
      </c>
      <c r="N113" s="6">
        <f t="shared" si="13"/>
        <v>0</v>
      </c>
    </row>
    <row r="114" spans="1:14">
      <c r="A114" s="45">
        <f t="shared" si="15"/>
        <v>111</v>
      </c>
      <c r="B114">
        <f t="shared" si="16"/>
        <v>2023</v>
      </c>
      <c r="C114">
        <f t="shared" si="17"/>
        <v>6</v>
      </c>
      <c r="D114" s="8">
        <f t="shared" si="18"/>
        <v>173033.435428761</v>
      </c>
      <c r="E114" s="6">
        <f>IF(F114&gt;1,-PMT('Dash Board'!$C$11/12,'Dash Board'!$C$13,'Dash Board'!$C$19),0)</f>
        <v>3316.1967710914973</v>
      </c>
      <c r="F114" s="6">
        <f>D114*'Dash Board'!$C$11/12</f>
        <v>1514.0425600016588</v>
      </c>
      <c r="G114" s="6">
        <f>F114*'Dash Board'!$C$18/'Dash Board'!$C$11</f>
        <v>720.97264761983752</v>
      </c>
      <c r="H114" s="8">
        <f t="shared" si="19"/>
        <v>1802.1542110898386</v>
      </c>
      <c r="I114" s="8">
        <f t="shared" si="14"/>
        <v>171231.28121767117</v>
      </c>
      <c r="J114" s="8">
        <f t="shared" si="10"/>
        <v>2595.2241234716598</v>
      </c>
      <c r="K114" s="6">
        <f t="shared" si="11"/>
        <v>7763.4054122798116</v>
      </c>
      <c r="L114" s="6"/>
      <c r="M114" s="8">
        <f t="shared" si="12"/>
        <v>720.97264761983752</v>
      </c>
      <c r="N114" s="6">
        <f t="shared" si="13"/>
        <v>2185.18490099468</v>
      </c>
    </row>
    <row r="115" spans="1:14">
      <c r="A115" s="45">
        <f t="shared" si="15"/>
        <v>112</v>
      </c>
      <c r="B115">
        <f t="shared" si="16"/>
        <v>2023</v>
      </c>
      <c r="C115">
        <f t="shared" si="17"/>
        <v>7</v>
      </c>
      <c r="D115" s="8">
        <f t="shared" si="18"/>
        <v>171231.28121767117</v>
      </c>
      <c r="E115" s="6">
        <f>IF(F115&gt;1,-PMT('Dash Board'!$C$11/12,'Dash Board'!$C$13,'Dash Board'!$C$19),0)</f>
        <v>3316.1967710914973</v>
      </c>
      <c r="F115" s="6">
        <f>D115*'Dash Board'!$C$11/12</f>
        <v>1498.2737106546228</v>
      </c>
      <c r="G115" s="6">
        <f>F115*'Dash Board'!$C$18/'Dash Board'!$C$11</f>
        <v>713.46367174029672</v>
      </c>
      <c r="H115" s="8">
        <f t="shared" si="19"/>
        <v>1817.9230604368745</v>
      </c>
      <c r="I115" s="8">
        <f t="shared" si="14"/>
        <v>169413.3581572343</v>
      </c>
      <c r="J115" s="8">
        <f t="shared" si="10"/>
        <v>2602.7330993512005</v>
      </c>
      <c r="K115" s="6">
        <f t="shared" si="11"/>
        <v>0</v>
      </c>
      <c r="L115" s="6"/>
      <c r="M115" s="8">
        <f t="shared" si="12"/>
        <v>713.46367174029672</v>
      </c>
      <c r="N115" s="6">
        <f t="shared" si="13"/>
        <v>0</v>
      </c>
    </row>
    <row r="116" spans="1:14">
      <c r="A116" s="45">
        <f t="shared" si="15"/>
        <v>113</v>
      </c>
      <c r="B116">
        <f t="shared" si="16"/>
        <v>2023</v>
      </c>
      <c r="C116">
        <f t="shared" si="17"/>
        <v>8</v>
      </c>
      <c r="D116" s="8">
        <f t="shared" si="18"/>
        <v>169413.3581572343</v>
      </c>
      <c r="E116" s="6">
        <f>IF(F116&gt;1,-PMT('Dash Board'!$C$11/12,'Dash Board'!$C$13,'Dash Board'!$C$19),0)</f>
        <v>3316.1967710914973</v>
      </c>
      <c r="F116" s="6">
        <f>D116*'Dash Board'!$C$11/12</f>
        <v>1482.3668838758001</v>
      </c>
      <c r="G116" s="6">
        <f>F116*'Dash Board'!$C$18/'Dash Board'!$C$11</f>
        <v>705.88899232180961</v>
      </c>
      <c r="H116" s="8">
        <f t="shared" si="19"/>
        <v>1833.8298872156972</v>
      </c>
      <c r="I116" s="8">
        <f t="shared" si="14"/>
        <v>167579.52827001861</v>
      </c>
      <c r="J116" s="8">
        <f t="shared" si="10"/>
        <v>2610.3077787696875</v>
      </c>
      <c r="K116" s="6">
        <f t="shared" si="11"/>
        <v>0</v>
      </c>
      <c r="L116" s="6"/>
      <c r="M116" s="8">
        <f t="shared" si="12"/>
        <v>705.88899232180961</v>
      </c>
      <c r="N116" s="6">
        <f t="shared" si="13"/>
        <v>0</v>
      </c>
    </row>
    <row r="117" spans="1:14">
      <c r="A117" s="45">
        <f t="shared" si="15"/>
        <v>114</v>
      </c>
      <c r="B117">
        <f t="shared" si="16"/>
        <v>2023</v>
      </c>
      <c r="C117">
        <f t="shared" si="17"/>
        <v>9</v>
      </c>
      <c r="D117" s="8">
        <f t="shared" si="18"/>
        <v>167579.52827001861</v>
      </c>
      <c r="E117" s="6">
        <f>IF(F117&gt;1,-PMT('Dash Board'!$C$11/12,'Dash Board'!$C$13,'Dash Board'!$C$19),0)</f>
        <v>3316.1967710914973</v>
      </c>
      <c r="F117" s="6">
        <f>D117*'Dash Board'!$C$11/12</f>
        <v>1466.3208723626628</v>
      </c>
      <c r="G117" s="6">
        <f>F117*'Dash Board'!$C$18/'Dash Board'!$C$11</f>
        <v>698.24803445841098</v>
      </c>
      <c r="H117" s="8">
        <f t="shared" si="19"/>
        <v>1849.8758987288345</v>
      </c>
      <c r="I117" s="8">
        <f t="shared" si="14"/>
        <v>165729.65237128976</v>
      </c>
      <c r="J117" s="8">
        <f t="shared" si="10"/>
        <v>2617.9487366330864</v>
      </c>
      <c r="K117" s="6">
        <f t="shared" si="11"/>
        <v>7830.9896147539748</v>
      </c>
      <c r="L117" s="6"/>
      <c r="M117" s="8">
        <f t="shared" si="12"/>
        <v>698.24803445841098</v>
      </c>
      <c r="N117" s="6">
        <f t="shared" si="13"/>
        <v>2117.6006985205172</v>
      </c>
    </row>
    <row r="118" spans="1:14">
      <c r="A118" s="45">
        <f t="shared" si="15"/>
        <v>115</v>
      </c>
      <c r="B118">
        <f t="shared" si="16"/>
        <v>2023</v>
      </c>
      <c r="C118">
        <f t="shared" si="17"/>
        <v>10</v>
      </c>
      <c r="D118" s="8">
        <f t="shared" si="18"/>
        <v>165729.65237128976</v>
      </c>
      <c r="E118" s="6">
        <f>IF(F118&gt;1,-PMT('Dash Board'!$C$11/12,'Dash Board'!$C$13,'Dash Board'!$C$19),0)</f>
        <v>3316.1967710914973</v>
      </c>
      <c r="F118" s="6">
        <f>D118*'Dash Board'!$C$11/12</f>
        <v>1450.1344582487854</v>
      </c>
      <c r="G118" s="6">
        <f>F118*'Dash Board'!$C$18/'Dash Board'!$C$11</f>
        <v>690.54021821370736</v>
      </c>
      <c r="H118" s="8">
        <f t="shared" si="19"/>
        <v>1866.0623128427119</v>
      </c>
      <c r="I118" s="8">
        <f t="shared" si="14"/>
        <v>163863.59005844704</v>
      </c>
      <c r="J118" s="8">
        <f t="shared" si="10"/>
        <v>2625.6565528777901</v>
      </c>
      <c r="K118" s="6">
        <f t="shared" si="11"/>
        <v>0</v>
      </c>
      <c r="L118" s="6"/>
      <c r="M118" s="8">
        <f t="shared" si="12"/>
        <v>690.54021821370736</v>
      </c>
      <c r="N118" s="6">
        <f t="shared" si="13"/>
        <v>0</v>
      </c>
    </row>
    <row r="119" spans="1:14">
      <c r="A119" s="45">
        <f t="shared" si="15"/>
        <v>116</v>
      </c>
      <c r="B119">
        <f t="shared" si="16"/>
        <v>2023</v>
      </c>
      <c r="C119">
        <f t="shared" si="17"/>
        <v>11</v>
      </c>
      <c r="D119" s="8">
        <f t="shared" si="18"/>
        <v>163863.59005844704</v>
      </c>
      <c r="E119" s="6">
        <f>IF(F119&gt;1,-PMT('Dash Board'!$C$11/12,'Dash Board'!$C$13,'Dash Board'!$C$19),0)</f>
        <v>3316.1967710914973</v>
      </c>
      <c r="F119" s="6">
        <f>D119*'Dash Board'!$C$11/12</f>
        <v>1433.8064130114115</v>
      </c>
      <c r="G119" s="6">
        <f>F119*'Dash Board'!$C$18/'Dash Board'!$C$11</f>
        <v>682.76495857686257</v>
      </c>
      <c r="H119" s="8">
        <f t="shared" si="19"/>
        <v>1882.3903580800859</v>
      </c>
      <c r="I119" s="8">
        <f t="shared" si="14"/>
        <v>161981.19970036694</v>
      </c>
      <c r="J119" s="8">
        <f t="shared" si="10"/>
        <v>2633.4318125146347</v>
      </c>
      <c r="K119" s="6">
        <f t="shared" si="11"/>
        <v>0</v>
      </c>
      <c r="L119" s="6"/>
      <c r="M119" s="8">
        <f t="shared" si="12"/>
        <v>682.76495857686257</v>
      </c>
      <c r="N119" s="6">
        <f t="shared" si="13"/>
        <v>0</v>
      </c>
    </row>
    <row r="120" spans="1:14">
      <c r="A120" s="45">
        <f t="shared" si="15"/>
        <v>117</v>
      </c>
      <c r="B120">
        <f t="shared" si="16"/>
        <v>2023</v>
      </c>
      <c r="C120">
        <f t="shared" si="17"/>
        <v>12</v>
      </c>
      <c r="D120" s="8">
        <f t="shared" si="18"/>
        <v>161981.19970036694</v>
      </c>
      <c r="E120" s="6">
        <f>IF(F120&gt;1,-PMT('Dash Board'!$C$11/12,'Dash Board'!$C$13,'Dash Board'!$C$19),0)</f>
        <v>3316.1967710914973</v>
      </c>
      <c r="F120" s="6">
        <f>D120*'Dash Board'!$C$11/12</f>
        <v>1417.3354973782107</v>
      </c>
      <c r="G120" s="6">
        <f>F120*'Dash Board'!$C$18/'Dash Board'!$C$11</f>
        <v>674.92166541819563</v>
      </c>
      <c r="H120" s="8">
        <f t="shared" si="19"/>
        <v>1898.8612737132867</v>
      </c>
      <c r="I120" s="8">
        <f t="shared" si="14"/>
        <v>160082.33842665365</v>
      </c>
      <c r="J120" s="8">
        <f t="shared" si="10"/>
        <v>2641.2751056733018</v>
      </c>
      <c r="K120" s="6">
        <f t="shared" si="11"/>
        <v>7900.3634710657261</v>
      </c>
      <c r="L120" s="6"/>
      <c r="M120" s="8">
        <f t="shared" si="12"/>
        <v>674.92166541819563</v>
      </c>
      <c r="N120" s="6">
        <f t="shared" si="13"/>
        <v>2048.2268422087654</v>
      </c>
    </row>
    <row r="121" spans="1:14">
      <c r="A121" s="45">
        <f t="shared" si="15"/>
        <v>118</v>
      </c>
      <c r="B121">
        <f t="shared" si="16"/>
        <v>2024</v>
      </c>
      <c r="C121">
        <f t="shared" si="17"/>
        <v>1</v>
      </c>
      <c r="D121" s="8">
        <f t="shared" si="18"/>
        <v>160082.33842665365</v>
      </c>
      <c r="E121" s="6">
        <f>IF(F121&gt;1,-PMT('Dash Board'!$C$11/12,'Dash Board'!$C$13,'Dash Board'!$C$19),0)</f>
        <v>3316.1967710914973</v>
      </c>
      <c r="F121" s="6">
        <f>D121*'Dash Board'!$C$11/12</f>
        <v>1400.7204612332196</v>
      </c>
      <c r="G121" s="6">
        <f>F121*'Dash Board'!$C$18/'Dash Board'!$C$11</f>
        <v>667.00974344439032</v>
      </c>
      <c r="H121" s="8">
        <f t="shared" si="19"/>
        <v>1915.4763098582778</v>
      </c>
      <c r="I121" s="8">
        <f t="shared" si="14"/>
        <v>158166.86211679535</v>
      </c>
      <c r="J121" s="8">
        <f t="shared" si="10"/>
        <v>2649.1870276471072</v>
      </c>
      <c r="K121" s="6">
        <f t="shared" si="11"/>
        <v>0</v>
      </c>
      <c r="L121" s="6"/>
      <c r="M121" s="8">
        <f t="shared" si="12"/>
        <v>667.00974344439032</v>
      </c>
      <c r="N121" s="6">
        <f t="shared" si="13"/>
        <v>0</v>
      </c>
    </row>
    <row r="122" spans="1:14">
      <c r="A122" s="45">
        <f t="shared" si="15"/>
        <v>119</v>
      </c>
      <c r="B122">
        <f t="shared" si="16"/>
        <v>2024</v>
      </c>
      <c r="C122">
        <f t="shared" si="17"/>
        <v>2</v>
      </c>
      <c r="D122" s="8">
        <f t="shared" si="18"/>
        <v>158166.86211679535</v>
      </c>
      <c r="E122" s="6">
        <f>IF(F122&gt;1,-PMT('Dash Board'!$C$11/12,'Dash Board'!$C$13,'Dash Board'!$C$19),0)</f>
        <v>3316.1967710914973</v>
      </c>
      <c r="F122" s="6">
        <f>D122*'Dash Board'!$C$11/12</f>
        <v>1383.9600435219593</v>
      </c>
      <c r="G122" s="6">
        <f>F122*'Dash Board'!$C$18/'Dash Board'!$C$11</f>
        <v>659.02859215331409</v>
      </c>
      <c r="H122" s="8">
        <f t="shared" si="19"/>
        <v>1932.2367275695381</v>
      </c>
      <c r="I122" s="8">
        <f t="shared" si="14"/>
        <v>156234.62538922581</v>
      </c>
      <c r="J122" s="8">
        <f t="shared" si="10"/>
        <v>2657.1681789381832</v>
      </c>
      <c r="K122" s="6">
        <f t="shared" si="11"/>
        <v>0</v>
      </c>
      <c r="L122" s="6"/>
      <c r="M122" s="8">
        <f t="shared" si="12"/>
        <v>659.02859215331409</v>
      </c>
      <c r="N122" s="6">
        <f t="shared" si="13"/>
        <v>0</v>
      </c>
    </row>
    <row r="123" spans="1:14">
      <c r="A123" s="45">
        <f t="shared" si="15"/>
        <v>120</v>
      </c>
      <c r="B123">
        <f t="shared" si="16"/>
        <v>2024</v>
      </c>
      <c r="C123">
        <f t="shared" si="17"/>
        <v>3</v>
      </c>
      <c r="D123" s="8">
        <f t="shared" si="18"/>
        <v>156234.62538922581</v>
      </c>
      <c r="E123" s="6">
        <f>IF(F123&gt;1,-PMT('Dash Board'!$C$11/12,'Dash Board'!$C$13,'Dash Board'!$C$19),0)</f>
        <v>3316.1967710914973</v>
      </c>
      <c r="F123" s="6">
        <f>D123*'Dash Board'!$C$11/12</f>
        <v>1367.0529721557259</v>
      </c>
      <c r="G123" s="6">
        <f>F123*'Dash Board'!$C$18/'Dash Board'!$C$11</f>
        <v>650.97760578844088</v>
      </c>
      <c r="H123" s="8">
        <f t="shared" si="19"/>
        <v>1949.1437989357714</v>
      </c>
      <c r="I123" s="8">
        <f t="shared" si="14"/>
        <v>154285.48159029003</v>
      </c>
      <c r="J123" s="8">
        <f t="shared" si="10"/>
        <v>2665.2191653030563</v>
      </c>
      <c r="K123" s="6">
        <f t="shared" si="11"/>
        <v>7971.5743718883477</v>
      </c>
      <c r="L123" s="6"/>
      <c r="M123" s="8">
        <f t="shared" si="12"/>
        <v>650.97760578844088</v>
      </c>
      <c r="N123" s="6">
        <f t="shared" si="13"/>
        <v>1977.0159413861452</v>
      </c>
    </row>
    <row r="124" spans="1:14">
      <c r="A124" s="45">
        <f t="shared" si="15"/>
        <v>121</v>
      </c>
      <c r="B124">
        <f t="shared" si="16"/>
        <v>2024</v>
      </c>
      <c r="C124">
        <f t="shared" si="17"/>
        <v>4</v>
      </c>
      <c r="D124" s="8">
        <f t="shared" si="18"/>
        <v>154285.48159029003</v>
      </c>
      <c r="E124" s="6">
        <f>IF(F124&gt;1,-PMT('Dash Board'!$C$11/12,'Dash Board'!$C$13,'Dash Board'!$C$19),0)</f>
        <v>3316.1967710914973</v>
      </c>
      <c r="F124" s="6">
        <f>D124*'Dash Board'!$C$11/12</f>
        <v>1349.9979639150376</v>
      </c>
      <c r="G124" s="6">
        <f>F124*'Dash Board'!$C$18/'Dash Board'!$C$11</f>
        <v>642.85617329287504</v>
      </c>
      <c r="H124" s="8">
        <f t="shared" si="19"/>
        <v>1966.1988071764597</v>
      </c>
      <c r="I124" s="8">
        <f t="shared" si="14"/>
        <v>152319.28278311357</v>
      </c>
      <c r="J124" s="8">
        <f t="shared" si="10"/>
        <v>2673.3405977986222</v>
      </c>
      <c r="K124" s="6">
        <f t="shared" si="11"/>
        <v>0</v>
      </c>
      <c r="L124" s="6"/>
      <c r="M124" s="8">
        <f t="shared" si="12"/>
        <v>642.85617329287504</v>
      </c>
      <c r="N124" s="6">
        <f t="shared" si="13"/>
        <v>0</v>
      </c>
    </row>
    <row r="125" spans="1:14">
      <c r="A125" s="45">
        <f t="shared" si="15"/>
        <v>122</v>
      </c>
      <c r="B125">
        <f t="shared" si="16"/>
        <v>2024</v>
      </c>
      <c r="C125">
        <f t="shared" si="17"/>
        <v>5</v>
      </c>
      <c r="D125" s="8">
        <f t="shared" si="18"/>
        <v>152319.28278311357</v>
      </c>
      <c r="E125" s="6">
        <f>IF(F125&gt;1,-PMT('Dash Board'!$C$11/12,'Dash Board'!$C$13,'Dash Board'!$C$19),0)</f>
        <v>3316.1967710914973</v>
      </c>
      <c r="F125" s="6">
        <f>D125*'Dash Board'!$C$11/12</f>
        <v>1332.7937243522435</v>
      </c>
      <c r="G125" s="6">
        <f>F125*'Dash Board'!$C$18/'Dash Board'!$C$11</f>
        <v>634.66367826297312</v>
      </c>
      <c r="H125" s="8">
        <f t="shared" si="19"/>
        <v>1983.4030467392538</v>
      </c>
      <c r="I125" s="8">
        <f t="shared" si="14"/>
        <v>150335.87973637431</v>
      </c>
      <c r="J125" s="8">
        <f t="shared" si="10"/>
        <v>2681.5330928285243</v>
      </c>
      <c r="K125" s="6">
        <f t="shared" si="11"/>
        <v>0</v>
      </c>
      <c r="L125" s="6"/>
      <c r="M125" s="8">
        <f t="shared" si="12"/>
        <v>634.66367826297312</v>
      </c>
      <c r="N125" s="6">
        <f t="shared" si="13"/>
        <v>0</v>
      </c>
    </row>
    <row r="126" spans="1:14">
      <c r="A126" s="45">
        <f t="shared" si="15"/>
        <v>123</v>
      </c>
      <c r="B126">
        <f t="shared" si="16"/>
        <v>2024</v>
      </c>
      <c r="C126">
        <f t="shared" si="17"/>
        <v>6</v>
      </c>
      <c r="D126" s="8">
        <f t="shared" si="18"/>
        <v>150335.87973637431</v>
      </c>
      <c r="E126" s="6">
        <f>IF(F126&gt;1,-PMT('Dash Board'!$C$11/12,'Dash Board'!$C$13,'Dash Board'!$C$19),0)</f>
        <v>3316.1967710914973</v>
      </c>
      <c r="F126" s="6">
        <f>D126*'Dash Board'!$C$11/12</f>
        <v>1315.4389476932752</v>
      </c>
      <c r="G126" s="6">
        <f>F126*'Dash Board'!$C$18/'Dash Board'!$C$11</f>
        <v>626.3994989015597</v>
      </c>
      <c r="H126" s="8">
        <f t="shared" si="19"/>
        <v>2000.7578233982222</v>
      </c>
      <c r="I126" s="8">
        <f t="shared" si="14"/>
        <v>148335.12191297609</v>
      </c>
      <c r="J126" s="8">
        <f t="shared" si="10"/>
        <v>2689.7972721899378</v>
      </c>
      <c r="K126" s="6">
        <f t="shared" si="11"/>
        <v>8044.6709628170838</v>
      </c>
      <c r="L126" s="6"/>
      <c r="M126" s="8">
        <f t="shared" si="12"/>
        <v>626.3994989015597</v>
      </c>
      <c r="N126" s="6">
        <f t="shared" si="13"/>
        <v>1903.9193504574077</v>
      </c>
    </row>
    <row r="127" spans="1:14">
      <c r="A127" s="45">
        <f t="shared" si="15"/>
        <v>124</v>
      </c>
      <c r="B127">
        <f t="shared" si="16"/>
        <v>2024</v>
      </c>
      <c r="C127">
        <f t="shared" si="17"/>
        <v>7</v>
      </c>
      <c r="D127" s="8">
        <f t="shared" si="18"/>
        <v>148335.12191297609</v>
      </c>
      <c r="E127" s="6">
        <f>IF(F127&gt;1,-PMT('Dash Board'!$C$11/12,'Dash Board'!$C$13,'Dash Board'!$C$19),0)</f>
        <v>3316.1967710914973</v>
      </c>
      <c r="F127" s="6">
        <f>D127*'Dash Board'!$C$11/12</f>
        <v>1297.9323167385407</v>
      </c>
      <c r="G127" s="6">
        <f>F127*'Dash Board'!$C$18/'Dash Board'!$C$11</f>
        <v>618.06300797073379</v>
      </c>
      <c r="H127" s="8">
        <f t="shared" si="19"/>
        <v>2018.2644543529566</v>
      </c>
      <c r="I127" s="8">
        <f t="shared" si="14"/>
        <v>146316.85745862313</v>
      </c>
      <c r="J127" s="8">
        <f t="shared" si="10"/>
        <v>2698.1337631207634</v>
      </c>
      <c r="K127" s="6">
        <f t="shared" si="11"/>
        <v>0</v>
      </c>
      <c r="L127" s="6"/>
      <c r="M127" s="8">
        <f t="shared" si="12"/>
        <v>618.06300797073379</v>
      </c>
      <c r="N127" s="6">
        <f t="shared" si="13"/>
        <v>0</v>
      </c>
    </row>
    <row r="128" spans="1:14">
      <c r="A128" s="45">
        <f t="shared" si="15"/>
        <v>125</v>
      </c>
      <c r="B128">
        <f t="shared" si="16"/>
        <v>2024</v>
      </c>
      <c r="C128">
        <f t="shared" si="17"/>
        <v>8</v>
      </c>
      <c r="D128" s="8">
        <f t="shared" si="18"/>
        <v>146316.85745862313</v>
      </c>
      <c r="E128" s="6">
        <f>IF(F128&gt;1,-PMT('Dash Board'!$C$11/12,'Dash Board'!$C$13,'Dash Board'!$C$19),0)</f>
        <v>3316.1967710914973</v>
      </c>
      <c r="F128" s="6">
        <f>D128*'Dash Board'!$C$11/12</f>
        <v>1280.2725027629524</v>
      </c>
      <c r="G128" s="6">
        <f>F128*'Dash Board'!$C$18/'Dash Board'!$C$11</f>
        <v>609.65357274426299</v>
      </c>
      <c r="H128" s="8">
        <f t="shared" si="19"/>
        <v>2035.9242683285449</v>
      </c>
      <c r="I128" s="8">
        <f t="shared" si="14"/>
        <v>144280.93319029457</v>
      </c>
      <c r="J128" s="8">
        <f t="shared" si="10"/>
        <v>2706.5431983472345</v>
      </c>
      <c r="K128" s="6">
        <f t="shared" si="11"/>
        <v>0</v>
      </c>
      <c r="L128" s="6"/>
      <c r="M128" s="8">
        <f t="shared" si="12"/>
        <v>609.65357274426299</v>
      </c>
      <c r="N128" s="6">
        <f t="shared" si="13"/>
        <v>0</v>
      </c>
    </row>
    <row r="129" spans="1:14">
      <c r="A129" s="45">
        <f t="shared" si="15"/>
        <v>126</v>
      </c>
      <c r="B129">
        <f t="shared" si="16"/>
        <v>2024</v>
      </c>
      <c r="C129">
        <f t="shared" si="17"/>
        <v>9</v>
      </c>
      <c r="D129" s="8">
        <f t="shared" si="18"/>
        <v>144280.93319029457</v>
      </c>
      <c r="E129" s="6">
        <f>IF(F129&gt;1,-PMT('Dash Board'!$C$11/12,'Dash Board'!$C$13,'Dash Board'!$C$19),0)</f>
        <v>3316.1967710914973</v>
      </c>
      <c r="F129" s="6">
        <f>D129*'Dash Board'!$C$11/12</f>
        <v>1262.4581654150775</v>
      </c>
      <c r="G129" s="6">
        <f>F129*'Dash Board'!$C$18/'Dash Board'!$C$11</f>
        <v>601.17055495956072</v>
      </c>
      <c r="H129" s="8">
        <f t="shared" si="19"/>
        <v>2053.7386056764199</v>
      </c>
      <c r="I129" s="8">
        <f t="shared" si="14"/>
        <v>142227.19458461815</v>
      </c>
      <c r="J129" s="8">
        <f t="shared" si="10"/>
        <v>2715.0262161319365</v>
      </c>
      <c r="K129" s="6">
        <f t="shared" si="11"/>
        <v>8119.7031775999349</v>
      </c>
      <c r="L129" s="6"/>
      <c r="M129" s="8">
        <f t="shared" si="12"/>
        <v>601.17055495956072</v>
      </c>
      <c r="N129" s="6">
        <f t="shared" si="13"/>
        <v>1828.8871356745576</v>
      </c>
    </row>
    <row r="130" spans="1:14">
      <c r="A130" s="45">
        <f t="shared" si="15"/>
        <v>127</v>
      </c>
      <c r="B130">
        <f t="shared" si="16"/>
        <v>2024</v>
      </c>
      <c r="C130">
        <f t="shared" si="17"/>
        <v>10</v>
      </c>
      <c r="D130" s="8">
        <f t="shared" si="18"/>
        <v>142227.19458461815</v>
      </c>
      <c r="E130" s="6">
        <f>IF(F130&gt;1,-PMT('Dash Board'!$C$11/12,'Dash Board'!$C$13,'Dash Board'!$C$19),0)</f>
        <v>3316.1967710914973</v>
      </c>
      <c r="F130" s="6">
        <f>D130*'Dash Board'!$C$11/12</f>
        <v>1244.4879526154089</v>
      </c>
      <c r="G130" s="6">
        <f>F130*'Dash Board'!$C$18/'Dash Board'!$C$11</f>
        <v>592.61331076924239</v>
      </c>
      <c r="H130" s="8">
        <f t="shared" si="19"/>
        <v>2071.7088184760887</v>
      </c>
      <c r="I130" s="8">
        <f t="shared" si="14"/>
        <v>140155.48576614205</v>
      </c>
      <c r="J130" s="8">
        <f t="shared" si="10"/>
        <v>2723.5834603222547</v>
      </c>
      <c r="K130" s="6">
        <f t="shared" si="11"/>
        <v>0</v>
      </c>
      <c r="L130" s="6"/>
      <c r="M130" s="8">
        <f t="shared" si="12"/>
        <v>592.61331076924239</v>
      </c>
      <c r="N130" s="6">
        <f t="shared" si="13"/>
        <v>0</v>
      </c>
    </row>
    <row r="131" spans="1:14">
      <c r="A131" s="45">
        <f t="shared" si="15"/>
        <v>128</v>
      </c>
      <c r="B131">
        <f t="shared" si="16"/>
        <v>2024</v>
      </c>
      <c r="C131">
        <f t="shared" si="17"/>
        <v>11</v>
      </c>
      <c r="D131" s="8">
        <f t="shared" si="18"/>
        <v>140155.48576614205</v>
      </c>
      <c r="E131" s="6">
        <f>IF(F131&gt;1,-PMT('Dash Board'!$C$11/12,'Dash Board'!$C$13,'Dash Board'!$C$19),0)</f>
        <v>3316.1967710914973</v>
      </c>
      <c r="F131" s="6">
        <f>D131*'Dash Board'!$C$11/12</f>
        <v>1226.3605004537428</v>
      </c>
      <c r="G131" s="6">
        <f>F131*'Dash Board'!$C$18/'Dash Board'!$C$11</f>
        <v>583.98119069225856</v>
      </c>
      <c r="H131" s="8">
        <f t="shared" si="19"/>
        <v>2089.8362706377548</v>
      </c>
      <c r="I131" s="8">
        <f t="shared" si="14"/>
        <v>138065.6494955043</v>
      </c>
      <c r="J131" s="8">
        <f t="shared" si="10"/>
        <v>2732.2155803992387</v>
      </c>
      <c r="K131" s="6">
        <f t="shared" si="11"/>
        <v>0</v>
      </c>
      <c r="L131" s="6"/>
      <c r="M131" s="8">
        <f t="shared" si="12"/>
        <v>583.98119069225856</v>
      </c>
      <c r="N131" s="6">
        <f t="shared" si="13"/>
        <v>0</v>
      </c>
    </row>
    <row r="132" spans="1:14">
      <c r="A132" s="45">
        <f t="shared" si="15"/>
        <v>129</v>
      </c>
      <c r="B132">
        <f t="shared" si="16"/>
        <v>2024</v>
      </c>
      <c r="C132">
        <f t="shared" si="17"/>
        <v>12</v>
      </c>
      <c r="D132" s="8">
        <f t="shared" si="18"/>
        <v>138065.6494955043</v>
      </c>
      <c r="E132" s="6">
        <f>IF(F132&gt;1,-PMT('Dash Board'!$C$11/12,'Dash Board'!$C$13,'Dash Board'!$C$19),0)</f>
        <v>3316.1967710914973</v>
      </c>
      <c r="F132" s="6">
        <f>D132*'Dash Board'!$C$11/12</f>
        <v>1208.0744330856626</v>
      </c>
      <c r="G132" s="6">
        <f>F132*'Dash Board'!$C$18/'Dash Board'!$C$11</f>
        <v>575.27353956460126</v>
      </c>
      <c r="H132" s="8">
        <f t="shared" si="19"/>
        <v>2108.1223380058345</v>
      </c>
      <c r="I132" s="8">
        <f t="shared" si="14"/>
        <v>135957.52715749847</v>
      </c>
      <c r="J132" s="8">
        <f t="shared" ref="J132:J195" si="20">E132-G132</f>
        <v>2740.923231526896</v>
      </c>
      <c r="K132" s="6">
        <f t="shared" ref="K132:K195" si="21">IF(MOD(A132,3)=0,SUM(J130:J132),0)</f>
        <v>8196.7222722483893</v>
      </c>
      <c r="L132" s="6"/>
      <c r="M132" s="8">
        <f t="shared" ref="M132:M195" si="22">G132</f>
        <v>575.27353956460126</v>
      </c>
      <c r="N132" s="6">
        <f t="shared" ref="N132:N195" si="23">IF(MOD(A132,3)=0,SUM(M130:M132),0)</f>
        <v>1751.8680410261022</v>
      </c>
    </row>
    <row r="133" spans="1:14">
      <c r="A133" s="45">
        <f t="shared" si="15"/>
        <v>130</v>
      </c>
      <c r="B133">
        <f t="shared" si="16"/>
        <v>2025</v>
      </c>
      <c r="C133">
        <f t="shared" si="17"/>
        <v>1</v>
      </c>
      <c r="D133" s="8">
        <f t="shared" si="18"/>
        <v>135957.52715749847</v>
      </c>
      <c r="E133" s="6">
        <f>IF(F133&gt;1,-PMT('Dash Board'!$C$11/12,'Dash Board'!$C$13,'Dash Board'!$C$19),0)</f>
        <v>3316.1967710914973</v>
      </c>
      <c r="F133" s="6">
        <f>D133*'Dash Board'!$C$11/12</f>
        <v>1189.6283626281115</v>
      </c>
      <c r="G133" s="6">
        <f>F133*'Dash Board'!$C$18/'Dash Board'!$C$11</f>
        <v>566.48969648957689</v>
      </c>
      <c r="H133" s="8">
        <f t="shared" si="19"/>
        <v>2126.5684084633858</v>
      </c>
      <c r="I133" s="8">
        <f t="shared" ref="I133:I196" si="24">IF(D133-H133&lt;0,0,D133-H133)</f>
        <v>133830.95874903508</v>
      </c>
      <c r="J133" s="8">
        <f t="shared" si="20"/>
        <v>2749.7070746019203</v>
      </c>
      <c r="K133" s="6">
        <f t="shared" si="21"/>
        <v>0</v>
      </c>
      <c r="L133" s="6"/>
      <c r="M133" s="8">
        <f t="shared" si="22"/>
        <v>566.48969648957689</v>
      </c>
      <c r="N133" s="6">
        <f t="shared" si="23"/>
        <v>0</v>
      </c>
    </row>
    <row r="134" spans="1:14">
      <c r="A134" s="45">
        <f t="shared" ref="A134:A197" si="25">A133+1</f>
        <v>131</v>
      </c>
      <c r="B134">
        <f t="shared" ref="B134:B197" si="26">IF(C134=1,B133+1,B133)</f>
        <v>2025</v>
      </c>
      <c r="C134">
        <f t="shared" ref="C134:C197" si="27">IF(C133+1&lt;=12,C133+1,1)</f>
        <v>2</v>
      </c>
      <c r="D134" s="8">
        <f t="shared" ref="D134:D197" si="28">I133</f>
        <v>133830.95874903508</v>
      </c>
      <c r="E134" s="6">
        <f>IF(F134&gt;1,-PMT('Dash Board'!$C$11/12,'Dash Board'!$C$13,'Dash Board'!$C$19),0)</f>
        <v>3316.1967710914973</v>
      </c>
      <c r="F134" s="6">
        <f>D134*'Dash Board'!$C$11/12</f>
        <v>1171.0208890540569</v>
      </c>
      <c r="G134" s="6">
        <f>F134*'Dash Board'!$C$18/'Dash Board'!$C$11</f>
        <v>557.62899478764621</v>
      </c>
      <c r="H134" s="8">
        <f t="shared" ref="H134:H197" si="29">E134-F134</f>
        <v>2145.1758820374407</v>
      </c>
      <c r="I134" s="8">
        <f t="shared" si="24"/>
        <v>131685.78286699764</v>
      </c>
      <c r="J134" s="8">
        <f t="shared" si="20"/>
        <v>2758.5677763038511</v>
      </c>
      <c r="K134" s="6">
        <f t="shared" si="21"/>
        <v>0</v>
      </c>
      <c r="L134" s="6"/>
      <c r="M134" s="8">
        <f t="shared" si="22"/>
        <v>557.62899478764621</v>
      </c>
      <c r="N134" s="6">
        <f t="shared" si="23"/>
        <v>0</v>
      </c>
    </row>
    <row r="135" spans="1:14">
      <c r="A135" s="45">
        <f t="shared" si="25"/>
        <v>132</v>
      </c>
      <c r="B135">
        <f t="shared" si="26"/>
        <v>2025</v>
      </c>
      <c r="C135">
        <f t="shared" si="27"/>
        <v>3</v>
      </c>
      <c r="D135" s="8">
        <f t="shared" si="28"/>
        <v>131685.78286699764</v>
      </c>
      <c r="E135" s="6">
        <f>IF(F135&gt;1,-PMT('Dash Board'!$C$11/12,'Dash Board'!$C$13,'Dash Board'!$C$19),0)</f>
        <v>3316.1967710914973</v>
      </c>
      <c r="F135" s="6">
        <f>D135*'Dash Board'!$C$11/12</f>
        <v>1152.2506000862293</v>
      </c>
      <c r="G135" s="6">
        <f>F135*'Dash Board'!$C$18/'Dash Board'!$C$11</f>
        <v>548.69076194582351</v>
      </c>
      <c r="H135" s="8">
        <f t="shared" si="29"/>
        <v>2163.9461710052683</v>
      </c>
      <c r="I135" s="8">
        <f t="shared" si="24"/>
        <v>129521.83669599237</v>
      </c>
      <c r="J135" s="8">
        <f t="shared" si="20"/>
        <v>2767.5060091456739</v>
      </c>
      <c r="K135" s="6">
        <f t="shared" si="21"/>
        <v>8275.7808600514454</v>
      </c>
      <c r="L135" s="6"/>
      <c r="M135" s="8">
        <f t="shared" si="22"/>
        <v>548.69076194582351</v>
      </c>
      <c r="N135" s="6">
        <f t="shared" si="23"/>
        <v>1672.8094532230466</v>
      </c>
    </row>
    <row r="136" spans="1:14">
      <c r="A136" s="45">
        <f t="shared" si="25"/>
        <v>133</v>
      </c>
      <c r="B136">
        <f t="shared" si="26"/>
        <v>2025</v>
      </c>
      <c r="C136">
        <f t="shared" si="27"/>
        <v>4</v>
      </c>
      <c r="D136" s="8">
        <f t="shared" si="28"/>
        <v>129521.83669599237</v>
      </c>
      <c r="E136" s="6">
        <f>IF(F136&gt;1,-PMT('Dash Board'!$C$11/12,'Dash Board'!$C$13,'Dash Board'!$C$19),0)</f>
        <v>3316.1967710914973</v>
      </c>
      <c r="F136" s="6">
        <f>D136*'Dash Board'!$C$11/12</f>
        <v>1133.3160710899331</v>
      </c>
      <c r="G136" s="6">
        <f>F136*'Dash Board'!$C$18/'Dash Board'!$C$11</f>
        <v>539.67431956663484</v>
      </c>
      <c r="H136" s="8">
        <f t="shared" si="29"/>
        <v>2182.880700001564</v>
      </c>
      <c r="I136" s="8">
        <f t="shared" si="24"/>
        <v>127338.95599599081</v>
      </c>
      <c r="J136" s="8">
        <f t="shared" si="20"/>
        <v>2776.5224515248624</v>
      </c>
      <c r="K136" s="6">
        <f t="shared" si="21"/>
        <v>0</v>
      </c>
      <c r="L136" s="6"/>
      <c r="M136" s="8">
        <f t="shared" si="22"/>
        <v>539.67431956663484</v>
      </c>
      <c r="N136" s="6">
        <f t="shared" si="23"/>
        <v>0</v>
      </c>
    </row>
    <row r="137" spans="1:14">
      <c r="A137" s="45">
        <f t="shared" si="25"/>
        <v>134</v>
      </c>
      <c r="B137">
        <f t="shared" si="26"/>
        <v>2025</v>
      </c>
      <c r="C137">
        <f t="shared" si="27"/>
        <v>5</v>
      </c>
      <c r="D137" s="8">
        <f t="shared" si="28"/>
        <v>127338.95599599081</v>
      </c>
      <c r="E137" s="6">
        <f>IF(F137&gt;1,-PMT('Dash Board'!$C$11/12,'Dash Board'!$C$13,'Dash Board'!$C$19),0)</f>
        <v>3316.1967710914973</v>
      </c>
      <c r="F137" s="6">
        <f>D137*'Dash Board'!$C$11/12</f>
        <v>1114.2158649649195</v>
      </c>
      <c r="G137" s="6">
        <f>F137*'Dash Board'!$C$18/'Dash Board'!$C$11</f>
        <v>530.57898331662841</v>
      </c>
      <c r="H137" s="8">
        <f t="shared" si="29"/>
        <v>2201.9809061265778</v>
      </c>
      <c r="I137" s="8">
        <f t="shared" si="24"/>
        <v>125136.97508986422</v>
      </c>
      <c r="J137" s="8">
        <f t="shared" si="20"/>
        <v>2785.6177877748687</v>
      </c>
      <c r="K137" s="6">
        <f t="shared" si="21"/>
        <v>0</v>
      </c>
      <c r="L137" s="6"/>
      <c r="M137" s="8">
        <f t="shared" si="22"/>
        <v>530.57898331662841</v>
      </c>
      <c r="N137" s="6">
        <f t="shared" si="23"/>
        <v>0</v>
      </c>
    </row>
    <row r="138" spans="1:14">
      <c r="A138" s="45">
        <f t="shared" si="25"/>
        <v>135</v>
      </c>
      <c r="B138">
        <f t="shared" si="26"/>
        <v>2025</v>
      </c>
      <c r="C138">
        <f t="shared" si="27"/>
        <v>6</v>
      </c>
      <c r="D138" s="8">
        <f t="shared" si="28"/>
        <v>125136.97508986422</v>
      </c>
      <c r="E138" s="6">
        <f>IF(F138&gt;1,-PMT('Dash Board'!$C$11/12,'Dash Board'!$C$13,'Dash Board'!$C$19),0)</f>
        <v>3316.1967710914973</v>
      </c>
      <c r="F138" s="6">
        <f>D138*'Dash Board'!$C$11/12</f>
        <v>1094.9485320363119</v>
      </c>
      <c r="G138" s="6">
        <f>F138*'Dash Board'!$C$18/'Dash Board'!$C$11</f>
        <v>521.40406287443432</v>
      </c>
      <c r="H138" s="8">
        <f t="shared" si="29"/>
        <v>2221.2482390551854</v>
      </c>
      <c r="I138" s="8">
        <f t="shared" si="24"/>
        <v>122915.72685080903</v>
      </c>
      <c r="J138" s="8">
        <f t="shared" si="20"/>
        <v>2794.7927082170631</v>
      </c>
      <c r="K138" s="6">
        <f t="shared" si="21"/>
        <v>8356.9329475167942</v>
      </c>
      <c r="L138" s="6"/>
      <c r="M138" s="8">
        <f t="shared" si="22"/>
        <v>521.40406287443432</v>
      </c>
      <c r="N138" s="6">
        <f t="shared" si="23"/>
        <v>1591.6573657576973</v>
      </c>
    </row>
    <row r="139" spans="1:14">
      <c r="A139" s="45">
        <f t="shared" si="25"/>
        <v>136</v>
      </c>
      <c r="B139">
        <f t="shared" si="26"/>
        <v>2025</v>
      </c>
      <c r="C139">
        <f t="shared" si="27"/>
        <v>7</v>
      </c>
      <c r="D139" s="8">
        <f t="shared" si="28"/>
        <v>122915.72685080903</v>
      </c>
      <c r="E139" s="6">
        <f>IF(F139&gt;1,-PMT('Dash Board'!$C$11/12,'Dash Board'!$C$13,'Dash Board'!$C$19),0)</f>
        <v>3316.1967710914973</v>
      </c>
      <c r="F139" s="6">
        <f>D139*'Dash Board'!$C$11/12</f>
        <v>1075.512609944579</v>
      </c>
      <c r="G139" s="6">
        <f>F139*'Dash Board'!$C$18/'Dash Board'!$C$11</f>
        <v>512.14886187837101</v>
      </c>
      <c r="H139" s="8">
        <f t="shared" si="29"/>
        <v>2240.6841611469181</v>
      </c>
      <c r="I139" s="8">
        <f t="shared" si="24"/>
        <v>120675.04268966212</v>
      </c>
      <c r="J139" s="8">
        <f t="shared" si="20"/>
        <v>2804.0479092131263</v>
      </c>
      <c r="K139" s="6">
        <f t="shared" si="21"/>
        <v>0</v>
      </c>
      <c r="L139" s="6"/>
      <c r="M139" s="8">
        <f t="shared" si="22"/>
        <v>512.14886187837101</v>
      </c>
      <c r="N139" s="6">
        <f t="shared" si="23"/>
        <v>0</v>
      </c>
    </row>
    <row r="140" spans="1:14">
      <c r="A140" s="45">
        <f t="shared" si="25"/>
        <v>137</v>
      </c>
      <c r="B140">
        <f t="shared" si="26"/>
        <v>2025</v>
      </c>
      <c r="C140">
        <f t="shared" si="27"/>
        <v>8</v>
      </c>
      <c r="D140" s="8">
        <f t="shared" si="28"/>
        <v>120675.04268966212</v>
      </c>
      <c r="E140" s="6">
        <f>IF(F140&gt;1,-PMT('Dash Board'!$C$11/12,'Dash Board'!$C$13,'Dash Board'!$C$19),0)</f>
        <v>3316.1967710914973</v>
      </c>
      <c r="F140" s="6">
        <f>D140*'Dash Board'!$C$11/12</f>
        <v>1055.9066235345435</v>
      </c>
      <c r="G140" s="6">
        <f>F140*'Dash Board'!$C$18/'Dash Board'!$C$11</f>
        <v>502.81267787359224</v>
      </c>
      <c r="H140" s="8">
        <f t="shared" si="29"/>
        <v>2260.2901475569538</v>
      </c>
      <c r="I140" s="8">
        <f t="shared" si="24"/>
        <v>118414.75254210517</v>
      </c>
      <c r="J140" s="8">
        <f t="shared" si="20"/>
        <v>2813.384093217905</v>
      </c>
      <c r="K140" s="6">
        <f t="shared" si="21"/>
        <v>0</v>
      </c>
      <c r="L140" s="6"/>
      <c r="M140" s="8">
        <f t="shared" si="22"/>
        <v>502.81267787359224</v>
      </c>
      <c r="N140" s="6">
        <f t="shared" si="23"/>
        <v>0</v>
      </c>
    </row>
    <row r="141" spans="1:14">
      <c r="A141" s="45">
        <f t="shared" si="25"/>
        <v>138</v>
      </c>
      <c r="B141">
        <f t="shared" si="26"/>
        <v>2025</v>
      </c>
      <c r="C141">
        <f t="shared" si="27"/>
        <v>9</v>
      </c>
      <c r="D141" s="8">
        <f t="shared" si="28"/>
        <v>118414.75254210517</v>
      </c>
      <c r="E141" s="6">
        <f>IF(F141&gt;1,-PMT('Dash Board'!$C$11/12,'Dash Board'!$C$13,'Dash Board'!$C$19),0)</f>
        <v>3316.1967710914973</v>
      </c>
      <c r="F141" s="6">
        <f>D141*'Dash Board'!$C$11/12</f>
        <v>1036.1290847434202</v>
      </c>
      <c r="G141" s="6">
        <f>F141*'Dash Board'!$C$18/'Dash Board'!$C$11</f>
        <v>493.39480225877156</v>
      </c>
      <c r="H141" s="8">
        <f t="shared" si="29"/>
        <v>2280.0676863480771</v>
      </c>
      <c r="I141" s="8">
        <f t="shared" si="24"/>
        <v>116134.68485575709</v>
      </c>
      <c r="J141" s="8">
        <f t="shared" si="20"/>
        <v>2822.8019688327258</v>
      </c>
      <c r="K141" s="6">
        <f t="shared" si="21"/>
        <v>8440.2339712637568</v>
      </c>
      <c r="L141" s="6"/>
      <c r="M141" s="8">
        <f t="shared" si="22"/>
        <v>493.39480225877156</v>
      </c>
      <c r="N141" s="6">
        <f t="shared" si="23"/>
        <v>1508.3563420107348</v>
      </c>
    </row>
    <row r="142" spans="1:14">
      <c r="A142" s="45">
        <f t="shared" si="25"/>
        <v>139</v>
      </c>
      <c r="B142">
        <f t="shared" si="26"/>
        <v>2025</v>
      </c>
      <c r="C142">
        <f t="shared" si="27"/>
        <v>10</v>
      </c>
      <c r="D142" s="8">
        <f t="shared" si="28"/>
        <v>116134.68485575709</v>
      </c>
      <c r="E142" s="6">
        <f>IF(F142&gt;1,-PMT('Dash Board'!$C$11/12,'Dash Board'!$C$13,'Dash Board'!$C$19),0)</f>
        <v>3316.1967710914973</v>
      </c>
      <c r="F142" s="6">
        <f>D142*'Dash Board'!$C$11/12</f>
        <v>1016.1784924878745</v>
      </c>
      <c r="G142" s="6">
        <f>F142*'Dash Board'!$C$18/'Dash Board'!$C$11</f>
        <v>483.89452023232121</v>
      </c>
      <c r="H142" s="8">
        <f t="shared" si="29"/>
        <v>2300.018278603623</v>
      </c>
      <c r="I142" s="8">
        <f t="shared" si="24"/>
        <v>113834.66657715348</v>
      </c>
      <c r="J142" s="8">
        <f t="shared" si="20"/>
        <v>2832.3022508591762</v>
      </c>
      <c r="K142" s="6">
        <f t="shared" si="21"/>
        <v>0</v>
      </c>
      <c r="L142" s="6"/>
      <c r="M142" s="8">
        <f t="shared" si="22"/>
        <v>483.89452023232121</v>
      </c>
      <c r="N142" s="6">
        <f t="shared" si="23"/>
        <v>0</v>
      </c>
    </row>
    <row r="143" spans="1:14">
      <c r="A143" s="45">
        <f t="shared" si="25"/>
        <v>140</v>
      </c>
      <c r="B143">
        <f t="shared" si="26"/>
        <v>2025</v>
      </c>
      <c r="C143">
        <f t="shared" si="27"/>
        <v>11</v>
      </c>
      <c r="D143" s="8">
        <f t="shared" si="28"/>
        <v>113834.66657715348</v>
      </c>
      <c r="E143" s="6">
        <f>IF(F143&gt;1,-PMT('Dash Board'!$C$11/12,'Dash Board'!$C$13,'Dash Board'!$C$19),0)</f>
        <v>3316.1967710914973</v>
      </c>
      <c r="F143" s="6">
        <f>D143*'Dash Board'!$C$11/12</f>
        <v>996.05333255009282</v>
      </c>
      <c r="G143" s="6">
        <f>F143*'Dash Board'!$C$18/'Dash Board'!$C$11</f>
        <v>474.31111073813946</v>
      </c>
      <c r="H143" s="8">
        <f t="shared" si="29"/>
        <v>2320.1434385414045</v>
      </c>
      <c r="I143" s="8">
        <f t="shared" si="24"/>
        <v>111514.52313861207</v>
      </c>
      <c r="J143" s="8">
        <f t="shared" si="20"/>
        <v>2841.8856603533577</v>
      </c>
      <c r="K143" s="6">
        <f t="shared" si="21"/>
        <v>0</v>
      </c>
      <c r="L143" s="6"/>
      <c r="M143" s="8">
        <f t="shared" si="22"/>
        <v>474.31111073813946</v>
      </c>
      <c r="N143" s="6">
        <f t="shared" si="23"/>
        <v>0</v>
      </c>
    </row>
    <row r="144" spans="1:14">
      <c r="A144" s="45">
        <f t="shared" si="25"/>
        <v>141</v>
      </c>
      <c r="B144">
        <f t="shared" si="26"/>
        <v>2025</v>
      </c>
      <c r="C144">
        <f t="shared" si="27"/>
        <v>12</v>
      </c>
      <c r="D144" s="8">
        <f t="shared" si="28"/>
        <v>111514.52313861207</v>
      </c>
      <c r="E144" s="6">
        <f>IF(F144&gt;1,-PMT('Dash Board'!$C$11/12,'Dash Board'!$C$13,'Dash Board'!$C$19),0)</f>
        <v>3316.1967710914973</v>
      </c>
      <c r="F144" s="6">
        <f>D144*'Dash Board'!$C$11/12</f>
        <v>975.7520774628556</v>
      </c>
      <c r="G144" s="6">
        <f>F144*'Dash Board'!$C$18/'Dash Board'!$C$11</f>
        <v>464.64384641088367</v>
      </c>
      <c r="H144" s="8">
        <f t="shared" si="29"/>
        <v>2340.4446936286417</v>
      </c>
      <c r="I144" s="8">
        <f t="shared" si="24"/>
        <v>109174.07844498343</v>
      </c>
      <c r="J144" s="8">
        <f t="shared" si="20"/>
        <v>2851.5529246806136</v>
      </c>
      <c r="K144" s="6">
        <f t="shared" si="21"/>
        <v>8525.7408358931461</v>
      </c>
      <c r="L144" s="6"/>
      <c r="M144" s="8">
        <f t="shared" si="22"/>
        <v>464.64384641088367</v>
      </c>
      <c r="N144" s="6">
        <f t="shared" si="23"/>
        <v>1422.8494773813443</v>
      </c>
    </row>
    <row r="145" spans="1:14">
      <c r="A145" s="45">
        <f t="shared" si="25"/>
        <v>142</v>
      </c>
      <c r="B145">
        <f t="shared" si="26"/>
        <v>2026</v>
      </c>
      <c r="C145">
        <f t="shared" si="27"/>
        <v>1</v>
      </c>
      <c r="D145" s="8">
        <f t="shared" si="28"/>
        <v>109174.07844498343</v>
      </c>
      <c r="E145" s="6">
        <f>IF(F145&gt;1,-PMT('Dash Board'!$C$11/12,'Dash Board'!$C$13,'Dash Board'!$C$19),0)</f>
        <v>3316.1967710914973</v>
      </c>
      <c r="F145" s="6">
        <f>D145*'Dash Board'!$C$11/12</f>
        <v>955.27318639360499</v>
      </c>
      <c r="G145" s="6">
        <f>F145*'Dash Board'!$C$18/'Dash Board'!$C$11</f>
        <v>454.89199352076429</v>
      </c>
      <c r="H145" s="8">
        <f t="shared" si="29"/>
        <v>2360.9235846978922</v>
      </c>
      <c r="I145" s="8">
        <f t="shared" si="24"/>
        <v>106813.15486028553</v>
      </c>
      <c r="J145" s="8">
        <f t="shared" si="20"/>
        <v>2861.3047775707332</v>
      </c>
      <c r="K145" s="6">
        <f t="shared" si="21"/>
        <v>0</v>
      </c>
      <c r="L145" s="6"/>
      <c r="M145" s="8">
        <f t="shared" si="22"/>
        <v>454.89199352076429</v>
      </c>
      <c r="N145" s="6">
        <f t="shared" si="23"/>
        <v>0</v>
      </c>
    </row>
    <row r="146" spans="1:14">
      <c r="A146" s="45">
        <f t="shared" si="25"/>
        <v>143</v>
      </c>
      <c r="B146">
        <f t="shared" si="26"/>
        <v>2026</v>
      </c>
      <c r="C146">
        <f t="shared" si="27"/>
        <v>2</v>
      </c>
      <c r="D146" s="8">
        <f t="shared" si="28"/>
        <v>106813.15486028553</v>
      </c>
      <c r="E146" s="6">
        <f>IF(F146&gt;1,-PMT('Dash Board'!$C$11/12,'Dash Board'!$C$13,'Dash Board'!$C$19),0)</f>
        <v>3316.1967710914973</v>
      </c>
      <c r="F146" s="6">
        <f>D146*'Dash Board'!$C$11/12</f>
        <v>934.61510502749843</v>
      </c>
      <c r="G146" s="6">
        <f>F146*'Dash Board'!$C$18/'Dash Board'!$C$11</f>
        <v>445.0548119178564</v>
      </c>
      <c r="H146" s="8">
        <f t="shared" si="29"/>
        <v>2381.5816660639989</v>
      </c>
      <c r="I146" s="8">
        <f t="shared" si="24"/>
        <v>104431.57319422154</v>
      </c>
      <c r="J146" s="8">
        <f t="shared" si="20"/>
        <v>2871.1419591736408</v>
      </c>
      <c r="K146" s="6">
        <f t="shared" si="21"/>
        <v>0</v>
      </c>
      <c r="L146" s="6"/>
      <c r="M146" s="8">
        <f t="shared" si="22"/>
        <v>445.0548119178564</v>
      </c>
      <c r="N146" s="6">
        <f t="shared" si="23"/>
        <v>0</v>
      </c>
    </row>
    <row r="147" spans="1:14">
      <c r="A147" s="45">
        <f t="shared" si="25"/>
        <v>144</v>
      </c>
      <c r="B147">
        <f t="shared" si="26"/>
        <v>2026</v>
      </c>
      <c r="C147">
        <f t="shared" si="27"/>
        <v>3</v>
      </c>
      <c r="D147" s="8">
        <f t="shared" si="28"/>
        <v>104431.57319422154</v>
      </c>
      <c r="E147" s="6">
        <f>IF(F147&gt;1,-PMT('Dash Board'!$C$11/12,'Dash Board'!$C$13,'Dash Board'!$C$19),0)</f>
        <v>3316.1967710914973</v>
      </c>
      <c r="F147" s="6">
        <f>D147*'Dash Board'!$C$11/12</f>
        <v>913.77626544943848</v>
      </c>
      <c r="G147" s="6">
        <f>F147*'Dash Board'!$C$18/'Dash Board'!$C$11</f>
        <v>435.13155497592311</v>
      </c>
      <c r="H147" s="8">
        <f t="shared" si="29"/>
        <v>2402.4205056420587</v>
      </c>
      <c r="I147" s="8">
        <f t="shared" si="24"/>
        <v>102029.15268857947</v>
      </c>
      <c r="J147" s="8">
        <f t="shared" si="20"/>
        <v>2881.065216115574</v>
      </c>
      <c r="K147" s="6">
        <f t="shared" si="21"/>
        <v>8613.511952859948</v>
      </c>
      <c r="L147" s="6"/>
      <c r="M147" s="8">
        <f t="shared" si="22"/>
        <v>435.13155497592311</v>
      </c>
      <c r="N147" s="6">
        <f t="shared" si="23"/>
        <v>1335.0783604145438</v>
      </c>
    </row>
    <row r="148" spans="1:14">
      <c r="A148" s="45">
        <f t="shared" si="25"/>
        <v>145</v>
      </c>
      <c r="B148">
        <f t="shared" si="26"/>
        <v>2026</v>
      </c>
      <c r="C148">
        <f t="shared" si="27"/>
        <v>4</v>
      </c>
      <c r="D148" s="8">
        <f t="shared" si="28"/>
        <v>102029.15268857947</v>
      </c>
      <c r="E148" s="6">
        <f>IF(F148&gt;1,-PMT('Dash Board'!$C$11/12,'Dash Board'!$C$13,'Dash Board'!$C$19),0)</f>
        <v>3316.1967710914973</v>
      </c>
      <c r="F148" s="6">
        <f>D148*'Dash Board'!$C$11/12</f>
        <v>892.75508602507034</v>
      </c>
      <c r="G148" s="6">
        <f>F148*'Dash Board'!$C$18/'Dash Board'!$C$11</f>
        <v>425.12146953574785</v>
      </c>
      <c r="H148" s="8">
        <f t="shared" si="29"/>
        <v>2423.441685066427</v>
      </c>
      <c r="I148" s="8">
        <f t="shared" si="24"/>
        <v>99605.711003513046</v>
      </c>
      <c r="J148" s="8">
        <f t="shared" si="20"/>
        <v>2891.0753015557493</v>
      </c>
      <c r="K148" s="6">
        <f t="shared" si="21"/>
        <v>0</v>
      </c>
      <c r="L148" s="6"/>
      <c r="M148" s="8">
        <f t="shared" si="22"/>
        <v>425.12146953574785</v>
      </c>
      <c r="N148" s="6">
        <f t="shared" si="23"/>
        <v>0</v>
      </c>
    </row>
    <row r="149" spans="1:14">
      <c r="A149" s="45">
        <f t="shared" si="25"/>
        <v>146</v>
      </c>
      <c r="B149">
        <f t="shared" si="26"/>
        <v>2026</v>
      </c>
      <c r="C149">
        <f t="shared" si="27"/>
        <v>5</v>
      </c>
      <c r="D149" s="8">
        <f t="shared" si="28"/>
        <v>99605.711003513046</v>
      </c>
      <c r="E149" s="6">
        <f>IF(F149&gt;1,-PMT('Dash Board'!$C$11/12,'Dash Board'!$C$13,'Dash Board'!$C$19),0)</f>
        <v>3316.1967710914973</v>
      </c>
      <c r="F149" s="6">
        <f>D149*'Dash Board'!$C$11/12</f>
        <v>871.5499712807391</v>
      </c>
      <c r="G149" s="6">
        <f>F149*'Dash Board'!$C$18/'Dash Board'!$C$11</f>
        <v>415.02379584797103</v>
      </c>
      <c r="H149" s="8">
        <f t="shared" si="29"/>
        <v>2444.6467998107582</v>
      </c>
      <c r="I149" s="8">
        <f t="shared" si="24"/>
        <v>97161.064203702292</v>
      </c>
      <c r="J149" s="8">
        <f t="shared" si="20"/>
        <v>2901.1729752435263</v>
      </c>
      <c r="K149" s="6">
        <f t="shared" si="21"/>
        <v>0</v>
      </c>
      <c r="L149" s="6"/>
      <c r="M149" s="8">
        <f t="shared" si="22"/>
        <v>415.02379584797103</v>
      </c>
      <c r="N149" s="6">
        <f t="shared" si="23"/>
        <v>0</v>
      </c>
    </row>
    <row r="150" spans="1:14">
      <c r="A150" s="45">
        <f t="shared" si="25"/>
        <v>147</v>
      </c>
      <c r="B150">
        <f t="shared" si="26"/>
        <v>2026</v>
      </c>
      <c r="C150">
        <f t="shared" si="27"/>
        <v>6</v>
      </c>
      <c r="D150" s="8">
        <f t="shared" si="28"/>
        <v>97161.064203702292</v>
      </c>
      <c r="E150" s="6">
        <f>IF(F150&gt;1,-PMT('Dash Board'!$C$11/12,'Dash Board'!$C$13,'Dash Board'!$C$19),0)</f>
        <v>3316.1967710914973</v>
      </c>
      <c r="F150" s="6">
        <f>D150*'Dash Board'!$C$11/12</f>
        <v>850.15931178239498</v>
      </c>
      <c r="G150" s="6">
        <f>F150*'Dash Board'!$C$18/'Dash Board'!$C$11</f>
        <v>404.83776751542621</v>
      </c>
      <c r="H150" s="8">
        <f t="shared" si="29"/>
        <v>2466.0374593091024</v>
      </c>
      <c r="I150" s="8">
        <f t="shared" si="24"/>
        <v>94695.026744393195</v>
      </c>
      <c r="J150" s="8">
        <f t="shared" si="20"/>
        <v>2911.3590035760712</v>
      </c>
      <c r="K150" s="6">
        <f t="shared" si="21"/>
        <v>8703.6072803753468</v>
      </c>
      <c r="L150" s="6"/>
      <c r="M150" s="8">
        <f t="shared" si="22"/>
        <v>404.83776751542621</v>
      </c>
      <c r="N150" s="6">
        <f t="shared" si="23"/>
        <v>1244.9830328991452</v>
      </c>
    </row>
    <row r="151" spans="1:14">
      <c r="A151" s="45">
        <f t="shared" si="25"/>
        <v>148</v>
      </c>
      <c r="B151">
        <f t="shared" si="26"/>
        <v>2026</v>
      </c>
      <c r="C151">
        <f t="shared" si="27"/>
        <v>7</v>
      </c>
      <c r="D151" s="8">
        <f t="shared" si="28"/>
        <v>94695.026744393195</v>
      </c>
      <c r="E151" s="6">
        <f>IF(F151&gt;1,-PMT('Dash Board'!$C$11/12,'Dash Board'!$C$13,'Dash Board'!$C$19),0)</f>
        <v>3316.1967710914973</v>
      </c>
      <c r="F151" s="6">
        <f>D151*'Dash Board'!$C$11/12</f>
        <v>828.58148401344044</v>
      </c>
      <c r="G151" s="6">
        <f>F151*'Dash Board'!$C$18/'Dash Board'!$C$11</f>
        <v>394.5626114349717</v>
      </c>
      <c r="H151" s="8">
        <f t="shared" si="29"/>
        <v>2487.615287078057</v>
      </c>
      <c r="I151" s="8">
        <f t="shared" si="24"/>
        <v>92207.411457315146</v>
      </c>
      <c r="J151" s="8">
        <f t="shared" si="20"/>
        <v>2921.6341596565258</v>
      </c>
      <c r="K151" s="6">
        <f t="shared" si="21"/>
        <v>0</v>
      </c>
      <c r="L151" s="6"/>
      <c r="M151" s="8">
        <f t="shared" si="22"/>
        <v>394.5626114349717</v>
      </c>
      <c r="N151" s="6">
        <f t="shared" si="23"/>
        <v>0</v>
      </c>
    </row>
    <row r="152" spans="1:14">
      <c r="A152" s="45">
        <f t="shared" si="25"/>
        <v>149</v>
      </c>
      <c r="B152">
        <f t="shared" si="26"/>
        <v>2026</v>
      </c>
      <c r="C152">
        <f t="shared" si="27"/>
        <v>8</v>
      </c>
      <c r="D152" s="8">
        <f t="shared" si="28"/>
        <v>92207.411457315146</v>
      </c>
      <c r="E152" s="6">
        <f>IF(F152&gt;1,-PMT('Dash Board'!$C$11/12,'Dash Board'!$C$13,'Dash Board'!$C$19),0)</f>
        <v>3316.1967710914973</v>
      </c>
      <c r="F152" s="6">
        <f>D152*'Dash Board'!$C$11/12</f>
        <v>806.81485025150744</v>
      </c>
      <c r="G152" s="6">
        <f>F152*'Dash Board'!$C$18/'Dash Board'!$C$11</f>
        <v>384.19754773881311</v>
      </c>
      <c r="H152" s="8">
        <f t="shared" si="29"/>
        <v>2509.38192083999</v>
      </c>
      <c r="I152" s="8">
        <f t="shared" si="24"/>
        <v>89698.029536475151</v>
      </c>
      <c r="J152" s="8">
        <f t="shared" si="20"/>
        <v>2931.9992233526841</v>
      </c>
      <c r="K152" s="6">
        <f t="shared" si="21"/>
        <v>0</v>
      </c>
      <c r="L152" s="6"/>
      <c r="M152" s="8">
        <f t="shared" si="22"/>
        <v>384.19754773881311</v>
      </c>
      <c r="N152" s="6">
        <f t="shared" si="23"/>
        <v>0</v>
      </c>
    </row>
    <row r="153" spans="1:14">
      <c r="A153" s="45">
        <f t="shared" si="25"/>
        <v>150</v>
      </c>
      <c r="B153">
        <f t="shared" si="26"/>
        <v>2026</v>
      </c>
      <c r="C153">
        <f t="shared" si="27"/>
        <v>9</v>
      </c>
      <c r="D153" s="8">
        <f t="shared" si="28"/>
        <v>89698.029536475151</v>
      </c>
      <c r="E153" s="6">
        <f>IF(F153&gt;1,-PMT('Dash Board'!$C$11/12,'Dash Board'!$C$13,'Dash Board'!$C$19),0)</f>
        <v>3316.1967710914973</v>
      </c>
      <c r="F153" s="6">
        <f>D153*'Dash Board'!$C$11/12</f>
        <v>784.85775844415764</v>
      </c>
      <c r="G153" s="6">
        <f>F153*'Dash Board'!$C$18/'Dash Board'!$C$11</f>
        <v>373.7417897353132</v>
      </c>
      <c r="H153" s="8">
        <f t="shared" si="29"/>
        <v>2531.3390126473396</v>
      </c>
      <c r="I153" s="8">
        <f t="shared" si="24"/>
        <v>87166.690523827812</v>
      </c>
      <c r="J153" s="8">
        <f t="shared" si="20"/>
        <v>2942.4549813561844</v>
      </c>
      <c r="K153" s="6">
        <f t="shared" si="21"/>
        <v>8796.0883643653942</v>
      </c>
      <c r="L153" s="6"/>
      <c r="M153" s="8">
        <f t="shared" si="22"/>
        <v>373.7417897353132</v>
      </c>
      <c r="N153" s="6">
        <f t="shared" si="23"/>
        <v>1152.501948909098</v>
      </c>
    </row>
    <row r="154" spans="1:14">
      <c r="A154" s="45">
        <f t="shared" si="25"/>
        <v>151</v>
      </c>
      <c r="B154">
        <f t="shared" si="26"/>
        <v>2026</v>
      </c>
      <c r="C154">
        <f t="shared" si="27"/>
        <v>10</v>
      </c>
      <c r="D154" s="8">
        <f t="shared" si="28"/>
        <v>87166.690523827812</v>
      </c>
      <c r="E154" s="6">
        <f>IF(F154&gt;1,-PMT('Dash Board'!$C$11/12,'Dash Board'!$C$13,'Dash Board'!$C$19),0)</f>
        <v>3316.1967710914973</v>
      </c>
      <c r="F154" s="6">
        <f>D154*'Dash Board'!$C$11/12</f>
        <v>762.70854208349328</v>
      </c>
      <c r="G154" s="6">
        <f>F154*'Dash Board'!$C$18/'Dash Board'!$C$11</f>
        <v>363.19454384928258</v>
      </c>
      <c r="H154" s="8">
        <f t="shared" si="29"/>
        <v>2553.4882290080041</v>
      </c>
      <c r="I154" s="8">
        <f t="shared" si="24"/>
        <v>84613.202294819814</v>
      </c>
      <c r="J154" s="8">
        <f t="shared" si="20"/>
        <v>2953.0022272422148</v>
      </c>
      <c r="K154" s="6">
        <f t="shared" si="21"/>
        <v>0</v>
      </c>
      <c r="L154" s="6"/>
      <c r="M154" s="8">
        <f t="shared" si="22"/>
        <v>363.19454384928258</v>
      </c>
      <c r="N154" s="6">
        <f t="shared" si="23"/>
        <v>0</v>
      </c>
    </row>
    <row r="155" spans="1:14">
      <c r="A155" s="45">
        <f t="shared" si="25"/>
        <v>152</v>
      </c>
      <c r="B155">
        <f t="shared" si="26"/>
        <v>2026</v>
      </c>
      <c r="C155">
        <f t="shared" si="27"/>
        <v>11</v>
      </c>
      <c r="D155" s="8">
        <f t="shared" si="28"/>
        <v>84613.202294819814</v>
      </c>
      <c r="E155" s="6">
        <f>IF(F155&gt;1,-PMT('Dash Board'!$C$11/12,'Dash Board'!$C$13,'Dash Board'!$C$19),0)</f>
        <v>3316.1967710914973</v>
      </c>
      <c r="F155" s="6">
        <f>D155*'Dash Board'!$C$11/12</f>
        <v>740.36552007967339</v>
      </c>
      <c r="G155" s="6">
        <f>F155*'Dash Board'!$C$18/'Dash Board'!$C$11</f>
        <v>352.55500956174927</v>
      </c>
      <c r="H155" s="8">
        <f t="shared" si="29"/>
        <v>2575.831251011824</v>
      </c>
      <c r="I155" s="8">
        <f t="shared" si="24"/>
        <v>82037.371043807987</v>
      </c>
      <c r="J155" s="8">
        <f t="shared" si="20"/>
        <v>2963.6417615297482</v>
      </c>
      <c r="K155" s="6">
        <f t="shared" si="21"/>
        <v>0</v>
      </c>
      <c r="L155" s="6"/>
      <c r="M155" s="8">
        <f t="shared" si="22"/>
        <v>352.55500956174927</v>
      </c>
      <c r="N155" s="6">
        <f t="shared" si="23"/>
        <v>0</v>
      </c>
    </row>
    <row r="156" spans="1:14">
      <c r="A156" s="45">
        <f t="shared" si="25"/>
        <v>153</v>
      </c>
      <c r="B156">
        <f t="shared" si="26"/>
        <v>2026</v>
      </c>
      <c r="C156">
        <f t="shared" si="27"/>
        <v>12</v>
      </c>
      <c r="D156" s="8">
        <f t="shared" si="28"/>
        <v>82037.371043807987</v>
      </c>
      <c r="E156" s="6">
        <f>IF(F156&gt;1,-PMT('Dash Board'!$C$11/12,'Dash Board'!$C$13,'Dash Board'!$C$19),0)</f>
        <v>3316.1967710914973</v>
      </c>
      <c r="F156" s="6">
        <f>D156*'Dash Board'!$C$11/12</f>
        <v>717.82699663331994</v>
      </c>
      <c r="G156" s="6">
        <f>F156*'Dash Board'!$C$18/'Dash Board'!$C$11</f>
        <v>341.82237934919999</v>
      </c>
      <c r="H156" s="8">
        <f t="shared" si="29"/>
        <v>2598.3697744581773</v>
      </c>
      <c r="I156" s="8">
        <f t="shared" si="24"/>
        <v>79439.001269349814</v>
      </c>
      <c r="J156" s="8">
        <f t="shared" si="20"/>
        <v>2974.3743917422971</v>
      </c>
      <c r="K156" s="6">
        <f t="shared" si="21"/>
        <v>8891.0183805142588</v>
      </c>
      <c r="L156" s="6"/>
      <c r="M156" s="8">
        <f t="shared" si="22"/>
        <v>341.82237934919999</v>
      </c>
      <c r="N156" s="6">
        <f t="shared" si="23"/>
        <v>1057.5719327602319</v>
      </c>
    </row>
    <row r="157" spans="1:14">
      <c r="A157" s="45">
        <f t="shared" si="25"/>
        <v>154</v>
      </c>
      <c r="B157">
        <f t="shared" si="26"/>
        <v>2027</v>
      </c>
      <c r="C157">
        <f t="shared" si="27"/>
        <v>1</v>
      </c>
      <c r="D157" s="8">
        <f t="shared" si="28"/>
        <v>79439.001269349814</v>
      </c>
      <c r="E157" s="6">
        <f>IF(F157&gt;1,-PMT('Dash Board'!$C$11/12,'Dash Board'!$C$13,'Dash Board'!$C$19),0)</f>
        <v>3316.1967710914973</v>
      </c>
      <c r="F157" s="6">
        <f>D157*'Dash Board'!$C$11/12</f>
        <v>695.09126110681075</v>
      </c>
      <c r="G157" s="6">
        <f>F157*'Dash Board'!$C$18/'Dash Board'!$C$11</f>
        <v>330.99583862229088</v>
      </c>
      <c r="H157" s="8">
        <f t="shared" si="29"/>
        <v>2621.1055099846867</v>
      </c>
      <c r="I157" s="8">
        <f t="shared" si="24"/>
        <v>76817.895759365128</v>
      </c>
      <c r="J157" s="8">
        <f t="shared" si="20"/>
        <v>2985.2009324692062</v>
      </c>
      <c r="K157" s="6">
        <f t="shared" si="21"/>
        <v>0</v>
      </c>
      <c r="L157" s="6"/>
      <c r="M157" s="8">
        <f t="shared" si="22"/>
        <v>330.99583862229088</v>
      </c>
      <c r="N157" s="6">
        <f t="shared" si="23"/>
        <v>0</v>
      </c>
    </row>
    <row r="158" spans="1:14">
      <c r="A158" s="45">
        <f t="shared" si="25"/>
        <v>155</v>
      </c>
      <c r="B158">
        <f t="shared" si="26"/>
        <v>2027</v>
      </c>
      <c r="C158">
        <f t="shared" si="27"/>
        <v>2</v>
      </c>
      <c r="D158" s="8">
        <f t="shared" si="28"/>
        <v>76817.895759365128</v>
      </c>
      <c r="E158" s="6">
        <f>IF(F158&gt;1,-PMT('Dash Board'!$C$11/12,'Dash Board'!$C$13,'Dash Board'!$C$19),0)</f>
        <v>3316.1967710914973</v>
      </c>
      <c r="F158" s="6">
        <f>D158*'Dash Board'!$C$11/12</f>
        <v>672.1565878944449</v>
      </c>
      <c r="G158" s="6">
        <f>F158*'Dash Board'!$C$18/'Dash Board'!$C$11</f>
        <v>320.07456566402141</v>
      </c>
      <c r="H158" s="8">
        <f t="shared" si="29"/>
        <v>2644.0401831970526</v>
      </c>
      <c r="I158" s="8">
        <f t="shared" si="24"/>
        <v>74173.855576168076</v>
      </c>
      <c r="J158" s="8">
        <f t="shared" si="20"/>
        <v>2996.1222054274758</v>
      </c>
      <c r="K158" s="6">
        <f t="shared" si="21"/>
        <v>0</v>
      </c>
      <c r="L158" s="6"/>
      <c r="M158" s="8">
        <f t="shared" si="22"/>
        <v>320.07456566402141</v>
      </c>
      <c r="N158" s="6">
        <f t="shared" si="23"/>
        <v>0</v>
      </c>
    </row>
    <row r="159" spans="1:14">
      <c r="A159" s="45">
        <f t="shared" si="25"/>
        <v>156</v>
      </c>
      <c r="B159">
        <f t="shared" si="26"/>
        <v>2027</v>
      </c>
      <c r="C159">
        <f t="shared" si="27"/>
        <v>3</v>
      </c>
      <c r="D159" s="8">
        <f t="shared" si="28"/>
        <v>74173.855576168076</v>
      </c>
      <c r="E159" s="6">
        <f>IF(F159&gt;1,-PMT('Dash Board'!$C$11/12,'Dash Board'!$C$13,'Dash Board'!$C$19),0)</f>
        <v>3316.1967710914973</v>
      </c>
      <c r="F159" s="6">
        <f>D159*'Dash Board'!$C$11/12</f>
        <v>649.0212362914707</v>
      </c>
      <c r="G159" s="6">
        <f>F159*'Dash Board'!$C$18/'Dash Board'!$C$11</f>
        <v>309.057731567367</v>
      </c>
      <c r="H159" s="8">
        <f t="shared" si="29"/>
        <v>2667.1755348000265</v>
      </c>
      <c r="I159" s="8">
        <f t="shared" si="24"/>
        <v>71506.680041368047</v>
      </c>
      <c r="J159" s="8">
        <f t="shared" si="20"/>
        <v>3007.1390395241306</v>
      </c>
      <c r="K159" s="6">
        <f t="shared" si="21"/>
        <v>8988.4621774208135</v>
      </c>
      <c r="L159" s="6"/>
      <c r="M159" s="8">
        <f t="shared" si="22"/>
        <v>309.057731567367</v>
      </c>
      <c r="N159" s="6">
        <f t="shared" si="23"/>
        <v>960.12813585367928</v>
      </c>
    </row>
    <row r="160" spans="1:14">
      <c r="A160" s="45">
        <f t="shared" si="25"/>
        <v>157</v>
      </c>
      <c r="B160">
        <f t="shared" si="26"/>
        <v>2027</v>
      </c>
      <c r="C160">
        <f t="shared" si="27"/>
        <v>4</v>
      </c>
      <c r="D160" s="8">
        <f t="shared" si="28"/>
        <v>71506.680041368047</v>
      </c>
      <c r="E160" s="6">
        <f>IF(F160&gt;1,-PMT('Dash Board'!$C$11/12,'Dash Board'!$C$13,'Dash Board'!$C$19),0)</f>
        <v>3316.1967710914973</v>
      </c>
      <c r="F160" s="6">
        <f>D160*'Dash Board'!$C$11/12</f>
        <v>625.68345036197036</v>
      </c>
      <c r="G160" s="6">
        <f>F160*'Dash Board'!$C$18/'Dash Board'!$C$11</f>
        <v>297.94450017236687</v>
      </c>
      <c r="H160" s="8">
        <f t="shared" si="29"/>
        <v>2690.5133207295271</v>
      </c>
      <c r="I160" s="8">
        <f t="shared" si="24"/>
        <v>68816.166720638517</v>
      </c>
      <c r="J160" s="8">
        <f t="shared" si="20"/>
        <v>3018.2522709191303</v>
      </c>
      <c r="K160" s="6">
        <f t="shared" si="21"/>
        <v>0</v>
      </c>
      <c r="L160" s="6"/>
      <c r="M160" s="8">
        <f t="shared" si="22"/>
        <v>297.94450017236687</v>
      </c>
      <c r="N160" s="6">
        <f t="shared" si="23"/>
        <v>0</v>
      </c>
    </row>
    <row r="161" spans="1:14">
      <c r="A161" s="45">
        <f t="shared" si="25"/>
        <v>158</v>
      </c>
      <c r="B161">
        <f t="shared" si="26"/>
        <v>2027</v>
      </c>
      <c r="C161">
        <f t="shared" si="27"/>
        <v>5</v>
      </c>
      <c r="D161" s="8">
        <f t="shared" si="28"/>
        <v>68816.166720638517</v>
      </c>
      <c r="E161" s="6">
        <f>IF(F161&gt;1,-PMT('Dash Board'!$C$11/12,'Dash Board'!$C$13,'Dash Board'!$C$19),0)</f>
        <v>3316.1967710914973</v>
      </c>
      <c r="F161" s="6">
        <f>D161*'Dash Board'!$C$11/12</f>
        <v>602.14145880558704</v>
      </c>
      <c r="G161" s="6">
        <f>F161*'Dash Board'!$C$18/'Dash Board'!$C$11</f>
        <v>286.73402800266052</v>
      </c>
      <c r="H161" s="8">
        <f t="shared" si="29"/>
        <v>2714.0553122859101</v>
      </c>
      <c r="I161" s="8">
        <f t="shared" si="24"/>
        <v>66102.111408352604</v>
      </c>
      <c r="J161" s="8">
        <f t="shared" si="20"/>
        <v>3029.4627430888368</v>
      </c>
      <c r="K161" s="6">
        <f t="shared" si="21"/>
        <v>0</v>
      </c>
      <c r="L161" s="6"/>
      <c r="M161" s="8">
        <f t="shared" si="22"/>
        <v>286.73402800266052</v>
      </c>
      <c r="N161" s="6">
        <f t="shared" si="23"/>
        <v>0</v>
      </c>
    </row>
    <row r="162" spans="1:14">
      <c r="A162" s="45">
        <f t="shared" si="25"/>
        <v>159</v>
      </c>
      <c r="B162">
        <f t="shared" si="26"/>
        <v>2027</v>
      </c>
      <c r="C162">
        <f t="shared" si="27"/>
        <v>6</v>
      </c>
      <c r="D162" s="8">
        <f t="shared" si="28"/>
        <v>66102.111408352604</v>
      </c>
      <c r="E162" s="6">
        <f>IF(F162&gt;1,-PMT('Dash Board'!$C$11/12,'Dash Board'!$C$13,'Dash Board'!$C$19),0)</f>
        <v>3316.1967710914973</v>
      </c>
      <c r="F162" s="6">
        <f>D162*'Dash Board'!$C$11/12</f>
        <v>578.39347482308528</v>
      </c>
      <c r="G162" s="6">
        <f>F162*'Dash Board'!$C$18/'Dash Board'!$C$11</f>
        <v>275.4254642014692</v>
      </c>
      <c r="H162" s="8">
        <f t="shared" si="29"/>
        <v>2737.8032962684119</v>
      </c>
      <c r="I162" s="8">
        <f t="shared" si="24"/>
        <v>63364.308112084196</v>
      </c>
      <c r="J162" s="8">
        <f t="shared" si="20"/>
        <v>3040.771306890028</v>
      </c>
      <c r="K162" s="6">
        <f t="shared" si="21"/>
        <v>9088.486320897995</v>
      </c>
      <c r="L162" s="6"/>
      <c r="M162" s="8">
        <f t="shared" si="22"/>
        <v>275.4254642014692</v>
      </c>
      <c r="N162" s="6">
        <f t="shared" si="23"/>
        <v>860.10399237649654</v>
      </c>
    </row>
    <row r="163" spans="1:14">
      <c r="A163" s="45">
        <f t="shared" si="25"/>
        <v>160</v>
      </c>
      <c r="B163">
        <f t="shared" si="26"/>
        <v>2027</v>
      </c>
      <c r="C163">
        <f t="shared" si="27"/>
        <v>7</v>
      </c>
      <c r="D163" s="8">
        <f t="shared" si="28"/>
        <v>63364.308112084196</v>
      </c>
      <c r="E163" s="6">
        <f>IF(F163&gt;1,-PMT('Dash Board'!$C$11/12,'Dash Board'!$C$13,'Dash Board'!$C$19),0)</f>
        <v>3316.1967710914973</v>
      </c>
      <c r="F163" s="6">
        <f>D163*'Dash Board'!$C$11/12</f>
        <v>554.43769598073675</v>
      </c>
      <c r="G163" s="6">
        <f>F163*'Dash Board'!$C$18/'Dash Board'!$C$11</f>
        <v>264.01795046701756</v>
      </c>
      <c r="H163" s="8">
        <f t="shared" si="29"/>
        <v>2761.7590751107605</v>
      </c>
      <c r="I163" s="8">
        <f t="shared" si="24"/>
        <v>60602.549036973433</v>
      </c>
      <c r="J163" s="8">
        <f t="shared" si="20"/>
        <v>3052.1788206244796</v>
      </c>
      <c r="K163" s="6">
        <f t="shared" si="21"/>
        <v>0</v>
      </c>
      <c r="L163" s="6"/>
      <c r="M163" s="8">
        <f t="shared" si="22"/>
        <v>264.01795046701756</v>
      </c>
      <c r="N163" s="6">
        <f t="shared" si="23"/>
        <v>0</v>
      </c>
    </row>
    <row r="164" spans="1:14">
      <c r="A164" s="45">
        <f t="shared" si="25"/>
        <v>161</v>
      </c>
      <c r="B164">
        <f t="shared" si="26"/>
        <v>2027</v>
      </c>
      <c r="C164">
        <f t="shared" si="27"/>
        <v>8</v>
      </c>
      <c r="D164" s="8">
        <f t="shared" si="28"/>
        <v>60602.549036973433</v>
      </c>
      <c r="E164" s="6">
        <f>IF(F164&gt;1,-PMT('Dash Board'!$C$11/12,'Dash Board'!$C$13,'Dash Board'!$C$19),0)</f>
        <v>3316.1967710914973</v>
      </c>
      <c r="F164" s="6">
        <f>D164*'Dash Board'!$C$11/12</f>
        <v>530.27230407351749</v>
      </c>
      <c r="G164" s="6">
        <f>F164*'Dash Board'!$C$18/'Dash Board'!$C$11</f>
        <v>252.5106209873893</v>
      </c>
      <c r="H164" s="8">
        <f t="shared" si="29"/>
        <v>2785.9244670179796</v>
      </c>
      <c r="I164" s="8">
        <f t="shared" si="24"/>
        <v>57816.624569955457</v>
      </c>
      <c r="J164" s="8">
        <f t="shared" si="20"/>
        <v>3063.686150104108</v>
      </c>
      <c r="K164" s="6">
        <f t="shared" si="21"/>
        <v>0</v>
      </c>
      <c r="L164" s="6"/>
      <c r="M164" s="8">
        <f t="shared" si="22"/>
        <v>252.5106209873893</v>
      </c>
      <c r="N164" s="6">
        <f t="shared" si="23"/>
        <v>0</v>
      </c>
    </row>
    <row r="165" spans="1:14">
      <c r="A165" s="45">
        <f t="shared" si="25"/>
        <v>162</v>
      </c>
      <c r="B165">
        <f t="shared" si="26"/>
        <v>2027</v>
      </c>
      <c r="C165">
        <f t="shared" si="27"/>
        <v>9</v>
      </c>
      <c r="D165" s="8">
        <f t="shared" si="28"/>
        <v>57816.624569955457</v>
      </c>
      <c r="E165" s="6">
        <f>IF(F165&gt;1,-PMT('Dash Board'!$C$11/12,'Dash Board'!$C$13,'Dash Board'!$C$19),0)</f>
        <v>3316.1967710914973</v>
      </c>
      <c r="F165" s="6">
        <f>D165*'Dash Board'!$C$11/12</f>
        <v>505.89546498711024</v>
      </c>
      <c r="G165" s="6">
        <f>F165*'Dash Board'!$C$18/'Dash Board'!$C$11</f>
        <v>240.90260237481445</v>
      </c>
      <c r="H165" s="8">
        <f t="shared" si="29"/>
        <v>2810.3013061043871</v>
      </c>
      <c r="I165" s="8">
        <f t="shared" si="24"/>
        <v>55006.323263851067</v>
      </c>
      <c r="J165" s="8">
        <f t="shared" si="20"/>
        <v>3075.2941687166831</v>
      </c>
      <c r="K165" s="6">
        <f t="shared" si="21"/>
        <v>9191.1591394452698</v>
      </c>
      <c r="L165" s="6"/>
      <c r="M165" s="8">
        <f t="shared" si="22"/>
        <v>240.90260237481445</v>
      </c>
      <c r="N165" s="6">
        <f t="shared" si="23"/>
        <v>757.43117382922128</v>
      </c>
    </row>
    <row r="166" spans="1:14">
      <c r="A166" s="45">
        <f t="shared" si="25"/>
        <v>163</v>
      </c>
      <c r="B166">
        <f t="shared" si="26"/>
        <v>2027</v>
      </c>
      <c r="C166">
        <f t="shared" si="27"/>
        <v>10</v>
      </c>
      <c r="D166" s="8">
        <f t="shared" si="28"/>
        <v>55006.323263851067</v>
      </c>
      <c r="E166" s="6">
        <f>IF(F166&gt;1,-PMT('Dash Board'!$C$11/12,'Dash Board'!$C$13,'Dash Board'!$C$19),0)</f>
        <v>3316.1967710914973</v>
      </c>
      <c r="F166" s="6">
        <f>D166*'Dash Board'!$C$11/12</f>
        <v>481.30532855869683</v>
      </c>
      <c r="G166" s="6">
        <f>F166*'Dash Board'!$C$18/'Dash Board'!$C$11</f>
        <v>229.19301359937947</v>
      </c>
      <c r="H166" s="8">
        <f t="shared" si="29"/>
        <v>2834.8914425328003</v>
      </c>
      <c r="I166" s="8">
        <f t="shared" si="24"/>
        <v>52171.431821318271</v>
      </c>
      <c r="J166" s="8">
        <f t="shared" si="20"/>
        <v>3087.003757492118</v>
      </c>
      <c r="K166" s="6">
        <f t="shared" si="21"/>
        <v>0</v>
      </c>
      <c r="L166" s="6"/>
      <c r="M166" s="8">
        <f t="shared" si="22"/>
        <v>229.19301359937947</v>
      </c>
      <c r="N166" s="6">
        <f t="shared" si="23"/>
        <v>0</v>
      </c>
    </row>
    <row r="167" spans="1:14">
      <c r="A167" s="45">
        <f t="shared" si="25"/>
        <v>164</v>
      </c>
      <c r="B167">
        <f t="shared" si="26"/>
        <v>2027</v>
      </c>
      <c r="C167">
        <f t="shared" si="27"/>
        <v>11</v>
      </c>
      <c r="D167" s="8">
        <f t="shared" si="28"/>
        <v>52171.431821318271</v>
      </c>
      <c r="E167" s="6">
        <f>IF(F167&gt;1,-PMT('Dash Board'!$C$11/12,'Dash Board'!$C$13,'Dash Board'!$C$19),0)</f>
        <v>3316.1967710914973</v>
      </c>
      <c r="F167" s="6">
        <f>D167*'Dash Board'!$C$11/12</f>
        <v>456.50002843653488</v>
      </c>
      <c r="G167" s="6">
        <f>F167*'Dash Board'!$C$18/'Dash Board'!$C$11</f>
        <v>217.38096592215948</v>
      </c>
      <c r="H167" s="8">
        <f t="shared" si="29"/>
        <v>2859.6967426549627</v>
      </c>
      <c r="I167" s="8">
        <f t="shared" si="24"/>
        <v>49311.735078663311</v>
      </c>
      <c r="J167" s="8">
        <f t="shared" si="20"/>
        <v>3098.8158051693381</v>
      </c>
      <c r="K167" s="6">
        <f t="shared" si="21"/>
        <v>0</v>
      </c>
      <c r="L167" s="6"/>
      <c r="M167" s="8">
        <f t="shared" si="22"/>
        <v>217.38096592215948</v>
      </c>
      <c r="N167" s="6">
        <f t="shared" si="23"/>
        <v>0</v>
      </c>
    </row>
    <row r="168" spans="1:14">
      <c r="A168" s="45">
        <f t="shared" si="25"/>
        <v>165</v>
      </c>
      <c r="B168">
        <f t="shared" si="26"/>
        <v>2027</v>
      </c>
      <c r="C168">
        <f t="shared" si="27"/>
        <v>12</v>
      </c>
      <c r="D168" s="8">
        <f t="shared" si="28"/>
        <v>49311.735078663311</v>
      </c>
      <c r="E168" s="6">
        <f>IF(F168&gt;1,-PMT('Dash Board'!$C$11/12,'Dash Board'!$C$13,'Dash Board'!$C$19),0)</f>
        <v>3316.1967710914973</v>
      </c>
      <c r="F168" s="6">
        <f>D168*'Dash Board'!$C$11/12</f>
        <v>431.47768193830393</v>
      </c>
      <c r="G168" s="6">
        <f>F168*'Dash Board'!$C$18/'Dash Board'!$C$11</f>
        <v>205.46556282776379</v>
      </c>
      <c r="H168" s="8">
        <f t="shared" si="29"/>
        <v>2884.7190891531936</v>
      </c>
      <c r="I168" s="8">
        <f t="shared" si="24"/>
        <v>46427.015989510117</v>
      </c>
      <c r="J168" s="8">
        <f t="shared" si="20"/>
        <v>3110.7312082637336</v>
      </c>
      <c r="K168" s="6">
        <f t="shared" si="21"/>
        <v>9296.5507709251906</v>
      </c>
      <c r="L168" s="6"/>
      <c r="M168" s="8">
        <f t="shared" si="22"/>
        <v>205.46556282776379</v>
      </c>
      <c r="N168" s="6">
        <f t="shared" si="23"/>
        <v>652.03954234930279</v>
      </c>
    </row>
    <row r="169" spans="1:14">
      <c r="A169" s="45">
        <f t="shared" si="25"/>
        <v>166</v>
      </c>
      <c r="B169">
        <f t="shared" si="26"/>
        <v>2028</v>
      </c>
      <c r="C169">
        <f t="shared" si="27"/>
        <v>1</v>
      </c>
      <c r="D169" s="8">
        <f t="shared" si="28"/>
        <v>46427.015989510117</v>
      </c>
      <c r="E169" s="6">
        <f>IF(F169&gt;1,-PMT('Dash Board'!$C$11/12,'Dash Board'!$C$13,'Dash Board'!$C$19),0)</f>
        <v>3316.1967710914973</v>
      </c>
      <c r="F169" s="6">
        <f>D169*'Dash Board'!$C$11/12</f>
        <v>406.23638990821354</v>
      </c>
      <c r="G169" s="6">
        <f>F169*'Dash Board'!$C$18/'Dash Board'!$C$11</f>
        <v>193.44589995629218</v>
      </c>
      <c r="H169" s="8">
        <f t="shared" si="29"/>
        <v>2909.960381183284</v>
      </c>
      <c r="I169" s="8">
        <f t="shared" si="24"/>
        <v>43517.055608326831</v>
      </c>
      <c r="J169" s="8">
        <f t="shared" si="20"/>
        <v>3122.7508711352052</v>
      </c>
      <c r="K169" s="6">
        <f t="shared" si="21"/>
        <v>0</v>
      </c>
      <c r="L169" s="6"/>
      <c r="M169" s="8">
        <f t="shared" si="22"/>
        <v>193.44589995629218</v>
      </c>
      <c r="N169" s="6">
        <f t="shared" si="23"/>
        <v>0</v>
      </c>
    </row>
    <row r="170" spans="1:14">
      <c r="A170" s="45">
        <f t="shared" si="25"/>
        <v>167</v>
      </c>
      <c r="B170">
        <f t="shared" si="26"/>
        <v>2028</v>
      </c>
      <c r="C170">
        <f t="shared" si="27"/>
        <v>2</v>
      </c>
      <c r="D170" s="8">
        <f t="shared" si="28"/>
        <v>43517.055608326831</v>
      </c>
      <c r="E170" s="6">
        <f>IF(F170&gt;1,-PMT('Dash Board'!$C$11/12,'Dash Board'!$C$13,'Dash Board'!$C$19),0)</f>
        <v>3316.1967710914973</v>
      </c>
      <c r="F170" s="6">
        <f>D170*'Dash Board'!$C$11/12</f>
        <v>380.77423657285976</v>
      </c>
      <c r="G170" s="6">
        <f>F170*'Dash Board'!$C$18/'Dash Board'!$C$11</f>
        <v>181.32106503469512</v>
      </c>
      <c r="H170" s="8">
        <f t="shared" si="29"/>
        <v>2935.4225345186378</v>
      </c>
      <c r="I170" s="8">
        <f t="shared" si="24"/>
        <v>40581.633073808196</v>
      </c>
      <c r="J170" s="8">
        <f t="shared" si="20"/>
        <v>3134.8757060568023</v>
      </c>
      <c r="K170" s="6">
        <f t="shared" si="21"/>
        <v>0</v>
      </c>
      <c r="L170" s="6"/>
      <c r="M170" s="8">
        <f t="shared" si="22"/>
        <v>181.32106503469512</v>
      </c>
      <c r="N170" s="6">
        <f t="shared" si="23"/>
        <v>0</v>
      </c>
    </row>
    <row r="171" spans="1:14">
      <c r="A171" s="45">
        <f t="shared" si="25"/>
        <v>168</v>
      </c>
      <c r="B171">
        <f t="shared" si="26"/>
        <v>2028</v>
      </c>
      <c r="C171">
        <f t="shared" si="27"/>
        <v>3</v>
      </c>
      <c r="D171" s="8">
        <f t="shared" si="28"/>
        <v>40581.633073808196</v>
      </c>
      <c r="E171" s="6">
        <f>IF(F171&gt;1,-PMT('Dash Board'!$C$11/12,'Dash Board'!$C$13,'Dash Board'!$C$19),0)</f>
        <v>3316.1967710914973</v>
      </c>
      <c r="F171" s="6">
        <f>D171*'Dash Board'!$C$11/12</f>
        <v>355.08928939582171</v>
      </c>
      <c r="G171" s="6">
        <f>F171*'Dash Board'!$C$18/'Dash Board'!$C$11</f>
        <v>169.09013780753415</v>
      </c>
      <c r="H171" s="8">
        <f t="shared" si="29"/>
        <v>2961.1074816956757</v>
      </c>
      <c r="I171" s="8">
        <f t="shared" si="24"/>
        <v>37620.525592112521</v>
      </c>
      <c r="J171" s="8">
        <f t="shared" si="20"/>
        <v>3147.1066332839632</v>
      </c>
      <c r="K171" s="6">
        <f t="shared" si="21"/>
        <v>9404.7332104759716</v>
      </c>
      <c r="L171" s="6"/>
      <c r="M171" s="8">
        <f t="shared" si="22"/>
        <v>169.09013780753415</v>
      </c>
      <c r="N171" s="6">
        <f t="shared" si="23"/>
        <v>543.8571027985214</v>
      </c>
    </row>
    <row r="172" spans="1:14">
      <c r="A172" s="45">
        <f t="shared" si="25"/>
        <v>169</v>
      </c>
      <c r="B172">
        <f t="shared" si="26"/>
        <v>2028</v>
      </c>
      <c r="C172">
        <f t="shared" si="27"/>
        <v>4</v>
      </c>
      <c r="D172" s="8">
        <f t="shared" si="28"/>
        <v>37620.525592112521</v>
      </c>
      <c r="E172" s="6">
        <f>IF(F172&gt;1,-PMT('Dash Board'!$C$11/12,'Dash Board'!$C$13,'Dash Board'!$C$19),0)</f>
        <v>3316.1967710914973</v>
      </c>
      <c r="F172" s="6">
        <f>D172*'Dash Board'!$C$11/12</f>
        <v>329.17959893098458</v>
      </c>
      <c r="G172" s="6">
        <f>F172*'Dash Board'!$C$18/'Dash Board'!$C$11</f>
        <v>156.75218996713554</v>
      </c>
      <c r="H172" s="8">
        <f t="shared" si="29"/>
        <v>2987.0171721605129</v>
      </c>
      <c r="I172" s="8">
        <f t="shared" si="24"/>
        <v>34633.508419952006</v>
      </c>
      <c r="J172" s="8">
        <f t="shared" si="20"/>
        <v>3159.4445811243618</v>
      </c>
      <c r="K172" s="6">
        <f t="shared" si="21"/>
        <v>0</v>
      </c>
      <c r="L172" s="6"/>
      <c r="M172" s="8">
        <f t="shared" si="22"/>
        <v>156.75218996713554</v>
      </c>
      <c r="N172" s="6">
        <f t="shared" si="23"/>
        <v>0</v>
      </c>
    </row>
    <row r="173" spans="1:14">
      <c r="A173" s="45">
        <f t="shared" si="25"/>
        <v>170</v>
      </c>
      <c r="B173">
        <f t="shared" si="26"/>
        <v>2028</v>
      </c>
      <c r="C173">
        <f t="shared" si="27"/>
        <v>5</v>
      </c>
      <c r="D173" s="8">
        <f t="shared" si="28"/>
        <v>34633.508419952006</v>
      </c>
      <c r="E173" s="6">
        <f>IF(F173&gt;1,-PMT('Dash Board'!$C$11/12,'Dash Board'!$C$13,'Dash Board'!$C$19),0)</f>
        <v>3316.1967710914973</v>
      </c>
      <c r="F173" s="6">
        <f>D173*'Dash Board'!$C$11/12</f>
        <v>303.04319867458003</v>
      </c>
      <c r="G173" s="6">
        <f>F173*'Dash Board'!$C$18/'Dash Board'!$C$11</f>
        <v>144.30628508313336</v>
      </c>
      <c r="H173" s="8">
        <f t="shared" si="29"/>
        <v>3013.1535724169171</v>
      </c>
      <c r="I173" s="8">
        <f t="shared" si="24"/>
        <v>31620.354847535091</v>
      </c>
      <c r="J173" s="8">
        <f t="shared" si="20"/>
        <v>3171.890486008364</v>
      </c>
      <c r="K173" s="6">
        <f t="shared" si="21"/>
        <v>0</v>
      </c>
      <c r="L173" s="6"/>
      <c r="M173" s="8">
        <f t="shared" si="22"/>
        <v>144.30628508313336</v>
      </c>
      <c r="N173" s="6">
        <f t="shared" si="23"/>
        <v>0</v>
      </c>
    </row>
    <row r="174" spans="1:14">
      <c r="A174" s="45">
        <f t="shared" si="25"/>
        <v>171</v>
      </c>
      <c r="B174">
        <f t="shared" si="26"/>
        <v>2028</v>
      </c>
      <c r="C174">
        <f t="shared" si="27"/>
        <v>6</v>
      </c>
      <c r="D174" s="8">
        <f t="shared" si="28"/>
        <v>31620.354847535091</v>
      </c>
      <c r="E174" s="6">
        <f>IF(F174&gt;1,-PMT('Dash Board'!$C$11/12,'Dash Board'!$C$13,'Dash Board'!$C$19),0)</f>
        <v>3316.1967710914973</v>
      </c>
      <c r="F174" s="6">
        <f>D174*'Dash Board'!$C$11/12</f>
        <v>276.67810491593201</v>
      </c>
      <c r="G174" s="6">
        <f>F174*'Dash Board'!$C$18/'Dash Board'!$C$11</f>
        <v>131.7514785313962</v>
      </c>
      <c r="H174" s="8">
        <f t="shared" si="29"/>
        <v>3039.5186661755652</v>
      </c>
      <c r="I174" s="8">
        <f t="shared" si="24"/>
        <v>28580.836181359526</v>
      </c>
      <c r="J174" s="8">
        <f t="shared" si="20"/>
        <v>3184.4452925601013</v>
      </c>
      <c r="K174" s="6">
        <f t="shared" si="21"/>
        <v>9515.7803596928279</v>
      </c>
      <c r="L174" s="6"/>
      <c r="M174" s="8">
        <f t="shared" si="22"/>
        <v>131.7514785313962</v>
      </c>
      <c r="N174" s="6">
        <f t="shared" si="23"/>
        <v>432.80995358166513</v>
      </c>
    </row>
    <row r="175" spans="1:14">
      <c r="A175" s="45">
        <f t="shared" si="25"/>
        <v>172</v>
      </c>
      <c r="B175">
        <f t="shared" si="26"/>
        <v>2028</v>
      </c>
      <c r="C175">
        <f t="shared" si="27"/>
        <v>7</v>
      </c>
      <c r="D175" s="8">
        <f t="shared" si="28"/>
        <v>28580.836181359526</v>
      </c>
      <c r="E175" s="6">
        <f>IF(F175&gt;1,-PMT('Dash Board'!$C$11/12,'Dash Board'!$C$13,'Dash Board'!$C$19),0)</f>
        <v>3316.1967710914973</v>
      </c>
      <c r="F175" s="6">
        <f>D175*'Dash Board'!$C$11/12</f>
        <v>250.08231658689581</v>
      </c>
      <c r="G175" s="6">
        <f>F175*'Dash Board'!$C$18/'Dash Board'!$C$11</f>
        <v>119.08681742233135</v>
      </c>
      <c r="H175" s="8">
        <f t="shared" si="29"/>
        <v>3066.1144545046013</v>
      </c>
      <c r="I175" s="8">
        <f t="shared" si="24"/>
        <v>25514.721726854925</v>
      </c>
      <c r="J175" s="8">
        <f t="shared" si="20"/>
        <v>3197.1099536691659</v>
      </c>
      <c r="K175" s="6">
        <f t="shared" si="21"/>
        <v>0</v>
      </c>
      <c r="L175" s="6"/>
      <c r="M175" s="8">
        <f t="shared" si="22"/>
        <v>119.08681742233135</v>
      </c>
      <c r="N175" s="6">
        <f t="shared" si="23"/>
        <v>0</v>
      </c>
    </row>
    <row r="176" spans="1:14">
      <c r="A176" s="45">
        <f t="shared" si="25"/>
        <v>173</v>
      </c>
      <c r="B176">
        <f t="shared" si="26"/>
        <v>2028</v>
      </c>
      <c r="C176">
        <f t="shared" si="27"/>
        <v>8</v>
      </c>
      <c r="D176" s="8">
        <f t="shared" si="28"/>
        <v>25514.721726854925</v>
      </c>
      <c r="E176" s="6">
        <f>IF(F176&gt;1,-PMT('Dash Board'!$C$11/12,'Dash Board'!$C$13,'Dash Board'!$C$19),0)</f>
        <v>3316.1967710914973</v>
      </c>
      <c r="F176" s="6">
        <f>D176*'Dash Board'!$C$11/12</f>
        <v>223.25381510998059</v>
      </c>
      <c r="G176" s="6">
        <f>F176*'Dash Board'!$C$18/'Dash Board'!$C$11</f>
        <v>106.3113405285622</v>
      </c>
      <c r="H176" s="8">
        <f t="shared" si="29"/>
        <v>3092.9429559815167</v>
      </c>
      <c r="I176" s="8">
        <f t="shared" si="24"/>
        <v>22421.778770873407</v>
      </c>
      <c r="J176" s="8">
        <f t="shared" si="20"/>
        <v>3209.8854305629352</v>
      </c>
      <c r="K176" s="6">
        <f t="shared" si="21"/>
        <v>0</v>
      </c>
      <c r="L176" s="6"/>
      <c r="M176" s="8">
        <f t="shared" si="22"/>
        <v>106.3113405285622</v>
      </c>
      <c r="N176" s="6">
        <f t="shared" si="23"/>
        <v>0</v>
      </c>
    </row>
    <row r="177" spans="1:14">
      <c r="A177" s="45">
        <f t="shared" si="25"/>
        <v>174</v>
      </c>
      <c r="B177">
        <f t="shared" si="26"/>
        <v>2028</v>
      </c>
      <c r="C177">
        <f t="shared" si="27"/>
        <v>9</v>
      </c>
      <c r="D177" s="8">
        <f t="shared" si="28"/>
        <v>22421.778770873407</v>
      </c>
      <c r="E177" s="6">
        <f>IF(F177&gt;1,-PMT('Dash Board'!$C$11/12,'Dash Board'!$C$13,'Dash Board'!$C$19),0)</f>
        <v>3316.1967710914973</v>
      </c>
      <c r="F177" s="6">
        <f>D177*'Dash Board'!$C$11/12</f>
        <v>196.19056424514233</v>
      </c>
      <c r="G177" s="6">
        <f>F177*'Dash Board'!$C$18/'Dash Board'!$C$11</f>
        <v>93.424078211972542</v>
      </c>
      <c r="H177" s="8">
        <f t="shared" si="29"/>
        <v>3120.0062068463549</v>
      </c>
      <c r="I177" s="8">
        <f t="shared" si="24"/>
        <v>19301.772564027051</v>
      </c>
      <c r="J177" s="8">
        <f t="shared" si="20"/>
        <v>3222.7726928795246</v>
      </c>
      <c r="K177" s="6">
        <f t="shared" si="21"/>
        <v>9629.7680771116247</v>
      </c>
      <c r="L177" s="6"/>
      <c r="M177" s="8">
        <f t="shared" si="22"/>
        <v>93.424078211972542</v>
      </c>
      <c r="N177" s="6">
        <f t="shared" si="23"/>
        <v>318.82223616286609</v>
      </c>
    </row>
    <row r="178" spans="1:14">
      <c r="A178" s="45">
        <f t="shared" si="25"/>
        <v>175</v>
      </c>
      <c r="B178">
        <f t="shared" si="26"/>
        <v>2028</v>
      </c>
      <c r="C178">
        <f t="shared" si="27"/>
        <v>10</v>
      </c>
      <c r="D178" s="8">
        <f t="shared" si="28"/>
        <v>19301.772564027051</v>
      </c>
      <c r="E178" s="6">
        <f>IF(F178&gt;1,-PMT('Dash Board'!$C$11/12,'Dash Board'!$C$13,'Dash Board'!$C$19),0)</f>
        <v>3316.1967710914973</v>
      </c>
      <c r="F178" s="6">
        <f>D178*'Dash Board'!$C$11/12</f>
        <v>168.89050993523668</v>
      </c>
      <c r="G178" s="6">
        <f>F178*'Dash Board'!$C$18/'Dash Board'!$C$11</f>
        <v>80.424052350112703</v>
      </c>
      <c r="H178" s="8">
        <f t="shared" si="29"/>
        <v>3147.3062611562605</v>
      </c>
      <c r="I178" s="8">
        <f t="shared" si="24"/>
        <v>16154.466302870791</v>
      </c>
      <c r="J178" s="8">
        <f t="shared" si="20"/>
        <v>3235.7727187413848</v>
      </c>
      <c r="K178" s="6">
        <f t="shared" si="21"/>
        <v>0</v>
      </c>
      <c r="L178" s="6"/>
      <c r="M178" s="8">
        <f t="shared" si="22"/>
        <v>80.424052350112703</v>
      </c>
      <c r="N178" s="6">
        <f t="shared" si="23"/>
        <v>0</v>
      </c>
    </row>
    <row r="179" spans="1:14">
      <c r="A179" s="45">
        <f t="shared" si="25"/>
        <v>176</v>
      </c>
      <c r="B179">
        <f t="shared" si="26"/>
        <v>2028</v>
      </c>
      <c r="C179">
        <f t="shared" si="27"/>
        <v>11</v>
      </c>
      <c r="D179" s="8">
        <f t="shared" si="28"/>
        <v>16154.466302870791</v>
      </c>
      <c r="E179" s="6">
        <f>IF(F179&gt;1,-PMT('Dash Board'!$C$11/12,'Dash Board'!$C$13,'Dash Board'!$C$19),0)</f>
        <v>3316.1967710914973</v>
      </c>
      <c r="F179" s="6">
        <f>D179*'Dash Board'!$C$11/12</f>
        <v>141.35158015011942</v>
      </c>
      <c r="G179" s="6">
        <f>F179*'Dash Board'!$C$18/'Dash Board'!$C$11</f>
        <v>67.310276261961633</v>
      </c>
      <c r="H179" s="8">
        <f t="shared" si="29"/>
        <v>3174.845190941378</v>
      </c>
      <c r="I179" s="8">
        <f t="shared" si="24"/>
        <v>12979.621111929413</v>
      </c>
      <c r="J179" s="8">
        <f t="shared" si="20"/>
        <v>3248.8864948295359</v>
      </c>
      <c r="K179" s="6">
        <f t="shared" si="21"/>
        <v>0</v>
      </c>
      <c r="L179" s="6"/>
      <c r="M179" s="8">
        <f t="shared" si="22"/>
        <v>67.310276261961633</v>
      </c>
      <c r="N179" s="6">
        <f t="shared" si="23"/>
        <v>0</v>
      </c>
    </row>
    <row r="180" spans="1:14">
      <c r="A180" s="45">
        <f t="shared" si="25"/>
        <v>177</v>
      </c>
      <c r="B180">
        <f t="shared" si="26"/>
        <v>2028</v>
      </c>
      <c r="C180">
        <f t="shared" si="27"/>
        <v>12</v>
      </c>
      <c r="D180" s="8">
        <f t="shared" si="28"/>
        <v>12979.621111929413</v>
      </c>
      <c r="E180" s="6">
        <f>IF(F180&gt;1,-PMT('Dash Board'!$C$11/12,'Dash Board'!$C$13,'Dash Board'!$C$19),0)</f>
        <v>3316.1967710914973</v>
      </c>
      <c r="F180" s="6">
        <f>D180*'Dash Board'!$C$11/12</f>
        <v>113.57168472938235</v>
      </c>
      <c r="G180" s="6">
        <f>F180*'Dash Board'!$C$18/'Dash Board'!$C$11</f>
        <v>54.081754633039218</v>
      </c>
      <c r="H180" s="8">
        <f t="shared" si="29"/>
        <v>3202.6250863621149</v>
      </c>
      <c r="I180" s="8">
        <f t="shared" si="24"/>
        <v>9776.9960255672977</v>
      </c>
      <c r="J180" s="8">
        <f t="shared" si="20"/>
        <v>3262.1150164584583</v>
      </c>
      <c r="K180" s="6">
        <f t="shared" si="21"/>
        <v>9746.7742300293794</v>
      </c>
      <c r="L180" s="6"/>
      <c r="M180" s="8">
        <f t="shared" si="22"/>
        <v>54.081754633039218</v>
      </c>
      <c r="N180" s="6">
        <f t="shared" si="23"/>
        <v>201.81608324511356</v>
      </c>
    </row>
    <row r="181" spans="1:14">
      <c r="A181" s="45">
        <f t="shared" si="25"/>
        <v>178</v>
      </c>
      <c r="B181">
        <f t="shared" si="26"/>
        <v>2029</v>
      </c>
      <c r="C181">
        <f t="shared" si="27"/>
        <v>1</v>
      </c>
      <c r="D181" s="8">
        <f t="shared" si="28"/>
        <v>9776.9960255672977</v>
      </c>
      <c r="E181" s="6">
        <f>IF(F181&gt;1,-PMT('Dash Board'!$C$11/12,'Dash Board'!$C$13,'Dash Board'!$C$19),0)</f>
        <v>3316.1967710914973</v>
      </c>
      <c r="F181" s="6">
        <f>D181*'Dash Board'!$C$11/12</f>
        <v>85.548715223713842</v>
      </c>
      <c r="G181" s="6">
        <f>F181*'Dash Board'!$C$18/'Dash Board'!$C$11</f>
        <v>40.73748343986373</v>
      </c>
      <c r="H181" s="8">
        <f t="shared" si="29"/>
        <v>3230.6480558677836</v>
      </c>
      <c r="I181" s="8">
        <f t="shared" si="24"/>
        <v>6546.3479696995146</v>
      </c>
      <c r="J181" s="8">
        <f t="shared" si="20"/>
        <v>3275.4592876516335</v>
      </c>
      <c r="K181" s="6">
        <f t="shared" si="21"/>
        <v>0</v>
      </c>
      <c r="L181" s="6"/>
      <c r="M181" s="8">
        <f t="shared" si="22"/>
        <v>40.73748343986373</v>
      </c>
      <c r="N181" s="6">
        <f t="shared" si="23"/>
        <v>0</v>
      </c>
    </row>
    <row r="182" spans="1:14">
      <c r="A182" s="45">
        <f t="shared" si="25"/>
        <v>179</v>
      </c>
      <c r="B182">
        <f t="shared" si="26"/>
        <v>2029</v>
      </c>
      <c r="C182">
        <f t="shared" si="27"/>
        <v>2</v>
      </c>
      <c r="D182" s="8">
        <f t="shared" si="28"/>
        <v>6546.3479696995146</v>
      </c>
      <c r="E182" s="6">
        <f>IF(F182&gt;1,-PMT('Dash Board'!$C$11/12,'Dash Board'!$C$13,'Dash Board'!$C$19),0)</f>
        <v>3316.1967710914973</v>
      </c>
      <c r="F182" s="6">
        <f>D182*'Dash Board'!$C$11/12</f>
        <v>57.280544734870752</v>
      </c>
      <c r="G182" s="6">
        <f>F182*'Dash Board'!$C$18/'Dash Board'!$C$11</f>
        <v>27.276449873747978</v>
      </c>
      <c r="H182" s="8">
        <f t="shared" si="29"/>
        <v>3258.9162263566268</v>
      </c>
      <c r="I182" s="8">
        <f t="shared" si="24"/>
        <v>3287.4317433428878</v>
      </c>
      <c r="J182" s="8">
        <f t="shared" si="20"/>
        <v>3288.9203212177495</v>
      </c>
      <c r="K182" s="6">
        <f t="shared" si="21"/>
        <v>0</v>
      </c>
      <c r="L182" s="6"/>
      <c r="M182" s="8">
        <f t="shared" si="22"/>
        <v>27.276449873747978</v>
      </c>
      <c r="N182" s="6">
        <f t="shared" si="23"/>
        <v>0</v>
      </c>
    </row>
    <row r="183" spans="1:14">
      <c r="A183" s="45">
        <f t="shared" si="25"/>
        <v>180</v>
      </c>
      <c r="B183">
        <f t="shared" si="26"/>
        <v>2029</v>
      </c>
      <c r="C183">
        <f t="shared" si="27"/>
        <v>3</v>
      </c>
      <c r="D183" s="8">
        <f t="shared" si="28"/>
        <v>3287.4317433428878</v>
      </c>
      <c r="E183" s="6">
        <f>IF(F183&gt;1,-PMT('Dash Board'!$C$11/12,'Dash Board'!$C$13,'Dash Board'!$C$19),0)</f>
        <v>3316.1967710914973</v>
      </c>
      <c r="F183" s="6">
        <f>D183*'Dash Board'!$C$11/12</f>
        <v>28.765027754250269</v>
      </c>
      <c r="G183" s="6">
        <f>F183*'Dash Board'!$C$18/'Dash Board'!$C$11</f>
        <v>13.697632263928702</v>
      </c>
      <c r="H183" s="8">
        <f t="shared" si="29"/>
        <v>3287.4317433372471</v>
      </c>
      <c r="I183" s="8">
        <f t="shared" si="24"/>
        <v>5.6406861403957009E-9</v>
      </c>
      <c r="J183" s="8">
        <f t="shared" si="20"/>
        <v>3302.4991388275685</v>
      </c>
      <c r="K183" s="6">
        <f t="shared" si="21"/>
        <v>9866.8787476969519</v>
      </c>
      <c r="L183" s="6"/>
      <c r="M183" s="8">
        <f t="shared" si="22"/>
        <v>13.697632263928702</v>
      </c>
      <c r="N183" s="6">
        <f t="shared" si="23"/>
        <v>81.711565577540412</v>
      </c>
    </row>
    <row r="184" spans="1:14">
      <c r="A184" s="45">
        <f t="shared" si="25"/>
        <v>181</v>
      </c>
      <c r="B184">
        <f t="shared" si="26"/>
        <v>2029</v>
      </c>
      <c r="C184">
        <f t="shared" si="27"/>
        <v>4</v>
      </c>
      <c r="D184" s="8">
        <f t="shared" si="28"/>
        <v>5.6406861403957009E-9</v>
      </c>
      <c r="E184" s="6">
        <f>IF(F184&gt;1,-PMT('Dash Board'!$C$11/12,'Dash Board'!$C$13,'Dash Board'!$C$19),0)</f>
        <v>0</v>
      </c>
      <c r="F184" s="6">
        <f>D184*'Dash Board'!$C$11/12</f>
        <v>4.9356003728462375E-11</v>
      </c>
      <c r="G184" s="6">
        <f>F184*'Dash Board'!$C$18/'Dash Board'!$C$11</f>
        <v>2.3502858918315419E-11</v>
      </c>
      <c r="H184" s="8">
        <f t="shared" si="29"/>
        <v>-4.9356003728462375E-11</v>
      </c>
      <c r="I184" s="8">
        <f t="shared" si="24"/>
        <v>5.6900421441241632E-9</v>
      </c>
      <c r="J184" s="8">
        <f t="shared" si="20"/>
        <v>-2.3502858918315419E-11</v>
      </c>
      <c r="K184" s="6">
        <f t="shared" si="21"/>
        <v>0</v>
      </c>
      <c r="L184" s="6"/>
      <c r="M184" s="8">
        <f t="shared" si="22"/>
        <v>2.3502858918315419E-11</v>
      </c>
      <c r="N184" s="6">
        <f t="shared" si="23"/>
        <v>0</v>
      </c>
    </row>
    <row r="185" spans="1:14">
      <c r="A185" s="45">
        <f t="shared" si="25"/>
        <v>182</v>
      </c>
      <c r="B185">
        <f t="shared" si="26"/>
        <v>2029</v>
      </c>
      <c r="C185">
        <f t="shared" si="27"/>
        <v>5</v>
      </c>
      <c r="D185" s="8">
        <f t="shared" si="28"/>
        <v>5.6900421441241632E-9</v>
      </c>
      <c r="E185" s="6">
        <f>IF(F185&gt;1,-PMT('Dash Board'!$C$11/12,'Dash Board'!$C$13,'Dash Board'!$C$19),0)</f>
        <v>0</v>
      </c>
      <c r="F185" s="6">
        <f>D185*'Dash Board'!$C$11/12</f>
        <v>4.9787868761086426E-11</v>
      </c>
      <c r="G185" s="6">
        <f>F185*'Dash Board'!$C$18/'Dash Board'!$C$11</f>
        <v>2.370850893385068E-11</v>
      </c>
      <c r="H185" s="8">
        <f t="shared" si="29"/>
        <v>-4.9787868761086426E-11</v>
      </c>
      <c r="I185" s="8">
        <f t="shared" si="24"/>
        <v>5.7398300128852497E-9</v>
      </c>
      <c r="J185" s="8">
        <f t="shared" si="20"/>
        <v>-2.370850893385068E-11</v>
      </c>
      <c r="K185" s="6">
        <f t="shared" si="21"/>
        <v>0</v>
      </c>
      <c r="L185" s="6"/>
      <c r="M185" s="8">
        <f t="shared" si="22"/>
        <v>2.370850893385068E-11</v>
      </c>
      <c r="N185" s="6">
        <f t="shared" si="23"/>
        <v>0</v>
      </c>
    </row>
    <row r="186" spans="1:14">
      <c r="A186" s="45">
        <f t="shared" si="25"/>
        <v>183</v>
      </c>
      <c r="B186">
        <f t="shared" si="26"/>
        <v>2029</v>
      </c>
      <c r="C186">
        <f t="shared" si="27"/>
        <v>6</v>
      </c>
      <c r="D186" s="8">
        <f t="shared" si="28"/>
        <v>5.7398300128852497E-9</v>
      </c>
      <c r="E186" s="6">
        <f>IF(F186&gt;1,-PMT('Dash Board'!$C$11/12,'Dash Board'!$C$13,'Dash Board'!$C$19),0)</f>
        <v>0</v>
      </c>
      <c r="F186" s="6">
        <f>D186*'Dash Board'!$C$11/12</f>
        <v>5.022351261274593E-11</v>
      </c>
      <c r="G186" s="6">
        <f>F186*'Dash Board'!$C$18/'Dash Board'!$C$11</f>
        <v>2.3915958387021872E-11</v>
      </c>
      <c r="H186" s="8">
        <f t="shared" si="29"/>
        <v>-5.022351261274593E-11</v>
      </c>
      <c r="I186" s="8">
        <f t="shared" si="24"/>
        <v>5.790053525497996E-9</v>
      </c>
      <c r="J186" s="8">
        <f t="shared" si="20"/>
        <v>-2.3915958387021872E-11</v>
      </c>
      <c r="K186" s="6">
        <f t="shared" si="21"/>
        <v>-7.1127326239187971E-11</v>
      </c>
      <c r="L186" s="6"/>
      <c r="M186" s="8">
        <f t="shared" si="22"/>
        <v>2.3915958387021872E-11</v>
      </c>
      <c r="N186" s="6">
        <f t="shared" si="23"/>
        <v>7.1127326239187971E-11</v>
      </c>
    </row>
    <row r="187" spans="1:14">
      <c r="A187" s="45">
        <f t="shared" si="25"/>
        <v>184</v>
      </c>
      <c r="B187">
        <f t="shared" si="26"/>
        <v>2029</v>
      </c>
      <c r="C187">
        <f t="shared" si="27"/>
        <v>7</v>
      </c>
      <c r="D187" s="8">
        <f t="shared" si="28"/>
        <v>5.790053525497996E-9</v>
      </c>
      <c r="E187" s="6">
        <f>IF(F187&gt;1,-PMT('Dash Board'!$C$11/12,'Dash Board'!$C$13,'Dash Board'!$C$19),0)</f>
        <v>0</v>
      </c>
      <c r="F187" s="6">
        <f>D187*'Dash Board'!$C$11/12</f>
        <v>5.0662968348107468E-11</v>
      </c>
      <c r="G187" s="6">
        <f>F187*'Dash Board'!$C$18/'Dash Board'!$C$11</f>
        <v>2.4125223022908321E-11</v>
      </c>
      <c r="H187" s="8">
        <f t="shared" si="29"/>
        <v>-5.0662968348107468E-11</v>
      </c>
      <c r="I187" s="8">
        <f t="shared" si="24"/>
        <v>5.8407164938461036E-9</v>
      </c>
      <c r="J187" s="8">
        <f t="shared" si="20"/>
        <v>-2.4125223022908321E-11</v>
      </c>
      <c r="K187" s="6">
        <f t="shared" si="21"/>
        <v>0</v>
      </c>
      <c r="L187" s="6"/>
      <c r="M187" s="8">
        <f t="shared" si="22"/>
        <v>2.4125223022908321E-11</v>
      </c>
      <c r="N187" s="6">
        <f t="shared" si="23"/>
        <v>0</v>
      </c>
    </row>
    <row r="188" spans="1:14">
      <c r="A188" s="45">
        <f t="shared" si="25"/>
        <v>185</v>
      </c>
      <c r="B188">
        <f t="shared" si="26"/>
        <v>2029</v>
      </c>
      <c r="C188">
        <f t="shared" si="27"/>
        <v>8</v>
      </c>
      <c r="D188" s="8">
        <f t="shared" si="28"/>
        <v>5.8407164938461036E-9</v>
      </c>
      <c r="E188" s="6">
        <f>IF(F188&gt;1,-PMT('Dash Board'!$C$11/12,'Dash Board'!$C$13,'Dash Board'!$C$19),0)</f>
        <v>0</v>
      </c>
      <c r="F188" s="6">
        <f>D188*'Dash Board'!$C$11/12</f>
        <v>5.1106269321153399E-11</v>
      </c>
      <c r="G188" s="6">
        <f>F188*'Dash Board'!$C$18/'Dash Board'!$C$11</f>
        <v>2.4336318724358764E-11</v>
      </c>
      <c r="H188" s="8">
        <f t="shared" si="29"/>
        <v>-5.1106269321153399E-11</v>
      </c>
      <c r="I188" s="8">
        <f t="shared" si="24"/>
        <v>5.8918227631672567E-9</v>
      </c>
      <c r="J188" s="8">
        <f t="shared" si="20"/>
        <v>-2.4336318724358764E-11</v>
      </c>
      <c r="K188" s="6">
        <f t="shared" si="21"/>
        <v>0</v>
      </c>
      <c r="L188" s="6"/>
      <c r="M188" s="8">
        <f t="shared" si="22"/>
        <v>2.4336318724358764E-11</v>
      </c>
      <c r="N188" s="6">
        <f t="shared" si="23"/>
        <v>0</v>
      </c>
    </row>
    <row r="189" spans="1:14">
      <c r="A189" s="45">
        <f t="shared" si="25"/>
        <v>186</v>
      </c>
      <c r="B189">
        <f t="shared" si="26"/>
        <v>2029</v>
      </c>
      <c r="C189">
        <f t="shared" si="27"/>
        <v>9</v>
      </c>
      <c r="D189" s="8">
        <f t="shared" si="28"/>
        <v>5.8918227631672567E-9</v>
      </c>
      <c r="E189" s="6">
        <f>IF(F189&gt;1,-PMT('Dash Board'!$C$11/12,'Dash Board'!$C$13,'Dash Board'!$C$19),0)</f>
        <v>0</v>
      </c>
      <c r="F189" s="6">
        <f>D189*'Dash Board'!$C$11/12</f>
        <v>5.1553449177713492E-11</v>
      </c>
      <c r="G189" s="6">
        <f>F189*'Dash Board'!$C$18/'Dash Board'!$C$11</f>
        <v>2.4549261513196903E-11</v>
      </c>
      <c r="H189" s="8">
        <f t="shared" si="29"/>
        <v>-5.1553449177713492E-11</v>
      </c>
      <c r="I189" s="8">
        <f t="shared" si="24"/>
        <v>5.9433762123449698E-9</v>
      </c>
      <c r="J189" s="8">
        <f t="shared" si="20"/>
        <v>-2.4549261513196903E-11</v>
      </c>
      <c r="K189" s="6">
        <f t="shared" si="21"/>
        <v>-7.3010803260463995E-11</v>
      </c>
      <c r="L189" s="6"/>
      <c r="M189" s="8">
        <f t="shared" si="22"/>
        <v>2.4549261513196903E-11</v>
      </c>
      <c r="N189" s="6">
        <f t="shared" si="23"/>
        <v>7.3010803260463995E-11</v>
      </c>
    </row>
    <row r="190" spans="1:14">
      <c r="A190" s="45">
        <f t="shared" si="25"/>
        <v>187</v>
      </c>
      <c r="B190">
        <f t="shared" si="26"/>
        <v>2029</v>
      </c>
      <c r="C190">
        <f t="shared" si="27"/>
        <v>10</v>
      </c>
      <c r="D190" s="8">
        <f t="shared" si="28"/>
        <v>5.9433762123449698E-9</v>
      </c>
      <c r="E190" s="6">
        <f>IF(F190&gt;1,-PMT('Dash Board'!$C$11/12,'Dash Board'!$C$13,'Dash Board'!$C$19),0)</f>
        <v>0</v>
      </c>
      <c r="F190" s="6">
        <f>D190*'Dash Board'!$C$11/12</f>
        <v>5.200454185801848E-11</v>
      </c>
      <c r="G190" s="6">
        <f>F190*'Dash Board'!$C$18/'Dash Board'!$C$11</f>
        <v>2.4764067551437373E-11</v>
      </c>
      <c r="H190" s="8">
        <f t="shared" si="29"/>
        <v>-5.200454185801848E-11</v>
      </c>
      <c r="I190" s="8">
        <f t="shared" si="24"/>
        <v>5.9953807542029881E-9</v>
      </c>
      <c r="J190" s="8">
        <f t="shared" si="20"/>
        <v>-2.4764067551437373E-11</v>
      </c>
      <c r="K190" s="6">
        <f t="shared" si="21"/>
        <v>0</v>
      </c>
      <c r="L190" s="6"/>
      <c r="M190" s="8">
        <f t="shared" si="22"/>
        <v>2.4764067551437373E-11</v>
      </c>
      <c r="N190" s="6">
        <f t="shared" si="23"/>
        <v>0</v>
      </c>
    </row>
    <row r="191" spans="1:14">
      <c r="A191" s="45">
        <f t="shared" si="25"/>
        <v>188</v>
      </c>
      <c r="B191">
        <f t="shared" si="26"/>
        <v>2029</v>
      </c>
      <c r="C191">
        <f t="shared" si="27"/>
        <v>11</v>
      </c>
      <c r="D191" s="8">
        <f t="shared" si="28"/>
        <v>5.9953807542029881E-9</v>
      </c>
      <c r="E191" s="6">
        <f>IF(F191&gt;1,-PMT('Dash Board'!$C$11/12,'Dash Board'!$C$13,'Dash Board'!$C$19),0)</f>
        <v>0</v>
      </c>
      <c r="F191" s="6">
        <f>D191*'Dash Board'!$C$11/12</f>
        <v>5.2459581599276142E-11</v>
      </c>
      <c r="G191" s="6">
        <f>F191*'Dash Board'!$C$18/'Dash Board'!$C$11</f>
        <v>2.4980753142512449E-11</v>
      </c>
      <c r="H191" s="8">
        <f t="shared" si="29"/>
        <v>-5.2459581599276142E-11</v>
      </c>
      <c r="I191" s="8">
        <f t="shared" si="24"/>
        <v>6.0478403358022639E-9</v>
      </c>
      <c r="J191" s="8">
        <f t="shared" si="20"/>
        <v>-2.4980753142512449E-11</v>
      </c>
      <c r="K191" s="6">
        <f t="shared" si="21"/>
        <v>0</v>
      </c>
      <c r="L191" s="6"/>
      <c r="M191" s="8">
        <f t="shared" si="22"/>
        <v>2.4980753142512449E-11</v>
      </c>
      <c r="N191" s="6">
        <f t="shared" si="23"/>
        <v>0</v>
      </c>
    </row>
    <row r="192" spans="1:14">
      <c r="A192" s="45">
        <f t="shared" si="25"/>
        <v>189</v>
      </c>
      <c r="B192">
        <f t="shared" si="26"/>
        <v>2029</v>
      </c>
      <c r="C192">
        <f t="shared" si="27"/>
        <v>12</v>
      </c>
      <c r="D192" s="8">
        <f t="shared" si="28"/>
        <v>6.0478403358022639E-9</v>
      </c>
      <c r="E192" s="6">
        <f>IF(F192&gt;1,-PMT('Dash Board'!$C$11/12,'Dash Board'!$C$13,'Dash Board'!$C$19),0)</f>
        <v>0</v>
      </c>
      <c r="F192" s="6">
        <f>D192*'Dash Board'!$C$11/12</f>
        <v>5.2918602938269803E-11</v>
      </c>
      <c r="G192" s="6">
        <f>F192*'Dash Board'!$C$18/'Dash Board'!$C$11</f>
        <v>2.519933473250943E-11</v>
      </c>
      <c r="H192" s="8">
        <f t="shared" si="29"/>
        <v>-5.2918602938269803E-11</v>
      </c>
      <c r="I192" s="8">
        <f t="shared" si="24"/>
        <v>6.1007589387405337E-9</v>
      </c>
      <c r="J192" s="8">
        <f t="shared" si="20"/>
        <v>-2.519933473250943E-11</v>
      </c>
      <c r="K192" s="6">
        <f t="shared" si="21"/>
        <v>-7.4944155426459249E-11</v>
      </c>
      <c r="L192" s="6"/>
      <c r="M192" s="8">
        <f t="shared" si="22"/>
        <v>2.519933473250943E-11</v>
      </c>
      <c r="N192" s="6">
        <f t="shared" si="23"/>
        <v>7.4944155426459249E-11</v>
      </c>
    </row>
    <row r="193" spans="1:14">
      <c r="A193" s="45">
        <f t="shared" si="25"/>
        <v>190</v>
      </c>
      <c r="B193">
        <f t="shared" si="26"/>
        <v>2030</v>
      </c>
      <c r="C193">
        <f t="shared" si="27"/>
        <v>1</v>
      </c>
      <c r="D193" s="8">
        <f t="shared" si="28"/>
        <v>6.1007589387405337E-9</v>
      </c>
      <c r="E193" s="6">
        <f>IF(F193&gt;1,-PMT('Dash Board'!$C$11/12,'Dash Board'!$C$13,'Dash Board'!$C$19),0)</f>
        <v>0</v>
      </c>
      <c r="F193" s="6">
        <f>D193*'Dash Board'!$C$11/12</f>
        <v>5.338164071397967E-11</v>
      </c>
      <c r="G193" s="6">
        <f>F193*'Dash Board'!$C$18/'Dash Board'!$C$11</f>
        <v>2.5419828911418892E-11</v>
      </c>
      <c r="H193" s="8">
        <f t="shared" si="29"/>
        <v>-5.338164071397967E-11</v>
      </c>
      <c r="I193" s="8">
        <f t="shared" si="24"/>
        <v>6.1541405794545138E-9</v>
      </c>
      <c r="J193" s="8">
        <f t="shared" si="20"/>
        <v>-2.5419828911418892E-11</v>
      </c>
      <c r="K193" s="6">
        <f t="shared" si="21"/>
        <v>0</v>
      </c>
      <c r="L193" s="6"/>
      <c r="M193" s="8">
        <f t="shared" si="22"/>
        <v>2.5419828911418892E-11</v>
      </c>
      <c r="N193" s="6">
        <f t="shared" si="23"/>
        <v>0</v>
      </c>
    </row>
    <row r="194" spans="1:14">
      <c r="A194" s="45">
        <f t="shared" si="25"/>
        <v>191</v>
      </c>
      <c r="B194">
        <f t="shared" si="26"/>
        <v>2030</v>
      </c>
      <c r="C194">
        <f t="shared" si="27"/>
        <v>2</v>
      </c>
      <c r="D194" s="8">
        <f t="shared" si="28"/>
        <v>6.1541405794545138E-9</v>
      </c>
      <c r="E194" s="6">
        <f>IF(F194&gt;1,-PMT('Dash Board'!$C$11/12,'Dash Board'!$C$13,'Dash Board'!$C$19),0)</f>
        <v>0</v>
      </c>
      <c r="F194" s="6">
        <f>D194*'Dash Board'!$C$11/12</f>
        <v>5.3848730070226992E-11</v>
      </c>
      <c r="G194" s="6">
        <f>F194*'Dash Board'!$C$18/'Dash Board'!$C$11</f>
        <v>2.5642252414393805E-11</v>
      </c>
      <c r="H194" s="8">
        <f t="shared" si="29"/>
        <v>-5.3848730070226992E-11</v>
      </c>
      <c r="I194" s="8">
        <f t="shared" si="24"/>
        <v>6.2079893095247407E-9</v>
      </c>
      <c r="J194" s="8">
        <f t="shared" si="20"/>
        <v>-2.5642252414393805E-11</v>
      </c>
      <c r="K194" s="6">
        <f t="shared" si="21"/>
        <v>0</v>
      </c>
      <c r="L194" s="6"/>
      <c r="M194" s="8">
        <f t="shared" si="22"/>
        <v>2.5642252414393805E-11</v>
      </c>
      <c r="N194" s="6">
        <f t="shared" si="23"/>
        <v>0</v>
      </c>
    </row>
    <row r="195" spans="1:14">
      <c r="A195" s="45">
        <f t="shared" si="25"/>
        <v>192</v>
      </c>
      <c r="B195">
        <f t="shared" si="26"/>
        <v>2030</v>
      </c>
      <c r="C195">
        <f t="shared" si="27"/>
        <v>3</v>
      </c>
      <c r="D195" s="8">
        <f t="shared" si="28"/>
        <v>6.2079893095247407E-9</v>
      </c>
      <c r="E195" s="6">
        <f>IF(F195&gt;1,-PMT('Dash Board'!$C$11/12,'Dash Board'!$C$13,'Dash Board'!$C$19),0)</f>
        <v>0</v>
      </c>
      <c r="F195" s="6">
        <f>D195*'Dash Board'!$C$11/12</f>
        <v>5.4319906458341479E-11</v>
      </c>
      <c r="G195" s="6">
        <f>F195*'Dash Board'!$C$18/'Dash Board'!$C$11</f>
        <v>2.5866622123019757E-11</v>
      </c>
      <c r="H195" s="8">
        <f t="shared" si="29"/>
        <v>-5.4319906458341479E-11</v>
      </c>
      <c r="I195" s="8">
        <f t="shared" si="24"/>
        <v>6.2623092159830818E-9</v>
      </c>
      <c r="J195" s="8">
        <f t="shared" si="20"/>
        <v>-2.5866622123019757E-11</v>
      </c>
      <c r="K195" s="6">
        <f t="shared" si="21"/>
        <v>-7.692870344883246E-11</v>
      </c>
      <c r="L195" s="6"/>
      <c r="M195" s="8">
        <f t="shared" si="22"/>
        <v>2.5866622123019757E-11</v>
      </c>
      <c r="N195" s="6">
        <f t="shared" si="23"/>
        <v>7.692870344883246E-11</v>
      </c>
    </row>
    <row r="196" spans="1:14">
      <c r="A196" s="45">
        <f t="shared" si="25"/>
        <v>193</v>
      </c>
      <c r="B196">
        <f t="shared" si="26"/>
        <v>2030</v>
      </c>
      <c r="C196">
        <f t="shared" si="27"/>
        <v>4</v>
      </c>
      <c r="D196" s="8">
        <f t="shared" si="28"/>
        <v>6.2623092159830818E-9</v>
      </c>
      <c r="E196" s="6">
        <f>IF(F196&gt;1,-PMT('Dash Board'!$C$11/12,'Dash Board'!$C$13,'Dash Board'!$C$19),0)</f>
        <v>0</v>
      </c>
      <c r="F196" s="6">
        <f>D196*'Dash Board'!$C$11/12</f>
        <v>5.4795205639851965E-11</v>
      </c>
      <c r="G196" s="6">
        <f>F196*'Dash Board'!$C$18/'Dash Board'!$C$11</f>
        <v>2.6092955066596179E-11</v>
      </c>
      <c r="H196" s="8">
        <f t="shared" si="29"/>
        <v>-5.4795205639851965E-11</v>
      </c>
      <c r="I196" s="8">
        <f t="shared" si="24"/>
        <v>6.3171044216229336E-9</v>
      </c>
      <c r="J196" s="8">
        <f t="shared" ref="J196:J243" si="30">E196-G196</f>
        <v>-2.6092955066596179E-11</v>
      </c>
      <c r="K196" s="6">
        <f t="shared" ref="K196:K243" si="31">IF(MOD(A196,3)=0,SUM(J194:J196),0)</f>
        <v>0</v>
      </c>
      <c r="L196" s="6"/>
      <c r="M196" s="8">
        <f t="shared" ref="M196:M243" si="32">G196</f>
        <v>2.6092955066596179E-11</v>
      </c>
      <c r="N196" s="6">
        <f t="shared" ref="N196:N243" si="33">IF(MOD(A196,3)=0,SUM(M194:M196),0)</f>
        <v>0</v>
      </c>
    </row>
    <row r="197" spans="1:14">
      <c r="A197" s="45">
        <f t="shared" si="25"/>
        <v>194</v>
      </c>
      <c r="B197">
        <f t="shared" si="26"/>
        <v>2030</v>
      </c>
      <c r="C197">
        <f t="shared" si="27"/>
        <v>5</v>
      </c>
      <c r="D197" s="8">
        <f t="shared" si="28"/>
        <v>6.3171044216229336E-9</v>
      </c>
      <c r="E197" s="6">
        <f>IF(F197&gt;1,-PMT('Dash Board'!$C$11/12,'Dash Board'!$C$13,'Dash Board'!$C$19),0)</f>
        <v>0</v>
      </c>
      <c r="F197" s="6">
        <f>D197*'Dash Board'!$C$11/12</f>
        <v>5.5274663689200667E-11</v>
      </c>
      <c r="G197" s="6">
        <f>F197*'Dash Board'!$C$18/'Dash Board'!$C$11</f>
        <v>2.632126842342889E-11</v>
      </c>
      <c r="H197" s="8">
        <f t="shared" si="29"/>
        <v>-5.5274663689200667E-11</v>
      </c>
      <c r="I197" s="8">
        <f t="shared" ref="I197:I243" si="34">IF(D197-H197&lt;0,0,D197-H197)</f>
        <v>6.3723790853121344E-9</v>
      </c>
      <c r="J197" s="8">
        <f t="shared" si="30"/>
        <v>-2.632126842342889E-11</v>
      </c>
      <c r="K197" s="6">
        <f t="shared" si="31"/>
        <v>0</v>
      </c>
      <c r="L197" s="6"/>
      <c r="M197" s="8">
        <f t="shared" si="32"/>
        <v>2.632126842342889E-11</v>
      </c>
      <c r="N197" s="6">
        <f t="shared" si="33"/>
        <v>0</v>
      </c>
    </row>
    <row r="198" spans="1:14">
      <c r="A198" s="45">
        <f t="shared" ref="A198:A243" si="35">A197+1</f>
        <v>195</v>
      </c>
      <c r="B198">
        <f t="shared" ref="B198:B243" si="36">IF(C198=1,B197+1,B197)</f>
        <v>2030</v>
      </c>
      <c r="C198">
        <f t="shared" ref="C198:C243" si="37">IF(C197+1&lt;=12,C197+1,1)</f>
        <v>6</v>
      </c>
      <c r="D198" s="8">
        <f t="shared" ref="D198:D243" si="38">I197</f>
        <v>6.3723790853121344E-9</v>
      </c>
      <c r="E198" s="6">
        <f>IF(F198&gt;1,-PMT('Dash Board'!$C$11/12,'Dash Board'!$C$13,'Dash Board'!$C$19),0)</f>
        <v>0</v>
      </c>
      <c r="F198" s="6">
        <f>D198*'Dash Board'!$C$11/12</f>
        <v>5.5758316996481175E-11</v>
      </c>
      <c r="G198" s="6">
        <f>F198*'Dash Board'!$C$18/'Dash Board'!$C$11</f>
        <v>2.6551579522133898E-11</v>
      </c>
      <c r="H198" s="8">
        <f t="shared" ref="H198:H243" si="39">E198-F198</f>
        <v>-5.5758316996481175E-11</v>
      </c>
      <c r="I198" s="8">
        <f t="shared" si="34"/>
        <v>6.4281374023086153E-9</v>
      </c>
      <c r="J198" s="8">
        <f t="shared" si="30"/>
        <v>-2.6551579522133898E-11</v>
      </c>
      <c r="K198" s="6">
        <f t="shared" si="31"/>
        <v>-7.8965803012158961E-11</v>
      </c>
      <c r="L198" s="6"/>
      <c r="M198" s="8">
        <f t="shared" si="32"/>
        <v>2.6551579522133898E-11</v>
      </c>
      <c r="N198" s="6">
        <f t="shared" si="33"/>
        <v>7.8965803012158961E-11</v>
      </c>
    </row>
    <row r="199" spans="1:14">
      <c r="A199" s="45">
        <f t="shared" si="35"/>
        <v>196</v>
      </c>
      <c r="B199">
        <f t="shared" si="36"/>
        <v>2030</v>
      </c>
      <c r="C199">
        <f t="shared" si="37"/>
        <v>7</v>
      </c>
      <c r="D199" s="8">
        <f t="shared" si="38"/>
        <v>6.4281374023086153E-9</v>
      </c>
      <c r="E199" s="6">
        <f>IF(F199&gt;1,-PMT('Dash Board'!$C$11/12,'Dash Board'!$C$13,'Dash Board'!$C$19),0)</f>
        <v>0</v>
      </c>
      <c r="F199" s="6">
        <f>D199*'Dash Board'!$C$11/12</f>
        <v>5.624620227020038E-11</v>
      </c>
      <c r="G199" s="6">
        <f>F199*'Dash Board'!$C$18/'Dash Board'!$C$11</f>
        <v>2.6783905842952565E-11</v>
      </c>
      <c r="H199" s="8">
        <f t="shared" si="39"/>
        <v>-5.624620227020038E-11</v>
      </c>
      <c r="I199" s="8">
        <f t="shared" si="34"/>
        <v>6.4843836045788155E-9</v>
      </c>
      <c r="J199" s="8">
        <f t="shared" si="30"/>
        <v>-2.6783905842952565E-11</v>
      </c>
      <c r="K199" s="6">
        <f t="shared" si="31"/>
        <v>0</v>
      </c>
      <c r="L199" s="6"/>
      <c r="M199" s="8">
        <f t="shared" si="32"/>
        <v>2.6783905842952565E-11</v>
      </c>
      <c r="N199" s="6">
        <f t="shared" si="33"/>
        <v>0</v>
      </c>
    </row>
    <row r="200" spans="1:14">
      <c r="A200" s="45">
        <f t="shared" si="35"/>
        <v>197</v>
      </c>
      <c r="B200">
        <f t="shared" si="36"/>
        <v>2030</v>
      </c>
      <c r="C200">
        <f t="shared" si="37"/>
        <v>8</v>
      </c>
      <c r="D200" s="8">
        <f t="shared" si="38"/>
        <v>6.4843836045788155E-9</v>
      </c>
      <c r="E200" s="6">
        <f>IF(F200&gt;1,-PMT('Dash Board'!$C$11/12,'Dash Board'!$C$13,'Dash Board'!$C$19),0)</f>
        <v>0</v>
      </c>
      <c r="F200" s="6">
        <f>D200*'Dash Board'!$C$11/12</f>
        <v>5.6738356540064629E-11</v>
      </c>
      <c r="G200" s="6">
        <f>F200*'Dash Board'!$C$18/'Dash Board'!$C$11</f>
        <v>2.7018265019078395E-11</v>
      </c>
      <c r="H200" s="8">
        <f t="shared" si="39"/>
        <v>-5.6738356540064629E-11</v>
      </c>
      <c r="I200" s="8">
        <f t="shared" si="34"/>
        <v>6.5411219611188804E-9</v>
      </c>
      <c r="J200" s="8">
        <f t="shared" si="30"/>
        <v>-2.7018265019078395E-11</v>
      </c>
      <c r="K200" s="6">
        <f t="shared" si="31"/>
        <v>0</v>
      </c>
      <c r="L200" s="6"/>
      <c r="M200" s="8">
        <f t="shared" si="32"/>
        <v>2.7018265019078395E-11</v>
      </c>
      <c r="N200" s="6">
        <f t="shared" si="33"/>
        <v>0</v>
      </c>
    </row>
    <row r="201" spans="1:14">
      <c r="A201" s="45">
        <f t="shared" si="35"/>
        <v>198</v>
      </c>
      <c r="B201">
        <f t="shared" si="36"/>
        <v>2030</v>
      </c>
      <c r="C201">
        <f t="shared" si="37"/>
        <v>9</v>
      </c>
      <c r="D201" s="8">
        <f t="shared" si="38"/>
        <v>6.5411219611188804E-9</v>
      </c>
      <c r="E201" s="6">
        <f>IF(F201&gt;1,-PMT('Dash Board'!$C$11/12,'Dash Board'!$C$13,'Dash Board'!$C$19),0)</f>
        <v>0</v>
      </c>
      <c r="F201" s="6">
        <f>D201*'Dash Board'!$C$11/12</f>
        <v>5.7234817159790202E-11</v>
      </c>
      <c r="G201" s="6">
        <f>F201*'Dash Board'!$C$18/'Dash Board'!$C$11</f>
        <v>2.7254674837995336E-11</v>
      </c>
      <c r="H201" s="8">
        <f t="shared" si="39"/>
        <v>-5.7234817159790202E-11</v>
      </c>
      <c r="I201" s="8">
        <f t="shared" si="34"/>
        <v>6.5983567782786707E-9</v>
      </c>
      <c r="J201" s="8">
        <f t="shared" si="30"/>
        <v>-2.7254674837995336E-11</v>
      </c>
      <c r="K201" s="6">
        <f t="shared" si="31"/>
        <v>-8.1056845700026289E-11</v>
      </c>
      <c r="L201" s="6"/>
      <c r="M201" s="8">
        <f t="shared" si="32"/>
        <v>2.7254674837995336E-11</v>
      </c>
      <c r="N201" s="6">
        <f t="shared" si="33"/>
        <v>8.1056845700026289E-11</v>
      </c>
    </row>
    <row r="202" spans="1:14">
      <c r="A202" s="45">
        <f t="shared" si="35"/>
        <v>199</v>
      </c>
      <c r="B202">
        <f t="shared" si="36"/>
        <v>2030</v>
      </c>
      <c r="C202">
        <f t="shared" si="37"/>
        <v>10</v>
      </c>
      <c r="D202" s="8">
        <f t="shared" si="38"/>
        <v>6.5983567782786707E-9</v>
      </c>
      <c r="E202" s="6">
        <f>IF(F202&gt;1,-PMT('Dash Board'!$C$11/12,'Dash Board'!$C$13,'Dash Board'!$C$19),0)</f>
        <v>0</v>
      </c>
      <c r="F202" s="6">
        <f>D202*'Dash Board'!$C$11/12</f>
        <v>5.7735621809938367E-11</v>
      </c>
      <c r="G202" s="6">
        <f>F202*'Dash Board'!$C$18/'Dash Board'!$C$11</f>
        <v>2.7493153242827794E-11</v>
      </c>
      <c r="H202" s="8">
        <f t="shared" si="39"/>
        <v>-5.7735621809938367E-11</v>
      </c>
      <c r="I202" s="8">
        <f t="shared" si="34"/>
        <v>6.6560924000886091E-9</v>
      </c>
      <c r="J202" s="8">
        <f t="shared" si="30"/>
        <v>-2.7493153242827794E-11</v>
      </c>
      <c r="K202" s="6">
        <f t="shared" si="31"/>
        <v>0</v>
      </c>
      <c r="L202" s="6"/>
      <c r="M202" s="8">
        <f t="shared" si="32"/>
        <v>2.7493153242827794E-11</v>
      </c>
      <c r="N202" s="6">
        <f t="shared" si="33"/>
        <v>0</v>
      </c>
    </row>
    <row r="203" spans="1:14">
      <c r="A203" s="45">
        <f t="shared" si="35"/>
        <v>200</v>
      </c>
      <c r="B203">
        <f t="shared" si="36"/>
        <v>2030</v>
      </c>
      <c r="C203">
        <f t="shared" si="37"/>
        <v>11</v>
      </c>
      <c r="D203" s="8">
        <f t="shared" si="38"/>
        <v>6.6560924000886091E-9</v>
      </c>
      <c r="E203" s="6">
        <f>IF(F203&gt;1,-PMT('Dash Board'!$C$11/12,'Dash Board'!$C$13,'Dash Board'!$C$19),0)</f>
        <v>0</v>
      </c>
      <c r="F203" s="6">
        <f>D203*'Dash Board'!$C$11/12</f>
        <v>5.8240808500775335E-11</v>
      </c>
      <c r="G203" s="6">
        <f>F203*'Dash Board'!$C$18/'Dash Board'!$C$11</f>
        <v>2.7733718333702542E-11</v>
      </c>
      <c r="H203" s="8">
        <f t="shared" si="39"/>
        <v>-5.8240808500775335E-11</v>
      </c>
      <c r="I203" s="8">
        <f t="shared" si="34"/>
        <v>6.714333208589384E-9</v>
      </c>
      <c r="J203" s="8">
        <f t="shared" si="30"/>
        <v>-2.7733718333702542E-11</v>
      </c>
      <c r="K203" s="6">
        <f t="shared" si="31"/>
        <v>0</v>
      </c>
      <c r="L203" s="6"/>
      <c r="M203" s="8">
        <f t="shared" si="32"/>
        <v>2.7733718333702542E-11</v>
      </c>
      <c r="N203" s="6">
        <f t="shared" si="33"/>
        <v>0</v>
      </c>
    </row>
    <row r="204" spans="1:14">
      <c r="A204" s="45">
        <f t="shared" si="35"/>
        <v>201</v>
      </c>
      <c r="B204">
        <f t="shared" si="36"/>
        <v>2030</v>
      </c>
      <c r="C204">
        <f t="shared" si="37"/>
        <v>12</v>
      </c>
      <c r="D204" s="8">
        <f t="shared" si="38"/>
        <v>6.714333208589384E-9</v>
      </c>
      <c r="E204" s="6">
        <f>IF(F204&gt;1,-PMT('Dash Board'!$C$11/12,'Dash Board'!$C$13,'Dash Board'!$C$19),0)</f>
        <v>0</v>
      </c>
      <c r="F204" s="6">
        <f>D204*'Dash Board'!$C$11/12</f>
        <v>5.8750415575157115E-11</v>
      </c>
      <c r="G204" s="6">
        <f>F204*'Dash Board'!$C$18/'Dash Board'!$C$11</f>
        <v>2.7976388369122439E-11</v>
      </c>
      <c r="H204" s="8">
        <f t="shared" si="39"/>
        <v>-5.8750415575157115E-11</v>
      </c>
      <c r="I204" s="8">
        <f t="shared" si="34"/>
        <v>6.7730836241645412E-9</v>
      </c>
      <c r="J204" s="8">
        <f t="shared" si="30"/>
        <v>-2.7976388369122439E-11</v>
      </c>
      <c r="K204" s="6">
        <f t="shared" si="31"/>
        <v>-8.3203259945652776E-11</v>
      </c>
      <c r="L204" s="6"/>
      <c r="M204" s="8">
        <f t="shared" si="32"/>
        <v>2.7976388369122439E-11</v>
      </c>
      <c r="N204" s="6">
        <f t="shared" si="33"/>
        <v>8.3203259945652776E-11</v>
      </c>
    </row>
    <row r="205" spans="1:14">
      <c r="A205" s="45">
        <f t="shared" si="35"/>
        <v>202</v>
      </c>
      <c r="B205">
        <f t="shared" si="36"/>
        <v>2031</v>
      </c>
      <c r="C205">
        <f t="shared" si="37"/>
        <v>1</v>
      </c>
      <c r="D205" s="8">
        <f t="shared" si="38"/>
        <v>6.7730836241645412E-9</v>
      </c>
      <c r="E205" s="6">
        <f>IF(F205&gt;1,-PMT('Dash Board'!$C$11/12,'Dash Board'!$C$13,'Dash Board'!$C$19),0)</f>
        <v>0</v>
      </c>
      <c r="F205" s="6">
        <f>D205*'Dash Board'!$C$11/12</f>
        <v>5.9264481711439736E-11</v>
      </c>
      <c r="G205" s="6">
        <f>F205*'Dash Board'!$C$18/'Dash Board'!$C$11</f>
        <v>2.8221181767352258E-11</v>
      </c>
      <c r="H205" s="8">
        <f t="shared" si="39"/>
        <v>-5.9264481711439736E-11</v>
      </c>
      <c r="I205" s="8">
        <f t="shared" si="34"/>
        <v>6.8323481058759806E-9</v>
      </c>
      <c r="J205" s="8">
        <f t="shared" si="30"/>
        <v>-2.8221181767352258E-11</v>
      </c>
      <c r="K205" s="6">
        <f t="shared" si="31"/>
        <v>0</v>
      </c>
      <c r="L205" s="6"/>
      <c r="M205" s="8">
        <f t="shared" si="32"/>
        <v>2.8221181767352258E-11</v>
      </c>
      <c r="N205" s="6">
        <f t="shared" si="33"/>
        <v>0</v>
      </c>
    </row>
    <row r="206" spans="1:14">
      <c r="A206" s="45">
        <f t="shared" si="35"/>
        <v>203</v>
      </c>
      <c r="B206">
        <f t="shared" si="36"/>
        <v>2031</v>
      </c>
      <c r="C206">
        <f t="shared" si="37"/>
        <v>2</v>
      </c>
      <c r="D206" s="8">
        <f t="shared" si="38"/>
        <v>6.8323481058759806E-9</v>
      </c>
      <c r="E206" s="6">
        <f>IF(F206&gt;1,-PMT('Dash Board'!$C$11/12,'Dash Board'!$C$13,'Dash Board'!$C$19),0)</f>
        <v>0</v>
      </c>
      <c r="F206" s="6">
        <f>D206*'Dash Board'!$C$11/12</f>
        <v>5.9783045926414827E-11</v>
      </c>
      <c r="G206" s="6">
        <f>F206*'Dash Board'!$C$18/'Dash Board'!$C$11</f>
        <v>2.8468117107816587E-11</v>
      </c>
      <c r="H206" s="8">
        <f t="shared" si="39"/>
        <v>-5.9783045926414827E-11</v>
      </c>
      <c r="I206" s="8">
        <f t="shared" si="34"/>
        <v>6.8921311518023953E-9</v>
      </c>
      <c r="J206" s="8">
        <f t="shared" si="30"/>
        <v>-2.8468117107816587E-11</v>
      </c>
      <c r="K206" s="6">
        <f t="shared" si="31"/>
        <v>0</v>
      </c>
      <c r="L206" s="6"/>
      <c r="M206" s="8">
        <f t="shared" si="32"/>
        <v>2.8468117107816587E-11</v>
      </c>
      <c r="N206" s="6">
        <f t="shared" si="33"/>
        <v>0</v>
      </c>
    </row>
    <row r="207" spans="1:14">
      <c r="A207" s="45">
        <f t="shared" si="35"/>
        <v>204</v>
      </c>
      <c r="B207">
        <f t="shared" si="36"/>
        <v>2031</v>
      </c>
      <c r="C207">
        <f t="shared" si="37"/>
        <v>3</v>
      </c>
      <c r="D207" s="8">
        <f t="shared" si="38"/>
        <v>6.8921311518023953E-9</v>
      </c>
      <c r="E207" s="6">
        <f>IF(F207&gt;1,-PMT('Dash Board'!$C$11/12,'Dash Board'!$C$13,'Dash Board'!$C$19),0)</f>
        <v>0</v>
      </c>
      <c r="F207" s="6">
        <f>D207*'Dash Board'!$C$11/12</f>
        <v>6.0306147578270956E-11</v>
      </c>
      <c r="G207" s="6">
        <f>F207*'Dash Board'!$C$18/'Dash Board'!$C$11</f>
        <v>2.8717213132509981E-11</v>
      </c>
      <c r="H207" s="8">
        <f t="shared" si="39"/>
        <v>-6.0306147578270956E-11</v>
      </c>
      <c r="I207" s="8">
        <f t="shared" si="34"/>
        <v>6.9524372993806663E-9</v>
      </c>
      <c r="J207" s="8">
        <f t="shared" si="30"/>
        <v>-2.8717213132509981E-11</v>
      </c>
      <c r="K207" s="6">
        <f t="shared" si="31"/>
        <v>-8.5406512007678829E-11</v>
      </c>
      <c r="L207" s="6"/>
      <c r="M207" s="8">
        <f t="shared" si="32"/>
        <v>2.8717213132509981E-11</v>
      </c>
      <c r="N207" s="6">
        <f t="shared" si="33"/>
        <v>8.5406512007678829E-11</v>
      </c>
    </row>
    <row r="208" spans="1:14">
      <c r="A208" s="45">
        <f t="shared" si="35"/>
        <v>205</v>
      </c>
      <c r="B208">
        <f t="shared" si="36"/>
        <v>2031</v>
      </c>
      <c r="C208">
        <f t="shared" si="37"/>
        <v>4</v>
      </c>
      <c r="D208" s="8">
        <f t="shared" si="38"/>
        <v>6.9524372993806663E-9</v>
      </c>
      <c r="E208" s="6">
        <f>IF(F208&gt;1,-PMT('Dash Board'!$C$11/12,'Dash Board'!$C$13,'Dash Board'!$C$19),0)</f>
        <v>0</v>
      </c>
      <c r="F208" s="6">
        <f>D208*'Dash Board'!$C$11/12</f>
        <v>6.0833826369580831E-11</v>
      </c>
      <c r="G208" s="6">
        <f>F208*'Dash Board'!$C$18/'Dash Board'!$C$11</f>
        <v>2.8968488747419445E-11</v>
      </c>
      <c r="H208" s="8">
        <f t="shared" si="39"/>
        <v>-6.0833826369580831E-11</v>
      </c>
      <c r="I208" s="8">
        <f t="shared" si="34"/>
        <v>7.0132711257502475E-9</v>
      </c>
      <c r="J208" s="8">
        <f t="shared" si="30"/>
        <v>-2.8968488747419445E-11</v>
      </c>
      <c r="K208" s="6">
        <f t="shared" si="31"/>
        <v>0</v>
      </c>
      <c r="L208" s="6"/>
      <c r="M208" s="8">
        <f t="shared" si="32"/>
        <v>2.8968488747419445E-11</v>
      </c>
      <c r="N208" s="6">
        <f t="shared" si="33"/>
        <v>0</v>
      </c>
    </row>
    <row r="209" spans="1:14">
      <c r="A209" s="45">
        <f t="shared" si="35"/>
        <v>206</v>
      </c>
      <c r="B209">
        <f t="shared" si="36"/>
        <v>2031</v>
      </c>
      <c r="C209">
        <f t="shared" si="37"/>
        <v>5</v>
      </c>
      <c r="D209" s="8">
        <f t="shared" si="38"/>
        <v>7.0132711257502475E-9</v>
      </c>
      <c r="E209" s="6">
        <f>IF(F209&gt;1,-PMT('Dash Board'!$C$11/12,'Dash Board'!$C$13,'Dash Board'!$C$19),0)</f>
        <v>0</v>
      </c>
      <c r="F209" s="6">
        <f>D209*'Dash Board'!$C$11/12</f>
        <v>6.1366122350314661E-11</v>
      </c>
      <c r="G209" s="6">
        <f>F209*'Dash Board'!$C$18/'Dash Board'!$C$11</f>
        <v>2.9221963023959363E-11</v>
      </c>
      <c r="H209" s="8">
        <f t="shared" si="39"/>
        <v>-6.1366122350314661E-11</v>
      </c>
      <c r="I209" s="8">
        <f t="shared" si="34"/>
        <v>7.0746372481005624E-9</v>
      </c>
      <c r="J209" s="8">
        <f t="shared" si="30"/>
        <v>-2.9221963023959363E-11</v>
      </c>
      <c r="K209" s="6">
        <f t="shared" si="31"/>
        <v>0</v>
      </c>
      <c r="L209" s="6"/>
      <c r="M209" s="8">
        <f t="shared" si="32"/>
        <v>2.9221963023959363E-11</v>
      </c>
      <c r="N209" s="6">
        <f t="shared" si="33"/>
        <v>0</v>
      </c>
    </row>
    <row r="210" spans="1:14">
      <c r="A210" s="45">
        <f t="shared" si="35"/>
        <v>207</v>
      </c>
      <c r="B210">
        <f t="shared" si="36"/>
        <v>2031</v>
      </c>
      <c r="C210">
        <f t="shared" si="37"/>
        <v>6</v>
      </c>
      <c r="D210" s="8">
        <f t="shared" si="38"/>
        <v>7.0746372481005624E-9</v>
      </c>
      <c r="E210" s="6">
        <f>IF(F210&gt;1,-PMT('Dash Board'!$C$11/12,'Dash Board'!$C$13,'Dash Board'!$C$19),0)</f>
        <v>0</v>
      </c>
      <c r="F210" s="6">
        <f>D210*'Dash Board'!$C$11/12</f>
        <v>6.1903075920879922E-11</v>
      </c>
      <c r="G210" s="6">
        <f>F210*'Dash Board'!$C$18/'Dash Board'!$C$11</f>
        <v>2.9477655200419014E-11</v>
      </c>
      <c r="H210" s="8">
        <f t="shared" si="39"/>
        <v>-6.1903075920879922E-11</v>
      </c>
      <c r="I210" s="8">
        <f t="shared" si="34"/>
        <v>7.136540324021442E-9</v>
      </c>
      <c r="J210" s="8">
        <f t="shared" si="30"/>
        <v>-2.9477655200419014E-11</v>
      </c>
      <c r="K210" s="6">
        <f t="shared" si="31"/>
        <v>-8.7668106971797812E-11</v>
      </c>
      <c r="L210" s="6"/>
      <c r="M210" s="8">
        <f t="shared" si="32"/>
        <v>2.9477655200419014E-11</v>
      </c>
      <c r="N210" s="6">
        <f t="shared" si="33"/>
        <v>8.7668106971797812E-11</v>
      </c>
    </row>
    <row r="211" spans="1:14">
      <c r="A211" s="45">
        <f t="shared" si="35"/>
        <v>208</v>
      </c>
      <c r="B211">
        <f t="shared" si="36"/>
        <v>2031</v>
      </c>
      <c r="C211">
        <f t="shared" si="37"/>
        <v>7</v>
      </c>
      <c r="D211" s="8">
        <f t="shared" si="38"/>
        <v>7.136540324021442E-9</v>
      </c>
      <c r="E211" s="6">
        <f>IF(F211&gt;1,-PMT('Dash Board'!$C$11/12,'Dash Board'!$C$13,'Dash Board'!$C$19),0)</f>
        <v>0</v>
      </c>
      <c r="F211" s="6">
        <f>D211*'Dash Board'!$C$11/12</f>
        <v>6.2444727835187619E-11</v>
      </c>
      <c r="G211" s="6">
        <f>F211*'Dash Board'!$C$18/'Dash Board'!$C$11</f>
        <v>2.973558468342268E-11</v>
      </c>
      <c r="H211" s="8">
        <f t="shared" si="39"/>
        <v>-6.2444727835187619E-11</v>
      </c>
      <c r="I211" s="8">
        <f t="shared" si="34"/>
        <v>7.1989850518566299E-9</v>
      </c>
      <c r="J211" s="8">
        <f t="shared" si="30"/>
        <v>-2.973558468342268E-11</v>
      </c>
      <c r="K211" s="6">
        <f t="shared" si="31"/>
        <v>0</v>
      </c>
      <c r="L211" s="6"/>
      <c r="M211" s="8">
        <f t="shared" si="32"/>
        <v>2.973558468342268E-11</v>
      </c>
      <c r="N211" s="6">
        <f t="shared" si="33"/>
        <v>0</v>
      </c>
    </row>
    <row r="212" spans="1:14">
      <c r="A212" s="45">
        <f t="shared" si="35"/>
        <v>209</v>
      </c>
      <c r="B212">
        <f t="shared" si="36"/>
        <v>2031</v>
      </c>
      <c r="C212">
        <f t="shared" si="37"/>
        <v>8</v>
      </c>
      <c r="D212" s="8">
        <f t="shared" si="38"/>
        <v>7.1989850518566299E-9</v>
      </c>
      <c r="E212" s="6">
        <f>IF(F212&gt;1,-PMT('Dash Board'!$C$11/12,'Dash Board'!$C$13,'Dash Board'!$C$19),0)</f>
        <v>0</v>
      </c>
      <c r="F212" s="6">
        <f>D212*'Dash Board'!$C$11/12</f>
        <v>6.2991119203745506E-11</v>
      </c>
      <c r="G212" s="6">
        <f>F212*'Dash Board'!$C$18/'Dash Board'!$C$11</f>
        <v>2.9995771049402627E-11</v>
      </c>
      <c r="H212" s="8">
        <f t="shared" si="39"/>
        <v>-6.2991119203745506E-11</v>
      </c>
      <c r="I212" s="8">
        <f t="shared" si="34"/>
        <v>7.2619761710603755E-9</v>
      </c>
      <c r="J212" s="8">
        <f t="shared" si="30"/>
        <v>-2.9995771049402627E-11</v>
      </c>
      <c r="K212" s="6">
        <f t="shared" si="31"/>
        <v>0</v>
      </c>
      <c r="L212" s="6"/>
      <c r="M212" s="8">
        <f t="shared" si="32"/>
        <v>2.9995771049402627E-11</v>
      </c>
      <c r="N212" s="6">
        <f t="shared" si="33"/>
        <v>0</v>
      </c>
    </row>
    <row r="213" spans="1:14">
      <c r="A213" s="45">
        <f t="shared" si="35"/>
        <v>210</v>
      </c>
      <c r="B213">
        <f t="shared" si="36"/>
        <v>2031</v>
      </c>
      <c r="C213">
        <f t="shared" si="37"/>
        <v>9</v>
      </c>
      <c r="D213" s="8">
        <f t="shared" si="38"/>
        <v>7.2619761710603755E-9</v>
      </c>
      <c r="E213" s="6">
        <f>IF(F213&gt;1,-PMT('Dash Board'!$C$11/12,'Dash Board'!$C$13,'Dash Board'!$C$19),0)</f>
        <v>0</v>
      </c>
      <c r="F213" s="6">
        <f>D213*'Dash Board'!$C$11/12</f>
        <v>6.3542291496778276E-11</v>
      </c>
      <c r="G213" s="6">
        <f>F213*'Dash Board'!$C$18/'Dash Board'!$C$11</f>
        <v>3.0258234046084897E-11</v>
      </c>
      <c r="H213" s="8">
        <f t="shared" si="39"/>
        <v>-6.3542291496778276E-11</v>
      </c>
      <c r="I213" s="8">
        <f t="shared" si="34"/>
        <v>7.3255184625571535E-9</v>
      </c>
      <c r="J213" s="8">
        <f t="shared" si="30"/>
        <v>-3.0258234046084897E-11</v>
      </c>
      <c r="K213" s="6">
        <f t="shared" si="31"/>
        <v>-8.998958977891021E-11</v>
      </c>
      <c r="L213" s="6"/>
      <c r="M213" s="8">
        <f t="shared" si="32"/>
        <v>3.0258234046084897E-11</v>
      </c>
      <c r="N213" s="6">
        <f t="shared" si="33"/>
        <v>8.998958977891021E-11</v>
      </c>
    </row>
    <row r="214" spans="1:14">
      <c r="A214" s="45">
        <f t="shared" si="35"/>
        <v>211</v>
      </c>
      <c r="B214">
        <f t="shared" si="36"/>
        <v>2031</v>
      </c>
      <c r="C214">
        <f t="shared" si="37"/>
        <v>10</v>
      </c>
      <c r="D214" s="8">
        <f t="shared" si="38"/>
        <v>7.3255184625571535E-9</v>
      </c>
      <c r="E214" s="6">
        <f>IF(F214&gt;1,-PMT('Dash Board'!$C$11/12,'Dash Board'!$C$13,'Dash Board'!$C$19),0)</f>
        <v>0</v>
      </c>
      <c r="F214" s="6">
        <f>D214*'Dash Board'!$C$11/12</f>
        <v>6.4098286547375096E-11</v>
      </c>
      <c r="G214" s="6">
        <f>F214*'Dash Board'!$C$18/'Dash Board'!$C$11</f>
        <v>3.052299359398814E-11</v>
      </c>
      <c r="H214" s="8">
        <f t="shared" si="39"/>
        <v>-6.4098286547375096E-11</v>
      </c>
      <c r="I214" s="8">
        <f t="shared" si="34"/>
        <v>7.3896167491045288E-9</v>
      </c>
      <c r="J214" s="8">
        <f t="shared" si="30"/>
        <v>-3.052299359398814E-11</v>
      </c>
      <c r="K214" s="6">
        <f t="shared" si="31"/>
        <v>0</v>
      </c>
      <c r="L214" s="6"/>
      <c r="M214" s="8">
        <f t="shared" si="32"/>
        <v>3.052299359398814E-11</v>
      </c>
      <c r="N214" s="6">
        <f t="shared" si="33"/>
        <v>0</v>
      </c>
    </row>
    <row r="215" spans="1:14">
      <c r="A215" s="45">
        <f t="shared" si="35"/>
        <v>212</v>
      </c>
      <c r="B215">
        <f t="shared" si="36"/>
        <v>2031</v>
      </c>
      <c r="C215">
        <f t="shared" si="37"/>
        <v>11</v>
      </c>
      <c r="D215" s="8">
        <f t="shared" si="38"/>
        <v>7.3896167491045288E-9</v>
      </c>
      <c r="E215" s="6">
        <f>IF(F215&gt;1,-PMT('Dash Board'!$C$11/12,'Dash Board'!$C$13,'Dash Board'!$C$19),0)</f>
        <v>0</v>
      </c>
      <c r="F215" s="6">
        <f>D215*'Dash Board'!$C$11/12</f>
        <v>6.4659146554664626E-11</v>
      </c>
      <c r="G215" s="6">
        <f>F215*'Dash Board'!$C$18/'Dash Board'!$C$11</f>
        <v>3.0790069787935538E-11</v>
      </c>
      <c r="H215" s="8">
        <f t="shared" si="39"/>
        <v>-6.4659146554664626E-11</v>
      </c>
      <c r="I215" s="8">
        <f t="shared" si="34"/>
        <v>7.4542758956591931E-9</v>
      </c>
      <c r="J215" s="8">
        <f t="shared" si="30"/>
        <v>-3.0790069787935538E-11</v>
      </c>
      <c r="K215" s="6">
        <f t="shared" si="31"/>
        <v>0</v>
      </c>
      <c r="L215" s="6"/>
      <c r="M215" s="8">
        <f t="shared" si="32"/>
        <v>3.0790069787935538E-11</v>
      </c>
      <c r="N215" s="6">
        <f t="shared" si="33"/>
        <v>0</v>
      </c>
    </row>
    <row r="216" spans="1:14">
      <c r="A216" s="45">
        <f t="shared" si="35"/>
        <v>213</v>
      </c>
      <c r="B216">
        <f t="shared" si="36"/>
        <v>2031</v>
      </c>
      <c r="C216">
        <f t="shared" si="37"/>
        <v>12</v>
      </c>
      <c r="D216" s="8">
        <f t="shared" si="38"/>
        <v>7.4542758956591931E-9</v>
      </c>
      <c r="E216" s="6">
        <f>IF(F216&gt;1,-PMT('Dash Board'!$C$11/12,'Dash Board'!$C$13,'Dash Board'!$C$19),0)</f>
        <v>0</v>
      </c>
      <c r="F216" s="6">
        <f>D216*'Dash Board'!$C$11/12</f>
        <v>6.5224914087017929E-11</v>
      </c>
      <c r="G216" s="6">
        <f>F216*'Dash Board'!$C$18/'Dash Board'!$C$11</f>
        <v>3.1059482898579966E-11</v>
      </c>
      <c r="H216" s="8">
        <f t="shared" si="39"/>
        <v>-6.5224914087017929E-11</v>
      </c>
      <c r="I216" s="8">
        <f t="shared" si="34"/>
        <v>7.5195008097462111E-9</v>
      </c>
      <c r="J216" s="8">
        <f t="shared" si="30"/>
        <v>-3.1059482898579966E-11</v>
      </c>
      <c r="K216" s="6">
        <f t="shared" si="31"/>
        <v>-9.2372546280503637E-11</v>
      </c>
      <c r="L216" s="6"/>
      <c r="M216" s="8">
        <f t="shared" si="32"/>
        <v>3.1059482898579966E-11</v>
      </c>
      <c r="N216" s="6">
        <f t="shared" si="33"/>
        <v>9.2372546280503637E-11</v>
      </c>
    </row>
    <row r="217" spans="1:14">
      <c r="A217" s="45">
        <f t="shared" si="35"/>
        <v>214</v>
      </c>
      <c r="B217">
        <f t="shared" si="36"/>
        <v>2032</v>
      </c>
      <c r="C217">
        <f t="shared" si="37"/>
        <v>1</v>
      </c>
      <c r="D217" s="8">
        <f t="shared" si="38"/>
        <v>7.5195008097462111E-9</v>
      </c>
      <c r="E217" s="6">
        <f>IF(F217&gt;1,-PMT('Dash Board'!$C$11/12,'Dash Board'!$C$13,'Dash Board'!$C$19),0)</f>
        <v>0</v>
      </c>
      <c r="F217" s="6">
        <f>D217*'Dash Board'!$C$11/12</f>
        <v>6.5795632085279342E-11</v>
      </c>
      <c r="G217" s="6">
        <f>F217*'Dash Board'!$C$18/'Dash Board'!$C$11</f>
        <v>3.1331253373942547E-11</v>
      </c>
      <c r="H217" s="8">
        <f t="shared" si="39"/>
        <v>-6.5795632085279342E-11</v>
      </c>
      <c r="I217" s="8">
        <f t="shared" si="34"/>
        <v>7.5852964418314897E-9</v>
      </c>
      <c r="J217" s="8">
        <f t="shared" si="30"/>
        <v>-3.1331253373942547E-11</v>
      </c>
      <c r="K217" s="6">
        <f t="shared" si="31"/>
        <v>0</v>
      </c>
      <c r="L217" s="6"/>
      <c r="M217" s="8">
        <f t="shared" si="32"/>
        <v>3.1331253373942547E-11</v>
      </c>
      <c r="N217" s="6">
        <f t="shared" si="33"/>
        <v>0</v>
      </c>
    </row>
    <row r="218" spans="1:14">
      <c r="A218" s="45">
        <f t="shared" si="35"/>
        <v>215</v>
      </c>
      <c r="B218">
        <f t="shared" si="36"/>
        <v>2032</v>
      </c>
      <c r="C218">
        <f t="shared" si="37"/>
        <v>2</v>
      </c>
      <c r="D218" s="8">
        <f t="shared" si="38"/>
        <v>7.5852964418314897E-9</v>
      </c>
      <c r="E218" s="6">
        <f>IF(F218&gt;1,-PMT('Dash Board'!$C$11/12,'Dash Board'!$C$13,'Dash Board'!$C$19),0)</f>
        <v>0</v>
      </c>
      <c r="F218" s="6">
        <f>D218*'Dash Board'!$C$11/12</f>
        <v>6.6371343866025524E-11</v>
      </c>
      <c r="G218" s="6">
        <f>F218*'Dash Board'!$C$18/'Dash Board'!$C$11</f>
        <v>3.1605401840964539E-11</v>
      </c>
      <c r="H218" s="8">
        <f t="shared" si="39"/>
        <v>-6.6371343866025524E-11</v>
      </c>
      <c r="I218" s="8">
        <f t="shared" si="34"/>
        <v>7.6516677856975158E-9</v>
      </c>
      <c r="J218" s="8">
        <f t="shared" si="30"/>
        <v>-3.1605401840964539E-11</v>
      </c>
      <c r="K218" s="6">
        <f t="shared" si="31"/>
        <v>0</v>
      </c>
      <c r="L218" s="6"/>
      <c r="M218" s="8">
        <f t="shared" si="32"/>
        <v>3.1605401840964539E-11</v>
      </c>
      <c r="N218" s="6">
        <f t="shared" si="33"/>
        <v>0</v>
      </c>
    </row>
    <row r="219" spans="1:14">
      <c r="A219" s="45">
        <f t="shared" si="35"/>
        <v>216</v>
      </c>
      <c r="B219">
        <f t="shared" si="36"/>
        <v>2032</v>
      </c>
      <c r="C219">
        <f t="shared" si="37"/>
        <v>3</v>
      </c>
      <c r="D219" s="8">
        <f t="shared" si="38"/>
        <v>7.6516677856975158E-9</v>
      </c>
      <c r="E219" s="6">
        <f>IF(F219&gt;1,-PMT('Dash Board'!$C$11/12,'Dash Board'!$C$13,'Dash Board'!$C$19),0)</f>
        <v>0</v>
      </c>
      <c r="F219" s="6">
        <f>D219*'Dash Board'!$C$11/12</f>
        <v>6.6952093124853257E-11</v>
      </c>
      <c r="G219" s="6">
        <f>F219*'Dash Board'!$C$18/'Dash Board'!$C$11</f>
        <v>3.1881949107072984E-11</v>
      </c>
      <c r="H219" s="8">
        <f t="shared" si="39"/>
        <v>-6.6952093124853257E-11</v>
      </c>
      <c r="I219" s="8">
        <f t="shared" si="34"/>
        <v>7.7186198788223689E-9</v>
      </c>
      <c r="J219" s="8">
        <f t="shared" si="30"/>
        <v>-3.1881949107072984E-11</v>
      </c>
      <c r="K219" s="6">
        <f t="shared" si="31"/>
        <v>-9.4818604321980064E-11</v>
      </c>
      <c r="L219" s="6"/>
      <c r="M219" s="8">
        <f t="shared" si="32"/>
        <v>3.1881949107072984E-11</v>
      </c>
      <c r="N219" s="6">
        <f t="shared" si="33"/>
        <v>9.4818604321980064E-11</v>
      </c>
    </row>
    <row r="220" spans="1:14">
      <c r="A220" s="45">
        <f t="shared" si="35"/>
        <v>217</v>
      </c>
      <c r="B220">
        <f t="shared" si="36"/>
        <v>2032</v>
      </c>
      <c r="C220">
        <f t="shared" si="37"/>
        <v>4</v>
      </c>
      <c r="D220" s="8">
        <f t="shared" si="38"/>
        <v>7.7186198788223689E-9</v>
      </c>
      <c r="E220" s="6">
        <f>IF(F220&gt;1,-PMT('Dash Board'!$C$11/12,'Dash Board'!$C$13,'Dash Board'!$C$19),0)</f>
        <v>0</v>
      </c>
      <c r="F220" s="6">
        <f>D220*'Dash Board'!$C$11/12</f>
        <v>6.7537923939695726E-11</v>
      </c>
      <c r="G220" s="6">
        <f>F220*'Dash Board'!$C$18/'Dash Board'!$C$11</f>
        <v>3.2160916161759874E-11</v>
      </c>
      <c r="H220" s="8">
        <f t="shared" si="39"/>
        <v>-6.7537923939695726E-11</v>
      </c>
      <c r="I220" s="8">
        <f t="shared" si="34"/>
        <v>7.7861578027620653E-9</v>
      </c>
      <c r="J220" s="8">
        <f t="shared" si="30"/>
        <v>-3.2160916161759874E-11</v>
      </c>
      <c r="K220" s="6">
        <f t="shared" si="31"/>
        <v>0</v>
      </c>
      <c r="L220" s="6"/>
      <c r="M220" s="8">
        <f t="shared" si="32"/>
        <v>3.2160916161759874E-11</v>
      </c>
      <c r="N220" s="6">
        <f t="shared" si="33"/>
        <v>0</v>
      </c>
    </row>
    <row r="221" spans="1:14">
      <c r="A221" s="45">
        <f t="shared" si="35"/>
        <v>218</v>
      </c>
      <c r="B221">
        <f t="shared" si="36"/>
        <v>2032</v>
      </c>
      <c r="C221">
        <f t="shared" si="37"/>
        <v>5</v>
      </c>
      <c r="D221" s="8">
        <f t="shared" si="38"/>
        <v>7.7861578027620653E-9</v>
      </c>
      <c r="E221" s="6">
        <f>IF(F221&gt;1,-PMT('Dash Board'!$C$11/12,'Dash Board'!$C$13,'Dash Board'!$C$19),0)</f>
        <v>0</v>
      </c>
      <c r="F221" s="6">
        <f>D221*'Dash Board'!$C$11/12</f>
        <v>6.8128880774168069E-11</v>
      </c>
      <c r="G221" s="6">
        <f>F221*'Dash Board'!$C$18/'Dash Board'!$C$11</f>
        <v>3.244232417817527E-11</v>
      </c>
      <c r="H221" s="8">
        <f t="shared" si="39"/>
        <v>-6.8128880774168069E-11</v>
      </c>
      <c r="I221" s="8">
        <f t="shared" si="34"/>
        <v>7.854286683536233E-9</v>
      </c>
      <c r="J221" s="8">
        <f t="shared" si="30"/>
        <v>-3.244232417817527E-11</v>
      </c>
      <c r="K221" s="6">
        <f t="shared" si="31"/>
        <v>0</v>
      </c>
      <c r="L221" s="6"/>
      <c r="M221" s="8">
        <f t="shared" si="32"/>
        <v>3.244232417817527E-11</v>
      </c>
      <c r="N221" s="6">
        <f t="shared" si="33"/>
        <v>0</v>
      </c>
    </row>
    <row r="222" spans="1:14">
      <c r="A222" s="45">
        <f t="shared" si="35"/>
        <v>219</v>
      </c>
      <c r="B222">
        <f t="shared" si="36"/>
        <v>2032</v>
      </c>
      <c r="C222">
        <f t="shared" si="37"/>
        <v>6</v>
      </c>
      <c r="D222" s="8">
        <f t="shared" si="38"/>
        <v>7.854286683536233E-9</v>
      </c>
      <c r="E222" s="6">
        <f>IF(F222&gt;1,-PMT('Dash Board'!$C$11/12,'Dash Board'!$C$13,'Dash Board'!$C$19),0)</f>
        <v>0</v>
      </c>
      <c r="F222" s="6">
        <f>D222*'Dash Board'!$C$11/12</f>
        <v>6.8725008480942032E-11</v>
      </c>
      <c r="G222" s="6">
        <f>F222*'Dash Board'!$C$18/'Dash Board'!$C$11</f>
        <v>3.2726194514734307E-11</v>
      </c>
      <c r="H222" s="8">
        <f t="shared" si="39"/>
        <v>-6.8725008480942032E-11</v>
      </c>
      <c r="I222" s="8">
        <f t="shared" si="34"/>
        <v>7.9230116920171757E-9</v>
      </c>
      <c r="J222" s="8">
        <f t="shared" si="30"/>
        <v>-3.2726194514734307E-11</v>
      </c>
      <c r="K222" s="6">
        <f t="shared" si="31"/>
        <v>-9.7329434854669451E-11</v>
      </c>
      <c r="L222" s="6"/>
      <c r="M222" s="8">
        <f t="shared" si="32"/>
        <v>3.2726194514734307E-11</v>
      </c>
      <c r="N222" s="6">
        <f t="shared" si="33"/>
        <v>9.7329434854669451E-11</v>
      </c>
    </row>
    <row r="223" spans="1:14">
      <c r="A223" s="45">
        <f t="shared" si="35"/>
        <v>220</v>
      </c>
      <c r="B223">
        <f t="shared" si="36"/>
        <v>2032</v>
      </c>
      <c r="C223">
        <f t="shared" si="37"/>
        <v>7</v>
      </c>
      <c r="D223" s="8">
        <f t="shared" si="38"/>
        <v>7.9230116920171757E-9</v>
      </c>
      <c r="E223" s="6">
        <f>IF(F223&gt;1,-PMT('Dash Board'!$C$11/12,'Dash Board'!$C$13,'Dash Board'!$C$19),0)</f>
        <v>0</v>
      </c>
      <c r="F223" s="6">
        <f>D223*'Dash Board'!$C$11/12</f>
        <v>6.9326352305150284E-11</v>
      </c>
      <c r="G223" s="6">
        <f>F223*'Dash Board'!$C$18/'Dash Board'!$C$11</f>
        <v>3.3012548716738231E-11</v>
      </c>
      <c r="H223" s="8">
        <f t="shared" si="39"/>
        <v>-6.9326352305150284E-11</v>
      </c>
      <c r="I223" s="8">
        <f t="shared" si="34"/>
        <v>7.9923380443223257E-9</v>
      </c>
      <c r="J223" s="8">
        <f t="shared" si="30"/>
        <v>-3.3012548716738231E-11</v>
      </c>
      <c r="K223" s="6">
        <f t="shared" si="31"/>
        <v>0</v>
      </c>
      <c r="L223" s="6"/>
      <c r="M223" s="8">
        <f t="shared" si="32"/>
        <v>3.3012548716738231E-11</v>
      </c>
      <c r="N223" s="6">
        <f t="shared" si="33"/>
        <v>0</v>
      </c>
    </row>
    <row r="224" spans="1:14">
      <c r="A224" s="45">
        <f t="shared" si="35"/>
        <v>221</v>
      </c>
      <c r="B224">
        <f t="shared" si="36"/>
        <v>2032</v>
      </c>
      <c r="C224">
        <f t="shared" si="37"/>
        <v>8</v>
      </c>
      <c r="D224" s="8">
        <f t="shared" si="38"/>
        <v>7.9923380443223257E-9</v>
      </c>
      <c r="E224" s="6">
        <f>IF(F224&gt;1,-PMT('Dash Board'!$C$11/12,'Dash Board'!$C$13,'Dash Board'!$C$19),0)</f>
        <v>0</v>
      </c>
      <c r="F224" s="6">
        <f>D224*'Dash Board'!$C$11/12</f>
        <v>6.993295788782035E-11</v>
      </c>
      <c r="G224" s="6">
        <f>F224*'Dash Board'!$C$18/'Dash Board'!$C$11</f>
        <v>3.3301408518009692E-11</v>
      </c>
      <c r="H224" s="8">
        <f t="shared" si="39"/>
        <v>-6.993295788782035E-11</v>
      </c>
      <c r="I224" s="8">
        <f t="shared" si="34"/>
        <v>8.0622710022101456E-9</v>
      </c>
      <c r="J224" s="8">
        <f t="shared" si="30"/>
        <v>-3.3301408518009692E-11</v>
      </c>
      <c r="K224" s="6">
        <f t="shared" si="31"/>
        <v>0</v>
      </c>
      <c r="L224" s="6"/>
      <c r="M224" s="8">
        <f t="shared" si="32"/>
        <v>3.3301408518009692E-11</v>
      </c>
      <c r="N224" s="6">
        <f t="shared" si="33"/>
        <v>0</v>
      </c>
    </row>
    <row r="225" spans="1:14">
      <c r="A225" s="45">
        <f t="shared" si="35"/>
        <v>222</v>
      </c>
      <c r="B225">
        <f t="shared" si="36"/>
        <v>2032</v>
      </c>
      <c r="C225">
        <f t="shared" si="37"/>
        <v>9</v>
      </c>
      <c r="D225" s="8">
        <f t="shared" si="38"/>
        <v>8.0622710022101456E-9</v>
      </c>
      <c r="E225" s="6">
        <f>IF(F225&gt;1,-PMT('Dash Board'!$C$11/12,'Dash Board'!$C$13,'Dash Board'!$C$19),0)</f>
        <v>0</v>
      </c>
      <c r="F225" s="6">
        <f>D225*'Dash Board'!$C$11/12</f>
        <v>7.0544871269338767E-11</v>
      </c>
      <c r="G225" s="6">
        <f>F225*'Dash Board'!$C$18/'Dash Board'!$C$11</f>
        <v>3.3592795842542269E-11</v>
      </c>
      <c r="H225" s="8">
        <f t="shared" si="39"/>
        <v>-7.0544871269338767E-11</v>
      </c>
      <c r="I225" s="8">
        <f t="shared" si="34"/>
        <v>8.1328158734794844E-9</v>
      </c>
      <c r="J225" s="8">
        <f t="shared" si="30"/>
        <v>-3.3592795842542269E-11</v>
      </c>
      <c r="K225" s="6">
        <f t="shared" si="31"/>
        <v>-9.990675307729018E-11</v>
      </c>
      <c r="L225" s="6"/>
      <c r="M225" s="8">
        <f t="shared" si="32"/>
        <v>3.3592795842542269E-11</v>
      </c>
      <c r="N225" s="6">
        <f t="shared" si="33"/>
        <v>9.990675307729018E-11</v>
      </c>
    </row>
    <row r="226" spans="1:14">
      <c r="A226" s="45">
        <f t="shared" si="35"/>
        <v>223</v>
      </c>
      <c r="B226">
        <f t="shared" si="36"/>
        <v>2032</v>
      </c>
      <c r="C226">
        <f t="shared" si="37"/>
        <v>10</v>
      </c>
      <c r="D226" s="8">
        <f t="shared" si="38"/>
        <v>8.1328158734794844E-9</v>
      </c>
      <c r="E226" s="6">
        <f>IF(F226&gt;1,-PMT('Dash Board'!$C$11/12,'Dash Board'!$C$13,'Dash Board'!$C$19),0)</f>
        <v>0</v>
      </c>
      <c r="F226" s="6">
        <f>D226*'Dash Board'!$C$11/12</f>
        <v>7.1162138892945487E-11</v>
      </c>
      <c r="G226" s="6">
        <f>F226*'Dash Board'!$C$18/'Dash Board'!$C$11</f>
        <v>3.3886732806164524E-11</v>
      </c>
      <c r="H226" s="8">
        <f t="shared" si="39"/>
        <v>-7.1162138892945487E-11</v>
      </c>
      <c r="I226" s="8">
        <f t="shared" si="34"/>
        <v>8.2039780123724297E-9</v>
      </c>
      <c r="J226" s="8">
        <f t="shared" si="30"/>
        <v>-3.3886732806164524E-11</v>
      </c>
      <c r="K226" s="6">
        <f t="shared" si="31"/>
        <v>0</v>
      </c>
      <c r="L226" s="6"/>
      <c r="M226" s="8">
        <f t="shared" si="32"/>
        <v>3.3886732806164524E-11</v>
      </c>
      <c r="N226" s="6">
        <f t="shared" si="33"/>
        <v>0</v>
      </c>
    </row>
    <row r="227" spans="1:14">
      <c r="A227" s="45">
        <f t="shared" si="35"/>
        <v>224</v>
      </c>
      <c r="B227">
        <f t="shared" si="36"/>
        <v>2032</v>
      </c>
      <c r="C227">
        <f t="shared" si="37"/>
        <v>11</v>
      </c>
      <c r="D227" s="8">
        <f t="shared" si="38"/>
        <v>8.2039780123724297E-9</v>
      </c>
      <c r="E227" s="6">
        <f>IF(F227&gt;1,-PMT('Dash Board'!$C$11/12,'Dash Board'!$C$13,'Dash Board'!$C$19),0)</f>
        <v>0</v>
      </c>
      <c r="F227" s="6">
        <f>D227*'Dash Board'!$C$11/12</f>
        <v>7.1784807608258758E-11</v>
      </c>
      <c r="G227" s="6">
        <f>F227*'Dash Board'!$C$18/'Dash Board'!$C$11</f>
        <v>3.4183241718218458E-11</v>
      </c>
      <c r="H227" s="8">
        <f t="shared" si="39"/>
        <v>-7.1784807608258758E-11</v>
      </c>
      <c r="I227" s="8">
        <f t="shared" si="34"/>
        <v>8.2757628199806879E-9</v>
      </c>
      <c r="J227" s="8">
        <f t="shared" si="30"/>
        <v>-3.4183241718218458E-11</v>
      </c>
      <c r="K227" s="6">
        <f t="shared" si="31"/>
        <v>0</v>
      </c>
      <c r="L227" s="6"/>
      <c r="M227" s="8">
        <f t="shared" si="32"/>
        <v>3.4183241718218458E-11</v>
      </c>
      <c r="N227" s="6">
        <f t="shared" si="33"/>
        <v>0</v>
      </c>
    </row>
    <row r="228" spans="1:14">
      <c r="A228" s="45">
        <f t="shared" si="35"/>
        <v>225</v>
      </c>
      <c r="B228">
        <f t="shared" si="36"/>
        <v>2032</v>
      </c>
      <c r="C228">
        <f t="shared" si="37"/>
        <v>12</v>
      </c>
      <c r="D228" s="8">
        <f t="shared" si="38"/>
        <v>8.2757628199806879E-9</v>
      </c>
      <c r="E228" s="6">
        <f>IF(F228&gt;1,-PMT('Dash Board'!$C$11/12,'Dash Board'!$C$13,'Dash Board'!$C$19),0)</f>
        <v>0</v>
      </c>
      <c r="F228" s="6">
        <f>D228*'Dash Board'!$C$11/12</f>
        <v>7.2412924674831011E-11</v>
      </c>
      <c r="G228" s="6">
        <f>F228*'Dash Board'!$C$18/'Dash Board'!$C$11</f>
        <v>3.4482345083252869E-11</v>
      </c>
      <c r="H228" s="8">
        <f t="shared" si="39"/>
        <v>-7.2412924674831011E-11</v>
      </c>
      <c r="I228" s="8">
        <f t="shared" si="34"/>
        <v>8.3481757446555185E-9</v>
      </c>
      <c r="J228" s="8">
        <f t="shared" si="30"/>
        <v>-3.4482345083252869E-11</v>
      </c>
      <c r="K228" s="6">
        <f t="shared" si="31"/>
        <v>-1.0255231960763585E-10</v>
      </c>
      <c r="L228" s="6"/>
      <c r="M228" s="8">
        <f t="shared" si="32"/>
        <v>3.4482345083252869E-11</v>
      </c>
      <c r="N228" s="6">
        <f t="shared" si="33"/>
        <v>1.0255231960763585E-10</v>
      </c>
    </row>
    <row r="229" spans="1:14">
      <c r="A229" s="45">
        <f t="shared" si="35"/>
        <v>226</v>
      </c>
      <c r="B229">
        <f t="shared" si="36"/>
        <v>2033</v>
      </c>
      <c r="C229">
        <f t="shared" si="37"/>
        <v>1</v>
      </c>
      <c r="D229" s="8">
        <f t="shared" si="38"/>
        <v>8.3481757446555185E-9</v>
      </c>
      <c r="E229" s="6">
        <f>IF(F229&gt;1,-PMT('Dash Board'!$C$11/12,'Dash Board'!$C$13,'Dash Board'!$C$19),0)</f>
        <v>0</v>
      </c>
      <c r="F229" s="6">
        <f>D229*'Dash Board'!$C$11/12</f>
        <v>7.3046537765735782E-11</v>
      </c>
      <c r="G229" s="6">
        <f>F229*'Dash Board'!$C$18/'Dash Board'!$C$11</f>
        <v>3.4784065602731334E-11</v>
      </c>
      <c r="H229" s="8">
        <f t="shared" si="39"/>
        <v>-7.3046537765735782E-11</v>
      </c>
      <c r="I229" s="8">
        <f t="shared" si="34"/>
        <v>8.4212222824212551E-9</v>
      </c>
      <c r="J229" s="8">
        <f t="shared" si="30"/>
        <v>-3.4784065602731334E-11</v>
      </c>
      <c r="K229" s="6">
        <f t="shared" si="31"/>
        <v>0</v>
      </c>
      <c r="L229" s="6"/>
      <c r="M229" s="8">
        <f t="shared" si="32"/>
        <v>3.4784065602731334E-11</v>
      </c>
      <c r="N229" s="6">
        <f t="shared" si="33"/>
        <v>0</v>
      </c>
    </row>
    <row r="230" spans="1:14">
      <c r="A230" s="45">
        <f t="shared" si="35"/>
        <v>227</v>
      </c>
      <c r="B230">
        <f t="shared" si="36"/>
        <v>2033</v>
      </c>
      <c r="C230">
        <f t="shared" si="37"/>
        <v>2</v>
      </c>
      <c r="D230" s="8">
        <f t="shared" si="38"/>
        <v>8.4212222824212551E-9</v>
      </c>
      <c r="E230" s="6">
        <f>IF(F230&gt;1,-PMT('Dash Board'!$C$11/12,'Dash Board'!$C$13,'Dash Board'!$C$19),0)</f>
        <v>0</v>
      </c>
      <c r="F230" s="6">
        <f>D230*'Dash Board'!$C$11/12</f>
        <v>7.3685694971185987E-11</v>
      </c>
      <c r="G230" s="6">
        <f>F230*'Dash Board'!$C$18/'Dash Board'!$C$11</f>
        <v>3.5088426176755237E-11</v>
      </c>
      <c r="H230" s="8">
        <f t="shared" si="39"/>
        <v>-7.3685694971185987E-11</v>
      </c>
      <c r="I230" s="8">
        <f t="shared" si="34"/>
        <v>8.4949079773924406E-9</v>
      </c>
      <c r="J230" s="8">
        <f t="shared" si="30"/>
        <v>-3.5088426176755237E-11</v>
      </c>
      <c r="K230" s="6">
        <f t="shared" si="31"/>
        <v>0</v>
      </c>
      <c r="L230" s="6"/>
      <c r="M230" s="8">
        <f t="shared" si="32"/>
        <v>3.5088426176755237E-11</v>
      </c>
      <c r="N230" s="6">
        <f t="shared" si="33"/>
        <v>0</v>
      </c>
    </row>
    <row r="231" spans="1:14">
      <c r="A231" s="45">
        <f t="shared" si="35"/>
        <v>228</v>
      </c>
      <c r="B231">
        <f t="shared" si="36"/>
        <v>2033</v>
      </c>
      <c r="C231">
        <f t="shared" si="37"/>
        <v>3</v>
      </c>
      <c r="D231" s="8">
        <f t="shared" si="38"/>
        <v>8.4949079773924406E-9</v>
      </c>
      <c r="E231" s="6">
        <f>IF(F231&gt;1,-PMT('Dash Board'!$C$11/12,'Dash Board'!$C$13,'Dash Board'!$C$19),0)</f>
        <v>0</v>
      </c>
      <c r="F231" s="6">
        <f>D231*'Dash Board'!$C$11/12</f>
        <v>7.4330444802183849E-11</v>
      </c>
      <c r="G231" s="6">
        <f>F231*'Dash Board'!$C$18/'Dash Board'!$C$11</f>
        <v>3.5395449905801834E-11</v>
      </c>
      <c r="H231" s="8">
        <f t="shared" si="39"/>
        <v>-7.4330444802183849E-11</v>
      </c>
      <c r="I231" s="8">
        <f t="shared" si="34"/>
        <v>8.5692384221946244E-9</v>
      </c>
      <c r="J231" s="8">
        <f t="shared" si="30"/>
        <v>-3.5395449905801834E-11</v>
      </c>
      <c r="K231" s="6">
        <f t="shared" si="31"/>
        <v>-1.0526794168528841E-10</v>
      </c>
      <c r="L231" s="6"/>
      <c r="M231" s="8">
        <f t="shared" si="32"/>
        <v>3.5395449905801834E-11</v>
      </c>
      <c r="N231" s="6">
        <f t="shared" si="33"/>
        <v>1.0526794168528841E-10</v>
      </c>
    </row>
    <row r="232" spans="1:14">
      <c r="A232" s="45">
        <f t="shared" si="35"/>
        <v>229</v>
      </c>
      <c r="B232">
        <f t="shared" si="36"/>
        <v>2033</v>
      </c>
      <c r="C232">
        <f t="shared" si="37"/>
        <v>4</v>
      </c>
      <c r="D232" s="8">
        <f t="shared" si="38"/>
        <v>8.5692384221946244E-9</v>
      </c>
      <c r="E232" s="6">
        <f>IF(F232&gt;1,-PMT('Dash Board'!$C$11/12,'Dash Board'!$C$13,'Dash Board'!$C$19),0)</f>
        <v>0</v>
      </c>
      <c r="F232" s="6">
        <f>D232*'Dash Board'!$C$11/12</f>
        <v>7.4980836194202957E-11</v>
      </c>
      <c r="G232" s="6">
        <f>F232*'Dash Board'!$C$18/'Dash Board'!$C$11</f>
        <v>3.57051600924776E-11</v>
      </c>
      <c r="H232" s="8">
        <f t="shared" si="39"/>
        <v>-7.4980836194202957E-11</v>
      </c>
      <c r="I232" s="8">
        <f t="shared" si="34"/>
        <v>8.6442192583888281E-9</v>
      </c>
      <c r="J232" s="8">
        <f t="shared" si="30"/>
        <v>-3.57051600924776E-11</v>
      </c>
      <c r="K232" s="6">
        <f t="shared" si="31"/>
        <v>0</v>
      </c>
      <c r="L232" s="6"/>
      <c r="M232" s="8">
        <f t="shared" si="32"/>
        <v>3.57051600924776E-11</v>
      </c>
      <c r="N232" s="6">
        <f t="shared" si="33"/>
        <v>0</v>
      </c>
    </row>
    <row r="233" spans="1:14">
      <c r="A233" s="45">
        <f t="shared" si="35"/>
        <v>230</v>
      </c>
      <c r="B233">
        <f t="shared" si="36"/>
        <v>2033</v>
      </c>
      <c r="C233">
        <f t="shared" si="37"/>
        <v>5</v>
      </c>
      <c r="D233" s="8">
        <f t="shared" si="38"/>
        <v>8.6442192583888281E-9</v>
      </c>
      <c r="E233" s="6">
        <f>IF(F233&gt;1,-PMT('Dash Board'!$C$11/12,'Dash Board'!$C$13,'Dash Board'!$C$19),0)</f>
        <v>0</v>
      </c>
      <c r="F233" s="6">
        <f>D233*'Dash Board'!$C$11/12</f>
        <v>7.5636918510902252E-11</v>
      </c>
      <c r="G233" s="6">
        <f>F233*'Dash Board'!$C$18/'Dash Board'!$C$11</f>
        <v>3.6017580243286789E-11</v>
      </c>
      <c r="H233" s="8">
        <f t="shared" si="39"/>
        <v>-7.5636918510902252E-11</v>
      </c>
      <c r="I233" s="8">
        <f t="shared" si="34"/>
        <v>8.7198561768997308E-9</v>
      </c>
      <c r="J233" s="8">
        <f t="shared" si="30"/>
        <v>-3.6017580243286789E-11</v>
      </c>
      <c r="K233" s="6">
        <f t="shared" si="31"/>
        <v>0</v>
      </c>
      <c r="L233" s="6"/>
      <c r="M233" s="8">
        <f t="shared" si="32"/>
        <v>3.6017580243286789E-11</v>
      </c>
      <c r="N233" s="6">
        <f t="shared" si="33"/>
        <v>0</v>
      </c>
    </row>
    <row r="234" spans="1:14">
      <c r="A234" s="45">
        <f t="shared" si="35"/>
        <v>231</v>
      </c>
      <c r="B234">
        <f t="shared" si="36"/>
        <v>2033</v>
      </c>
      <c r="C234">
        <f t="shared" si="37"/>
        <v>6</v>
      </c>
      <c r="D234" s="8">
        <f t="shared" si="38"/>
        <v>8.7198561768997308E-9</v>
      </c>
      <c r="E234" s="6">
        <f>IF(F234&gt;1,-PMT('Dash Board'!$C$11/12,'Dash Board'!$C$13,'Dash Board'!$C$19),0)</f>
        <v>0</v>
      </c>
      <c r="F234" s="6">
        <f>D234*'Dash Board'!$C$11/12</f>
        <v>7.629874154787265E-11</v>
      </c>
      <c r="G234" s="6">
        <f>F234*'Dash Board'!$C$18/'Dash Board'!$C$11</f>
        <v>3.6332734070415546E-11</v>
      </c>
      <c r="H234" s="8">
        <f t="shared" si="39"/>
        <v>-7.629874154787265E-11</v>
      </c>
      <c r="I234" s="8">
        <f t="shared" si="34"/>
        <v>8.7961549184476029E-9</v>
      </c>
      <c r="J234" s="8">
        <f t="shared" si="30"/>
        <v>-3.6332734070415546E-11</v>
      </c>
      <c r="K234" s="6">
        <f t="shared" si="31"/>
        <v>-1.0805547440617993E-10</v>
      </c>
      <c r="L234" s="6"/>
      <c r="M234" s="8">
        <f t="shared" si="32"/>
        <v>3.6332734070415546E-11</v>
      </c>
      <c r="N234" s="6">
        <f t="shared" si="33"/>
        <v>1.0805547440617993E-10</v>
      </c>
    </row>
    <row r="235" spans="1:14">
      <c r="A235" s="45">
        <f t="shared" si="35"/>
        <v>232</v>
      </c>
      <c r="B235">
        <f t="shared" si="36"/>
        <v>2033</v>
      </c>
      <c r="C235">
        <f t="shared" si="37"/>
        <v>7</v>
      </c>
      <c r="D235" s="8">
        <f t="shared" si="38"/>
        <v>8.7961549184476029E-9</v>
      </c>
      <c r="E235" s="6">
        <f>IF(F235&gt;1,-PMT('Dash Board'!$C$11/12,'Dash Board'!$C$13,'Dash Board'!$C$19),0)</f>
        <v>0</v>
      </c>
      <c r="F235" s="6">
        <f>D235*'Dash Board'!$C$11/12</f>
        <v>7.6966355536416523E-11</v>
      </c>
      <c r="G235" s="6">
        <f>F235*'Dash Board'!$C$18/'Dash Board'!$C$11</f>
        <v>3.6650645493531679E-11</v>
      </c>
      <c r="H235" s="8">
        <f t="shared" si="39"/>
        <v>-7.6966355536416523E-11</v>
      </c>
      <c r="I235" s="8">
        <f t="shared" si="34"/>
        <v>8.87312127398402E-9</v>
      </c>
      <c r="J235" s="8">
        <f t="shared" si="30"/>
        <v>-3.6650645493531679E-11</v>
      </c>
      <c r="K235" s="6">
        <f t="shared" si="31"/>
        <v>0</v>
      </c>
      <c r="L235" s="6"/>
      <c r="M235" s="8">
        <f t="shared" si="32"/>
        <v>3.6650645493531679E-11</v>
      </c>
      <c r="N235" s="6">
        <f t="shared" si="33"/>
        <v>0</v>
      </c>
    </row>
    <row r="236" spans="1:14">
      <c r="A236" s="45">
        <f t="shared" si="35"/>
        <v>233</v>
      </c>
      <c r="B236">
        <f t="shared" si="36"/>
        <v>2033</v>
      </c>
      <c r="C236">
        <f t="shared" si="37"/>
        <v>8</v>
      </c>
      <c r="D236" s="8">
        <f t="shared" si="38"/>
        <v>8.87312127398402E-9</v>
      </c>
      <c r="E236" s="6">
        <f>IF(F236&gt;1,-PMT('Dash Board'!$C$11/12,'Dash Board'!$C$13,'Dash Board'!$C$19),0)</f>
        <v>0</v>
      </c>
      <c r="F236" s="6">
        <f>D236*'Dash Board'!$C$11/12</f>
        <v>7.7639811147360175E-11</v>
      </c>
      <c r="G236" s="6">
        <f>F236*'Dash Board'!$C$18/'Dash Board'!$C$11</f>
        <v>3.6971338641600083E-11</v>
      </c>
      <c r="H236" s="8">
        <f t="shared" si="39"/>
        <v>-7.7639811147360175E-11</v>
      </c>
      <c r="I236" s="8">
        <f t="shared" si="34"/>
        <v>8.9507610851313807E-9</v>
      </c>
      <c r="J236" s="8">
        <f t="shared" si="30"/>
        <v>-3.6971338641600083E-11</v>
      </c>
      <c r="K236" s="6">
        <f t="shared" si="31"/>
        <v>0</v>
      </c>
      <c r="L236" s="6"/>
      <c r="M236" s="8">
        <f t="shared" si="32"/>
        <v>3.6971338641600083E-11</v>
      </c>
      <c r="N236" s="6">
        <f t="shared" si="33"/>
        <v>0</v>
      </c>
    </row>
    <row r="237" spans="1:14">
      <c r="A237" s="45">
        <f t="shared" si="35"/>
        <v>234</v>
      </c>
      <c r="B237">
        <f t="shared" si="36"/>
        <v>2033</v>
      </c>
      <c r="C237">
        <f t="shared" si="37"/>
        <v>9</v>
      </c>
      <c r="D237" s="8">
        <f t="shared" si="38"/>
        <v>8.9507610851313807E-9</v>
      </c>
      <c r="E237" s="6">
        <f>IF(F237&gt;1,-PMT('Dash Board'!$C$11/12,'Dash Board'!$C$13,'Dash Board'!$C$19),0)</f>
        <v>0</v>
      </c>
      <c r="F237" s="6">
        <f>D237*'Dash Board'!$C$11/12</f>
        <v>7.8319159494899569E-11</v>
      </c>
      <c r="G237" s="6">
        <f>F237*'Dash Board'!$C$18/'Dash Board'!$C$11</f>
        <v>3.7294837854714084E-11</v>
      </c>
      <c r="H237" s="8">
        <f t="shared" si="39"/>
        <v>-7.8319159494899569E-11</v>
      </c>
      <c r="I237" s="8">
        <f t="shared" si="34"/>
        <v>9.02908024462628E-9</v>
      </c>
      <c r="J237" s="8">
        <f t="shared" si="30"/>
        <v>-3.7294837854714084E-11</v>
      </c>
      <c r="K237" s="6">
        <f t="shared" si="31"/>
        <v>-1.1091682198984584E-10</v>
      </c>
      <c r="L237" s="6"/>
      <c r="M237" s="8">
        <f t="shared" si="32"/>
        <v>3.7294837854714084E-11</v>
      </c>
      <c r="N237" s="6">
        <f t="shared" si="33"/>
        <v>1.1091682198984584E-10</v>
      </c>
    </row>
    <row r="238" spans="1:14">
      <c r="A238" s="45">
        <f t="shared" si="35"/>
        <v>235</v>
      </c>
      <c r="B238">
        <f t="shared" si="36"/>
        <v>2033</v>
      </c>
      <c r="C238">
        <f t="shared" si="37"/>
        <v>10</v>
      </c>
      <c r="D238" s="8">
        <f t="shared" si="38"/>
        <v>9.02908024462628E-9</v>
      </c>
      <c r="E238" s="6">
        <f>IF(F238&gt;1,-PMT('Dash Board'!$C$11/12,'Dash Board'!$C$13,'Dash Board'!$C$19),0)</f>
        <v>0</v>
      </c>
      <c r="F238" s="6">
        <f>D238*'Dash Board'!$C$11/12</f>
        <v>7.9004452140479938E-11</v>
      </c>
      <c r="G238" s="6">
        <f>F238*'Dash Board'!$C$18/'Dash Board'!$C$11</f>
        <v>3.7621167685942828E-11</v>
      </c>
      <c r="H238" s="8">
        <f t="shared" si="39"/>
        <v>-7.9004452140479938E-11</v>
      </c>
      <c r="I238" s="8">
        <f t="shared" si="34"/>
        <v>9.1080846967667595E-9</v>
      </c>
      <c r="J238" s="8">
        <f t="shared" si="30"/>
        <v>-3.7621167685942828E-11</v>
      </c>
      <c r="K238" s="6">
        <f t="shared" si="31"/>
        <v>0</v>
      </c>
      <c r="L238" s="6"/>
      <c r="M238" s="8">
        <f t="shared" si="32"/>
        <v>3.7621167685942828E-11</v>
      </c>
      <c r="N238" s="6">
        <f t="shared" si="33"/>
        <v>0</v>
      </c>
    </row>
    <row r="239" spans="1:14">
      <c r="A239" s="45">
        <f t="shared" si="35"/>
        <v>236</v>
      </c>
      <c r="B239">
        <f t="shared" si="36"/>
        <v>2033</v>
      </c>
      <c r="C239">
        <f t="shared" si="37"/>
        <v>11</v>
      </c>
      <c r="D239" s="8">
        <f t="shared" si="38"/>
        <v>9.1080846967667595E-9</v>
      </c>
      <c r="E239" s="6">
        <f>IF(F239&gt;1,-PMT('Dash Board'!$C$11/12,'Dash Board'!$C$13,'Dash Board'!$C$19),0)</f>
        <v>0</v>
      </c>
      <c r="F239" s="6">
        <f>D239*'Dash Board'!$C$11/12</f>
        <v>7.9695741096709146E-11</v>
      </c>
      <c r="G239" s="6">
        <f>F239*'Dash Board'!$C$18/'Dash Board'!$C$11</f>
        <v>3.7950352903194832E-11</v>
      </c>
      <c r="H239" s="8">
        <f t="shared" si="39"/>
        <v>-7.9695741096709146E-11</v>
      </c>
      <c r="I239" s="8">
        <f t="shared" si="34"/>
        <v>9.1877804378634684E-9</v>
      </c>
      <c r="J239" s="8">
        <f t="shared" si="30"/>
        <v>-3.7950352903194832E-11</v>
      </c>
      <c r="K239" s="6">
        <f t="shared" si="31"/>
        <v>0</v>
      </c>
      <c r="L239" s="6"/>
      <c r="M239" s="8">
        <f t="shared" si="32"/>
        <v>3.7950352903194832E-11</v>
      </c>
      <c r="N239" s="6">
        <f t="shared" si="33"/>
        <v>0</v>
      </c>
    </row>
    <row r="240" spans="1:14">
      <c r="A240" s="45">
        <f t="shared" si="35"/>
        <v>237</v>
      </c>
      <c r="B240">
        <f t="shared" si="36"/>
        <v>2033</v>
      </c>
      <c r="C240">
        <f t="shared" si="37"/>
        <v>12</v>
      </c>
      <c r="D240" s="8">
        <f t="shared" si="38"/>
        <v>9.1877804378634684E-9</v>
      </c>
      <c r="E240" s="6">
        <f>IF(F240&gt;1,-PMT('Dash Board'!$C$11/12,'Dash Board'!$C$13,'Dash Board'!$C$19),0)</f>
        <v>0</v>
      </c>
      <c r="F240" s="6">
        <f>D240*'Dash Board'!$C$11/12</f>
        <v>8.0393078831305348E-11</v>
      </c>
      <c r="G240" s="6">
        <f>F240*'Dash Board'!$C$18/'Dash Board'!$C$11</f>
        <v>3.8282418491097785E-11</v>
      </c>
      <c r="H240" s="8">
        <f t="shared" si="39"/>
        <v>-8.0393078831305348E-11</v>
      </c>
      <c r="I240" s="8">
        <f t="shared" si="34"/>
        <v>9.2681735166947743E-9</v>
      </c>
      <c r="J240" s="8">
        <f t="shared" si="30"/>
        <v>-3.8282418491097785E-11</v>
      </c>
      <c r="K240" s="6">
        <f t="shared" si="31"/>
        <v>-1.1385393908023544E-10</v>
      </c>
      <c r="L240" s="6"/>
      <c r="M240" s="8">
        <f t="shared" si="32"/>
        <v>3.8282418491097785E-11</v>
      </c>
      <c r="N240" s="6">
        <f t="shared" si="33"/>
        <v>1.1385393908023544E-10</v>
      </c>
    </row>
    <row r="241" spans="1:14">
      <c r="A241" s="45">
        <f t="shared" si="35"/>
        <v>238</v>
      </c>
      <c r="B241">
        <f t="shared" si="36"/>
        <v>2034</v>
      </c>
      <c r="C241">
        <f t="shared" si="37"/>
        <v>1</v>
      </c>
      <c r="D241" s="8">
        <f t="shared" si="38"/>
        <v>9.2681735166947743E-9</v>
      </c>
      <c r="E241" s="6">
        <f>IF(F241&gt;1,-PMT('Dash Board'!$C$11/12,'Dash Board'!$C$13,'Dash Board'!$C$19),0)</f>
        <v>0</v>
      </c>
      <c r="F241" s="6">
        <f>D241*'Dash Board'!$C$11/12</f>
        <v>8.1096518271079265E-11</v>
      </c>
      <c r="G241" s="6">
        <f>F241*'Dash Board'!$C$18/'Dash Board'!$C$11</f>
        <v>3.8617389652894888E-11</v>
      </c>
      <c r="H241" s="8">
        <f t="shared" si="39"/>
        <v>-8.1096518271079265E-11</v>
      </c>
      <c r="I241" s="8">
        <f t="shared" si="34"/>
        <v>9.3492700349658542E-9</v>
      </c>
      <c r="J241" s="8">
        <f t="shared" si="30"/>
        <v>-3.8617389652894888E-11</v>
      </c>
      <c r="K241" s="6">
        <f t="shared" si="31"/>
        <v>0</v>
      </c>
      <c r="L241" s="6"/>
      <c r="M241" s="8">
        <f t="shared" si="32"/>
        <v>3.8617389652894888E-11</v>
      </c>
      <c r="N241" s="6">
        <f t="shared" si="33"/>
        <v>0</v>
      </c>
    </row>
    <row r="242" spans="1:14">
      <c r="A242" s="45">
        <f t="shared" si="35"/>
        <v>239</v>
      </c>
      <c r="B242">
        <f t="shared" si="36"/>
        <v>2034</v>
      </c>
      <c r="C242">
        <f t="shared" si="37"/>
        <v>2</v>
      </c>
      <c r="D242" s="8">
        <f t="shared" si="38"/>
        <v>9.3492700349658542E-9</v>
      </c>
      <c r="E242" s="6">
        <f>IF(F242&gt;1,-PMT('Dash Board'!$C$11/12,'Dash Board'!$C$13,'Dash Board'!$C$19),0)</f>
        <v>0</v>
      </c>
      <c r="F242" s="6">
        <f>D242*'Dash Board'!$C$11/12</f>
        <v>8.180611280595122E-11</v>
      </c>
      <c r="G242" s="6">
        <f>F242*'Dash Board'!$C$18/'Dash Board'!$C$11</f>
        <v>3.8955291812357726E-11</v>
      </c>
      <c r="H242" s="8">
        <f t="shared" si="39"/>
        <v>-8.180611280595122E-11</v>
      </c>
      <c r="I242" s="8">
        <f t="shared" si="34"/>
        <v>9.4310761477718059E-9</v>
      </c>
      <c r="J242" s="8">
        <f t="shared" si="30"/>
        <v>-3.8955291812357726E-11</v>
      </c>
      <c r="K242" s="6">
        <f t="shared" si="31"/>
        <v>0</v>
      </c>
      <c r="L242" s="6"/>
      <c r="M242" s="8">
        <f t="shared" si="32"/>
        <v>3.8955291812357726E-11</v>
      </c>
      <c r="N242" s="6">
        <f t="shared" si="33"/>
        <v>0</v>
      </c>
    </row>
    <row r="243" spans="1:14">
      <c r="A243" s="45">
        <f t="shared" si="35"/>
        <v>240</v>
      </c>
      <c r="B243">
        <f t="shared" si="36"/>
        <v>2034</v>
      </c>
      <c r="C243">
        <f t="shared" si="37"/>
        <v>3</v>
      </c>
      <c r="D243" s="8">
        <f t="shared" si="38"/>
        <v>9.4310761477718059E-9</v>
      </c>
      <c r="E243" s="6">
        <f>IF(F243&gt;1,-PMT('Dash Board'!$C$11/12,'Dash Board'!$C$13,'Dash Board'!$C$19),0)</f>
        <v>0</v>
      </c>
      <c r="F243" s="6">
        <f>D243*'Dash Board'!$C$11/12</f>
        <v>8.2521916293003294E-11</v>
      </c>
      <c r="G243" s="6">
        <f>F243*'Dash Board'!$C$18/'Dash Board'!$C$11</f>
        <v>3.9296150615715854E-11</v>
      </c>
      <c r="H243" s="8">
        <f t="shared" si="39"/>
        <v>-8.2521916293003294E-11</v>
      </c>
      <c r="I243" s="8">
        <f t="shared" si="34"/>
        <v>9.5135980640648085E-9</v>
      </c>
      <c r="J243" s="8">
        <f t="shared" si="30"/>
        <v>-3.9296150615715854E-11</v>
      </c>
      <c r="K243" s="6">
        <f t="shared" si="31"/>
        <v>-1.1686883208096845E-10</v>
      </c>
      <c r="L243" s="6"/>
      <c r="M243" s="8">
        <f t="shared" si="32"/>
        <v>3.9296150615715854E-11</v>
      </c>
      <c r="N243" s="6">
        <f t="shared" si="33"/>
        <v>1.1686883208096845E-10</v>
      </c>
    </row>
  </sheetData>
  <sheetProtection password="CADB" sheet="1" objects="1" scenarios="1"/>
  <mergeCells count="2">
    <mergeCell ref="J2:K2"/>
    <mergeCell ref="M2:N2"/>
  </mergeCells>
  <pageMargins left="0.7" right="0.7" top="0.75" bottom="0.75" header="0.3" footer="0.3"/>
  <pageSetup paperSize="9" scale="54" orientation="portrait" r:id="rId1"/>
  <rowBreaks count="2" manualBreakCount="2">
    <brk id="83" max="16383" man="1"/>
    <brk id="1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U7308"/>
  <sheetViews>
    <sheetView showGridLines="0" zoomScale="80" zoomScaleNormal="80" workbookViewId="0">
      <selection activeCell="O34" sqref="O34"/>
    </sheetView>
  </sheetViews>
  <sheetFormatPr defaultRowHeight="12.75"/>
  <cols>
    <col min="3" max="3" width="19.7109375" customWidth="1"/>
    <col min="7" max="7" width="12.140625" bestFit="1" customWidth="1"/>
    <col min="12" max="12" width="10.140625" bestFit="1" customWidth="1"/>
    <col min="15" max="17" width="13.5703125" customWidth="1"/>
    <col min="18" max="19" width="14.5703125" customWidth="1"/>
  </cols>
  <sheetData>
    <row r="1" spans="1:21" s="3" customFormat="1" ht="18.75">
      <c r="A1" s="2" t="s">
        <v>23</v>
      </c>
      <c r="C1" s="2"/>
      <c r="G1" s="4"/>
      <c r="H1" s="4"/>
      <c r="I1" s="4"/>
      <c r="J1" s="4"/>
      <c r="K1" s="4"/>
      <c r="L1" s="4"/>
    </row>
    <row r="2" spans="1:21">
      <c r="O2" s="52" t="s">
        <v>37</v>
      </c>
      <c r="P2" s="52"/>
      <c r="Q2" s="54" t="s">
        <v>44</v>
      </c>
      <c r="R2" s="54"/>
      <c r="S2" s="54"/>
    </row>
    <row r="3" spans="1:21" s="10" customFormat="1">
      <c r="A3" s="10" t="s">
        <v>45</v>
      </c>
      <c r="B3" s="10" t="s">
        <v>46</v>
      </c>
      <c r="C3" s="10" t="s">
        <v>32</v>
      </c>
      <c r="D3" s="10" t="s">
        <v>13</v>
      </c>
      <c r="E3" s="10" t="s">
        <v>0</v>
      </c>
      <c r="F3" s="10" t="s">
        <v>21</v>
      </c>
      <c r="G3" s="10" t="s">
        <v>14</v>
      </c>
      <c r="H3" s="10" t="s">
        <v>16</v>
      </c>
      <c r="I3" s="10" t="s">
        <v>17</v>
      </c>
      <c r="J3" s="10" t="s">
        <v>26</v>
      </c>
      <c r="K3" s="10" t="s">
        <v>24</v>
      </c>
      <c r="L3" s="10" t="s">
        <v>19</v>
      </c>
      <c r="N3" s="49" t="s">
        <v>36</v>
      </c>
      <c r="O3" s="49" t="s">
        <v>5</v>
      </c>
      <c r="P3" s="49" t="s">
        <v>43</v>
      </c>
      <c r="Q3" s="49" t="s">
        <v>36</v>
      </c>
      <c r="R3" s="49" t="s">
        <v>5</v>
      </c>
      <c r="S3" s="49" t="s">
        <v>43</v>
      </c>
      <c r="U3" s="5" t="s">
        <v>25</v>
      </c>
    </row>
    <row r="4" spans="1:21">
      <c r="A4">
        <v>0</v>
      </c>
      <c r="B4">
        <v>0</v>
      </c>
      <c r="C4" s="9">
        <f>DATE(D4,E4,F4)</f>
        <v>41730</v>
      </c>
      <c r="D4">
        <f>YEAR('Dash Board'!$C$12)</f>
        <v>2014</v>
      </c>
      <c r="E4">
        <f>MONTH('Dash Board'!$C$12)</f>
        <v>4</v>
      </c>
      <c r="F4">
        <f>DAY('Dash Board'!$C$12)</f>
        <v>1</v>
      </c>
      <c r="G4" s="7">
        <f>'Dash Board'!C19</f>
        <v>300000</v>
      </c>
      <c r="H4" s="6">
        <f>G4*'Dash Board'!$C$11/365</f>
        <v>86.301369863013704</v>
      </c>
      <c r="I4" s="6">
        <f>H4*'Dash Board'!$C$18/'Dash Board'!$C$11</f>
        <v>41.095890410958916</v>
      </c>
      <c r="J4" s="6">
        <f>(G4&gt;1)*PMT('Dash Board'!$C$11/365,$U$4,-'Dash Board'!$C$19)</f>
        <v>108.80376961660664</v>
      </c>
      <c r="K4" s="6">
        <f>IF(F4=1,SUMIFS($J$4:$J$7308,$D$4:$D$7308,"="&amp;YEAR(C4),$E$4:$E$7308,"="&amp;MONTH(C4)),0)</f>
        <v>3264.1130884981981</v>
      </c>
      <c r="L4" s="8">
        <f>IF(G4+H4-J4&lt;0,0,G4+H4-J4)</f>
        <v>299977.49760024645</v>
      </c>
      <c r="N4" s="8">
        <f>J4-I4</f>
        <v>67.707879205647728</v>
      </c>
      <c r="O4" s="8"/>
      <c r="P4" s="6"/>
      <c r="Q4" s="6">
        <f>I4</f>
        <v>41.095890410958916</v>
      </c>
      <c r="R4" s="8"/>
      <c r="S4" s="6"/>
      <c r="U4" s="11">
        <f>EDATE('Dash Board'!C12,'Dash Board'!C13)-'Dash Board'!C12</f>
        <v>5479</v>
      </c>
    </row>
    <row r="5" spans="1:21">
      <c r="A5">
        <f>IF(E4&lt;&gt;E5,COUNTIF($A$4:A4,"&lt;&gt;0")+1,0)</f>
        <v>0</v>
      </c>
      <c r="B5">
        <f>IF(A5&lt;&gt;0,IF(MOD(A5,3)=0,COUNTIF($B$4:B4,"&lt;&gt;0")+1,0),0)</f>
        <v>0</v>
      </c>
      <c r="C5" s="9">
        <f>'Dash Board'!$C$12+COUNT('Daily reducing balance'!$F$4:F4)</f>
        <v>41731</v>
      </c>
      <c r="D5">
        <f>IF(AND(E5=1,F5=1),D4+1,D4)</f>
        <v>2014</v>
      </c>
      <c r="E5">
        <f>IF(F5=1,IF(E4+1&gt;12,1,E4+1),E4)</f>
        <v>4</v>
      </c>
      <c r="F5">
        <f>DAY('Dash Board'!$C$12+COUNT('Daily reducing balance'!$F$4:F4))</f>
        <v>2</v>
      </c>
      <c r="G5" s="8">
        <f>L4</f>
        <v>299977.49760024645</v>
      </c>
      <c r="H5" s="6">
        <f>G5*'Dash Board'!$C$11/365</f>
        <v>86.294896569933911</v>
      </c>
      <c r="I5" s="6">
        <f>H5*'Dash Board'!$C$18/'Dash Board'!$C$11</f>
        <v>41.092807890444718</v>
      </c>
      <c r="J5" s="6">
        <f>(G5&gt;1)*PMT('Dash Board'!$C$11/365,$U$4,-'Dash Board'!$C$19)</f>
        <v>108.80376961660664</v>
      </c>
      <c r="K5" s="6">
        <f t="shared" ref="K5:K68" si="0">IF(F5=1,SUMIFS($J$4:$J$7308,$D$4:$D$7308,"="&amp;YEAR(C5),$E$4:$E$7308,"="&amp;MONTH(C5)),0)</f>
        <v>0</v>
      </c>
      <c r="L5" s="8">
        <f t="shared" ref="L5:L68" si="1">IF(G5+H5-J5&lt;0,0,G5+H5-J5)</f>
        <v>299954.98872719979</v>
      </c>
      <c r="N5" s="8">
        <f t="shared" ref="N5:N68" si="2">J5-I5</f>
        <v>67.710961726161926</v>
      </c>
      <c r="O5" s="8">
        <f>IF(E4&lt;&gt;E5,SUM($N$4:N5)-SUM($O$3:O4),0)</f>
        <v>0</v>
      </c>
      <c r="P5" s="6">
        <f>IF(B5&gt;0,SUM($O$4:O5)-SUM($P$3:P4),0)</f>
        <v>0</v>
      </c>
      <c r="Q5" s="6">
        <f t="shared" ref="Q5:Q68" si="3">I5</f>
        <v>41.092807890444718</v>
      </c>
      <c r="R5" s="8">
        <f>IF(E4&lt;&gt;E5,SUM($Q$4:Q5)-SUM($R$3:R4),0)</f>
        <v>0</v>
      </c>
      <c r="S5" s="6">
        <f>IF(B5&gt;0,SUM($R$4:R5)-SUM($S$3:S4),0)</f>
        <v>0</v>
      </c>
    </row>
    <row r="6" spans="1:21">
      <c r="A6">
        <f>IF(E5&lt;&gt;E6,COUNTIF($A$4:A5,"&lt;&gt;0")+1,0)</f>
        <v>0</v>
      </c>
      <c r="B6">
        <f>IF(A6&lt;&gt;0,IF(MOD(A6,3)=0,COUNTIF($B$4:B5,"&lt;&gt;0")+1,0),0)</f>
        <v>0</v>
      </c>
      <c r="C6" s="9">
        <f>'Dash Board'!$C$12+COUNT('Daily reducing balance'!$F$4:F5)</f>
        <v>41732</v>
      </c>
      <c r="D6">
        <f t="shared" ref="D6:D69" si="4">IF(AND(E6=1,F6=1),D5+1,D5)</f>
        <v>2014</v>
      </c>
      <c r="E6">
        <f t="shared" ref="E6:E69" si="5">IF(F6=1,IF(E5+1&gt;12,1,E5+1),E5)</f>
        <v>4</v>
      </c>
      <c r="F6">
        <f>DAY('Dash Board'!$C$12+COUNT('Daily reducing balance'!$F$4:F5))</f>
        <v>3</v>
      </c>
      <c r="G6" s="8">
        <f t="shared" ref="G6:G69" si="6">L5</f>
        <v>299954.98872719979</v>
      </c>
      <c r="H6" s="6">
        <f>G6*'Dash Board'!$C$11/365</f>
        <v>86.288421414673905</v>
      </c>
      <c r="I6" s="6">
        <f>H6*'Dash Board'!$C$18/'Dash Board'!$C$11</f>
        <v>41.089724483178053</v>
      </c>
      <c r="J6" s="6">
        <f>(G6&gt;1)*PMT('Dash Board'!$C$11/365,$U$4,-'Dash Board'!$C$19)</f>
        <v>108.80376961660664</v>
      </c>
      <c r="K6" s="6">
        <f t="shared" si="0"/>
        <v>0</v>
      </c>
      <c r="L6" s="8">
        <f t="shared" si="1"/>
        <v>299932.47337899788</v>
      </c>
      <c r="N6" s="8">
        <f t="shared" si="2"/>
        <v>67.714045133428584</v>
      </c>
      <c r="O6" s="8">
        <f>IF(E5&lt;&gt;E6,SUM($N$4:N6)-SUM($O$3:O5),0)</f>
        <v>0</v>
      </c>
      <c r="P6" s="6">
        <f>IF(B6&gt;0,SUM($O$4:O6)-SUM($P$3:P5),0)</f>
        <v>0</v>
      </c>
      <c r="Q6" s="6">
        <f t="shared" si="3"/>
        <v>41.089724483178053</v>
      </c>
      <c r="R6" s="8">
        <f>IF(E5&lt;&gt;E6,SUM($Q$4:Q6)-SUM($R$3:R5),0)</f>
        <v>0</v>
      </c>
      <c r="S6" s="6">
        <f>IF(B6&gt;0,SUM($R$4:R6)-SUM($S$3:S5),0)</f>
        <v>0</v>
      </c>
    </row>
    <row r="7" spans="1:21">
      <c r="A7">
        <f>IF(E6&lt;&gt;E7,COUNTIF($A$4:A6,"&lt;&gt;0")+1,0)</f>
        <v>0</v>
      </c>
      <c r="B7">
        <f>IF(A7&lt;&gt;0,IF(MOD(A7,3)=0,COUNTIF($B$4:B6,"&lt;&gt;0")+1,0),0)</f>
        <v>0</v>
      </c>
      <c r="C7" s="9">
        <f>'Dash Board'!$C$12+COUNT('Daily reducing balance'!$F$4:F6)</f>
        <v>41733</v>
      </c>
      <c r="D7">
        <f t="shared" si="4"/>
        <v>2014</v>
      </c>
      <c r="E7">
        <f t="shared" si="5"/>
        <v>4</v>
      </c>
      <c r="F7">
        <f>DAY('Dash Board'!$C$12+COUNT('Daily reducing balance'!$F$4:F6))</f>
        <v>4</v>
      </c>
      <c r="G7" s="8">
        <f t="shared" si="6"/>
        <v>299932.47337899788</v>
      </c>
      <c r="H7" s="6">
        <f>G7*'Dash Board'!$C$11/365</f>
        <v>86.281944396698023</v>
      </c>
      <c r="I7" s="6">
        <f>H7*'Dash Board'!$C$18/'Dash Board'!$C$11</f>
        <v>41.086640188903829</v>
      </c>
      <c r="J7" s="6">
        <f>(G7&gt;1)*PMT('Dash Board'!$C$11/365,$U$4,-'Dash Board'!$C$19)</f>
        <v>108.80376961660664</v>
      </c>
      <c r="K7" s="6">
        <f t="shared" si="0"/>
        <v>0</v>
      </c>
      <c r="L7" s="8">
        <f t="shared" si="1"/>
        <v>299909.95155377797</v>
      </c>
      <c r="N7" s="8">
        <f t="shared" si="2"/>
        <v>67.717129427702815</v>
      </c>
      <c r="O7" s="8">
        <f>IF(E6&lt;&gt;E7,SUM($N$4:N7)-SUM($O$3:O6),0)</f>
        <v>0</v>
      </c>
      <c r="P7" s="6">
        <f>IF(B7&gt;0,SUM($O$4:O7)-SUM($P$3:P6),0)</f>
        <v>0</v>
      </c>
      <c r="Q7" s="6">
        <f t="shared" si="3"/>
        <v>41.086640188903829</v>
      </c>
      <c r="R7" s="8">
        <f>IF(E6&lt;&gt;E7,SUM($Q$4:Q7)-SUM($R$3:R6),0)</f>
        <v>0</v>
      </c>
      <c r="S7" s="6">
        <f>IF(B7&gt;0,SUM($R$4:R7)-SUM($S$3:S6),0)</f>
        <v>0</v>
      </c>
    </row>
    <row r="8" spans="1:21">
      <c r="A8">
        <f>IF(E7&lt;&gt;E8,COUNTIF($A$4:A7,"&lt;&gt;0")+1,0)</f>
        <v>0</v>
      </c>
      <c r="B8">
        <f>IF(A8&lt;&gt;0,IF(MOD(A8,3)=0,COUNTIF($B$4:B7,"&lt;&gt;0")+1,0),0)</f>
        <v>0</v>
      </c>
      <c r="C8" s="9">
        <f>'Dash Board'!$C$12+COUNT('Daily reducing balance'!$F$4:F7)</f>
        <v>41734</v>
      </c>
      <c r="D8">
        <f t="shared" si="4"/>
        <v>2014</v>
      </c>
      <c r="E8">
        <f t="shared" si="5"/>
        <v>4</v>
      </c>
      <c r="F8">
        <f>DAY('Dash Board'!$C$12+COUNT('Daily reducing balance'!$F$4:F7))</f>
        <v>5</v>
      </c>
      <c r="G8" s="8">
        <f t="shared" si="6"/>
        <v>299909.95155377797</v>
      </c>
      <c r="H8" s="6">
        <f>G8*'Dash Board'!$C$11/365</f>
        <v>86.275465515470373</v>
      </c>
      <c r="I8" s="6">
        <f>H8*'Dash Board'!$C$18/'Dash Board'!$C$11</f>
        <v>41.083555007366847</v>
      </c>
      <c r="J8" s="6">
        <f>(G8&gt;1)*PMT('Dash Board'!$C$11/365,$U$4,-'Dash Board'!$C$19)</f>
        <v>108.80376961660664</v>
      </c>
      <c r="K8" s="6">
        <f t="shared" si="0"/>
        <v>0</v>
      </c>
      <c r="L8" s="8">
        <f t="shared" si="1"/>
        <v>299887.42324967682</v>
      </c>
      <c r="N8" s="8">
        <f t="shared" si="2"/>
        <v>67.720214609239804</v>
      </c>
      <c r="O8" s="8">
        <f>IF(E7&lt;&gt;E8,SUM($N$4:N8)-SUM($O$3:O7),0)</f>
        <v>0</v>
      </c>
      <c r="P8" s="6">
        <f>IF(B8&gt;0,SUM($O$4:O8)-SUM($P$3:P7),0)</f>
        <v>0</v>
      </c>
      <c r="Q8" s="6">
        <f t="shared" si="3"/>
        <v>41.083555007366847</v>
      </c>
      <c r="R8" s="8">
        <f>IF(E7&lt;&gt;E8,SUM($Q$4:Q8)-SUM($R$3:R7),0)</f>
        <v>0</v>
      </c>
      <c r="S8" s="6">
        <f>IF(B8&gt;0,SUM($R$4:R8)-SUM($S$3:S7),0)</f>
        <v>0</v>
      </c>
    </row>
    <row r="9" spans="1:21">
      <c r="A9">
        <f>IF(E8&lt;&gt;E9,COUNTIF($A$4:A8,"&lt;&gt;0")+1,0)</f>
        <v>0</v>
      </c>
      <c r="B9">
        <f>IF(A9&lt;&gt;0,IF(MOD(A9,3)=0,COUNTIF($B$4:B8,"&lt;&gt;0")+1,0),0)</f>
        <v>0</v>
      </c>
      <c r="C9" s="9">
        <f>'Dash Board'!$C$12+COUNT('Daily reducing balance'!$F$4:F8)</f>
        <v>41735</v>
      </c>
      <c r="D9">
        <f t="shared" si="4"/>
        <v>2014</v>
      </c>
      <c r="E9">
        <f t="shared" si="5"/>
        <v>4</v>
      </c>
      <c r="F9">
        <f>DAY('Dash Board'!$C$12+COUNT('Daily reducing balance'!$F$4:F8))</f>
        <v>6</v>
      </c>
      <c r="G9" s="8">
        <f t="shared" si="6"/>
        <v>299887.42324967682</v>
      </c>
      <c r="H9" s="6">
        <f>G9*'Dash Board'!$C$11/365</f>
        <v>86.268984770454978</v>
      </c>
      <c r="I9" s="6">
        <f>H9*'Dash Board'!$C$18/'Dash Board'!$C$11</f>
        <v>41.080468938311903</v>
      </c>
      <c r="J9" s="6">
        <f>(G9&gt;1)*PMT('Dash Board'!$C$11/365,$U$4,-'Dash Board'!$C$19)</f>
        <v>108.80376961660664</v>
      </c>
      <c r="K9" s="6">
        <f t="shared" si="0"/>
        <v>0</v>
      </c>
      <c r="L9" s="8">
        <f t="shared" si="1"/>
        <v>299864.8884648307</v>
      </c>
      <c r="N9" s="8">
        <f t="shared" si="2"/>
        <v>67.723300678294748</v>
      </c>
      <c r="O9" s="8">
        <f>IF(E8&lt;&gt;E9,SUM($N$4:N9)-SUM($O$3:O8),0)</f>
        <v>0</v>
      </c>
      <c r="P9" s="6">
        <f>IF(B9&gt;0,SUM($O$4:O9)-SUM($P$3:P8),0)</f>
        <v>0</v>
      </c>
      <c r="Q9" s="6">
        <f t="shared" si="3"/>
        <v>41.080468938311903</v>
      </c>
      <c r="R9" s="8">
        <f>IF(E8&lt;&gt;E9,SUM($Q$4:Q9)-SUM($R$3:R8),0)</f>
        <v>0</v>
      </c>
      <c r="S9" s="6">
        <f>IF(B9&gt;0,SUM($R$4:R9)-SUM($S$3:S8),0)</f>
        <v>0</v>
      </c>
    </row>
    <row r="10" spans="1:21">
      <c r="A10">
        <f>IF(E9&lt;&gt;E10,COUNTIF($A$4:A9,"&lt;&gt;0")+1,0)</f>
        <v>0</v>
      </c>
      <c r="B10">
        <f>IF(A10&lt;&gt;0,IF(MOD(A10,3)=0,COUNTIF($B$4:B9,"&lt;&gt;0")+1,0),0)</f>
        <v>0</v>
      </c>
      <c r="C10" s="9">
        <f>'Dash Board'!$C$12+COUNT('Daily reducing balance'!$F$4:F9)</f>
        <v>41736</v>
      </c>
      <c r="D10">
        <f t="shared" si="4"/>
        <v>2014</v>
      </c>
      <c r="E10">
        <f t="shared" si="5"/>
        <v>4</v>
      </c>
      <c r="F10">
        <f>DAY('Dash Board'!$C$12+COUNT('Daily reducing balance'!$F$4:F9))</f>
        <v>7</v>
      </c>
      <c r="G10" s="8">
        <f t="shared" si="6"/>
        <v>299864.8884648307</v>
      </c>
      <c r="H10" s="6">
        <f>G10*'Dash Board'!$C$11/365</f>
        <v>86.262502161115677</v>
      </c>
      <c r="I10" s="6">
        <f>H10*'Dash Board'!$C$18/'Dash Board'!$C$11</f>
        <v>41.077381981483661</v>
      </c>
      <c r="J10" s="6">
        <f>(G10&gt;1)*PMT('Dash Board'!$C$11/365,$U$4,-'Dash Board'!$C$19)</f>
        <v>108.80376961660664</v>
      </c>
      <c r="K10" s="6">
        <f t="shared" si="0"/>
        <v>0</v>
      </c>
      <c r="L10" s="8">
        <f t="shared" si="1"/>
        <v>299842.3471973752</v>
      </c>
      <c r="N10" s="8">
        <f t="shared" si="2"/>
        <v>67.72638763512299</v>
      </c>
      <c r="O10" s="8">
        <f>IF(E9&lt;&gt;E10,SUM($N$4:N10)-SUM($O$3:O9),0)</f>
        <v>0</v>
      </c>
      <c r="P10" s="6">
        <f>IF(B10&gt;0,SUM($O$4:O10)-SUM($P$3:P9),0)</f>
        <v>0</v>
      </c>
      <c r="Q10" s="6">
        <f t="shared" si="3"/>
        <v>41.077381981483661</v>
      </c>
      <c r="R10" s="8">
        <f>IF(E9&lt;&gt;E10,SUM($Q$4:Q10)-SUM($R$3:R9),0)</f>
        <v>0</v>
      </c>
      <c r="S10" s="6">
        <f>IF(B10&gt;0,SUM($R$4:R10)-SUM($S$3:S9),0)</f>
        <v>0</v>
      </c>
    </row>
    <row r="11" spans="1:21">
      <c r="A11">
        <f>IF(E10&lt;&gt;E11,COUNTIF($A$4:A10,"&lt;&gt;0")+1,0)</f>
        <v>0</v>
      </c>
      <c r="B11">
        <f>IF(A11&lt;&gt;0,IF(MOD(A11,3)=0,COUNTIF($B$4:B10,"&lt;&gt;0")+1,0),0)</f>
        <v>0</v>
      </c>
      <c r="C11" s="9">
        <f>'Dash Board'!$C$12+COUNT('Daily reducing balance'!$F$4:F10)</f>
        <v>41737</v>
      </c>
      <c r="D11">
        <f t="shared" si="4"/>
        <v>2014</v>
      </c>
      <c r="E11">
        <f t="shared" si="5"/>
        <v>4</v>
      </c>
      <c r="F11">
        <f>DAY('Dash Board'!$C$12+COUNT('Daily reducing balance'!$F$4:F10))</f>
        <v>8</v>
      </c>
      <c r="G11" s="8">
        <f t="shared" si="6"/>
        <v>299842.3471973752</v>
      </c>
      <c r="H11" s="6">
        <f>G11*'Dash Board'!$C$11/365</f>
        <v>86.256017686916152</v>
      </c>
      <c r="I11" s="6">
        <f>H11*'Dash Board'!$C$18/'Dash Board'!$C$11</f>
        <v>41.07429413662674</v>
      </c>
      <c r="J11" s="6">
        <f>(G11&gt;1)*PMT('Dash Board'!$C$11/365,$U$4,-'Dash Board'!$C$19)</f>
        <v>108.80376961660664</v>
      </c>
      <c r="K11" s="6">
        <f t="shared" si="0"/>
        <v>0</v>
      </c>
      <c r="L11" s="8">
        <f t="shared" si="1"/>
        <v>299819.79944544553</v>
      </c>
      <c r="N11" s="8">
        <f t="shared" si="2"/>
        <v>67.729475479979897</v>
      </c>
      <c r="O11" s="8">
        <f>IF(E10&lt;&gt;E11,SUM($N$4:N11)-SUM($O$3:O10),0)</f>
        <v>0</v>
      </c>
      <c r="P11" s="6">
        <f>IF(B11&gt;0,SUM($O$4:O11)-SUM($P$3:P10),0)</f>
        <v>0</v>
      </c>
      <c r="Q11" s="6">
        <f t="shared" si="3"/>
        <v>41.07429413662674</v>
      </c>
      <c r="R11" s="8">
        <f>IF(E10&lt;&gt;E11,SUM($Q$4:Q11)-SUM($R$3:R10),0)</f>
        <v>0</v>
      </c>
      <c r="S11" s="6">
        <f>IF(B11&gt;0,SUM($R$4:R11)-SUM($S$3:S10),0)</f>
        <v>0</v>
      </c>
    </row>
    <row r="12" spans="1:21">
      <c r="A12">
        <f>IF(E11&lt;&gt;E12,COUNTIF($A$4:A11,"&lt;&gt;0")+1,0)</f>
        <v>0</v>
      </c>
      <c r="B12">
        <f>IF(A12&lt;&gt;0,IF(MOD(A12,3)=0,COUNTIF($B$4:B11,"&lt;&gt;0")+1,0),0)</f>
        <v>0</v>
      </c>
      <c r="C12" s="9">
        <f>'Dash Board'!$C$12+COUNT('Daily reducing balance'!$F$4:F11)</f>
        <v>41738</v>
      </c>
      <c r="D12">
        <f t="shared" si="4"/>
        <v>2014</v>
      </c>
      <c r="E12">
        <f t="shared" si="5"/>
        <v>4</v>
      </c>
      <c r="F12">
        <f>DAY('Dash Board'!$C$12+COUNT('Daily reducing balance'!$F$4:F11))</f>
        <v>9</v>
      </c>
      <c r="G12" s="8">
        <f t="shared" si="6"/>
        <v>299819.79944544553</v>
      </c>
      <c r="H12" s="6">
        <f>G12*'Dash Board'!$C$11/365</f>
        <v>86.249531347319945</v>
      </c>
      <c r="I12" s="6">
        <f>H12*'Dash Board'!$C$18/'Dash Board'!$C$11</f>
        <v>41.071205403485685</v>
      </c>
      <c r="J12" s="6">
        <f>(G12&gt;1)*PMT('Dash Board'!$C$11/365,$U$4,-'Dash Board'!$C$19)</f>
        <v>108.80376961660664</v>
      </c>
      <c r="K12" s="6">
        <f t="shared" si="0"/>
        <v>0</v>
      </c>
      <c r="L12" s="8">
        <f t="shared" si="1"/>
        <v>299797.24520717625</v>
      </c>
      <c r="N12" s="8">
        <f t="shared" si="2"/>
        <v>67.732564213120952</v>
      </c>
      <c r="O12" s="8">
        <f>IF(E11&lt;&gt;E12,SUM($N$4:N12)-SUM($O$3:O11),0)</f>
        <v>0</v>
      </c>
      <c r="P12" s="6">
        <f>IF(B12&gt;0,SUM($O$4:O12)-SUM($P$3:P11),0)</f>
        <v>0</v>
      </c>
      <c r="Q12" s="6">
        <f t="shared" si="3"/>
        <v>41.071205403485685</v>
      </c>
      <c r="R12" s="8">
        <f>IF(E11&lt;&gt;E12,SUM($Q$4:Q12)-SUM($R$3:R11),0)</f>
        <v>0</v>
      </c>
      <c r="S12" s="6">
        <f>IF(B12&gt;0,SUM($R$4:R12)-SUM($S$3:S11),0)</f>
        <v>0</v>
      </c>
    </row>
    <row r="13" spans="1:21">
      <c r="A13">
        <f>IF(E12&lt;&gt;E13,COUNTIF($A$4:A12,"&lt;&gt;0")+1,0)</f>
        <v>0</v>
      </c>
      <c r="B13">
        <f>IF(A13&lt;&gt;0,IF(MOD(A13,3)=0,COUNTIF($B$4:B12,"&lt;&gt;0")+1,0),0)</f>
        <v>0</v>
      </c>
      <c r="C13" s="9">
        <f>'Dash Board'!$C$12+COUNT('Daily reducing balance'!$F$4:F12)</f>
        <v>41739</v>
      </c>
      <c r="D13">
        <f t="shared" si="4"/>
        <v>2014</v>
      </c>
      <c r="E13">
        <f t="shared" si="5"/>
        <v>4</v>
      </c>
      <c r="F13">
        <f>DAY('Dash Board'!$C$12+COUNT('Daily reducing balance'!$F$4:F12))</f>
        <v>10</v>
      </c>
      <c r="G13" s="8">
        <f t="shared" si="6"/>
        <v>299797.24520717625</v>
      </c>
      <c r="H13" s="6">
        <f>G13*'Dash Board'!$C$11/365</f>
        <v>86.243043141790423</v>
      </c>
      <c r="I13" s="6">
        <f>H13*'Dash Board'!$C$18/'Dash Board'!$C$11</f>
        <v>41.068115781804963</v>
      </c>
      <c r="J13" s="6">
        <f>(G13&gt;1)*PMT('Dash Board'!$C$11/365,$U$4,-'Dash Board'!$C$19)</f>
        <v>108.80376961660664</v>
      </c>
      <c r="K13" s="6">
        <f t="shared" si="0"/>
        <v>0</v>
      </c>
      <c r="L13" s="8">
        <f t="shared" si="1"/>
        <v>299774.68448070146</v>
      </c>
      <c r="N13" s="8">
        <f t="shared" si="2"/>
        <v>67.735653834801681</v>
      </c>
      <c r="O13" s="8">
        <f>IF(E12&lt;&gt;E13,SUM($N$4:N13)-SUM($O$3:O12),0)</f>
        <v>0</v>
      </c>
      <c r="P13" s="6">
        <f>IF(B13&gt;0,SUM($O$4:O13)-SUM($P$3:P12),0)</f>
        <v>0</v>
      </c>
      <c r="Q13" s="6">
        <f t="shared" si="3"/>
        <v>41.068115781804963</v>
      </c>
      <c r="R13" s="8">
        <f>IF(E12&lt;&gt;E13,SUM($Q$4:Q13)-SUM($R$3:R12),0)</f>
        <v>0</v>
      </c>
      <c r="S13" s="6">
        <f>IF(B13&gt;0,SUM($R$4:R13)-SUM($S$3:S12),0)</f>
        <v>0</v>
      </c>
    </row>
    <row r="14" spans="1:21">
      <c r="A14">
        <f>IF(E13&lt;&gt;E14,COUNTIF($A$4:A13,"&lt;&gt;0")+1,0)</f>
        <v>0</v>
      </c>
      <c r="B14">
        <f>IF(A14&lt;&gt;0,IF(MOD(A14,3)=0,COUNTIF($B$4:B13,"&lt;&gt;0")+1,0),0)</f>
        <v>0</v>
      </c>
      <c r="C14" s="9">
        <f>'Dash Board'!$C$12+COUNT('Daily reducing balance'!$F$4:F13)</f>
        <v>41740</v>
      </c>
      <c r="D14">
        <f t="shared" si="4"/>
        <v>2014</v>
      </c>
      <c r="E14">
        <f t="shared" si="5"/>
        <v>4</v>
      </c>
      <c r="F14">
        <f>DAY('Dash Board'!$C$12+COUNT('Daily reducing balance'!$F$4:F13))</f>
        <v>11</v>
      </c>
      <c r="G14" s="8">
        <f t="shared" si="6"/>
        <v>299774.68448070146</v>
      </c>
      <c r="H14" s="6">
        <f>G14*'Dash Board'!$C$11/365</f>
        <v>86.23655306979083</v>
      </c>
      <c r="I14" s="6">
        <f>H14*'Dash Board'!$C$18/'Dash Board'!$C$11</f>
        <v>41.06502527132897</v>
      </c>
      <c r="J14" s="6">
        <f>(G14&gt;1)*PMT('Dash Board'!$C$11/365,$U$4,-'Dash Board'!$C$19)</f>
        <v>108.80376961660664</v>
      </c>
      <c r="K14" s="6">
        <f t="shared" si="0"/>
        <v>0</v>
      </c>
      <c r="L14" s="8">
        <f t="shared" si="1"/>
        <v>299752.11726415466</v>
      </c>
      <c r="N14" s="8">
        <f t="shared" si="2"/>
        <v>67.738744345277667</v>
      </c>
      <c r="O14" s="8">
        <f>IF(E13&lt;&gt;E14,SUM($N$4:N14)-SUM($O$3:O13),0)</f>
        <v>0</v>
      </c>
      <c r="P14" s="6">
        <f>IF(B14&gt;0,SUM($O$4:O14)-SUM($P$3:P13),0)</f>
        <v>0</v>
      </c>
      <c r="Q14" s="6">
        <f t="shared" si="3"/>
        <v>41.06502527132897</v>
      </c>
      <c r="R14" s="8">
        <f>IF(E13&lt;&gt;E14,SUM($Q$4:Q14)-SUM($R$3:R13),0)</f>
        <v>0</v>
      </c>
      <c r="S14" s="6">
        <f>IF(B14&gt;0,SUM($R$4:R14)-SUM($S$3:S13),0)</f>
        <v>0</v>
      </c>
    </row>
    <row r="15" spans="1:21">
      <c r="A15">
        <f>IF(E14&lt;&gt;E15,COUNTIF($A$4:A14,"&lt;&gt;0")+1,0)</f>
        <v>0</v>
      </c>
      <c r="B15">
        <f>IF(A15&lt;&gt;0,IF(MOD(A15,3)=0,COUNTIF($B$4:B14,"&lt;&gt;0")+1,0),0)</f>
        <v>0</v>
      </c>
      <c r="C15" s="9">
        <f>'Dash Board'!$C$12+COUNT('Daily reducing balance'!$F$4:F14)</f>
        <v>41741</v>
      </c>
      <c r="D15">
        <f t="shared" si="4"/>
        <v>2014</v>
      </c>
      <c r="E15">
        <f t="shared" si="5"/>
        <v>4</v>
      </c>
      <c r="F15">
        <f>DAY('Dash Board'!$C$12+COUNT('Daily reducing balance'!$F$4:F14))</f>
        <v>12</v>
      </c>
      <c r="G15" s="8">
        <f t="shared" si="6"/>
        <v>299752.11726415466</v>
      </c>
      <c r="H15" s="6">
        <f>G15*'Dash Board'!$C$11/365</f>
        <v>86.230061130784208</v>
      </c>
      <c r="I15" s="6">
        <f>H15*'Dash Board'!$C$18/'Dash Board'!$C$11</f>
        <v>41.061933871802012</v>
      </c>
      <c r="J15" s="6">
        <f>(G15&gt;1)*PMT('Dash Board'!$C$11/365,$U$4,-'Dash Board'!$C$19)</f>
        <v>108.80376961660664</v>
      </c>
      <c r="K15" s="6">
        <f t="shared" si="0"/>
        <v>0</v>
      </c>
      <c r="L15" s="8">
        <f t="shared" si="1"/>
        <v>299729.54355566885</v>
      </c>
      <c r="N15" s="8">
        <f t="shared" si="2"/>
        <v>67.741835744804632</v>
      </c>
      <c r="O15" s="8">
        <f>IF(E14&lt;&gt;E15,SUM($N$4:N15)-SUM($O$3:O14),0)</f>
        <v>0</v>
      </c>
      <c r="P15" s="6">
        <f>IF(B15&gt;0,SUM($O$4:O15)-SUM($P$3:P14),0)</f>
        <v>0</v>
      </c>
      <c r="Q15" s="6">
        <f t="shared" si="3"/>
        <v>41.061933871802012</v>
      </c>
      <c r="R15" s="8">
        <f>IF(E14&lt;&gt;E15,SUM($Q$4:Q15)-SUM($R$3:R14),0)</f>
        <v>0</v>
      </c>
      <c r="S15" s="6">
        <f>IF(B15&gt;0,SUM($R$4:R15)-SUM($S$3:S14),0)</f>
        <v>0</v>
      </c>
    </row>
    <row r="16" spans="1:21">
      <c r="A16">
        <f>IF(E15&lt;&gt;E16,COUNTIF($A$4:A15,"&lt;&gt;0")+1,0)</f>
        <v>0</v>
      </c>
      <c r="B16">
        <f>IF(A16&lt;&gt;0,IF(MOD(A16,3)=0,COUNTIF($B$4:B15,"&lt;&gt;0")+1,0),0)</f>
        <v>0</v>
      </c>
      <c r="C16" s="9">
        <f>'Dash Board'!$C$12+COUNT('Daily reducing balance'!$F$4:F15)</f>
        <v>41742</v>
      </c>
      <c r="D16">
        <f t="shared" si="4"/>
        <v>2014</v>
      </c>
      <c r="E16">
        <f t="shared" si="5"/>
        <v>4</v>
      </c>
      <c r="F16">
        <f>DAY('Dash Board'!$C$12+COUNT('Daily reducing balance'!$F$4:F15))</f>
        <v>13</v>
      </c>
      <c r="G16" s="8">
        <f t="shared" si="6"/>
        <v>299729.54355566885</v>
      </c>
      <c r="H16" s="6">
        <f>G16*'Dash Board'!$C$11/365</f>
        <v>86.2235673242335</v>
      </c>
      <c r="I16" s="6">
        <f>H16*'Dash Board'!$C$18/'Dash Board'!$C$11</f>
        <v>41.058841582968334</v>
      </c>
      <c r="J16" s="6">
        <f>(G16&gt;1)*PMT('Dash Board'!$C$11/365,$U$4,-'Dash Board'!$C$19)</f>
        <v>108.80376961660664</v>
      </c>
      <c r="K16" s="6">
        <f t="shared" si="0"/>
        <v>0</v>
      </c>
      <c r="L16" s="8">
        <f t="shared" si="1"/>
        <v>299706.96335337649</v>
      </c>
      <c r="N16" s="8">
        <f t="shared" si="2"/>
        <v>67.744928033638303</v>
      </c>
      <c r="O16" s="8">
        <f>IF(E15&lt;&gt;E16,SUM($N$4:N16)-SUM($O$3:O15),0)</f>
        <v>0</v>
      </c>
      <c r="P16" s="6">
        <f>IF(B16&gt;0,SUM($O$4:O16)-SUM($P$3:P15),0)</f>
        <v>0</v>
      </c>
      <c r="Q16" s="6">
        <f t="shared" si="3"/>
        <v>41.058841582968334</v>
      </c>
      <c r="R16" s="8">
        <f>IF(E15&lt;&gt;E16,SUM($Q$4:Q16)-SUM($R$3:R15),0)</f>
        <v>0</v>
      </c>
      <c r="S16" s="6">
        <f>IF(B16&gt;0,SUM($R$4:R16)-SUM($S$3:S15),0)</f>
        <v>0</v>
      </c>
    </row>
    <row r="17" spans="1:19">
      <c r="A17">
        <f>IF(E16&lt;&gt;E17,COUNTIF($A$4:A16,"&lt;&gt;0")+1,0)</f>
        <v>0</v>
      </c>
      <c r="B17">
        <f>IF(A17&lt;&gt;0,IF(MOD(A17,3)=0,COUNTIF($B$4:B16,"&lt;&gt;0")+1,0),0)</f>
        <v>0</v>
      </c>
      <c r="C17" s="9">
        <f>'Dash Board'!$C$12+COUNT('Daily reducing balance'!$F$4:F16)</f>
        <v>41743</v>
      </c>
      <c r="D17">
        <f t="shared" si="4"/>
        <v>2014</v>
      </c>
      <c r="E17">
        <f t="shared" si="5"/>
        <v>4</v>
      </c>
      <c r="F17">
        <f>DAY('Dash Board'!$C$12+COUNT('Daily reducing balance'!$F$4:F16))</f>
        <v>14</v>
      </c>
      <c r="G17" s="8">
        <f t="shared" si="6"/>
        <v>299706.96335337649</v>
      </c>
      <c r="H17" s="6">
        <f>G17*'Dash Board'!$C$11/365</f>
        <v>86.217071649601451</v>
      </c>
      <c r="I17" s="6">
        <f>H17*'Dash Board'!$C$18/'Dash Board'!$C$11</f>
        <v>41.055748404572121</v>
      </c>
      <c r="J17" s="6">
        <f>(G17&gt;1)*PMT('Dash Board'!$C$11/365,$U$4,-'Dash Board'!$C$19)</f>
        <v>108.80376961660664</v>
      </c>
      <c r="K17" s="6">
        <f t="shared" si="0"/>
        <v>0</v>
      </c>
      <c r="L17" s="8">
        <f t="shared" si="1"/>
        <v>299684.37665540952</v>
      </c>
      <c r="N17" s="8">
        <f t="shared" si="2"/>
        <v>67.74802121203453</v>
      </c>
      <c r="O17" s="8">
        <f>IF(E16&lt;&gt;E17,SUM($N$4:N17)-SUM($O$3:O16),0)</f>
        <v>0</v>
      </c>
      <c r="P17" s="6">
        <f>IF(B17&gt;0,SUM($O$4:O17)-SUM($P$3:P16),0)</f>
        <v>0</v>
      </c>
      <c r="Q17" s="6">
        <f t="shared" si="3"/>
        <v>41.055748404572121</v>
      </c>
      <c r="R17" s="8">
        <f>IF(E16&lt;&gt;E17,SUM($Q$4:Q17)-SUM($R$3:R16),0)</f>
        <v>0</v>
      </c>
      <c r="S17" s="6">
        <f>IF(B17&gt;0,SUM($R$4:R17)-SUM($S$3:S16),0)</f>
        <v>0</v>
      </c>
    </row>
    <row r="18" spans="1:19">
      <c r="A18">
        <f>IF(E17&lt;&gt;E18,COUNTIF($A$4:A17,"&lt;&gt;0")+1,0)</f>
        <v>0</v>
      </c>
      <c r="B18">
        <f>IF(A18&lt;&gt;0,IF(MOD(A18,3)=0,COUNTIF($B$4:B17,"&lt;&gt;0")+1,0),0)</f>
        <v>0</v>
      </c>
      <c r="C18" s="9">
        <f>'Dash Board'!$C$12+COUNT('Daily reducing balance'!$F$4:F17)</f>
        <v>41744</v>
      </c>
      <c r="D18">
        <f t="shared" si="4"/>
        <v>2014</v>
      </c>
      <c r="E18">
        <f t="shared" si="5"/>
        <v>4</v>
      </c>
      <c r="F18">
        <f>DAY('Dash Board'!$C$12+COUNT('Daily reducing balance'!$F$4:F17))</f>
        <v>15</v>
      </c>
      <c r="G18" s="8">
        <f t="shared" si="6"/>
        <v>299684.37665540952</v>
      </c>
      <c r="H18" s="6">
        <f>G18*'Dash Board'!$C$11/365</f>
        <v>86.210574106350691</v>
      </c>
      <c r="I18" s="6">
        <f>H18*'Dash Board'!$C$18/'Dash Board'!$C$11</f>
        <v>41.052654336357477</v>
      </c>
      <c r="J18" s="6">
        <f>(G18&gt;1)*PMT('Dash Board'!$C$11/365,$U$4,-'Dash Board'!$C$19)</f>
        <v>108.80376961660664</v>
      </c>
      <c r="K18" s="6">
        <f t="shared" si="0"/>
        <v>0</v>
      </c>
      <c r="L18" s="8">
        <f t="shared" si="1"/>
        <v>299661.78345989931</v>
      </c>
      <c r="N18" s="8">
        <f t="shared" si="2"/>
        <v>67.751115280249167</v>
      </c>
      <c r="O18" s="8">
        <f>IF(E17&lt;&gt;E18,SUM($N$4:N18)-SUM($O$3:O17),0)</f>
        <v>0</v>
      </c>
      <c r="P18" s="6">
        <f>IF(B18&gt;0,SUM($O$4:O18)-SUM($P$3:P17),0)</f>
        <v>0</v>
      </c>
      <c r="Q18" s="6">
        <f t="shared" si="3"/>
        <v>41.052654336357477</v>
      </c>
      <c r="R18" s="8">
        <f>IF(E17&lt;&gt;E18,SUM($Q$4:Q18)-SUM($R$3:R17),0)</f>
        <v>0</v>
      </c>
      <c r="S18" s="6">
        <f>IF(B18&gt;0,SUM($R$4:R18)-SUM($S$3:S17),0)</f>
        <v>0</v>
      </c>
    </row>
    <row r="19" spans="1:19">
      <c r="A19">
        <f>IF(E18&lt;&gt;E19,COUNTIF($A$4:A18,"&lt;&gt;0")+1,0)</f>
        <v>0</v>
      </c>
      <c r="B19">
        <f>IF(A19&lt;&gt;0,IF(MOD(A19,3)=0,COUNTIF($B$4:B18,"&lt;&gt;0")+1,0),0)</f>
        <v>0</v>
      </c>
      <c r="C19" s="9">
        <f>'Dash Board'!$C$12+COUNT('Daily reducing balance'!$F$4:F18)</f>
        <v>41745</v>
      </c>
      <c r="D19">
        <f t="shared" si="4"/>
        <v>2014</v>
      </c>
      <c r="E19">
        <f t="shared" si="5"/>
        <v>4</v>
      </c>
      <c r="F19">
        <f>DAY('Dash Board'!$C$12+COUNT('Daily reducing balance'!$F$4:F18))</f>
        <v>16</v>
      </c>
      <c r="G19" s="8">
        <f t="shared" si="6"/>
        <v>299661.78345989931</v>
      </c>
      <c r="H19" s="6">
        <f>G19*'Dash Board'!$C$11/365</f>
        <v>86.204074693943639</v>
      </c>
      <c r="I19" s="6">
        <f>H19*'Dash Board'!$C$18/'Dash Board'!$C$11</f>
        <v>41.049559378068402</v>
      </c>
      <c r="J19" s="6">
        <f>(G19&gt;1)*PMT('Dash Board'!$C$11/365,$U$4,-'Dash Board'!$C$19)</f>
        <v>108.80376961660664</v>
      </c>
      <c r="K19" s="6">
        <f t="shared" si="0"/>
        <v>0</v>
      </c>
      <c r="L19" s="8">
        <f t="shared" si="1"/>
        <v>299639.18376497668</v>
      </c>
      <c r="N19" s="8">
        <f t="shared" si="2"/>
        <v>67.754210238538235</v>
      </c>
      <c r="O19" s="8">
        <f>IF(E18&lt;&gt;E19,SUM($N$4:N19)-SUM($O$3:O18),0)</f>
        <v>0</v>
      </c>
      <c r="P19" s="6">
        <f>IF(B19&gt;0,SUM($O$4:O19)-SUM($P$3:P18),0)</f>
        <v>0</v>
      </c>
      <c r="Q19" s="6">
        <f t="shared" si="3"/>
        <v>41.049559378068402</v>
      </c>
      <c r="R19" s="8">
        <f>IF(E18&lt;&gt;E19,SUM($Q$4:Q19)-SUM($R$3:R18),0)</f>
        <v>0</v>
      </c>
      <c r="S19" s="6">
        <f>IF(B19&gt;0,SUM($R$4:R19)-SUM($S$3:S18),0)</f>
        <v>0</v>
      </c>
    </row>
    <row r="20" spans="1:19">
      <c r="A20">
        <f>IF(E19&lt;&gt;E20,COUNTIF($A$4:A19,"&lt;&gt;0")+1,0)</f>
        <v>0</v>
      </c>
      <c r="B20">
        <f>IF(A20&lt;&gt;0,IF(MOD(A20,3)=0,COUNTIF($B$4:B19,"&lt;&gt;0")+1,0),0)</f>
        <v>0</v>
      </c>
      <c r="C20" s="9">
        <f>'Dash Board'!$C$12+COUNT('Daily reducing balance'!$F$4:F19)</f>
        <v>41746</v>
      </c>
      <c r="D20">
        <f t="shared" si="4"/>
        <v>2014</v>
      </c>
      <c r="E20">
        <f t="shared" si="5"/>
        <v>4</v>
      </c>
      <c r="F20">
        <f>DAY('Dash Board'!$C$12+COUNT('Daily reducing balance'!$F$4:F19))</f>
        <v>17</v>
      </c>
      <c r="G20" s="8">
        <f t="shared" si="6"/>
        <v>299639.18376497668</v>
      </c>
      <c r="H20" s="6">
        <f>G20*'Dash Board'!$C$11/365</f>
        <v>86.197573411842598</v>
      </c>
      <c r="I20" s="6">
        <f>H20*'Dash Board'!$C$18/'Dash Board'!$C$11</f>
        <v>41.046463529448857</v>
      </c>
      <c r="J20" s="6">
        <f>(G20&gt;1)*PMT('Dash Board'!$C$11/365,$U$4,-'Dash Board'!$C$19)</f>
        <v>108.80376961660664</v>
      </c>
      <c r="K20" s="6">
        <f t="shared" si="0"/>
        <v>0</v>
      </c>
      <c r="L20" s="8">
        <f t="shared" si="1"/>
        <v>299616.57756877196</v>
      </c>
      <c r="N20" s="8">
        <f t="shared" si="2"/>
        <v>67.757306087157787</v>
      </c>
      <c r="O20" s="8">
        <f>IF(E19&lt;&gt;E20,SUM($N$4:N20)-SUM($O$3:O19),0)</f>
        <v>0</v>
      </c>
      <c r="P20" s="6">
        <f>IF(B20&gt;0,SUM($O$4:O20)-SUM($P$3:P19),0)</f>
        <v>0</v>
      </c>
      <c r="Q20" s="6">
        <f t="shared" si="3"/>
        <v>41.046463529448857</v>
      </c>
      <c r="R20" s="8">
        <f>IF(E19&lt;&gt;E20,SUM($Q$4:Q20)-SUM($R$3:R19),0)</f>
        <v>0</v>
      </c>
      <c r="S20" s="6">
        <f>IF(B20&gt;0,SUM($R$4:R20)-SUM($S$3:S19),0)</f>
        <v>0</v>
      </c>
    </row>
    <row r="21" spans="1:19">
      <c r="A21">
        <f>IF(E20&lt;&gt;E21,COUNTIF($A$4:A20,"&lt;&gt;0")+1,0)</f>
        <v>0</v>
      </c>
      <c r="B21">
        <f>IF(A21&lt;&gt;0,IF(MOD(A21,3)=0,COUNTIF($B$4:B20,"&lt;&gt;0")+1,0),0)</f>
        <v>0</v>
      </c>
      <c r="C21" s="9">
        <f>'Dash Board'!$C$12+COUNT('Daily reducing balance'!$F$4:F20)</f>
        <v>41747</v>
      </c>
      <c r="D21">
        <f t="shared" si="4"/>
        <v>2014</v>
      </c>
      <c r="E21">
        <f t="shared" si="5"/>
        <v>4</v>
      </c>
      <c r="F21">
        <f>DAY('Dash Board'!$C$12+COUNT('Daily reducing balance'!$F$4:F20))</f>
        <v>18</v>
      </c>
      <c r="G21" s="8">
        <f t="shared" si="6"/>
        <v>299616.57756877196</v>
      </c>
      <c r="H21" s="6">
        <f>G21*'Dash Board'!$C$11/365</f>
        <v>86.191070259509743</v>
      </c>
      <c r="I21" s="6">
        <f>H21*'Dash Board'!$C$18/'Dash Board'!$C$11</f>
        <v>41.043366790242736</v>
      </c>
      <c r="J21" s="6">
        <f>(G21&gt;1)*PMT('Dash Board'!$C$11/365,$U$4,-'Dash Board'!$C$19)</f>
        <v>108.80376961660664</v>
      </c>
      <c r="K21" s="6">
        <f t="shared" si="0"/>
        <v>0</v>
      </c>
      <c r="L21" s="8">
        <f t="shared" si="1"/>
        <v>299593.96486941486</v>
      </c>
      <c r="N21" s="8">
        <f t="shared" si="2"/>
        <v>67.760402826363901</v>
      </c>
      <c r="O21" s="8">
        <f>IF(E20&lt;&gt;E21,SUM($N$4:N21)-SUM($O$3:O20),0)</f>
        <v>0</v>
      </c>
      <c r="P21" s="6">
        <f>IF(B21&gt;0,SUM($O$4:O21)-SUM($P$3:P20),0)</f>
        <v>0</v>
      </c>
      <c r="Q21" s="6">
        <f t="shared" si="3"/>
        <v>41.043366790242736</v>
      </c>
      <c r="R21" s="8">
        <f>IF(E20&lt;&gt;E21,SUM($Q$4:Q21)-SUM($R$3:R20),0)</f>
        <v>0</v>
      </c>
      <c r="S21" s="6">
        <f>IF(B21&gt;0,SUM($R$4:R21)-SUM($S$3:S20),0)</f>
        <v>0</v>
      </c>
    </row>
    <row r="22" spans="1:19">
      <c r="A22">
        <f>IF(E21&lt;&gt;E22,COUNTIF($A$4:A21,"&lt;&gt;0")+1,0)</f>
        <v>0</v>
      </c>
      <c r="B22">
        <f>IF(A22&lt;&gt;0,IF(MOD(A22,3)=0,COUNTIF($B$4:B21,"&lt;&gt;0")+1,0),0)</f>
        <v>0</v>
      </c>
      <c r="C22" s="9">
        <f>'Dash Board'!$C$12+COUNT('Daily reducing balance'!$F$4:F21)</f>
        <v>41748</v>
      </c>
      <c r="D22">
        <f t="shared" si="4"/>
        <v>2014</v>
      </c>
      <c r="E22">
        <f t="shared" si="5"/>
        <v>4</v>
      </c>
      <c r="F22">
        <f>DAY('Dash Board'!$C$12+COUNT('Daily reducing balance'!$F$4:F21))</f>
        <v>19</v>
      </c>
      <c r="G22" s="8">
        <f t="shared" si="6"/>
        <v>299593.96486941486</v>
      </c>
      <c r="H22" s="6">
        <f>G22*'Dash Board'!$C$11/365</f>
        <v>86.184565236407011</v>
      </c>
      <c r="I22" s="6">
        <f>H22*'Dash Board'!$C$18/'Dash Board'!$C$11</f>
        <v>41.040269160193816</v>
      </c>
      <c r="J22" s="6">
        <f>(G22&gt;1)*PMT('Dash Board'!$C$11/365,$U$4,-'Dash Board'!$C$19)</f>
        <v>108.80376961660664</v>
      </c>
      <c r="K22" s="6">
        <f t="shared" si="0"/>
        <v>0</v>
      </c>
      <c r="L22" s="8">
        <f t="shared" si="1"/>
        <v>299571.34566503466</v>
      </c>
      <c r="N22" s="8">
        <f t="shared" si="2"/>
        <v>67.763500456412828</v>
      </c>
      <c r="O22" s="8">
        <f>IF(E21&lt;&gt;E22,SUM($N$4:N22)-SUM($O$3:O21),0)</f>
        <v>0</v>
      </c>
      <c r="P22" s="6">
        <f>IF(B22&gt;0,SUM($O$4:O22)-SUM($P$3:P21),0)</f>
        <v>0</v>
      </c>
      <c r="Q22" s="6">
        <f t="shared" si="3"/>
        <v>41.040269160193816</v>
      </c>
      <c r="R22" s="8">
        <f>IF(E21&lt;&gt;E22,SUM($Q$4:Q22)-SUM($R$3:R21),0)</f>
        <v>0</v>
      </c>
      <c r="S22" s="6">
        <f>IF(B22&gt;0,SUM($R$4:R22)-SUM($S$3:S21),0)</f>
        <v>0</v>
      </c>
    </row>
    <row r="23" spans="1:19">
      <c r="A23">
        <f>IF(E22&lt;&gt;E23,COUNTIF($A$4:A22,"&lt;&gt;0")+1,0)</f>
        <v>0</v>
      </c>
      <c r="B23">
        <f>IF(A23&lt;&gt;0,IF(MOD(A23,3)=0,COUNTIF($B$4:B22,"&lt;&gt;0")+1,0),0)</f>
        <v>0</v>
      </c>
      <c r="C23" s="9">
        <f>'Dash Board'!$C$12+COUNT('Daily reducing balance'!$F$4:F22)</f>
        <v>41749</v>
      </c>
      <c r="D23">
        <f t="shared" si="4"/>
        <v>2014</v>
      </c>
      <c r="E23">
        <f t="shared" si="5"/>
        <v>4</v>
      </c>
      <c r="F23">
        <f>DAY('Dash Board'!$C$12+COUNT('Daily reducing balance'!$F$4:F22))</f>
        <v>20</v>
      </c>
      <c r="G23" s="8">
        <f t="shared" si="6"/>
        <v>299571.34566503466</v>
      </c>
      <c r="H23" s="6">
        <f>G23*'Dash Board'!$C$11/365</f>
        <v>86.178058341996277</v>
      </c>
      <c r="I23" s="6">
        <f>H23*'Dash Board'!$C$18/'Dash Board'!$C$11</f>
        <v>41.037170639045847</v>
      </c>
      <c r="J23" s="6">
        <f>(G23&gt;1)*PMT('Dash Board'!$C$11/365,$U$4,-'Dash Board'!$C$19)</f>
        <v>108.80376961660664</v>
      </c>
      <c r="K23" s="6">
        <f t="shared" si="0"/>
        <v>0</v>
      </c>
      <c r="L23" s="8">
        <f t="shared" si="1"/>
        <v>299548.7199537601</v>
      </c>
      <c r="N23" s="8">
        <f t="shared" si="2"/>
        <v>67.76659897756079</v>
      </c>
      <c r="O23" s="8">
        <f>IF(E22&lt;&gt;E23,SUM($N$4:N23)-SUM($O$3:O22),0)</f>
        <v>0</v>
      </c>
      <c r="P23" s="6">
        <f>IF(B23&gt;0,SUM($O$4:O23)-SUM($P$3:P22),0)</f>
        <v>0</v>
      </c>
      <c r="Q23" s="6">
        <f t="shared" si="3"/>
        <v>41.037170639045847</v>
      </c>
      <c r="R23" s="8">
        <f>IF(E22&lt;&gt;E23,SUM($Q$4:Q23)-SUM($R$3:R22),0)</f>
        <v>0</v>
      </c>
      <c r="S23" s="6">
        <f>IF(B23&gt;0,SUM($R$4:R23)-SUM($S$3:S22),0)</f>
        <v>0</v>
      </c>
    </row>
    <row r="24" spans="1:19">
      <c r="A24">
        <f>IF(E23&lt;&gt;E24,COUNTIF($A$4:A23,"&lt;&gt;0")+1,0)</f>
        <v>0</v>
      </c>
      <c r="B24">
        <f>IF(A24&lt;&gt;0,IF(MOD(A24,3)=0,COUNTIF($B$4:B23,"&lt;&gt;0")+1,0),0)</f>
        <v>0</v>
      </c>
      <c r="C24" s="9">
        <f>'Dash Board'!$C$12+COUNT('Daily reducing balance'!$F$4:F23)</f>
        <v>41750</v>
      </c>
      <c r="D24">
        <f t="shared" si="4"/>
        <v>2014</v>
      </c>
      <c r="E24">
        <f t="shared" si="5"/>
        <v>4</v>
      </c>
      <c r="F24">
        <f>DAY('Dash Board'!$C$12+COUNT('Daily reducing balance'!$F$4:F23))</f>
        <v>21</v>
      </c>
      <c r="G24" s="8">
        <f t="shared" si="6"/>
        <v>299548.7199537601</v>
      </c>
      <c r="H24" s="6">
        <f>G24*'Dash Board'!$C$11/365</f>
        <v>86.171549575739206</v>
      </c>
      <c r="I24" s="6">
        <f>H24*'Dash Board'!$C$18/'Dash Board'!$C$11</f>
        <v>41.034071226542487</v>
      </c>
      <c r="J24" s="6">
        <f>(G24&gt;1)*PMT('Dash Board'!$C$11/365,$U$4,-'Dash Board'!$C$19)</f>
        <v>108.80376961660664</v>
      </c>
      <c r="K24" s="6">
        <f t="shared" si="0"/>
        <v>0</v>
      </c>
      <c r="L24" s="8">
        <f t="shared" si="1"/>
        <v>299526.08773371927</v>
      </c>
      <c r="N24" s="8">
        <f t="shared" si="2"/>
        <v>67.76969839006415</v>
      </c>
      <c r="O24" s="8">
        <f>IF(E23&lt;&gt;E24,SUM($N$4:N24)-SUM($O$3:O23),0)</f>
        <v>0</v>
      </c>
      <c r="P24" s="6">
        <f>IF(B24&gt;0,SUM($O$4:O24)-SUM($P$3:P23),0)</f>
        <v>0</v>
      </c>
      <c r="Q24" s="6">
        <f t="shared" si="3"/>
        <v>41.034071226542487</v>
      </c>
      <c r="R24" s="8">
        <f>IF(E23&lt;&gt;E24,SUM($Q$4:Q24)-SUM($R$3:R23),0)</f>
        <v>0</v>
      </c>
      <c r="S24" s="6">
        <f>IF(B24&gt;0,SUM($R$4:R24)-SUM($S$3:S23),0)</f>
        <v>0</v>
      </c>
    </row>
    <row r="25" spans="1:19">
      <c r="A25">
        <f>IF(E24&lt;&gt;E25,COUNTIF($A$4:A24,"&lt;&gt;0")+1,0)</f>
        <v>0</v>
      </c>
      <c r="B25">
        <f>IF(A25&lt;&gt;0,IF(MOD(A25,3)=0,COUNTIF($B$4:B24,"&lt;&gt;0")+1,0),0)</f>
        <v>0</v>
      </c>
      <c r="C25" s="9">
        <f>'Dash Board'!$C$12+COUNT('Daily reducing balance'!$F$4:F24)</f>
        <v>41751</v>
      </c>
      <c r="D25">
        <f t="shared" si="4"/>
        <v>2014</v>
      </c>
      <c r="E25">
        <f t="shared" si="5"/>
        <v>4</v>
      </c>
      <c r="F25">
        <f>DAY('Dash Board'!$C$12+COUNT('Daily reducing balance'!$F$4:F24))</f>
        <v>22</v>
      </c>
      <c r="G25" s="8">
        <f t="shared" si="6"/>
        <v>299526.08773371927</v>
      </c>
      <c r="H25" s="6">
        <f>G25*'Dash Board'!$C$11/365</f>
        <v>86.165038937097322</v>
      </c>
      <c r="I25" s="6">
        <f>H25*'Dash Board'!$C$18/'Dash Board'!$C$11</f>
        <v>41.030970922427294</v>
      </c>
      <c r="J25" s="6">
        <f>(G25&gt;1)*PMT('Dash Board'!$C$11/365,$U$4,-'Dash Board'!$C$19)</f>
        <v>108.80376961660664</v>
      </c>
      <c r="K25" s="6">
        <f t="shared" si="0"/>
        <v>0</v>
      </c>
      <c r="L25" s="8">
        <f t="shared" si="1"/>
        <v>299503.4490030398</v>
      </c>
      <c r="N25" s="8">
        <f t="shared" si="2"/>
        <v>67.772798694179357</v>
      </c>
      <c r="O25" s="8">
        <f>IF(E24&lt;&gt;E25,SUM($N$4:N25)-SUM($O$3:O24),0)</f>
        <v>0</v>
      </c>
      <c r="P25" s="6">
        <f>IF(B25&gt;0,SUM($O$4:O25)-SUM($P$3:P24),0)</f>
        <v>0</v>
      </c>
      <c r="Q25" s="6">
        <f t="shared" si="3"/>
        <v>41.030970922427294</v>
      </c>
      <c r="R25" s="8">
        <f>IF(E24&lt;&gt;E25,SUM($Q$4:Q25)-SUM($R$3:R24),0)</f>
        <v>0</v>
      </c>
      <c r="S25" s="6">
        <f>IF(B25&gt;0,SUM($R$4:R25)-SUM($S$3:S24),0)</f>
        <v>0</v>
      </c>
    </row>
    <row r="26" spans="1:19">
      <c r="A26">
        <f>IF(E25&lt;&gt;E26,COUNTIF($A$4:A25,"&lt;&gt;0")+1,0)</f>
        <v>0</v>
      </c>
      <c r="B26">
        <f>IF(A26&lt;&gt;0,IF(MOD(A26,3)=0,COUNTIF($B$4:B25,"&lt;&gt;0")+1,0),0)</f>
        <v>0</v>
      </c>
      <c r="C26" s="9">
        <f>'Dash Board'!$C$12+COUNT('Daily reducing balance'!$F$4:F25)</f>
        <v>41752</v>
      </c>
      <c r="D26">
        <f t="shared" si="4"/>
        <v>2014</v>
      </c>
      <c r="E26">
        <f t="shared" si="5"/>
        <v>4</v>
      </c>
      <c r="F26">
        <f>DAY('Dash Board'!$C$12+COUNT('Daily reducing balance'!$F$4:F25))</f>
        <v>23</v>
      </c>
      <c r="G26" s="8">
        <f t="shared" si="6"/>
        <v>299503.4490030398</v>
      </c>
      <c r="H26" s="6">
        <f>G26*'Dash Board'!$C$11/365</f>
        <v>86.158526425531988</v>
      </c>
      <c r="I26" s="6">
        <f>H26*'Dash Board'!$C$18/'Dash Board'!$C$11</f>
        <v>41.027869726443804</v>
      </c>
      <c r="J26" s="6">
        <f>(G26&gt;1)*PMT('Dash Board'!$C$11/365,$U$4,-'Dash Board'!$C$19)</f>
        <v>108.80376961660664</v>
      </c>
      <c r="K26" s="6">
        <f t="shared" si="0"/>
        <v>0</v>
      </c>
      <c r="L26" s="8">
        <f t="shared" si="1"/>
        <v>299480.80375984876</v>
      </c>
      <c r="N26" s="8">
        <f t="shared" si="2"/>
        <v>67.775899890162833</v>
      </c>
      <c r="O26" s="8">
        <f>IF(E25&lt;&gt;E26,SUM($N$4:N26)-SUM($O$3:O25),0)</f>
        <v>0</v>
      </c>
      <c r="P26" s="6">
        <f>IF(B26&gt;0,SUM($O$4:O26)-SUM($P$3:P25),0)</f>
        <v>0</v>
      </c>
      <c r="Q26" s="6">
        <f t="shared" si="3"/>
        <v>41.027869726443804</v>
      </c>
      <c r="R26" s="8">
        <f>IF(E25&lt;&gt;E26,SUM($Q$4:Q26)-SUM($R$3:R25),0)</f>
        <v>0</v>
      </c>
      <c r="S26" s="6">
        <f>IF(B26&gt;0,SUM($R$4:R26)-SUM($S$3:S25),0)</f>
        <v>0</v>
      </c>
    </row>
    <row r="27" spans="1:19">
      <c r="A27">
        <f>IF(E26&lt;&gt;E27,COUNTIF($A$4:A26,"&lt;&gt;0")+1,0)</f>
        <v>0</v>
      </c>
      <c r="B27">
        <f>IF(A27&lt;&gt;0,IF(MOD(A27,3)=0,COUNTIF($B$4:B26,"&lt;&gt;0")+1,0),0)</f>
        <v>0</v>
      </c>
      <c r="C27" s="9">
        <f>'Dash Board'!$C$12+COUNT('Daily reducing balance'!$F$4:F26)</f>
        <v>41753</v>
      </c>
      <c r="D27">
        <f t="shared" si="4"/>
        <v>2014</v>
      </c>
      <c r="E27">
        <f t="shared" si="5"/>
        <v>4</v>
      </c>
      <c r="F27">
        <f>DAY('Dash Board'!$C$12+COUNT('Daily reducing balance'!$F$4:F26))</f>
        <v>24</v>
      </c>
      <c r="G27" s="8">
        <f t="shared" si="6"/>
        <v>299480.80375984876</v>
      </c>
      <c r="H27" s="6">
        <f>G27*'Dash Board'!$C$11/365</f>
        <v>86.152012040504431</v>
      </c>
      <c r="I27" s="6">
        <f>H27*'Dash Board'!$C$18/'Dash Board'!$C$11</f>
        <v>41.024767638335447</v>
      </c>
      <c r="J27" s="6">
        <f>(G27&gt;1)*PMT('Dash Board'!$C$11/365,$U$4,-'Dash Board'!$C$19)</f>
        <v>108.80376961660664</v>
      </c>
      <c r="K27" s="6">
        <f t="shared" si="0"/>
        <v>0</v>
      </c>
      <c r="L27" s="8">
        <f t="shared" si="1"/>
        <v>299458.15200227266</v>
      </c>
      <c r="N27" s="8">
        <f t="shared" si="2"/>
        <v>67.779001978271197</v>
      </c>
      <c r="O27" s="8">
        <f>IF(E26&lt;&gt;E27,SUM($N$4:N27)-SUM($O$3:O26),0)</f>
        <v>0</v>
      </c>
      <c r="P27" s="6">
        <f>IF(B27&gt;0,SUM($O$4:O27)-SUM($P$3:P26),0)</f>
        <v>0</v>
      </c>
      <c r="Q27" s="6">
        <f t="shared" si="3"/>
        <v>41.024767638335447</v>
      </c>
      <c r="R27" s="8">
        <f>IF(E26&lt;&gt;E27,SUM($Q$4:Q27)-SUM($R$3:R26),0)</f>
        <v>0</v>
      </c>
      <c r="S27" s="6">
        <f>IF(B27&gt;0,SUM($R$4:R27)-SUM($S$3:S26),0)</f>
        <v>0</v>
      </c>
    </row>
    <row r="28" spans="1:19">
      <c r="A28">
        <f>IF(E27&lt;&gt;E28,COUNTIF($A$4:A27,"&lt;&gt;0")+1,0)</f>
        <v>0</v>
      </c>
      <c r="B28">
        <f>IF(A28&lt;&gt;0,IF(MOD(A28,3)=0,COUNTIF($B$4:B27,"&lt;&gt;0")+1,0),0)</f>
        <v>0</v>
      </c>
      <c r="C28" s="9">
        <f>'Dash Board'!$C$12+COUNT('Daily reducing balance'!$F$4:F27)</f>
        <v>41754</v>
      </c>
      <c r="D28">
        <f t="shared" si="4"/>
        <v>2014</v>
      </c>
      <c r="E28">
        <f t="shared" si="5"/>
        <v>4</v>
      </c>
      <c r="F28">
        <f>DAY('Dash Board'!$C$12+COUNT('Daily reducing balance'!$F$4:F27))</f>
        <v>25</v>
      </c>
      <c r="G28" s="8">
        <f t="shared" si="6"/>
        <v>299458.15200227266</v>
      </c>
      <c r="H28" s="6">
        <f>G28*'Dash Board'!$C$11/365</f>
        <v>86.145495781475688</v>
      </c>
      <c r="I28" s="6">
        <f>H28*'Dash Board'!$C$18/'Dash Board'!$C$11</f>
        <v>41.021664657845569</v>
      </c>
      <c r="J28" s="6">
        <f>(G28&gt;1)*PMT('Dash Board'!$C$11/365,$U$4,-'Dash Board'!$C$19)</f>
        <v>108.80376961660664</v>
      </c>
      <c r="K28" s="6">
        <f t="shared" si="0"/>
        <v>0</v>
      </c>
      <c r="L28" s="8">
        <f t="shared" si="1"/>
        <v>299435.49372843758</v>
      </c>
      <c r="N28" s="8">
        <f t="shared" si="2"/>
        <v>67.782104958761067</v>
      </c>
      <c r="O28" s="8">
        <f>IF(E27&lt;&gt;E28,SUM($N$4:N28)-SUM($O$3:O27),0)</f>
        <v>0</v>
      </c>
      <c r="P28" s="6">
        <f>IF(B28&gt;0,SUM($O$4:O28)-SUM($P$3:P27),0)</f>
        <v>0</v>
      </c>
      <c r="Q28" s="6">
        <f t="shared" si="3"/>
        <v>41.021664657845569</v>
      </c>
      <c r="R28" s="8">
        <f>IF(E27&lt;&gt;E28,SUM($Q$4:Q28)-SUM($R$3:R27),0)</f>
        <v>0</v>
      </c>
      <c r="S28" s="6">
        <f>IF(B28&gt;0,SUM($R$4:R28)-SUM($S$3:S27),0)</f>
        <v>0</v>
      </c>
    </row>
    <row r="29" spans="1:19">
      <c r="A29">
        <f>IF(E28&lt;&gt;E29,COUNTIF($A$4:A28,"&lt;&gt;0")+1,0)</f>
        <v>0</v>
      </c>
      <c r="B29">
        <f>IF(A29&lt;&gt;0,IF(MOD(A29,3)=0,COUNTIF($B$4:B28,"&lt;&gt;0")+1,0),0)</f>
        <v>0</v>
      </c>
      <c r="C29" s="9">
        <f>'Dash Board'!$C$12+COUNT('Daily reducing balance'!$F$4:F28)</f>
        <v>41755</v>
      </c>
      <c r="D29">
        <f t="shared" si="4"/>
        <v>2014</v>
      </c>
      <c r="E29">
        <f t="shared" si="5"/>
        <v>4</v>
      </c>
      <c r="F29">
        <f>DAY('Dash Board'!$C$12+COUNT('Daily reducing balance'!$F$4:F28))</f>
        <v>26</v>
      </c>
      <c r="G29" s="8">
        <f t="shared" si="6"/>
        <v>299435.49372843758</v>
      </c>
      <c r="H29" s="6">
        <f>G29*'Dash Board'!$C$11/365</f>
        <v>86.138977647906685</v>
      </c>
      <c r="I29" s="6">
        <f>H29*'Dash Board'!$C$18/'Dash Board'!$C$11</f>
        <v>41.018560784717472</v>
      </c>
      <c r="J29" s="6">
        <f>(G29&gt;1)*PMT('Dash Board'!$C$11/365,$U$4,-'Dash Board'!$C$19)</f>
        <v>108.80376961660664</v>
      </c>
      <c r="K29" s="6">
        <f t="shared" si="0"/>
        <v>0</v>
      </c>
      <c r="L29" s="8">
        <f t="shared" si="1"/>
        <v>299412.82893646893</v>
      </c>
      <c r="N29" s="8">
        <f t="shared" si="2"/>
        <v>67.785208831889179</v>
      </c>
      <c r="O29" s="8">
        <f>IF(E28&lt;&gt;E29,SUM($N$4:N29)-SUM($O$3:O28),0)</f>
        <v>0</v>
      </c>
      <c r="P29" s="6">
        <f>IF(B29&gt;0,SUM($O$4:O29)-SUM($P$3:P28),0)</f>
        <v>0</v>
      </c>
      <c r="Q29" s="6">
        <f t="shared" si="3"/>
        <v>41.018560784717472</v>
      </c>
      <c r="R29" s="8">
        <f>IF(E28&lt;&gt;E29,SUM($Q$4:Q29)-SUM($R$3:R28),0)</f>
        <v>0</v>
      </c>
      <c r="S29" s="6">
        <f>IF(B29&gt;0,SUM($R$4:R29)-SUM($S$3:S28),0)</f>
        <v>0</v>
      </c>
    </row>
    <row r="30" spans="1:19">
      <c r="A30">
        <f>IF(E29&lt;&gt;E30,COUNTIF($A$4:A29,"&lt;&gt;0")+1,0)</f>
        <v>0</v>
      </c>
      <c r="B30">
        <f>IF(A30&lt;&gt;0,IF(MOD(A30,3)=0,COUNTIF($B$4:B29,"&lt;&gt;0")+1,0),0)</f>
        <v>0</v>
      </c>
      <c r="C30" s="9">
        <f>'Dash Board'!$C$12+COUNT('Daily reducing balance'!$F$4:F29)</f>
        <v>41756</v>
      </c>
      <c r="D30">
        <f t="shared" si="4"/>
        <v>2014</v>
      </c>
      <c r="E30">
        <f t="shared" si="5"/>
        <v>4</v>
      </c>
      <c r="F30">
        <f>DAY('Dash Board'!$C$12+COUNT('Daily reducing balance'!$F$4:F29))</f>
        <v>27</v>
      </c>
      <c r="G30" s="8">
        <f t="shared" si="6"/>
        <v>299412.82893646893</v>
      </c>
      <c r="H30" s="6">
        <f>G30*'Dash Board'!$C$11/365</f>
        <v>86.132457639258178</v>
      </c>
      <c r="I30" s="6">
        <f>H30*'Dash Board'!$C$18/'Dash Board'!$C$11</f>
        <v>41.015456018694373</v>
      </c>
      <c r="J30" s="6">
        <f>(G30&gt;1)*PMT('Dash Board'!$C$11/365,$U$4,-'Dash Board'!$C$19)</f>
        <v>108.80376961660664</v>
      </c>
      <c r="K30" s="6">
        <f t="shared" si="0"/>
        <v>0</v>
      </c>
      <c r="L30" s="8">
        <f t="shared" si="1"/>
        <v>299390.15762449161</v>
      </c>
      <c r="N30" s="8">
        <f t="shared" si="2"/>
        <v>67.788313597912264</v>
      </c>
      <c r="O30" s="8">
        <f>IF(E29&lt;&gt;E30,SUM($N$4:N30)-SUM($O$3:O29),0)</f>
        <v>0</v>
      </c>
      <c r="P30" s="6">
        <f>IF(B30&gt;0,SUM($O$4:O30)-SUM($P$3:P29),0)</f>
        <v>0</v>
      </c>
      <c r="Q30" s="6">
        <f t="shared" si="3"/>
        <v>41.015456018694373</v>
      </c>
      <c r="R30" s="8">
        <f>IF(E29&lt;&gt;E30,SUM($Q$4:Q30)-SUM($R$3:R29),0)</f>
        <v>0</v>
      </c>
      <c r="S30" s="6">
        <f>IF(B30&gt;0,SUM($R$4:R30)-SUM($S$3:S29),0)</f>
        <v>0</v>
      </c>
    </row>
    <row r="31" spans="1:19">
      <c r="A31">
        <f>IF(E30&lt;&gt;E31,COUNTIF($A$4:A30,"&lt;&gt;0")+1,0)</f>
        <v>0</v>
      </c>
      <c r="B31">
        <f>IF(A31&lt;&gt;0,IF(MOD(A31,3)=0,COUNTIF($B$4:B30,"&lt;&gt;0")+1,0),0)</f>
        <v>0</v>
      </c>
      <c r="C31" s="9">
        <f>'Dash Board'!$C$12+COUNT('Daily reducing balance'!$F$4:F30)</f>
        <v>41757</v>
      </c>
      <c r="D31">
        <f t="shared" si="4"/>
        <v>2014</v>
      </c>
      <c r="E31">
        <f t="shared" si="5"/>
        <v>4</v>
      </c>
      <c r="F31">
        <f>DAY('Dash Board'!$C$12+COUNT('Daily reducing balance'!$F$4:F30))</f>
        <v>28</v>
      </c>
      <c r="G31" s="8">
        <f t="shared" si="6"/>
        <v>299390.15762449161</v>
      </c>
      <c r="H31" s="6">
        <f>G31*'Dash Board'!$C$11/365</f>
        <v>86.125935754990735</v>
      </c>
      <c r="I31" s="6">
        <f>H31*'Dash Board'!$C$18/'Dash Board'!$C$11</f>
        <v>41.012350359519402</v>
      </c>
      <c r="J31" s="6">
        <f>(G31&gt;1)*PMT('Dash Board'!$C$11/365,$U$4,-'Dash Board'!$C$19)</f>
        <v>108.80376961660664</v>
      </c>
      <c r="K31" s="6">
        <f t="shared" si="0"/>
        <v>0</v>
      </c>
      <c r="L31" s="8">
        <f t="shared" si="1"/>
        <v>299367.47979062999</v>
      </c>
      <c r="N31" s="8">
        <f t="shared" si="2"/>
        <v>67.791419257087242</v>
      </c>
      <c r="O31" s="8">
        <f>IF(E30&lt;&gt;E31,SUM($N$4:N31)-SUM($O$3:O30),0)</f>
        <v>0</v>
      </c>
      <c r="P31" s="6">
        <f>IF(B31&gt;0,SUM($O$4:O31)-SUM($P$3:P30),0)</f>
        <v>0</v>
      </c>
      <c r="Q31" s="6">
        <f t="shared" si="3"/>
        <v>41.012350359519402</v>
      </c>
      <c r="R31" s="8">
        <f>IF(E30&lt;&gt;E31,SUM($Q$4:Q31)-SUM($R$3:R30),0)</f>
        <v>0</v>
      </c>
      <c r="S31" s="6">
        <f>IF(B31&gt;0,SUM($R$4:R31)-SUM($S$3:S30),0)</f>
        <v>0</v>
      </c>
    </row>
    <row r="32" spans="1:19">
      <c r="A32">
        <f>IF(E31&lt;&gt;E32,COUNTIF($A$4:A31,"&lt;&gt;0")+1,0)</f>
        <v>0</v>
      </c>
      <c r="B32">
        <f>IF(A32&lt;&gt;0,IF(MOD(A32,3)=0,COUNTIF($B$4:B31,"&lt;&gt;0")+1,0),0)</f>
        <v>0</v>
      </c>
      <c r="C32" s="9">
        <f>'Dash Board'!$C$12+COUNT('Daily reducing balance'!$F$4:F31)</f>
        <v>41758</v>
      </c>
      <c r="D32">
        <f t="shared" si="4"/>
        <v>2014</v>
      </c>
      <c r="E32">
        <f t="shared" si="5"/>
        <v>4</v>
      </c>
      <c r="F32">
        <f>DAY('Dash Board'!$C$12+COUNT('Daily reducing balance'!$F$4:F31))</f>
        <v>29</v>
      </c>
      <c r="G32" s="8">
        <f t="shared" si="6"/>
        <v>299367.47979062999</v>
      </c>
      <c r="H32" s="6">
        <f>G32*'Dash Board'!$C$11/365</f>
        <v>86.119411994564786</v>
      </c>
      <c r="I32" s="6">
        <f>H32*'Dash Board'!$C$18/'Dash Board'!$C$11</f>
        <v>41.009243806935622</v>
      </c>
      <c r="J32" s="6">
        <f>(G32&gt;1)*PMT('Dash Board'!$C$11/365,$U$4,-'Dash Board'!$C$19)</f>
        <v>108.80376961660664</v>
      </c>
      <c r="K32" s="6">
        <f t="shared" si="0"/>
        <v>0</v>
      </c>
      <c r="L32" s="8">
        <f t="shared" si="1"/>
        <v>299344.795433008</v>
      </c>
      <c r="N32" s="8">
        <f t="shared" si="2"/>
        <v>67.794525809671029</v>
      </c>
      <c r="O32" s="8">
        <f>IF(E31&lt;&gt;E32,SUM($N$4:N32)-SUM($O$3:O31),0)</f>
        <v>0</v>
      </c>
      <c r="P32" s="6">
        <f>IF(B32&gt;0,SUM($O$4:O32)-SUM($P$3:P31),0)</f>
        <v>0</v>
      </c>
      <c r="Q32" s="6">
        <f t="shared" si="3"/>
        <v>41.009243806935622</v>
      </c>
      <c r="R32" s="8">
        <f>IF(E31&lt;&gt;E32,SUM($Q$4:Q32)-SUM($R$3:R31),0)</f>
        <v>0</v>
      </c>
      <c r="S32" s="6">
        <f>IF(B32&gt;0,SUM($R$4:R32)-SUM($S$3:S31),0)</f>
        <v>0</v>
      </c>
    </row>
    <row r="33" spans="1:19">
      <c r="A33">
        <f>IF(E32&lt;&gt;E33,COUNTIF($A$4:A32,"&lt;&gt;0")+1,0)</f>
        <v>0</v>
      </c>
      <c r="B33">
        <f>IF(A33&lt;&gt;0,IF(MOD(A33,3)=0,COUNTIF($B$4:B32,"&lt;&gt;0")+1,0),0)</f>
        <v>0</v>
      </c>
      <c r="C33" s="9">
        <f>'Dash Board'!$C$12+COUNT('Daily reducing balance'!$F$4:F32)</f>
        <v>41759</v>
      </c>
      <c r="D33">
        <f t="shared" si="4"/>
        <v>2014</v>
      </c>
      <c r="E33">
        <f t="shared" si="5"/>
        <v>4</v>
      </c>
      <c r="F33">
        <f>DAY('Dash Board'!$C$12+COUNT('Daily reducing balance'!$F$4:F32))</f>
        <v>30</v>
      </c>
      <c r="G33" s="8">
        <f t="shared" si="6"/>
        <v>299344.795433008</v>
      </c>
      <c r="H33" s="6">
        <f>G33*'Dash Board'!$C$11/365</f>
        <v>86.112886357440658</v>
      </c>
      <c r="I33" s="6">
        <f>H33*'Dash Board'!$C$18/'Dash Board'!$C$11</f>
        <v>41.006136360686028</v>
      </c>
      <c r="J33" s="6">
        <f>(G33&gt;1)*PMT('Dash Board'!$C$11/365,$U$4,-'Dash Board'!$C$19)</f>
        <v>108.80376961660664</v>
      </c>
      <c r="K33" s="6">
        <f t="shared" si="0"/>
        <v>0</v>
      </c>
      <c r="L33" s="8">
        <f t="shared" si="1"/>
        <v>299322.10454974882</v>
      </c>
      <c r="N33" s="8">
        <f t="shared" si="2"/>
        <v>67.797633255920616</v>
      </c>
      <c r="O33" s="8">
        <f>IF(E32&lt;&gt;E33,SUM($N$4:N33)-SUM($O$3:O32),0)</f>
        <v>0</v>
      </c>
      <c r="P33" s="6">
        <f>IF(B33&gt;0,SUM($O$4:O33)-SUM($P$3:P32),0)</f>
        <v>0</v>
      </c>
      <c r="Q33" s="6">
        <f t="shared" si="3"/>
        <v>41.006136360686028</v>
      </c>
      <c r="R33" s="8">
        <f>IF(E32&lt;&gt;E33,SUM($Q$4:Q33)-SUM($R$3:R32),0)</f>
        <v>0</v>
      </c>
      <c r="S33" s="6">
        <f>IF(B33&gt;0,SUM($R$4:R33)-SUM($S$3:S32),0)</f>
        <v>0</v>
      </c>
    </row>
    <row r="34" spans="1:19">
      <c r="A34">
        <f>IF(E33&lt;&gt;E34,COUNTIF($A$4:A33,"&lt;&gt;0")+1,0)</f>
        <v>1</v>
      </c>
      <c r="B34">
        <f>IF(A34&lt;&gt;0,IF(MOD(A34,3)=0,COUNTIF($B$4:B33,"&lt;&gt;0")+1,0),0)</f>
        <v>0</v>
      </c>
      <c r="C34" s="9">
        <f>'Dash Board'!$C$12+COUNT('Daily reducing balance'!$F$4:F33)</f>
        <v>41760</v>
      </c>
      <c r="D34">
        <f t="shared" si="4"/>
        <v>2014</v>
      </c>
      <c r="E34">
        <f t="shared" si="5"/>
        <v>5</v>
      </c>
      <c r="F34">
        <f>DAY('Dash Board'!$C$12+COUNT('Daily reducing balance'!$F$4:F33))</f>
        <v>1</v>
      </c>
      <c r="G34" s="8">
        <f t="shared" si="6"/>
        <v>299322.10454974882</v>
      </c>
      <c r="H34" s="6">
        <f>G34*'Dash Board'!$C$11/365</f>
        <v>86.106358843078425</v>
      </c>
      <c r="I34" s="6">
        <f>H34*'Dash Board'!$C$18/'Dash Board'!$C$11</f>
        <v>41.00302802051354</v>
      </c>
      <c r="J34" s="6">
        <f>(G34&gt;1)*PMT('Dash Board'!$C$11/365,$U$4,-'Dash Board'!$C$19)</f>
        <v>108.80376961660664</v>
      </c>
      <c r="K34" s="6">
        <f t="shared" si="0"/>
        <v>3372.9168581148047</v>
      </c>
      <c r="L34" s="8">
        <f t="shared" si="1"/>
        <v>299299.40713897534</v>
      </c>
      <c r="N34" s="8">
        <f t="shared" si="2"/>
        <v>67.800741596093104</v>
      </c>
      <c r="O34" s="8">
        <f>IF(E33&lt;&gt;E34,SUM($N$4:N34)-SUM($O$3:O33),0)</f>
        <v>2100.381621405551</v>
      </c>
      <c r="P34" s="6">
        <f>IF(B34&gt;0,SUM($O$4:O34)-SUM($P$3:P33),0)</f>
        <v>0</v>
      </c>
      <c r="Q34" s="6">
        <f t="shared" si="3"/>
        <v>41.00302802051354</v>
      </c>
      <c r="R34" s="8">
        <f>IF(E33&lt;&gt;E34,SUM($Q$4:Q34)-SUM($R$3:R33),0)</f>
        <v>1272.5352367092546</v>
      </c>
      <c r="S34" s="6">
        <f>IF(B34&gt;0,SUM($R$4:R34)-SUM($S$3:S33),0)</f>
        <v>0</v>
      </c>
    </row>
    <row r="35" spans="1:19">
      <c r="A35">
        <f>IF(E34&lt;&gt;E35,COUNTIF($A$4:A34,"&lt;&gt;0")+1,0)</f>
        <v>0</v>
      </c>
      <c r="B35">
        <f>IF(A35&lt;&gt;0,IF(MOD(A35,3)=0,COUNTIF($B$4:B34,"&lt;&gt;0")+1,0),0)</f>
        <v>0</v>
      </c>
      <c r="C35" s="9">
        <f>'Dash Board'!$C$12+COUNT('Daily reducing balance'!$F$4:F34)</f>
        <v>41761</v>
      </c>
      <c r="D35">
        <f t="shared" si="4"/>
        <v>2014</v>
      </c>
      <c r="E35">
        <f t="shared" si="5"/>
        <v>5</v>
      </c>
      <c r="F35">
        <f>DAY('Dash Board'!$C$12+COUNT('Daily reducing balance'!$F$4:F34))</f>
        <v>2</v>
      </c>
      <c r="G35" s="8">
        <f t="shared" si="6"/>
        <v>299299.40713897534</v>
      </c>
      <c r="H35" s="6">
        <f>G35*'Dash Board'!$C$11/365</f>
        <v>86.099829450938103</v>
      </c>
      <c r="I35" s="6">
        <f>H35*'Dash Board'!$C$18/'Dash Board'!$C$11</f>
        <v>40.999918786161004</v>
      </c>
      <c r="J35" s="6">
        <f>(G35&gt;1)*PMT('Dash Board'!$C$11/365,$U$4,-'Dash Board'!$C$19)</f>
        <v>108.80376961660664</v>
      </c>
      <c r="K35" s="6">
        <f t="shared" si="0"/>
        <v>0</v>
      </c>
      <c r="L35" s="8">
        <f t="shared" si="1"/>
        <v>299276.7031988097</v>
      </c>
      <c r="N35" s="8">
        <f t="shared" si="2"/>
        <v>67.80385083044564</v>
      </c>
      <c r="O35" s="8">
        <f>IF(E34&lt;&gt;E35,SUM($N$4:N35)-SUM($O$3:O34),0)</f>
        <v>0</v>
      </c>
      <c r="P35" s="6">
        <f>IF(B35&gt;0,SUM($O$4:O35)-SUM($P$3:P34),0)</f>
        <v>0</v>
      </c>
      <c r="Q35" s="6">
        <f t="shared" si="3"/>
        <v>40.999918786161004</v>
      </c>
      <c r="R35" s="8">
        <f>IF(E34&lt;&gt;E35,SUM($Q$4:Q35)-SUM($R$3:R34),0)</f>
        <v>0</v>
      </c>
      <c r="S35" s="6">
        <f>IF(B35&gt;0,SUM($R$4:R35)-SUM($S$3:S34),0)</f>
        <v>0</v>
      </c>
    </row>
    <row r="36" spans="1:19">
      <c r="A36">
        <f>IF(E35&lt;&gt;E36,COUNTIF($A$4:A35,"&lt;&gt;0")+1,0)</f>
        <v>0</v>
      </c>
      <c r="B36">
        <f>IF(A36&lt;&gt;0,IF(MOD(A36,3)=0,COUNTIF($B$4:B35,"&lt;&gt;0")+1,0),0)</f>
        <v>0</v>
      </c>
      <c r="C36" s="9">
        <f>'Dash Board'!$C$12+COUNT('Daily reducing balance'!$F$4:F35)</f>
        <v>41762</v>
      </c>
      <c r="D36">
        <f t="shared" si="4"/>
        <v>2014</v>
      </c>
      <c r="E36">
        <f t="shared" si="5"/>
        <v>5</v>
      </c>
      <c r="F36">
        <f>DAY('Dash Board'!$C$12+COUNT('Daily reducing balance'!$F$4:F35))</f>
        <v>3</v>
      </c>
      <c r="G36" s="8">
        <f t="shared" si="6"/>
        <v>299276.7031988097</v>
      </c>
      <c r="H36" s="6">
        <f>G36*'Dash Board'!$C$11/365</f>
        <v>86.093298180479493</v>
      </c>
      <c r="I36" s="6">
        <f>H36*'Dash Board'!$C$18/'Dash Board'!$C$11</f>
        <v>40.99680865737119</v>
      </c>
      <c r="J36" s="6">
        <f>(G36&gt;1)*PMT('Dash Board'!$C$11/365,$U$4,-'Dash Board'!$C$19)</f>
        <v>108.80376961660664</v>
      </c>
      <c r="K36" s="6">
        <f t="shared" si="0"/>
        <v>0</v>
      </c>
      <c r="L36" s="8">
        <f t="shared" si="1"/>
        <v>299253.99272737361</v>
      </c>
      <c r="N36" s="8">
        <f t="shared" si="2"/>
        <v>67.806960959235454</v>
      </c>
      <c r="O36" s="8">
        <f>IF(E35&lt;&gt;E36,SUM($N$4:N36)-SUM($O$3:O35),0)</f>
        <v>0</v>
      </c>
      <c r="P36" s="6">
        <f>IF(B36&gt;0,SUM($O$4:O36)-SUM($P$3:P35),0)</f>
        <v>0</v>
      </c>
      <c r="Q36" s="6">
        <f t="shared" si="3"/>
        <v>40.99680865737119</v>
      </c>
      <c r="R36" s="8">
        <f>IF(E35&lt;&gt;E36,SUM($Q$4:Q36)-SUM($R$3:R35),0)</f>
        <v>0</v>
      </c>
      <c r="S36" s="6">
        <f>IF(B36&gt;0,SUM($R$4:R36)-SUM($S$3:S35),0)</f>
        <v>0</v>
      </c>
    </row>
    <row r="37" spans="1:19">
      <c r="A37">
        <f>IF(E36&lt;&gt;E37,COUNTIF($A$4:A36,"&lt;&gt;0")+1,0)</f>
        <v>0</v>
      </c>
      <c r="B37">
        <f>IF(A37&lt;&gt;0,IF(MOD(A37,3)=0,COUNTIF($B$4:B36,"&lt;&gt;0")+1,0),0)</f>
        <v>0</v>
      </c>
      <c r="C37" s="9">
        <f>'Dash Board'!$C$12+COUNT('Daily reducing balance'!$F$4:F36)</f>
        <v>41763</v>
      </c>
      <c r="D37">
        <f t="shared" si="4"/>
        <v>2014</v>
      </c>
      <c r="E37">
        <f t="shared" si="5"/>
        <v>5</v>
      </c>
      <c r="F37">
        <f>DAY('Dash Board'!$C$12+COUNT('Daily reducing balance'!$F$4:F36))</f>
        <v>4</v>
      </c>
      <c r="G37" s="8">
        <f t="shared" si="6"/>
        <v>299253.99272737361</v>
      </c>
      <c r="H37" s="6">
        <f>G37*'Dash Board'!$C$11/365</f>
        <v>86.086765031162273</v>
      </c>
      <c r="I37" s="6">
        <f>H37*'Dash Board'!$C$18/'Dash Board'!$C$11</f>
        <v>40.993697633886796</v>
      </c>
      <c r="J37" s="6">
        <f>(G37&gt;1)*PMT('Dash Board'!$C$11/365,$U$4,-'Dash Board'!$C$19)</f>
        <v>108.80376961660664</v>
      </c>
      <c r="K37" s="6">
        <f t="shared" si="0"/>
        <v>0</v>
      </c>
      <c r="L37" s="8">
        <f t="shared" si="1"/>
        <v>299231.27572278818</v>
      </c>
      <c r="N37" s="8">
        <f t="shared" si="2"/>
        <v>67.810071982719847</v>
      </c>
      <c r="O37" s="8">
        <f>IF(E36&lt;&gt;E37,SUM($N$4:N37)-SUM($O$3:O36),0)</f>
        <v>0</v>
      </c>
      <c r="P37" s="6">
        <f>IF(B37&gt;0,SUM($O$4:O37)-SUM($P$3:P36),0)</f>
        <v>0</v>
      </c>
      <c r="Q37" s="6">
        <f t="shared" si="3"/>
        <v>40.993697633886796</v>
      </c>
      <c r="R37" s="8">
        <f>IF(E36&lt;&gt;E37,SUM($Q$4:Q37)-SUM($R$3:R36),0)</f>
        <v>0</v>
      </c>
      <c r="S37" s="6">
        <f>IF(B37&gt;0,SUM($R$4:R37)-SUM($S$3:S36),0)</f>
        <v>0</v>
      </c>
    </row>
    <row r="38" spans="1:19">
      <c r="A38">
        <f>IF(E37&lt;&gt;E38,COUNTIF($A$4:A37,"&lt;&gt;0")+1,0)</f>
        <v>0</v>
      </c>
      <c r="B38">
        <f>IF(A38&lt;&gt;0,IF(MOD(A38,3)=0,COUNTIF($B$4:B37,"&lt;&gt;0")+1,0),0)</f>
        <v>0</v>
      </c>
      <c r="C38" s="9">
        <f>'Dash Board'!$C$12+COUNT('Daily reducing balance'!$F$4:F37)</f>
        <v>41764</v>
      </c>
      <c r="D38">
        <f t="shared" si="4"/>
        <v>2014</v>
      </c>
      <c r="E38">
        <f t="shared" si="5"/>
        <v>5</v>
      </c>
      <c r="F38">
        <f>DAY('Dash Board'!$C$12+COUNT('Daily reducing balance'!$F$4:F37))</f>
        <v>5</v>
      </c>
      <c r="G38" s="8">
        <f t="shared" si="6"/>
        <v>299231.27572278818</v>
      </c>
      <c r="H38" s="6">
        <f>G38*'Dash Board'!$C$11/365</f>
        <v>86.080230002445916</v>
      </c>
      <c r="I38" s="6">
        <f>H38*'Dash Board'!$C$18/'Dash Board'!$C$11</f>
        <v>40.990585715450436</v>
      </c>
      <c r="J38" s="6">
        <f>(G38&gt;1)*PMT('Dash Board'!$C$11/365,$U$4,-'Dash Board'!$C$19)</f>
        <v>108.80376961660664</v>
      </c>
      <c r="K38" s="6">
        <f t="shared" si="0"/>
        <v>0</v>
      </c>
      <c r="L38" s="8">
        <f t="shared" si="1"/>
        <v>299208.55218317406</v>
      </c>
      <c r="N38" s="8">
        <f t="shared" si="2"/>
        <v>67.813183901156208</v>
      </c>
      <c r="O38" s="8">
        <f>IF(E37&lt;&gt;E38,SUM($N$4:N38)-SUM($O$3:O37),0)</f>
        <v>0</v>
      </c>
      <c r="P38" s="6">
        <f>IF(B38&gt;0,SUM($O$4:O38)-SUM($P$3:P37),0)</f>
        <v>0</v>
      </c>
      <c r="Q38" s="6">
        <f t="shared" si="3"/>
        <v>40.990585715450436</v>
      </c>
      <c r="R38" s="8">
        <f>IF(E37&lt;&gt;E38,SUM($Q$4:Q38)-SUM($R$3:R37),0)</f>
        <v>0</v>
      </c>
      <c r="S38" s="6">
        <f>IF(B38&gt;0,SUM($R$4:R38)-SUM($S$3:S37),0)</f>
        <v>0</v>
      </c>
    </row>
    <row r="39" spans="1:19">
      <c r="A39">
        <f>IF(E38&lt;&gt;E39,COUNTIF($A$4:A38,"&lt;&gt;0")+1,0)</f>
        <v>0</v>
      </c>
      <c r="B39">
        <f>IF(A39&lt;&gt;0,IF(MOD(A39,3)=0,COUNTIF($B$4:B38,"&lt;&gt;0")+1,0),0)</f>
        <v>0</v>
      </c>
      <c r="C39" s="9">
        <f>'Dash Board'!$C$12+COUNT('Daily reducing balance'!$F$4:F38)</f>
        <v>41765</v>
      </c>
      <c r="D39">
        <f t="shared" si="4"/>
        <v>2014</v>
      </c>
      <c r="E39">
        <f t="shared" si="5"/>
        <v>5</v>
      </c>
      <c r="F39">
        <f>DAY('Dash Board'!$C$12+COUNT('Daily reducing balance'!$F$4:F38))</f>
        <v>6</v>
      </c>
      <c r="G39" s="8">
        <f t="shared" si="6"/>
        <v>299208.55218317406</v>
      </c>
      <c r="H39" s="6">
        <f>G39*'Dash Board'!$C$11/365</f>
        <v>86.073693093789799</v>
      </c>
      <c r="I39" s="6">
        <f>H39*'Dash Board'!$C$18/'Dash Board'!$C$11</f>
        <v>40.987472901804665</v>
      </c>
      <c r="J39" s="6">
        <f>(G39&gt;1)*PMT('Dash Board'!$C$11/365,$U$4,-'Dash Board'!$C$19)</f>
        <v>108.80376961660664</v>
      </c>
      <c r="K39" s="6">
        <f t="shared" si="0"/>
        <v>0</v>
      </c>
      <c r="L39" s="8">
        <f t="shared" si="1"/>
        <v>299185.82210665126</v>
      </c>
      <c r="N39" s="8">
        <f t="shared" si="2"/>
        <v>67.816296714801979</v>
      </c>
      <c r="O39" s="8">
        <f>IF(E38&lt;&gt;E39,SUM($N$4:N39)-SUM($O$3:O38),0)</f>
        <v>0</v>
      </c>
      <c r="P39" s="6">
        <f>IF(B39&gt;0,SUM($O$4:O39)-SUM($P$3:P38),0)</f>
        <v>0</v>
      </c>
      <c r="Q39" s="6">
        <f t="shared" si="3"/>
        <v>40.987472901804665</v>
      </c>
      <c r="R39" s="8">
        <f>IF(E38&lt;&gt;E39,SUM($Q$4:Q39)-SUM($R$3:R38),0)</f>
        <v>0</v>
      </c>
      <c r="S39" s="6">
        <f>IF(B39&gt;0,SUM($R$4:R39)-SUM($S$3:S38),0)</f>
        <v>0</v>
      </c>
    </row>
    <row r="40" spans="1:19">
      <c r="A40">
        <f>IF(E39&lt;&gt;E40,COUNTIF($A$4:A39,"&lt;&gt;0")+1,0)</f>
        <v>0</v>
      </c>
      <c r="B40">
        <f>IF(A40&lt;&gt;0,IF(MOD(A40,3)=0,COUNTIF($B$4:B39,"&lt;&gt;0")+1,0),0)</f>
        <v>0</v>
      </c>
      <c r="C40" s="9">
        <f>'Dash Board'!$C$12+COUNT('Daily reducing balance'!$F$4:F39)</f>
        <v>41766</v>
      </c>
      <c r="D40">
        <f t="shared" si="4"/>
        <v>2014</v>
      </c>
      <c r="E40">
        <f t="shared" si="5"/>
        <v>5</v>
      </c>
      <c r="F40">
        <f>DAY('Dash Board'!$C$12+COUNT('Daily reducing balance'!$F$4:F39))</f>
        <v>7</v>
      </c>
      <c r="G40" s="8">
        <f t="shared" si="6"/>
        <v>299185.82210665126</v>
      </c>
      <c r="H40" s="6">
        <f>G40*'Dash Board'!$C$11/365</f>
        <v>86.067154304653101</v>
      </c>
      <c r="I40" s="6">
        <f>H40*'Dash Board'!$C$18/'Dash Board'!$C$11</f>
        <v>40.984359192691954</v>
      </c>
      <c r="J40" s="6">
        <f>(G40&gt;1)*PMT('Dash Board'!$C$11/365,$U$4,-'Dash Board'!$C$19)</f>
        <v>108.80376961660664</v>
      </c>
      <c r="K40" s="6">
        <f t="shared" si="0"/>
        <v>0</v>
      </c>
      <c r="L40" s="8">
        <f t="shared" si="1"/>
        <v>299163.08549133933</v>
      </c>
      <c r="N40" s="8">
        <f t="shared" si="2"/>
        <v>67.81941042391469</v>
      </c>
      <c r="O40" s="8">
        <f>IF(E39&lt;&gt;E40,SUM($N$4:N40)-SUM($O$3:O39),0)</f>
        <v>0</v>
      </c>
      <c r="P40" s="6">
        <f>IF(B40&gt;0,SUM($O$4:O40)-SUM($P$3:P39),0)</f>
        <v>0</v>
      </c>
      <c r="Q40" s="6">
        <f t="shared" si="3"/>
        <v>40.984359192691954</v>
      </c>
      <c r="R40" s="8">
        <f>IF(E39&lt;&gt;E40,SUM($Q$4:Q40)-SUM($R$3:R39),0)</f>
        <v>0</v>
      </c>
      <c r="S40" s="6">
        <f>IF(B40&gt;0,SUM($R$4:R40)-SUM($S$3:S39),0)</f>
        <v>0</v>
      </c>
    </row>
    <row r="41" spans="1:19">
      <c r="A41">
        <f>IF(E40&lt;&gt;E41,COUNTIF($A$4:A40,"&lt;&gt;0")+1,0)</f>
        <v>0</v>
      </c>
      <c r="B41">
        <f>IF(A41&lt;&gt;0,IF(MOD(A41,3)=0,COUNTIF($B$4:B40,"&lt;&gt;0")+1,0),0)</f>
        <v>0</v>
      </c>
      <c r="C41" s="9">
        <f>'Dash Board'!$C$12+COUNT('Daily reducing balance'!$F$4:F40)</f>
        <v>41767</v>
      </c>
      <c r="D41">
        <f t="shared" si="4"/>
        <v>2014</v>
      </c>
      <c r="E41">
        <f t="shared" si="5"/>
        <v>5</v>
      </c>
      <c r="F41">
        <f>DAY('Dash Board'!$C$12+COUNT('Daily reducing balance'!$F$4:F40))</f>
        <v>8</v>
      </c>
      <c r="G41" s="8">
        <f t="shared" si="6"/>
        <v>299163.08549133933</v>
      </c>
      <c r="H41" s="6">
        <f>G41*'Dash Board'!$C$11/365</f>
        <v>86.060613634494871</v>
      </c>
      <c r="I41" s="6">
        <f>H41*'Dash Board'!$C$18/'Dash Board'!$C$11</f>
        <v>40.981244587854704</v>
      </c>
      <c r="J41" s="6">
        <f>(G41&gt;1)*PMT('Dash Board'!$C$11/365,$U$4,-'Dash Board'!$C$19)</f>
        <v>108.80376961660664</v>
      </c>
      <c r="K41" s="6">
        <f t="shared" si="0"/>
        <v>0</v>
      </c>
      <c r="L41" s="8">
        <f t="shared" si="1"/>
        <v>299140.34233535721</v>
      </c>
      <c r="N41" s="8">
        <f t="shared" si="2"/>
        <v>67.82252502875194</v>
      </c>
      <c r="O41" s="8">
        <f>IF(E40&lt;&gt;E41,SUM($N$4:N41)-SUM($O$3:O40),0)</f>
        <v>0</v>
      </c>
      <c r="P41" s="6">
        <f>IF(B41&gt;0,SUM($O$4:O41)-SUM($P$3:P40),0)</f>
        <v>0</v>
      </c>
      <c r="Q41" s="6">
        <f t="shared" si="3"/>
        <v>40.981244587854704</v>
      </c>
      <c r="R41" s="8">
        <f>IF(E40&lt;&gt;E41,SUM($Q$4:Q41)-SUM($R$3:R40),0)</f>
        <v>0</v>
      </c>
      <c r="S41" s="6">
        <f>IF(B41&gt;0,SUM($R$4:R41)-SUM($S$3:S40),0)</f>
        <v>0</v>
      </c>
    </row>
    <row r="42" spans="1:19">
      <c r="A42">
        <f>IF(E41&lt;&gt;E42,COUNTIF($A$4:A41,"&lt;&gt;0")+1,0)</f>
        <v>0</v>
      </c>
      <c r="B42">
        <f>IF(A42&lt;&gt;0,IF(MOD(A42,3)=0,COUNTIF($B$4:B41,"&lt;&gt;0")+1,0),0)</f>
        <v>0</v>
      </c>
      <c r="C42" s="9">
        <f>'Dash Board'!$C$12+COUNT('Daily reducing balance'!$F$4:F41)</f>
        <v>41768</v>
      </c>
      <c r="D42">
        <f t="shared" si="4"/>
        <v>2014</v>
      </c>
      <c r="E42">
        <f t="shared" si="5"/>
        <v>5</v>
      </c>
      <c r="F42">
        <f>DAY('Dash Board'!$C$12+COUNT('Daily reducing balance'!$F$4:F41))</f>
        <v>9</v>
      </c>
      <c r="G42" s="8">
        <f t="shared" si="6"/>
        <v>299140.34233535721</v>
      </c>
      <c r="H42" s="6">
        <f>G42*'Dash Board'!$C$11/365</f>
        <v>86.054071082773987</v>
      </c>
      <c r="I42" s="6">
        <f>H42*'Dash Board'!$C$18/'Dash Board'!$C$11</f>
        <v>40.978129087035235</v>
      </c>
      <c r="J42" s="6">
        <f>(G42&gt;1)*PMT('Dash Board'!$C$11/365,$U$4,-'Dash Board'!$C$19)</f>
        <v>108.80376961660664</v>
      </c>
      <c r="K42" s="6">
        <f t="shared" si="0"/>
        <v>0</v>
      </c>
      <c r="L42" s="8">
        <f t="shared" si="1"/>
        <v>299117.59263682342</v>
      </c>
      <c r="N42" s="8">
        <f t="shared" si="2"/>
        <v>67.825640529571416</v>
      </c>
      <c r="O42" s="8">
        <f>IF(E41&lt;&gt;E42,SUM($N$4:N42)-SUM($O$3:O41),0)</f>
        <v>0</v>
      </c>
      <c r="P42" s="6">
        <f>IF(B42&gt;0,SUM($O$4:O42)-SUM($P$3:P41),0)</f>
        <v>0</v>
      </c>
      <c r="Q42" s="6">
        <f t="shared" si="3"/>
        <v>40.978129087035235</v>
      </c>
      <c r="R42" s="8">
        <f>IF(E41&lt;&gt;E42,SUM($Q$4:Q42)-SUM($R$3:R41),0)</f>
        <v>0</v>
      </c>
      <c r="S42" s="6">
        <f>IF(B42&gt;0,SUM($R$4:R42)-SUM($S$3:S41),0)</f>
        <v>0</v>
      </c>
    </row>
    <row r="43" spans="1:19">
      <c r="A43">
        <f>IF(E42&lt;&gt;E43,COUNTIF($A$4:A42,"&lt;&gt;0")+1,0)</f>
        <v>0</v>
      </c>
      <c r="B43">
        <f>IF(A43&lt;&gt;0,IF(MOD(A43,3)=0,COUNTIF($B$4:B42,"&lt;&gt;0")+1,0),0)</f>
        <v>0</v>
      </c>
      <c r="C43" s="9">
        <f>'Dash Board'!$C$12+COUNT('Daily reducing balance'!$F$4:F42)</f>
        <v>41769</v>
      </c>
      <c r="D43">
        <f t="shared" si="4"/>
        <v>2014</v>
      </c>
      <c r="E43">
        <f t="shared" si="5"/>
        <v>5</v>
      </c>
      <c r="F43">
        <f>DAY('Dash Board'!$C$12+COUNT('Daily reducing balance'!$F$4:F42))</f>
        <v>10</v>
      </c>
      <c r="G43" s="8">
        <f t="shared" si="6"/>
        <v>299117.59263682342</v>
      </c>
      <c r="H43" s="6">
        <f>G43*'Dash Board'!$C$11/365</f>
        <v>86.047526648949201</v>
      </c>
      <c r="I43" s="6">
        <f>H43*'Dash Board'!$C$18/'Dash Board'!$C$11</f>
        <v>40.975012689975813</v>
      </c>
      <c r="J43" s="6">
        <f>(G43&gt;1)*PMT('Dash Board'!$C$11/365,$U$4,-'Dash Board'!$C$19)</f>
        <v>108.80376961660664</v>
      </c>
      <c r="K43" s="6">
        <f t="shared" si="0"/>
        <v>0</v>
      </c>
      <c r="L43" s="8">
        <f t="shared" si="1"/>
        <v>299094.8363938558</v>
      </c>
      <c r="N43" s="8">
        <f t="shared" si="2"/>
        <v>67.828756926630831</v>
      </c>
      <c r="O43" s="8">
        <f>IF(E42&lt;&gt;E43,SUM($N$4:N43)-SUM($O$3:O42),0)</f>
        <v>0</v>
      </c>
      <c r="P43" s="6">
        <f>IF(B43&gt;0,SUM($O$4:O43)-SUM($P$3:P42),0)</f>
        <v>0</v>
      </c>
      <c r="Q43" s="6">
        <f t="shared" si="3"/>
        <v>40.975012689975813</v>
      </c>
      <c r="R43" s="8">
        <f>IF(E42&lt;&gt;E43,SUM($Q$4:Q43)-SUM($R$3:R42),0)</f>
        <v>0</v>
      </c>
      <c r="S43" s="6">
        <f>IF(B43&gt;0,SUM($R$4:R43)-SUM($S$3:S42),0)</f>
        <v>0</v>
      </c>
    </row>
    <row r="44" spans="1:19">
      <c r="A44">
        <f>IF(E43&lt;&gt;E44,COUNTIF($A$4:A43,"&lt;&gt;0")+1,0)</f>
        <v>0</v>
      </c>
      <c r="B44">
        <f>IF(A44&lt;&gt;0,IF(MOD(A44,3)=0,COUNTIF($B$4:B43,"&lt;&gt;0")+1,0),0)</f>
        <v>0</v>
      </c>
      <c r="C44" s="9">
        <f>'Dash Board'!$C$12+COUNT('Daily reducing balance'!$F$4:F43)</f>
        <v>41770</v>
      </c>
      <c r="D44">
        <f t="shared" si="4"/>
        <v>2014</v>
      </c>
      <c r="E44">
        <f t="shared" si="5"/>
        <v>5</v>
      </c>
      <c r="F44">
        <f>DAY('Dash Board'!$C$12+COUNT('Daily reducing balance'!$F$4:F43))</f>
        <v>11</v>
      </c>
      <c r="G44" s="8">
        <f t="shared" si="6"/>
        <v>299094.8363938558</v>
      </c>
      <c r="H44" s="6">
        <f>G44*'Dash Board'!$C$11/365</f>
        <v>86.040980332479066</v>
      </c>
      <c r="I44" s="6">
        <f>H44*'Dash Board'!$C$18/'Dash Board'!$C$11</f>
        <v>40.971895396418603</v>
      </c>
      <c r="J44" s="6">
        <f>(G44&gt;1)*PMT('Dash Board'!$C$11/365,$U$4,-'Dash Board'!$C$19)</f>
        <v>108.80376961660664</v>
      </c>
      <c r="K44" s="6">
        <f t="shared" si="0"/>
        <v>0</v>
      </c>
      <c r="L44" s="8">
        <f t="shared" si="1"/>
        <v>299072.07360457169</v>
      </c>
      <c r="N44" s="8">
        <f t="shared" si="2"/>
        <v>67.831874220188041</v>
      </c>
      <c r="O44" s="8">
        <f>IF(E43&lt;&gt;E44,SUM($N$4:N44)-SUM($O$3:O43),0)</f>
        <v>0</v>
      </c>
      <c r="P44" s="6">
        <f>IF(B44&gt;0,SUM($O$4:O44)-SUM($P$3:P43),0)</f>
        <v>0</v>
      </c>
      <c r="Q44" s="6">
        <f t="shared" si="3"/>
        <v>40.971895396418603</v>
      </c>
      <c r="R44" s="8">
        <f>IF(E43&lt;&gt;E44,SUM($Q$4:Q44)-SUM($R$3:R43),0)</f>
        <v>0</v>
      </c>
      <c r="S44" s="6">
        <f>IF(B44&gt;0,SUM($R$4:R44)-SUM($S$3:S43),0)</f>
        <v>0</v>
      </c>
    </row>
    <row r="45" spans="1:19">
      <c r="A45">
        <f>IF(E44&lt;&gt;E45,COUNTIF($A$4:A44,"&lt;&gt;0")+1,0)</f>
        <v>0</v>
      </c>
      <c r="B45">
        <f>IF(A45&lt;&gt;0,IF(MOD(A45,3)=0,COUNTIF($B$4:B44,"&lt;&gt;0")+1,0),0)</f>
        <v>0</v>
      </c>
      <c r="C45" s="9">
        <f>'Dash Board'!$C$12+COUNT('Daily reducing balance'!$F$4:F44)</f>
        <v>41771</v>
      </c>
      <c r="D45">
        <f t="shared" si="4"/>
        <v>2014</v>
      </c>
      <c r="E45">
        <f t="shared" si="5"/>
        <v>5</v>
      </c>
      <c r="F45">
        <f>DAY('Dash Board'!$C$12+COUNT('Daily reducing balance'!$F$4:F44))</f>
        <v>12</v>
      </c>
      <c r="G45" s="8">
        <f t="shared" si="6"/>
        <v>299072.07360457169</v>
      </c>
      <c r="H45" s="6">
        <f>G45*'Dash Board'!$C$11/365</f>
        <v>86.034432132821991</v>
      </c>
      <c r="I45" s="6">
        <f>H45*'Dash Board'!$C$18/'Dash Board'!$C$11</f>
        <v>40.968777206105713</v>
      </c>
      <c r="J45" s="6">
        <f>(G45&gt;1)*PMT('Dash Board'!$C$11/365,$U$4,-'Dash Board'!$C$19)</f>
        <v>108.80376961660664</v>
      </c>
      <c r="K45" s="6">
        <f t="shared" si="0"/>
        <v>0</v>
      </c>
      <c r="L45" s="8">
        <f t="shared" si="1"/>
        <v>299049.30426708795</v>
      </c>
      <c r="N45" s="8">
        <f t="shared" si="2"/>
        <v>67.834992410500931</v>
      </c>
      <c r="O45" s="8">
        <f>IF(E44&lt;&gt;E45,SUM($N$4:N45)-SUM($O$3:O44),0)</f>
        <v>0</v>
      </c>
      <c r="P45" s="6">
        <f>IF(B45&gt;0,SUM($O$4:O45)-SUM($P$3:P44),0)</f>
        <v>0</v>
      </c>
      <c r="Q45" s="6">
        <f t="shared" si="3"/>
        <v>40.968777206105713</v>
      </c>
      <c r="R45" s="8">
        <f>IF(E44&lt;&gt;E45,SUM($Q$4:Q45)-SUM($R$3:R44),0)</f>
        <v>0</v>
      </c>
      <c r="S45" s="6">
        <f>IF(B45&gt;0,SUM($R$4:R45)-SUM($S$3:S44),0)</f>
        <v>0</v>
      </c>
    </row>
    <row r="46" spans="1:19">
      <c r="A46">
        <f>IF(E45&lt;&gt;E46,COUNTIF($A$4:A45,"&lt;&gt;0")+1,0)</f>
        <v>0</v>
      </c>
      <c r="B46">
        <f>IF(A46&lt;&gt;0,IF(MOD(A46,3)=0,COUNTIF($B$4:B45,"&lt;&gt;0")+1,0),0)</f>
        <v>0</v>
      </c>
      <c r="C46" s="9">
        <f>'Dash Board'!$C$12+COUNT('Daily reducing balance'!$F$4:F45)</f>
        <v>41772</v>
      </c>
      <c r="D46">
        <f t="shared" si="4"/>
        <v>2014</v>
      </c>
      <c r="E46">
        <f t="shared" si="5"/>
        <v>5</v>
      </c>
      <c r="F46">
        <f>DAY('Dash Board'!$C$12+COUNT('Daily reducing balance'!$F$4:F45))</f>
        <v>13</v>
      </c>
      <c r="G46" s="8">
        <f t="shared" si="6"/>
        <v>299049.30426708795</v>
      </c>
      <c r="H46" s="6">
        <f>G46*'Dash Board'!$C$11/365</f>
        <v>86.027882049436258</v>
      </c>
      <c r="I46" s="6">
        <f>H46*'Dash Board'!$C$18/'Dash Board'!$C$11</f>
        <v>40.965658118779174</v>
      </c>
      <c r="J46" s="6">
        <f>(G46&gt;1)*PMT('Dash Board'!$C$11/365,$U$4,-'Dash Board'!$C$19)</f>
        <v>108.80376961660664</v>
      </c>
      <c r="K46" s="6">
        <f t="shared" si="0"/>
        <v>0</v>
      </c>
      <c r="L46" s="8">
        <f t="shared" si="1"/>
        <v>299026.52837952081</v>
      </c>
      <c r="N46" s="8">
        <f t="shared" si="2"/>
        <v>67.83811149782747</v>
      </c>
      <c r="O46" s="8">
        <f>IF(E45&lt;&gt;E46,SUM($N$4:N46)-SUM($O$3:O45),0)</f>
        <v>0</v>
      </c>
      <c r="P46" s="6">
        <f>IF(B46&gt;0,SUM($O$4:O46)-SUM($P$3:P45),0)</f>
        <v>0</v>
      </c>
      <c r="Q46" s="6">
        <f t="shared" si="3"/>
        <v>40.965658118779174</v>
      </c>
      <c r="R46" s="8">
        <f>IF(E45&lt;&gt;E46,SUM($Q$4:Q46)-SUM($R$3:R45),0)</f>
        <v>0</v>
      </c>
      <c r="S46" s="6">
        <f>IF(B46&gt;0,SUM($R$4:R46)-SUM($S$3:S45),0)</f>
        <v>0</v>
      </c>
    </row>
    <row r="47" spans="1:19">
      <c r="A47">
        <f>IF(E46&lt;&gt;E47,COUNTIF($A$4:A46,"&lt;&gt;0")+1,0)</f>
        <v>0</v>
      </c>
      <c r="B47">
        <f>IF(A47&lt;&gt;0,IF(MOD(A47,3)=0,COUNTIF($B$4:B46,"&lt;&gt;0")+1,0),0)</f>
        <v>0</v>
      </c>
      <c r="C47" s="9">
        <f>'Dash Board'!$C$12+COUNT('Daily reducing balance'!$F$4:F46)</f>
        <v>41773</v>
      </c>
      <c r="D47">
        <f t="shared" si="4"/>
        <v>2014</v>
      </c>
      <c r="E47">
        <f t="shared" si="5"/>
        <v>5</v>
      </c>
      <c r="F47">
        <f>DAY('Dash Board'!$C$12+COUNT('Daily reducing balance'!$F$4:F46))</f>
        <v>14</v>
      </c>
      <c r="G47" s="8">
        <f t="shared" si="6"/>
        <v>299026.52837952081</v>
      </c>
      <c r="H47" s="6">
        <f>G47*'Dash Board'!$C$11/365</f>
        <v>86.021330081779965</v>
      </c>
      <c r="I47" s="6">
        <f>H47*'Dash Board'!$C$18/'Dash Board'!$C$11</f>
        <v>40.962538134180939</v>
      </c>
      <c r="J47" s="6">
        <f>(G47&gt;1)*PMT('Dash Board'!$C$11/365,$U$4,-'Dash Board'!$C$19)</f>
        <v>108.80376961660664</v>
      </c>
      <c r="K47" s="6">
        <f t="shared" si="0"/>
        <v>0</v>
      </c>
      <c r="L47" s="8">
        <f t="shared" si="1"/>
        <v>299003.74593998602</v>
      </c>
      <c r="N47" s="8">
        <f t="shared" si="2"/>
        <v>67.841231482425712</v>
      </c>
      <c r="O47" s="8">
        <f>IF(E46&lt;&gt;E47,SUM($N$4:N47)-SUM($O$3:O46),0)</f>
        <v>0</v>
      </c>
      <c r="P47" s="6">
        <f>IF(B47&gt;0,SUM($O$4:O47)-SUM($P$3:P46),0)</f>
        <v>0</v>
      </c>
      <c r="Q47" s="6">
        <f t="shared" si="3"/>
        <v>40.962538134180939</v>
      </c>
      <c r="R47" s="8">
        <f>IF(E46&lt;&gt;E47,SUM($Q$4:Q47)-SUM($R$3:R46),0)</f>
        <v>0</v>
      </c>
      <c r="S47" s="6">
        <f>IF(B47&gt;0,SUM($R$4:R47)-SUM($S$3:S46),0)</f>
        <v>0</v>
      </c>
    </row>
    <row r="48" spans="1:19">
      <c r="A48">
        <f>IF(E47&lt;&gt;E48,COUNTIF($A$4:A47,"&lt;&gt;0")+1,0)</f>
        <v>0</v>
      </c>
      <c r="B48">
        <f>IF(A48&lt;&gt;0,IF(MOD(A48,3)=0,COUNTIF($B$4:B47,"&lt;&gt;0")+1,0),0)</f>
        <v>0</v>
      </c>
      <c r="C48" s="9">
        <f>'Dash Board'!$C$12+COUNT('Daily reducing balance'!$F$4:F47)</f>
        <v>41774</v>
      </c>
      <c r="D48">
        <f t="shared" si="4"/>
        <v>2014</v>
      </c>
      <c r="E48">
        <f t="shared" si="5"/>
        <v>5</v>
      </c>
      <c r="F48">
        <f>DAY('Dash Board'!$C$12+COUNT('Daily reducing balance'!$F$4:F47))</f>
        <v>15</v>
      </c>
      <c r="G48" s="8">
        <f t="shared" si="6"/>
        <v>299003.74593998602</v>
      </c>
      <c r="H48" s="6">
        <f>G48*'Dash Board'!$C$11/365</f>
        <v>86.014776229311053</v>
      </c>
      <c r="I48" s="6">
        <f>H48*'Dash Board'!$C$18/'Dash Board'!$C$11</f>
        <v>40.95941725205288</v>
      </c>
      <c r="J48" s="6">
        <f>(G48&gt;1)*PMT('Dash Board'!$C$11/365,$U$4,-'Dash Board'!$C$19)</f>
        <v>108.80376961660664</v>
      </c>
      <c r="K48" s="6">
        <f t="shared" si="0"/>
        <v>0</v>
      </c>
      <c r="L48" s="8">
        <f t="shared" si="1"/>
        <v>298980.95694659877</v>
      </c>
      <c r="N48" s="8">
        <f t="shared" si="2"/>
        <v>67.844352364553771</v>
      </c>
      <c r="O48" s="8">
        <f>IF(E47&lt;&gt;E48,SUM($N$4:N48)-SUM($O$3:O47),0)</f>
        <v>0</v>
      </c>
      <c r="P48" s="6">
        <f>IF(B48&gt;0,SUM($O$4:O48)-SUM($P$3:P47),0)</f>
        <v>0</v>
      </c>
      <c r="Q48" s="6">
        <f t="shared" si="3"/>
        <v>40.95941725205288</v>
      </c>
      <c r="R48" s="8">
        <f>IF(E47&lt;&gt;E48,SUM($Q$4:Q48)-SUM($R$3:R47),0)</f>
        <v>0</v>
      </c>
      <c r="S48" s="6">
        <f>IF(B48&gt;0,SUM($R$4:R48)-SUM($S$3:S47),0)</f>
        <v>0</v>
      </c>
    </row>
    <row r="49" spans="1:19">
      <c r="A49">
        <f>IF(E48&lt;&gt;E49,COUNTIF($A$4:A48,"&lt;&gt;0")+1,0)</f>
        <v>0</v>
      </c>
      <c r="B49">
        <f>IF(A49&lt;&gt;0,IF(MOD(A49,3)=0,COUNTIF($B$4:B48,"&lt;&gt;0")+1,0),0)</f>
        <v>0</v>
      </c>
      <c r="C49" s="9">
        <f>'Dash Board'!$C$12+COUNT('Daily reducing balance'!$F$4:F48)</f>
        <v>41775</v>
      </c>
      <c r="D49">
        <f t="shared" si="4"/>
        <v>2014</v>
      </c>
      <c r="E49">
        <f t="shared" si="5"/>
        <v>5</v>
      </c>
      <c r="F49">
        <f>DAY('Dash Board'!$C$12+COUNT('Daily reducing balance'!$F$4:F48))</f>
        <v>16</v>
      </c>
      <c r="G49" s="8">
        <f t="shared" si="6"/>
        <v>298980.95694659877</v>
      </c>
      <c r="H49" s="6">
        <f>G49*'Dash Board'!$C$11/365</f>
        <v>86.008220491487322</v>
      </c>
      <c r="I49" s="6">
        <f>H49*'Dash Board'!$C$18/'Dash Board'!$C$11</f>
        <v>40.956295472136823</v>
      </c>
      <c r="J49" s="6">
        <f>(G49&gt;1)*PMT('Dash Board'!$C$11/365,$U$4,-'Dash Board'!$C$19)</f>
        <v>108.80376961660664</v>
      </c>
      <c r="K49" s="6">
        <f t="shared" si="0"/>
        <v>0</v>
      </c>
      <c r="L49" s="8">
        <f t="shared" si="1"/>
        <v>298958.16139747365</v>
      </c>
      <c r="N49" s="8">
        <f t="shared" si="2"/>
        <v>67.847474144469828</v>
      </c>
      <c r="O49" s="8">
        <f>IF(E48&lt;&gt;E49,SUM($N$4:N49)-SUM($O$3:O48),0)</f>
        <v>0</v>
      </c>
      <c r="P49" s="6">
        <f>IF(B49&gt;0,SUM($O$4:O49)-SUM($P$3:P48),0)</f>
        <v>0</v>
      </c>
      <c r="Q49" s="6">
        <f t="shared" si="3"/>
        <v>40.956295472136823</v>
      </c>
      <c r="R49" s="8">
        <f>IF(E48&lt;&gt;E49,SUM($Q$4:Q49)-SUM($R$3:R48),0)</f>
        <v>0</v>
      </c>
      <c r="S49" s="6">
        <f>IF(B49&gt;0,SUM($R$4:R49)-SUM($S$3:S48),0)</f>
        <v>0</v>
      </c>
    </row>
    <row r="50" spans="1:19">
      <c r="A50">
        <f>IF(E49&lt;&gt;E50,COUNTIF($A$4:A49,"&lt;&gt;0")+1,0)</f>
        <v>0</v>
      </c>
      <c r="B50">
        <f>IF(A50&lt;&gt;0,IF(MOD(A50,3)=0,COUNTIF($B$4:B49,"&lt;&gt;0")+1,0),0)</f>
        <v>0</v>
      </c>
      <c r="C50" s="9">
        <f>'Dash Board'!$C$12+COUNT('Daily reducing balance'!$F$4:F49)</f>
        <v>41776</v>
      </c>
      <c r="D50">
        <f t="shared" si="4"/>
        <v>2014</v>
      </c>
      <c r="E50">
        <f t="shared" si="5"/>
        <v>5</v>
      </c>
      <c r="F50">
        <f>DAY('Dash Board'!$C$12+COUNT('Daily reducing balance'!$F$4:F49))</f>
        <v>17</v>
      </c>
      <c r="G50" s="8">
        <f t="shared" si="6"/>
        <v>298958.16139747365</v>
      </c>
      <c r="H50" s="6">
        <f>G50*'Dash Board'!$C$11/365</f>
        <v>86.001662867766399</v>
      </c>
      <c r="I50" s="6">
        <f>H50*'Dash Board'!$C$18/'Dash Board'!$C$11</f>
        <v>40.953172794174478</v>
      </c>
      <c r="J50" s="6">
        <f>(G50&gt;1)*PMT('Dash Board'!$C$11/365,$U$4,-'Dash Board'!$C$19)</f>
        <v>108.80376961660664</v>
      </c>
      <c r="K50" s="6">
        <f t="shared" si="0"/>
        <v>0</v>
      </c>
      <c r="L50" s="8">
        <f t="shared" si="1"/>
        <v>298935.35929072485</v>
      </c>
      <c r="N50" s="8">
        <f t="shared" si="2"/>
        <v>67.850596822432166</v>
      </c>
      <c r="O50" s="8">
        <f>IF(E49&lt;&gt;E50,SUM($N$4:N50)-SUM($O$3:O49),0)</f>
        <v>0</v>
      </c>
      <c r="P50" s="6">
        <f>IF(B50&gt;0,SUM($O$4:O50)-SUM($P$3:P49),0)</f>
        <v>0</v>
      </c>
      <c r="Q50" s="6">
        <f t="shared" si="3"/>
        <v>40.953172794174478</v>
      </c>
      <c r="R50" s="8">
        <f>IF(E49&lt;&gt;E50,SUM($Q$4:Q50)-SUM($R$3:R49),0)</f>
        <v>0</v>
      </c>
      <c r="S50" s="6">
        <f>IF(B50&gt;0,SUM($R$4:R50)-SUM($S$3:S49),0)</f>
        <v>0</v>
      </c>
    </row>
    <row r="51" spans="1:19">
      <c r="A51">
        <f>IF(E50&lt;&gt;E51,COUNTIF($A$4:A50,"&lt;&gt;0")+1,0)</f>
        <v>0</v>
      </c>
      <c r="B51">
        <f>IF(A51&lt;&gt;0,IF(MOD(A51,3)=0,COUNTIF($B$4:B50,"&lt;&gt;0")+1,0),0)</f>
        <v>0</v>
      </c>
      <c r="C51" s="9">
        <f>'Dash Board'!$C$12+COUNT('Daily reducing balance'!$F$4:F50)</f>
        <v>41777</v>
      </c>
      <c r="D51">
        <f t="shared" si="4"/>
        <v>2014</v>
      </c>
      <c r="E51">
        <f t="shared" si="5"/>
        <v>5</v>
      </c>
      <c r="F51">
        <f>DAY('Dash Board'!$C$12+COUNT('Daily reducing balance'!$F$4:F50))</f>
        <v>18</v>
      </c>
      <c r="G51" s="8">
        <f t="shared" si="6"/>
        <v>298935.35929072485</v>
      </c>
      <c r="H51" s="6">
        <f>G51*'Dash Board'!$C$11/365</f>
        <v>85.995103357605771</v>
      </c>
      <c r="I51" s="6">
        <f>H51*'Dash Board'!$C$18/'Dash Board'!$C$11</f>
        <v>40.950049217907512</v>
      </c>
      <c r="J51" s="6">
        <f>(G51&gt;1)*PMT('Dash Board'!$C$11/365,$U$4,-'Dash Board'!$C$19)</f>
        <v>108.80376961660664</v>
      </c>
      <c r="K51" s="6">
        <f t="shared" si="0"/>
        <v>0</v>
      </c>
      <c r="L51" s="8">
        <f t="shared" si="1"/>
        <v>298912.55062446586</v>
      </c>
      <c r="N51" s="8">
        <f t="shared" si="2"/>
        <v>67.853720398699124</v>
      </c>
      <c r="O51" s="8">
        <f>IF(E50&lt;&gt;E51,SUM($N$4:N51)-SUM($O$3:O50),0)</f>
        <v>0</v>
      </c>
      <c r="P51" s="6">
        <f>IF(B51&gt;0,SUM($O$4:O51)-SUM($P$3:P50),0)</f>
        <v>0</v>
      </c>
      <c r="Q51" s="6">
        <f t="shared" si="3"/>
        <v>40.950049217907512</v>
      </c>
      <c r="R51" s="8">
        <f>IF(E50&lt;&gt;E51,SUM($Q$4:Q51)-SUM($R$3:R50),0)</f>
        <v>0</v>
      </c>
      <c r="S51" s="6">
        <f>IF(B51&gt;0,SUM($R$4:R51)-SUM($S$3:S50),0)</f>
        <v>0</v>
      </c>
    </row>
    <row r="52" spans="1:19">
      <c r="A52">
        <f>IF(E51&lt;&gt;E52,COUNTIF($A$4:A51,"&lt;&gt;0")+1,0)</f>
        <v>0</v>
      </c>
      <c r="B52">
        <f>IF(A52&lt;&gt;0,IF(MOD(A52,3)=0,COUNTIF($B$4:B51,"&lt;&gt;0")+1,0),0)</f>
        <v>0</v>
      </c>
      <c r="C52" s="9">
        <f>'Dash Board'!$C$12+COUNT('Daily reducing balance'!$F$4:F51)</f>
        <v>41778</v>
      </c>
      <c r="D52">
        <f t="shared" si="4"/>
        <v>2014</v>
      </c>
      <c r="E52">
        <f t="shared" si="5"/>
        <v>5</v>
      </c>
      <c r="F52">
        <f>DAY('Dash Board'!$C$12+COUNT('Daily reducing balance'!$F$4:F51))</f>
        <v>19</v>
      </c>
      <c r="G52" s="8">
        <f t="shared" si="6"/>
        <v>298912.55062446586</v>
      </c>
      <c r="H52" s="6">
        <f>G52*'Dash Board'!$C$11/365</f>
        <v>85.988541960462769</v>
      </c>
      <c r="I52" s="6">
        <f>H52*'Dash Board'!$C$18/'Dash Board'!$C$11</f>
        <v>40.94692474307751</v>
      </c>
      <c r="J52" s="6">
        <f>(G52&gt;1)*PMT('Dash Board'!$C$11/365,$U$4,-'Dash Board'!$C$19)</f>
        <v>108.80376961660664</v>
      </c>
      <c r="K52" s="6">
        <f t="shared" si="0"/>
        <v>0</v>
      </c>
      <c r="L52" s="8">
        <f t="shared" si="1"/>
        <v>298889.73539680976</v>
      </c>
      <c r="N52" s="8">
        <f t="shared" si="2"/>
        <v>67.856844873529127</v>
      </c>
      <c r="O52" s="8">
        <f>IF(E51&lt;&gt;E52,SUM($N$4:N52)-SUM($O$3:O51),0)</f>
        <v>0</v>
      </c>
      <c r="P52" s="6">
        <f>IF(B52&gt;0,SUM($O$4:O52)-SUM($P$3:P51),0)</f>
        <v>0</v>
      </c>
      <c r="Q52" s="6">
        <f t="shared" si="3"/>
        <v>40.94692474307751</v>
      </c>
      <c r="R52" s="8">
        <f>IF(E51&lt;&gt;E52,SUM($Q$4:Q52)-SUM($R$3:R51),0)</f>
        <v>0</v>
      </c>
      <c r="S52" s="6">
        <f>IF(B52&gt;0,SUM($R$4:R52)-SUM($S$3:S51),0)</f>
        <v>0</v>
      </c>
    </row>
    <row r="53" spans="1:19">
      <c r="A53">
        <f>IF(E52&lt;&gt;E53,COUNTIF($A$4:A52,"&lt;&gt;0")+1,0)</f>
        <v>0</v>
      </c>
      <c r="B53">
        <f>IF(A53&lt;&gt;0,IF(MOD(A53,3)=0,COUNTIF($B$4:B52,"&lt;&gt;0")+1,0),0)</f>
        <v>0</v>
      </c>
      <c r="C53" s="9">
        <f>'Dash Board'!$C$12+COUNT('Daily reducing balance'!$F$4:F52)</f>
        <v>41779</v>
      </c>
      <c r="D53">
        <f t="shared" si="4"/>
        <v>2014</v>
      </c>
      <c r="E53">
        <f t="shared" si="5"/>
        <v>5</v>
      </c>
      <c r="F53">
        <f>DAY('Dash Board'!$C$12+COUNT('Daily reducing balance'!$F$4:F52))</f>
        <v>20</v>
      </c>
      <c r="G53" s="8">
        <f t="shared" si="6"/>
        <v>298889.73539680976</v>
      </c>
      <c r="H53" s="6">
        <f>G53*'Dash Board'!$C$11/365</f>
        <v>85.981978675794593</v>
      </c>
      <c r="I53" s="6">
        <f>H53*'Dash Board'!$C$18/'Dash Board'!$C$11</f>
        <v>40.943799369426003</v>
      </c>
      <c r="J53" s="6">
        <f>(G53&gt;1)*PMT('Dash Board'!$C$11/365,$U$4,-'Dash Board'!$C$19)</f>
        <v>108.80376961660664</v>
      </c>
      <c r="K53" s="6">
        <f t="shared" si="0"/>
        <v>0</v>
      </c>
      <c r="L53" s="8">
        <f t="shared" si="1"/>
        <v>298866.91360586899</v>
      </c>
      <c r="N53" s="8">
        <f t="shared" si="2"/>
        <v>67.859970247180641</v>
      </c>
      <c r="O53" s="8">
        <f>IF(E52&lt;&gt;E53,SUM($N$4:N53)-SUM($O$3:O52),0)</f>
        <v>0</v>
      </c>
      <c r="P53" s="6">
        <f>IF(B53&gt;0,SUM($O$4:O53)-SUM($P$3:P52),0)</f>
        <v>0</v>
      </c>
      <c r="Q53" s="6">
        <f t="shared" si="3"/>
        <v>40.943799369426003</v>
      </c>
      <c r="R53" s="8">
        <f>IF(E52&lt;&gt;E53,SUM($Q$4:Q53)-SUM($R$3:R52),0)</f>
        <v>0</v>
      </c>
      <c r="S53" s="6">
        <f>IF(B53&gt;0,SUM($R$4:R53)-SUM($S$3:S52),0)</f>
        <v>0</v>
      </c>
    </row>
    <row r="54" spans="1:19">
      <c r="A54">
        <f>IF(E53&lt;&gt;E54,COUNTIF($A$4:A53,"&lt;&gt;0")+1,0)</f>
        <v>0</v>
      </c>
      <c r="B54">
        <f>IF(A54&lt;&gt;0,IF(MOD(A54,3)=0,COUNTIF($B$4:B53,"&lt;&gt;0")+1,0),0)</f>
        <v>0</v>
      </c>
      <c r="C54" s="9">
        <f>'Dash Board'!$C$12+COUNT('Daily reducing balance'!$F$4:F53)</f>
        <v>41780</v>
      </c>
      <c r="D54">
        <f t="shared" si="4"/>
        <v>2014</v>
      </c>
      <c r="E54">
        <f t="shared" si="5"/>
        <v>5</v>
      </c>
      <c r="F54">
        <f>DAY('Dash Board'!$C$12+COUNT('Daily reducing balance'!$F$4:F53))</f>
        <v>21</v>
      </c>
      <c r="G54" s="8">
        <f t="shared" si="6"/>
        <v>298866.91360586899</v>
      </c>
      <c r="H54" s="6">
        <f>G54*'Dash Board'!$C$11/365</f>
        <v>85.975413503058206</v>
      </c>
      <c r="I54" s="6">
        <f>H54*'Dash Board'!$C$18/'Dash Board'!$C$11</f>
        <v>40.94067309669439</v>
      </c>
      <c r="J54" s="6">
        <f>(G54&gt;1)*PMT('Dash Board'!$C$11/365,$U$4,-'Dash Board'!$C$19)</f>
        <v>108.80376961660664</v>
      </c>
      <c r="K54" s="6">
        <f t="shared" si="0"/>
        <v>0</v>
      </c>
      <c r="L54" s="8">
        <f t="shared" si="1"/>
        <v>298844.08524975547</v>
      </c>
      <c r="N54" s="8">
        <f t="shared" si="2"/>
        <v>67.863096519912261</v>
      </c>
      <c r="O54" s="8">
        <f>IF(E53&lt;&gt;E54,SUM($N$4:N54)-SUM($O$3:O53),0)</f>
        <v>0</v>
      </c>
      <c r="P54" s="6">
        <f>IF(B54&gt;0,SUM($O$4:O54)-SUM($P$3:P53),0)</f>
        <v>0</v>
      </c>
      <c r="Q54" s="6">
        <f t="shared" si="3"/>
        <v>40.94067309669439</v>
      </c>
      <c r="R54" s="8">
        <f>IF(E53&lt;&gt;E54,SUM($Q$4:Q54)-SUM($R$3:R53),0)</f>
        <v>0</v>
      </c>
      <c r="S54" s="6">
        <f>IF(B54&gt;0,SUM($R$4:R54)-SUM($S$3:S53),0)</f>
        <v>0</v>
      </c>
    </row>
    <row r="55" spans="1:19">
      <c r="A55">
        <f>IF(E54&lt;&gt;E55,COUNTIF($A$4:A54,"&lt;&gt;0")+1,0)</f>
        <v>0</v>
      </c>
      <c r="B55">
        <f>IF(A55&lt;&gt;0,IF(MOD(A55,3)=0,COUNTIF($B$4:B54,"&lt;&gt;0")+1,0),0)</f>
        <v>0</v>
      </c>
      <c r="C55" s="9">
        <f>'Dash Board'!$C$12+COUNT('Daily reducing balance'!$F$4:F54)</f>
        <v>41781</v>
      </c>
      <c r="D55">
        <f t="shared" si="4"/>
        <v>2014</v>
      </c>
      <c r="E55">
        <f t="shared" si="5"/>
        <v>5</v>
      </c>
      <c r="F55">
        <f>DAY('Dash Board'!$C$12+COUNT('Daily reducing balance'!$F$4:F54))</f>
        <v>22</v>
      </c>
      <c r="G55" s="8">
        <f t="shared" si="6"/>
        <v>298844.08524975547</v>
      </c>
      <c r="H55" s="6">
        <f>G55*'Dash Board'!$C$11/365</f>
        <v>85.968846441710483</v>
      </c>
      <c r="I55" s="6">
        <f>H55*'Dash Board'!$C$18/'Dash Board'!$C$11</f>
        <v>40.93754592462404</v>
      </c>
      <c r="J55" s="6">
        <f>(G55&gt;1)*PMT('Dash Board'!$C$11/365,$U$4,-'Dash Board'!$C$19)</f>
        <v>108.80376961660664</v>
      </c>
      <c r="K55" s="6">
        <f t="shared" si="0"/>
        <v>0</v>
      </c>
      <c r="L55" s="8">
        <f t="shared" si="1"/>
        <v>298821.2503265806</v>
      </c>
      <c r="N55" s="8">
        <f t="shared" si="2"/>
        <v>67.866223691982611</v>
      </c>
      <c r="O55" s="8">
        <f>IF(E54&lt;&gt;E55,SUM($N$4:N55)-SUM($O$3:O54),0)</f>
        <v>0</v>
      </c>
      <c r="P55" s="6">
        <f>IF(B55&gt;0,SUM($O$4:O55)-SUM($P$3:P54),0)</f>
        <v>0</v>
      </c>
      <c r="Q55" s="6">
        <f t="shared" si="3"/>
        <v>40.93754592462404</v>
      </c>
      <c r="R55" s="8">
        <f>IF(E54&lt;&gt;E55,SUM($Q$4:Q55)-SUM($R$3:R54),0)</f>
        <v>0</v>
      </c>
      <c r="S55" s="6">
        <f>IF(B55&gt;0,SUM($R$4:R55)-SUM($S$3:S54),0)</f>
        <v>0</v>
      </c>
    </row>
    <row r="56" spans="1:19">
      <c r="A56">
        <f>IF(E55&lt;&gt;E56,COUNTIF($A$4:A55,"&lt;&gt;0")+1,0)</f>
        <v>0</v>
      </c>
      <c r="B56">
        <f>IF(A56&lt;&gt;0,IF(MOD(A56,3)=0,COUNTIF($B$4:B55,"&lt;&gt;0")+1,0),0)</f>
        <v>0</v>
      </c>
      <c r="C56" s="9">
        <f>'Dash Board'!$C$12+COUNT('Daily reducing balance'!$F$4:F55)</f>
        <v>41782</v>
      </c>
      <c r="D56">
        <f t="shared" si="4"/>
        <v>2014</v>
      </c>
      <c r="E56">
        <f t="shared" si="5"/>
        <v>5</v>
      </c>
      <c r="F56">
        <f>DAY('Dash Board'!$C$12+COUNT('Daily reducing balance'!$F$4:F55))</f>
        <v>23</v>
      </c>
      <c r="G56" s="8">
        <f t="shared" si="6"/>
        <v>298821.2503265806</v>
      </c>
      <c r="H56" s="6">
        <f>G56*'Dash Board'!$C$11/365</f>
        <v>85.962277491208113</v>
      </c>
      <c r="I56" s="6">
        <f>H56*'Dash Board'!$C$18/'Dash Board'!$C$11</f>
        <v>40.934417852956251</v>
      </c>
      <c r="J56" s="6">
        <f>(G56&gt;1)*PMT('Dash Board'!$C$11/365,$U$4,-'Dash Board'!$C$19)</f>
        <v>108.80376961660664</v>
      </c>
      <c r="K56" s="6">
        <f t="shared" si="0"/>
        <v>0</v>
      </c>
      <c r="L56" s="8">
        <f t="shared" si="1"/>
        <v>298798.40883445524</v>
      </c>
      <c r="N56" s="8">
        <f t="shared" si="2"/>
        <v>67.8693517636504</v>
      </c>
      <c r="O56" s="8">
        <f>IF(E55&lt;&gt;E56,SUM($N$4:N56)-SUM($O$3:O55),0)</f>
        <v>0</v>
      </c>
      <c r="P56" s="6">
        <f>IF(B56&gt;0,SUM($O$4:O56)-SUM($P$3:P55),0)</f>
        <v>0</v>
      </c>
      <c r="Q56" s="6">
        <f t="shared" si="3"/>
        <v>40.934417852956251</v>
      </c>
      <c r="R56" s="8">
        <f>IF(E55&lt;&gt;E56,SUM($Q$4:Q56)-SUM($R$3:R55),0)</f>
        <v>0</v>
      </c>
      <c r="S56" s="6">
        <f>IF(B56&gt;0,SUM($R$4:R56)-SUM($S$3:S55),0)</f>
        <v>0</v>
      </c>
    </row>
    <row r="57" spans="1:19">
      <c r="A57">
        <f>IF(E56&lt;&gt;E57,COUNTIF($A$4:A56,"&lt;&gt;0")+1,0)</f>
        <v>0</v>
      </c>
      <c r="B57">
        <f>IF(A57&lt;&gt;0,IF(MOD(A57,3)=0,COUNTIF($B$4:B56,"&lt;&gt;0")+1,0),0)</f>
        <v>0</v>
      </c>
      <c r="C57" s="9">
        <f>'Dash Board'!$C$12+COUNT('Daily reducing balance'!$F$4:F56)</f>
        <v>41783</v>
      </c>
      <c r="D57">
        <f t="shared" si="4"/>
        <v>2014</v>
      </c>
      <c r="E57">
        <f t="shared" si="5"/>
        <v>5</v>
      </c>
      <c r="F57">
        <f>DAY('Dash Board'!$C$12+COUNT('Daily reducing balance'!$F$4:F56))</f>
        <v>24</v>
      </c>
      <c r="G57" s="8">
        <f t="shared" si="6"/>
        <v>298798.40883445524</v>
      </c>
      <c r="H57" s="6">
        <f>G57*'Dash Board'!$C$11/365</f>
        <v>85.955706651007674</v>
      </c>
      <c r="I57" s="6">
        <f>H57*'Dash Board'!$C$18/'Dash Board'!$C$11</f>
        <v>40.931288881432231</v>
      </c>
      <c r="J57" s="6">
        <f>(G57&gt;1)*PMT('Dash Board'!$C$11/365,$U$4,-'Dash Board'!$C$19)</f>
        <v>108.80376961660664</v>
      </c>
      <c r="K57" s="6">
        <f t="shared" si="0"/>
        <v>0</v>
      </c>
      <c r="L57" s="8">
        <f t="shared" si="1"/>
        <v>298775.56077148969</v>
      </c>
      <c r="N57" s="8">
        <f t="shared" si="2"/>
        <v>67.872480735174406</v>
      </c>
      <c r="O57" s="8">
        <f>IF(E56&lt;&gt;E57,SUM($N$4:N57)-SUM($O$3:O56),0)</f>
        <v>0</v>
      </c>
      <c r="P57" s="6">
        <f>IF(B57&gt;0,SUM($O$4:O57)-SUM($P$3:P56),0)</f>
        <v>0</v>
      </c>
      <c r="Q57" s="6">
        <f t="shared" si="3"/>
        <v>40.931288881432231</v>
      </c>
      <c r="R57" s="8">
        <f>IF(E56&lt;&gt;E57,SUM($Q$4:Q57)-SUM($R$3:R56),0)</f>
        <v>0</v>
      </c>
      <c r="S57" s="6">
        <f>IF(B57&gt;0,SUM($R$4:R57)-SUM($S$3:S56),0)</f>
        <v>0</v>
      </c>
    </row>
    <row r="58" spans="1:19">
      <c r="A58">
        <f>IF(E57&lt;&gt;E58,COUNTIF($A$4:A57,"&lt;&gt;0")+1,0)</f>
        <v>0</v>
      </c>
      <c r="B58">
        <f>IF(A58&lt;&gt;0,IF(MOD(A58,3)=0,COUNTIF($B$4:B57,"&lt;&gt;0")+1,0),0)</f>
        <v>0</v>
      </c>
      <c r="C58" s="9">
        <f>'Dash Board'!$C$12+COUNT('Daily reducing balance'!$F$4:F57)</f>
        <v>41784</v>
      </c>
      <c r="D58">
        <f t="shared" si="4"/>
        <v>2014</v>
      </c>
      <c r="E58">
        <f t="shared" si="5"/>
        <v>5</v>
      </c>
      <c r="F58">
        <f>DAY('Dash Board'!$C$12+COUNT('Daily reducing balance'!$F$4:F57))</f>
        <v>25</v>
      </c>
      <c r="G58" s="8">
        <f t="shared" si="6"/>
        <v>298775.56077148969</v>
      </c>
      <c r="H58" s="6">
        <f>G58*'Dash Board'!$C$11/365</f>
        <v>85.949133920565515</v>
      </c>
      <c r="I58" s="6">
        <f>H58*'Dash Board'!$C$18/'Dash Board'!$C$11</f>
        <v>40.928159009793106</v>
      </c>
      <c r="J58" s="6">
        <f>(G58&gt;1)*PMT('Dash Board'!$C$11/365,$U$4,-'Dash Board'!$C$19)</f>
        <v>108.80376961660664</v>
      </c>
      <c r="K58" s="6">
        <f t="shared" si="0"/>
        <v>0</v>
      </c>
      <c r="L58" s="8">
        <f t="shared" si="1"/>
        <v>298752.70613579365</v>
      </c>
      <c r="N58" s="8">
        <f t="shared" si="2"/>
        <v>67.875610606813538</v>
      </c>
      <c r="O58" s="8">
        <f>IF(E57&lt;&gt;E58,SUM($N$4:N58)-SUM($O$3:O57),0)</f>
        <v>0</v>
      </c>
      <c r="P58" s="6">
        <f>IF(B58&gt;0,SUM($O$4:O58)-SUM($P$3:P57),0)</f>
        <v>0</v>
      </c>
      <c r="Q58" s="6">
        <f t="shared" si="3"/>
        <v>40.928159009793106</v>
      </c>
      <c r="R58" s="8">
        <f>IF(E57&lt;&gt;E58,SUM($Q$4:Q58)-SUM($R$3:R57),0)</f>
        <v>0</v>
      </c>
      <c r="S58" s="6">
        <f>IF(B58&gt;0,SUM($R$4:R58)-SUM($S$3:S57),0)</f>
        <v>0</v>
      </c>
    </row>
    <row r="59" spans="1:19">
      <c r="A59">
        <f>IF(E58&lt;&gt;E59,COUNTIF($A$4:A58,"&lt;&gt;0")+1,0)</f>
        <v>0</v>
      </c>
      <c r="B59">
        <f>IF(A59&lt;&gt;0,IF(MOD(A59,3)=0,COUNTIF($B$4:B58,"&lt;&gt;0")+1,0),0)</f>
        <v>0</v>
      </c>
      <c r="C59" s="9">
        <f>'Dash Board'!$C$12+COUNT('Daily reducing balance'!$F$4:F58)</f>
        <v>41785</v>
      </c>
      <c r="D59">
        <f t="shared" si="4"/>
        <v>2014</v>
      </c>
      <c r="E59">
        <f t="shared" si="5"/>
        <v>5</v>
      </c>
      <c r="F59">
        <f>DAY('Dash Board'!$C$12+COUNT('Daily reducing balance'!$F$4:F58))</f>
        <v>26</v>
      </c>
      <c r="G59" s="8">
        <f t="shared" si="6"/>
        <v>298752.70613579365</v>
      </c>
      <c r="H59" s="6">
        <f>G59*'Dash Board'!$C$11/365</f>
        <v>85.942559299337887</v>
      </c>
      <c r="I59" s="6">
        <f>H59*'Dash Board'!$C$18/'Dash Board'!$C$11</f>
        <v>40.925028237779948</v>
      </c>
      <c r="J59" s="6">
        <f>(G59&gt;1)*PMT('Dash Board'!$C$11/365,$U$4,-'Dash Board'!$C$19)</f>
        <v>108.80376961660664</v>
      </c>
      <c r="K59" s="6">
        <f t="shared" si="0"/>
        <v>0</v>
      </c>
      <c r="L59" s="8">
        <f t="shared" si="1"/>
        <v>298729.84492547641</v>
      </c>
      <c r="N59" s="8">
        <f t="shared" si="2"/>
        <v>67.878741378826703</v>
      </c>
      <c r="O59" s="8">
        <f>IF(E58&lt;&gt;E59,SUM($N$4:N59)-SUM($O$3:O58),0)</f>
        <v>0</v>
      </c>
      <c r="P59" s="6">
        <f>IF(B59&gt;0,SUM($O$4:O59)-SUM($P$3:P58),0)</f>
        <v>0</v>
      </c>
      <c r="Q59" s="6">
        <f t="shared" si="3"/>
        <v>40.925028237779948</v>
      </c>
      <c r="R59" s="8">
        <f>IF(E58&lt;&gt;E59,SUM($Q$4:Q59)-SUM($R$3:R58),0)</f>
        <v>0</v>
      </c>
      <c r="S59" s="6">
        <f>IF(B59&gt;0,SUM($R$4:R59)-SUM($S$3:S58),0)</f>
        <v>0</v>
      </c>
    </row>
    <row r="60" spans="1:19">
      <c r="A60">
        <f>IF(E59&lt;&gt;E60,COUNTIF($A$4:A59,"&lt;&gt;0")+1,0)</f>
        <v>0</v>
      </c>
      <c r="B60">
        <f>IF(A60&lt;&gt;0,IF(MOD(A60,3)=0,COUNTIF($B$4:B59,"&lt;&gt;0")+1,0),0)</f>
        <v>0</v>
      </c>
      <c r="C60" s="9">
        <f>'Dash Board'!$C$12+COUNT('Daily reducing balance'!$F$4:F59)</f>
        <v>41786</v>
      </c>
      <c r="D60">
        <f t="shared" si="4"/>
        <v>2014</v>
      </c>
      <c r="E60">
        <f t="shared" si="5"/>
        <v>5</v>
      </c>
      <c r="F60">
        <f>DAY('Dash Board'!$C$12+COUNT('Daily reducing balance'!$F$4:F59))</f>
        <v>27</v>
      </c>
      <c r="G60" s="8">
        <f t="shared" si="6"/>
        <v>298729.84492547641</v>
      </c>
      <c r="H60" s="6">
        <f>G60*'Dash Board'!$C$11/365</f>
        <v>85.935982786780883</v>
      </c>
      <c r="I60" s="6">
        <f>H60*'Dash Board'!$C$18/'Dash Board'!$C$11</f>
        <v>40.921896565133757</v>
      </c>
      <c r="J60" s="6">
        <f>(G60&gt;1)*PMT('Dash Board'!$C$11/365,$U$4,-'Dash Board'!$C$19)</f>
        <v>108.80376961660664</v>
      </c>
      <c r="K60" s="6">
        <f t="shared" si="0"/>
        <v>0</v>
      </c>
      <c r="L60" s="8">
        <f t="shared" si="1"/>
        <v>298706.97713864659</v>
      </c>
      <c r="N60" s="8">
        <f t="shared" si="2"/>
        <v>67.881873051472894</v>
      </c>
      <c r="O60" s="8">
        <f>IF(E59&lt;&gt;E60,SUM($N$4:N60)-SUM($O$3:O59),0)</f>
        <v>0</v>
      </c>
      <c r="P60" s="6">
        <f>IF(B60&gt;0,SUM($O$4:O60)-SUM($P$3:P59),0)</f>
        <v>0</v>
      </c>
      <c r="Q60" s="6">
        <f t="shared" si="3"/>
        <v>40.921896565133757</v>
      </c>
      <c r="R60" s="8">
        <f>IF(E59&lt;&gt;E60,SUM($Q$4:Q60)-SUM($R$3:R59),0)</f>
        <v>0</v>
      </c>
      <c r="S60" s="6">
        <f>IF(B60&gt;0,SUM($R$4:R60)-SUM($S$3:S59),0)</f>
        <v>0</v>
      </c>
    </row>
    <row r="61" spans="1:19">
      <c r="A61">
        <f>IF(E60&lt;&gt;E61,COUNTIF($A$4:A60,"&lt;&gt;0")+1,0)</f>
        <v>0</v>
      </c>
      <c r="B61">
        <f>IF(A61&lt;&gt;0,IF(MOD(A61,3)=0,COUNTIF($B$4:B60,"&lt;&gt;0")+1,0),0)</f>
        <v>0</v>
      </c>
      <c r="C61" s="9">
        <f>'Dash Board'!$C$12+COUNT('Daily reducing balance'!$F$4:F60)</f>
        <v>41787</v>
      </c>
      <c r="D61">
        <f t="shared" si="4"/>
        <v>2014</v>
      </c>
      <c r="E61">
        <f t="shared" si="5"/>
        <v>5</v>
      </c>
      <c r="F61">
        <f>DAY('Dash Board'!$C$12+COUNT('Daily reducing balance'!$F$4:F60))</f>
        <v>28</v>
      </c>
      <c r="G61" s="8">
        <f t="shared" si="6"/>
        <v>298706.97713864659</v>
      </c>
      <c r="H61" s="6">
        <f>G61*'Dash Board'!$C$11/365</f>
        <v>85.929404382350384</v>
      </c>
      <c r="I61" s="6">
        <f>H61*'Dash Board'!$C$18/'Dash Board'!$C$11</f>
        <v>40.918763991595419</v>
      </c>
      <c r="J61" s="6">
        <f>(G61&gt;1)*PMT('Dash Board'!$C$11/365,$U$4,-'Dash Board'!$C$19)</f>
        <v>108.80376961660664</v>
      </c>
      <c r="K61" s="6">
        <f t="shared" si="0"/>
        <v>0</v>
      </c>
      <c r="L61" s="8">
        <f t="shared" si="1"/>
        <v>298684.10277341236</v>
      </c>
      <c r="N61" s="8">
        <f t="shared" si="2"/>
        <v>67.885005625011217</v>
      </c>
      <c r="O61" s="8">
        <f>IF(E60&lt;&gt;E61,SUM($N$4:N61)-SUM($O$3:O60),0)</f>
        <v>0</v>
      </c>
      <c r="P61" s="6">
        <f>IF(B61&gt;0,SUM($O$4:O61)-SUM($P$3:P60),0)</f>
        <v>0</v>
      </c>
      <c r="Q61" s="6">
        <f t="shared" si="3"/>
        <v>40.918763991595419</v>
      </c>
      <c r="R61" s="8">
        <f>IF(E60&lt;&gt;E61,SUM($Q$4:Q61)-SUM($R$3:R60),0)</f>
        <v>0</v>
      </c>
      <c r="S61" s="6">
        <f>IF(B61&gt;0,SUM($R$4:R61)-SUM($S$3:S60),0)</f>
        <v>0</v>
      </c>
    </row>
    <row r="62" spans="1:19">
      <c r="A62">
        <f>IF(E61&lt;&gt;E62,COUNTIF($A$4:A61,"&lt;&gt;0")+1,0)</f>
        <v>0</v>
      </c>
      <c r="B62">
        <f>IF(A62&lt;&gt;0,IF(MOD(A62,3)=0,COUNTIF($B$4:B61,"&lt;&gt;0")+1,0),0)</f>
        <v>0</v>
      </c>
      <c r="C62" s="9">
        <f>'Dash Board'!$C$12+COUNT('Daily reducing balance'!$F$4:F61)</f>
        <v>41788</v>
      </c>
      <c r="D62">
        <f t="shared" si="4"/>
        <v>2014</v>
      </c>
      <c r="E62">
        <f t="shared" si="5"/>
        <v>5</v>
      </c>
      <c r="F62">
        <f>DAY('Dash Board'!$C$12+COUNT('Daily reducing balance'!$F$4:F61))</f>
        <v>29</v>
      </c>
      <c r="G62" s="8">
        <f t="shared" si="6"/>
        <v>298684.10277341236</v>
      </c>
      <c r="H62" s="6">
        <f>G62*'Dash Board'!$C$11/365</f>
        <v>85.922824085502185</v>
      </c>
      <c r="I62" s="6">
        <f>H62*'Dash Board'!$C$18/'Dash Board'!$C$11</f>
        <v>40.915630516905807</v>
      </c>
      <c r="J62" s="6">
        <f>(G62&gt;1)*PMT('Dash Board'!$C$11/365,$U$4,-'Dash Board'!$C$19)</f>
        <v>108.80376961660664</v>
      </c>
      <c r="K62" s="6">
        <f t="shared" si="0"/>
        <v>0</v>
      </c>
      <c r="L62" s="8">
        <f t="shared" si="1"/>
        <v>298661.22182788129</v>
      </c>
      <c r="N62" s="8">
        <f t="shared" si="2"/>
        <v>67.888139099700837</v>
      </c>
      <c r="O62" s="8">
        <f>IF(E61&lt;&gt;E62,SUM($N$4:N62)-SUM($O$3:O61),0)</f>
        <v>0</v>
      </c>
      <c r="P62" s="6">
        <f>IF(B62&gt;0,SUM($O$4:O62)-SUM($P$3:P61),0)</f>
        <v>0</v>
      </c>
      <c r="Q62" s="6">
        <f t="shared" si="3"/>
        <v>40.915630516905807</v>
      </c>
      <c r="R62" s="8">
        <f>IF(E61&lt;&gt;E62,SUM($Q$4:Q62)-SUM($R$3:R61),0)</f>
        <v>0</v>
      </c>
      <c r="S62" s="6">
        <f>IF(B62&gt;0,SUM($R$4:R62)-SUM($S$3:S61),0)</f>
        <v>0</v>
      </c>
    </row>
    <row r="63" spans="1:19">
      <c r="A63">
        <f>IF(E62&lt;&gt;E63,COUNTIF($A$4:A62,"&lt;&gt;0")+1,0)</f>
        <v>0</v>
      </c>
      <c r="B63">
        <f>IF(A63&lt;&gt;0,IF(MOD(A63,3)=0,COUNTIF($B$4:B62,"&lt;&gt;0")+1,0),0)</f>
        <v>0</v>
      </c>
      <c r="C63" s="9">
        <f>'Dash Board'!$C$12+COUNT('Daily reducing balance'!$F$4:F62)</f>
        <v>41789</v>
      </c>
      <c r="D63">
        <f t="shared" si="4"/>
        <v>2014</v>
      </c>
      <c r="E63">
        <f t="shared" si="5"/>
        <v>5</v>
      </c>
      <c r="F63">
        <f>DAY('Dash Board'!$C$12+COUNT('Daily reducing balance'!$F$4:F62))</f>
        <v>30</v>
      </c>
      <c r="G63" s="8">
        <f t="shared" si="6"/>
        <v>298661.22182788129</v>
      </c>
      <c r="H63" s="6">
        <f>G63*'Dash Board'!$C$11/365</f>
        <v>85.916241895691883</v>
      </c>
      <c r="I63" s="6">
        <f>H63*'Dash Board'!$C$18/'Dash Board'!$C$11</f>
        <v>40.912496140805658</v>
      </c>
      <c r="J63" s="6">
        <f>(G63&gt;1)*PMT('Dash Board'!$C$11/365,$U$4,-'Dash Board'!$C$19)</f>
        <v>108.80376961660664</v>
      </c>
      <c r="K63" s="6">
        <f t="shared" si="0"/>
        <v>0</v>
      </c>
      <c r="L63" s="8">
        <f t="shared" si="1"/>
        <v>298638.33430016041</v>
      </c>
      <c r="N63" s="8">
        <f t="shared" si="2"/>
        <v>67.891273475800986</v>
      </c>
      <c r="O63" s="8">
        <f>IF(E62&lt;&gt;E63,SUM($N$4:N63)-SUM($O$3:O62),0)</f>
        <v>0</v>
      </c>
      <c r="P63" s="6">
        <f>IF(B63&gt;0,SUM($O$4:O63)-SUM($P$3:P62),0)</f>
        <v>0</v>
      </c>
      <c r="Q63" s="6">
        <f t="shared" si="3"/>
        <v>40.912496140805658</v>
      </c>
      <c r="R63" s="8">
        <f>IF(E62&lt;&gt;E63,SUM($Q$4:Q63)-SUM($R$3:R62),0)</f>
        <v>0</v>
      </c>
      <c r="S63" s="6">
        <f>IF(B63&gt;0,SUM($R$4:R63)-SUM($S$3:S62),0)</f>
        <v>0</v>
      </c>
    </row>
    <row r="64" spans="1:19">
      <c r="A64">
        <f>IF(E63&lt;&gt;E64,COUNTIF($A$4:A63,"&lt;&gt;0")+1,0)</f>
        <v>0</v>
      </c>
      <c r="B64">
        <f>IF(A64&lt;&gt;0,IF(MOD(A64,3)=0,COUNTIF($B$4:B63,"&lt;&gt;0")+1,0),0)</f>
        <v>0</v>
      </c>
      <c r="C64" s="9">
        <f>'Dash Board'!$C$12+COUNT('Daily reducing balance'!$F$4:F63)</f>
        <v>41790</v>
      </c>
      <c r="D64">
        <f t="shared" si="4"/>
        <v>2014</v>
      </c>
      <c r="E64">
        <f t="shared" si="5"/>
        <v>5</v>
      </c>
      <c r="F64">
        <f>DAY('Dash Board'!$C$12+COUNT('Daily reducing balance'!$F$4:F63))</f>
        <v>31</v>
      </c>
      <c r="G64" s="8">
        <f t="shared" si="6"/>
        <v>298638.33430016041</v>
      </c>
      <c r="H64" s="6">
        <f>G64*'Dash Board'!$C$11/365</f>
        <v>85.909657812374917</v>
      </c>
      <c r="I64" s="6">
        <f>H64*'Dash Board'!$C$18/'Dash Board'!$C$11</f>
        <v>40.909360863035673</v>
      </c>
      <c r="J64" s="6">
        <f>(G64&gt;1)*PMT('Dash Board'!$C$11/365,$U$4,-'Dash Board'!$C$19)</f>
        <v>108.80376961660664</v>
      </c>
      <c r="K64" s="6">
        <f t="shared" si="0"/>
        <v>0</v>
      </c>
      <c r="L64" s="8">
        <f t="shared" si="1"/>
        <v>298615.44018835621</v>
      </c>
      <c r="N64" s="8">
        <f t="shared" si="2"/>
        <v>67.894408753570971</v>
      </c>
      <c r="O64" s="8">
        <f>IF(E63&lt;&gt;E64,SUM($N$4:N64)-SUM($O$3:O63),0)</f>
        <v>0</v>
      </c>
      <c r="P64" s="6">
        <f>IF(B64&gt;0,SUM($O$4:O64)-SUM($P$3:P63),0)</f>
        <v>0</v>
      </c>
      <c r="Q64" s="6">
        <f t="shared" si="3"/>
        <v>40.909360863035673</v>
      </c>
      <c r="R64" s="8">
        <f>IF(E63&lt;&gt;E64,SUM($Q$4:Q64)-SUM($R$3:R63),0)</f>
        <v>0</v>
      </c>
      <c r="S64" s="6">
        <f>IF(B64&gt;0,SUM($R$4:R64)-SUM($S$3:S63),0)</f>
        <v>0</v>
      </c>
    </row>
    <row r="65" spans="1:19">
      <c r="A65">
        <f>IF(E64&lt;&gt;E65,COUNTIF($A$4:A64,"&lt;&gt;0")+1,0)</f>
        <v>2</v>
      </c>
      <c r="B65">
        <f>IF(A65&lt;&gt;0,IF(MOD(A65,3)=0,COUNTIF($B$4:B64,"&lt;&gt;0")+1,0),0)</f>
        <v>0</v>
      </c>
      <c r="C65" s="9">
        <f>'Dash Board'!$C$12+COUNT('Daily reducing balance'!$F$4:F64)</f>
        <v>41791</v>
      </c>
      <c r="D65">
        <f t="shared" si="4"/>
        <v>2014</v>
      </c>
      <c r="E65">
        <f t="shared" si="5"/>
        <v>6</v>
      </c>
      <c r="F65">
        <f>DAY('Dash Board'!$C$12+COUNT('Daily reducing balance'!$F$4:F64))</f>
        <v>1</v>
      </c>
      <c r="G65" s="8">
        <f t="shared" si="6"/>
        <v>298615.44018835621</v>
      </c>
      <c r="H65" s="6">
        <f>G65*'Dash Board'!$C$11/365</f>
        <v>85.903071835006571</v>
      </c>
      <c r="I65" s="6">
        <f>H65*'Dash Board'!$C$18/'Dash Board'!$C$11</f>
        <v>40.906224683336468</v>
      </c>
      <c r="J65" s="6">
        <f>(G65&gt;1)*PMT('Dash Board'!$C$11/365,$U$4,-'Dash Board'!$C$19)</f>
        <v>108.80376961660664</v>
      </c>
      <c r="K65" s="6">
        <f t="shared" si="0"/>
        <v>3264.1130884981981</v>
      </c>
      <c r="L65" s="8">
        <f t="shared" si="1"/>
        <v>298592.53949057462</v>
      </c>
      <c r="N65" s="8">
        <f t="shared" si="2"/>
        <v>67.897544933270183</v>
      </c>
      <c r="O65" s="8">
        <f>IF(E64&lt;&gt;E65,SUM($N$4:N65)-SUM($O$3:O64),0)</f>
        <v>2103.3696153942224</v>
      </c>
      <c r="P65" s="6">
        <f>IF(B65&gt;0,SUM($O$4:O65)-SUM($P$3:P64),0)</f>
        <v>0</v>
      </c>
      <c r="Q65" s="6">
        <f t="shared" si="3"/>
        <v>40.906224683336468</v>
      </c>
      <c r="R65" s="8">
        <f>IF(E64&lt;&gt;E65,SUM($Q$4:Q65)-SUM($R$3:R64),0)</f>
        <v>1269.5472427205837</v>
      </c>
      <c r="S65" s="6">
        <f>IF(B65&gt;0,SUM($R$4:R65)-SUM($S$3:S64),0)</f>
        <v>0</v>
      </c>
    </row>
    <row r="66" spans="1:19">
      <c r="A66">
        <f>IF(E65&lt;&gt;E66,COUNTIF($A$4:A65,"&lt;&gt;0")+1,0)</f>
        <v>0</v>
      </c>
      <c r="B66">
        <f>IF(A66&lt;&gt;0,IF(MOD(A66,3)=0,COUNTIF($B$4:B65,"&lt;&gt;0")+1,0),0)</f>
        <v>0</v>
      </c>
      <c r="C66" s="9">
        <f>'Dash Board'!$C$12+COUNT('Daily reducing balance'!$F$4:F65)</f>
        <v>41792</v>
      </c>
      <c r="D66">
        <f t="shared" si="4"/>
        <v>2014</v>
      </c>
      <c r="E66">
        <f t="shared" si="5"/>
        <v>6</v>
      </c>
      <c r="F66">
        <f>DAY('Dash Board'!$C$12+COUNT('Daily reducing balance'!$F$4:F65))</f>
        <v>2</v>
      </c>
      <c r="G66" s="8">
        <f t="shared" si="6"/>
        <v>298592.53949057462</v>
      </c>
      <c r="H66" s="6">
        <f>G66*'Dash Board'!$C$11/365</f>
        <v>85.896483963042002</v>
      </c>
      <c r="I66" s="6">
        <f>H66*'Dash Board'!$C$18/'Dash Board'!$C$11</f>
        <v>40.903087601448576</v>
      </c>
      <c r="J66" s="6">
        <f>(G66&gt;1)*PMT('Dash Board'!$C$11/365,$U$4,-'Dash Board'!$C$19)</f>
        <v>108.80376961660664</v>
      </c>
      <c r="K66" s="6">
        <f t="shared" si="0"/>
        <v>0</v>
      </c>
      <c r="L66" s="8">
        <f t="shared" si="1"/>
        <v>298569.6322049211</v>
      </c>
      <c r="N66" s="8">
        <f t="shared" si="2"/>
        <v>67.900682015158068</v>
      </c>
      <c r="O66" s="8">
        <f>IF(E65&lt;&gt;E66,SUM($N$4:N66)-SUM($O$3:O65),0)</f>
        <v>0</v>
      </c>
      <c r="P66" s="6">
        <f>IF(B66&gt;0,SUM($O$4:O66)-SUM($P$3:P65),0)</f>
        <v>0</v>
      </c>
      <c r="Q66" s="6">
        <f t="shared" si="3"/>
        <v>40.903087601448576</v>
      </c>
      <c r="R66" s="8">
        <f>IF(E65&lt;&gt;E66,SUM($Q$4:Q66)-SUM($R$3:R65),0)</f>
        <v>0</v>
      </c>
      <c r="S66" s="6">
        <f>IF(B66&gt;0,SUM($R$4:R66)-SUM($S$3:S65),0)</f>
        <v>0</v>
      </c>
    </row>
    <row r="67" spans="1:19">
      <c r="A67">
        <f>IF(E66&lt;&gt;E67,COUNTIF($A$4:A66,"&lt;&gt;0")+1,0)</f>
        <v>0</v>
      </c>
      <c r="B67">
        <f>IF(A67&lt;&gt;0,IF(MOD(A67,3)=0,COUNTIF($B$4:B66,"&lt;&gt;0")+1,0),0)</f>
        <v>0</v>
      </c>
      <c r="C67" s="9">
        <f>'Dash Board'!$C$12+COUNT('Daily reducing balance'!$F$4:F66)</f>
        <v>41793</v>
      </c>
      <c r="D67">
        <f t="shared" si="4"/>
        <v>2014</v>
      </c>
      <c r="E67">
        <f t="shared" si="5"/>
        <v>6</v>
      </c>
      <c r="F67">
        <f>DAY('Dash Board'!$C$12+COUNT('Daily reducing balance'!$F$4:F66))</f>
        <v>3</v>
      </c>
      <c r="G67" s="8">
        <f t="shared" si="6"/>
        <v>298569.6322049211</v>
      </c>
      <c r="H67" s="6">
        <f>G67*'Dash Board'!$C$11/365</f>
        <v>85.889894195936208</v>
      </c>
      <c r="I67" s="6">
        <f>H67*'Dash Board'!$C$18/'Dash Board'!$C$11</f>
        <v>40.899949617112483</v>
      </c>
      <c r="J67" s="6">
        <f>(G67&gt;1)*PMT('Dash Board'!$C$11/365,$U$4,-'Dash Board'!$C$19)</f>
        <v>108.80376961660664</v>
      </c>
      <c r="K67" s="6">
        <f t="shared" si="0"/>
        <v>0</v>
      </c>
      <c r="L67" s="8">
        <f t="shared" si="1"/>
        <v>298546.71832950047</v>
      </c>
      <c r="N67" s="8">
        <f t="shared" si="2"/>
        <v>67.903819999494161</v>
      </c>
      <c r="O67" s="8">
        <f>IF(E66&lt;&gt;E67,SUM($N$4:N67)-SUM($O$3:O66),0)</f>
        <v>0</v>
      </c>
      <c r="P67" s="6">
        <f>IF(B67&gt;0,SUM($O$4:O67)-SUM($P$3:P66),0)</f>
        <v>0</v>
      </c>
      <c r="Q67" s="6">
        <f t="shared" si="3"/>
        <v>40.899949617112483</v>
      </c>
      <c r="R67" s="8">
        <f>IF(E66&lt;&gt;E67,SUM($Q$4:Q67)-SUM($R$3:R66),0)</f>
        <v>0</v>
      </c>
      <c r="S67" s="6">
        <f>IF(B67&gt;0,SUM($R$4:R67)-SUM($S$3:S66),0)</f>
        <v>0</v>
      </c>
    </row>
    <row r="68" spans="1:19">
      <c r="A68">
        <f>IF(E67&lt;&gt;E68,COUNTIF($A$4:A67,"&lt;&gt;0")+1,0)</f>
        <v>0</v>
      </c>
      <c r="B68">
        <f>IF(A68&lt;&gt;0,IF(MOD(A68,3)=0,COUNTIF($B$4:B67,"&lt;&gt;0")+1,0),0)</f>
        <v>0</v>
      </c>
      <c r="C68" s="9">
        <f>'Dash Board'!$C$12+COUNT('Daily reducing balance'!$F$4:F67)</f>
        <v>41794</v>
      </c>
      <c r="D68">
        <f t="shared" si="4"/>
        <v>2014</v>
      </c>
      <c r="E68">
        <f t="shared" si="5"/>
        <v>6</v>
      </c>
      <c r="F68">
        <f>DAY('Dash Board'!$C$12+COUNT('Daily reducing balance'!$F$4:F67))</f>
        <v>4</v>
      </c>
      <c r="G68" s="8">
        <f t="shared" si="6"/>
        <v>298546.71832950047</v>
      </c>
      <c r="H68" s="6">
        <f>G68*'Dash Board'!$C$11/365</f>
        <v>85.883302533143976</v>
      </c>
      <c r="I68" s="6">
        <f>H68*'Dash Board'!$C$18/'Dash Board'!$C$11</f>
        <v>40.896810730068566</v>
      </c>
      <c r="J68" s="6">
        <f>(G68&gt;1)*PMT('Dash Board'!$C$11/365,$U$4,-'Dash Board'!$C$19)</f>
        <v>108.80376961660664</v>
      </c>
      <c r="K68" s="6">
        <f t="shared" si="0"/>
        <v>0</v>
      </c>
      <c r="L68" s="8">
        <f t="shared" si="1"/>
        <v>298523.79786241701</v>
      </c>
      <c r="N68" s="8">
        <f t="shared" si="2"/>
        <v>67.906958886538078</v>
      </c>
      <c r="O68" s="8">
        <f>IF(E67&lt;&gt;E68,SUM($N$4:N68)-SUM($O$3:O67),0)</f>
        <v>0</v>
      </c>
      <c r="P68" s="6">
        <f>IF(B68&gt;0,SUM($O$4:O68)-SUM($P$3:P67),0)</f>
        <v>0</v>
      </c>
      <c r="Q68" s="6">
        <f t="shared" si="3"/>
        <v>40.896810730068566</v>
      </c>
      <c r="R68" s="8">
        <f>IF(E67&lt;&gt;E68,SUM($Q$4:Q68)-SUM($R$3:R67),0)</f>
        <v>0</v>
      </c>
      <c r="S68" s="6">
        <f>IF(B68&gt;0,SUM($R$4:R68)-SUM($S$3:S67),0)</f>
        <v>0</v>
      </c>
    </row>
    <row r="69" spans="1:19">
      <c r="A69">
        <f>IF(E68&lt;&gt;E69,COUNTIF($A$4:A68,"&lt;&gt;0")+1,0)</f>
        <v>0</v>
      </c>
      <c r="B69">
        <f>IF(A69&lt;&gt;0,IF(MOD(A69,3)=0,COUNTIF($B$4:B68,"&lt;&gt;0")+1,0),0)</f>
        <v>0</v>
      </c>
      <c r="C69" s="9">
        <f>'Dash Board'!$C$12+COUNT('Daily reducing balance'!$F$4:F68)</f>
        <v>41795</v>
      </c>
      <c r="D69">
        <f t="shared" si="4"/>
        <v>2014</v>
      </c>
      <c r="E69">
        <f t="shared" si="5"/>
        <v>6</v>
      </c>
      <c r="F69">
        <f>DAY('Dash Board'!$C$12+COUNT('Daily reducing balance'!$F$4:F68))</f>
        <v>5</v>
      </c>
      <c r="G69" s="8">
        <f t="shared" si="6"/>
        <v>298523.79786241701</v>
      </c>
      <c r="H69" s="6">
        <f>G69*'Dash Board'!$C$11/365</f>
        <v>85.87670897411995</v>
      </c>
      <c r="I69" s="6">
        <f>H69*'Dash Board'!$C$18/'Dash Board'!$C$11</f>
        <v>40.89367094005712</v>
      </c>
      <c r="J69" s="6">
        <f>(G69&gt;1)*PMT('Dash Board'!$C$11/365,$U$4,-'Dash Board'!$C$19)</f>
        <v>108.80376961660664</v>
      </c>
      <c r="K69" s="6">
        <f t="shared" ref="K69:K132" si="7">IF(F69=1,SUMIFS($J$4:$J$7308,$D$4:$D$7308,"="&amp;YEAR(C69),$E$4:$E$7308,"="&amp;MONTH(C69)),0)</f>
        <v>0</v>
      </c>
      <c r="L69" s="8">
        <f t="shared" ref="L69:L132" si="8">IF(G69+H69-J69&lt;0,0,G69+H69-J69)</f>
        <v>298500.87080177455</v>
      </c>
      <c r="N69" s="8">
        <f t="shared" ref="N69:N132" si="9">J69-I69</f>
        <v>67.910098676549524</v>
      </c>
      <c r="O69" s="8">
        <f>IF(E68&lt;&gt;E69,SUM($N$4:N69)-SUM($O$3:O68),0)</f>
        <v>0</v>
      </c>
      <c r="P69" s="6">
        <f>IF(B69&gt;0,SUM($O$4:O69)-SUM($P$3:P68),0)</f>
        <v>0</v>
      </c>
      <c r="Q69" s="6">
        <f t="shared" ref="Q69:Q132" si="10">I69</f>
        <v>40.89367094005712</v>
      </c>
      <c r="R69" s="8">
        <f>IF(E68&lt;&gt;E69,SUM($Q$4:Q69)-SUM($R$3:R68),0)</f>
        <v>0</v>
      </c>
      <c r="S69" s="6">
        <f>IF(B69&gt;0,SUM($R$4:R69)-SUM($S$3:S68),0)</f>
        <v>0</v>
      </c>
    </row>
    <row r="70" spans="1:19">
      <c r="A70">
        <f>IF(E69&lt;&gt;E70,COUNTIF($A$4:A69,"&lt;&gt;0")+1,0)</f>
        <v>0</v>
      </c>
      <c r="B70">
        <f>IF(A70&lt;&gt;0,IF(MOD(A70,3)=0,COUNTIF($B$4:B69,"&lt;&gt;0")+1,0),0)</f>
        <v>0</v>
      </c>
      <c r="C70" s="9">
        <f>'Dash Board'!$C$12+COUNT('Daily reducing balance'!$F$4:F69)</f>
        <v>41796</v>
      </c>
      <c r="D70">
        <f t="shared" ref="D70:D133" si="11">IF(AND(E70=1,F70=1),D69+1,D69)</f>
        <v>2014</v>
      </c>
      <c r="E70">
        <f t="shared" ref="E70:E133" si="12">IF(F70=1,IF(E69+1&gt;12,1,E69+1),E69)</f>
        <v>6</v>
      </c>
      <c r="F70">
        <f>DAY('Dash Board'!$C$12+COUNT('Daily reducing balance'!$F$4:F69))</f>
        <v>6</v>
      </c>
      <c r="G70" s="8">
        <f t="shared" ref="G70:G133" si="13">L69</f>
        <v>298500.87080177455</v>
      </c>
      <c r="H70" s="6">
        <f>G70*'Dash Board'!$C$11/365</f>
        <v>85.870113518318703</v>
      </c>
      <c r="I70" s="6">
        <f>H70*'Dash Board'!$C$18/'Dash Board'!$C$11</f>
        <v>40.890530246818436</v>
      </c>
      <c r="J70" s="6">
        <f>(G70&gt;1)*PMT('Dash Board'!$C$11/365,$U$4,-'Dash Board'!$C$19)</f>
        <v>108.80376961660664</v>
      </c>
      <c r="K70" s="6">
        <f t="shared" si="7"/>
        <v>0</v>
      </c>
      <c r="L70" s="8">
        <f t="shared" si="8"/>
        <v>298477.93714567629</v>
      </c>
      <c r="N70" s="8">
        <f t="shared" si="9"/>
        <v>67.913239369788215</v>
      </c>
      <c r="O70" s="8">
        <f>IF(E69&lt;&gt;E70,SUM($N$4:N70)-SUM($O$3:O69),0)</f>
        <v>0</v>
      </c>
      <c r="P70" s="6">
        <f>IF(B70&gt;0,SUM($O$4:O70)-SUM($P$3:P69),0)</f>
        <v>0</v>
      </c>
      <c r="Q70" s="6">
        <f t="shared" si="10"/>
        <v>40.890530246818436</v>
      </c>
      <c r="R70" s="8">
        <f>IF(E69&lt;&gt;E70,SUM($Q$4:Q70)-SUM($R$3:R69),0)</f>
        <v>0</v>
      </c>
      <c r="S70" s="6">
        <f>IF(B70&gt;0,SUM($R$4:R70)-SUM($S$3:S69),0)</f>
        <v>0</v>
      </c>
    </row>
    <row r="71" spans="1:19">
      <c r="A71">
        <f>IF(E70&lt;&gt;E71,COUNTIF($A$4:A70,"&lt;&gt;0")+1,0)</f>
        <v>0</v>
      </c>
      <c r="B71">
        <f>IF(A71&lt;&gt;0,IF(MOD(A71,3)=0,COUNTIF($B$4:B70,"&lt;&gt;0")+1,0),0)</f>
        <v>0</v>
      </c>
      <c r="C71" s="9">
        <f>'Dash Board'!$C$12+COUNT('Daily reducing balance'!$F$4:F70)</f>
        <v>41797</v>
      </c>
      <c r="D71">
        <f t="shared" si="11"/>
        <v>2014</v>
      </c>
      <c r="E71">
        <f t="shared" si="12"/>
        <v>6</v>
      </c>
      <c r="F71">
        <f>DAY('Dash Board'!$C$12+COUNT('Daily reducing balance'!$F$4:F70))</f>
        <v>7</v>
      </c>
      <c r="G71" s="8">
        <f t="shared" si="13"/>
        <v>298477.93714567629</v>
      </c>
      <c r="H71" s="6">
        <f>G71*'Dash Board'!$C$11/365</f>
        <v>85.86351616519454</v>
      </c>
      <c r="I71" s="6">
        <f>H71*'Dash Board'!$C$18/'Dash Board'!$C$11</f>
        <v>40.887388650092646</v>
      </c>
      <c r="J71" s="6">
        <f>(G71&gt;1)*PMT('Dash Board'!$C$11/365,$U$4,-'Dash Board'!$C$19)</f>
        <v>108.80376961660664</v>
      </c>
      <c r="K71" s="6">
        <f t="shared" si="7"/>
        <v>0</v>
      </c>
      <c r="L71" s="8">
        <f t="shared" si="8"/>
        <v>298454.99689222488</v>
      </c>
      <c r="N71" s="8">
        <f t="shared" si="9"/>
        <v>67.916380966513998</v>
      </c>
      <c r="O71" s="8">
        <f>IF(E70&lt;&gt;E71,SUM($N$4:N71)-SUM($O$3:O70),0)</f>
        <v>0</v>
      </c>
      <c r="P71" s="6">
        <f>IF(B71&gt;0,SUM($O$4:O71)-SUM($P$3:P70),0)</f>
        <v>0</v>
      </c>
      <c r="Q71" s="6">
        <f t="shared" si="10"/>
        <v>40.887388650092646</v>
      </c>
      <c r="R71" s="8">
        <f>IF(E70&lt;&gt;E71,SUM($Q$4:Q71)-SUM($R$3:R70),0)</f>
        <v>0</v>
      </c>
      <c r="S71" s="6">
        <f>IF(B71&gt;0,SUM($R$4:R71)-SUM($S$3:S70),0)</f>
        <v>0</v>
      </c>
    </row>
    <row r="72" spans="1:19">
      <c r="A72">
        <f>IF(E71&lt;&gt;E72,COUNTIF($A$4:A71,"&lt;&gt;0")+1,0)</f>
        <v>0</v>
      </c>
      <c r="B72">
        <f>IF(A72&lt;&gt;0,IF(MOD(A72,3)=0,COUNTIF($B$4:B71,"&lt;&gt;0")+1,0),0)</f>
        <v>0</v>
      </c>
      <c r="C72" s="9">
        <f>'Dash Board'!$C$12+COUNT('Daily reducing balance'!$F$4:F71)</f>
        <v>41798</v>
      </c>
      <c r="D72">
        <f t="shared" si="11"/>
        <v>2014</v>
      </c>
      <c r="E72">
        <f t="shared" si="12"/>
        <v>6</v>
      </c>
      <c r="F72">
        <f>DAY('Dash Board'!$C$12+COUNT('Daily reducing balance'!$F$4:F71))</f>
        <v>8</v>
      </c>
      <c r="G72" s="8">
        <f t="shared" si="13"/>
        <v>298454.99689222488</v>
      </c>
      <c r="H72" s="6">
        <f>G72*'Dash Board'!$C$11/365</f>
        <v>85.856916914201676</v>
      </c>
      <c r="I72" s="6">
        <f>H72*'Dash Board'!$C$18/'Dash Board'!$C$11</f>
        <v>40.884246149619848</v>
      </c>
      <c r="J72" s="6">
        <f>(G72&gt;1)*PMT('Dash Board'!$C$11/365,$U$4,-'Dash Board'!$C$19)</f>
        <v>108.80376961660664</v>
      </c>
      <c r="K72" s="6">
        <f t="shared" si="7"/>
        <v>0</v>
      </c>
      <c r="L72" s="8">
        <f t="shared" si="8"/>
        <v>298432.05003952252</v>
      </c>
      <c r="N72" s="8">
        <f t="shared" si="9"/>
        <v>67.919523466986789</v>
      </c>
      <c r="O72" s="8">
        <f>IF(E71&lt;&gt;E72,SUM($N$4:N72)-SUM($O$3:O71),0)</f>
        <v>0</v>
      </c>
      <c r="P72" s="6">
        <f>IF(B72&gt;0,SUM($O$4:O72)-SUM($P$3:P71),0)</f>
        <v>0</v>
      </c>
      <c r="Q72" s="6">
        <f t="shared" si="10"/>
        <v>40.884246149619848</v>
      </c>
      <c r="R72" s="8">
        <f>IF(E71&lt;&gt;E72,SUM($Q$4:Q72)-SUM($R$3:R71),0)</f>
        <v>0</v>
      </c>
      <c r="S72" s="6">
        <f>IF(B72&gt;0,SUM($R$4:R72)-SUM($S$3:S71),0)</f>
        <v>0</v>
      </c>
    </row>
    <row r="73" spans="1:19">
      <c r="A73">
        <f>IF(E72&lt;&gt;E73,COUNTIF($A$4:A72,"&lt;&gt;0")+1,0)</f>
        <v>0</v>
      </c>
      <c r="B73">
        <f>IF(A73&lt;&gt;0,IF(MOD(A73,3)=0,COUNTIF($B$4:B72,"&lt;&gt;0")+1,0),0)</f>
        <v>0</v>
      </c>
      <c r="C73" s="9">
        <f>'Dash Board'!$C$12+COUNT('Daily reducing balance'!$F$4:F72)</f>
        <v>41799</v>
      </c>
      <c r="D73">
        <f t="shared" si="11"/>
        <v>2014</v>
      </c>
      <c r="E73">
        <f t="shared" si="12"/>
        <v>6</v>
      </c>
      <c r="F73">
        <f>DAY('Dash Board'!$C$12+COUNT('Daily reducing balance'!$F$4:F72))</f>
        <v>9</v>
      </c>
      <c r="G73" s="8">
        <f t="shared" si="13"/>
        <v>298432.05003952252</v>
      </c>
      <c r="H73" s="6">
        <f>G73*'Dash Board'!$C$11/365</f>
        <v>85.850315764794146</v>
      </c>
      <c r="I73" s="6">
        <f>H73*'Dash Board'!$C$18/'Dash Board'!$C$11</f>
        <v>40.881102745140069</v>
      </c>
      <c r="J73" s="6">
        <f>(G73&gt;1)*PMT('Dash Board'!$C$11/365,$U$4,-'Dash Board'!$C$19)</f>
        <v>108.80376961660664</v>
      </c>
      <c r="K73" s="6">
        <f t="shared" si="7"/>
        <v>0</v>
      </c>
      <c r="L73" s="8">
        <f t="shared" si="8"/>
        <v>298409.09658567072</v>
      </c>
      <c r="N73" s="8">
        <f t="shared" si="9"/>
        <v>67.922666871466575</v>
      </c>
      <c r="O73" s="8">
        <f>IF(E72&lt;&gt;E73,SUM($N$4:N73)-SUM($O$3:O72),0)</f>
        <v>0</v>
      </c>
      <c r="P73" s="6">
        <f>IF(B73&gt;0,SUM($O$4:O73)-SUM($P$3:P72),0)</f>
        <v>0</v>
      </c>
      <c r="Q73" s="6">
        <f t="shared" si="10"/>
        <v>40.881102745140069</v>
      </c>
      <c r="R73" s="8">
        <f>IF(E72&lt;&gt;E73,SUM($Q$4:Q73)-SUM($R$3:R72),0)</f>
        <v>0</v>
      </c>
      <c r="S73" s="6">
        <f>IF(B73&gt;0,SUM($R$4:R73)-SUM($S$3:S72),0)</f>
        <v>0</v>
      </c>
    </row>
    <row r="74" spans="1:19">
      <c r="A74">
        <f>IF(E73&lt;&gt;E74,COUNTIF($A$4:A73,"&lt;&gt;0")+1,0)</f>
        <v>0</v>
      </c>
      <c r="B74">
        <f>IF(A74&lt;&gt;0,IF(MOD(A74,3)=0,COUNTIF($B$4:B73,"&lt;&gt;0")+1,0),0)</f>
        <v>0</v>
      </c>
      <c r="C74" s="9">
        <f>'Dash Board'!$C$12+COUNT('Daily reducing balance'!$F$4:F73)</f>
        <v>41800</v>
      </c>
      <c r="D74">
        <f t="shared" si="11"/>
        <v>2014</v>
      </c>
      <c r="E74">
        <f t="shared" si="12"/>
        <v>6</v>
      </c>
      <c r="F74">
        <f>DAY('Dash Board'!$C$12+COUNT('Daily reducing balance'!$F$4:F73))</f>
        <v>10</v>
      </c>
      <c r="G74" s="8">
        <f t="shared" si="13"/>
        <v>298409.09658567072</v>
      </c>
      <c r="H74" s="6">
        <f>G74*'Dash Board'!$C$11/365</f>
        <v>85.843712716425827</v>
      </c>
      <c r="I74" s="6">
        <f>H74*'Dash Board'!$C$18/'Dash Board'!$C$11</f>
        <v>40.877958436393257</v>
      </c>
      <c r="J74" s="6">
        <f>(G74&gt;1)*PMT('Dash Board'!$C$11/365,$U$4,-'Dash Board'!$C$19)</f>
        <v>108.80376961660664</v>
      </c>
      <c r="K74" s="6">
        <f t="shared" si="7"/>
        <v>0</v>
      </c>
      <c r="L74" s="8">
        <f t="shared" si="8"/>
        <v>298386.13652877056</v>
      </c>
      <c r="N74" s="8">
        <f t="shared" si="9"/>
        <v>67.925811180213387</v>
      </c>
      <c r="O74" s="8">
        <f>IF(E73&lt;&gt;E74,SUM($N$4:N74)-SUM($O$3:O73),0)</f>
        <v>0</v>
      </c>
      <c r="P74" s="6">
        <f>IF(B74&gt;0,SUM($O$4:O74)-SUM($P$3:P73),0)</f>
        <v>0</v>
      </c>
      <c r="Q74" s="6">
        <f t="shared" si="10"/>
        <v>40.877958436393257</v>
      </c>
      <c r="R74" s="8">
        <f>IF(E73&lt;&gt;E74,SUM($Q$4:Q74)-SUM($R$3:R73),0)</f>
        <v>0</v>
      </c>
      <c r="S74" s="6">
        <f>IF(B74&gt;0,SUM($R$4:R74)-SUM($S$3:S73),0)</f>
        <v>0</v>
      </c>
    </row>
    <row r="75" spans="1:19">
      <c r="A75">
        <f>IF(E74&lt;&gt;E75,COUNTIF($A$4:A74,"&lt;&gt;0")+1,0)</f>
        <v>0</v>
      </c>
      <c r="B75">
        <f>IF(A75&lt;&gt;0,IF(MOD(A75,3)=0,COUNTIF($B$4:B74,"&lt;&gt;0")+1,0),0)</f>
        <v>0</v>
      </c>
      <c r="C75" s="9">
        <f>'Dash Board'!$C$12+COUNT('Daily reducing balance'!$F$4:F74)</f>
        <v>41801</v>
      </c>
      <c r="D75">
        <f t="shared" si="11"/>
        <v>2014</v>
      </c>
      <c r="E75">
        <f t="shared" si="12"/>
        <v>6</v>
      </c>
      <c r="F75">
        <f>DAY('Dash Board'!$C$12+COUNT('Daily reducing balance'!$F$4:F74))</f>
        <v>11</v>
      </c>
      <c r="G75" s="8">
        <f t="shared" si="13"/>
        <v>298386.13652877056</v>
      </c>
      <c r="H75" s="6">
        <f>G75*'Dash Board'!$C$11/365</f>
        <v>85.837107768550425</v>
      </c>
      <c r="I75" s="6">
        <f>H75*'Dash Board'!$C$18/'Dash Board'!$C$11</f>
        <v>40.874813223119254</v>
      </c>
      <c r="J75" s="6">
        <f>(G75&gt;1)*PMT('Dash Board'!$C$11/365,$U$4,-'Dash Board'!$C$19)</f>
        <v>108.80376961660664</v>
      </c>
      <c r="K75" s="6">
        <f t="shared" si="7"/>
        <v>0</v>
      </c>
      <c r="L75" s="8">
        <f t="shared" si="8"/>
        <v>298363.16986692254</v>
      </c>
      <c r="N75" s="8">
        <f t="shared" si="9"/>
        <v>67.928956393487397</v>
      </c>
      <c r="O75" s="8">
        <f>IF(E74&lt;&gt;E75,SUM($N$4:N75)-SUM($O$3:O74),0)</f>
        <v>0</v>
      </c>
      <c r="P75" s="6">
        <f>IF(B75&gt;0,SUM($O$4:O75)-SUM($P$3:P74),0)</f>
        <v>0</v>
      </c>
      <c r="Q75" s="6">
        <f t="shared" si="10"/>
        <v>40.874813223119254</v>
      </c>
      <c r="R75" s="8">
        <f>IF(E74&lt;&gt;E75,SUM($Q$4:Q75)-SUM($R$3:R74),0)</f>
        <v>0</v>
      </c>
      <c r="S75" s="6">
        <f>IF(B75&gt;0,SUM($R$4:R75)-SUM($S$3:S74),0)</f>
        <v>0</v>
      </c>
    </row>
    <row r="76" spans="1:19">
      <c r="A76">
        <f>IF(E75&lt;&gt;E76,COUNTIF($A$4:A75,"&lt;&gt;0")+1,0)</f>
        <v>0</v>
      </c>
      <c r="B76">
        <f>IF(A76&lt;&gt;0,IF(MOD(A76,3)=0,COUNTIF($B$4:B75,"&lt;&gt;0")+1,0),0)</f>
        <v>0</v>
      </c>
      <c r="C76" s="9">
        <f>'Dash Board'!$C$12+COUNT('Daily reducing balance'!$F$4:F75)</f>
        <v>41802</v>
      </c>
      <c r="D76">
        <f t="shared" si="11"/>
        <v>2014</v>
      </c>
      <c r="E76">
        <f t="shared" si="12"/>
        <v>6</v>
      </c>
      <c r="F76">
        <f>DAY('Dash Board'!$C$12+COUNT('Daily reducing balance'!$F$4:F75))</f>
        <v>12</v>
      </c>
      <c r="G76" s="8">
        <f t="shared" si="13"/>
        <v>298363.16986692254</v>
      </c>
      <c r="H76" s="6">
        <f>G76*'Dash Board'!$C$11/365</f>
        <v>85.83050092062156</v>
      </c>
      <c r="I76" s="6">
        <f>H76*'Dash Board'!$C$18/'Dash Board'!$C$11</f>
        <v>40.871667105057895</v>
      </c>
      <c r="J76" s="6">
        <f>(G76&gt;1)*PMT('Dash Board'!$C$11/365,$U$4,-'Dash Board'!$C$19)</f>
        <v>108.80376961660664</v>
      </c>
      <c r="K76" s="6">
        <f t="shared" si="7"/>
        <v>0</v>
      </c>
      <c r="L76" s="8">
        <f t="shared" si="8"/>
        <v>298340.19659822655</v>
      </c>
      <c r="N76" s="8">
        <f t="shared" si="9"/>
        <v>67.932102511548749</v>
      </c>
      <c r="O76" s="8">
        <f>IF(E75&lt;&gt;E76,SUM($N$4:N76)-SUM($O$3:O75),0)</f>
        <v>0</v>
      </c>
      <c r="P76" s="6">
        <f>IF(B76&gt;0,SUM($O$4:O76)-SUM($P$3:P75),0)</f>
        <v>0</v>
      </c>
      <c r="Q76" s="6">
        <f t="shared" si="10"/>
        <v>40.871667105057895</v>
      </c>
      <c r="R76" s="8">
        <f>IF(E75&lt;&gt;E76,SUM($Q$4:Q76)-SUM($R$3:R75),0)</f>
        <v>0</v>
      </c>
      <c r="S76" s="6">
        <f>IF(B76&gt;0,SUM($R$4:R76)-SUM($S$3:S75),0)</f>
        <v>0</v>
      </c>
    </row>
    <row r="77" spans="1:19">
      <c r="A77">
        <f>IF(E76&lt;&gt;E77,COUNTIF($A$4:A76,"&lt;&gt;0")+1,0)</f>
        <v>0</v>
      </c>
      <c r="B77">
        <f>IF(A77&lt;&gt;0,IF(MOD(A77,3)=0,COUNTIF($B$4:B76,"&lt;&gt;0")+1,0),0)</f>
        <v>0</v>
      </c>
      <c r="C77" s="9">
        <f>'Dash Board'!$C$12+COUNT('Daily reducing balance'!$F$4:F76)</f>
        <v>41803</v>
      </c>
      <c r="D77">
        <f t="shared" si="11"/>
        <v>2014</v>
      </c>
      <c r="E77">
        <f t="shared" si="12"/>
        <v>6</v>
      </c>
      <c r="F77">
        <f>DAY('Dash Board'!$C$12+COUNT('Daily reducing balance'!$F$4:F76))</f>
        <v>13</v>
      </c>
      <c r="G77" s="8">
        <f t="shared" si="13"/>
        <v>298340.19659822655</v>
      </c>
      <c r="H77" s="6">
        <f>G77*'Dash Board'!$C$11/365</f>
        <v>85.82389217209257</v>
      </c>
      <c r="I77" s="6">
        <f>H77*'Dash Board'!$C$18/'Dash Board'!$C$11</f>
        <v>40.868520081948844</v>
      </c>
      <c r="J77" s="6">
        <f>(G77&gt;1)*PMT('Dash Board'!$C$11/365,$U$4,-'Dash Board'!$C$19)</f>
        <v>108.80376961660664</v>
      </c>
      <c r="K77" s="6">
        <f t="shared" si="7"/>
        <v>0</v>
      </c>
      <c r="L77" s="8">
        <f t="shared" si="8"/>
        <v>298317.21672078205</v>
      </c>
      <c r="N77" s="8">
        <f t="shared" si="9"/>
        <v>67.9352495346578</v>
      </c>
      <c r="O77" s="8">
        <f>IF(E76&lt;&gt;E77,SUM($N$4:N77)-SUM($O$3:O76),0)</f>
        <v>0</v>
      </c>
      <c r="P77" s="6">
        <f>IF(B77&gt;0,SUM($O$4:O77)-SUM($P$3:P76),0)</f>
        <v>0</v>
      </c>
      <c r="Q77" s="6">
        <f t="shared" si="10"/>
        <v>40.868520081948844</v>
      </c>
      <c r="R77" s="8">
        <f>IF(E76&lt;&gt;E77,SUM($Q$4:Q77)-SUM($R$3:R76),0)</f>
        <v>0</v>
      </c>
      <c r="S77" s="6">
        <f>IF(B77&gt;0,SUM($R$4:R77)-SUM($S$3:S76),0)</f>
        <v>0</v>
      </c>
    </row>
    <row r="78" spans="1:19">
      <c r="A78">
        <f>IF(E77&lt;&gt;E78,COUNTIF($A$4:A77,"&lt;&gt;0")+1,0)</f>
        <v>0</v>
      </c>
      <c r="B78">
        <f>IF(A78&lt;&gt;0,IF(MOD(A78,3)=0,COUNTIF($B$4:B77,"&lt;&gt;0")+1,0),0)</f>
        <v>0</v>
      </c>
      <c r="C78" s="9">
        <f>'Dash Board'!$C$12+COUNT('Daily reducing balance'!$F$4:F77)</f>
        <v>41804</v>
      </c>
      <c r="D78">
        <f t="shared" si="11"/>
        <v>2014</v>
      </c>
      <c r="E78">
        <f t="shared" si="12"/>
        <v>6</v>
      </c>
      <c r="F78">
        <f>DAY('Dash Board'!$C$12+COUNT('Daily reducing balance'!$F$4:F77))</f>
        <v>14</v>
      </c>
      <c r="G78" s="8">
        <f t="shared" si="13"/>
        <v>298317.21672078205</v>
      </c>
      <c r="H78" s="6">
        <f>G78*'Dash Board'!$C$11/365</f>
        <v>85.817281522416749</v>
      </c>
      <c r="I78" s="6">
        <f>H78*'Dash Board'!$C$18/'Dash Board'!$C$11</f>
        <v>40.865372153531787</v>
      </c>
      <c r="J78" s="6">
        <f>(G78&gt;1)*PMT('Dash Board'!$C$11/365,$U$4,-'Dash Board'!$C$19)</f>
        <v>108.80376961660664</v>
      </c>
      <c r="K78" s="6">
        <f t="shared" si="7"/>
        <v>0</v>
      </c>
      <c r="L78" s="8">
        <f t="shared" si="8"/>
        <v>298294.2302326879</v>
      </c>
      <c r="N78" s="8">
        <f t="shared" si="9"/>
        <v>67.938397463074864</v>
      </c>
      <c r="O78" s="8">
        <f>IF(E77&lt;&gt;E78,SUM($N$4:N78)-SUM($O$3:O77),0)</f>
        <v>0</v>
      </c>
      <c r="P78" s="6">
        <f>IF(B78&gt;0,SUM($O$4:O78)-SUM($P$3:P77),0)</f>
        <v>0</v>
      </c>
      <c r="Q78" s="6">
        <f t="shared" si="10"/>
        <v>40.865372153531787</v>
      </c>
      <c r="R78" s="8">
        <f>IF(E77&lt;&gt;E78,SUM($Q$4:Q78)-SUM($R$3:R77),0)</f>
        <v>0</v>
      </c>
      <c r="S78" s="6">
        <f>IF(B78&gt;0,SUM($R$4:R78)-SUM($S$3:S77),0)</f>
        <v>0</v>
      </c>
    </row>
    <row r="79" spans="1:19">
      <c r="A79">
        <f>IF(E78&lt;&gt;E79,COUNTIF($A$4:A78,"&lt;&gt;0")+1,0)</f>
        <v>0</v>
      </c>
      <c r="B79">
        <f>IF(A79&lt;&gt;0,IF(MOD(A79,3)=0,COUNTIF($B$4:B78,"&lt;&gt;0")+1,0),0)</f>
        <v>0</v>
      </c>
      <c r="C79" s="9">
        <f>'Dash Board'!$C$12+COUNT('Daily reducing balance'!$F$4:F78)</f>
        <v>41805</v>
      </c>
      <c r="D79">
        <f t="shared" si="11"/>
        <v>2014</v>
      </c>
      <c r="E79">
        <f t="shared" si="12"/>
        <v>6</v>
      </c>
      <c r="F79">
        <f>DAY('Dash Board'!$C$12+COUNT('Daily reducing balance'!$F$4:F78))</f>
        <v>15</v>
      </c>
      <c r="G79" s="8">
        <f t="shared" si="13"/>
        <v>298294.2302326879</v>
      </c>
      <c r="H79" s="6">
        <f>G79*'Dash Board'!$C$11/365</f>
        <v>85.810668971047207</v>
      </c>
      <c r="I79" s="6">
        <f>H79*'Dash Board'!$C$18/'Dash Board'!$C$11</f>
        <v>40.862223319546295</v>
      </c>
      <c r="J79" s="6">
        <f>(G79&gt;1)*PMT('Dash Board'!$C$11/365,$U$4,-'Dash Board'!$C$19)</f>
        <v>108.80376961660664</v>
      </c>
      <c r="K79" s="6">
        <f t="shared" si="7"/>
        <v>0</v>
      </c>
      <c r="L79" s="8">
        <f t="shared" si="8"/>
        <v>298271.23713204236</v>
      </c>
      <c r="N79" s="8">
        <f t="shared" si="9"/>
        <v>67.941546297060341</v>
      </c>
      <c r="O79" s="8">
        <f>IF(E78&lt;&gt;E79,SUM($N$4:N79)-SUM($O$3:O78),0)</f>
        <v>0</v>
      </c>
      <c r="P79" s="6">
        <f>IF(B79&gt;0,SUM($O$4:O79)-SUM($P$3:P78),0)</f>
        <v>0</v>
      </c>
      <c r="Q79" s="6">
        <f t="shared" si="10"/>
        <v>40.862223319546295</v>
      </c>
      <c r="R79" s="8">
        <f>IF(E78&lt;&gt;E79,SUM($Q$4:Q79)-SUM($R$3:R78),0)</f>
        <v>0</v>
      </c>
      <c r="S79" s="6">
        <f>IF(B79&gt;0,SUM($R$4:R79)-SUM($S$3:S78),0)</f>
        <v>0</v>
      </c>
    </row>
    <row r="80" spans="1:19">
      <c r="A80">
        <f>IF(E79&lt;&gt;E80,COUNTIF($A$4:A79,"&lt;&gt;0")+1,0)</f>
        <v>0</v>
      </c>
      <c r="B80">
        <f>IF(A80&lt;&gt;0,IF(MOD(A80,3)=0,COUNTIF($B$4:B79,"&lt;&gt;0")+1,0),0)</f>
        <v>0</v>
      </c>
      <c r="C80" s="9">
        <f>'Dash Board'!$C$12+COUNT('Daily reducing balance'!$F$4:F79)</f>
        <v>41806</v>
      </c>
      <c r="D80">
        <f t="shared" si="11"/>
        <v>2014</v>
      </c>
      <c r="E80">
        <f t="shared" si="12"/>
        <v>6</v>
      </c>
      <c r="F80">
        <f>DAY('Dash Board'!$C$12+COUNT('Daily reducing balance'!$F$4:F79))</f>
        <v>16</v>
      </c>
      <c r="G80" s="8">
        <f t="shared" si="13"/>
        <v>298271.23713204236</v>
      </c>
      <c r="H80" s="6">
        <f>G80*'Dash Board'!$C$11/365</f>
        <v>85.804054517436839</v>
      </c>
      <c r="I80" s="6">
        <f>H80*'Dash Board'!$C$18/'Dash Board'!$C$11</f>
        <v>40.859073579731835</v>
      </c>
      <c r="J80" s="6">
        <f>(G80&gt;1)*PMT('Dash Board'!$C$11/365,$U$4,-'Dash Board'!$C$19)</f>
        <v>108.80376961660664</v>
      </c>
      <c r="K80" s="6">
        <f t="shared" si="7"/>
        <v>0</v>
      </c>
      <c r="L80" s="8">
        <f t="shared" si="8"/>
        <v>298248.23741694319</v>
      </c>
      <c r="N80" s="8">
        <f t="shared" si="9"/>
        <v>67.944696036874802</v>
      </c>
      <c r="O80" s="8">
        <f>IF(E79&lt;&gt;E80,SUM($N$4:N80)-SUM($O$3:O79),0)</f>
        <v>0</v>
      </c>
      <c r="P80" s="6">
        <f>IF(B80&gt;0,SUM($O$4:O80)-SUM($P$3:P79),0)</f>
        <v>0</v>
      </c>
      <c r="Q80" s="6">
        <f t="shared" si="10"/>
        <v>40.859073579731835</v>
      </c>
      <c r="R80" s="8">
        <f>IF(E79&lt;&gt;E80,SUM($Q$4:Q80)-SUM($R$3:R79),0)</f>
        <v>0</v>
      </c>
      <c r="S80" s="6">
        <f>IF(B80&gt;0,SUM($R$4:R80)-SUM($S$3:S79),0)</f>
        <v>0</v>
      </c>
    </row>
    <row r="81" spans="1:19">
      <c r="A81">
        <f>IF(E80&lt;&gt;E81,COUNTIF($A$4:A80,"&lt;&gt;0")+1,0)</f>
        <v>0</v>
      </c>
      <c r="B81">
        <f>IF(A81&lt;&gt;0,IF(MOD(A81,3)=0,COUNTIF($B$4:B80,"&lt;&gt;0")+1,0),0)</f>
        <v>0</v>
      </c>
      <c r="C81" s="9">
        <f>'Dash Board'!$C$12+COUNT('Daily reducing balance'!$F$4:F80)</f>
        <v>41807</v>
      </c>
      <c r="D81">
        <f t="shared" si="11"/>
        <v>2014</v>
      </c>
      <c r="E81">
        <f t="shared" si="12"/>
        <v>6</v>
      </c>
      <c r="F81">
        <f>DAY('Dash Board'!$C$12+COUNT('Daily reducing balance'!$F$4:F80))</f>
        <v>17</v>
      </c>
      <c r="G81" s="8">
        <f t="shared" si="13"/>
        <v>298248.23741694319</v>
      </c>
      <c r="H81" s="6">
        <f>G81*'Dash Board'!$C$11/365</f>
        <v>85.797438161038443</v>
      </c>
      <c r="I81" s="6">
        <f>H81*'Dash Board'!$C$18/'Dash Board'!$C$11</f>
        <v>40.855922933827834</v>
      </c>
      <c r="J81" s="6">
        <f>(G81&gt;1)*PMT('Dash Board'!$C$11/365,$U$4,-'Dash Board'!$C$19)</f>
        <v>108.80376961660664</v>
      </c>
      <c r="K81" s="6">
        <f t="shared" si="7"/>
        <v>0</v>
      </c>
      <c r="L81" s="8">
        <f t="shared" si="8"/>
        <v>298225.23108548764</v>
      </c>
      <c r="N81" s="8">
        <f t="shared" si="9"/>
        <v>67.947846682778817</v>
      </c>
      <c r="O81" s="8">
        <f>IF(E80&lt;&gt;E81,SUM($N$4:N81)-SUM($O$3:O80),0)</f>
        <v>0</v>
      </c>
      <c r="P81" s="6">
        <f>IF(B81&gt;0,SUM($O$4:O81)-SUM($P$3:P80),0)</f>
        <v>0</v>
      </c>
      <c r="Q81" s="6">
        <f t="shared" si="10"/>
        <v>40.855922933827834</v>
      </c>
      <c r="R81" s="8">
        <f>IF(E80&lt;&gt;E81,SUM($Q$4:Q81)-SUM($R$3:R80),0)</f>
        <v>0</v>
      </c>
      <c r="S81" s="6">
        <f>IF(B81&gt;0,SUM($R$4:R81)-SUM($S$3:S80),0)</f>
        <v>0</v>
      </c>
    </row>
    <row r="82" spans="1:19">
      <c r="A82">
        <f>IF(E81&lt;&gt;E82,COUNTIF($A$4:A81,"&lt;&gt;0")+1,0)</f>
        <v>0</v>
      </c>
      <c r="B82">
        <f>IF(A82&lt;&gt;0,IF(MOD(A82,3)=0,COUNTIF($B$4:B81,"&lt;&gt;0")+1,0),0)</f>
        <v>0</v>
      </c>
      <c r="C82" s="9">
        <f>'Dash Board'!$C$12+COUNT('Daily reducing balance'!$F$4:F81)</f>
        <v>41808</v>
      </c>
      <c r="D82">
        <f t="shared" si="11"/>
        <v>2014</v>
      </c>
      <c r="E82">
        <f t="shared" si="12"/>
        <v>6</v>
      </c>
      <c r="F82">
        <f>DAY('Dash Board'!$C$12+COUNT('Daily reducing balance'!$F$4:F81))</f>
        <v>18</v>
      </c>
      <c r="G82" s="8">
        <f t="shared" si="13"/>
        <v>298225.23108548764</v>
      </c>
      <c r="H82" s="6">
        <f>G82*'Dash Board'!$C$11/365</f>
        <v>85.790819901304658</v>
      </c>
      <c r="I82" s="6">
        <f>H82*'Dash Board'!$C$18/'Dash Board'!$C$11</f>
        <v>40.852771381573653</v>
      </c>
      <c r="J82" s="6">
        <f>(G82&gt;1)*PMT('Dash Board'!$C$11/365,$U$4,-'Dash Board'!$C$19)</f>
        <v>108.80376961660664</v>
      </c>
      <c r="K82" s="6">
        <f t="shared" si="7"/>
        <v>0</v>
      </c>
      <c r="L82" s="8">
        <f t="shared" si="8"/>
        <v>298202.21813577239</v>
      </c>
      <c r="N82" s="8">
        <f t="shared" si="9"/>
        <v>67.950998235032984</v>
      </c>
      <c r="O82" s="8">
        <f>IF(E81&lt;&gt;E82,SUM($N$4:N82)-SUM($O$3:O81),0)</f>
        <v>0</v>
      </c>
      <c r="P82" s="6">
        <f>IF(B82&gt;0,SUM($O$4:O82)-SUM($P$3:P81),0)</f>
        <v>0</v>
      </c>
      <c r="Q82" s="6">
        <f t="shared" si="10"/>
        <v>40.852771381573653</v>
      </c>
      <c r="R82" s="8">
        <f>IF(E81&lt;&gt;E82,SUM($Q$4:Q82)-SUM($R$3:R81),0)</f>
        <v>0</v>
      </c>
      <c r="S82" s="6">
        <f>IF(B82&gt;0,SUM($R$4:R82)-SUM($S$3:S81),0)</f>
        <v>0</v>
      </c>
    </row>
    <row r="83" spans="1:19">
      <c r="A83">
        <f>IF(E82&lt;&gt;E83,COUNTIF($A$4:A82,"&lt;&gt;0")+1,0)</f>
        <v>0</v>
      </c>
      <c r="B83">
        <f>IF(A83&lt;&gt;0,IF(MOD(A83,3)=0,COUNTIF($B$4:B82,"&lt;&gt;0")+1,0),0)</f>
        <v>0</v>
      </c>
      <c r="C83" s="9">
        <f>'Dash Board'!$C$12+COUNT('Daily reducing balance'!$F$4:F82)</f>
        <v>41809</v>
      </c>
      <c r="D83">
        <f t="shared" si="11"/>
        <v>2014</v>
      </c>
      <c r="E83">
        <f t="shared" si="12"/>
        <v>6</v>
      </c>
      <c r="F83">
        <f>DAY('Dash Board'!$C$12+COUNT('Daily reducing balance'!$F$4:F82))</f>
        <v>19</v>
      </c>
      <c r="G83" s="8">
        <f t="shared" si="13"/>
        <v>298202.21813577239</v>
      </c>
      <c r="H83" s="6">
        <f>G83*'Dash Board'!$C$11/365</f>
        <v>85.784199737687942</v>
      </c>
      <c r="I83" s="6">
        <f>H83*'Dash Board'!$C$18/'Dash Board'!$C$11</f>
        <v>40.849618922708544</v>
      </c>
      <c r="J83" s="6">
        <f>(G83&gt;1)*PMT('Dash Board'!$C$11/365,$U$4,-'Dash Board'!$C$19)</f>
        <v>108.80376961660664</v>
      </c>
      <c r="K83" s="6">
        <f t="shared" si="7"/>
        <v>0</v>
      </c>
      <c r="L83" s="8">
        <f t="shared" si="8"/>
        <v>298179.19856589352</v>
      </c>
      <c r="N83" s="8">
        <f t="shared" si="9"/>
        <v>67.9541506938981</v>
      </c>
      <c r="O83" s="8">
        <f>IF(E82&lt;&gt;E83,SUM($N$4:N83)-SUM($O$3:O82),0)</f>
        <v>0</v>
      </c>
      <c r="P83" s="6">
        <f>IF(B83&gt;0,SUM($O$4:O83)-SUM($P$3:P82),0)</f>
        <v>0</v>
      </c>
      <c r="Q83" s="6">
        <f t="shared" si="10"/>
        <v>40.849618922708544</v>
      </c>
      <c r="R83" s="8">
        <f>IF(E82&lt;&gt;E83,SUM($Q$4:Q83)-SUM($R$3:R82),0)</f>
        <v>0</v>
      </c>
      <c r="S83" s="6">
        <f>IF(B83&gt;0,SUM($R$4:R83)-SUM($S$3:S82),0)</f>
        <v>0</v>
      </c>
    </row>
    <row r="84" spans="1:19">
      <c r="A84">
        <f>IF(E83&lt;&gt;E84,COUNTIF($A$4:A83,"&lt;&gt;0")+1,0)</f>
        <v>0</v>
      </c>
      <c r="B84">
        <f>IF(A84&lt;&gt;0,IF(MOD(A84,3)=0,COUNTIF($B$4:B83,"&lt;&gt;0")+1,0),0)</f>
        <v>0</v>
      </c>
      <c r="C84" s="9">
        <f>'Dash Board'!$C$12+COUNT('Daily reducing balance'!$F$4:F83)</f>
        <v>41810</v>
      </c>
      <c r="D84">
        <f t="shared" si="11"/>
        <v>2014</v>
      </c>
      <c r="E84">
        <f t="shared" si="12"/>
        <v>6</v>
      </c>
      <c r="F84">
        <f>DAY('Dash Board'!$C$12+COUNT('Daily reducing balance'!$F$4:F83))</f>
        <v>20</v>
      </c>
      <c r="G84" s="8">
        <f t="shared" si="13"/>
        <v>298179.19856589352</v>
      </c>
      <c r="H84" s="6">
        <f>G84*'Dash Board'!$C$11/365</f>
        <v>85.777577669640593</v>
      </c>
      <c r="I84" s="6">
        <f>H84*'Dash Board'!$C$18/'Dash Board'!$C$11</f>
        <v>40.846465556971715</v>
      </c>
      <c r="J84" s="6">
        <f>(G84&gt;1)*PMT('Dash Board'!$C$11/365,$U$4,-'Dash Board'!$C$19)</f>
        <v>108.80376961660664</v>
      </c>
      <c r="K84" s="6">
        <f t="shared" si="7"/>
        <v>0</v>
      </c>
      <c r="L84" s="8">
        <f t="shared" si="8"/>
        <v>298156.17237394658</v>
      </c>
      <c r="N84" s="8">
        <f t="shared" si="9"/>
        <v>67.957304059634936</v>
      </c>
      <c r="O84" s="8">
        <f>IF(E83&lt;&gt;E84,SUM($N$4:N84)-SUM($O$3:O83),0)</f>
        <v>0</v>
      </c>
      <c r="P84" s="6">
        <f>IF(B84&gt;0,SUM($O$4:O84)-SUM($P$3:P83),0)</f>
        <v>0</v>
      </c>
      <c r="Q84" s="6">
        <f t="shared" si="10"/>
        <v>40.846465556971715</v>
      </c>
      <c r="R84" s="8">
        <f>IF(E83&lt;&gt;E84,SUM($Q$4:Q84)-SUM($R$3:R83),0)</f>
        <v>0</v>
      </c>
      <c r="S84" s="6">
        <f>IF(B84&gt;0,SUM($R$4:R84)-SUM($S$3:S83),0)</f>
        <v>0</v>
      </c>
    </row>
    <row r="85" spans="1:19">
      <c r="A85">
        <f>IF(E84&lt;&gt;E85,COUNTIF($A$4:A84,"&lt;&gt;0")+1,0)</f>
        <v>0</v>
      </c>
      <c r="B85">
        <f>IF(A85&lt;&gt;0,IF(MOD(A85,3)=0,COUNTIF($B$4:B84,"&lt;&gt;0")+1,0),0)</f>
        <v>0</v>
      </c>
      <c r="C85" s="9">
        <f>'Dash Board'!$C$12+COUNT('Daily reducing balance'!$F$4:F84)</f>
        <v>41811</v>
      </c>
      <c r="D85">
        <f t="shared" si="11"/>
        <v>2014</v>
      </c>
      <c r="E85">
        <f t="shared" si="12"/>
        <v>6</v>
      </c>
      <c r="F85">
        <f>DAY('Dash Board'!$C$12+COUNT('Daily reducing balance'!$F$4:F84))</f>
        <v>21</v>
      </c>
      <c r="G85" s="8">
        <f t="shared" si="13"/>
        <v>298156.17237394658</v>
      </c>
      <c r="H85" s="6">
        <f>G85*'Dash Board'!$C$11/365</f>
        <v>85.770953696614768</v>
      </c>
      <c r="I85" s="6">
        <f>H85*'Dash Board'!$C$18/'Dash Board'!$C$11</f>
        <v>40.843311284102271</v>
      </c>
      <c r="J85" s="6">
        <f>(G85&gt;1)*PMT('Dash Board'!$C$11/365,$U$4,-'Dash Board'!$C$19)</f>
        <v>108.80376961660664</v>
      </c>
      <c r="K85" s="6">
        <f t="shared" si="7"/>
        <v>0</v>
      </c>
      <c r="L85" s="8">
        <f t="shared" si="8"/>
        <v>298133.13955802663</v>
      </c>
      <c r="N85" s="8">
        <f t="shared" si="9"/>
        <v>67.960458332504373</v>
      </c>
      <c r="O85" s="8">
        <f>IF(E84&lt;&gt;E85,SUM($N$4:N85)-SUM($O$3:O84),0)</f>
        <v>0</v>
      </c>
      <c r="P85" s="6">
        <f>IF(B85&gt;0,SUM($O$4:O85)-SUM($P$3:P84),0)</f>
        <v>0</v>
      </c>
      <c r="Q85" s="6">
        <f t="shared" si="10"/>
        <v>40.843311284102271</v>
      </c>
      <c r="R85" s="8">
        <f>IF(E84&lt;&gt;E85,SUM($Q$4:Q85)-SUM($R$3:R84),0)</f>
        <v>0</v>
      </c>
      <c r="S85" s="6">
        <f>IF(B85&gt;0,SUM($R$4:R85)-SUM($S$3:S84),0)</f>
        <v>0</v>
      </c>
    </row>
    <row r="86" spans="1:19">
      <c r="A86">
        <f>IF(E85&lt;&gt;E86,COUNTIF($A$4:A85,"&lt;&gt;0")+1,0)</f>
        <v>0</v>
      </c>
      <c r="B86">
        <f>IF(A86&lt;&gt;0,IF(MOD(A86,3)=0,COUNTIF($B$4:B85,"&lt;&gt;0")+1,0),0)</f>
        <v>0</v>
      </c>
      <c r="C86" s="9">
        <f>'Dash Board'!$C$12+COUNT('Daily reducing balance'!$F$4:F85)</f>
        <v>41812</v>
      </c>
      <c r="D86">
        <f t="shared" si="11"/>
        <v>2014</v>
      </c>
      <c r="E86">
        <f t="shared" si="12"/>
        <v>6</v>
      </c>
      <c r="F86">
        <f>DAY('Dash Board'!$C$12+COUNT('Daily reducing balance'!$F$4:F85))</f>
        <v>22</v>
      </c>
      <c r="G86" s="8">
        <f t="shared" si="13"/>
        <v>298133.13955802663</v>
      </c>
      <c r="H86" s="6">
        <f>G86*'Dash Board'!$C$11/365</f>
        <v>85.764327818062455</v>
      </c>
      <c r="I86" s="6">
        <f>H86*'Dash Board'!$C$18/'Dash Board'!$C$11</f>
        <v>40.840156103839263</v>
      </c>
      <c r="J86" s="6">
        <f>(G86&gt;1)*PMT('Dash Board'!$C$11/365,$U$4,-'Dash Board'!$C$19)</f>
        <v>108.80376961660664</v>
      </c>
      <c r="K86" s="6">
        <f t="shared" si="7"/>
        <v>0</v>
      </c>
      <c r="L86" s="8">
        <f t="shared" si="8"/>
        <v>298110.1001162281</v>
      </c>
      <c r="N86" s="8">
        <f t="shared" si="9"/>
        <v>67.963613512767381</v>
      </c>
      <c r="O86" s="8">
        <f>IF(E85&lt;&gt;E86,SUM($N$4:N86)-SUM($O$3:O85),0)</f>
        <v>0</v>
      </c>
      <c r="P86" s="6">
        <f>IF(B86&gt;0,SUM($O$4:O86)-SUM($P$3:P85),0)</f>
        <v>0</v>
      </c>
      <c r="Q86" s="6">
        <f t="shared" si="10"/>
        <v>40.840156103839263</v>
      </c>
      <c r="R86" s="8">
        <f>IF(E85&lt;&gt;E86,SUM($Q$4:Q86)-SUM($R$3:R85),0)</f>
        <v>0</v>
      </c>
      <c r="S86" s="6">
        <f>IF(B86&gt;0,SUM($R$4:R86)-SUM($S$3:S85),0)</f>
        <v>0</v>
      </c>
    </row>
    <row r="87" spans="1:19">
      <c r="A87">
        <f>IF(E86&lt;&gt;E87,COUNTIF($A$4:A86,"&lt;&gt;0")+1,0)</f>
        <v>0</v>
      </c>
      <c r="B87">
        <f>IF(A87&lt;&gt;0,IF(MOD(A87,3)=0,COUNTIF($B$4:B86,"&lt;&gt;0")+1,0),0)</f>
        <v>0</v>
      </c>
      <c r="C87" s="9">
        <f>'Dash Board'!$C$12+COUNT('Daily reducing balance'!$F$4:F86)</f>
        <v>41813</v>
      </c>
      <c r="D87">
        <f t="shared" si="11"/>
        <v>2014</v>
      </c>
      <c r="E87">
        <f t="shared" si="12"/>
        <v>6</v>
      </c>
      <c r="F87">
        <f>DAY('Dash Board'!$C$12+COUNT('Daily reducing balance'!$F$4:F86))</f>
        <v>23</v>
      </c>
      <c r="G87" s="8">
        <f t="shared" si="13"/>
        <v>298110.1001162281</v>
      </c>
      <c r="H87" s="6">
        <f>G87*'Dash Board'!$C$11/365</f>
        <v>85.757700033435469</v>
      </c>
      <c r="I87" s="6">
        <f>H87*'Dash Board'!$C$18/'Dash Board'!$C$11</f>
        <v>40.83700001592166</v>
      </c>
      <c r="J87" s="6">
        <f>(G87&gt;1)*PMT('Dash Board'!$C$11/365,$U$4,-'Dash Board'!$C$19)</f>
        <v>108.80376961660664</v>
      </c>
      <c r="K87" s="6">
        <f t="shared" si="7"/>
        <v>0</v>
      </c>
      <c r="L87" s="8">
        <f t="shared" si="8"/>
        <v>298087.05404664495</v>
      </c>
      <c r="N87" s="8">
        <f t="shared" si="9"/>
        <v>67.966769600684984</v>
      </c>
      <c r="O87" s="8">
        <f>IF(E86&lt;&gt;E87,SUM($N$4:N87)-SUM($O$3:O86),0)</f>
        <v>0</v>
      </c>
      <c r="P87" s="6">
        <f>IF(B87&gt;0,SUM($O$4:O87)-SUM($P$3:P86),0)</f>
        <v>0</v>
      </c>
      <c r="Q87" s="6">
        <f t="shared" si="10"/>
        <v>40.83700001592166</v>
      </c>
      <c r="R87" s="8">
        <f>IF(E86&lt;&gt;E87,SUM($Q$4:Q87)-SUM($R$3:R86),0)</f>
        <v>0</v>
      </c>
      <c r="S87" s="6">
        <f>IF(B87&gt;0,SUM($R$4:R87)-SUM($S$3:S86),0)</f>
        <v>0</v>
      </c>
    </row>
    <row r="88" spans="1:19">
      <c r="A88">
        <f>IF(E87&lt;&gt;E88,COUNTIF($A$4:A87,"&lt;&gt;0")+1,0)</f>
        <v>0</v>
      </c>
      <c r="B88">
        <f>IF(A88&lt;&gt;0,IF(MOD(A88,3)=0,COUNTIF($B$4:B87,"&lt;&gt;0")+1,0),0)</f>
        <v>0</v>
      </c>
      <c r="C88" s="9">
        <f>'Dash Board'!$C$12+COUNT('Daily reducing balance'!$F$4:F87)</f>
        <v>41814</v>
      </c>
      <c r="D88">
        <f t="shared" si="11"/>
        <v>2014</v>
      </c>
      <c r="E88">
        <f t="shared" si="12"/>
        <v>6</v>
      </c>
      <c r="F88">
        <f>DAY('Dash Board'!$C$12+COUNT('Daily reducing balance'!$F$4:F87))</f>
        <v>24</v>
      </c>
      <c r="G88" s="8">
        <f t="shared" si="13"/>
        <v>298087.05404664495</v>
      </c>
      <c r="H88" s="6">
        <f>G88*'Dash Board'!$C$11/365</f>
        <v>85.751070342185528</v>
      </c>
      <c r="I88" s="6">
        <f>H88*'Dash Board'!$C$18/'Dash Board'!$C$11</f>
        <v>40.833843020088345</v>
      </c>
      <c r="J88" s="6">
        <f>(G88&gt;1)*PMT('Dash Board'!$C$11/365,$U$4,-'Dash Board'!$C$19)</f>
        <v>108.80376961660664</v>
      </c>
      <c r="K88" s="6">
        <f t="shared" si="7"/>
        <v>0</v>
      </c>
      <c r="L88" s="8">
        <f t="shared" si="8"/>
        <v>298064.00134737056</v>
      </c>
      <c r="N88" s="8">
        <f t="shared" si="9"/>
        <v>67.969926596518292</v>
      </c>
      <c r="O88" s="8">
        <f>IF(E87&lt;&gt;E88,SUM($N$4:N88)-SUM($O$3:O87),0)</f>
        <v>0</v>
      </c>
      <c r="P88" s="6">
        <f>IF(B88&gt;0,SUM($O$4:O88)-SUM($P$3:P87),0)</f>
        <v>0</v>
      </c>
      <c r="Q88" s="6">
        <f t="shared" si="10"/>
        <v>40.833843020088345</v>
      </c>
      <c r="R88" s="8">
        <f>IF(E87&lt;&gt;E88,SUM($Q$4:Q88)-SUM($R$3:R87),0)</f>
        <v>0</v>
      </c>
      <c r="S88" s="6">
        <f>IF(B88&gt;0,SUM($R$4:R88)-SUM($S$3:S87),0)</f>
        <v>0</v>
      </c>
    </row>
    <row r="89" spans="1:19">
      <c r="A89">
        <f>IF(E88&lt;&gt;E89,COUNTIF($A$4:A88,"&lt;&gt;0")+1,0)</f>
        <v>0</v>
      </c>
      <c r="B89">
        <f>IF(A89&lt;&gt;0,IF(MOD(A89,3)=0,COUNTIF($B$4:B88,"&lt;&gt;0")+1,0),0)</f>
        <v>0</v>
      </c>
      <c r="C89" s="9">
        <f>'Dash Board'!$C$12+COUNT('Daily reducing balance'!$F$4:F88)</f>
        <v>41815</v>
      </c>
      <c r="D89">
        <f t="shared" si="11"/>
        <v>2014</v>
      </c>
      <c r="E89">
        <f t="shared" si="12"/>
        <v>6</v>
      </c>
      <c r="F89">
        <f>DAY('Dash Board'!$C$12+COUNT('Daily reducing balance'!$F$4:F88))</f>
        <v>25</v>
      </c>
      <c r="G89" s="8">
        <f t="shared" si="13"/>
        <v>298064.00134737056</v>
      </c>
      <c r="H89" s="6">
        <f>G89*'Dash Board'!$C$11/365</f>
        <v>85.744438743764121</v>
      </c>
      <c r="I89" s="6">
        <f>H89*'Dash Board'!$C$18/'Dash Board'!$C$11</f>
        <v>40.830685116078151</v>
      </c>
      <c r="J89" s="6">
        <f>(G89&gt;1)*PMT('Dash Board'!$C$11/365,$U$4,-'Dash Board'!$C$19)</f>
        <v>108.80376961660664</v>
      </c>
      <c r="K89" s="6">
        <f t="shared" si="7"/>
        <v>0</v>
      </c>
      <c r="L89" s="8">
        <f t="shared" si="8"/>
        <v>298040.94201649772</v>
      </c>
      <c r="N89" s="8">
        <f t="shared" si="9"/>
        <v>67.9730845005285</v>
      </c>
      <c r="O89" s="8">
        <f>IF(E88&lt;&gt;E89,SUM($N$4:N89)-SUM($O$3:O88),0)</f>
        <v>0</v>
      </c>
      <c r="P89" s="6">
        <f>IF(B89&gt;0,SUM($O$4:O89)-SUM($P$3:P88),0)</f>
        <v>0</v>
      </c>
      <c r="Q89" s="6">
        <f t="shared" si="10"/>
        <v>40.830685116078151</v>
      </c>
      <c r="R89" s="8">
        <f>IF(E88&lt;&gt;E89,SUM($Q$4:Q89)-SUM($R$3:R88),0)</f>
        <v>0</v>
      </c>
      <c r="S89" s="6">
        <f>IF(B89&gt;0,SUM($R$4:R89)-SUM($S$3:S88),0)</f>
        <v>0</v>
      </c>
    </row>
    <row r="90" spans="1:19">
      <c r="A90">
        <f>IF(E89&lt;&gt;E90,COUNTIF($A$4:A89,"&lt;&gt;0")+1,0)</f>
        <v>0</v>
      </c>
      <c r="B90">
        <f>IF(A90&lt;&gt;0,IF(MOD(A90,3)=0,COUNTIF($B$4:B89,"&lt;&gt;0")+1,0),0)</f>
        <v>0</v>
      </c>
      <c r="C90" s="9">
        <f>'Dash Board'!$C$12+COUNT('Daily reducing balance'!$F$4:F89)</f>
        <v>41816</v>
      </c>
      <c r="D90">
        <f t="shared" si="11"/>
        <v>2014</v>
      </c>
      <c r="E90">
        <f t="shared" si="12"/>
        <v>6</v>
      </c>
      <c r="F90">
        <f>DAY('Dash Board'!$C$12+COUNT('Daily reducing balance'!$F$4:F89))</f>
        <v>26</v>
      </c>
      <c r="G90" s="8">
        <f t="shared" si="13"/>
        <v>298040.94201649772</v>
      </c>
      <c r="H90" s="6">
        <f>G90*'Dash Board'!$C$11/365</f>
        <v>85.737805237622624</v>
      </c>
      <c r="I90" s="6">
        <f>H90*'Dash Board'!$C$18/'Dash Board'!$C$11</f>
        <v>40.827526303629824</v>
      </c>
      <c r="J90" s="6">
        <f>(G90&gt;1)*PMT('Dash Board'!$C$11/365,$U$4,-'Dash Board'!$C$19)</f>
        <v>108.80376961660664</v>
      </c>
      <c r="K90" s="6">
        <f t="shared" si="7"/>
        <v>0</v>
      </c>
      <c r="L90" s="8">
        <f t="shared" si="8"/>
        <v>298017.87605211878</v>
      </c>
      <c r="N90" s="8">
        <f t="shared" si="9"/>
        <v>67.97624331297682</v>
      </c>
      <c r="O90" s="8">
        <f>IF(E89&lt;&gt;E90,SUM($N$4:N90)-SUM($O$3:O89),0)</f>
        <v>0</v>
      </c>
      <c r="P90" s="6">
        <f>IF(B90&gt;0,SUM($O$4:O90)-SUM($P$3:P89),0)</f>
        <v>0</v>
      </c>
      <c r="Q90" s="6">
        <f t="shared" si="10"/>
        <v>40.827526303629824</v>
      </c>
      <c r="R90" s="8">
        <f>IF(E89&lt;&gt;E90,SUM($Q$4:Q90)-SUM($R$3:R89),0)</f>
        <v>0</v>
      </c>
      <c r="S90" s="6">
        <f>IF(B90&gt;0,SUM($R$4:R90)-SUM($S$3:S89),0)</f>
        <v>0</v>
      </c>
    </row>
    <row r="91" spans="1:19">
      <c r="A91">
        <f>IF(E90&lt;&gt;E91,COUNTIF($A$4:A90,"&lt;&gt;0")+1,0)</f>
        <v>0</v>
      </c>
      <c r="B91">
        <f>IF(A91&lt;&gt;0,IF(MOD(A91,3)=0,COUNTIF($B$4:B90,"&lt;&gt;0")+1,0),0)</f>
        <v>0</v>
      </c>
      <c r="C91" s="9">
        <f>'Dash Board'!$C$12+COUNT('Daily reducing balance'!$F$4:F90)</f>
        <v>41817</v>
      </c>
      <c r="D91">
        <f t="shared" si="11"/>
        <v>2014</v>
      </c>
      <c r="E91">
        <f t="shared" si="12"/>
        <v>6</v>
      </c>
      <c r="F91">
        <f>DAY('Dash Board'!$C$12+COUNT('Daily reducing balance'!$F$4:F90))</f>
        <v>27</v>
      </c>
      <c r="G91" s="8">
        <f t="shared" si="13"/>
        <v>298017.87605211878</v>
      </c>
      <c r="H91" s="6">
        <f>G91*'Dash Board'!$C$11/365</f>
        <v>85.731169823212241</v>
      </c>
      <c r="I91" s="6">
        <f>H91*'Dash Board'!$C$18/'Dash Board'!$C$11</f>
        <v>40.824366582482021</v>
      </c>
      <c r="J91" s="6">
        <f>(G91&gt;1)*PMT('Dash Board'!$C$11/365,$U$4,-'Dash Board'!$C$19)</f>
        <v>108.80376961660664</v>
      </c>
      <c r="K91" s="6">
        <f t="shared" si="7"/>
        <v>0</v>
      </c>
      <c r="L91" s="8">
        <f t="shared" si="8"/>
        <v>297994.8034523254</v>
      </c>
      <c r="N91" s="8">
        <f t="shared" si="9"/>
        <v>67.97940303412463</v>
      </c>
      <c r="O91" s="8">
        <f>IF(E90&lt;&gt;E91,SUM($N$4:N91)-SUM($O$3:O90),0)</f>
        <v>0</v>
      </c>
      <c r="P91" s="6">
        <f>IF(B91&gt;0,SUM($O$4:O91)-SUM($P$3:P90),0)</f>
        <v>0</v>
      </c>
      <c r="Q91" s="6">
        <f t="shared" si="10"/>
        <v>40.824366582482021</v>
      </c>
      <c r="R91" s="8">
        <f>IF(E90&lt;&gt;E91,SUM($Q$4:Q91)-SUM($R$3:R90),0)</f>
        <v>0</v>
      </c>
      <c r="S91" s="6">
        <f>IF(B91&gt;0,SUM($R$4:R91)-SUM($S$3:S90),0)</f>
        <v>0</v>
      </c>
    </row>
    <row r="92" spans="1:19">
      <c r="A92">
        <f>IF(E91&lt;&gt;E92,COUNTIF($A$4:A91,"&lt;&gt;0")+1,0)</f>
        <v>0</v>
      </c>
      <c r="B92">
        <f>IF(A92&lt;&gt;0,IF(MOD(A92,3)=0,COUNTIF($B$4:B91,"&lt;&gt;0")+1,0),0)</f>
        <v>0</v>
      </c>
      <c r="C92" s="9">
        <f>'Dash Board'!$C$12+COUNT('Daily reducing balance'!$F$4:F91)</f>
        <v>41818</v>
      </c>
      <c r="D92">
        <f t="shared" si="11"/>
        <v>2014</v>
      </c>
      <c r="E92">
        <f t="shared" si="12"/>
        <v>6</v>
      </c>
      <c r="F92">
        <f>DAY('Dash Board'!$C$12+COUNT('Daily reducing balance'!$F$4:F91))</f>
        <v>28</v>
      </c>
      <c r="G92" s="8">
        <f t="shared" si="13"/>
        <v>297994.8034523254</v>
      </c>
      <c r="H92" s="6">
        <f>G92*'Dash Board'!$C$11/365</f>
        <v>85.724532499984008</v>
      </c>
      <c r="I92" s="6">
        <f>H92*'Dash Board'!$C$18/'Dash Board'!$C$11</f>
        <v>40.82120595237334</v>
      </c>
      <c r="J92" s="6">
        <f>(G92&gt;1)*PMT('Dash Board'!$C$11/365,$U$4,-'Dash Board'!$C$19)</f>
        <v>108.80376961660664</v>
      </c>
      <c r="K92" s="6">
        <f t="shared" si="7"/>
        <v>0</v>
      </c>
      <c r="L92" s="8">
        <f t="shared" si="8"/>
        <v>297971.72421520879</v>
      </c>
      <c r="N92" s="8">
        <f t="shared" si="9"/>
        <v>67.982563664233311</v>
      </c>
      <c r="O92" s="8">
        <f>IF(E91&lt;&gt;E92,SUM($N$4:N92)-SUM($O$3:O91),0)</f>
        <v>0</v>
      </c>
      <c r="P92" s="6">
        <f>IF(B92&gt;0,SUM($O$4:O92)-SUM($P$3:P91),0)</f>
        <v>0</v>
      </c>
      <c r="Q92" s="6">
        <f t="shared" si="10"/>
        <v>40.82120595237334</v>
      </c>
      <c r="R92" s="8">
        <f>IF(E91&lt;&gt;E92,SUM($Q$4:Q92)-SUM($R$3:R91),0)</f>
        <v>0</v>
      </c>
      <c r="S92" s="6">
        <f>IF(B92&gt;0,SUM($R$4:R92)-SUM($S$3:S91),0)</f>
        <v>0</v>
      </c>
    </row>
    <row r="93" spans="1:19">
      <c r="A93">
        <f>IF(E92&lt;&gt;E93,COUNTIF($A$4:A92,"&lt;&gt;0")+1,0)</f>
        <v>0</v>
      </c>
      <c r="B93">
        <f>IF(A93&lt;&gt;0,IF(MOD(A93,3)=0,COUNTIF($B$4:B92,"&lt;&gt;0")+1,0),0)</f>
        <v>0</v>
      </c>
      <c r="C93" s="9">
        <f>'Dash Board'!$C$12+COUNT('Daily reducing balance'!$F$4:F92)</f>
        <v>41819</v>
      </c>
      <c r="D93">
        <f t="shared" si="11"/>
        <v>2014</v>
      </c>
      <c r="E93">
        <f t="shared" si="12"/>
        <v>6</v>
      </c>
      <c r="F93">
        <f>DAY('Dash Board'!$C$12+COUNT('Daily reducing balance'!$F$4:F92))</f>
        <v>29</v>
      </c>
      <c r="G93" s="8">
        <f t="shared" si="13"/>
        <v>297971.72421520879</v>
      </c>
      <c r="H93" s="6">
        <f>G93*'Dash Board'!$C$11/365</f>
        <v>85.717893267388831</v>
      </c>
      <c r="I93" s="6">
        <f>H93*'Dash Board'!$C$18/'Dash Board'!$C$11</f>
        <v>40.818044413042308</v>
      </c>
      <c r="J93" s="6">
        <f>(G93&gt;1)*PMT('Dash Board'!$C$11/365,$U$4,-'Dash Board'!$C$19)</f>
        <v>108.80376961660664</v>
      </c>
      <c r="K93" s="6">
        <f t="shared" si="7"/>
        <v>0</v>
      </c>
      <c r="L93" s="8">
        <f t="shared" si="8"/>
        <v>297948.6383388596</v>
      </c>
      <c r="N93" s="8">
        <f t="shared" si="9"/>
        <v>67.985725203564328</v>
      </c>
      <c r="O93" s="8">
        <f>IF(E92&lt;&gt;E93,SUM($N$4:N93)-SUM($O$3:O92),0)</f>
        <v>0</v>
      </c>
      <c r="P93" s="6">
        <f>IF(B93&gt;0,SUM($O$4:O93)-SUM($P$3:P92),0)</f>
        <v>0</v>
      </c>
      <c r="Q93" s="6">
        <f t="shared" si="10"/>
        <v>40.818044413042308</v>
      </c>
      <c r="R93" s="8">
        <f>IF(E92&lt;&gt;E93,SUM($Q$4:Q93)-SUM($R$3:R92),0)</f>
        <v>0</v>
      </c>
      <c r="S93" s="6">
        <f>IF(B93&gt;0,SUM($R$4:R93)-SUM($S$3:S92),0)</f>
        <v>0</v>
      </c>
    </row>
    <row r="94" spans="1:19">
      <c r="A94">
        <f>IF(E93&lt;&gt;E94,COUNTIF($A$4:A93,"&lt;&gt;0")+1,0)</f>
        <v>0</v>
      </c>
      <c r="B94">
        <f>IF(A94&lt;&gt;0,IF(MOD(A94,3)=0,COUNTIF($B$4:B93,"&lt;&gt;0")+1,0),0)</f>
        <v>0</v>
      </c>
      <c r="C94" s="9">
        <f>'Dash Board'!$C$12+COUNT('Daily reducing balance'!$F$4:F93)</f>
        <v>41820</v>
      </c>
      <c r="D94">
        <f t="shared" si="11"/>
        <v>2014</v>
      </c>
      <c r="E94">
        <f t="shared" si="12"/>
        <v>6</v>
      </c>
      <c r="F94">
        <f>DAY('Dash Board'!$C$12+COUNT('Daily reducing balance'!$F$4:F93))</f>
        <v>30</v>
      </c>
      <c r="G94" s="8">
        <f t="shared" si="13"/>
        <v>297948.6383388596</v>
      </c>
      <c r="H94" s="6">
        <f>G94*'Dash Board'!$C$11/365</f>
        <v>85.711252124877404</v>
      </c>
      <c r="I94" s="6">
        <f>H94*'Dash Board'!$C$18/'Dash Board'!$C$11</f>
        <v>40.814881964227339</v>
      </c>
      <c r="J94" s="6">
        <f>(G94&gt;1)*PMT('Dash Board'!$C$11/365,$U$4,-'Dash Board'!$C$19)</f>
        <v>108.80376961660664</v>
      </c>
      <c r="K94" s="6">
        <f t="shared" si="7"/>
        <v>0</v>
      </c>
      <c r="L94" s="8">
        <f t="shared" si="8"/>
        <v>297925.54582136788</v>
      </c>
      <c r="N94" s="8">
        <f t="shared" si="9"/>
        <v>67.988887652379304</v>
      </c>
      <c r="O94" s="8">
        <f>IF(E93&lt;&gt;E94,SUM($N$4:N94)-SUM($O$3:O93),0)</f>
        <v>0</v>
      </c>
      <c r="P94" s="6">
        <f>IF(B94&gt;0,SUM($O$4:O94)-SUM($P$3:P93),0)</f>
        <v>0</v>
      </c>
      <c r="Q94" s="6">
        <f t="shared" si="10"/>
        <v>40.814881964227339</v>
      </c>
      <c r="R94" s="8">
        <f>IF(E93&lt;&gt;E94,SUM($Q$4:Q94)-SUM($R$3:R93),0)</f>
        <v>0</v>
      </c>
      <c r="S94" s="6">
        <f>IF(B94&gt;0,SUM($R$4:R94)-SUM($S$3:S93),0)</f>
        <v>0</v>
      </c>
    </row>
    <row r="95" spans="1:19">
      <c r="A95">
        <f>IF(E94&lt;&gt;E95,COUNTIF($A$4:A94,"&lt;&gt;0")+1,0)</f>
        <v>3</v>
      </c>
      <c r="B95">
        <f>IF(A95&lt;&gt;0,IF(MOD(A95,3)=0,COUNTIF($B$4:B94,"&lt;&gt;0")+1,0),0)</f>
        <v>1</v>
      </c>
      <c r="C95" s="9">
        <f>'Dash Board'!$C$12+COUNT('Daily reducing balance'!$F$4:F94)</f>
        <v>41821</v>
      </c>
      <c r="D95">
        <f t="shared" si="11"/>
        <v>2014</v>
      </c>
      <c r="E95">
        <f t="shared" si="12"/>
        <v>7</v>
      </c>
      <c r="F95">
        <f>DAY('Dash Board'!$C$12+COUNT('Daily reducing balance'!$F$4:F94))</f>
        <v>1</v>
      </c>
      <c r="G95" s="8">
        <f t="shared" si="13"/>
        <v>297925.54582136788</v>
      </c>
      <c r="H95" s="6">
        <f>G95*'Dash Board'!$C$11/365</f>
        <v>85.704609071900336</v>
      </c>
      <c r="I95" s="6">
        <f>H95*'Dash Board'!$C$18/'Dash Board'!$C$11</f>
        <v>40.811718605666833</v>
      </c>
      <c r="J95" s="6">
        <f>(G95&gt;1)*PMT('Dash Board'!$C$11/365,$U$4,-'Dash Board'!$C$19)</f>
        <v>108.80376961660664</v>
      </c>
      <c r="K95" s="6">
        <f t="shared" si="7"/>
        <v>3372.9168581148047</v>
      </c>
      <c r="L95" s="8">
        <f t="shared" si="8"/>
        <v>297902.44666082319</v>
      </c>
      <c r="N95" s="8">
        <f t="shared" si="9"/>
        <v>67.992051010939804</v>
      </c>
      <c r="O95" s="8">
        <f>IF(E94&lt;&gt;E95,SUM($N$4:N95)-SUM($O$3:O94),0)</f>
        <v>2038.3891557619781</v>
      </c>
      <c r="P95" s="6">
        <f>IF(B95&gt;0,SUM($O$4:O95)-SUM($P$3:P94),0)</f>
        <v>6242.1403925617515</v>
      </c>
      <c r="Q95" s="6">
        <f t="shared" si="10"/>
        <v>40.811718605666833</v>
      </c>
      <c r="R95" s="8">
        <f>IF(E94&lt;&gt;E95,SUM($Q$4:Q95)-SUM($R$3:R94),0)</f>
        <v>1225.7239327362208</v>
      </c>
      <c r="S95" s="6">
        <f>IF(B95&gt;0,SUM($R$4:R95)-SUM($S$3:S94),0)</f>
        <v>3767.8064121660591</v>
      </c>
    </row>
    <row r="96" spans="1:19">
      <c r="A96">
        <f>IF(E95&lt;&gt;E96,COUNTIF($A$4:A95,"&lt;&gt;0")+1,0)</f>
        <v>0</v>
      </c>
      <c r="B96">
        <f>IF(A96&lt;&gt;0,IF(MOD(A96,3)=0,COUNTIF($B$4:B95,"&lt;&gt;0")+1,0),0)</f>
        <v>0</v>
      </c>
      <c r="C96" s="9">
        <f>'Dash Board'!$C$12+COUNT('Daily reducing balance'!$F$4:F95)</f>
        <v>41822</v>
      </c>
      <c r="D96">
        <f t="shared" si="11"/>
        <v>2014</v>
      </c>
      <c r="E96">
        <f t="shared" si="12"/>
        <v>7</v>
      </c>
      <c r="F96">
        <f>DAY('Dash Board'!$C$12+COUNT('Daily reducing balance'!$F$4:F95))</f>
        <v>2</v>
      </c>
      <c r="G96" s="8">
        <f t="shared" si="13"/>
        <v>297902.44666082319</v>
      </c>
      <c r="H96" s="6">
        <f>G96*'Dash Board'!$C$11/365</f>
        <v>85.697964107908035</v>
      </c>
      <c r="I96" s="6">
        <f>H96*'Dash Board'!$C$18/'Dash Board'!$C$11</f>
        <v>40.808554337099068</v>
      </c>
      <c r="J96" s="6">
        <f>(G96&gt;1)*PMT('Dash Board'!$C$11/365,$U$4,-'Dash Board'!$C$19)</f>
        <v>108.80376961660664</v>
      </c>
      <c r="K96" s="6">
        <f t="shared" si="7"/>
        <v>0</v>
      </c>
      <c r="L96" s="8">
        <f t="shared" si="8"/>
        <v>297879.34085531451</v>
      </c>
      <c r="N96" s="8">
        <f t="shared" si="9"/>
        <v>67.995215279507576</v>
      </c>
      <c r="O96" s="8">
        <f>IF(E95&lt;&gt;E96,SUM($N$4:N96)-SUM($O$3:O95),0)</f>
        <v>0</v>
      </c>
      <c r="P96" s="6">
        <f>IF(B96&gt;0,SUM($O$4:O96)-SUM($P$3:P95),0)</f>
        <v>0</v>
      </c>
      <c r="Q96" s="6">
        <f t="shared" si="10"/>
        <v>40.808554337099068</v>
      </c>
      <c r="R96" s="8">
        <f>IF(E95&lt;&gt;E96,SUM($Q$4:Q96)-SUM($R$3:R95),0)</f>
        <v>0</v>
      </c>
      <c r="S96" s="6">
        <f>IF(B96&gt;0,SUM($R$4:R96)-SUM($S$3:S95),0)</f>
        <v>0</v>
      </c>
    </row>
    <row r="97" spans="1:19">
      <c r="A97">
        <f>IF(E96&lt;&gt;E97,COUNTIF($A$4:A96,"&lt;&gt;0")+1,0)</f>
        <v>0</v>
      </c>
      <c r="B97">
        <f>IF(A97&lt;&gt;0,IF(MOD(A97,3)=0,COUNTIF($B$4:B96,"&lt;&gt;0")+1,0),0)</f>
        <v>0</v>
      </c>
      <c r="C97" s="9">
        <f>'Dash Board'!$C$12+COUNT('Daily reducing balance'!$F$4:F96)</f>
        <v>41823</v>
      </c>
      <c r="D97">
        <f t="shared" si="11"/>
        <v>2014</v>
      </c>
      <c r="E97">
        <f t="shared" si="12"/>
        <v>7</v>
      </c>
      <c r="F97">
        <f>DAY('Dash Board'!$C$12+COUNT('Daily reducing balance'!$F$4:F96))</f>
        <v>3</v>
      </c>
      <c r="G97" s="8">
        <f t="shared" si="13"/>
        <v>297879.34085531451</v>
      </c>
      <c r="H97" s="6">
        <f>G97*'Dash Board'!$C$11/365</f>
        <v>85.691317232350755</v>
      </c>
      <c r="I97" s="6">
        <f>H97*'Dash Board'!$C$18/'Dash Board'!$C$11</f>
        <v>40.805389158262265</v>
      </c>
      <c r="J97" s="6">
        <f>(G97&gt;1)*PMT('Dash Board'!$C$11/365,$U$4,-'Dash Board'!$C$19)</f>
        <v>108.80376961660664</v>
      </c>
      <c r="K97" s="6">
        <f t="shared" si="7"/>
        <v>0</v>
      </c>
      <c r="L97" s="8">
        <f t="shared" si="8"/>
        <v>297856.22840293025</v>
      </c>
      <c r="N97" s="8">
        <f t="shared" si="9"/>
        <v>67.998380458344371</v>
      </c>
      <c r="O97" s="8">
        <f>IF(E96&lt;&gt;E97,SUM($N$4:N97)-SUM($O$3:O96),0)</f>
        <v>0</v>
      </c>
      <c r="P97" s="6">
        <f>IF(B97&gt;0,SUM($O$4:O97)-SUM($P$3:P96),0)</f>
        <v>0</v>
      </c>
      <c r="Q97" s="6">
        <f t="shared" si="10"/>
        <v>40.805389158262265</v>
      </c>
      <c r="R97" s="8">
        <f>IF(E96&lt;&gt;E97,SUM($Q$4:Q97)-SUM($R$3:R96),0)</f>
        <v>0</v>
      </c>
      <c r="S97" s="6">
        <f>IF(B97&gt;0,SUM($R$4:R97)-SUM($S$3:S96),0)</f>
        <v>0</v>
      </c>
    </row>
    <row r="98" spans="1:19">
      <c r="A98">
        <f>IF(E97&lt;&gt;E98,COUNTIF($A$4:A97,"&lt;&gt;0")+1,0)</f>
        <v>0</v>
      </c>
      <c r="B98">
        <f>IF(A98&lt;&gt;0,IF(MOD(A98,3)=0,COUNTIF($B$4:B97,"&lt;&gt;0")+1,0),0)</f>
        <v>0</v>
      </c>
      <c r="C98" s="9">
        <f>'Dash Board'!$C$12+COUNT('Daily reducing balance'!$F$4:F97)</f>
        <v>41824</v>
      </c>
      <c r="D98">
        <f t="shared" si="11"/>
        <v>2014</v>
      </c>
      <c r="E98">
        <f t="shared" si="12"/>
        <v>7</v>
      </c>
      <c r="F98">
        <f>DAY('Dash Board'!$C$12+COUNT('Daily reducing balance'!$F$4:F97))</f>
        <v>4</v>
      </c>
      <c r="G98" s="8">
        <f t="shared" si="13"/>
        <v>297856.22840293025</v>
      </c>
      <c r="H98" s="6">
        <f>G98*'Dash Board'!$C$11/365</f>
        <v>85.684668444678564</v>
      </c>
      <c r="I98" s="6">
        <f>H98*'Dash Board'!$C$18/'Dash Board'!$C$11</f>
        <v>40.802223068894556</v>
      </c>
      <c r="J98" s="6">
        <f>(G98&gt;1)*PMT('Dash Board'!$C$11/365,$U$4,-'Dash Board'!$C$19)</f>
        <v>108.80376961660664</v>
      </c>
      <c r="K98" s="6">
        <f t="shared" si="7"/>
        <v>0</v>
      </c>
      <c r="L98" s="8">
        <f t="shared" si="8"/>
        <v>297833.10930175835</v>
      </c>
      <c r="N98" s="8">
        <f t="shared" si="9"/>
        <v>68.001546547712081</v>
      </c>
      <c r="O98" s="8">
        <f>IF(E97&lt;&gt;E98,SUM($N$4:N98)-SUM($O$3:O97),0)</f>
        <v>0</v>
      </c>
      <c r="P98" s="6">
        <f>IF(B98&gt;0,SUM($O$4:O98)-SUM($P$3:P97),0)</f>
        <v>0</v>
      </c>
      <c r="Q98" s="6">
        <f t="shared" si="10"/>
        <v>40.802223068894556</v>
      </c>
      <c r="R98" s="8">
        <f>IF(E97&lt;&gt;E98,SUM($Q$4:Q98)-SUM($R$3:R97),0)</f>
        <v>0</v>
      </c>
      <c r="S98" s="6">
        <f>IF(B98&gt;0,SUM($R$4:R98)-SUM($S$3:S97),0)</f>
        <v>0</v>
      </c>
    </row>
    <row r="99" spans="1:19">
      <c r="A99">
        <f>IF(E98&lt;&gt;E99,COUNTIF($A$4:A98,"&lt;&gt;0")+1,0)</f>
        <v>0</v>
      </c>
      <c r="B99">
        <f>IF(A99&lt;&gt;0,IF(MOD(A99,3)=0,COUNTIF($B$4:B98,"&lt;&gt;0")+1,0),0)</f>
        <v>0</v>
      </c>
      <c r="C99" s="9">
        <f>'Dash Board'!$C$12+COUNT('Daily reducing balance'!$F$4:F98)</f>
        <v>41825</v>
      </c>
      <c r="D99">
        <f t="shared" si="11"/>
        <v>2014</v>
      </c>
      <c r="E99">
        <f t="shared" si="12"/>
        <v>7</v>
      </c>
      <c r="F99">
        <f>DAY('Dash Board'!$C$12+COUNT('Daily reducing balance'!$F$4:F98))</f>
        <v>5</v>
      </c>
      <c r="G99" s="8">
        <f t="shared" si="13"/>
        <v>297833.10930175835</v>
      </c>
      <c r="H99" s="6">
        <f>G99*'Dash Board'!$C$11/365</f>
        <v>85.678017744341432</v>
      </c>
      <c r="I99" s="6">
        <f>H99*'Dash Board'!$C$18/'Dash Board'!$C$11</f>
        <v>40.799056068734018</v>
      </c>
      <c r="J99" s="6">
        <f>(G99&gt;1)*PMT('Dash Board'!$C$11/365,$U$4,-'Dash Board'!$C$19)</f>
        <v>108.80376961660664</v>
      </c>
      <c r="K99" s="6">
        <f t="shared" si="7"/>
        <v>0</v>
      </c>
      <c r="L99" s="8">
        <f t="shared" si="8"/>
        <v>297809.98354988609</v>
      </c>
      <c r="N99" s="8">
        <f t="shared" si="9"/>
        <v>68.004713547872626</v>
      </c>
      <c r="O99" s="8">
        <f>IF(E98&lt;&gt;E99,SUM($N$4:N99)-SUM($O$3:O98),0)</f>
        <v>0</v>
      </c>
      <c r="P99" s="6">
        <f>IF(B99&gt;0,SUM($O$4:O99)-SUM($P$3:P98),0)</f>
        <v>0</v>
      </c>
      <c r="Q99" s="6">
        <f t="shared" si="10"/>
        <v>40.799056068734018</v>
      </c>
      <c r="R99" s="8">
        <f>IF(E98&lt;&gt;E99,SUM($Q$4:Q99)-SUM($R$3:R98),0)</f>
        <v>0</v>
      </c>
      <c r="S99" s="6">
        <f>IF(B99&gt;0,SUM($R$4:R99)-SUM($S$3:S98),0)</f>
        <v>0</v>
      </c>
    </row>
    <row r="100" spans="1:19">
      <c r="A100">
        <f>IF(E99&lt;&gt;E100,COUNTIF($A$4:A99,"&lt;&gt;0")+1,0)</f>
        <v>0</v>
      </c>
      <c r="B100">
        <f>IF(A100&lt;&gt;0,IF(MOD(A100,3)=0,COUNTIF($B$4:B99,"&lt;&gt;0")+1,0),0)</f>
        <v>0</v>
      </c>
      <c r="C100" s="9">
        <f>'Dash Board'!$C$12+COUNT('Daily reducing balance'!$F$4:F99)</f>
        <v>41826</v>
      </c>
      <c r="D100">
        <f t="shared" si="11"/>
        <v>2014</v>
      </c>
      <c r="E100">
        <f t="shared" si="12"/>
        <v>7</v>
      </c>
      <c r="F100">
        <f>DAY('Dash Board'!$C$12+COUNT('Daily reducing balance'!$F$4:F99))</f>
        <v>6</v>
      </c>
      <c r="G100" s="8">
        <f t="shared" si="13"/>
        <v>297809.98354988609</v>
      </c>
      <c r="H100" s="6">
        <f>G100*'Dash Board'!$C$11/365</f>
        <v>85.671365130789141</v>
      </c>
      <c r="I100" s="6">
        <f>H100*'Dash Board'!$C$18/'Dash Board'!$C$11</f>
        <v>40.79588815751864</v>
      </c>
      <c r="J100" s="6">
        <f>(G100&gt;1)*PMT('Dash Board'!$C$11/365,$U$4,-'Dash Board'!$C$19)</f>
        <v>108.80376961660664</v>
      </c>
      <c r="K100" s="6">
        <f t="shared" si="7"/>
        <v>0</v>
      </c>
      <c r="L100" s="8">
        <f t="shared" si="8"/>
        <v>297786.85114540032</v>
      </c>
      <c r="N100" s="8">
        <f t="shared" si="9"/>
        <v>68.007881459087997</v>
      </c>
      <c r="O100" s="8">
        <f>IF(E99&lt;&gt;E100,SUM($N$4:N100)-SUM($O$3:O99),0)</f>
        <v>0</v>
      </c>
      <c r="P100" s="6">
        <f>IF(B100&gt;0,SUM($O$4:O100)-SUM($P$3:P99),0)</f>
        <v>0</v>
      </c>
      <c r="Q100" s="6">
        <f t="shared" si="10"/>
        <v>40.79588815751864</v>
      </c>
      <c r="R100" s="8">
        <f>IF(E99&lt;&gt;E100,SUM($Q$4:Q100)-SUM($R$3:R99),0)</f>
        <v>0</v>
      </c>
      <c r="S100" s="6">
        <f>IF(B100&gt;0,SUM($R$4:R100)-SUM($S$3:S99),0)</f>
        <v>0</v>
      </c>
    </row>
    <row r="101" spans="1:19">
      <c r="A101">
        <f>IF(E100&lt;&gt;E101,COUNTIF($A$4:A100,"&lt;&gt;0")+1,0)</f>
        <v>0</v>
      </c>
      <c r="B101">
        <f>IF(A101&lt;&gt;0,IF(MOD(A101,3)=0,COUNTIF($B$4:B100,"&lt;&gt;0")+1,0),0)</f>
        <v>0</v>
      </c>
      <c r="C101" s="9">
        <f>'Dash Board'!$C$12+COUNT('Daily reducing balance'!$F$4:F100)</f>
        <v>41827</v>
      </c>
      <c r="D101">
        <f t="shared" si="11"/>
        <v>2014</v>
      </c>
      <c r="E101">
        <f t="shared" si="12"/>
        <v>7</v>
      </c>
      <c r="F101">
        <f>DAY('Dash Board'!$C$12+COUNT('Daily reducing balance'!$F$4:F100))</f>
        <v>7</v>
      </c>
      <c r="G101" s="8">
        <f t="shared" si="13"/>
        <v>297786.85114540032</v>
      </c>
      <c r="H101" s="6">
        <f>G101*'Dash Board'!$C$11/365</f>
        <v>85.66471060347132</v>
      </c>
      <c r="I101" s="6">
        <f>H101*'Dash Board'!$C$18/'Dash Board'!$C$11</f>
        <v>40.792719334986344</v>
      </c>
      <c r="J101" s="6">
        <f>(G101&gt;1)*PMT('Dash Board'!$C$11/365,$U$4,-'Dash Board'!$C$19)</f>
        <v>108.80376961660664</v>
      </c>
      <c r="K101" s="6">
        <f t="shared" si="7"/>
        <v>0</v>
      </c>
      <c r="L101" s="8">
        <f t="shared" si="8"/>
        <v>297763.71208638721</v>
      </c>
      <c r="N101" s="8">
        <f t="shared" si="9"/>
        <v>68.0110502816203</v>
      </c>
      <c r="O101" s="8">
        <f>IF(E100&lt;&gt;E101,SUM($N$4:N101)-SUM($O$3:O100),0)</f>
        <v>0</v>
      </c>
      <c r="P101" s="6">
        <f>IF(B101&gt;0,SUM($O$4:O101)-SUM($P$3:P100),0)</f>
        <v>0</v>
      </c>
      <c r="Q101" s="6">
        <f t="shared" si="10"/>
        <v>40.792719334986344</v>
      </c>
      <c r="R101" s="8">
        <f>IF(E100&lt;&gt;E101,SUM($Q$4:Q101)-SUM($R$3:R100),0)</f>
        <v>0</v>
      </c>
      <c r="S101" s="6">
        <f>IF(B101&gt;0,SUM($R$4:R101)-SUM($S$3:S100),0)</f>
        <v>0</v>
      </c>
    </row>
    <row r="102" spans="1:19">
      <c r="A102">
        <f>IF(E101&lt;&gt;E102,COUNTIF($A$4:A101,"&lt;&gt;0")+1,0)</f>
        <v>0</v>
      </c>
      <c r="B102">
        <f>IF(A102&lt;&gt;0,IF(MOD(A102,3)=0,COUNTIF($B$4:B101,"&lt;&gt;0")+1,0),0)</f>
        <v>0</v>
      </c>
      <c r="C102" s="9">
        <f>'Dash Board'!$C$12+COUNT('Daily reducing balance'!$F$4:F101)</f>
        <v>41828</v>
      </c>
      <c r="D102">
        <f t="shared" si="11"/>
        <v>2014</v>
      </c>
      <c r="E102">
        <f t="shared" si="12"/>
        <v>7</v>
      </c>
      <c r="F102">
        <f>DAY('Dash Board'!$C$12+COUNT('Daily reducing balance'!$F$4:F101))</f>
        <v>8</v>
      </c>
      <c r="G102" s="8">
        <f t="shared" si="13"/>
        <v>297763.71208638721</v>
      </c>
      <c r="H102" s="6">
        <f>G102*'Dash Board'!$C$11/365</f>
        <v>85.658054161837413</v>
      </c>
      <c r="I102" s="6">
        <f>H102*'Dash Board'!$C$18/'Dash Board'!$C$11</f>
        <v>40.789549600874956</v>
      </c>
      <c r="J102" s="6">
        <f>(G102&gt;1)*PMT('Dash Board'!$C$11/365,$U$4,-'Dash Board'!$C$19)</f>
        <v>108.80376961660664</v>
      </c>
      <c r="K102" s="6">
        <f t="shared" si="7"/>
        <v>0</v>
      </c>
      <c r="L102" s="8">
        <f t="shared" si="8"/>
        <v>297740.56637093244</v>
      </c>
      <c r="N102" s="8">
        <f t="shared" si="9"/>
        <v>68.014220015731695</v>
      </c>
      <c r="O102" s="8">
        <f>IF(E101&lt;&gt;E102,SUM($N$4:N102)-SUM($O$3:O101),0)</f>
        <v>0</v>
      </c>
      <c r="P102" s="6">
        <f>IF(B102&gt;0,SUM($O$4:O102)-SUM($P$3:P101),0)</f>
        <v>0</v>
      </c>
      <c r="Q102" s="6">
        <f t="shared" si="10"/>
        <v>40.789549600874956</v>
      </c>
      <c r="R102" s="8">
        <f>IF(E101&lt;&gt;E102,SUM($Q$4:Q102)-SUM($R$3:R101),0)</f>
        <v>0</v>
      </c>
      <c r="S102" s="6">
        <f>IF(B102&gt;0,SUM($R$4:R102)-SUM($S$3:S101),0)</f>
        <v>0</v>
      </c>
    </row>
    <row r="103" spans="1:19">
      <c r="A103">
        <f>IF(E102&lt;&gt;E103,COUNTIF($A$4:A102,"&lt;&gt;0")+1,0)</f>
        <v>0</v>
      </c>
      <c r="B103">
        <f>IF(A103&lt;&gt;0,IF(MOD(A103,3)=0,COUNTIF($B$4:B102,"&lt;&gt;0")+1,0),0)</f>
        <v>0</v>
      </c>
      <c r="C103" s="9">
        <f>'Dash Board'!$C$12+COUNT('Daily reducing balance'!$F$4:F102)</f>
        <v>41829</v>
      </c>
      <c r="D103">
        <f t="shared" si="11"/>
        <v>2014</v>
      </c>
      <c r="E103">
        <f t="shared" si="12"/>
        <v>7</v>
      </c>
      <c r="F103">
        <f>DAY('Dash Board'!$C$12+COUNT('Daily reducing balance'!$F$4:F102))</f>
        <v>9</v>
      </c>
      <c r="G103" s="8">
        <f t="shared" si="13"/>
        <v>297740.56637093244</v>
      </c>
      <c r="H103" s="6">
        <f>G103*'Dash Board'!$C$11/365</f>
        <v>85.651395805336719</v>
      </c>
      <c r="I103" s="6">
        <f>H103*'Dash Board'!$C$18/'Dash Board'!$C$11</f>
        <v>40.786378954922256</v>
      </c>
      <c r="J103" s="6">
        <f>(G103&gt;1)*PMT('Dash Board'!$C$11/365,$U$4,-'Dash Board'!$C$19)</f>
        <v>108.80376961660664</v>
      </c>
      <c r="K103" s="6">
        <f t="shared" si="7"/>
        <v>0</v>
      </c>
      <c r="L103" s="8">
        <f t="shared" si="8"/>
        <v>297717.41399712121</v>
      </c>
      <c r="N103" s="8">
        <f t="shared" si="9"/>
        <v>68.017390661684388</v>
      </c>
      <c r="O103" s="8">
        <f>IF(E102&lt;&gt;E103,SUM($N$4:N103)-SUM($O$3:O102),0)</f>
        <v>0</v>
      </c>
      <c r="P103" s="6">
        <f>IF(B103&gt;0,SUM($O$4:O103)-SUM($P$3:P102),0)</f>
        <v>0</v>
      </c>
      <c r="Q103" s="6">
        <f t="shared" si="10"/>
        <v>40.786378954922256</v>
      </c>
      <c r="R103" s="8">
        <f>IF(E102&lt;&gt;E103,SUM($Q$4:Q103)-SUM($R$3:R102),0)</f>
        <v>0</v>
      </c>
      <c r="S103" s="6">
        <f>IF(B103&gt;0,SUM($R$4:R103)-SUM($S$3:S102),0)</f>
        <v>0</v>
      </c>
    </row>
    <row r="104" spans="1:19">
      <c r="A104">
        <f>IF(E103&lt;&gt;E104,COUNTIF($A$4:A103,"&lt;&gt;0")+1,0)</f>
        <v>0</v>
      </c>
      <c r="B104">
        <f>IF(A104&lt;&gt;0,IF(MOD(A104,3)=0,COUNTIF($B$4:B103,"&lt;&gt;0")+1,0),0)</f>
        <v>0</v>
      </c>
      <c r="C104" s="9">
        <f>'Dash Board'!$C$12+COUNT('Daily reducing balance'!$F$4:F103)</f>
        <v>41830</v>
      </c>
      <c r="D104">
        <f t="shared" si="11"/>
        <v>2014</v>
      </c>
      <c r="E104">
        <f t="shared" si="12"/>
        <v>7</v>
      </c>
      <c r="F104">
        <f>DAY('Dash Board'!$C$12+COUNT('Daily reducing balance'!$F$4:F103))</f>
        <v>10</v>
      </c>
      <c r="G104" s="8">
        <f t="shared" si="13"/>
        <v>297717.41399712121</v>
      </c>
      <c r="H104" s="6">
        <f>G104*'Dash Board'!$C$11/365</f>
        <v>85.644735533418427</v>
      </c>
      <c r="I104" s="6">
        <f>H104*'Dash Board'!$C$18/'Dash Board'!$C$11</f>
        <v>40.783207396865919</v>
      </c>
      <c r="J104" s="6">
        <f>(G104&gt;1)*PMT('Dash Board'!$C$11/365,$U$4,-'Dash Board'!$C$19)</f>
        <v>108.80376961660664</v>
      </c>
      <c r="K104" s="6">
        <f t="shared" si="7"/>
        <v>0</v>
      </c>
      <c r="L104" s="8">
        <f t="shared" si="8"/>
        <v>297694.25496303802</v>
      </c>
      <c r="N104" s="8">
        <f t="shared" si="9"/>
        <v>68.020562219740725</v>
      </c>
      <c r="O104" s="8">
        <f>IF(E103&lt;&gt;E104,SUM($N$4:N104)-SUM($O$3:O103),0)</f>
        <v>0</v>
      </c>
      <c r="P104" s="6">
        <f>IF(B104&gt;0,SUM($O$4:O104)-SUM($P$3:P103),0)</f>
        <v>0</v>
      </c>
      <c r="Q104" s="6">
        <f t="shared" si="10"/>
        <v>40.783207396865919</v>
      </c>
      <c r="R104" s="8">
        <f>IF(E103&lt;&gt;E104,SUM($Q$4:Q104)-SUM($R$3:R103),0)</f>
        <v>0</v>
      </c>
      <c r="S104" s="6">
        <f>IF(B104&gt;0,SUM($R$4:R104)-SUM($S$3:S103),0)</f>
        <v>0</v>
      </c>
    </row>
    <row r="105" spans="1:19">
      <c r="A105">
        <f>IF(E104&lt;&gt;E105,COUNTIF($A$4:A104,"&lt;&gt;0")+1,0)</f>
        <v>0</v>
      </c>
      <c r="B105">
        <f>IF(A105&lt;&gt;0,IF(MOD(A105,3)=0,COUNTIF($B$4:B104,"&lt;&gt;0")+1,0),0)</f>
        <v>0</v>
      </c>
      <c r="C105" s="9">
        <f>'Dash Board'!$C$12+COUNT('Daily reducing balance'!$F$4:F104)</f>
        <v>41831</v>
      </c>
      <c r="D105">
        <f t="shared" si="11"/>
        <v>2014</v>
      </c>
      <c r="E105">
        <f t="shared" si="12"/>
        <v>7</v>
      </c>
      <c r="F105">
        <f>DAY('Dash Board'!$C$12+COUNT('Daily reducing balance'!$F$4:F104))</f>
        <v>11</v>
      </c>
      <c r="G105" s="8">
        <f t="shared" si="13"/>
        <v>297694.25496303802</v>
      </c>
      <c r="H105" s="6">
        <f>G105*'Dash Board'!$C$11/365</f>
        <v>85.638073345531481</v>
      </c>
      <c r="I105" s="6">
        <f>H105*'Dash Board'!$C$18/'Dash Board'!$C$11</f>
        <v>40.780034926443562</v>
      </c>
      <c r="J105" s="6">
        <f>(G105&gt;1)*PMT('Dash Board'!$C$11/365,$U$4,-'Dash Board'!$C$19)</f>
        <v>108.80376961660664</v>
      </c>
      <c r="K105" s="6">
        <f t="shared" si="7"/>
        <v>0</v>
      </c>
      <c r="L105" s="8">
        <f t="shared" si="8"/>
        <v>297671.08926676697</v>
      </c>
      <c r="N105" s="8">
        <f t="shared" si="9"/>
        <v>68.023734690163081</v>
      </c>
      <c r="O105" s="8">
        <f>IF(E104&lt;&gt;E105,SUM($N$4:N105)-SUM($O$3:O104),0)</f>
        <v>0</v>
      </c>
      <c r="P105" s="6">
        <f>IF(B105&gt;0,SUM($O$4:O105)-SUM($P$3:P104),0)</f>
        <v>0</v>
      </c>
      <c r="Q105" s="6">
        <f t="shared" si="10"/>
        <v>40.780034926443562</v>
      </c>
      <c r="R105" s="8">
        <f>IF(E104&lt;&gt;E105,SUM($Q$4:Q105)-SUM($R$3:R104),0)</f>
        <v>0</v>
      </c>
      <c r="S105" s="6">
        <f>IF(B105&gt;0,SUM($R$4:R105)-SUM($S$3:S104),0)</f>
        <v>0</v>
      </c>
    </row>
    <row r="106" spans="1:19">
      <c r="A106">
        <f>IF(E105&lt;&gt;E106,COUNTIF($A$4:A105,"&lt;&gt;0")+1,0)</f>
        <v>0</v>
      </c>
      <c r="B106">
        <f>IF(A106&lt;&gt;0,IF(MOD(A106,3)=0,COUNTIF($B$4:B105,"&lt;&gt;0")+1,0),0)</f>
        <v>0</v>
      </c>
      <c r="C106" s="9">
        <f>'Dash Board'!$C$12+COUNT('Daily reducing balance'!$F$4:F105)</f>
        <v>41832</v>
      </c>
      <c r="D106">
        <f t="shared" si="11"/>
        <v>2014</v>
      </c>
      <c r="E106">
        <f t="shared" si="12"/>
        <v>7</v>
      </c>
      <c r="F106">
        <f>DAY('Dash Board'!$C$12+COUNT('Daily reducing balance'!$F$4:F105))</f>
        <v>12</v>
      </c>
      <c r="G106" s="8">
        <f t="shared" si="13"/>
        <v>297671.08926676697</v>
      </c>
      <c r="H106" s="6">
        <f>G106*'Dash Board'!$C$11/365</f>
        <v>85.631409241124743</v>
      </c>
      <c r="I106" s="6">
        <f>H106*'Dash Board'!$C$18/'Dash Board'!$C$11</f>
        <v>40.776861543392734</v>
      </c>
      <c r="J106" s="6">
        <f>(G106&gt;1)*PMT('Dash Board'!$C$11/365,$U$4,-'Dash Board'!$C$19)</f>
        <v>108.80376961660664</v>
      </c>
      <c r="K106" s="6">
        <f t="shared" si="7"/>
        <v>0</v>
      </c>
      <c r="L106" s="8">
        <f t="shared" si="8"/>
        <v>297647.9169063915</v>
      </c>
      <c r="N106" s="8">
        <f t="shared" si="9"/>
        <v>68.026908073213917</v>
      </c>
      <c r="O106" s="8">
        <f>IF(E105&lt;&gt;E106,SUM($N$4:N106)-SUM($O$3:O105),0)</f>
        <v>0</v>
      </c>
      <c r="P106" s="6">
        <f>IF(B106&gt;0,SUM($O$4:O106)-SUM($P$3:P105),0)</f>
        <v>0</v>
      </c>
      <c r="Q106" s="6">
        <f t="shared" si="10"/>
        <v>40.776861543392734</v>
      </c>
      <c r="R106" s="8">
        <f>IF(E105&lt;&gt;E106,SUM($Q$4:Q106)-SUM($R$3:R105),0)</f>
        <v>0</v>
      </c>
      <c r="S106" s="6">
        <f>IF(B106&gt;0,SUM($R$4:R106)-SUM($S$3:S105),0)</f>
        <v>0</v>
      </c>
    </row>
    <row r="107" spans="1:19">
      <c r="A107">
        <f>IF(E106&lt;&gt;E107,COUNTIF($A$4:A106,"&lt;&gt;0")+1,0)</f>
        <v>0</v>
      </c>
      <c r="B107">
        <f>IF(A107&lt;&gt;0,IF(MOD(A107,3)=0,COUNTIF($B$4:B106,"&lt;&gt;0")+1,0),0)</f>
        <v>0</v>
      </c>
      <c r="C107" s="9">
        <f>'Dash Board'!$C$12+COUNT('Daily reducing balance'!$F$4:F106)</f>
        <v>41833</v>
      </c>
      <c r="D107">
        <f t="shared" si="11"/>
        <v>2014</v>
      </c>
      <c r="E107">
        <f t="shared" si="12"/>
        <v>7</v>
      </c>
      <c r="F107">
        <f>DAY('Dash Board'!$C$12+COUNT('Daily reducing balance'!$F$4:F106))</f>
        <v>13</v>
      </c>
      <c r="G107" s="8">
        <f t="shared" si="13"/>
        <v>297647.9169063915</v>
      </c>
      <c r="H107" s="6">
        <f>G107*'Dash Board'!$C$11/365</f>
        <v>85.624743219646859</v>
      </c>
      <c r="I107" s="6">
        <f>H107*'Dash Board'!$C$18/'Dash Board'!$C$11</f>
        <v>40.773687247450887</v>
      </c>
      <c r="J107" s="6">
        <f>(G107&gt;1)*PMT('Dash Board'!$C$11/365,$U$4,-'Dash Board'!$C$19)</f>
        <v>108.80376961660664</v>
      </c>
      <c r="K107" s="6">
        <f t="shared" si="7"/>
        <v>0</v>
      </c>
      <c r="L107" s="8">
        <f t="shared" si="8"/>
        <v>297624.73787999456</v>
      </c>
      <c r="N107" s="8">
        <f t="shared" si="9"/>
        <v>68.030082369155764</v>
      </c>
      <c r="O107" s="8">
        <f>IF(E106&lt;&gt;E107,SUM($N$4:N107)-SUM($O$3:O106),0)</f>
        <v>0</v>
      </c>
      <c r="P107" s="6">
        <f>IF(B107&gt;0,SUM($O$4:O107)-SUM($P$3:P106),0)</f>
        <v>0</v>
      </c>
      <c r="Q107" s="6">
        <f t="shared" si="10"/>
        <v>40.773687247450887</v>
      </c>
      <c r="R107" s="8">
        <f>IF(E106&lt;&gt;E107,SUM($Q$4:Q107)-SUM($R$3:R106),0)</f>
        <v>0</v>
      </c>
      <c r="S107" s="6">
        <f>IF(B107&gt;0,SUM($R$4:R107)-SUM($S$3:S106),0)</f>
        <v>0</v>
      </c>
    </row>
    <row r="108" spans="1:19">
      <c r="A108">
        <f>IF(E107&lt;&gt;E108,COUNTIF($A$4:A107,"&lt;&gt;0")+1,0)</f>
        <v>0</v>
      </c>
      <c r="B108">
        <f>IF(A108&lt;&gt;0,IF(MOD(A108,3)=0,COUNTIF($B$4:B107,"&lt;&gt;0")+1,0),0)</f>
        <v>0</v>
      </c>
      <c r="C108" s="9">
        <f>'Dash Board'!$C$12+COUNT('Daily reducing balance'!$F$4:F107)</f>
        <v>41834</v>
      </c>
      <c r="D108">
        <f t="shared" si="11"/>
        <v>2014</v>
      </c>
      <c r="E108">
        <f t="shared" si="12"/>
        <v>7</v>
      </c>
      <c r="F108">
        <f>DAY('Dash Board'!$C$12+COUNT('Daily reducing balance'!$F$4:F107))</f>
        <v>14</v>
      </c>
      <c r="G108" s="8">
        <f t="shared" si="13"/>
        <v>297624.73787999456</v>
      </c>
      <c r="H108" s="6">
        <f>G108*'Dash Board'!$C$11/365</f>
        <v>85.618075280546378</v>
      </c>
      <c r="I108" s="6">
        <f>H108*'Dash Board'!$C$18/'Dash Board'!$C$11</f>
        <v>40.77051203835542</v>
      </c>
      <c r="J108" s="6">
        <f>(G108&gt;1)*PMT('Dash Board'!$C$11/365,$U$4,-'Dash Board'!$C$19)</f>
        <v>108.80376961660664</v>
      </c>
      <c r="K108" s="6">
        <f t="shared" si="7"/>
        <v>0</v>
      </c>
      <c r="L108" s="8">
        <f t="shared" si="8"/>
        <v>297601.55218565854</v>
      </c>
      <c r="N108" s="8">
        <f t="shared" si="9"/>
        <v>68.033257578251224</v>
      </c>
      <c r="O108" s="8">
        <f>IF(E107&lt;&gt;E108,SUM($N$4:N108)-SUM($O$3:O107),0)</f>
        <v>0</v>
      </c>
      <c r="P108" s="6">
        <f>IF(B108&gt;0,SUM($O$4:O108)-SUM($P$3:P107),0)</f>
        <v>0</v>
      </c>
      <c r="Q108" s="6">
        <f t="shared" si="10"/>
        <v>40.77051203835542</v>
      </c>
      <c r="R108" s="8">
        <f>IF(E107&lt;&gt;E108,SUM($Q$4:Q108)-SUM($R$3:R107),0)</f>
        <v>0</v>
      </c>
      <c r="S108" s="6">
        <f>IF(B108&gt;0,SUM($R$4:R108)-SUM($S$3:S107),0)</f>
        <v>0</v>
      </c>
    </row>
    <row r="109" spans="1:19">
      <c r="A109">
        <f>IF(E108&lt;&gt;E109,COUNTIF($A$4:A108,"&lt;&gt;0")+1,0)</f>
        <v>0</v>
      </c>
      <c r="B109">
        <f>IF(A109&lt;&gt;0,IF(MOD(A109,3)=0,COUNTIF($B$4:B108,"&lt;&gt;0")+1,0),0)</f>
        <v>0</v>
      </c>
      <c r="C109" s="9">
        <f>'Dash Board'!$C$12+COUNT('Daily reducing balance'!$F$4:F108)</f>
        <v>41835</v>
      </c>
      <c r="D109">
        <f t="shared" si="11"/>
        <v>2014</v>
      </c>
      <c r="E109">
        <f t="shared" si="12"/>
        <v>7</v>
      </c>
      <c r="F109">
        <f>DAY('Dash Board'!$C$12+COUNT('Daily reducing balance'!$F$4:F108))</f>
        <v>15</v>
      </c>
      <c r="G109" s="8">
        <f t="shared" si="13"/>
        <v>297601.55218565854</v>
      </c>
      <c r="H109" s="6">
        <f>G109*'Dash Board'!$C$11/365</f>
        <v>85.611405423271634</v>
      </c>
      <c r="I109" s="6">
        <f>H109*'Dash Board'!$C$18/'Dash Board'!$C$11</f>
        <v>40.767335915843638</v>
      </c>
      <c r="J109" s="6">
        <f>(G109&gt;1)*PMT('Dash Board'!$C$11/365,$U$4,-'Dash Board'!$C$19)</f>
        <v>108.80376961660664</v>
      </c>
      <c r="K109" s="6">
        <f t="shared" si="7"/>
        <v>0</v>
      </c>
      <c r="L109" s="8">
        <f t="shared" si="8"/>
        <v>297578.35982146522</v>
      </c>
      <c r="N109" s="8">
        <f t="shared" si="9"/>
        <v>68.036433700763013</v>
      </c>
      <c r="O109" s="8">
        <f>IF(E108&lt;&gt;E109,SUM($N$4:N109)-SUM($O$3:O108),0)</f>
        <v>0</v>
      </c>
      <c r="P109" s="6">
        <f>IF(B109&gt;0,SUM($O$4:O109)-SUM($P$3:P108),0)</f>
        <v>0</v>
      </c>
      <c r="Q109" s="6">
        <f t="shared" si="10"/>
        <v>40.767335915843638</v>
      </c>
      <c r="R109" s="8">
        <f>IF(E108&lt;&gt;E109,SUM($Q$4:Q109)-SUM($R$3:R108),0)</f>
        <v>0</v>
      </c>
      <c r="S109" s="6">
        <f>IF(B109&gt;0,SUM($R$4:R109)-SUM($S$3:S108),0)</f>
        <v>0</v>
      </c>
    </row>
    <row r="110" spans="1:19">
      <c r="A110">
        <f>IF(E109&lt;&gt;E110,COUNTIF($A$4:A109,"&lt;&gt;0")+1,0)</f>
        <v>0</v>
      </c>
      <c r="B110">
        <f>IF(A110&lt;&gt;0,IF(MOD(A110,3)=0,COUNTIF($B$4:B109,"&lt;&gt;0")+1,0),0)</f>
        <v>0</v>
      </c>
      <c r="C110" s="9">
        <f>'Dash Board'!$C$12+COUNT('Daily reducing balance'!$F$4:F109)</f>
        <v>41836</v>
      </c>
      <c r="D110">
        <f t="shared" si="11"/>
        <v>2014</v>
      </c>
      <c r="E110">
        <f t="shared" si="12"/>
        <v>7</v>
      </c>
      <c r="F110">
        <f>DAY('Dash Board'!$C$12+COUNT('Daily reducing balance'!$F$4:F109))</f>
        <v>16</v>
      </c>
      <c r="G110" s="8">
        <f t="shared" si="13"/>
        <v>297578.35982146522</v>
      </c>
      <c r="H110" s="6">
        <f>G110*'Dash Board'!$C$11/365</f>
        <v>85.604733647270805</v>
      </c>
      <c r="I110" s="6">
        <f>H110*'Dash Board'!$C$18/'Dash Board'!$C$11</f>
        <v>40.764158879652769</v>
      </c>
      <c r="J110" s="6">
        <f>(G110&gt;1)*PMT('Dash Board'!$C$11/365,$U$4,-'Dash Board'!$C$19)</f>
        <v>108.80376961660664</v>
      </c>
      <c r="K110" s="6">
        <f t="shared" si="7"/>
        <v>0</v>
      </c>
      <c r="L110" s="8">
        <f t="shared" si="8"/>
        <v>297555.16078549589</v>
      </c>
      <c r="N110" s="8">
        <f t="shared" si="9"/>
        <v>68.039610736953875</v>
      </c>
      <c r="O110" s="8">
        <f>IF(E109&lt;&gt;E110,SUM($N$4:N110)-SUM($O$3:O109),0)</f>
        <v>0</v>
      </c>
      <c r="P110" s="6">
        <f>IF(B110&gt;0,SUM($O$4:O110)-SUM($P$3:P109),0)</f>
        <v>0</v>
      </c>
      <c r="Q110" s="6">
        <f t="shared" si="10"/>
        <v>40.764158879652769</v>
      </c>
      <c r="R110" s="8">
        <f>IF(E109&lt;&gt;E110,SUM($Q$4:Q110)-SUM($R$3:R109),0)</f>
        <v>0</v>
      </c>
      <c r="S110" s="6">
        <f>IF(B110&gt;0,SUM($R$4:R110)-SUM($S$3:S109),0)</f>
        <v>0</v>
      </c>
    </row>
    <row r="111" spans="1:19">
      <c r="A111">
        <f>IF(E110&lt;&gt;E111,COUNTIF($A$4:A110,"&lt;&gt;0")+1,0)</f>
        <v>0</v>
      </c>
      <c r="B111">
        <f>IF(A111&lt;&gt;0,IF(MOD(A111,3)=0,COUNTIF($B$4:B110,"&lt;&gt;0")+1,0),0)</f>
        <v>0</v>
      </c>
      <c r="C111" s="9">
        <f>'Dash Board'!$C$12+COUNT('Daily reducing balance'!$F$4:F110)</f>
        <v>41837</v>
      </c>
      <c r="D111">
        <f t="shared" si="11"/>
        <v>2014</v>
      </c>
      <c r="E111">
        <f t="shared" si="12"/>
        <v>7</v>
      </c>
      <c r="F111">
        <f>DAY('Dash Board'!$C$12+COUNT('Daily reducing balance'!$F$4:F110))</f>
        <v>17</v>
      </c>
      <c r="G111" s="8">
        <f t="shared" si="13"/>
        <v>297555.16078549589</v>
      </c>
      <c r="H111" s="6">
        <f>G111*'Dash Board'!$C$11/365</f>
        <v>85.598059951991971</v>
      </c>
      <c r="I111" s="6">
        <f>H111*'Dash Board'!$C$18/'Dash Board'!$C$11</f>
        <v>40.760980929519988</v>
      </c>
      <c r="J111" s="6">
        <f>(G111&gt;1)*PMT('Dash Board'!$C$11/365,$U$4,-'Dash Board'!$C$19)</f>
        <v>108.80376961660664</v>
      </c>
      <c r="K111" s="6">
        <f t="shared" si="7"/>
        <v>0</v>
      </c>
      <c r="L111" s="8">
        <f t="shared" si="8"/>
        <v>297531.95507583127</v>
      </c>
      <c r="N111" s="8">
        <f t="shared" si="9"/>
        <v>68.042788687086656</v>
      </c>
      <c r="O111" s="8">
        <f>IF(E110&lt;&gt;E111,SUM($N$4:N111)-SUM($O$3:O110),0)</f>
        <v>0</v>
      </c>
      <c r="P111" s="6">
        <f>IF(B111&gt;0,SUM($O$4:O111)-SUM($P$3:P110),0)</f>
        <v>0</v>
      </c>
      <c r="Q111" s="6">
        <f t="shared" si="10"/>
        <v>40.760980929519988</v>
      </c>
      <c r="R111" s="8">
        <f>IF(E110&lt;&gt;E111,SUM($Q$4:Q111)-SUM($R$3:R110),0)</f>
        <v>0</v>
      </c>
      <c r="S111" s="6">
        <f>IF(B111&gt;0,SUM($R$4:R111)-SUM($S$3:S110),0)</f>
        <v>0</v>
      </c>
    </row>
    <row r="112" spans="1:19">
      <c r="A112">
        <f>IF(E111&lt;&gt;E112,COUNTIF($A$4:A111,"&lt;&gt;0")+1,0)</f>
        <v>0</v>
      </c>
      <c r="B112">
        <f>IF(A112&lt;&gt;0,IF(MOD(A112,3)=0,COUNTIF($B$4:B111,"&lt;&gt;0")+1,0),0)</f>
        <v>0</v>
      </c>
      <c r="C112" s="9">
        <f>'Dash Board'!$C$12+COUNT('Daily reducing balance'!$F$4:F111)</f>
        <v>41838</v>
      </c>
      <c r="D112">
        <f t="shared" si="11"/>
        <v>2014</v>
      </c>
      <c r="E112">
        <f t="shared" si="12"/>
        <v>7</v>
      </c>
      <c r="F112">
        <f>DAY('Dash Board'!$C$12+COUNT('Daily reducing balance'!$F$4:F111))</f>
        <v>18</v>
      </c>
      <c r="G112" s="8">
        <f t="shared" si="13"/>
        <v>297531.95507583127</v>
      </c>
      <c r="H112" s="6">
        <f>G112*'Dash Board'!$C$11/365</f>
        <v>85.591384336882967</v>
      </c>
      <c r="I112" s="6">
        <f>H112*'Dash Board'!$C$18/'Dash Board'!$C$11</f>
        <v>40.757802065182368</v>
      </c>
      <c r="J112" s="6">
        <f>(G112&gt;1)*PMT('Dash Board'!$C$11/365,$U$4,-'Dash Board'!$C$19)</f>
        <v>108.80376961660664</v>
      </c>
      <c r="K112" s="6">
        <f t="shared" si="7"/>
        <v>0</v>
      </c>
      <c r="L112" s="8">
        <f t="shared" si="8"/>
        <v>297508.74269055156</v>
      </c>
      <c r="N112" s="8">
        <f t="shared" si="9"/>
        <v>68.045967551424269</v>
      </c>
      <c r="O112" s="8">
        <f>IF(E111&lt;&gt;E112,SUM($N$4:N112)-SUM($O$3:O111),0)</f>
        <v>0</v>
      </c>
      <c r="P112" s="6">
        <f>IF(B112&gt;0,SUM($O$4:O112)-SUM($P$3:P111),0)</f>
        <v>0</v>
      </c>
      <c r="Q112" s="6">
        <f t="shared" si="10"/>
        <v>40.757802065182368</v>
      </c>
      <c r="R112" s="8">
        <f>IF(E111&lt;&gt;E112,SUM($Q$4:Q112)-SUM($R$3:R111),0)</f>
        <v>0</v>
      </c>
      <c r="S112" s="6">
        <f>IF(B112&gt;0,SUM($R$4:R112)-SUM($S$3:S111),0)</f>
        <v>0</v>
      </c>
    </row>
    <row r="113" spans="1:19">
      <c r="A113">
        <f>IF(E112&lt;&gt;E113,COUNTIF($A$4:A112,"&lt;&gt;0")+1,0)</f>
        <v>0</v>
      </c>
      <c r="B113">
        <f>IF(A113&lt;&gt;0,IF(MOD(A113,3)=0,COUNTIF($B$4:B112,"&lt;&gt;0")+1,0),0)</f>
        <v>0</v>
      </c>
      <c r="C113" s="9">
        <f>'Dash Board'!$C$12+COUNT('Daily reducing balance'!$F$4:F112)</f>
        <v>41839</v>
      </c>
      <c r="D113">
        <f t="shared" si="11"/>
        <v>2014</v>
      </c>
      <c r="E113">
        <f t="shared" si="12"/>
        <v>7</v>
      </c>
      <c r="F113">
        <f>DAY('Dash Board'!$C$12+COUNT('Daily reducing balance'!$F$4:F112))</f>
        <v>19</v>
      </c>
      <c r="G113" s="8">
        <f t="shared" si="13"/>
        <v>297508.74269055156</v>
      </c>
      <c r="H113" s="6">
        <f>G113*'Dash Board'!$C$11/365</f>
        <v>85.584706801391533</v>
      </c>
      <c r="I113" s="6">
        <f>H113*'Dash Board'!$C$18/'Dash Board'!$C$11</f>
        <v>40.754622286376922</v>
      </c>
      <c r="J113" s="6">
        <f>(G113&gt;1)*PMT('Dash Board'!$C$11/365,$U$4,-'Dash Board'!$C$19)</f>
        <v>108.80376961660664</v>
      </c>
      <c r="K113" s="6">
        <f t="shared" si="7"/>
        <v>0</v>
      </c>
      <c r="L113" s="8">
        <f t="shared" si="8"/>
        <v>297485.52362773637</v>
      </c>
      <c r="N113" s="8">
        <f t="shared" si="9"/>
        <v>68.049147330229715</v>
      </c>
      <c r="O113" s="8">
        <f>IF(E112&lt;&gt;E113,SUM($N$4:N113)-SUM($O$3:O112),0)</f>
        <v>0</v>
      </c>
      <c r="P113" s="6">
        <f>IF(B113&gt;0,SUM($O$4:O113)-SUM($P$3:P112),0)</f>
        <v>0</v>
      </c>
      <c r="Q113" s="6">
        <f t="shared" si="10"/>
        <v>40.754622286376922</v>
      </c>
      <c r="R113" s="8">
        <f>IF(E112&lt;&gt;E113,SUM($Q$4:Q113)-SUM($R$3:R112),0)</f>
        <v>0</v>
      </c>
      <c r="S113" s="6">
        <f>IF(B113&gt;0,SUM($R$4:R113)-SUM($S$3:S112),0)</f>
        <v>0</v>
      </c>
    </row>
    <row r="114" spans="1:19">
      <c r="A114">
        <f>IF(E113&lt;&gt;E114,COUNTIF($A$4:A113,"&lt;&gt;0")+1,0)</f>
        <v>0</v>
      </c>
      <c r="B114">
        <f>IF(A114&lt;&gt;0,IF(MOD(A114,3)=0,COUNTIF($B$4:B113,"&lt;&gt;0")+1,0),0)</f>
        <v>0</v>
      </c>
      <c r="C114" s="9">
        <f>'Dash Board'!$C$12+COUNT('Daily reducing balance'!$F$4:F113)</f>
        <v>41840</v>
      </c>
      <c r="D114">
        <f t="shared" si="11"/>
        <v>2014</v>
      </c>
      <c r="E114">
        <f t="shared" si="12"/>
        <v>7</v>
      </c>
      <c r="F114">
        <f>DAY('Dash Board'!$C$12+COUNT('Daily reducing balance'!$F$4:F113))</f>
        <v>20</v>
      </c>
      <c r="G114" s="8">
        <f t="shared" si="13"/>
        <v>297485.52362773637</v>
      </c>
      <c r="H114" s="6">
        <f>G114*'Dash Board'!$C$11/365</f>
        <v>85.57802734496525</v>
      </c>
      <c r="I114" s="6">
        <f>H114*'Dash Board'!$C$18/'Dash Board'!$C$11</f>
        <v>40.751441592840592</v>
      </c>
      <c r="J114" s="6">
        <f>(G114&gt;1)*PMT('Dash Board'!$C$11/365,$U$4,-'Dash Board'!$C$19)</f>
        <v>108.80376961660664</v>
      </c>
      <c r="K114" s="6">
        <f t="shared" si="7"/>
        <v>0</v>
      </c>
      <c r="L114" s="8">
        <f t="shared" si="8"/>
        <v>297462.29788546474</v>
      </c>
      <c r="N114" s="8">
        <f t="shared" si="9"/>
        <v>68.052328023766052</v>
      </c>
      <c r="O114" s="8">
        <f>IF(E113&lt;&gt;E114,SUM($N$4:N114)-SUM($O$3:O113),0)</f>
        <v>0</v>
      </c>
      <c r="P114" s="6">
        <f>IF(B114&gt;0,SUM($O$4:O114)-SUM($P$3:P113),0)</f>
        <v>0</v>
      </c>
      <c r="Q114" s="6">
        <f t="shared" si="10"/>
        <v>40.751441592840592</v>
      </c>
      <c r="R114" s="8">
        <f>IF(E113&lt;&gt;E114,SUM($Q$4:Q114)-SUM($R$3:R113),0)</f>
        <v>0</v>
      </c>
      <c r="S114" s="6">
        <f>IF(B114&gt;0,SUM($R$4:R114)-SUM($S$3:S113),0)</f>
        <v>0</v>
      </c>
    </row>
    <row r="115" spans="1:19">
      <c r="A115">
        <f>IF(E114&lt;&gt;E115,COUNTIF($A$4:A114,"&lt;&gt;0")+1,0)</f>
        <v>0</v>
      </c>
      <c r="B115">
        <f>IF(A115&lt;&gt;0,IF(MOD(A115,3)=0,COUNTIF($B$4:B114,"&lt;&gt;0")+1,0),0)</f>
        <v>0</v>
      </c>
      <c r="C115" s="9">
        <f>'Dash Board'!$C$12+COUNT('Daily reducing balance'!$F$4:F114)</f>
        <v>41841</v>
      </c>
      <c r="D115">
        <f t="shared" si="11"/>
        <v>2014</v>
      </c>
      <c r="E115">
        <f t="shared" si="12"/>
        <v>7</v>
      </c>
      <c r="F115">
        <f>DAY('Dash Board'!$C$12+COUNT('Daily reducing balance'!$F$4:F114))</f>
        <v>21</v>
      </c>
      <c r="G115" s="8">
        <f t="shared" si="13"/>
        <v>297462.29788546474</v>
      </c>
      <c r="H115" s="6">
        <f>G115*'Dash Board'!$C$11/365</f>
        <v>85.571345967051499</v>
      </c>
      <c r="I115" s="6">
        <f>H115*'Dash Board'!$C$18/'Dash Board'!$C$11</f>
        <v>40.748259984310245</v>
      </c>
      <c r="J115" s="6">
        <f>(G115&gt;1)*PMT('Dash Board'!$C$11/365,$U$4,-'Dash Board'!$C$19)</f>
        <v>108.80376961660664</v>
      </c>
      <c r="K115" s="6">
        <f t="shared" si="7"/>
        <v>0</v>
      </c>
      <c r="L115" s="8">
        <f t="shared" si="8"/>
        <v>297439.06546181522</v>
      </c>
      <c r="N115" s="8">
        <f t="shared" si="9"/>
        <v>68.055509632296406</v>
      </c>
      <c r="O115" s="8">
        <f>IF(E114&lt;&gt;E115,SUM($N$4:N115)-SUM($O$3:O114),0)</f>
        <v>0</v>
      </c>
      <c r="P115" s="6">
        <f>IF(B115&gt;0,SUM($O$4:O115)-SUM($P$3:P114),0)</f>
        <v>0</v>
      </c>
      <c r="Q115" s="6">
        <f t="shared" si="10"/>
        <v>40.748259984310245</v>
      </c>
      <c r="R115" s="8">
        <f>IF(E114&lt;&gt;E115,SUM($Q$4:Q115)-SUM($R$3:R114),0)</f>
        <v>0</v>
      </c>
      <c r="S115" s="6">
        <f>IF(B115&gt;0,SUM($R$4:R115)-SUM($S$3:S114),0)</f>
        <v>0</v>
      </c>
    </row>
    <row r="116" spans="1:19">
      <c r="A116">
        <f>IF(E115&lt;&gt;E116,COUNTIF($A$4:A115,"&lt;&gt;0")+1,0)</f>
        <v>0</v>
      </c>
      <c r="B116">
        <f>IF(A116&lt;&gt;0,IF(MOD(A116,3)=0,COUNTIF($B$4:B115,"&lt;&gt;0")+1,0),0)</f>
        <v>0</v>
      </c>
      <c r="C116" s="9">
        <f>'Dash Board'!$C$12+COUNT('Daily reducing balance'!$F$4:F115)</f>
        <v>41842</v>
      </c>
      <c r="D116">
        <f t="shared" si="11"/>
        <v>2014</v>
      </c>
      <c r="E116">
        <f t="shared" si="12"/>
        <v>7</v>
      </c>
      <c r="F116">
        <f>DAY('Dash Board'!$C$12+COUNT('Daily reducing balance'!$F$4:F115))</f>
        <v>22</v>
      </c>
      <c r="G116" s="8">
        <f t="shared" si="13"/>
        <v>297439.06546181522</v>
      </c>
      <c r="H116" s="6">
        <f>G116*'Dash Board'!$C$11/365</f>
        <v>85.564662667097522</v>
      </c>
      <c r="I116" s="6">
        <f>H116*'Dash Board'!$C$18/'Dash Board'!$C$11</f>
        <v>40.745077460522637</v>
      </c>
      <c r="J116" s="6">
        <f>(G116&gt;1)*PMT('Dash Board'!$C$11/365,$U$4,-'Dash Board'!$C$19)</f>
        <v>108.80376961660664</v>
      </c>
      <c r="K116" s="6">
        <f t="shared" si="7"/>
        <v>0</v>
      </c>
      <c r="L116" s="8">
        <f t="shared" si="8"/>
        <v>297415.82635486574</v>
      </c>
      <c r="N116" s="8">
        <f t="shared" si="9"/>
        <v>68.058692156084007</v>
      </c>
      <c r="O116" s="8">
        <f>IF(E115&lt;&gt;E116,SUM($N$4:N116)-SUM($O$3:O115),0)</f>
        <v>0</v>
      </c>
      <c r="P116" s="6">
        <f>IF(B116&gt;0,SUM($O$4:O116)-SUM($P$3:P115),0)</f>
        <v>0</v>
      </c>
      <c r="Q116" s="6">
        <f t="shared" si="10"/>
        <v>40.745077460522637</v>
      </c>
      <c r="R116" s="8">
        <f>IF(E115&lt;&gt;E116,SUM($Q$4:Q116)-SUM($R$3:R115),0)</f>
        <v>0</v>
      </c>
      <c r="S116" s="6">
        <f>IF(B116&gt;0,SUM($R$4:R116)-SUM($S$3:S115),0)</f>
        <v>0</v>
      </c>
    </row>
    <row r="117" spans="1:19">
      <c r="A117">
        <f>IF(E116&lt;&gt;E117,COUNTIF($A$4:A116,"&lt;&gt;0")+1,0)</f>
        <v>0</v>
      </c>
      <c r="B117">
        <f>IF(A117&lt;&gt;0,IF(MOD(A117,3)=0,COUNTIF($B$4:B116,"&lt;&gt;0")+1,0),0)</f>
        <v>0</v>
      </c>
      <c r="C117" s="9">
        <f>'Dash Board'!$C$12+COUNT('Daily reducing balance'!$F$4:F116)</f>
        <v>41843</v>
      </c>
      <c r="D117">
        <f t="shared" si="11"/>
        <v>2014</v>
      </c>
      <c r="E117">
        <f t="shared" si="12"/>
        <v>7</v>
      </c>
      <c r="F117">
        <f>DAY('Dash Board'!$C$12+COUNT('Daily reducing balance'!$F$4:F116))</f>
        <v>23</v>
      </c>
      <c r="G117" s="8">
        <f t="shared" si="13"/>
        <v>297415.82635486574</v>
      </c>
      <c r="H117" s="6">
        <f>G117*'Dash Board'!$C$11/365</f>
        <v>85.557977444550417</v>
      </c>
      <c r="I117" s="6">
        <f>H117*'Dash Board'!$C$18/'Dash Board'!$C$11</f>
        <v>40.741894021214485</v>
      </c>
      <c r="J117" s="6">
        <f>(G117&gt;1)*PMT('Dash Board'!$C$11/365,$U$4,-'Dash Board'!$C$19)</f>
        <v>108.80376961660664</v>
      </c>
      <c r="K117" s="6">
        <f t="shared" si="7"/>
        <v>0</v>
      </c>
      <c r="L117" s="8">
        <f t="shared" si="8"/>
        <v>297392.58056269371</v>
      </c>
      <c r="N117" s="8">
        <f t="shared" si="9"/>
        <v>68.061875595392166</v>
      </c>
      <c r="O117" s="8">
        <f>IF(E116&lt;&gt;E117,SUM($N$4:N117)-SUM($O$3:O116),0)</f>
        <v>0</v>
      </c>
      <c r="P117" s="6">
        <f>IF(B117&gt;0,SUM($O$4:O117)-SUM($P$3:P116),0)</f>
        <v>0</v>
      </c>
      <c r="Q117" s="6">
        <f t="shared" si="10"/>
        <v>40.741894021214485</v>
      </c>
      <c r="R117" s="8">
        <f>IF(E116&lt;&gt;E117,SUM($Q$4:Q117)-SUM($R$3:R116),0)</f>
        <v>0</v>
      </c>
      <c r="S117" s="6">
        <f>IF(B117&gt;0,SUM($R$4:R117)-SUM($S$3:S116),0)</f>
        <v>0</v>
      </c>
    </row>
    <row r="118" spans="1:19">
      <c r="A118">
        <f>IF(E117&lt;&gt;E118,COUNTIF($A$4:A117,"&lt;&gt;0")+1,0)</f>
        <v>0</v>
      </c>
      <c r="B118">
        <f>IF(A118&lt;&gt;0,IF(MOD(A118,3)=0,COUNTIF($B$4:B117,"&lt;&gt;0")+1,0),0)</f>
        <v>0</v>
      </c>
      <c r="C118" s="9">
        <f>'Dash Board'!$C$12+COUNT('Daily reducing balance'!$F$4:F117)</f>
        <v>41844</v>
      </c>
      <c r="D118">
        <f t="shared" si="11"/>
        <v>2014</v>
      </c>
      <c r="E118">
        <f t="shared" si="12"/>
        <v>7</v>
      </c>
      <c r="F118">
        <f>DAY('Dash Board'!$C$12+COUNT('Daily reducing balance'!$F$4:F117))</f>
        <v>24</v>
      </c>
      <c r="G118" s="8">
        <f t="shared" si="13"/>
        <v>297392.58056269371</v>
      </c>
      <c r="H118" s="6">
        <f>G118*'Dash Board'!$C$11/365</f>
        <v>85.551290298857097</v>
      </c>
      <c r="I118" s="6">
        <f>H118*'Dash Board'!$C$18/'Dash Board'!$C$11</f>
        <v>40.738709666122432</v>
      </c>
      <c r="J118" s="6">
        <f>(G118&gt;1)*PMT('Dash Board'!$C$11/365,$U$4,-'Dash Board'!$C$19)</f>
        <v>108.80376961660664</v>
      </c>
      <c r="K118" s="6">
        <f t="shared" si="7"/>
        <v>0</v>
      </c>
      <c r="L118" s="8">
        <f t="shared" si="8"/>
        <v>297369.32808337599</v>
      </c>
      <c r="N118" s="8">
        <f t="shared" si="9"/>
        <v>68.065059950484212</v>
      </c>
      <c r="O118" s="8">
        <f>IF(E117&lt;&gt;E118,SUM($N$4:N118)-SUM($O$3:O117),0)</f>
        <v>0</v>
      </c>
      <c r="P118" s="6">
        <f>IF(B118&gt;0,SUM($O$4:O118)-SUM($P$3:P117),0)</f>
        <v>0</v>
      </c>
      <c r="Q118" s="6">
        <f t="shared" si="10"/>
        <v>40.738709666122432</v>
      </c>
      <c r="R118" s="8">
        <f>IF(E117&lt;&gt;E118,SUM($Q$4:Q118)-SUM($R$3:R117),0)</f>
        <v>0</v>
      </c>
      <c r="S118" s="6">
        <f>IF(B118&gt;0,SUM($R$4:R118)-SUM($S$3:S117),0)</f>
        <v>0</v>
      </c>
    </row>
    <row r="119" spans="1:19">
      <c r="A119">
        <f>IF(E118&lt;&gt;E119,COUNTIF($A$4:A118,"&lt;&gt;0")+1,0)</f>
        <v>0</v>
      </c>
      <c r="B119">
        <f>IF(A119&lt;&gt;0,IF(MOD(A119,3)=0,COUNTIF($B$4:B118,"&lt;&gt;0")+1,0),0)</f>
        <v>0</v>
      </c>
      <c r="C119" s="9">
        <f>'Dash Board'!$C$12+COUNT('Daily reducing balance'!$F$4:F118)</f>
        <v>41845</v>
      </c>
      <c r="D119">
        <f t="shared" si="11"/>
        <v>2014</v>
      </c>
      <c r="E119">
        <f t="shared" si="12"/>
        <v>7</v>
      </c>
      <c r="F119">
        <f>DAY('Dash Board'!$C$12+COUNT('Daily reducing balance'!$F$4:F118))</f>
        <v>25</v>
      </c>
      <c r="G119" s="8">
        <f t="shared" si="13"/>
        <v>297369.32808337599</v>
      </c>
      <c r="H119" s="6">
        <f>G119*'Dash Board'!$C$11/365</f>
        <v>85.54460122946432</v>
      </c>
      <c r="I119" s="6">
        <f>H119*'Dash Board'!$C$18/'Dash Board'!$C$11</f>
        <v>40.73552439498301</v>
      </c>
      <c r="J119" s="6">
        <f>(G119&gt;1)*PMT('Dash Board'!$C$11/365,$U$4,-'Dash Board'!$C$19)</f>
        <v>108.80376961660664</v>
      </c>
      <c r="K119" s="6">
        <f t="shared" si="7"/>
        <v>0</v>
      </c>
      <c r="L119" s="8">
        <f t="shared" si="8"/>
        <v>297346.06891498889</v>
      </c>
      <c r="N119" s="8">
        <f t="shared" si="9"/>
        <v>68.068245221623641</v>
      </c>
      <c r="O119" s="8">
        <f>IF(E118&lt;&gt;E119,SUM($N$4:N119)-SUM($O$3:O118),0)</f>
        <v>0</v>
      </c>
      <c r="P119" s="6">
        <f>IF(B119&gt;0,SUM($O$4:O119)-SUM($P$3:P118),0)</f>
        <v>0</v>
      </c>
      <c r="Q119" s="6">
        <f t="shared" si="10"/>
        <v>40.73552439498301</v>
      </c>
      <c r="R119" s="8">
        <f>IF(E118&lt;&gt;E119,SUM($Q$4:Q119)-SUM($R$3:R118),0)</f>
        <v>0</v>
      </c>
      <c r="S119" s="6">
        <f>IF(B119&gt;0,SUM($R$4:R119)-SUM($S$3:S118),0)</f>
        <v>0</v>
      </c>
    </row>
    <row r="120" spans="1:19">
      <c r="A120">
        <f>IF(E119&lt;&gt;E120,COUNTIF($A$4:A119,"&lt;&gt;0")+1,0)</f>
        <v>0</v>
      </c>
      <c r="B120">
        <f>IF(A120&lt;&gt;0,IF(MOD(A120,3)=0,COUNTIF($B$4:B119,"&lt;&gt;0")+1,0),0)</f>
        <v>0</v>
      </c>
      <c r="C120" s="9">
        <f>'Dash Board'!$C$12+COUNT('Daily reducing balance'!$F$4:F119)</f>
        <v>41846</v>
      </c>
      <c r="D120">
        <f t="shared" si="11"/>
        <v>2014</v>
      </c>
      <c r="E120">
        <f t="shared" si="12"/>
        <v>7</v>
      </c>
      <c r="F120">
        <f>DAY('Dash Board'!$C$12+COUNT('Daily reducing balance'!$F$4:F119))</f>
        <v>26</v>
      </c>
      <c r="G120" s="8">
        <f t="shared" si="13"/>
        <v>297346.06891498889</v>
      </c>
      <c r="H120" s="6">
        <f>G120*'Dash Board'!$C$11/365</f>
        <v>85.537910235818714</v>
      </c>
      <c r="I120" s="6">
        <f>H120*'Dash Board'!$C$18/'Dash Board'!$C$11</f>
        <v>40.73233820753272</v>
      </c>
      <c r="J120" s="6">
        <f>(G120&gt;1)*PMT('Dash Board'!$C$11/365,$U$4,-'Dash Board'!$C$19)</f>
        <v>108.80376961660664</v>
      </c>
      <c r="K120" s="6">
        <f t="shared" si="7"/>
        <v>0</v>
      </c>
      <c r="L120" s="8">
        <f t="shared" si="8"/>
        <v>297322.80305560812</v>
      </c>
      <c r="N120" s="8">
        <f t="shared" si="9"/>
        <v>68.071431409073924</v>
      </c>
      <c r="O120" s="8">
        <f>IF(E119&lt;&gt;E120,SUM($N$4:N120)-SUM($O$3:O119),0)</f>
        <v>0</v>
      </c>
      <c r="P120" s="6">
        <f>IF(B120&gt;0,SUM($O$4:O120)-SUM($P$3:P119),0)</f>
        <v>0</v>
      </c>
      <c r="Q120" s="6">
        <f t="shared" si="10"/>
        <v>40.73233820753272</v>
      </c>
      <c r="R120" s="8">
        <f>IF(E119&lt;&gt;E120,SUM($Q$4:Q120)-SUM($R$3:R119),0)</f>
        <v>0</v>
      </c>
      <c r="S120" s="6">
        <f>IF(B120&gt;0,SUM($R$4:R120)-SUM($S$3:S119),0)</f>
        <v>0</v>
      </c>
    </row>
    <row r="121" spans="1:19">
      <c r="A121">
        <f>IF(E120&lt;&gt;E121,COUNTIF($A$4:A120,"&lt;&gt;0")+1,0)</f>
        <v>0</v>
      </c>
      <c r="B121">
        <f>IF(A121&lt;&gt;0,IF(MOD(A121,3)=0,COUNTIF($B$4:B120,"&lt;&gt;0")+1,0),0)</f>
        <v>0</v>
      </c>
      <c r="C121" s="9">
        <f>'Dash Board'!$C$12+COUNT('Daily reducing balance'!$F$4:F120)</f>
        <v>41847</v>
      </c>
      <c r="D121">
        <f t="shared" si="11"/>
        <v>2014</v>
      </c>
      <c r="E121">
        <f t="shared" si="12"/>
        <v>7</v>
      </c>
      <c r="F121">
        <f>DAY('Dash Board'!$C$12+COUNT('Daily reducing balance'!$F$4:F120))</f>
        <v>27</v>
      </c>
      <c r="G121" s="8">
        <f t="shared" si="13"/>
        <v>297322.80305560812</v>
      </c>
      <c r="H121" s="6">
        <f>G121*'Dash Board'!$C$11/365</f>
        <v>85.531217317366711</v>
      </c>
      <c r="I121" s="6">
        <f>H121*'Dash Board'!$C$18/'Dash Board'!$C$11</f>
        <v>40.729151103507967</v>
      </c>
      <c r="J121" s="6">
        <f>(G121&gt;1)*PMT('Dash Board'!$C$11/365,$U$4,-'Dash Board'!$C$19)</f>
        <v>108.80376961660664</v>
      </c>
      <c r="K121" s="6">
        <f t="shared" si="7"/>
        <v>0</v>
      </c>
      <c r="L121" s="8">
        <f t="shared" si="8"/>
        <v>297299.53050330892</v>
      </c>
      <c r="N121" s="8">
        <f t="shared" si="9"/>
        <v>68.07461851309867</v>
      </c>
      <c r="O121" s="8">
        <f>IF(E120&lt;&gt;E121,SUM($N$4:N121)-SUM($O$3:O120),0)</f>
        <v>0</v>
      </c>
      <c r="P121" s="6">
        <f>IF(B121&gt;0,SUM($O$4:O121)-SUM($P$3:P120),0)</f>
        <v>0</v>
      </c>
      <c r="Q121" s="6">
        <f t="shared" si="10"/>
        <v>40.729151103507967</v>
      </c>
      <c r="R121" s="8">
        <f>IF(E120&lt;&gt;E121,SUM($Q$4:Q121)-SUM($R$3:R120),0)</f>
        <v>0</v>
      </c>
      <c r="S121" s="6">
        <f>IF(B121&gt;0,SUM($R$4:R121)-SUM($S$3:S120),0)</f>
        <v>0</v>
      </c>
    </row>
    <row r="122" spans="1:19">
      <c r="A122">
        <f>IF(E121&lt;&gt;E122,COUNTIF($A$4:A121,"&lt;&gt;0")+1,0)</f>
        <v>0</v>
      </c>
      <c r="B122">
        <f>IF(A122&lt;&gt;0,IF(MOD(A122,3)=0,COUNTIF($B$4:B121,"&lt;&gt;0")+1,0),0)</f>
        <v>0</v>
      </c>
      <c r="C122" s="9">
        <f>'Dash Board'!$C$12+COUNT('Daily reducing balance'!$F$4:F121)</f>
        <v>41848</v>
      </c>
      <c r="D122">
        <f t="shared" si="11"/>
        <v>2014</v>
      </c>
      <c r="E122">
        <f t="shared" si="12"/>
        <v>7</v>
      </c>
      <c r="F122">
        <f>DAY('Dash Board'!$C$12+COUNT('Daily reducing balance'!$F$4:F121))</f>
        <v>28</v>
      </c>
      <c r="G122" s="8">
        <f t="shared" si="13"/>
        <v>297299.53050330892</v>
      </c>
      <c r="H122" s="6">
        <f>G122*'Dash Board'!$C$11/365</f>
        <v>85.524522473554626</v>
      </c>
      <c r="I122" s="6">
        <f>H122*'Dash Board'!$C$18/'Dash Board'!$C$11</f>
        <v>40.725963082645066</v>
      </c>
      <c r="J122" s="6">
        <f>(G122&gt;1)*PMT('Dash Board'!$C$11/365,$U$4,-'Dash Board'!$C$19)</f>
        <v>108.80376961660664</v>
      </c>
      <c r="K122" s="6">
        <f t="shared" si="7"/>
        <v>0</v>
      </c>
      <c r="L122" s="8">
        <f t="shared" si="8"/>
        <v>297276.25125616591</v>
      </c>
      <c r="N122" s="8">
        <f t="shared" si="9"/>
        <v>68.077806533961578</v>
      </c>
      <c r="O122" s="8">
        <f>IF(E121&lt;&gt;E122,SUM($N$4:N122)-SUM($O$3:O121),0)</f>
        <v>0</v>
      </c>
      <c r="P122" s="6">
        <f>IF(B122&gt;0,SUM($O$4:O122)-SUM($P$3:P121),0)</f>
        <v>0</v>
      </c>
      <c r="Q122" s="6">
        <f t="shared" si="10"/>
        <v>40.725963082645066</v>
      </c>
      <c r="R122" s="8">
        <f>IF(E121&lt;&gt;E122,SUM($Q$4:Q122)-SUM($R$3:R121),0)</f>
        <v>0</v>
      </c>
      <c r="S122" s="6">
        <f>IF(B122&gt;0,SUM($R$4:R122)-SUM($S$3:S121),0)</f>
        <v>0</v>
      </c>
    </row>
    <row r="123" spans="1:19">
      <c r="A123">
        <f>IF(E122&lt;&gt;E123,COUNTIF($A$4:A122,"&lt;&gt;0")+1,0)</f>
        <v>0</v>
      </c>
      <c r="B123">
        <f>IF(A123&lt;&gt;0,IF(MOD(A123,3)=0,COUNTIF($B$4:B122,"&lt;&gt;0")+1,0),0)</f>
        <v>0</v>
      </c>
      <c r="C123" s="9">
        <f>'Dash Board'!$C$12+COUNT('Daily reducing balance'!$F$4:F122)</f>
        <v>41849</v>
      </c>
      <c r="D123">
        <f t="shared" si="11"/>
        <v>2014</v>
      </c>
      <c r="E123">
        <f t="shared" si="12"/>
        <v>7</v>
      </c>
      <c r="F123">
        <f>DAY('Dash Board'!$C$12+COUNT('Daily reducing balance'!$F$4:F122))</f>
        <v>29</v>
      </c>
      <c r="G123" s="8">
        <f t="shared" si="13"/>
        <v>297276.25125616591</v>
      </c>
      <c r="H123" s="6">
        <f>G123*'Dash Board'!$C$11/365</f>
        <v>85.517825703828549</v>
      </c>
      <c r="I123" s="6">
        <f>H123*'Dash Board'!$C$18/'Dash Board'!$C$11</f>
        <v>40.722774144680265</v>
      </c>
      <c r="J123" s="6">
        <f>(G123&gt;1)*PMT('Dash Board'!$C$11/365,$U$4,-'Dash Board'!$C$19)</f>
        <v>108.80376961660664</v>
      </c>
      <c r="K123" s="6">
        <f t="shared" si="7"/>
        <v>0</v>
      </c>
      <c r="L123" s="8">
        <f t="shared" si="8"/>
        <v>297252.96531225316</v>
      </c>
      <c r="N123" s="8">
        <f t="shared" si="9"/>
        <v>68.080995471926371</v>
      </c>
      <c r="O123" s="8">
        <f>IF(E122&lt;&gt;E123,SUM($N$4:N123)-SUM($O$3:O122),0)</f>
        <v>0</v>
      </c>
      <c r="P123" s="6">
        <f>IF(B123&gt;0,SUM($O$4:O123)-SUM($P$3:P122),0)</f>
        <v>0</v>
      </c>
      <c r="Q123" s="6">
        <f t="shared" si="10"/>
        <v>40.722774144680265</v>
      </c>
      <c r="R123" s="8">
        <f>IF(E122&lt;&gt;E123,SUM($Q$4:Q123)-SUM($R$3:R122),0)</f>
        <v>0</v>
      </c>
      <c r="S123" s="6">
        <f>IF(B123&gt;0,SUM($R$4:R123)-SUM($S$3:S122),0)</f>
        <v>0</v>
      </c>
    </row>
    <row r="124" spans="1:19">
      <c r="A124">
        <f>IF(E123&lt;&gt;E124,COUNTIF($A$4:A123,"&lt;&gt;0")+1,0)</f>
        <v>0</v>
      </c>
      <c r="B124">
        <f>IF(A124&lt;&gt;0,IF(MOD(A124,3)=0,COUNTIF($B$4:B123,"&lt;&gt;0")+1,0),0)</f>
        <v>0</v>
      </c>
      <c r="C124" s="9">
        <f>'Dash Board'!$C$12+COUNT('Daily reducing balance'!$F$4:F123)</f>
        <v>41850</v>
      </c>
      <c r="D124">
        <f t="shared" si="11"/>
        <v>2014</v>
      </c>
      <c r="E124">
        <f t="shared" si="12"/>
        <v>7</v>
      </c>
      <c r="F124">
        <f>DAY('Dash Board'!$C$12+COUNT('Daily reducing balance'!$F$4:F123))</f>
        <v>30</v>
      </c>
      <c r="G124" s="8">
        <f t="shared" si="13"/>
        <v>297252.96531225316</v>
      </c>
      <c r="H124" s="6">
        <f>G124*'Dash Board'!$C$11/365</f>
        <v>85.511127007634471</v>
      </c>
      <c r="I124" s="6">
        <f>H124*'Dash Board'!$C$18/'Dash Board'!$C$11</f>
        <v>40.719584289349747</v>
      </c>
      <c r="J124" s="6">
        <f>(G124&gt;1)*PMT('Dash Board'!$C$11/365,$U$4,-'Dash Board'!$C$19)</f>
        <v>108.80376961660664</v>
      </c>
      <c r="K124" s="6">
        <f t="shared" si="7"/>
        <v>0</v>
      </c>
      <c r="L124" s="8">
        <f t="shared" si="8"/>
        <v>297229.67266964423</v>
      </c>
      <c r="N124" s="8">
        <f t="shared" si="9"/>
        <v>68.084185327256904</v>
      </c>
      <c r="O124" s="8">
        <f>IF(E123&lt;&gt;E124,SUM($N$4:N124)-SUM($O$3:O123),0)</f>
        <v>0</v>
      </c>
      <c r="P124" s="6">
        <f>IF(B124&gt;0,SUM($O$4:O124)-SUM($P$3:P123),0)</f>
        <v>0</v>
      </c>
      <c r="Q124" s="6">
        <f t="shared" si="10"/>
        <v>40.719584289349747</v>
      </c>
      <c r="R124" s="8">
        <f>IF(E123&lt;&gt;E124,SUM($Q$4:Q124)-SUM($R$3:R123),0)</f>
        <v>0</v>
      </c>
      <c r="S124" s="6">
        <f>IF(B124&gt;0,SUM($R$4:R124)-SUM($S$3:S123),0)</f>
        <v>0</v>
      </c>
    </row>
    <row r="125" spans="1:19">
      <c r="A125">
        <f>IF(E124&lt;&gt;E125,COUNTIF($A$4:A124,"&lt;&gt;0")+1,0)</f>
        <v>0</v>
      </c>
      <c r="B125">
        <f>IF(A125&lt;&gt;0,IF(MOD(A125,3)=0,COUNTIF($B$4:B124,"&lt;&gt;0")+1,0),0)</f>
        <v>0</v>
      </c>
      <c r="C125" s="9">
        <f>'Dash Board'!$C$12+COUNT('Daily reducing balance'!$F$4:F124)</f>
        <v>41851</v>
      </c>
      <c r="D125">
        <f t="shared" si="11"/>
        <v>2014</v>
      </c>
      <c r="E125">
        <f t="shared" si="12"/>
        <v>7</v>
      </c>
      <c r="F125">
        <f>DAY('Dash Board'!$C$12+COUNT('Daily reducing balance'!$F$4:F124))</f>
        <v>31</v>
      </c>
      <c r="G125" s="8">
        <f t="shared" si="13"/>
        <v>297229.67266964423</v>
      </c>
      <c r="H125" s="6">
        <f>G125*'Dash Board'!$C$11/365</f>
        <v>85.50442638441821</v>
      </c>
      <c r="I125" s="6">
        <f>H125*'Dash Board'!$C$18/'Dash Board'!$C$11</f>
        <v>40.716393516389623</v>
      </c>
      <c r="J125" s="6">
        <f>(G125&gt;1)*PMT('Dash Board'!$C$11/365,$U$4,-'Dash Board'!$C$19)</f>
        <v>108.80376961660664</v>
      </c>
      <c r="K125" s="6">
        <f t="shared" si="7"/>
        <v>0</v>
      </c>
      <c r="L125" s="8">
        <f t="shared" si="8"/>
        <v>297206.37332641205</v>
      </c>
      <c r="N125" s="8">
        <f t="shared" si="9"/>
        <v>68.087376100217028</v>
      </c>
      <c r="O125" s="8">
        <f>IF(E124&lt;&gt;E125,SUM($N$4:N125)-SUM($O$3:O124),0)</f>
        <v>0</v>
      </c>
      <c r="P125" s="6">
        <f>IF(B125&gt;0,SUM($O$4:O125)-SUM($P$3:P124),0)</f>
        <v>0</v>
      </c>
      <c r="Q125" s="6">
        <f t="shared" si="10"/>
        <v>40.716393516389623</v>
      </c>
      <c r="R125" s="8">
        <f>IF(E124&lt;&gt;E125,SUM($Q$4:Q125)-SUM($R$3:R124),0)</f>
        <v>0</v>
      </c>
      <c r="S125" s="6">
        <f>IF(B125&gt;0,SUM($R$4:R125)-SUM($S$3:S124),0)</f>
        <v>0</v>
      </c>
    </row>
    <row r="126" spans="1:19">
      <c r="A126">
        <f>IF(E125&lt;&gt;E126,COUNTIF($A$4:A125,"&lt;&gt;0")+1,0)</f>
        <v>4</v>
      </c>
      <c r="B126">
        <f>IF(A126&lt;&gt;0,IF(MOD(A126,3)=0,COUNTIF($B$4:B125,"&lt;&gt;0")+1,0),0)</f>
        <v>0</v>
      </c>
      <c r="C126" s="9">
        <f>'Dash Board'!$C$12+COUNT('Daily reducing balance'!$F$4:F125)</f>
        <v>41852</v>
      </c>
      <c r="D126">
        <f t="shared" si="11"/>
        <v>2014</v>
      </c>
      <c r="E126">
        <f t="shared" si="12"/>
        <v>8</v>
      </c>
      <c r="F126">
        <f>DAY('Dash Board'!$C$12+COUNT('Daily reducing balance'!$F$4:F125))</f>
        <v>1</v>
      </c>
      <c r="G126" s="8">
        <f t="shared" si="13"/>
        <v>297206.37332641205</v>
      </c>
      <c r="H126" s="6">
        <f>G126*'Dash Board'!$C$11/365</f>
        <v>85.497723833625372</v>
      </c>
      <c r="I126" s="6">
        <f>H126*'Dash Board'!$C$18/'Dash Board'!$C$11</f>
        <v>40.71320182553589</v>
      </c>
      <c r="J126" s="6">
        <f>(G126&gt;1)*PMT('Dash Board'!$C$11/365,$U$4,-'Dash Board'!$C$19)</f>
        <v>108.80376961660664</v>
      </c>
      <c r="K126" s="6">
        <f t="shared" si="7"/>
        <v>3372.9168581148047</v>
      </c>
      <c r="L126" s="8">
        <f t="shared" si="8"/>
        <v>297183.06728062907</v>
      </c>
      <c r="N126" s="8">
        <f t="shared" si="9"/>
        <v>68.090567791070754</v>
      </c>
      <c r="O126" s="8">
        <f>IF(E125&lt;&gt;E126,SUM($N$4:N126)-SUM($O$3:O125),0)</f>
        <v>2109.3275829147942</v>
      </c>
      <c r="P126" s="6">
        <f>IF(B126&gt;0,SUM($O$4:O126)-SUM($P$3:P125),0)</f>
        <v>0</v>
      </c>
      <c r="Q126" s="6">
        <f t="shared" si="10"/>
        <v>40.71320182553589</v>
      </c>
      <c r="R126" s="8">
        <f>IF(E125&lt;&gt;E126,SUM($Q$4:Q126)-SUM($R$3:R125),0)</f>
        <v>1263.5892752000118</v>
      </c>
      <c r="S126" s="6">
        <f>IF(B126&gt;0,SUM($R$4:R126)-SUM($S$3:S125),0)</f>
        <v>0</v>
      </c>
    </row>
    <row r="127" spans="1:19">
      <c r="A127">
        <f>IF(E126&lt;&gt;E127,COUNTIF($A$4:A126,"&lt;&gt;0")+1,0)</f>
        <v>0</v>
      </c>
      <c r="B127">
        <f>IF(A127&lt;&gt;0,IF(MOD(A127,3)=0,COUNTIF($B$4:B126,"&lt;&gt;0")+1,0),0)</f>
        <v>0</v>
      </c>
      <c r="C127" s="9">
        <f>'Dash Board'!$C$12+COUNT('Daily reducing balance'!$F$4:F126)</f>
        <v>41853</v>
      </c>
      <c r="D127">
        <f t="shared" si="11"/>
        <v>2014</v>
      </c>
      <c r="E127">
        <f t="shared" si="12"/>
        <v>8</v>
      </c>
      <c r="F127">
        <f>DAY('Dash Board'!$C$12+COUNT('Daily reducing balance'!$F$4:F126))</f>
        <v>2</v>
      </c>
      <c r="G127" s="8">
        <f t="shared" si="13"/>
        <v>297183.06728062907</v>
      </c>
      <c r="H127" s="6">
        <f>G127*'Dash Board'!$C$11/365</f>
        <v>85.491019354701507</v>
      </c>
      <c r="I127" s="6">
        <f>H127*'Dash Board'!$C$18/'Dash Board'!$C$11</f>
        <v>40.710009216524533</v>
      </c>
      <c r="J127" s="6">
        <f>(G127&gt;1)*PMT('Dash Board'!$C$11/365,$U$4,-'Dash Board'!$C$19)</f>
        <v>108.80376961660664</v>
      </c>
      <c r="K127" s="6">
        <f t="shared" si="7"/>
        <v>0</v>
      </c>
      <c r="L127" s="8">
        <f t="shared" si="8"/>
        <v>297159.75453036721</v>
      </c>
      <c r="N127" s="8">
        <f t="shared" si="9"/>
        <v>68.093760400082118</v>
      </c>
      <c r="O127" s="8">
        <f>IF(E126&lt;&gt;E127,SUM($N$4:N127)-SUM($O$3:O126),0)</f>
        <v>0</v>
      </c>
      <c r="P127" s="6">
        <f>IF(B127&gt;0,SUM($O$4:O127)-SUM($P$3:P126),0)</f>
        <v>0</v>
      </c>
      <c r="Q127" s="6">
        <f t="shared" si="10"/>
        <v>40.710009216524533</v>
      </c>
      <c r="R127" s="8">
        <f>IF(E126&lt;&gt;E127,SUM($Q$4:Q127)-SUM($R$3:R126),0)</f>
        <v>0</v>
      </c>
      <c r="S127" s="6">
        <f>IF(B127&gt;0,SUM($R$4:R127)-SUM($S$3:S126),0)</f>
        <v>0</v>
      </c>
    </row>
    <row r="128" spans="1:19">
      <c r="A128">
        <f>IF(E127&lt;&gt;E128,COUNTIF($A$4:A127,"&lt;&gt;0")+1,0)</f>
        <v>0</v>
      </c>
      <c r="B128">
        <f>IF(A128&lt;&gt;0,IF(MOD(A128,3)=0,COUNTIF($B$4:B127,"&lt;&gt;0")+1,0),0)</f>
        <v>0</v>
      </c>
      <c r="C128" s="9">
        <f>'Dash Board'!$C$12+COUNT('Daily reducing balance'!$F$4:F127)</f>
        <v>41854</v>
      </c>
      <c r="D128">
        <f t="shared" si="11"/>
        <v>2014</v>
      </c>
      <c r="E128">
        <f t="shared" si="12"/>
        <v>8</v>
      </c>
      <c r="F128">
        <f>DAY('Dash Board'!$C$12+COUNT('Daily reducing balance'!$F$4:F127))</f>
        <v>3</v>
      </c>
      <c r="G128" s="8">
        <f t="shared" si="13"/>
        <v>297159.75453036721</v>
      </c>
      <c r="H128" s="6">
        <f>G128*'Dash Board'!$C$11/365</f>
        <v>85.484312947091922</v>
      </c>
      <c r="I128" s="6">
        <f>H128*'Dash Board'!$C$18/'Dash Board'!$C$11</f>
        <v>40.7068156890914</v>
      </c>
      <c r="J128" s="6">
        <f>(G128&gt;1)*PMT('Dash Board'!$C$11/365,$U$4,-'Dash Board'!$C$19)</f>
        <v>108.80376961660664</v>
      </c>
      <c r="K128" s="6">
        <f t="shared" si="7"/>
        <v>0</v>
      </c>
      <c r="L128" s="8">
        <f t="shared" si="8"/>
        <v>297136.43507369771</v>
      </c>
      <c r="N128" s="8">
        <f t="shared" si="9"/>
        <v>68.096953927515244</v>
      </c>
      <c r="O128" s="8">
        <f>IF(E127&lt;&gt;E128,SUM($N$4:N128)-SUM($O$3:O127),0)</f>
        <v>0</v>
      </c>
      <c r="P128" s="6">
        <f>IF(B128&gt;0,SUM($O$4:O128)-SUM($P$3:P127),0)</f>
        <v>0</v>
      </c>
      <c r="Q128" s="6">
        <f t="shared" si="10"/>
        <v>40.7068156890914</v>
      </c>
      <c r="R128" s="8">
        <f>IF(E127&lt;&gt;E128,SUM($Q$4:Q128)-SUM($R$3:R127),0)</f>
        <v>0</v>
      </c>
      <c r="S128" s="6">
        <f>IF(B128&gt;0,SUM($R$4:R128)-SUM($S$3:S127),0)</f>
        <v>0</v>
      </c>
    </row>
    <row r="129" spans="1:19">
      <c r="A129">
        <f>IF(E128&lt;&gt;E129,COUNTIF($A$4:A128,"&lt;&gt;0")+1,0)</f>
        <v>0</v>
      </c>
      <c r="B129">
        <f>IF(A129&lt;&gt;0,IF(MOD(A129,3)=0,COUNTIF($B$4:B128,"&lt;&gt;0")+1,0),0)</f>
        <v>0</v>
      </c>
      <c r="C129" s="9">
        <f>'Dash Board'!$C$12+COUNT('Daily reducing balance'!$F$4:F128)</f>
        <v>41855</v>
      </c>
      <c r="D129">
        <f t="shared" si="11"/>
        <v>2014</v>
      </c>
      <c r="E129">
        <f t="shared" si="12"/>
        <v>8</v>
      </c>
      <c r="F129">
        <f>DAY('Dash Board'!$C$12+COUNT('Daily reducing balance'!$F$4:F128))</f>
        <v>4</v>
      </c>
      <c r="G129" s="8">
        <f t="shared" si="13"/>
        <v>297136.43507369771</v>
      </c>
      <c r="H129" s="6">
        <f>G129*'Dash Board'!$C$11/365</f>
        <v>85.477604610241798</v>
      </c>
      <c r="I129" s="6">
        <f>H129*'Dash Board'!$C$18/'Dash Board'!$C$11</f>
        <v>40.703621242972289</v>
      </c>
      <c r="J129" s="6">
        <f>(G129&gt;1)*PMT('Dash Board'!$C$11/365,$U$4,-'Dash Board'!$C$19)</f>
        <v>108.80376961660664</v>
      </c>
      <c r="K129" s="6">
        <f t="shared" si="7"/>
        <v>0</v>
      </c>
      <c r="L129" s="8">
        <f t="shared" si="8"/>
        <v>297113.10890869139</v>
      </c>
      <c r="N129" s="8">
        <f t="shared" si="9"/>
        <v>68.100148373634354</v>
      </c>
      <c r="O129" s="8">
        <f>IF(E128&lt;&gt;E129,SUM($N$4:N129)-SUM($O$3:O128),0)</f>
        <v>0</v>
      </c>
      <c r="P129" s="6">
        <f>IF(B129&gt;0,SUM($O$4:O129)-SUM($P$3:P128),0)</f>
        <v>0</v>
      </c>
      <c r="Q129" s="6">
        <f t="shared" si="10"/>
        <v>40.703621242972289</v>
      </c>
      <c r="R129" s="8">
        <f>IF(E128&lt;&gt;E129,SUM($Q$4:Q129)-SUM($R$3:R128),0)</f>
        <v>0</v>
      </c>
      <c r="S129" s="6">
        <f>IF(B129&gt;0,SUM($R$4:R129)-SUM($S$3:S128),0)</f>
        <v>0</v>
      </c>
    </row>
    <row r="130" spans="1:19">
      <c r="A130">
        <f>IF(E129&lt;&gt;E130,COUNTIF($A$4:A129,"&lt;&gt;0")+1,0)</f>
        <v>0</v>
      </c>
      <c r="B130">
        <f>IF(A130&lt;&gt;0,IF(MOD(A130,3)=0,COUNTIF($B$4:B129,"&lt;&gt;0")+1,0),0)</f>
        <v>0</v>
      </c>
      <c r="C130" s="9">
        <f>'Dash Board'!$C$12+COUNT('Daily reducing balance'!$F$4:F129)</f>
        <v>41856</v>
      </c>
      <c r="D130">
        <f t="shared" si="11"/>
        <v>2014</v>
      </c>
      <c r="E130">
        <f t="shared" si="12"/>
        <v>8</v>
      </c>
      <c r="F130">
        <f>DAY('Dash Board'!$C$12+COUNT('Daily reducing balance'!$F$4:F129))</f>
        <v>5</v>
      </c>
      <c r="G130" s="8">
        <f t="shared" si="13"/>
        <v>297113.10890869139</v>
      </c>
      <c r="H130" s="6">
        <f>G130*'Dash Board'!$C$11/365</f>
        <v>85.470894343596157</v>
      </c>
      <c r="I130" s="6">
        <f>H130*'Dash Board'!$C$18/'Dash Board'!$C$11</f>
        <v>40.700425877902937</v>
      </c>
      <c r="J130" s="6">
        <f>(G130&gt;1)*PMT('Dash Board'!$C$11/365,$U$4,-'Dash Board'!$C$19)</f>
        <v>108.80376961660664</v>
      </c>
      <c r="K130" s="6">
        <f t="shared" si="7"/>
        <v>0</v>
      </c>
      <c r="L130" s="8">
        <f t="shared" si="8"/>
        <v>297089.77603341837</v>
      </c>
      <c r="N130" s="8">
        <f t="shared" si="9"/>
        <v>68.1033437387037</v>
      </c>
      <c r="O130" s="8">
        <f>IF(E129&lt;&gt;E130,SUM($N$4:N130)-SUM($O$3:O129),0)</f>
        <v>0</v>
      </c>
      <c r="P130" s="6">
        <f>IF(B130&gt;0,SUM($O$4:O130)-SUM($P$3:P129),0)</f>
        <v>0</v>
      </c>
      <c r="Q130" s="6">
        <f t="shared" si="10"/>
        <v>40.700425877902937</v>
      </c>
      <c r="R130" s="8">
        <f>IF(E129&lt;&gt;E130,SUM($Q$4:Q130)-SUM($R$3:R129),0)</f>
        <v>0</v>
      </c>
      <c r="S130" s="6">
        <f>IF(B130&gt;0,SUM($R$4:R130)-SUM($S$3:S129),0)</f>
        <v>0</v>
      </c>
    </row>
    <row r="131" spans="1:19">
      <c r="A131">
        <f>IF(E130&lt;&gt;E131,COUNTIF($A$4:A130,"&lt;&gt;0")+1,0)</f>
        <v>0</v>
      </c>
      <c r="B131">
        <f>IF(A131&lt;&gt;0,IF(MOD(A131,3)=0,COUNTIF($B$4:B130,"&lt;&gt;0")+1,0),0)</f>
        <v>0</v>
      </c>
      <c r="C131" s="9">
        <f>'Dash Board'!$C$12+COUNT('Daily reducing balance'!$F$4:F130)</f>
        <v>41857</v>
      </c>
      <c r="D131">
        <f t="shared" si="11"/>
        <v>2014</v>
      </c>
      <c r="E131">
        <f t="shared" si="12"/>
        <v>8</v>
      </c>
      <c r="F131">
        <f>DAY('Dash Board'!$C$12+COUNT('Daily reducing balance'!$F$4:F130))</f>
        <v>6</v>
      </c>
      <c r="G131" s="8">
        <f t="shared" si="13"/>
        <v>297089.77603341837</v>
      </c>
      <c r="H131" s="6">
        <f>G131*'Dash Board'!$C$11/365</f>
        <v>85.464182146599796</v>
      </c>
      <c r="I131" s="6">
        <f>H131*'Dash Board'!$C$18/'Dash Board'!$C$11</f>
        <v>40.69722959361895</v>
      </c>
      <c r="J131" s="6">
        <f>(G131&gt;1)*PMT('Dash Board'!$C$11/365,$U$4,-'Dash Board'!$C$19)</f>
        <v>108.80376961660664</v>
      </c>
      <c r="K131" s="6">
        <f t="shared" si="7"/>
        <v>0</v>
      </c>
      <c r="L131" s="8">
        <f t="shared" si="8"/>
        <v>297066.43644594838</v>
      </c>
      <c r="N131" s="8">
        <f t="shared" si="9"/>
        <v>68.106540022987701</v>
      </c>
      <c r="O131" s="8">
        <f>IF(E130&lt;&gt;E131,SUM($N$4:N131)-SUM($O$3:O130),0)</f>
        <v>0</v>
      </c>
      <c r="P131" s="6">
        <f>IF(B131&gt;0,SUM($O$4:O131)-SUM($P$3:P130),0)</f>
        <v>0</v>
      </c>
      <c r="Q131" s="6">
        <f t="shared" si="10"/>
        <v>40.69722959361895</v>
      </c>
      <c r="R131" s="8">
        <f>IF(E130&lt;&gt;E131,SUM($Q$4:Q131)-SUM($R$3:R130),0)</f>
        <v>0</v>
      </c>
      <c r="S131" s="6">
        <f>IF(B131&gt;0,SUM($R$4:R131)-SUM($S$3:S130),0)</f>
        <v>0</v>
      </c>
    </row>
    <row r="132" spans="1:19">
      <c r="A132">
        <f>IF(E131&lt;&gt;E132,COUNTIF($A$4:A131,"&lt;&gt;0")+1,0)</f>
        <v>0</v>
      </c>
      <c r="B132">
        <f>IF(A132&lt;&gt;0,IF(MOD(A132,3)=0,COUNTIF($B$4:B131,"&lt;&gt;0")+1,0),0)</f>
        <v>0</v>
      </c>
      <c r="C132" s="9">
        <f>'Dash Board'!$C$12+COUNT('Daily reducing balance'!$F$4:F131)</f>
        <v>41858</v>
      </c>
      <c r="D132">
        <f t="shared" si="11"/>
        <v>2014</v>
      </c>
      <c r="E132">
        <f t="shared" si="12"/>
        <v>8</v>
      </c>
      <c r="F132">
        <f>DAY('Dash Board'!$C$12+COUNT('Daily reducing balance'!$F$4:F131))</f>
        <v>7</v>
      </c>
      <c r="G132" s="8">
        <f t="shared" si="13"/>
        <v>297066.43644594838</v>
      </c>
      <c r="H132" s="6">
        <f>G132*'Dash Board'!$C$11/365</f>
        <v>85.457468018697469</v>
      </c>
      <c r="I132" s="6">
        <f>H132*'Dash Board'!$C$18/'Dash Board'!$C$11</f>
        <v>40.694032389855941</v>
      </c>
      <c r="J132" s="6">
        <f>(G132&gt;1)*PMT('Dash Board'!$C$11/365,$U$4,-'Dash Board'!$C$19)</f>
        <v>108.80376961660664</v>
      </c>
      <c r="K132" s="6">
        <f t="shared" si="7"/>
        <v>0</v>
      </c>
      <c r="L132" s="8">
        <f t="shared" si="8"/>
        <v>297043.09014435048</v>
      </c>
      <c r="N132" s="8">
        <f t="shared" si="9"/>
        <v>68.109737226750696</v>
      </c>
      <c r="O132" s="8">
        <f>IF(E131&lt;&gt;E132,SUM($N$4:N132)-SUM($O$3:O131),0)</f>
        <v>0</v>
      </c>
      <c r="P132" s="6">
        <f>IF(B132&gt;0,SUM($O$4:O132)-SUM($P$3:P131),0)</f>
        <v>0</v>
      </c>
      <c r="Q132" s="6">
        <f t="shared" si="10"/>
        <v>40.694032389855941</v>
      </c>
      <c r="R132" s="8">
        <f>IF(E131&lt;&gt;E132,SUM($Q$4:Q132)-SUM($R$3:R131),0)</f>
        <v>0</v>
      </c>
      <c r="S132" s="6">
        <f>IF(B132&gt;0,SUM($R$4:R132)-SUM($S$3:S131),0)</f>
        <v>0</v>
      </c>
    </row>
    <row r="133" spans="1:19">
      <c r="A133">
        <f>IF(E132&lt;&gt;E133,COUNTIF($A$4:A132,"&lt;&gt;0")+1,0)</f>
        <v>0</v>
      </c>
      <c r="B133">
        <f>IF(A133&lt;&gt;0,IF(MOD(A133,3)=0,COUNTIF($B$4:B132,"&lt;&gt;0")+1,0),0)</f>
        <v>0</v>
      </c>
      <c r="C133" s="9">
        <f>'Dash Board'!$C$12+COUNT('Daily reducing balance'!$F$4:F132)</f>
        <v>41859</v>
      </c>
      <c r="D133">
        <f t="shared" si="11"/>
        <v>2014</v>
      </c>
      <c r="E133">
        <f t="shared" si="12"/>
        <v>8</v>
      </c>
      <c r="F133">
        <f>DAY('Dash Board'!$C$12+COUNT('Daily reducing balance'!$F$4:F132))</f>
        <v>8</v>
      </c>
      <c r="G133" s="8">
        <f t="shared" si="13"/>
        <v>297043.09014435048</v>
      </c>
      <c r="H133" s="6">
        <f>G133*'Dash Board'!$C$11/365</f>
        <v>85.450751959333701</v>
      </c>
      <c r="I133" s="6">
        <f>H133*'Dash Board'!$C$18/'Dash Board'!$C$11</f>
        <v>40.690834266349384</v>
      </c>
      <c r="J133" s="6">
        <f>(G133&gt;1)*PMT('Dash Board'!$C$11/365,$U$4,-'Dash Board'!$C$19)</f>
        <v>108.80376961660664</v>
      </c>
      <c r="K133" s="6">
        <f t="shared" ref="K133:K196" si="14">IF(F133=1,SUMIFS($J$4:$J$7308,$D$4:$D$7308,"="&amp;YEAR(C133),$E$4:$E$7308,"="&amp;MONTH(C133)),0)</f>
        <v>0</v>
      </c>
      <c r="L133" s="8">
        <f t="shared" ref="L133:L196" si="15">IF(G133+H133-J133&lt;0,0,G133+H133-J133)</f>
        <v>297019.73712669325</v>
      </c>
      <c r="N133" s="8">
        <f t="shared" ref="N133:N196" si="16">J133-I133</f>
        <v>68.11293535025726</v>
      </c>
      <c r="O133" s="8">
        <f>IF(E132&lt;&gt;E133,SUM($N$4:N133)-SUM($O$3:O132),0)</f>
        <v>0</v>
      </c>
      <c r="P133" s="6">
        <f>IF(B133&gt;0,SUM($O$4:O133)-SUM($P$3:P132),0)</f>
        <v>0</v>
      </c>
      <c r="Q133" s="6">
        <f t="shared" ref="Q133:Q196" si="17">I133</f>
        <v>40.690834266349384</v>
      </c>
      <c r="R133" s="8">
        <f>IF(E132&lt;&gt;E133,SUM($Q$4:Q133)-SUM($R$3:R132),0)</f>
        <v>0</v>
      </c>
      <c r="S133" s="6">
        <f>IF(B133&gt;0,SUM($R$4:R133)-SUM($S$3:S132),0)</f>
        <v>0</v>
      </c>
    </row>
    <row r="134" spans="1:19">
      <c r="A134">
        <f>IF(E133&lt;&gt;E134,COUNTIF($A$4:A133,"&lt;&gt;0")+1,0)</f>
        <v>0</v>
      </c>
      <c r="B134">
        <f>IF(A134&lt;&gt;0,IF(MOD(A134,3)=0,COUNTIF($B$4:B133,"&lt;&gt;0")+1,0),0)</f>
        <v>0</v>
      </c>
      <c r="C134" s="9">
        <f>'Dash Board'!$C$12+COUNT('Daily reducing balance'!$F$4:F133)</f>
        <v>41860</v>
      </c>
      <c r="D134">
        <f t="shared" ref="D134:D197" si="18">IF(AND(E134=1,F134=1),D133+1,D133)</f>
        <v>2014</v>
      </c>
      <c r="E134">
        <f t="shared" ref="E134:E197" si="19">IF(F134=1,IF(E133+1&gt;12,1,E133+1),E133)</f>
        <v>8</v>
      </c>
      <c r="F134">
        <f>DAY('Dash Board'!$C$12+COUNT('Daily reducing balance'!$F$4:F133))</f>
        <v>9</v>
      </c>
      <c r="G134" s="8">
        <f t="shared" ref="G134:G197" si="20">L133</f>
        <v>297019.73712669325</v>
      </c>
      <c r="H134" s="6">
        <f>G134*'Dash Board'!$C$11/365</f>
        <v>85.444033967952848</v>
      </c>
      <c r="I134" s="6">
        <f>H134*'Dash Board'!$C$18/'Dash Board'!$C$11</f>
        <v>40.687635222834693</v>
      </c>
      <c r="J134" s="6">
        <f>(G134&gt;1)*PMT('Dash Board'!$C$11/365,$U$4,-'Dash Board'!$C$19)</f>
        <v>108.80376961660664</v>
      </c>
      <c r="K134" s="6">
        <f t="shared" si="14"/>
        <v>0</v>
      </c>
      <c r="L134" s="8">
        <f t="shared" si="15"/>
        <v>296996.37739104463</v>
      </c>
      <c r="N134" s="8">
        <f t="shared" si="16"/>
        <v>68.116134393771944</v>
      </c>
      <c r="O134" s="8">
        <f>IF(E133&lt;&gt;E134,SUM($N$4:N134)-SUM($O$3:O133),0)</f>
        <v>0</v>
      </c>
      <c r="P134" s="6">
        <f>IF(B134&gt;0,SUM($O$4:O134)-SUM($P$3:P133),0)</f>
        <v>0</v>
      </c>
      <c r="Q134" s="6">
        <f t="shared" si="17"/>
        <v>40.687635222834693</v>
      </c>
      <c r="R134" s="8">
        <f>IF(E133&lt;&gt;E134,SUM($Q$4:Q134)-SUM($R$3:R133),0)</f>
        <v>0</v>
      </c>
      <c r="S134" s="6">
        <f>IF(B134&gt;0,SUM($R$4:R134)-SUM($S$3:S133),0)</f>
        <v>0</v>
      </c>
    </row>
    <row r="135" spans="1:19">
      <c r="A135">
        <f>IF(E134&lt;&gt;E135,COUNTIF($A$4:A134,"&lt;&gt;0")+1,0)</f>
        <v>0</v>
      </c>
      <c r="B135">
        <f>IF(A135&lt;&gt;0,IF(MOD(A135,3)=0,COUNTIF($B$4:B134,"&lt;&gt;0")+1,0),0)</f>
        <v>0</v>
      </c>
      <c r="C135" s="9">
        <f>'Dash Board'!$C$12+COUNT('Daily reducing balance'!$F$4:F134)</f>
        <v>41861</v>
      </c>
      <c r="D135">
        <f t="shared" si="18"/>
        <v>2014</v>
      </c>
      <c r="E135">
        <f t="shared" si="19"/>
        <v>8</v>
      </c>
      <c r="F135">
        <f>DAY('Dash Board'!$C$12+COUNT('Daily reducing balance'!$F$4:F134))</f>
        <v>10</v>
      </c>
      <c r="G135" s="8">
        <f t="shared" si="20"/>
        <v>296996.37739104463</v>
      </c>
      <c r="H135" s="6">
        <f>G135*'Dash Board'!$C$11/365</f>
        <v>85.437314043999137</v>
      </c>
      <c r="I135" s="6">
        <f>H135*'Dash Board'!$C$18/'Dash Board'!$C$11</f>
        <v>40.684435259047213</v>
      </c>
      <c r="J135" s="6">
        <f>(G135&gt;1)*PMT('Dash Board'!$C$11/365,$U$4,-'Dash Board'!$C$19)</f>
        <v>108.80376961660664</v>
      </c>
      <c r="K135" s="6">
        <f t="shared" si="14"/>
        <v>0</v>
      </c>
      <c r="L135" s="8">
        <f t="shared" si="15"/>
        <v>296973.01093547203</v>
      </c>
      <c r="N135" s="8">
        <f t="shared" si="16"/>
        <v>68.119334357559438</v>
      </c>
      <c r="O135" s="8">
        <f>IF(E134&lt;&gt;E135,SUM($N$4:N135)-SUM($O$3:O134),0)</f>
        <v>0</v>
      </c>
      <c r="P135" s="6">
        <f>IF(B135&gt;0,SUM($O$4:O135)-SUM($P$3:P134),0)</f>
        <v>0</v>
      </c>
      <c r="Q135" s="6">
        <f t="shared" si="17"/>
        <v>40.684435259047213</v>
      </c>
      <c r="R135" s="8">
        <f>IF(E134&lt;&gt;E135,SUM($Q$4:Q135)-SUM($R$3:R134),0)</f>
        <v>0</v>
      </c>
      <c r="S135" s="6">
        <f>IF(B135&gt;0,SUM($R$4:R135)-SUM($S$3:S134),0)</f>
        <v>0</v>
      </c>
    </row>
    <row r="136" spans="1:19">
      <c r="A136">
        <f>IF(E135&lt;&gt;E136,COUNTIF($A$4:A135,"&lt;&gt;0")+1,0)</f>
        <v>0</v>
      </c>
      <c r="B136">
        <f>IF(A136&lt;&gt;0,IF(MOD(A136,3)=0,COUNTIF($B$4:B135,"&lt;&gt;0")+1,0),0)</f>
        <v>0</v>
      </c>
      <c r="C136" s="9">
        <f>'Dash Board'!$C$12+COUNT('Daily reducing balance'!$F$4:F135)</f>
        <v>41862</v>
      </c>
      <c r="D136">
        <f t="shared" si="18"/>
        <v>2014</v>
      </c>
      <c r="E136">
        <f t="shared" si="19"/>
        <v>8</v>
      </c>
      <c r="F136">
        <f>DAY('Dash Board'!$C$12+COUNT('Daily reducing balance'!$F$4:F135))</f>
        <v>11</v>
      </c>
      <c r="G136" s="8">
        <f t="shared" si="20"/>
        <v>296973.01093547203</v>
      </c>
      <c r="H136" s="6">
        <f>G136*'Dash Board'!$C$11/365</f>
        <v>85.430592186916613</v>
      </c>
      <c r="I136" s="6">
        <f>H136*'Dash Board'!$C$18/'Dash Board'!$C$11</f>
        <v>40.681234374722202</v>
      </c>
      <c r="J136" s="6">
        <f>(G136&gt;1)*PMT('Dash Board'!$C$11/365,$U$4,-'Dash Board'!$C$19)</f>
        <v>108.80376961660664</v>
      </c>
      <c r="K136" s="6">
        <f t="shared" si="14"/>
        <v>0</v>
      </c>
      <c r="L136" s="8">
        <f t="shared" si="15"/>
        <v>296949.63775804237</v>
      </c>
      <c r="N136" s="8">
        <f t="shared" si="16"/>
        <v>68.122535241884435</v>
      </c>
      <c r="O136" s="8">
        <f>IF(E135&lt;&gt;E136,SUM($N$4:N136)-SUM($O$3:O135),0)</f>
        <v>0</v>
      </c>
      <c r="P136" s="6">
        <f>IF(B136&gt;0,SUM($O$4:O136)-SUM($P$3:P135),0)</f>
        <v>0</v>
      </c>
      <c r="Q136" s="6">
        <f t="shared" si="17"/>
        <v>40.681234374722202</v>
      </c>
      <c r="R136" s="8">
        <f>IF(E135&lt;&gt;E136,SUM($Q$4:Q136)-SUM($R$3:R135),0)</f>
        <v>0</v>
      </c>
      <c r="S136" s="6">
        <f>IF(B136&gt;0,SUM($R$4:R136)-SUM($S$3:S135),0)</f>
        <v>0</v>
      </c>
    </row>
    <row r="137" spans="1:19">
      <c r="A137">
        <f>IF(E136&lt;&gt;E137,COUNTIF($A$4:A136,"&lt;&gt;0")+1,0)</f>
        <v>0</v>
      </c>
      <c r="B137">
        <f>IF(A137&lt;&gt;0,IF(MOD(A137,3)=0,COUNTIF($B$4:B136,"&lt;&gt;0")+1,0),0)</f>
        <v>0</v>
      </c>
      <c r="C137" s="9">
        <f>'Dash Board'!$C$12+COUNT('Daily reducing balance'!$F$4:F136)</f>
        <v>41863</v>
      </c>
      <c r="D137">
        <f t="shared" si="18"/>
        <v>2014</v>
      </c>
      <c r="E137">
        <f t="shared" si="19"/>
        <v>8</v>
      </c>
      <c r="F137">
        <f>DAY('Dash Board'!$C$12+COUNT('Daily reducing balance'!$F$4:F136))</f>
        <v>12</v>
      </c>
      <c r="G137" s="8">
        <f t="shared" si="20"/>
        <v>296949.63775804237</v>
      </c>
      <c r="H137" s="6">
        <f>G137*'Dash Board'!$C$11/365</f>
        <v>85.423868396149174</v>
      </c>
      <c r="I137" s="6">
        <f>H137*'Dash Board'!$C$18/'Dash Board'!$C$11</f>
        <v>40.678032569594855</v>
      </c>
      <c r="J137" s="6">
        <f>(G137&gt;1)*PMT('Dash Board'!$C$11/365,$U$4,-'Dash Board'!$C$19)</f>
        <v>108.80376961660664</v>
      </c>
      <c r="K137" s="6">
        <f t="shared" si="14"/>
        <v>0</v>
      </c>
      <c r="L137" s="8">
        <f t="shared" si="15"/>
        <v>296926.25785682193</v>
      </c>
      <c r="N137" s="8">
        <f t="shared" si="16"/>
        <v>68.125737047011796</v>
      </c>
      <c r="O137" s="8">
        <f>IF(E136&lt;&gt;E137,SUM($N$4:N137)-SUM($O$3:O136),0)</f>
        <v>0</v>
      </c>
      <c r="P137" s="6">
        <f>IF(B137&gt;0,SUM($O$4:O137)-SUM($P$3:P136),0)</f>
        <v>0</v>
      </c>
      <c r="Q137" s="6">
        <f t="shared" si="17"/>
        <v>40.678032569594855</v>
      </c>
      <c r="R137" s="8">
        <f>IF(E136&lt;&gt;E137,SUM($Q$4:Q137)-SUM($R$3:R136),0)</f>
        <v>0</v>
      </c>
      <c r="S137" s="6">
        <f>IF(B137&gt;0,SUM($R$4:R137)-SUM($S$3:S136),0)</f>
        <v>0</v>
      </c>
    </row>
    <row r="138" spans="1:19">
      <c r="A138">
        <f>IF(E137&lt;&gt;E138,COUNTIF($A$4:A137,"&lt;&gt;0")+1,0)</f>
        <v>0</v>
      </c>
      <c r="B138">
        <f>IF(A138&lt;&gt;0,IF(MOD(A138,3)=0,COUNTIF($B$4:B137,"&lt;&gt;0")+1,0),0)</f>
        <v>0</v>
      </c>
      <c r="C138" s="9">
        <f>'Dash Board'!$C$12+COUNT('Daily reducing balance'!$F$4:F137)</f>
        <v>41864</v>
      </c>
      <c r="D138">
        <f t="shared" si="18"/>
        <v>2014</v>
      </c>
      <c r="E138">
        <f t="shared" si="19"/>
        <v>8</v>
      </c>
      <c r="F138">
        <f>DAY('Dash Board'!$C$12+COUNT('Daily reducing balance'!$F$4:F137))</f>
        <v>13</v>
      </c>
      <c r="G138" s="8">
        <f t="shared" si="20"/>
        <v>296926.25785682193</v>
      </c>
      <c r="H138" s="6">
        <f>G138*'Dash Board'!$C$11/365</f>
        <v>85.417142671140553</v>
      </c>
      <c r="I138" s="6">
        <f>H138*'Dash Board'!$C$18/'Dash Board'!$C$11</f>
        <v>40.674829843400268</v>
      </c>
      <c r="J138" s="6">
        <f>(G138&gt;1)*PMT('Dash Board'!$C$11/365,$U$4,-'Dash Board'!$C$19)</f>
        <v>108.80376961660664</v>
      </c>
      <c r="K138" s="6">
        <f t="shared" si="14"/>
        <v>0</v>
      </c>
      <c r="L138" s="8">
        <f t="shared" si="15"/>
        <v>296902.87122987647</v>
      </c>
      <c r="N138" s="8">
        <f t="shared" si="16"/>
        <v>68.128939773206383</v>
      </c>
      <c r="O138" s="8">
        <f>IF(E137&lt;&gt;E138,SUM($N$4:N138)-SUM($O$3:O137),0)</f>
        <v>0</v>
      </c>
      <c r="P138" s="6">
        <f>IF(B138&gt;0,SUM($O$4:O138)-SUM($P$3:P137),0)</f>
        <v>0</v>
      </c>
      <c r="Q138" s="6">
        <f t="shared" si="17"/>
        <v>40.674829843400268</v>
      </c>
      <c r="R138" s="8">
        <f>IF(E137&lt;&gt;E138,SUM($Q$4:Q138)-SUM($R$3:R137),0)</f>
        <v>0</v>
      </c>
      <c r="S138" s="6">
        <f>IF(B138&gt;0,SUM($R$4:R138)-SUM($S$3:S137),0)</f>
        <v>0</v>
      </c>
    </row>
    <row r="139" spans="1:19">
      <c r="A139">
        <f>IF(E138&lt;&gt;E139,COUNTIF($A$4:A138,"&lt;&gt;0")+1,0)</f>
        <v>0</v>
      </c>
      <c r="B139">
        <f>IF(A139&lt;&gt;0,IF(MOD(A139,3)=0,COUNTIF($B$4:B138,"&lt;&gt;0")+1,0),0)</f>
        <v>0</v>
      </c>
      <c r="C139" s="9">
        <f>'Dash Board'!$C$12+COUNT('Daily reducing balance'!$F$4:F138)</f>
        <v>41865</v>
      </c>
      <c r="D139">
        <f t="shared" si="18"/>
        <v>2014</v>
      </c>
      <c r="E139">
        <f t="shared" si="19"/>
        <v>8</v>
      </c>
      <c r="F139">
        <f>DAY('Dash Board'!$C$12+COUNT('Daily reducing balance'!$F$4:F138))</f>
        <v>14</v>
      </c>
      <c r="G139" s="8">
        <f t="shared" si="20"/>
        <v>296902.87122987647</v>
      </c>
      <c r="H139" s="6">
        <f>G139*'Dash Board'!$C$11/365</f>
        <v>85.410415011334322</v>
      </c>
      <c r="I139" s="6">
        <f>H139*'Dash Board'!$C$18/'Dash Board'!$C$11</f>
        <v>40.671626195873493</v>
      </c>
      <c r="J139" s="6">
        <f>(G139&gt;1)*PMT('Dash Board'!$C$11/365,$U$4,-'Dash Board'!$C$19)</f>
        <v>108.80376961660664</v>
      </c>
      <c r="K139" s="6">
        <f t="shared" si="14"/>
        <v>0</v>
      </c>
      <c r="L139" s="8">
        <f t="shared" si="15"/>
        <v>296879.47787527123</v>
      </c>
      <c r="N139" s="8">
        <f t="shared" si="16"/>
        <v>68.132143420733144</v>
      </c>
      <c r="O139" s="8">
        <f>IF(E138&lt;&gt;E139,SUM($N$4:N139)-SUM($O$3:O138),0)</f>
        <v>0</v>
      </c>
      <c r="P139" s="6">
        <f>IF(B139&gt;0,SUM($O$4:O139)-SUM($P$3:P138),0)</f>
        <v>0</v>
      </c>
      <c r="Q139" s="6">
        <f t="shared" si="17"/>
        <v>40.671626195873493</v>
      </c>
      <c r="R139" s="8">
        <f>IF(E138&lt;&gt;E139,SUM($Q$4:Q139)-SUM($R$3:R138),0)</f>
        <v>0</v>
      </c>
      <c r="S139" s="6">
        <f>IF(B139&gt;0,SUM($R$4:R139)-SUM($S$3:S138),0)</f>
        <v>0</v>
      </c>
    </row>
    <row r="140" spans="1:19">
      <c r="A140">
        <f>IF(E139&lt;&gt;E140,COUNTIF($A$4:A139,"&lt;&gt;0")+1,0)</f>
        <v>0</v>
      </c>
      <c r="B140">
        <f>IF(A140&lt;&gt;0,IF(MOD(A140,3)=0,COUNTIF($B$4:B139,"&lt;&gt;0")+1,0),0)</f>
        <v>0</v>
      </c>
      <c r="C140" s="9">
        <f>'Dash Board'!$C$12+COUNT('Daily reducing balance'!$F$4:F139)</f>
        <v>41866</v>
      </c>
      <c r="D140">
        <f t="shared" si="18"/>
        <v>2014</v>
      </c>
      <c r="E140">
        <f t="shared" si="19"/>
        <v>8</v>
      </c>
      <c r="F140">
        <f>DAY('Dash Board'!$C$12+COUNT('Daily reducing balance'!$F$4:F139))</f>
        <v>15</v>
      </c>
      <c r="G140" s="8">
        <f t="shared" si="20"/>
        <v>296879.47787527123</v>
      </c>
      <c r="H140" s="6">
        <f>G140*'Dash Board'!$C$11/365</f>
        <v>85.403685416173914</v>
      </c>
      <c r="I140" s="6">
        <f>H140*'Dash Board'!$C$18/'Dash Board'!$C$11</f>
        <v>40.668421626749485</v>
      </c>
      <c r="J140" s="6">
        <f>(G140&gt;1)*PMT('Dash Board'!$C$11/365,$U$4,-'Dash Board'!$C$19)</f>
        <v>108.80376961660664</v>
      </c>
      <c r="K140" s="6">
        <f t="shared" si="14"/>
        <v>0</v>
      </c>
      <c r="L140" s="8">
        <f t="shared" si="15"/>
        <v>296856.0777910708</v>
      </c>
      <c r="N140" s="8">
        <f t="shared" si="16"/>
        <v>68.135347989857166</v>
      </c>
      <c r="O140" s="8">
        <f>IF(E139&lt;&gt;E140,SUM($N$4:N140)-SUM($O$3:O139),0)</f>
        <v>0</v>
      </c>
      <c r="P140" s="6">
        <f>IF(B140&gt;0,SUM($O$4:O140)-SUM($P$3:P139),0)</f>
        <v>0</v>
      </c>
      <c r="Q140" s="6">
        <f t="shared" si="17"/>
        <v>40.668421626749485</v>
      </c>
      <c r="R140" s="8">
        <f>IF(E139&lt;&gt;E140,SUM($Q$4:Q140)-SUM($R$3:R139),0)</f>
        <v>0</v>
      </c>
      <c r="S140" s="6">
        <f>IF(B140&gt;0,SUM($R$4:R140)-SUM($S$3:S139),0)</f>
        <v>0</v>
      </c>
    </row>
    <row r="141" spans="1:19">
      <c r="A141">
        <f>IF(E140&lt;&gt;E141,COUNTIF($A$4:A140,"&lt;&gt;0")+1,0)</f>
        <v>0</v>
      </c>
      <c r="B141">
        <f>IF(A141&lt;&gt;0,IF(MOD(A141,3)=0,COUNTIF($B$4:B140,"&lt;&gt;0")+1,0),0)</f>
        <v>0</v>
      </c>
      <c r="C141" s="9">
        <f>'Dash Board'!$C$12+COUNT('Daily reducing balance'!$F$4:F140)</f>
        <v>41867</v>
      </c>
      <c r="D141">
        <f t="shared" si="18"/>
        <v>2014</v>
      </c>
      <c r="E141">
        <f t="shared" si="19"/>
        <v>8</v>
      </c>
      <c r="F141">
        <f>DAY('Dash Board'!$C$12+COUNT('Daily reducing balance'!$F$4:F140))</f>
        <v>16</v>
      </c>
      <c r="G141" s="8">
        <f t="shared" si="20"/>
        <v>296856.0777910708</v>
      </c>
      <c r="H141" s="6">
        <f>G141*'Dash Board'!$C$11/365</f>
        <v>85.396953885102562</v>
      </c>
      <c r="I141" s="6">
        <f>H141*'Dash Board'!$C$18/'Dash Board'!$C$11</f>
        <v>40.665216135763131</v>
      </c>
      <c r="J141" s="6">
        <f>(G141&gt;1)*PMT('Dash Board'!$C$11/365,$U$4,-'Dash Board'!$C$19)</f>
        <v>108.80376961660664</v>
      </c>
      <c r="K141" s="6">
        <f t="shared" si="14"/>
        <v>0</v>
      </c>
      <c r="L141" s="8">
        <f t="shared" si="15"/>
        <v>296832.67097533931</v>
      </c>
      <c r="N141" s="8">
        <f t="shared" si="16"/>
        <v>68.138553480843512</v>
      </c>
      <c r="O141" s="8">
        <f>IF(E140&lt;&gt;E141,SUM($N$4:N141)-SUM($O$3:O140),0)</f>
        <v>0</v>
      </c>
      <c r="P141" s="6">
        <f>IF(B141&gt;0,SUM($O$4:O141)-SUM($P$3:P140),0)</f>
        <v>0</v>
      </c>
      <c r="Q141" s="6">
        <f t="shared" si="17"/>
        <v>40.665216135763131</v>
      </c>
      <c r="R141" s="8">
        <f>IF(E140&lt;&gt;E141,SUM($Q$4:Q141)-SUM($R$3:R140),0)</f>
        <v>0</v>
      </c>
      <c r="S141" s="6">
        <f>IF(B141&gt;0,SUM($R$4:R141)-SUM($S$3:S140),0)</f>
        <v>0</v>
      </c>
    </row>
    <row r="142" spans="1:19">
      <c r="A142">
        <f>IF(E141&lt;&gt;E142,COUNTIF($A$4:A141,"&lt;&gt;0")+1,0)</f>
        <v>0</v>
      </c>
      <c r="B142">
        <f>IF(A142&lt;&gt;0,IF(MOD(A142,3)=0,COUNTIF($B$4:B141,"&lt;&gt;0")+1,0),0)</f>
        <v>0</v>
      </c>
      <c r="C142" s="9">
        <f>'Dash Board'!$C$12+COUNT('Daily reducing balance'!$F$4:F141)</f>
        <v>41868</v>
      </c>
      <c r="D142">
        <f t="shared" si="18"/>
        <v>2014</v>
      </c>
      <c r="E142">
        <f t="shared" si="19"/>
        <v>8</v>
      </c>
      <c r="F142">
        <f>DAY('Dash Board'!$C$12+COUNT('Daily reducing balance'!$F$4:F141))</f>
        <v>17</v>
      </c>
      <c r="G142" s="8">
        <f t="shared" si="20"/>
        <v>296832.67097533931</v>
      </c>
      <c r="H142" s="6">
        <f>G142*'Dash Board'!$C$11/365</f>
        <v>85.390220417563356</v>
      </c>
      <c r="I142" s="6">
        <f>H142*'Dash Board'!$C$18/'Dash Board'!$C$11</f>
        <v>40.662009722649223</v>
      </c>
      <c r="J142" s="6">
        <f>(G142&gt;1)*PMT('Dash Board'!$C$11/365,$U$4,-'Dash Board'!$C$19)</f>
        <v>108.80376961660664</v>
      </c>
      <c r="K142" s="6">
        <f t="shared" si="14"/>
        <v>0</v>
      </c>
      <c r="L142" s="8">
        <f t="shared" si="15"/>
        <v>296809.25742614031</v>
      </c>
      <c r="N142" s="8">
        <f t="shared" si="16"/>
        <v>68.141759893957413</v>
      </c>
      <c r="O142" s="8">
        <f>IF(E141&lt;&gt;E142,SUM($N$4:N142)-SUM($O$3:O141),0)</f>
        <v>0</v>
      </c>
      <c r="P142" s="6">
        <f>IF(B142&gt;0,SUM($O$4:O142)-SUM($P$3:P141),0)</f>
        <v>0</v>
      </c>
      <c r="Q142" s="6">
        <f t="shared" si="17"/>
        <v>40.662009722649223</v>
      </c>
      <c r="R142" s="8">
        <f>IF(E141&lt;&gt;E142,SUM($Q$4:Q142)-SUM($R$3:R141),0)</f>
        <v>0</v>
      </c>
      <c r="S142" s="6">
        <f>IF(B142&gt;0,SUM($R$4:R142)-SUM($S$3:S141),0)</f>
        <v>0</v>
      </c>
    </row>
    <row r="143" spans="1:19">
      <c r="A143">
        <f>IF(E142&lt;&gt;E143,COUNTIF($A$4:A142,"&lt;&gt;0")+1,0)</f>
        <v>0</v>
      </c>
      <c r="B143">
        <f>IF(A143&lt;&gt;0,IF(MOD(A143,3)=0,COUNTIF($B$4:B142,"&lt;&gt;0")+1,0),0)</f>
        <v>0</v>
      </c>
      <c r="C143" s="9">
        <f>'Dash Board'!$C$12+COUNT('Daily reducing balance'!$F$4:F142)</f>
        <v>41869</v>
      </c>
      <c r="D143">
        <f t="shared" si="18"/>
        <v>2014</v>
      </c>
      <c r="E143">
        <f t="shared" si="19"/>
        <v>8</v>
      </c>
      <c r="F143">
        <f>DAY('Dash Board'!$C$12+COUNT('Daily reducing balance'!$F$4:F142))</f>
        <v>18</v>
      </c>
      <c r="G143" s="8">
        <f t="shared" si="20"/>
        <v>296809.25742614031</v>
      </c>
      <c r="H143" s="6">
        <f>G143*'Dash Board'!$C$11/365</f>
        <v>85.383485012999259</v>
      </c>
      <c r="I143" s="6">
        <f>H143*'Dash Board'!$C$18/'Dash Board'!$C$11</f>
        <v>40.658802387142508</v>
      </c>
      <c r="J143" s="6">
        <f>(G143&gt;1)*PMT('Dash Board'!$C$11/365,$U$4,-'Dash Board'!$C$19)</f>
        <v>108.80376961660664</v>
      </c>
      <c r="K143" s="6">
        <f t="shared" si="14"/>
        <v>0</v>
      </c>
      <c r="L143" s="8">
        <f t="shared" si="15"/>
        <v>296785.8371415367</v>
      </c>
      <c r="N143" s="8">
        <f t="shared" si="16"/>
        <v>68.144967229464129</v>
      </c>
      <c r="O143" s="8">
        <f>IF(E142&lt;&gt;E143,SUM($N$4:N143)-SUM($O$3:O142),0)</f>
        <v>0</v>
      </c>
      <c r="P143" s="6">
        <f>IF(B143&gt;0,SUM($O$4:O143)-SUM($P$3:P142),0)</f>
        <v>0</v>
      </c>
      <c r="Q143" s="6">
        <f t="shared" si="17"/>
        <v>40.658802387142508</v>
      </c>
      <c r="R143" s="8">
        <f>IF(E142&lt;&gt;E143,SUM($Q$4:Q143)-SUM($R$3:R142),0)</f>
        <v>0</v>
      </c>
      <c r="S143" s="6">
        <f>IF(B143&gt;0,SUM($R$4:R143)-SUM($S$3:S142),0)</f>
        <v>0</v>
      </c>
    </row>
    <row r="144" spans="1:19">
      <c r="A144">
        <f>IF(E143&lt;&gt;E144,COUNTIF($A$4:A143,"&lt;&gt;0")+1,0)</f>
        <v>0</v>
      </c>
      <c r="B144">
        <f>IF(A144&lt;&gt;0,IF(MOD(A144,3)=0,COUNTIF($B$4:B143,"&lt;&gt;0")+1,0),0)</f>
        <v>0</v>
      </c>
      <c r="C144" s="9">
        <f>'Dash Board'!$C$12+COUNT('Daily reducing balance'!$F$4:F143)</f>
        <v>41870</v>
      </c>
      <c r="D144">
        <f t="shared" si="18"/>
        <v>2014</v>
      </c>
      <c r="E144">
        <f t="shared" si="19"/>
        <v>8</v>
      </c>
      <c r="F144">
        <f>DAY('Dash Board'!$C$12+COUNT('Daily reducing balance'!$F$4:F143))</f>
        <v>19</v>
      </c>
      <c r="G144" s="8">
        <f t="shared" si="20"/>
        <v>296785.8371415367</v>
      </c>
      <c r="H144" s="6">
        <f>G144*'Dash Board'!$C$11/365</f>
        <v>85.376747670853021</v>
      </c>
      <c r="I144" s="6">
        <f>H144*'Dash Board'!$C$18/'Dash Board'!$C$11</f>
        <v>40.655594128977633</v>
      </c>
      <c r="J144" s="6">
        <f>(G144&gt;1)*PMT('Dash Board'!$C$11/365,$U$4,-'Dash Board'!$C$19)</f>
        <v>108.80376961660664</v>
      </c>
      <c r="K144" s="6">
        <f t="shared" si="14"/>
        <v>0</v>
      </c>
      <c r="L144" s="8">
        <f t="shared" si="15"/>
        <v>296762.41011959099</v>
      </c>
      <c r="N144" s="8">
        <f t="shared" si="16"/>
        <v>68.148175487629004</v>
      </c>
      <c r="O144" s="8">
        <f>IF(E143&lt;&gt;E144,SUM($N$4:N144)-SUM($O$3:O143),0)</f>
        <v>0</v>
      </c>
      <c r="P144" s="6">
        <f>IF(B144&gt;0,SUM($O$4:O144)-SUM($P$3:P143),0)</f>
        <v>0</v>
      </c>
      <c r="Q144" s="6">
        <f t="shared" si="17"/>
        <v>40.655594128977633</v>
      </c>
      <c r="R144" s="8">
        <f>IF(E143&lt;&gt;E144,SUM($Q$4:Q144)-SUM($R$3:R143),0)</f>
        <v>0</v>
      </c>
      <c r="S144" s="6">
        <f>IF(B144&gt;0,SUM($R$4:R144)-SUM($S$3:S143),0)</f>
        <v>0</v>
      </c>
    </row>
    <row r="145" spans="1:19">
      <c r="A145">
        <f>IF(E144&lt;&gt;E145,COUNTIF($A$4:A144,"&lt;&gt;0")+1,0)</f>
        <v>0</v>
      </c>
      <c r="B145">
        <f>IF(A145&lt;&gt;0,IF(MOD(A145,3)=0,COUNTIF($B$4:B144,"&lt;&gt;0")+1,0),0)</f>
        <v>0</v>
      </c>
      <c r="C145" s="9">
        <f>'Dash Board'!$C$12+COUNT('Daily reducing balance'!$F$4:F144)</f>
        <v>41871</v>
      </c>
      <c r="D145">
        <f t="shared" si="18"/>
        <v>2014</v>
      </c>
      <c r="E145">
        <f t="shared" si="19"/>
        <v>8</v>
      </c>
      <c r="F145">
        <f>DAY('Dash Board'!$C$12+COUNT('Daily reducing balance'!$F$4:F144))</f>
        <v>20</v>
      </c>
      <c r="G145" s="8">
        <f t="shared" si="20"/>
        <v>296762.41011959099</v>
      </c>
      <c r="H145" s="6">
        <f>G145*'Dash Board'!$C$11/365</f>
        <v>85.370008390567264</v>
      </c>
      <c r="I145" s="6">
        <f>H145*'Dash Board'!$C$18/'Dash Board'!$C$11</f>
        <v>40.652384947889175</v>
      </c>
      <c r="J145" s="6">
        <f>(G145&gt;1)*PMT('Dash Board'!$C$11/365,$U$4,-'Dash Board'!$C$19)</f>
        <v>108.80376961660664</v>
      </c>
      <c r="K145" s="6">
        <f t="shared" si="14"/>
        <v>0</v>
      </c>
      <c r="L145" s="8">
        <f t="shared" si="15"/>
        <v>296738.97635836498</v>
      </c>
      <c r="N145" s="8">
        <f t="shared" si="16"/>
        <v>68.151384668717469</v>
      </c>
      <c r="O145" s="8">
        <f>IF(E144&lt;&gt;E145,SUM($N$4:N145)-SUM($O$3:O144),0)</f>
        <v>0</v>
      </c>
      <c r="P145" s="6">
        <f>IF(B145&gt;0,SUM($O$4:O145)-SUM($P$3:P144),0)</f>
        <v>0</v>
      </c>
      <c r="Q145" s="6">
        <f t="shared" si="17"/>
        <v>40.652384947889175</v>
      </c>
      <c r="R145" s="8">
        <f>IF(E144&lt;&gt;E145,SUM($Q$4:Q145)-SUM($R$3:R144),0)</f>
        <v>0</v>
      </c>
      <c r="S145" s="6">
        <f>IF(B145&gt;0,SUM($R$4:R145)-SUM($S$3:S144),0)</f>
        <v>0</v>
      </c>
    </row>
    <row r="146" spans="1:19">
      <c r="A146">
        <f>IF(E145&lt;&gt;E146,COUNTIF($A$4:A145,"&lt;&gt;0")+1,0)</f>
        <v>0</v>
      </c>
      <c r="B146">
        <f>IF(A146&lt;&gt;0,IF(MOD(A146,3)=0,COUNTIF($B$4:B145,"&lt;&gt;0")+1,0),0)</f>
        <v>0</v>
      </c>
      <c r="C146" s="9">
        <f>'Dash Board'!$C$12+COUNT('Daily reducing balance'!$F$4:F145)</f>
        <v>41872</v>
      </c>
      <c r="D146">
        <f t="shared" si="18"/>
        <v>2014</v>
      </c>
      <c r="E146">
        <f t="shared" si="19"/>
        <v>8</v>
      </c>
      <c r="F146">
        <f>DAY('Dash Board'!$C$12+COUNT('Daily reducing balance'!$F$4:F145))</f>
        <v>21</v>
      </c>
      <c r="G146" s="8">
        <f t="shared" si="20"/>
        <v>296738.97635836498</v>
      </c>
      <c r="H146" s="6">
        <f>G146*'Dash Board'!$C$11/365</f>
        <v>85.36326717158444</v>
      </c>
      <c r="I146" s="6">
        <f>H146*'Dash Board'!$C$18/'Dash Board'!$C$11</f>
        <v>40.64917484361164</v>
      </c>
      <c r="J146" s="6">
        <f>(G146&gt;1)*PMT('Dash Board'!$C$11/365,$U$4,-'Dash Board'!$C$19)</f>
        <v>108.80376961660664</v>
      </c>
      <c r="K146" s="6">
        <f t="shared" si="14"/>
        <v>0</v>
      </c>
      <c r="L146" s="8">
        <f t="shared" si="15"/>
        <v>296715.53585592</v>
      </c>
      <c r="N146" s="8">
        <f t="shared" si="16"/>
        <v>68.154594772995011</v>
      </c>
      <c r="O146" s="8">
        <f>IF(E145&lt;&gt;E146,SUM($N$4:N146)-SUM($O$3:O145),0)</f>
        <v>0</v>
      </c>
      <c r="P146" s="6">
        <f>IF(B146&gt;0,SUM($O$4:O146)-SUM($P$3:P145),0)</f>
        <v>0</v>
      </c>
      <c r="Q146" s="6">
        <f t="shared" si="17"/>
        <v>40.64917484361164</v>
      </c>
      <c r="R146" s="8">
        <f>IF(E145&lt;&gt;E146,SUM($Q$4:Q146)-SUM($R$3:R145),0)</f>
        <v>0</v>
      </c>
      <c r="S146" s="6">
        <f>IF(B146&gt;0,SUM($R$4:R146)-SUM($S$3:S145),0)</f>
        <v>0</v>
      </c>
    </row>
    <row r="147" spans="1:19">
      <c r="A147">
        <f>IF(E146&lt;&gt;E147,COUNTIF($A$4:A146,"&lt;&gt;0")+1,0)</f>
        <v>0</v>
      </c>
      <c r="B147">
        <f>IF(A147&lt;&gt;0,IF(MOD(A147,3)=0,COUNTIF($B$4:B146,"&lt;&gt;0")+1,0),0)</f>
        <v>0</v>
      </c>
      <c r="C147" s="9">
        <f>'Dash Board'!$C$12+COUNT('Daily reducing balance'!$F$4:F146)</f>
        <v>41873</v>
      </c>
      <c r="D147">
        <f t="shared" si="18"/>
        <v>2014</v>
      </c>
      <c r="E147">
        <f t="shared" si="19"/>
        <v>8</v>
      </c>
      <c r="F147">
        <f>DAY('Dash Board'!$C$12+COUNT('Daily reducing balance'!$F$4:F146))</f>
        <v>22</v>
      </c>
      <c r="G147" s="8">
        <f t="shared" si="20"/>
        <v>296715.53585592</v>
      </c>
      <c r="H147" s="6">
        <f>G147*'Dash Board'!$C$11/365</f>
        <v>85.356524013346842</v>
      </c>
      <c r="I147" s="6">
        <f>H147*'Dash Board'!$C$18/'Dash Board'!$C$11</f>
        <v>40.645963815879455</v>
      </c>
      <c r="J147" s="6">
        <f>(G147&gt;1)*PMT('Dash Board'!$C$11/365,$U$4,-'Dash Board'!$C$19)</f>
        <v>108.80376961660664</v>
      </c>
      <c r="K147" s="6">
        <f t="shared" si="14"/>
        <v>0</v>
      </c>
      <c r="L147" s="8">
        <f t="shared" si="15"/>
        <v>296692.08861031674</v>
      </c>
      <c r="N147" s="8">
        <f t="shared" si="16"/>
        <v>68.157805800727189</v>
      </c>
      <c r="O147" s="8">
        <f>IF(E146&lt;&gt;E147,SUM($N$4:N147)-SUM($O$3:O146),0)</f>
        <v>0</v>
      </c>
      <c r="P147" s="6">
        <f>IF(B147&gt;0,SUM($O$4:O147)-SUM($P$3:P146),0)</f>
        <v>0</v>
      </c>
      <c r="Q147" s="6">
        <f t="shared" si="17"/>
        <v>40.645963815879455</v>
      </c>
      <c r="R147" s="8">
        <f>IF(E146&lt;&gt;E147,SUM($Q$4:Q147)-SUM($R$3:R146),0)</f>
        <v>0</v>
      </c>
      <c r="S147" s="6">
        <f>IF(B147&gt;0,SUM($R$4:R147)-SUM($S$3:S146),0)</f>
        <v>0</v>
      </c>
    </row>
    <row r="148" spans="1:19">
      <c r="A148">
        <f>IF(E147&lt;&gt;E148,COUNTIF($A$4:A147,"&lt;&gt;0")+1,0)</f>
        <v>0</v>
      </c>
      <c r="B148">
        <f>IF(A148&lt;&gt;0,IF(MOD(A148,3)=0,COUNTIF($B$4:B147,"&lt;&gt;0")+1,0),0)</f>
        <v>0</v>
      </c>
      <c r="C148" s="9">
        <f>'Dash Board'!$C$12+COUNT('Daily reducing balance'!$F$4:F147)</f>
        <v>41874</v>
      </c>
      <c r="D148">
        <f t="shared" si="18"/>
        <v>2014</v>
      </c>
      <c r="E148">
        <f t="shared" si="19"/>
        <v>8</v>
      </c>
      <c r="F148">
        <f>DAY('Dash Board'!$C$12+COUNT('Daily reducing balance'!$F$4:F147))</f>
        <v>23</v>
      </c>
      <c r="G148" s="8">
        <f t="shared" si="20"/>
        <v>296692.08861031674</v>
      </c>
      <c r="H148" s="6">
        <f>G148*'Dash Board'!$C$11/365</f>
        <v>85.349778915296596</v>
      </c>
      <c r="I148" s="6">
        <f>H148*'Dash Board'!$C$18/'Dash Board'!$C$11</f>
        <v>40.642751864426955</v>
      </c>
      <c r="J148" s="6">
        <f>(G148&gt;1)*PMT('Dash Board'!$C$11/365,$U$4,-'Dash Board'!$C$19)</f>
        <v>108.80376961660664</v>
      </c>
      <c r="K148" s="6">
        <f t="shared" si="14"/>
        <v>0</v>
      </c>
      <c r="L148" s="8">
        <f t="shared" si="15"/>
        <v>296668.63461961545</v>
      </c>
      <c r="N148" s="8">
        <f t="shared" si="16"/>
        <v>68.161017752179689</v>
      </c>
      <c r="O148" s="8">
        <f>IF(E147&lt;&gt;E148,SUM($N$4:N148)-SUM($O$3:O147),0)</f>
        <v>0</v>
      </c>
      <c r="P148" s="6">
        <f>IF(B148&gt;0,SUM($O$4:O148)-SUM($P$3:P147),0)</f>
        <v>0</v>
      </c>
      <c r="Q148" s="6">
        <f t="shared" si="17"/>
        <v>40.642751864426955</v>
      </c>
      <c r="R148" s="8">
        <f>IF(E147&lt;&gt;E148,SUM($Q$4:Q148)-SUM($R$3:R147),0)</f>
        <v>0</v>
      </c>
      <c r="S148" s="6">
        <f>IF(B148&gt;0,SUM($R$4:R148)-SUM($S$3:S147),0)</f>
        <v>0</v>
      </c>
    </row>
    <row r="149" spans="1:19">
      <c r="A149">
        <f>IF(E148&lt;&gt;E149,COUNTIF($A$4:A148,"&lt;&gt;0")+1,0)</f>
        <v>0</v>
      </c>
      <c r="B149">
        <f>IF(A149&lt;&gt;0,IF(MOD(A149,3)=0,COUNTIF($B$4:B148,"&lt;&gt;0")+1,0),0)</f>
        <v>0</v>
      </c>
      <c r="C149" s="9">
        <f>'Dash Board'!$C$12+COUNT('Daily reducing balance'!$F$4:F148)</f>
        <v>41875</v>
      </c>
      <c r="D149">
        <f t="shared" si="18"/>
        <v>2014</v>
      </c>
      <c r="E149">
        <f t="shared" si="19"/>
        <v>8</v>
      </c>
      <c r="F149">
        <f>DAY('Dash Board'!$C$12+COUNT('Daily reducing balance'!$F$4:F148))</f>
        <v>24</v>
      </c>
      <c r="G149" s="8">
        <f t="shared" si="20"/>
        <v>296668.63461961545</v>
      </c>
      <c r="H149" s="6">
        <f>G149*'Dash Board'!$C$11/365</f>
        <v>85.343031876875671</v>
      </c>
      <c r="I149" s="6">
        <f>H149*'Dash Board'!$C$18/'Dash Board'!$C$11</f>
        <v>40.63953898898842</v>
      </c>
      <c r="J149" s="6">
        <f>(G149&gt;1)*PMT('Dash Board'!$C$11/365,$U$4,-'Dash Board'!$C$19)</f>
        <v>108.80376961660664</v>
      </c>
      <c r="K149" s="6">
        <f t="shared" si="14"/>
        <v>0</v>
      </c>
      <c r="L149" s="8">
        <f t="shared" si="15"/>
        <v>296645.17388187576</v>
      </c>
      <c r="N149" s="8">
        <f t="shared" si="16"/>
        <v>68.164230627618224</v>
      </c>
      <c r="O149" s="8">
        <f>IF(E148&lt;&gt;E149,SUM($N$4:N149)-SUM($O$3:O148),0)</f>
        <v>0</v>
      </c>
      <c r="P149" s="6">
        <f>IF(B149&gt;0,SUM($O$4:O149)-SUM($P$3:P148),0)</f>
        <v>0</v>
      </c>
      <c r="Q149" s="6">
        <f t="shared" si="17"/>
        <v>40.63953898898842</v>
      </c>
      <c r="R149" s="8">
        <f>IF(E148&lt;&gt;E149,SUM($Q$4:Q149)-SUM($R$3:R148),0)</f>
        <v>0</v>
      </c>
      <c r="S149" s="6">
        <f>IF(B149&gt;0,SUM($R$4:R149)-SUM($S$3:S148),0)</f>
        <v>0</v>
      </c>
    </row>
    <row r="150" spans="1:19">
      <c r="A150">
        <f>IF(E149&lt;&gt;E150,COUNTIF($A$4:A149,"&lt;&gt;0")+1,0)</f>
        <v>0</v>
      </c>
      <c r="B150">
        <f>IF(A150&lt;&gt;0,IF(MOD(A150,3)=0,COUNTIF($B$4:B149,"&lt;&gt;0")+1,0),0)</f>
        <v>0</v>
      </c>
      <c r="C150" s="9">
        <f>'Dash Board'!$C$12+COUNT('Daily reducing balance'!$F$4:F149)</f>
        <v>41876</v>
      </c>
      <c r="D150">
        <f t="shared" si="18"/>
        <v>2014</v>
      </c>
      <c r="E150">
        <f t="shared" si="19"/>
        <v>8</v>
      </c>
      <c r="F150">
        <f>DAY('Dash Board'!$C$12+COUNT('Daily reducing balance'!$F$4:F149))</f>
        <v>25</v>
      </c>
      <c r="G150" s="8">
        <f t="shared" si="20"/>
        <v>296645.17388187576</v>
      </c>
      <c r="H150" s="6">
        <f>G150*'Dash Board'!$C$11/365</f>
        <v>85.336282897525905</v>
      </c>
      <c r="I150" s="6">
        <f>H150*'Dash Board'!$C$18/'Dash Board'!$C$11</f>
        <v>40.636325189298049</v>
      </c>
      <c r="J150" s="6">
        <f>(G150&gt;1)*PMT('Dash Board'!$C$11/365,$U$4,-'Dash Board'!$C$19)</f>
        <v>108.80376961660664</v>
      </c>
      <c r="K150" s="6">
        <f t="shared" si="14"/>
        <v>0</v>
      </c>
      <c r="L150" s="8">
        <f t="shared" si="15"/>
        <v>296621.70639515668</v>
      </c>
      <c r="N150" s="8">
        <f t="shared" si="16"/>
        <v>68.167444427308595</v>
      </c>
      <c r="O150" s="8">
        <f>IF(E149&lt;&gt;E150,SUM($N$4:N150)-SUM($O$3:O149),0)</f>
        <v>0</v>
      </c>
      <c r="P150" s="6">
        <f>IF(B150&gt;0,SUM($O$4:O150)-SUM($P$3:P149),0)</f>
        <v>0</v>
      </c>
      <c r="Q150" s="6">
        <f t="shared" si="17"/>
        <v>40.636325189298049</v>
      </c>
      <c r="R150" s="8">
        <f>IF(E149&lt;&gt;E150,SUM($Q$4:Q150)-SUM($R$3:R149),0)</f>
        <v>0</v>
      </c>
      <c r="S150" s="6">
        <f>IF(B150&gt;0,SUM($R$4:R150)-SUM($S$3:S149),0)</f>
        <v>0</v>
      </c>
    </row>
    <row r="151" spans="1:19">
      <c r="A151">
        <f>IF(E150&lt;&gt;E151,COUNTIF($A$4:A150,"&lt;&gt;0")+1,0)</f>
        <v>0</v>
      </c>
      <c r="B151">
        <f>IF(A151&lt;&gt;0,IF(MOD(A151,3)=0,COUNTIF($B$4:B150,"&lt;&gt;0")+1,0),0)</f>
        <v>0</v>
      </c>
      <c r="C151" s="9">
        <f>'Dash Board'!$C$12+COUNT('Daily reducing balance'!$F$4:F150)</f>
        <v>41877</v>
      </c>
      <c r="D151">
        <f t="shared" si="18"/>
        <v>2014</v>
      </c>
      <c r="E151">
        <f t="shared" si="19"/>
        <v>8</v>
      </c>
      <c r="F151">
        <f>DAY('Dash Board'!$C$12+COUNT('Daily reducing balance'!$F$4:F150))</f>
        <v>26</v>
      </c>
      <c r="G151" s="8">
        <f t="shared" si="20"/>
        <v>296621.70639515668</v>
      </c>
      <c r="H151" s="6">
        <f>G151*'Dash Board'!$C$11/365</f>
        <v>85.329531976688898</v>
      </c>
      <c r="I151" s="6">
        <f>H151*'Dash Board'!$C$18/'Dash Board'!$C$11</f>
        <v>40.633110465089956</v>
      </c>
      <c r="J151" s="6">
        <f>(G151&gt;1)*PMT('Dash Board'!$C$11/365,$U$4,-'Dash Board'!$C$19)</f>
        <v>108.80376961660664</v>
      </c>
      <c r="K151" s="6">
        <f t="shared" si="14"/>
        <v>0</v>
      </c>
      <c r="L151" s="8">
        <f t="shared" si="15"/>
        <v>296598.23215751676</v>
      </c>
      <c r="N151" s="8">
        <f t="shared" si="16"/>
        <v>68.170659151516688</v>
      </c>
      <c r="O151" s="8">
        <f>IF(E150&lt;&gt;E151,SUM($N$4:N151)-SUM($O$3:O150),0)</f>
        <v>0</v>
      </c>
      <c r="P151" s="6">
        <f>IF(B151&gt;0,SUM($O$4:O151)-SUM($P$3:P150),0)</f>
        <v>0</v>
      </c>
      <c r="Q151" s="6">
        <f t="shared" si="17"/>
        <v>40.633110465089956</v>
      </c>
      <c r="R151" s="8">
        <f>IF(E150&lt;&gt;E151,SUM($Q$4:Q151)-SUM($R$3:R150),0)</f>
        <v>0</v>
      </c>
      <c r="S151" s="6">
        <f>IF(B151&gt;0,SUM($R$4:R151)-SUM($S$3:S150),0)</f>
        <v>0</v>
      </c>
    </row>
    <row r="152" spans="1:19">
      <c r="A152">
        <f>IF(E151&lt;&gt;E152,COUNTIF($A$4:A151,"&lt;&gt;0")+1,0)</f>
        <v>0</v>
      </c>
      <c r="B152">
        <f>IF(A152&lt;&gt;0,IF(MOD(A152,3)=0,COUNTIF($B$4:B151,"&lt;&gt;0")+1,0),0)</f>
        <v>0</v>
      </c>
      <c r="C152" s="9">
        <f>'Dash Board'!$C$12+COUNT('Daily reducing balance'!$F$4:F151)</f>
        <v>41878</v>
      </c>
      <c r="D152">
        <f t="shared" si="18"/>
        <v>2014</v>
      </c>
      <c r="E152">
        <f t="shared" si="19"/>
        <v>8</v>
      </c>
      <c r="F152">
        <f>DAY('Dash Board'!$C$12+COUNT('Daily reducing balance'!$F$4:F151))</f>
        <v>27</v>
      </c>
      <c r="G152" s="8">
        <f t="shared" si="20"/>
        <v>296598.23215751676</v>
      </c>
      <c r="H152" s="6">
        <f>G152*'Dash Board'!$C$11/365</f>
        <v>85.322779113806192</v>
      </c>
      <c r="I152" s="6">
        <f>H152*'Dash Board'!$C$18/'Dash Board'!$C$11</f>
        <v>40.629894816098187</v>
      </c>
      <c r="J152" s="6">
        <f>(G152&gt;1)*PMT('Dash Board'!$C$11/365,$U$4,-'Dash Board'!$C$19)</f>
        <v>108.80376961660664</v>
      </c>
      <c r="K152" s="6">
        <f t="shared" si="14"/>
        <v>0</v>
      </c>
      <c r="L152" s="8">
        <f t="shared" si="15"/>
        <v>296574.75116701401</v>
      </c>
      <c r="N152" s="8">
        <f t="shared" si="16"/>
        <v>68.173874800508457</v>
      </c>
      <c r="O152" s="8">
        <f>IF(E151&lt;&gt;E152,SUM($N$4:N152)-SUM($O$3:O151),0)</f>
        <v>0</v>
      </c>
      <c r="P152" s="6">
        <f>IF(B152&gt;0,SUM($O$4:O152)-SUM($P$3:P151),0)</f>
        <v>0</v>
      </c>
      <c r="Q152" s="6">
        <f t="shared" si="17"/>
        <v>40.629894816098187</v>
      </c>
      <c r="R152" s="8">
        <f>IF(E151&lt;&gt;E152,SUM($Q$4:Q152)-SUM($R$3:R151),0)</f>
        <v>0</v>
      </c>
      <c r="S152" s="6">
        <f>IF(B152&gt;0,SUM($R$4:R152)-SUM($S$3:S151),0)</f>
        <v>0</v>
      </c>
    </row>
    <row r="153" spans="1:19">
      <c r="A153">
        <f>IF(E152&lt;&gt;E153,COUNTIF($A$4:A152,"&lt;&gt;0")+1,0)</f>
        <v>0</v>
      </c>
      <c r="B153">
        <f>IF(A153&lt;&gt;0,IF(MOD(A153,3)=0,COUNTIF($B$4:B152,"&lt;&gt;0")+1,0),0)</f>
        <v>0</v>
      </c>
      <c r="C153" s="9">
        <f>'Dash Board'!$C$12+COUNT('Daily reducing balance'!$F$4:F152)</f>
        <v>41879</v>
      </c>
      <c r="D153">
        <f t="shared" si="18"/>
        <v>2014</v>
      </c>
      <c r="E153">
        <f t="shared" si="19"/>
        <v>8</v>
      </c>
      <c r="F153">
        <f>DAY('Dash Board'!$C$12+COUNT('Daily reducing balance'!$F$4:F152))</f>
        <v>28</v>
      </c>
      <c r="G153" s="8">
        <f t="shared" si="20"/>
        <v>296574.75116701401</v>
      </c>
      <c r="H153" s="6">
        <f>G153*'Dash Board'!$C$11/365</f>
        <v>85.316024308319101</v>
      </c>
      <c r="I153" s="6">
        <f>H153*'Dash Board'!$C$18/'Dash Board'!$C$11</f>
        <v>40.626678242056713</v>
      </c>
      <c r="J153" s="6">
        <f>(G153&gt;1)*PMT('Dash Board'!$C$11/365,$U$4,-'Dash Board'!$C$19)</f>
        <v>108.80376961660664</v>
      </c>
      <c r="K153" s="6">
        <f t="shared" si="14"/>
        <v>0</v>
      </c>
      <c r="L153" s="8">
        <f t="shared" si="15"/>
        <v>296551.26342170575</v>
      </c>
      <c r="N153" s="8">
        <f t="shared" si="16"/>
        <v>68.177091374549931</v>
      </c>
      <c r="O153" s="8">
        <f>IF(E152&lt;&gt;E153,SUM($N$4:N153)-SUM($O$3:O152),0)</f>
        <v>0</v>
      </c>
      <c r="P153" s="6">
        <f>IF(B153&gt;0,SUM($O$4:O153)-SUM($P$3:P152),0)</f>
        <v>0</v>
      </c>
      <c r="Q153" s="6">
        <f t="shared" si="17"/>
        <v>40.626678242056713</v>
      </c>
      <c r="R153" s="8">
        <f>IF(E152&lt;&gt;E153,SUM($Q$4:Q153)-SUM($R$3:R152),0)</f>
        <v>0</v>
      </c>
      <c r="S153" s="6">
        <f>IF(B153&gt;0,SUM($R$4:R153)-SUM($S$3:S152),0)</f>
        <v>0</v>
      </c>
    </row>
    <row r="154" spans="1:19">
      <c r="A154">
        <f>IF(E153&lt;&gt;E154,COUNTIF($A$4:A153,"&lt;&gt;0")+1,0)</f>
        <v>0</v>
      </c>
      <c r="B154">
        <f>IF(A154&lt;&gt;0,IF(MOD(A154,3)=0,COUNTIF($B$4:B153,"&lt;&gt;0")+1,0),0)</f>
        <v>0</v>
      </c>
      <c r="C154" s="9">
        <f>'Dash Board'!$C$12+COUNT('Daily reducing balance'!$F$4:F153)</f>
        <v>41880</v>
      </c>
      <c r="D154">
        <f t="shared" si="18"/>
        <v>2014</v>
      </c>
      <c r="E154">
        <f t="shared" si="19"/>
        <v>8</v>
      </c>
      <c r="F154">
        <f>DAY('Dash Board'!$C$12+COUNT('Daily reducing balance'!$F$4:F153))</f>
        <v>29</v>
      </c>
      <c r="G154" s="8">
        <f t="shared" si="20"/>
        <v>296551.26342170575</v>
      </c>
      <c r="H154" s="6">
        <f>G154*'Dash Board'!$C$11/365</f>
        <v>85.309267559668768</v>
      </c>
      <c r="I154" s="6">
        <f>H154*'Dash Board'!$C$18/'Dash Board'!$C$11</f>
        <v>40.623460742699422</v>
      </c>
      <c r="J154" s="6">
        <f>(G154&gt;1)*PMT('Dash Board'!$C$11/365,$U$4,-'Dash Board'!$C$19)</f>
        <v>108.80376961660664</v>
      </c>
      <c r="K154" s="6">
        <f t="shared" si="14"/>
        <v>0</v>
      </c>
      <c r="L154" s="8">
        <f t="shared" si="15"/>
        <v>296527.76891964884</v>
      </c>
      <c r="N154" s="8">
        <f t="shared" si="16"/>
        <v>68.180308873907222</v>
      </c>
      <c r="O154" s="8">
        <f>IF(E153&lt;&gt;E154,SUM($N$4:N154)-SUM($O$3:O153),0)</f>
        <v>0</v>
      </c>
      <c r="P154" s="6">
        <f>IF(B154&gt;0,SUM($O$4:O154)-SUM($P$3:P153),0)</f>
        <v>0</v>
      </c>
      <c r="Q154" s="6">
        <f t="shared" si="17"/>
        <v>40.623460742699422</v>
      </c>
      <c r="R154" s="8">
        <f>IF(E153&lt;&gt;E154,SUM($Q$4:Q154)-SUM($R$3:R153),0)</f>
        <v>0</v>
      </c>
      <c r="S154" s="6">
        <f>IF(B154&gt;0,SUM($R$4:R154)-SUM($S$3:S153),0)</f>
        <v>0</v>
      </c>
    </row>
    <row r="155" spans="1:19">
      <c r="A155">
        <f>IF(E154&lt;&gt;E155,COUNTIF($A$4:A154,"&lt;&gt;0")+1,0)</f>
        <v>0</v>
      </c>
      <c r="B155">
        <f>IF(A155&lt;&gt;0,IF(MOD(A155,3)=0,COUNTIF($B$4:B154,"&lt;&gt;0")+1,0),0)</f>
        <v>0</v>
      </c>
      <c r="C155" s="9">
        <f>'Dash Board'!$C$12+COUNT('Daily reducing balance'!$F$4:F154)</f>
        <v>41881</v>
      </c>
      <c r="D155">
        <f t="shared" si="18"/>
        <v>2014</v>
      </c>
      <c r="E155">
        <f t="shared" si="19"/>
        <v>8</v>
      </c>
      <c r="F155">
        <f>DAY('Dash Board'!$C$12+COUNT('Daily reducing balance'!$F$4:F154))</f>
        <v>30</v>
      </c>
      <c r="G155" s="8">
        <f t="shared" si="20"/>
        <v>296527.76891964884</v>
      </c>
      <c r="H155" s="6">
        <f>G155*'Dash Board'!$C$11/365</f>
        <v>85.30250886729624</v>
      </c>
      <c r="I155" s="6">
        <f>H155*'Dash Board'!$C$18/'Dash Board'!$C$11</f>
        <v>40.620242317760116</v>
      </c>
      <c r="J155" s="6">
        <f>(G155&gt;1)*PMT('Dash Board'!$C$11/365,$U$4,-'Dash Board'!$C$19)</f>
        <v>108.80376961660664</v>
      </c>
      <c r="K155" s="6">
        <f t="shared" si="14"/>
        <v>0</v>
      </c>
      <c r="L155" s="8">
        <f t="shared" si="15"/>
        <v>296504.26765889954</v>
      </c>
      <c r="N155" s="8">
        <f t="shared" si="16"/>
        <v>68.183527298846528</v>
      </c>
      <c r="O155" s="8">
        <f>IF(E154&lt;&gt;E155,SUM($N$4:N155)-SUM($O$3:O154),0)</f>
        <v>0</v>
      </c>
      <c r="P155" s="6">
        <f>IF(B155&gt;0,SUM($O$4:O155)-SUM($P$3:P154),0)</f>
        <v>0</v>
      </c>
      <c r="Q155" s="6">
        <f t="shared" si="17"/>
        <v>40.620242317760116</v>
      </c>
      <c r="R155" s="8">
        <f>IF(E154&lt;&gt;E155,SUM($Q$4:Q155)-SUM($R$3:R154),0)</f>
        <v>0</v>
      </c>
      <c r="S155" s="6">
        <f>IF(B155&gt;0,SUM($R$4:R155)-SUM($S$3:S154),0)</f>
        <v>0</v>
      </c>
    </row>
    <row r="156" spans="1:19">
      <c r="A156">
        <f>IF(E155&lt;&gt;E156,COUNTIF($A$4:A155,"&lt;&gt;0")+1,0)</f>
        <v>0</v>
      </c>
      <c r="B156">
        <f>IF(A156&lt;&gt;0,IF(MOD(A156,3)=0,COUNTIF($B$4:B155,"&lt;&gt;0")+1,0),0)</f>
        <v>0</v>
      </c>
      <c r="C156" s="9">
        <f>'Dash Board'!$C$12+COUNT('Daily reducing balance'!$F$4:F155)</f>
        <v>41882</v>
      </c>
      <c r="D156">
        <f t="shared" si="18"/>
        <v>2014</v>
      </c>
      <c r="E156">
        <f t="shared" si="19"/>
        <v>8</v>
      </c>
      <c r="F156">
        <f>DAY('Dash Board'!$C$12+COUNT('Daily reducing balance'!$F$4:F155))</f>
        <v>31</v>
      </c>
      <c r="G156" s="8">
        <f t="shared" si="20"/>
        <v>296504.26765889954</v>
      </c>
      <c r="H156" s="6">
        <f>G156*'Dash Board'!$C$11/365</f>
        <v>85.295748230642332</v>
      </c>
      <c r="I156" s="6">
        <f>H156*'Dash Board'!$C$18/'Dash Board'!$C$11</f>
        <v>40.617022966972542</v>
      </c>
      <c r="J156" s="6">
        <f>(G156&gt;1)*PMT('Dash Board'!$C$11/365,$U$4,-'Dash Board'!$C$19)</f>
        <v>108.80376961660664</v>
      </c>
      <c r="K156" s="6">
        <f t="shared" si="14"/>
        <v>0</v>
      </c>
      <c r="L156" s="8">
        <f t="shared" si="15"/>
        <v>296480.75963751361</v>
      </c>
      <c r="N156" s="8">
        <f t="shared" si="16"/>
        <v>68.186746649634102</v>
      </c>
      <c r="O156" s="8">
        <f>IF(E155&lt;&gt;E156,SUM($N$4:N156)-SUM($O$3:O155),0)</f>
        <v>0</v>
      </c>
      <c r="P156" s="6">
        <f>IF(B156&gt;0,SUM($O$4:O156)-SUM($P$3:P155),0)</f>
        <v>0</v>
      </c>
      <c r="Q156" s="6">
        <f t="shared" si="17"/>
        <v>40.617022966972542</v>
      </c>
      <c r="R156" s="8">
        <f>IF(E155&lt;&gt;E156,SUM($Q$4:Q156)-SUM($R$3:R155),0)</f>
        <v>0</v>
      </c>
      <c r="S156" s="6">
        <f>IF(B156&gt;0,SUM($R$4:R156)-SUM($S$3:S155),0)</f>
        <v>0</v>
      </c>
    </row>
    <row r="157" spans="1:19">
      <c r="A157">
        <f>IF(E156&lt;&gt;E157,COUNTIF($A$4:A156,"&lt;&gt;0")+1,0)</f>
        <v>5</v>
      </c>
      <c r="B157">
        <f>IF(A157&lt;&gt;0,IF(MOD(A157,3)=0,COUNTIF($B$4:B156,"&lt;&gt;0")+1,0),0)</f>
        <v>0</v>
      </c>
      <c r="C157" s="9">
        <f>'Dash Board'!$C$12+COUNT('Daily reducing balance'!$F$4:F156)</f>
        <v>41883</v>
      </c>
      <c r="D157">
        <f t="shared" si="18"/>
        <v>2014</v>
      </c>
      <c r="E157">
        <f t="shared" si="19"/>
        <v>9</v>
      </c>
      <c r="F157">
        <f>DAY('Dash Board'!$C$12+COUNT('Daily reducing balance'!$F$4:F156))</f>
        <v>1</v>
      </c>
      <c r="G157" s="8">
        <f t="shared" si="20"/>
        <v>296480.75963751361</v>
      </c>
      <c r="H157" s="6">
        <f>G157*'Dash Board'!$C$11/365</f>
        <v>85.288985649147747</v>
      </c>
      <c r="I157" s="6">
        <f>H157*'Dash Board'!$C$18/'Dash Board'!$C$11</f>
        <v>40.613802690070358</v>
      </c>
      <c r="J157" s="6">
        <f>(G157&gt;1)*PMT('Dash Board'!$C$11/365,$U$4,-'Dash Board'!$C$19)</f>
        <v>108.80376961660664</v>
      </c>
      <c r="K157" s="6">
        <f t="shared" si="14"/>
        <v>3264.1130884981981</v>
      </c>
      <c r="L157" s="8">
        <f t="shared" si="15"/>
        <v>296457.24485354614</v>
      </c>
      <c r="N157" s="8">
        <f t="shared" si="16"/>
        <v>68.189966926536286</v>
      </c>
      <c r="O157" s="8">
        <f>IF(E156&lt;&gt;E157,SUM($N$4:N157)-SUM($O$3:O156),0)</f>
        <v>2112.3957004808926</v>
      </c>
      <c r="P157" s="6">
        <f>IF(B157&gt;0,SUM($O$4:O157)-SUM($P$3:P156),0)</f>
        <v>0</v>
      </c>
      <c r="Q157" s="6">
        <f t="shared" si="17"/>
        <v>40.613802690070358</v>
      </c>
      <c r="R157" s="8">
        <f>IF(E156&lt;&gt;E157,SUM($Q$4:Q157)-SUM($R$3:R156),0)</f>
        <v>1260.5211576339125</v>
      </c>
      <c r="S157" s="6">
        <f>IF(B157&gt;0,SUM($R$4:R157)-SUM($S$3:S156),0)</f>
        <v>0</v>
      </c>
    </row>
    <row r="158" spans="1:19">
      <c r="A158">
        <f>IF(E157&lt;&gt;E158,COUNTIF($A$4:A157,"&lt;&gt;0")+1,0)</f>
        <v>0</v>
      </c>
      <c r="B158">
        <f>IF(A158&lt;&gt;0,IF(MOD(A158,3)=0,COUNTIF($B$4:B157,"&lt;&gt;0")+1,0),0)</f>
        <v>0</v>
      </c>
      <c r="C158" s="9">
        <f>'Dash Board'!$C$12+COUNT('Daily reducing balance'!$F$4:F157)</f>
        <v>41884</v>
      </c>
      <c r="D158">
        <f t="shared" si="18"/>
        <v>2014</v>
      </c>
      <c r="E158">
        <f t="shared" si="19"/>
        <v>9</v>
      </c>
      <c r="F158">
        <f>DAY('Dash Board'!$C$12+COUNT('Daily reducing balance'!$F$4:F157))</f>
        <v>2</v>
      </c>
      <c r="G158" s="8">
        <f t="shared" si="20"/>
        <v>296457.24485354614</v>
      </c>
      <c r="H158" s="6">
        <f>G158*'Dash Board'!$C$11/365</f>
        <v>85.282221122252992</v>
      </c>
      <c r="I158" s="6">
        <f>H158*'Dash Board'!$C$18/'Dash Board'!$C$11</f>
        <v>40.61058148678714</v>
      </c>
      <c r="J158" s="6">
        <f>(G158&gt;1)*PMT('Dash Board'!$C$11/365,$U$4,-'Dash Board'!$C$19)</f>
        <v>108.80376961660664</v>
      </c>
      <c r="K158" s="6">
        <f t="shared" si="14"/>
        <v>0</v>
      </c>
      <c r="L158" s="8">
        <f t="shared" si="15"/>
        <v>296433.7233050518</v>
      </c>
      <c r="N158" s="8">
        <f t="shared" si="16"/>
        <v>68.193188129819504</v>
      </c>
      <c r="O158" s="8">
        <f>IF(E157&lt;&gt;E158,SUM($N$4:N158)-SUM($O$3:O157),0)</f>
        <v>0</v>
      </c>
      <c r="P158" s="6">
        <f>IF(B158&gt;0,SUM($O$4:O158)-SUM($P$3:P157),0)</f>
        <v>0</v>
      </c>
      <c r="Q158" s="6">
        <f t="shared" si="17"/>
        <v>40.61058148678714</v>
      </c>
      <c r="R158" s="8">
        <f>IF(E157&lt;&gt;E158,SUM($Q$4:Q158)-SUM($R$3:R157),0)</f>
        <v>0</v>
      </c>
      <c r="S158" s="6">
        <f>IF(B158&gt;0,SUM($R$4:R158)-SUM($S$3:S157),0)</f>
        <v>0</v>
      </c>
    </row>
    <row r="159" spans="1:19">
      <c r="A159">
        <f>IF(E158&lt;&gt;E159,COUNTIF($A$4:A158,"&lt;&gt;0")+1,0)</f>
        <v>0</v>
      </c>
      <c r="B159">
        <f>IF(A159&lt;&gt;0,IF(MOD(A159,3)=0,COUNTIF($B$4:B158,"&lt;&gt;0")+1,0),0)</f>
        <v>0</v>
      </c>
      <c r="C159" s="9">
        <f>'Dash Board'!$C$12+COUNT('Daily reducing balance'!$F$4:F158)</f>
        <v>41885</v>
      </c>
      <c r="D159">
        <f t="shared" si="18"/>
        <v>2014</v>
      </c>
      <c r="E159">
        <f t="shared" si="19"/>
        <v>9</v>
      </c>
      <c r="F159">
        <f>DAY('Dash Board'!$C$12+COUNT('Daily reducing balance'!$F$4:F158))</f>
        <v>3</v>
      </c>
      <c r="G159" s="8">
        <f t="shared" si="20"/>
        <v>296433.7233050518</v>
      </c>
      <c r="H159" s="6">
        <f>G159*'Dash Board'!$C$11/365</f>
        <v>85.275454649398455</v>
      </c>
      <c r="I159" s="6">
        <f>H159*'Dash Board'!$C$18/'Dash Board'!$C$11</f>
        <v>40.607359356856414</v>
      </c>
      <c r="J159" s="6">
        <f>(G159&gt;1)*PMT('Dash Board'!$C$11/365,$U$4,-'Dash Board'!$C$19)</f>
        <v>108.80376961660664</v>
      </c>
      <c r="K159" s="6">
        <f t="shared" si="14"/>
        <v>0</v>
      </c>
      <c r="L159" s="8">
        <f t="shared" si="15"/>
        <v>296410.19499008462</v>
      </c>
      <c r="N159" s="8">
        <f t="shared" si="16"/>
        <v>68.196410259750223</v>
      </c>
      <c r="O159" s="8">
        <f>IF(E158&lt;&gt;E159,SUM($N$4:N159)-SUM($O$3:O158),0)</f>
        <v>0</v>
      </c>
      <c r="P159" s="6">
        <f>IF(B159&gt;0,SUM($O$4:O159)-SUM($P$3:P158),0)</f>
        <v>0</v>
      </c>
      <c r="Q159" s="6">
        <f t="shared" si="17"/>
        <v>40.607359356856414</v>
      </c>
      <c r="R159" s="8">
        <f>IF(E158&lt;&gt;E159,SUM($Q$4:Q159)-SUM($R$3:R158),0)</f>
        <v>0</v>
      </c>
      <c r="S159" s="6">
        <f>IF(B159&gt;0,SUM($R$4:R159)-SUM($S$3:S158),0)</f>
        <v>0</v>
      </c>
    </row>
    <row r="160" spans="1:19">
      <c r="A160">
        <f>IF(E159&lt;&gt;E160,COUNTIF($A$4:A159,"&lt;&gt;0")+1,0)</f>
        <v>0</v>
      </c>
      <c r="B160">
        <f>IF(A160&lt;&gt;0,IF(MOD(A160,3)=0,COUNTIF($B$4:B159,"&lt;&gt;0")+1,0),0)</f>
        <v>0</v>
      </c>
      <c r="C160" s="9">
        <f>'Dash Board'!$C$12+COUNT('Daily reducing balance'!$F$4:F159)</f>
        <v>41886</v>
      </c>
      <c r="D160">
        <f t="shared" si="18"/>
        <v>2014</v>
      </c>
      <c r="E160">
        <f t="shared" si="19"/>
        <v>9</v>
      </c>
      <c r="F160">
        <f>DAY('Dash Board'!$C$12+COUNT('Daily reducing balance'!$F$4:F159))</f>
        <v>4</v>
      </c>
      <c r="G160" s="8">
        <f t="shared" si="20"/>
        <v>296410.19499008462</v>
      </c>
      <c r="H160" s="6">
        <f>G160*'Dash Board'!$C$11/365</f>
        <v>85.268686230024343</v>
      </c>
      <c r="I160" s="6">
        <f>H160*'Dash Board'!$C$18/'Dash Board'!$C$11</f>
        <v>40.604136300011589</v>
      </c>
      <c r="J160" s="6">
        <f>(G160&gt;1)*PMT('Dash Board'!$C$11/365,$U$4,-'Dash Board'!$C$19)</f>
        <v>108.80376961660664</v>
      </c>
      <c r="K160" s="6">
        <f t="shared" si="14"/>
        <v>0</v>
      </c>
      <c r="L160" s="8">
        <f t="shared" si="15"/>
        <v>296386.65990669804</v>
      </c>
      <c r="N160" s="8">
        <f t="shared" si="16"/>
        <v>68.199633316595055</v>
      </c>
      <c r="O160" s="8">
        <f>IF(E159&lt;&gt;E160,SUM($N$4:N160)-SUM($O$3:O159),0)</f>
        <v>0</v>
      </c>
      <c r="P160" s="6">
        <f>IF(B160&gt;0,SUM($O$4:O160)-SUM($P$3:P159),0)</f>
        <v>0</v>
      </c>
      <c r="Q160" s="6">
        <f t="shared" si="17"/>
        <v>40.604136300011589</v>
      </c>
      <c r="R160" s="8">
        <f>IF(E159&lt;&gt;E160,SUM($Q$4:Q160)-SUM($R$3:R159),0)</f>
        <v>0</v>
      </c>
      <c r="S160" s="6">
        <f>IF(B160&gt;0,SUM($R$4:R160)-SUM($S$3:S159),0)</f>
        <v>0</v>
      </c>
    </row>
    <row r="161" spans="1:19">
      <c r="A161">
        <f>IF(E160&lt;&gt;E161,COUNTIF($A$4:A160,"&lt;&gt;0")+1,0)</f>
        <v>0</v>
      </c>
      <c r="B161">
        <f>IF(A161&lt;&gt;0,IF(MOD(A161,3)=0,COUNTIF($B$4:B160,"&lt;&gt;0")+1,0),0)</f>
        <v>0</v>
      </c>
      <c r="C161" s="9">
        <f>'Dash Board'!$C$12+COUNT('Daily reducing balance'!$F$4:F160)</f>
        <v>41887</v>
      </c>
      <c r="D161">
        <f t="shared" si="18"/>
        <v>2014</v>
      </c>
      <c r="E161">
        <f t="shared" si="19"/>
        <v>9</v>
      </c>
      <c r="F161">
        <f>DAY('Dash Board'!$C$12+COUNT('Daily reducing balance'!$F$4:F160))</f>
        <v>5</v>
      </c>
      <c r="G161" s="8">
        <f t="shared" si="20"/>
        <v>296386.65990669804</v>
      </c>
      <c r="H161" s="6">
        <f>G161*'Dash Board'!$C$11/365</f>
        <v>85.261915863570664</v>
      </c>
      <c r="I161" s="6">
        <f>H161*'Dash Board'!$C$18/'Dash Board'!$C$11</f>
        <v>40.600912315986037</v>
      </c>
      <c r="J161" s="6">
        <f>(G161&gt;1)*PMT('Dash Board'!$C$11/365,$U$4,-'Dash Board'!$C$19)</f>
        <v>108.80376961660664</v>
      </c>
      <c r="K161" s="6">
        <f t="shared" si="14"/>
        <v>0</v>
      </c>
      <c r="L161" s="8">
        <f t="shared" si="15"/>
        <v>296363.11805294501</v>
      </c>
      <c r="N161" s="8">
        <f t="shared" si="16"/>
        <v>68.202857300620607</v>
      </c>
      <c r="O161" s="8">
        <f>IF(E160&lt;&gt;E161,SUM($N$4:N161)-SUM($O$3:O160),0)</f>
        <v>0</v>
      </c>
      <c r="P161" s="6">
        <f>IF(B161&gt;0,SUM($O$4:O161)-SUM($P$3:P160),0)</f>
        <v>0</v>
      </c>
      <c r="Q161" s="6">
        <f t="shared" si="17"/>
        <v>40.600912315986037</v>
      </c>
      <c r="R161" s="8">
        <f>IF(E160&lt;&gt;E161,SUM($Q$4:Q161)-SUM($R$3:R160),0)</f>
        <v>0</v>
      </c>
      <c r="S161" s="6">
        <f>IF(B161&gt;0,SUM($R$4:R161)-SUM($S$3:S160),0)</f>
        <v>0</v>
      </c>
    </row>
    <row r="162" spans="1:19">
      <c r="A162">
        <f>IF(E161&lt;&gt;E162,COUNTIF($A$4:A161,"&lt;&gt;0")+1,0)</f>
        <v>0</v>
      </c>
      <c r="B162">
        <f>IF(A162&lt;&gt;0,IF(MOD(A162,3)=0,COUNTIF($B$4:B161,"&lt;&gt;0")+1,0),0)</f>
        <v>0</v>
      </c>
      <c r="C162" s="9">
        <f>'Dash Board'!$C$12+COUNT('Daily reducing balance'!$F$4:F161)</f>
        <v>41888</v>
      </c>
      <c r="D162">
        <f t="shared" si="18"/>
        <v>2014</v>
      </c>
      <c r="E162">
        <f t="shared" si="19"/>
        <v>9</v>
      </c>
      <c r="F162">
        <f>DAY('Dash Board'!$C$12+COUNT('Daily reducing balance'!$F$4:F161))</f>
        <v>6</v>
      </c>
      <c r="G162" s="8">
        <f t="shared" si="20"/>
        <v>296363.11805294501</v>
      </c>
      <c r="H162" s="6">
        <f>G162*'Dash Board'!$C$11/365</f>
        <v>85.255143549477324</v>
      </c>
      <c r="I162" s="6">
        <f>H162*'Dash Board'!$C$18/'Dash Board'!$C$11</f>
        <v>40.597687404513017</v>
      </c>
      <c r="J162" s="6">
        <f>(G162&gt;1)*PMT('Dash Board'!$C$11/365,$U$4,-'Dash Board'!$C$19)</f>
        <v>108.80376961660664</v>
      </c>
      <c r="K162" s="6">
        <f t="shared" si="14"/>
        <v>0</v>
      </c>
      <c r="L162" s="8">
        <f t="shared" si="15"/>
        <v>296339.56942687789</v>
      </c>
      <c r="N162" s="8">
        <f t="shared" si="16"/>
        <v>68.206082212093634</v>
      </c>
      <c r="O162" s="8">
        <f>IF(E161&lt;&gt;E162,SUM($N$4:N162)-SUM($O$3:O161),0)</f>
        <v>0</v>
      </c>
      <c r="P162" s="6">
        <f>IF(B162&gt;0,SUM($O$4:O162)-SUM($P$3:P161),0)</f>
        <v>0</v>
      </c>
      <c r="Q162" s="6">
        <f t="shared" si="17"/>
        <v>40.597687404513017</v>
      </c>
      <c r="R162" s="8">
        <f>IF(E161&lt;&gt;E162,SUM($Q$4:Q162)-SUM($R$3:R161),0)</f>
        <v>0</v>
      </c>
      <c r="S162" s="6">
        <f>IF(B162&gt;0,SUM($R$4:R162)-SUM($S$3:S161),0)</f>
        <v>0</v>
      </c>
    </row>
    <row r="163" spans="1:19">
      <c r="A163">
        <f>IF(E162&lt;&gt;E163,COUNTIF($A$4:A162,"&lt;&gt;0")+1,0)</f>
        <v>0</v>
      </c>
      <c r="B163">
        <f>IF(A163&lt;&gt;0,IF(MOD(A163,3)=0,COUNTIF($B$4:B162,"&lt;&gt;0")+1,0),0)</f>
        <v>0</v>
      </c>
      <c r="C163" s="9">
        <f>'Dash Board'!$C$12+COUNT('Daily reducing balance'!$F$4:F162)</f>
        <v>41889</v>
      </c>
      <c r="D163">
        <f t="shared" si="18"/>
        <v>2014</v>
      </c>
      <c r="E163">
        <f t="shared" si="19"/>
        <v>9</v>
      </c>
      <c r="F163">
        <f>DAY('Dash Board'!$C$12+COUNT('Daily reducing balance'!$F$4:F162))</f>
        <v>7</v>
      </c>
      <c r="G163" s="8">
        <f t="shared" si="20"/>
        <v>296339.56942687789</v>
      </c>
      <c r="H163" s="6">
        <f>G163*'Dash Board'!$C$11/365</f>
        <v>85.248369287184047</v>
      </c>
      <c r="I163" s="6">
        <f>H163*'Dash Board'!$C$18/'Dash Board'!$C$11</f>
        <v>40.594461565325744</v>
      </c>
      <c r="J163" s="6">
        <f>(G163&gt;1)*PMT('Dash Board'!$C$11/365,$U$4,-'Dash Board'!$C$19)</f>
        <v>108.80376961660664</v>
      </c>
      <c r="K163" s="6">
        <f t="shared" si="14"/>
        <v>0</v>
      </c>
      <c r="L163" s="8">
        <f t="shared" si="15"/>
        <v>296316.01402654848</v>
      </c>
      <c r="N163" s="8">
        <f t="shared" si="16"/>
        <v>68.2093080512809</v>
      </c>
      <c r="O163" s="8">
        <f>IF(E162&lt;&gt;E163,SUM($N$4:N163)-SUM($O$3:O162),0)</f>
        <v>0</v>
      </c>
      <c r="P163" s="6">
        <f>IF(B163&gt;0,SUM($O$4:O163)-SUM($P$3:P162),0)</f>
        <v>0</v>
      </c>
      <c r="Q163" s="6">
        <f t="shared" si="17"/>
        <v>40.594461565325744</v>
      </c>
      <c r="R163" s="8">
        <f>IF(E162&lt;&gt;E163,SUM($Q$4:Q163)-SUM($R$3:R162),0)</f>
        <v>0</v>
      </c>
      <c r="S163" s="6">
        <f>IF(B163&gt;0,SUM($R$4:R163)-SUM($S$3:S162),0)</f>
        <v>0</v>
      </c>
    </row>
    <row r="164" spans="1:19">
      <c r="A164">
        <f>IF(E163&lt;&gt;E164,COUNTIF($A$4:A163,"&lt;&gt;0")+1,0)</f>
        <v>0</v>
      </c>
      <c r="B164">
        <f>IF(A164&lt;&gt;0,IF(MOD(A164,3)=0,COUNTIF($B$4:B163,"&lt;&gt;0")+1,0),0)</f>
        <v>0</v>
      </c>
      <c r="C164" s="9">
        <f>'Dash Board'!$C$12+COUNT('Daily reducing balance'!$F$4:F163)</f>
        <v>41890</v>
      </c>
      <c r="D164">
        <f t="shared" si="18"/>
        <v>2014</v>
      </c>
      <c r="E164">
        <f t="shared" si="19"/>
        <v>9</v>
      </c>
      <c r="F164">
        <f>DAY('Dash Board'!$C$12+COUNT('Daily reducing balance'!$F$4:F163))</f>
        <v>8</v>
      </c>
      <c r="G164" s="8">
        <f t="shared" si="20"/>
        <v>296316.01402654848</v>
      </c>
      <c r="H164" s="6">
        <f>G164*'Dash Board'!$C$11/365</f>
        <v>85.241593076130385</v>
      </c>
      <c r="I164" s="6">
        <f>H164*'Dash Board'!$C$18/'Dash Board'!$C$11</f>
        <v>40.591234798157323</v>
      </c>
      <c r="J164" s="6">
        <f>(G164&gt;1)*PMT('Dash Board'!$C$11/365,$U$4,-'Dash Board'!$C$19)</f>
        <v>108.80376961660664</v>
      </c>
      <c r="K164" s="6">
        <f t="shared" si="14"/>
        <v>0</v>
      </c>
      <c r="L164" s="8">
        <f t="shared" si="15"/>
        <v>296292.45185000804</v>
      </c>
      <c r="N164" s="8">
        <f t="shared" si="16"/>
        <v>68.212534818449313</v>
      </c>
      <c r="O164" s="8">
        <f>IF(E163&lt;&gt;E164,SUM($N$4:N164)-SUM($O$3:O163),0)</f>
        <v>0</v>
      </c>
      <c r="P164" s="6">
        <f>IF(B164&gt;0,SUM($O$4:O164)-SUM($P$3:P163),0)</f>
        <v>0</v>
      </c>
      <c r="Q164" s="6">
        <f t="shared" si="17"/>
        <v>40.591234798157323</v>
      </c>
      <c r="R164" s="8">
        <f>IF(E163&lt;&gt;E164,SUM($Q$4:Q164)-SUM($R$3:R163),0)</f>
        <v>0</v>
      </c>
      <c r="S164" s="6">
        <f>IF(B164&gt;0,SUM($R$4:R164)-SUM($S$3:S163),0)</f>
        <v>0</v>
      </c>
    </row>
    <row r="165" spans="1:19">
      <c r="A165">
        <f>IF(E164&lt;&gt;E165,COUNTIF($A$4:A164,"&lt;&gt;0")+1,0)</f>
        <v>0</v>
      </c>
      <c r="B165">
        <f>IF(A165&lt;&gt;0,IF(MOD(A165,3)=0,COUNTIF($B$4:B164,"&lt;&gt;0")+1,0),0)</f>
        <v>0</v>
      </c>
      <c r="C165" s="9">
        <f>'Dash Board'!$C$12+COUNT('Daily reducing balance'!$F$4:F164)</f>
        <v>41891</v>
      </c>
      <c r="D165">
        <f t="shared" si="18"/>
        <v>2014</v>
      </c>
      <c r="E165">
        <f t="shared" si="19"/>
        <v>9</v>
      </c>
      <c r="F165">
        <f>DAY('Dash Board'!$C$12+COUNT('Daily reducing balance'!$F$4:F164))</f>
        <v>9</v>
      </c>
      <c r="G165" s="8">
        <f t="shared" si="20"/>
        <v>296292.45185000804</v>
      </c>
      <c r="H165" s="6">
        <f>G165*'Dash Board'!$C$11/365</f>
        <v>85.234814915755734</v>
      </c>
      <c r="I165" s="6">
        <f>H165*'Dash Board'!$C$18/'Dash Board'!$C$11</f>
        <v>40.588007102740825</v>
      </c>
      <c r="J165" s="6">
        <f>(G165&gt;1)*PMT('Dash Board'!$C$11/365,$U$4,-'Dash Board'!$C$19)</f>
        <v>108.80376961660664</v>
      </c>
      <c r="K165" s="6">
        <f t="shared" si="14"/>
        <v>0</v>
      </c>
      <c r="L165" s="8">
        <f t="shared" si="15"/>
        <v>296268.88289530721</v>
      </c>
      <c r="N165" s="8">
        <f t="shared" si="16"/>
        <v>68.215762513865826</v>
      </c>
      <c r="O165" s="8">
        <f>IF(E164&lt;&gt;E165,SUM($N$4:N165)-SUM($O$3:O164),0)</f>
        <v>0</v>
      </c>
      <c r="P165" s="6">
        <f>IF(B165&gt;0,SUM($O$4:O165)-SUM($P$3:P164),0)</f>
        <v>0</v>
      </c>
      <c r="Q165" s="6">
        <f t="shared" si="17"/>
        <v>40.588007102740825</v>
      </c>
      <c r="R165" s="8">
        <f>IF(E164&lt;&gt;E165,SUM($Q$4:Q165)-SUM($R$3:R164),0)</f>
        <v>0</v>
      </c>
      <c r="S165" s="6">
        <f>IF(B165&gt;0,SUM($R$4:R165)-SUM($S$3:S164),0)</f>
        <v>0</v>
      </c>
    </row>
    <row r="166" spans="1:19">
      <c r="A166">
        <f>IF(E165&lt;&gt;E166,COUNTIF($A$4:A165,"&lt;&gt;0")+1,0)</f>
        <v>0</v>
      </c>
      <c r="B166">
        <f>IF(A166&lt;&gt;0,IF(MOD(A166,3)=0,COUNTIF($B$4:B165,"&lt;&gt;0")+1,0),0)</f>
        <v>0</v>
      </c>
      <c r="C166" s="9">
        <f>'Dash Board'!$C$12+COUNT('Daily reducing balance'!$F$4:F165)</f>
        <v>41892</v>
      </c>
      <c r="D166">
        <f t="shared" si="18"/>
        <v>2014</v>
      </c>
      <c r="E166">
        <f t="shared" si="19"/>
        <v>9</v>
      </c>
      <c r="F166">
        <f>DAY('Dash Board'!$C$12+COUNT('Daily reducing balance'!$F$4:F165))</f>
        <v>10</v>
      </c>
      <c r="G166" s="8">
        <f t="shared" si="20"/>
        <v>296268.88289530721</v>
      </c>
      <c r="H166" s="6">
        <f>G166*'Dash Board'!$C$11/365</f>
        <v>85.228034805499334</v>
      </c>
      <c r="I166" s="6">
        <f>H166*'Dash Board'!$C$18/'Dash Board'!$C$11</f>
        <v>40.584778478809213</v>
      </c>
      <c r="J166" s="6">
        <f>(G166&gt;1)*PMT('Dash Board'!$C$11/365,$U$4,-'Dash Board'!$C$19)</f>
        <v>108.80376961660664</v>
      </c>
      <c r="K166" s="6">
        <f t="shared" si="14"/>
        <v>0</v>
      </c>
      <c r="L166" s="8">
        <f t="shared" si="15"/>
        <v>296245.30716049613</v>
      </c>
      <c r="N166" s="8">
        <f t="shared" si="16"/>
        <v>68.218991137797431</v>
      </c>
      <c r="O166" s="8">
        <f>IF(E165&lt;&gt;E166,SUM($N$4:N166)-SUM($O$3:O165),0)</f>
        <v>0</v>
      </c>
      <c r="P166" s="6">
        <f>IF(B166&gt;0,SUM($O$4:O166)-SUM($P$3:P165),0)</f>
        <v>0</v>
      </c>
      <c r="Q166" s="6">
        <f t="shared" si="17"/>
        <v>40.584778478809213</v>
      </c>
      <c r="R166" s="8">
        <f>IF(E165&lt;&gt;E166,SUM($Q$4:Q166)-SUM($R$3:R165),0)</f>
        <v>0</v>
      </c>
      <c r="S166" s="6">
        <f>IF(B166&gt;0,SUM($R$4:R166)-SUM($S$3:S165),0)</f>
        <v>0</v>
      </c>
    </row>
    <row r="167" spans="1:19">
      <c r="A167">
        <f>IF(E166&lt;&gt;E167,COUNTIF($A$4:A166,"&lt;&gt;0")+1,0)</f>
        <v>0</v>
      </c>
      <c r="B167">
        <f>IF(A167&lt;&gt;0,IF(MOD(A167,3)=0,COUNTIF($B$4:B166,"&lt;&gt;0")+1,0),0)</f>
        <v>0</v>
      </c>
      <c r="C167" s="9">
        <f>'Dash Board'!$C$12+COUNT('Daily reducing balance'!$F$4:F166)</f>
        <v>41893</v>
      </c>
      <c r="D167">
        <f t="shared" si="18"/>
        <v>2014</v>
      </c>
      <c r="E167">
        <f t="shared" si="19"/>
        <v>9</v>
      </c>
      <c r="F167">
        <f>DAY('Dash Board'!$C$12+COUNT('Daily reducing balance'!$F$4:F166))</f>
        <v>11</v>
      </c>
      <c r="G167" s="8">
        <f t="shared" si="20"/>
        <v>296245.30716049613</v>
      </c>
      <c r="H167" s="6">
        <f>G167*'Dash Board'!$C$11/365</f>
        <v>85.221252744800253</v>
      </c>
      <c r="I167" s="6">
        <f>H167*'Dash Board'!$C$18/'Dash Board'!$C$11</f>
        <v>40.581548926095358</v>
      </c>
      <c r="J167" s="6">
        <f>(G167&gt;1)*PMT('Dash Board'!$C$11/365,$U$4,-'Dash Board'!$C$19)</f>
        <v>108.80376961660664</v>
      </c>
      <c r="K167" s="6">
        <f t="shared" si="14"/>
        <v>0</v>
      </c>
      <c r="L167" s="8">
        <f t="shared" si="15"/>
        <v>296221.72464362433</v>
      </c>
      <c r="N167" s="8">
        <f t="shared" si="16"/>
        <v>68.222220690511278</v>
      </c>
      <c r="O167" s="8">
        <f>IF(E166&lt;&gt;E167,SUM($N$4:N167)-SUM($O$3:O166),0)</f>
        <v>0</v>
      </c>
      <c r="P167" s="6">
        <f>IF(B167&gt;0,SUM($O$4:O167)-SUM($P$3:P166),0)</f>
        <v>0</v>
      </c>
      <c r="Q167" s="6">
        <f t="shared" si="17"/>
        <v>40.581548926095358</v>
      </c>
      <c r="R167" s="8">
        <f>IF(E166&lt;&gt;E167,SUM($Q$4:Q167)-SUM($R$3:R166),0)</f>
        <v>0</v>
      </c>
      <c r="S167" s="6">
        <f>IF(B167&gt;0,SUM($R$4:R167)-SUM($S$3:S166),0)</f>
        <v>0</v>
      </c>
    </row>
    <row r="168" spans="1:19">
      <c r="A168">
        <f>IF(E167&lt;&gt;E168,COUNTIF($A$4:A167,"&lt;&gt;0")+1,0)</f>
        <v>0</v>
      </c>
      <c r="B168">
        <f>IF(A168&lt;&gt;0,IF(MOD(A168,3)=0,COUNTIF($B$4:B167,"&lt;&gt;0")+1,0),0)</f>
        <v>0</v>
      </c>
      <c r="C168" s="9">
        <f>'Dash Board'!$C$12+COUNT('Daily reducing balance'!$F$4:F167)</f>
        <v>41894</v>
      </c>
      <c r="D168">
        <f t="shared" si="18"/>
        <v>2014</v>
      </c>
      <c r="E168">
        <f t="shared" si="19"/>
        <v>9</v>
      </c>
      <c r="F168">
        <f>DAY('Dash Board'!$C$12+COUNT('Daily reducing balance'!$F$4:F167))</f>
        <v>12</v>
      </c>
      <c r="G168" s="8">
        <f t="shared" si="20"/>
        <v>296221.72464362433</v>
      </c>
      <c r="H168" s="6">
        <f>G168*'Dash Board'!$C$11/365</f>
        <v>85.214468733097405</v>
      </c>
      <c r="I168" s="6">
        <f>H168*'Dash Board'!$C$18/'Dash Board'!$C$11</f>
        <v>40.578318444332098</v>
      </c>
      <c r="J168" s="6">
        <f>(G168&gt;1)*PMT('Dash Board'!$C$11/365,$U$4,-'Dash Board'!$C$19)</f>
        <v>108.80376961660664</v>
      </c>
      <c r="K168" s="6">
        <f t="shared" si="14"/>
        <v>0</v>
      </c>
      <c r="L168" s="8">
        <f t="shared" si="15"/>
        <v>296198.13534274086</v>
      </c>
      <c r="N168" s="8">
        <f t="shared" si="16"/>
        <v>68.225451172274546</v>
      </c>
      <c r="O168" s="8">
        <f>IF(E167&lt;&gt;E168,SUM($N$4:N168)-SUM($O$3:O167),0)</f>
        <v>0</v>
      </c>
      <c r="P168" s="6">
        <f>IF(B168&gt;0,SUM($O$4:O168)-SUM($P$3:P167),0)</f>
        <v>0</v>
      </c>
      <c r="Q168" s="6">
        <f t="shared" si="17"/>
        <v>40.578318444332098</v>
      </c>
      <c r="R168" s="8">
        <f>IF(E167&lt;&gt;E168,SUM($Q$4:Q168)-SUM($R$3:R167),0)</f>
        <v>0</v>
      </c>
      <c r="S168" s="6">
        <f>IF(B168&gt;0,SUM($R$4:R168)-SUM($S$3:S167),0)</f>
        <v>0</v>
      </c>
    </row>
    <row r="169" spans="1:19">
      <c r="A169">
        <f>IF(E168&lt;&gt;E169,COUNTIF($A$4:A168,"&lt;&gt;0")+1,0)</f>
        <v>0</v>
      </c>
      <c r="B169">
        <f>IF(A169&lt;&gt;0,IF(MOD(A169,3)=0,COUNTIF($B$4:B168,"&lt;&gt;0")+1,0),0)</f>
        <v>0</v>
      </c>
      <c r="C169" s="9">
        <f>'Dash Board'!$C$12+COUNT('Daily reducing balance'!$F$4:F168)</f>
        <v>41895</v>
      </c>
      <c r="D169">
        <f t="shared" si="18"/>
        <v>2014</v>
      </c>
      <c r="E169">
        <f t="shared" si="19"/>
        <v>9</v>
      </c>
      <c r="F169">
        <f>DAY('Dash Board'!$C$12+COUNT('Daily reducing balance'!$F$4:F168))</f>
        <v>13</v>
      </c>
      <c r="G169" s="8">
        <f t="shared" si="20"/>
        <v>296198.13534274086</v>
      </c>
      <c r="H169" s="6">
        <f>G169*'Dash Board'!$C$11/365</f>
        <v>85.20768276982956</v>
      </c>
      <c r="I169" s="6">
        <f>H169*'Dash Board'!$C$18/'Dash Board'!$C$11</f>
        <v>40.575087033252174</v>
      </c>
      <c r="J169" s="6">
        <f>(G169&gt;1)*PMT('Dash Board'!$C$11/365,$U$4,-'Dash Board'!$C$19)</f>
        <v>108.80376961660664</v>
      </c>
      <c r="K169" s="6">
        <f t="shared" si="14"/>
        <v>0</v>
      </c>
      <c r="L169" s="8">
        <f t="shared" si="15"/>
        <v>296174.53925589408</v>
      </c>
      <c r="N169" s="8">
        <f t="shared" si="16"/>
        <v>68.22868258335447</v>
      </c>
      <c r="O169" s="8">
        <f>IF(E168&lt;&gt;E169,SUM($N$4:N169)-SUM($O$3:O168),0)</f>
        <v>0</v>
      </c>
      <c r="P169" s="6">
        <f>IF(B169&gt;0,SUM($O$4:O169)-SUM($P$3:P168),0)</f>
        <v>0</v>
      </c>
      <c r="Q169" s="6">
        <f t="shared" si="17"/>
        <v>40.575087033252174</v>
      </c>
      <c r="R169" s="8">
        <f>IF(E168&lt;&gt;E169,SUM($Q$4:Q169)-SUM($R$3:R168),0)</f>
        <v>0</v>
      </c>
      <c r="S169" s="6">
        <f>IF(B169&gt;0,SUM($R$4:R169)-SUM($S$3:S168),0)</f>
        <v>0</v>
      </c>
    </row>
    <row r="170" spans="1:19">
      <c r="A170">
        <f>IF(E169&lt;&gt;E170,COUNTIF($A$4:A169,"&lt;&gt;0")+1,0)</f>
        <v>0</v>
      </c>
      <c r="B170">
        <f>IF(A170&lt;&gt;0,IF(MOD(A170,3)=0,COUNTIF($B$4:B169,"&lt;&gt;0")+1,0),0)</f>
        <v>0</v>
      </c>
      <c r="C170" s="9">
        <f>'Dash Board'!$C$12+COUNT('Daily reducing balance'!$F$4:F169)</f>
        <v>41896</v>
      </c>
      <c r="D170">
        <f t="shared" si="18"/>
        <v>2014</v>
      </c>
      <c r="E170">
        <f t="shared" si="19"/>
        <v>9</v>
      </c>
      <c r="F170">
        <f>DAY('Dash Board'!$C$12+COUNT('Daily reducing balance'!$F$4:F169))</f>
        <v>14</v>
      </c>
      <c r="G170" s="8">
        <f t="shared" si="20"/>
        <v>296174.53925589408</v>
      </c>
      <c r="H170" s="6">
        <f>G170*'Dash Board'!$C$11/365</f>
        <v>85.200894854435276</v>
      </c>
      <c r="I170" s="6">
        <f>H170*'Dash Board'!$C$18/'Dash Board'!$C$11</f>
        <v>40.571854692588225</v>
      </c>
      <c r="J170" s="6">
        <f>(G170&gt;1)*PMT('Dash Board'!$C$11/365,$U$4,-'Dash Board'!$C$19)</f>
        <v>108.80376961660664</v>
      </c>
      <c r="K170" s="6">
        <f t="shared" si="14"/>
        <v>0</v>
      </c>
      <c r="L170" s="8">
        <f t="shared" si="15"/>
        <v>296150.93638113193</v>
      </c>
      <c r="N170" s="8">
        <f t="shared" si="16"/>
        <v>68.231914924018412</v>
      </c>
      <c r="O170" s="8">
        <f>IF(E169&lt;&gt;E170,SUM($N$4:N170)-SUM($O$3:O169),0)</f>
        <v>0</v>
      </c>
      <c r="P170" s="6">
        <f>IF(B170&gt;0,SUM($O$4:O170)-SUM($P$3:P169),0)</f>
        <v>0</v>
      </c>
      <c r="Q170" s="6">
        <f t="shared" si="17"/>
        <v>40.571854692588225</v>
      </c>
      <c r="R170" s="8">
        <f>IF(E169&lt;&gt;E170,SUM($Q$4:Q170)-SUM($R$3:R169),0)</f>
        <v>0</v>
      </c>
      <c r="S170" s="6">
        <f>IF(B170&gt;0,SUM($R$4:R170)-SUM($S$3:S169),0)</f>
        <v>0</v>
      </c>
    </row>
    <row r="171" spans="1:19">
      <c r="A171">
        <f>IF(E170&lt;&gt;E171,COUNTIF($A$4:A170,"&lt;&gt;0")+1,0)</f>
        <v>0</v>
      </c>
      <c r="B171">
        <f>IF(A171&lt;&gt;0,IF(MOD(A171,3)=0,COUNTIF($B$4:B170,"&lt;&gt;0")+1,0),0)</f>
        <v>0</v>
      </c>
      <c r="C171" s="9">
        <f>'Dash Board'!$C$12+COUNT('Daily reducing balance'!$F$4:F170)</f>
        <v>41897</v>
      </c>
      <c r="D171">
        <f t="shared" si="18"/>
        <v>2014</v>
      </c>
      <c r="E171">
        <f t="shared" si="19"/>
        <v>9</v>
      </c>
      <c r="F171">
        <f>DAY('Dash Board'!$C$12+COUNT('Daily reducing balance'!$F$4:F170))</f>
        <v>15</v>
      </c>
      <c r="G171" s="8">
        <f t="shared" si="20"/>
        <v>296150.93638113193</v>
      </c>
      <c r="H171" s="6">
        <f>G171*'Dash Board'!$C$11/365</f>
        <v>85.194104986353025</v>
      </c>
      <c r="I171" s="6">
        <f>H171*'Dash Board'!$C$18/'Dash Board'!$C$11</f>
        <v>40.568621422072873</v>
      </c>
      <c r="J171" s="6">
        <f>(G171&gt;1)*PMT('Dash Board'!$C$11/365,$U$4,-'Dash Board'!$C$19)</f>
        <v>108.80376961660664</v>
      </c>
      <c r="K171" s="6">
        <f t="shared" si="14"/>
        <v>0</v>
      </c>
      <c r="L171" s="8">
        <f t="shared" si="15"/>
        <v>296127.32671650173</v>
      </c>
      <c r="N171" s="8">
        <f t="shared" si="16"/>
        <v>68.235148194533764</v>
      </c>
      <c r="O171" s="8">
        <f>IF(E170&lt;&gt;E171,SUM($N$4:N171)-SUM($O$3:O170),0)</f>
        <v>0</v>
      </c>
      <c r="P171" s="6">
        <f>IF(B171&gt;0,SUM($O$4:O171)-SUM($P$3:P170),0)</f>
        <v>0</v>
      </c>
      <c r="Q171" s="6">
        <f t="shared" si="17"/>
        <v>40.568621422072873</v>
      </c>
      <c r="R171" s="8">
        <f>IF(E170&lt;&gt;E171,SUM($Q$4:Q171)-SUM($R$3:R170),0)</f>
        <v>0</v>
      </c>
      <c r="S171" s="6">
        <f>IF(B171&gt;0,SUM($R$4:R171)-SUM($S$3:S170),0)</f>
        <v>0</v>
      </c>
    </row>
    <row r="172" spans="1:19">
      <c r="A172">
        <f>IF(E171&lt;&gt;E172,COUNTIF($A$4:A171,"&lt;&gt;0")+1,0)</f>
        <v>0</v>
      </c>
      <c r="B172">
        <f>IF(A172&lt;&gt;0,IF(MOD(A172,3)=0,COUNTIF($B$4:B171,"&lt;&gt;0")+1,0),0)</f>
        <v>0</v>
      </c>
      <c r="C172" s="9">
        <f>'Dash Board'!$C$12+COUNT('Daily reducing balance'!$F$4:F171)</f>
        <v>41898</v>
      </c>
      <c r="D172">
        <f t="shared" si="18"/>
        <v>2014</v>
      </c>
      <c r="E172">
        <f t="shared" si="19"/>
        <v>9</v>
      </c>
      <c r="F172">
        <f>DAY('Dash Board'!$C$12+COUNT('Daily reducing balance'!$F$4:F171))</f>
        <v>16</v>
      </c>
      <c r="G172" s="8">
        <f t="shared" si="20"/>
        <v>296127.32671650173</v>
      </c>
      <c r="H172" s="6">
        <f>G172*'Dash Board'!$C$11/365</f>
        <v>85.187313165021052</v>
      </c>
      <c r="I172" s="6">
        <f>H172*'Dash Board'!$C$18/'Dash Board'!$C$11</f>
        <v>40.565387221438598</v>
      </c>
      <c r="J172" s="6">
        <f>(G172&gt;1)*PMT('Dash Board'!$C$11/365,$U$4,-'Dash Board'!$C$19)</f>
        <v>108.80376961660664</v>
      </c>
      <c r="K172" s="6">
        <f t="shared" si="14"/>
        <v>0</v>
      </c>
      <c r="L172" s="8">
        <f t="shared" si="15"/>
        <v>296103.7102600502</v>
      </c>
      <c r="N172" s="8">
        <f t="shared" si="16"/>
        <v>68.238382395168045</v>
      </c>
      <c r="O172" s="8">
        <f>IF(E171&lt;&gt;E172,SUM($N$4:N172)-SUM($O$3:O171),0)</f>
        <v>0</v>
      </c>
      <c r="P172" s="6">
        <f>IF(B172&gt;0,SUM($O$4:O172)-SUM($P$3:P171),0)</f>
        <v>0</v>
      </c>
      <c r="Q172" s="6">
        <f t="shared" si="17"/>
        <v>40.565387221438598</v>
      </c>
      <c r="R172" s="8">
        <f>IF(E171&lt;&gt;E172,SUM($Q$4:Q172)-SUM($R$3:R171),0)</f>
        <v>0</v>
      </c>
      <c r="S172" s="6">
        <f>IF(B172&gt;0,SUM($R$4:R172)-SUM($S$3:S171),0)</f>
        <v>0</v>
      </c>
    </row>
    <row r="173" spans="1:19">
      <c r="A173">
        <f>IF(E172&lt;&gt;E173,COUNTIF($A$4:A172,"&lt;&gt;0")+1,0)</f>
        <v>0</v>
      </c>
      <c r="B173">
        <f>IF(A173&lt;&gt;0,IF(MOD(A173,3)=0,COUNTIF($B$4:B172,"&lt;&gt;0")+1,0),0)</f>
        <v>0</v>
      </c>
      <c r="C173" s="9">
        <f>'Dash Board'!$C$12+COUNT('Daily reducing balance'!$F$4:F172)</f>
        <v>41899</v>
      </c>
      <c r="D173">
        <f t="shared" si="18"/>
        <v>2014</v>
      </c>
      <c r="E173">
        <f t="shared" si="19"/>
        <v>9</v>
      </c>
      <c r="F173">
        <f>DAY('Dash Board'!$C$12+COUNT('Daily reducing balance'!$F$4:F172))</f>
        <v>17</v>
      </c>
      <c r="G173" s="8">
        <f t="shared" si="20"/>
        <v>296103.7102600502</v>
      </c>
      <c r="H173" s="6">
        <f>G173*'Dash Board'!$C$11/365</f>
        <v>85.180519389877446</v>
      </c>
      <c r="I173" s="6">
        <f>H173*'Dash Board'!$C$18/'Dash Board'!$C$11</f>
        <v>40.562152090417833</v>
      </c>
      <c r="J173" s="6">
        <f>(G173&gt;1)*PMT('Dash Board'!$C$11/365,$U$4,-'Dash Board'!$C$19)</f>
        <v>108.80376961660664</v>
      </c>
      <c r="K173" s="6">
        <f t="shared" si="14"/>
        <v>0</v>
      </c>
      <c r="L173" s="8">
        <f t="shared" si="15"/>
        <v>296080.08700982347</v>
      </c>
      <c r="N173" s="8">
        <f t="shared" si="16"/>
        <v>68.241617526188804</v>
      </c>
      <c r="O173" s="8">
        <f>IF(E172&lt;&gt;E173,SUM($N$4:N173)-SUM($O$3:O172),0)</f>
        <v>0</v>
      </c>
      <c r="P173" s="6">
        <f>IF(B173&gt;0,SUM($O$4:O173)-SUM($P$3:P172),0)</f>
        <v>0</v>
      </c>
      <c r="Q173" s="6">
        <f t="shared" si="17"/>
        <v>40.562152090417833</v>
      </c>
      <c r="R173" s="8">
        <f>IF(E172&lt;&gt;E173,SUM($Q$4:Q173)-SUM($R$3:R172),0)</f>
        <v>0</v>
      </c>
      <c r="S173" s="6">
        <f>IF(B173&gt;0,SUM($R$4:R173)-SUM($S$3:S172),0)</f>
        <v>0</v>
      </c>
    </row>
    <row r="174" spans="1:19">
      <c r="A174">
        <f>IF(E173&lt;&gt;E174,COUNTIF($A$4:A173,"&lt;&gt;0")+1,0)</f>
        <v>0</v>
      </c>
      <c r="B174">
        <f>IF(A174&lt;&gt;0,IF(MOD(A174,3)=0,COUNTIF($B$4:B173,"&lt;&gt;0")+1,0),0)</f>
        <v>0</v>
      </c>
      <c r="C174" s="9">
        <f>'Dash Board'!$C$12+COUNT('Daily reducing balance'!$F$4:F173)</f>
        <v>41900</v>
      </c>
      <c r="D174">
        <f t="shared" si="18"/>
        <v>2014</v>
      </c>
      <c r="E174">
        <f t="shared" si="19"/>
        <v>9</v>
      </c>
      <c r="F174">
        <f>DAY('Dash Board'!$C$12+COUNT('Daily reducing balance'!$F$4:F173))</f>
        <v>18</v>
      </c>
      <c r="G174" s="8">
        <f t="shared" si="20"/>
        <v>296080.08700982347</v>
      </c>
      <c r="H174" s="6">
        <f>G174*'Dash Board'!$C$11/365</f>
        <v>85.173723660360167</v>
      </c>
      <c r="I174" s="6">
        <f>H174*'Dash Board'!$C$18/'Dash Board'!$C$11</f>
        <v>40.558916028742942</v>
      </c>
      <c r="J174" s="6">
        <f>(G174&gt;1)*PMT('Dash Board'!$C$11/365,$U$4,-'Dash Board'!$C$19)</f>
        <v>108.80376961660664</v>
      </c>
      <c r="K174" s="6">
        <f t="shared" si="14"/>
        <v>0</v>
      </c>
      <c r="L174" s="8">
        <f t="shared" si="15"/>
        <v>296056.45696386724</v>
      </c>
      <c r="N174" s="8">
        <f t="shared" si="16"/>
        <v>68.244853587863702</v>
      </c>
      <c r="O174" s="8">
        <f>IF(E173&lt;&gt;E174,SUM($N$4:N174)-SUM($O$3:O173),0)</f>
        <v>0</v>
      </c>
      <c r="P174" s="6">
        <f>IF(B174&gt;0,SUM($O$4:O174)-SUM($P$3:P173),0)</f>
        <v>0</v>
      </c>
      <c r="Q174" s="6">
        <f t="shared" si="17"/>
        <v>40.558916028742942</v>
      </c>
      <c r="R174" s="8">
        <f>IF(E173&lt;&gt;E174,SUM($Q$4:Q174)-SUM($R$3:R173),0)</f>
        <v>0</v>
      </c>
      <c r="S174" s="6">
        <f>IF(B174&gt;0,SUM($R$4:R174)-SUM($S$3:S173),0)</f>
        <v>0</v>
      </c>
    </row>
    <row r="175" spans="1:19">
      <c r="A175">
        <f>IF(E174&lt;&gt;E175,COUNTIF($A$4:A174,"&lt;&gt;0")+1,0)</f>
        <v>0</v>
      </c>
      <c r="B175">
        <f>IF(A175&lt;&gt;0,IF(MOD(A175,3)=0,COUNTIF($B$4:B174,"&lt;&gt;0")+1,0),0)</f>
        <v>0</v>
      </c>
      <c r="C175" s="9">
        <f>'Dash Board'!$C$12+COUNT('Daily reducing balance'!$F$4:F174)</f>
        <v>41901</v>
      </c>
      <c r="D175">
        <f t="shared" si="18"/>
        <v>2014</v>
      </c>
      <c r="E175">
        <f t="shared" si="19"/>
        <v>9</v>
      </c>
      <c r="F175">
        <f>DAY('Dash Board'!$C$12+COUNT('Daily reducing balance'!$F$4:F174))</f>
        <v>19</v>
      </c>
      <c r="G175" s="8">
        <f t="shared" si="20"/>
        <v>296056.45696386724</v>
      </c>
      <c r="H175" s="6">
        <f>G175*'Dash Board'!$C$11/365</f>
        <v>85.166925975907006</v>
      </c>
      <c r="I175" s="6">
        <f>H175*'Dash Board'!$C$18/'Dash Board'!$C$11</f>
        <v>40.555679036146195</v>
      </c>
      <c r="J175" s="6">
        <f>(G175&gt;1)*PMT('Dash Board'!$C$11/365,$U$4,-'Dash Board'!$C$19)</f>
        <v>108.80376961660664</v>
      </c>
      <c r="K175" s="6">
        <f t="shared" si="14"/>
        <v>0</v>
      </c>
      <c r="L175" s="8">
        <f t="shared" si="15"/>
        <v>296032.82012022653</v>
      </c>
      <c r="N175" s="8">
        <f t="shared" si="16"/>
        <v>68.248090580460456</v>
      </c>
      <c r="O175" s="8">
        <f>IF(E174&lt;&gt;E175,SUM($N$4:N175)-SUM($O$3:O174),0)</f>
        <v>0</v>
      </c>
      <c r="P175" s="6">
        <f>IF(B175&gt;0,SUM($O$4:O175)-SUM($P$3:P174),0)</f>
        <v>0</v>
      </c>
      <c r="Q175" s="6">
        <f t="shared" si="17"/>
        <v>40.555679036146195</v>
      </c>
      <c r="R175" s="8">
        <f>IF(E174&lt;&gt;E175,SUM($Q$4:Q175)-SUM($R$3:R174),0)</f>
        <v>0</v>
      </c>
      <c r="S175" s="6">
        <f>IF(B175&gt;0,SUM($R$4:R175)-SUM($S$3:S174),0)</f>
        <v>0</v>
      </c>
    </row>
    <row r="176" spans="1:19">
      <c r="A176">
        <f>IF(E175&lt;&gt;E176,COUNTIF($A$4:A175,"&lt;&gt;0")+1,0)</f>
        <v>0</v>
      </c>
      <c r="B176">
        <f>IF(A176&lt;&gt;0,IF(MOD(A176,3)=0,COUNTIF($B$4:B175,"&lt;&gt;0")+1,0),0)</f>
        <v>0</v>
      </c>
      <c r="C176" s="9">
        <f>'Dash Board'!$C$12+COUNT('Daily reducing balance'!$F$4:F175)</f>
        <v>41902</v>
      </c>
      <c r="D176">
        <f t="shared" si="18"/>
        <v>2014</v>
      </c>
      <c r="E176">
        <f t="shared" si="19"/>
        <v>9</v>
      </c>
      <c r="F176">
        <f>DAY('Dash Board'!$C$12+COUNT('Daily reducing balance'!$F$4:F175))</f>
        <v>20</v>
      </c>
      <c r="G176" s="8">
        <f t="shared" si="20"/>
        <v>296032.82012022653</v>
      </c>
      <c r="H176" s="6">
        <f>G176*'Dash Board'!$C$11/365</f>
        <v>85.160126335955567</v>
      </c>
      <c r="I176" s="6">
        <f>H176*'Dash Board'!$C$18/'Dash Board'!$C$11</f>
        <v>40.552441112359794</v>
      </c>
      <c r="J176" s="6">
        <f>(G176&gt;1)*PMT('Dash Board'!$C$11/365,$U$4,-'Dash Board'!$C$19)</f>
        <v>108.80376961660664</v>
      </c>
      <c r="K176" s="6">
        <f t="shared" si="14"/>
        <v>0</v>
      </c>
      <c r="L176" s="8">
        <f t="shared" si="15"/>
        <v>296009.17647694593</v>
      </c>
      <c r="N176" s="8">
        <f t="shared" si="16"/>
        <v>68.251328504246857</v>
      </c>
      <c r="O176" s="8">
        <f>IF(E175&lt;&gt;E176,SUM($N$4:N176)-SUM($O$3:O175),0)</f>
        <v>0</v>
      </c>
      <c r="P176" s="6">
        <f>IF(B176&gt;0,SUM($O$4:O176)-SUM($P$3:P175),0)</f>
        <v>0</v>
      </c>
      <c r="Q176" s="6">
        <f t="shared" si="17"/>
        <v>40.552441112359794</v>
      </c>
      <c r="R176" s="8">
        <f>IF(E175&lt;&gt;E176,SUM($Q$4:Q176)-SUM($R$3:R175),0)</f>
        <v>0</v>
      </c>
      <c r="S176" s="6">
        <f>IF(B176&gt;0,SUM($R$4:R176)-SUM($S$3:S175),0)</f>
        <v>0</v>
      </c>
    </row>
    <row r="177" spans="1:19">
      <c r="A177">
        <f>IF(E176&lt;&gt;E177,COUNTIF($A$4:A176,"&lt;&gt;0")+1,0)</f>
        <v>0</v>
      </c>
      <c r="B177">
        <f>IF(A177&lt;&gt;0,IF(MOD(A177,3)=0,COUNTIF($B$4:B176,"&lt;&gt;0")+1,0),0)</f>
        <v>0</v>
      </c>
      <c r="C177" s="9">
        <f>'Dash Board'!$C$12+COUNT('Daily reducing balance'!$F$4:F176)</f>
        <v>41903</v>
      </c>
      <c r="D177">
        <f t="shared" si="18"/>
        <v>2014</v>
      </c>
      <c r="E177">
        <f t="shared" si="19"/>
        <v>9</v>
      </c>
      <c r="F177">
        <f>DAY('Dash Board'!$C$12+COUNT('Daily reducing balance'!$F$4:F176))</f>
        <v>21</v>
      </c>
      <c r="G177" s="8">
        <f t="shared" si="20"/>
        <v>296009.17647694593</v>
      </c>
      <c r="H177" s="6">
        <f>G177*'Dash Board'!$C$11/365</f>
        <v>85.153324739943344</v>
      </c>
      <c r="I177" s="6">
        <f>H177*'Dash Board'!$C$18/'Dash Board'!$C$11</f>
        <v>40.54920225711588</v>
      </c>
      <c r="J177" s="6">
        <f>(G177&gt;1)*PMT('Dash Board'!$C$11/365,$U$4,-'Dash Board'!$C$19)</f>
        <v>108.80376961660664</v>
      </c>
      <c r="K177" s="6">
        <f t="shared" si="14"/>
        <v>0</v>
      </c>
      <c r="L177" s="8">
        <f t="shared" si="15"/>
        <v>295985.52603206929</v>
      </c>
      <c r="N177" s="8">
        <f t="shared" si="16"/>
        <v>68.254567359490764</v>
      </c>
      <c r="O177" s="8">
        <f>IF(E176&lt;&gt;E177,SUM($N$4:N177)-SUM($O$3:O176),0)</f>
        <v>0</v>
      </c>
      <c r="P177" s="6">
        <f>IF(B177&gt;0,SUM($O$4:O177)-SUM($P$3:P176),0)</f>
        <v>0</v>
      </c>
      <c r="Q177" s="6">
        <f t="shared" si="17"/>
        <v>40.54920225711588</v>
      </c>
      <c r="R177" s="8">
        <f>IF(E176&lt;&gt;E177,SUM($Q$4:Q177)-SUM($R$3:R176),0)</f>
        <v>0</v>
      </c>
      <c r="S177" s="6">
        <f>IF(B177&gt;0,SUM($R$4:R177)-SUM($S$3:S176),0)</f>
        <v>0</v>
      </c>
    </row>
    <row r="178" spans="1:19">
      <c r="A178">
        <f>IF(E177&lt;&gt;E178,COUNTIF($A$4:A177,"&lt;&gt;0")+1,0)</f>
        <v>0</v>
      </c>
      <c r="B178">
        <f>IF(A178&lt;&gt;0,IF(MOD(A178,3)=0,COUNTIF($B$4:B177,"&lt;&gt;0")+1,0),0)</f>
        <v>0</v>
      </c>
      <c r="C178" s="9">
        <f>'Dash Board'!$C$12+COUNT('Daily reducing balance'!$F$4:F177)</f>
        <v>41904</v>
      </c>
      <c r="D178">
        <f t="shared" si="18"/>
        <v>2014</v>
      </c>
      <c r="E178">
        <f t="shared" si="19"/>
        <v>9</v>
      </c>
      <c r="F178">
        <f>DAY('Dash Board'!$C$12+COUNT('Daily reducing balance'!$F$4:F177))</f>
        <v>22</v>
      </c>
      <c r="G178" s="8">
        <f t="shared" si="20"/>
        <v>295985.52603206929</v>
      </c>
      <c r="H178" s="6">
        <f>G178*'Dash Board'!$C$11/365</f>
        <v>85.146521187307599</v>
      </c>
      <c r="I178" s="6">
        <f>H178*'Dash Board'!$C$18/'Dash Board'!$C$11</f>
        <v>40.545962470146478</v>
      </c>
      <c r="J178" s="6">
        <f>(G178&gt;1)*PMT('Dash Board'!$C$11/365,$U$4,-'Dash Board'!$C$19)</f>
        <v>108.80376961660664</v>
      </c>
      <c r="K178" s="6">
        <f t="shared" si="14"/>
        <v>0</v>
      </c>
      <c r="L178" s="8">
        <f t="shared" si="15"/>
        <v>295961.86878364003</v>
      </c>
      <c r="N178" s="8">
        <f t="shared" si="16"/>
        <v>68.257807146460166</v>
      </c>
      <c r="O178" s="8">
        <f>IF(E177&lt;&gt;E178,SUM($N$4:N178)-SUM($O$3:O177),0)</f>
        <v>0</v>
      </c>
      <c r="P178" s="6">
        <f>IF(B178&gt;0,SUM($O$4:O178)-SUM($P$3:P177),0)</f>
        <v>0</v>
      </c>
      <c r="Q178" s="6">
        <f t="shared" si="17"/>
        <v>40.545962470146478</v>
      </c>
      <c r="R178" s="8">
        <f>IF(E177&lt;&gt;E178,SUM($Q$4:Q178)-SUM($R$3:R177),0)</f>
        <v>0</v>
      </c>
      <c r="S178" s="6">
        <f>IF(B178&gt;0,SUM($R$4:R178)-SUM($S$3:S177),0)</f>
        <v>0</v>
      </c>
    </row>
    <row r="179" spans="1:19">
      <c r="A179">
        <f>IF(E178&lt;&gt;E179,COUNTIF($A$4:A178,"&lt;&gt;0")+1,0)</f>
        <v>0</v>
      </c>
      <c r="B179">
        <f>IF(A179&lt;&gt;0,IF(MOD(A179,3)=0,COUNTIF($B$4:B178,"&lt;&gt;0")+1,0),0)</f>
        <v>0</v>
      </c>
      <c r="C179" s="9">
        <f>'Dash Board'!$C$12+COUNT('Daily reducing balance'!$F$4:F178)</f>
        <v>41905</v>
      </c>
      <c r="D179">
        <f t="shared" si="18"/>
        <v>2014</v>
      </c>
      <c r="E179">
        <f t="shared" si="19"/>
        <v>9</v>
      </c>
      <c r="F179">
        <f>DAY('Dash Board'!$C$12+COUNT('Daily reducing balance'!$F$4:F178))</f>
        <v>23</v>
      </c>
      <c r="G179" s="8">
        <f t="shared" si="20"/>
        <v>295961.86878364003</v>
      </c>
      <c r="H179" s="6">
        <f>G179*'Dash Board'!$C$11/365</f>
        <v>85.139715677485484</v>
      </c>
      <c r="I179" s="6">
        <f>H179*'Dash Board'!$C$18/'Dash Board'!$C$11</f>
        <v>40.542721751183564</v>
      </c>
      <c r="J179" s="6">
        <f>(G179&gt;1)*PMT('Dash Board'!$C$11/365,$U$4,-'Dash Board'!$C$19)</f>
        <v>108.80376961660664</v>
      </c>
      <c r="K179" s="6">
        <f t="shared" si="14"/>
        <v>0</v>
      </c>
      <c r="L179" s="8">
        <f t="shared" si="15"/>
        <v>295938.20472970093</v>
      </c>
      <c r="N179" s="8">
        <f t="shared" si="16"/>
        <v>68.26104786542308</v>
      </c>
      <c r="O179" s="8">
        <f>IF(E178&lt;&gt;E179,SUM($N$4:N179)-SUM($O$3:O178),0)</f>
        <v>0</v>
      </c>
      <c r="P179" s="6">
        <f>IF(B179&gt;0,SUM($O$4:O179)-SUM($P$3:P178),0)</f>
        <v>0</v>
      </c>
      <c r="Q179" s="6">
        <f t="shared" si="17"/>
        <v>40.542721751183564</v>
      </c>
      <c r="R179" s="8">
        <f>IF(E178&lt;&gt;E179,SUM($Q$4:Q179)-SUM($R$3:R178),0)</f>
        <v>0</v>
      </c>
      <c r="S179" s="6">
        <f>IF(B179&gt;0,SUM($R$4:R179)-SUM($S$3:S178),0)</f>
        <v>0</v>
      </c>
    </row>
    <row r="180" spans="1:19">
      <c r="A180">
        <f>IF(E179&lt;&gt;E180,COUNTIF($A$4:A179,"&lt;&gt;0")+1,0)</f>
        <v>0</v>
      </c>
      <c r="B180">
        <f>IF(A180&lt;&gt;0,IF(MOD(A180,3)=0,COUNTIF($B$4:B179,"&lt;&gt;0")+1,0),0)</f>
        <v>0</v>
      </c>
      <c r="C180" s="9">
        <f>'Dash Board'!$C$12+COUNT('Daily reducing balance'!$F$4:F179)</f>
        <v>41906</v>
      </c>
      <c r="D180">
        <f t="shared" si="18"/>
        <v>2014</v>
      </c>
      <c r="E180">
        <f t="shared" si="19"/>
        <v>9</v>
      </c>
      <c r="F180">
        <f>DAY('Dash Board'!$C$12+COUNT('Daily reducing balance'!$F$4:F179))</f>
        <v>24</v>
      </c>
      <c r="G180" s="8">
        <f t="shared" si="20"/>
        <v>295938.20472970093</v>
      </c>
      <c r="H180" s="6">
        <f>G180*'Dash Board'!$C$11/365</f>
        <v>85.132908209913964</v>
      </c>
      <c r="I180" s="6">
        <f>H180*'Dash Board'!$C$18/'Dash Board'!$C$11</f>
        <v>40.539480099959036</v>
      </c>
      <c r="J180" s="6">
        <f>(G180&gt;1)*PMT('Dash Board'!$C$11/365,$U$4,-'Dash Board'!$C$19)</f>
        <v>108.80376961660664</v>
      </c>
      <c r="K180" s="6">
        <f t="shared" si="14"/>
        <v>0</v>
      </c>
      <c r="L180" s="8">
        <f t="shared" si="15"/>
        <v>295914.53386829427</v>
      </c>
      <c r="N180" s="8">
        <f t="shared" si="16"/>
        <v>68.264289516647608</v>
      </c>
      <c r="O180" s="8">
        <f>IF(E179&lt;&gt;E180,SUM($N$4:N180)-SUM($O$3:O179),0)</f>
        <v>0</v>
      </c>
      <c r="P180" s="6">
        <f>IF(B180&gt;0,SUM($O$4:O180)-SUM($P$3:P179),0)</f>
        <v>0</v>
      </c>
      <c r="Q180" s="6">
        <f t="shared" si="17"/>
        <v>40.539480099959036</v>
      </c>
      <c r="R180" s="8">
        <f>IF(E179&lt;&gt;E180,SUM($Q$4:Q180)-SUM($R$3:R179),0)</f>
        <v>0</v>
      </c>
      <c r="S180" s="6">
        <f>IF(B180&gt;0,SUM($R$4:R180)-SUM($S$3:S179),0)</f>
        <v>0</v>
      </c>
    </row>
    <row r="181" spans="1:19">
      <c r="A181">
        <f>IF(E180&lt;&gt;E181,COUNTIF($A$4:A180,"&lt;&gt;0")+1,0)</f>
        <v>0</v>
      </c>
      <c r="B181">
        <f>IF(A181&lt;&gt;0,IF(MOD(A181,3)=0,COUNTIF($B$4:B180,"&lt;&gt;0")+1,0),0)</f>
        <v>0</v>
      </c>
      <c r="C181" s="9">
        <f>'Dash Board'!$C$12+COUNT('Daily reducing balance'!$F$4:F180)</f>
        <v>41907</v>
      </c>
      <c r="D181">
        <f t="shared" si="18"/>
        <v>2014</v>
      </c>
      <c r="E181">
        <f t="shared" si="19"/>
        <v>9</v>
      </c>
      <c r="F181">
        <f>DAY('Dash Board'!$C$12+COUNT('Daily reducing balance'!$F$4:F180))</f>
        <v>25</v>
      </c>
      <c r="G181" s="8">
        <f t="shared" si="20"/>
        <v>295914.53386829427</v>
      </c>
      <c r="H181" s="6">
        <f>G181*'Dash Board'!$C$11/365</f>
        <v>85.12609878402985</v>
      </c>
      <c r="I181" s="6">
        <f>H181*'Dash Board'!$C$18/'Dash Board'!$C$11</f>
        <v>40.536237516204693</v>
      </c>
      <c r="J181" s="6">
        <f>(G181&gt;1)*PMT('Dash Board'!$C$11/365,$U$4,-'Dash Board'!$C$19)</f>
        <v>108.80376961660664</v>
      </c>
      <c r="K181" s="6">
        <f t="shared" si="14"/>
        <v>0</v>
      </c>
      <c r="L181" s="8">
        <f t="shared" si="15"/>
        <v>295890.85619746172</v>
      </c>
      <c r="N181" s="8">
        <f t="shared" si="16"/>
        <v>68.267532100401951</v>
      </c>
      <c r="O181" s="8">
        <f>IF(E180&lt;&gt;E181,SUM($N$4:N181)-SUM($O$3:O180),0)</f>
        <v>0</v>
      </c>
      <c r="P181" s="6">
        <f>IF(B181&gt;0,SUM($O$4:O181)-SUM($P$3:P180),0)</f>
        <v>0</v>
      </c>
      <c r="Q181" s="6">
        <f t="shared" si="17"/>
        <v>40.536237516204693</v>
      </c>
      <c r="R181" s="8">
        <f>IF(E180&lt;&gt;E181,SUM($Q$4:Q181)-SUM($R$3:R180),0)</f>
        <v>0</v>
      </c>
      <c r="S181" s="6">
        <f>IF(B181&gt;0,SUM($R$4:R181)-SUM($S$3:S180),0)</f>
        <v>0</v>
      </c>
    </row>
    <row r="182" spans="1:19">
      <c r="A182">
        <f>IF(E181&lt;&gt;E182,COUNTIF($A$4:A181,"&lt;&gt;0")+1,0)</f>
        <v>0</v>
      </c>
      <c r="B182">
        <f>IF(A182&lt;&gt;0,IF(MOD(A182,3)=0,COUNTIF($B$4:B181,"&lt;&gt;0")+1,0),0)</f>
        <v>0</v>
      </c>
      <c r="C182" s="9">
        <f>'Dash Board'!$C$12+COUNT('Daily reducing balance'!$F$4:F181)</f>
        <v>41908</v>
      </c>
      <c r="D182">
        <f t="shared" si="18"/>
        <v>2014</v>
      </c>
      <c r="E182">
        <f t="shared" si="19"/>
        <v>9</v>
      </c>
      <c r="F182">
        <f>DAY('Dash Board'!$C$12+COUNT('Daily reducing balance'!$F$4:F181))</f>
        <v>26</v>
      </c>
      <c r="G182" s="8">
        <f t="shared" si="20"/>
        <v>295890.85619746172</v>
      </c>
      <c r="H182" s="6">
        <f>G182*'Dash Board'!$C$11/365</f>
        <v>85.119287399269808</v>
      </c>
      <c r="I182" s="6">
        <f>H182*'Dash Board'!$C$18/'Dash Board'!$C$11</f>
        <v>40.532993999652291</v>
      </c>
      <c r="J182" s="6">
        <f>(G182&gt;1)*PMT('Dash Board'!$C$11/365,$U$4,-'Dash Board'!$C$19)</f>
        <v>108.80376961660664</v>
      </c>
      <c r="K182" s="6">
        <f t="shared" si="14"/>
        <v>0</v>
      </c>
      <c r="L182" s="8">
        <f t="shared" si="15"/>
        <v>295867.17171524442</v>
      </c>
      <c r="N182" s="8">
        <f t="shared" si="16"/>
        <v>68.270775616954353</v>
      </c>
      <c r="O182" s="8">
        <f>IF(E181&lt;&gt;E182,SUM($N$4:N182)-SUM($O$3:O181),0)</f>
        <v>0</v>
      </c>
      <c r="P182" s="6">
        <f>IF(B182&gt;0,SUM($O$4:O182)-SUM($P$3:P181),0)</f>
        <v>0</v>
      </c>
      <c r="Q182" s="6">
        <f t="shared" si="17"/>
        <v>40.532993999652291</v>
      </c>
      <c r="R182" s="8">
        <f>IF(E181&lt;&gt;E182,SUM($Q$4:Q182)-SUM($R$3:R181),0)</f>
        <v>0</v>
      </c>
      <c r="S182" s="6">
        <f>IF(B182&gt;0,SUM($R$4:R182)-SUM($S$3:S181),0)</f>
        <v>0</v>
      </c>
    </row>
    <row r="183" spans="1:19">
      <c r="A183">
        <f>IF(E182&lt;&gt;E183,COUNTIF($A$4:A182,"&lt;&gt;0")+1,0)</f>
        <v>0</v>
      </c>
      <c r="B183">
        <f>IF(A183&lt;&gt;0,IF(MOD(A183,3)=0,COUNTIF($B$4:B182,"&lt;&gt;0")+1,0),0)</f>
        <v>0</v>
      </c>
      <c r="C183" s="9">
        <f>'Dash Board'!$C$12+COUNT('Daily reducing balance'!$F$4:F182)</f>
        <v>41909</v>
      </c>
      <c r="D183">
        <f t="shared" si="18"/>
        <v>2014</v>
      </c>
      <c r="E183">
        <f t="shared" si="19"/>
        <v>9</v>
      </c>
      <c r="F183">
        <f>DAY('Dash Board'!$C$12+COUNT('Daily reducing balance'!$F$4:F182))</f>
        <v>27</v>
      </c>
      <c r="G183" s="8">
        <f t="shared" si="20"/>
        <v>295867.17171524442</v>
      </c>
      <c r="H183" s="6">
        <f>G183*'Dash Board'!$C$11/365</f>
        <v>85.112474055070308</v>
      </c>
      <c r="I183" s="6">
        <f>H183*'Dash Board'!$C$18/'Dash Board'!$C$11</f>
        <v>40.529749550033486</v>
      </c>
      <c r="J183" s="6">
        <f>(G183&gt;1)*PMT('Dash Board'!$C$11/365,$U$4,-'Dash Board'!$C$19)</f>
        <v>108.80376961660664</v>
      </c>
      <c r="K183" s="6">
        <f t="shared" si="14"/>
        <v>0</v>
      </c>
      <c r="L183" s="8">
        <f t="shared" si="15"/>
        <v>295843.48041968292</v>
      </c>
      <c r="N183" s="8">
        <f t="shared" si="16"/>
        <v>68.274020066573158</v>
      </c>
      <c r="O183" s="8">
        <f>IF(E182&lt;&gt;E183,SUM($N$4:N183)-SUM($O$3:O182),0)</f>
        <v>0</v>
      </c>
      <c r="P183" s="6">
        <f>IF(B183&gt;0,SUM($O$4:O183)-SUM($P$3:P182),0)</f>
        <v>0</v>
      </c>
      <c r="Q183" s="6">
        <f t="shared" si="17"/>
        <v>40.529749550033486</v>
      </c>
      <c r="R183" s="8">
        <f>IF(E182&lt;&gt;E183,SUM($Q$4:Q183)-SUM($R$3:R182),0)</f>
        <v>0</v>
      </c>
      <c r="S183" s="6">
        <f>IF(B183&gt;0,SUM($R$4:R183)-SUM($S$3:S182),0)</f>
        <v>0</v>
      </c>
    </row>
    <row r="184" spans="1:19">
      <c r="A184">
        <f>IF(E183&lt;&gt;E184,COUNTIF($A$4:A183,"&lt;&gt;0")+1,0)</f>
        <v>0</v>
      </c>
      <c r="B184">
        <f>IF(A184&lt;&gt;0,IF(MOD(A184,3)=0,COUNTIF($B$4:B183,"&lt;&gt;0")+1,0),0)</f>
        <v>0</v>
      </c>
      <c r="C184" s="9">
        <f>'Dash Board'!$C$12+COUNT('Daily reducing balance'!$F$4:F183)</f>
        <v>41910</v>
      </c>
      <c r="D184">
        <f t="shared" si="18"/>
        <v>2014</v>
      </c>
      <c r="E184">
        <f t="shared" si="19"/>
        <v>9</v>
      </c>
      <c r="F184">
        <f>DAY('Dash Board'!$C$12+COUNT('Daily reducing balance'!$F$4:F183))</f>
        <v>28</v>
      </c>
      <c r="G184" s="8">
        <f t="shared" si="20"/>
        <v>295843.48041968292</v>
      </c>
      <c r="H184" s="6">
        <f>G184*'Dash Board'!$C$11/365</f>
        <v>85.10565875086769</v>
      </c>
      <c r="I184" s="6">
        <f>H184*'Dash Board'!$C$18/'Dash Board'!$C$11</f>
        <v>40.526504167079857</v>
      </c>
      <c r="J184" s="6">
        <f>(G184&gt;1)*PMT('Dash Board'!$C$11/365,$U$4,-'Dash Board'!$C$19)</f>
        <v>108.80376961660664</v>
      </c>
      <c r="K184" s="6">
        <f t="shared" si="14"/>
        <v>0</v>
      </c>
      <c r="L184" s="8">
        <f t="shared" si="15"/>
        <v>295819.7823088172</v>
      </c>
      <c r="N184" s="8">
        <f t="shared" si="16"/>
        <v>68.277265449526794</v>
      </c>
      <c r="O184" s="8">
        <f>IF(E183&lt;&gt;E184,SUM($N$4:N184)-SUM($O$3:O183),0)</f>
        <v>0</v>
      </c>
      <c r="P184" s="6">
        <f>IF(B184&gt;0,SUM($O$4:O184)-SUM($P$3:P183),0)</f>
        <v>0</v>
      </c>
      <c r="Q184" s="6">
        <f t="shared" si="17"/>
        <v>40.526504167079857</v>
      </c>
      <c r="R184" s="8">
        <f>IF(E183&lt;&gt;E184,SUM($Q$4:Q184)-SUM($R$3:R183),0)</f>
        <v>0</v>
      </c>
      <c r="S184" s="6">
        <f>IF(B184&gt;0,SUM($R$4:R184)-SUM($S$3:S183),0)</f>
        <v>0</v>
      </c>
    </row>
    <row r="185" spans="1:19">
      <c r="A185">
        <f>IF(E184&lt;&gt;E185,COUNTIF($A$4:A184,"&lt;&gt;0")+1,0)</f>
        <v>0</v>
      </c>
      <c r="B185">
        <f>IF(A185&lt;&gt;0,IF(MOD(A185,3)=0,COUNTIF($B$4:B184,"&lt;&gt;0")+1,0),0)</f>
        <v>0</v>
      </c>
      <c r="C185" s="9">
        <f>'Dash Board'!$C$12+COUNT('Daily reducing balance'!$F$4:F184)</f>
        <v>41911</v>
      </c>
      <c r="D185">
        <f t="shared" si="18"/>
        <v>2014</v>
      </c>
      <c r="E185">
        <f t="shared" si="19"/>
        <v>9</v>
      </c>
      <c r="F185">
        <f>DAY('Dash Board'!$C$12+COUNT('Daily reducing balance'!$F$4:F184))</f>
        <v>29</v>
      </c>
      <c r="G185" s="8">
        <f t="shared" si="20"/>
        <v>295819.7823088172</v>
      </c>
      <c r="H185" s="6">
        <f>G185*'Dash Board'!$C$11/365</f>
        <v>85.098841486098095</v>
      </c>
      <c r="I185" s="6">
        <f>H185*'Dash Board'!$C$18/'Dash Board'!$C$11</f>
        <v>40.52325785052291</v>
      </c>
      <c r="J185" s="6">
        <f>(G185&gt;1)*PMT('Dash Board'!$C$11/365,$U$4,-'Dash Board'!$C$19)</f>
        <v>108.80376961660664</v>
      </c>
      <c r="K185" s="6">
        <f t="shared" si="14"/>
        <v>0</v>
      </c>
      <c r="L185" s="8">
        <f t="shared" si="15"/>
        <v>295796.07738068671</v>
      </c>
      <c r="N185" s="8">
        <f t="shared" si="16"/>
        <v>68.280511766083734</v>
      </c>
      <c r="O185" s="8">
        <f>IF(E184&lt;&gt;E185,SUM($N$4:N185)-SUM($O$3:O184),0)</f>
        <v>0</v>
      </c>
      <c r="P185" s="6">
        <f>IF(B185&gt;0,SUM($O$4:O185)-SUM($P$3:P184),0)</f>
        <v>0</v>
      </c>
      <c r="Q185" s="6">
        <f t="shared" si="17"/>
        <v>40.52325785052291</v>
      </c>
      <c r="R185" s="8">
        <f>IF(E184&lt;&gt;E185,SUM($Q$4:Q185)-SUM($R$3:R184),0)</f>
        <v>0</v>
      </c>
      <c r="S185" s="6">
        <f>IF(B185&gt;0,SUM($R$4:R185)-SUM($S$3:S184),0)</f>
        <v>0</v>
      </c>
    </row>
    <row r="186" spans="1:19">
      <c r="A186">
        <f>IF(E185&lt;&gt;E186,COUNTIF($A$4:A185,"&lt;&gt;0")+1,0)</f>
        <v>0</v>
      </c>
      <c r="B186">
        <f>IF(A186&lt;&gt;0,IF(MOD(A186,3)=0,COUNTIF($B$4:B185,"&lt;&gt;0")+1,0),0)</f>
        <v>0</v>
      </c>
      <c r="C186" s="9">
        <f>'Dash Board'!$C$12+COUNT('Daily reducing balance'!$F$4:F185)</f>
        <v>41912</v>
      </c>
      <c r="D186">
        <f t="shared" si="18"/>
        <v>2014</v>
      </c>
      <c r="E186">
        <f t="shared" si="19"/>
        <v>9</v>
      </c>
      <c r="F186">
        <f>DAY('Dash Board'!$C$12+COUNT('Daily reducing balance'!$F$4:F185))</f>
        <v>30</v>
      </c>
      <c r="G186" s="8">
        <f t="shared" si="20"/>
        <v>295796.07738068671</v>
      </c>
      <c r="H186" s="6">
        <f>G186*'Dash Board'!$C$11/365</f>
        <v>85.092022260197538</v>
      </c>
      <c r="I186" s="6">
        <f>H186*'Dash Board'!$C$18/'Dash Board'!$C$11</f>
        <v>40.520010600094068</v>
      </c>
      <c r="J186" s="6">
        <f>(G186&gt;1)*PMT('Dash Board'!$C$11/365,$U$4,-'Dash Board'!$C$19)</f>
        <v>108.80376961660664</v>
      </c>
      <c r="K186" s="6">
        <f t="shared" si="14"/>
        <v>0</v>
      </c>
      <c r="L186" s="8">
        <f t="shared" si="15"/>
        <v>295772.36563333031</v>
      </c>
      <c r="N186" s="8">
        <f t="shared" si="16"/>
        <v>68.283759016512576</v>
      </c>
      <c r="O186" s="8">
        <f>IF(E185&lt;&gt;E186,SUM($N$4:N186)-SUM($O$3:O185),0)</f>
        <v>0</v>
      </c>
      <c r="P186" s="6">
        <f>IF(B186&gt;0,SUM($O$4:O186)-SUM($P$3:P185),0)</f>
        <v>0</v>
      </c>
      <c r="Q186" s="6">
        <f t="shared" si="17"/>
        <v>40.520010600094068</v>
      </c>
      <c r="R186" s="8">
        <f>IF(E185&lt;&gt;E186,SUM($Q$4:Q186)-SUM($R$3:R185),0)</f>
        <v>0</v>
      </c>
      <c r="S186" s="6">
        <f>IF(B186&gt;0,SUM($R$4:R186)-SUM($S$3:S185),0)</f>
        <v>0</v>
      </c>
    </row>
    <row r="187" spans="1:19">
      <c r="A187">
        <f>IF(E186&lt;&gt;E187,COUNTIF($A$4:A186,"&lt;&gt;0")+1,0)</f>
        <v>6</v>
      </c>
      <c r="B187">
        <f>IF(A187&lt;&gt;0,IF(MOD(A187,3)=0,COUNTIF($B$4:B186,"&lt;&gt;0")+1,0),0)</f>
        <v>2</v>
      </c>
      <c r="C187" s="9">
        <f>'Dash Board'!$C$12+COUNT('Daily reducing balance'!$F$4:F186)</f>
        <v>41913</v>
      </c>
      <c r="D187">
        <f t="shared" si="18"/>
        <v>2014</v>
      </c>
      <c r="E187">
        <f t="shared" si="19"/>
        <v>10</v>
      </c>
      <c r="F187">
        <f>DAY('Dash Board'!$C$12+COUNT('Daily reducing balance'!$F$4:F186))</f>
        <v>1</v>
      </c>
      <c r="G187" s="8">
        <f t="shared" si="20"/>
        <v>295772.36563333031</v>
      </c>
      <c r="H187" s="6">
        <f>G187*'Dash Board'!$C$11/365</f>
        <v>85.085201072601862</v>
      </c>
      <c r="I187" s="6">
        <f>H187*'Dash Board'!$C$18/'Dash Board'!$C$11</f>
        <v>40.516762415524703</v>
      </c>
      <c r="J187" s="6">
        <f>(G187&gt;1)*PMT('Dash Board'!$C$11/365,$U$4,-'Dash Board'!$C$19)</f>
        <v>108.80376961660664</v>
      </c>
      <c r="K187" s="6">
        <f t="shared" si="14"/>
        <v>3372.9168581148047</v>
      </c>
      <c r="L187" s="8">
        <f t="shared" si="15"/>
        <v>295748.64706478635</v>
      </c>
      <c r="N187" s="8">
        <f t="shared" si="16"/>
        <v>68.287007201081934</v>
      </c>
      <c r="O187" s="8">
        <f>IF(E186&lt;&gt;E187,SUM($N$4:N187)-SUM($O$3:O186),0)</f>
        <v>2047.2010410040511</v>
      </c>
      <c r="P187" s="6">
        <f>IF(B187&gt;0,SUM($O$4:O187)-SUM($P$3:P186),0)</f>
        <v>6268.924324399738</v>
      </c>
      <c r="Q187" s="6">
        <f t="shared" si="17"/>
        <v>40.516762415524703</v>
      </c>
      <c r="R187" s="8">
        <f>IF(E186&lt;&gt;E187,SUM($Q$4:Q187)-SUM($R$3:R186),0)</f>
        <v>1216.9120474941492</v>
      </c>
      <c r="S187" s="6">
        <f>IF(B187&gt;0,SUM($R$4:R187)-SUM($S$3:S186),0)</f>
        <v>3741.0224803280735</v>
      </c>
    </row>
    <row r="188" spans="1:19">
      <c r="A188">
        <f>IF(E187&lt;&gt;E188,COUNTIF($A$4:A187,"&lt;&gt;0")+1,0)</f>
        <v>0</v>
      </c>
      <c r="B188">
        <f>IF(A188&lt;&gt;0,IF(MOD(A188,3)=0,COUNTIF($B$4:B187,"&lt;&gt;0")+1,0),0)</f>
        <v>0</v>
      </c>
      <c r="C188" s="9">
        <f>'Dash Board'!$C$12+COUNT('Daily reducing balance'!$F$4:F187)</f>
        <v>41914</v>
      </c>
      <c r="D188">
        <f t="shared" si="18"/>
        <v>2014</v>
      </c>
      <c r="E188">
        <f t="shared" si="19"/>
        <v>10</v>
      </c>
      <c r="F188">
        <f>DAY('Dash Board'!$C$12+COUNT('Daily reducing balance'!$F$4:F187))</f>
        <v>2</v>
      </c>
      <c r="G188" s="8">
        <f t="shared" si="20"/>
        <v>295748.64706478635</v>
      </c>
      <c r="H188" s="6">
        <f>G188*'Dash Board'!$C$11/365</f>
        <v>85.078377922746753</v>
      </c>
      <c r="I188" s="6">
        <f>H188*'Dash Board'!$C$18/'Dash Board'!$C$11</f>
        <v>40.51351329654608</v>
      </c>
      <c r="J188" s="6">
        <f>(G188&gt;1)*PMT('Dash Board'!$C$11/365,$U$4,-'Dash Board'!$C$19)</f>
        <v>108.80376961660664</v>
      </c>
      <c r="K188" s="6">
        <f t="shared" si="14"/>
        <v>0</v>
      </c>
      <c r="L188" s="8">
        <f t="shared" si="15"/>
        <v>295724.92167309253</v>
      </c>
      <c r="N188" s="8">
        <f t="shared" si="16"/>
        <v>68.290256320060564</v>
      </c>
      <c r="O188" s="8">
        <f>IF(E187&lt;&gt;E188,SUM($N$4:N188)-SUM($O$3:O187),0)</f>
        <v>0</v>
      </c>
      <c r="P188" s="6">
        <f>IF(B188&gt;0,SUM($O$4:O188)-SUM($P$3:P187),0)</f>
        <v>0</v>
      </c>
      <c r="Q188" s="6">
        <f t="shared" si="17"/>
        <v>40.51351329654608</v>
      </c>
      <c r="R188" s="8">
        <f>IF(E187&lt;&gt;E188,SUM($Q$4:Q188)-SUM($R$3:R187),0)</f>
        <v>0</v>
      </c>
      <c r="S188" s="6">
        <f>IF(B188&gt;0,SUM($R$4:R188)-SUM($S$3:S187),0)</f>
        <v>0</v>
      </c>
    </row>
    <row r="189" spans="1:19">
      <c r="A189">
        <f>IF(E188&lt;&gt;E189,COUNTIF($A$4:A188,"&lt;&gt;0")+1,0)</f>
        <v>0</v>
      </c>
      <c r="B189">
        <f>IF(A189&lt;&gt;0,IF(MOD(A189,3)=0,COUNTIF($B$4:B188,"&lt;&gt;0")+1,0),0)</f>
        <v>0</v>
      </c>
      <c r="C189" s="9">
        <f>'Dash Board'!$C$12+COUNT('Daily reducing balance'!$F$4:F188)</f>
        <v>41915</v>
      </c>
      <c r="D189">
        <f t="shared" si="18"/>
        <v>2014</v>
      </c>
      <c r="E189">
        <f t="shared" si="19"/>
        <v>10</v>
      </c>
      <c r="F189">
        <f>DAY('Dash Board'!$C$12+COUNT('Daily reducing balance'!$F$4:F188))</f>
        <v>3</v>
      </c>
      <c r="G189" s="8">
        <f t="shared" si="20"/>
        <v>295724.92167309253</v>
      </c>
      <c r="H189" s="6">
        <f>G189*'Dash Board'!$C$11/365</f>
        <v>85.071552810067701</v>
      </c>
      <c r="I189" s="6">
        <f>H189*'Dash Board'!$C$18/'Dash Board'!$C$11</f>
        <v>40.510263242889387</v>
      </c>
      <c r="J189" s="6">
        <f>(G189&gt;1)*PMT('Dash Board'!$C$11/365,$U$4,-'Dash Board'!$C$19)</f>
        <v>108.80376961660664</v>
      </c>
      <c r="K189" s="6">
        <f t="shared" si="14"/>
        <v>0</v>
      </c>
      <c r="L189" s="8">
        <f t="shared" si="15"/>
        <v>295701.18945628603</v>
      </c>
      <c r="N189" s="8">
        <f t="shared" si="16"/>
        <v>68.293506373717264</v>
      </c>
      <c r="O189" s="8">
        <f>IF(E188&lt;&gt;E189,SUM($N$4:N189)-SUM($O$3:O188),0)</f>
        <v>0</v>
      </c>
      <c r="P189" s="6">
        <f>IF(B189&gt;0,SUM($O$4:O189)-SUM($P$3:P188),0)</f>
        <v>0</v>
      </c>
      <c r="Q189" s="6">
        <f t="shared" si="17"/>
        <v>40.510263242889387</v>
      </c>
      <c r="R189" s="8">
        <f>IF(E188&lt;&gt;E189,SUM($Q$4:Q189)-SUM($R$3:R188),0)</f>
        <v>0</v>
      </c>
      <c r="S189" s="6">
        <f>IF(B189&gt;0,SUM($R$4:R189)-SUM($S$3:S188),0)</f>
        <v>0</v>
      </c>
    </row>
    <row r="190" spans="1:19">
      <c r="A190">
        <f>IF(E189&lt;&gt;E190,COUNTIF($A$4:A189,"&lt;&gt;0")+1,0)</f>
        <v>0</v>
      </c>
      <c r="B190">
        <f>IF(A190&lt;&gt;0,IF(MOD(A190,3)=0,COUNTIF($B$4:B189,"&lt;&gt;0")+1,0),0)</f>
        <v>0</v>
      </c>
      <c r="C190" s="9">
        <f>'Dash Board'!$C$12+COUNT('Daily reducing balance'!$F$4:F189)</f>
        <v>41916</v>
      </c>
      <c r="D190">
        <f t="shared" si="18"/>
        <v>2014</v>
      </c>
      <c r="E190">
        <f t="shared" si="19"/>
        <v>10</v>
      </c>
      <c r="F190">
        <f>DAY('Dash Board'!$C$12+COUNT('Daily reducing balance'!$F$4:F189))</f>
        <v>4</v>
      </c>
      <c r="G190" s="8">
        <f t="shared" si="20"/>
        <v>295701.18945628603</v>
      </c>
      <c r="H190" s="6">
        <f>G190*'Dash Board'!$C$11/365</f>
        <v>85.064725734000092</v>
      </c>
      <c r="I190" s="6">
        <f>H190*'Dash Board'!$C$18/'Dash Board'!$C$11</f>
        <v>40.507012254285755</v>
      </c>
      <c r="J190" s="6">
        <f>(G190&gt;1)*PMT('Dash Board'!$C$11/365,$U$4,-'Dash Board'!$C$19)</f>
        <v>108.80376961660664</v>
      </c>
      <c r="K190" s="6">
        <f t="shared" si="14"/>
        <v>0</v>
      </c>
      <c r="L190" s="8">
        <f t="shared" si="15"/>
        <v>295677.45041240344</v>
      </c>
      <c r="N190" s="8">
        <f t="shared" si="16"/>
        <v>68.296757362320889</v>
      </c>
      <c r="O190" s="8">
        <f>IF(E189&lt;&gt;E190,SUM($N$4:N190)-SUM($O$3:O189),0)</f>
        <v>0</v>
      </c>
      <c r="P190" s="6">
        <f>IF(B190&gt;0,SUM($O$4:O190)-SUM($P$3:P189),0)</f>
        <v>0</v>
      </c>
      <c r="Q190" s="6">
        <f t="shared" si="17"/>
        <v>40.507012254285755</v>
      </c>
      <c r="R190" s="8">
        <f>IF(E189&lt;&gt;E190,SUM($Q$4:Q190)-SUM($R$3:R189),0)</f>
        <v>0</v>
      </c>
      <c r="S190" s="6">
        <f>IF(B190&gt;0,SUM($R$4:R190)-SUM($S$3:S189),0)</f>
        <v>0</v>
      </c>
    </row>
    <row r="191" spans="1:19">
      <c r="A191">
        <f>IF(E190&lt;&gt;E191,COUNTIF($A$4:A190,"&lt;&gt;0")+1,0)</f>
        <v>0</v>
      </c>
      <c r="B191">
        <f>IF(A191&lt;&gt;0,IF(MOD(A191,3)=0,COUNTIF($B$4:B190,"&lt;&gt;0")+1,0),0)</f>
        <v>0</v>
      </c>
      <c r="C191" s="9">
        <f>'Dash Board'!$C$12+COUNT('Daily reducing balance'!$F$4:F190)</f>
        <v>41917</v>
      </c>
      <c r="D191">
        <f t="shared" si="18"/>
        <v>2014</v>
      </c>
      <c r="E191">
        <f t="shared" si="19"/>
        <v>10</v>
      </c>
      <c r="F191">
        <f>DAY('Dash Board'!$C$12+COUNT('Daily reducing balance'!$F$4:F190))</f>
        <v>5</v>
      </c>
      <c r="G191" s="8">
        <f t="shared" si="20"/>
        <v>295677.45041240344</v>
      </c>
      <c r="H191" s="6">
        <f>G191*'Dash Board'!$C$11/365</f>
        <v>85.057896693979075</v>
      </c>
      <c r="I191" s="6">
        <f>H191*'Dash Board'!$C$18/'Dash Board'!$C$11</f>
        <v>40.503760330466228</v>
      </c>
      <c r="J191" s="6">
        <f>(G191&gt;1)*PMT('Dash Board'!$C$11/365,$U$4,-'Dash Board'!$C$19)</f>
        <v>108.80376961660664</v>
      </c>
      <c r="K191" s="6">
        <f t="shared" si="14"/>
        <v>0</v>
      </c>
      <c r="L191" s="8">
        <f t="shared" si="15"/>
        <v>295653.70453948085</v>
      </c>
      <c r="N191" s="8">
        <f t="shared" si="16"/>
        <v>68.300009286140408</v>
      </c>
      <c r="O191" s="8">
        <f>IF(E190&lt;&gt;E191,SUM($N$4:N191)-SUM($O$3:O190),0)</f>
        <v>0</v>
      </c>
      <c r="P191" s="6">
        <f>IF(B191&gt;0,SUM($O$4:O191)-SUM($P$3:P190),0)</f>
        <v>0</v>
      </c>
      <c r="Q191" s="6">
        <f t="shared" si="17"/>
        <v>40.503760330466228</v>
      </c>
      <c r="R191" s="8">
        <f>IF(E190&lt;&gt;E191,SUM($Q$4:Q191)-SUM($R$3:R190),0)</f>
        <v>0</v>
      </c>
      <c r="S191" s="6">
        <f>IF(B191&gt;0,SUM($R$4:R191)-SUM($S$3:S190),0)</f>
        <v>0</v>
      </c>
    </row>
    <row r="192" spans="1:19">
      <c r="A192">
        <f>IF(E191&lt;&gt;E192,COUNTIF($A$4:A191,"&lt;&gt;0")+1,0)</f>
        <v>0</v>
      </c>
      <c r="B192">
        <f>IF(A192&lt;&gt;0,IF(MOD(A192,3)=0,COUNTIF($B$4:B191,"&lt;&gt;0")+1,0),0)</f>
        <v>0</v>
      </c>
      <c r="C192" s="9">
        <f>'Dash Board'!$C$12+COUNT('Daily reducing balance'!$F$4:F191)</f>
        <v>41918</v>
      </c>
      <c r="D192">
        <f t="shared" si="18"/>
        <v>2014</v>
      </c>
      <c r="E192">
        <f t="shared" si="19"/>
        <v>10</v>
      </c>
      <c r="F192">
        <f>DAY('Dash Board'!$C$12+COUNT('Daily reducing balance'!$F$4:F191))</f>
        <v>6</v>
      </c>
      <c r="G192" s="8">
        <f t="shared" si="20"/>
        <v>295653.70453948085</v>
      </c>
      <c r="H192" s="6">
        <f>G192*'Dash Board'!$C$11/365</f>
        <v>85.051065689439696</v>
      </c>
      <c r="I192" s="6">
        <f>H192*'Dash Board'!$C$18/'Dash Board'!$C$11</f>
        <v>40.500507471161768</v>
      </c>
      <c r="J192" s="6">
        <f>(G192&gt;1)*PMT('Dash Board'!$C$11/365,$U$4,-'Dash Board'!$C$19)</f>
        <v>108.80376961660664</v>
      </c>
      <c r="K192" s="6">
        <f t="shared" si="14"/>
        <v>0</v>
      </c>
      <c r="L192" s="8">
        <f t="shared" si="15"/>
        <v>295629.95183555369</v>
      </c>
      <c r="N192" s="8">
        <f t="shared" si="16"/>
        <v>68.303262145444876</v>
      </c>
      <c r="O192" s="8">
        <f>IF(E191&lt;&gt;E192,SUM($N$4:N192)-SUM($O$3:O191),0)</f>
        <v>0</v>
      </c>
      <c r="P192" s="6">
        <f>IF(B192&gt;0,SUM($O$4:O192)-SUM($P$3:P191),0)</f>
        <v>0</v>
      </c>
      <c r="Q192" s="6">
        <f t="shared" si="17"/>
        <v>40.500507471161768</v>
      </c>
      <c r="R192" s="8">
        <f>IF(E191&lt;&gt;E192,SUM($Q$4:Q192)-SUM($R$3:R191),0)</f>
        <v>0</v>
      </c>
      <c r="S192" s="6">
        <f>IF(B192&gt;0,SUM($R$4:R192)-SUM($S$3:S191),0)</f>
        <v>0</v>
      </c>
    </row>
    <row r="193" spans="1:19">
      <c r="A193">
        <f>IF(E192&lt;&gt;E193,COUNTIF($A$4:A192,"&lt;&gt;0")+1,0)</f>
        <v>0</v>
      </c>
      <c r="B193">
        <f>IF(A193&lt;&gt;0,IF(MOD(A193,3)=0,COUNTIF($B$4:B192,"&lt;&gt;0")+1,0),0)</f>
        <v>0</v>
      </c>
      <c r="C193" s="9">
        <f>'Dash Board'!$C$12+COUNT('Daily reducing balance'!$F$4:F192)</f>
        <v>41919</v>
      </c>
      <c r="D193">
        <f t="shared" si="18"/>
        <v>2014</v>
      </c>
      <c r="E193">
        <f t="shared" si="19"/>
        <v>10</v>
      </c>
      <c r="F193">
        <f>DAY('Dash Board'!$C$12+COUNT('Daily reducing balance'!$F$4:F192))</f>
        <v>7</v>
      </c>
      <c r="G193" s="8">
        <f t="shared" si="20"/>
        <v>295629.95183555369</v>
      </c>
      <c r="H193" s="6">
        <f>G193*'Dash Board'!$C$11/365</f>
        <v>85.044232719816804</v>
      </c>
      <c r="I193" s="6">
        <f>H193*'Dash Board'!$C$18/'Dash Board'!$C$11</f>
        <v>40.497253676103242</v>
      </c>
      <c r="J193" s="6">
        <f>(G193&gt;1)*PMT('Dash Board'!$C$11/365,$U$4,-'Dash Board'!$C$19)</f>
        <v>108.80376961660664</v>
      </c>
      <c r="K193" s="6">
        <f t="shared" si="14"/>
        <v>0</v>
      </c>
      <c r="L193" s="8">
        <f t="shared" si="15"/>
        <v>295606.19229865691</v>
      </c>
      <c r="N193" s="8">
        <f t="shared" si="16"/>
        <v>68.306515940503402</v>
      </c>
      <c r="O193" s="8">
        <f>IF(E192&lt;&gt;E193,SUM($N$4:N193)-SUM($O$3:O192),0)</f>
        <v>0</v>
      </c>
      <c r="P193" s="6">
        <f>IF(B193&gt;0,SUM($O$4:O193)-SUM($P$3:P192),0)</f>
        <v>0</v>
      </c>
      <c r="Q193" s="6">
        <f t="shared" si="17"/>
        <v>40.497253676103242</v>
      </c>
      <c r="R193" s="8">
        <f>IF(E192&lt;&gt;E193,SUM($Q$4:Q193)-SUM($R$3:R192),0)</f>
        <v>0</v>
      </c>
      <c r="S193" s="6">
        <f>IF(B193&gt;0,SUM($R$4:R193)-SUM($S$3:S192),0)</f>
        <v>0</v>
      </c>
    </row>
    <row r="194" spans="1:19">
      <c r="A194">
        <f>IF(E193&lt;&gt;E194,COUNTIF($A$4:A193,"&lt;&gt;0")+1,0)</f>
        <v>0</v>
      </c>
      <c r="B194">
        <f>IF(A194&lt;&gt;0,IF(MOD(A194,3)=0,COUNTIF($B$4:B193,"&lt;&gt;0")+1,0),0)</f>
        <v>0</v>
      </c>
      <c r="C194" s="9">
        <f>'Dash Board'!$C$12+COUNT('Daily reducing balance'!$F$4:F193)</f>
        <v>41920</v>
      </c>
      <c r="D194">
        <f t="shared" si="18"/>
        <v>2014</v>
      </c>
      <c r="E194">
        <f t="shared" si="19"/>
        <v>10</v>
      </c>
      <c r="F194">
        <f>DAY('Dash Board'!$C$12+COUNT('Daily reducing balance'!$F$4:F193))</f>
        <v>8</v>
      </c>
      <c r="G194" s="8">
        <f t="shared" si="20"/>
        <v>295606.19229865691</v>
      </c>
      <c r="H194" s="6">
        <f>G194*'Dash Board'!$C$11/365</f>
        <v>85.037397784545135</v>
      </c>
      <c r="I194" s="6">
        <f>H194*'Dash Board'!$C$18/'Dash Board'!$C$11</f>
        <v>40.493998945021502</v>
      </c>
      <c r="J194" s="6">
        <f>(G194&gt;1)*PMT('Dash Board'!$C$11/365,$U$4,-'Dash Board'!$C$19)</f>
        <v>108.80376961660664</v>
      </c>
      <c r="K194" s="6">
        <f t="shared" si="14"/>
        <v>0</v>
      </c>
      <c r="L194" s="8">
        <f t="shared" si="15"/>
        <v>295582.42592682486</v>
      </c>
      <c r="N194" s="8">
        <f t="shared" si="16"/>
        <v>68.309770671585142</v>
      </c>
      <c r="O194" s="8">
        <f>IF(E193&lt;&gt;E194,SUM($N$4:N194)-SUM($O$3:O193),0)</f>
        <v>0</v>
      </c>
      <c r="P194" s="6">
        <f>IF(B194&gt;0,SUM($O$4:O194)-SUM($P$3:P193),0)</f>
        <v>0</v>
      </c>
      <c r="Q194" s="6">
        <f t="shared" si="17"/>
        <v>40.493998945021502</v>
      </c>
      <c r="R194" s="8">
        <f>IF(E193&lt;&gt;E194,SUM($Q$4:Q194)-SUM($R$3:R193),0)</f>
        <v>0</v>
      </c>
      <c r="S194" s="6">
        <f>IF(B194&gt;0,SUM($R$4:R194)-SUM($S$3:S193),0)</f>
        <v>0</v>
      </c>
    </row>
    <row r="195" spans="1:19">
      <c r="A195">
        <f>IF(E194&lt;&gt;E195,COUNTIF($A$4:A194,"&lt;&gt;0")+1,0)</f>
        <v>0</v>
      </c>
      <c r="B195">
        <f>IF(A195&lt;&gt;0,IF(MOD(A195,3)=0,COUNTIF($B$4:B194,"&lt;&gt;0")+1,0),0)</f>
        <v>0</v>
      </c>
      <c r="C195" s="9">
        <f>'Dash Board'!$C$12+COUNT('Daily reducing balance'!$F$4:F194)</f>
        <v>41921</v>
      </c>
      <c r="D195">
        <f t="shared" si="18"/>
        <v>2014</v>
      </c>
      <c r="E195">
        <f t="shared" si="19"/>
        <v>10</v>
      </c>
      <c r="F195">
        <f>DAY('Dash Board'!$C$12+COUNT('Daily reducing balance'!$F$4:F194))</f>
        <v>9</v>
      </c>
      <c r="G195" s="8">
        <f t="shared" si="20"/>
        <v>295582.42592682486</v>
      </c>
      <c r="H195" s="6">
        <f>G195*'Dash Board'!$C$11/365</f>
        <v>85.030560883059209</v>
      </c>
      <c r="I195" s="6">
        <f>H195*'Dash Board'!$C$18/'Dash Board'!$C$11</f>
        <v>40.490743277647248</v>
      </c>
      <c r="J195" s="6">
        <f>(G195&gt;1)*PMT('Dash Board'!$C$11/365,$U$4,-'Dash Board'!$C$19)</f>
        <v>108.80376961660664</v>
      </c>
      <c r="K195" s="6">
        <f t="shared" si="14"/>
        <v>0</v>
      </c>
      <c r="L195" s="8">
        <f t="shared" si="15"/>
        <v>295558.65271809133</v>
      </c>
      <c r="N195" s="8">
        <f t="shared" si="16"/>
        <v>68.313026338959389</v>
      </c>
      <c r="O195" s="8">
        <f>IF(E194&lt;&gt;E195,SUM($N$4:N195)-SUM($O$3:O194),0)</f>
        <v>0</v>
      </c>
      <c r="P195" s="6">
        <f>IF(B195&gt;0,SUM($O$4:O195)-SUM($P$3:P194),0)</f>
        <v>0</v>
      </c>
      <c r="Q195" s="6">
        <f t="shared" si="17"/>
        <v>40.490743277647248</v>
      </c>
      <c r="R195" s="8">
        <f>IF(E194&lt;&gt;E195,SUM($Q$4:Q195)-SUM($R$3:R194),0)</f>
        <v>0</v>
      </c>
      <c r="S195" s="6">
        <f>IF(B195&gt;0,SUM($R$4:R195)-SUM($S$3:S194),0)</f>
        <v>0</v>
      </c>
    </row>
    <row r="196" spans="1:19">
      <c r="A196">
        <f>IF(E195&lt;&gt;E196,COUNTIF($A$4:A195,"&lt;&gt;0")+1,0)</f>
        <v>0</v>
      </c>
      <c r="B196">
        <f>IF(A196&lt;&gt;0,IF(MOD(A196,3)=0,COUNTIF($B$4:B195,"&lt;&gt;0")+1,0),0)</f>
        <v>0</v>
      </c>
      <c r="C196" s="9">
        <f>'Dash Board'!$C$12+COUNT('Daily reducing balance'!$F$4:F195)</f>
        <v>41922</v>
      </c>
      <c r="D196">
        <f t="shared" si="18"/>
        <v>2014</v>
      </c>
      <c r="E196">
        <f t="shared" si="19"/>
        <v>10</v>
      </c>
      <c r="F196">
        <f>DAY('Dash Board'!$C$12+COUNT('Daily reducing balance'!$F$4:F195))</f>
        <v>10</v>
      </c>
      <c r="G196" s="8">
        <f t="shared" si="20"/>
        <v>295558.65271809133</v>
      </c>
      <c r="H196" s="6">
        <f>G196*'Dash Board'!$C$11/365</f>
        <v>85.023722014793393</v>
      </c>
      <c r="I196" s="6">
        <f>H196*'Dash Board'!$C$18/'Dash Board'!$C$11</f>
        <v>40.487486673711139</v>
      </c>
      <c r="J196" s="6">
        <f>(G196&gt;1)*PMT('Dash Board'!$C$11/365,$U$4,-'Dash Board'!$C$19)</f>
        <v>108.80376961660664</v>
      </c>
      <c r="K196" s="6">
        <f t="shared" si="14"/>
        <v>0</v>
      </c>
      <c r="L196" s="8">
        <f t="shared" si="15"/>
        <v>295534.87267048954</v>
      </c>
      <c r="N196" s="8">
        <f t="shared" si="16"/>
        <v>68.316282942895498</v>
      </c>
      <c r="O196" s="8">
        <f>IF(E195&lt;&gt;E196,SUM($N$4:N196)-SUM($O$3:O195),0)</f>
        <v>0</v>
      </c>
      <c r="P196" s="6">
        <f>IF(B196&gt;0,SUM($O$4:O196)-SUM($P$3:P195),0)</f>
        <v>0</v>
      </c>
      <c r="Q196" s="6">
        <f t="shared" si="17"/>
        <v>40.487486673711139</v>
      </c>
      <c r="R196" s="8">
        <f>IF(E195&lt;&gt;E196,SUM($Q$4:Q196)-SUM($R$3:R195),0)</f>
        <v>0</v>
      </c>
      <c r="S196" s="6">
        <f>IF(B196&gt;0,SUM($R$4:R196)-SUM($S$3:S195),0)</f>
        <v>0</v>
      </c>
    </row>
    <row r="197" spans="1:19">
      <c r="A197">
        <f>IF(E196&lt;&gt;E197,COUNTIF($A$4:A196,"&lt;&gt;0")+1,0)</f>
        <v>0</v>
      </c>
      <c r="B197">
        <f>IF(A197&lt;&gt;0,IF(MOD(A197,3)=0,COUNTIF($B$4:B196,"&lt;&gt;0")+1,0),0)</f>
        <v>0</v>
      </c>
      <c r="C197" s="9">
        <f>'Dash Board'!$C$12+COUNT('Daily reducing balance'!$F$4:F196)</f>
        <v>41923</v>
      </c>
      <c r="D197">
        <f t="shared" si="18"/>
        <v>2014</v>
      </c>
      <c r="E197">
        <f t="shared" si="19"/>
        <v>10</v>
      </c>
      <c r="F197">
        <f>DAY('Dash Board'!$C$12+COUNT('Daily reducing balance'!$F$4:F196))</f>
        <v>11</v>
      </c>
      <c r="G197" s="8">
        <f t="shared" si="20"/>
        <v>295534.87267048954</v>
      </c>
      <c r="H197" s="6">
        <f>G197*'Dash Board'!$C$11/365</f>
        <v>85.016881179181908</v>
      </c>
      <c r="I197" s="6">
        <f>H197*'Dash Board'!$C$18/'Dash Board'!$C$11</f>
        <v>40.484229132943767</v>
      </c>
      <c r="J197" s="6">
        <f>(G197&gt;1)*PMT('Dash Board'!$C$11/365,$U$4,-'Dash Board'!$C$19)</f>
        <v>108.80376961660664</v>
      </c>
      <c r="K197" s="6">
        <f t="shared" ref="K197:K260" si="21">IF(F197=1,SUMIFS($J$4:$J$7308,$D$4:$D$7308,"="&amp;YEAR(C197),$E$4:$E$7308,"="&amp;MONTH(C197)),0)</f>
        <v>0</v>
      </c>
      <c r="L197" s="8">
        <f t="shared" ref="L197:L260" si="22">IF(G197+H197-J197&lt;0,0,G197+H197-J197)</f>
        <v>295511.08578205213</v>
      </c>
      <c r="N197" s="8">
        <f t="shared" ref="N197:N243" si="23">J197-I197</f>
        <v>68.319540483662877</v>
      </c>
      <c r="O197" s="8">
        <f>IF(E196&lt;&gt;E197,SUM($N$4:N197)-SUM($O$3:O196),0)</f>
        <v>0</v>
      </c>
      <c r="P197" s="6">
        <f>IF(B197&gt;0,SUM($O$4:O197)-SUM($P$3:P196),0)</f>
        <v>0</v>
      </c>
      <c r="Q197" s="6">
        <f t="shared" ref="Q197:Q260" si="24">I197</f>
        <v>40.484229132943767</v>
      </c>
      <c r="R197" s="8">
        <f>IF(E196&lt;&gt;E197,SUM($Q$4:Q197)-SUM($R$3:R196),0)</f>
        <v>0</v>
      </c>
      <c r="S197" s="6">
        <f>IF(B197&gt;0,SUM($R$4:R197)-SUM($S$3:S196),0)</f>
        <v>0</v>
      </c>
    </row>
    <row r="198" spans="1:19">
      <c r="A198">
        <f>IF(E197&lt;&gt;E198,COUNTIF($A$4:A197,"&lt;&gt;0")+1,0)</f>
        <v>0</v>
      </c>
      <c r="B198">
        <f>IF(A198&lt;&gt;0,IF(MOD(A198,3)=0,COUNTIF($B$4:B197,"&lt;&gt;0")+1,0),0)</f>
        <v>0</v>
      </c>
      <c r="C198" s="9">
        <f>'Dash Board'!$C$12+COUNT('Daily reducing balance'!$F$4:F197)</f>
        <v>41924</v>
      </c>
      <c r="D198">
        <f t="shared" ref="D198:D243" si="25">IF(AND(E198=1,F198=1),D197+1,D197)</f>
        <v>2014</v>
      </c>
      <c r="E198">
        <f t="shared" ref="E198:E243" si="26">IF(F198=1,IF(E197+1&gt;12,1,E197+1),E197)</f>
        <v>10</v>
      </c>
      <c r="F198">
        <f>DAY('Dash Board'!$C$12+COUNT('Daily reducing balance'!$F$4:F197))</f>
        <v>12</v>
      </c>
      <c r="G198" s="8">
        <f t="shared" ref="G198:G243" si="27">L197</f>
        <v>295511.08578205213</v>
      </c>
      <c r="H198" s="6">
        <f>G198*'Dash Board'!$C$11/365</f>
        <v>85.010038375658823</v>
      </c>
      <c r="I198" s="6">
        <f>H198*'Dash Board'!$C$18/'Dash Board'!$C$11</f>
        <v>40.48097065507563</v>
      </c>
      <c r="J198" s="6">
        <f>(G198&gt;1)*PMT('Dash Board'!$C$11/365,$U$4,-'Dash Board'!$C$19)</f>
        <v>108.80376961660664</v>
      </c>
      <c r="K198" s="6">
        <f t="shared" si="21"/>
        <v>0</v>
      </c>
      <c r="L198" s="8">
        <f t="shared" si="22"/>
        <v>295487.29205081123</v>
      </c>
      <c r="N198" s="8">
        <f t="shared" si="23"/>
        <v>68.322798961531021</v>
      </c>
      <c r="O198" s="8">
        <f>IF(E197&lt;&gt;E198,SUM($N$4:N198)-SUM($O$3:O197),0)</f>
        <v>0</v>
      </c>
      <c r="P198" s="6">
        <f>IF(B198&gt;0,SUM($O$4:O198)-SUM($P$3:P197),0)</f>
        <v>0</v>
      </c>
      <c r="Q198" s="6">
        <f t="shared" si="24"/>
        <v>40.48097065507563</v>
      </c>
      <c r="R198" s="8">
        <f>IF(E197&lt;&gt;E198,SUM($Q$4:Q198)-SUM($R$3:R197),0)</f>
        <v>0</v>
      </c>
      <c r="S198" s="6">
        <f>IF(B198&gt;0,SUM($R$4:R198)-SUM($S$3:S197),0)</f>
        <v>0</v>
      </c>
    </row>
    <row r="199" spans="1:19">
      <c r="A199">
        <f>IF(E198&lt;&gt;E199,COUNTIF($A$4:A198,"&lt;&gt;0")+1,0)</f>
        <v>0</v>
      </c>
      <c r="B199">
        <f>IF(A199&lt;&gt;0,IF(MOD(A199,3)=0,COUNTIF($B$4:B198,"&lt;&gt;0")+1,0),0)</f>
        <v>0</v>
      </c>
      <c r="C199" s="9">
        <f>'Dash Board'!$C$12+COUNT('Daily reducing balance'!$F$4:F198)</f>
        <v>41925</v>
      </c>
      <c r="D199">
        <f t="shared" si="25"/>
        <v>2014</v>
      </c>
      <c r="E199">
        <f t="shared" si="26"/>
        <v>10</v>
      </c>
      <c r="F199">
        <f>DAY('Dash Board'!$C$12+COUNT('Daily reducing balance'!$F$4:F198))</f>
        <v>13</v>
      </c>
      <c r="G199" s="8">
        <f t="shared" si="27"/>
        <v>295487.29205081123</v>
      </c>
      <c r="H199" s="6">
        <f>G199*'Dash Board'!$C$11/365</f>
        <v>85.003193603658019</v>
      </c>
      <c r="I199" s="6">
        <f>H199*'Dash Board'!$C$18/'Dash Board'!$C$11</f>
        <v>40.477711239837156</v>
      </c>
      <c r="J199" s="6">
        <f>(G199&gt;1)*PMT('Dash Board'!$C$11/365,$U$4,-'Dash Board'!$C$19)</f>
        <v>108.80376961660664</v>
      </c>
      <c r="K199" s="6">
        <f t="shared" si="21"/>
        <v>0</v>
      </c>
      <c r="L199" s="8">
        <f t="shared" si="22"/>
        <v>295463.4914747983</v>
      </c>
      <c r="N199" s="8">
        <f t="shared" si="23"/>
        <v>68.326058376769481</v>
      </c>
      <c r="O199" s="8">
        <f>IF(E198&lt;&gt;E199,SUM($N$4:N199)-SUM($O$3:O198),0)</f>
        <v>0</v>
      </c>
      <c r="P199" s="6">
        <f>IF(B199&gt;0,SUM($O$4:O199)-SUM($P$3:P198),0)</f>
        <v>0</v>
      </c>
      <c r="Q199" s="6">
        <f t="shared" si="24"/>
        <v>40.477711239837156</v>
      </c>
      <c r="R199" s="8">
        <f>IF(E198&lt;&gt;E199,SUM($Q$4:Q199)-SUM($R$3:R198),0)</f>
        <v>0</v>
      </c>
      <c r="S199" s="6">
        <f>IF(B199&gt;0,SUM($R$4:R199)-SUM($S$3:S198),0)</f>
        <v>0</v>
      </c>
    </row>
    <row r="200" spans="1:19">
      <c r="A200">
        <f>IF(E199&lt;&gt;E200,COUNTIF($A$4:A199,"&lt;&gt;0")+1,0)</f>
        <v>0</v>
      </c>
      <c r="B200">
        <f>IF(A200&lt;&gt;0,IF(MOD(A200,3)=0,COUNTIF($B$4:B199,"&lt;&gt;0")+1,0),0)</f>
        <v>0</v>
      </c>
      <c r="C200" s="9">
        <f>'Dash Board'!$C$12+COUNT('Daily reducing balance'!$F$4:F199)</f>
        <v>41926</v>
      </c>
      <c r="D200">
        <f t="shared" si="25"/>
        <v>2014</v>
      </c>
      <c r="E200">
        <f t="shared" si="26"/>
        <v>10</v>
      </c>
      <c r="F200">
        <f>DAY('Dash Board'!$C$12+COUNT('Daily reducing balance'!$F$4:F199))</f>
        <v>14</v>
      </c>
      <c r="G200" s="8">
        <f t="shared" si="27"/>
        <v>295463.4914747983</v>
      </c>
      <c r="H200" s="6">
        <f>G200*'Dash Board'!$C$11/365</f>
        <v>84.996346862613208</v>
      </c>
      <c r="I200" s="6">
        <f>H200*'Dash Board'!$C$18/'Dash Board'!$C$11</f>
        <v>40.474450886958678</v>
      </c>
      <c r="J200" s="6">
        <f>(G200&gt;1)*PMT('Dash Board'!$C$11/365,$U$4,-'Dash Board'!$C$19)</f>
        <v>108.80376961660664</v>
      </c>
      <c r="K200" s="6">
        <f t="shared" si="21"/>
        <v>0</v>
      </c>
      <c r="L200" s="8">
        <f t="shared" si="22"/>
        <v>295439.68405204435</v>
      </c>
      <c r="N200" s="8">
        <f t="shared" si="23"/>
        <v>68.329318729647966</v>
      </c>
      <c r="O200" s="8">
        <f>IF(E199&lt;&gt;E200,SUM($N$4:N200)-SUM($O$3:O199),0)</f>
        <v>0</v>
      </c>
      <c r="P200" s="6">
        <f>IF(B200&gt;0,SUM($O$4:O200)-SUM($P$3:P199),0)</f>
        <v>0</v>
      </c>
      <c r="Q200" s="6">
        <f t="shared" si="24"/>
        <v>40.474450886958678</v>
      </c>
      <c r="R200" s="8">
        <f>IF(E199&lt;&gt;E200,SUM($Q$4:Q200)-SUM($R$3:R199),0)</f>
        <v>0</v>
      </c>
      <c r="S200" s="6">
        <f>IF(B200&gt;0,SUM($R$4:R200)-SUM($S$3:S199),0)</f>
        <v>0</v>
      </c>
    </row>
    <row r="201" spans="1:19">
      <c r="A201">
        <f>IF(E200&lt;&gt;E201,COUNTIF($A$4:A200,"&lt;&gt;0")+1,0)</f>
        <v>0</v>
      </c>
      <c r="B201">
        <f>IF(A201&lt;&gt;0,IF(MOD(A201,3)=0,COUNTIF($B$4:B200,"&lt;&gt;0")+1,0),0)</f>
        <v>0</v>
      </c>
      <c r="C201" s="9">
        <f>'Dash Board'!$C$12+COUNT('Daily reducing balance'!$F$4:F200)</f>
        <v>41927</v>
      </c>
      <c r="D201">
        <f t="shared" si="25"/>
        <v>2014</v>
      </c>
      <c r="E201">
        <f t="shared" si="26"/>
        <v>10</v>
      </c>
      <c r="F201">
        <f>DAY('Dash Board'!$C$12+COUNT('Daily reducing balance'!$F$4:F200))</f>
        <v>15</v>
      </c>
      <c r="G201" s="8">
        <f t="shared" si="27"/>
        <v>295439.68405204435</v>
      </c>
      <c r="H201" s="6">
        <f>G201*'Dash Board'!$C$11/365</f>
        <v>84.98949815195796</v>
      </c>
      <c r="I201" s="6">
        <f>H201*'Dash Board'!$C$18/'Dash Board'!$C$11</f>
        <v>40.471189596170461</v>
      </c>
      <c r="J201" s="6">
        <f>(G201&gt;1)*PMT('Dash Board'!$C$11/365,$U$4,-'Dash Board'!$C$19)</f>
        <v>108.80376961660664</v>
      </c>
      <c r="K201" s="6">
        <f t="shared" si="21"/>
        <v>0</v>
      </c>
      <c r="L201" s="8">
        <f t="shared" si="22"/>
        <v>295415.8697805797</v>
      </c>
      <c r="N201" s="8">
        <f t="shared" si="23"/>
        <v>68.332580020436183</v>
      </c>
      <c r="O201" s="8">
        <f>IF(E200&lt;&gt;E201,SUM($N$4:N201)-SUM($O$3:O200),0)</f>
        <v>0</v>
      </c>
      <c r="P201" s="6">
        <f>IF(B201&gt;0,SUM($O$4:O201)-SUM($P$3:P200),0)</f>
        <v>0</v>
      </c>
      <c r="Q201" s="6">
        <f t="shared" si="24"/>
        <v>40.471189596170461</v>
      </c>
      <c r="R201" s="8">
        <f>IF(E200&lt;&gt;E201,SUM($Q$4:Q201)-SUM($R$3:R200),0)</f>
        <v>0</v>
      </c>
      <c r="S201" s="6">
        <f>IF(B201&gt;0,SUM($R$4:R201)-SUM($S$3:S200),0)</f>
        <v>0</v>
      </c>
    </row>
    <row r="202" spans="1:19">
      <c r="A202">
        <f>IF(E201&lt;&gt;E202,COUNTIF($A$4:A201,"&lt;&gt;0")+1,0)</f>
        <v>0</v>
      </c>
      <c r="B202">
        <f>IF(A202&lt;&gt;0,IF(MOD(A202,3)=0,COUNTIF($B$4:B201,"&lt;&gt;0")+1,0),0)</f>
        <v>0</v>
      </c>
      <c r="C202" s="9">
        <f>'Dash Board'!$C$12+COUNT('Daily reducing balance'!$F$4:F201)</f>
        <v>41928</v>
      </c>
      <c r="D202">
        <f t="shared" si="25"/>
        <v>2014</v>
      </c>
      <c r="E202">
        <f t="shared" si="26"/>
        <v>10</v>
      </c>
      <c r="F202">
        <f>DAY('Dash Board'!$C$12+COUNT('Daily reducing balance'!$F$4:F201))</f>
        <v>16</v>
      </c>
      <c r="G202" s="8">
        <f t="shared" si="27"/>
        <v>295415.8697805797</v>
      </c>
      <c r="H202" s="6">
        <f>G202*'Dash Board'!$C$11/365</f>
        <v>84.982647471125674</v>
      </c>
      <c r="I202" s="6">
        <f>H202*'Dash Board'!$C$18/'Dash Board'!$C$11</f>
        <v>40.467927367202705</v>
      </c>
      <c r="J202" s="6">
        <f>(G202&gt;1)*PMT('Dash Board'!$C$11/365,$U$4,-'Dash Board'!$C$19)</f>
        <v>108.80376961660664</v>
      </c>
      <c r="K202" s="6">
        <f t="shared" si="21"/>
        <v>0</v>
      </c>
      <c r="L202" s="8">
        <f t="shared" si="22"/>
        <v>295392.04865843424</v>
      </c>
      <c r="N202" s="8">
        <f t="shared" si="23"/>
        <v>68.335842249403939</v>
      </c>
      <c r="O202" s="8">
        <f>IF(E201&lt;&gt;E202,SUM($N$4:N202)-SUM($O$3:O201),0)</f>
        <v>0</v>
      </c>
      <c r="P202" s="6">
        <f>IF(B202&gt;0,SUM($O$4:O202)-SUM($P$3:P201),0)</f>
        <v>0</v>
      </c>
      <c r="Q202" s="6">
        <f t="shared" si="24"/>
        <v>40.467927367202705</v>
      </c>
      <c r="R202" s="8">
        <f>IF(E201&lt;&gt;E202,SUM($Q$4:Q202)-SUM($R$3:R201),0)</f>
        <v>0</v>
      </c>
      <c r="S202" s="6">
        <f>IF(B202&gt;0,SUM($R$4:R202)-SUM($S$3:S201),0)</f>
        <v>0</v>
      </c>
    </row>
    <row r="203" spans="1:19">
      <c r="A203">
        <f>IF(E202&lt;&gt;E203,COUNTIF($A$4:A202,"&lt;&gt;0")+1,0)</f>
        <v>0</v>
      </c>
      <c r="B203">
        <f>IF(A203&lt;&gt;0,IF(MOD(A203,3)=0,COUNTIF($B$4:B202,"&lt;&gt;0")+1,0),0)</f>
        <v>0</v>
      </c>
      <c r="C203" s="9">
        <f>'Dash Board'!$C$12+COUNT('Daily reducing balance'!$F$4:F202)</f>
        <v>41929</v>
      </c>
      <c r="D203">
        <f t="shared" si="25"/>
        <v>2014</v>
      </c>
      <c r="E203">
        <f t="shared" si="26"/>
        <v>10</v>
      </c>
      <c r="F203">
        <f>DAY('Dash Board'!$C$12+COUNT('Daily reducing balance'!$F$4:F202))</f>
        <v>17</v>
      </c>
      <c r="G203" s="8">
        <f t="shared" si="27"/>
        <v>295392.04865843424</v>
      </c>
      <c r="H203" s="6">
        <f>G203*'Dash Board'!$C$11/365</f>
        <v>84.975794819549577</v>
      </c>
      <c r="I203" s="6">
        <f>H203*'Dash Board'!$C$18/'Dash Board'!$C$11</f>
        <v>40.464664199785517</v>
      </c>
      <c r="J203" s="6">
        <f>(G203&gt;1)*PMT('Dash Board'!$C$11/365,$U$4,-'Dash Board'!$C$19)</f>
        <v>108.80376961660664</v>
      </c>
      <c r="K203" s="6">
        <f t="shared" si="21"/>
        <v>0</v>
      </c>
      <c r="L203" s="8">
        <f t="shared" si="22"/>
        <v>295368.22068363719</v>
      </c>
      <c r="N203" s="8">
        <f t="shared" si="23"/>
        <v>68.339105416821127</v>
      </c>
      <c r="O203" s="8">
        <f>IF(E202&lt;&gt;E203,SUM($N$4:N203)-SUM($O$3:O202),0)</f>
        <v>0</v>
      </c>
      <c r="P203" s="6">
        <f>IF(B203&gt;0,SUM($O$4:O203)-SUM($P$3:P202),0)</f>
        <v>0</v>
      </c>
      <c r="Q203" s="6">
        <f t="shared" si="24"/>
        <v>40.464664199785517</v>
      </c>
      <c r="R203" s="8">
        <f>IF(E202&lt;&gt;E203,SUM($Q$4:Q203)-SUM($R$3:R202),0)</f>
        <v>0</v>
      </c>
      <c r="S203" s="6">
        <f>IF(B203&gt;0,SUM($R$4:R203)-SUM($S$3:S202),0)</f>
        <v>0</v>
      </c>
    </row>
    <row r="204" spans="1:19">
      <c r="A204">
        <f>IF(E203&lt;&gt;E204,COUNTIF($A$4:A203,"&lt;&gt;0")+1,0)</f>
        <v>0</v>
      </c>
      <c r="B204">
        <f>IF(A204&lt;&gt;0,IF(MOD(A204,3)=0,COUNTIF($B$4:B203,"&lt;&gt;0")+1,0),0)</f>
        <v>0</v>
      </c>
      <c r="C204" s="9">
        <f>'Dash Board'!$C$12+COUNT('Daily reducing balance'!$F$4:F203)</f>
        <v>41930</v>
      </c>
      <c r="D204">
        <f t="shared" si="25"/>
        <v>2014</v>
      </c>
      <c r="E204">
        <f t="shared" si="26"/>
        <v>10</v>
      </c>
      <c r="F204">
        <f>DAY('Dash Board'!$C$12+COUNT('Daily reducing balance'!$F$4:F203))</f>
        <v>18</v>
      </c>
      <c r="G204" s="8">
        <f t="shared" si="27"/>
        <v>295368.22068363719</v>
      </c>
      <c r="H204" s="6">
        <f>G204*'Dash Board'!$C$11/365</f>
        <v>84.968940196662743</v>
      </c>
      <c r="I204" s="6">
        <f>H204*'Dash Board'!$C$18/'Dash Board'!$C$11</f>
        <v>40.461400093648933</v>
      </c>
      <c r="J204" s="6">
        <f>(G204&gt;1)*PMT('Dash Board'!$C$11/365,$U$4,-'Dash Board'!$C$19)</f>
        <v>108.80376961660664</v>
      </c>
      <c r="K204" s="6">
        <f t="shared" si="21"/>
        <v>0</v>
      </c>
      <c r="L204" s="8">
        <f t="shared" si="22"/>
        <v>295344.38585421728</v>
      </c>
      <c r="N204" s="8">
        <f t="shared" si="23"/>
        <v>68.342369522957711</v>
      </c>
      <c r="O204" s="8">
        <f>IF(E203&lt;&gt;E204,SUM($N$4:N204)-SUM($O$3:O203),0)</f>
        <v>0</v>
      </c>
      <c r="P204" s="6">
        <f>IF(B204&gt;0,SUM($O$4:O204)-SUM($P$3:P203),0)</f>
        <v>0</v>
      </c>
      <c r="Q204" s="6">
        <f t="shared" si="24"/>
        <v>40.461400093648933</v>
      </c>
      <c r="R204" s="8">
        <f>IF(E203&lt;&gt;E204,SUM($Q$4:Q204)-SUM($R$3:R203),0)</f>
        <v>0</v>
      </c>
      <c r="S204" s="6">
        <f>IF(B204&gt;0,SUM($R$4:R204)-SUM($S$3:S203),0)</f>
        <v>0</v>
      </c>
    </row>
    <row r="205" spans="1:19">
      <c r="A205">
        <f>IF(E204&lt;&gt;E205,COUNTIF($A$4:A204,"&lt;&gt;0")+1,0)</f>
        <v>0</v>
      </c>
      <c r="B205">
        <f>IF(A205&lt;&gt;0,IF(MOD(A205,3)=0,COUNTIF($B$4:B204,"&lt;&gt;0")+1,0),0)</f>
        <v>0</v>
      </c>
      <c r="C205" s="9">
        <f>'Dash Board'!$C$12+COUNT('Daily reducing balance'!$F$4:F204)</f>
        <v>41931</v>
      </c>
      <c r="D205">
        <f t="shared" si="25"/>
        <v>2014</v>
      </c>
      <c r="E205">
        <f t="shared" si="26"/>
        <v>10</v>
      </c>
      <c r="F205">
        <f>DAY('Dash Board'!$C$12+COUNT('Daily reducing balance'!$F$4:F204))</f>
        <v>19</v>
      </c>
      <c r="G205" s="8">
        <f t="shared" si="27"/>
        <v>295344.38585421728</v>
      </c>
      <c r="H205" s="6">
        <f>G205*'Dash Board'!$C$11/365</f>
        <v>84.962083601898115</v>
      </c>
      <c r="I205" s="6">
        <f>H205*'Dash Board'!$C$18/'Dash Board'!$C$11</f>
        <v>40.458135048522912</v>
      </c>
      <c r="J205" s="6">
        <f>(G205&gt;1)*PMT('Dash Board'!$C$11/365,$U$4,-'Dash Board'!$C$19)</f>
        <v>108.80376961660664</v>
      </c>
      <c r="K205" s="6">
        <f t="shared" si="21"/>
        <v>0</v>
      </c>
      <c r="L205" s="8">
        <f t="shared" si="22"/>
        <v>295320.54416820261</v>
      </c>
      <c r="N205" s="8">
        <f t="shared" si="23"/>
        <v>68.345634568083739</v>
      </c>
      <c r="O205" s="8">
        <f>IF(E204&lt;&gt;E205,SUM($N$4:N205)-SUM($O$3:O204),0)</f>
        <v>0</v>
      </c>
      <c r="P205" s="6">
        <f>IF(B205&gt;0,SUM($O$4:O205)-SUM($P$3:P204),0)</f>
        <v>0</v>
      </c>
      <c r="Q205" s="6">
        <f t="shared" si="24"/>
        <v>40.458135048522912</v>
      </c>
      <c r="R205" s="8">
        <f>IF(E204&lt;&gt;E205,SUM($Q$4:Q205)-SUM($R$3:R204),0)</f>
        <v>0</v>
      </c>
      <c r="S205" s="6">
        <f>IF(B205&gt;0,SUM($R$4:R205)-SUM($S$3:S204),0)</f>
        <v>0</v>
      </c>
    </row>
    <row r="206" spans="1:19">
      <c r="A206">
        <f>IF(E205&lt;&gt;E206,COUNTIF($A$4:A205,"&lt;&gt;0")+1,0)</f>
        <v>0</v>
      </c>
      <c r="B206">
        <f>IF(A206&lt;&gt;0,IF(MOD(A206,3)=0,COUNTIF($B$4:B205,"&lt;&gt;0")+1,0),0)</f>
        <v>0</v>
      </c>
      <c r="C206" s="9">
        <f>'Dash Board'!$C$12+COUNT('Daily reducing balance'!$F$4:F205)</f>
        <v>41932</v>
      </c>
      <c r="D206">
        <f t="shared" si="25"/>
        <v>2014</v>
      </c>
      <c r="E206">
        <f t="shared" si="26"/>
        <v>10</v>
      </c>
      <c r="F206">
        <f>DAY('Dash Board'!$C$12+COUNT('Daily reducing balance'!$F$4:F205))</f>
        <v>20</v>
      </c>
      <c r="G206" s="8">
        <f t="shared" si="27"/>
        <v>295320.54416820261</v>
      </c>
      <c r="H206" s="6">
        <f>G206*'Dash Board'!$C$11/365</f>
        <v>84.955225034688425</v>
      </c>
      <c r="I206" s="6">
        <f>H206*'Dash Board'!$C$18/'Dash Board'!$C$11</f>
        <v>40.454869064137348</v>
      </c>
      <c r="J206" s="6">
        <f>(G206&gt;1)*PMT('Dash Board'!$C$11/365,$U$4,-'Dash Board'!$C$19)</f>
        <v>108.80376961660664</v>
      </c>
      <c r="K206" s="6">
        <f t="shared" si="21"/>
        <v>0</v>
      </c>
      <c r="L206" s="8">
        <f t="shared" si="22"/>
        <v>295296.6956236207</v>
      </c>
      <c r="N206" s="8">
        <f t="shared" si="23"/>
        <v>68.348900552469303</v>
      </c>
      <c r="O206" s="8">
        <f>IF(E205&lt;&gt;E206,SUM($N$4:N206)-SUM($O$3:O205),0)</f>
        <v>0</v>
      </c>
      <c r="P206" s="6">
        <f>IF(B206&gt;0,SUM($O$4:O206)-SUM($P$3:P205),0)</f>
        <v>0</v>
      </c>
      <c r="Q206" s="6">
        <f t="shared" si="24"/>
        <v>40.454869064137348</v>
      </c>
      <c r="R206" s="8">
        <f>IF(E205&lt;&gt;E206,SUM($Q$4:Q206)-SUM($R$3:R205),0)</f>
        <v>0</v>
      </c>
      <c r="S206" s="6">
        <f>IF(B206&gt;0,SUM($R$4:R206)-SUM($S$3:S205),0)</f>
        <v>0</v>
      </c>
    </row>
    <row r="207" spans="1:19">
      <c r="A207">
        <f>IF(E206&lt;&gt;E207,COUNTIF($A$4:A206,"&lt;&gt;0")+1,0)</f>
        <v>0</v>
      </c>
      <c r="B207">
        <f>IF(A207&lt;&gt;0,IF(MOD(A207,3)=0,COUNTIF($B$4:B206,"&lt;&gt;0")+1,0),0)</f>
        <v>0</v>
      </c>
      <c r="C207" s="9">
        <f>'Dash Board'!$C$12+COUNT('Daily reducing balance'!$F$4:F206)</f>
        <v>41933</v>
      </c>
      <c r="D207">
        <f t="shared" si="25"/>
        <v>2014</v>
      </c>
      <c r="E207">
        <f t="shared" si="26"/>
        <v>10</v>
      </c>
      <c r="F207">
        <f>DAY('Dash Board'!$C$12+COUNT('Daily reducing balance'!$F$4:F206))</f>
        <v>21</v>
      </c>
      <c r="G207" s="8">
        <f t="shared" si="27"/>
        <v>295296.6956236207</v>
      </c>
      <c r="H207" s="6">
        <f>G207*'Dash Board'!$C$11/365</f>
        <v>84.948364494466233</v>
      </c>
      <c r="I207" s="6">
        <f>H207*'Dash Board'!$C$18/'Dash Board'!$C$11</f>
        <v>40.451602140222015</v>
      </c>
      <c r="J207" s="6">
        <f>(G207&gt;1)*PMT('Dash Board'!$C$11/365,$U$4,-'Dash Board'!$C$19)</f>
        <v>108.80376961660664</v>
      </c>
      <c r="K207" s="6">
        <f t="shared" si="21"/>
        <v>0</v>
      </c>
      <c r="L207" s="8">
        <f t="shared" si="22"/>
        <v>295272.8402184986</v>
      </c>
      <c r="N207" s="8">
        <f t="shared" si="23"/>
        <v>68.352167476384636</v>
      </c>
      <c r="O207" s="8">
        <f>IF(E206&lt;&gt;E207,SUM($N$4:N207)-SUM($O$3:O206),0)</f>
        <v>0</v>
      </c>
      <c r="P207" s="6">
        <f>IF(B207&gt;0,SUM($O$4:O207)-SUM($P$3:P206),0)</f>
        <v>0</v>
      </c>
      <c r="Q207" s="6">
        <f t="shared" si="24"/>
        <v>40.451602140222015</v>
      </c>
      <c r="R207" s="8">
        <f>IF(E206&lt;&gt;E207,SUM($Q$4:Q207)-SUM($R$3:R206),0)</f>
        <v>0</v>
      </c>
      <c r="S207" s="6">
        <f>IF(B207&gt;0,SUM($R$4:R207)-SUM($S$3:S206),0)</f>
        <v>0</v>
      </c>
    </row>
    <row r="208" spans="1:19">
      <c r="A208">
        <f>IF(E207&lt;&gt;E208,COUNTIF($A$4:A207,"&lt;&gt;0")+1,0)</f>
        <v>0</v>
      </c>
      <c r="B208">
        <f>IF(A208&lt;&gt;0,IF(MOD(A208,3)=0,COUNTIF($B$4:B207,"&lt;&gt;0")+1,0),0)</f>
        <v>0</v>
      </c>
      <c r="C208" s="9">
        <f>'Dash Board'!$C$12+COUNT('Daily reducing balance'!$F$4:F207)</f>
        <v>41934</v>
      </c>
      <c r="D208">
        <f t="shared" si="25"/>
        <v>2014</v>
      </c>
      <c r="E208">
        <f t="shared" si="26"/>
        <v>10</v>
      </c>
      <c r="F208">
        <f>DAY('Dash Board'!$C$12+COUNT('Daily reducing balance'!$F$4:F207))</f>
        <v>22</v>
      </c>
      <c r="G208" s="8">
        <f t="shared" si="27"/>
        <v>295272.8402184986</v>
      </c>
      <c r="H208" s="6">
        <f>G208*'Dash Board'!$C$11/365</f>
        <v>84.941501980663986</v>
      </c>
      <c r="I208" s="6">
        <f>H208*'Dash Board'!$C$18/'Dash Board'!$C$11</f>
        <v>40.448334276506657</v>
      </c>
      <c r="J208" s="6">
        <f>(G208&gt;1)*PMT('Dash Board'!$C$11/365,$U$4,-'Dash Board'!$C$19)</f>
        <v>108.80376961660664</v>
      </c>
      <c r="K208" s="6">
        <f t="shared" si="21"/>
        <v>0</v>
      </c>
      <c r="L208" s="8">
        <f t="shared" si="22"/>
        <v>295248.97795086267</v>
      </c>
      <c r="N208" s="8">
        <f t="shared" si="23"/>
        <v>68.355435340099987</v>
      </c>
      <c r="O208" s="8">
        <f>IF(E207&lt;&gt;E208,SUM($N$4:N208)-SUM($O$3:O207),0)</f>
        <v>0</v>
      </c>
      <c r="P208" s="6">
        <f>IF(B208&gt;0,SUM($O$4:O208)-SUM($P$3:P207),0)</f>
        <v>0</v>
      </c>
      <c r="Q208" s="6">
        <f t="shared" si="24"/>
        <v>40.448334276506657</v>
      </c>
      <c r="R208" s="8">
        <f>IF(E207&lt;&gt;E208,SUM($Q$4:Q208)-SUM($R$3:R207),0)</f>
        <v>0</v>
      </c>
      <c r="S208" s="6">
        <f>IF(B208&gt;0,SUM($R$4:R208)-SUM($S$3:S207),0)</f>
        <v>0</v>
      </c>
    </row>
    <row r="209" spans="1:19">
      <c r="A209">
        <f>IF(E208&lt;&gt;E209,COUNTIF($A$4:A208,"&lt;&gt;0")+1,0)</f>
        <v>0</v>
      </c>
      <c r="B209">
        <f>IF(A209&lt;&gt;0,IF(MOD(A209,3)=0,COUNTIF($B$4:B208,"&lt;&gt;0")+1,0),0)</f>
        <v>0</v>
      </c>
      <c r="C209" s="9">
        <f>'Dash Board'!$C$12+COUNT('Daily reducing balance'!$F$4:F208)</f>
        <v>41935</v>
      </c>
      <c r="D209">
        <f t="shared" si="25"/>
        <v>2014</v>
      </c>
      <c r="E209">
        <f t="shared" si="26"/>
        <v>10</v>
      </c>
      <c r="F209">
        <f>DAY('Dash Board'!$C$12+COUNT('Daily reducing balance'!$F$4:F208))</f>
        <v>23</v>
      </c>
      <c r="G209" s="8">
        <f t="shared" si="27"/>
        <v>295248.97795086267</v>
      </c>
      <c r="H209" s="6">
        <f>G209*'Dash Board'!$C$11/365</f>
        <v>84.934637492713918</v>
      </c>
      <c r="I209" s="6">
        <f>H209*'Dash Board'!$C$18/'Dash Board'!$C$11</f>
        <v>40.445065472720913</v>
      </c>
      <c r="J209" s="6">
        <f>(G209&gt;1)*PMT('Dash Board'!$C$11/365,$U$4,-'Dash Board'!$C$19)</f>
        <v>108.80376961660664</v>
      </c>
      <c r="K209" s="6">
        <f t="shared" si="21"/>
        <v>0</v>
      </c>
      <c r="L209" s="8">
        <f t="shared" si="22"/>
        <v>295225.10881873878</v>
      </c>
      <c r="N209" s="8">
        <f t="shared" si="23"/>
        <v>68.358704143885731</v>
      </c>
      <c r="O209" s="8">
        <f>IF(E208&lt;&gt;E209,SUM($N$4:N209)-SUM($O$3:O208),0)</f>
        <v>0</v>
      </c>
      <c r="P209" s="6">
        <f>IF(B209&gt;0,SUM($O$4:O209)-SUM($P$3:P208),0)</f>
        <v>0</v>
      </c>
      <c r="Q209" s="6">
        <f t="shared" si="24"/>
        <v>40.445065472720913</v>
      </c>
      <c r="R209" s="8">
        <f>IF(E208&lt;&gt;E209,SUM($Q$4:Q209)-SUM($R$3:R208),0)</f>
        <v>0</v>
      </c>
      <c r="S209" s="6">
        <f>IF(B209&gt;0,SUM($R$4:R209)-SUM($S$3:S208),0)</f>
        <v>0</v>
      </c>
    </row>
    <row r="210" spans="1:19">
      <c r="A210">
        <f>IF(E209&lt;&gt;E210,COUNTIF($A$4:A209,"&lt;&gt;0")+1,0)</f>
        <v>0</v>
      </c>
      <c r="B210">
        <f>IF(A210&lt;&gt;0,IF(MOD(A210,3)=0,COUNTIF($B$4:B209,"&lt;&gt;0")+1,0),0)</f>
        <v>0</v>
      </c>
      <c r="C210" s="9">
        <f>'Dash Board'!$C$12+COUNT('Daily reducing balance'!$F$4:F209)</f>
        <v>41936</v>
      </c>
      <c r="D210">
        <f t="shared" si="25"/>
        <v>2014</v>
      </c>
      <c r="E210">
        <f t="shared" si="26"/>
        <v>10</v>
      </c>
      <c r="F210">
        <f>DAY('Dash Board'!$C$12+COUNT('Daily reducing balance'!$F$4:F209))</f>
        <v>24</v>
      </c>
      <c r="G210" s="8">
        <f t="shared" si="27"/>
        <v>295225.10881873878</v>
      </c>
      <c r="H210" s="6">
        <f>G210*'Dash Board'!$C$11/365</f>
        <v>84.927771030048149</v>
      </c>
      <c r="I210" s="6">
        <f>H210*'Dash Board'!$C$18/'Dash Board'!$C$11</f>
        <v>40.441795728594364</v>
      </c>
      <c r="J210" s="6">
        <f>(G210&gt;1)*PMT('Dash Board'!$C$11/365,$U$4,-'Dash Board'!$C$19)</f>
        <v>108.80376961660664</v>
      </c>
      <c r="K210" s="6">
        <f t="shared" si="21"/>
        <v>0</v>
      </c>
      <c r="L210" s="8">
        <f t="shared" si="22"/>
        <v>295201.23282015225</v>
      </c>
      <c r="N210" s="8">
        <f t="shared" si="23"/>
        <v>68.361973888012272</v>
      </c>
      <c r="O210" s="8">
        <f>IF(E209&lt;&gt;E210,SUM($N$4:N210)-SUM($O$3:O209),0)</f>
        <v>0</v>
      </c>
      <c r="P210" s="6">
        <f>IF(B210&gt;0,SUM($O$4:O210)-SUM($P$3:P209),0)</f>
        <v>0</v>
      </c>
      <c r="Q210" s="6">
        <f t="shared" si="24"/>
        <v>40.441795728594364</v>
      </c>
      <c r="R210" s="8">
        <f>IF(E209&lt;&gt;E210,SUM($Q$4:Q210)-SUM($R$3:R209),0)</f>
        <v>0</v>
      </c>
      <c r="S210" s="6">
        <f>IF(B210&gt;0,SUM($R$4:R210)-SUM($S$3:S209),0)</f>
        <v>0</v>
      </c>
    </row>
    <row r="211" spans="1:19">
      <c r="A211">
        <f>IF(E210&lt;&gt;E211,COUNTIF($A$4:A210,"&lt;&gt;0")+1,0)</f>
        <v>0</v>
      </c>
      <c r="B211">
        <f>IF(A211&lt;&gt;0,IF(MOD(A211,3)=0,COUNTIF($B$4:B210,"&lt;&gt;0")+1,0),0)</f>
        <v>0</v>
      </c>
      <c r="C211" s="9">
        <f>'Dash Board'!$C$12+COUNT('Daily reducing balance'!$F$4:F210)</f>
        <v>41937</v>
      </c>
      <c r="D211">
        <f t="shared" si="25"/>
        <v>2014</v>
      </c>
      <c r="E211">
        <f t="shared" si="26"/>
        <v>10</v>
      </c>
      <c r="F211">
        <f>DAY('Dash Board'!$C$12+COUNT('Daily reducing balance'!$F$4:F210))</f>
        <v>25</v>
      </c>
      <c r="G211" s="8">
        <f t="shared" si="27"/>
        <v>295201.23282015225</v>
      </c>
      <c r="H211" s="6">
        <f>G211*'Dash Board'!$C$11/365</f>
        <v>84.920902592098585</v>
      </c>
      <c r="I211" s="6">
        <f>H211*'Dash Board'!$C$18/'Dash Board'!$C$11</f>
        <v>40.438525043856465</v>
      </c>
      <c r="J211" s="6">
        <f>(G211&gt;1)*PMT('Dash Board'!$C$11/365,$U$4,-'Dash Board'!$C$19)</f>
        <v>108.80376961660664</v>
      </c>
      <c r="K211" s="6">
        <f t="shared" si="21"/>
        <v>0</v>
      </c>
      <c r="L211" s="8">
        <f t="shared" si="22"/>
        <v>295177.34995312773</v>
      </c>
      <c r="N211" s="8">
        <f t="shared" si="23"/>
        <v>68.365244572750186</v>
      </c>
      <c r="O211" s="8">
        <f>IF(E210&lt;&gt;E211,SUM($N$4:N211)-SUM($O$3:O210),0)</f>
        <v>0</v>
      </c>
      <c r="P211" s="6">
        <f>IF(B211&gt;0,SUM($O$4:O211)-SUM($P$3:P210),0)</f>
        <v>0</v>
      </c>
      <c r="Q211" s="6">
        <f t="shared" si="24"/>
        <v>40.438525043856465</v>
      </c>
      <c r="R211" s="8">
        <f>IF(E210&lt;&gt;E211,SUM($Q$4:Q211)-SUM($R$3:R210),0)</f>
        <v>0</v>
      </c>
      <c r="S211" s="6">
        <f>IF(B211&gt;0,SUM($R$4:R211)-SUM($S$3:S210),0)</f>
        <v>0</v>
      </c>
    </row>
    <row r="212" spans="1:19">
      <c r="A212">
        <f>IF(E211&lt;&gt;E212,COUNTIF($A$4:A211,"&lt;&gt;0")+1,0)</f>
        <v>0</v>
      </c>
      <c r="B212">
        <f>IF(A212&lt;&gt;0,IF(MOD(A212,3)=0,COUNTIF($B$4:B211,"&lt;&gt;0")+1,0),0)</f>
        <v>0</v>
      </c>
      <c r="C212" s="9">
        <f>'Dash Board'!$C$12+COUNT('Daily reducing balance'!$F$4:F211)</f>
        <v>41938</v>
      </c>
      <c r="D212">
        <f t="shared" si="25"/>
        <v>2014</v>
      </c>
      <c r="E212">
        <f t="shared" si="26"/>
        <v>10</v>
      </c>
      <c r="F212">
        <f>DAY('Dash Board'!$C$12+COUNT('Daily reducing balance'!$F$4:F211))</f>
        <v>26</v>
      </c>
      <c r="G212" s="8">
        <f t="shared" si="27"/>
        <v>295177.34995312773</v>
      </c>
      <c r="H212" s="6">
        <f>G212*'Dash Board'!$C$11/365</f>
        <v>84.914032178297006</v>
      </c>
      <c r="I212" s="6">
        <f>H212*'Dash Board'!$C$18/'Dash Board'!$C$11</f>
        <v>40.43525341823667</v>
      </c>
      <c r="J212" s="6">
        <f>(G212&gt;1)*PMT('Dash Board'!$C$11/365,$U$4,-'Dash Board'!$C$19)</f>
        <v>108.80376961660664</v>
      </c>
      <c r="K212" s="6">
        <f t="shared" si="21"/>
        <v>0</v>
      </c>
      <c r="L212" s="8">
        <f t="shared" si="22"/>
        <v>295153.46021568944</v>
      </c>
      <c r="N212" s="8">
        <f t="shared" si="23"/>
        <v>68.368516198369974</v>
      </c>
      <c r="O212" s="8">
        <f>IF(E211&lt;&gt;E212,SUM($N$4:N212)-SUM($O$3:O211),0)</f>
        <v>0</v>
      </c>
      <c r="P212" s="6">
        <f>IF(B212&gt;0,SUM($O$4:O212)-SUM($P$3:P211),0)</f>
        <v>0</v>
      </c>
      <c r="Q212" s="6">
        <f t="shared" si="24"/>
        <v>40.43525341823667</v>
      </c>
      <c r="R212" s="8">
        <f>IF(E211&lt;&gt;E212,SUM($Q$4:Q212)-SUM($R$3:R211),0)</f>
        <v>0</v>
      </c>
      <c r="S212" s="6">
        <f>IF(B212&gt;0,SUM($R$4:R212)-SUM($S$3:S211),0)</f>
        <v>0</v>
      </c>
    </row>
    <row r="213" spans="1:19">
      <c r="A213">
        <f>IF(E212&lt;&gt;E213,COUNTIF($A$4:A212,"&lt;&gt;0")+1,0)</f>
        <v>0</v>
      </c>
      <c r="B213">
        <f>IF(A213&lt;&gt;0,IF(MOD(A213,3)=0,COUNTIF($B$4:B212,"&lt;&gt;0")+1,0),0)</f>
        <v>0</v>
      </c>
      <c r="C213" s="9">
        <f>'Dash Board'!$C$12+COUNT('Daily reducing balance'!$F$4:F212)</f>
        <v>41939</v>
      </c>
      <c r="D213">
        <f t="shared" si="25"/>
        <v>2014</v>
      </c>
      <c r="E213">
        <f t="shared" si="26"/>
        <v>10</v>
      </c>
      <c r="F213">
        <f>DAY('Dash Board'!$C$12+COUNT('Daily reducing balance'!$F$4:F212))</f>
        <v>27</v>
      </c>
      <c r="G213" s="8">
        <f t="shared" si="27"/>
        <v>295153.46021568944</v>
      </c>
      <c r="H213" s="6">
        <f>G213*'Dash Board'!$C$11/365</f>
        <v>84.907159788075049</v>
      </c>
      <c r="I213" s="6">
        <f>H213*'Dash Board'!$C$18/'Dash Board'!$C$11</f>
        <v>40.431980851464317</v>
      </c>
      <c r="J213" s="6">
        <f>(G213&gt;1)*PMT('Dash Board'!$C$11/365,$U$4,-'Dash Board'!$C$19)</f>
        <v>108.80376961660664</v>
      </c>
      <c r="K213" s="6">
        <f t="shared" si="21"/>
        <v>0</v>
      </c>
      <c r="L213" s="8">
        <f t="shared" si="22"/>
        <v>295129.56360586092</v>
      </c>
      <c r="N213" s="8">
        <f t="shared" si="23"/>
        <v>68.371788765142327</v>
      </c>
      <c r="O213" s="8">
        <f>IF(E212&lt;&gt;E213,SUM($N$4:N213)-SUM($O$3:O212),0)</f>
        <v>0</v>
      </c>
      <c r="P213" s="6">
        <f>IF(B213&gt;0,SUM($O$4:O213)-SUM($P$3:P212),0)</f>
        <v>0</v>
      </c>
      <c r="Q213" s="6">
        <f t="shared" si="24"/>
        <v>40.431980851464317</v>
      </c>
      <c r="R213" s="8">
        <f>IF(E212&lt;&gt;E213,SUM($Q$4:Q213)-SUM($R$3:R212),0)</f>
        <v>0</v>
      </c>
      <c r="S213" s="6">
        <f>IF(B213&gt;0,SUM($R$4:R213)-SUM($S$3:S212),0)</f>
        <v>0</v>
      </c>
    </row>
    <row r="214" spans="1:19">
      <c r="A214">
        <f>IF(E213&lt;&gt;E214,COUNTIF($A$4:A213,"&lt;&gt;0")+1,0)</f>
        <v>0</v>
      </c>
      <c r="B214">
        <f>IF(A214&lt;&gt;0,IF(MOD(A214,3)=0,COUNTIF($B$4:B213,"&lt;&gt;0")+1,0),0)</f>
        <v>0</v>
      </c>
      <c r="C214" s="9">
        <f>'Dash Board'!$C$12+COUNT('Daily reducing balance'!$F$4:F213)</f>
        <v>41940</v>
      </c>
      <c r="D214">
        <f t="shared" si="25"/>
        <v>2014</v>
      </c>
      <c r="E214">
        <f t="shared" si="26"/>
        <v>10</v>
      </c>
      <c r="F214">
        <f>DAY('Dash Board'!$C$12+COUNT('Daily reducing balance'!$F$4:F213))</f>
        <v>28</v>
      </c>
      <c r="G214" s="8">
        <f t="shared" si="27"/>
        <v>295129.56360586092</v>
      </c>
      <c r="H214" s="6">
        <f>G214*'Dash Board'!$C$11/365</f>
        <v>84.900285420864094</v>
      </c>
      <c r="I214" s="6">
        <f>H214*'Dash Board'!$C$18/'Dash Board'!$C$11</f>
        <v>40.42870734326862</v>
      </c>
      <c r="J214" s="6">
        <f>(G214&gt;1)*PMT('Dash Board'!$C$11/365,$U$4,-'Dash Board'!$C$19)</f>
        <v>108.80376961660664</v>
      </c>
      <c r="K214" s="6">
        <f t="shared" si="21"/>
        <v>0</v>
      </c>
      <c r="L214" s="8">
        <f t="shared" si="22"/>
        <v>295105.66012166522</v>
      </c>
      <c r="N214" s="8">
        <f t="shared" si="23"/>
        <v>68.375062273338017</v>
      </c>
      <c r="O214" s="8">
        <f>IF(E213&lt;&gt;E214,SUM($N$4:N214)-SUM($O$3:O213),0)</f>
        <v>0</v>
      </c>
      <c r="P214" s="6">
        <f>IF(B214&gt;0,SUM($O$4:O214)-SUM($P$3:P213),0)</f>
        <v>0</v>
      </c>
      <c r="Q214" s="6">
        <f t="shared" si="24"/>
        <v>40.42870734326862</v>
      </c>
      <c r="R214" s="8">
        <f>IF(E213&lt;&gt;E214,SUM($Q$4:Q214)-SUM($R$3:R213),0)</f>
        <v>0</v>
      </c>
      <c r="S214" s="6">
        <f>IF(B214&gt;0,SUM($R$4:R214)-SUM($S$3:S213),0)</f>
        <v>0</v>
      </c>
    </row>
    <row r="215" spans="1:19">
      <c r="A215">
        <f>IF(E214&lt;&gt;E215,COUNTIF($A$4:A214,"&lt;&gt;0")+1,0)</f>
        <v>0</v>
      </c>
      <c r="B215">
        <f>IF(A215&lt;&gt;0,IF(MOD(A215,3)=0,COUNTIF($B$4:B214,"&lt;&gt;0")+1,0),0)</f>
        <v>0</v>
      </c>
      <c r="C215" s="9">
        <f>'Dash Board'!$C$12+COUNT('Daily reducing balance'!$F$4:F214)</f>
        <v>41941</v>
      </c>
      <c r="D215">
        <f t="shared" si="25"/>
        <v>2014</v>
      </c>
      <c r="E215">
        <f t="shared" si="26"/>
        <v>10</v>
      </c>
      <c r="F215">
        <f>DAY('Dash Board'!$C$12+COUNT('Daily reducing balance'!$F$4:F214))</f>
        <v>29</v>
      </c>
      <c r="G215" s="8">
        <f t="shared" si="27"/>
        <v>295105.66012166522</v>
      </c>
      <c r="H215" s="6">
        <f>G215*'Dash Board'!$C$11/365</f>
        <v>84.893409076095466</v>
      </c>
      <c r="I215" s="6">
        <f>H215*'Dash Board'!$C$18/'Dash Board'!$C$11</f>
        <v>40.425432893378797</v>
      </c>
      <c r="J215" s="6">
        <f>(G215&gt;1)*PMT('Dash Board'!$C$11/365,$U$4,-'Dash Board'!$C$19)</f>
        <v>108.80376961660664</v>
      </c>
      <c r="K215" s="6">
        <f t="shared" si="21"/>
        <v>0</v>
      </c>
      <c r="L215" s="8">
        <f t="shared" si="22"/>
        <v>295081.74976112472</v>
      </c>
      <c r="N215" s="8">
        <f t="shared" si="23"/>
        <v>68.378336723227847</v>
      </c>
      <c r="O215" s="8">
        <f>IF(E214&lt;&gt;E215,SUM($N$4:N215)-SUM($O$3:O214),0)</f>
        <v>0</v>
      </c>
      <c r="P215" s="6">
        <f>IF(B215&gt;0,SUM($O$4:O215)-SUM($P$3:P214),0)</f>
        <v>0</v>
      </c>
      <c r="Q215" s="6">
        <f t="shared" si="24"/>
        <v>40.425432893378797</v>
      </c>
      <c r="R215" s="8">
        <f>IF(E214&lt;&gt;E215,SUM($Q$4:Q215)-SUM($R$3:R214),0)</f>
        <v>0</v>
      </c>
      <c r="S215" s="6">
        <f>IF(B215&gt;0,SUM($R$4:R215)-SUM($S$3:S214),0)</f>
        <v>0</v>
      </c>
    </row>
    <row r="216" spans="1:19">
      <c r="A216">
        <f>IF(E215&lt;&gt;E216,COUNTIF($A$4:A215,"&lt;&gt;0")+1,0)</f>
        <v>0</v>
      </c>
      <c r="B216">
        <f>IF(A216&lt;&gt;0,IF(MOD(A216,3)=0,COUNTIF($B$4:B215,"&lt;&gt;0")+1,0),0)</f>
        <v>0</v>
      </c>
      <c r="C216" s="9">
        <f>'Dash Board'!$C$12+COUNT('Daily reducing balance'!$F$4:F215)</f>
        <v>41942</v>
      </c>
      <c r="D216">
        <f t="shared" si="25"/>
        <v>2014</v>
      </c>
      <c r="E216">
        <f t="shared" si="26"/>
        <v>10</v>
      </c>
      <c r="F216">
        <f>DAY('Dash Board'!$C$12+COUNT('Daily reducing balance'!$F$4:F215))</f>
        <v>30</v>
      </c>
      <c r="G216" s="8">
        <f t="shared" si="27"/>
        <v>295081.74976112472</v>
      </c>
      <c r="H216" s="6">
        <f>G216*'Dash Board'!$C$11/365</f>
        <v>84.886530753200262</v>
      </c>
      <c r="I216" s="6">
        <f>H216*'Dash Board'!$C$18/'Dash Board'!$C$11</f>
        <v>40.422157501523941</v>
      </c>
      <c r="J216" s="6">
        <f>(G216&gt;1)*PMT('Dash Board'!$C$11/365,$U$4,-'Dash Board'!$C$19)</f>
        <v>108.80376961660664</v>
      </c>
      <c r="K216" s="6">
        <f t="shared" si="21"/>
        <v>0</v>
      </c>
      <c r="L216" s="8">
        <f t="shared" si="22"/>
        <v>295057.83252226136</v>
      </c>
      <c r="N216" s="8">
        <f t="shared" si="23"/>
        <v>68.381612115082703</v>
      </c>
      <c r="O216" s="8">
        <f>IF(E215&lt;&gt;E216,SUM($N$4:N216)-SUM($O$3:O215),0)</f>
        <v>0</v>
      </c>
      <c r="P216" s="6">
        <f>IF(B216&gt;0,SUM($O$4:O216)-SUM($P$3:P215),0)</f>
        <v>0</v>
      </c>
      <c r="Q216" s="6">
        <f t="shared" si="24"/>
        <v>40.422157501523941</v>
      </c>
      <c r="R216" s="8">
        <f>IF(E215&lt;&gt;E216,SUM($Q$4:Q216)-SUM($R$3:R215),0)</f>
        <v>0</v>
      </c>
      <c r="S216" s="6">
        <f>IF(B216&gt;0,SUM($R$4:R216)-SUM($S$3:S215),0)</f>
        <v>0</v>
      </c>
    </row>
    <row r="217" spans="1:19">
      <c r="A217">
        <f>IF(E216&lt;&gt;E217,COUNTIF($A$4:A216,"&lt;&gt;0")+1,0)</f>
        <v>0</v>
      </c>
      <c r="B217">
        <f>IF(A217&lt;&gt;0,IF(MOD(A217,3)=0,COUNTIF($B$4:B216,"&lt;&gt;0")+1,0),0)</f>
        <v>0</v>
      </c>
      <c r="C217" s="9">
        <f>'Dash Board'!$C$12+COUNT('Daily reducing balance'!$F$4:F216)</f>
        <v>41943</v>
      </c>
      <c r="D217">
        <f t="shared" si="25"/>
        <v>2014</v>
      </c>
      <c r="E217">
        <f t="shared" si="26"/>
        <v>10</v>
      </c>
      <c r="F217">
        <f>DAY('Dash Board'!$C$12+COUNT('Daily reducing balance'!$F$4:F216))</f>
        <v>31</v>
      </c>
      <c r="G217" s="8">
        <f t="shared" si="27"/>
        <v>295057.83252226136</v>
      </c>
      <c r="H217" s="6">
        <f>G217*'Dash Board'!$C$11/365</f>
        <v>84.879650451609436</v>
      </c>
      <c r="I217" s="6">
        <f>H217*'Dash Board'!$C$18/'Dash Board'!$C$11</f>
        <v>40.418881167433071</v>
      </c>
      <c r="J217" s="6">
        <f>(G217&gt;1)*PMT('Dash Board'!$C$11/365,$U$4,-'Dash Board'!$C$19)</f>
        <v>108.80376961660664</v>
      </c>
      <c r="K217" s="6">
        <f t="shared" si="21"/>
        <v>0</v>
      </c>
      <c r="L217" s="8">
        <f t="shared" si="22"/>
        <v>295033.90840309637</v>
      </c>
      <c r="N217" s="8">
        <f t="shared" si="23"/>
        <v>68.384888449173573</v>
      </c>
      <c r="O217" s="8">
        <f>IF(E216&lt;&gt;E217,SUM($N$4:N217)-SUM($O$3:O216),0)</f>
        <v>0</v>
      </c>
      <c r="P217" s="6">
        <f>IF(B217&gt;0,SUM($O$4:O217)-SUM($P$3:P216),0)</f>
        <v>0</v>
      </c>
      <c r="Q217" s="6">
        <f t="shared" si="24"/>
        <v>40.418881167433071</v>
      </c>
      <c r="R217" s="8">
        <f>IF(E216&lt;&gt;E217,SUM($Q$4:Q217)-SUM($R$3:R216),0)</f>
        <v>0</v>
      </c>
      <c r="S217" s="6">
        <f>IF(B217&gt;0,SUM($R$4:R217)-SUM($S$3:S216),0)</f>
        <v>0</v>
      </c>
    </row>
    <row r="218" spans="1:19">
      <c r="A218">
        <f>IF(E217&lt;&gt;E218,COUNTIF($A$4:A217,"&lt;&gt;0")+1,0)</f>
        <v>7</v>
      </c>
      <c r="B218">
        <f>IF(A218&lt;&gt;0,IF(MOD(A218,3)=0,COUNTIF($B$4:B217,"&lt;&gt;0")+1,0),0)</f>
        <v>0</v>
      </c>
      <c r="C218" s="9">
        <f>'Dash Board'!$C$12+COUNT('Daily reducing balance'!$F$4:F217)</f>
        <v>41944</v>
      </c>
      <c r="D218">
        <f t="shared" si="25"/>
        <v>2014</v>
      </c>
      <c r="E218">
        <f t="shared" si="26"/>
        <v>11</v>
      </c>
      <c r="F218">
        <f>DAY('Dash Board'!$C$12+COUNT('Daily reducing balance'!$F$4:F217))</f>
        <v>1</v>
      </c>
      <c r="G218" s="8">
        <f t="shared" si="27"/>
        <v>295033.90840309637</v>
      </c>
      <c r="H218" s="6">
        <f>G218*'Dash Board'!$C$11/365</f>
        <v>84.872768170753744</v>
      </c>
      <c r="I218" s="6">
        <f>H218*'Dash Board'!$C$18/'Dash Board'!$C$11</f>
        <v>40.415603890835115</v>
      </c>
      <c r="J218" s="6">
        <f>(G218&gt;1)*PMT('Dash Board'!$C$11/365,$U$4,-'Dash Board'!$C$19)</f>
        <v>108.80376961660664</v>
      </c>
      <c r="K218" s="6">
        <f t="shared" si="21"/>
        <v>3264.1130884981981</v>
      </c>
      <c r="L218" s="8">
        <f t="shared" si="22"/>
        <v>295009.97740165057</v>
      </c>
      <c r="N218" s="8">
        <f t="shared" si="23"/>
        <v>68.388165725771529</v>
      </c>
      <c r="O218" s="8">
        <f>IF(E217&lt;&gt;E218,SUM($N$4:N218)-SUM($O$3:O217),0)</f>
        <v>2118.5134319346489</v>
      </c>
      <c r="P218" s="6">
        <f>IF(B218&gt;0,SUM($O$4:O218)-SUM($P$3:P217),0)</f>
        <v>0</v>
      </c>
      <c r="Q218" s="6">
        <f t="shared" si="24"/>
        <v>40.415603890835115</v>
      </c>
      <c r="R218" s="8">
        <f>IF(E217&lt;&gt;E218,SUM($Q$4:Q218)-SUM($R$3:R217),0)</f>
        <v>1254.4034261801544</v>
      </c>
      <c r="S218" s="6">
        <f>IF(B218&gt;0,SUM($R$4:R218)-SUM($S$3:S217),0)</f>
        <v>0</v>
      </c>
    </row>
    <row r="219" spans="1:19">
      <c r="A219">
        <f>IF(E218&lt;&gt;E219,COUNTIF($A$4:A218,"&lt;&gt;0")+1,0)</f>
        <v>0</v>
      </c>
      <c r="B219">
        <f>IF(A219&lt;&gt;0,IF(MOD(A219,3)=0,COUNTIF($B$4:B218,"&lt;&gt;0")+1,0),0)</f>
        <v>0</v>
      </c>
      <c r="C219" s="9">
        <f>'Dash Board'!$C$12+COUNT('Daily reducing balance'!$F$4:F218)</f>
        <v>41945</v>
      </c>
      <c r="D219">
        <f t="shared" si="25"/>
        <v>2014</v>
      </c>
      <c r="E219">
        <f t="shared" si="26"/>
        <v>11</v>
      </c>
      <c r="F219">
        <f>DAY('Dash Board'!$C$12+COUNT('Daily reducing balance'!$F$4:F218))</f>
        <v>2</v>
      </c>
      <c r="G219" s="8">
        <f t="shared" si="27"/>
        <v>295009.97740165057</v>
      </c>
      <c r="H219" s="6">
        <f>G219*'Dash Board'!$C$11/365</f>
        <v>84.865883910063857</v>
      </c>
      <c r="I219" s="6">
        <f>H219*'Dash Board'!$C$18/'Dash Board'!$C$11</f>
        <v>40.41232567145898</v>
      </c>
      <c r="J219" s="6">
        <f>(G219&gt;1)*PMT('Dash Board'!$C$11/365,$U$4,-'Dash Board'!$C$19)</f>
        <v>108.80376961660664</v>
      </c>
      <c r="K219" s="6">
        <f t="shared" si="21"/>
        <v>0</v>
      </c>
      <c r="L219" s="8">
        <f t="shared" si="22"/>
        <v>294986.03951594402</v>
      </c>
      <c r="N219" s="8">
        <f t="shared" si="23"/>
        <v>68.391443945147671</v>
      </c>
      <c r="O219" s="8">
        <f>IF(E218&lt;&gt;E219,SUM($N$4:N219)-SUM($O$3:O218),0)</f>
        <v>0</v>
      </c>
      <c r="P219" s="6">
        <f>IF(B219&gt;0,SUM($O$4:O219)-SUM($P$3:P218),0)</f>
        <v>0</v>
      </c>
      <c r="Q219" s="6">
        <f t="shared" si="24"/>
        <v>40.41232567145898</v>
      </c>
      <c r="R219" s="8">
        <f>IF(E218&lt;&gt;E219,SUM($Q$4:Q219)-SUM($R$3:R218),0)</f>
        <v>0</v>
      </c>
      <c r="S219" s="6">
        <f>IF(B219&gt;0,SUM($R$4:R219)-SUM($S$3:S218),0)</f>
        <v>0</v>
      </c>
    </row>
    <row r="220" spans="1:19">
      <c r="A220">
        <f>IF(E219&lt;&gt;E220,COUNTIF($A$4:A219,"&lt;&gt;0")+1,0)</f>
        <v>0</v>
      </c>
      <c r="B220">
        <f>IF(A220&lt;&gt;0,IF(MOD(A220,3)=0,COUNTIF($B$4:B219,"&lt;&gt;0")+1,0),0)</f>
        <v>0</v>
      </c>
      <c r="C220" s="9">
        <f>'Dash Board'!$C$12+COUNT('Daily reducing balance'!$F$4:F219)</f>
        <v>41946</v>
      </c>
      <c r="D220">
        <f t="shared" si="25"/>
        <v>2014</v>
      </c>
      <c r="E220">
        <f t="shared" si="26"/>
        <v>11</v>
      </c>
      <c r="F220">
        <f>DAY('Dash Board'!$C$12+COUNT('Daily reducing balance'!$F$4:F219))</f>
        <v>3</v>
      </c>
      <c r="G220" s="8">
        <f t="shared" si="27"/>
        <v>294986.03951594402</v>
      </c>
      <c r="H220" s="6">
        <f>G220*'Dash Board'!$C$11/365</f>
        <v>84.85899766897019</v>
      </c>
      <c r="I220" s="6">
        <f>H220*'Dash Board'!$C$18/'Dash Board'!$C$11</f>
        <v>40.409046509033423</v>
      </c>
      <c r="J220" s="6">
        <f>(G220&gt;1)*PMT('Dash Board'!$C$11/365,$U$4,-'Dash Board'!$C$19)</f>
        <v>108.80376961660664</v>
      </c>
      <c r="K220" s="6">
        <f t="shared" si="21"/>
        <v>0</v>
      </c>
      <c r="L220" s="8">
        <f t="shared" si="22"/>
        <v>294962.09474399639</v>
      </c>
      <c r="N220" s="8">
        <f t="shared" si="23"/>
        <v>68.394723107573213</v>
      </c>
      <c r="O220" s="8">
        <f>IF(E219&lt;&gt;E220,SUM($N$4:N220)-SUM($O$3:O219),0)</f>
        <v>0</v>
      </c>
      <c r="P220" s="6">
        <f>IF(B220&gt;0,SUM($O$4:O220)-SUM($P$3:P219),0)</f>
        <v>0</v>
      </c>
      <c r="Q220" s="6">
        <f t="shared" si="24"/>
        <v>40.409046509033423</v>
      </c>
      <c r="R220" s="8">
        <f>IF(E219&lt;&gt;E220,SUM($Q$4:Q220)-SUM($R$3:R219),0)</f>
        <v>0</v>
      </c>
      <c r="S220" s="6">
        <f>IF(B220&gt;0,SUM($R$4:R220)-SUM($S$3:S219),0)</f>
        <v>0</v>
      </c>
    </row>
    <row r="221" spans="1:19">
      <c r="A221">
        <f>IF(E220&lt;&gt;E221,COUNTIF($A$4:A220,"&lt;&gt;0")+1,0)</f>
        <v>0</v>
      </c>
      <c r="B221">
        <f>IF(A221&lt;&gt;0,IF(MOD(A221,3)=0,COUNTIF($B$4:B220,"&lt;&gt;0")+1,0),0)</f>
        <v>0</v>
      </c>
      <c r="C221" s="9">
        <f>'Dash Board'!$C$12+COUNT('Daily reducing balance'!$F$4:F220)</f>
        <v>41947</v>
      </c>
      <c r="D221">
        <f t="shared" si="25"/>
        <v>2014</v>
      </c>
      <c r="E221">
        <f t="shared" si="26"/>
        <v>11</v>
      </c>
      <c r="F221">
        <f>DAY('Dash Board'!$C$12+COUNT('Daily reducing balance'!$F$4:F220))</f>
        <v>4</v>
      </c>
      <c r="G221" s="8">
        <f t="shared" si="27"/>
        <v>294962.09474399639</v>
      </c>
      <c r="H221" s="6">
        <f>G221*'Dash Board'!$C$11/365</f>
        <v>84.852109446903071</v>
      </c>
      <c r="I221" s="6">
        <f>H221*'Dash Board'!$C$18/'Dash Board'!$C$11</f>
        <v>40.405766403287174</v>
      </c>
      <c r="J221" s="6">
        <f>(G221&gt;1)*PMT('Dash Board'!$C$11/365,$U$4,-'Dash Board'!$C$19)</f>
        <v>108.80376961660664</v>
      </c>
      <c r="K221" s="6">
        <f t="shared" si="21"/>
        <v>0</v>
      </c>
      <c r="L221" s="8">
        <f t="shared" si="22"/>
        <v>294938.1430838267</v>
      </c>
      <c r="N221" s="8">
        <f t="shared" si="23"/>
        <v>68.39800321331947</v>
      </c>
      <c r="O221" s="8">
        <f>IF(E220&lt;&gt;E221,SUM($N$4:N221)-SUM($O$3:O220),0)</f>
        <v>0</v>
      </c>
      <c r="P221" s="6">
        <f>IF(B221&gt;0,SUM($O$4:O221)-SUM($P$3:P220),0)</f>
        <v>0</v>
      </c>
      <c r="Q221" s="6">
        <f t="shared" si="24"/>
        <v>40.405766403287174</v>
      </c>
      <c r="R221" s="8">
        <f>IF(E220&lt;&gt;E221,SUM($Q$4:Q221)-SUM($R$3:R220),0)</f>
        <v>0</v>
      </c>
      <c r="S221" s="6">
        <f>IF(B221&gt;0,SUM($R$4:R221)-SUM($S$3:S220),0)</f>
        <v>0</v>
      </c>
    </row>
    <row r="222" spans="1:19">
      <c r="A222">
        <f>IF(E221&lt;&gt;E222,COUNTIF($A$4:A221,"&lt;&gt;0")+1,0)</f>
        <v>0</v>
      </c>
      <c r="B222">
        <f>IF(A222&lt;&gt;0,IF(MOD(A222,3)=0,COUNTIF($B$4:B221,"&lt;&gt;0")+1,0),0)</f>
        <v>0</v>
      </c>
      <c r="C222" s="9">
        <f>'Dash Board'!$C$12+COUNT('Daily reducing balance'!$F$4:F221)</f>
        <v>41948</v>
      </c>
      <c r="D222">
        <f t="shared" si="25"/>
        <v>2014</v>
      </c>
      <c r="E222">
        <f t="shared" si="26"/>
        <v>11</v>
      </c>
      <c r="F222">
        <f>DAY('Dash Board'!$C$12+COUNT('Daily reducing balance'!$F$4:F221))</f>
        <v>5</v>
      </c>
      <c r="G222" s="8">
        <f t="shared" si="27"/>
        <v>294938.1430838267</v>
      </c>
      <c r="H222" s="6">
        <f>G222*'Dash Board'!$C$11/365</f>
        <v>84.845219243292604</v>
      </c>
      <c r="I222" s="6">
        <f>H222*'Dash Board'!$C$18/'Dash Board'!$C$11</f>
        <v>40.402485353948862</v>
      </c>
      <c r="J222" s="6">
        <f>(G222&gt;1)*PMT('Dash Board'!$C$11/365,$U$4,-'Dash Board'!$C$19)</f>
        <v>108.80376961660664</v>
      </c>
      <c r="K222" s="6">
        <f t="shared" si="21"/>
        <v>0</v>
      </c>
      <c r="L222" s="8">
        <f t="shared" si="22"/>
        <v>294914.18453345343</v>
      </c>
      <c r="N222" s="8">
        <f t="shared" si="23"/>
        <v>68.401284262657782</v>
      </c>
      <c r="O222" s="8">
        <f>IF(E221&lt;&gt;E222,SUM($N$4:N222)-SUM($O$3:O221),0)</f>
        <v>0</v>
      </c>
      <c r="P222" s="6">
        <f>IF(B222&gt;0,SUM($O$4:O222)-SUM($P$3:P221),0)</f>
        <v>0</v>
      </c>
      <c r="Q222" s="6">
        <f t="shared" si="24"/>
        <v>40.402485353948862</v>
      </c>
      <c r="R222" s="8">
        <f>IF(E221&lt;&gt;E222,SUM($Q$4:Q222)-SUM($R$3:R221),0)</f>
        <v>0</v>
      </c>
      <c r="S222" s="6">
        <f>IF(B222&gt;0,SUM($R$4:R222)-SUM($S$3:S221),0)</f>
        <v>0</v>
      </c>
    </row>
    <row r="223" spans="1:19">
      <c r="A223">
        <f>IF(E222&lt;&gt;E223,COUNTIF($A$4:A222,"&lt;&gt;0")+1,0)</f>
        <v>0</v>
      </c>
      <c r="B223">
        <f>IF(A223&lt;&gt;0,IF(MOD(A223,3)=0,COUNTIF($B$4:B222,"&lt;&gt;0")+1,0),0)</f>
        <v>0</v>
      </c>
      <c r="C223" s="9">
        <f>'Dash Board'!$C$12+COUNT('Daily reducing balance'!$F$4:F222)</f>
        <v>41949</v>
      </c>
      <c r="D223">
        <f t="shared" si="25"/>
        <v>2014</v>
      </c>
      <c r="E223">
        <f t="shared" si="26"/>
        <v>11</v>
      </c>
      <c r="F223">
        <f>DAY('Dash Board'!$C$12+COUNT('Daily reducing balance'!$F$4:F222))</f>
        <v>6</v>
      </c>
      <c r="G223" s="8">
        <f t="shared" si="27"/>
        <v>294914.18453345343</v>
      </c>
      <c r="H223" s="6">
        <f>G223*'Dash Board'!$C$11/365</f>
        <v>84.83832705756879</v>
      </c>
      <c r="I223" s="6">
        <f>H223*'Dash Board'!$C$18/'Dash Board'!$C$11</f>
        <v>40.399203360747052</v>
      </c>
      <c r="J223" s="6">
        <f>(G223&gt;1)*PMT('Dash Board'!$C$11/365,$U$4,-'Dash Board'!$C$19)</f>
        <v>108.80376961660664</v>
      </c>
      <c r="K223" s="6">
        <f t="shared" si="21"/>
        <v>0</v>
      </c>
      <c r="L223" s="8">
        <f t="shared" si="22"/>
        <v>294890.21909089439</v>
      </c>
      <c r="N223" s="8">
        <f t="shared" si="23"/>
        <v>68.404566255859592</v>
      </c>
      <c r="O223" s="8">
        <f>IF(E222&lt;&gt;E223,SUM($N$4:N223)-SUM($O$3:O222),0)</f>
        <v>0</v>
      </c>
      <c r="P223" s="6">
        <f>IF(B223&gt;0,SUM($O$4:O223)-SUM($P$3:P222),0)</f>
        <v>0</v>
      </c>
      <c r="Q223" s="6">
        <f t="shared" si="24"/>
        <v>40.399203360747052</v>
      </c>
      <c r="R223" s="8">
        <f>IF(E222&lt;&gt;E223,SUM($Q$4:Q223)-SUM($R$3:R222),0)</f>
        <v>0</v>
      </c>
      <c r="S223" s="6">
        <f>IF(B223&gt;0,SUM($R$4:R223)-SUM($S$3:S222),0)</f>
        <v>0</v>
      </c>
    </row>
    <row r="224" spans="1:19">
      <c r="A224">
        <f>IF(E223&lt;&gt;E224,COUNTIF($A$4:A223,"&lt;&gt;0")+1,0)</f>
        <v>0</v>
      </c>
      <c r="B224">
        <f>IF(A224&lt;&gt;0,IF(MOD(A224,3)=0,COUNTIF($B$4:B223,"&lt;&gt;0")+1,0),0)</f>
        <v>0</v>
      </c>
      <c r="C224" s="9">
        <f>'Dash Board'!$C$12+COUNT('Daily reducing balance'!$F$4:F223)</f>
        <v>41950</v>
      </c>
      <c r="D224">
        <f t="shared" si="25"/>
        <v>2014</v>
      </c>
      <c r="E224">
        <f t="shared" si="26"/>
        <v>11</v>
      </c>
      <c r="F224">
        <f>DAY('Dash Board'!$C$12+COUNT('Daily reducing balance'!$F$4:F223))</f>
        <v>7</v>
      </c>
      <c r="G224" s="8">
        <f t="shared" si="27"/>
        <v>294890.21909089439</v>
      </c>
      <c r="H224" s="6">
        <f>G224*'Dash Board'!$C$11/365</f>
        <v>84.831432889161391</v>
      </c>
      <c r="I224" s="6">
        <f>H224*'Dash Board'!$C$18/'Dash Board'!$C$11</f>
        <v>40.395920423410189</v>
      </c>
      <c r="J224" s="6">
        <f>(G224&gt;1)*PMT('Dash Board'!$C$11/365,$U$4,-'Dash Board'!$C$19)</f>
        <v>108.80376961660664</v>
      </c>
      <c r="K224" s="6">
        <f t="shared" si="21"/>
        <v>0</v>
      </c>
      <c r="L224" s="8">
        <f t="shared" si="22"/>
        <v>294866.24675416696</v>
      </c>
      <c r="N224" s="8">
        <f t="shared" si="23"/>
        <v>68.407849193196455</v>
      </c>
      <c r="O224" s="8">
        <f>IF(E223&lt;&gt;E224,SUM($N$4:N224)-SUM($O$3:O223),0)</f>
        <v>0</v>
      </c>
      <c r="P224" s="6">
        <f>IF(B224&gt;0,SUM($O$4:O224)-SUM($P$3:P223),0)</f>
        <v>0</v>
      </c>
      <c r="Q224" s="6">
        <f t="shared" si="24"/>
        <v>40.395920423410189</v>
      </c>
      <c r="R224" s="8">
        <f>IF(E223&lt;&gt;E224,SUM($Q$4:Q224)-SUM($R$3:R223),0)</f>
        <v>0</v>
      </c>
      <c r="S224" s="6">
        <f>IF(B224&gt;0,SUM($R$4:R224)-SUM($S$3:S223),0)</f>
        <v>0</v>
      </c>
    </row>
    <row r="225" spans="1:19">
      <c r="A225">
        <f>IF(E224&lt;&gt;E225,COUNTIF($A$4:A224,"&lt;&gt;0")+1,0)</f>
        <v>0</v>
      </c>
      <c r="B225">
        <f>IF(A225&lt;&gt;0,IF(MOD(A225,3)=0,COUNTIF($B$4:B224,"&lt;&gt;0")+1,0),0)</f>
        <v>0</v>
      </c>
      <c r="C225" s="9">
        <f>'Dash Board'!$C$12+COUNT('Daily reducing balance'!$F$4:F224)</f>
        <v>41951</v>
      </c>
      <c r="D225">
        <f t="shared" si="25"/>
        <v>2014</v>
      </c>
      <c r="E225">
        <f t="shared" si="26"/>
        <v>11</v>
      </c>
      <c r="F225">
        <f>DAY('Dash Board'!$C$12+COUNT('Daily reducing balance'!$F$4:F224))</f>
        <v>8</v>
      </c>
      <c r="G225" s="8">
        <f t="shared" si="27"/>
        <v>294866.24675416696</v>
      </c>
      <c r="H225" s="6">
        <f>G225*'Dash Board'!$C$11/365</f>
        <v>84.824536737500082</v>
      </c>
      <c r="I225" s="6">
        <f>H225*'Dash Board'!$C$18/'Dash Board'!$C$11</f>
        <v>40.392636541666704</v>
      </c>
      <c r="J225" s="6">
        <f>(G225&gt;1)*PMT('Dash Board'!$C$11/365,$U$4,-'Dash Board'!$C$19)</f>
        <v>108.80376961660664</v>
      </c>
      <c r="K225" s="6">
        <f t="shared" si="21"/>
        <v>0</v>
      </c>
      <c r="L225" s="8">
        <f t="shared" si="22"/>
        <v>294842.2675212879</v>
      </c>
      <c r="N225" s="8">
        <f t="shared" si="23"/>
        <v>68.41113307493994</v>
      </c>
      <c r="O225" s="8">
        <f>IF(E224&lt;&gt;E225,SUM($N$4:N225)-SUM($O$3:O224),0)</f>
        <v>0</v>
      </c>
      <c r="P225" s="6">
        <f>IF(B225&gt;0,SUM($O$4:O225)-SUM($P$3:P224),0)</f>
        <v>0</v>
      </c>
      <c r="Q225" s="6">
        <f t="shared" si="24"/>
        <v>40.392636541666704</v>
      </c>
      <c r="R225" s="8">
        <f>IF(E224&lt;&gt;E225,SUM($Q$4:Q225)-SUM($R$3:R224),0)</f>
        <v>0</v>
      </c>
      <c r="S225" s="6">
        <f>IF(B225&gt;0,SUM($R$4:R225)-SUM($S$3:S224),0)</f>
        <v>0</v>
      </c>
    </row>
    <row r="226" spans="1:19">
      <c r="A226">
        <f>IF(E225&lt;&gt;E226,COUNTIF($A$4:A225,"&lt;&gt;0")+1,0)</f>
        <v>0</v>
      </c>
      <c r="B226">
        <f>IF(A226&lt;&gt;0,IF(MOD(A226,3)=0,COUNTIF($B$4:B225,"&lt;&gt;0")+1,0),0)</f>
        <v>0</v>
      </c>
      <c r="C226" s="9">
        <f>'Dash Board'!$C$12+COUNT('Daily reducing balance'!$F$4:F225)</f>
        <v>41952</v>
      </c>
      <c r="D226">
        <f t="shared" si="25"/>
        <v>2014</v>
      </c>
      <c r="E226">
        <f t="shared" si="26"/>
        <v>11</v>
      </c>
      <c r="F226">
        <f>DAY('Dash Board'!$C$12+COUNT('Daily reducing balance'!$F$4:F225))</f>
        <v>9</v>
      </c>
      <c r="G226" s="8">
        <f t="shared" si="27"/>
        <v>294842.2675212879</v>
      </c>
      <c r="H226" s="6">
        <f>G226*'Dash Board'!$C$11/365</f>
        <v>84.817638602014327</v>
      </c>
      <c r="I226" s="6">
        <f>H226*'Dash Board'!$C$18/'Dash Board'!$C$11</f>
        <v>40.389351715244921</v>
      </c>
      <c r="J226" s="6">
        <f>(G226&gt;1)*PMT('Dash Board'!$C$11/365,$U$4,-'Dash Board'!$C$19)</f>
        <v>108.80376961660664</v>
      </c>
      <c r="K226" s="6">
        <f t="shared" si="21"/>
        <v>0</v>
      </c>
      <c r="L226" s="8">
        <f t="shared" si="22"/>
        <v>294818.2813902733</v>
      </c>
      <c r="N226" s="8">
        <f t="shared" si="23"/>
        <v>68.41441790136173</v>
      </c>
      <c r="O226" s="8">
        <f>IF(E225&lt;&gt;E226,SUM($N$4:N226)-SUM($O$3:O225),0)</f>
        <v>0</v>
      </c>
      <c r="P226" s="6">
        <f>IF(B226&gt;0,SUM($O$4:O226)-SUM($P$3:P225),0)</f>
        <v>0</v>
      </c>
      <c r="Q226" s="6">
        <f t="shared" si="24"/>
        <v>40.389351715244921</v>
      </c>
      <c r="R226" s="8">
        <f>IF(E225&lt;&gt;E226,SUM($Q$4:Q226)-SUM($R$3:R225),0)</f>
        <v>0</v>
      </c>
      <c r="S226" s="6">
        <f>IF(B226&gt;0,SUM($R$4:R226)-SUM($S$3:S225),0)</f>
        <v>0</v>
      </c>
    </row>
    <row r="227" spans="1:19">
      <c r="A227">
        <f>IF(E226&lt;&gt;E227,COUNTIF($A$4:A226,"&lt;&gt;0")+1,0)</f>
        <v>0</v>
      </c>
      <c r="B227">
        <f>IF(A227&lt;&gt;0,IF(MOD(A227,3)=0,COUNTIF($B$4:B226,"&lt;&gt;0")+1,0),0)</f>
        <v>0</v>
      </c>
      <c r="C227" s="9">
        <f>'Dash Board'!$C$12+COUNT('Daily reducing balance'!$F$4:F226)</f>
        <v>41953</v>
      </c>
      <c r="D227">
        <f t="shared" si="25"/>
        <v>2014</v>
      </c>
      <c r="E227">
        <f t="shared" si="26"/>
        <v>11</v>
      </c>
      <c r="F227">
        <f>DAY('Dash Board'!$C$12+COUNT('Daily reducing balance'!$F$4:F226))</f>
        <v>10</v>
      </c>
      <c r="G227" s="8">
        <f t="shared" si="27"/>
        <v>294818.2813902733</v>
      </c>
      <c r="H227" s="6">
        <f>G227*'Dash Board'!$C$11/365</f>
        <v>84.810738482133416</v>
      </c>
      <c r="I227" s="6">
        <f>H227*'Dash Board'!$C$18/'Dash Board'!$C$11</f>
        <v>40.386065943873056</v>
      </c>
      <c r="J227" s="6">
        <f>(G227&gt;1)*PMT('Dash Board'!$C$11/365,$U$4,-'Dash Board'!$C$19)</f>
        <v>108.80376961660664</v>
      </c>
      <c r="K227" s="6">
        <f t="shared" si="21"/>
        <v>0</v>
      </c>
      <c r="L227" s="8">
        <f t="shared" si="22"/>
        <v>294794.28835913882</v>
      </c>
      <c r="N227" s="8">
        <f t="shared" si="23"/>
        <v>68.41770367273358</v>
      </c>
      <c r="O227" s="8">
        <f>IF(E226&lt;&gt;E227,SUM($N$4:N227)-SUM($O$3:O226),0)</f>
        <v>0</v>
      </c>
      <c r="P227" s="6">
        <f>IF(B227&gt;0,SUM($O$4:O227)-SUM($P$3:P226),0)</f>
        <v>0</v>
      </c>
      <c r="Q227" s="6">
        <f t="shared" si="24"/>
        <v>40.386065943873056</v>
      </c>
      <c r="R227" s="8">
        <f>IF(E226&lt;&gt;E227,SUM($Q$4:Q227)-SUM($R$3:R226),0)</f>
        <v>0</v>
      </c>
      <c r="S227" s="6">
        <f>IF(B227&gt;0,SUM($R$4:R227)-SUM($S$3:S226),0)</f>
        <v>0</v>
      </c>
    </row>
    <row r="228" spans="1:19">
      <c r="A228">
        <f>IF(E227&lt;&gt;E228,COUNTIF($A$4:A227,"&lt;&gt;0")+1,0)</f>
        <v>0</v>
      </c>
      <c r="B228">
        <f>IF(A228&lt;&gt;0,IF(MOD(A228,3)=0,COUNTIF($B$4:B227,"&lt;&gt;0")+1,0),0)</f>
        <v>0</v>
      </c>
      <c r="C228" s="9">
        <f>'Dash Board'!$C$12+COUNT('Daily reducing balance'!$F$4:F227)</f>
        <v>41954</v>
      </c>
      <c r="D228">
        <f t="shared" si="25"/>
        <v>2014</v>
      </c>
      <c r="E228">
        <f t="shared" si="26"/>
        <v>11</v>
      </c>
      <c r="F228">
        <f>DAY('Dash Board'!$C$12+COUNT('Daily reducing balance'!$F$4:F227))</f>
        <v>11</v>
      </c>
      <c r="G228" s="8">
        <f t="shared" si="27"/>
        <v>294794.28835913882</v>
      </c>
      <c r="H228" s="6">
        <f>G228*'Dash Board'!$C$11/365</f>
        <v>84.803836377286501</v>
      </c>
      <c r="I228" s="6">
        <f>H228*'Dash Board'!$C$18/'Dash Board'!$C$11</f>
        <v>40.382779227279286</v>
      </c>
      <c r="J228" s="6">
        <f>(G228&gt;1)*PMT('Dash Board'!$C$11/365,$U$4,-'Dash Board'!$C$19)</f>
        <v>108.80376961660664</v>
      </c>
      <c r="K228" s="6">
        <f t="shared" si="21"/>
        <v>0</v>
      </c>
      <c r="L228" s="8">
        <f t="shared" si="22"/>
        <v>294770.28842589952</v>
      </c>
      <c r="N228" s="8">
        <f t="shared" si="23"/>
        <v>68.420990389327358</v>
      </c>
      <c r="O228" s="8">
        <f>IF(E227&lt;&gt;E228,SUM($N$4:N228)-SUM($O$3:O227),0)</f>
        <v>0</v>
      </c>
      <c r="P228" s="6">
        <f>IF(B228&gt;0,SUM($O$4:O228)-SUM($P$3:P227),0)</f>
        <v>0</v>
      </c>
      <c r="Q228" s="6">
        <f t="shared" si="24"/>
        <v>40.382779227279286</v>
      </c>
      <c r="R228" s="8">
        <f>IF(E227&lt;&gt;E228,SUM($Q$4:Q228)-SUM($R$3:R227),0)</f>
        <v>0</v>
      </c>
      <c r="S228" s="6">
        <f>IF(B228&gt;0,SUM($R$4:R228)-SUM($S$3:S227),0)</f>
        <v>0</v>
      </c>
    </row>
    <row r="229" spans="1:19">
      <c r="A229">
        <f>IF(E228&lt;&gt;E229,COUNTIF($A$4:A228,"&lt;&gt;0")+1,0)</f>
        <v>0</v>
      </c>
      <c r="B229">
        <f>IF(A229&lt;&gt;0,IF(MOD(A229,3)=0,COUNTIF($B$4:B228,"&lt;&gt;0")+1,0),0)</f>
        <v>0</v>
      </c>
      <c r="C229" s="9">
        <f>'Dash Board'!$C$12+COUNT('Daily reducing balance'!$F$4:F228)</f>
        <v>41955</v>
      </c>
      <c r="D229">
        <f t="shared" si="25"/>
        <v>2014</v>
      </c>
      <c r="E229">
        <f t="shared" si="26"/>
        <v>11</v>
      </c>
      <c r="F229">
        <f>DAY('Dash Board'!$C$12+COUNT('Daily reducing balance'!$F$4:F228))</f>
        <v>12</v>
      </c>
      <c r="G229" s="8">
        <f t="shared" si="27"/>
        <v>294770.28842589952</v>
      </c>
      <c r="H229" s="6">
        <f>G229*'Dash Board'!$C$11/365</f>
        <v>84.796932286902603</v>
      </c>
      <c r="I229" s="6">
        <f>H229*'Dash Board'!$C$18/'Dash Board'!$C$11</f>
        <v>40.379491565191721</v>
      </c>
      <c r="J229" s="6">
        <f>(G229&gt;1)*PMT('Dash Board'!$C$11/365,$U$4,-'Dash Board'!$C$19)</f>
        <v>108.80376961660664</v>
      </c>
      <c r="K229" s="6">
        <f t="shared" si="21"/>
        <v>0</v>
      </c>
      <c r="L229" s="8">
        <f t="shared" si="22"/>
        <v>294746.28158856981</v>
      </c>
      <c r="N229" s="8">
        <f t="shared" si="23"/>
        <v>68.424278051414916</v>
      </c>
      <c r="O229" s="8">
        <f>IF(E228&lt;&gt;E229,SUM($N$4:N229)-SUM($O$3:O228),0)</f>
        <v>0</v>
      </c>
      <c r="P229" s="6">
        <f>IF(B229&gt;0,SUM($O$4:O229)-SUM($P$3:P228),0)</f>
        <v>0</v>
      </c>
      <c r="Q229" s="6">
        <f t="shared" si="24"/>
        <v>40.379491565191721</v>
      </c>
      <c r="R229" s="8">
        <f>IF(E228&lt;&gt;E229,SUM($Q$4:Q229)-SUM($R$3:R228),0)</f>
        <v>0</v>
      </c>
      <c r="S229" s="6">
        <f>IF(B229&gt;0,SUM($R$4:R229)-SUM($S$3:S228),0)</f>
        <v>0</v>
      </c>
    </row>
    <row r="230" spans="1:19">
      <c r="A230">
        <f>IF(E229&lt;&gt;E230,COUNTIF($A$4:A229,"&lt;&gt;0")+1,0)</f>
        <v>0</v>
      </c>
      <c r="B230">
        <f>IF(A230&lt;&gt;0,IF(MOD(A230,3)=0,COUNTIF($B$4:B229,"&lt;&gt;0")+1,0),0)</f>
        <v>0</v>
      </c>
      <c r="C230" s="9">
        <f>'Dash Board'!$C$12+COUNT('Daily reducing balance'!$F$4:F229)</f>
        <v>41956</v>
      </c>
      <c r="D230">
        <f t="shared" si="25"/>
        <v>2014</v>
      </c>
      <c r="E230">
        <f t="shared" si="26"/>
        <v>11</v>
      </c>
      <c r="F230">
        <f>DAY('Dash Board'!$C$12+COUNT('Daily reducing balance'!$F$4:F229))</f>
        <v>13</v>
      </c>
      <c r="G230" s="8">
        <f t="shared" si="27"/>
        <v>294746.28158856981</v>
      </c>
      <c r="H230" s="6">
        <f>G230*'Dash Board'!$C$11/365</f>
        <v>84.790026210410488</v>
      </c>
      <c r="I230" s="6">
        <f>H230*'Dash Board'!$C$18/'Dash Board'!$C$11</f>
        <v>40.376202957338329</v>
      </c>
      <c r="J230" s="6">
        <f>(G230&gt;1)*PMT('Dash Board'!$C$11/365,$U$4,-'Dash Board'!$C$19)</f>
        <v>108.80376961660664</v>
      </c>
      <c r="K230" s="6">
        <f t="shared" si="21"/>
        <v>0</v>
      </c>
      <c r="L230" s="8">
        <f t="shared" si="22"/>
        <v>294722.26784516365</v>
      </c>
      <c r="N230" s="8">
        <f t="shared" si="23"/>
        <v>68.427566659268308</v>
      </c>
      <c r="O230" s="8">
        <f>IF(E229&lt;&gt;E230,SUM($N$4:N230)-SUM($O$3:O229),0)</f>
        <v>0</v>
      </c>
      <c r="P230" s="6">
        <f>IF(B230&gt;0,SUM($O$4:O230)-SUM($P$3:P229),0)</f>
        <v>0</v>
      </c>
      <c r="Q230" s="6">
        <f t="shared" si="24"/>
        <v>40.376202957338329</v>
      </c>
      <c r="R230" s="8">
        <f>IF(E229&lt;&gt;E230,SUM($Q$4:Q230)-SUM($R$3:R229),0)</f>
        <v>0</v>
      </c>
      <c r="S230" s="6">
        <f>IF(B230&gt;0,SUM($R$4:R230)-SUM($S$3:S229),0)</f>
        <v>0</v>
      </c>
    </row>
    <row r="231" spans="1:19">
      <c r="A231">
        <f>IF(E230&lt;&gt;E231,COUNTIF($A$4:A230,"&lt;&gt;0")+1,0)</f>
        <v>0</v>
      </c>
      <c r="B231">
        <f>IF(A231&lt;&gt;0,IF(MOD(A231,3)=0,COUNTIF($B$4:B230,"&lt;&gt;0")+1,0),0)</f>
        <v>0</v>
      </c>
      <c r="C231" s="9">
        <f>'Dash Board'!$C$12+COUNT('Daily reducing balance'!$F$4:F230)</f>
        <v>41957</v>
      </c>
      <c r="D231">
        <f t="shared" si="25"/>
        <v>2014</v>
      </c>
      <c r="E231">
        <f t="shared" si="26"/>
        <v>11</v>
      </c>
      <c r="F231">
        <f>DAY('Dash Board'!$C$12+COUNT('Daily reducing balance'!$F$4:F230))</f>
        <v>14</v>
      </c>
      <c r="G231" s="8">
        <f t="shared" si="27"/>
        <v>294722.26784516365</v>
      </c>
      <c r="H231" s="6">
        <f>G231*'Dash Board'!$C$11/365</f>
        <v>84.783118147238852</v>
      </c>
      <c r="I231" s="6">
        <f>H231*'Dash Board'!$C$18/'Dash Board'!$C$11</f>
        <v>40.372913403447079</v>
      </c>
      <c r="J231" s="6">
        <f>(G231&gt;1)*PMT('Dash Board'!$C$11/365,$U$4,-'Dash Board'!$C$19)</f>
        <v>108.80376961660664</v>
      </c>
      <c r="K231" s="6">
        <f t="shared" si="21"/>
        <v>0</v>
      </c>
      <c r="L231" s="8">
        <f t="shared" si="22"/>
        <v>294698.24719369429</v>
      </c>
      <c r="N231" s="8">
        <f t="shared" si="23"/>
        <v>68.430856213159558</v>
      </c>
      <c r="O231" s="8">
        <f>IF(E230&lt;&gt;E231,SUM($N$4:N231)-SUM($O$3:O230),0)</f>
        <v>0</v>
      </c>
      <c r="P231" s="6">
        <f>IF(B231&gt;0,SUM($O$4:O231)-SUM($P$3:P230),0)</f>
        <v>0</v>
      </c>
      <c r="Q231" s="6">
        <f t="shared" si="24"/>
        <v>40.372913403447079</v>
      </c>
      <c r="R231" s="8">
        <f>IF(E230&lt;&gt;E231,SUM($Q$4:Q231)-SUM($R$3:R230),0)</f>
        <v>0</v>
      </c>
      <c r="S231" s="6">
        <f>IF(B231&gt;0,SUM($R$4:R231)-SUM($S$3:S230),0)</f>
        <v>0</v>
      </c>
    </row>
    <row r="232" spans="1:19">
      <c r="A232">
        <f>IF(E231&lt;&gt;E232,COUNTIF($A$4:A231,"&lt;&gt;0")+1,0)</f>
        <v>0</v>
      </c>
      <c r="B232">
        <f>IF(A232&lt;&gt;0,IF(MOD(A232,3)=0,COUNTIF($B$4:B231,"&lt;&gt;0")+1,0),0)</f>
        <v>0</v>
      </c>
      <c r="C232" s="9">
        <f>'Dash Board'!$C$12+COUNT('Daily reducing balance'!$F$4:F231)</f>
        <v>41958</v>
      </c>
      <c r="D232">
        <f t="shared" si="25"/>
        <v>2014</v>
      </c>
      <c r="E232">
        <f t="shared" si="26"/>
        <v>11</v>
      </c>
      <c r="F232">
        <f>DAY('Dash Board'!$C$12+COUNT('Daily reducing balance'!$F$4:F231))</f>
        <v>15</v>
      </c>
      <c r="G232" s="8">
        <f t="shared" si="27"/>
        <v>294698.24719369429</v>
      </c>
      <c r="H232" s="6">
        <f>G232*'Dash Board'!$C$11/365</f>
        <v>84.776208096816163</v>
      </c>
      <c r="I232" s="6">
        <f>H232*'Dash Board'!$C$18/'Dash Board'!$C$11</f>
        <v>40.369622903245791</v>
      </c>
      <c r="J232" s="6">
        <f>(G232&gt;1)*PMT('Dash Board'!$C$11/365,$U$4,-'Dash Board'!$C$19)</f>
        <v>108.80376961660664</v>
      </c>
      <c r="K232" s="6">
        <f t="shared" si="21"/>
        <v>0</v>
      </c>
      <c r="L232" s="8">
        <f t="shared" si="22"/>
        <v>294674.21963217453</v>
      </c>
      <c r="N232" s="8">
        <f t="shared" si="23"/>
        <v>68.43414671336086</v>
      </c>
      <c r="O232" s="8">
        <f>IF(E231&lt;&gt;E232,SUM($N$4:N232)-SUM($O$3:O231),0)</f>
        <v>0</v>
      </c>
      <c r="P232" s="6">
        <f>IF(B232&gt;0,SUM($O$4:O232)-SUM($P$3:P231),0)</f>
        <v>0</v>
      </c>
      <c r="Q232" s="6">
        <f t="shared" si="24"/>
        <v>40.369622903245791</v>
      </c>
      <c r="R232" s="8">
        <f>IF(E231&lt;&gt;E232,SUM($Q$4:Q232)-SUM($R$3:R231),0)</f>
        <v>0</v>
      </c>
      <c r="S232" s="6">
        <f>IF(B232&gt;0,SUM($R$4:R232)-SUM($S$3:S231),0)</f>
        <v>0</v>
      </c>
    </row>
    <row r="233" spans="1:19">
      <c r="A233">
        <f>IF(E232&lt;&gt;E233,COUNTIF($A$4:A232,"&lt;&gt;0")+1,0)</f>
        <v>0</v>
      </c>
      <c r="B233">
        <f>IF(A233&lt;&gt;0,IF(MOD(A233,3)=0,COUNTIF($B$4:B232,"&lt;&gt;0")+1,0),0)</f>
        <v>0</v>
      </c>
      <c r="C233" s="9">
        <f>'Dash Board'!$C$12+COUNT('Daily reducing balance'!$F$4:F232)</f>
        <v>41959</v>
      </c>
      <c r="D233">
        <f t="shared" si="25"/>
        <v>2014</v>
      </c>
      <c r="E233">
        <f t="shared" si="26"/>
        <v>11</v>
      </c>
      <c r="F233">
        <f>DAY('Dash Board'!$C$12+COUNT('Daily reducing balance'!$F$4:F232))</f>
        <v>16</v>
      </c>
      <c r="G233" s="8">
        <f t="shared" si="27"/>
        <v>294674.21963217453</v>
      </c>
      <c r="H233" s="6">
        <f>G233*'Dash Board'!$C$11/365</f>
        <v>84.769296058570745</v>
      </c>
      <c r="I233" s="6">
        <f>H233*'Dash Board'!$C$18/'Dash Board'!$C$11</f>
        <v>40.366331456462262</v>
      </c>
      <c r="J233" s="6">
        <f>(G233&gt;1)*PMT('Dash Board'!$C$11/365,$U$4,-'Dash Board'!$C$19)</f>
        <v>108.80376961660664</v>
      </c>
      <c r="K233" s="6">
        <f t="shared" si="21"/>
        <v>0</v>
      </c>
      <c r="L233" s="8">
        <f t="shared" si="22"/>
        <v>294650.18515861651</v>
      </c>
      <c r="N233" s="8">
        <f t="shared" si="23"/>
        <v>68.437438160144382</v>
      </c>
      <c r="O233" s="8">
        <f>IF(E232&lt;&gt;E233,SUM($N$4:N233)-SUM($O$3:O232),0)</f>
        <v>0</v>
      </c>
      <c r="P233" s="6">
        <f>IF(B233&gt;0,SUM($O$4:O233)-SUM($P$3:P232),0)</f>
        <v>0</v>
      </c>
      <c r="Q233" s="6">
        <f t="shared" si="24"/>
        <v>40.366331456462262</v>
      </c>
      <c r="R233" s="8">
        <f>IF(E232&lt;&gt;E233,SUM($Q$4:Q233)-SUM($R$3:R232),0)</f>
        <v>0</v>
      </c>
      <c r="S233" s="6">
        <f>IF(B233&gt;0,SUM($R$4:R233)-SUM($S$3:S232),0)</f>
        <v>0</v>
      </c>
    </row>
    <row r="234" spans="1:19">
      <c r="A234">
        <f>IF(E233&lt;&gt;E234,COUNTIF($A$4:A233,"&lt;&gt;0")+1,0)</f>
        <v>0</v>
      </c>
      <c r="B234">
        <f>IF(A234&lt;&gt;0,IF(MOD(A234,3)=0,COUNTIF($B$4:B233,"&lt;&gt;0")+1,0),0)</f>
        <v>0</v>
      </c>
      <c r="C234" s="9">
        <f>'Dash Board'!$C$12+COUNT('Daily reducing balance'!$F$4:F233)</f>
        <v>41960</v>
      </c>
      <c r="D234">
        <f t="shared" si="25"/>
        <v>2014</v>
      </c>
      <c r="E234">
        <f t="shared" si="26"/>
        <v>11</v>
      </c>
      <c r="F234">
        <f>DAY('Dash Board'!$C$12+COUNT('Daily reducing balance'!$F$4:F233))</f>
        <v>17</v>
      </c>
      <c r="G234" s="8">
        <f t="shared" si="27"/>
        <v>294650.18515861651</v>
      </c>
      <c r="H234" s="6">
        <f>G234*'Dash Board'!$C$11/365</f>
        <v>84.76238203193077</v>
      </c>
      <c r="I234" s="6">
        <f>H234*'Dash Board'!$C$18/'Dash Board'!$C$11</f>
        <v>40.363039062824178</v>
      </c>
      <c r="J234" s="6">
        <f>(G234&gt;1)*PMT('Dash Board'!$C$11/365,$U$4,-'Dash Board'!$C$19)</f>
        <v>108.80376961660664</v>
      </c>
      <c r="K234" s="6">
        <f t="shared" si="21"/>
        <v>0</v>
      </c>
      <c r="L234" s="8">
        <f t="shared" si="22"/>
        <v>294626.14377103187</v>
      </c>
      <c r="N234" s="8">
        <f t="shared" si="23"/>
        <v>68.440730553782458</v>
      </c>
      <c r="O234" s="8">
        <f>IF(E233&lt;&gt;E234,SUM($N$4:N234)-SUM($O$3:O233),0)</f>
        <v>0</v>
      </c>
      <c r="P234" s="6">
        <f>IF(B234&gt;0,SUM($O$4:O234)-SUM($P$3:P233),0)</f>
        <v>0</v>
      </c>
      <c r="Q234" s="6">
        <f t="shared" si="24"/>
        <v>40.363039062824178</v>
      </c>
      <c r="R234" s="8">
        <f>IF(E233&lt;&gt;E234,SUM($Q$4:Q234)-SUM($R$3:R233),0)</f>
        <v>0</v>
      </c>
      <c r="S234" s="6">
        <f>IF(B234&gt;0,SUM($R$4:R234)-SUM($S$3:S233),0)</f>
        <v>0</v>
      </c>
    </row>
    <row r="235" spans="1:19">
      <c r="A235">
        <f>IF(E234&lt;&gt;E235,COUNTIF($A$4:A234,"&lt;&gt;0")+1,0)</f>
        <v>0</v>
      </c>
      <c r="B235">
        <f>IF(A235&lt;&gt;0,IF(MOD(A235,3)=0,COUNTIF($B$4:B234,"&lt;&gt;0")+1,0),0)</f>
        <v>0</v>
      </c>
      <c r="C235" s="9">
        <f>'Dash Board'!$C$12+COUNT('Daily reducing balance'!$F$4:F234)</f>
        <v>41961</v>
      </c>
      <c r="D235">
        <f t="shared" si="25"/>
        <v>2014</v>
      </c>
      <c r="E235">
        <f t="shared" si="26"/>
        <v>11</v>
      </c>
      <c r="F235">
        <f>DAY('Dash Board'!$C$12+COUNT('Daily reducing balance'!$F$4:F234))</f>
        <v>18</v>
      </c>
      <c r="G235" s="8">
        <f t="shared" si="27"/>
        <v>294626.14377103187</v>
      </c>
      <c r="H235" s="6">
        <f>G235*'Dash Board'!$C$11/365</f>
        <v>84.755466016324235</v>
      </c>
      <c r="I235" s="6">
        <f>H235*'Dash Board'!$C$18/'Dash Board'!$C$11</f>
        <v>40.359745722059159</v>
      </c>
      <c r="J235" s="6">
        <f>(G235&gt;1)*PMT('Dash Board'!$C$11/365,$U$4,-'Dash Board'!$C$19)</f>
        <v>108.80376961660664</v>
      </c>
      <c r="K235" s="6">
        <f t="shared" si="21"/>
        <v>0</v>
      </c>
      <c r="L235" s="8">
        <f t="shared" si="22"/>
        <v>294602.09546743159</v>
      </c>
      <c r="N235" s="8">
        <f t="shared" si="23"/>
        <v>68.444023894547485</v>
      </c>
      <c r="O235" s="8">
        <f>IF(E234&lt;&gt;E235,SUM($N$4:N235)-SUM($O$3:O234),0)</f>
        <v>0</v>
      </c>
      <c r="P235" s="6">
        <f>IF(B235&gt;0,SUM($O$4:O235)-SUM($P$3:P234),0)</f>
        <v>0</v>
      </c>
      <c r="Q235" s="6">
        <f t="shared" si="24"/>
        <v>40.359745722059159</v>
      </c>
      <c r="R235" s="8">
        <f>IF(E234&lt;&gt;E235,SUM($Q$4:Q235)-SUM($R$3:R234),0)</f>
        <v>0</v>
      </c>
      <c r="S235" s="6">
        <f>IF(B235&gt;0,SUM($R$4:R235)-SUM($S$3:S234),0)</f>
        <v>0</v>
      </c>
    </row>
    <row r="236" spans="1:19">
      <c r="A236">
        <f>IF(E235&lt;&gt;E236,COUNTIF($A$4:A235,"&lt;&gt;0")+1,0)</f>
        <v>0</v>
      </c>
      <c r="B236">
        <f>IF(A236&lt;&gt;0,IF(MOD(A236,3)=0,COUNTIF($B$4:B235,"&lt;&gt;0")+1,0),0)</f>
        <v>0</v>
      </c>
      <c r="C236" s="9">
        <f>'Dash Board'!$C$12+COUNT('Daily reducing balance'!$F$4:F235)</f>
        <v>41962</v>
      </c>
      <c r="D236">
        <f t="shared" si="25"/>
        <v>2014</v>
      </c>
      <c r="E236">
        <f t="shared" si="26"/>
        <v>11</v>
      </c>
      <c r="F236">
        <f>DAY('Dash Board'!$C$12+COUNT('Daily reducing balance'!$F$4:F235))</f>
        <v>19</v>
      </c>
      <c r="G236" s="8">
        <f t="shared" si="27"/>
        <v>294602.09546743159</v>
      </c>
      <c r="H236" s="6">
        <f>G236*'Dash Board'!$C$11/365</f>
        <v>84.74854801117894</v>
      </c>
      <c r="I236" s="6">
        <f>H236*'Dash Board'!$C$18/'Dash Board'!$C$11</f>
        <v>40.356451433894733</v>
      </c>
      <c r="J236" s="6">
        <f>(G236&gt;1)*PMT('Dash Board'!$C$11/365,$U$4,-'Dash Board'!$C$19)</f>
        <v>108.80376961660664</v>
      </c>
      <c r="K236" s="6">
        <f t="shared" si="21"/>
        <v>0</v>
      </c>
      <c r="L236" s="8">
        <f t="shared" si="22"/>
        <v>294578.04024582618</v>
      </c>
      <c r="N236" s="8">
        <f t="shared" si="23"/>
        <v>68.447318182711911</v>
      </c>
      <c r="O236" s="8">
        <f>IF(E235&lt;&gt;E236,SUM($N$4:N236)-SUM($O$3:O235),0)</f>
        <v>0</v>
      </c>
      <c r="P236" s="6">
        <f>IF(B236&gt;0,SUM($O$4:O236)-SUM($P$3:P235),0)</f>
        <v>0</v>
      </c>
      <c r="Q236" s="6">
        <f t="shared" si="24"/>
        <v>40.356451433894733</v>
      </c>
      <c r="R236" s="8">
        <f>IF(E235&lt;&gt;E236,SUM($Q$4:Q236)-SUM($R$3:R235),0)</f>
        <v>0</v>
      </c>
      <c r="S236" s="6">
        <f>IF(B236&gt;0,SUM($R$4:R236)-SUM($S$3:S235),0)</f>
        <v>0</v>
      </c>
    </row>
    <row r="237" spans="1:19">
      <c r="A237">
        <f>IF(E236&lt;&gt;E237,COUNTIF($A$4:A236,"&lt;&gt;0")+1,0)</f>
        <v>0</v>
      </c>
      <c r="B237">
        <f>IF(A237&lt;&gt;0,IF(MOD(A237,3)=0,COUNTIF($B$4:B236,"&lt;&gt;0")+1,0),0)</f>
        <v>0</v>
      </c>
      <c r="C237" s="9">
        <f>'Dash Board'!$C$12+COUNT('Daily reducing balance'!$F$4:F236)</f>
        <v>41963</v>
      </c>
      <c r="D237">
        <f t="shared" si="25"/>
        <v>2014</v>
      </c>
      <c r="E237">
        <f t="shared" si="26"/>
        <v>11</v>
      </c>
      <c r="F237">
        <f>DAY('Dash Board'!$C$12+COUNT('Daily reducing balance'!$F$4:F236))</f>
        <v>20</v>
      </c>
      <c r="G237" s="8">
        <f t="shared" si="27"/>
        <v>294578.04024582618</v>
      </c>
      <c r="H237" s="6">
        <f>G237*'Dash Board'!$C$11/365</f>
        <v>84.741628015922601</v>
      </c>
      <c r="I237" s="6">
        <f>H237*'Dash Board'!$C$18/'Dash Board'!$C$11</f>
        <v>40.353156198058386</v>
      </c>
      <c r="J237" s="6">
        <f>(G237&gt;1)*PMT('Dash Board'!$C$11/365,$U$4,-'Dash Board'!$C$19)</f>
        <v>108.80376961660664</v>
      </c>
      <c r="K237" s="6">
        <f t="shared" si="21"/>
        <v>0</v>
      </c>
      <c r="L237" s="8">
        <f t="shared" si="22"/>
        <v>294553.97810422553</v>
      </c>
      <c r="N237" s="8">
        <f t="shared" si="23"/>
        <v>68.450613418548258</v>
      </c>
      <c r="O237" s="8">
        <f>IF(E236&lt;&gt;E237,SUM($N$4:N237)-SUM($O$3:O236),0)</f>
        <v>0</v>
      </c>
      <c r="P237" s="6">
        <f>IF(B237&gt;0,SUM($O$4:O237)-SUM($P$3:P236),0)</f>
        <v>0</v>
      </c>
      <c r="Q237" s="6">
        <f t="shared" si="24"/>
        <v>40.353156198058386</v>
      </c>
      <c r="R237" s="8">
        <f>IF(E236&lt;&gt;E237,SUM($Q$4:Q237)-SUM($R$3:R236),0)</f>
        <v>0</v>
      </c>
      <c r="S237" s="6">
        <f>IF(B237&gt;0,SUM($R$4:R237)-SUM($S$3:S236),0)</f>
        <v>0</v>
      </c>
    </row>
    <row r="238" spans="1:19">
      <c r="A238">
        <f>IF(E237&lt;&gt;E238,COUNTIF($A$4:A237,"&lt;&gt;0")+1,0)</f>
        <v>0</v>
      </c>
      <c r="B238">
        <f>IF(A238&lt;&gt;0,IF(MOD(A238,3)=0,COUNTIF($B$4:B237,"&lt;&gt;0")+1,0),0)</f>
        <v>0</v>
      </c>
      <c r="C238" s="9">
        <f>'Dash Board'!$C$12+COUNT('Daily reducing balance'!$F$4:F237)</f>
        <v>41964</v>
      </c>
      <c r="D238">
        <f t="shared" si="25"/>
        <v>2014</v>
      </c>
      <c r="E238">
        <f t="shared" si="26"/>
        <v>11</v>
      </c>
      <c r="F238">
        <f>DAY('Dash Board'!$C$12+COUNT('Daily reducing balance'!$F$4:F237))</f>
        <v>21</v>
      </c>
      <c r="G238" s="8">
        <f t="shared" si="27"/>
        <v>294553.97810422553</v>
      </c>
      <c r="H238" s="6">
        <f>G238*'Dash Board'!$C$11/365</f>
        <v>84.734706029982675</v>
      </c>
      <c r="I238" s="6">
        <f>H238*'Dash Board'!$C$18/'Dash Board'!$C$11</f>
        <v>40.349860014277461</v>
      </c>
      <c r="J238" s="6">
        <f>(G238&gt;1)*PMT('Dash Board'!$C$11/365,$U$4,-'Dash Board'!$C$19)</f>
        <v>108.80376961660664</v>
      </c>
      <c r="K238" s="6">
        <f t="shared" si="21"/>
        <v>0</v>
      </c>
      <c r="L238" s="8">
        <f t="shared" si="22"/>
        <v>294529.90904063894</v>
      </c>
      <c r="N238" s="8">
        <f t="shared" si="23"/>
        <v>68.45390960232919</v>
      </c>
      <c r="O238" s="8">
        <f>IF(E237&lt;&gt;E238,SUM($N$4:N238)-SUM($O$3:O237),0)</f>
        <v>0</v>
      </c>
      <c r="P238" s="6">
        <f>IF(B238&gt;0,SUM($O$4:O238)-SUM($P$3:P237),0)</f>
        <v>0</v>
      </c>
      <c r="Q238" s="6">
        <f t="shared" si="24"/>
        <v>40.349860014277461</v>
      </c>
      <c r="R238" s="8">
        <f>IF(E237&lt;&gt;E238,SUM($Q$4:Q238)-SUM($R$3:R237),0)</f>
        <v>0</v>
      </c>
      <c r="S238" s="6">
        <f>IF(B238&gt;0,SUM($R$4:R238)-SUM($S$3:S237),0)</f>
        <v>0</v>
      </c>
    </row>
    <row r="239" spans="1:19">
      <c r="A239">
        <f>IF(E238&lt;&gt;E239,COUNTIF($A$4:A238,"&lt;&gt;0")+1,0)</f>
        <v>0</v>
      </c>
      <c r="B239">
        <f>IF(A239&lt;&gt;0,IF(MOD(A239,3)=0,COUNTIF($B$4:B238,"&lt;&gt;0")+1,0),0)</f>
        <v>0</v>
      </c>
      <c r="C239" s="9">
        <f>'Dash Board'!$C$12+COUNT('Daily reducing balance'!$F$4:F238)</f>
        <v>41965</v>
      </c>
      <c r="D239">
        <f t="shared" si="25"/>
        <v>2014</v>
      </c>
      <c r="E239">
        <f t="shared" si="26"/>
        <v>11</v>
      </c>
      <c r="F239">
        <f>DAY('Dash Board'!$C$12+COUNT('Daily reducing balance'!$F$4:F238))</f>
        <v>22</v>
      </c>
      <c r="G239" s="8">
        <f t="shared" si="27"/>
        <v>294529.90904063894</v>
      </c>
      <c r="H239" s="6">
        <f>G239*'Dash Board'!$C$11/365</f>
        <v>84.727782052786537</v>
      </c>
      <c r="I239" s="6">
        <f>H239*'Dash Board'!$C$18/'Dash Board'!$C$11</f>
        <v>40.346562882279308</v>
      </c>
      <c r="J239" s="6">
        <f>(G239&gt;1)*PMT('Dash Board'!$C$11/365,$U$4,-'Dash Board'!$C$19)</f>
        <v>108.80376961660664</v>
      </c>
      <c r="K239" s="6">
        <f t="shared" si="21"/>
        <v>0</v>
      </c>
      <c r="L239" s="8">
        <f t="shared" si="22"/>
        <v>294505.83305307513</v>
      </c>
      <c r="N239" s="8">
        <f t="shared" si="23"/>
        <v>68.457206734327343</v>
      </c>
      <c r="O239" s="8">
        <f>IF(E238&lt;&gt;E239,SUM($N$4:N239)-SUM($O$3:O238),0)</f>
        <v>0</v>
      </c>
      <c r="P239" s="6">
        <f>IF(B239&gt;0,SUM($O$4:O239)-SUM($P$3:P238),0)</f>
        <v>0</v>
      </c>
      <c r="Q239" s="6">
        <f t="shared" si="24"/>
        <v>40.346562882279308</v>
      </c>
      <c r="R239" s="8">
        <f>IF(E238&lt;&gt;E239,SUM($Q$4:Q239)-SUM($R$3:R238),0)</f>
        <v>0</v>
      </c>
      <c r="S239" s="6">
        <f>IF(B239&gt;0,SUM($R$4:R239)-SUM($S$3:S238),0)</f>
        <v>0</v>
      </c>
    </row>
    <row r="240" spans="1:19">
      <c r="A240">
        <f>IF(E239&lt;&gt;E240,COUNTIF($A$4:A239,"&lt;&gt;0")+1,0)</f>
        <v>0</v>
      </c>
      <c r="B240">
        <f>IF(A240&lt;&gt;0,IF(MOD(A240,3)=0,COUNTIF($B$4:B239,"&lt;&gt;0")+1,0),0)</f>
        <v>0</v>
      </c>
      <c r="C240" s="9">
        <f>'Dash Board'!$C$12+COUNT('Daily reducing balance'!$F$4:F239)</f>
        <v>41966</v>
      </c>
      <c r="D240">
        <f t="shared" si="25"/>
        <v>2014</v>
      </c>
      <c r="E240">
        <f t="shared" si="26"/>
        <v>11</v>
      </c>
      <c r="F240">
        <f>DAY('Dash Board'!$C$12+COUNT('Daily reducing balance'!$F$4:F239))</f>
        <v>23</v>
      </c>
      <c r="G240" s="8">
        <f t="shared" si="27"/>
        <v>294505.83305307513</v>
      </c>
      <c r="H240" s="6">
        <f>G240*'Dash Board'!$C$11/365</f>
        <v>84.720856083761333</v>
      </c>
      <c r="I240" s="6">
        <f>H240*'Dash Board'!$C$18/'Dash Board'!$C$11</f>
        <v>40.343264801791115</v>
      </c>
      <c r="J240" s="6">
        <f>(G240&gt;1)*PMT('Dash Board'!$C$11/365,$U$4,-'Dash Board'!$C$19)</f>
        <v>108.80376961660664</v>
      </c>
      <c r="K240" s="6">
        <f t="shared" si="21"/>
        <v>0</v>
      </c>
      <c r="L240" s="8">
        <f t="shared" si="22"/>
        <v>294481.75013954233</v>
      </c>
      <c r="N240" s="8">
        <f t="shared" si="23"/>
        <v>68.460504814815522</v>
      </c>
      <c r="O240" s="8">
        <f>IF(E239&lt;&gt;E240,SUM($N$4:N240)-SUM($O$3:O239),0)</f>
        <v>0</v>
      </c>
      <c r="P240" s="6">
        <f>IF(B240&gt;0,SUM($O$4:O240)-SUM($P$3:P239),0)</f>
        <v>0</v>
      </c>
      <c r="Q240" s="6">
        <f t="shared" si="24"/>
        <v>40.343264801791115</v>
      </c>
      <c r="R240" s="8">
        <f>IF(E239&lt;&gt;E240,SUM($Q$4:Q240)-SUM($R$3:R239),0)</f>
        <v>0</v>
      </c>
      <c r="S240" s="6">
        <f>IF(B240&gt;0,SUM($R$4:R240)-SUM($S$3:S239),0)</f>
        <v>0</v>
      </c>
    </row>
    <row r="241" spans="1:19">
      <c r="A241">
        <f>IF(E240&lt;&gt;E241,COUNTIF($A$4:A240,"&lt;&gt;0")+1,0)</f>
        <v>0</v>
      </c>
      <c r="B241">
        <f>IF(A241&lt;&gt;0,IF(MOD(A241,3)=0,COUNTIF($B$4:B240,"&lt;&gt;0")+1,0),0)</f>
        <v>0</v>
      </c>
      <c r="C241" s="9">
        <f>'Dash Board'!$C$12+COUNT('Daily reducing balance'!$F$4:F240)</f>
        <v>41967</v>
      </c>
      <c r="D241">
        <f t="shared" si="25"/>
        <v>2014</v>
      </c>
      <c r="E241">
        <f t="shared" si="26"/>
        <v>11</v>
      </c>
      <c r="F241">
        <f>DAY('Dash Board'!$C$12+COUNT('Daily reducing balance'!$F$4:F240))</f>
        <v>24</v>
      </c>
      <c r="G241" s="8">
        <f t="shared" si="27"/>
        <v>294481.75013954233</v>
      </c>
      <c r="H241" s="6">
        <f>G241*'Dash Board'!$C$11/365</f>
        <v>84.713928122334096</v>
      </c>
      <c r="I241" s="6">
        <f>H241*'Dash Board'!$C$18/'Dash Board'!$C$11</f>
        <v>40.339965772540047</v>
      </c>
      <c r="J241" s="6">
        <f>(G241&gt;1)*PMT('Dash Board'!$C$11/365,$U$4,-'Dash Board'!$C$19)</f>
        <v>108.80376961660664</v>
      </c>
      <c r="K241" s="6">
        <f t="shared" si="21"/>
        <v>0</v>
      </c>
      <c r="L241" s="8">
        <f t="shared" si="22"/>
        <v>294457.66029804805</v>
      </c>
      <c r="N241" s="8">
        <f t="shared" si="23"/>
        <v>68.463803844066604</v>
      </c>
      <c r="O241" s="8">
        <f>IF(E240&lt;&gt;E241,SUM($N$4:N241)-SUM($O$3:O240),0)</f>
        <v>0</v>
      </c>
      <c r="P241" s="6">
        <f>IF(B241&gt;0,SUM($O$4:O241)-SUM($P$3:P240),0)</f>
        <v>0</v>
      </c>
      <c r="Q241" s="6">
        <f t="shared" si="24"/>
        <v>40.339965772540047</v>
      </c>
      <c r="R241" s="8">
        <f>IF(E240&lt;&gt;E241,SUM($Q$4:Q241)-SUM($R$3:R240),0)</f>
        <v>0</v>
      </c>
      <c r="S241" s="6">
        <f>IF(B241&gt;0,SUM($R$4:R241)-SUM($S$3:S240),0)</f>
        <v>0</v>
      </c>
    </row>
    <row r="242" spans="1:19">
      <c r="A242">
        <f>IF(E241&lt;&gt;E242,COUNTIF($A$4:A241,"&lt;&gt;0")+1,0)</f>
        <v>0</v>
      </c>
      <c r="B242">
        <f>IF(A242&lt;&gt;0,IF(MOD(A242,3)=0,COUNTIF($B$4:B241,"&lt;&gt;0")+1,0),0)</f>
        <v>0</v>
      </c>
      <c r="C242" s="9">
        <f>'Dash Board'!$C$12+COUNT('Daily reducing balance'!$F$4:F241)</f>
        <v>41968</v>
      </c>
      <c r="D242">
        <f t="shared" si="25"/>
        <v>2014</v>
      </c>
      <c r="E242">
        <f t="shared" si="26"/>
        <v>11</v>
      </c>
      <c r="F242">
        <f>DAY('Dash Board'!$C$12+COUNT('Daily reducing balance'!$F$4:F241))</f>
        <v>25</v>
      </c>
      <c r="G242" s="8">
        <f t="shared" si="27"/>
        <v>294457.66029804805</v>
      </c>
      <c r="H242" s="6">
        <f>G242*'Dash Board'!$C$11/365</f>
        <v>84.70699816793163</v>
      </c>
      <c r="I242" s="6">
        <f>H242*'Dash Board'!$C$18/'Dash Board'!$C$11</f>
        <v>40.336665794253157</v>
      </c>
      <c r="J242" s="6">
        <f>(G242&gt;1)*PMT('Dash Board'!$C$11/365,$U$4,-'Dash Board'!$C$19)</f>
        <v>108.80376961660664</v>
      </c>
      <c r="K242" s="6">
        <f t="shared" si="21"/>
        <v>0</v>
      </c>
      <c r="L242" s="8">
        <f t="shared" si="22"/>
        <v>294433.56352659938</v>
      </c>
      <c r="N242" s="8">
        <f t="shared" si="23"/>
        <v>68.467103822353494</v>
      </c>
      <c r="O242" s="8">
        <f>IF(E241&lt;&gt;E242,SUM($N$4:N242)-SUM($O$3:O241),0)</f>
        <v>0</v>
      </c>
      <c r="P242" s="6">
        <f>IF(B242&gt;0,SUM($O$4:O242)-SUM($P$3:P241),0)</f>
        <v>0</v>
      </c>
      <c r="Q242" s="6">
        <f t="shared" si="24"/>
        <v>40.336665794253157</v>
      </c>
      <c r="R242" s="8">
        <f>IF(E241&lt;&gt;E242,SUM($Q$4:Q242)-SUM($R$3:R241),0)</f>
        <v>0</v>
      </c>
      <c r="S242" s="6">
        <f>IF(B242&gt;0,SUM($R$4:R242)-SUM($S$3:S241),0)</f>
        <v>0</v>
      </c>
    </row>
    <row r="243" spans="1:19">
      <c r="A243">
        <f>IF(E242&lt;&gt;E243,COUNTIF($A$4:A242,"&lt;&gt;0")+1,0)</f>
        <v>0</v>
      </c>
      <c r="B243">
        <f>IF(A243&lt;&gt;0,IF(MOD(A243,3)=0,COUNTIF($B$4:B242,"&lt;&gt;0")+1,0),0)</f>
        <v>0</v>
      </c>
      <c r="C243" s="9">
        <f>'Dash Board'!$C$12+COUNT('Daily reducing balance'!$F$4:F242)</f>
        <v>41969</v>
      </c>
      <c r="D243">
        <f t="shared" si="25"/>
        <v>2014</v>
      </c>
      <c r="E243">
        <f t="shared" si="26"/>
        <v>11</v>
      </c>
      <c r="F243">
        <f>DAY('Dash Board'!$C$12+COUNT('Daily reducing balance'!$F$4:F242))</f>
        <v>26</v>
      </c>
      <c r="G243" s="8">
        <f t="shared" si="27"/>
        <v>294433.56352659938</v>
      </c>
      <c r="H243" s="6">
        <f>G243*'Dash Board'!$C$11/365</f>
        <v>84.700066219980641</v>
      </c>
      <c r="I243" s="6">
        <f>H243*'Dash Board'!$C$18/'Dash Board'!$C$11</f>
        <v>40.333364866657455</v>
      </c>
      <c r="J243" s="6">
        <f>(G243&gt;1)*PMT('Dash Board'!$C$11/365,$U$4,-'Dash Board'!$C$19)</f>
        <v>108.80376961660664</v>
      </c>
      <c r="K243" s="6">
        <f t="shared" si="21"/>
        <v>0</v>
      </c>
      <c r="L243" s="8">
        <f t="shared" si="22"/>
        <v>294409.45982320275</v>
      </c>
      <c r="N243" s="8">
        <f t="shared" si="23"/>
        <v>68.470404749949182</v>
      </c>
      <c r="O243" s="8">
        <f>IF(E242&lt;&gt;E243,SUM($N$4:N243)-SUM($O$3:O242),0)</f>
        <v>0</v>
      </c>
      <c r="P243" s="6">
        <f>IF(B243&gt;0,SUM($O$4:O243)-SUM($P$3:P242),0)</f>
        <v>0</v>
      </c>
      <c r="Q243" s="6">
        <f t="shared" si="24"/>
        <v>40.333364866657455</v>
      </c>
      <c r="R243" s="8">
        <f>IF(E242&lt;&gt;E243,SUM($Q$4:Q243)-SUM($R$3:R242),0)</f>
        <v>0</v>
      </c>
      <c r="S243" s="6">
        <f>IF(B243&gt;0,SUM($R$4:R243)-SUM($S$3:S242),0)</f>
        <v>0</v>
      </c>
    </row>
    <row r="244" spans="1:19">
      <c r="A244">
        <f>IF(E243&lt;&gt;E244,COUNTIF($A$4:A243,"&lt;&gt;0")+1,0)</f>
        <v>0</v>
      </c>
      <c r="B244">
        <f>IF(A244&lt;&gt;0,IF(MOD(A244,3)=0,COUNTIF($B$4:B243,"&lt;&gt;0")+1,0),0)</f>
        <v>0</v>
      </c>
      <c r="C244" s="9">
        <f>'Dash Board'!$C$12+COUNT('Daily reducing balance'!$F$4:F243)</f>
        <v>41970</v>
      </c>
      <c r="D244">
        <f t="shared" ref="D244:D307" si="28">IF(AND(E244=1,F244=1),D243+1,D243)</f>
        <v>2014</v>
      </c>
      <c r="E244">
        <f t="shared" ref="E244:E307" si="29">IF(F244=1,IF(E243+1&gt;12,1,E243+1),E243)</f>
        <v>11</v>
      </c>
      <c r="F244">
        <f>DAY('Dash Board'!$C$12+COUNT('Daily reducing balance'!$F$4:F243))</f>
        <v>27</v>
      </c>
      <c r="G244" s="8">
        <f t="shared" ref="G244:G307" si="30">L243</f>
        <v>294409.45982320275</v>
      </c>
      <c r="H244" s="6">
        <f>G244*'Dash Board'!$C$11/365</f>
        <v>84.693132277907637</v>
      </c>
      <c r="I244" s="6">
        <f>H244*'Dash Board'!$C$18/'Dash Board'!$C$11</f>
        <v>40.330062989479828</v>
      </c>
      <c r="J244" s="6">
        <f>(G244&gt;1)*PMT('Dash Board'!$C$11/365,$U$4,-'Dash Board'!$C$19)</f>
        <v>108.80376961660664</v>
      </c>
      <c r="K244" s="6">
        <f t="shared" si="21"/>
        <v>0</v>
      </c>
      <c r="L244" s="8">
        <f t="shared" si="22"/>
        <v>294385.34918586409</v>
      </c>
      <c r="N244" s="8">
        <f t="shared" ref="N244:N307" si="31">J244-I244</f>
        <v>68.473706627126816</v>
      </c>
      <c r="O244" s="8">
        <f>IF(E243&lt;&gt;E244,SUM($N$4:N244)-SUM($O$3:O243),0)</f>
        <v>0</v>
      </c>
      <c r="P244" s="6">
        <f>IF(B244&gt;0,SUM($O$4:O244)-SUM($P$3:P243),0)</f>
        <v>0</v>
      </c>
      <c r="Q244" s="6">
        <f t="shared" si="24"/>
        <v>40.330062989479828</v>
      </c>
      <c r="R244" s="8">
        <f>IF(E243&lt;&gt;E244,SUM($Q$4:Q244)-SUM($R$3:R243),0)</f>
        <v>0</v>
      </c>
      <c r="S244" s="6">
        <f>IF(B244&gt;0,SUM($R$4:R244)-SUM($S$3:S243),0)</f>
        <v>0</v>
      </c>
    </row>
    <row r="245" spans="1:19">
      <c r="A245">
        <f>IF(E244&lt;&gt;E245,COUNTIF($A$4:A244,"&lt;&gt;0")+1,0)</f>
        <v>0</v>
      </c>
      <c r="B245">
        <f>IF(A245&lt;&gt;0,IF(MOD(A245,3)=0,COUNTIF($B$4:B244,"&lt;&gt;0")+1,0),0)</f>
        <v>0</v>
      </c>
      <c r="C245" s="9">
        <f>'Dash Board'!$C$12+COUNT('Daily reducing balance'!$F$4:F244)</f>
        <v>41971</v>
      </c>
      <c r="D245">
        <f t="shared" si="28"/>
        <v>2014</v>
      </c>
      <c r="E245">
        <f t="shared" si="29"/>
        <v>11</v>
      </c>
      <c r="F245">
        <f>DAY('Dash Board'!$C$12+COUNT('Daily reducing balance'!$F$4:F244))</f>
        <v>28</v>
      </c>
      <c r="G245" s="8">
        <f t="shared" si="30"/>
        <v>294385.34918586409</v>
      </c>
      <c r="H245" s="6">
        <f>G245*'Dash Board'!$C$11/365</f>
        <v>84.686196341138981</v>
      </c>
      <c r="I245" s="6">
        <f>H245*'Dash Board'!$C$18/'Dash Board'!$C$11</f>
        <v>40.326760162447137</v>
      </c>
      <c r="J245" s="6">
        <f>(G245&gt;1)*PMT('Dash Board'!$C$11/365,$U$4,-'Dash Board'!$C$19)</f>
        <v>108.80376961660664</v>
      </c>
      <c r="K245" s="6">
        <f t="shared" si="21"/>
        <v>0</v>
      </c>
      <c r="L245" s="8">
        <f t="shared" si="22"/>
        <v>294361.23161258863</v>
      </c>
      <c r="N245" s="8">
        <f t="shared" si="31"/>
        <v>68.477009454159514</v>
      </c>
      <c r="O245" s="8">
        <f>IF(E244&lt;&gt;E245,SUM($N$4:N245)-SUM($O$3:O244),0)</f>
        <v>0</v>
      </c>
      <c r="P245" s="6">
        <f>IF(B245&gt;0,SUM($O$4:O245)-SUM($P$3:P244),0)</f>
        <v>0</v>
      </c>
      <c r="Q245" s="6">
        <f t="shared" si="24"/>
        <v>40.326760162447137</v>
      </c>
      <c r="R245" s="8">
        <f>IF(E244&lt;&gt;E245,SUM($Q$4:Q245)-SUM($R$3:R244),0)</f>
        <v>0</v>
      </c>
      <c r="S245" s="6">
        <f>IF(B245&gt;0,SUM($R$4:R245)-SUM($S$3:S244),0)</f>
        <v>0</v>
      </c>
    </row>
    <row r="246" spans="1:19">
      <c r="A246">
        <f>IF(E245&lt;&gt;E246,COUNTIF($A$4:A245,"&lt;&gt;0")+1,0)</f>
        <v>0</v>
      </c>
      <c r="B246">
        <f>IF(A246&lt;&gt;0,IF(MOD(A246,3)=0,COUNTIF($B$4:B245,"&lt;&gt;0")+1,0),0)</f>
        <v>0</v>
      </c>
      <c r="C246" s="9">
        <f>'Dash Board'!$C$12+COUNT('Daily reducing balance'!$F$4:F245)</f>
        <v>41972</v>
      </c>
      <c r="D246">
        <f t="shared" si="28"/>
        <v>2014</v>
      </c>
      <c r="E246">
        <f t="shared" si="29"/>
        <v>11</v>
      </c>
      <c r="F246">
        <f>DAY('Dash Board'!$C$12+COUNT('Daily reducing balance'!$F$4:F245))</f>
        <v>29</v>
      </c>
      <c r="G246" s="8">
        <f t="shared" si="30"/>
        <v>294361.23161258863</v>
      </c>
      <c r="H246" s="6">
        <f>G246*'Dash Board'!$C$11/365</f>
        <v>84.679258409100825</v>
      </c>
      <c r="I246" s="6">
        <f>H246*'Dash Board'!$C$18/'Dash Board'!$C$11</f>
        <v>40.323456385286107</v>
      </c>
      <c r="J246" s="6">
        <f>(G246&gt;1)*PMT('Dash Board'!$C$11/365,$U$4,-'Dash Board'!$C$19)</f>
        <v>108.80376961660664</v>
      </c>
      <c r="K246" s="6">
        <f t="shared" si="21"/>
        <v>0</v>
      </c>
      <c r="L246" s="8">
        <f t="shared" si="22"/>
        <v>294337.10710138112</v>
      </c>
      <c r="N246" s="8">
        <f t="shared" si="31"/>
        <v>68.480313231320537</v>
      </c>
      <c r="O246" s="8">
        <f>IF(E245&lt;&gt;E246,SUM($N$4:N246)-SUM($O$3:O245),0)</f>
        <v>0</v>
      </c>
      <c r="P246" s="6">
        <f>IF(B246&gt;0,SUM($O$4:O246)-SUM($P$3:P245),0)</f>
        <v>0</v>
      </c>
      <c r="Q246" s="6">
        <f t="shared" si="24"/>
        <v>40.323456385286107</v>
      </c>
      <c r="R246" s="8">
        <f>IF(E245&lt;&gt;E246,SUM($Q$4:Q246)-SUM($R$3:R245),0)</f>
        <v>0</v>
      </c>
      <c r="S246" s="6">
        <f>IF(B246&gt;0,SUM($R$4:R246)-SUM($S$3:S245),0)</f>
        <v>0</v>
      </c>
    </row>
    <row r="247" spans="1:19">
      <c r="A247">
        <f>IF(E246&lt;&gt;E247,COUNTIF($A$4:A246,"&lt;&gt;0")+1,0)</f>
        <v>0</v>
      </c>
      <c r="B247">
        <f>IF(A247&lt;&gt;0,IF(MOD(A247,3)=0,COUNTIF($B$4:B246,"&lt;&gt;0")+1,0),0)</f>
        <v>0</v>
      </c>
      <c r="C247" s="9">
        <f>'Dash Board'!$C$12+COUNT('Daily reducing balance'!$F$4:F246)</f>
        <v>41973</v>
      </c>
      <c r="D247">
        <f t="shared" si="28"/>
        <v>2014</v>
      </c>
      <c r="E247">
        <f t="shared" si="29"/>
        <v>11</v>
      </c>
      <c r="F247">
        <f>DAY('Dash Board'!$C$12+COUNT('Daily reducing balance'!$F$4:F246))</f>
        <v>30</v>
      </c>
      <c r="G247" s="8">
        <f t="shared" si="30"/>
        <v>294337.10710138112</v>
      </c>
      <c r="H247" s="6">
        <f>G247*'Dash Board'!$C$11/365</f>
        <v>84.672318481219222</v>
      </c>
      <c r="I247" s="6">
        <f>H247*'Dash Board'!$C$18/'Dash Board'!$C$11</f>
        <v>40.320151657723443</v>
      </c>
      <c r="J247" s="6">
        <f>(G247&gt;1)*PMT('Dash Board'!$C$11/365,$U$4,-'Dash Board'!$C$19)</f>
        <v>108.80376961660664</v>
      </c>
      <c r="K247" s="6">
        <f t="shared" si="21"/>
        <v>0</v>
      </c>
      <c r="L247" s="8">
        <f t="shared" si="22"/>
        <v>294312.97565024573</v>
      </c>
      <c r="N247" s="8">
        <f t="shared" si="31"/>
        <v>68.483617958883201</v>
      </c>
      <c r="O247" s="8">
        <f>IF(E246&lt;&gt;E247,SUM($N$4:N247)-SUM($O$3:O246),0)</f>
        <v>0</v>
      </c>
      <c r="P247" s="6">
        <f>IF(B247&gt;0,SUM($O$4:O247)-SUM($P$3:P246),0)</f>
        <v>0</v>
      </c>
      <c r="Q247" s="6">
        <f t="shared" si="24"/>
        <v>40.320151657723443</v>
      </c>
      <c r="R247" s="8">
        <f>IF(E246&lt;&gt;E247,SUM($Q$4:Q247)-SUM($R$3:R246),0)</f>
        <v>0</v>
      </c>
      <c r="S247" s="6">
        <f>IF(B247&gt;0,SUM($R$4:R247)-SUM($S$3:S246),0)</f>
        <v>0</v>
      </c>
    </row>
    <row r="248" spans="1:19">
      <c r="A248">
        <f>IF(E247&lt;&gt;E248,COUNTIF($A$4:A247,"&lt;&gt;0")+1,0)</f>
        <v>8</v>
      </c>
      <c r="B248">
        <f>IF(A248&lt;&gt;0,IF(MOD(A248,3)=0,COUNTIF($B$4:B247,"&lt;&gt;0")+1,0),0)</f>
        <v>0</v>
      </c>
      <c r="C248" s="9">
        <f>'Dash Board'!$C$12+COUNT('Daily reducing balance'!$F$4:F247)</f>
        <v>41974</v>
      </c>
      <c r="D248">
        <f t="shared" si="28"/>
        <v>2014</v>
      </c>
      <c r="E248">
        <f t="shared" si="29"/>
        <v>12</v>
      </c>
      <c r="F248">
        <f>DAY('Dash Board'!$C$12+COUNT('Daily reducing balance'!$F$4:F247))</f>
        <v>1</v>
      </c>
      <c r="G248" s="8">
        <f t="shared" si="30"/>
        <v>294312.97565024573</v>
      </c>
      <c r="H248" s="6">
        <f>G248*'Dash Board'!$C$11/365</f>
        <v>84.665376556919995</v>
      </c>
      <c r="I248" s="6">
        <f>H248*'Dash Board'!$C$18/'Dash Board'!$C$11</f>
        <v>40.316845979485713</v>
      </c>
      <c r="J248" s="6">
        <f>(G248&gt;1)*PMT('Dash Board'!$C$11/365,$U$4,-'Dash Board'!$C$19)</f>
        <v>108.80376961660664</v>
      </c>
      <c r="K248" s="6">
        <f t="shared" si="21"/>
        <v>3372.9168581148047</v>
      </c>
      <c r="L248" s="8">
        <f t="shared" si="22"/>
        <v>294288.83725718607</v>
      </c>
      <c r="N248" s="8">
        <f t="shared" si="31"/>
        <v>68.486923637120924</v>
      </c>
      <c r="O248" s="8">
        <f>IF(E247&lt;&gt;E248,SUM($N$4:N248)-SUM($O$3:O247),0)</f>
        <v>2053.1735913395041</v>
      </c>
      <c r="P248" s="6">
        <f>IF(B248&gt;0,SUM($O$4:O248)-SUM($P$3:P247),0)</f>
        <v>0</v>
      </c>
      <c r="Q248" s="6">
        <f t="shared" si="24"/>
        <v>40.316845979485713</v>
      </c>
      <c r="R248" s="8">
        <f>IF(E247&lt;&gt;E248,SUM($Q$4:Q248)-SUM($R$3:R247),0)</f>
        <v>1210.9394971586917</v>
      </c>
      <c r="S248" s="6">
        <f>IF(B248&gt;0,SUM($R$4:R248)-SUM($S$3:S247),0)</f>
        <v>0</v>
      </c>
    </row>
    <row r="249" spans="1:19">
      <c r="A249">
        <f>IF(E248&lt;&gt;E249,COUNTIF($A$4:A248,"&lt;&gt;0")+1,0)</f>
        <v>0</v>
      </c>
      <c r="B249">
        <f>IF(A249&lt;&gt;0,IF(MOD(A249,3)=0,COUNTIF($B$4:B248,"&lt;&gt;0")+1,0),0)</f>
        <v>0</v>
      </c>
      <c r="C249" s="9">
        <f>'Dash Board'!$C$12+COUNT('Daily reducing balance'!$F$4:F248)</f>
        <v>41975</v>
      </c>
      <c r="D249">
        <f t="shared" si="28"/>
        <v>2014</v>
      </c>
      <c r="E249">
        <f t="shared" si="29"/>
        <v>12</v>
      </c>
      <c r="F249">
        <f>DAY('Dash Board'!$C$12+COUNT('Daily reducing balance'!$F$4:F248))</f>
        <v>2</v>
      </c>
      <c r="G249" s="8">
        <f t="shared" si="30"/>
        <v>294288.83725718607</v>
      </c>
      <c r="H249" s="6">
        <f>G249*'Dash Board'!$C$11/365</f>
        <v>84.65843263562887</v>
      </c>
      <c r="I249" s="6">
        <f>H249*'Dash Board'!$C$18/'Dash Board'!$C$11</f>
        <v>40.313539350299465</v>
      </c>
      <c r="J249" s="6">
        <f>(G249&gt;1)*PMT('Dash Board'!$C$11/365,$U$4,-'Dash Board'!$C$19)</f>
        <v>108.80376961660664</v>
      </c>
      <c r="K249" s="6">
        <f t="shared" si="21"/>
        <v>0</v>
      </c>
      <c r="L249" s="8">
        <f t="shared" si="22"/>
        <v>294264.69192020514</v>
      </c>
      <c r="N249" s="8">
        <f t="shared" si="31"/>
        <v>68.490230266307179</v>
      </c>
      <c r="O249" s="8">
        <f>IF(E248&lt;&gt;E249,SUM($N$4:N249)-SUM($O$3:O248),0)</f>
        <v>0</v>
      </c>
      <c r="P249" s="6">
        <f>IF(B249&gt;0,SUM($O$4:O249)-SUM($P$3:P248),0)</f>
        <v>0</v>
      </c>
      <c r="Q249" s="6">
        <f t="shared" si="24"/>
        <v>40.313539350299465</v>
      </c>
      <c r="R249" s="8">
        <f>IF(E248&lt;&gt;E249,SUM($Q$4:Q249)-SUM($R$3:R248),0)</f>
        <v>0</v>
      </c>
      <c r="S249" s="6">
        <f>IF(B249&gt;0,SUM($R$4:R249)-SUM($S$3:S248),0)</f>
        <v>0</v>
      </c>
    </row>
    <row r="250" spans="1:19">
      <c r="A250">
        <f>IF(E249&lt;&gt;E250,COUNTIF($A$4:A249,"&lt;&gt;0")+1,0)</f>
        <v>0</v>
      </c>
      <c r="B250">
        <f>IF(A250&lt;&gt;0,IF(MOD(A250,3)=0,COUNTIF($B$4:B249,"&lt;&gt;0")+1,0),0)</f>
        <v>0</v>
      </c>
      <c r="C250" s="9">
        <f>'Dash Board'!$C$12+COUNT('Daily reducing balance'!$F$4:F249)</f>
        <v>41976</v>
      </c>
      <c r="D250">
        <f t="shared" si="28"/>
        <v>2014</v>
      </c>
      <c r="E250">
        <f t="shared" si="29"/>
        <v>12</v>
      </c>
      <c r="F250">
        <f>DAY('Dash Board'!$C$12+COUNT('Daily reducing balance'!$F$4:F249))</f>
        <v>3</v>
      </c>
      <c r="G250" s="8">
        <f t="shared" si="30"/>
        <v>294264.69192020514</v>
      </c>
      <c r="H250" s="6">
        <f>G250*'Dash Board'!$C$11/365</f>
        <v>84.651486716771331</v>
      </c>
      <c r="I250" s="6">
        <f>H250*'Dash Board'!$C$18/'Dash Board'!$C$11</f>
        <v>40.310231769891111</v>
      </c>
      <c r="J250" s="6">
        <f>(G250&gt;1)*PMT('Dash Board'!$C$11/365,$U$4,-'Dash Board'!$C$19)</f>
        <v>108.80376961660664</v>
      </c>
      <c r="K250" s="6">
        <f t="shared" si="21"/>
        <v>0</v>
      </c>
      <c r="L250" s="8">
        <f t="shared" si="22"/>
        <v>294240.53963730531</v>
      </c>
      <c r="N250" s="8">
        <f t="shared" si="31"/>
        <v>68.493537846715526</v>
      </c>
      <c r="O250" s="8">
        <f>IF(E249&lt;&gt;E250,SUM($N$4:N250)-SUM($O$3:O249),0)</f>
        <v>0</v>
      </c>
      <c r="P250" s="6">
        <f>IF(B250&gt;0,SUM($O$4:O250)-SUM($P$3:P249),0)</f>
        <v>0</v>
      </c>
      <c r="Q250" s="6">
        <f t="shared" si="24"/>
        <v>40.310231769891111</v>
      </c>
      <c r="R250" s="8">
        <f>IF(E249&lt;&gt;E250,SUM($Q$4:Q250)-SUM($R$3:R249),0)</f>
        <v>0</v>
      </c>
      <c r="S250" s="6">
        <f>IF(B250&gt;0,SUM($R$4:R250)-SUM($S$3:S249),0)</f>
        <v>0</v>
      </c>
    </row>
    <row r="251" spans="1:19">
      <c r="A251">
        <f>IF(E250&lt;&gt;E251,COUNTIF($A$4:A250,"&lt;&gt;0")+1,0)</f>
        <v>0</v>
      </c>
      <c r="B251">
        <f>IF(A251&lt;&gt;0,IF(MOD(A251,3)=0,COUNTIF($B$4:B250,"&lt;&gt;0")+1,0),0)</f>
        <v>0</v>
      </c>
      <c r="C251" s="9">
        <f>'Dash Board'!$C$12+COUNT('Daily reducing balance'!$F$4:F250)</f>
        <v>41977</v>
      </c>
      <c r="D251">
        <f t="shared" si="28"/>
        <v>2014</v>
      </c>
      <c r="E251">
        <f t="shared" si="29"/>
        <v>12</v>
      </c>
      <c r="F251">
        <f>DAY('Dash Board'!$C$12+COUNT('Daily reducing balance'!$F$4:F250))</f>
        <v>4</v>
      </c>
      <c r="G251" s="8">
        <f t="shared" si="30"/>
        <v>294240.53963730531</v>
      </c>
      <c r="H251" s="6">
        <f>G251*'Dash Board'!$C$11/365</f>
        <v>84.644538799772761</v>
      </c>
      <c r="I251" s="6">
        <f>H251*'Dash Board'!$C$18/'Dash Board'!$C$11</f>
        <v>40.306923237987029</v>
      </c>
      <c r="J251" s="6">
        <f>(G251&gt;1)*PMT('Dash Board'!$C$11/365,$U$4,-'Dash Board'!$C$19)</f>
        <v>108.80376961660664</v>
      </c>
      <c r="K251" s="6">
        <f t="shared" si="21"/>
        <v>0</v>
      </c>
      <c r="L251" s="8">
        <f t="shared" si="22"/>
        <v>294216.38040648849</v>
      </c>
      <c r="N251" s="8">
        <f t="shared" si="31"/>
        <v>68.496846378619608</v>
      </c>
      <c r="O251" s="8">
        <f>IF(E250&lt;&gt;E251,SUM($N$4:N251)-SUM($O$3:O250),0)</f>
        <v>0</v>
      </c>
      <c r="P251" s="6">
        <f>IF(B251&gt;0,SUM($O$4:O251)-SUM($P$3:P250),0)</f>
        <v>0</v>
      </c>
      <c r="Q251" s="6">
        <f t="shared" si="24"/>
        <v>40.306923237987029</v>
      </c>
      <c r="R251" s="8">
        <f>IF(E250&lt;&gt;E251,SUM($Q$4:Q251)-SUM($R$3:R250),0)</f>
        <v>0</v>
      </c>
      <c r="S251" s="6">
        <f>IF(B251&gt;0,SUM($R$4:R251)-SUM($S$3:S250),0)</f>
        <v>0</v>
      </c>
    </row>
    <row r="252" spans="1:19">
      <c r="A252">
        <f>IF(E251&lt;&gt;E252,COUNTIF($A$4:A251,"&lt;&gt;0")+1,0)</f>
        <v>0</v>
      </c>
      <c r="B252">
        <f>IF(A252&lt;&gt;0,IF(MOD(A252,3)=0,COUNTIF($B$4:B251,"&lt;&gt;0")+1,0),0)</f>
        <v>0</v>
      </c>
      <c r="C252" s="9">
        <f>'Dash Board'!$C$12+COUNT('Daily reducing balance'!$F$4:F251)</f>
        <v>41978</v>
      </c>
      <c r="D252">
        <f t="shared" si="28"/>
        <v>2014</v>
      </c>
      <c r="E252">
        <f t="shared" si="29"/>
        <v>12</v>
      </c>
      <c r="F252">
        <f>DAY('Dash Board'!$C$12+COUNT('Daily reducing balance'!$F$4:F251))</f>
        <v>5</v>
      </c>
      <c r="G252" s="8">
        <f t="shared" si="30"/>
        <v>294216.38040648849</v>
      </c>
      <c r="H252" s="6">
        <f>G252*'Dash Board'!$C$11/365</f>
        <v>84.637588884058331</v>
      </c>
      <c r="I252" s="6">
        <f>H252*'Dash Board'!$C$18/'Dash Board'!$C$11</f>
        <v>40.303613754313488</v>
      </c>
      <c r="J252" s="6">
        <f>(G252&gt;1)*PMT('Dash Board'!$C$11/365,$U$4,-'Dash Board'!$C$19)</f>
        <v>108.80376961660664</v>
      </c>
      <c r="K252" s="6">
        <f t="shared" si="21"/>
        <v>0</v>
      </c>
      <c r="L252" s="8">
        <f t="shared" si="22"/>
        <v>294192.21422575595</v>
      </c>
      <c r="N252" s="8">
        <f t="shared" si="31"/>
        <v>68.500155862293155</v>
      </c>
      <c r="O252" s="8">
        <f>IF(E251&lt;&gt;E252,SUM($N$4:N252)-SUM($O$3:O251),0)</f>
        <v>0</v>
      </c>
      <c r="P252" s="6">
        <f>IF(B252&gt;0,SUM($O$4:O252)-SUM($P$3:P251),0)</f>
        <v>0</v>
      </c>
      <c r="Q252" s="6">
        <f t="shared" si="24"/>
        <v>40.303613754313488</v>
      </c>
      <c r="R252" s="8">
        <f>IF(E251&lt;&gt;E252,SUM($Q$4:Q252)-SUM($R$3:R251),0)</f>
        <v>0</v>
      </c>
      <c r="S252" s="6">
        <f>IF(B252&gt;0,SUM($R$4:R252)-SUM($S$3:S251),0)</f>
        <v>0</v>
      </c>
    </row>
    <row r="253" spans="1:19">
      <c r="A253">
        <f>IF(E252&lt;&gt;E253,COUNTIF($A$4:A252,"&lt;&gt;0")+1,0)</f>
        <v>0</v>
      </c>
      <c r="B253">
        <f>IF(A253&lt;&gt;0,IF(MOD(A253,3)=0,COUNTIF($B$4:B252,"&lt;&gt;0")+1,0),0)</f>
        <v>0</v>
      </c>
      <c r="C253" s="9">
        <f>'Dash Board'!$C$12+COUNT('Daily reducing balance'!$F$4:F252)</f>
        <v>41979</v>
      </c>
      <c r="D253">
        <f t="shared" si="28"/>
        <v>2014</v>
      </c>
      <c r="E253">
        <f t="shared" si="29"/>
        <v>12</v>
      </c>
      <c r="F253">
        <f>DAY('Dash Board'!$C$12+COUNT('Daily reducing balance'!$F$4:F252))</f>
        <v>6</v>
      </c>
      <c r="G253" s="8">
        <f t="shared" si="30"/>
        <v>294192.21422575595</v>
      </c>
      <c r="H253" s="6">
        <f>G253*'Dash Board'!$C$11/365</f>
        <v>84.630636969053086</v>
      </c>
      <c r="I253" s="6">
        <f>H253*'Dash Board'!$C$18/'Dash Board'!$C$11</f>
        <v>40.300303318596711</v>
      </c>
      <c r="J253" s="6">
        <f>(G253&gt;1)*PMT('Dash Board'!$C$11/365,$U$4,-'Dash Board'!$C$19)</f>
        <v>108.80376961660664</v>
      </c>
      <c r="K253" s="6">
        <f t="shared" si="21"/>
        <v>0</v>
      </c>
      <c r="L253" s="8">
        <f t="shared" si="22"/>
        <v>294168.04109310842</v>
      </c>
      <c r="N253" s="8">
        <f t="shared" si="31"/>
        <v>68.503466298009926</v>
      </c>
      <c r="O253" s="8">
        <f>IF(E252&lt;&gt;E253,SUM($N$4:N253)-SUM($O$3:O252),0)</f>
        <v>0</v>
      </c>
      <c r="P253" s="6">
        <f>IF(B253&gt;0,SUM($O$4:O253)-SUM($P$3:P252),0)</f>
        <v>0</v>
      </c>
      <c r="Q253" s="6">
        <f t="shared" si="24"/>
        <v>40.300303318596711</v>
      </c>
      <c r="R253" s="8">
        <f>IF(E252&lt;&gt;E253,SUM($Q$4:Q253)-SUM($R$3:R252),0)</f>
        <v>0</v>
      </c>
      <c r="S253" s="6">
        <f>IF(B253&gt;0,SUM($R$4:R253)-SUM($S$3:S252),0)</f>
        <v>0</v>
      </c>
    </row>
    <row r="254" spans="1:19">
      <c r="A254">
        <f>IF(E253&lt;&gt;E254,COUNTIF($A$4:A253,"&lt;&gt;0")+1,0)</f>
        <v>0</v>
      </c>
      <c r="B254">
        <f>IF(A254&lt;&gt;0,IF(MOD(A254,3)=0,COUNTIF($B$4:B253,"&lt;&gt;0")+1,0),0)</f>
        <v>0</v>
      </c>
      <c r="C254" s="9">
        <f>'Dash Board'!$C$12+COUNT('Daily reducing balance'!$F$4:F253)</f>
        <v>41980</v>
      </c>
      <c r="D254">
        <f t="shared" si="28"/>
        <v>2014</v>
      </c>
      <c r="E254">
        <f t="shared" si="29"/>
        <v>12</v>
      </c>
      <c r="F254">
        <f>DAY('Dash Board'!$C$12+COUNT('Daily reducing balance'!$F$4:F253))</f>
        <v>7</v>
      </c>
      <c r="G254" s="8">
        <f t="shared" si="30"/>
        <v>294168.04109310842</v>
      </c>
      <c r="H254" s="6">
        <f>G254*'Dash Board'!$C$11/365</f>
        <v>84.623683054181868</v>
      </c>
      <c r="I254" s="6">
        <f>H254*'Dash Board'!$C$18/'Dash Board'!$C$11</f>
        <v>40.296991930562797</v>
      </c>
      <c r="J254" s="6">
        <f>(G254&gt;1)*PMT('Dash Board'!$C$11/365,$U$4,-'Dash Board'!$C$19)</f>
        <v>108.80376961660664</v>
      </c>
      <c r="K254" s="6">
        <f t="shared" si="21"/>
        <v>0</v>
      </c>
      <c r="L254" s="8">
        <f t="shared" si="22"/>
        <v>294143.86100654601</v>
      </c>
      <c r="N254" s="8">
        <f t="shared" si="31"/>
        <v>68.506777686043847</v>
      </c>
      <c r="O254" s="8">
        <f>IF(E253&lt;&gt;E254,SUM($N$4:N254)-SUM($O$3:O253),0)</f>
        <v>0</v>
      </c>
      <c r="P254" s="6">
        <f>IF(B254&gt;0,SUM($O$4:O254)-SUM($P$3:P253),0)</f>
        <v>0</v>
      </c>
      <c r="Q254" s="6">
        <f t="shared" si="24"/>
        <v>40.296991930562797</v>
      </c>
      <c r="R254" s="8">
        <f>IF(E253&lt;&gt;E254,SUM($Q$4:Q254)-SUM($R$3:R253),0)</f>
        <v>0</v>
      </c>
      <c r="S254" s="6">
        <f>IF(B254&gt;0,SUM($R$4:R254)-SUM($S$3:S253),0)</f>
        <v>0</v>
      </c>
    </row>
    <row r="255" spans="1:19">
      <c r="A255">
        <f>IF(E254&lt;&gt;E255,COUNTIF($A$4:A254,"&lt;&gt;0")+1,0)</f>
        <v>0</v>
      </c>
      <c r="B255">
        <f>IF(A255&lt;&gt;0,IF(MOD(A255,3)=0,COUNTIF($B$4:B254,"&lt;&gt;0")+1,0),0)</f>
        <v>0</v>
      </c>
      <c r="C255" s="9">
        <f>'Dash Board'!$C$12+COUNT('Daily reducing balance'!$F$4:F254)</f>
        <v>41981</v>
      </c>
      <c r="D255">
        <f t="shared" si="28"/>
        <v>2014</v>
      </c>
      <c r="E255">
        <f t="shared" si="29"/>
        <v>12</v>
      </c>
      <c r="F255">
        <f>DAY('Dash Board'!$C$12+COUNT('Daily reducing balance'!$F$4:F254))</f>
        <v>8</v>
      </c>
      <c r="G255" s="8">
        <f t="shared" si="30"/>
        <v>294143.86100654601</v>
      </c>
      <c r="H255" s="6">
        <f>G255*'Dash Board'!$C$11/365</f>
        <v>84.616727138869393</v>
      </c>
      <c r="I255" s="6">
        <f>H255*'Dash Board'!$C$18/'Dash Board'!$C$11</f>
        <v>40.293679589937803</v>
      </c>
      <c r="J255" s="6">
        <f>(G255&gt;1)*PMT('Dash Board'!$C$11/365,$U$4,-'Dash Board'!$C$19)</f>
        <v>108.80376961660664</v>
      </c>
      <c r="K255" s="6">
        <f t="shared" si="21"/>
        <v>0</v>
      </c>
      <c r="L255" s="8">
        <f t="shared" si="22"/>
        <v>294119.67396406829</v>
      </c>
      <c r="N255" s="8">
        <f t="shared" si="31"/>
        <v>68.510090026668848</v>
      </c>
      <c r="O255" s="8">
        <f>IF(E254&lt;&gt;E255,SUM($N$4:N255)-SUM($O$3:O254),0)</f>
        <v>0</v>
      </c>
      <c r="P255" s="6">
        <f>IF(B255&gt;0,SUM($O$4:O255)-SUM($P$3:P254),0)</f>
        <v>0</v>
      </c>
      <c r="Q255" s="6">
        <f t="shared" si="24"/>
        <v>40.293679589937803</v>
      </c>
      <c r="R255" s="8">
        <f>IF(E254&lt;&gt;E255,SUM($Q$4:Q255)-SUM($R$3:R254),0)</f>
        <v>0</v>
      </c>
      <c r="S255" s="6">
        <f>IF(B255&gt;0,SUM($R$4:R255)-SUM($S$3:S254),0)</f>
        <v>0</v>
      </c>
    </row>
    <row r="256" spans="1:19">
      <c r="A256">
        <f>IF(E255&lt;&gt;E256,COUNTIF($A$4:A255,"&lt;&gt;0")+1,0)</f>
        <v>0</v>
      </c>
      <c r="B256">
        <f>IF(A256&lt;&gt;0,IF(MOD(A256,3)=0,COUNTIF($B$4:B255,"&lt;&gt;0")+1,0),0)</f>
        <v>0</v>
      </c>
      <c r="C256" s="9">
        <f>'Dash Board'!$C$12+COUNT('Daily reducing balance'!$F$4:F255)</f>
        <v>41982</v>
      </c>
      <c r="D256">
        <f t="shared" si="28"/>
        <v>2014</v>
      </c>
      <c r="E256">
        <f t="shared" si="29"/>
        <v>12</v>
      </c>
      <c r="F256">
        <f>DAY('Dash Board'!$C$12+COUNT('Daily reducing balance'!$F$4:F255))</f>
        <v>9</v>
      </c>
      <c r="G256" s="8">
        <f t="shared" si="30"/>
        <v>294119.67396406829</v>
      </c>
      <c r="H256" s="6">
        <f>G256*'Dash Board'!$C$11/365</f>
        <v>84.609769222540194</v>
      </c>
      <c r="I256" s="6">
        <f>H256*'Dash Board'!$C$18/'Dash Board'!$C$11</f>
        <v>40.290366296447715</v>
      </c>
      <c r="J256" s="6">
        <f>(G256&gt;1)*PMT('Dash Board'!$C$11/365,$U$4,-'Dash Board'!$C$19)</f>
        <v>108.80376961660664</v>
      </c>
      <c r="K256" s="6">
        <f t="shared" si="21"/>
        <v>0</v>
      </c>
      <c r="L256" s="8">
        <f t="shared" si="22"/>
        <v>294095.47996367427</v>
      </c>
      <c r="N256" s="8">
        <f t="shared" si="31"/>
        <v>68.513403320158929</v>
      </c>
      <c r="O256" s="8">
        <f>IF(E255&lt;&gt;E256,SUM($N$4:N256)-SUM($O$3:O255),0)</f>
        <v>0</v>
      </c>
      <c r="P256" s="6">
        <f>IF(B256&gt;0,SUM($O$4:O256)-SUM($P$3:P255),0)</f>
        <v>0</v>
      </c>
      <c r="Q256" s="6">
        <f t="shared" si="24"/>
        <v>40.290366296447715</v>
      </c>
      <c r="R256" s="8">
        <f>IF(E255&lt;&gt;E256,SUM($Q$4:Q256)-SUM($R$3:R255),0)</f>
        <v>0</v>
      </c>
      <c r="S256" s="6">
        <f>IF(B256&gt;0,SUM($R$4:R256)-SUM($S$3:S255),0)</f>
        <v>0</v>
      </c>
    </row>
    <row r="257" spans="1:19">
      <c r="A257">
        <f>IF(E256&lt;&gt;E257,COUNTIF($A$4:A256,"&lt;&gt;0")+1,0)</f>
        <v>0</v>
      </c>
      <c r="B257">
        <f>IF(A257&lt;&gt;0,IF(MOD(A257,3)=0,COUNTIF($B$4:B256,"&lt;&gt;0")+1,0),0)</f>
        <v>0</v>
      </c>
      <c r="C257" s="9">
        <f>'Dash Board'!$C$12+COUNT('Daily reducing balance'!$F$4:F256)</f>
        <v>41983</v>
      </c>
      <c r="D257">
        <f t="shared" si="28"/>
        <v>2014</v>
      </c>
      <c r="E257">
        <f t="shared" si="29"/>
        <v>12</v>
      </c>
      <c r="F257">
        <f>DAY('Dash Board'!$C$12+COUNT('Daily reducing balance'!$F$4:F256))</f>
        <v>10</v>
      </c>
      <c r="G257" s="8">
        <f t="shared" si="30"/>
        <v>294095.47996367427</v>
      </c>
      <c r="H257" s="6">
        <f>G257*'Dash Board'!$C$11/365</f>
        <v>84.602809304618617</v>
      </c>
      <c r="I257" s="6">
        <f>H257*'Dash Board'!$C$18/'Dash Board'!$C$11</f>
        <v>40.287052049818392</v>
      </c>
      <c r="J257" s="6">
        <f>(G257&gt;1)*PMT('Dash Board'!$C$11/365,$U$4,-'Dash Board'!$C$19)</f>
        <v>108.80376961660664</v>
      </c>
      <c r="K257" s="6">
        <f t="shared" si="21"/>
        <v>0</v>
      </c>
      <c r="L257" s="8">
        <f t="shared" si="22"/>
        <v>294071.27900336229</v>
      </c>
      <c r="N257" s="8">
        <f t="shared" si="31"/>
        <v>68.516717566788259</v>
      </c>
      <c r="O257" s="8">
        <f>IF(E256&lt;&gt;E257,SUM($N$4:N257)-SUM($O$3:O256),0)</f>
        <v>0</v>
      </c>
      <c r="P257" s="6">
        <f>IF(B257&gt;0,SUM($O$4:O257)-SUM($P$3:P256),0)</f>
        <v>0</v>
      </c>
      <c r="Q257" s="6">
        <f t="shared" si="24"/>
        <v>40.287052049818392</v>
      </c>
      <c r="R257" s="8">
        <f>IF(E256&lt;&gt;E257,SUM($Q$4:Q257)-SUM($R$3:R256),0)</f>
        <v>0</v>
      </c>
      <c r="S257" s="6">
        <f>IF(B257&gt;0,SUM($R$4:R257)-SUM($S$3:S256),0)</f>
        <v>0</v>
      </c>
    </row>
    <row r="258" spans="1:19">
      <c r="A258">
        <f>IF(E257&lt;&gt;E258,COUNTIF($A$4:A257,"&lt;&gt;0")+1,0)</f>
        <v>0</v>
      </c>
      <c r="B258">
        <f>IF(A258&lt;&gt;0,IF(MOD(A258,3)=0,COUNTIF($B$4:B257,"&lt;&gt;0")+1,0),0)</f>
        <v>0</v>
      </c>
      <c r="C258" s="9">
        <f>'Dash Board'!$C$12+COUNT('Daily reducing balance'!$F$4:F257)</f>
        <v>41984</v>
      </c>
      <c r="D258">
        <f t="shared" si="28"/>
        <v>2014</v>
      </c>
      <c r="E258">
        <f t="shared" si="29"/>
        <v>12</v>
      </c>
      <c r="F258">
        <f>DAY('Dash Board'!$C$12+COUNT('Daily reducing balance'!$F$4:F257))</f>
        <v>11</v>
      </c>
      <c r="G258" s="8">
        <f t="shared" si="30"/>
        <v>294071.27900336229</v>
      </c>
      <c r="H258" s="6">
        <f>G258*'Dash Board'!$C$11/365</f>
        <v>84.595847384528867</v>
      </c>
      <c r="I258" s="6">
        <f>H258*'Dash Board'!$C$18/'Dash Board'!$C$11</f>
        <v>40.283736849775657</v>
      </c>
      <c r="J258" s="6">
        <f>(G258&gt;1)*PMT('Dash Board'!$C$11/365,$U$4,-'Dash Board'!$C$19)</f>
        <v>108.80376961660664</v>
      </c>
      <c r="K258" s="6">
        <f t="shared" si="21"/>
        <v>0</v>
      </c>
      <c r="L258" s="8">
        <f t="shared" si="22"/>
        <v>294047.07108113024</v>
      </c>
      <c r="N258" s="8">
        <f t="shared" si="31"/>
        <v>68.52003276683098</v>
      </c>
      <c r="O258" s="8">
        <f>IF(E257&lt;&gt;E258,SUM($N$4:N258)-SUM($O$3:O257),0)</f>
        <v>0</v>
      </c>
      <c r="P258" s="6">
        <f>IF(B258&gt;0,SUM($O$4:O258)-SUM($P$3:P257),0)</f>
        <v>0</v>
      </c>
      <c r="Q258" s="6">
        <f t="shared" si="24"/>
        <v>40.283736849775657</v>
      </c>
      <c r="R258" s="8">
        <f>IF(E257&lt;&gt;E258,SUM($Q$4:Q258)-SUM($R$3:R257),0)</f>
        <v>0</v>
      </c>
      <c r="S258" s="6">
        <f>IF(B258&gt;0,SUM($R$4:R258)-SUM($S$3:S257),0)</f>
        <v>0</v>
      </c>
    </row>
    <row r="259" spans="1:19">
      <c r="A259">
        <f>IF(E258&lt;&gt;E259,COUNTIF($A$4:A258,"&lt;&gt;0")+1,0)</f>
        <v>0</v>
      </c>
      <c r="B259">
        <f>IF(A259&lt;&gt;0,IF(MOD(A259,3)=0,COUNTIF($B$4:B258,"&lt;&gt;0")+1,0),0)</f>
        <v>0</v>
      </c>
      <c r="C259" s="9">
        <f>'Dash Board'!$C$12+COUNT('Daily reducing balance'!$F$4:F258)</f>
        <v>41985</v>
      </c>
      <c r="D259">
        <f t="shared" si="28"/>
        <v>2014</v>
      </c>
      <c r="E259">
        <f t="shared" si="29"/>
        <v>12</v>
      </c>
      <c r="F259">
        <f>DAY('Dash Board'!$C$12+COUNT('Daily reducing balance'!$F$4:F258))</f>
        <v>12</v>
      </c>
      <c r="G259" s="8">
        <f t="shared" si="30"/>
        <v>294047.07108113024</v>
      </c>
      <c r="H259" s="6">
        <f>G259*'Dash Board'!$C$11/365</f>
        <v>84.588883461694991</v>
      </c>
      <c r="I259" s="6">
        <f>H259*'Dash Board'!$C$18/'Dash Board'!$C$11</f>
        <v>40.28042069604524</v>
      </c>
      <c r="J259" s="6">
        <f>(G259&gt;1)*PMT('Dash Board'!$C$11/365,$U$4,-'Dash Board'!$C$19)</f>
        <v>108.80376961660664</v>
      </c>
      <c r="K259" s="6">
        <f t="shared" si="21"/>
        <v>0</v>
      </c>
      <c r="L259" s="8">
        <f t="shared" si="22"/>
        <v>294022.85619497538</v>
      </c>
      <c r="N259" s="8">
        <f t="shared" si="31"/>
        <v>68.523348920561403</v>
      </c>
      <c r="O259" s="8">
        <f>IF(E258&lt;&gt;E259,SUM($N$4:N259)-SUM($O$3:O258),0)</f>
        <v>0</v>
      </c>
      <c r="P259" s="6">
        <f>IF(B259&gt;0,SUM($O$4:O259)-SUM($P$3:P258),0)</f>
        <v>0</v>
      </c>
      <c r="Q259" s="6">
        <f t="shared" si="24"/>
        <v>40.28042069604524</v>
      </c>
      <c r="R259" s="8">
        <f>IF(E258&lt;&gt;E259,SUM($Q$4:Q259)-SUM($R$3:R258),0)</f>
        <v>0</v>
      </c>
      <c r="S259" s="6">
        <f>IF(B259&gt;0,SUM($R$4:R259)-SUM($S$3:S258),0)</f>
        <v>0</v>
      </c>
    </row>
    <row r="260" spans="1:19">
      <c r="A260">
        <f>IF(E259&lt;&gt;E260,COUNTIF($A$4:A259,"&lt;&gt;0")+1,0)</f>
        <v>0</v>
      </c>
      <c r="B260">
        <f>IF(A260&lt;&gt;0,IF(MOD(A260,3)=0,COUNTIF($B$4:B259,"&lt;&gt;0")+1,0),0)</f>
        <v>0</v>
      </c>
      <c r="C260" s="9">
        <f>'Dash Board'!$C$12+COUNT('Daily reducing balance'!$F$4:F259)</f>
        <v>41986</v>
      </c>
      <c r="D260">
        <f t="shared" si="28"/>
        <v>2014</v>
      </c>
      <c r="E260">
        <f t="shared" si="29"/>
        <v>12</v>
      </c>
      <c r="F260">
        <f>DAY('Dash Board'!$C$12+COUNT('Daily reducing balance'!$F$4:F259))</f>
        <v>13</v>
      </c>
      <c r="G260" s="8">
        <f t="shared" si="30"/>
        <v>294022.85619497538</v>
      </c>
      <c r="H260" s="6">
        <f>G260*'Dash Board'!$C$11/365</f>
        <v>84.581917535540853</v>
      </c>
      <c r="I260" s="6">
        <f>H260*'Dash Board'!$C$18/'Dash Board'!$C$11</f>
        <v>40.277103588352794</v>
      </c>
      <c r="J260" s="6">
        <f>(G260&gt;1)*PMT('Dash Board'!$C$11/365,$U$4,-'Dash Board'!$C$19)</f>
        <v>108.80376961660664</v>
      </c>
      <c r="K260" s="6">
        <f t="shared" si="21"/>
        <v>0</v>
      </c>
      <c r="L260" s="8">
        <f t="shared" si="22"/>
        <v>293998.63434289431</v>
      </c>
      <c r="N260" s="8">
        <f t="shared" si="31"/>
        <v>68.526666028253857</v>
      </c>
      <c r="O260" s="8">
        <f>IF(E259&lt;&gt;E260,SUM($N$4:N260)-SUM($O$3:O259),0)</f>
        <v>0</v>
      </c>
      <c r="P260" s="6">
        <f>IF(B260&gt;0,SUM($O$4:O260)-SUM($P$3:P259),0)</f>
        <v>0</v>
      </c>
      <c r="Q260" s="6">
        <f t="shared" si="24"/>
        <v>40.277103588352794</v>
      </c>
      <c r="R260" s="8">
        <f>IF(E259&lt;&gt;E260,SUM($Q$4:Q260)-SUM($R$3:R259),0)</f>
        <v>0</v>
      </c>
      <c r="S260" s="6">
        <f>IF(B260&gt;0,SUM($R$4:R260)-SUM($S$3:S259),0)</f>
        <v>0</v>
      </c>
    </row>
    <row r="261" spans="1:19">
      <c r="A261">
        <f>IF(E260&lt;&gt;E261,COUNTIF($A$4:A260,"&lt;&gt;0")+1,0)</f>
        <v>0</v>
      </c>
      <c r="B261">
        <f>IF(A261&lt;&gt;0,IF(MOD(A261,3)=0,COUNTIF($B$4:B260,"&lt;&gt;0")+1,0),0)</f>
        <v>0</v>
      </c>
      <c r="C261" s="9">
        <f>'Dash Board'!$C$12+COUNT('Daily reducing balance'!$F$4:F260)</f>
        <v>41987</v>
      </c>
      <c r="D261">
        <f t="shared" si="28"/>
        <v>2014</v>
      </c>
      <c r="E261">
        <f t="shared" si="29"/>
        <v>12</v>
      </c>
      <c r="F261">
        <f>DAY('Dash Board'!$C$12+COUNT('Daily reducing balance'!$F$4:F260))</f>
        <v>14</v>
      </c>
      <c r="G261" s="8">
        <f t="shared" si="30"/>
        <v>293998.63434289431</v>
      </c>
      <c r="H261" s="6">
        <f>G261*'Dash Board'!$C$11/365</f>
        <v>84.574949605490147</v>
      </c>
      <c r="I261" s="6">
        <f>H261*'Dash Board'!$C$18/'Dash Board'!$C$11</f>
        <v>40.273785526423886</v>
      </c>
      <c r="J261" s="6">
        <f>(G261&gt;1)*PMT('Dash Board'!$C$11/365,$U$4,-'Dash Board'!$C$19)</f>
        <v>108.80376961660664</v>
      </c>
      <c r="K261" s="6">
        <f t="shared" ref="K261:K324" si="32">IF(F261=1,SUMIFS($J$4:$J$7308,$D$4:$D$7308,"="&amp;YEAR(C261),$E$4:$E$7308,"="&amp;MONTH(C261)),0)</f>
        <v>0</v>
      </c>
      <c r="L261" s="8">
        <f t="shared" ref="L261:L324" si="33">IF(G261+H261-J261&lt;0,0,G261+H261-J261)</f>
        <v>293974.40552288323</v>
      </c>
      <c r="N261" s="8">
        <f t="shared" si="31"/>
        <v>68.529984090182751</v>
      </c>
      <c r="O261" s="8">
        <f>IF(E260&lt;&gt;E261,SUM($N$4:N261)-SUM($O$3:O260),0)</f>
        <v>0</v>
      </c>
      <c r="P261" s="6">
        <f>IF(B261&gt;0,SUM($O$4:O261)-SUM($P$3:P260),0)</f>
        <v>0</v>
      </c>
      <c r="Q261" s="6">
        <f t="shared" ref="Q261:Q324" si="34">I261</f>
        <v>40.273785526423886</v>
      </c>
      <c r="R261" s="8">
        <f>IF(E260&lt;&gt;E261,SUM($Q$4:Q261)-SUM($R$3:R260),0)</f>
        <v>0</v>
      </c>
      <c r="S261" s="6">
        <f>IF(B261&gt;0,SUM($R$4:R261)-SUM($S$3:S260),0)</f>
        <v>0</v>
      </c>
    </row>
    <row r="262" spans="1:19">
      <c r="A262">
        <f>IF(E261&lt;&gt;E262,COUNTIF($A$4:A261,"&lt;&gt;0")+1,0)</f>
        <v>0</v>
      </c>
      <c r="B262">
        <f>IF(A262&lt;&gt;0,IF(MOD(A262,3)=0,COUNTIF($B$4:B261,"&lt;&gt;0")+1,0),0)</f>
        <v>0</v>
      </c>
      <c r="C262" s="9">
        <f>'Dash Board'!$C$12+COUNT('Daily reducing balance'!$F$4:F261)</f>
        <v>41988</v>
      </c>
      <c r="D262">
        <f t="shared" si="28"/>
        <v>2014</v>
      </c>
      <c r="E262">
        <f t="shared" si="29"/>
        <v>12</v>
      </c>
      <c r="F262">
        <f>DAY('Dash Board'!$C$12+COUNT('Daily reducing balance'!$F$4:F261))</f>
        <v>15</v>
      </c>
      <c r="G262" s="8">
        <f t="shared" si="30"/>
        <v>293974.40552288323</v>
      </c>
      <c r="H262" s="6">
        <f>G262*'Dash Board'!$C$11/365</f>
        <v>84.567979670966395</v>
      </c>
      <c r="I262" s="6">
        <f>H262*'Dash Board'!$C$18/'Dash Board'!$C$11</f>
        <v>40.270466509983997</v>
      </c>
      <c r="J262" s="6">
        <f>(G262&gt;1)*PMT('Dash Board'!$C$11/365,$U$4,-'Dash Board'!$C$19)</f>
        <v>108.80376961660664</v>
      </c>
      <c r="K262" s="6">
        <f t="shared" si="32"/>
        <v>0</v>
      </c>
      <c r="L262" s="8">
        <f t="shared" si="33"/>
        <v>293950.16973293759</v>
      </c>
      <c r="N262" s="8">
        <f t="shared" si="31"/>
        <v>68.53330310662264</v>
      </c>
      <c r="O262" s="8">
        <f>IF(E261&lt;&gt;E262,SUM($N$4:N262)-SUM($O$3:O261),0)</f>
        <v>0</v>
      </c>
      <c r="P262" s="6">
        <f>IF(B262&gt;0,SUM($O$4:O262)-SUM($P$3:P261),0)</f>
        <v>0</v>
      </c>
      <c r="Q262" s="6">
        <f t="shared" si="34"/>
        <v>40.270466509983997</v>
      </c>
      <c r="R262" s="8">
        <f>IF(E261&lt;&gt;E262,SUM($Q$4:Q262)-SUM($R$3:R261),0)</f>
        <v>0</v>
      </c>
      <c r="S262" s="6">
        <f>IF(B262&gt;0,SUM($R$4:R262)-SUM($S$3:S261),0)</f>
        <v>0</v>
      </c>
    </row>
    <row r="263" spans="1:19">
      <c r="A263">
        <f>IF(E262&lt;&gt;E263,COUNTIF($A$4:A262,"&lt;&gt;0")+1,0)</f>
        <v>0</v>
      </c>
      <c r="B263">
        <f>IF(A263&lt;&gt;0,IF(MOD(A263,3)=0,COUNTIF($B$4:B262,"&lt;&gt;0")+1,0),0)</f>
        <v>0</v>
      </c>
      <c r="C263" s="9">
        <f>'Dash Board'!$C$12+COUNT('Daily reducing balance'!$F$4:F262)</f>
        <v>41989</v>
      </c>
      <c r="D263">
        <f t="shared" si="28"/>
        <v>2014</v>
      </c>
      <c r="E263">
        <f t="shared" si="29"/>
        <v>12</v>
      </c>
      <c r="F263">
        <f>DAY('Dash Board'!$C$12+COUNT('Daily reducing balance'!$F$4:F262))</f>
        <v>16</v>
      </c>
      <c r="G263" s="8">
        <f t="shared" si="30"/>
        <v>293950.16973293759</v>
      </c>
      <c r="H263" s="6">
        <f>G263*'Dash Board'!$C$11/365</f>
        <v>84.561007731393005</v>
      </c>
      <c r="I263" s="6">
        <f>H263*'Dash Board'!$C$18/'Dash Board'!$C$11</f>
        <v>40.267146538758581</v>
      </c>
      <c r="J263" s="6">
        <f>(G263&gt;1)*PMT('Dash Board'!$C$11/365,$U$4,-'Dash Board'!$C$19)</f>
        <v>108.80376961660664</v>
      </c>
      <c r="K263" s="6">
        <f t="shared" si="32"/>
        <v>0</v>
      </c>
      <c r="L263" s="8">
        <f t="shared" si="33"/>
        <v>293925.92697105242</v>
      </c>
      <c r="N263" s="8">
        <f t="shared" si="31"/>
        <v>68.536623077848063</v>
      </c>
      <c r="O263" s="8">
        <f>IF(E262&lt;&gt;E263,SUM($N$4:N263)-SUM($O$3:O262),0)</f>
        <v>0</v>
      </c>
      <c r="P263" s="6">
        <f>IF(B263&gt;0,SUM($O$4:O263)-SUM($P$3:P262),0)</f>
        <v>0</v>
      </c>
      <c r="Q263" s="6">
        <f t="shared" si="34"/>
        <v>40.267146538758581</v>
      </c>
      <c r="R263" s="8">
        <f>IF(E262&lt;&gt;E263,SUM($Q$4:Q263)-SUM($R$3:R262),0)</f>
        <v>0</v>
      </c>
      <c r="S263" s="6">
        <f>IF(B263&gt;0,SUM($R$4:R263)-SUM($S$3:S262),0)</f>
        <v>0</v>
      </c>
    </row>
    <row r="264" spans="1:19">
      <c r="A264">
        <f>IF(E263&lt;&gt;E264,COUNTIF($A$4:A263,"&lt;&gt;0")+1,0)</f>
        <v>0</v>
      </c>
      <c r="B264">
        <f>IF(A264&lt;&gt;0,IF(MOD(A264,3)=0,COUNTIF($B$4:B263,"&lt;&gt;0")+1,0),0)</f>
        <v>0</v>
      </c>
      <c r="C264" s="9">
        <f>'Dash Board'!$C$12+COUNT('Daily reducing balance'!$F$4:F263)</f>
        <v>41990</v>
      </c>
      <c r="D264">
        <f t="shared" si="28"/>
        <v>2014</v>
      </c>
      <c r="E264">
        <f t="shared" si="29"/>
        <v>12</v>
      </c>
      <c r="F264">
        <f>DAY('Dash Board'!$C$12+COUNT('Daily reducing balance'!$F$4:F263))</f>
        <v>17</v>
      </c>
      <c r="G264" s="8">
        <f t="shared" si="30"/>
        <v>293925.92697105242</v>
      </c>
      <c r="H264" s="6">
        <f>G264*'Dash Board'!$C$11/365</f>
        <v>84.554033786193159</v>
      </c>
      <c r="I264" s="6">
        <f>H264*'Dash Board'!$C$18/'Dash Board'!$C$11</f>
        <v>40.263825612472935</v>
      </c>
      <c r="J264" s="6">
        <f>(G264&gt;1)*PMT('Dash Board'!$C$11/365,$U$4,-'Dash Board'!$C$19)</f>
        <v>108.80376961660664</v>
      </c>
      <c r="K264" s="6">
        <f t="shared" si="32"/>
        <v>0</v>
      </c>
      <c r="L264" s="8">
        <f t="shared" si="33"/>
        <v>293901.67723522201</v>
      </c>
      <c r="N264" s="8">
        <f t="shared" si="31"/>
        <v>68.539944004133702</v>
      </c>
      <c r="O264" s="8">
        <f>IF(E263&lt;&gt;E264,SUM($N$4:N264)-SUM($O$3:O263),0)</f>
        <v>0</v>
      </c>
      <c r="P264" s="6">
        <f>IF(B264&gt;0,SUM($O$4:O264)-SUM($P$3:P263),0)</f>
        <v>0</v>
      </c>
      <c r="Q264" s="6">
        <f t="shared" si="34"/>
        <v>40.263825612472935</v>
      </c>
      <c r="R264" s="8">
        <f>IF(E263&lt;&gt;E264,SUM($Q$4:Q264)-SUM($R$3:R263),0)</f>
        <v>0</v>
      </c>
      <c r="S264" s="6">
        <f>IF(B264&gt;0,SUM($R$4:R264)-SUM($S$3:S263),0)</f>
        <v>0</v>
      </c>
    </row>
    <row r="265" spans="1:19">
      <c r="A265">
        <f>IF(E264&lt;&gt;E265,COUNTIF($A$4:A264,"&lt;&gt;0")+1,0)</f>
        <v>0</v>
      </c>
      <c r="B265">
        <f>IF(A265&lt;&gt;0,IF(MOD(A265,3)=0,COUNTIF($B$4:B264,"&lt;&gt;0")+1,0),0)</f>
        <v>0</v>
      </c>
      <c r="C265" s="9">
        <f>'Dash Board'!$C$12+COUNT('Daily reducing balance'!$F$4:F264)</f>
        <v>41991</v>
      </c>
      <c r="D265">
        <f t="shared" si="28"/>
        <v>2014</v>
      </c>
      <c r="E265">
        <f t="shared" si="29"/>
        <v>12</v>
      </c>
      <c r="F265">
        <f>DAY('Dash Board'!$C$12+COUNT('Daily reducing balance'!$F$4:F264))</f>
        <v>18</v>
      </c>
      <c r="G265" s="8">
        <f t="shared" si="30"/>
        <v>293901.67723522201</v>
      </c>
      <c r="H265" s="6">
        <f>G265*'Dash Board'!$C$11/365</f>
        <v>84.547057834789896</v>
      </c>
      <c r="I265" s="6">
        <f>H265*'Dash Board'!$C$18/'Dash Board'!$C$11</f>
        <v>40.260503730852335</v>
      </c>
      <c r="J265" s="6">
        <f>(G265&gt;1)*PMT('Dash Board'!$C$11/365,$U$4,-'Dash Board'!$C$19)</f>
        <v>108.80376961660664</v>
      </c>
      <c r="K265" s="6">
        <f t="shared" si="32"/>
        <v>0</v>
      </c>
      <c r="L265" s="8">
        <f t="shared" si="33"/>
        <v>293877.42052344023</v>
      </c>
      <c r="N265" s="8">
        <f t="shared" si="31"/>
        <v>68.543265885754309</v>
      </c>
      <c r="O265" s="8">
        <f>IF(E264&lt;&gt;E265,SUM($N$4:N265)-SUM($O$3:O264),0)</f>
        <v>0</v>
      </c>
      <c r="P265" s="6">
        <f>IF(B265&gt;0,SUM($O$4:O265)-SUM($P$3:P264),0)</f>
        <v>0</v>
      </c>
      <c r="Q265" s="6">
        <f t="shared" si="34"/>
        <v>40.260503730852335</v>
      </c>
      <c r="R265" s="8">
        <f>IF(E264&lt;&gt;E265,SUM($Q$4:Q265)-SUM($R$3:R264),0)</f>
        <v>0</v>
      </c>
      <c r="S265" s="6">
        <f>IF(B265&gt;0,SUM($R$4:R265)-SUM($S$3:S264),0)</f>
        <v>0</v>
      </c>
    </row>
    <row r="266" spans="1:19">
      <c r="A266">
        <f>IF(E265&lt;&gt;E266,COUNTIF($A$4:A265,"&lt;&gt;0")+1,0)</f>
        <v>0</v>
      </c>
      <c r="B266">
        <f>IF(A266&lt;&gt;0,IF(MOD(A266,3)=0,COUNTIF($B$4:B265,"&lt;&gt;0")+1,0),0)</f>
        <v>0</v>
      </c>
      <c r="C266" s="9">
        <f>'Dash Board'!$C$12+COUNT('Daily reducing balance'!$F$4:F265)</f>
        <v>41992</v>
      </c>
      <c r="D266">
        <f t="shared" si="28"/>
        <v>2014</v>
      </c>
      <c r="E266">
        <f t="shared" si="29"/>
        <v>12</v>
      </c>
      <c r="F266">
        <f>DAY('Dash Board'!$C$12+COUNT('Daily reducing balance'!$F$4:F265))</f>
        <v>19</v>
      </c>
      <c r="G266" s="8">
        <f t="shared" si="30"/>
        <v>293877.42052344023</v>
      </c>
      <c r="H266" s="6">
        <f>G266*'Dash Board'!$C$11/365</f>
        <v>84.540079876606086</v>
      </c>
      <c r="I266" s="6">
        <f>H266*'Dash Board'!$C$18/'Dash Board'!$C$11</f>
        <v>40.257180893621943</v>
      </c>
      <c r="J266" s="6">
        <f>(G266&gt;1)*PMT('Dash Board'!$C$11/365,$U$4,-'Dash Board'!$C$19)</f>
        <v>108.80376961660664</v>
      </c>
      <c r="K266" s="6">
        <f t="shared" si="32"/>
        <v>0</v>
      </c>
      <c r="L266" s="8">
        <f t="shared" si="33"/>
        <v>293853.15683370025</v>
      </c>
      <c r="N266" s="8">
        <f t="shared" si="31"/>
        <v>68.546588722984694</v>
      </c>
      <c r="O266" s="8">
        <f>IF(E265&lt;&gt;E266,SUM($N$4:N266)-SUM($O$3:O265),0)</f>
        <v>0</v>
      </c>
      <c r="P266" s="6">
        <f>IF(B266&gt;0,SUM($O$4:O266)-SUM($P$3:P265),0)</f>
        <v>0</v>
      </c>
      <c r="Q266" s="6">
        <f t="shared" si="34"/>
        <v>40.257180893621943</v>
      </c>
      <c r="R266" s="8">
        <f>IF(E265&lt;&gt;E266,SUM($Q$4:Q266)-SUM($R$3:R265),0)</f>
        <v>0</v>
      </c>
      <c r="S266" s="6">
        <f>IF(B266&gt;0,SUM($R$4:R266)-SUM($S$3:S265),0)</f>
        <v>0</v>
      </c>
    </row>
    <row r="267" spans="1:19">
      <c r="A267">
        <f>IF(E266&lt;&gt;E267,COUNTIF($A$4:A266,"&lt;&gt;0")+1,0)</f>
        <v>0</v>
      </c>
      <c r="B267">
        <f>IF(A267&lt;&gt;0,IF(MOD(A267,3)=0,COUNTIF($B$4:B266,"&lt;&gt;0")+1,0),0)</f>
        <v>0</v>
      </c>
      <c r="C267" s="9">
        <f>'Dash Board'!$C$12+COUNT('Daily reducing balance'!$F$4:F266)</f>
        <v>41993</v>
      </c>
      <c r="D267">
        <f t="shared" si="28"/>
        <v>2014</v>
      </c>
      <c r="E267">
        <f t="shared" si="29"/>
        <v>12</v>
      </c>
      <c r="F267">
        <f>DAY('Dash Board'!$C$12+COUNT('Daily reducing balance'!$F$4:F266))</f>
        <v>20</v>
      </c>
      <c r="G267" s="8">
        <f t="shared" si="30"/>
        <v>293853.15683370025</v>
      </c>
      <c r="H267" s="6">
        <f>G267*'Dash Board'!$C$11/365</f>
        <v>84.533099911064454</v>
      </c>
      <c r="I267" s="6">
        <f>H267*'Dash Board'!$C$18/'Dash Board'!$C$11</f>
        <v>40.253857100506885</v>
      </c>
      <c r="J267" s="6">
        <f>(G267&gt;1)*PMT('Dash Board'!$C$11/365,$U$4,-'Dash Board'!$C$19)</f>
        <v>108.80376961660664</v>
      </c>
      <c r="K267" s="6">
        <f t="shared" si="32"/>
        <v>0</v>
      </c>
      <c r="L267" s="8">
        <f t="shared" si="33"/>
        <v>293828.88616399473</v>
      </c>
      <c r="N267" s="8">
        <f t="shared" si="31"/>
        <v>68.549912516099766</v>
      </c>
      <c r="O267" s="8">
        <f>IF(E266&lt;&gt;E267,SUM($N$4:N267)-SUM($O$3:O266),0)</f>
        <v>0</v>
      </c>
      <c r="P267" s="6">
        <f>IF(B267&gt;0,SUM($O$4:O267)-SUM($P$3:P266),0)</f>
        <v>0</v>
      </c>
      <c r="Q267" s="6">
        <f t="shared" si="34"/>
        <v>40.253857100506885</v>
      </c>
      <c r="R267" s="8">
        <f>IF(E266&lt;&gt;E267,SUM($Q$4:Q267)-SUM($R$3:R266),0)</f>
        <v>0</v>
      </c>
      <c r="S267" s="6">
        <f>IF(B267&gt;0,SUM($R$4:R267)-SUM($S$3:S266),0)</f>
        <v>0</v>
      </c>
    </row>
    <row r="268" spans="1:19">
      <c r="A268">
        <f>IF(E267&lt;&gt;E268,COUNTIF($A$4:A267,"&lt;&gt;0")+1,0)</f>
        <v>0</v>
      </c>
      <c r="B268">
        <f>IF(A268&lt;&gt;0,IF(MOD(A268,3)=0,COUNTIF($B$4:B267,"&lt;&gt;0")+1,0),0)</f>
        <v>0</v>
      </c>
      <c r="C268" s="9">
        <f>'Dash Board'!$C$12+COUNT('Daily reducing balance'!$F$4:F267)</f>
        <v>41994</v>
      </c>
      <c r="D268">
        <f t="shared" si="28"/>
        <v>2014</v>
      </c>
      <c r="E268">
        <f t="shared" si="29"/>
        <v>12</v>
      </c>
      <c r="F268">
        <f>DAY('Dash Board'!$C$12+COUNT('Daily reducing balance'!$F$4:F267))</f>
        <v>21</v>
      </c>
      <c r="G268" s="8">
        <f t="shared" si="30"/>
        <v>293828.88616399473</v>
      </c>
      <c r="H268" s="6">
        <f>G268*'Dash Board'!$C$11/365</f>
        <v>84.526117937587514</v>
      </c>
      <c r="I268" s="6">
        <f>H268*'Dash Board'!$C$18/'Dash Board'!$C$11</f>
        <v>40.250532351232152</v>
      </c>
      <c r="J268" s="6">
        <f>(G268&gt;1)*PMT('Dash Board'!$C$11/365,$U$4,-'Dash Board'!$C$19)</f>
        <v>108.80376961660664</v>
      </c>
      <c r="K268" s="6">
        <f t="shared" si="32"/>
        <v>0</v>
      </c>
      <c r="L268" s="8">
        <f t="shared" si="33"/>
        <v>293804.60851231572</v>
      </c>
      <c r="N268" s="8">
        <f t="shared" si="31"/>
        <v>68.553237265374491</v>
      </c>
      <c r="O268" s="8">
        <f>IF(E267&lt;&gt;E268,SUM($N$4:N268)-SUM($O$3:O267),0)</f>
        <v>0</v>
      </c>
      <c r="P268" s="6">
        <f>IF(B268&gt;0,SUM($O$4:O268)-SUM($P$3:P267),0)</f>
        <v>0</v>
      </c>
      <c r="Q268" s="6">
        <f t="shared" si="34"/>
        <v>40.250532351232152</v>
      </c>
      <c r="R268" s="8">
        <f>IF(E267&lt;&gt;E268,SUM($Q$4:Q268)-SUM($R$3:R267),0)</f>
        <v>0</v>
      </c>
      <c r="S268" s="6">
        <f>IF(B268&gt;0,SUM($R$4:R268)-SUM($S$3:S267),0)</f>
        <v>0</v>
      </c>
    </row>
    <row r="269" spans="1:19">
      <c r="A269">
        <f>IF(E268&lt;&gt;E269,COUNTIF($A$4:A268,"&lt;&gt;0")+1,0)</f>
        <v>0</v>
      </c>
      <c r="B269">
        <f>IF(A269&lt;&gt;0,IF(MOD(A269,3)=0,COUNTIF($B$4:B268,"&lt;&gt;0")+1,0),0)</f>
        <v>0</v>
      </c>
      <c r="C269" s="9">
        <f>'Dash Board'!$C$12+COUNT('Daily reducing balance'!$F$4:F268)</f>
        <v>41995</v>
      </c>
      <c r="D269">
        <f t="shared" si="28"/>
        <v>2014</v>
      </c>
      <c r="E269">
        <f t="shared" si="29"/>
        <v>12</v>
      </c>
      <c r="F269">
        <f>DAY('Dash Board'!$C$12+COUNT('Daily reducing balance'!$F$4:F268))</f>
        <v>22</v>
      </c>
      <c r="G269" s="8">
        <f t="shared" si="30"/>
        <v>293804.60851231572</v>
      </c>
      <c r="H269" s="6">
        <f>G269*'Dash Board'!$C$11/365</f>
        <v>84.519133955597667</v>
      </c>
      <c r="I269" s="6">
        <f>H269*'Dash Board'!$C$18/'Dash Board'!$C$11</f>
        <v>40.247206645522702</v>
      </c>
      <c r="J269" s="6">
        <f>(G269&gt;1)*PMT('Dash Board'!$C$11/365,$U$4,-'Dash Board'!$C$19)</f>
        <v>108.80376961660664</v>
      </c>
      <c r="K269" s="6">
        <f t="shared" si="32"/>
        <v>0</v>
      </c>
      <c r="L269" s="8">
        <f t="shared" si="33"/>
        <v>293780.32387665473</v>
      </c>
      <c r="N269" s="8">
        <f t="shared" si="31"/>
        <v>68.556562971083935</v>
      </c>
      <c r="O269" s="8">
        <f>IF(E268&lt;&gt;E269,SUM($N$4:N269)-SUM($O$3:O268),0)</f>
        <v>0</v>
      </c>
      <c r="P269" s="6">
        <f>IF(B269&gt;0,SUM($O$4:O269)-SUM($P$3:P268),0)</f>
        <v>0</v>
      </c>
      <c r="Q269" s="6">
        <f t="shared" si="34"/>
        <v>40.247206645522702</v>
      </c>
      <c r="R269" s="8">
        <f>IF(E268&lt;&gt;E269,SUM($Q$4:Q269)-SUM($R$3:R268),0)</f>
        <v>0</v>
      </c>
      <c r="S269" s="6">
        <f>IF(B269&gt;0,SUM($R$4:R269)-SUM($S$3:S268),0)</f>
        <v>0</v>
      </c>
    </row>
    <row r="270" spans="1:19">
      <c r="A270">
        <f>IF(E269&lt;&gt;E270,COUNTIF($A$4:A269,"&lt;&gt;0")+1,0)</f>
        <v>0</v>
      </c>
      <c r="B270">
        <f>IF(A270&lt;&gt;0,IF(MOD(A270,3)=0,COUNTIF($B$4:B269,"&lt;&gt;0")+1,0),0)</f>
        <v>0</v>
      </c>
      <c r="C270" s="9">
        <f>'Dash Board'!$C$12+COUNT('Daily reducing balance'!$F$4:F269)</f>
        <v>41996</v>
      </c>
      <c r="D270">
        <f t="shared" si="28"/>
        <v>2014</v>
      </c>
      <c r="E270">
        <f t="shared" si="29"/>
        <v>12</v>
      </c>
      <c r="F270">
        <f>DAY('Dash Board'!$C$12+COUNT('Daily reducing balance'!$F$4:F269))</f>
        <v>23</v>
      </c>
      <c r="G270" s="8">
        <f t="shared" si="30"/>
        <v>293780.32387665473</v>
      </c>
      <c r="H270" s="6">
        <f>G270*'Dash Board'!$C$11/365</f>
        <v>84.512147964517112</v>
      </c>
      <c r="I270" s="6">
        <f>H270*'Dash Board'!$C$18/'Dash Board'!$C$11</f>
        <v>40.24387998310339</v>
      </c>
      <c r="J270" s="6">
        <f>(G270&gt;1)*PMT('Dash Board'!$C$11/365,$U$4,-'Dash Board'!$C$19)</f>
        <v>108.80376961660664</v>
      </c>
      <c r="K270" s="6">
        <f t="shared" si="32"/>
        <v>0</v>
      </c>
      <c r="L270" s="8">
        <f t="shared" si="33"/>
        <v>293756.03225500265</v>
      </c>
      <c r="N270" s="8">
        <f t="shared" si="31"/>
        <v>68.559889633503246</v>
      </c>
      <c r="O270" s="8">
        <f>IF(E269&lt;&gt;E270,SUM($N$4:N270)-SUM($O$3:O269),0)</f>
        <v>0</v>
      </c>
      <c r="P270" s="6">
        <f>IF(B270&gt;0,SUM($O$4:O270)-SUM($P$3:P269),0)</f>
        <v>0</v>
      </c>
      <c r="Q270" s="6">
        <f t="shared" si="34"/>
        <v>40.24387998310339</v>
      </c>
      <c r="R270" s="8">
        <f>IF(E269&lt;&gt;E270,SUM($Q$4:Q270)-SUM($R$3:R269),0)</f>
        <v>0</v>
      </c>
      <c r="S270" s="6">
        <f>IF(B270&gt;0,SUM($R$4:R270)-SUM($S$3:S269),0)</f>
        <v>0</v>
      </c>
    </row>
    <row r="271" spans="1:19">
      <c r="A271">
        <f>IF(E270&lt;&gt;E271,COUNTIF($A$4:A270,"&lt;&gt;0")+1,0)</f>
        <v>0</v>
      </c>
      <c r="B271">
        <f>IF(A271&lt;&gt;0,IF(MOD(A271,3)=0,COUNTIF($B$4:B270,"&lt;&gt;0")+1,0),0)</f>
        <v>0</v>
      </c>
      <c r="C271" s="9">
        <f>'Dash Board'!$C$12+COUNT('Daily reducing balance'!$F$4:F270)</f>
        <v>41997</v>
      </c>
      <c r="D271">
        <f t="shared" si="28"/>
        <v>2014</v>
      </c>
      <c r="E271">
        <f t="shared" si="29"/>
        <v>12</v>
      </c>
      <c r="F271">
        <f>DAY('Dash Board'!$C$12+COUNT('Daily reducing balance'!$F$4:F270))</f>
        <v>24</v>
      </c>
      <c r="G271" s="8">
        <f t="shared" si="30"/>
        <v>293756.03225500265</v>
      </c>
      <c r="H271" s="6">
        <f>G271*'Dash Board'!$C$11/365</f>
        <v>84.505159963767881</v>
      </c>
      <c r="I271" s="6">
        <f>H271*'Dash Board'!$C$18/'Dash Board'!$C$11</f>
        <v>40.240552363698995</v>
      </c>
      <c r="J271" s="6">
        <f>(G271&gt;1)*PMT('Dash Board'!$C$11/365,$U$4,-'Dash Board'!$C$19)</f>
        <v>108.80376961660664</v>
      </c>
      <c r="K271" s="6">
        <f t="shared" si="32"/>
        <v>0</v>
      </c>
      <c r="L271" s="8">
        <f t="shared" si="33"/>
        <v>293731.73364534986</v>
      </c>
      <c r="N271" s="8">
        <f t="shared" si="31"/>
        <v>68.563217252907648</v>
      </c>
      <c r="O271" s="8">
        <f>IF(E270&lt;&gt;E271,SUM($N$4:N271)-SUM($O$3:O270),0)</f>
        <v>0</v>
      </c>
      <c r="P271" s="6">
        <f>IF(B271&gt;0,SUM($O$4:O271)-SUM($P$3:P270),0)</f>
        <v>0</v>
      </c>
      <c r="Q271" s="6">
        <f t="shared" si="34"/>
        <v>40.240552363698995</v>
      </c>
      <c r="R271" s="8">
        <f>IF(E270&lt;&gt;E271,SUM($Q$4:Q271)-SUM($R$3:R270),0)</f>
        <v>0</v>
      </c>
      <c r="S271" s="6">
        <f>IF(B271&gt;0,SUM($R$4:R271)-SUM($S$3:S270),0)</f>
        <v>0</v>
      </c>
    </row>
    <row r="272" spans="1:19">
      <c r="A272">
        <f>IF(E271&lt;&gt;E272,COUNTIF($A$4:A271,"&lt;&gt;0")+1,0)</f>
        <v>0</v>
      </c>
      <c r="B272">
        <f>IF(A272&lt;&gt;0,IF(MOD(A272,3)=0,COUNTIF($B$4:B271,"&lt;&gt;0")+1,0),0)</f>
        <v>0</v>
      </c>
      <c r="C272" s="9">
        <f>'Dash Board'!$C$12+COUNT('Daily reducing balance'!$F$4:F271)</f>
        <v>41998</v>
      </c>
      <c r="D272">
        <f t="shared" si="28"/>
        <v>2014</v>
      </c>
      <c r="E272">
        <f t="shared" si="29"/>
        <v>12</v>
      </c>
      <c r="F272">
        <f>DAY('Dash Board'!$C$12+COUNT('Daily reducing balance'!$F$4:F271))</f>
        <v>25</v>
      </c>
      <c r="G272" s="8">
        <f t="shared" si="30"/>
        <v>293731.73364534986</v>
      </c>
      <c r="H272" s="6">
        <f>G272*'Dash Board'!$C$11/365</f>
        <v>84.498169952771875</v>
      </c>
      <c r="I272" s="6">
        <f>H272*'Dash Board'!$C$18/'Dash Board'!$C$11</f>
        <v>40.237223787034225</v>
      </c>
      <c r="J272" s="6">
        <f>(G272&gt;1)*PMT('Dash Board'!$C$11/365,$U$4,-'Dash Board'!$C$19)</f>
        <v>108.80376961660664</v>
      </c>
      <c r="K272" s="6">
        <f t="shared" si="32"/>
        <v>0</v>
      </c>
      <c r="L272" s="8">
        <f t="shared" si="33"/>
        <v>293707.42804568604</v>
      </c>
      <c r="N272" s="8">
        <f t="shared" si="31"/>
        <v>68.566545829572419</v>
      </c>
      <c r="O272" s="8">
        <f>IF(E271&lt;&gt;E272,SUM($N$4:N272)-SUM($O$3:O271),0)</f>
        <v>0</v>
      </c>
      <c r="P272" s="6">
        <f>IF(B272&gt;0,SUM($O$4:O272)-SUM($P$3:P271),0)</f>
        <v>0</v>
      </c>
      <c r="Q272" s="6">
        <f t="shared" si="34"/>
        <v>40.237223787034225</v>
      </c>
      <c r="R272" s="8">
        <f>IF(E271&lt;&gt;E272,SUM($Q$4:Q272)-SUM($R$3:R271),0)</f>
        <v>0</v>
      </c>
      <c r="S272" s="6">
        <f>IF(B272&gt;0,SUM($R$4:R272)-SUM($S$3:S271),0)</f>
        <v>0</v>
      </c>
    </row>
    <row r="273" spans="1:19">
      <c r="A273">
        <f>IF(E272&lt;&gt;E273,COUNTIF($A$4:A272,"&lt;&gt;0")+1,0)</f>
        <v>0</v>
      </c>
      <c r="B273">
        <f>IF(A273&lt;&gt;0,IF(MOD(A273,3)=0,COUNTIF($B$4:B272,"&lt;&gt;0")+1,0),0)</f>
        <v>0</v>
      </c>
      <c r="C273" s="9">
        <f>'Dash Board'!$C$12+COUNT('Daily reducing balance'!$F$4:F272)</f>
        <v>41999</v>
      </c>
      <c r="D273">
        <f t="shared" si="28"/>
        <v>2014</v>
      </c>
      <c r="E273">
        <f t="shared" si="29"/>
        <v>12</v>
      </c>
      <c r="F273">
        <f>DAY('Dash Board'!$C$12+COUNT('Daily reducing balance'!$F$4:F272))</f>
        <v>26</v>
      </c>
      <c r="G273" s="8">
        <f t="shared" si="30"/>
        <v>293707.42804568604</v>
      </c>
      <c r="H273" s="6">
        <f>G273*'Dash Board'!$C$11/365</f>
        <v>84.491177930950769</v>
      </c>
      <c r="I273" s="6">
        <f>H273*'Dash Board'!$C$18/'Dash Board'!$C$11</f>
        <v>40.2338942528337</v>
      </c>
      <c r="J273" s="6">
        <f>(G273&gt;1)*PMT('Dash Board'!$C$11/365,$U$4,-'Dash Board'!$C$19)</f>
        <v>108.80376961660664</v>
      </c>
      <c r="K273" s="6">
        <f t="shared" si="32"/>
        <v>0</v>
      </c>
      <c r="L273" s="8">
        <f t="shared" si="33"/>
        <v>293683.11545400042</v>
      </c>
      <c r="N273" s="8">
        <f t="shared" si="31"/>
        <v>68.569875363772951</v>
      </c>
      <c r="O273" s="8">
        <f>IF(E272&lt;&gt;E273,SUM($N$4:N273)-SUM($O$3:O272),0)</f>
        <v>0</v>
      </c>
      <c r="P273" s="6">
        <f>IF(B273&gt;0,SUM($O$4:O273)-SUM($P$3:P272),0)</f>
        <v>0</v>
      </c>
      <c r="Q273" s="6">
        <f t="shared" si="34"/>
        <v>40.2338942528337</v>
      </c>
      <c r="R273" s="8">
        <f>IF(E272&lt;&gt;E273,SUM($Q$4:Q273)-SUM($R$3:R272),0)</f>
        <v>0</v>
      </c>
      <c r="S273" s="6">
        <f>IF(B273&gt;0,SUM($R$4:R273)-SUM($S$3:S272),0)</f>
        <v>0</v>
      </c>
    </row>
    <row r="274" spans="1:19">
      <c r="A274">
        <f>IF(E273&lt;&gt;E274,COUNTIF($A$4:A273,"&lt;&gt;0")+1,0)</f>
        <v>0</v>
      </c>
      <c r="B274">
        <f>IF(A274&lt;&gt;0,IF(MOD(A274,3)=0,COUNTIF($B$4:B273,"&lt;&gt;0")+1,0),0)</f>
        <v>0</v>
      </c>
      <c r="C274" s="9">
        <f>'Dash Board'!$C$12+COUNT('Daily reducing balance'!$F$4:F273)</f>
        <v>42000</v>
      </c>
      <c r="D274">
        <f t="shared" si="28"/>
        <v>2014</v>
      </c>
      <c r="E274">
        <f t="shared" si="29"/>
        <v>12</v>
      </c>
      <c r="F274">
        <f>DAY('Dash Board'!$C$12+COUNT('Daily reducing balance'!$F$4:F273))</f>
        <v>27</v>
      </c>
      <c r="G274" s="8">
        <f t="shared" si="30"/>
        <v>293683.11545400042</v>
      </c>
      <c r="H274" s="6">
        <f>G274*'Dash Board'!$C$11/365</f>
        <v>84.48418389772614</v>
      </c>
      <c r="I274" s="6">
        <f>H274*'Dash Board'!$C$18/'Dash Board'!$C$11</f>
        <v>40.230563760821973</v>
      </c>
      <c r="J274" s="6">
        <f>(G274&gt;1)*PMT('Dash Board'!$C$11/365,$U$4,-'Dash Board'!$C$19)</f>
        <v>108.80376961660664</v>
      </c>
      <c r="K274" s="6">
        <f t="shared" si="32"/>
        <v>0</v>
      </c>
      <c r="L274" s="8">
        <f t="shared" si="33"/>
        <v>293658.79586828157</v>
      </c>
      <c r="N274" s="8">
        <f t="shared" si="31"/>
        <v>68.573205855784664</v>
      </c>
      <c r="O274" s="8">
        <f>IF(E273&lt;&gt;E274,SUM($N$4:N274)-SUM($O$3:O273),0)</f>
        <v>0</v>
      </c>
      <c r="P274" s="6">
        <f>IF(B274&gt;0,SUM($O$4:O274)-SUM($P$3:P273),0)</f>
        <v>0</v>
      </c>
      <c r="Q274" s="6">
        <f t="shared" si="34"/>
        <v>40.230563760821973</v>
      </c>
      <c r="R274" s="8">
        <f>IF(E273&lt;&gt;E274,SUM($Q$4:Q274)-SUM($R$3:R273),0)</f>
        <v>0</v>
      </c>
      <c r="S274" s="6">
        <f>IF(B274&gt;0,SUM($R$4:R274)-SUM($S$3:S273),0)</f>
        <v>0</v>
      </c>
    </row>
    <row r="275" spans="1:19">
      <c r="A275">
        <f>IF(E274&lt;&gt;E275,COUNTIF($A$4:A274,"&lt;&gt;0")+1,0)</f>
        <v>0</v>
      </c>
      <c r="B275">
        <f>IF(A275&lt;&gt;0,IF(MOD(A275,3)=0,COUNTIF($B$4:B274,"&lt;&gt;0")+1,0),0)</f>
        <v>0</v>
      </c>
      <c r="C275" s="9">
        <f>'Dash Board'!$C$12+COUNT('Daily reducing balance'!$F$4:F274)</f>
        <v>42001</v>
      </c>
      <c r="D275">
        <f t="shared" si="28"/>
        <v>2014</v>
      </c>
      <c r="E275">
        <f t="shared" si="29"/>
        <v>12</v>
      </c>
      <c r="F275">
        <f>DAY('Dash Board'!$C$12+COUNT('Daily reducing balance'!$F$4:F274))</f>
        <v>28</v>
      </c>
      <c r="G275" s="8">
        <f t="shared" si="30"/>
        <v>293658.79586828157</v>
      </c>
      <c r="H275" s="6">
        <f>G275*'Dash Board'!$C$11/365</f>
        <v>84.47718785251935</v>
      </c>
      <c r="I275" s="6">
        <f>H275*'Dash Board'!$C$18/'Dash Board'!$C$11</f>
        <v>40.227232310723501</v>
      </c>
      <c r="J275" s="6">
        <f>(G275&gt;1)*PMT('Dash Board'!$C$11/365,$U$4,-'Dash Board'!$C$19)</f>
        <v>108.80376961660664</v>
      </c>
      <c r="K275" s="6">
        <f t="shared" si="32"/>
        <v>0</v>
      </c>
      <c r="L275" s="8">
        <f t="shared" si="33"/>
        <v>293634.46928651747</v>
      </c>
      <c r="N275" s="8">
        <f t="shared" si="31"/>
        <v>68.576537305883136</v>
      </c>
      <c r="O275" s="8">
        <f>IF(E274&lt;&gt;E275,SUM($N$4:N275)-SUM($O$3:O274),0)</f>
        <v>0</v>
      </c>
      <c r="P275" s="6">
        <f>IF(B275&gt;0,SUM($O$4:O275)-SUM($P$3:P274),0)</f>
        <v>0</v>
      </c>
      <c r="Q275" s="6">
        <f t="shared" si="34"/>
        <v>40.227232310723501</v>
      </c>
      <c r="R275" s="8">
        <f>IF(E274&lt;&gt;E275,SUM($Q$4:Q275)-SUM($R$3:R274),0)</f>
        <v>0</v>
      </c>
      <c r="S275" s="6">
        <f>IF(B275&gt;0,SUM($R$4:R275)-SUM($S$3:S274),0)</f>
        <v>0</v>
      </c>
    </row>
    <row r="276" spans="1:19">
      <c r="A276">
        <f>IF(E275&lt;&gt;E276,COUNTIF($A$4:A275,"&lt;&gt;0")+1,0)</f>
        <v>0</v>
      </c>
      <c r="B276">
        <f>IF(A276&lt;&gt;0,IF(MOD(A276,3)=0,COUNTIF($B$4:B275,"&lt;&gt;0")+1,0),0)</f>
        <v>0</v>
      </c>
      <c r="C276" s="9">
        <f>'Dash Board'!$C$12+COUNT('Daily reducing balance'!$F$4:F275)</f>
        <v>42002</v>
      </c>
      <c r="D276">
        <f t="shared" si="28"/>
        <v>2014</v>
      </c>
      <c r="E276">
        <f t="shared" si="29"/>
        <v>12</v>
      </c>
      <c r="F276">
        <f>DAY('Dash Board'!$C$12+COUNT('Daily reducing balance'!$F$4:F275))</f>
        <v>29</v>
      </c>
      <c r="G276" s="8">
        <f t="shared" si="30"/>
        <v>293634.46928651747</v>
      </c>
      <c r="H276" s="6">
        <f>G276*'Dash Board'!$C$11/365</f>
        <v>84.47018979475159</v>
      </c>
      <c r="I276" s="6">
        <f>H276*'Dash Board'!$C$18/'Dash Board'!$C$11</f>
        <v>40.223899902262659</v>
      </c>
      <c r="J276" s="6">
        <f>(G276&gt;1)*PMT('Dash Board'!$C$11/365,$U$4,-'Dash Board'!$C$19)</f>
        <v>108.80376961660664</v>
      </c>
      <c r="K276" s="6">
        <f t="shared" si="32"/>
        <v>0</v>
      </c>
      <c r="L276" s="8">
        <f t="shared" si="33"/>
        <v>293610.13570669561</v>
      </c>
      <c r="N276" s="8">
        <f t="shared" si="31"/>
        <v>68.579869714343985</v>
      </c>
      <c r="O276" s="8">
        <f>IF(E275&lt;&gt;E276,SUM($N$4:N276)-SUM($O$3:O275),0)</f>
        <v>0</v>
      </c>
      <c r="P276" s="6">
        <f>IF(B276&gt;0,SUM($O$4:O276)-SUM($P$3:P275),0)</f>
        <v>0</v>
      </c>
      <c r="Q276" s="6">
        <f t="shared" si="34"/>
        <v>40.223899902262659</v>
      </c>
      <c r="R276" s="8">
        <f>IF(E275&lt;&gt;E276,SUM($Q$4:Q276)-SUM($R$3:R275),0)</f>
        <v>0</v>
      </c>
      <c r="S276" s="6">
        <f>IF(B276&gt;0,SUM($R$4:R276)-SUM($S$3:S275),0)</f>
        <v>0</v>
      </c>
    </row>
    <row r="277" spans="1:19">
      <c r="A277">
        <f>IF(E276&lt;&gt;E277,COUNTIF($A$4:A276,"&lt;&gt;0")+1,0)</f>
        <v>0</v>
      </c>
      <c r="B277">
        <f>IF(A277&lt;&gt;0,IF(MOD(A277,3)=0,COUNTIF($B$4:B276,"&lt;&gt;0")+1,0),0)</f>
        <v>0</v>
      </c>
      <c r="C277" s="9">
        <f>'Dash Board'!$C$12+COUNT('Daily reducing balance'!$F$4:F276)</f>
        <v>42003</v>
      </c>
      <c r="D277">
        <f t="shared" si="28"/>
        <v>2014</v>
      </c>
      <c r="E277">
        <f t="shared" si="29"/>
        <v>12</v>
      </c>
      <c r="F277">
        <f>DAY('Dash Board'!$C$12+COUNT('Daily reducing balance'!$F$4:F276))</f>
        <v>30</v>
      </c>
      <c r="G277" s="8">
        <f t="shared" si="30"/>
        <v>293610.13570669561</v>
      </c>
      <c r="H277" s="6">
        <f>G277*'Dash Board'!$C$11/365</f>
        <v>84.463189723843939</v>
      </c>
      <c r="I277" s="6">
        <f>H277*'Dash Board'!$C$18/'Dash Board'!$C$11</f>
        <v>40.22056653516379</v>
      </c>
      <c r="J277" s="6">
        <f>(G277&gt;1)*PMT('Dash Board'!$C$11/365,$U$4,-'Dash Board'!$C$19)</f>
        <v>108.80376961660664</v>
      </c>
      <c r="K277" s="6">
        <f t="shared" si="32"/>
        <v>0</v>
      </c>
      <c r="L277" s="8">
        <f t="shared" si="33"/>
        <v>293585.79512680287</v>
      </c>
      <c r="N277" s="8">
        <f t="shared" si="31"/>
        <v>68.583203081442861</v>
      </c>
      <c r="O277" s="8">
        <f>IF(E276&lt;&gt;E277,SUM($N$4:N277)-SUM($O$3:O276),0)</f>
        <v>0</v>
      </c>
      <c r="P277" s="6">
        <f>IF(B277&gt;0,SUM($O$4:O277)-SUM($P$3:P276),0)</f>
        <v>0</v>
      </c>
      <c r="Q277" s="6">
        <f t="shared" si="34"/>
        <v>40.22056653516379</v>
      </c>
      <c r="R277" s="8">
        <f>IF(E276&lt;&gt;E277,SUM($Q$4:Q277)-SUM($R$3:R276),0)</f>
        <v>0</v>
      </c>
      <c r="S277" s="6">
        <f>IF(B277&gt;0,SUM($R$4:R277)-SUM($S$3:S276),0)</f>
        <v>0</v>
      </c>
    </row>
    <row r="278" spans="1:19">
      <c r="A278">
        <f>IF(E277&lt;&gt;E278,COUNTIF($A$4:A277,"&lt;&gt;0")+1,0)</f>
        <v>0</v>
      </c>
      <c r="B278">
        <f>IF(A278&lt;&gt;0,IF(MOD(A278,3)=0,COUNTIF($B$4:B277,"&lt;&gt;0")+1,0),0)</f>
        <v>0</v>
      </c>
      <c r="C278" s="9">
        <f>'Dash Board'!$C$12+COUNT('Daily reducing balance'!$F$4:F277)</f>
        <v>42004</v>
      </c>
      <c r="D278">
        <f t="shared" si="28"/>
        <v>2014</v>
      </c>
      <c r="E278">
        <f t="shared" si="29"/>
        <v>12</v>
      </c>
      <c r="F278">
        <f>DAY('Dash Board'!$C$12+COUNT('Daily reducing balance'!$F$4:F277))</f>
        <v>31</v>
      </c>
      <c r="G278" s="8">
        <f t="shared" si="30"/>
        <v>293585.79512680287</v>
      </c>
      <c r="H278" s="6">
        <f>G278*'Dash Board'!$C$11/365</f>
        <v>84.456187639217262</v>
      </c>
      <c r="I278" s="6">
        <f>H278*'Dash Board'!$C$18/'Dash Board'!$C$11</f>
        <v>40.217232209151085</v>
      </c>
      <c r="J278" s="6">
        <f>(G278&gt;1)*PMT('Dash Board'!$C$11/365,$U$4,-'Dash Board'!$C$19)</f>
        <v>108.80376961660664</v>
      </c>
      <c r="K278" s="6">
        <f t="shared" si="32"/>
        <v>0</v>
      </c>
      <c r="L278" s="8">
        <f t="shared" si="33"/>
        <v>293561.4475448255</v>
      </c>
      <c r="N278" s="8">
        <f t="shared" si="31"/>
        <v>68.586537407455552</v>
      </c>
      <c r="O278" s="8">
        <f>IF(E277&lt;&gt;E278,SUM($N$4:N278)-SUM($O$3:O277),0)</f>
        <v>0</v>
      </c>
      <c r="P278" s="6">
        <f>IF(B278&gt;0,SUM($O$4:O278)-SUM($P$3:P277),0)</f>
        <v>0</v>
      </c>
      <c r="Q278" s="6">
        <f t="shared" si="34"/>
        <v>40.217232209151085</v>
      </c>
      <c r="R278" s="8">
        <f>IF(E277&lt;&gt;E278,SUM($Q$4:Q278)-SUM($R$3:R277),0)</f>
        <v>0</v>
      </c>
      <c r="S278" s="6">
        <f>IF(B278&gt;0,SUM($R$4:R278)-SUM($S$3:S277),0)</f>
        <v>0</v>
      </c>
    </row>
    <row r="279" spans="1:19">
      <c r="A279">
        <f>IF(E278&lt;&gt;E279,COUNTIF($A$4:A278,"&lt;&gt;0")+1,0)</f>
        <v>9</v>
      </c>
      <c r="B279">
        <f>IF(A279&lt;&gt;0,IF(MOD(A279,3)=0,COUNTIF($B$4:B278,"&lt;&gt;0")+1,0),0)</f>
        <v>3</v>
      </c>
      <c r="C279" s="9">
        <f>'Dash Board'!$C$12+COUNT('Daily reducing balance'!$F$4:F278)</f>
        <v>42005</v>
      </c>
      <c r="D279">
        <f t="shared" si="28"/>
        <v>2015</v>
      </c>
      <c r="E279">
        <f t="shared" si="29"/>
        <v>1</v>
      </c>
      <c r="F279">
        <f>DAY('Dash Board'!$C$12+COUNT('Daily reducing balance'!$F$4:F278))</f>
        <v>1</v>
      </c>
      <c r="G279" s="8">
        <f t="shared" si="30"/>
        <v>293561.4475448255</v>
      </c>
      <c r="H279" s="6">
        <f>G279*'Dash Board'!$C$11/365</f>
        <v>84.449183540292267</v>
      </c>
      <c r="I279" s="6">
        <f>H279*'Dash Board'!$C$18/'Dash Board'!$C$11</f>
        <v>40.213896923948703</v>
      </c>
      <c r="J279" s="6">
        <f>(G279&gt;1)*PMT('Dash Board'!$C$11/365,$U$4,-'Dash Board'!$C$19)</f>
        <v>108.80376961660664</v>
      </c>
      <c r="K279" s="6">
        <f t="shared" si="32"/>
        <v>3372.9168581148047</v>
      </c>
      <c r="L279" s="8">
        <f t="shared" si="33"/>
        <v>293537.09295874921</v>
      </c>
      <c r="N279" s="8">
        <f t="shared" si="31"/>
        <v>68.589872692657934</v>
      </c>
      <c r="O279" s="8">
        <f>IF(E278&lt;&gt;E279,SUM($N$4:N279)-SUM($O$3:O278),0)</f>
        <v>2124.7394487446618</v>
      </c>
      <c r="P279" s="6">
        <f>IF(B279&gt;0,SUM($O$4:O279)-SUM($P$3:P278),0)</f>
        <v>6296.4264720188148</v>
      </c>
      <c r="Q279" s="6">
        <f t="shared" si="34"/>
        <v>40.213896923948703</v>
      </c>
      <c r="R279" s="8">
        <f>IF(E278&lt;&gt;E279,SUM($Q$4:Q279)-SUM($R$3:R278),0)</f>
        <v>1248.1774093701479</v>
      </c>
      <c r="S279" s="6">
        <f>IF(B279&gt;0,SUM($R$4:R279)-SUM($S$3:S278),0)</f>
        <v>3713.5203327089939</v>
      </c>
    </row>
    <row r="280" spans="1:19">
      <c r="A280">
        <f>IF(E279&lt;&gt;E280,COUNTIF($A$4:A279,"&lt;&gt;0")+1,0)</f>
        <v>0</v>
      </c>
      <c r="B280">
        <f>IF(A280&lt;&gt;0,IF(MOD(A280,3)=0,COUNTIF($B$4:B279,"&lt;&gt;0")+1,0),0)</f>
        <v>0</v>
      </c>
      <c r="C280" s="9">
        <f>'Dash Board'!$C$12+COUNT('Daily reducing balance'!$F$4:F279)</f>
        <v>42006</v>
      </c>
      <c r="D280">
        <f t="shared" si="28"/>
        <v>2015</v>
      </c>
      <c r="E280">
        <f t="shared" si="29"/>
        <v>1</v>
      </c>
      <c r="F280">
        <f>DAY('Dash Board'!$C$12+COUNT('Daily reducing balance'!$F$4:F279))</f>
        <v>2</v>
      </c>
      <c r="G280" s="8">
        <f t="shared" si="30"/>
        <v>293537.09295874921</v>
      </c>
      <c r="H280" s="6">
        <f>G280*'Dash Board'!$C$11/365</f>
        <v>84.442177426489494</v>
      </c>
      <c r="I280" s="6">
        <f>H280*'Dash Board'!$C$18/'Dash Board'!$C$11</f>
        <v>40.210560679280718</v>
      </c>
      <c r="J280" s="6">
        <f>(G280&gt;1)*PMT('Dash Board'!$C$11/365,$U$4,-'Dash Board'!$C$19)</f>
        <v>108.80376961660664</v>
      </c>
      <c r="K280" s="6">
        <f t="shared" si="32"/>
        <v>0</v>
      </c>
      <c r="L280" s="8">
        <f t="shared" si="33"/>
        <v>293512.73136655911</v>
      </c>
      <c r="N280" s="8">
        <f t="shared" si="31"/>
        <v>68.593208937325926</v>
      </c>
      <c r="O280" s="8">
        <f>IF(E279&lt;&gt;E280,SUM($N$4:N280)-SUM($O$3:O279),0)</f>
        <v>0</v>
      </c>
      <c r="P280" s="6">
        <f>IF(B280&gt;0,SUM($O$4:O280)-SUM($P$3:P279),0)</f>
        <v>0</v>
      </c>
      <c r="Q280" s="6">
        <f t="shared" si="34"/>
        <v>40.210560679280718</v>
      </c>
      <c r="R280" s="8">
        <f>IF(E279&lt;&gt;E280,SUM($Q$4:Q280)-SUM($R$3:R279),0)</f>
        <v>0</v>
      </c>
      <c r="S280" s="6">
        <f>IF(B280&gt;0,SUM($R$4:R280)-SUM($S$3:S279),0)</f>
        <v>0</v>
      </c>
    </row>
    <row r="281" spans="1:19">
      <c r="A281">
        <f>IF(E280&lt;&gt;E281,COUNTIF($A$4:A280,"&lt;&gt;0")+1,0)</f>
        <v>0</v>
      </c>
      <c r="B281">
        <f>IF(A281&lt;&gt;0,IF(MOD(A281,3)=0,COUNTIF($B$4:B280,"&lt;&gt;0")+1,0),0)</f>
        <v>0</v>
      </c>
      <c r="C281" s="9">
        <f>'Dash Board'!$C$12+COUNT('Daily reducing balance'!$F$4:F280)</f>
        <v>42007</v>
      </c>
      <c r="D281">
        <f t="shared" si="28"/>
        <v>2015</v>
      </c>
      <c r="E281">
        <f t="shared" si="29"/>
        <v>1</v>
      </c>
      <c r="F281">
        <f>DAY('Dash Board'!$C$12+COUNT('Daily reducing balance'!$F$4:F280))</f>
        <v>3</v>
      </c>
      <c r="G281" s="8">
        <f t="shared" si="30"/>
        <v>293512.73136655911</v>
      </c>
      <c r="H281" s="6">
        <f>G281*'Dash Board'!$C$11/365</f>
        <v>84.435169297229336</v>
      </c>
      <c r="I281" s="6">
        <f>H281*'Dash Board'!$C$18/'Dash Board'!$C$11</f>
        <v>40.207223474871114</v>
      </c>
      <c r="J281" s="6">
        <f>(G281&gt;1)*PMT('Dash Board'!$C$11/365,$U$4,-'Dash Board'!$C$19)</f>
        <v>108.80376961660664</v>
      </c>
      <c r="K281" s="6">
        <f t="shared" si="32"/>
        <v>0</v>
      </c>
      <c r="L281" s="8">
        <f t="shared" si="33"/>
        <v>293488.36276623973</v>
      </c>
      <c r="N281" s="8">
        <f t="shared" si="31"/>
        <v>68.59654614173553</v>
      </c>
      <c r="O281" s="8">
        <f>IF(E280&lt;&gt;E281,SUM($N$4:N281)-SUM($O$3:O280),0)</f>
        <v>0</v>
      </c>
      <c r="P281" s="6">
        <f>IF(B281&gt;0,SUM($O$4:O281)-SUM($P$3:P280),0)</f>
        <v>0</v>
      </c>
      <c r="Q281" s="6">
        <f t="shared" si="34"/>
        <v>40.207223474871114</v>
      </c>
      <c r="R281" s="8">
        <f>IF(E280&lt;&gt;E281,SUM($Q$4:Q281)-SUM($R$3:R280),0)</f>
        <v>0</v>
      </c>
      <c r="S281" s="6">
        <f>IF(B281&gt;0,SUM($R$4:R281)-SUM($S$3:S280),0)</f>
        <v>0</v>
      </c>
    </row>
    <row r="282" spans="1:19">
      <c r="A282">
        <f>IF(E281&lt;&gt;E282,COUNTIF($A$4:A281,"&lt;&gt;0")+1,0)</f>
        <v>0</v>
      </c>
      <c r="B282">
        <f>IF(A282&lt;&gt;0,IF(MOD(A282,3)=0,COUNTIF($B$4:B281,"&lt;&gt;0")+1,0),0)</f>
        <v>0</v>
      </c>
      <c r="C282" s="9">
        <f>'Dash Board'!$C$12+COUNT('Daily reducing balance'!$F$4:F281)</f>
        <v>42008</v>
      </c>
      <c r="D282">
        <f t="shared" si="28"/>
        <v>2015</v>
      </c>
      <c r="E282">
        <f t="shared" si="29"/>
        <v>1</v>
      </c>
      <c r="F282">
        <f>DAY('Dash Board'!$C$12+COUNT('Daily reducing balance'!$F$4:F281))</f>
        <v>4</v>
      </c>
      <c r="G282" s="8">
        <f t="shared" si="30"/>
        <v>293488.36276623973</v>
      </c>
      <c r="H282" s="6">
        <f>G282*'Dash Board'!$C$11/365</f>
        <v>84.428159151931965</v>
      </c>
      <c r="I282" s="6">
        <f>H282*'Dash Board'!$C$18/'Dash Board'!$C$11</f>
        <v>40.203885310443795</v>
      </c>
      <c r="J282" s="6">
        <f>(G282&gt;1)*PMT('Dash Board'!$C$11/365,$U$4,-'Dash Board'!$C$19)</f>
        <v>108.80376961660664</v>
      </c>
      <c r="K282" s="6">
        <f t="shared" si="32"/>
        <v>0</v>
      </c>
      <c r="L282" s="8">
        <f t="shared" si="33"/>
        <v>293463.98715577507</v>
      </c>
      <c r="N282" s="8">
        <f t="shared" si="31"/>
        <v>68.599884306162849</v>
      </c>
      <c r="O282" s="8">
        <f>IF(E281&lt;&gt;E282,SUM($N$4:N282)-SUM($O$3:O281),0)</f>
        <v>0</v>
      </c>
      <c r="P282" s="6">
        <f>IF(B282&gt;0,SUM($O$4:O282)-SUM($P$3:P281),0)</f>
        <v>0</v>
      </c>
      <c r="Q282" s="6">
        <f t="shared" si="34"/>
        <v>40.203885310443795</v>
      </c>
      <c r="R282" s="8">
        <f>IF(E281&lt;&gt;E282,SUM($Q$4:Q282)-SUM($R$3:R281),0)</f>
        <v>0</v>
      </c>
      <c r="S282" s="6">
        <f>IF(B282&gt;0,SUM($R$4:R282)-SUM($S$3:S281),0)</f>
        <v>0</v>
      </c>
    </row>
    <row r="283" spans="1:19">
      <c r="A283">
        <f>IF(E282&lt;&gt;E283,COUNTIF($A$4:A282,"&lt;&gt;0")+1,0)</f>
        <v>0</v>
      </c>
      <c r="B283">
        <f>IF(A283&lt;&gt;0,IF(MOD(A283,3)=0,COUNTIF($B$4:B282,"&lt;&gt;0")+1,0),0)</f>
        <v>0</v>
      </c>
      <c r="C283" s="9">
        <f>'Dash Board'!$C$12+COUNT('Daily reducing balance'!$F$4:F282)</f>
        <v>42009</v>
      </c>
      <c r="D283">
        <f t="shared" si="28"/>
        <v>2015</v>
      </c>
      <c r="E283">
        <f t="shared" si="29"/>
        <v>1</v>
      </c>
      <c r="F283">
        <f>DAY('Dash Board'!$C$12+COUNT('Daily reducing balance'!$F$4:F282))</f>
        <v>5</v>
      </c>
      <c r="G283" s="8">
        <f t="shared" si="30"/>
        <v>293463.98715577507</v>
      </c>
      <c r="H283" s="6">
        <f>G283*'Dash Board'!$C$11/365</f>
        <v>84.42114699001749</v>
      </c>
      <c r="I283" s="6">
        <f>H283*'Dash Board'!$C$18/'Dash Board'!$C$11</f>
        <v>40.200546185722615</v>
      </c>
      <c r="J283" s="6">
        <f>(G283&gt;1)*PMT('Dash Board'!$C$11/365,$U$4,-'Dash Board'!$C$19)</f>
        <v>108.80376961660664</v>
      </c>
      <c r="K283" s="6">
        <f t="shared" si="32"/>
        <v>0</v>
      </c>
      <c r="L283" s="8">
        <f t="shared" si="33"/>
        <v>293439.60453314852</v>
      </c>
      <c r="N283" s="8">
        <f t="shared" si="31"/>
        <v>68.603223430884029</v>
      </c>
      <c r="O283" s="8">
        <f>IF(E282&lt;&gt;E283,SUM($N$4:N283)-SUM($O$3:O282),0)</f>
        <v>0</v>
      </c>
      <c r="P283" s="6">
        <f>IF(B283&gt;0,SUM($O$4:O283)-SUM($P$3:P282),0)</f>
        <v>0</v>
      </c>
      <c r="Q283" s="6">
        <f t="shared" si="34"/>
        <v>40.200546185722615</v>
      </c>
      <c r="R283" s="8">
        <f>IF(E282&lt;&gt;E283,SUM($Q$4:Q283)-SUM($R$3:R282),0)</f>
        <v>0</v>
      </c>
      <c r="S283" s="6">
        <f>IF(B283&gt;0,SUM($R$4:R283)-SUM($S$3:S282),0)</f>
        <v>0</v>
      </c>
    </row>
    <row r="284" spans="1:19">
      <c r="A284">
        <f>IF(E283&lt;&gt;E284,COUNTIF($A$4:A283,"&lt;&gt;0")+1,0)</f>
        <v>0</v>
      </c>
      <c r="B284">
        <f>IF(A284&lt;&gt;0,IF(MOD(A284,3)=0,COUNTIF($B$4:B283,"&lt;&gt;0")+1,0),0)</f>
        <v>0</v>
      </c>
      <c r="C284" s="9">
        <f>'Dash Board'!$C$12+COUNT('Daily reducing balance'!$F$4:F283)</f>
        <v>42010</v>
      </c>
      <c r="D284">
        <f t="shared" si="28"/>
        <v>2015</v>
      </c>
      <c r="E284">
        <f t="shared" si="29"/>
        <v>1</v>
      </c>
      <c r="F284">
        <f>DAY('Dash Board'!$C$12+COUNT('Daily reducing balance'!$F$4:F283))</f>
        <v>6</v>
      </c>
      <c r="G284" s="8">
        <f t="shared" si="30"/>
        <v>293439.60453314852</v>
      </c>
      <c r="H284" s="6">
        <f>G284*'Dash Board'!$C$11/365</f>
        <v>84.414132810905727</v>
      </c>
      <c r="I284" s="6">
        <f>H284*'Dash Board'!$C$18/'Dash Board'!$C$11</f>
        <v>40.197206100431302</v>
      </c>
      <c r="J284" s="6">
        <f>(G284&gt;1)*PMT('Dash Board'!$C$11/365,$U$4,-'Dash Board'!$C$19)</f>
        <v>108.80376961660664</v>
      </c>
      <c r="K284" s="6">
        <f t="shared" si="32"/>
        <v>0</v>
      </c>
      <c r="L284" s="8">
        <f t="shared" si="33"/>
        <v>293415.21489634283</v>
      </c>
      <c r="N284" s="8">
        <f t="shared" si="31"/>
        <v>68.606563516175342</v>
      </c>
      <c r="O284" s="8">
        <f>IF(E283&lt;&gt;E284,SUM($N$4:N284)-SUM($O$3:O283),0)</f>
        <v>0</v>
      </c>
      <c r="P284" s="6">
        <f>IF(B284&gt;0,SUM($O$4:O284)-SUM($P$3:P283),0)</f>
        <v>0</v>
      </c>
      <c r="Q284" s="6">
        <f t="shared" si="34"/>
        <v>40.197206100431302</v>
      </c>
      <c r="R284" s="8">
        <f>IF(E283&lt;&gt;E284,SUM($Q$4:Q284)-SUM($R$3:R283),0)</f>
        <v>0</v>
      </c>
      <c r="S284" s="6">
        <f>IF(B284&gt;0,SUM($R$4:R284)-SUM($S$3:S283),0)</f>
        <v>0</v>
      </c>
    </row>
    <row r="285" spans="1:19">
      <c r="A285">
        <f>IF(E284&lt;&gt;E285,COUNTIF($A$4:A284,"&lt;&gt;0")+1,0)</f>
        <v>0</v>
      </c>
      <c r="B285">
        <f>IF(A285&lt;&gt;0,IF(MOD(A285,3)=0,COUNTIF($B$4:B284,"&lt;&gt;0")+1,0),0)</f>
        <v>0</v>
      </c>
      <c r="C285" s="9">
        <f>'Dash Board'!$C$12+COUNT('Daily reducing balance'!$F$4:F284)</f>
        <v>42011</v>
      </c>
      <c r="D285">
        <f t="shared" si="28"/>
        <v>2015</v>
      </c>
      <c r="E285">
        <f t="shared" si="29"/>
        <v>1</v>
      </c>
      <c r="F285">
        <f>DAY('Dash Board'!$C$12+COUNT('Daily reducing balance'!$F$4:F284))</f>
        <v>7</v>
      </c>
      <c r="G285" s="8">
        <f t="shared" si="30"/>
        <v>293415.21489634283</v>
      </c>
      <c r="H285" s="6">
        <f>G285*'Dash Board'!$C$11/365</f>
        <v>84.407116614016431</v>
      </c>
      <c r="I285" s="6">
        <f>H285*'Dash Board'!$C$18/'Dash Board'!$C$11</f>
        <v>40.193865054293539</v>
      </c>
      <c r="J285" s="6">
        <f>(G285&gt;1)*PMT('Dash Board'!$C$11/365,$U$4,-'Dash Board'!$C$19)</f>
        <v>108.80376961660664</v>
      </c>
      <c r="K285" s="6">
        <f t="shared" si="32"/>
        <v>0</v>
      </c>
      <c r="L285" s="8">
        <f t="shared" si="33"/>
        <v>293390.81824334024</v>
      </c>
      <c r="N285" s="8">
        <f t="shared" si="31"/>
        <v>68.609904562313105</v>
      </c>
      <c r="O285" s="8">
        <f>IF(E284&lt;&gt;E285,SUM($N$4:N285)-SUM($O$3:O284),0)</f>
        <v>0</v>
      </c>
      <c r="P285" s="6">
        <f>IF(B285&gt;0,SUM($O$4:O285)-SUM($P$3:P284),0)</f>
        <v>0</v>
      </c>
      <c r="Q285" s="6">
        <f t="shared" si="34"/>
        <v>40.193865054293539</v>
      </c>
      <c r="R285" s="8">
        <f>IF(E284&lt;&gt;E285,SUM($Q$4:Q285)-SUM($R$3:R284),0)</f>
        <v>0</v>
      </c>
      <c r="S285" s="6">
        <f>IF(B285&gt;0,SUM($R$4:R285)-SUM($S$3:S284),0)</f>
        <v>0</v>
      </c>
    </row>
    <row r="286" spans="1:19">
      <c r="A286">
        <f>IF(E285&lt;&gt;E286,COUNTIF($A$4:A285,"&lt;&gt;0")+1,0)</f>
        <v>0</v>
      </c>
      <c r="B286">
        <f>IF(A286&lt;&gt;0,IF(MOD(A286,3)=0,COUNTIF($B$4:B285,"&lt;&gt;0")+1,0),0)</f>
        <v>0</v>
      </c>
      <c r="C286" s="9">
        <f>'Dash Board'!$C$12+COUNT('Daily reducing balance'!$F$4:F285)</f>
        <v>42012</v>
      </c>
      <c r="D286">
        <f t="shared" si="28"/>
        <v>2015</v>
      </c>
      <c r="E286">
        <f t="shared" si="29"/>
        <v>1</v>
      </c>
      <c r="F286">
        <f>DAY('Dash Board'!$C$12+COUNT('Daily reducing balance'!$F$4:F285))</f>
        <v>8</v>
      </c>
      <c r="G286" s="8">
        <f t="shared" si="30"/>
        <v>293390.81824334024</v>
      </c>
      <c r="H286" s="6">
        <f>G286*'Dash Board'!$C$11/365</f>
        <v>84.400098398769103</v>
      </c>
      <c r="I286" s="6">
        <f>H286*'Dash Board'!$C$18/'Dash Board'!$C$11</f>
        <v>40.190523047032912</v>
      </c>
      <c r="J286" s="6">
        <f>(G286&gt;1)*PMT('Dash Board'!$C$11/365,$U$4,-'Dash Board'!$C$19)</f>
        <v>108.80376961660664</v>
      </c>
      <c r="K286" s="6">
        <f t="shared" si="32"/>
        <v>0</v>
      </c>
      <c r="L286" s="8">
        <f t="shared" si="33"/>
        <v>293366.41457212245</v>
      </c>
      <c r="N286" s="8">
        <f t="shared" si="31"/>
        <v>68.613246569573732</v>
      </c>
      <c r="O286" s="8">
        <f>IF(E285&lt;&gt;E286,SUM($N$4:N286)-SUM($O$3:O285),0)</f>
        <v>0</v>
      </c>
      <c r="P286" s="6">
        <f>IF(B286&gt;0,SUM($O$4:O286)-SUM($P$3:P285),0)</f>
        <v>0</v>
      </c>
      <c r="Q286" s="6">
        <f t="shared" si="34"/>
        <v>40.190523047032912</v>
      </c>
      <c r="R286" s="8">
        <f>IF(E285&lt;&gt;E286,SUM($Q$4:Q286)-SUM($R$3:R285),0)</f>
        <v>0</v>
      </c>
      <c r="S286" s="6">
        <f>IF(B286&gt;0,SUM($R$4:R286)-SUM($S$3:S285),0)</f>
        <v>0</v>
      </c>
    </row>
    <row r="287" spans="1:19">
      <c r="A287">
        <f>IF(E286&lt;&gt;E287,COUNTIF($A$4:A286,"&lt;&gt;0")+1,0)</f>
        <v>0</v>
      </c>
      <c r="B287">
        <f>IF(A287&lt;&gt;0,IF(MOD(A287,3)=0,COUNTIF($B$4:B286,"&lt;&gt;0")+1,0),0)</f>
        <v>0</v>
      </c>
      <c r="C287" s="9">
        <f>'Dash Board'!$C$12+COUNT('Daily reducing balance'!$F$4:F286)</f>
        <v>42013</v>
      </c>
      <c r="D287">
        <f t="shared" si="28"/>
        <v>2015</v>
      </c>
      <c r="E287">
        <f t="shared" si="29"/>
        <v>1</v>
      </c>
      <c r="F287">
        <f>DAY('Dash Board'!$C$12+COUNT('Daily reducing balance'!$F$4:F286))</f>
        <v>9</v>
      </c>
      <c r="G287" s="8">
        <f t="shared" si="30"/>
        <v>293366.41457212245</v>
      </c>
      <c r="H287" s="6">
        <f>G287*'Dash Board'!$C$11/365</f>
        <v>84.393078164583173</v>
      </c>
      <c r="I287" s="6">
        <f>H287*'Dash Board'!$C$18/'Dash Board'!$C$11</f>
        <v>40.18718007837294</v>
      </c>
      <c r="J287" s="6">
        <f>(G287&gt;1)*PMT('Dash Board'!$C$11/365,$U$4,-'Dash Board'!$C$19)</f>
        <v>108.80376961660664</v>
      </c>
      <c r="K287" s="6">
        <f t="shared" si="32"/>
        <v>0</v>
      </c>
      <c r="L287" s="8">
        <f t="shared" si="33"/>
        <v>293342.00388067047</v>
      </c>
      <c r="N287" s="8">
        <f t="shared" si="31"/>
        <v>68.616589538233711</v>
      </c>
      <c r="O287" s="8">
        <f>IF(E286&lt;&gt;E287,SUM($N$4:N287)-SUM($O$3:O286),0)</f>
        <v>0</v>
      </c>
      <c r="P287" s="6">
        <f>IF(B287&gt;0,SUM($O$4:O287)-SUM($P$3:P286),0)</f>
        <v>0</v>
      </c>
      <c r="Q287" s="6">
        <f t="shared" si="34"/>
        <v>40.18718007837294</v>
      </c>
      <c r="R287" s="8">
        <f>IF(E286&lt;&gt;E287,SUM($Q$4:Q287)-SUM($R$3:R286),0)</f>
        <v>0</v>
      </c>
      <c r="S287" s="6">
        <f>IF(B287&gt;0,SUM($R$4:R287)-SUM($S$3:S286),0)</f>
        <v>0</v>
      </c>
    </row>
    <row r="288" spans="1:19">
      <c r="A288">
        <f>IF(E287&lt;&gt;E288,COUNTIF($A$4:A287,"&lt;&gt;0")+1,0)</f>
        <v>0</v>
      </c>
      <c r="B288">
        <f>IF(A288&lt;&gt;0,IF(MOD(A288,3)=0,COUNTIF($B$4:B287,"&lt;&gt;0")+1,0),0)</f>
        <v>0</v>
      </c>
      <c r="C288" s="9">
        <f>'Dash Board'!$C$12+COUNT('Daily reducing balance'!$F$4:F287)</f>
        <v>42014</v>
      </c>
      <c r="D288">
        <f t="shared" si="28"/>
        <v>2015</v>
      </c>
      <c r="E288">
        <f t="shared" si="29"/>
        <v>1</v>
      </c>
      <c r="F288">
        <f>DAY('Dash Board'!$C$12+COUNT('Daily reducing balance'!$F$4:F287))</f>
        <v>10</v>
      </c>
      <c r="G288" s="8">
        <f t="shared" si="30"/>
        <v>293342.00388067047</v>
      </c>
      <c r="H288" s="6">
        <f>G288*'Dash Board'!$C$11/365</f>
        <v>84.386055910877801</v>
      </c>
      <c r="I288" s="6">
        <f>H288*'Dash Board'!$C$18/'Dash Board'!$C$11</f>
        <v>40.183836148037052</v>
      </c>
      <c r="J288" s="6">
        <f>(G288&gt;1)*PMT('Dash Board'!$C$11/365,$U$4,-'Dash Board'!$C$19)</f>
        <v>108.80376961660664</v>
      </c>
      <c r="K288" s="6">
        <f t="shared" si="32"/>
        <v>0</v>
      </c>
      <c r="L288" s="8">
        <f t="shared" si="33"/>
        <v>293317.58616696479</v>
      </c>
      <c r="N288" s="8">
        <f t="shared" si="31"/>
        <v>68.619933468569599</v>
      </c>
      <c r="O288" s="8">
        <f>IF(E287&lt;&gt;E288,SUM($N$4:N288)-SUM($O$3:O287),0)</f>
        <v>0</v>
      </c>
      <c r="P288" s="6">
        <f>IF(B288&gt;0,SUM($O$4:O288)-SUM($P$3:P287),0)</f>
        <v>0</v>
      </c>
      <c r="Q288" s="6">
        <f t="shared" si="34"/>
        <v>40.183836148037052</v>
      </c>
      <c r="R288" s="8">
        <f>IF(E287&lt;&gt;E288,SUM($Q$4:Q288)-SUM($R$3:R287),0)</f>
        <v>0</v>
      </c>
      <c r="S288" s="6">
        <f>IF(B288&gt;0,SUM($R$4:R288)-SUM($S$3:S287),0)</f>
        <v>0</v>
      </c>
    </row>
    <row r="289" spans="1:19">
      <c r="A289">
        <f>IF(E288&lt;&gt;E289,COUNTIF($A$4:A288,"&lt;&gt;0")+1,0)</f>
        <v>0</v>
      </c>
      <c r="B289">
        <f>IF(A289&lt;&gt;0,IF(MOD(A289,3)=0,COUNTIF($B$4:B288,"&lt;&gt;0")+1,0),0)</f>
        <v>0</v>
      </c>
      <c r="C289" s="9">
        <f>'Dash Board'!$C$12+COUNT('Daily reducing balance'!$F$4:F288)</f>
        <v>42015</v>
      </c>
      <c r="D289">
        <f t="shared" si="28"/>
        <v>2015</v>
      </c>
      <c r="E289">
        <f t="shared" si="29"/>
        <v>1</v>
      </c>
      <c r="F289">
        <f>DAY('Dash Board'!$C$12+COUNT('Daily reducing balance'!$F$4:F288))</f>
        <v>11</v>
      </c>
      <c r="G289" s="8">
        <f t="shared" si="30"/>
        <v>293317.58616696479</v>
      </c>
      <c r="H289" s="6">
        <f>G289*'Dash Board'!$C$11/365</f>
        <v>84.37903163707206</v>
      </c>
      <c r="I289" s="6">
        <f>H289*'Dash Board'!$C$18/'Dash Board'!$C$11</f>
        <v>40.180491255748606</v>
      </c>
      <c r="J289" s="6">
        <f>(G289&gt;1)*PMT('Dash Board'!$C$11/365,$U$4,-'Dash Board'!$C$19)</f>
        <v>108.80376961660664</v>
      </c>
      <c r="K289" s="6">
        <f t="shared" si="32"/>
        <v>0</v>
      </c>
      <c r="L289" s="8">
        <f t="shared" si="33"/>
        <v>293293.16142898524</v>
      </c>
      <c r="N289" s="8">
        <f t="shared" si="31"/>
        <v>68.623278360858038</v>
      </c>
      <c r="O289" s="8">
        <f>IF(E288&lt;&gt;E289,SUM($N$4:N289)-SUM($O$3:O288),0)</f>
        <v>0</v>
      </c>
      <c r="P289" s="6">
        <f>IF(B289&gt;0,SUM($O$4:O289)-SUM($P$3:P288),0)</f>
        <v>0</v>
      </c>
      <c r="Q289" s="6">
        <f t="shared" si="34"/>
        <v>40.180491255748606</v>
      </c>
      <c r="R289" s="8">
        <f>IF(E288&lt;&gt;E289,SUM($Q$4:Q289)-SUM($R$3:R288),0)</f>
        <v>0</v>
      </c>
      <c r="S289" s="6">
        <f>IF(B289&gt;0,SUM($R$4:R289)-SUM($S$3:S288),0)</f>
        <v>0</v>
      </c>
    </row>
    <row r="290" spans="1:19">
      <c r="A290">
        <f>IF(E289&lt;&gt;E290,COUNTIF($A$4:A289,"&lt;&gt;0")+1,0)</f>
        <v>0</v>
      </c>
      <c r="B290">
        <f>IF(A290&lt;&gt;0,IF(MOD(A290,3)=0,COUNTIF($B$4:B289,"&lt;&gt;0")+1,0),0)</f>
        <v>0</v>
      </c>
      <c r="C290" s="9">
        <f>'Dash Board'!$C$12+COUNT('Daily reducing balance'!$F$4:F289)</f>
        <v>42016</v>
      </c>
      <c r="D290">
        <f t="shared" si="28"/>
        <v>2015</v>
      </c>
      <c r="E290">
        <f t="shared" si="29"/>
        <v>1</v>
      </c>
      <c r="F290">
        <f>DAY('Dash Board'!$C$12+COUNT('Daily reducing balance'!$F$4:F289))</f>
        <v>12</v>
      </c>
      <c r="G290" s="8">
        <f t="shared" si="30"/>
        <v>293293.16142898524</v>
      </c>
      <c r="H290" s="6">
        <f>G290*'Dash Board'!$C$11/365</f>
        <v>84.372005342584785</v>
      </c>
      <c r="I290" s="6">
        <f>H290*'Dash Board'!$C$18/'Dash Board'!$C$11</f>
        <v>40.177145401230852</v>
      </c>
      <c r="J290" s="6">
        <f>(G290&gt;1)*PMT('Dash Board'!$C$11/365,$U$4,-'Dash Board'!$C$19)</f>
        <v>108.80376961660664</v>
      </c>
      <c r="K290" s="6">
        <f t="shared" si="32"/>
        <v>0</v>
      </c>
      <c r="L290" s="8">
        <f t="shared" si="33"/>
        <v>293268.72966471122</v>
      </c>
      <c r="N290" s="8">
        <f t="shared" si="31"/>
        <v>68.626624215375784</v>
      </c>
      <c r="O290" s="8">
        <f>IF(E289&lt;&gt;E290,SUM($N$4:N290)-SUM($O$3:O289),0)</f>
        <v>0</v>
      </c>
      <c r="P290" s="6">
        <f>IF(B290&gt;0,SUM($O$4:O290)-SUM($P$3:P289),0)</f>
        <v>0</v>
      </c>
      <c r="Q290" s="6">
        <f t="shared" si="34"/>
        <v>40.177145401230852</v>
      </c>
      <c r="R290" s="8">
        <f>IF(E289&lt;&gt;E290,SUM($Q$4:Q290)-SUM($R$3:R289),0)</f>
        <v>0</v>
      </c>
      <c r="S290" s="6">
        <f>IF(B290&gt;0,SUM($R$4:R290)-SUM($S$3:S289),0)</f>
        <v>0</v>
      </c>
    </row>
    <row r="291" spans="1:19">
      <c r="A291">
        <f>IF(E290&lt;&gt;E291,COUNTIF($A$4:A290,"&lt;&gt;0")+1,0)</f>
        <v>0</v>
      </c>
      <c r="B291">
        <f>IF(A291&lt;&gt;0,IF(MOD(A291,3)=0,COUNTIF($B$4:B290,"&lt;&gt;0")+1,0),0)</f>
        <v>0</v>
      </c>
      <c r="C291" s="9">
        <f>'Dash Board'!$C$12+COUNT('Daily reducing balance'!$F$4:F290)</f>
        <v>42017</v>
      </c>
      <c r="D291">
        <f t="shared" si="28"/>
        <v>2015</v>
      </c>
      <c r="E291">
        <f t="shared" si="29"/>
        <v>1</v>
      </c>
      <c r="F291">
        <f>DAY('Dash Board'!$C$12+COUNT('Daily reducing balance'!$F$4:F290))</f>
        <v>13</v>
      </c>
      <c r="G291" s="8">
        <f t="shared" si="30"/>
        <v>293268.72966471122</v>
      </c>
      <c r="H291" s="6">
        <f>G291*'Dash Board'!$C$11/365</f>
        <v>84.364977026834737</v>
      </c>
      <c r="I291" s="6">
        <f>H291*'Dash Board'!$C$18/'Dash Board'!$C$11</f>
        <v>40.17379858420702</v>
      </c>
      <c r="J291" s="6">
        <f>(G291&gt;1)*PMT('Dash Board'!$C$11/365,$U$4,-'Dash Board'!$C$19)</f>
        <v>108.80376961660664</v>
      </c>
      <c r="K291" s="6">
        <f t="shared" si="32"/>
        <v>0</v>
      </c>
      <c r="L291" s="8">
        <f t="shared" si="33"/>
        <v>293244.29087212146</v>
      </c>
      <c r="N291" s="8">
        <f t="shared" si="31"/>
        <v>68.629971032399624</v>
      </c>
      <c r="O291" s="8">
        <f>IF(E290&lt;&gt;E291,SUM($N$4:N291)-SUM($O$3:O290),0)</f>
        <v>0</v>
      </c>
      <c r="P291" s="6">
        <f>IF(B291&gt;0,SUM($O$4:O291)-SUM($P$3:P290),0)</f>
        <v>0</v>
      </c>
      <c r="Q291" s="6">
        <f t="shared" si="34"/>
        <v>40.17379858420702</v>
      </c>
      <c r="R291" s="8">
        <f>IF(E290&lt;&gt;E291,SUM($Q$4:Q291)-SUM($R$3:R290),0)</f>
        <v>0</v>
      </c>
      <c r="S291" s="6">
        <f>IF(B291&gt;0,SUM($R$4:R291)-SUM($S$3:S290),0)</f>
        <v>0</v>
      </c>
    </row>
    <row r="292" spans="1:19">
      <c r="A292">
        <f>IF(E291&lt;&gt;E292,COUNTIF($A$4:A291,"&lt;&gt;0")+1,0)</f>
        <v>0</v>
      </c>
      <c r="B292">
        <f>IF(A292&lt;&gt;0,IF(MOD(A292,3)=0,COUNTIF($B$4:B291,"&lt;&gt;0")+1,0),0)</f>
        <v>0</v>
      </c>
      <c r="C292" s="9">
        <f>'Dash Board'!$C$12+COUNT('Daily reducing balance'!$F$4:F291)</f>
        <v>42018</v>
      </c>
      <c r="D292">
        <f t="shared" si="28"/>
        <v>2015</v>
      </c>
      <c r="E292">
        <f t="shared" si="29"/>
        <v>1</v>
      </c>
      <c r="F292">
        <f>DAY('Dash Board'!$C$12+COUNT('Daily reducing balance'!$F$4:F291))</f>
        <v>14</v>
      </c>
      <c r="G292" s="8">
        <f t="shared" si="30"/>
        <v>293244.29087212146</v>
      </c>
      <c r="H292" s="6">
        <f>G292*'Dash Board'!$C$11/365</f>
        <v>84.357946689240421</v>
      </c>
      <c r="I292" s="6">
        <f>H292*'Dash Board'!$C$18/'Dash Board'!$C$11</f>
        <v>40.170450804400204</v>
      </c>
      <c r="J292" s="6">
        <f>(G292&gt;1)*PMT('Dash Board'!$C$11/365,$U$4,-'Dash Board'!$C$19)</f>
        <v>108.80376961660664</v>
      </c>
      <c r="K292" s="6">
        <f t="shared" si="32"/>
        <v>0</v>
      </c>
      <c r="L292" s="8">
        <f t="shared" si="33"/>
        <v>293219.84504919412</v>
      </c>
      <c r="N292" s="8">
        <f t="shared" si="31"/>
        <v>68.63331881220644</v>
      </c>
      <c r="O292" s="8">
        <f>IF(E291&lt;&gt;E292,SUM($N$4:N292)-SUM($O$3:O291),0)</f>
        <v>0</v>
      </c>
      <c r="P292" s="6">
        <f>IF(B292&gt;0,SUM($O$4:O292)-SUM($P$3:P291),0)</f>
        <v>0</v>
      </c>
      <c r="Q292" s="6">
        <f t="shared" si="34"/>
        <v>40.170450804400204</v>
      </c>
      <c r="R292" s="8">
        <f>IF(E291&lt;&gt;E292,SUM($Q$4:Q292)-SUM($R$3:R291),0)</f>
        <v>0</v>
      </c>
      <c r="S292" s="6">
        <f>IF(B292&gt;0,SUM($R$4:R292)-SUM($S$3:S291),0)</f>
        <v>0</v>
      </c>
    </row>
    <row r="293" spans="1:19">
      <c r="A293">
        <f>IF(E292&lt;&gt;E293,COUNTIF($A$4:A292,"&lt;&gt;0")+1,0)</f>
        <v>0</v>
      </c>
      <c r="B293">
        <f>IF(A293&lt;&gt;0,IF(MOD(A293,3)=0,COUNTIF($B$4:B292,"&lt;&gt;0")+1,0),0)</f>
        <v>0</v>
      </c>
      <c r="C293" s="9">
        <f>'Dash Board'!$C$12+COUNT('Daily reducing balance'!$F$4:F292)</f>
        <v>42019</v>
      </c>
      <c r="D293">
        <f t="shared" si="28"/>
        <v>2015</v>
      </c>
      <c r="E293">
        <f t="shared" si="29"/>
        <v>1</v>
      </c>
      <c r="F293">
        <f>DAY('Dash Board'!$C$12+COUNT('Daily reducing balance'!$F$4:F292))</f>
        <v>15</v>
      </c>
      <c r="G293" s="8">
        <f t="shared" si="30"/>
        <v>293219.84504919412</v>
      </c>
      <c r="H293" s="6">
        <f>G293*'Dash Board'!$C$11/365</f>
        <v>84.350914329220217</v>
      </c>
      <c r="I293" s="6">
        <f>H293*'Dash Board'!$C$18/'Dash Board'!$C$11</f>
        <v>40.167102061533441</v>
      </c>
      <c r="J293" s="6">
        <f>(G293&gt;1)*PMT('Dash Board'!$C$11/365,$U$4,-'Dash Board'!$C$19)</f>
        <v>108.80376961660664</v>
      </c>
      <c r="K293" s="6">
        <f t="shared" si="32"/>
        <v>0</v>
      </c>
      <c r="L293" s="8">
        <f t="shared" si="33"/>
        <v>293195.39219390677</v>
      </c>
      <c r="N293" s="8">
        <f t="shared" si="31"/>
        <v>68.636667555073203</v>
      </c>
      <c r="O293" s="8">
        <f>IF(E292&lt;&gt;E293,SUM($N$4:N293)-SUM($O$3:O292),0)</f>
        <v>0</v>
      </c>
      <c r="P293" s="6">
        <f>IF(B293&gt;0,SUM($O$4:O293)-SUM($P$3:P292),0)</f>
        <v>0</v>
      </c>
      <c r="Q293" s="6">
        <f t="shared" si="34"/>
        <v>40.167102061533441</v>
      </c>
      <c r="R293" s="8">
        <f>IF(E292&lt;&gt;E293,SUM($Q$4:Q293)-SUM($R$3:R292),0)</f>
        <v>0</v>
      </c>
      <c r="S293" s="6">
        <f>IF(B293&gt;0,SUM($R$4:R293)-SUM($S$3:S292),0)</f>
        <v>0</v>
      </c>
    </row>
    <row r="294" spans="1:19">
      <c r="A294">
        <f>IF(E293&lt;&gt;E294,COUNTIF($A$4:A293,"&lt;&gt;0")+1,0)</f>
        <v>0</v>
      </c>
      <c r="B294">
        <f>IF(A294&lt;&gt;0,IF(MOD(A294,3)=0,COUNTIF($B$4:B293,"&lt;&gt;0")+1,0),0)</f>
        <v>0</v>
      </c>
      <c r="C294" s="9">
        <f>'Dash Board'!$C$12+COUNT('Daily reducing balance'!$F$4:F293)</f>
        <v>42020</v>
      </c>
      <c r="D294">
        <f t="shared" si="28"/>
        <v>2015</v>
      </c>
      <c r="E294">
        <f t="shared" si="29"/>
        <v>1</v>
      </c>
      <c r="F294">
        <f>DAY('Dash Board'!$C$12+COUNT('Daily reducing balance'!$F$4:F293))</f>
        <v>16</v>
      </c>
      <c r="G294" s="8">
        <f t="shared" si="30"/>
        <v>293195.39219390677</v>
      </c>
      <c r="H294" s="6">
        <f>G294*'Dash Board'!$C$11/365</f>
        <v>84.343879946192359</v>
      </c>
      <c r="I294" s="6">
        <f>H294*'Dash Board'!$C$18/'Dash Board'!$C$11</f>
        <v>40.163752355329699</v>
      </c>
      <c r="J294" s="6">
        <f>(G294&gt;1)*PMT('Dash Board'!$C$11/365,$U$4,-'Dash Board'!$C$19)</f>
        <v>108.80376961660664</v>
      </c>
      <c r="K294" s="6">
        <f t="shared" si="32"/>
        <v>0</v>
      </c>
      <c r="L294" s="8">
        <f t="shared" si="33"/>
        <v>293170.9323042364</v>
      </c>
      <c r="N294" s="8">
        <f t="shared" si="31"/>
        <v>68.640017261276938</v>
      </c>
      <c r="O294" s="8">
        <f>IF(E293&lt;&gt;E294,SUM($N$4:N294)-SUM($O$3:O293),0)</f>
        <v>0</v>
      </c>
      <c r="P294" s="6">
        <f>IF(B294&gt;0,SUM($O$4:O294)-SUM($P$3:P293),0)</f>
        <v>0</v>
      </c>
      <c r="Q294" s="6">
        <f t="shared" si="34"/>
        <v>40.163752355329699</v>
      </c>
      <c r="R294" s="8">
        <f>IF(E293&lt;&gt;E294,SUM($Q$4:Q294)-SUM($R$3:R293),0)</f>
        <v>0</v>
      </c>
      <c r="S294" s="6">
        <f>IF(B294&gt;0,SUM($R$4:R294)-SUM($S$3:S293),0)</f>
        <v>0</v>
      </c>
    </row>
    <row r="295" spans="1:19">
      <c r="A295">
        <f>IF(E294&lt;&gt;E295,COUNTIF($A$4:A294,"&lt;&gt;0")+1,0)</f>
        <v>0</v>
      </c>
      <c r="B295">
        <f>IF(A295&lt;&gt;0,IF(MOD(A295,3)=0,COUNTIF($B$4:B294,"&lt;&gt;0")+1,0),0)</f>
        <v>0</v>
      </c>
      <c r="C295" s="9">
        <f>'Dash Board'!$C$12+COUNT('Daily reducing balance'!$F$4:F294)</f>
        <v>42021</v>
      </c>
      <c r="D295">
        <f t="shared" si="28"/>
        <v>2015</v>
      </c>
      <c r="E295">
        <f t="shared" si="29"/>
        <v>1</v>
      </c>
      <c r="F295">
        <f>DAY('Dash Board'!$C$12+COUNT('Daily reducing balance'!$F$4:F294))</f>
        <v>17</v>
      </c>
      <c r="G295" s="8">
        <f t="shared" si="30"/>
        <v>293170.9323042364</v>
      </c>
      <c r="H295" s="6">
        <f>G295*'Dash Board'!$C$11/365</f>
        <v>84.336843539574843</v>
      </c>
      <c r="I295" s="6">
        <f>H295*'Dash Board'!$C$18/'Dash Board'!$C$11</f>
        <v>40.160401685511836</v>
      </c>
      <c r="J295" s="6">
        <f>(G295&gt;1)*PMT('Dash Board'!$C$11/365,$U$4,-'Dash Board'!$C$19)</f>
        <v>108.80376961660664</v>
      </c>
      <c r="K295" s="6">
        <f t="shared" si="32"/>
        <v>0</v>
      </c>
      <c r="L295" s="8">
        <f t="shared" si="33"/>
        <v>293146.46537815937</v>
      </c>
      <c r="N295" s="8">
        <f t="shared" si="31"/>
        <v>68.643367931094815</v>
      </c>
      <c r="O295" s="8">
        <f>IF(E294&lt;&gt;E295,SUM($N$4:N295)-SUM($O$3:O294),0)</f>
        <v>0</v>
      </c>
      <c r="P295" s="6">
        <f>IF(B295&gt;0,SUM($O$4:O295)-SUM($P$3:P294),0)</f>
        <v>0</v>
      </c>
      <c r="Q295" s="6">
        <f t="shared" si="34"/>
        <v>40.160401685511836</v>
      </c>
      <c r="R295" s="8">
        <f>IF(E294&lt;&gt;E295,SUM($Q$4:Q295)-SUM($R$3:R294),0)</f>
        <v>0</v>
      </c>
      <c r="S295" s="6">
        <f>IF(B295&gt;0,SUM($R$4:R295)-SUM($S$3:S294),0)</f>
        <v>0</v>
      </c>
    </row>
    <row r="296" spans="1:19">
      <c r="A296">
        <f>IF(E295&lt;&gt;E296,COUNTIF($A$4:A295,"&lt;&gt;0")+1,0)</f>
        <v>0</v>
      </c>
      <c r="B296">
        <f>IF(A296&lt;&gt;0,IF(MOD(A296,3)=0,COUNTIF($B$4:B295,"&lt;&gt;0")+1,0),0)</f>
        <v>0</v>
      </c>
      <c r="C296" s="9">
        <f>'Dash Board'!$C$12+COUNT('Daily reducing balance'!$F$4:F295)</f>
        <v>42022</v>
      </c>
      <c r="D296">
        <f t="shared" si="28"/>
        <v>2015</v>
      </c>
      <c r="E296">
        <f t="shared" si="29"/>
        <v>1</v>
      </c>
      <c r="F296">
        <f>DAY('Dash Board'!$C$12+COUNT('Daily reducing balance'!$F$4:F295))</f>
        <v>18</v>
      </c>
      <c r="G296" s="8">
        <f t="shared" si="30"/>
        <v>293146.46537815937</v>
      </c>
      <c r="H296" s="6">
        <f>G296*'Dash Board'!$C$11/365</f>
        <v>84.329805108785578</v>
      </c>
      <c r="I296" s="6">
        <f>H296*'Dash Board'!$C$18/'Dash Board'!$C$11</f>
        <v>40.157050051802656</v>
      </c>
      <c r="J296" s="6">
        <f>(G296&gt;1)*PMT('Dash Board'!$C$11/365,$U$4,-'Dash Board'!$C$19)</f>
        <v>108.80376961660664</v>
      </c>
      <c r="K296" s="6">
        <f t="shared" si="32"/>
        <v>0</v>
      </c>
      <c r="L296" s="8">
        <f t="shared" si="33"/>
        <v>293121.99141365156</v>
      </c>
      <c r="N296" s="8">
        <f t="shared" si="31"/>
        <v>68.646719564803988</v>
      </c>
      <c r="O296" s="8">
        <f>IF(E295&lt;&gt;E296,SUM($N$4:N296)-SUM($O$3:O295),0)</f>
        <v>0</v>
      </c>
      <c r="P296" s="6">
        <f>IF(B296&gt;0,SUM($O$4:O296)-SUM($P$3:P295),0)</f>
        <v>0</v>
      </c>
      <c r="Q296" s="6">
        <f t="shared" si="34"/>
        <v>40.157050051802656</v>
      </c>
      <c r="R296" s="8">
        <f>IF(E295&lt;&gt;E296,SUM($Q$4:Q296)-SUM($R$3:R295),0)</f>
        <v>0</v>
      </c>
      <c r="S296" s="6">
        <f>IF(B296&gt;0,SUM($R$4:R296)-SUM($S$3:S295),0)</f>
        <v>0</v>
      </c>
    </row>
    <row r="297" spans="1:19">
      <c r="A297">
        <f>IF(E296&lt;&gt;E297,COUNTIF($A$4:A296,"&lt;&gt;0")+1,0)</f>
        <v>0</v>
      </c>
      <c r="B297">
        <f>IF(A297&lt;&gt;0,IF(MOD(A297,3)=0,COUNTIF($B$4:B296,"&lt;&gt;0")+1,0),0)</f>
        <v>0</v>
      </c>
      <c r="C297" s="9">
        <f>'Dash Board'!$C$12+COUNT('Daily reducing balance'!$F$4:F296)</f>
        <v>42023</v>
      </c>
      <c r="D297">
        <f t="shared" si="28"/>
        <v>2015</v>
      </c>
      <c r="E297">
        <f t="shared" si="29"/>
        <v>1</v>
      </c>
      <c r="F297">
        <f>DAY('Dash Board'!$C$12+COUNT('Daily reducing balance'!$F$4:F296))</f>
        <v>19</v>
      </c>
      <c r="G297" s="8">
        <f t="shared" si="30"/>
        <v>293121.99141365156</v>
      </c>
      <c r="H297" s="6">
        <f>G297*'Dash Board'!$C$11/365</f>
        <v>84.322764653242231</v>
      </c>
      <c r="I297" s="6">
        <f>H297*'Dash Board'!$C$18/'Dash Board'!$C$11</f>
        <v>40.153697453924877</v>
      </c>
      <c r="J297" s="6">
        <f>(G297&gt;1)*PMT('Dash Board'!$C$11/365,$U$4,-'Dash Board'!$C$19)</f>
        <v>108.80376961660664</v>
      </c>
      <c r="K297" s="6">
        <f t="shared" si="32"/>
        <v>0</v>
      </c>
      <c r="L297" s="8">
        <f t="shared" si="33"/>
        <v>293097.51040868822</v>
      </c>
      <c r="N297" s="8">
        <f t="shared" si="31"/>
        <v>68.650072162681766</v>
      </c>
      <c r="O297" s="8">
        <f>IF(E296&lt;&gt;E297,SUM($N$4:N297)-SUM($O$3:O296),0)</f>
        <v>0</v>
      </c>
      <c r="P297" s="6">
        <f>IF(B297&gt;0,SUM($O$4:O297)-SUM($P$3:P296),0)</f>
        <v>0</v>
      </c>
      <c r="Q297" s="6">
        <f t="shared" si="34"/>
        <v>40.153697453924877</v>
      </c>
      <c r="R297" s="8">
        <f>IF(E296&lt;&gt;E297,SUM($Q$4:Q297)-SUM($R$3:R296),0)</f>
        <v>0</v>
      </c>
      <c r="S297" s="6">
        <f>IF(B297&gt;0,SUM($R$4:R297)-SUM($S$3:S296),0)</f>
        <v>0</v>
      </c>
    </row>
    <row r="298" spans="1:19">
      <c r="A298">
        <f>IF(E297&lt;&gt;E298,COUNTIF($A$4:A297,"&lt;&gt;0")+1,0)</f>
        <v>0</v>
      </c>
      <c r="B298">
        <f>IF(A298&lt;&gt;0,IF(MOD(A298,3)=0,COUNTIF($B$4:B297,"&lt;&gt;0")+1,0),0)</f>
        <v>0</v>
      </c>
      <c r="C298" s="9">
        <f>'Dash Board'!$C$12+COUNT('Daily reducing balance'!$F$4:F297)</f>
        <v>42024</v>
      </c>
      <c r="D298">
        <f t="shared" si="28"/>
        <v>2015</v>
      </c>
      <c r="E298">
        <f t="shared" si="29"/>
        <v>1</v>
      </c>
      <c r="F298">
        <f>DAY('Dash Board'!$C$12+COUNT('Daily reducing balance'!$F$4:F297))</f>
        <v>20</v>
      </c>
      <c r="G298" s="8">
        <f t="shared" si="30"/>
        <v>293097.51040868822</v>
      </c>
      <c r="H298" s="6">
        <f>G298*'Dash Board'!$C$11/365</f>
        <v>84.315722172362356</v>
      </c>
      <c r="I298" s="6">
        <f>H298*'Dash Board'!$C$18/'Dash Board'!$C$11</f>
        <v>40.150343891601125</v>
      </c>
      <c r="J298" s="6">
        <f>(G298&gt;1)*PMT('Dash Board'!$C$11/365,$U$4,-'Dash Board'!$C$19)</f>
        <v>108.80376961660664</v>
      </c>
      <c r="K298" s="6">
        <f t="shared" si="32"/>
        <v>0</v>
      </c>
      <c r="L298" s="8">
        <f t="shared" si="33"/>
        <v>293073.02236124402</v>
      </c>
      <c r="N298" s="8">
        <f t="shared" si="31"/>
        <v>68.653425725005519</v>
      </c>
      <c r="O298" s="8">
        <f>IF(E297&lt;&gt;E298,SUM($N$4:N298)-SUM($O$3:O297),0)</f>
        <v>0</v>
      </c>
      <c r="P298" s="6">
        <f>IF(B298&gt;0,SUM($O$4:O298)-SUM($P$3:P297),0)</f>
        <v>0</v>
      </c>
      <c r="Q298" s="6">
        <f t="shared" si="34"/>
        <v>40.150343891601125</v>
      </c>
      <c r="R298" s="8">
        <f>IF(E297&lt;&gt;E298,SUM($Q$4:Q298)-SUM($R$3:R297),0)</f>
        <v>0</v>
      </c>
      <c r="S298" s="6">
        <f>IF(B298&gt;0,SUM($R$4:R298)-SUM($S$3:S297),0)</f>
        <v>0</v>
      </c>
    </row>
    <row r="299" spans="1:19">
      <c r="A299">
        <f>IF(E298&lt;&gt;E299,COUNTIF($A$4:A298,"&lt;&gt;0")+1,0)</f>
        <v>0</v>
      </c>
      <c r="B299">
        <f>IF(A299&lt;&gt;0,IF(MOD(A299,3)=0,COUNTIF($B$4:B298,"&lt;&gt;0")+1,0),0)</f>
        <v>0</v>
      </c>
      <c r="C299" s="9">
        <f>'Dash Board'!$C$12+COUNT('Daily reducing balance'!$F$4:F298)</f>
        <v>42025</v>
      </c>
      <c r="D299">
        <f t="shared" si="28"/>
        <v>2015</v>
      </c>
      <c r="E299">
        <f t="shared" si="29"/>
        <v>1</v>
      </c>
      <c r="F299">
        <f>DAY('Dash Board'!$C$12+COUNT('Daily reducing balance'!$F$4:F298))</f>
        <v>21</v>
      </c>
      <c r="G299" s="8">
        <f t="shared" si="30"/>
        <v>293073.02236124402</v>
      </c>
      <c r="H299" s="6">
        <f>G299*'Dash Board'!$C$11/365</f>
        <v>84.308677665563337</v>
      </c>
      <c r="I299" s="6">
        <f>H299*'Dash Board'!$C$18/'Dash Board'!$C$11</f>
        <v>40.146989364553974</v>
      </c>
      <c r="J299" s="6">
        <f>(G299&gt;1)*PMT('Dash Board'!$C$11/365,$U$4,-'Dash Board'!$C$19)</f>
        <v>108.80376961660664</v>
      </c>
      <c r="K299" s="6">
        <f t="shared" si="32"/>
        <v>0</v>
      </c>
      <c r="L299" s="8">
        <f t="shared" si="33"/>
        <v>293048.52726929297</v>
      </c>
      <c r="N299" s="8">
        <f t="shared" si="31"/>
        <v>68.65678025205267</v>
      </c>
      <c r="O299" s="8">
        <f>IF(E298&lt;&gt;E299,SUM($N$4:N299)-SUM($O$3:O298),0)</f>
        <v>0</v>
      </c>
      <c r="P299" s="6">
        <f>IF(B299&gt;0,SUM($O$4:O299)-SUM($P$3:P298),0)</f>
        <v>0</v>
      </c>
      <c r="Q299" s="6">
        <f t="shared" si="34"/>
        <v>40.146989364553974</v>
      </c>
      <c r="R299" s="8">
        <f>IF(E298&lt;&gt;E299,SUM($Q$4:Q299)-SUM($R$3:R298),0)</f>
        <v>0</v>
      </c>
      <c r="S299" s="6">
        <f>IF(B299&gt;0,SUM($R$4:R299)-SUM($S$3:S298),0)</f>
        <v>0</v>
      </c>
    </row>
    <row r="300" spans="1:19">
      <c r="A300">
        <f>IF(E299&lt;&gt;E300,COUNTIF($A$4:A299,"&lt;&gt;0")+1,0)</f>
        <v>0</v>
      </c>
      <c r="B300">
        <f>IF(A300&lt;&gt;0,IF(MOD(A300,3)=0,COUNTIF($B$4:B299,"&lt;&gt;0")+1,0),0)</f>
        <v>0</v>
      </c>
      <c r="C300" s="9">
        <f>'Dash Board'!$C$12+COUNT('Daily reducing balance'!$F$4:F299)</f>
        <v>42026</v>
      </c>
      <c r="D300">
        <f t="shared" si="28"/>
        <v>2015</v>
      </c>
      <c r="E300">
        <f t="shared" si="29"/>
        <v>1</v>
      </c>
      <c r="F300">
        <f>DAY('Dash Board'!$C$12+COUNT('Daily reducing balance'!$F$4:F299))</f>
        <v>22</v>
      </c>
      <c r="G300" s="8">
        <f t="shared" si="30"/>
        <v>293048.52726929297</v>
      </c>
      <c r="H300" s="6">
        <f>G300*'Dash Board'!$C$11/365</f>
        <v>84.301631132262358</v>
      </c>
      <c r="I300" s="6">
        <f>H300*'Dash Board'!$C$18/'Dash Board'!$C$11</f>
        <v>40.143633872505887</v>
      </c>
      <c r="J300" s="6">
        <f>(G300&gt;1)*PMT('Dash Board'!$C$11/365,$U$4,-'Dash Board'!$C$19)</f>
        <v>108.80376961660664</v>
      </c>
      <c r="K300" s="6">
        <f t="shared" si="32"/>
        <v>0</v>
      </c>
      <c r="L300" s="8">
        <f t="shared" si="33"/>
        <v>293024.02513080864</v>
      </c>
      <c r="N300" s="8">
        <f t="shared" si="31"/>
        <v>68.660135744100756</v>
      </c>
      <c r="O300" s="8">
        <f>IF(E299&lt;&gt;E300,SUM($N$4:N300)-SUM($O$3:O299),0)</f>
        <v>0</v>
      </c>
      <c r="P300" s="6">
        <f>IF(B300&gt;0,SUM($O$4:O300)-SUM($P$3:P299),0)</f>
        <v>0</v>
      </c>
      <c r="Q300" s="6">
        <f t="shared" si="34"/>
        <v>40.143633872505887</v>
      </c>
      <c r="R300" s="8">
        <f>IF(E299&lt;&gt;E300,SUM($Q$4:Q300)-SUM($R$3:R299),0)</f>
        <v>0</v>
      </c>
      <c r="S300" s="6">
        <f>IF(B300&gt;0,SUM($R$4:R300)-SUM($S$3:S299),0)</f>
        <v>0</v>
      </c>
    </row>
    <row r="301" spans="1:19">
      <c r="A301">
        <f>IF(E300&lt;&gt;E301,COUNTIF($A$4:A300,"&lt;&gt;0")+1,0)</f>
        <v>0</v>
      </c>
      <c r="B301">
        <f>IF(A301&lt;&gt;0,IF(MOD(A301,3)=0,COUNTIF($B$4:B300,"&lt;&gt;0")+1,0),0)</f>
        <v>0</v>
      </c>
      <c r="C301" s="9">
        <f>'Dash Board'!$C$12+COUNT('Daily reducing balance'!$F$4:F300)</f>
        <v>42027</v>
      </c>
      <c r="D301">
        <f t="shared" si="28"/>
        <v>2015</v>
      </c>
      <c r="E301">
        <f t="shared" si="29"/>
        <v>1</v>
      </c>
      <c r="F301">
        <f>DAY('Dash Board'!$C$12+COUNT('Daily reducing balance'!$F$4:F300))</f>
        <v>23</v>
      </c>
      <c r="G301" s="8">
        <f t="shared" si="30"/>
        <v>293024.02513080864</v>
      </c>
      <c r="H301" s="6">
        <f>G301*'Dash Board'!$C$11/365</f>
        <v>84.294582571876461</v>
      </c>
      <c r="I301" s="6">
        <f>H301*'Dash Board'!$C$18/'Dash Board'!$C$11</f>
        <v>40.14027741517927</v>
      </c>
      <c r="J301" s="6">
        <f>(G301&gt;1)*PMT('Dash Board'!$C$11/365,$U$4,-'Dash Board'!$C$19)</f>
        <v>108.80376961660664</v>
      </c>
      <c r="K301" s="6">
        <f t="shared" si="32"/>
        <v>0</v>
      </c>
      <c r="L301" s="8">
        <f t="shared" si="33"/>
        <v>292999.51594376395</v>
      </c>
      <c r="N301" s="8">
        <f t="shared" si="31"/>
        <v>68.663492201427374</v>
      </c>
      <c r="O301" s="8">
        <f>IF(E300&lt;&gt;E301,SUM($N$4:N301)-SUM($O$3:O300),0)</f>
        <v>0</v>
      </c>
      <c r="P301" s="6">
        <f>IF(B301&gt;0,SUM($O$4:O301)-SUM($P$3:P300),0)</f>
        <v>0</v>
      </c>
      <c r="Q301" s="6">
        <f t="shared" si="34"/>
        <v>40.14027741517927</v>
      </c>
      <c r="R301" s="8">
        <f>IF(E300&lt;&gt;E301,SUM($Q$4:Q301)-SUM($R$3:R300),0)</f>
        <v>0</v>
      </c>
      <c r="S301" s="6">
        <f>IF(B301&gt;0,SUM($R$4:R301)-SUM($S$3:S300),0)</f>
        <v>0</v>
      </c>
    </row>
    <row r="302" spans="1:19">
      <c r="A302">
        <f>IF(E301&lt;&gt;E302,COUNTIF($A$4:A301,"&lt;&gt;0")+1,0)</f>
        <v>0</v>
      </c>
      <c r="B302">
        <f>IF(A302&lt;&gt;0,IF(MOD(A302,3)=0,COUNTIF($B$4:B301,"&lt;&gt;0")+1,0),0)</f>
        <v>0</v>
      </c>
      <c r="C302" s="9">
        <f>'Dash Board'!$C$12+COUNT('Daily reducing balance'!$F$4:F301)</f>
        <v>42028</v>
      </c>
      <c r="D302">
        <f t="shared" si="28"/>
        <v>2015</v>
      </c>
      <c r="E302">
        <f t="shared" si="29"/>
        <v>1</v>
      </c>
      <c r="F302">
        <f>DAY('Dash Board'!$C$12+COUNT('Daily reducing balance'!$F$4:F301))</f>
        <v>24</v>
      </c>
      <c r="G302" s="8">
        <f t="shared" si="30"/>
        <v>292999.51594376395</v>
      </c>
      <c r="H302" s="6">
        <f>G302*'Dash Board'!$C$11/365</f>
        <v>84.287531983822504</v>
      </c>
      <c r="I302" s="6">
        <f>H302*'Dash Board'!$C$18/'Dash Board'!$C$11</f>
        <v>40.136919992296434</v>
      </c>
      <c r="J302" s="6">
        <f>(G302&gt;1)*PMT('Dash Board'!$C$11/365,$U$4,-'Dash Board'!$C$19)</f>
        <v>108.80376961660664</v>
      </c>
      <c r="K302" s="6">
        <f t="shared" si="32"/>
        <v>0</v>
      </c>
      <c r="L302" s="8">
        <f t="shared" si="33"/>
        <v>292974.99970613117</v>
      </c>
      <c r="N302" s="8">
        <f t="shared" si="31"/>
        <v>68.666849624310203</v>
      </c>
      <c r="O302" s="8">
        <f>IF(E301&lt;&gt;E302,SUM($N$4:N302)-SUM($O$3:O301),0)</f>
        <v>0</v>
      </c>
      <c r="P302" s="6">
        <f>IF(B302&gt;0,SUM($O$4:O302)-SUM($P$3:P301),0)</f>
        <v>0</v>
      </c>
      <c r="Q302" s="6">
        <f t="shared" si="34"/>
        <v>40.136919992296434</v>
      </c>
      <c r="R302" s="8">
        <f>IF(E301&lt;&gt;E302,SUM($Q$4:Q302)-SUM($R$3:R301),0)</f>
        <v>0</v>
      </c>
      <c r="S302" s="6">
        <f>IF(B302&gt;0,SUM($R$4:R302)-SUM($S$3:S301),0)</f>
        <v>0</v>
      </c>
    </row>
    <row r="303" spans="1:19">
      <c r="A303">
        <f>IF(E302&lt;&gt;E303,COUNTIF($A$4:A302,"&lt;&gt;0")+1,0)</f>
        <v>0</v>
      </c>
      <c r="B303">
        <f>IF(A303&lt;&gt;0,IF(MOD(A303,3)=0,COUNTIF($B$4:B302,"&lt;&gt;0")+1,0),0)</f>
        <v>0</v>
      </c>
      <c r="C303" s="9">
        <f>'Dash Board'!$C$12+COUNT('Daily reducing balance'!$F$4:F302)</f>
        <v>42029</v>
      </c>
      <c r="D303">
        <f t="shared" si="28"/>
        <v>2015</v>
      </c>
      <c r="E303">
        <f t="shared" si="29"/>
        <v>1</v>
      </c>
      <c r="F303">
        <f>DAY('Dash Board'!$C$12+COUNT('Daily reducing balance'!$F$4:F302))</f>
        <v>25</v>
      </c>
      <c r="G303" s="8">
        <f t="shared" si="30"/>
        <v>292974.99970613117</v>
      </c>
      <c r="H303" s="6">
        <f>G303*'Dash Board'!$C$11/365</f>
        <v>84.280479367517188</v>
      </c>
      <c r="I303" s="6">
        <f>H303*'Dash Board'!$C$18/'Dash Board'!$C$11</f>
        <v>40.133561603579615</v>
      </c>
      <c r="J303" s="6">
        <f>(G303&gt;1)*PMT('Dash Board'!$C$11/365,$U$4,-'Dash Board'!$C$19)</f>
        <v>108.80376961660664</v>
      </c>
      <c r="K303" s="6">
        <f t="shared" si="32"/>
        <v>0</v>
      </c>
      <c r="L303" s="8">
        <f t="shared" si="33"/>
        <v>292950.47641588212</v>
      </c>
      <c r="N303" s="8">
        <f t="shared" si="31"/>
        <v>68.670208013027036</v>
      </c>
      <c r="O303" s="8">
        <f>IF(E302&lt;&gt;E303,SUM($N$4:N303)-SUM($O$3:O302),0)</f>
        <v>0</v>
      </c>
      <c r="P303" s="6">
        <f>IF(B303&gt;0,SUM($O$4:O303)-SUM($P$3:P302),0)</f>
        <v>0</v>
      </c>
      <c r="Q303" s="6">
        <f t="shared" si="34"/>
        <v>40.133561603579615</v>
      </c>
      <c r="R303" s="8">
        <f>IF(E302&lt;&gt;E303,SUM($Q$4:Q303)-SUM($R$3:R302),0)</f>
        <v>0</v>
      </c>
      <c r="S303" s="6">
        <f>IF(B303&gt;0,SUM($R$4:R303)-SUM($S$3:S302),0)</f>
        <v>0</v>
      </c>
    </row>
    <row r="304" spans="1:19">
      <c r="A304">
        <f>IF(E303&lt;&gt;E304,COUNTIF($A$4:A303,"&lt;&gt;0")+1,0)</f>
        <v>0</v>
      </c>
      <c r="B304">
        <f>IF(A304&lt;&gt;0,IF(MOD(A304,3)=0,COUNTIF($B$4:B303,"&lt;&gt;0")+1,0),0)</f>
        <v>0</v>
      </c>
      <c r="C304" s="9">
        <f>'Dash Board'!$C$12+COUNT('Daily reducing balance'!$F$4:F303)</f>
        <v>42030</v>
      </c>
      <c r="D304">
        <f t="shared" si="28"/>
        <v>2015</v>
      </c>
      <c r="E304">
        <f t="shared" si="29"/>
        <v>1</v>
      </c>
      <c r="F304">
        <f>DAY('Dash Board'!$C$12+COUNT('Daily reducing balance'!$F$4:F303))</f>
        <v>26</v>
      </c>
      <c r="G304" s="8">
        <f t="shared" si="30"/>
        <v>292950.47641588212</v>
      </c>
      <c r="H304" s="6">
        <f>G304*'Dash Board'!$C$11/365</f>
        <v>84.273424722377044</v>
      </c>
      <c r="I304" s="6">
        <f>H304*'Dash Board'!$C$18/'Dash Board'!$C$11</f>
        <v>40.130202248750976</v>
      </c>
      <c r="J304" s="6">
        <f>(G304&gt;1)*PMT('Dash Board'!$C$11/365,$U$4,-'Dash Board'!$C$19)</f>
        <v>108.80376961660664</v>
      </c>
      <c r="K304" s="6">
        <f t="shared" si="32"/>
        <v>0</v>
      </c>
      <c r="L304" s="8">
        <f t="shared" si="33"/>
        <v>292925.94607098791</v>
      </c>
      <c r="N304" s="8">
        <f t="shared" si="31"/>
        <v>68.673567367855668</v>
      </c>
      <c r="O304" s="8">
        <f>IF(E303&lt;&gt;E304,SUM($N$4:N304)-SUM($O$3:O303),0)</f>
        <v>0</v>
      </c>
      <c r="P304" s="6">
        <f>IF(B304&gt;0,SUM($O$4:O304)-SUM($P$3:P303),0)</f>
        <v>0</v>
      </c>
      <c r="Q304" s="6">
        <f t="shared" si="34"/>
        <v>40.130202248750976</v>
      </c>
      <c r="R304" s="8">
        <f>IF(E303&lt;&gt;E304,SUM($Q$4:Q304)-SUM($R$3:R303),0)</f>
        <v>0</v>
      </c>
      <c r="S304" s="6">
        <f>IF(B304&gt;0,SUM($R$4:R304)-SUM($S$3:S303),0)</f>
        <v>0</v>
      </c>
    </row>
    <row r="305" spans="1:19">
      <c r="A305">
        <f>IF(E304&lt;&gt;E305,COUNTIF($A$4:A304,"&lt;&gt;0")+1,0)</f>
        <v>0</v>
      </c>
      <c r="B305">
        <f>IF(A305&lt;&gt;0,IF(MOD(A305,3)=0,COUNTIF($B$4:B304,"&lt;&gt;0")+1,0),0)</f>
        <v>0</v>
      </c>
      <c r="C305" s="9">
        <f>'Dash Board'!$C$12+COUNT('Daily reducing balance'!$F$4:F304)</f>
        <v>42031</v>
      </c>
      <c r="D305">
        <f t="shared" si="28"/>
        <v>2015</v>
      </c>
      <c r="E305">
        <f t="shared" si="29"/>
        <v>1</v>
      </c>
      <c r="F305">
        <f>DAY('Dash Board'!$C$12+COUNT('Daily reducing balance'!$F$4:F304))</f>
        <v>27</v>
      </c>
      <c r="G305" s="8">
        <f t="shared" si="30"/>
        <v>292925.94607098791</v>
      </c>
      <c r="H305" s="6">
        <f>G305*'Dash Board'!$C$11/365</f>
        <v>84.266368047818432</v>
      </c>
      <c r="I305" s="6">
        <f>H305*'Dash Board'!$C$18/'Dash Board'!$C$11</f>
        <v>40.126841927532588</v>
      </c>
      <c r="J305" s="6">
        <f>(G305&gt;1)*PMT('Dash Board'!$C$11/365,$U$4,-'Dash Board'!$C$19)</f>
        <v>108.80376961660664</v>
      </c>
      <c r="K305" s="6">
        <f t="shared" si="32"/>
        <v>0</v>
      </c>
      <c r="L305" s="8">
        <f t="shared" si="33"/>
        <v>292901.40866941912</v>
      </c>
      <c r="N305" s="8">
        <f t="shared" si="31"/>
        <v>68.676927689074063</v>
      </c>
      <c r="O305" s="8">
        <f>IF(E304&lt;&gt;E305,SUM($N$4:N305)-SUM($O$3:O304),0)</f>
        <v>0</v>
      </c>
      <c r="P305" s="6">
        <f>IF(B305&gt;0,SUM($O$4:O305)-SUM($P$3:P304),0)</f>
        <v>0</v>
      </c>
      <c r="Q305" s="6">
        <f t="shared" si="34"/>
        <v>40.126841927532588</v>
      </c>
      <c r="R305" s="8">
        <f>IF(E304&lt;&gt;E305,SUM($Q$4:Q305)-SUM($R$3:R304),0)</f>
        <v>0</v>
      </c>
      <c r="S305" s="6">
        <f>IF(B305&gt;0,SUM($R$4:R305)-SUM($S$3:S304),0)</f>
        <v>0</v>
      </c>
    </row>
    <row r="306" spans="1:19">
      <c r="A306">
        <f>IF(E305&lt;&gt;E306,COUNTIF($A$4:A305,"&lt;&gt;0")+1,0)</f>
        <v>0</v>
      </c>
      <c r="B306">
        <f>IF(A306&lt;&gt;0,IF(MOD(A306,3)=0,COUNTIF($B$4:B305,"&lt;&gt;0")+1,0),0)</f>
        <v>0</v>
      </c>
      <c r="C306" s="9">
        <f>'Dash Board'!$C$12+COUNT('Daily reducing balance'!$F$4:F305)</f>
        <v>42032</v>
      </c>
      <c r="D306">
        <f t="shared" si="28"/>
        <v>2015</v>
      </c>
      <c r="E306">
        <f t="shared" si="29"/>
        <v>1</v>
      </c>
      <c r="F306">
        <f>DAY('Dash Board'!$C$12+COUNT('Daily reducing balance'!$F$4:F305))</f>
        <v>28</v>
      </c>
      <c r="G306" s="8">
        <f t="shared" si="30"/>
        <v>292901.40866941912</v>
      </c>
      <c r="H306" s="6">
        <f>G306*'Dash Board'!$C$11/365</f>
        <v>84.259309343257556</v>
      </c>
      <c r="I306" s="6">
        <f>H306*'Dash Board'!$C$18/'Dash Board'!$C$11</f>
        <v>40.123480639646459</v>
      </c>
      <c r="J306" s="6">
        <f>(G306&gt;1)*PMT('Dash Board'!$C$11/365,$U$4,-'Dash Board'!$C$19)</f>
        <v>108.80376961660664</v>
      </c>
      <c r="K306" s="6">
        <f t="shared" si="32"/>
        <v>0</v>
      </c>
      <c r="L306" s="8">
        <f t="shared" si="33"/>
        <v>292876.86420914577</v>
      </c>
      <c r="N306" s="8">
        <f t="shared" si="31"/>
        <v>68.680288976960185</v>
      </c>
      <c r="O306" s="8">
        <f>IF(E305&lt;&gt;E306,SUM($N$4:N306)-SUM($O$3:O305),0)</f>
        <v>0</v>
      </c>
      <c r="P306" s="6">
        <f>IF(B306&gt;0,SUM($O$4:O306)-SUM($P$3:P305),0)</f>
        <v>0</v>
      </c>
      <c r="Q306" s="6">
        <f t="shared" si="34"/>
        <v>40.123480639646459</v>
      </c>
      <c r="R306" s="8">
        <f>IF(E305&lt;&gt;E306,SUM($Q$4:Q306)-SUM($R$3:R305),0)</f>
        <v>0</v>
      </c>
      <c r="S306" s="6">
        <f>IF(B306&gt;0,SUM($R$4:R306)-SUM($S$3:S305),0)</f>
        <v>0</v>
      </c>
    </row>
    <row r="307" spans="1:19">
      <c r="A307">
        <f>IF(E306&lt;&gt;E307,COUNTIF($A$4:A306,"&lt;&gt;0")+1,0)</f>
        <v>0</v>
      </c>
      <c r="B307">
        <f>IF(A307&lt;&gt;0,IF(MOD(A307,3)=0,COUNTIF($B$4:B306,"&lt;&gt;0")+1,0),0)</f>
        <v>0</v>
      </c>
      <c r="C307" s="9">
        <f>'Dash Board'!$C$12+COUNT('Daily reducing balance'!$F$4:F306)</f>
        <v>42033</v>
      </c>
      <c r="D307">
        <f t="shared" si="28"/>
        <v>2015</v>
      </c>
      <c r="E307">
        <f t="shared" si="29"/>
        <v>1</v>
      </c>
      <c r="F307">
        <f>DAY('Dash Board'!$C$12+COUNT('Daily reducing balance'!$F$4:F306))</f>
        <v>29</v>
      </c>
      <c r="G307" s="8">
        <f t="shared" si="30"/>
        <v>292876.86420914577</v>
      </c>
      <c r="H307" s="6">
        <f>G307*'Dash Board'!$C$11/365</f>
        <v>84.25224860811042</v>
      </c>
      <c r="I307" s="6">
        <f>H307*'Dash Board'!$C$18/'Dash Board'!$C$11</f>
        <v>40.120118384814489</v>
      </c>
      <c r="J307" s="6">
        <f>(G307&gt;1)*PMT('Dash Board'!$C$11/365,$U$4,-'Dash Board'!$C$19)</f>
        <v>108.80376961660664</v>
      </c>
      <c r="K307" s="6">
        <f t="shared" si="32"/>
        <v>0</v>
      </c>
      <c r="L307" s="8">
        <f t="shared" si="33"/>
        <v>292852.31268813729</v>
      </c>
      <c r="N307" s="8">
        <f t="shared" si="31"/>
        <v>68.683651231792155</v>
      </c>
      <c r="O307" s="8">
        <f>IF(E306&lt;&gt;E307,SUM($N$4:N307)-SUM($O$3:O306),0)</f>
        <v>0</v>
      </c>
      <c r="P307" s="6">
        <f>IF(B307&gt;0,SUM($O$4:O307)-SUM($P$3:P306),0)</f>
        <v>0</v>
      </c>
      <c r="Q307" s="6">
        <f t="shared" si="34"/>
        <v>40.120118384814489</v>
      </c>
      <c r="R307" s="8">
        <f>IF(E306&lt;&gt;E307,SUM($Q$4:Q307)-SUM($R$3:R306),0)</f>
        <v>0</v>
      </c>
      <c r="S307" s="6">
        <f>IF(B307&gt;0,SUM($R$4:R307)-SUM($S$3:S306),0)</f>
        <v>0</v>
      </c>
    </row>
    <row r="308" spans="1:19">
      <c r="A308">
        <f>IF(E307&lt;&gt;E308,COUNTIF($A$4:A307,"&lt;&gt;0")+1,0)</f>
        <v>0</v>
      </c>
      <c r="B308">
        <f>IF(A308&lt;&gt;0,IF(MOD(A308,3)=0,COUNTIF($B$4:B307,"&lt;&gt;0")+1,0),0)</f>
        <v>0</v>
      </c>
      <c r="C308" s="9">
        <f>'Dash Board'!$C$12+COUNT('Daily reducing balance'!$F$4:F307)</f>
        <v>42034</v>
      </c>
      <c r="D308">
        <f t="shared" ref="D308:D371" si="35">IF(AND(E308=1,F308=1),D307+1,D307)</f>
        <v>2015</v>
      </c>
      <c r="E308">
        <f t="shared" ref="E308:E371" si="36">IF(F308=1,IF(E307+1&gt;12,1,E307+1),E307)</f>
        <v>1</v>
      </c>
      <c r="F308">
        <f>DAY('Dash Board'!$C$12+COUNT('Daily reducing balance'!$F$4:F307))</f>
        <v>30</v>
      </c>
      <c r="G308" s="8">
        <f t="shared" ref="G308:G371" si="37">L307</f>
        <v>292852.31268813729</v>
      </c>
      <c r="H308" s="6">
        <f>G308*'Dash Board'!$C$11/365</f>
        <v>84.245185841792917</v>
      </c>
      <c r="I308" s="6">
        <f>H308*'Dash Board'!$C$18/'Dash Board'!$C$11</f>
        <v>40.116755162758537</v>
      </c>
      <c r="J308" s="6">
        <f>(G308&gt;1)*PMT('Dash Board'!$C$11/365,$U$4,-'Dash Board'!$C$19)</f>
        <v>108.80376961660664</v>
      </c>
      <c r="K308" s="6">
        <f t="shared" si="32"/>
        <v>0</v>
      </c>
      <c r="L308" s="8">
        <f t="shared" si="33"/>
        <v>292827.75410436251</v>
      </c>
      <c r="N308" s="8">
        <f t="shared" ref="N308:N371" si="38">J308-I308</f>
        <v>68.687014453848107</v>
      </c>
      <c r="O308" s="8">
        <f>IF(E307&lt;&gt;E308,SUM($N$4:N308)-SUM($O$3:O307),0)</f>
        <v>0</v>
      </c>
      <c r="P308" s="6">
        <f>IF(B308&gt;0,SUM($O$4:O308)-SUM($P$3:P307),0)</f>
        <v>0</v>
      </c>
      <c r="Q308" s="6">
        <f t="shared" si="34"/>
        <v>40.116755162758537</v>
      </c>
      <c r="R308" s="8">
        <f>IF(E307&lt;&gt;E308,SUM($Q$4:Q308)-SUM($R$3:R307),0)</f>
        <v>0</v>
      </c>
      <c r="S308" s="6">
        <f>IF(B308&gt;0,SUM($R$4:R308)-SUM($S$3:S307),0)</f>
        <v>0</v>
      </c>
    </row>
    <row r="309" spans="1:19">
      <c r="A309">
        <f>IF(E308&lt;&gt;E309,COUNTIF($A$4:A308,"&lt;&gt;0")+1,0)</f>
        <v>0</v>
      </c>
      <c r="B309">
        <f>IF(A309&lt;&gt;0,IF(MOD(A309,3)=0,COUNTIF($B$4:B308,"&lt;&gt;0")+1,0),0)</f>
        <v>0</v>
      </c>
      <c r="C309" s="9">
        <f>'Dash Board'!$C$12+COUNT('Daily reducing balance'!$F$4:F308)</f>
        <v>42035</v>
      </c>
      <c r="D309">
        <f t="shared" si="35"/>
        <v>2015</v>
      </c>
      <c r="E309">
        <f t="shared" si="36"/>
        <v>1</v>
      </c>
      <c r="F309">
        <f>DAY('Dash Board'!$C$12+COUNT('Daily reducing balance'!$F$4:F308))</f>
        <v>31</v>
      </c>
      <c r="G309" s="8">
        <f t="shared" si="37"/>
        <v>292827.75410436251</v>
      </c>
      <c r="H309" s="6">
        <f>G309*'Dash Board'!$C$11/365</f>
        <v>84.23812104372071</v>
      </c>
      <c r="I309" s="6">
        <f>H309*'Dash Board'!$C$18/'Dash Board'!$C$11</f>
        <v>40.113390973200346</v>
      </c>
      <c r="J309" s="6">
        <f>(G309&gt;1)*PMT('Dash Board'!$C$11/365,$U$4,-'Dash Board'!$C$19)</f>
        <v>108.80376961660664</v>
      </c>
      <c r="K309" s="6">
        <f t="shared" si="32"/>
        <v>0</v>
      </c>
      <c r="L309" s="8">
        <f t="shared" si="33"/>
        <v>292803.18845578964</v>
      </c>
      <c r="N309" s="8">
        <f t="shared" si="38"/>
        <v>68.690378643406291</v>
      </c>
      <c r="O309" s="8">
        <f>IF(E308&lt;&gt;E309,SUM($N$4:N309)-SUM($O$3:O308),0)</f>
        <v>0</v>
      </c>
      <c r="P309" s="6">
        <f>IF(B309&gt;0,SUM($O$4:O309)-SUM($P$3:P308),0)</f>
        <v>0</v>
      </c>
      <c r="Q309" s="6">
        <f t="shared" si="34"/>
        <v>40.113390973200346</v>
      </c>
      <c r="R309" s="8">
        <f>IF(E308&lt;&gt;E309,SUM($Q$4:Q309)-SUM($R$3:R308),0)</f>
        <v>0</v>
      </c>
      <c r="S309" s="6">
        <f>IF(B309&gt;0,SUM($R$4:R309)-SUM($S$3:S308),0)</f>
        <v>0</v>
      </c>
    </row>
    <row r="310" spans="1:19">
      <c r="A310">
        <f>IF(E309&lt;&gt;E310,COUNTIF($A$4:A309,"&lt;&gt;0")+1,0)</f>
        <v>10</v>
      </c>
      <c r="B310">
        <f>IF(A310&lt;&gt;0,IF(MOD(A310,3)=0,COUNTIF($B$4:B309,"&lt;&gt;0")+1,0),0)</f>
        <v>0</v>
      </c>
      <c r="C310" s="9">
        <f>'Dash Board'!$C$12+COUNT('Daily reducing balance'!$F$4:F309)</f>
        <v>42036</v>
      </c>
      <c r="D310">
        <f t="shared" si="35"/>
        <v>2015</v>
      </c>
      <c r="E310">
        <f t="shared" si="36"/>
        <v>2</v>
      </c>
      <c r="F310">
        <f>DAY('Dash Board'!$C$12+COUNT('Daily reducing balance'!$F$4:F309))</f>
        <v>1</v>
      </c>
      <c r="G310" s="8">
        <f t="shared" si="37"/>
        <v>292803.18845578964</v>
      </c>
      <c r="H310" s="6">
        <f>G310*'Dash Board'!$C$11/365</f>
        <v>84.231054213309349</v>
      </c>
      <c r="I310" s="6">
        <f>H310*'Dash Board'!$C$18/'Dash Board'!$C$11</f>
        <v>40.110025815861604</v>
      </c>
      <c r="J310" s="6">
        <f>(G310&gt;1)*PMT('Dash Board'!$C$11/365,$U$4,-'Dash Board'!$C$19)</f>
        <v>108.80376961660664</v>
      </c>
      <c r="K310" s="6">
        <f t="shared" si="32"/>
        <v>3046.5055492649849</v>
      </c>
      <c r="L310" s="8">
        <f t="shared" si="33"/>
        <v>292778.61574038636</v>
      </c>
      <c r="N310" s="8">
        <f t="shared" si="38"/>
        <v>68.69374380074504</v>
      </c>
      <c r="O310" s="8">
        <f>IF(E309&lt;&gt;E310,SUM($N$4:N310)-SUM($O$3:O309),0)</f>
        <v>2127.9456010903523</v>
      </c>
      <c r="P310" s="6">
        <f>IF(B310&gt;0,SUM($O$4:O310)-SUM($P$3:P309),0)</f>
        <v>0</v>
      </c>
      <c r="Q310" s="6">
        <f t="shared" si="34"/>
        <v>40.110025815861604</v>
      </c>
      <c r="R310" s="8">
        <f>IF(E309&lt;&gt;E310,SUM($Q$4:Q310)-SUM($R$3:R309),0)</f>
        <v>1244.9712570244556</v>
      </c>
      <c r="S310" s="6">
        <f>IF(B310&gt;0,SUM($R$4:R310)-SUM($S$3:S309),0)</f>
        <v>0</v>
      </c>
    </row>
    <row r="311" spans="1:19">
      <c r="A311">
        <f>IF(E310&lt;&gt;E311,COUNTIF($A$4:A310,"&lt;&gt;0")+1,0)</f>
        <v>0</v>
      </c>
      <c r="B311">
        <f>IF(A311&lt;&gt;0,IF(MOD(A311,3)=0,COUNTIF($B$4:B310,"&lt;&gt;0")+1,0),0)</f>
        <v>0</v>
      </c>
      <c r="C311" s="9">
        <f>'Dash Board'!$C$12+COUNT('Daily reducing balance'!$F$4:F310)</f>
        <v>42037</v>
      </c>
      <c r="D311">
        <f t="shared" si="35"/>
        <v>2015</v>
      </c>
      <c r="E311">
        <f t="shared" si="36"/>
        <v>2</v>
      </c>
      <c r="F311">
        <f>DAY('Dash Board'!$C$12+COUNT('Daily reducing balance'!$F$4:F310))</f>
        <v>2</v>
      </c>
      <c r="G311" s="8">
        <f t="shared" si="37"/>
        <v>292778.61574038636</v>
      </c>
      <c r="H311" s="6">
        <f>G311*'Dash Board'!$C$11/365</f>
        <v>84.223985349974157</v>
      </c>
      <c r="I311" s="6">
        <f>H311*'Dash Board'!$C$18/'Dash Board'!$C$11</f>
        <v>40.106659690463886</v>
      </c>
      <c r="J311" s="6">
        <f>(G311&gt;1)*PMT('Dash Board'!$C$11/365,$U$4,-'Dash Board'!$C$19)</f>
        <v>108.80376961660664</v>
      </c>
      <c r="K311" s="6">
        <f t="shared" si="32"/>
        <v>0</v>
      </c>
      <c r="L311" s="8">
        <f t="shared" si="33"/>
        <v>292754.03595611977</v>
      </c>
      <c r="N311" s="8">
        <f t="shared" si="38"/>
        <v>68.697109926142758</v>
      </c>
      <c r="O311" s="8">
        <f>IF(E310&lt;&gt;E311,SUM($N$4:N311)-SUM($O$3:O310),0)</f>
        <v>0</v>
      </c>
      <c r="P311" s="6">
        <f>IF(B311&gt;0,SUM($O$4:O311)-SUM($P$3:P310),0)</f>
        <v>0</v>
      </c>
      <c r="Q311" s="6">
        <f t="shared" si="34"/>
        <v>40.106659690463886</v>
      </c>
      <c r="R311" s="8">
        <f>IF(E310&lt;&gt;E311,SUM($Q$4:Q311)-SUM($R$3:R310),0)</f>
        <v>0</v>
      </c>
      <c r="S311" s="6">
        <f>IF(B311&gt;0,SUM($R$4:R311)-SUM($S$3:S310),0)</f>
        <v>0</v>
      </c>
    </row>
    <row r="312" spans="1:19">
      <c r="A312">
        <f>IF(E311&lt;&gt;E312,COUNTIF($A$4:A311,"&lt;&gt;0")+1,0)</f>
        <v>0</v>
      </c>
      <c r="B312">
        <f>IF(A312&lt;&gt;0,IF(MOD(A312,3)=0,COUNTIF($B$4:B311,"&lt;&gt;0")+1,0),0)</f>
        <v>0</v>
      </c>
      <c r="C312" s="9">
        <f>'Dash Board'!$C$12+COUNT('Daily reducing balance'!$F$4:F311)</f>
        <v>42038</v>
      </c>
      <c r="D312">
        <f t="shared" si="35"/>
        <v>2015</v>
      </c>
      <c r="E312">
        <f t="shared" si="36"/>
        <v>2</v>
      </c>
      <c r="F312">
        <f>DAY('Dash Board'!$C$12+COUNT('Daily reducing balance'!$F$4:F311))</f>
        <v>3</v>
      </c>
      <c r="G312" s="8">
        <f t="shared" si="37"/>
        <v>292754.03595611977</v>
      </c>
      <c r="H312" s="6">
        <f>G312*'Dash Board'!$C$11/365</f>
        <v>84.216914453130343</v>
      </c>
      <c r="I312" s="6">
        <f>H312*'Dash Board'!$C$18/'Dash Board'!$C$11</f>
        <v>40.103292596728743</v>
      </c>
      <c r="J312" s="6">
        <f>(G312&gt;1)*PMT('Dash Board'!$C$11/365,$U$4,-'Dash Board'!$C$19)</f>
        <v>108.80376961660664</v>
      </c>
      <c r="K312" s="6">
        <f t="shared" si="32"/>
        <v>0</v>
      </c>
      <c r="L312" s="8">
        <f t="shared" si="33"/>
        <v>292729.44910095632</v>
      </c>
      <c r="N312" s="8">
        <f t="shared" si="38"/>
        <v>68.700477019877894</v>
      </c>
      <c r="O312" s="8">
        <f>IF(E311&lt;&gt;E312,SUM($N$4:N312)-SUM($O$3:O311),0)</f>
        <v>0</v>
      </c>
      <c r="P312" s="6">
        <f>IF(B312&gt;0,SUM($O$4:O312)-SUM($P$3:P311),0)</f>
        <v>0</v>
      </c>
      <c r="Q312" s="6">
        <f t="shared" si="34"/>
        <v>40.103292596728743</v>
      </c>
      <c r="R312" s="8">
        <f>IF(E311&lt;&gt;E312,SUM($Q$4:Q312)-SUM($R$3:R311),0)</f>
        <v>0</v>
      </c>
      <c r="S312" s="6">
        <f>IF(B312&gt;0,SUM($R$4:R312)-SUM($S$3:S311),0)</f>
        <v>0</v>
      </c>
    </row>
    <row r="313" spans="1:19">
      <c r="A313">
        <f>IF(E312&lt;&gt;E313,COUNTIF($A$4:A312,"&lt;&gt;0")+1,0)</f>
        <v>0</v>
      </c>
      <c r="B313">
        <f>IF(A313&lt;&gt;0,IF(MOD(A313,3)=0,COUNTIF($B$4:B312,"&lt;&gt;0")+1,0),0)</f>
        <v>0</v>
      </c>
      <c r="C313" s="9">
        <f>'Dash Board'!$C$12+COUNT('Daily reducing balance'!$F$4:F312)</f>
        <v>42039</v>
      </c>
      <c r="D313">
        <f t="shared" si="35"/>
        <v>2015</v>
      </c>
      <c r="E313">
        <f t="shared" si="36"/>
        <v>2</v>
      </c>
      <c r="F313">
        <f>DAY('Dash Board'!$C$12+COUNT('Daily reducing balance'!$F$4:F312))</f>
        <v>4</v>
      </c>
      <c r="G313" s="8">
        <f t="shared" si="37"/>
        <v>292729.44910095632</v>
      </c>
      <c r="H313" s="6">
        <f>G313*'Dash Board'!$C$11/365</f>
        <v>84.209841522192917</v>
      </c>
      <c r="I313" s="6">
        <f>H313*'Dash Board'!$C$18/'Dash Board'!$C$11</f>
        <v>40.099924534377585</v>
      </c>
      <c r="J313" s="6">
        <f>(G313&gt;1)*PMT('Dash Board'!$C$11/365,$U$4,-'Dash Board'!$C$19)</f>
        <v>108.80376961660664</v>
      </c>
      <c r="K313" s="6">
        <f t="shared" si="32"/>
        <v>0</v>
      </c>
      <c r="L313" s="8">
        <f t="shared" si="33"/>
        <v>292704.85517286195</v>
      </c>
      <c r="N313" s="8">
        <f t="shared" si="38"/>
        <v>68.703845082229066</v>
      </c>
      <c r="O313" s="8">
        <f>IF(E312&lt;&gt;E313,SUM($N$4:N313)-SUM($O$3:O312),0)</f>
        <v>0</v>
      </c>
      <c r="P313" s="6">
        <f>IF(B313&gt;0,SUM($O$4:O313)-SUM($P$3:P312),0)</f>
        <v>0</v>
      </c>
      <c r="Q313" s="6">
        <f t="shared" si="34"/>
        <v>40.099924534377585</v>
      </c>
      <c r="R313" s="8">
        <f>IF(E312&lt;&gt;E313,SUM($Q$4:Q313)-SUM($R$3:R312),0)</f>
        <v>0</v>
      </c>
      <c r="S313" s="6">
        <f>IF(B313&gt;0,SUM($R$4:R313)-SUM($S$3:S312),0)</f>
        <v>0</v>
      </c>
    </row>
    <row r="314" spans="1:19">
      <c r="A314">
        <f>IF(E313&lt;&gt;E314,COUNTIF($A$4:A313,"&lt;&gt;0")+1,0)</f>
        <v>0</v>
      </c>
      <c r="B314">
        <f>IF(A314&lt;&gt;0,IF(MOD(A314,3)=0,COUNTIF($B$4:B313,"&lt;&gt;0")+1,0),0)</f>
        <v>0</v>
      </c>
      <c r="C314" s="9">
        <f>'Dash Board'!$C$12+COUNT('Daily reducing balance'!$F$4:F313)</f>
        <v>42040</v>
      </c>
      <c r="D314">
        <f t="shared" si="35"/>
        <v>2015</v>
      </c>
      <c r="E314">
        <f t="shared" si="36"/>
        <v>2</v>
      </c>
      <c r="F314">
        <f>DAY('Dash Board'!$C$12+COUNT('Daily reducing balance'!$F$4:F313))</f>
        <v>5</v>
      </c>
      <c r="G314" s="8">
        <f t="shared" si="37"/>
        <v>292704.85517286195</v>
      </c>
      <c r="H314" s="6">
        <f>G314*'Dash Board'!$C$11/365</f>
        <v>84.202766556576719</v>
      </c>
      <c r="I314" s="6">
        <f>H314*'Dash Board'!$C$18/'Dash Board'!$C$11</f>
        <v>40.096555503131768</v>
      </c>
      <c r="J314" s="6">
        <f>(G314&gt;1)*PMT('Dash Board'!$C$11/365,$U$4,-'Dash Board'!$C$19)</f>
        <v>108.80376961660664</v>
      </c>
      <c r="K314" s="6">
        <f t="shared" si="32"/>
        <v>0</v>
      </c>
      <c r="L314" s="8">
        <f t="shared" si="33"/>
        <v>292680.25416980195</v>
      </c>
      <c r="N314" s="8">
        <f t="shared" si="38"/>
        <v>68.707214113474876</v>
      </c>
      <c r="O314" s="8">
        <f>IF(E313&lt;&gt;E314,SUM($N$4:N314)-SUM($O$3:O313),0)</f>
        <v>0</v>
      </c>
      <c r="P314" s="6">
        <f>IF(B314&gt;0,SUM($O$4:O314)-SUM($P$3:P313),0)</f>
        <v>0</v>
      </c>
      <c r="Q314" s="6">
        <f t="shared" si="34"/>
        <v>40.096555503131768</v>
      </c>
      <c r="R314" s="8">
        <f>IF(E313&lt;&gt;E314,SUM($Q$4:Q314)-SUM($R$3:R313),0)</f>
        <v>0</v>
      </c>
      <c r="S314" s="6">
        <f>IF(B314&gt;0,SUM($R$4:R314)-SUM($S$3:S313),0)</f>
        <v>0</v>
      </c>
    </row>
    <row r="315" spans="1:19">
      <c r="A315">
        <f>IF(E314&lt;&gt;E315,COUNTIF($A$4:A314,"&lt;&gt;0")+1,0)</f>
        <v>0</v>
      </c>
      <c r="B315">
        <f>IF(A315&lt;&gt;0,IF(MOD(A315,3)=0,COUNTIF($B$4:B314,"&lt;&gt;0")+1,0),0)</f>
        <v>0</v>
      </c>
      <c r="C315" s="9">
        <f>'Dash Board'!$C$12+COUNT('Daily reducing balance'!$F$4:F314)</f>
        <v>42041</v>
      </c>
      <c r="D315">
        <f t="shared" si="35"/>
        <v>2015</v>
      </c>
      <c r="E315">
        <f t="shared" si="36"/>
        <v>2</v>
      </c>
      <c r="F315">
        <f>DAY('Dash Board'!$C$12+COUNT('Daily reducing balance'!$F$4:F314))</f>
        <v>6</v>
      </c>
      <c r="G315" s="8">
        <f t="shared" si="37"/>
        <v>292680.25416980195</v>
      </c>
      <c r="H315" s="6">
        <f>G315*'Dash Board'!$C$11/365</f>
        <v>84.195689555696447</v>
      </c>
      <c r="I315" s="6">
        <f>H315*'Dash Board'!$C$18/'Dash Board'!$C$11</f>
        <v>40.093185502712593</v>
      </c>
      <c r="J315" s="6">
        <f>(G315&gt;1)*PMT('Dash Board'!$C$11/365,$U$4,-'Dash Board'!$C$19)</f>
        <v>108.80376961660664</v>
      </c>
      <c r="K315" s="6">
        <f t="shared" si="32"/>
        <v>0</v>
      </c>
      <c r="L315" s="8">
        <f t="shared" si="33"/>
        <v>292655.64608974109</v>
      </c>
      <c r="N315" s="8">
        <f t="shared" si="38"/>
        <v>68.710584113894043</v>
      </c>
      <c r="O315" s="8">
        <f>IF(E314&lt;&gt;E315,SUM($N$4:N315)-SUM($O$3:O314),0)</f>
        <v>0</v>
      </c>
      <c r="P315" s="6">
        <f>IF(B315&gt;0,SUM($O$4:O315)-SUM($P$3:P314),0)</f>
        <v>0</v>
      </c>
      <c r="Q315" s="6">
        <f t="shared" si="34"/>
        <v>40.093185502712593</v>
      </c>
      <c r="R315" s="8">
        <f>IF(E314&lt;&gt;E315,SUM($Q$4:Q315)-SUM($R$3:R314),0)</f>
        <v>0</v>
      </c>
      <c r="S315" s="6">
        <f>IF(B315&gt;0,SUM($R$4:R315)-SUM($S$3:S314),0)</f>
        <v>0</v>
      </c>
    </row>
    <row r="316" spans="1:19">
      <c r="A316">
        <f>IF(E315&lt;&gt;E316,COUNTIF($A$4:A315,"&lt;&gt;0")+1,0)</f>
        <v>0</v>
      </c>
      <c r="B316">
        <f>IF(A316&lt;&gt;0,IF(MOD(A316,3)=0,COUNTIF($B$4:B315,"&lt;&gt;0")+1,0),0)</f>
        <v>0</v>
      </c>
      <c r="C316" s="9">
        <f>'Dash Board'!$C$12+COUNT('Daily reducing balance'!$F$4:F315)</f>
        <v>42042</v>
      </c>
      <c r="D316">
        <f t="shared" si="35"/>
        <v>2015</v>
      </c>
      <c r="E316">
        <f t="shared" si="36"/>
        <v>2</v>
      </c>
      <c r="F316">
        <f>DAY('Dash Board'!$C$12+COUNT('Daily reducing balance'!$F$4:F315))</f>
        <v>7</v>
      </c>
      <c r="G316" s="8">
        <f t="shared" si="37"/>
        <v>292655.64608974109</v>
      </c>
      <c r="H316" s="6">
        <f>G316*'Dash Board'!$C$11/365</f>
        <v>84.188610518966613</v>
      </c>
      <c r="I316" s="6">
        <f>H316*'Dash Board'!$C$18/'Dash Board'!$C$11</f>
        <v>40.089814532841245</v>
      </c>
      <c r="J316" s="6">
        <f>(G316&gt;1)*PMT('Dash Board'!$C$11/365,$U$4,-'Dash Board'!$C$19)</f>
        <v>108.80376961660664</v>
      </c>
      <c r="K316" s="6">
        <f t="shared" si="32"/>
        <v>0</v>
      </c>
      <c r="L316" s="8">
        <f t="shared" si="33"/>
        <v>292631.03093064349</v>
      </c>
      <c r="N316" s="8">
        <f t="shared" si="38"/>
        <v>68.713955083765399</v>
      </c>
      <c r="O316" s="8">
        <f>IF(E315&lt;&gt;E316,SUM($N$4:N316)-SUM($O$3:O315),0)</f>
        <v>0</v>
      </c>
      <c r="P316" s="6">
        <f>IF(B316&gt;0,SUM($O$4:O316)-SUM($P$3:P315),0)</f>
        <v>0</v>
      </c>
      <c r="Q316" s="6">
        <f t="shared" si="34"/>
        <v>40.089814532841245</v>
      </c>
      <c r="R316" s="8">
        <f>IF(E315&lt;&gt;E316,SUM($Q$4:Q316)-SUM($R$3:R315),0)</f>
        <v>0</v>
      </c>
      <c r="S316" s="6">
        <f>IF(B316&gt;0,SUM($R$4:R316)-SUM($S$3:S315),0)</f>
        <v>0</v>
      </c>
    </row>
    <row r="317" spans="1:19">
      <c r="A317">
        <f>IF(E316&lt;&gt;E317,COUNTIF($A$4:A316,"&lt;&gt;0")+1,0)</f>
        <v>0</v>
      </c>
      <c r="B317">
        <f>IF(A317&lt;&gt;0,IF(MOD(A317,3)=0,COUNTIF($B$4:B316,"&lt;&gt;0")+1,0),0)</f>
        <v>0</v>
      </c>
      <c r="C317" s="9">
        <f>'Dash Board'!$C$12+COUNT('Daily reducing balance'!$F$4:F316)</f>
        <v>42043</v>
      </c>
      <c r="D317">
        <f t="shared" si="35"/>
        <v>2015</v>
      </c>
      <c r="E317">
        <f t="shared" si="36"/>
        <v>2</v>
      </c>
      <c r="F317">
        <f>DAY('Dash Board'!$C$12+COUNT('Daily reducing balance'!$F$4:F316))</f>
        <v>8</v>
      </c>
      <c r="G317" s="8">
        <f t="shared" si="37"/>
        <v>292631.03093064349</v>
      </c>
      <c r="H317" s="6">
        <f>G317*'Dash Board'!$C$11/365</f>
        <v>84.181529445801559</v>
      </c>
      <c r="I317" s="6">
        <f>H317*'Dash Board'!$C$18/'Dash Board'!$C$11</f>
        <v>40.086442593238836</v>
      </c>
      <c r="J317" s="6">
        <f>(G317&gt;1)*PMT('Dash Board'!$C$11/365,$U$4,-'Dash Board'!$C$19)</f>
        <v>108.80376961660664</v>
      </c>
      <c r="K317" s="6">
        <f t="shared" si="32"/>
        <v>0</v>
      </c>
      <c r="L317" s="8">
        <f t="shared" si="33"/>
        <v>292606.40869047272</v>
      </c>
      <c r="N317" s="8">
        <f t="shared" si="38"/>
        <v>68.717327023367801</v>
      </c>
      <c r="O317" s="8">
        <f>IF(E316&lt;&gt;E317,SUM($N$4:N317)-SUM($O$3:O316),0)</f>
        <v>0</v>
      </c>
      <c r="P317" s="6">
        <f>IF(B317&gt;0,SUM($O$4:O317)-SUM($P$3:P316),0)</f>
        <v>0</v>
      </c>
      <c r="Q317" s="6">
        <f t="shared" si="34"/>
        <v>40.086442593238836</v>
      </c>
      <c r="R317" s="8">
        <f>IF(E316&lt;&gt;E317,SUM($Q$4:Q317)-SUM($R$3:R316),0)</f>
        <v>0</v>
      </c>
      <c r="S317" s="6">
        <f>IF(B317&gt;0,SUM($R$4:R317)-SUM($S$3:S316),0)</f>
        <v>0</v>
      </c>
    </row>
    <row r="318" spans="1:19">
      <c r="A318">
        <f>IF(E317&lt;&gt;E318,COUNTIF($A$4:A317,"&lt;&gt;0")+1,0)</f>
        <v>0</v>
      </c>
      <c r="B318">
        <f>IF(A318&lt;&gt;0,IF(MOD(A318,3)=0,COUNTIF($B$4:B317,"&lt;&gt;0")+1,0),0)</f>
        <v>0</v>
      </c>
      <c r="C318" s="9">
        <f>'Dash Board'!$C$12+COUNT('Daily reducing balance'!$F$4:F317)</f>
        <v>42044</v>
      </c>
      <c r="D318">
        <f t="shared" si="35"/>
        <v>2015</v>
      </c>
      <c r="E318">
        <f t="shared" si="36"/>
        <v>2</v>
      </c>
      <c r="F318">
        <f>DAY('Dash Board'!$C$12+COUNT('Daily reducing balance'!$F$4:F317))</f>
        <v>9</v>
      </c>
      <c r="G318" s="8">
        <f t="shared" si="37"/>
        <v>292606.40869047272</v>
      </c>
      <c r="H318" s="6">
        <f>G318*'Dash Board'!$C$11/365</f>
        <v>84.174446335615443</v>
      </c>
      <c r="I318" s="6">
        <f>H318*'Dash Board'!$C$18/'Dash Board'!$C$11</f>
        <v>40.083069683626405</v>
      </c>
      <c r="J318" s="6">
        <f>(G318&gt;1)*PMT('Dash Board'!$C$11/365,$U$4,-'Dash Board'!$C$19)</f>
        <v>108.80376961660664</v>
      </c>
      <c r="K318" s="6">
        <f t="shared" si="32"/>
        <v>0</v>
      </c>
      <c r="L318" s="8">
        <f t="shared" si="33"/>
        <v>292581.77936719178</v>
      </c>
      <c r="N318" s="8">
        <f t="shared" si="38"/>
        <v>68.720699932980239</v>
      </c>
      <c r="O318" s="8">
        <f>IF(E317&lt;&gt;E318,SUM($N$4:N318)-SUM($O$3:O317),0)</f>
        <v>0</v>
      </c>
      <c r="P318" s="6">
        <f>IF(B318&gt;0,SUM($O$4:O318)-SUM($P$3:P317),0)</f>
        <v>0</v>
      </c>
      <c r="Q318" s="6">
        <f t="shared" si="34"/>
        <v>40.083069683626405</v>
      </c>
      <c r="R318" s="8">
        <f>IF(E317&lt;&gt;E318,SUM($Q$4:Q318)-SUM($R$3:R317),0)</f>
        <v>0</v>
      </c>
      <c r="S318" s="6">
        <f>IF(B318&gt;0,SUM($R$4:R318)-SUM($S$3:S317),0)</f>
        <v>0</v>
      </c>
    </row>
    <row r="319" spans="1:19">
      <c r="A319">
        <f>IF(E318&lt;&gt;E319,COUNTIF($A$4:A318,"&lt;&gt;0")+1,0)</f>
        <v>0</v>
      </c>
      <c r="B319">
        <f>IF(A319&lt;&gt;0,IF(MOD(A319,3)=0,COUNTIF($B$4:B318,"&lt;&gt;0")+1,0),0)</f>
        <v>0</v>
      </c>
      <c r="C319" s="9">
        <f>'Dash Board'!$C$12+COUNT('Daily reducing balance'!$F$4:F318)</f>
        <v>42045</v>
      </c>
      <c r="D319">
        <f t="shared" si="35"/>
        <v>2015</v>
      </c>
      <c r="E319">
        <f t="shared" si="36"/>
        <v>2</v>
      </c>
      <c r="F319">
        <f>DAY('Dash Board'!$C$12+COUNT('Daily reducing balance'!$F$4:F318))</f>
        <v>10</v>
      </c>
      <c r="G319" s="8">
        <f t="shared" si="37"/>
        <v>292581.77936719178</v>
      </c>
      <c r="H319" s="6">
        <f>G319*'Dash Board'!$C$11/365</f>
        <v>84.167361187822294</v>
      </c>
      <c r="I319" s="6">
        <f>H319*'Dash Board'!$C$18/'Dash Board'!$C$11</f>
        <v>40.07969580372491</v>
      </c>
      <c r="J319" s="6">
        <f>(G319&gt;1)*PMT('Dash Board'!$C$11/365,$U$4,-'Dash Board'!$C$19)</f>
        <v>108.80376961660664</v>
      </c>
      <c r="K319" s="6">
        <f t="shared" si="32"/>
        <v>0</v>
      </c>
      <c r="L319" s="8">
        <f t="shared" si="33"/>
        <v>292557.142958763</v>
      </c>
      <c r="N319" s="8">
        <f t="shared" si="38"/>
        <v>68.724073812881727</v>
      </c>
      <c r="O319" s="8">
        <f>IF(E318&lt;&gt;E319,SUM($N$4:N319)-SUM($O$3:O318),0)</f>
        <v>0</v>
      </c>
      <c r="P319" s="6">
        <f>IF(B319&gt;0,SUM($O$4:O319)-SUM($P$3:P318),0)</f>
        <v>0</v>
      </c>
      <c r="Q319" s="6">
        <f t="shared" si="34"/>
        <v>40.07969580372491</v>
      </c>
      <c r="R319" s="8">
        <f>IF(E318&lt;&gt;E319,SUM($Q$4:Q319)-SUM($R$3:R318),0)</f>
        <v>0</v>
      </c>
      <c r="S319" s="6">
        <f>IF(B319&gt;0,SUM($R$4:R319)-SUM($S$3:S318),0)</f>
        <v>0</v>
      </c>
    </row>
    <row r="320" spans="1:19">
      <c r="A320">
        <f>IF(E319&lt;&gt;E320,COUNTIF($A$4:A319,"&lt;&gt;0")+1,0)</f>
        <v>0</v>
      </c>
      <c r="B320">
        <f>IF(A320&lt;&gt;0,IF(MOD(A320,3)=0,COUNTIF($B$4:B319,"&lt;&gt;0")+1,0),0)</f>
        <v>0</v>
      </c>
      <c r="C320" s="9">
        <f>'Dash Board'!$C$12+COUNT('Daily reducing balance'!$F$4:F319)</f>
        <v>42046</v>
      </c>
      <c r="D320">
        <f t="shared" si="35"/>
        <v>2015</v>
      </c>
      <c r="E320">
        <f t="shared" si="36"/>
        <v>2</v>
      </c>
      <c r="F320">
        <f>DAY('Dash Board'!$C$12+COUNT('Daily reducing balance'!$F$4:F319))</f>
        <v>11</v>
      </c>
      <c r="G320" s="8">
        <f t="shared" si="37"/>
        <v>292557.142958763</v>
      </c>
      <c r="H320" s="6">
        <f>G320*'Dash Board'!$C$11/365</f>
        <v>84.160274001835916</v>
      </c>
      <c r="I320" s="6">
        <f>H320*'Dash Board'!$C$18/'Dash Board'!$C$11</f>
        <v>40.076320953255205</v>
      </c>
      <c r="J320" s="6">
        <f>(G320&gt;1)*PMT('Dash Board'!$C$11/365,$U$4,-'Dash Board'!$C$19)</f>
        <v>108.80376961660664</v>
      </c>
      <c r="K320" s="6">
        <f t="shared" si="32"/>
        <v>0</v>
      </c>
      <c r="L320" s="8">
        <f t="shared" si="33"/>
        <v>292532.49946314824</v>
      </c>
      <c r="N320" s="8">
        <f t="shared" si="38"/>
        <v>68.727448663351439</v>
      </c>
      <c r="O320" s="8">
        <f>IF(E319&lt;&gt;E320,SUM($N$4:N320)-SUM($O$3:O319),0)</f>
        <v>0</v>
      </c>
      <c r="P320" s="6">
        <f>IF(B320&gt;0,SUM($O$4:O320)-SUM($P$3:P319),0)</f>
        <v>0</v>
      </c>
      <c r="Q320" s="6">
        <f t="shared" si="34"/>
        <v>40.076320953255205</v>
      </c>
      <c r="R320" s="8">
        <f>IF(E319&lt;&gt;E320,SUM($Q$4:Q320)-SUM($R$3:R319),0)</f>
        <v>0</v>
      </c>
      <c r="S320" s="6">
        <f>IF(B320&gt;0,SUM($R$4:R320)-SUM($S$3:S319),0)</f>
        <v>0</v>
      </c>
    </row>
    <row r="321" spans="1:19">
      <c r="A321">
        <f>IF(E320&lt;&gt;E321,COUNTIF($A$4:A320,"&lt;&gt;0")+1,0)</f>
        <v>0</v>
      </c>
      <c r="B321">
        <f>IF(A321&lt;&gt;0,IF(MOD(A321,3)=0,COUNTIF($B$4:B320,"&lt;&gt;0")+1,0),0)</f>
        <v>0</v>
      </c>
      <c r="C321" s="9">
        <f>'Dash Board'!$C$12+COUNT('Daily reducing balance'!$F$4:F320)</f>
        <v>42047</v>
      </c>
      <c r="D321">
        <f t="shared" si="35"/>
        <v>2015</v>
      </c>
      <c r="E321">
        <f t="shared" si="36"/>
        <v>2</v>
      </c>
      <c r="F321">
        <f>DAY('Dash Board'!$C$12+COUNT('Daily reducing balance'!$F$4:F320))</f>
        <v>12</v>
      </c>
      <c r="G321" s="8">
        <f t="shared" si="37"/>
        <v>292532.49946314824</v>
      </c>
      <c r="H321" s="6">
        <f>G321*'Dash Board'!$C$11/365</f>
        <v>84.153184777070038</v>
      </c>
      <c r="I321" s="6">
        <f>H321*'Dash Board'!$C$18/'Dash Board'!$C$11</f>
        <v>40.072945131938113</v>
      </c>
      <c r="J321" s="6">
        <f>(G321&gt;1)*PMT('Dash Board'!$C$11/365,$U$4,-'Dash Board'!$C$19)</f>
        <v>108.80376961660664</v>
      </c>
      <c r="K321" s="6">
        <f t="shared" si="32"/>
        <v>0</v>
      </c>
      <c r="L321" s="8">
        <f t="shared" si="33"/>
        <v>292507.84887830872</v>
      </c>
      <c r="N321" s="8">
        <f t="shared" si="38"/>
        <v>68.730824484668531</v>
      </c>
      <c r="O321" s="8">
        <f>IF(E320&lt;&gt;E321,SUM($N$4:N321)-SUM($O$3:O320),0)</f>
        <v>0</v>
      </c>
      <c r="P321" s="6">
        <f>IF(B321&gt;0,SUM($O$4:O321)-SUM($P$3:P320),0)</f>
        <v>0</v>
      </c>
      <c r="Q321" s="6">
        <f t="shared" si="34"/>
        <v>40.072945131938113</v>
      </c>
      <c r="R321" s="8">
        <f>IF(E320&lt;&gt;E321,SUM($Q$4:Q321)-SUM($R$3:R320),0)</f>
        <v>0</v>
      </c>
      <c r="S321" s="6">
        <f>IF(B321&gt;0,SUM($R$4:R321)-SUM($S$3:S320),0)</f>
        <v>0</v>
      </c>
    </row>
    <row r="322" spans="1:19">
      <c r="A322">
        <f>IF(E321&lt;&gt;E322,COUNTIF($A$4:A321,"&lt;&gt;0")+1,0)</f>
        <v>0</v>
      </c>
      <c r="B322">
        <f>IF(A322&lt;&gt;0,IF(MOD(A322,3)=0,COUNTIF($B$4:B321,"&lt;&gt;0")+1,0),0)</f>
        <v>0</v>
      </c>
      <c r="C322" s="9">
        <f>'Dash Board'!$C$12+COUNT('Daily reducing balance'!$F$4:F321)</f>
        <v>42048</v>
      </c>
      <c r="D322">
        <f t="shared" si="35"/>
        <v>2015</v>
      </c>
      <c r="E322">
        <f t="shared" si="36"/>
        <v>2</v>
      </c>
      <c r="F322">
        <f>DAY('Dash Board'!$C$12+COUNT('Daily reducing balance'!$F$4:F321))</f>
        <v>13</v>
      </c>
      <c r="G322" s="8">
        <f t="shared" si="37"/>
        <v>292507.84887830872</v>
      </c>
      <c r="H322" s="6">
        <f>G322*'Dash Board'!$C$11/365</f>
        <v>84.146093512938123</v>
      </c>
      <c r="I322" s="6">
        <f>H322*'Dash Board'!$C$18/'Dash Board'!$C$11</f>
        <v>40.069568339494346</v>
      </c>
      <c r="J322" s="6">
        <f>(G322&gt;1)*PMT('Dash Board'!$C$11/365,$U$4,-'Dash Board'!$C$19)</f>
        <v>108.80376961660664</v>
      </c>
      <c r="K322" s="6">
        <f t="shared" si="32"/>
        <v>0</v>
      </c>
      <c r="L322" s="8">
        <f t="shared" si="33"/>
        <v>292483.19120220508</v>
      </c>
      <c r="N322" s="8">
        <f t="shared" si="38"/>
        <v>68.734201277112305</v>
      </c>
      <c r="O322" s="8">
        <f>IF(E321&lt;&gt;E322,SUM($N$4:N322)-SUM($O$3:O321),0)</f>
        <v>0</v>
      </c>
      <c r="P322" s="6">
        <f>IF(B322&gt;0,SUM($O$4:O322)-SUM($P$3:P321),0)</f>
        <v>0</v>
      </c>
      <c r="Q322" s="6">
        <f t="shared" si="34"/>
        <v>40.069568339494346</v>
      </c>
      <c r="R322" s="8">
        <f>IF(E321&lt;&gt;E322,SUM($Q$4:Q322)-SUM($R$3:R321),0)</f>
        <v>0</v>
      </c>
      <c r="S322" s="6">
        <f>IF(B322&gt;0,SUM($R$4:R322)-SUM($S$3:S321),0)</f>
        <v>0</v>
      </c>
    </row>
    <row r="323" spans="1:19">
      <c r="A323">
        <f>IF(E322&lt;&gt;E323,COUNTIF($A$4:A322,"&lt;&gt;0")+1,0)</f>
        <v>0</v>
      </c>
      <c r="B323">
        <f>IF(A323&lt;&gt;0,IF(MOD(A323,3)=0,COUNTIF($B$4:B322,"&lt;&gt;0")+1,0),0)</f>
        <v>0</v>
      </c>
      <c r="C323" s="9">
        <f>'Dash Board'!$C$12+COUNT('Daily reducing balance'!$F$4:F322)</f>
        <v>42049</v>
      </c>
      <c r="D323">
        <f t="shared" si="35"/>
        <v>2015</v>
      </c>
      <c r="E323">
        <f t="shared" si="36"/>
        <v>2</v>
      </c>
      <c r="F323">
        <f>DAY('Dash Board'!$C$12+COUNT('Daily reducing balance'!$F$4:F322))</f>
        <v>14</v>
      </c>
      <c r="G323" s="8">
        <f t="shared" si="37"/>
        <v>292483.19120220508</v>
      </c>
      <c r="H323" s="6">
        <f>G323*'Dash Board'!$C$11/365</f>
        <v>84.139000208853517</v>
      </c>
      <c r="I323" s="6">
        <f>H323*'Dash Board'!$C$18/'Dash Board'!$C$11</f>
        <v>40.066190575644534</v>
      </c>
      <c r="J323" s="6">
        <f>(G323&gt;1)*PMT('Dash Board'!$C$11/365,$U$4,-'Dash Board'!$C$19)</f>
        <v>108.80376961660664</v>
      </c>
      <c r="K323" s="6">
        <f t="shared" si="32"/>
        <v>0</v>
      </c>
      <c r="L323" s="8">
        <f t="shared" si="33"/>
        <v>292458.52643279737</v>
      </c>
      <c r="N323" s="8">
        <f t="shared" si="38"/>
        <v>68.737579040962117</v>
      </c>
      <c r="O323" s="8">
        <f>IF(E322&lt;&gt;E323,SUM($N$4:N323)-SUM($O$3:O322),0)</f>
        <v>0</v>
      </c>
      <c r="P323" s="6">
        <f>IF(B323&gt;0,SUM($O$4:O323)-SUM($P$3:P322),0)</f>
        <v>0</v>
      </c>
      <c r="Q323" s="6">
        <f t="shared" si="34"/>
        <v>40.066190575644534</v>
      </c>
      <c r="R323" s="8">
        <f>IF(E322&lt;&gt;E323,SUM($Q$4:Q323)-SUM($R$3:R322),0)</f>
        <v>0</v>
      </c>
      <c r="S323" s="6">
        <f>IF(B323&gt;0,SUM($R$4:R323)-SUM($S$3:S322),0)</f>
        <v>0</v>
      </c>
    </row>
    <row r="324" spans="1:19">
      <c r="A324">
        <f>IF(E323&lt;&gt;E324,COUNTIF($A$4:A323,"&lt;&gt;0")+1,0)</f>
        <v>0</v>
      </c>
      <c r="B324">
        <f>IF(A324&lt;&gt;0,IF(MOD(A324,3)=0,COUNTIF($B$4:B323,"&lt;&gt;0")+1,0),0)</f>
        <v>0</v>
      </c>
      <c r="C324" s="9">
        <f>'Dash Board'!$C$12+COUNT('Daily reducing balance'!$F$4:F323)</f>
        <v>42050</v>
      </c>
      <c r="D324">
        <f t="shared" si="35"/>
        <v>2015</v>
      </c>
      <c r="E324">
        <f t="shared" si="36"/>
        <v>2</v>
      </c>
      <c r="F324">
        <f>DAY('Dash Board'!$C$12+COUNT('Daily reducing balance'!$F$4:F323))</f>
        <v>15</v>
      </c>
      <c r="G324" s="8">
        <f t="shared" si="37"/>
        <v>292458.52643279737</v>
      </c>
      <c r="H324" s="6">
        <f>G324*'Dash Board'!$C$11/365</f>
        <v>84.131904864229384</v>
      </c>
      <c r="I324" s="6">
        <f>H324*'Dash Board'!$C$18/'Dash Board'!$C$11</f>
        <v>40.062811840109234</v>
      </c>
      <c r="J324" s="6">
        <f>(G324&gt;1)*PMT('Dash Board'!$C$11/365,$U$4,-'Dash Board'!$C$19)</f>
        <v>108.80376961660664</v>
      </c>
      <c r="K324" s="6">
        <f t="shared" si="32"/>
        <v>0</v>
      </c>
      <c r="L324" s="8">
        <f t="shared" si="33"/>
        <v>292433.854568045</v>
      </c>
      <c r="N324" s="8">
        <f t="shared" si="38"/>
        <v>68.74095777649741</v>
      </c>
      <c r="O324" s="8">
        <f>IF(E323&lt;&gt;E324,SUM($N$4:N324)-SUM($O$3:O323),0)</f>
        <v>0</v>
      </c>
      <c r="P324" s="6">
        <f>IF(B324&gt;0,SUM($O$4:O324)-SUM($P$3:P323),0)</f>
        <v>0</v>
      </c>
      <c r="Q324" s="6">
        <f t="shared" si="34"/>
        <v>40.062811840109234</v>
      </c>
      <c r="R324" s="8">
        <f>IF(E323&lt;&gt;E324,SUM($Q$4:Q324)-SUM($R$3:R323),0)</f>
        <v>0</v>
      </c>
      <c r="S324" s="6">
        <f>IF(B324&gt;0,SUM($R$4:R324)-SUM($S$3:S323),0)</f>
        <v>0</v>
      </c>
    </row>
    <row r="325" spans="1:19">
      <c r="A325">
        <f>IF(E324&lt;&gt;E325,COUNTIF($A$4:A324,"&lt;&gt;0")+1,0)</f>
        <v>0</v>
      </c>
      <c r="B325">
        <f>IF(A325&lt;&gt;0,IF(MOD(A325,3)=0,COUNTIF($B$4:B324,"&lt;&gt;0")+1,0),0)</f>
        <v>0</v>
      </c>
      <c r="C325" s="9">
        <f>'Dash Board'!$C$12+COUNT('Daily reducing balance'!$F$4:F324)</f>
        <v>42051</v>
      </c>
      <c r="D325">
        <f t="shared" si="35"/>
        <v>2015</v>
      </c>
      <c r="E325">
        <f t="shared" si="36"/>
        <v>2</v>
      </c>
      <c r="F325">
        <f>DAY('Dash Board'!$C$12+COUNT('Daily reducing balance'!$F$4:F324))</f>
        <v>16</v>
      </c>
      <c r="G325" s="8">
        <f t="shared" si="37"/>
        <v>292433.854568045</v>
      </c>
      <c r="H325" s="6">
        <f>G325*'Dash Board'!$C$11/365</f>
        <v>84.124807478478701</v>
      </c>
      <c r="I325" s="6">
        <f>H325*'Dash Board'!$C$18/'Dash Board'!$C$11</f>
        <v>40.059432132608912</v>
      </c>
      <c r="J325" s="6">
        <f>(G325&gt;1)*PMT('Dash Board'!$C$11/365,$U$4,-'Dash Board'!$C$19)</f>
        <v>108.80376961660664</v>
      </c>
      <c r="K325" s="6">
        <f t="shared" ref="K325:K388" si="39">IF(F325=1,SUMIFS($J$4:$J$7308,$D$4:$D$7308,"="&amp;YEAR(C325),$E$4:$E$7308,"="&amp;MONTH(C325)),0)</f>
        <v>0</v>
      </c>
      <c r="L325" s="8">
        <f t="shared" ref="L325:L388" si="40">IF(G325+H325-J325&lt;0,0,G325+H325-J325)</f>
        <v>292409.17560590687</v>
      </c>
      <c r="N325" s="8">
        <f t="shared" si="38"/>
        <v>68.744337483997725</v>
      </c>
      <c r="O325" s="8">
        <f>IF(E324&lt;&gt;E325,SUM($N$4:N325)-SUM($O$3:O324),0)</f>
        <v>0</v>
      </c>
      <c r="P325" s="6">
        <f>IF(B325&gt;0,SUM($O$4:O325)-SUM($P$3:P324),0)</f>
        <v>0</v>
      </c>
      <c r="Q325" s="6">
        <f t="shared" ref="Q325:Q388" si="41">I325</f>
        <v>40.059432132608912</v>
      </c>
      <c r="R325" s="8">
        <f>IF(E324&lt;&gt;E325,SUM($Q$4:Q325)-SUM($R$3:R324),0)</f>
        <v>0</v>
      </c>
      <c r="S325" s="6">
        <f>IF(B325&gt;0,SUM($R$4:R325)-SUM($S$3:S324),0)</f>
        <v>0</v>
      </c>
    </row>
    <row r="326" spans="1:19">
      <c r="A326">
        <f>IF(E325&lt;&gt;E326,COUNTIF($A$4:A325,"&lt;&gt;0")+1,0)</f>
        <v>0</v>
      </c>
      <c r="B326">
        <f>IF(A326&lt;&gt;0,IF(MOD(A326,3)=0,COUNTIF($B$4:B325,"&lt;&gt;0")+1,0),0)</f>
        <v>0</v>
      </c>
      <c r="C326" s="9">
        <f>'Dash Board'!$C$12+COUNT('Daily reducing balance'!$F$4:F325)</f>
        <v>42052</v>
      </c>
      <c r="D326">
        <f t="shared" si="35"/>
        <v>2015</v>
      </c>
      <c r="E326">
        <f t="shared" si="36"/>
        <v>2</v>
      </c>
      <c r="F326">
        <f>DAY('Dash Board'!$C$12+COUNT('Daily reducing balance'!$F$4:F325))</f>
        <v>17</v>
      </c>
      <c r="G326" s="8">
        <f t="shared" si="37"/>
        <v>292409.17560590687</v>
      </c>
      <c r="H326" s="6">
        <f>G326*'Dash Board'!$C$11/365</f>
        <v>84.117708051014304</v>
      </c>
      <c r="I326" s="6">
        <f>H326*'Dash Board'!$C$18/'Dash Board'!$C$11</f>
        <v>40.056051452863962</v>
      </c>
      <c r="J326" s="6">
        <f>(G326&gt;1)*PMT('Dash Board'!$C$11/365,$U$4,-'Dash Board'!$C$19)</f>
        <v>108.80376961660664</v>
      </c>
      <c r="K326" s="6">
        <f t="shared" si="39"/>
        <v>0</v>
      </c>
      <c r="L326" s="8">
        <f t="shared" si="40"/>
        <v>292384.48954434128</v>
      </c>
      <c r="N326" s="8">
        <f t="shared" si="38"/>
        <v>68.74771816374269</v>
      </c>
      <c r="O326" s="8">
        <f>IF(E325&lt;&gt;E326,SUM($N$4:N326)-SUM($O$3:O325),0)</f>
        <v>0</v>
      </c>
      <c r="P326" s="6">
        <f>IF(B326&gt;0,SUM($O$4:O326)-SUM($P$3:P325),0)</f>
        <v>0</v>
      </c>
      <c r="Q326" s="6">
        <f t="shared" si="41"/>
        <v>40.056051452863962</v>
      </c>
      <c r="R326" s="8">
        <f>IF(E325&lt;&gt;E326,SUM($Q$4:Q326)-SUM($R$3:R325),0)</f>
        <v>0</v>
      </c>
      <c r="S326" s="6">
        <f>IF(B326&gt;0,SUM($R$4:R326)-SUM($S$3:S325),0)</f>
        <v>0</v>
      </c>
    </row>
    <row r="327" spans="1:19">
      <c r="A327">
        <f>IF(E326&lt;&gt;E327,COUNTIF($A$4:A326,"&lt;&gt;0")+1,0)</f>
        <v>0</v>
      </c>
      <c r="B327">
        <f>IF(A327&lt;&gt;0,IF(MOD(A327,3)=0,COUNTIF($B$4:B326,"&lt;&gt;0")+1,0),0)</f>
        <v>0</v>
      </c>
      <c r="C327" s="9">
        <f>'Dash Board'!$C$12+COUNT('Daily reducing balance'!$F$4:F326)</f>
        <v>42053</v>
      </c>
      <c r="D327">
        <f t="shared" si="35"/>
        <v>2015</v>
      </c>
      <c r="E327">
        <f t="shared" si="36"/>
        <v>2</v>
      </c>
      <c r="F327">
        <f>DAY('Dash Board'!$C$12+COUNT('Daily reducing balance'!$F$4:F326))</f>
        <v>18</v>
      </c>
      <c r="G327" s="8">
        <f t="shared" si="37"/>
        <v>292384.48954434128</v>
      </c>
      <c r="H327" s="6">
        <f>G327*'Dash Board'!$C$11/365</f>
        <v>84.110606581248859</v>
      </c>
      <c r="I327" s="6">
        <f>H327*'Dash Board'!$C$18/'Dash Board'!$C$11</f>
        <v>40.0526698005947</v>
      </c>
      <c r="J327" s="6">
        <f>(G327&gt;1)*PMT('Dash Board'!$C$11/365,$U$4,-'Dash Board'!$C$19)</f>
        <v>108.80376961660664</v>
      </c>
      <c r="K327" s="6">
        <f t="shared" si="39"/>
        <v>0</v>
      </c>
      <c r="L327" s="8">
        <f t="shared" si="40"/>
        <v>292359.79638130596</v>
      </c>
      <c r="N327" s="8">
        <f t="shared" si="38"/>
        <v>68.751099816011944</v>
      </c>
      <c r="O327" s="8">
        <f>IF(E326&lt;&gt;E327,SUM($N$4:N327)-SUM($O$3:O326),0)</f>
        <v>0</v>
      </c>
      <c r="P327" s="6">
        <f>IF(B327&gt;0,SUM($O$4:O327)-SUM($P$3:P326),0)</f>
        <v>0</v>
      </c>
      <c r="Q327" s="6">
        <f t="shared" si="41"/>
        <v>40.0526698005947</v>
      </c>
      <c r="R327" s="8">
        <f>IF(E326&lt;&gt;E327,SUM($Q$4:Q327)-SUM($R$3:R326),0)</f>
        <v>0</v>
      </c>
      <c r="S327" s="6">
        <f>IF(B327&gt;0,SUM($R$4:R327)-SUM($S$3:S326),0)</f>
        <v>0</v>
      </c>
    </row>
    <row r="328" spans="1:19">
      <c r="A328">
        <f>IF(E327&lt;&gt;E328,COUNTIF($A$4:A327,"&lt;&gt;0")+1,0)</f>
        <v>0</v>
      </c>
      <c r="B328">
        <f>IF(A328&lt;&gt;0,IF(MOD(A328,3)=0,COUNTIF($B$4:B327,"&lt;&gt;0")+1,0),0)</f>
        <v>0</v>
      </c>
      <c r="C328" s="9">
        <f>'Dash Board'!$C$12+COUNT('Daily reducing balance'!$F$4:F327)</f>
        <v>42054</v>
      </c>
      <c r="D328">
        <f t="shared" si="35"/>
        <v>2015</v>
      </c>
      <c r="E328">
        <f t="shared" si="36"/>
        <v>2</v>
      </c>
      <c r="F328">
        <f>DAY('Dash Board'!$C$12+COUNT('Daily reducing balance'!$F$4:F327))</f>
        <v>19</v>
      </c>
      <c r="G328" s="8">
        <f t="shared" si="37"/>
        <v>292359.79638130596</v>
      </c>
      <c r="H328" s="6">
        <f>G328*'Dash Board'!$C$11/365</f>
        <v>84.103503068594861</v>
      </c>
      <c r="I328" s="6">
        <f>H328*'Dash Board'!$C$18/'Dash Board'!$C$11</f>
        <v>40.049287175521364</v>
      </c>
      <c r="J328" s="6">
        <f>(G328&gt;1)*PMT('Dash Board'!$C$11/365,$U$4,-'Dash Board'!$C$19)</f>
        <v>108.80376961660664</v>
      </c>
      <c r="K328" s="6">
        <f t="shared" si="39"/>
        <v>0</v>
      </c>
      <c r="L328" s="8">
        <f t="shared" si="40"/>
        <v>292335.09611475799</v>
      </c>
      <c r="N328" s="8">
        <f t="shared" si="38"/>
        <v>68.754482441085287</v>
      </c>
      <c r="O328" s="8">
        <f>IF(E327&lt;&gt;E328,SUM($N$4:N328)-SUM($O$3:O327),0)</f>
        <v>0</v>
      </c>
      <c r="P328" s="6">
        <f>IF(B328&gt;0,SUM($O$4:O328)-SUM($P$3:P327),0)</f>
        <v>0</v>
      </c>
      <c r="Q328" s="6">
        <f t="shared" si="41"/>
        <v>40.049287175521364</v>
      </c>
      <c r="R328" s="8">
        <f>IF(E327&lt;&gt;E328,SUM($Q$4:Q328)-SUM($R$3:R327),0)</f>
        <v>0</v>
      </c>
      <c r="S328" s="6">
        <f>IF(B328&gt;0,SUM($R$4:R328)-SUM($S$3:S327),0)</f>
        <v>0</v>
      </c>
    </row>
    <row r="329" spans="1:19">
      <c r="A329">
        <f>IF(E328&lt;&gt;E329,COUNTIF($A$4:A328,"&lt;&gt;0")+1,0)</f>
        <v>0</v>
      </c>
      <c r="B329">
        <f>IF(A329&lt;&gt;0,IF(MOD(A329,3)=0,COUNTIF($B$4:B328,"&lt;&gt;0")+1,0),0)</f>
        <v>0</v>
      </c>
      <c r="C329" s="9">
        <f>'Dash Board'!$C$12+COUNT('Daily reducing balance'!$F$4:F328)</f>
        <v>42055</v>
      </c>
      <c r="D329">
        <f t="shared" si="35"/>
        <v>2015</v>
      </c>
      <c r="E329">
        <f t="shared" si="36"/>
        <v>2</v>
      </c>
      <c r="F329">
        <f>DAY('Dash Board'!$C$12+COUNT('Daily reducing balance'!$F$4:F328))</f>
        <v>20</v>
      </c>
      <c r="G329" s="8">
        <f t="shared" si="37"/>
        <v>292335.09611475799</v>
      </c>
      <c r="H329" s="6">
        <f>G329*'Dash Board'!$C$11/365</f>
        <v>84.096397512464634</v>
      </c>
      <c r="I329" s="6">
        <f>H329*'Dash Board'!$C$18/'Dash Board'!$C$11</f>
        <v>40.045903577364115</v>
      </c>
      <c r="J329" s="6">
        <f>(G329&gt;1)*PMT('Dash Board'!$C$11/365,$U$4,-'Dash Board'!$C$19)</f>
        <v>108.80376961660664</v>
      </c>
      <c r="K329" s="6">
        <f t="shared" si="39"/>
        <v>0</v>
      </c>
      <c r="L329" s="8">
        <f t="shared" si="40"/>
        <v>292310.38874265389</v>
      </c>
      <c r="N329" s="8">
        <f t="shared" si="38"/>
        <v>68.757866039242529</v>
      </c>
      <c r="O329" s="8">
        <f>IF(E328&lt;&gt;E329,SUM($N$4:N329)-SUM($O$3:O328),0)</f>
        <v>0</v>
      </c>
      <c r="P329" s="6">
        <f>IF(B329&gt;0,SUM($O$4:O329)-SUM($P$3:P328),0)</f>
        <v>0</v>
      </c>
      <c r="Q329" s="6">
        <f t="shared" si="41"/>
        <v>40.045903577364115</v>
      </c>
      <c r="R329" s="8">
        <f>IF(E328&lt;&gt;E329,SUM($Q$4:Q329)-SUM($R$3:R328),0)</f>
        <v>0</v>
      </c>
      <c r="S329" s="6">
        <f>IF(B329&gt;0,SUM($R$4:R329)-SUM($S$3:S328),0)</f>
        <v>0</v>
      </c>
    </row>
    <row r="330" spans="1:19">
      <c r="A330">
        <f>IF(E329&lt;&gt;E330,COUNTIF($A$4:A329,"&lt;&gt;0")+1,0)</f>
        <v>0</v>
      </c>
      <c r="B330">
        <f>IF(A330&lt;&gt;0,IF(MOD(A330,3)=0,COUNTIF($B$4:B329,"&lt;&gt;0")+1,0),0)</f>
        <v>0</v>
      </c>
      <c r="C330" s="9">
        <f>'Dash Board'!$C$12+COUNT('Daily reducing balance'!$F$4:F329)</f>
        <v>42056</v>
      </c>
      <c r="D330">
        <f t="shared" si="35"/>
        <v>2015</v>
      </c>
      <c r="E330">
        <f t="shared" si="36"/>
        <v>2</v>
      </c>
      <c r="F330">
        <f>DAY('Dash Board'!$C$12+COUNT('Daily reducing balance'!$F$4:F329))</f>
        <v>21</v>
      </c>
      <c r="G330" s="8">
        <f t="shared" si="37"/>
        <v>292310.38874265389</v>
      </c>
      <c r="H330" s="6">
        <f>G330*'Dash Board'!$C$11/365</f>
        <v>84.089289912270289</v>
      </c>
      <c r="I330" s="6">
        <f>H330*'Dash Board'!$C$18/'Dash Board'!$C$11</f>
        <v>40.042519005842998</v>
      </c>
      <c r="J330" s="6">
        <f>(G330&gt;1)*PMT('Dash Board'!$C$11/365,$U$4,-'Dash Board'!$C$19)</f>
        <v>108.80376961660664</v>
      </c>
      <c r="K330" s="6">
        <f t="shared" si="39"/>
        <v>0</v>
      </c>
      <c r="L330" s="8">
        <f t="shared" si="40"/>
        <v>292285.67426294956</v>
      </c>
      <c r="N330" s="8">
        <f t="shared" si="38"/>
        <v>68.761250610763653</v>
      </c>
      <c r="O330" s="8">
        <f>IF(E329&lt;&gt;E330,SUM($N$4:N330)-SUM($O$3:O329),0)</f>
        <v>0</v>
      </c>
      <c r="P330" s="6">
        <f>IF(B330&gt;0,SUM($O$4:O330)-SUM($P$3:P329),0)</f>
        <v>0</v>
      </c>
      <c r="Q330" s="6">
        <f t="shared" si="41"/>
        <v>40.042519005842998</v>
      </c>
      <c r="R330" s="8">
        <f>IF(E329&lt;&gt;E330,SUM($Q$4:Q330)-SUM($R$3:R329),0)</f>
        <v>0</v>
      </c>
      <c r="S330" s="6">
        <f>IF(B330&gt;0,SUM($R$4:R330)-SUM($S$3:S329),0)</f>
        <v>0</v>
      </c>
    </row>
    <row r="331" spans="1:19">
      <c r="A331">
        <f>IF(E330&lt;&gt;E331,COUNTIF($A$4:A330,"&lt;&gt;0")+1,0)</f>
        <v>0</v>
      </c>
      <c r="B331">
        <f>IF(A331&lt;&gt;0,IF(MOD(A331,3)=0,COUNTIF($B$4:B330,"&lt;&gt;0")+1,0),0)</f>
        <v>0</v>
      </c>
      <c r="C331" s="9">
        <f>'Dash Board'!$C$12+COUNT('Daily reducing balance'!$F$4:F330)</f>
        <v>42057</v>
      </c>
      <c r="D331">
        <f t="shared" si="35"/>
        <v>2015</v>
      </c>
      <c r="E331">
        <f t="shared" si="36"/>
        <v>2</v>
      </c>
      <c r="F331">
        <f>DAY('Dash Board'!$C$12+COUNT('Daily reducing balance'!$F$4:F330))</f>
        <v>22</v>
      </c>
      <c r="G331" s="8">
        <f t="shared" si="37"/>
        <v>292285.67426294956</v>
      </c>
      <c r="H331" s="6">
        <f>G331*'Dash Board'!$C$11/365</f>
        <v>84.082180267423837</v>
      </c>
      <c r="I331" s="6">
        <f>H331*'Dash Board'!$C$18/'Dash Board'!$C$11</f>
        <v>40.039133460678023</v>
      </c>
      <c r="J331" s="6">
        <f>(G331&gt;1)*PMT('Dash Board'!$C$11/365,$U$4,-'Dash Board'!$C$19)</f>
        <v>108.80376961660664</v>
      </c>
      <c r="K331" s="6">
        <f t="shared" si="39"/>
        <v>0</v>
      </c>
      <c r="L331" s="8">
        <f t="shared" si="40"/>
        <v>292260.9526736004</v>
      </c>
      <c r="N331" s="8">
        <f t="shared" si="38"/>
        <v>68.764636155928628</v>
      </c>
      <c r="O331" s="8">
        <f>IF(E330&lt;&gt;E331,SUM($N$4:N331)-SUM($O$3:O330),0)</f>
        <v>0</v>
      </c>
      <c r="P331" s="6">
        <f>IF(B331&gt;0,SUM($O$4:O331)-SUM($P$3:P330),0)</f>
        <v>0</v>
      </c>
      <c r="Q331" s="6">
        <f t="shared" si="41"/>
        <v>40.039133460678023</v>
      </c>
      <c r="R331" s="8">
        <f>IF(E330&lt;&gt;E331,SUM($Q$4:Q331)-SUM($R$3:R330),0)</f>
        <v>0</v>
      </c>
      <c r="S331" s="6">
        <f>IF(B331&gt;0,SUM($R$4:R331)-SUM($S$3:S330),0)</f>
        <v>0</v>
      </c>
    </row>
    <row r="332" spans="1:19">
      <c r="A332">
        <f>IF(E331&lt;&gt;E332,COUNTIF($A$4:A331,"&lt;&gt;0")+1,0)</f>
        <v>0</v>
      </c>
      <c r="B332">
        <f>IF(A332&lt;&gt;0,IF(MOD(A332,3)=0,COUNTIF($B$4:B331,"&lt;&gt;0")+1,0),0)</f>
        <v>0</v>
      </c>
      <c r="C332" s="9">
        <f>'Dash Board'!$C$12+COUNT('Daily reducing balance'!$F$4:F331)</f>
        <v>42058</v>
      </c>
      <c r="D332">
        <f t="shared" si="35"/>
        <v>2015</v>
      </c>
      <c r="E332">
        <f t="shared" si="36"/>
        <v>2</v>
      </c>
      <c r="F332">
        <f>DAY('Dash Board'!$C$12+COUNT('Daily reducing balance'!$F$4:F331))</f>
        <v>23</v>
      </c>
      <c r="G332" s="8">
        <f t="shared" si="37"/>
        <v>292260.9526736004</v>
      </c>
      <c r="H332" s="6">
        <f>G332*'Dash Board'!$C$11/365</f>
        <v>84.075068577337092</v>
      </c>
      <c r="I332" s="6">
        <f>H332*'Dash Board'!$C$18/'Dash Board'!$C$11</f>
        <v>40.035746941589096</v>
      </c>
      <c r="J332" s="6">
        <f>(G332&gt;1)*PMT('Dash Board'!$C$11/365,$U$4,-'Dash Board'!$C$19)</f>
        <v>108.80376961660664</v>
      </c>
      <c r="K332" s="6">
        <f t="shared" si="39"/>
        <v>0</v>
      </c>
      <c r="L332" s="8">
        <f t="shared" si="40"/>
        <v>292236.22397256113</v>
      </c>
      <c r="N332" s="8">
        <f t="shared" si="38"/>
        <v>68.768022675017548</v>
      </c>
      <c r="O332" s="8">
        <f>IF(E331&lt;&gt;E332,SUM($N$4:N332)-SUM($O$3:O331),0)</f>
        <v>0</v>
      </c>
      <c r="P332" s="6">
        <f>IF(B332&gt;0,SUM($O$4:O332)-SUM($P$3:P331),0)</f>
        <v>0</v>
      </c>
      <c r="Q332" s="6">
        <f t="shared" si="41"/>
        <v>40.035746941589096</v>
      </c>
      <c r="R332" s="8">
        <f>IF(E331&lt;&gt;E332,SUM($Q$4:Q332)-SUM($R$3:R331),0)</f>
        <v>0</v>
      </c>
      <c r="S332" s="6">
        <f>IF(B332&gt;0,SUM($R$4:R332)-SUM($S$3:S331),0)</f>
        <v>0</v>
      </c>
    </row>
    <row r="333" spans="1:19">
      <c r="A333">
        <f>IF(E332&lt;&gt;E333,COUNTIF($A$4:A332,"&lt;&gt;0")+1,0)</f>
        <v>0</v>
      </c>
      <c r="B333">
        <f>IF(A333&lt;&gt;0,IF(MOD(A333,3)=0,COUNTIF($B$4:B332,"&lt;&gt;0")+1,0),0)</f>
        <v>0</v>
      </c>
      <c r="C333" s="9">
        <f>'Dash Board'!$C$12+COUNT('Daily reducing balance'!$F$4:F332)</f>
        <v>42059</v>
      </c>
      <c r="D333">
        <f t="shared" si="35"/>
        <v>2015</v>
      </c>
      <c r="E333">
        <f t="shared" si="36"/>
        <v>2</v>
      </c>
      <c r="F333">
        <f>DAY('Dash Board'!$C$12+COUNT('Daily reducing balance'!$F$4:F332))</f>
        <v>24</v>
      </c>
      <c r="G333" s="8">
        <f t="shared" si="37"/>
        <v>292236.22397256113</v>
      </c>
      <c r="H333" s="6">
        <f>G333*'Dash Board'!$C$11/365</f>
        <v>84.067954841421695</v>
      </c>
      <c r="I333" s="6">
        <f>H333*'Dash Board'!$C$18/'Dash Board'!$C$11</f>
        <v>40.032359448296049</v>
      </c>
      <c r="J333" s="6">
        <f>(G333&gt;1)*PMT('Dash Board'!$C$11/365,$U$4,-'Dash Board'!$C$19)</f>
        <v>108.80376961660664</v>
      </c>
      <c r="K333" s="6">
        <f t="shared" si="39"/>
        <v>0</v>
      </c>
      <c r="L333" s="8">
        <f t="shared" si="40"/>
        <v>292211.48815778596</v>
      </c>
      <c r="N333" s="8">
        <f t="shared" si="38"/>
        <v>68.771410168310595</v>
      </c>
      <c r="O333" s="8">
        <f>IF(E332&lt;&gt;E333,SUM($N$4:N333)-SUM($O$3:O332),0)</f>
        <v>0</v>
      </c>
      <c r="P333" s="6">
        <f>IF(B333&gt;0,SUM($O$4:O333)-SUM($P$3:P332),0)</f>
        <v>0</v>
      </c>
      <c r="Q333" s="6">
        <f t="shared" si="41"/>
        <v>40.032359448296049</v>
      </c>
      <c r="R333" s="8">
        <f>IF(E332&lt;&gt;E333,SUM($Q$4:Q333)-SUM($R$3:R332),0)</f>
        <v>0</v>
      </c>
      <c r="S333" s="6">
        <f>IF(B333&gt;0,SUM($R$4:R333)-SUM($S$3:S332),0)</f>
        <v>0</v>
      </c>
    </row>
    <row r="334" spans="1:19">
      <c r="A334">
        <f>IF(E333&lt;&gt;E334,COUNTIF($A$4:A333,"&lt;&gt;0")+1,0)</f>
        <v>0</v>
      </c>
      <c r="B334">
        <f>IF(A334&lt;&gt;0,IF(MOD(A334,3)=0,COUNTIF($B$4:B333,"&lt;&gt;0")+1,0),0)</f>
        <v>0</v>
      </c>
      <c r="C334" s="9">
        <f>'Dash Board'!$C$12+COUNT('Daily reducing balance'!$F$4:F333)</f>
        <v>42060</v>
      </c>
      <c r="D334">
        <f t="shared" si="35"/>
        <v>2015</v>
      </c>
      <c r="E334">
        <f t="shared" si="36"/>
        <v>2</v>
      </c>
      <c r="F334">
        <f>DAY('Dash Board'!$C$12+COUNT('Daily reducing balance'!$F$4:F333))</f>
        <v>25</v>
      </c>
      <c r="G334" s="8">
        <f t="shared" si="37"/>
        <v>292211.48815778596</v>
      </c>
      <c r="H334" s="6">
        <f>G334*'Dash Board'!$C$11/365</f>
        <v>84.060839059089119</v>
      </c>
      <c r="I334" s="6">
        <f>H334*'Dash Board'!$C$18/'Dash Board'!$C$11</f>
        <v>40.028970980518636</v>
      </c>
      <c r="J334" s="6">
        <f>(G334&gt;1)*PMT('Dash Board'!$C$11/365,$U$4,-'Dash Board'!$C$19)</f>
        <v>108.80376961660664</v>
      </c>
      <c r="K334" s="6">
        <f t="shared" si="39"/>
        <v>0</v>
      </c>
      <c r="L334" s="8">
        <f t="shared" si="40"/>
        <v>292186.74522722844</v>
      </c>
      <c r="N334" s="8">
        <f t="shared" si="38"/>
        <v>68.774798636088008</v>
      </c>
      <c r="O334" s="8">
        <f>IF(E333&lt;&gt;E334,SUM($N$4:N334)-SUM($O$3:O333),0)</f>
        <v>0</v>
      </c>
      <c r="P334" s="6">
        <f>IF(B334&gt;0,SUM($O$4:O334)-SUM($P$3:P333),0)</f>
        <v>0</v>
      </c>
      <c r="Q334" s="6">
        <f t="shared" si="41"/>
        <v>40.028970980518636</v>
      </c>
      <c r="R334" s="8">
        <f>IF(E333&lt;&gt;E334,SUM($Q$4:Q334)-SUM($R$3:R333),0)</f>
        <v>0</v>
      </c>
      <c r="S334" s="6">
        <f>IF(B334&gt;0,SUM($R$4:R334)-SUM($S$3:S333),0)</f>
        <v>0</v>
      </c>
    </row>
    <row r="335" spans="1:19">
      <c r="A335">
        <f>IF(E334&lt;&gt;E335,COUNTIF($A$4:A334,"&lt;&gt;0")+1,0)</f>
        <v>0</v>
      </c>
      <c r="B335">
        <f>IF(A335&lt;&gt;0,IF(MOD(A335,3)=0,COUNTIF($B$4:B334,"&lt;&gt;0")+1,0),0)</f>
        <v>0</v>
      </c>
      <c r="C335" s="9">
        <f>'Dash Board'!$C$12+COUNT('Daily reducing balance'!$F$4:F334)</f>
        <v>42061</v>
      </c>
      <c r="D335">
        <f t="shared" si="35"/>
        <v>2015</v>
      </c>
      <c r="E335">
        <f t="shared" si="36"/>
        <v>2</v>
      </c>
      <c r="F335">
        <f>DAY('Dash Board'!$C$12+COUNT('Daily reducing balance'!$F$4:F334))</f>
        <v>26</v>
      </c>
      <c r="G335" s="8">
        <f t="shared" si="37"/>
        <v>292186.74522722844</v>
      </c>
      <c r="H335" s="6">
        <f>G335*'Dash Board'!$C$11/365</f>
        <v>84.05372122975065</v>
      </c>
      <c r="I335" s="6">
        <f>H335*'Dash Board'!$C$18/'Dash Board'!$C$11</f>
        <v>40.0255815379765</v>
      </c>
      <c r="J335" s="6">
        <f>(G335&gt;1)*PMT('Dash Board'!$C$11/365,$U$4,-'Dash Board'!$C$19)</f>
        <v>108.80376961660664</v>
      </c>
      <c r="K335" s="6">
        <f t="shared" si="39"/>
        <v>0</v>
      </c>
      <c r="L335" s="8">
        <f t="shared" si="40"/>
        <v>292161.99517884164</v>
      </c>
      <c r="N335" s="8">
        <f t="shared" si="38"/>
        <v>68.778188078630137</v>
      </c>
      <c r="O335" s="8">
        <f>IF(E334&lt;&gt;E335,SUM($N$4:N335)-SUM($O$3:O334),0)</f>
        <v>0</v>
      </c>
      <c r="P335" s="6">
        <f>IF(B335&gt;0,SUM($O$4:O335)-SUM($P$3:P334),0)</f>
        <v>0</v>
      </c>
      <c r="Q335" s="6">
        <f t="shared" si="41"/>
        <v>40.0255815379765</v>
      </c>
      <c r="R335" s="8">
        <f>IF(E334&lt;&gt;E335,SUM($Q$4:Q335)-SUM($R$3:R334),0)</f>
        <v>0</v>
      </c>
      <c r="S335" s="6">
        <f>IF(B335&gt;0,SUM($R$4:R335)-SUM($S$3:S334),0)</f>
        <v>0</v>
      </c>
    </row>
    <row r="336" spans="1:19">
      <c r="A336">
        <f>IF(E335&lt;&gt;E336,COUNTIF($A$4:A335,"&lt;&gt;0")+1,0)</f>
        <v>0</v>
      </c>
      <c r="B336">
        <f>IF(A336&lt;&gt;0,IF(MOD(A336,3)=0,COUNTIF($B$4:B335,"&lt;&gt;0")+1,0),0)</f>
        <v>0</v>
      </c>
      <c r="C336" s="9">
        <f>'Dash Board'!$C$12+COUNT('Daily reducing balance'!$F$4:F335)</f>
        <v>42062</v>
      </c>
      <c r="D336">
        <f t="shared" si="35"/>
        <v>2015</v>
      </c>
      <c r="E336">
        <f t="shared" si="36"/>
        <v>2</v>
      </c>
      <c r="F336">
        <f>DAY('Dash Board'!$C$12+COUNT('Daily reducing balance'!$F$4:F335))</f>
        <v>27</v>
      </c>
      <c r="G336" s="8">
        <f t="shared" si="37"/>
        <v>292161.99517884164</v>
      </c>
      <c r="H336" s="6">
        <f>G336*'Dash Board'!$C$11/365</f>
        <v>84.046601352817461</v>
      </c>
      <c r="I336" s="6">
        <f>H336*'Dash Board'!$C$18/'Dash Board'!$C$11</f>
        <v>40.022191120389273</v>
      </c>
      <c r="J336" s="6">
        <f>(G336&gt;1)*PMT('Dash Board'!$C$11/365,$U$4,-'Dash Board'!$C$19)</f>
        <v>108.80376961660664</v>
      </c>
      <c r="K336" s="6">
        <f t="shared" si="39"/>
        <v>0</v>
      </c>
      <c r="L336" s="8">
        <f t="shared" si="40"/>
        <v>292137.23801057786</v>
      </c>
      <c r="N336" s="8">
        <f t="shared" si="38"/>
        <v>68.781578496217378</v>
      </c>
      <c r="O336" s="8">
        <f>IF(E335&lt;&gt;E336,SUM($N$4:N336)-SUM($O$3:O335),0)</f>
        <v>0</v>
      </c>
      <c r="P336" s="6">
        <f>IF(B336&gt;0,SUM($O$4:O336)-SUM($P$3:P335),0)</f>
        <v>0</v>
      </c>
      <c r="Q336" s="6">
        <f t="shared" si="41"/>
        <v>40.022191120389273</v>
      </c>
      <c r="R336" s="8">
        <f>IF(E335&lt;&gt;E336,SUM($Q$4:Q336)-SUM($R$3:R335),0)</f>
        <v>0</v>
      </c>
      <c r="S336" s="6">
        <f>IF(B336&gt;0,SUM($R$4:R336)-SUM($S$3:S335),0)</f>
        <v>0</v>
      </c>
    </row>
    <row r="337" spans="1:19">
      <c r="A337">
        <f>IF(E336&lt;&gt;E337,COUNTIF($A$4:A336,"&lt;&gt;0")+1,0)</f>
        <v>0</v>
      </c>
      <c r="B337">
        <f>IF(A337&lt;&gt;0,IF(MOD(A337,3)=0,COUNTIF($B$4:B336,"&lt;&gt;0")+1,0),0)</f>
        <v>0</v>
      </c>
      <c r="C337" s="9">
        <f>'Dash Board'!$C$12+COUNT('Daily reducing balance'!$F$4:F336)</f>
        <v>42063</v>
      </c>
      <c r="D337">
        <f t="shared" si="35"/>
        <v>2015</v>
      </c>
      <c r="E337">
        <f t="shared" si="36"/>
        <v>2</v>
      </c>
      <c r="F337">
        <f>DAY('Dash Board'!$C$12+COUNT('Daily reducing balance'!$F$4:F336))</f>
        <v>28</v>
      </c>
      <c r="G337" s="8">
        <f t="shared" si="37"/>
        <v>292137.23801057786</v>
      </c>
      <c r="H337" s="6">
        <f>G337*'Dash Board'!$C$11/365</f>
        <v>84.039479427700485</v>
      </c>
      <c r="I337" s="6">
        <f>H337*'Dash Board'!$C$18/'Dash Board'!$C$11</f>
        <v>40.018799727476427</v>
      </c>
      <c r="J337" s="6">
        <f>(G337&gt;1)*PMT('Dash Board'!$C$11/365,$U$4,-'Dash Board'!$C$19)</f>
        <v>108.80376961660664</v>
      </c>
      <c r="K337" s="6">
        <f t="shared" si="39"/>
        <v>0</v>
      </c>
      <c r="L337" s="8">
        <f t="shared" si="40"/>
        <v>292112.47372038895</v>
      </c>
      <c r="N337" s="8">
        <f t="shared" si="38"/>
        <v>68.784969889130224</v>
      </c>
      <c r="O337" s="8">
        <f>IF(E336&lt;&gt;E337,SUM($N$4:N337)-SUM($O$3:O336),0)</f>
        <v>0</v>
      </c>
      <c r="P337" s="6">
        <f>IF(B337&gt;0,SUM($O$4:O337)-SUM($P$3:P336),0)</f>
        <v>0</v>
      </c>
      <c r="Q337" s="6">
        <f t="shared" si="41"/>
        <v>40.018799727476427</v>
      </c>
      <c r="R337" s="8">
        <f>IF(E336&lt;&gt;E337,SUM($Q$4:Q337)-SUM($R$3:R336),0)</f>
        <v>0</v>
      </c>
      <c r="S337" s="6">
        <f>IF(B337&gt;0,SUM($R$4:R337)-SUM($S$3:S336),0)</f>
        <v>0</v>
      </c>
    </row>
    <row r="338" spans="1:19">
      <c r="A338">
        <f>IF(E337&lt;&gt;E338,COUNTIF($A$4:A337,"&lt;&gt;0")+1,0)</f>
        <v>11</v>
      </c>
      <c r="B338">
        <f>IF(A338&lt;&gt;0,IF(MOD(A338,3)=0,COUNTIF($B$4:B337,"&lt;&gt;0")+1,0),0)</f>
        <v>0</v>
      </c>
      <c r="C338" s="9">
        <f>'Dash Board'!$C$12+COUNT('Daily reducing balance'!$F$4:F337)</f>
        <v>42064</v>
      </c>
      <c r="D338">
        <f t="shared" si="35"/>
        <v>2015</v>
      </c>
      <c r="E338">
        <f t="shared" si="36"/>
        <v>3</v>
      </c>
      <c r="F338">
        <f>DAY('Dash Board'!$C$12+COUNT('Daily reducing balance'!$F$4:F337))</f>
        <v>1</v>
      </c>
      <c r="G338" s="8">
        <f t="shared" si="37"/>
        <v>292112.47372038895</v>
      </c>
      <c r="H338" s="6">
        <f>G338*'Dash Board'!$C$11/365</f>
        <v>84.03235545381051</v>
      </c>
      <c r="I338" s="6">
        <f>H338*'Dash Board'!$C$18/'Dash Board'!$C$11</f>
        <v>40.01540735895739</v>
      </c>
      <c r="J338" s="6">
        <f>(G338&gt;1)*PMT('Dash Board'!$C$11/365,$U$4,-'Dash Board'!$C$19)</f>
        <v>108.80376961660664</v>
      </c>
      <c r="K338" s="6">
        <f t="shared" si="39"/>
        <v>3372.9168581148047</v>
      </c>
      <c r="L338" s="8">
        <f t="shared" si="40"/>
        <v>292087.70230622619</v>
      </c>
      <c r="N338" s="8">
        <f t="shared" si="38"/>
        <v>68.788362257649254</v>
      </c>
      <c r="O338" s="8">
        <f>IF(E337&lt;&gt;E338,SUM($N$4:N338)-SUM($O$3:O337),0)</f>
        <v>1924.7950182630157</v>
      </c>
      <c r="P338" s="6">
        <f>IF(B338&gt;0,SUM($O$4:O338)-SUM($P$3:P337),0)</f>
        <v>0</v>
      </c>
      <c r="Q338" s="6">
        <f t="shared" si="41"/>
        <v>40.01540735895739</v>
      </c>
      <c r="R338" s="8">
        <f>IF(E337&lt;&gt;E338,SUM($Q$4:Q338)-SUM($R$3:R337),0)</f>
        <v>1121.7105310019651</v>
      </c>
      <c r="S338" s="6">
        <f>IF(B338&gt;0,SUM($R$4:R338)-SUM($S$3:S337),0)</f>
        <v>0</v>
      </c>
    </row>
    <row r="339" spans="1:19">
      <c r="A339">
        <f>IF(E338&lt;&gt;E339,COUNTIF($A$4:A338,"&lt;&gt;0")+1,0)</f>
        <v>0</v>
      </c>
      <c r="B339">
        <f>IF(A339&lt;&gt;0,IF(MOD(A339,3)=0,COUNTIF($B$4:B338,"&lt;&gt;0")+1,0),0)</f>
        <v>0</v>
      </c>
      <c r="C339" s="9">
        <f>'Dash Board'!$C$12+COUNT('Daily reducing balance'!$F$4:F338)</f>
        <v>42065</v>
      </c>
      <c r="D339">
        <f t="shared" si="35"/>
        <v>2015</v>
      </c>
      <c r="E339">
        <f t="shared" si="36"/>
        <v>3</v>
      </c>
      <c r="F339">
        <f>DAY('Dash Board'!$C$12+COUNT('Daily reducing balance'!$F$4:F338))</f>
        <v>2</v>
      </c>
      <c r="G339" s="8">
        <f t="shared" si="37"/>
        <v>292087.70230622619</v>
      </c>
      <c r="H339" s="6">
        <f>G339*'Dash Board'!$C$11/365</f>
        <v>84.025229430558213</v>
      </c>
      <c r="I339" s="6">
        <f>H339*'Dash Board'!$C$18/'Dash Board'!$C$11</f>
        <v>40.012014014551532</v>
      </c>
      <c r="J339" s="6">
        <f>(G339&gt;1)*PMT('Dash Board'!$C$11/365,$U$4,-'Dash Board'!$C$19)</f>
        <v>108.80376961660664</v>
      </c>
      <c r="K339" s="6">
        <f t="shared" si="39"/>
        <v>0</v>
      </c>
      <c r="L339" s="8">
        <f t="shared" si="40"/>
        <v>292062.92376604019</v>
      </c>
      <c r="N339" s="8">
        <f t="shared" si="38"/>
        <v>68.791755602055105</v>
      </c>
      <c r="O339" s="8">
        <f>IF(E338&lt;&gt;E339,SUM($N$4:N339)-SUM($O$3:O338),0)</f>
        <v>0</v>
      </c>
      <c r="P339" s="6">
        <f>IF(B339&gt;0,SUM($O$4:O339)-SUM($P$3:P338),0)</f>
        <v>0</v>
      </c>
      <c r="Q339" s="6">
        <f t="shared" si="41"/>
        <v>40.012014014551532</v>
      </c>
      <c r="R339" s="8">
        <f>IF(E338&lt;&gt;E339,SUM($Q$4:Q339)-SUM($R$3:R338),0)</f>
        <v>0</v>
      </c>
      <c r="S339" s="6">
        <f>IF(B339&gt;0,SUM($R$4:R339)-SUM($S$3:S338),0)</f>
        <v>0</v>
      </c>
    </row>
    <row r="340" spans="1:19">
      <c r="A340">
        <f>IF(E339&lt;&gt;E340,COUNTIF($A$4:A339,"&lt;&gt;0")+1,0)</f>
        <v>0</v>
      </c>
      <c r="B340">
        <f>IF(A340&lt;&gt;0,IF(MOD(A340,3)=0,COUNTIF($B$4:B339,"&lt;&gt;0")+1,0),0)</f>
        <v>0</v>
      </c>
      <c r="C340" s="9">
        <f>'Dash Board'!$C$12+COUNT('Daily reducing balance'!$F$4:F339)</f>
        <v>42066</v>
      </c>
      <c r="D340">
        <f t="shared" si="35"/>
        <v>2015</v>
      </c>
      <c r="E340">
        <f t="shared" si="36"/>
        <v>3</v>
      </c>
      <c r="F340">
        <f>DAY('Dash Board'!$C$12+COUNT('Daily reducing balance'!$F$4:F339))</f>
        <v>3</v>
      </c>
      <c r="G340" s="8">
        <f t="shared" si="37"/>
        <v>292062.92376604019</v>
      </c>
      <c r="H340" s="6">
        <f>G340*'Dash Board'!$C$11/365</f>
        <v>84.018101357354013</v>
      </c>
      <c r="I340" s="6">
        <f>H340*'Dash Board'!$C$18/'Dash Board'!$C$11</f>
        <v>40.008619693978098</v>
      </c>
      <c r="J340" s="6">
        <f>(G340&gt;1)*PMT('Dash Board'!$C$11/365,$U$4,-'Dash Board'!$C$19)</f>
        <v>108.80376961660664</v>
      </c>
      <c r="K340" s="6">
        <f t="shared" si="39"/>
        <v>0</v>
      </c>
      <c r="L340" s="8">
        <f t="shared" si="40"/>
        <v>292038.13809778093</v>
      </c>
      <c r="N340" s="8">
        <f t="shared" si="38"/>
        <v>68.795149922628553</v>
      </c>
      <c r="O340" s="8">
        <f>IF(E339&lt;&gt;E340,SUM($N$4:N340)-SUM($O$3:O339),0)</f>
        <v>0</v>
      </c>
      <c r="P340" s="6">
        <f>IF(B340&gt;0,SUM($O$4:O340)-SUM($P$3:P339),0)</f>
        <v>0</v>
      </c>
      <c r="Q340" s="6">
        <f t="shared" si="41"/>
        <v>40.008619693978098</v>
      </c>
      <c r="R340" s="8">
        <f>IF(E339&lt;&gt;E340,SUM($Q$4:Q340)-SUM($R$3:R339),0)</f>
        <v>0</v>
      </c>
      <c r="S340" s="6">
        <f>IF(B340&gt;0,SUM($R$4:R340)-SUM($S$3:S339),0)</f>
        <v>0</v>
      </c>
    </row>
    <row r="341" spans="1:19">
      <c r="A341">
        <f>IF(E340&lt;&gt;E341,COUNTIF($A$4:A340,"&lt;&gt;0")+1,0)</f>
        <v>0</v>
      </c>
      <c r="B341">
        <f>IF(A341&lt;&gt;0,IF(MOD(A341,3)=0,COUNTIF($B$4:B340,"&lt;&gt;0")+1,0),0)</f>
        <v>0</v>
      </c>
      <c r="C341" s="9">
        <f>'Dash Board'!$C$12+COUNT('Daily reducing balance'!$F$4:F340)</f>
        <v>42067</v>
      </c>
      <c r="D341">
        <f t="shared" si="35"/>
        <v>2015</v>
      </c>
      <c r="E341">
        <f t="shared" si="36"/>
        <v>3</v>
      </c>
      <c r="F341">
        <f>DAY('Dash Board'!$C$12+COUNT('Daily reducing balance'!$F$4:F340))</f>
        <v>4</v>
      </c>
      <c r="G341" s="8">
        <f t="shared" si="37"/>
        <v>292038.13809778093</v>
      </c>
      <c r="H341" s="6">
        <f>G341*'Dash Board'!$C$11/365</f>
        <v>84.010971233608217</v>
      </c>
      <c r="I341" s="6">
        <f>H341*'Dash Board'!$C$18/'Dash Board'!$C$11</f>
        <v>40.005224396956294</v>
      </c>
      <c r="J341" s="6">
        <f>(G341&gt;1)*PMT('Dash Board'!$C$11/365,$U$4,-'Dash Board'!$C$19)</f>
        <v>108.80376961660664</v>
      </c>
      <c r="K341" s="6">
        <f t="shared" si="39"/>
        <v>0</v>
      </c>
      <c r="L341" s="8">
        <f t="shared" si="40"/>
        <v>292013.34529939794</v>
      </c>
      <c r="N341" s="8">
        <f t="shared" si="38"/>
        <v>68.79854521965035</v>
      </c>
      <c r="O341" s="8">
        <f>IF(E340&lt;&gt;E341,SUM($N$4:N341)-SUM($O$3:O340),0)</f>
        <v>0</v>
      </c>
      <c r="P341" s="6">
        <f>IF(B341&gt;0,SUM($O$4:O341)-SUM($P$3:P340),0)</f>
        <v>0</v>
      </c>
      <c r="Q341" s="6">
        <f t="shared" si="41"/>
        <v>40.005224396956294</v>
      </c>
      <c r="R341" s="8">
        <f>IF(E340&lt;&gt;E341,SUM($Q$4:Q341)-SUM($R$3:R340),0)</f>
        <v>0</v>
      </c>
      <c r="S341" s="6">
        <f>IF(B341&gt;0,SUM($R$4:R341)-SUM($S$3:S340),0)</f>
        <v>0</v>
      </c>
    </row>
    <row r="342" spans="1:19">
      <c r="A342">
        <f>IF(E341&lt;&gt;E342,COUNTIF($A$4:A341,"&lt;&gt;0")+1,0)</f>
        <v>0</v>
      </c>
      <c r="B342">
        <f>IF(A342&lt;&gt;0,IF(MOD(A342,3)=0,COUNTIF($B$4:B341,"&lt;&gt;0")+1,0),0)</f>
        <v>0</v>
      </c>
      <c r="C342" s="9">
        <f>'Dash Board'!$C$12+COUNT('Daily reducing balance'!$F$4:F341)</f>
        <v>42068</v>
      </c>
      <c r="D342">
        <f t="shared" si="35"/>
        <v>2015</v>
      </c>
      <c r="E342">
        <f t="shared" si="36"/>
        <v>3</v>
      </c>
      <c r="F342">
        <f>DAY('Dash Board'!$C$12+COUNT('Daily reducing balance'!$F$4:F341))</f>
        <v>5</v>
      </c>
      <c r="G342" s="8">
        <f t="shared" si="37"/>
        <v>292013.34529939794</v>
      </c>
      <c r="H342" s="6">
        <f>G342*'Dash Board'!$C$11/365</f>
        <v>84.003839058730918</v>
      </c>
      <c r="I342" s="6">
        <f>H342*'Dash Board'!$C$18/'Dash Board'!$C$11</f>
        <v>40.0018281232052</v>
      </c>
      <c r="J342" s="6">
        <f>(G342&gt;1)*PMT('Dash Board'!$C$11/365,$U$4,-'Dash Board'!$C$19)</f>
        <v>108.80376961660664</v>
      </c>
      <c r="K342" s="6">
        <f t="shared" si="39"/>
        <v>0</v>
      </c>
      <c r="L342" s="8">
        <f t="shared" si="40"/>
        <v>291988.5453688401</v>
      </c>
      <c r="N342" s="8">
        <f t="shared" si="38"/>
        <v>68.801941493401443</v>
      </c>
      <c r="O342" s="8">
        <f>IF(E341&lt;&gt;E342,SUM($N$4:N342)-SUM($O$3:O341),0)</f>
        <v>0</v>
      </c>
      <c r="P342" s="6">
        <f>IF(B342&gt;0,SUM($O$4:O342)-SUM($P$3:P341),0)</f>
        <v>0</v>
      </c>
      <c r="Q342" s="6">
        <f t="shared" si="41"/>
        <v>40.0018281232052</v>
      </c>
      <c r="R342" s="8">
        <f>IF(E341&lt;&gt;E342,SUM($Q$4:Q342)-SUM($R$3:R341),0)</f>
        <v>0</v>
      </c>
      <c r="S342" s="6">
        <f>IF(B342&gt;0,SUM($R$4:R342)-SUM($S$3:S341),0)</f>
        <v>0</v>
      </c>
    </row>
    <row r="343" spans="1:19">
      <c r="A343">
        <f>IF(E342&lt;&gt;E343,COUNTIF($A$4:A342,"&lt;&gt;0")+1,0)</f>
        <v>0</v>
      </c>
      <c r="B343">
        <f>IF(A343&lt;&gt;0,IF(MOD(A343,3)=0,COUNTIF($B$4:B342,"&lt;&gt;0")+1,0),0)</f>
        <v>0</v>
      </c>
      <c r="C343" s="9">
        <f>'Dash Board'!$C$12+COUNT('Daily reducing balance'!$F$4:F342)</f>
        <v>42069</v>
      </c>
      <c r="D343">
        <f t="shared" si="35"/>
        <v>2015</v>
      </c>
      <c r="E343">
        <f t="shared" si="36"/>
        <v>3</v>
      </c>
      <c r="F343">
        <f>DAY('Dash Board'!$C$12+COUNT('Daily reducing balance'!$F$4:F342))</f>
        <v>6</v>
      </c>
      <c r="G343" s="8">
        <f t="shared" si="37"/>
        <v>291988.5453688401</v>
      </c>
      <c r="H343" s="6">
        <f>G343*'Dash Board'!$C$11/365</f>
        <v>83.996704832132082</v>
      </c>
      <c r="I343" s="6">
        <f>H343*'Dash Board'!$C$18/'Dash Board'!$C$11</f>
        <v>39.998430872443855</v>
      </c>
      <c r="J343" s="6">
        <f>(G343&gt;1)*PMT('Dash Board'!$C$11/365,$U$4,-'Dash Board'!$C$19)</f>
        <v>108.80376961660664</v>
      </c>
      <c r="K343" s="6">
        <f t="shared" si="39"/>
        <v>0</v>
      </c>
      <c r="L343" s="8">
        <f t="shared" si="40"/>
        <v>291963.73830405565</v>
      </c>
      <c r="N343" s="8">
        <f t="shared" si="38"/>
        <v>68.805338744162782</v>
      </c>
      <c r="O343" s="8">
        <f>IF(E342&lt;&gt;E343,SUM($N$4:N343)-SUM($O$3:O342),0)</f>
        <v>0</v>
      </c>
      <c r="P343" s="6">
        <f>IF(B343&gt;0,SUM($O$4:O343)-SUM($P$3:P342),0)</f>
        <v>0</v>
      </c>
      <c r="Q343" s="6">
        <f t="shared" si="41"/>
        <v>39.998430872443855</v>
      </c>
      <c r="R343" s="8">
        <f>IF(E342&lt;&gt;E343,SUM($Q$4:Q343)-SUM($R$3:R342),0)</f>
        <v>0</v>
      </c>
      <c r="S343" s="6">
        <f>IF(B343&gt;0,SUM($R$4:R343)-SUM($S$3:S342),0)</f>
        <v>0</v>
      </c>
    </row>
    <row r="344" spans="1:19">
      <c r="A344">
        <f>IF(E343&lt;&gt;E344,COUNTIF($A$4:A343,"&lt;&gt;0")+1,0)</f>
        <v>0</v>
      </c>
      <c r="B344">
        <f>IF(A344&lt;&gt;0,IF(MOD(A344,3)=0,COUNTIF($B$4:B343,"&lt;&gt;0")+1,0),0)</f>
        <v>0</v>
      </c>
      <c r="C344" s="9">
        <f>'Dash Board'!$C$12+COUNT('Daily reducing balance'!$F$4:F343)</f>
        <v>42070</v>
      </c>
      <c r="D344">
        <f t="shared" si="35"/>
        <v>2015</v>
      </c>
      <c r="E344">
        <f t="shared" si="36"/>
        <v>3</v>
      </c>
      <c r="F344">
        <f>DAY('Dash Board'!$C$12+COUNT('Daily reducing balance'!$F$4:F343))</f>
        <v>7</v>
      </c>
      <c r="G344" s="8">
        <f t="shared" si="37"/>
        <v>291963.73830405565</v>
      </c>
      <c r="H344" s="6">
        <f>G344*'Dash Board'!$C$11/365</f>
        <v>83.989568553221488</v>
      </c>
      <c r="I344" s="6">
        <f>H344*'Dash Board'!$C$18/'Dash Board'!$C$11</f>
        <v>39.995032644391188</v>
      </c>
      <c r="J344" s="6">
        <f>(G344&gt;1)*PMT('Dash Board'!$C$11/365,$U$4,-'Dash Board'!$C$19)</f>
        <v>108.80376961660664</v>
      </c>
      <c r="K344" s="6">
        <f t="shared" si="39"/>
        <v>0</v>
      </c>
      <c r="L344" s="8">
        <f t="shared" si="40"/>
        <v>291938.92410299229</v>
      </c>
      <c r="N344" s="8">
        <f t="shared" si="38"/>
        <v>68.808736972215456</v>
      </c>
      <c r="O344" s="8">
        <f>IF(E343&lt;&gt;E344,SUM($N$4:N344)-SUM($O$3:O343),0)</f>
        <v>0</v>
      </c>
      <c r="P344" s="6">
        <f>IF(B344&gt;0,SUM($O$4:O344)-SUM($P$3:P343),0)</f>
        <v>0</v>
      </c>
      <c r="Q344" s="6">
        <f t="shared" si="41"/>
        <v>39.995032644391188</v>
      </c>
      <c r="R344" s="8">
        <f>IF(E343&lt;&gt;E344,SUM($Q$4:Q344)-SUM($R$3:R343),0)</f>
        <v>0</v>
      </c>
      <c r="S344" s="6">
        <f>IF(B344&gt;0,SUM($R$4:R344)-SUM($S$3:S343),0)</f>
        <v>0</v>
      </c>
    </row>
    <row r="345" spans="1:19">
      <c r="A345">
        <f>IF(E344&lt;&gt;E345,COUNTIF($A$4:A344,"&lt;&gt;0")+1,0)</f>
        <v>0</v>
      </c>
      <c r="B345">
        <f>IF(A345&lt;&gt;0,IF(MOD(A345,3)=0,COUNTIF($B$4:B344,"&lt;&gt;0")+1,0),0)</f>
        <v>0</v>
      </c>
      <c r="C345" s="9">
        <f>'Dash Board'!$C$12+COUNT('Daily reducing balance'!$F$4:F344)</f>
        <v>42071</v>
      </c>
      <c r="D345">
        <f t="shared" si="35"/>
        <v>2015</v>
      </c>
      <c r="E345">
        <f t="shared" si="36"/>
        <v>3</v>
      </c>
      <c r="F345">
        <f>DAY('Dash Board'!$C$12+COUNT('Daily reducing balance'!$F$4:F344))</f>
        <v>8</v>
      </c>
      <c r="G345" s="8">
        <f t="shared" si="37"/>
        <v>291938.92410299229</v>
      </c>
      <c r="H345" s="6">
        <f>G345*'Dash Board'!$C$11/365</f>
        <v>83.982430221408734</v>
      </c>
      <c r="I345" s="6">
        <f>H345*'Dash Board'!$C$18/'Dash Board'!$C$11</f>
        <v>39.991633438766065</v>
      </c>
      <c r="J345" s="6">
        <f>(G345&gt;1)*PMT('Dash Board'!$C$11/365,$U$4,-'Dash Board'!$C$19)</f>
        <v>108.80376961660664</v>
      </c>
      <c r="K345" s="6">
        <f t="shared" si="39"/>
        <v>0</v>
      </c>
      <c r="L345" s="8">
        <f t="shared" si="40"/>
        <v>291914.1027635971</v>
      </c>
      <c r="N345" s="8">
        <f t="shared" si="38"/>
        <v>68.812136177840586</v>
      </c>
      <c r="O345" s="8">
        <f>IF(E344&lt;&gt;E345,SUM($N$4:N345)-SUM($O$3:O344),0)</f>
        <v>0</v>
      </c>
      <c r="P345" s="6">
        <f>IF(B345&gt;0,SUM($O$4:O345)-SUM($P$3:P344),0)</f>
        <v>0</v>
      </c>
      <c r="Q345" s="6">
        <f t="shared" si="41"/>
        <v>39.991633438766065</v>
      </c>
      <c r="R345" s="8">
        <f>IF(E344&lt;&gt;E345,SUM($Q$4:Q345)-SUM($R$3:R344),0)</f>
        <v>0</v>
      </c>
      <c r="S345" s="6">
        <f>IF(B345&gt;0,SUM($R$4:R345)-SUM($S$3:S344),0)</f>
        <v>0</v>
      </c>
    </row>
    <row r="346" spans="1:19">
      <c r="A346">
        <f>IF(E345&lt;&gt;E346,COUNTIF($A$4:A345,"&lt;&gt;0")+1,0)</f>
        <v>0</v>
      </c>
      <c r="B346">
        <f>IF(A346&lt;&gt;0,IF(MOD(A346,3)=0,COUNTIF($B$4:B345,"&lt;&gt;0")+1,0),0)</f>
        <v>0</v>
      </c>
      <c r="C346" s="9">
        <f>'Dash Board'!$C$12+COUNT('Daily reducing balance'!$F$4:F345)</f>
        <v>42072</v>
      </c>
      <c r="D346">
        <f t="shared" si="35"/>
        <v>2015</v>
      </c>
      <c r="E346">
        <f t="shared" si="36"/>
        <v>3</v>
      </c>
      <c r="F346">
        <f>DAY('Dash Board'!$C$12+COUNT('Daily reducing balance'!$F$4:F345))</f>
        <v>9</v>
      </c>
      <c r="G346" s="8">
        <f t="shared" si="37"/>
        <v>291914.1027635971</v>
      </c>
      <c r="H346" s="6">
        <f>G346*'Dash Board'!$C$11/365</f>
        <v>83.975289836103272</v>
      </c>
      <c r="I346" s="6">
        <f>H346*'Dash Board'!$C$18/'Dash Board'!$C$11</f>
        <v>39.98823325528727</v>
      </c>
      <c r="J346" s="6">
        <f>(G346&gt;1)*PMT('Dash Board'!$C$11/365,$U$4,-'Dash Board'!$C$19)</f>
        <v>108.80376961660664</v>
      </c>
      <c r="K346" s="6">
        <f t="shared" si="39"/>
        <v>0</v>
      </c>
      <c r="L346" s="8">
        <f t="shared" si="40"/>
        <v>291889.27428381663</v>
      </c>
      <c r="N346" s="8">
        <f t="shared" si="38"/>
        <v>68.815536361319374</v>
      </c>
      <c r="O346" s="8">
        <f>IF(E345&lt;&gt;E346,SUM($N$4:N346)-SUM($O$3:O345),0)</f>
        <v>0</v>
      </c>
      <c r="P346" s="6">
        <f>IF(B346&gt;0,SUM($O$4:O346)-SUM($P$3:P345),0)</f>
        <v>0</v>
      </c>
      <c r="Q346" s="6">
        <f t="shared" si="41"/>
        <v>39.98823325528727</v>
      </c>
      <c r="R346" s="8">
        <f>IF(E345&lt;&gt;E346,SUM($Q$4:Q346)-SUM($R$3:R345),0)</f>
        <v>0</v>
      </c>
      <c r="S346" s="6">
        <f>IF(B346&gt;0,SUM($R$4:R346)-SUM($S$3:S345),0)</f>
        <v>0</v>
      </c>
    </row>
    <row r="347" spans="1:19">
      <c r="A347">
        <f>IF(E346&lt;&gt;E347,COUNTIF($A$4:A346,"&lt;&gt;0")+1,0)</f>
        <v>0</v>
      </c>
      <c r="B347">
        <f>IF(A347&lt;&gt;0,IF(MOD(A347,3)=0,COUNTIF($B$4:B346,"&lt;&gt;0")+1,0),0)</f>
        <v>0</v>
      </c>
      <c r="C347" s="9">
        <f>'Dash Board'!$C$12+COUNT('Daily reducing balance'!$F$4:F346)</f>
        <v>42073</v>
      </c>
      <c r="D347">
        <f t="shared" si="35"/>
        <v>2015</v>
      </c>
      <c r="E347">
        <f t="shared" si="36"/>
        <v>3</v>
      </c>
      <c r="F347">
        <f>DAY('Dash Board'!$C$12+COUNT('Daily reducing balance'!$F$4:F346))</f>
        <v>10</v>
      </c>
      <c r="G347" s="8">
        <f t="shared" si="37"/>
        <v>291889.27428381663</v>
      </c>
      <c r="H347" s="6">
        <f>G347*'Dash Board'!$C$11/365</f>
        <v>83.968147396714372</v>
      </c>
      <c r="I347" s="6">
        <f>H347*'Dash Board'!$C$18/'Dash Board'!$C$11</f>
        <v>39.984832093673518</v>
      </c>
      <c r="J347" s="6">
        <f>(G347&gt;1)*PMT('Dash Board'!$C$11/365,$U$4,-'Dash Board'!$C$19)</f>
        <v>108.80376961660664</v>
      </c>
      <c r="K347" s="6">
        <f t="shared" si="39"/>
        <v>0</v>
      </c>
      <c r="L347" s="8">
        <f t="shared" si="40"/>
        <v>291864.43866159674</v>
      </c>
      <c r="N347" s="8">
        <f t="shared" si="38"/>
        <v>68.818937522933126</v>
      </c>
      <c r="O347" s="8">
        <f>IF(E346&lt;&gt;E347,SUM($N$4:N347)-SUM($O$3:O346),0)</f>
        <v>0</v>
      </c>
      <c r="P347" s="6">
        <f>IF(B347&gt;0,SUM($O$4:O347)-SUM($P$3:P346),0)</f>
        <v>0</v>
      </c>
      <c r="Q347" s="6">
        <f t="shared" si="41"/>
        <v>39.984832093673518</v>
      </c>
      <c r="R347" s="8">
        <f>IF(E346&lt;&gt;E347,SUM($Q$4:Q347)-SUM($R$3:R346),0)</f>
        <v>0</v>
      </c>
      <c r="S347" s="6">
        <f>IF(B347&gt;0,SUM($R$4:R347)-SUM($S$3:S346),0)</f>
        <v>0</v>
      </c>
    </row>
    <row r="348" spans="1:19">
      <c r="A348">
        <f>IF(E347&lt;&gt;E348,COUNTIF($A$4:A347,"&lt;&gt;0")+1,0)</f>
        <v>0</v>
      </c>
      <c r="B348">
        <f>IF(A348&lt;&gt;0,IF(MOD(A348,3)=0,COUNTIF($B$4:B347,"&lt;&gt;0")+1,0),0)</f>
        <v>0</v>
      </c>
      <c r="C348" s="9">
        <f>'Dash Board'!$C$12+COUNT('Daily reducing balance'!$F$4:F347)</f>
        <v>42074</v>
      </c>
      <c r="D348">
        <f t="shared" si="35"/>
        <v>2015</v>
      </c>
      <c r="E348">
        <f t="shared" si="36"/>
        <v>3</v>
      </c>
      <c r="F348">
        <f>DAY('Dash Board'!$C$12+COUNT('Daily reducing balance'!$F$4:F347))</f>
        <v>11</v>
      </c>
      <c r="G348" s="8">
        <f t="shared" si="37"/>
        <v>291864.43866159674</v>
      </c>
      <c r="H348" s="6">
        <f>G348*'Dash Board'!$C$11/365</f>
        <v>83.961002902651117</v>
      </c>
      <c r="I348" s="6">
        <f>H348*'Dash Board'!$C$18/'Dash Board'!$C$11</f>
        <v>39.981429953643392</v>
      </c>
      <c r="J348" s="6">
        <f>(G348&gt;1)*PMT('Dash Board'!$C$11/365,$U$4,-'Dash Board'!$C$19)</f>
        <v>108.80376961660664</v>
      </c>
      <c r="K348" s="6">
        <f t="shared" si="39"/>
        <v>0</v>
      </c>
      <c r="L348" s="8">
        <f t="shared" si="40"/>
        <v>291839.5958948828</v>
      </c>
      <c r="N348" s="8">
        <f t="shared" si="38"/>
        <v>68.822339662963259</v>
      </c>
      <c r="O348" s="8">
        <f>IF(E347&lt;&gt;E348,SUM($N$4:N348)-SUM($O$3:O347),0)</f>
        <v>0</v>
      </c>
      <c r="P348" s="6">
        <f>IF(B348&gt;0,SUM($O$4:O348)-SUM($P$3:P347),0)</f>
        <v>0</v>
      </c>
      <c r="Q348" s="6">
        <f t="shared" si="41"/>
        <v>39.981429953643392</v>
      </c>
      <c r="R348" s="8">
        <f>IF(E347&lt;&gt;E348,SUM($Q$4:Q348)-SUM($R$3:R347),0)</f>
        <v>0</v>
      </c>
      <c r="S348" s="6">
        <f>IF(B348&gt;0,SUM($R$4:R348)-SUM($S$3:S347),0)</f>
        <v>0</v>
      </c>
    </row>
    <row r="349" spans="1:19">
      <c r="A349">
        <f>IF(E348&lt;&gt;E349,COUNTIF($A$4:A348,"&lt;&gt;0")+1,0)</f>
        <v>0</v>
      </c>
      <c r="B349">
        <f>IF(A349&lt;&gt;0,IF(MOD(A349,3)=0,COUNTIF($B$4:B348,"&lt;&gt;0")+1,0),0)</f>
        <v>0</v>
      </c>
      <c r="C349" s="9">
        <f>'Dash Board'!$C$12+COUNT('Daily reducing balance'!$F$4:F348)</f>
        <v>42075</v>
      </c>
      <c r="D349">
        <f t="shared" si="35"/>
        <v>2015</v>
      </c>
      <c r="E349">
        <f t="shared" si="36"/>
        <v>3</v>
      </c>
      <c r="F349">
        <f>DAY('Dash Board'!$C$12+COUNT('Daily reducing balance'!$F$4:F348))</f>
        <v>12</v>
      </c>
      <c r="G349" s="8">
        <f t="shared" si="37"/>
        <v>291839.5958948828</v>
      </c>
      <c r="H349" s="6">
        <f>G349*'Dash Board'!$C$11/365</f>
        <v>83.953856353322436</v>
      </c>
      <c r="I349" s="6">
        <f>H349*'Dash Board'!$C$18/'Dash Board'!$C$11</f>
        <v>39.978026834915454</v>
      </c>
      <c r="J349" s="6">
        <f>(G349&gt;1)*PMT('Dash Board'!$C$11/365,$U$4,-'Dash Board'!$C$19)</f>
        <v>108.80376961660664</v>
      </c>
      <c r="K349" s="6">
        <f t="shared" si="39"/>
        <v>0</v>
      </c>
      <c r="L349" s="8">
        <f t="shared" si="40"/>
        <v>291814.74598161952</v>
      </c>
      <c r="N349" s="8">
        <f t="shared" si="38"/>
        <v>68.82574278169119</v>
      </c>
      <c r="O349" s="8">
        <f>IF(E348&lt;&gt;E349,SUM($N$4:N349)-SUM($O$3:O348),0)</f>
        <v>0</v>
      </c>
      <c r="P349" s="6">
        <f>IF(B349&gt;0,SUM($O$4:O349)-SUM($P$3:P348),0)</f>
        <v>0</v>
      </c>
      <c r="Q349" s="6">
        <f t="shared" si="41"/>
        <v>39.978026834915454</v>
      </c>
      <c r="R349" s="8">
        <f>IF(E348&lt;&gt;E349,SUM($Q$4:Q349)-SUM($R$3:R348),0)</f>
        <v>0</v>
      </c>
      <c r="S349" s="6">
        <f>IF(B349&gt;0,SUM($R$4:R349)-SUM($S$3:S348),0)</f>
        <v>0</v>
      </c>
    </row>
    <row r="350" spans="1:19">
      <c r="A350">
        <f>IF(E349&lt;&gt;E350,COUNTIF($A$4:A349,"&lt;&gt;0")+1,0)</f>
        <v>0</v>
      </c>
      <c r="B350">
        <f>IF(A350&lt;&gt;0,IF(MOD(A350,3)=0,COUNTIF($B$4:B349,"&lt;&gt;0")+1,0),0)</f>
        <v>0</v>
      </c>
      <c r="C350" s="9">
        <f>'Dash Board'!$C$12+COUNT('Daily reducing balance'!$F$4:F349)</f>
        <v>42076</v>
      </c>
      <c r="D350">
        <f t="shared" si="35"/>
        <v>2015</v>
      </c>
      <c r="E350">
        <f t="shared" si="36"/>
        <v>3</v>
      </c>
      <c r="F350">
        <f>DAY('Dash Board'!$C$12+COUNT('Daily reducing balance'!$F$4:F349))</f>
        <v>13</v>
      </c>
      <c r="G350" s="8">
        <f t="shared" si="37"/>
        <v>291814.74598161952</v>
      </c>
      <c r="H350" s="6">
        <f>G350*'Dash Board'!$C$11/365</f>
        <v>83.946707748137129</v>
      </c>
      <c r="I350" s="6">
        <f>H350*'Dash Board'!$C$18/'Dash Board'!$C$11</f>
        <v>39.974622737208158</v>
      </c>
      <c r="J350" s="6">
        <f>(G350&gt;1)*PMT('Dash Board'!$C$11/365,$U$4,-'Dash Board'!$C$19)</f>
        <v>108.80376961660664</v>
      </c>
      <c r="K350" s="6">
        <f t="shared" si="39"/>
        <v>0</v>
      </c>
      <c r="L350" s="8">
        <f t="shared" si="40"/>
        <v>291789.88891975104</v>
      </c>
      <c r="N350" s="8">
        <f t="shared" si="38"/>
        <v>68.829146879398479</v>
      </c>
      <c r="O350" s="8">
        <f>IF(E349&lt;&gt;E350,SUM($N$4:N350)-SUM($O$3:O349),0)</f>
        <v>0</v>
      </c>
      <c r="P350" s="6">
        <f>IF(B350&gt;0,SUM($O$4:O350)-SUM($P$3:P349),0)</f>
        <v>0</v>
      </c>
      <c r="Q350" s="6">
        <f t="shared" si="41"/>
        <v>39.974622737208158</v>
      </c>
      <c r="R350" s="8">
        <f>IF(E349&lt;&gt;E350,SUM($Q$4:Q350)-SUM($R$3:R349),0)</f>
        <v>0</v>
      </c>
      <c r="S350" s="6">
        <f>IF(B350&gt;0,SUM($R$4:R350)-SUM($S$3:S349),0)</f>
        <v>0</v>
      </c>
    </row>
    <row r="351" spans="1:19">
      <c r="A351">
        <f>IF(E350&lt;&gt;E351,COUNTIF($A$4:A350,"&lt;&gt;0")+1,0)</f>
        <v>0</v>
      </c>
      <c r="B351">
        <f>IF(A351&lt;&gt;0,IF(MOD(A351,3)=0,COUNTIF($B$4:B350,"&lt;&gt;0")+1,0),0)</f>
        <v>0</v>
      </c>
      <c r="C351" s="9">
        <f>'Dash Board'!$C$12+COUNT('Daily reducing balance'!$F$4:F350)</f>
        <v>42077</v>
      </c>
      <c r="D351">
        <f t="shared" si="35"/>
        <v>2015</v>
      </c>
      <c r="E351">
        <f t="shared" si="36"/>
        <v>3</v>
      </c>
      <c r="F351">
        <f>DAY('Dash Board'!$C$12+COUNT('Daily reducing balance'!$F$4:F350))</f>
        <v>14</v>
      </c>
      <c r="G351" s="8">
        <f t="shared" si="37"/>
        <v>291789.88891975104</v>
      </c>
      <c r="H351" s="6">
        <f>G351*'Dash Board'!$C$11/365</f>
        <v>83.939557086503726</v>
      </c>
      <c r="I351" s="6">
        <f>H351*'Dash Board'!$C$18/'Dash Board'!$C$11</f>
        <v>39.971217660239866</v>
      </c>
      <c r="J351" s="6">
        <f>(G351&gt;1)*PMT('Dash Board'!$C$11/365,$U$4,-'Dash Board'!$C$19)</f>
        <v>108.80376961660664</v>
      </c>
      <c r="K351" s="6">
        <f t="shared" si="39"/>
        <v>0</v>
      </c>
      <c r="L351" s="8">
        <f t="shared" si="40"/>
        <v>291765.02470722096</v>
      </c>
      <c r="N351" s="8">
        <f t="shared" si="38"/>
        <v>68.832551956366785</v>
      </c>
      <c r="O351" s="8">
        <f>IF(E350&lt;&gt;E351,SUM($N$4:N351)-SUM($O$3:O350),0)</f>
        <v>0</v>
      </c>
      <c r="P351" s="6">
        <f>IF(B351&gt;0,SUM($O$4:O351)-SUM($P$3:P350),0)</f>
        <v>0</v>
      </c>
      <c r="Q351" s="6">
        <f t="shared" si="41"/>
        <v>39.971217660239866</v>
      </c>
      <c r="R351" s="8">
        <f>IF(E350&lt;&gt;E351,SUM($Q$4:Q351)-SUM($R$3:R350),0)</f>
        <v>0</v>
      </c>
      <c r="S351" s="6">
        <f>IF(B351&gt;0,SUM($R$4:R351)-SUM($S$3:S350),0)</f>
        <v>0</v>
      </c>
    </row>
    <row r="352" spans="1:19">
      <c r="A352">
        <f>IF(E351&lt;&gt;E352,COUNTIF($A$4:A351,"&lt;&gt;0")+1,0)</f>
        <v>0</v>
      </c>
      <c r="B352">
        <f>IF(A352&lt;&gt;0,IF(MOD(A352,3)=0,COUNTIF($B$4:B351,"&lt;&gt;0")+1,0),0)</f>
        <v>0</v>
      </c>
      <c r="C352" s="9">
        <f>'Dash Board'!$C$12+COUNT('Daily reducing balance'!$F$4:F351)</f>
        <v>42078</v>
      </c>
      <c r="D352">
        <f t="shared" si="35"/>
        <v>2015</v>
      </c>
      <c r="E352">
        <f t="shared" si="36"/>
        <v>3</v>
      </c>
      <c r="F352">
        <f>DAY('Dash Board'!$C$12+COUNT('Daily reducing balance'!$F$4:F351))</f>
        <v>15</v>
      </c>
      <c r="G352" s="8">
        <f t="shared" si="37"/>
        <v>291765.02470722096</v>
      </c>
      <c r="H352" s="6">
        <f>G352*'Dash Board'!$C$11/365</f>
        <v>83.932404367830685</v>
      </c>
      <c r="I352" s="6">
        <f>H352*'Dash Board'!$C$18/'Dash Board'!$C$11</f>
        <v>39.967811603728897</v>
      </c>
      <c r="J352" s="6">
        <f>(G352&gt;1)*PMT('Dash Board'!$C$11/365,$U$4,-'Dash Board'!$C$19)</f>
        <v>108.80376961660664</v>
      </c>
      <c r="K352" s="6">
        <f t="shared" si="39"/>
        <v>0</v>
      </c>
      <c r="L352" s="8">
        <f t="shared" si="40"/>
        <v>291740.15334197221</v>
      </c>
      <c r="N352" s="8">
        <f t="shared" si="38"/>
        <v>68.83595801287774</v>
      </c>
      <c r="O352" s="8">
        <f>IF(E351&lt;&gt;E352,SUM($N$4:N352)-SUM($O$3:O351),0)</f>
        <v>0</v>
      </c>
      <c r="P352" s="6">
        <f>IF(B352&gt;0,SUM($O$4:O352)-SUM($P$3:P351),0)</f>
        <v>0</v>
      </c>
      <c r="Q352" s="6">
        <f t="shared" si="41"/>
        <v>39.967811603728897</v>
      </c>
      <c r="R352" s="8">
        <f>IF(E351&lt;&gt;E352,SUM($Q$4:Q352)-SUM($R$3:R351),0)</f>
        <v>0</v>
      </c>
      <c r="S352" s="6">
        <f>IF(B352&gt;0,SUM($R$4:R352)-SUM($S$3:S351),0)</f>
        <v>0</v>
      </c>
    </row>
    <row r="353" spans="1:19">
      <c r="A353">
        <f>IF(E352&lt;&gt;E353,COUNTIF($A$4:A352,"&lt;&gt;0")+1,0)</f>
        <v>0</v>
      </c>
      <c r="B353">
        <f>IF(A353&lt;&gt;0,IF(MOD(A353,3)=0,COUNTIF($B$4:B352,"&lt;&gt;0")+1,0),0)</f>
        <v>0</v>
      </c>
      <c r="C353" s="9">
        <f>'Dash Board'!$C$12+COUNT('Daily reducing balance'!$F$4:F352)</f>
        <v>42079</v>
      </c>
      <c r="D353">
        <f t="shared" si="35"/>
        <v>2015</v>
      </c>
      <c r="E353">
        <f t="shared" si="36"/>
        <v>3</v>
      </c>
      <c r="F353">
        <f>DAY('Dash Board'!$C$12+COUNT('Daily reducing balance'!$F$4:F352))</f>
        <v>16</v>
      </c>
      <c r="G353" s="8">
        <f t="shared" si="37"/>
        <v>291740.15334197221</v>
      </c>
      <c r="H353" s="6">
        <f>G353*'Dash Board'!$C$11/365</f>
        <v>83.925249591526253</v>
      </c>
      <c r="I353" s="6">
        <f>H353*'Dash Board'!$C$18/'Dash Board'!$C$11</f>
        <v>39.964404567393458</v>
      </c>
      <c r="J353" s="6">
        <f>(G353&gt;1)*PMT('Dash Board'!$C$11/365,$U$4,-'Dash Board'!$C$19)</f>
        <v>108.80376961660664</v>
      </c>
      <c r="K353" s="6">
        <f t="shared" si="39"/>
        <v>0</v>
      </c>
      <c r="L353" s="8">
        <f t="shared" si="40"/>
        <v>291715.27482194715</v>
      </c>
      <c r="N353" s="8">
        <f t="shared" si="38"/>
        <v>68.839365049213185</v>
      </c>
      <c r="O353" s="8">
        <f>IF(E352&lt;&gt;E353,SUM($N$4:N353)-SUM($O$3:O352),0)</f>
        <v>0</v>
      </c>
      <c r="P353" s="6">
        <f>IF(B353&gt;0,SUM($O$4:O353)-SUM($P$3:P352),0)</f>
        <v>0</v>
      </c>
      <c r="Q353" s="6">
        <f t="shared" si="41"/>
        <v>39.964404567393458</v>
      </c>
      <c r="R353" s="8">
        <f>IF(E352&lt;&gt;E353,SUM($Q$4:Q353)-SUM($R$3:R352),0)</f>
        <v>0</v>
      </c>
      <c r="S353" s="6">
        <f>IF(B353&gt;0,SUM($R$4:R353)-SUM($S$3:S352),0)</f>
        <v>0</v>
      </c>
    </row>
    <row r="354" spans="1:19">
      <c r="A354">
        <f>IF(E353&lt;&gt;E354,COUNTIF($A$4:A353,"&lt;&gt;0")+1,0)</f>
        <v>0</v>
      </c>
      <c r="B354">
        <f>IF(A354&lt;&gt;0,IF(MOD(A354,3)=0,COUNTIF($B$4:B353,"&lt;&gt;0")+1,0),0)</f>
        <v>0</v>
      </c>
      <c r="C354" s="9">
        <f>'Dash Board'!$C$12+COUNT('Daily reducing balance'!$F$4:F353)</f>
        <v>42080</v>
      </c>
      <c r="D354">
        <f t="shared" si="35"/>
        <v>2015</v>
      </c>
      <c r="E354">
        <f t="shared" si="36"/>
        <v>3</v>
      </c>
      <c r="F354">
        <f>DAY('Dash Board'!$C$12+COUNT('Daily reducing balance'!$F$4:F353))</f>
        <v>17</v>
      </c>
      <c r="G354" s="8">
        <f t="shared" si="37"/>
        <v>291715.27482194715</v>
      </c>
      <c r="H354" s="6">
        <f>G354*'Dash Board'!$C$11/365</f>
        <v>83.91809275699849</v>
      </c>
      <c r="I354" s="6">
        <f>H354*'Dash Board'!$C$18/'Dash Board'!$C$11</f>
        <v>39.960996550951663</v>
      </c>
      <c r="J354" s="6">
        <f>(G354&gt;1)*PMT('Dash Board'!$C$11/365,$U$4,-'Dash Board'!$C$19)</f>
        <v>108.80376961660664</v>
      </c>
      <c r="K354" s="6">
        <f t="shared" si="39"/>
        <v>0</v>
      </c>
      <c r="L354" s="8">
        <f t="shared" si="40"/>
        <v>291690.38914508757</v>
      </c>
      <c r="N354" s="8">
        <f t="shared" si="38"/>
        <v>68.842773065654981</v>
      </c>
      <c r="O354" s="8">
        <f>IF(E353&lt;&gt;E354,SUM($N$4:N354)-SUM($O$3:O353),0)</f>
        <v>0</v>
      </c>
      <c r="P354" s="6">
        <f>IF(B354&gt;0,SUM($O$4:O354)-SUM($P$3:P353),0)</f>
        <v>0</v>
      </c>
      <c r="Q354" s="6">
        <f t="shared" si="41"/>
        <v>39.960996550951663</v>
      </c>
      <c r="R354" s="8">
        <f>IF(E353&lt;&gt;E354,SUM($Q$4:Q354)-SUM($R$3:R353),0)</f>
        <v>0</v>
      </c>
      <c r="S354" s="6">
        <f>IF(B354&gt;0,SUM($R$4:R354)-SUM($S$3:S353),0)</f>
        <v>0</v>
      </c>
    </row>
    <row r="355" spans="1:19">
      <c r="A355">
        <f>IF(E354&lt;&gt;E355,COUNTIF($A$4:A354,"&lt;&gt;0")+1,0)</f>
        <v>0</v>
      </c>
      <c r="B355">
        <f>IF(A355&lt;&gt;0,IF(MOD(A355,3)=0,COUNTIF($B$4:B354,"&lt;&gt;0")+1,0),0)</f>
        <v>0</v>
      </c>
      <c r="C355" s="9">
        <f>'Dash Board'!$C$12+COUNT('Daily reducing balance'!$F$4:F354)</f>
        <v>42081</v>
      </c>
      <c r="D355">
        <f t="shared" si="35"/>
        <v>2015</v>
      </c>
      <c r="E355">
        <f t="shared" si="36"/>
        <v>3</v>
      </c>
      <c r="F355">
        <f>DAY('Dash Board'!$C$12+COUNT('Daily reducing balance'!$F$4:F354))</f>
        <v>18</v>
      </c>
      <c r="G355" s="8">
        <f t="shared" si="37"/>
        <v>291690.38914508757</v>
      </c>
      <c r="H355" s="6">
        <f>G355*'Dash Board'!$C$11/365</f>
        <v>83.910933863655316</v>
      </c>
      <c r="I355" s="6">
        <f>H355*'Dash Board'!$C$18/'Dash Board'!$C$11</f>
        <v>39.957587554121581</v>
      </c>
      <c r="J355" s="6">
        <f>(G355&gt;1)*PMT('Dash Board'!$C$11/365,$U$4,-'Dash Board'!$C$19)</f>
        <v>108.80376961660664</v>
      </c>
      <c r="K355" s="6">
        <f t="shared" si="39"/>
        <v>0</v>
      </c>
      <c r="L355" s="8">
        <f t="shared" si="40"/>
        <v>291665.49630933465</v>
      </c>
      <c r="N355" s="8">
        <f t="shared" si="38"/>
        <v>68.84618206248507</v>
      </c>
      <c r="O355" s="8">
        <f>IF(E354&lt;&gt;E355,SUM($N$4:N355)-SUM($O$3:O354),0)</f>
        <v>0</v>
      </c>
      <c r="P355" s="6">
        <f>IF(B355&gt;0,SUM($O$4:O355)-SUM($P$3:P354),0)</f>
        <v>0</v>
      </c>
      <c r="Q355" s="6">
        <f t="shared" si="41"/>
        <v>39.957587554121581</v>
      </c>
      <c r="R355" s="8">
        <f>IF(E354&lt;&gt;E355,SUM($Q$4:Q355)-SUM($R$3:R354),0)</f>
        <v>0</v>
      </c>
      <c r="S355" s="6">
        <f>IF(B355&gt;0,SUM($R$4:R355)-SUM($S$3:S354),0)</f>
        <v>0</v>
      </c>
    </row>
    <row r="356" spans="1:19">
      <c r="A356">
        <f>IF(E355&lt;&gt;E356,COUNTIF($A$4:A355,"&lt;&gt;0")+1,0)</f>
        <v>0</v>
      </c>
      <c r="B356">
        <f>IF(A356&lt;&gt;0,IF(MOD(A356,3)=0,COUNTIF($B$4:B355,"&lt;&gt;0")+1,0),0)</f>
        <v>0</v>
      </c>
      <c r="C356" s="9">
        <f>'Dash Board'!$C$12+COUNT('Daily reducing balance'!$F$4:F355)</f>
        <v>42082</v>
      </c>
      <c r="D356">
        <f t="shared" si="35"/>
        <v>2015</v>
      </c>
      <c r="E356">
        <f t="shared" si="36"/>
        <v>3</v>
      </c>
      <c r="F356">
        <f>DAY('Dash Board'!$C$12+COUNT('Daily reducing balance'!$F$4:F355))</f>
        <v>19</v>
      </c>
      <c r="G356" s="8">
        <f t="shared" si="37"/>
        <v>291665.49630933465</v>
      </c>
      <c r="H356" s="6">
        <f>G356*'Dash Board'!$C$11/365</f>
        <v>83.903772910904479</v>
      </c>
      <c r="I356" s="6">
        <f>H356*'Dash Board'!$C$18/'Dash Board'!$C$11</f>
        <v>39.954177576621184</v>
      </c>
      <c r="J356" s="6">
        <f>(G356&gt;1)*PMT('Dash Board'!$C$11/365,$U$4,-'Dash Board'!$C$19)</f>
        <v>108.80376961660664</v>
      </c>
      <c r="K356" s="6">
        <f t="shared" si="39"/>
        <v>0</v>
      </c>
      <c r="L356" s="8">
        <f t="shared" si="40"/>
        <v>291640.59631262894</v>
      </c>
      <c r="N356" s="8">
        <f t="shared" si="38"/>
        <v>68.849592039985453</v>
      </c>
      <c r="O356" s="8">
        <f>IF(E355&lt;&gt;E356,SUM($N$4:N356)-SUM($O$3:O355),0)</f>
        <v>0</v>
      </c>
      <c r="P356" s="6">
        <f>IF(B356&gt;0,SUM($O$4:O356)-SUM($P$3:P355),0)</f>
        <v>0</v>
      </c>
      <c r="Q356" s="6">
        <f t="shared" si="41"/>
        <v>39.954177576621184</v>
      </c>
      <c r="R356" s="8">
        <f>IF(E355&lt;&gt;E356,SUM($Q$4:Q356)-SUM($R$3:R355),0)</f>
        <v>0</v>
      </c>
      <c r="S356" s="6">
        <f>IF(B356&gt;0,SUM($R$4:R356)-SUM($S$3:S355),0)</f>
        <v>0</v>
      </c>
    </row>
    <row r="357" spans="1:19">
      <c r="A357">
        <f>IF(E356&lt;&gt;E357,COUNTIF($A$4:A356,"&lt;&gt;0")+1,0)</f>
        <v>0</v>
      </c>
      <c r="B357">
        <f>IF(A357&lt;&gt;0,IF(MOD(A357,3)=0,COUNTIF($B$4:B356,"&lt;&gt;0")+1,0),0)</f>
        <v>0</v>
      </c>
      <c r="C357" s="9">
        <f>'Dash Board'!$C$12+COUNT('Daily reducing balance'!$F$4:F356)</f>
        <v>42083</v>
      </c>
      <c r="D357">
        <f t="shared" si="35"/>
        <v>2015</v>
      </c>
      <c r="E357">
        <f t="shared" si="36"/>
        <v>3</v>
      </c>
      <c r="F357">
        <f>DAY('Dash Board'!$C$12+COUNT('Daily reducing balance'!$F$4:F356))</f>
        <v>20</v>
      </c>
      <c r="G357" s="8">
        <f t="shared" si="37"/>
        <v>291640.59631262894</v>
      </c>
      <c r="H357" s="6">
        <f>G357*'Dash Board'!$C$11/365</f>
        <v>83.896609898153528</v>
      </c>
      <c r="I357" s="6">
        <f>H357*'Dash Board'!$C$18/'Dash Board'!$C$11</f>
        <v>39.950766618168345</v>
      </c>
      <c r="J357" s="6">
        <f>(G357&gt;1)*PMT('Dash Board'!$C$11/365,$U$4,-'Dash Board'!$C$19)</f>
        <v>108.80376961660664</v>
      </c>
      <c r="K357" s="6">
        <f t="shared" si="39"/>
        <v>0</v>
      </c>
      <c r="L357" s="8">
        <f t="shared" si="40"/>
        <v>291615.68915291049</v>
      </c>
      <c r="N357" s="8">
        <f t="shared" si="38"/>
        <v>68.853002998438299</v>
      </c>
      <c r="O357" s="8">
        <f>IF(E356&lt;&gt;E357,SUM($N$4:N357)-SUM($O$3:O356),0)</f>
        <v>0</v>
      </c>
      <c r="P357" s="6">
        <f>IF(B357&gt;0,SUM($O$4:O357)-SUM($P$3:P356),0)</f>
        <v>0</v>
      </c>
      <c r="Q357" s="6">
        <f t="shared" si="41"/>
        <v>39.950766618168345</v>
      </c>
      <c r="R357" s="8">
        <f>IF(E356&lt;&gt;E357,SUM($Q$4:Q357)-SUM($R$3:R356),0)</f>
        <v>0</v>
      </c>
      <c r="S357" s="6">
        <f>IF(B357&gt;0,SUM($R$4:R357)-SUM($S$3:S356),0)</f>
        <v>0</v>
      </c>
    </row>
    <row r="358" spans="1:19">
      <c r="A358">
        <f>IF(E357&lt;&gt;E358,COUNTIF($A$4:A357,"&lt;&gt;0")+1,0)</f>
        <v>0</v>
      </c>
      <c r="B358">
        <f>IF(A358&lt;&gt;0,IF(MOD(A358,3)=0,COUNTIF($B$4:B357,"&lt;&gt;0")+1,0),0)</f>
        <v>0</v>
      </c>
      <c r="C358" s="9">
        <f>'Dash Board'!$C$12+COUNT('Daily reducing balance'!$F$4:F357)</f>
        <v>42084</v>
      </c>
      <c r="D358">
        <f t="shared" si="35"/>
        <v>2015</v>
      </c>
      <c r="E358">
        <f t="shared" si="36"/>
        <v>3</v>
      </c>
      <c r="F358">
        <f>DAY('Dash Board'!$C$12+COUNT('Daily reducing balance'!$F$4:F357))</f>
        <v>21</v>
      </c>
      <c r="G358" s="8">
        <f t="shared" si="37"/>
        <v>291615.68915291049</v>
      </c>
      <c r="H358" s="6">
        <f>G358*'Dash Board'!$C$11/365</f>
        <v>83.889444824809857</v>
      </c>
      <c r="I358" s="6">
        <f>H358*'Dash Board'!$C$18/'Dash Board'!$C$11</f>
        <v>39.947354678480885</v>
      </c>
      <c r="J358" s="6">
        <f>(G358&gt;1)*PMT('Dash Board'!$C$11/365,$U$4,-'Dash Board'!$C$19)</f>
        <v>108.80376961660664</v>
      </c>
      <c r="K358" s="6">
        <f t="shared" si="39"/>
        <v>0</v>
      </c>
      <c r="L358" s="8">
        <f t="shared" si="40"/>
        <v>291590.77482811874</v>
      </c>
      <c r="N358" s="8">
        <f t="shared" si="38"/>
        <v>68.856414938125766</v>
      </c>
      <c r="O358" s="8">
        <f>IF(E357&lt;&gt;E358,SUM($N$4:N358)-SUM($O$3:O357),0)</f>
        <v>0</v>
      </c>
      <c r="P358" s="6">
        <f>IF(B358&gt;0,SUM($O$4:O358)-SUM($P$3:P357),0)</f>
        <v>0</v>
      </c>
      <c r="Q358" s="6">
        <f t="shared" si="41"/>
        <v>39.947354678480885</v>
      </c>
      <c r="R358" s="8">
        <f>IF(E357&lt;&gt;E358,SUM($Q$4:Q358)-SUM($R$3:R357),0)</f>
        <v>0</v>
      </c>
      <c r="S358" s="6">
        <f>IF(B358&gt;0,SUM($R$4:R358)-SUM($S$3:S357),0)</f>
        <v>0</v>
      </c>
    </row>
    <row r="359" spans="1:19">
      <c r="A359">
        <f>IF(E358&lt;&gt;E359,COUNTIF($A$4:A358,"&lt;&gt;0")+1,0)</f>
        <v>0</v>
      </c>
      <c r="B359">
        <f>IF(A359&lt;&gt;0,IF(MOD(A359,3)=0,COUNTIF($B$4:B358,"&lt;&gt;0")+1,0),0)</f>
        <v>0</v>
      </c>
      <c r="C359" s="9">
        <f>'Dash Board'!$C$12+COUNT('Daily reducing balance'!$F$4:F358)</f>
        <v>42085</v>
      </c>
      <c r="D359">
        <f t="shared" si="35"/>
        <v>2015</v>
      </c>
      <c r="E359">
        <f t="shared" si="36"/>
        <v>3</v>
      </c>
      <c r="F359">
        <f>DAY('Dash Board'!$C$12+COUNT('Daily reducing balance'!$F$4:F358))</f>
        <v>22</v>
      </c>
      <c r="G359" s="8">
        <f t="shared" si="37"/>
        <v>291590.77482811874</v>
      </c>
      <c r="H359" s="6">
        <f>G359*'Dash Board'!$C$11/365</f>
        <v>83.882277690280731</v>
      </c>
      <c r="I359" s="6">
        <f>H359*'Dash Board'!$C$18/'Dash Board'!$C$11</f>
        <v>39.943941757276541</v>
      </c>
      <c r="J359" s="6">
        <f>(G359&gt;1)*PMT('Dash Board'!$C$11/365,$U$4,-'Dash Board'!$C$19)</f>
        <v>108.80376961660664</v>
      </c>
      <c r="K359" s="6">
        <f t="shared" si="39"/>
        <v>0</v>
      </c>
      <c r="L359" s="8">
        <f t="shared" si="40"/>
        <v>291565.85333619243</v>
      </c>
      <c r="N359" s="8">
        <f t="shared" si="38"/>
        <v>68.859827859330096</v>
      </c>
      <c r="O359" s="8">
        <f>IF(E358&lt;&gt;E359,SUM($N$4:N359)-SUM($O$3:O358),0)</f>
        <v>0</v>
      </c>
      <c r="P359" s="6">
        <f>IF(B359&gt;0,SUM($O$4:O359)-SUM($P$3:P358),0)</f>
        <v>0</v>
      </c>
      <c r="Q359" s="6">
        <f t="shared" si="41"/>
        <v>39.943941757276541</v>
      </c>
      <c r="R359" s="8">
        <f>IF(E358&lt;&gt;E359,SUM($Q$4:Q359)-SUM($R$3:R358),0)</f>
        <v>0</v>
      </c>
      <c r="S359" s="6">
        <f>IF(B359&gt;0,SUM($R$4:R359)-SUM($S$3:S358),0)</f>
        <v>0</v>
      </c>
    </row>
    <row r="360" spans="1:19">
      <c r="A360">
        <f>IF(E359&lt;&gt;E360,COUNTIF($A$4:A359,"&lt;&gt;0")+1,0)</f>
        <v>0</v>
      </c>
      <c r="B360">
        <f>IF(A360&lt;&gt;0,IF(MOD(A360,3)=0,COUNTIF($B$4:B359,"&lt;&gt;0")+1,0),0)</f>
        <v>0</v>
      </c>
      <c r="C360" s="9">
        <f>'Dash Board'!$C$12+COUNT('Daily reducing balance'!$F$4:F359)</f>
        <v>42086</v>
      </c>
      <c r="D360">
        <f t="shared" si="35"/>
        <v>2015</v>
      </c>
      <c r="E360">
        <f t="shared" si="36"/>
        <v>3</v>
      </c>
      <c r="F360">
        <f>DAY('Dash Board'!$C$12+COUNT('Daily reducing balance'!$F$4:F359))</f>
        <v>23</v>
      </c>
      <c r="G360" s="8">
        <f t="shared" si="37"/>
        <v>291565.85333619243</v>
      </c>
      <c r="H360" s="6">
        <f>G360*'Dash Board'!$C$11/365</f>
        <v>83.875108493973173</v>
      </c>
      <c r="I360" s="6">
        <f>H360*'Dash Board'!$C$18/'Dash Board'!$C$11</f>
        <v>39.940527854272943</v>
      </c>
      <c r="J360" s="6">
        <f>(G360&gt;1)*PMT('Dash Board'!$C$11/365,$U$4,-'Dash Board'!$C$19)</f>
        <v>108.80376961660664</v>
      </c>
      <c r="K360" s="6">
        <f t="shared" si="39"/>
        <v>0</v>
      </c>
      <c r="L360" s="8">
        <f t="shared" si="40"/>
        <v>291540.92467506981</v>
      </c>
      <c r="N360" s="8">
        <f t="shared" si="38"/>
        <v>68.863241762333701</v>
      </c>
      <c r="O360" s="8">
        <f>IF(E359&lt;&gt;E360,SUM($N$4:N360)-SUM($O$3:O359),0)</f>
        <v>0</v>
      </c>
      <c r="P360" s="6">
        <f>IF(B360&gt;0,SUM($O$4:O360)-SUM($P$3:P359),0)</f>
        <v>0</v>
      </c>
      <c r="Q360" s="6">
        <f t="shared" si="41"/>
        <v>39.940527854272943</v>
      </c>
      <c r="R360" s="8">
        <f>IF(E359&lt;&gt;E360,SUM($Q$4:Q360)-SUM($R$3:R359),0)</f>
        <v>0</v>
      </c>
      <c r="S360" s="6">
        <f>IF(B360&gt;0,SUM($R$4:R360)-SUM($S$3:S359),0)</f>
        <v>0</v>
      </c>
    </row>
    <row r="361" spans="1:19">
      <c r="A361">
        <f>IF(E360&lt;&gt;E361,COUNTIF($A$4:A360,"&lt;&gt;0")+1,0)</f>
        <v>0</v>
      </c>
      <c r="B361">
        <f>IF(A361&lt;&gt;0,IF(MOD(A361,3)=0,COUNTIF($B$4:B360,"&lt;&gt;0")+1,0),0)</f>
        <v>0</v>
      </c>
      <c r="C361" s="9">
        <f>'Dash Board'!$C$12+COUNT('Daily reducing balance'!$F$4:F360)</f>
        <v>42087</v>
      </c>
      <c r="D361">
        <f t="shared" si="35"/>
        <v>2015</v>
      </c>
      <c r="E361">
        <f t="shared" si="36"/>
        <v>3</v>
      </c>
      <c r="F361">
        <f>DAY('Dash Board'!$C$12+COUNT('Daily reducing balance'!$F$4:F360))</f>
        <v>24</v>
      </c>
      <c r="G361" s="8">
        <f t="shared" si="37"/>
        <v>291540.92467506981</v>
      </c>
      <c r="H361" s="6">
        <f>G361*'Dash Board'!$C$11/365</f>
        <v>83.86793723529405</v>
      </c>
      <c r="I361" s="6">
        <f>H361*'Dash Board'!$C$18/'Dash Board'!$C$11</f>
        <v>39.937112969187652</v>
      </c>
      <c r="J361" s="6">
        <f>(G361&gt;1)*PMT('Dash Board'!$C$11/365,$U$4,-'Dash Board'!$C$19)</f>
        <v>108.80376961660664</v>
      </c>
      <c r="K361" s="6">
        <f t="shared" si="39"/>
        <v>0</v>
      </c>
      <c r="L361" s="8">
        <f t="shared" si="40"/>
        <v>291515.9888426885</v>
      </c>
      <c r="N361" s="8">
        <f t="shared" si="38"/>
        <v>68.866656647418992</v>
      </c>
      <c r="O361" s="8">
        <f>IF(E360&lt;&gt;E361,SUM($N$4:N361)-SUM($O$3:O360),0)</f>
        <v>0</v>
      </c>
      <c r="P361" s="6">
        <f>IF(B361&gt;0,SUM($O$4:O361)-SUM($P$3:P360),0)</f>
        <v>0</v>
      </c>
      <c r="Q361" s="6">
        <f t="shared" si="41"/>
        <v>39.937112969187652</v>
      </c>
      <c r="R361" s="8">
        <f>IF(E360&lt;&gt;E361,SUM($Q$4:Q361)-SUM($R$3:R360),0)</f>
        <v>0</v>
      </c>
      <c r="S361" s="6">
        <f>IF(B361&gt;0,SUM($R$4:R361)-SUM($S$3:S360),0)</f>
        <v>0</v>
      </c>
    </row>
    <row r="362" spans="1:19">
      <c r="A362">
        <f>IF(E361&lt;&gt;E362,COUNTIF($A$4:A361,"&lt;&gt;0")+1,0)</f>
        <v>0</v>
      </c>
      <c r="B362">
        <f>IF(A362&lt;&gt;0,IF(MOD(A362,3)=0,COUNTIF($B$4:B361,"&lt;&gt;0")+1,0),0)</f>
        <v>0</v>
      </c>
      <c r="C362" s="9">
        <f>'Dash Board'!$C$12+COUNT('Daily reducing balance'!$F$4:F361)</f>
        <v>42088</v>
      </c>
      <c r="D362">
        <f t="shared" si="35"/>
        <v>2015</v>
      </c>
      <c r="E362">
        <f t="shared" si="36"/>
        <v>3</v>
      </c>
      <c r="F362">
        <f>DAY('Dash Board'!$C$12+COUNT('Daily reducing balance'!$F$4:F361))</f>
        <v>25</v>
      </c>
      <c r="G362" s="8">
        <f t="shared" si="37"/>
        <v>291515.9888426885</v>
      </c>
      <c r="H362" s="6">
        <f>G362*'Dash Board'!$C$11/365</f>
        <v>83.860763913650118</v>
      </c>
      <c r="I362" s="6">
        <f>H362*'Dash Board'!$C$18/'Dash Board'!$C$11</f>
        <v>39.933697101738154</v>
      </c>
      <c r="J362" s="6">
        <f>(G362&gt;1)*PMT('Dash Board'!$C$11/365,$U$4,-'Dash Board'!$C$19)</f>
        <v>108.80376961660664</v>
      </c>
      <c r="K362" s="6">
        <f t="shared" si="39"/>
        <v>0</v>
      </c>
      <c r="L362" s="8">
        <f t="shared" si="40"/>
        <v>291491.04583698558</v>
      </c>
      <c r="N362" s="8">
        <f t="shared" si="38"/>
        <v>68.870072514868497</v>
      </c>
      <c r="O362" s="8">
        <f>IF(E361&lt;&gt;E362,SUM($N$4:N362)-SUM($O$3:O361),0)</f>
        <v>0</v>
      </c>
      <c r="P362" s="6">
        <f>IF(B362&gt;0,SUM($O$4:O362)-SUM($P$3:P361),0)</f>
        <v>0</v>
      </c>
      <c r="Q362" s="6">
        <f t="shared" si="41"/>
        <v>39.933697101738154</v>
      </c>
      <c r="R362" s="8">
        <f>IF(E361&lt;&gt;E362,SUM($Q$4:Q362)-SUM($R$3:R361),0)</f>
        <v>0</v>
      </c>
      <c r="S362" s="6">
        <f>IF(B362&gt;0,SUM($R$4:R362)-SUM($S$3:S361),0)</f>
        <v>0</v>
      </c>
    </row>
    <row r="363" spans="1:19">
      <c r="A363">
        <f>IF(E362&lt;&gt;E363,COUNTIF($A$4:A362,"&lt;&gt;0")+1,0)</f>
        <v>0</v>
      </c>
      <c r="B363">
        <f>IF(A363&lt;&gt;0,IF(MOD(A363,3)=0,COUNTIF($B$4:B362,"&lt;&gt;0")+1,0),0)</f>
        <v>0</v>
      </c>
      <c r="C363" s="9">
        <f>'Dash Board'!$C$12+COUNT('Daily reducing balance'!$F$4:F362)</f>
        <v>42089</v>
      </c>
      <c r="D363">
        <f t="shared" si="35"/>
        <v>2015</v>
      </c>
      <c r="E363">
        <f t="shared" si="36"/>
        <v>3</v>
      </c>
      <c r="F363">
        <f>DAY('Dash Board'!$C$12+COUNT('Daily reducing balance'!$F$4:F362))</f>
        <v>26</v>
      </c>
      <c r="G363" s="8">
        <f t="shared" si="37"/>
        <v>291491.04583698558</v>
      </c>
      <c r="H363" s="6">
        <f>G363*'Dash Board'!$C$11/365</f>
        <v>83.853588528447901</v>
      </c>
      <c r="I363" s="6">
        <f>H363*'Dash Board'!$C$18/'Dash Board'!$C$11</f>
        <v>39.930280251641861</v>
      </c>
      <c r="J363" s="6">
        <f>(G363&gt;1)*PMT('Dash Board'!$C$11/365,$U$4,-'Dash Board'!$C$19)</f>
        <v>108.80376961660664</v>
      </c>
      <c r="K363" s="6">
        <f t="shared" si="39"/>
        <v>0</v>
      </c>
      <c r="L363" s="8">
        <f t="shared" si="40"/>
        <v>291466.09565589746</v>
      </c>
      <c r="N363" s="8">
        <f t="shared" si="38"/>
        <v>68.873489364964783</v>
      </c>
      <c r="O363" s="8">
        <f>IF(E362&lt;&gt;E363,SUM($N$4:N363)-SUM($O$3:O362),0)</f>
        <v>0</v>
      </c>
      <c r="P363" s="6">
        <f>IF(B363&gt;0,SUM($O$4:O363)-SUM($P$3:P362),0)</f>
        <v>0</v>
      </c>
      <c r="Q363" s="6">
        <f t="shared" si="41"/>
        <v>39.930280251641861</v>
      </c>
      <c r="R363" s="8">
        <f>IF(E362&lt;&gt;E363,SUM($Q$4:Q363)-SUM($R$3:R362),0)</f>
        <v>0</v>
      </c>
      <c r="S363" s="6">
        <f>IF(B363&gt;0,SUM($R$4:R363)-SUM($S$3:S362),0)</f>
        <v>0</v>
      </c>
    </row>
    <row r="364" spans="1:19">
      <c r="A364">
        <f>IF(E363&lt;&gt;E364,COUNTIF($A$4:A363,"&lt;&gt;0")+1,0)</f>
        <v>0</v>
      </c>
      <c r="B364">
        <f>IF(A364&lt;&gt;0,IF(MOD(A364,3)=0,COUNTIF($B$4:B363,"&lt;&gt;0")+1,0),0)</f>
        <v>0</v>
      </c>
      <c r="C364" s="9">
        <f>'Dash Board'!$C$12+COUNT('Daily reducing balance'!$F$4:F363)</f>
        <v>42090</v>
      </c>
      <c r="D364">
        <f t="shared" si="35"/>
        <v>2015</v>
      </c>
      <c r="E364">
        <f t="shared" si="36"/>
        <v>3</v>
      </c>
      <c r="F364">
        <f>DAY('Dash Board'!$C$12+COUNT('Daily reducing balance'!$F$4:F363))</f>
        <v>27</v>
      </c>
      <c r="G364" s="8">
        <f t="shared" si="37"/>
        <v>291466.09565589746</v>
      </c>
      <c r="H364" s="6">
        <f>G364*'Dash Board'!$C$11/365</f>
        <v>83.846411079093784</v>
      </c>
      <c r="I364" s="6">
        <f>H364*'Dash Board'!$C$18/'Dash Board'!$C$11</f>
        <v>39.926862418616096</v>
      </c>
      <c r="J364" s="6">
        <f>(G364&gt;1)*PMT('Dash Board'!$C$11/365,$U$4,-'Dash Board'!$C$19)</f>
        <v>108.80376961660664</v>
      </c>
      <c r="K364" s="6">
        <f t="shared" si="39"/>
        <v>0</v>
      </c>
      <c r="L364" s="8">
        <f t="shared" si="40"/>
        <v>291441.13829735998</v>
      </c>
      <c r="N364" s="8">
        <f t="shared" si="38"/>
        <v>68.876907197990548</v>
      </c>
      <c r="O364" s="8">
        <f>IF(E363&lt;&gt;E364,SUM($N$4:N364)-SUM($O$3:O363),0)</f>
        <v>0</v>
      </c>
      <c r="P364" s="6">
        <f>IF(B364&gt;0,SUM($O$4:O364)-SUM($P$3:P363),0)</f>
        <v>0</v>
      </c>
      <c r="Q364" s="6">
        <f t="shared" si="41"/>
        <v>39.926862418616096</v>
      </c>
      <c r="R364" s="8">
        <f>IF(E363&lt;&gt;E364,SUM($Q$4:Q364)-SUM($R$3:R363),0)</f>
        <v>0</v>
      </c>
      <c r="S364" s="6">
        <f>IF(B364&gt;0,SUM($R$4:R364)-SUM($S$3:S363),0)</f>
        <v>0</v>
      </c>
    </row>
    <row r="365" spans="1:19">
      <c r="A365">
        <f>IF(E364&lt;&gt;E365,COUNTIF($A$4:A364,"&lt;&gt;0")+1,0)</f>
        <v>0</v>
      </c>
      <c r="B365">
        <f>IF(A365&lt;&gt;0,IF(MOD(A365,3)=0,COUNTIF($B$4:B364,"&lt;&gt;0")+1,0),0)</f>
        <v>0</v>
      </c>
      <c r="C365" s="9">
        <f>'Dash Board'!$C$12+COUNT('Daily reducing balance'!$F$4:F364)</f>
        <v>42091</v>
      </c>
      <c r="D365">
        <f t="shared" si="35"/>
        <v>2015</v>
      </c>
      <c r="E365">
        <f t="shared" si="36"/>
        <v>3</v>
      </c>
      <c r="F365">
        <f>DAY('Dash Board'!$C$12+COUNT('Daily reducing balance'!$F$4:F364))</f>
        <v>28</v>
      </c>
      <c r="G365" s="8">
        <f t="shared" si="37"/>
        <v>291441.13829735998</v>
      </c>
      <c r="H365" s="6">
        <f>G365*'Dash Board'!$C$11/365</f>
        <v>83.839231564993966</v>
      </c>
      <c r="I365" s="6">
        <f>H365*'Dash Board'!$C$18/'Dash Board'!$C$11</f>
        <v>39.923443602378086</v>
      </c>
      <c r="J365" s="6">
        <f>(G365&gt;1)*PMT('Dash Board'!$C$11/365,$U$4,-'Dash Board'!$C$19)</f>
        <v>108.80376961660664</v>
      </c>
      <c r="K365" s="6">
        <f t="shared" si="39"/>
        <v>0</v>
      </c>
      <c r="L365" s="8">
        <f t="shared" si="40"/>
        <v>291416.17375930841</v>
      </c>
      <c r="N365" s="8">
        <f t="shared" si="38"/>
        <v>68.880326014228558</v>
      </c>
      <c r="O365" s="8">
        <f>IF(E364&lt;&gt;E365,SUM($N$4:N365)-SUM($O$3:O364),0)</f>
        <v>0</v>
      </c>
      <c r="P365" s="6">
        <f>IF(B365&gt;0,SUM($O$4:O365)-SUM($P$3:P364),0)</f>
        <v>0</v>
      </c>
      <c r="Q365" s="6">
        <f t="shared" si="41"/>
        <v>39.923443602378086</v>
      </c>
      <c r="R365" s="8">
        <f>IF(E364&lt;&gt;E365,SUM($Q$4:Q365)-SUM($R$3:R364),0)</f>
        <v>0</v>
      </c>
      <c r="S365" s="6">
        <f>IF(B365&gt;0,SUM($R$4:R365)-SUM($S$3:S364),0)</f>
        <v>0</v>
      </c>
    </row>
    <row r="366" spans="1:19">
      <c r="A366">
        <f>IF(E365&lt;&gt;E366,COUNTIF($A$4:A365,"&lt;&gt;0")+1,0)</f>
        <v>0</v>
      </c>
      <c r="B366">
        <f>IF(A366&lt;&gt;0,IF(MOD(A366,3)=0,COUNTIF($B$4:B365,"&lt;&gt;0")+1,0),0)</f>
        <v>0</v>
      </c>
      <c r="C366" s="9">
        <f>'Dash Board'!$C$12+COUNT('Daily reducing balance'!$F$4:F365)</f>
        <v>42092</v>
      </c>
      <c r="D366">
        <f t="shared" si="35"/>
        <v>2015</v>
      </c>
      <c r="E366">
        <f t="shared" si="36"/>
        <v>3</v>
      </c>
      <c r="F366">
        <f>DAY('Dash Board'!$C$12+COUNT('Daily reducing balance'!$F$4:F365))</f>
        <v>29</v>
      </c>
      <c r="G366" s="8">
        <f t="shared" si="37"/>
        <v>291416.17375930841</v>
      </c>
      <c r="H366" s="6">
        <f>G366*'Dash Board'!$C$11/365</f>
        <v>83.832049985554463</v>
      </c>
      <c r="I366" s="6">
        <f>H366*'Dash Board'!$C$18/'Dash Board'!$C$11</f>
        <v>39.920023802644991</v>
      </c>
      <c r="J366" s="6">
        <f>(G366&gt;1)*PMT('Dash Board'!$C$11/365,$U$4,-'Dash Board'!$C$19)</f>
        <v>108.80376961660664</v>
      </c>
      <c r="K366" s="6">
        <f t="shared" si="39"/>
        <v>0</v>
      </c>
      <c r="L366" s="8">
        <f t="shared" si="40"/>
        <v>291391.20203967736</v>
      </c>
      <c r="N366" s="8">
        <f t="shared" si="38"/>
        <v>68.883745813961653</v>
      </c>
      <c r="O366" s="8">
        <f>IF(E365&lt;&gt;E366,SUM($N$4:N366)-SUM($O$3:O365),0)</f>
        <v>0</v>
      </c>
      <c r="P366" s="6">
        <f>IF(B366&gt;0,SUM($O$4:O366)-SUM($P$3:P365),0)</f>
        <v>0</v>
      </c>
      <c r="Q366" s="6">
        <f t="shared" si="41"/>
        <v>39.920023802644991</v>
      </c>
      <c r="R366" s="8">
        <f>IF(E365&lt;&gt;E366,SUM($Q$4:Q366)-SUM($R$3:R365),0)</f>
        <v>0</v>
      </c>
      <c r="S366" s="6">
        <f>IF(B366&gt;0,SUM($R$4:R366)-SUM($S$3:S365),0)</f>
        <v>0</v>
      </c>
    </row>
    <row r="367" spans="1:19">
      <c r="A367">
        <f>IF(E366&lt;&gt;E367,COUNTIF($A$4:A366,"&lt;&gt;0")+1,0)</f>
        <v>0</v>
      </c>
      <c r="B367">
        <f>IF(A367&lt;&gt;0,IF(MOD(A367,3)=0,COUNTIF($B$4:B366,"&lt;&gt;0")+1,0),0)</f>
        <v>0</v>
      </c>
      <c r="C367" s="9">
        <f>'Dash Board'!$C$12+COUNT('Daily reducing balance'!$F$4:F366)</f>
        <v>42093</v>
      </c>
      <c r="D367">
        <f t="shared" si="35"/>
        <v>2015</v>
      </c>
      <c r="E367">
        <f t="shared" si="36"/>
        <v>3</v>
      </c>
      <c r="F367">
        <f>DAY('Dash Board'!$C$12+COUNT('Daily reducing balance'!$F$4:F366))</f>
        <v>30</v>
      </c>
      <c r="G367" s="8">
        <f t="shared" si="37"/>
        <v>291391.20203967736</v>
      </c>
      <c r="H367" s="6">
        <f>G367*'Dash Board'!$C$11/365</f>
        <v>83.82486634018116</v>
      </c>
      <c r="I367" s="6">
        <f>H367*'Dash Board'!$C$18/'Dash Board'!$C$11</f>
        <v>39.916603019133888</v>
      </c>
      <c r="J367" s="6">
        <f>(G367&gt;1)*PMT('Dash Board'!$C$11/365,$U$4,-'Dash Board'!$C$19)</f>
        <v>108.80376961660664</v>
      </c>
      <c r="K367" s="6">
        <f t="shared" si="39"/>
        <v>0</v>
      </c>
      <c r="L367" s="8">
        <f t="shared" si="40"/>
        <v>291366.22313640098</v>
      </c>
      <c r="N367" s="8">
        <f t="shared" si="38"/>
        <v>68.887166597472756</v>
      </c>
      <c r="O367" s="8">
        <f>IF(E366&lt;&gt;E367,SUM($N$4:N367)-SUM($O$3:O366),0)</f>
        <v>0</v>
      </c>
      <c r="P367" s="6">
        <f>IF(B367&gt;0,SUM($O$4:O367)-SUM($P$3:P366),0)</f>
        <v>0</v>
      </c>
      <c r="Q367" s="6">
        <f t="shared" si="41"/>
        <v>39.916603019133888</v>
      </c>
      <c r="R367" s="8">
        <f>IF(E366&lt;&gt;E367,SUM($Q$4:Q367)-SUM($R$3:R366),0)</f>
        <v>0</v>
      </c>
      <c r="S367" s="6">
        <f>IF(B367&gt;0,SUM($R$4:R367)-SUM($S$3:S366),0)</f>
        <v>0</v>
      </c>
    </row>
    <row r="368" spans="1:19">
      <c r="A368">
        <f>IF(E367&lt;&gt;E368,COUNTIF($A$4:A367,"&lt;&gt;0")+1,0)</f>
        <v>0</v>
      </c>
      <c r="B368">
        <f>IF(A368&lt;&gt;0,IF(MOD(A368,3)=0,COUNTIF($B$4:B367,"&lt;&gt;0")+1,0),0)</f>
        <v>0</v>
      </c>
      <c r="C368" s="9">
        <f>'Dash Board'!$C$12+COUNT('Daily reducing balance'!$F$4:F367)</f>
        <v>42094</v>
      </c>
      <c r="D368">
        <f t="shared" si="35"/>
        <v>2015</v>
      </c>
      <c r="E368">
        <f t="shared" si="36"/>
        <v>3</v>
      </c>
      <c r="F368">
        <f>DAY('Dash Board'!$C$12+COUNT('Daily reducing balance'!$F$4:F367))</f>
        <v>31</v>
      </c>
      <c r="G368" s="8">
        <f t="shared" si="37"/>
        <v>291366.22313640098</v>
      </c>
      <c r="H368" s="6">
        <f>G368*'Dash Board'!$C$11/365</f>
        <v>83.817680628279732</v>
      </c>
      <c r="I368" s="6">
        <f>H368*'Dash Board'!$C$18/'Dash Board'!$C$11</f>
        <v>39.913181251561781</v>
      </c>
      <c r="J368" s="6">
        <f>(G368&gt;1)*PMT('Dash Board'!$C$11/365,$U$4,-'Dash Board'!$C$19)</f>
        <v>108.80376961660664</v>
      </c>
      <c r="K368" s="6">
        <f t="shared" si="39"/>
        <v>0</v>
      </c>
      <c r="L368" s="8">
        <f t="shared" si="40"/>
        <v>291341.23704741267</v>
      </c>
      <c r="N368" s="8">
        <f t="shared" si="38"/>
        <v>68.890588365044863</v>
      </c>
      <c r="O368" s="8">
        <f>IF(E367&lt;&gt;E368,SUM($N$4:N368)-SUM($O$3:O367),0)</f>
        <v>0</v>
      </c>
      <c r="P368" s="6">
        <f>IF(B368&gt;0,SUM($O$4:O368)-SUM($P$3:P367),0)</f>
        <v>0</v>
      </c>
      <c r="Q368" s="6">
        <f t="shared" si="41"/>
        <v>39.913181251561781</v>
      </c>
      <c r="R368" s="8">
        <f>IF(E367&lt;&gt;E368,SUM($Q$4:Q368)-SUM($R$3:R367),0)</f>
        <v>0</v>
      </c>
      <c r="S368" s="6">
        <f>IF(B368&gt;0,SUM($R$4:R368)-SUM($S$3:S367),0)</f>
        <v>0</v>
      </c>
    </row>
    <row r="369" spans="1:19">
      <c r="A369">
        <f>IF(E368&lt;&gt;E369,COUNTIF($A$4:A368,"&lt;&gt;0")+1,0)</f>
        <v>12</v>
      </c>
      <c r="B369">
        <f>IF(A369&lt;&gt;0,IF(MOD(A369,3)=0,COUNTIF($B$4:B368,"&lt;&gt;0")+1,0),0)</f>
        <v>4</v>
      </c>
      <c r="C369" s="9">
        <f>'Dash Board'!$C$12+COUNT('Daily reducing balance'!$F$4:F368)</f>
        <v>42095</v>
      </c>
      <c r="D369">
        <f t="shared" si="35"/>
        <v>2015</v>
      </c>
      <c r="E369">
        <f t="shared" si="36"/>
        <v>4</v>
      </c>
      <c r="F369">
        <f>DAY('Dash Board'!$C$12+COUNT('Daily reducing balance'!$F$4:F368))</f>
        <v>1</v>
      </c>
      <c r="G369" s="8">
        <f t="shared" si="37"/>
        <v>291341.23704741267</v>
      </c>
      <c r="H369" s="6">
        <f>G369*'Dash Board'!$C$11/365</f>
        <v>83.810492849255695</v>
      </c>
      <c r="I369" s="6">
        <f>H369*'Dash Board'!$C$18/'Dash Board'!$C$11</f>
        <v>39.909758499645577</v>
      </c>
      <c r="J369" s="6">
        <f>(G369&gt;1)*PMT('Dash Board'!$C$11/365,$U$4,-'Dash Board'!$C$19)</f>
        <v>108.80376961660664</v>
      </c>
      <c r="K369" s="6">
        <f t="shared" si="39"/>
        <v>3264.1130884981981</v>
      </c>
      <c r="L369" s="8">
        <f t="shared" si="40"/>
        <v>291316.24377064535</v>
      </c>
      <c r="N369" s="8">
        <f t="shared" si="38"/>
        <v>68.894011116961067</v>
      </c>
      <c r="O369" s="8">
        <f>IF(E368&lt;&gt;E369,SUM($N$4:N369)-SUM($O$3:O368),0)</f>
        <v>2134.1271807179837</v>
      </c>
      <c r="P369" s="6">
        <f>IF(B369&gt;0,SUM($O$4:O369)-SUM($P$3:P368),0)</f>
        <v>6186.8678000713517</v>
      </c>
      <c r="Q369" s="6">
        <f t="shared" si="41"/>
        <v>39.909758499645577</v>
      </c>
      <c r="R369" s="8">
        <f>IF(E368&lt;&gt;E369,SUM($Q$4:Q369)-SUM($R$3:R368),0)</f>
        <v>1238.7896773968223</v>
      </c>
      <c r="S369" s="6">
        <f>IF(B369&gt;0,SUM($R$4:R369)-SUM($S$3:S368),0)</f>
        <v>3605.471465423243</v>
      </c>
    </row>
    <row r="370" spans="1:19">
      <c r="A370">
        <f>IF(E369&lt;&gt;E370,COUNTIF($A$4:A369,"&lt;&gt;0")+1,0)</f>
        <v>0</v>
      </c>
      <c r="B370">
        <f>IF(A370&lt;&gt;0,IF(MOD(A370,3)=0,COUNTIF($B$4:B369,"&lt;&gt;0")+1,0),0)</f>
        <v>0</v>
      </c>
      <c r="C370" s="9">
        <f>'Dash Board'!$C$12+COUNT('Daily reducing balance'!$F$4:F369)</f>
        <v>42096</v>
      </c>
      <c r="D370">
        <f t="shared" si="35"/>
        <v>2015</v>
      </c>
      <c r="E370">
        <f t="shared" si="36"/>
        <v>4</v>
      </c>
      <c r="F370">
        <f>DAY('Dash Board'!$C$12+COUNT('Daily reducing balance'!$F$4:F369))</f>
        <v>2</v>
      </c>
      <c r="G370" s="8">
        <f t="shared" si="37"/>
        <v>291316.24377064535</v>
      </c>
      <c r="H370" s="6">
        <f>G370*'Dash Board'!$C$11/365</f>
        <v>83.803303002514411</v>
      </c>
      <c r="I370" s="6">
        <f>H370*'Dash Board'!$C$18/'Dash Board'!$C$11</f>
        <v>39.906334763102109</v>
      </c>
      <c r="J370" s="6">
        <f>(G370&gt;1)*PMT('Dash Board'!$C$11/365,$U$4,-'Dash Board'!$C$19)</f>
        <v>108.80376961660664</v>
      </c>
      <c r="K370" s="6">
        <f t="shared" si="39"/>
        <v>0</v>
      </c>
      <c r="L370" s="8">
        <f t="shared" si="40"/>
        <v>291291.24330403126</v>
      </c>
      <c r="N370" s="8">
        <f t="shared" si="38"/>
        <v>68.897434853504535</v>
      </c>
      <c r="O370" s="8">
        <f>IF(E369&lt;&gt;E370,SUM($N$4:N370)-SUM($O$3:O369),0)</f>
        <v>0</v>
      </c>
      <c r="P370" s="6">
        <f>IF(B370&gt;0,SUM($O$4:O370)-SUM($P$3:P369),0)</f>
        <v>0</v>
      </c>
      <c r="Q370" s="6">
        <f t="shared" si="41"/>
        <v>39.906334763102109</v>
      </c>
      <c r="R370" s="8">
        <f>IF(E369&lt;&gt;E370,SUM($Q$4:Q370)-SUM($R$3:R369),0)</f>
        <v>0</v>
      </c>
      <c r="S370" s="6">
        <f>IF(B370&gt;0,SUM($R$4:R370)-SUM($S$3:S369),0)</f>
        <v>0</v>
      </c>
    </row>
    <row r="371" spans="1:19">
      <c r="A371">
        <f>IF(E370&lt;&gt;E371,COUNTIF($A$4:A370,"&lt;&gt;0")+1,0)</f>
        <v>0</v>
      </c>
      <c r="B371">
        <f>IF(A371&lt;&gt;0,IF(MOD(A371,3)=0,COUNTIF($B$4:B370,"&lt;&gt;0")+1,0),0)</f>
        <v>0</v>
      </c>
      <c r="C371" s="9">
        <f>'Dash Board'!$C$12+COUNT('Daily reducing balance'!$F$4:F370)</f>
        <v>42097</v>
      </c>
      <c r="D371">
        <f t="shared" si="35"/>
        <v>2015</v>
      </c>
      <c r="E371">
        <f t="shared" si="36"/>
        <v>4</v>
      </c>
      <c r="F371">
        <f>DAY('Dash Board'!$C$12+COUNT('Daily reducing balance'!$F$4:F370))</f>
        <v>3</v>
      </c>
      <c r="G371" s="8">
        <f t="shared" si="37"/>
        <v>291291.24330403126</v>
      </c>
      <c r="H371" s="6">
        <f>G371*'Dash Board'!$C$11/365</f>
        <v>83.796111087461043</v>
      </c>
      <c r="I371" s="6">
        <f>H371*'Dash Board'!$C$18/'Dash Board'!$C$11</f>
        <v>39.90291004164812</v>
      </c>
      <c r="J371" s="6">
        <f>(G371&gt;1)*PMT('Dash Board'!$C$11/365,$U$4,-'Dash Board'!$C$19)</f>
        <v>108.80376961660664</v>
      </c>
      <c r="K371" s="6">
        <f t="shared" si="39"/>
        <v>0</v>
      </c>
      <c r="L371" s="8">
        <f t="shared" si="40"/>
        <v>291266.23564550217</v>
      </c>
      <c r="N371" s="8">
        <f t="shared" si="38"/>
        <v>68.900859574958531</v>
      </c>
      <c r="O371" s="8">
        <f>IF(E370&lt;&gt;E371,SUM($N$4:N371)-SUM($O$3:O370),0)</f>
        <v>0</v>
      </c>
      <c r="P371" s="6">
        <f>IF(B371&gt;0,SUM($O$4:O371)-SUM($P$3:P370),0)</f>
        <v>0</v>
      </c>
      <c r="Q371" s="6">
        <f t="shared" si="41"/>
        <v>39.90291004164812</v>
      </c>
      <c r="R371" s="8">
        <f>IF(E370&lt;&gt;E371,SUM($Q$4:Q371)-SUM($R$3:R370),0)</f>
        <v>0</v>
      </c>
      <c r="S371" s="6">
        <f>IF(B371&gt;0,SUM($R$4:R371)-SUM($S$3:S370),0)</f>
        <v>0</v>
      </c>
    </row>
    <row r="372" spans="1:19">
      <c r="A372">
        <f>IF(E371&lt;&gt;E372,COUNTIF($A$4:A371,"&lt;&gt;0")+1,0)</f>
        <v>0</v>
      </c>
      <c r="B372">
        <f>IF(A372&lt;&gt;0,IF(MOD(A372,3)=0,COUNTIF($B$4:B371,"&lt;&gt;0")+1,0),0)</f>
        <v>0</v>
      </c>
      <c r="C372" s="9">
        <f>'Dash Board'!$C$12+COUNT('Daily reducing balance'!$F$4:F371)</f>
        <v>42098</v>
      </c>
      <c r="D372">
        <f t="shared" ref="D372:D435" si="42">IF(AND(E372=1,F372=1),D371+1,D371)</f>
        <v>2015</v>
      </c>
      <c r="E372">
        <f t="shared" ref="E372:E435" si="43">IF(F372=1,IF(E371+1&gt;12,1,E371+1),E371)</f>
        <v>4</v>
      </c>
      <c r="F372">
        <f>DAY('Dash Board'!$C$12+COUNT('Daily reducing balance'!$F$4:F371))</f>
        <v>4</v>
      </c>
      <c r="G372" s="8">
        <f t="shared" ref="G372:G435" si="44">L371</f>
        <v>291266.23564550217</v>
      </c>
      <c r="H372" s="6">
        <f>G372*'Dash Board'!$C$11/365</f>
        <v>83.788917103500623</v>
      </c>
      <c r="I372" s="6">
        <f>H372*'Dash Board'!$C$18/'Dash Board'!$C$11</f>
        <v>39.899484335000302</v>
      </c>
      <c r="J372" s="6">
        <f>(G372&gt;1)*PMT('Dash Board'!$C$11/365,$U$4,-'Dash Board'!$C$19)</f>
        <v>108.80376961660664</v>
      </c>
      <c r="K372" s="6">
        <f t="shared" si="39"/>
        <v>0</v>
      </c>
      <c r="L372" s="8">
        <f t="shared" si="40"/>
        <v>291241.22079298907</v>
      </c>
      <c r="N372" s="8">
        <f t="shared" ref="N372:N435" si="45">J372-I372</f>
        <v>68.904285281606349</v>
      </c>
      <c r="O372" s="8">
        <f>IF(E371&lt;&gt;E372,SUM($N$4:N372)-SUM($O$3:O371),0)</f>
        <v>0</v>
      </c>
      <c r="P372" s="6">
        <f>IF(B372&gt;0,SUM($O$4:O372)-SUM($P$3:P371),0)</f>
        <v>0</v>
      </c>
      <c r="Q372" s="6">
        <f t="shared" si="41"/>
        <v>39.899484335000302</v>
      </c>
      <c r="R372" s="8">
        <f>IF(E371&lt;&gt;E372,SUM($Q$4:Q372)-SUM($R$3:R371),0)</f>
        <v>0</v>
      </c>
      <c r="S372" s="6">
        <f>IF(B372&gt;0,SUM($R$4:R372)-SUM($S$3:S371),0)</f>
        <v>0</v>
      </c>
    </row>
    <row r="373" spans="1:19">
      <c r="A373">
        <f>IF(E372&lt;&gt;E373,COUNTIF($A$4:A372,"&lt;&gt;0")+1,0)</f>
        <v>0</v>
      </c>
      <c r="B373">
        <f>IF(A373&lt;&gt;0,IF(MOD(A373,3)=0,COUNTIF($B$4:B372,"&lt;&gt;0")+1,0),0)</f>
        <v>0</v>
      </c>
      <c r="C373" s="9">
        <f>'Dash Board'!$C$12+COUNT('Daily reducing balance'!$F$4:F372)</f>
        <v>42099</v>
      </c>
      <c r="D373">
        <f t="shared" si="42"/>
        <v>2015</v>
      </c>
      <c r="E373">
        <f t="shared" si="43"/>
        <v>4</v>
      </c>
      <c r="F373">
        <f>DAY('Dash Board'!$C$12+COUNT('Daily reducing balance'!$F$4:F372))</f>
        <v>5</v>
      </c>
      <c r="G373" s="8">
        <f t="shared" si="44"/>
        <v>291241.22079298907</v>
      </c>
      <c r="H373" s="6">
        <f>G373*'Dash Board'!$C$11/365</f>
        <v>83.781721050037959</v>
      </c>
      <c r="I373" s="6">
        <f>H373*'Dash Board'!$C$18/'Dash Board'!$C$11</f>
        <v>39.896057642875228</v>
      </c>
      <c r="J373" s="6">
        <f>(G373&gt;1)*PMT('Dash Board'!$C$11/365,$U$4,-'Dash Board'!$C$19)</f>
        <v>108.80376961660664</v>
      </c>
      <c r="K373" s="6">
        <f t="shared" si="39"/>
        <v>0</v>
      </c>
      <c r="L373" s="8">
        <f t="shared" si="40"/>
        <v>291216.19874442252</v>
      </c>
      <c r="N373" s="8">
        <f t="shared" si="45"/>
        <v>68.907711973731409</v>
      </c>
      <c r="O373" s="8">
        <f>IF(E372&lt;&gt;E373,SUM($N$4:N373)-SUM($O$3:O372),0)</f>
        <v>0</v>
      </c>
      <c r="P373" s="6">
        <f>IF(B373&gt;0,SUM($O$4:O373)-SUM($P$3:P372),0)</f>
        <v>0</v>
      </c>
      <c r="Q373" s="6">
        <f t="shared" si="41"/>
        <v>39.896057642875228</v>
      </c>
      <c r="R373" s="8">
        <f>IF(E372&lt;&gt;E373,SUM($Q$4:Q373)-SUM($R$3:R372),0)</f>
        <v>0</v>
      </c>
      <c r="S373" s="6">
        <f>IF(B373&gt;0,SUM($R$4:R373)-SUM($S$3:S372),0)</f>
        <v>0</v>
      </c>
    </row>
    <row r="374" spans="1:19">
      <c r="A374">
        <f>IF(E373&lt;&gt;E374,COUNTIF($A$4:A373,"&lt;&gt;0")+1,0)</f>
        <v>0</v>
      </c>
      <c r="B374">
        <f>IF(A374&lt;&gt;0,IF(MOD(A374,3)=0,COUNTIF($B$4:B373,"&lt;&gt;0")+1,0),0)</f>
        <v>0</v>
      </c>
      <c r="C374" s="9">
        <f>'Dash Board'!$C$12+COUNT('Daily reducing balance'!$F$4:F373)</f>
        <v>42100</v>
      </c>
      <c r="D374">
        <f t="shared" si="42"/>
        <v>2015</v>
      </c>
      <c r="E374">
        <f t="shared" si="43"/>
        <v>4</v>
      </c>
      <c r="F374">
        <f>DAY('Dash Board'!$C$12+COUNT('Daily reducing balance'!$F$4:F373))</f>
        <v>6</v>
      </c>
      <c r="G374" s="8">
        <f t="shared" si="44"/>
        <v>291216.19874442252</v>
      </c>
      <c r="H374" s="6">
        <f>G374*'Dash Board'!$C$11/365</f>
        <v>83.774522926477715</v>
      </c>
      <c r="I374" s="6">
        <f>H374*'Dash Board'!$C$18/'Dash Board'!$C$11</f>
        <v>39.892629964989396</v>
      </c>
      <c r="J374" s="6">
        <f>(G374&gt;1)*PMT('Dash Board'!$C$11/365,$U$4,-'Dash Board'!$C$19)</f>
        <v>108.80376961660664</v>
      </c>
      <c r="K374" s="6">
        <f t="shared" si="39"/>
        <v>0</v>
      </c>
      <c r="L374" s="8">
        <f t="shared" si="40"/>
        <v>291191.16949773242</v>
      </c>
      <c r="N374" s="8">
        <f t="shared" si="45"/>
        <v>68.911139651617248</v>
      </c>
      <c r="O374" s="8">
        <f>IF(E373&lt;&gt;E374,SUM($N$4:N374)-SUM($O$3:O373),0)</f>
        <v>0</v>
      </c>
      <c r="P374" s="6">
        <f>IF(B374&gt;0,SUM($O$4:O374)-SUM($P$3:P373),0)</f>
        <v>0</v>
      </c>
      <c r="Q374" s="6">
        <f t="shared" si="41"/>
        <v>39.892629964989396</v>
      </c>
      <c r="R374" s="8">
        <f>IF(E373&lt;&gt;E374,SUM($Q$4:Q374)-SUM($R$3:R373),0)</f>
        <v>0</v>
      </c>
      <c r="S374" s="6">
        <f>IF(B374&gt;0,SUM($R$4:R374)-SUM($S$3:S373),0)</f>
        <v>0</v>
      </c>
    </row>
    <row r="375" spans="1:19">
      <c r="A375">
        <f>IF(E374&lt;&gt;E375,COUNTIF($A$4:A374,"&lt;&gt;0")+1,0)</f>
        <v>0</v>
      </c>
      <c r="B375">
        <f>IF(A375&lt;&gt;0,IF(MOD(A375,3)=0,COUNTIF($B$4:B374,"&lt;&gt;0")+1,0),0)</f>
        <v>0</v>
      </c>
      <c r="C375" s="9">
        <f>'Dash Board'!$C$12+COUNT('Daily reducing balance'!$F$4:F374)</f>
        <v>42101</v>
      </c>
      <c r="D375">
        <f t="shared" si="42"/>
        <v>2015</v>
      </c>
      <c r="E375">
        <f t="shared" si="43"/>
        <v>4</v>
      </c>
      <c r="F375">
        <f>DAY('Dash Board'!$C$12+COUNT('Daily reducing balance'!$F$4:F374))</f>
        <v>7</v>
      </c>
      <c r="G375" s="8">
        <f t="shared" si="44"/>
        <v>291191.16949773242</v>
      </c>
      <c r="H375" s="6">
        <f>G375*'Dash Board'!$C$11/365</f>
        <v>83.767322732224386</v>
      </c>
      <c r="I375" s="6">
        <f>H375*'Dash Board'!$C$18/'Dash Board'!$C$11</f>
        <v>39.889201301059238</v>
      </c>
      <c r="J375" s="6">
        <f>(G375&gt;1)*PMT('Dash Board'!$C$11/365,$U$4,-'Dash Board'!$C$19)</f>
        <v>108.80376961660664</v>
      </c>
      <c r="K375" s="6">
        <f t="shared" si="39"/>
        <v>0</v>
      </c>
      <c r="L375" s="8">
        <f t="shared" si="40"/>
        <v>291166.13305084809</v>
      </c>
      <c r="N375" s="8">
        <f t="shared" si="45"/>
        <v>68.914568315547399</v>
      </c>
      <c r="O375" s="8">
        <f>IF(E374&lt;&gt;E375,SUM($N$4:N375)-SUM($O$3:O374),0)</f>
        <v>0</v>
      </c>
      <c r="P375" s="6">
        <f>IF(B375&gt;0,SUM($O$4:O375)-SUM($P$3:P374),0)</f>
        <v>0</v>
      </c>
      <c r="Q375" s="6">
        <f t="shared" si="41"/>
        <v>39.889201301059238</v>
      </c>
      <c r="R375" s="8">
        <f>IF(E374&lt;&gt;E375,SUM($Q$4:Q375)-SUM($R$3:R374),0)</f>
        <v>0</v>
      </c>
      <c r="S375" s="6">
        <f>IF(B375&gt;0,SUM($R$4:R375)-SUM($S$3:S374),0)</f>
        <v>0</v>
      </c>
    </row>
    <row r="376" spans="1:19">
      <c r="A376">
        <f>IF(E375&lt;&gt;E376,COUNTIF($A$4:A375,"&lt;&gt;0")+1,0)</f>
        <v>0</v>
      </c>
      <c r="B376">
        <f>IF(A376&lt;&gt;0,IF(MOD(A376,3)=0,COUNTIF($B$4:B375,"&lt;&gt;0")+1,0),0)</f>
        <v>0</v>
      </c>
      <c r="C376" s="9">
        <f>'Dash Board'!$C$12+COUNT('Daily reducing balance'!$F$4:F375)</f>
        <v>42102</v>
      </c>
      <c r="D376">
        <f t="shared" si="42"/>
        <v>2015</v>
      </c>
      <c r="E376">
        <f t="shared" si="43"/>
        <v>4</v>
      </c>
      <c r="F376">
        <f>DAY('Dash Board'!$C$12+COUNT('Daily reducing balance'!$F$4:F375))</f>
        <v>8</v>
      </c>
      <c r="G376" s="8">
        <f t="shared" si="44"/>
        <v>291166.13305084809</v>
      </c>
      <c r="H376" s="6">
        <f>G376*'Dash Board'!$C$11/365</f>
        <v>83.760120466682324</v>
      </c>
      <c r="I376" s="6">
        <f>H376*'Dash Board'!$C$18/'Dash Board'!$C$11</f>
        <v>39.885771650801111</v>
      </c>
      <c r="J376" s="6">
        <f>(G376&gt;1)*PMT('Dash Board'!$C$11/365,$U$4,-'Dash Board'!$C$19)</f>
        <v>108.80376961660664</v>
      </c>
      <c r="K376" s="6">
        <f t="shared" si="39"/>
        <v>0</v>
      </c>
      <c r="L376" s="8">
        <f t="shared" si="40"/>
        <v>291141.08940169821</v>
      </c>
      <c r="N376" s="8">
        <f t="shared" si="45"/>
        <v>68.91799796580554</v>
      </c>
      <c r="O376" s="8">
        <f>IF(E375&lt;&gt;E376,SUM($N$4:N376)-SUM($O$3:O375),0)</f>
        <v>0</v>
      </c>
      <c r="P376" s="6">
        <f>IF(B376&gt;0,SUM($O$4:O376)-SUM($P$3:P375),0)</f>
        <v>0</v>
      </c>
      <c r="Q376" s="6">
        <f t="shared" si="41"/>
        <v>39.885771650801111</v>
      </c>
      <c r="R376" s="8">
        <f>IF(E375&lt;&gt;E376,SUM($Q$4:Q376)-SUM($R$3:R375),0)</f>
        <v>0</v>
      </c>
      <c r="S376" s="6">
        <f>IF(B376&gt;0,SUM($R$4:R376)-SUM($S$3:S375),0)</f>
        <v>0</v>
      </c>
    </row>
    <row r="377" spans="1:19">
      <c r="A377">
        <f>IF(E376&lt;&gt;E377,COUNTIF($A$4:A376,"&lt;&gt;0")+1,0)</f>
        <v>0</v>
      </c>
      <c r="B377">
        <f>IF(A377&lt;&gt;0,IF(MOD(A377,3)=0,COUNTIF($B$4:B376,"&lt;&gt;0")+1,0),0)</f>
        <v>0</v>
      </c>
      <c r="C377" s="9">
        <f>'Dash Board'!$C$12+COUNT('Daily reducing balance'!$F$4:F376)</f>
        <v>42103</v>
      </c>
      <c r="D377">
        <f t="shared" si="42"/>
        <v>2015</v>
      </c>
      <c r="E377">
        <f t="shared" si="43"/>
        <v>4</v>
      </c>
      <c r="F377">
        <f>DAY('Dash Board'!$C$12+COUNT('Daily reducing balance'!$F$4:F376))</f>
        <v>9</v>
      </c>
      <c r="G377" s="8">
        <f t="shared" si="44"/>
        <v>291141.08940169821</v>
      </c>
      <c r="H377" s="6">
        <f>G377*'Dash Board'!$C$11/365</f>
        <v>83.752916129255638</v>
      </c>
      <c r="I377" s="6">
        <f>H377*'Dash Board'!$C$18/'Dash Board'!$C$11</f>
        <v>39.882341013931253</v>
      </c>
      <c r="J377" s="6">
        <f>(G377&gt;1)*PMT('Dash Board'!$C$11/365,$U$4,-'Dash Board'!$C$19)</f>
        <v>108.80376961660664</v>
      </c>
      <c r="K377" s="6">
        <f t="shared" si="39"/>
        <v>0</v>
      </c>
      <c r="L377" s="8">
        <f t="shared" si="40"/>
        <v>291116.03854821087</v>
      </c>
      <c r="N377" s="8">
        <f t="shared" si="45"/>
        <v>68.921428602675391</v>
      </c>
      <c r="O377" s="8">
        <f>IF(E376&lt;&gt;E377,SUM($N$4:N377)-SUM($O$3:O376),0)</f>
        <v>0</v>
      </c>
      <c r="P377" s="6">
        <f>IF(B377&gt;0,SUM($O$4:O377)-SUM($P$3:P376),0)</f>
        <v>0</v>
      </c>
      <c r="Q377" s="6">
        <f t="shared" si="41"/>
        <v>39.882341013931253</v>
      </c>
      <c r="R377" s="8">
        <f>IF(E376&lt;&gt;E377,SUM($Q$4:Q377)-SUM($R$3:R376),0)</f>
        <v>0</v>
      </c>
      <c r="S377" s="6">
        <f>IF(B377&gt;0,SUM($R$4:R377)-SUM($S$3:S376),0)</f>
        <v>0</v>
      </c>
    </row>
    <row r="378" spans="1:19">
      <c r="A378">
        <f>IF(E377&lt;&gt;E378,COUNTIF($A$4:A377,"&lt;&gt;0")+1,0)</f>
        <v>0</v>
      </c>
      <c r="B378">
        <f>IF(A378&lt;&gt;0,IF(MOD(A378,3)=0,COUNTIF($B$4:B377,"&lt;&gt;0")+1,0),0)</f>
        <v>0</v>
      </c>
      <c r="C378" s="9">
        <f>'Dash Board'!$C$12+COUNT('Daily reducing balance'!$F$4:F377)</f>
        <v>42104</v>
      </c>
      <c r="D378">
        <f t="shared" si="42"/>
        <v>2015</v>
      </c>
      <c r="E378">
        <f t="shared" si="43"/>
        <v>4</v>
      </c>
      <c r="F378">
        <f>DAY('Dash Board'!$C$12+COUNT('Daily reducing balance'!$F$4:F377))</f>
        <v>10</v>
      </c>
      <c r="G378" s="8">
        <f t="shared" si="44"/>
        <v>291116.03854821087</v>
      </c>
      <c r="H378" s="6">
        <f>G378*'Dash Board'!$C$11/365</f>
        <v>83.745709719348326</v>
      </c>
      <c r="I378" s="6">
        <f>H378*'Dash Board'!$C$18/'Dash Board'!$C$11</f>
        <v>39.878909390165873</v>
      </c>
      <c r="J378" s="6">
        <f>(G378&gt;1)*PMT('Dash Board'!$C$11/365,$U$4,-'Dash Board'!$C$19)</f>
        <v>108.80376961660664</v>
      </c>
      <c r="K378" s="6">
        <f t="shared" si="39"/>
        <v>0</v>
      </c>
      <c r="L378" s="8">
        <f t="shared" si="40"/>
        <v>291090.98048831365</v>
      </c>
      <c r="N378" s="8">
        <f t="shared" si="45"/>
        <v>68.924860226440771</v>
      </c>
      <c r="O378" s="8">
        <f>IF(E377&lt;&gt;E378,SUM($N$4:N378)-SUM($O$3:O377),0)</f>
        <v>0</v>
      </c>
      <c r="P378" s="6">
        <f>IF(B378&gt;0,SUM($O$4:O378)-SUM($P$3:P377),0)</f>
        <v>0</v>
      </c>
      <c r="Q378" s="6">
        <f t="shared" si="41"/>
        <v>39.878909390165873</v>
      </c>
      <c r="R378" s="8">
        <f>IF(E377&lt;&gt;E378,SUM($Q$4:Q378)-SUM($R$3:R377),0)</f>
        <v>0</v>
      </c>
      <c r="S378" s="6">
        <f>IF(B378&gt;0,SUM($R$4:R378)-SUM($S$3:S377),0)</f>
        <v>0</v>
      </c>
    </row>
    <row r="379" spans="1:19">
      <c r="A379">
        <f>IF(E378&lt;&gt;E379,COUNTIF($A$4:A378,"&lt;&gt;0")+1,0)</f>
        <v>0</v>
      </c>
      <c r="B379">
        <f>IF(A379&lt;&gt;0,IF(MOD(A379,3)=0,COUNTIF($B$4:B378,"&lt;&gt;0")+1,0),0)</f>
        <v>0</v>
      </c>
      <c r="C379" s="9">
        <f>'Dash Board'!$C$12+COUNT('Daily reducing balance'!$F$4:F378)</f>
        <v>42105</v>
      </c>
      <c r="D379">
        <f t="shared" si="42"/>
        <v>2015</v>
      </c>
      <c r="E379">
        <f t="shared" si="43"/>
        <v>4</v>
      </c>
      <c r="F379">
        <f>DAY('Dash Board'!$C$12+COUNT('Daily reducing balance'!$F$4:F378))</f>
        <v>11</v>
      </c>
      <c r="G379" s="8">
        <f t="shared" si="44"/>
        <v>291090.98048831365</v>
      </c>
      <c r="H379" s="6">
        <f>G379*'Dash Board'!$C$11/365</f>
        <v>83.738501236364201</v>
      </c>
      <c r="I379" s="6">
        <f>H379*'Dash Board'!$C$18/'Dash Board'!$C$11</f>
        <v>39.875476779221053</v>
      </c>
      <c r="J379" s="6">
        <f>(G379&gt;1)*PMT('Dash Board'!$C$11/365,$U$4,-'Dash Board'!$C$19)</f>
        <v>108.80376961660664</v>
      </c>
      <c r="K379" s="6">
        <f t="shared" si="39"/>
        <v>0</v>
      </c>
      <c r="L379" s="8">
        <f t="shared" si="40"/>
        <v>291065.91521993343</v>
      </c>
      <c r="N379" s="8">
        <f t="shared" si="45"/>
        <v>68.928292837385584</v>
      </c>
      <c r="O379" s="8">
        <f>IF(E378&lt;&gt;E379,SUM($N$4:N379)-SUM($O$3:O378),0)</f>
        <v>0</v>
      </c>
      <c r="P379" s="6">
        <f>IF(B379&gt;0,SUM($O$4:O379)-SUM($P$3:P378),0)</f>
        <v>0</v>
      </c>
      <c r="Q379" s="6">
        <f t="shared" si="41"/>
        <v>39.875476779221053</v>
      </c>
      <c r="R379" s="8">
        <f>IF(E378&lt;&gt;E379,SUM($Q$4:Q379)-SUM($R$3:R378),0)</f>
        <v>0</v>
      </c>
      <c r="S379" s="6">
        <f>IF(B379&gt;0,SUM($R$4:R379)-SUM($S$3:S378),0)</f>
        <v>0</v>
      </c>
    </row>
    <row r="380" spans="1:19">
      <c r="A380">
        <f>IF(E379&lt;&gt;E380,COUNTIF($A$4:A379,"&lt;&gt;0")+1,0)</f>
        <v>0</v>
      </c>
      <c r="B380">
        <f>IF(A380&lt;&gt;0,IF(MOD(A380,3)=0,COUNTIF($B$4:B379,"&lt;&gt;0")+1,0),0)</f>
        <v>0</v>
      </c>
      <c r="C380" s="9">
        <f>'Dash Board'!$C$12+COUNT('Daily reducing balance'!$F$4:F379)</f>
        <v>42106</v>
      </c>
      <c r="D380">
        <f t="shared" si="42"/>
        <v>2015</v>
      </c>
      <c r="E380">
        <f t="shared" si="43"/>
        <v>4</v>
      </c>
      <c r="F380">
        <f>DAY('Dash Board'!$C$12+COUNT('Daily reducing balance'!$F$4:F379))</f>
        <v>12</v>
      </c>
      <c r="G380" s="8">
        <f t="shared" si="44"/>
        <v>291065.91521993343</v>
      </c>
      <c r="H380" s="6">
        <f>G380*'Dash Board'!$C$11/365</f>
        <v>83.731290679706873</v>
      </c>
      <c r="I380" s="6">
        <f>H380*'Dash Board'!$C$18/'Dash Board'!$C$11</f>
        <v>39.872043180812796</v>
      </c>
      <c r="J380" s="6">
        <f>(G380&gt;1)*PMT('Dash Board'!$C$11/365,$U$4,-'Dash Board'!$C$19)</f>
        <v>108.80376961660664</v>
      </c>
      <c r="K380" s="6">
        <f t="shared" si="39"/>
        <v>0</v>
      </c>
      <c r="L380" s="8">
        <f t="shared" si="40"/>
        <v>291040.84274099657</v>
      </c>
      <c r="N380" s="8">
        <f t="shared" si="45"/>
        <v>68.931726435793848</v>
      </c>
      <c r="O380" s="8">
        <f>IF(E379&lt;&gt;E380,SUM($N$4:N380)-SUM($O$3:O379),0)</f>
        <v>0</v>
      </c>
      <c r="P380" s="6">
        <f>IF(B380&gt;0,SUM($O$4:O380)-SUM($P$3:P379),0)</f>
        <v>0</v>
      </c>
      <c r="Q380" s="6">
        <f t="shared" si="41"/>
        <v>39.872043180812796</v>
      </c>
      <c r="R380" s="8">
        <f>IF(E379&lt;&gt;E380,SUM($Q$4:Q380)-SUM($R$3:R379),0)</f>
        <v>0</v>
      </c>
      <c r="S380" s="6">
        <f>IF(B380&gt;0,SUM($R$4:R380)-SUM($S$3:S379),0)</f>
        <v>0</v>
      </c>
    </row>
    <row r="381" spans="1:19">
      <c r="A381">
        <f>IF(E380&lt;&gt;E381,COUNTIF($A$4:A380,"&lt;&gt;0")+1,0)</f>
        <v>0</v>
      </c>
      <c r="B381">
        <f>IF(A381&lt;&gt;0,IF(MOD(A381,3)=0,COUNTIF($B$4:B380,"&lt;&gt;0")+1,0),0)</f>
        <v>0</v>
      </c>
      <c r="C381" s="9">
        <f>'Dash Board'!$C$12+COUNT('Daily reducing balance'!$F$4:F380)</f>
        <v>42107</v>
      </c>
      <c r="D381">
        <f t="shared" si="42"/>
        <v>2015</v>
      </c>
      <c r="E381">
        <f t="shared" si="43"/>
        <v>4</v>
      </c>
      <c r="F381">
        <f>DAY('Dash Board'!$C$12+COUNT('Daily reducing balance'!$F$4:F380))</f>
        <v>13</v>
      </c>
      <c r="G381" s="8">
        <f t="shared" si="44"/>
        <v>291040.84274099657</v>
      </c>
      <c r="H381" s="6">
        <f>G381*'Dash Board'!$C$11/365</f>
        <v>83.72407804877983</v>
      </c>
      <c r="I381" s="6">
        <f>H381*'Dash Board'!$C$18/'Dash Board'!$C$11</f>
        <v>39.868608594657069</v>
      </c>
      <c r="J381" s="6">
        <f>(G381&gt;1)*PMT('Dash Board'!$C$11/365,$U$4,-'Dash Board'!$C$19)</f>
        <v>108.80376961660664</v>
      </c>
      <c r="K381" s="6">
        <f t="shared" si="39"/>
        <v>0</v>
      </c>
      <c r="L381" s="8">
        <f t="shared" si="40"/>
        <v>291015.76304942876</v>
      </c>
      <c r="N381" s="8">
        <f t="shared" si="45"/>
        <v>68.935161021949568</v>
      </c>
      <c r="O381" s="8">
        <f>IF(E380&lt;&gt;E381,SUM($N$4:N381)-SUM($O$3:O380),0)</f>
        <v>0</v>
      </c>
      <c r="P381" s="6">
        <f>IF(B381&gt;0,SUM($O$4:O381)-SUM($P$3:P380),0)</f>
        <v>0</v>
      </c>
      <c r="Q381" s="6">
        <f t="shared" si="41"/>
        <v>39.868608594657069</v>
      </c>
      <c r="R381" s="8">
        <f>IF(E380&lt;&gt;E381,SUM($Q$4:Q381)-SUM($R$3:R380),0)</f>
        <v>0</v>
      </c>
      <c r="S381" s="6">
        <f>IF(B381&gt;0,SUM($R$4:R381)-SUM($S$3:S380),0)</f>
        <v>0</v>
      </c>
    </row>
    <row r="382" spans="1:19">
      <c r="A382">
        <f>IF(E381&lt;&gt;E382,COUNTIF($A$4:A381,"&lt;&gt;0")+1,0)</f>
        <v>0</v>
      </c>
      <c r="B382">
        <f>IF(A382&lt;&gt;0,IF(MOD(A382,3)=0,COUNTIF($B$4:B381,"&lt;&gt;0")+1,0),0)</f>
        <v>0</v>
      </c>
      <c r="C382" s="9">
        <f>'Dash Board'!$C$12+COUNT('Daily reducing balance'!$F$4:F381)</f>
        <v>42108</v>
      </c>
      <c r="D382">
        <f t="shared" si="42"/>
        <v>2015</v>
      </c>
      <c r="E382">
        <f t="shared" si="43"/>
        <v>4</v>
      </c>
      <c r="F382">
        <f>DAY('Dash Board'!$C$12+COUNT('Daily reducing balance'!$F$4:F381))</f>
        <v>14</v>
      </c>
      <c r="G382" s="8">
        <f t="shared" si="44"/>
        <v>291015.76304942876</v>
      </c>
      <c r="H382" s="6">
        <f>G382*'Dash Board'!$C$11/365</f>
        <v>83.716863342986358</v>
      </c>
      <c r="I382" s="6">
        <f>H382*'Dash Board'!$C$18/'Dash Board'!$C$11</f>
        <v>39.86517302046969</v>
      </c>
      <c r="J382" s="6">
        <f>(G382&gt;1)*PMT('Dash Board'!$C$11/365,$U$4,-'Dash Board'!$C$19)</f>
        <v>108.80376961660664</v>
      </c>
      <c r="K382" s="6">
        <f t="shared" si="39"/>
        <v>0</v>
      </c>
      <c r="L382" s="8">
        <f t="shared" si="40"/>
        <v>290990.67614315514</v>
      </c>
      <c r="N382" s="8">
        <f t="shared" si="45"/>
        <v>68.938596596136961</v>
      </c>
      <c r="O382" s="8">
        <f>IF(E381&lt;&gt;E382,SUM($N$4:N382)-SUM($O$3:O381),0)</f>
        <v>0</v>
      </c>
      <c r="P382" s="6">
        <f>IF(B382&gt;0,SUM($O$4:O382)-SUM($P$3:P381),0)</f>
        <v>0</v>
      </c>
      <c r="Q382" s="6">
        <f t="shared" si="41"/>
        <v>39.86517302046969</v>
      </c>
      <c r="R382" s="8">
        <f>IF(E381&lt;&gt;E382,SUM($Q$4:Q382)-SUM($R$3:R381),0)</f>
        <v>0</v>
      </c>
      <c r="S382" s="6">
        <f>IF(B382&gt;0,SUM($R$4:R382)-SUM($S$3:S381),0)</f>
        <v>0</v>
      </c>
    </row>
    <row r="383" spans="1:19">
      <c r="A383">
        <f>IF(E382&lt;&gt;E383,COUNTIF($A$4:A382,"&lt;&gt;0")+1,0)</f>
        <v>0</v>
      </c>
      <c r="B383">
        <f>IF(A383&lt;&gt;0,IF(MOD(A383,3)=0,COUNTIF($B$4:B382,"&lt;&gt;0")+1,0),0)</f>
        <v>0</v>
      </c>
      <c r="C383" s="9">
        <f>'Dash Board'!$C$12+COUNT('Daily reducing balance'!$F$4:F382)</f>
        <v>42109</v>
      </c>
      <c r="D383">
        <f t="shared" si="42"/>
        <v>2015</v>
      </c>
      <c r="E383">
        <f t="shared" si="43"/>
        <v>4</v>
      </c>
      <c r="F383">
        <f>DAY('Dash Board'!$C$12+COUNT('Daily reducing balance'!$F$4:F382))</f>
        <v>15</v>
      </c>
      <c r="G383" s="8">
        <f t="shared" si="44"/>
        <v>290990.67614315514</v>
      </c>
      <c r="H383" s="6">
        <f>G383*'Dash Board'!$C$11/365</f>
        <v>83.709646561729556</v>
      </c>
      <c r="I383" s="6">
        <f>H383*'Dash Board'!$C$18/'Dash Board'!$C$11</f>
        <v>39.861736457966465</v>
      </c>
      <c r="J383" s="6">
        <f>(G383&gt;1)*PMT('Dash Board'!$C$11/365,$U$4,-'Dash Board'!$C$19)</f>
        <v>108.80376961660664</v>
      </c>
      <c r="K383" s="6">
        <f t="shared" si="39"/>
        <v>0</v>
      </c>
      <c r="L383" s="8">
        <f t="shared" si="40"/>
        <v>290965.58202010026</v>
      </c>
      <c r="N383" s="8">
        <f t="shared" si="45"/>
        <v>68.942033158640186</v>
      </c>
      <c r="O383" s="8">
        <f>IF(E382&lt;&gt;E383,SUM($N$4:N383)-SUM($O$3:O382),0)</f>
        <v>0</v>
      </c>
      <c r="P383" s="6">
        <f>IF(B383&gt;0,SUM($O$4:O383)-SUM($P$3:P382),0)</f>
        <v>0</v>
      </c>
      <c r="Q383" s="6">
        <f t="shared" si="41"/>
        <v>39.861736457966465</v>
      </c>
      <c r="R383" s="8">
        <f>IF(E382&lt;&gt;E383,SUM($Q$4:Q383)-SUM($R$3:R382),0)</f>
        <v>0</v>
      </c>
      <c r="S383" s="6">
        <f>IF(B383&gt;0,SUM($R$4:R383)-SUM($S$3:S382),0)</f>
        <v>0</v>
      </c>
    </row>
    <row r="384" spans="1:19">
      <c r="A384">
        <f>IF(E383&lt;&gt;E384,COUNTIF($A$4:A383,"&lt;&gt;0")+1,0)</f>
        <v>0</v>
      </c>
      <c r="B384">
        <f>IF(A384&lt;&gt;0,IF(MOD(A384,3)=0,COUNTIF($B$4:B383,"&lt;&gt;0")+1,0),0)</f>
        <v>0</v>
      </c>
      <c r="C384" s="9">
        <f>'Dash Board'!$C$12+COUNT('Daily reducing balance'!$F$4:F383)</f>
        <v>42110</v>
      </c>
      <c r="D384">
        <f t="shared" si="42"/>
        <v>2015</v>
      </c>
      <c r="E384">
        <f t="shared" si="43"/>
        <v>4</v>
      </c>
      <c r="F384">
        <f>DAY('Dash Board'!$C$12+COUNT('Daily reducing balance'!$F$4:F383))</f>
        <v>16</v>
      </c>
      <c r="G384" s="8">
        <f t="shared" si="44"/>
        <v>290965.58202010026</v>
      </c>
      <c r="H384" s="6">
        <f>G384*'Dash Board'!$C$11/365</f>
        <v>83.702427704412401</v>
      </c>
      <c r="I384" s="6">
        <f>H384*'Dash Board'!$C$18/'Dash Board'!$C$11</f>
        <v>39.858298906863055</v>
      </c>
      <c r="J384" s="6">
        <f>(G384&gt;1)*PMT('Dash Board'!$C$11/365,$U$4,-'Dash Board'!$C$19)</f>
        <v>108.80376961660664</v>
      </c>
      <c r="K384" s="6">
        <f t="shared" si="39"/>
        <v>0</v>
      </c>
      <c r="L384" s="8">
        <f t="shared" si="40"/>
        <v>290940.48067818809</v>
      </c>
      <c r="N384" s="8">
        <f t="shared" si="45"/>
        <v>68.945470709743589</v>
      </c>
      <c r="O384" s="8">
        <f>IF(E383&lt;&gt;E384,SUM($N$4:N384)-SUM($O$3:O383),0)</f>
        <v>0</v>
      </c>
      <c r="P384" s="6">
        <f>IF(B384&gt;0,SUM($O$4:O384)-SUM($P$3:P383),0)</f>
        <v>0</v>
      </c>
      <c r="Q384" s="6">
        <f t="shared" si="41"/>
        <v>39.858298906863055</v>
      </c>
      <c r="R384" s="8">
        <f>IF(E383&lt;&gt;E384,SUM($Q$4:Q384)-SUM($R$3:R383),0)</f>
        <v>0</v>
      </c>
      <c r="S384" s="6">
        <f>IF(B384&gt;0,SUM($R$4:R384)-SUM($S$3:S383),0)</f>
        <v>0</v>
      </c>
    </row>
    <row r="385" spans="1:19">
      <c r="A385">
        <f>IF(E384&lt;&gt;E385,COUNTIF($A$4:A384,"&lt;&gt;0")+1,0)</f>
        <v>0</v>
      </c>
      <c r="B385">
        <f>IF(A385&lt;&gt;0,IF(MOD(A385,3)=0,COUNTIF($B$4:B384,"&lt;&gt;0")+1,0),0)</f>
        <v>0</v>
      </c>
      <c r="C385" s="9">
        <f>'Dash Board'!$C$12+COUNT('Daily reducing balance'!$F$4:F384)</f>
        <v>42111</v>
      </c>
      <c r="D385">
        <f t="shared" si="42"/>
        <v>2015</v>
      </c>
      <c r="E385">
        <f t="shared" si="43"/>
        <v>4</v>
      </c>
      <c r="F385">
        <f>DAY('Dash Board'!$C$12+COUNT('Daily reducing balance'!$F$4:F384))</f>
        <v>17</v>
      </c>
      <c r="G385" s="8">
        <f t="shared" si="44"/>
        <v>290940.48067818809</v>
      </c>
      <c r="H385" s="6">
        <f>G385*'Dash Board'!$C$11/365</f>
        <v>83.695206770437665</v>
      </c>
      <c r="I385" s="6">
        <f>H385*'Dash Board'!$C$18/'Dash Board'!$C$11</f>
        <v>39.85486036687508</v>
      </c>
      <c r="J385" s="6">
        <f>(G385&gt;1)*PMT('Dash Board'!$C$11/365,$U$4,-'Dash Board'!$C$19)</f>
        <v>108.80376961660664</v>
      </c>
      <c r="K385" s="6">
        <f t="shared" si="39"/>
        <v>0</v>
      </c>
      <c r="L385" s="8">
        <f t="shared" si="40"/>
        <v>290915.37211534195</v>
      </c>
      <c r="N385" s="8">
        <f t="shared" si="45"/>
        <v>68.948909249731571</v>
      </c>
      <c r="O385" s="8">
        <f>IF(E384&lt;&gt;E385,SUM($N$4:N385)-SUM($O$3:O384),0)</f>
        <v>0</v>
      </c>
      <c r="P385" s="6">
        <f>IF(B385&gt;0,SUM($O$4:O385)-SUM($P$3:P384),0)</f>
        <v>0</v>
      </c>
      <c r="Q385" s="6">
        <f t="shared" si="41"/>
        <v>39.85486036687508</v>
      </c>
      <c r="R385" s="8">
        <f>IF(E384&lt;&gt;E385,SUM($Q$4:Q385)-SUM($R$3:R384),0)</f>
        <v>0</v>
      </c>
      <c r="S385" s="6">
        <f>IF(B385&gt;0,SUM($R$4:R385)-SUM($S$3:S384),0)</f>
        <v>0</v>
      </c>
    </row>
    <row r="386" spans="1:19">
      <c r="A386">
        <f>IF(E385&lt;&gt;E386,COUNTIF($A$4:A385,"&lt;&gt;0")+1,0)</f>
        <v>0</v>
      </c>
      <c r="B386">
        <f>IF(A386&lt;&gt;0,IF(MOD(A386,3)=0,COUNTIF($B$4:B385,"&lt;&gt;0")+1,0),0)</f>
        <v>0</v>
      </c>
      <c r="C386" s="9">
        <f>'Dash Board'!$C$12+COUNT('Daily reducing balance'!$F$4:F385)</f>
        <v>42112</v>
      </c>
      <c r="D386">
        <f t="shared" si="42"/>
        <v>2015</v>
      </c>
      <c r="E386">
        <f t="shared" si="43"/>
        <v>4</v>
      </c>
      <c r="F386">
        <f>DAY('Dash Board'!$C$12+COUNT('Daily reducing balance'!$F$4:F385))</f>
        <v>18</v>
      </c>
      <c r="G386" s="8">
        <f t="shared" si="44"/>
        <v>290915.37211534195</v>
      </c>
      <c r="H386" s="6">
        <f>G386*'Dash Board'!$C$11/365</f>
        <v>83.687983759207953</v>
      </c>
      <c r="I386" s="6">
        <f>H386*'Dash Board'!$C$18/'Dash Board'!$C$11</f>
        <v>39.851420837718074</v>
      </c>
      <c r="J386" s="6">
        <f>(G386&gt;1)*PMT('Dash Board'!$C$11/365,$U$4,-'Dash Board'!$C$19)</f>
        <v>108.80376961660664</v>
      </c>
      <c r="K386" s="6">
        <f t="shared" si="39"/>
        <v>0</v>
      </c>
      <c r="L386" s="8">
        <f t="shared" si="40"/>
        <v>290890.25632948457</v>
      </c>
      <c r="N386" s="8">
        <f t="shared" si="45"/>
        <v>68.952348778888563</v>
      </c>
      <c r="O386" s="8">
        <f>IF(E385&lt;&gt;E386,SUM($N$4:N386)-SUM($O$3:O385),0)</f>
        <v>0</v>
      </c>
      <c r="P386" s="6">
        <f>IF(B386&gt;0,SUM($O$4:O386)-SUM($P$3:P385),0)</f>
        <v>0</v>
      </c>
      <c r="Q386" s="6">
        <f t="shared" si="41"/>
        <v>39.851420837718074</v>
      </c>
      <c r="R386" s="8">
        <f>IF(E385&lt;&gt;E386,SUM($Q$4:Q386)-SUM($R$3:R385),0)</f>
        <v>0</v>
      </c>
      <c r="S386" s="6">
        <f>IF(B386&gt;0,SUM($R$4:R386)-SUM($S$3:S385),0)</f>
        <v>0</v>
      </c>
    </row>
    <row r="387" spans="1:19">
      <c r="A387">
        <f>IF(E386&lt;&gt;E387,COUNTIF($A$4:A386,"&lt;&gt;0")+1,0)</f>
        <v>0</v>
      </c>
      <c r="B387">
        <f>IF(A387&lt;&gt;0,IF(MOD(A387,3)=0,COUNTIF($B$4:B386,"&lt;&gt;0")+1,0),0)</f>
        <v>0</v>
      </c>
      <c r="C387" s="9">
        <f>'Dash Board'!$C$12+COUNT('Daily reducing balance'!$F$4:F386)</f>
        <v>42113</v>
      </c>
      <c r="D387">
        <f t="shared" si="42"/>
        <v>2015</v>
      </c>
      <c r="E387">
        <f t="shared" si="43"/>
        <v>4</v>
      </c>
      <c r="F387">
        <f>DAY('Dash Board'!$C$12+COUNT('Daily reducing balance'!$F$4:F386))</f>
        <v>19</v>
      </c>
      <c r="G387" s="8">
        <f t="shared" si="44"/>
        <v>290890.25632948457</v>
      </c>
      <c r="H387" s="6">
        <f>G387*'Dash Board'!$C$11/365</f>
        <v>83.680758670125698</v>
      </c>
      <c r="I387" s="6">
        <f>H387*'Dash Board'!$C$18/'Dash Board'!$C$11</f>
        <v>39.847980319107478</v>
      </c>
      <c r="J387" s="6">
        <f>(G387&gt;1)*PMT('Dash Board'!$C$11/365,$U$4,-'Dash Board'!$C$19)</f>
        <v>108.80376961660664</v>
      </c>
      <c r="K387" s="6">
        <f t="shared" si="39"/>
        <v>0</v>
      </c>
      <c r="L387" s="8">
        <f t="shared" si="40"/>
        <v>290865.13331853814</v>
      </c>
      <c r="N387" s="8">
        <f t="shared" si="45"/>
        <v>68.955789297499166</v>
      </c>
      <c r="O387" s="8">
        <f>IF(E386&lt;&gt;E387,SUM($N$4:N387)-SUM($O$3:O386),0)</f>
        <v>0</v>
      </c>
      <c r="P387" s="6">
        <f>IF(B387&gt;0,SUM($O$4:O387)-SUM($P$3:P386),0)</f>
        <v>0</v>
      </c>
      <c r="Q387" s="6">
        <f t="shared" si="41"/>
        <v>39.847980319107478</v>
      </c>
      <c r="R387" s="8">
        <f>IF(E386&lt;&gt;E387,SUM($Q$4:Q387)-SUM($R$3:R386),0)</f>
        <v>0</v>
      </c>
      <c r="S387" s="6">
        <f>IF(B387&gt;0,SUM($R$4:R387)-SUM($S$3:S386),0)</f>
        <v>0</v>
      </c>
    </row>
    <row r="388" spans="1:19">
      <c r="A388">
        <f>IF(E387&lt;&gt;E388,COUNTIF($A$4:A387,"&lt;&gt;0")+1,0)</f>
        <v>0</v>
      </c>
      <c r="B388">
        <f>IF(A388&lt;&gt;0,IF(MOD(A388,3)=0,COUNTIF($B$4:B387,"&lt;&gt;0")+1,0),0)</f>
        <v>0</v>
      </c>
      <c r="C388" s="9">
        <f>'Dash Board'!$C$12+COUNT('Daily reducing balance'!$F$4:F387)</f>
        <v>42114</v>
      </c>
      <c r="D388">
        <f t="shared" si="42"/>
        <v>2015</v>
      </c>
      <c r="E388">
        <f t="shared" si="43"/>
        <v>4</v>
      </c>
      <c r="F388">
        <f>DAY('Dash Board'!$C$12+COUNT('Daily reducing balance'!$F$4:F387))</f>
        <v>20</v>
      </c>
      <c r="G388" s="8">
        <f t="shared" si="44"/>
        <v>290865.13331853814</v>
      </c>
      <c r="H388" s="6">
        <f>G388*'Dash Board'!$C$11/365</f>
        <v>83.673531502593164</v>
      </c>
      <c r="I388" s="6">
        <f>H388*'Dash Board'!$C$18/'Dash Board'!$C$11</f>
        <v>39.844538810758657</v>
      </c>
      <c r="J388" s="6">
        <f>(G388&gt;1)*PMT('Dash Board'!$C$11/365,$U$4,-'Dash Board'!$C$19)</f>
        <v>108.80376961660664</v>
      </c>
      <c r="K388" s="6">
        <f t="shared" si="39"/>
        <v>0</v>
      </c>
      <c r="L388" s="8">
        <f t="shared" si="40"/>
        <v>290840.00308042415</v>
      </c>
      <c r="N388" s="8">
        <f t="shared" si="45"/>
        <v>68.959230805847994</v>
      </c>
      <c r="O388" s="8">
        <f>IF(E387&lt;&gt;E388,SUM($N$4:N388)-SUM($O$3:O387),0)</f>
        <v>0</v>
      </c>
      <c r="P388" s="6">
        <f>IF(B388&gt;0,SUM($O$4:O388)-SUM($P$3:P387),0)</f>
        <v>0</v>
      </c>
      <c r="Q388" s="6">
        <f t="shared" si="41"/>
        <v>39.844538810758657</v>
      </c>
      <c r="R388" s="8">
        <f>IF(E387&lt;&gt;E388,SUM($Q$4:Q388)-SUM($R$3:R387),0)</f>
        <v>0</v>
      </c>
      <c r="S388" s="6">
        <f>IF(B388&gt;0,SUM($R$4:R388)-SUM($S$3:S387),0)</f>
        <v>0</v>
      </c>
    </row>
    <row r="389" spans="1:19">
      <c r="A389">
        <f>IF(E388&lt;&gt;E389,COUNTIF($A$4:A388,"&lt;&gt;0")+1,0)</f>
        <v>0</v>
      </c>
      <c r="B389">
        <f>IF(A389&lt;&gt;0,IF(MOD(A389,3)=0,COUNTIF($B$4:B388,"&lt;&gt;0")+1,0),0)</f>
        <v>0</v>
      </c>
      <c r="C389" s="9">
        <f>'Dash Board'!$C$12+COUNT('Daily reducing balance'!$F$4:F388)</f>
        <v>42115</v>
      </c>
      <c r="D389">
        <f t="shared" si="42"/>
        <v>2015</v>
      </c>
      <c r="E389">
        <f t="shared" si="43"/>
        <v>4</v>
      </c>
      <c r="F389">
        <f>DAY('Dash Board'!$C$12+COUNT('Daily reducing balance'!$F$4:F388))</f>
        <v>21</v>
      </c>
      <c r="G389" s="8">
        <f t="shared" si="44"/>
        <v>290840.00308042415</v>
      </c>
      <c r="H389" s="6">
        <f>G389*'Dash Board'!$C$11/365</f>
        <v>83.666302256012429</v>
      </c>
      <c r="I389" s="6">
        <f>H389*'Dash Board'!$C$18/'Dash Board'!$C$11</f>
        <v>39.841096312386874</v>
      </c>
      <c r="J389" s="6">
        <f>(G389&gt;1)*PMT('Dash Board'!$C$11/365,$U$4,-'Dash Board'!$C$19)</f>
        <v>108.80376961660664</v>
      </c>
      <c r="K389" s="6">
        <f t="shared" ref="K389:K452" si="46">IF(F389=1,SUMIFS($J$4:$J$7308,$D$4:$D$7308,"="&amp;YEAR(C389),$E$4:$E$7308,"="&amp;MONTH(C389)),0)</f>
        <v>0</v>
      </c>
      <c r="L389" s="8">
        <f t="shared" ref="L389:L452" si="47">IF(G389+H389-J389&lt;0,0,G389+H389-J389)</f>
        <v>290814.86561306356</v>
      </c>
      <c r="N389" s="8">
        <f t="shared" si="45"/>
        <v>68.962673304219777</v>
      </c>
      <c r="O389" s="8">
        <f>IF(E388&lt;&gt;E389,SUM($N$4:N389)-SUM($O$3:O388),0)</f>
        <v>0</v>
      </c>
      <c r="P389" s="6">
        <f>IF(B389&gt;0,SUM($O$4:O389)-SUM($P$3:P388),0)</f>
        <v>0</v>
      </c>
      <c r="Q389" s="6">
        <f t="shared" ref="Q389:Q452" si="48">I389</f>
        <v>39.841096312386874</v>
      </c>
      <c r="R389" s="8">
        <f>IF(E388&lt;&gt;E389,SUM($Q$4:Q389)-SUM($R$3:R388),0)</f>
        <v>0</v>
      </c>
      <c r="S389" s="6">
        <f>IF(B389&gt;0,SUM($R$4:R389)-SUM($S$3:S388),0)</f>
        <v>0</v>
      </c>
    </row>
    <row r="390" spans="1:19">
      <c r="A390">
        <f>IF(E389&lt;&gt;E390,COUNTIF($A$4:A389,"&lt;&gt;0")+1,0)</f>
        <v>0</v>
      </c>
      <c r="B390">
        <f>IF(A390&lt;&gt;0,IF(MOD(A390,3)=0,COUNTIF($B$4:B389,"&lt;&gt;0")+1,0),0)</f>
        <v>0</v>
      </c>
      <c r="C390" s="9">
        <f>'Dash Board'!$C$12+COUNT('Daily reducing balance'!$F$4:F389)</f>
        <v>42116</v>
      </c>
      <c r="D390">
        <f t="shared" si="42"/>
        <v>2015</v>
      </c>
      <c r="E390">
        <f t="shared" si="43"/>
        <v>4</v>
      </c>
      <c r="F390">
        <f>DAY('Dash Board'!$C$12+COUNT('Daily reducing balance'!$F$4:F389))</f>
        <v>22</v>
      </c>
      <c r="G390" s="8">
        <f t="shared" si="44"/>
        <v>290814.86561306356</v>
      </c>
      <c r="H390" s="6">
        <f>G390*'Dash Board'!$C$11/365</f>
        <v>83.659070929785415</v>
      </c>
      <c r="I390" s="6">
        <f>H390*'Dash Board'!$C$18/'Dash Board'!$C$11</f>
        <v>39.837652823707344</v>
      </c>
      <c r="J390" s="6">
        <f>(G390&gt;1)*PMT('Dash Board'!$C$11/365,$U$4,-'Dash Board'!$C$19)</f>
        <v>108.80376961660664</v>
      </c>
      <c r="K390" s="6">
        <f t="shared" si="46"/>
        <v>0</v>
      </c>
      <c r="L390" s="8">
        <f t="shared" si="47"/>
        <v>290789.72091437678</v>
      </c>
      <c r="N390" s="8">
        <f t="shared" si="45"/>
        <v>68.9661167928993</v>
      </c>
      <c r="O390" s="8">
        <f>IF(E389&lt;&gt;E390,SUM($N$4:N390)-SUM($O$3:O389),0)</f>
        <v>0</v>
      </c>
      <c r="P390" s="6">
        <f>IF(B390&gt;0,SUM($O$4:O390)-SUM($P$3:P389),0)</f>
        <v>0</v>
      </c>
      <c r="Q390" s="6">
        <f t="shared" si="48"/>
        <v>39.837652823707344</v>
      </c>
      <c r="R390" s="8">
        <f>IF(E389&lt;&gt;E390,SUM($Q$4:Q390)-SUM($R$3:R389),0)</f>
        <v>0</v>
      </c>
      <c r="S390" s="6">
        <f>IF(B390&gt;0,SUM($R$4:R390)-SUM($S$3:S389),0)</f>
        <v>0</v>
      </c>
    </row>
    <row r="391" spans="1:19">
      <c r="A391">
        <f>IF(E390&lt;&gt;E391,COUNTIF($A$4:A390,"&lt;&gt;0")+1,0)</f>
        <v>0</v>
      </c>
      <c r="B391">
        <f>IF(A391&lt;&gt;0,IF(MOD(A391,3)=0,COUNTIF($B$4:B390,"&lt;&gt;0")+1,0),0)</f>
        <v>0</v>
      </c>
      <c r="C391" s="9">
        <f>'Dash Board'!$C$12+COUNT('Daily reducing balance'!$F$4:F390)</f>
        <v>42117</v>
      </c>
      <c r="D391">
        <f t="shared" si="42"/>
        <v>2015</v>
      </c>
      <c r="E391">
        <f t="shared" si="43"/>
        <v>4</v>
      </c>
      <c r="F391">
        <f>DAY('Dash Board'!$C$12+COUNT('Daily reducing balance'!$F$4:F390))</f>
        <v>23</v>
      </c>
      <c r="G391" s="8">
        <f t="shared" si="44"/>
        <v>290789.72091437678</v>
      </c>
      <c r="H391" s="6">
        <f>G391*'Dash Board'!$C$11/365</f>
        <v>83.651837523313873</v>
      </c>
      <c r="I391" s="6">
        <f>H391*'Dash Board'!$C$18/'Dash Board'!$C$11</f>
        <v>39.834208344435183</v>
      </c>
      <c r="J391" s="6">
        <f>(G391&gt;1)*PMT('Dash Board'!$C$11/365,$U$4,-'Dash Board'!$C$19)</f>
        <v>108.80376961660664</v>
      </c>
      <c r="K391" s="6">
        <f t="shared" si="46"/>
        <v>0</v>
      </c>
      <c r="L391" s="8">
        <f t="shared" si="47"/>
        <v>290764.56898228353</v>
      </c>
      <c r="N391" s="8">
        <f t="shared" si="45"/>
        <v>68.969561272171461</v>
      </c>
      <c r="O391" s="8">
        <f>IF(E390&lt;&gt;E391,SUM($N$4:N391)-SUM($O$3:O390),0)</f>
        <v>0</v>
      </c>
      <c r="P391" s="6">
        <f>IF(B391&gt;0,SUM($O$4:O391)-SUM($P$3:P390),0)</f>
        <v>0</v>
      </c>
      <c r="Q391" s="6">
        <f t="shared" si="48"/>
        <v>39.834208344435183</v>
      </c>
      <c r="R391" s="8">
        <f>IF(E390&lt;&gt;E391,SUM($Q$4:Q391)-SUM($R$3:R390),0)</f>
        <v>0</v>
      </c>
      <c r="S391" s="6">
        <f>IF(B391&gt;0,SUM($R$4:R391)-SUM($S$3:S390),0)</f>
        <v>0</v>
      </c>
    </row>
    <row r="392" spans="1:19">
      <c r="A392">
        <f>IF(E391&lt;&gt;E392,COUNTIF($A$4:A391,"&lt;&gt;0")+1,0)</f>
        <v>0</v>
      </c>
      <c r="B392">
        <f>IF(A392&lt;&gt;0,IF(MOD(A392,3)=0,COUNTIF($B$4:B391,"&lt;&gt;0")+1,0),0)</f>
        <v>0</v>
      </c>
      <c r="C392" s="9">
        <f>'Dash Board'!$C$12+COUNT('Daily reducing balance'!$F$4:F391)</f>
        <v>42118</v>
      </c>
      <c r="D392">
        <f t="shared" si="42"/>
        <v>2015</v>
      </c>
      <c r="E392">
        <f t="shared" si="43"/>
        <v>4</v>
      </c>
      <c r="F392">
        <f>DAY('Dash Board'!$C$12+COUNT('Daily reducing balance'!$F$4:F391))</f>
        <v>24</v>
      </c>
      <c r="G392" s="8">
        <f t="shared" si="44"/>
        <v>290764.56898228353</v>
      </c>
      <c r="H392" s="6">
        <f>G392*'Dash Board'!$C$11/365</f>
        <v>83.64460203599937</v>
      </c>
      <c r="I392" s="6">
        <f>H392*'Dash Board'!$C$18/'Dash Board'!$C$11</f>
        <v>39.830762874285419</v>
      </c>
      <c r="J392" s="6">
        <f>(G392&gt;1)*PMT('Dash Board'!$C$11/365,$U$4,-'Dash Board'!$C$19)</f>
        <v>108.80376961660664</v>
      </c>
      <c r="K392" s="6">
        <f t="shared" si="46"/>
        <v>0</v>
      </c>
      <c r="L392" s="8">
        <f t="shared" si="47"/>
        <v>290739.40981470293</v>
      </c>
      <c r="N392" s="8">
        <f t="shared" si="45"/>
        <v>68.973006742321218</v>
      </c>
      <c r="O392" s="8">
        <f>IF(E391&lt;&gt;E392,SUM($N$4:N392)-SUM($O$3:O391),0)</f>
        <v>0</v>
      </c>
      <c r="P392" s="6">
        <f>IF(B392&gt;0,SUM($O$4:O392)-SUM($P$3:P391),0)</f>
        <v>0</v>
      </c>
      <c r="Q392" s="6">
        <f t="shared" si="48"/>
        <v>39.830762874285419</v>
      </c>
      <c r="R392" s="8">
        <f>IF(E391&lt;&gt;E392,SUM($Q$4:Q392)-SUM($R$3:R391),0)</f>
        <v>0</v>
      </c>
      <c r="S392" s="6">
        <f>IF(B392&gt;0,SUM($R$4:R392)-SUM($S$3:S391),0)</f>
        <v>0</v>
      </c>
    </row>
    <row r="393" spans="1:19">
      <c r="A393">
        <f>IF(E392&lt;&gt;E393,COUNTIF($A$4:A392,"&lt;&gt;0")+1,0)</f>
        <v>0</v>
      </c>
      <c r="B393">
        <f>IF(A393&lt;&gt;0,IF(MOD(A393,3)=0,COUNTIF($B$4:B392,"&lt;&gt;0")+1,0),0)</f>
        <v>0</v>
      </c>
      <c r="C393" s="9">
        <f>'Dash Board'!$C$12+COUNT('Daily reducing balance'!$F$4:F392)</f>
        <v>42119</v>
      </c>
      <c r="D393">
        <f t="shared" si="42"/>
        <v>2015</v>
      </c>
      <c r="E393">
        <f t="shared" si="43"/>
        <v>4</v>
      </c>
      <c r="F393">
        <f>DAY('Dash Board'!$C$12+COUNT('Daily reducing balance'!$F$4:F392))</f>
        <v>25</v>
      </c>
      <c r="G393" s="8">
        <f t="shared" si="44"/>
        <v>290739.40981470293</v>
      </c>
      <c r="H393" s="6">
        <f>G393*'Dash Board'!$C$11/365</f>
        <v>83.637364467243302</v>
      </c>
      <c r="I393" s="6">
        <f>H393*'Dash Board'!$C$18/'Dash Board'!$C$11</f>
        <v>39.827316412972998</v>
      </c>
      <c r="J393" s="6">
        <f>(G393&gt;1)*PMT('Dash Board'!$C$11/365,$U$4,-'Dash Board'!$C$19)</f>
        <v>108.80376961660664</v>
      </c>
      <c r="K393" s="6">
        <f t="shared" si="46"/>
        <v>0</v>
      </c>
      <c r="L393" s="8">
        <f t="shared" si="47"/>
        <v>290714.2434095536</v>
      </c>
      <c r="N393" s="8">
        <f t="shared" si="45"/>
        <v>68.976453203633639</v>
      </c>
      <c r="O393" s="8">
        <f>IF(E392&lt;&gt;E393,SUM($N$4:N393)-SUM($O$3:O392),0)</f>
        <v>0</v>
      </c>
      <c r="P393" s="6">
        <f>IF(B393&gt;0,SUM($O$4:O393)-SUM($P$3:P392),0)</f>
        <v>0</v>
      </c>
      <c r="Q393" s="6">
        <f t="shared" si="48"/>
        <v>39.827316412972998</v>
      </c>
      <c r="R393" s="8">
        <f>IF(E392&lt;&gt;E393,SUM($Q$4:Q393)-SUM($R$3:R392),0)</f>
        <v>0</v>
      </c>
      <c r="S393" s="6">
        <f>IF(B393&gt;0,SUM($R$4:R393)-SUM($S$3:S392),0)</f>
        <v>0</v>
      </c>
    </row>
    <row r="394" spans="1:19">
      <c r="A394">
        <f>IF(E393&lt;&gt;E394,COUNTIF($A$4:A393,"&lt;&gt;0")+1,0)</f>
        <v>0</v>
      </c>
      <c r="B394">
        <f>IF(A394&lt;&gt;0,IF(MOD(A394,3)=0,COUNTIF($B$4:B393,"&lt;&gt;0")+1,0),0)</f>
        <v>0</v>
      </c>
      <c r="C394" s="9">
        <f>'Dash Board'!$C$12+COUNT('Daily reducing balance'!$F$4:F393)</f>
        <v>42120</v>
      </c>
      <c r="D394">
        <f t="shared" si="42"/>
        <v>2015</v>
      </c>
      <c r="E394">
        <f t="shared" si="43"/>
        <v>4</v>
      </c>
      <c r="F394">
        <f>DAY('Dash Board'!$C$12+COUNT('Daily reducing balance'!$F$4:F393))</f>
        <v>26</v>
      </c>
      <c r="G394" s="8">
        <f t="shared" si="44"/>
        <v>290714.2434095536</v>
      </c>
      <c r="H394" s="6">
        <f>G394*'Dash Board'!$C$11/365</f>
        <v>83.630124816446923</v>
      </c>
      <c r="I394" s="6">
        <f>H394*'Dash Board'!$C$18/'Dash Board'!$C$11</f>
        <v>39.823868960212828</v>
      </c>
      <c r="J394" s="6">
        <f>(G394&gt;1)*PMT('Dash Board'!$C$11/365,$U$4,-'Dash Board'!$C$19)</f>
        <v>108.80376961660664</v>
      </c>
      <c r="K394" s="6">
        <f t="shared" si="46"/>
        <v>0</v>
      </c>
      <c r="L394" s="8">
        <f t="shared" si="47"/>
        <v>290689.06976475345</v>
      </c>
      <c r="N394" s="8">
        <f t="shared" si="45"/>
        <v>68.979900656393824</v>
      </c>
      <c r="O394" s="8">
        <f>IF(E393&lt;&gt;E394,SUM($N$4:N394)-SUM($O$3:O393),0)</f>
        <v>0</v>
      </c>
      <c r="P394" s="6">
        <f>IF(B394&gt;0,SUM($O$4:O394)-SUM($P$3:P393),0)</f>
        <v>0</v>
      </c>
      <c r="Q394" s="6">
        <f t="shared" si="48"/>
        <v>39.823868960212828</v>
      </c>
      <c r="R394" s="8">
        <f>IF(E393&lt;&gt;E394,SUM($Q$4:Q394)-SUM($R$3:R393),0)</f>
        <v>0</v>
      </c>
      <c r="S394" s="6">
        <f>IF(B394&gt;0,SUM($R$4:R394)-SUM($S$3:S393),0)</f>
        <v>0</v>
      </c>
    </row>
    <row r="395" spans="1:19">
      <c r="A395">
        <f>IF(E394&lt;&gt;E395,COUNTIF($A$4:A394,"&lt;&gt;0")+1,0)</f>
        <v>0</v>
      </c>
      <c r="B395">
        <f>IF(A395&lt;&gt;0,IF(MOD(A395,3)=0,COUNTIF($B$4:B394,"&lt;&gt;0")+1,0),0)</f>
        <v>0</v>
      </c>
      <c r="C395" s="9">
        <f>'Dash Board'!$C$12+COUNT('Daily reducing balance'!$F$4:F394)</f>
        <v>42121</v>
      </c>
      <c r="D395">
        <f t="shared" si="42"/>
        <v>2015</v>
      </c>
      <c r="E395">
        <f t="shared" si="43"/>
        <v>4</v>
      </c>
      <c r="F395">
        <f>DAY('Dash Board'!$C$12+COUNT('Daily reducing balance'!$F$4:F394))</f>
        <v>27</v>
      </c>
      <c r="G395" s="8">
        <f t="shared" si="44"/>
        <v>290689.06976475345</v>
      </c>
      <c r="H395" s="6">
        <f>G395*'Dash Board'!$C$11/365</f>
        <v>83.62288308301126</v>
      </c>
      <c r="I395" s="6">
        <f>H395*'Dash Board'!$C$18/'Dash Board'!$C$11</f>
        <v>39.820420515719654</v>
      </c>
      <c r="J395" s="6">
        <f>(G395&gt;1)*PMT('Dash Board'!$C$11/365,$U$4,-'Dash Board'!$C$19)</f>
        <v>108.80376961660664</v>
      </c>
      <c r="K395" s="6">
        <f t="shared" si="46"/>
        <v>0</v>
      </c>
      <c r="L395" s="8">
        <f t="shared" si="47"/>
        <v>290663.88887821988</v>
      </c>
      <c r="N395" s="8">
        <f t="shared" si="45"/>
        <v>68.983349100886983</v>
      </c>
      <c r="O395" s="8">
        <f>IF(E394&lt;&gt;E395,SUM($N$4:N395)-SUM($O$3:O394),0)</f>
        <v>0</v>
      </c>
      <c r="P395" s="6">
        <f>IF(B395&gt;0,SUM($O$4:O395)-SUM($P$3:P394),0)</f>
        <v>0</v>
      </c>
      <c r="Q395" s="6">
        <f t="shared" si="48"/>
        <v>39.820420515719654</v>
      </c>
      <c r="R395" s="8">
        <f>IF(E394&lt;&gt;E395,SUM($Q$4:Q395)-SUM($R$3:R394),0)</f>
        <v>0</v>
      </c>
      <c r="S395" s="6">
        <f>IF(B395&gt;0,SUM($R$4:R395)-SUM($S$3:S394),0)</f>
        <v>0</v>
      </c>
    </row>
    <row r="396" spans="1:19">
      <c r="A396">
        <f>IF(E395&lt;&gt;E396,COUNTIF($A$4:A395,"&lt;&gt;0")+1,0)</f>
        <v>0</v>
      </c>
      <c r="B396">
        <f>IF(A396&lt;&gt;0,IF(MOD(A396,3)=0,COUNTIF($B$4:B395,"&lt;&gt;0")+1,0),0)</f>
        <v>0</v>
      </c>
      <c r="C396" s="9">
        <f>'Dash Board'!$C$12+COUNT('Daily reducing balance'!$F$4:F395)</f>
        <v>42122</v>
      </c>
      <c r="D396">
        <f t="shared" si="42"/>
        <v>2015</v>
      </c>
      <c r="E396">
        <f t="shared" si="43"/>
        <v>4</v>
      </c>
      <c r="F396">
        <f>DAY('Dash Board'!$C$12+COUNT('Daily reducing balance'!$F$4:F395))</f>
        <v>28</v>
      </c>
      <c r="G396" s="8">
        <f t="shared" si="44"/>
        <v>290663.88887821988</v>
      </c>
      <c r="H396" s="6">
        <f>G396*'Dash Board'!$C$11/365</f>
        <v>83.615639266337226</v>
      </c>
      <c r="I396" s="6">
        <f>H396*'Dash Board'!$C$18/'Dash Board'!$C$11</f>
        <v>39.816971079208209</v>
      </c>
      <c r="J396" s="6">
        <f>(G396&gt;1)*PMT('Dash Board'!$C$11/365,$U$4,-'Dash Board'!$C$19)</f>
        <v>108.80376961660664</v>
      </c>
      <c r="K396" s="6">
        <f t="shared" si="46"/>
        <v>0</v>
      </c>
      <c r="L396" s="8">
        <f t="shared" si="47"/>
        <v>290638.70074786962</v>
      </c>
      <c r="N396" s="8">
        <f t="shared" si="45"/>
        <v>68.986798537398442</v>
      </c>
      <c r="O396" s="8">
        <f>IF(E395&lt;&gt;E396,SUM($N$4:N396)-SUM($O$3:O395),0)</f>
        <v>0</v>
      </c>
      <c r="P396" s="6">
        <f>IF(B396&gt;0,SUM($O$4:O396)-SUM($P$3:P395),0)</f>
        <v>0</v>
      </c>
      <c r="Q396" s="6">
        <f t="shared" si="48"/>
        <v>39.816971079208209</v>
      </c>
      <c r="R396" s="8">
        <f>IF(E395&lt;&gt;E396,SUM($Q$4:Q396)-SUM($R$3:R395),0)</f>
        <v>0</v>
      </c>
      <c r="S396" s="6">
        <f>IF(B396&gt;0,SUM($R$4:R396)-SUM($S$3:S395),0)</f>
        <v>0</v>
      </c>
    </row>
    <row r="397" spans="1:19">
      <c r="A397">
        <f>IF(E396&lt;&gt;E397,COUNTIF($A$4:A396,"&lt;&gt;0")+1,0)</f>
        <v>0</v>
      </c>
      <c r="B397">
        <f>IF(A397&lt;&gt;0,IF(MOD(A397,3)=0,COUNTIF($B$4:B396,"&lt;&gt;0")+1,0),0)</f>
        <v>0</v>
      </c>
      <c r="C397" s="9">
        <f>'Dash Board'!$C$12+COUNT('Daily reducing balance'!$F$4:F396)</f>
        <v>42123</v>
      </c>
      <c r="D397">
        <f t="shared" si="42"/>
        <v>2015</v>
      </c>
      <c r="E397">
        <f t="shared" si="43"/>
        <v>4</v>
      </c>
      <c r="F397">
        <f>DAY('Dash Board'!$C$12+COUNT('Daily reducing balance'!$F$4:F396))</f>
        <v>29</v>
      </c>
      <c r="G397" s="8">
        <f t="shared" si="44"/>
        <v>290638.70074786962</v>
      </c>
      <c r="H397" s="6">
        <f>G397*'Dash Board'!$C$11/365</f>
        <v>83.608393365825506</v>
      </c>
      <c r="I397" s="6">
        <f>H397*'Dash Board'!$C$18/'Dash Board'!$C$11</f>
        <v>39.813520650393102</v>
      </c>
      <c r="J397" s="6">
        <f>(G397&gt;1)*PMT('Dash Board'!$C$11/365,$U$4,-'Dash Board'!$C$19)</f>
        <v>108.80376961660664</v>
      </c>
      <c r="K397" s="6">
        <f t="shared" si="46"/>
        <v>0</v>
      </c>
      <c r="L397" s="8">
        <f t="shared" si="47"/>
        <v>290613.50537161884</v>
      </c>
      <c r="N397" s="8">
        <f t="shared" si="45"/>
        <v>68.990248966213542</v>
      </c>
      <c r="O397" s="8">
        <f>IF(E396&lt;&gt;E397,SUM($N$4:N397)-SUM($O$3:O396),0)</f>
        <v>0</v>
      </c>
      <c r="P397" s="6">
        <f>IF(B397&gt;0,SUM($O$4:O397)-SUM($P$3:P396),0)</f>
        <v>0</v>
      </c>
      <c r="Q397" s="6">
        <f t="shared" si="48"/>
        <v>39.813520650393102</v>
      </c>
      <c r="R397" s="8">
        <f>IF(E396&lt;&gt;E397,SUM($Q$4:Q397)-SUM($R$3:R396),0)</f>
        <v>0</v>
      </c>
      <c r="S397" s="6">
        <f>IF(B397&gt;0,SUM($R$4:R397)-SUM($S$3:S396),0)</f>
        <v>0</v>
      </c>
    </row>
    <row r="398" spans="1:19">
      <c r="A398">
        <f>IF(E397&lt;&gt;E398,COUNTIF($A$4:A397,"&lt;&gt;0")+1,0)</f>
        <v>0</v>
      </c>
      <c r="B398">
        <f>IF(A398&lt;&gt;0,IF(MOD(A398,3)=0,COUNTIF($B$4:B397,"&lt;&gt;0")+1,0),0)</f>
        <v>0</v>
      </c>
      <c r="C398" s="9">
        <f>'Dash Board'!$C$12+COUNT('Daily reducing balance'!$F$4:F397)</f>
        <v>42124</v>
      </c>
      <c r="D398">
        <f t="shared" si="42"/>
        <v>2015</v>
      </c>
      <c r="E398">
        <f t="shared" si="43"/>
        <v>4</v>
      </c>
      <c r="F398">
        <f>DAY('Dash Board'!$C$12+COUNT('Daily reducing balance'!$F$4:F397))</f>
        <v>30</v>
      </c>
      <c r="G398" s="8">
        <f t="shared" si="44"/>
        <v>290613.50537161884</v>
      </c>
      <c r="H398" s="6">
        <f>G398*'Dash Board'!$C$11/365</f>
        <v>83.601145380876645</v>
      </c>
      <c r="I398" s="6">
        <f>H398*'Dash Board'!$C$18/'Dash Board'!$C$11</f>
        <v>39.81006922898888</v>
      </c>
      <c r="J398" s="6">
        <f>(G398&gt;1)*PMT('Dash Board'!$C$11/365,$U$4,-'Dash Board'!$C$19)</f>
        <v>108.80376961660664</v>
      </c>
      <c r="K398" s="6">
        <f t="shared" si="46"/>
        <v>0</v>
      </c>
      <c r="L398" s="8">
        <f t="shared" si="47"/>
        <v>290588.30274738313</v>
      </c>
      <c r="N398" s="8">
        <f t="shared" si="45"/>
        <v>68.993700387617764</v>
      </c>
      <c r="O398" s="8">
        <f>IF(E397&lt;&gt;E398,SUM($N$4:N398)-SUM($O$3:O397),0)</f>
        <v>0</v>
      </c>
      <c r="P398" s="6">
        <f>IF(B398&gt;0,SUM($O$4:O398)-SUM($P$3:P397),0)</f>
        <v>0</v>
      </c>
      <c r="Q398" s="6">
        <f t="shared" si="48"/>
        <v>39.81006922898888</v>
      </c>
      <c r="R398" s="8">
        <f>IF(E397&lt;&gt;E398,SUM($Q$4:Q398)-SUM($R$3:R397),0)</f>
        <v>0</v>
      </c>
      <c r="S398" s="6">
        <f>IF(B398&gt;0,SUM($R$4:R398)-SUM($S$3:S397),0)</f>
        <v>0</v>
      </c>
    </row>
    <row r="399" spans="1:19">
      <c r="A399">
        <f>IF(E398&lt;&gt;E399,COUNTIF($A$4:A398,"&lt;&gt;0")+1,0)</f>
        <v>13</v>
      </c>
      <c r="B399">
        <f>IF(A399&lt;&gt;0,IF(MOD(A399,3)=0,COUNTIF($B$4:B398,"&lt;&gt;0")+1,0),0)</f>
        <v>0</v>
      </c>
      <c r="C399" s="9">
        <f>'Dash Board'!$C$12+COUNT('Daily reducing balance'!$F$4:F398)</f>
        <v>42125</v>
      </c>
      <c r="D399">
        <f t="shared" si="42"/>
        <v>2015</v>
      </c>
      <c r="E399">
        <f t="shared" si="43"/>
        <v>5</v>
      </c>
      <c r="F399">
        <f>DAY('Dash Board'!$C$12+COUNT('Daily reducing balance'!$F$4:F398))</f>
        <v>1</v>
      </c>
      <c r="G399" s="8">
        <f t="shared" si="44"/>
        <v>290588.30274738313</v>
      </c>
      <c r="H399" s="6">
        <f>G399*'Dash Board'!$C$11/365</f>
        <v>83.593895310891028</v>
      </c>
      <c r="I399" s="6">
        <f>H399*'Dash Board'!$C$18/'Dash Board'!$C$11</f>
        <v>39.806616814710019</v>
      </c>
      <c r="J399" s="6">
        <f>(G399&gt;1)*PMT('Dash Board'!$C$11/365,$U$4,-'Dash Board'!$C$19)</f>
        <v>108.80376961660664</v>
      </c>
      <c r="K399" s="6">
        <f t="shared" si="46"/>
        <v>3372.9168581148047</v>
      </c>
      <c r="L399" s="8">
        <f t="shared" si="47"/>
        <v>290563.09287307743</v>
      </c>
      <c r="N399" s="8">
        <f t="shared" si="45"/>
        <v>68.997152801896618</v>
      </c>
      <c r="O399" s="8">
        <f>IF(E398&lt;&gt;E399,SUM($N$4:N399)-SUM($O$3:O398),0)</f>
        <v>2068.41680710316</v>
      </c>
      <c r="P399" s="6">
        <f>IF(B399&gt;0,SUM($O$4:O399)-SUM($P$3:P398),0)</f>
        <v>0</v>
      </c>
      <c r="Q399" s="6">
        <f t="shared" si="48"/>
        <v>39.806616814710019</v>
      </c>
      <c r="R399" s="8">
        <f>IF(E398&lt;&gt;E399,SUM($Q$4:Q399)-SUM($R$3:R398),0)</f>
        <v>1195.6962813950449</v>
      </c>
      <c r="S399" s="6">
        <f>IF(B399&gt;0,SUM($R$4:R399)-SUM($S$3:S398),0)</f>
        <v>0</v>
      </c>
    </row>
    <row r="400" spans="1:19">
      <c r="A400">
        <f>IF(E399&lt;&gt;E400,COUNTIF($A$4:A399,"&lt;&gt;0")+1,0)</f>
        <v>0</v>
      </c>
      <c r="B400">
        <f>IF(A400&lt;&gt;0,IF(MOD(A400,3)=0,COUNTIF($B$4:B399,"&lt;&gt;0")+1,0),0)</f>
        <v>0</v>
      </c>
      <c r="C400" s="9">
        <f>'Dash Board'!$C$12+COUNT('Daily reducing balance'!$F$4:F399)</f>
        <v>42126</v>
      </c>
      <c r="D400">
        <f t="shared" si="42"/>
        <v>2015</v>
      </c>
      <c r="E400">
        <f t="shared" si="43"/>
        <v>5</v>
      </c>
      <c r="F400">
        <f>DAY('Dash Board'!$C$12+COUNT('Daily reducing balance'!$F$4:F399))</f>
        <v>2</v>
      </c>
      <c r="G400" s="8">
        <f t="shared" si="44"/>
        <v>290563.09287307743</v>
      </c>
      <c r="H400" s="6">
        <f>G400*'Dash Board'!$C$11/365</f>
        <v>83.586643155268845</v>
      </c>
      <c r="I400" s="6">
        <f>H400*'Dash Board'!$C$18/'Dash Board'!$C$11</f>
        <v>39.803163407270887</v>
      </c>
      <c r="J400" s="6">
        <f>(G400&gt;1)*PMT('Dash Board'!$C$11/365,$U$4,-'Dash Board'!$C$19)</f>
        <v>108.80376961660664</v>
      </c>
      <c r="K400" s="6">
        <f t="shared" si="46"/>
        <v>0</v>
      </c>
      <c r="L400" s="8">
        <f t="shared" si="47"/>
        <v>290537.8757466161</v>
      </c>
      <c r="N400" s="8">
        <f t="shared" si="45"/>
        <v>69.000606209335757</v>
      </c>
      <c r="O400" s="8">
        <f>IF(E399&lt;&gt;E400,SUM($N$4:N400)-SUM($O$3:O399),0)</f>
        <v>0</v>
      </c>
      <c r="P400" s="6">
        <f>IF(B400&gt;0,SUM($O$4:O400)-SUM($P$3:P399),0)</f>
        <v>0</v>
      </c>
      <c r="Q400" s="6">
        <f t="shared" si="48"/>
        <v>39.803163407270887</v>
      </c>
      <c r="R400" s="8">
        <f>IF(E399&lt;&gt;E400,SUM($Q$4:Q400)-SUM($R$3:R399),0)</f>
        <v>0</v>
      </c>
      <c r="S400" s="6">
        <f>IF(B400&gt;0,SUM($R$4:R400)-SUM($S$3:S399),0)</f>
        <v>0</v>
      </c>
    </row>
    <row r="401" spans="1:19">
      <c r="A401">
        <f>IF(E400&lt;&gt;E401,COUNTIF($A$4:A400,"&lt;&gt;0")+1,0)</f>
        <v>0</v>
      </c>
      <c r="B401">
        <f>IF(A401&lt;&gt;0,IF(MOD(A401,3)=0,COUNTIF($B$4:B400,"&lt;&gt;0")+1,0),0)</f>
        <v>0</v>
      </c>
      <c r="C401" s="9">
        <f>'Dash Board'!$C$12+COUNT('Daily reducing balance'!$F$4:F400)</f>
        <v>42127</v>
      </c>
      <c r="D401">
        <f t="shared" si="42"/>
        <v>2015</v>
      </c>
      <c r="E401">
        <f t="shared" si="43"/>
        <v>5</v>
      </c>
      <c r="F401">
        <f>DAY('Dash Board'!$C$12+COUNT('Daily reducing balance'!$F$4:F400))</f>
        <v>3</v>
      </c>
      <c r="G401" s="8">
        <f t="shared" si="44"/>
        <v>290537.8757466161</v>
      </c>
      <c r="H401" s="6">
        <f>G401*'Dash Board'!$C$11/365</f>
        <v>83.579388913410114</v>
      </c>
      <c r="I401" s="6">
        <f>H401*'Dash Board'!$C$18/'Dash Board'!$C$11</f>
        <v>39.799709006385775</v>
      </c>
      <c r="J401" s="6">
        <f>(G401&gt;1)*PMT('Dash Board'!$C$11/365,$U$4,-'Dash Board'!$C$19)</f>
        <v>108.80376961660664</v>
      </c>
      <c r="K401" s="6">
        <f t="shared" si="46"/>
        <v>0</v>
      </c>
      <c r="L401" s="8">
        <f t="shared" si="47"/>
        <v>290512.65136591293</v>
      </c>
      <c r="N401" s="8">
        <f t="shared" si="45"/>
        <v>69.004060610220876</v>
      </c>
      <c r="O401" s="8">
        <f>IF(E400&lt;&gt;E401,SUM($N$4:N401)-SUM($O$3:O400),0)</f>
        <v>0</v>
      </c>
      <c r="P401" s="6">
        <f>IF(B401&gt;0,SUM($O$4:O401)-SUM($P$3:P400),0)</f>
        <v>0</v>
      </c>
      <c r="Q401" s="6">
        <f t="shared" si="48"/>
        <v>39.799709006385775</v>
      </c>
      <c r="R401" s="8">
        <f>IF(E400&lt;&gt;E401,SUM($Q$4:Q401)-SUM($R$3:R400),0)</f>
        <v>0</v>
      </c>
      <c r="S401" s="6">
        <f>IF(B401&gt;0,SUM($R$4:R401)-SUM($S$3:S400),0)</f>
        <v>0</v>
      </c>
    </row>
    <row r="402" spans="1:19">
      <c r="A402">
        <f>IF(E401&lt;&gt;E402,COUNTIF($A$4:A401,"&lt;&gt;0")+1,0)</f>
        <v>0</v>
      </c>
      <c r="B402">
        <f>IF(A402&lt;&gt;0,IF(MOD(A402,3)=0,COUNTIF($B$4:B401,"&lt;&gt;0")+1,0),0)</f>
        <v>0</v>
      </c>
      <c r="C402" s="9">
        <f>'Dash Board'!$C$12+COUNT('Daily reducing balance'!$F$4:F401)</f>
        <v>42128</v>
      </c>
      <c r="D402">
        <f t="shared" si="42"/>
        <v>2015</v>
      </c>
      <c r="E402">
        <f t="shared" si="43"/>
        <v>5</v>
      </c>
      <c r="F402">
        <f>DAY('Dash Board'!$C$12+COUNT('Daily reducing balance'!$F$4:F401))</f>
        <v>4</v>
      </c>
      <c r="G402" s="8">
        <f t="shared" si="44"/>
        <v>290512.65136591293</v>
      </c>
      <c r="H402" s="6">
        <f>G402*'Dash Board'!$C$11/365</f>
        <v>83.57213258471468</v>
      </c>
      <c r="I402" s="6">
        <f>H402*'Dash Board'!$C$18/'Dash Board'!$C$11</f>
        <v>39.796253611768897</v>
      </c>
      <c r="J402" s="6">
        <f>(G402&gt;1)*PMT('Dash Board'!$C$11/365,$U$4,-'Dash Board'!$C$19)</f>
        <v>108.80376961660664</v>
      </c>
      <c r="K402" s="6">
        <f t="shared" si="46"/>
        <v>0</v>
      </c>
      <c r="L402" s="8">
        <f t="shared" si="47"/>
        <v>290487.41972888104</v>
      </c>
      <c r="N402" s="8">
        <f t="shared" si="45"/>
        <v>69.007516004837754</v>
      </c>
      <c r="O402" s="8">
        <f>IF(E401&lt;&gt;E402,SUM($N$4:N402)-SUM($O$3:O401),0)</f>
        <v>0</v>
      </c>
      <c r="P402" s="6">
        <f>IF(B402&gt;0,SUM($O$4:O402)-SUM($P$3:P401),0)</f>
        <v>0</v>
      </c>
      <c r="Q402" s="6">
        <f t="shared" si="48"/>
        <v>39.796253611768897</v>
      </c>
      <c r="R402" s="8">
        <f>IF(E401&lt;&gt;E402,SUM($Q$4:Q402)-SUM($R$3:R401),0)</f>
        <v>0</v>
      </c>
      <c r="S402" s="6">
        <f>IF(B402&gt;0,SUM($R$4:R402)-SUM($S$3:S401),0)</f>
        <v>0</v>
      </c>
    </row>
    <row r="403" spans="1:19">
      <c r="A403">
        <f>IF(E402&lt;&gt;E403,COUNTIF($A$4:A402,"&lt;&gt;0")+1,0)</f>
        <v>0</v>
      </c>
      <c r="B403">
        <f>IF(A403&lt;&gt;0,IF(MOD(A403,3)=0,COUNTIF($B$4:B402,"&lt;&gt;0")+1,0),0)</f>
        <v>0</v>
      </c>
      <c r="C403" s="9">
        <f>'Dash Board'!$C$12+COUNT('Daily reducing balance'!$F$4:F402)</f>
        <v>42129</v>
      </c>
      <c r="D403">
        <f t="shared" si="42"/>
        <v>2015</v>
      </c>
      <c r="E403">
        <f t="shared" si="43"/>
        <v>5</v>
      </c>
      <c r="F403">
        <f>DAY('Dash Board'!$C$12+COUNT('Daily reducing balance'!$F$4:F402))</f>
        <v>5</v>
      </c>
      <c r="G403" s="8">
        <f t="shared" si="44"/>
        <v>290487.41972888104</v>
      </c>
      <c r="H403" s="6">
        <f>G403*'Dash Board'!$C$11/365</f>
        <v>83.564874168582207</v>
      </c>
      <c r="I403" s="6">
        <f>H403*'Dash Board'!$C$18/'Dash Board'!$C$11</f>
        <v>39.792797223134386</v>
      </c>
      <c r="J403" s="6">
        <f>(G403&gt;1)*PMT('Dash Board'!$C$11/365,$U$4,-'Dash Board'!$C$19)</f>
        <v>108.80376961660664</v>
      </c>
      <c r="K403" s="6">
        <f t="shared" si="46"/>
        <v>0</v>
      </c>
      <c r="L403" s="8">
        <f t="shared" si="47"/>
        <v>290462.18083343306</v>
      </c>
      <c r="N403" s="8">
        <f t="shared" si="45"/>
        <v>69.010972393472258</v>
      </c>
      <c r="O403" s="8">
        <f>IF(E402&lt;&gt;E403,SUM($N$4:N403)-SUM($O$3:O402),0)</f>
        <v>0</v>
      </c>
      <c r="P403" s="6">
        <f>IF(B403&gt;0,SUM($O$4:O403)-SUM($P$3:P402),0)</f>
        <v>0</v>
      </c>
      <c r="Q403" s="6">
        <f t="shared" si="48"/>
        <v>39.792797223134386</v>
      </c>
      <c r="R403" s="8">
        <f>IF(E402&lt;&gt;E403,SUM($Q$4:Q403)-SUM($R$3:R402),0)</f>
        <v>0</v>
      </c>
      <c r="S403" s="6">
        <f>IF(B403&gt;0,SUM($R$4:R403)-SUM($S$3:S402),0)</f>
        <v>0</v>
      </c>
    </row>
    <row r="404" spans="1:19">
      <c r="A404">
        <f>IF(E403&lt;&gt;E404,COUNTIF($A$4:A403,"&lt;&gt;0")+1,0)</f>
        <v>0</v>
      </c>
      <c r="B404">
        <f>IF(A404&lt;&gt;0,IF(MOD(A404,3)=0,COUNTIF($B$4:B403,"&lt;&gt;0")+1,0),0)</f>
        <v>0</v>
      </c>
      <c r="C404" s="9">
        <f>'Dash Board'!$C$12+COUNT('Daily reducing balance'!$F$4:F403)</f>
        <v>42130</v>
      </c>
      <c r="D404">
        <f t="shared" si="42"/>
        <v>2015</v>
      </c>
      <c r="E404">
        <f t="shared" si="43"/>
        <v>5</v>
      </c>
      <c r="F404">
        <f>DAY('Dash Board'!$C$12+COUNT('Daily reducing balance'!$F$4:F403))</f>
        <v>6</v>
      </c>
      <c r="G404" s="8">
        <f t="shared" si="44"/>
        <v>290462.18083343306</v>
      </c>
      <c r="H404" s="6">
        <f>G404*'Dash Board'!$C$11/365</f>
        <v>83.557613664412244</v>
      </c>
      <c r="I404" s="6">
        <f>H404*'Dash Board'!$C$18/'Dash Board'!$C$11</f>
        <v>39.789339840196313</v>
      </c>
      <c r="J404" s="6">
        <f>(G404&gt;1)*PMT('Dash Board'!$C$11/365,$U$4,-'Dash Board'!$C$19)</f>
        <v>108.80376961660664</v>
      </c>
      <c r="K404" s="6">
        <f t="shared" si="46"/>
        <v>0</v>
      </c>
      <c r="L404" s="8">
        <f t="shared" si="47"/>
        <v>290436.93467748089</v>
      </c>
      <c r="N404" s="8">
        <f t="shared" si="45"/>
        <v>69.014429776410338</v>
      </c>
      <c r="O404" s="8">
        <f>IF(E403&lt;&gt;E404,SUM($N$4:N404)-SUM($O$3:O403),0)</f>
        <v>0</v>
      </c>
      <c r="P404" s="6">
        <f>IF(B404&gt;0,SUM($O$4:O404)-SUM($P$3:P403),0)</f>
        <v>0</v>
      </c>
      <c r="Q404" s="6">
        <f t="shared" si="48"/>
        <v>39.789339840196313</v>
      </c>
      <c r="R404" s="8">
        <f>IF(E403&lt;&gt;E404,SUM($Q$4:Q404)-SUM($R$3:R403),0)</f>
        <v>0</v>
      </c>
      <c r="S404" s="6">
        <f>IF(B404&gt;0,SUM($R$4:R404)-SUM($S$3:S403),0)</f>
        <v>0</v>
      </c>
    </row>
    <row r="405" spans="1:19">
      <c r="A405">
        <f>IF(E404&lt;&gt;E405,COUNTIF($A$4:A404,"&lt;&gt;0")+1,0)</f>
        <v>0</v>
      </c>
      <c r="B405">
        <f>IF(A405&lt;&gt;0,IF(MOD(A405,3)=0,COUNTIF($B$4:B404,"&lt;&gt;0")+1,0),0)</f>
        <v>0</v>
      </c>
      <c r="C405" s="9">
        <f>'Dash Board'!$C$12+COUNT('Daily reducing balance'!$F$4:F404)</f>
        <v>42131</v>
      </c>
      <c r="D405">
        <f t="shared" si="42"/>
        <v>2015</v>
      </c>
      <c r="E405">
        <f t="shared" si="43"/>
        <v>5</v>
      </c>
      <c r="F405">
        <f>DAY('Dash Board'!$C$12+COUNT('Daily reducing balance'!$F$4:F404))</f>
        <v>7</v>
      </c>
      <c r="G405" s="8">
        <f t="shared" si="44"/>
        <v>290436.93467748089</v>
      </c>
      <c r="H405" s="6">
        <f>G405*'Dash Board'!$C$11/365</f>
        <v>83.550351071604098</v>
      </c>
      <c r="I405" s="6">
        <f>H405*'Dash Board'!$C$18/'Dash Board'!$C$11</f>
        <v>39.78588146266862</v>
      </c>
      <c r="J405" s="6">
        <f>(G405&gt;1)*PMT('Dash Board'!$C$11/365,$U$4,-'Dash Board'!$C$19)</f>
        <v>108.80376961660664</v>
      </c>
      <c r="K405" s="6">
        <f t="shared" si="46"/>
        <v>0</v>
      </c>
      <c r="L405" s="8">
        <f t="shared" si="47"/>
        <v>290411.68125893589</v>
      </c>
      <c r="N405" s="8">
        <f t="shared" si="45"/>
        <v>69.017888153938031</v>
      </c>
      <c r="O405" s="8">
        <f>IF(E404&lt;&gt;E405,SUM($N$4:N405)-SUM($O$3:O404),0)</f>
        <v>0</v>
      </c>
      <c r="P405" s="6">
        <f>IF(B405&gt;0,SUM($O$4:O405)-SUM($P$3:P404),0)</f>
        <v>0</v>
      </c>
      <c r="Q405" s="6">
        <f t="shared" si="48"/>
        <v>39.78588146266862</v>
      </c>
      <c r="R405" s="8">
        <f>IF(E404&lt;&gt;E405,SUM($Q$4:Q405)-SUM($R$3:R404),0)</f>
        <v>0</v>
      </c>
      <c r="S405" s="6">
        <f>IF(B405&gt;0,SUM($R$4:R405)-SUM($S$3:S404),0)</f>
        <v>0</v>
      </c>
    </row>
    <row r="406" spans="1:19">
      <c r="A406">
        <f>IF(E405&lt;&gt;E406,COUNTIF($A$4:A405,"&lt;&gt;0")+1,0)</f>
        <v>0</v>
      </c>
      <c r="B406">
        <f>IF(A406&lt;&gt;0,IF(MOD(A406,3)=0,COUNTIF($B$4:B405,"&lt;&gt;0")+1,0),0)</f>
        <v>0</v>
      </c>
      <c r="C406" s="9">
        <f>'Dash Board'!$C$12+COUNT('Daily reducing balance'!$F$4:F405)</f>
        <v>42132</v>
      </c>
      <c r="D406">
        <f t="shared" si="42"/>
        <v>2015</v>
      </c>
      <c r="E406">
        <f t="shared" si="43"/>
        <v>5</v>
      </c>
      <c r="F406">
        <f>DAY('Dash Board'!$C$12+COUNT('Daily reducing balance'!$F$4:F405))</f>
        <v>8</v>
      </c>
      <c r="G406" s="8">
        <f t="shared" si="44"/>
        <v>290411.68125893589</v>
      </c>
      <c r="H406" s="6">
        <f>G406*'Dash Board'!$C$11/365</f>
        <v>83.54308638955689</v>
      </c>
      <c r="I406" s="6">
        <f>H406*'Dash Board'!$C$18/'Dash Board'!$C$11</f>
        <v>39.782422090265193</v>
      </c>
      <c r="J406" s="6">
        <f>(G406&gt;1)*PMT('Dash Board'!$C$11/365,$U$4,-'Dash Board'!$C$19)</f>
        <v>108.80376961660664</v>
      </c>
      <c r="K406" s="6">
        <f t="shared" si="46"/>
        <v>0</v>
      </c>
      <c r="L406" s="8">
        <f t="shared" si="47"/>
        <v>290386.42057570885</v>
      </c>
      <c r="N406" s="8">
        <f t="shared" si="45"/>
        <v>69.021347526341458</v>
      </c>
      <c r="O406" s="8">
        <f>IF(E405&lt;&gt;E406,SUM($N$4:N406)-SUM($O$3:O405),0)</f>
        <v>0</v>
      </c>
      <c r="P406" s="6">
        <f>IF(B406&gt;0,SUM($O$4:O406)-SUM($P$3:P405),0)</f>
        <v>0</v>
      </c>
      <c r="Q406" s="6">
        <f t="shared" si="48"/>
        <v>39.782422090265193</v>
      </c>
      <c r="R406" s="8">
        <f>IF(E405&lt;&gt;E406,SUM($Q$4:Q406)-SUM($R$3:R405),0)</f>
        <v>0</v>
      </c>
      <c r="S406" s="6">
        <f>IF(B406&gt;0,SUM($R$4:R406)-SUM($S$3:S405),0)</f>
        <v>0</v>
      </c>
    </row>
    <row r="407" spans="1:19">
      <c r="A407">
        <f>IF(E406&lt;&gt;E407,COUNTIF($A$4:A406,"&lt;&gt;0")+1,0)</f>
        <v>0</v>
      </c>
      <c r="B407">
        <f>IF(A407&lt;&gt;0,IF(MOD(A407,3)=0,COUNTIF($B$4:B406,"&lt;&gt;0")+1,0),0)</f>
        <v>0</v>
      </c>
      <c r="C407" s="9">
        <f>'Dash Board'!$C$12+COUNT('Daily reducing balance'!$F$4:F406)</f>
        <v>42133</v>
      </c>
      <c r="D407">
        <f t="shared" si="42"/>
        <v>2015</v>
      </c>
      <c r="E407">
        <f t="shared" si="43"/>
        <v>5</v>
      </c>
      <c r="F407">
        <f>DAY('Dash Board'!$C$12+COUNT('Daily reducing balance'!$F$4:F406))</f>
        <v>9</v>
      </c>
      <c r="G407" s="8">
        <f t="shared" si="44"/>
        <v>290386.42057570885</v>
      </c>
      <c r="H407" s="6">
        <f>G407*'Dash Board'!$C$11/365</f>
        <v>83.535819617669674</v>
      </c>
      <c r="I407" s="6">
        <f>H407*'Dash Board'!$C$18/'Dash Board'!$C$11</f>
        <v>39.778961722699854</v>
      </c>
      <c r="J407" s="6">
        <f>(G407&gt;1)*PMT('Dash Board'!$C$11/365,$U$4,-'Dash Board'!$C$19)</f>
        <v>108.80376961660664</v>
      </c>
      <c r="K407" s="6">
        <f t="shared" si="46"/>
        <v>0</v>
      </c>
      <c r="L407" s="8">
        <f t="shared" si="47"/>
        <v>290361.15262570995</v>
      </c>
      <c r="N407" s="8">
        <f t="shared" si="45"/>
        <v>69.024807893906797</v>
      </c>
      <c r="O407" s="8">
        <f>IF(E406&lt;&gt;E407,SUM($N$4:N407)-SUM($O$3:O406),0)</f>
        <v>0</v>
      </c>
      <c r="P407" s="6">
        <f>IF(B407&gt;0,SUM($O$4:O407)-SUM($P$3:P406),0)</f>
        <v>0</v>
      </c>
      <c r="Q407" s="6">
        <f t="shared" si="48"/>
        <v>39.778961722699854</v>
      </c>
      <c r="R407" s="8">
        <f>IF(E406&lt;&gt;E407,SUM($Q$4:Q407)-SUM($R$3:R406),0)</f>
        <v>0</v>
      </c>
      <c r="S407" s="6">
        <f>IF(B407&gt;0,SUM($R$4:R407)-SUM($S$3:S406),0)</f>
        <v>0</v>
      </c>
    </row>
    <row r="408" spans="1:19">
      <c r="A408">
        <f>IF(E407&lt;&gt;E408,COUNTIF($A$4:A407,"&lt;&gt;0")+1,0)</f>
        <v>0</v>
      </c>
      <c r="B408">
        <f>IF(A408&lt;&gt;0,IF(MOD(A408,3)=0,COUNTIF($B$4:B407,"&lt;&gt;0")+1,0),0)</f>
        <v>0</v>
      </c>
      <c r="C408" s="9">
        <f>'Dash Board'!$C$12+COUNT('Daily reducing balance'!$F$4:F407)</f>
        <v>42134</v>
      </c>
      <c r="D408">
        <f t="shared" si="42"/>
        <v>2015</v>
      </c>
      <c r="E408">
        <f t="shared" si="43"/>
        <v>5</v>
      </c>
      <c r="F408">
        <f>DAY('Dash Board'!$C$12+COUNT('Daily reducing balance'!$F$4:F407))</f>
        <v>10</v>
      </c>
      <c r="G408" s="8">
        <f t="shared" si="44"/>
        <v>290361.15262570995</v>
      </c>
      <c r="H408" s="6">
        <f>G408*'Dash Board'!$C$11/365</f>
        <v>83.528550755341215</v>
      </c>
      <c r="I408" s="6">
        <f>H408*'Dash Board'!$C$18/'Dash Board'!$C$11</f>
        <v>39.775500359686291</v>
      </c>
      <c r="J408" s="6">
        <f>(G408&gt;1)*PMT('Dash Board'!$C$11/365,$U$4,-'Dash Board'!$C$19)</f>
        <v>108.80376961660664</v>
      </c>
      <c r="K408" s="6">
        <f t="shared" si="46"/>
        <v>0</v>
      </c>
      <c r="L408" s="8">
        <f t="shared" si="47"/>
        <v>290335.87740684871</v>
      </c>
      <c r="N408" s="8">
        <f t="shared" si="45"/>
        <v>69.028269256920353</v>
      </c>
      <c r="O408" s="8">
        <f>IF(E407&lt;&gt;E408,SUM($N$4:N408)-SUM($O$3:O407),0)</f>
        <v>0</v>
      </c>
      <c r="P408" s="6">
        <f>IF(B408&gt;0,SUM($O$4:O408)-SUM($P$3:P407),0)</f>
        <v>0</v>
      </c>
      <c r="Q408" s="6">
        <f t="shared" si="48"/>
        <v>39.775500359686291</v>
      </c>
      <c r="R408" s="8">
        <f>IF(E407&lt;&gt;E408,SUM($Q$4:Q408)-SUM($R$3:R407),0)</f>
        <v>0</v>
      </c>
      <c r="S408" s="6">
        <f>IF(B408&gt;0,SUM($R$4:R408)-SUM($S$3:S407),0)</f>
        <v>0</v>
      </c>
    </row>
    <row r="409" spans="1:19">
      <c r="A409">
        <f>IF(E408&lt;&gt;E409,COUNTIF($A$4:A408,"&lt;&gt;0")+1,0)</f>
        <v>0</v>
      </c>
      <c r="B409">
        <f>IF(A409&lt;&gt;0,IF(MOD(A409,3)=0,COUNTIF($B$4:B408,"&lt;&gt;0")+1,0),0)</f>
        <v>0</v>
      </c>
      <c r="C409" s="9">
        <f>'Dash Board'!$C$12+COUNT('Daily reducing balance'!$F$4:F408)</f>
        <v>42135</v>
      </c>
      <c r="D409">
        <f t="shared" si="42"/>
        <v>2015</v>
      </c>
      <c r="E409">
        <f t="shared" si="43"/>
        <v>5</v>
      </c>
      <c r="F409">
        <f>DAY('Dash Board'!$C$12+COUNT('Daily reducing balance'!$F$4:F408))</f>
        <v>11</v>
      </c>
      <c r="G409" s="8">
        <f t="shared" si="44"/>
        <v>290335.87740684871</v>
      </c>
      <c r="H409" s="6">
        <f>G409*'Dash Board'!$C$11/365</f>
        <v>83.521279801970181</v>
      </c>
      <c r="I409" s="6">
        <f>H409*'Dash Board'!$C$18/'Dash Board'!$C$11</f>
        <v>39.772038000938181</v>
      </c>
      <c r="J409" s="6">
        <f>(G409&gt;1)*PMT('Dash Board'!$C$11/365,$U$4,-'Dash Board'!$C$19)</f>
        <v>108.80376961660664</v>
      </c>
      <c r="K409" s="6">
        <f t="shared" si="46"/>
        <v>0</v>
      </c>
      <c r="L409" s="8">
        <f t="shared" si="47"/>
        <v>290310.59491703409</v>
      </c>
      <c r="N409" s="8">
        <f t="shared" si="45"/>
        <v>69.031731615668463</v>
      </c>
      <c r="O409" s="8">
        <f>IF(E408&lt;&gt;E409,SUM($N$4:N409)-SUM($O$3:O408),0)</f>
        <v>0</v>
      </c>
      <c r="P409" s="6">
        <f>IF(B409&gt;0,SUM($O$4:O409)-SUM($P$3:P408),0)</f>
        <v>0</v>
      </c>
      <c r="Q409" s="6">
        <f t="shared" si="48"/>
        <v>39.772038000938181</v>
      </c>
      <c r="R409" s="8">
        <f>IF(E408&lt;&gt;E409,SUM($Q$4:Q409)-SUM($R$3:R408),0)</f>
        <v>0</v>
      </c>
      <c r="S409" s="6">
        <f>IF(B409&gt;0,SUM($R$4:R409)-SUM($S$3:S408),0)</f>
        <v>0</v>
      </c>
    </row>
    <row r="410" spans="1:19">
      <c r="A410">
        <f>IF(E409&lt;&gt;E410,COUNTIF($A$4:A409,"&lt;&gt;0")+1,0)</f>
        <v>0</v>
      </c>
      <c r="B410">
        <f>IF(A410&lt;&gt;0,IF(MOD(A410,3)=0,COUNTIF($B$4:B409,"&lt;&gt;0")+1,0),0)</f>
        <v>0</v>
      </c>
      <c r="C410" s="9">
        <f>'Dash Board'!$C$12+COUNT('Daily reducing balance'!$F$4:F409)</f>
        <v>42136</v>
      </c>
      <c r="D410">
        <f t="shared" si="42"/>
        <v>2015</v>
      </c>
      <c r="E410">
        <f t="shared" si="43"/>
        <v>5</v>
      </c>
      <c r="F410">
        <f>DAY('Dash Board'!$C$12+COUNT('Daily reducing balance'!$F$4:F409))</f>
        <v>12</v>
      </c>
      <c r="G410" s="8">
        <f t="shared" si="44"/>
        <v>290310.59491703409</v>
      </c>
      <c r="H410" s="6">
        <f>G410*'Dash Board'!$C$11/365</f>
        <v>83.514006756955013</v>
      </c>
      <c r="I410" s="6">
        <f>H410*'Dash Board'!$C$18/'Dash Board'!$C$11</f>
        <v>39.768574646169057</v>
      </c>
      <c r="J410" s="6">
        <f>(G410&gt;1)*PMT('Dash Board'!$C$11/365,$U$4,-'Dash Board'!$C$19)</f>
        <v>108.80376961660664</v>
      </c>
      <c r="K410" s="6">
        <f t="shared" si="46"/>
        <v>0</v>
      </c>
      <c r="L410" s="8">
        <f t="shared" si="47"/>
        <v>290285.30515417445</v>
      </c>
      <c r="N410" s="8">
        <f t="shared" si="45"/>
        <v>69.035194970437587</v>
      </c>
      <c r="O410" s="8">
        <f>IF(E409&lt;&gt;E410,SUM($N$4:N410)-SUM($O$3:O409),0)</f>
        <v>0</v>
      </c>
      <c r="P410" s="6">
        <f>IF(B410&gt;0,SUM($O$4:O410)-SUM($P$3:P409),0)</f>
        <v>0</v>
      </c>
      <c r="Q410" s="6">
        <f t="shared" si="48"/>
        <v>39.768574646169057</v>
      </c>
      <c r="R410" s="8">
        <f>IF(E409&lt;&gt;E410,SUM($Q$4:Q410)-SUM($R$3:R409),0)</f>
        <v>0</v>
      </c>
      <c r="S410" s="6">
        <f>IF(B410&gt;0,SUM($R$4:R410)-SUM($S$3:S409),0)</f>
        <v>0</v>
      </c>
    </row>
    <row r="411" spans="1:19">
      <c r="A411">
        <f>IF(E410&lt;&gt;E411,COUNTIF($A$4:A410,"&lt;&gt;0")+1,0)</f>
        <v>0</v>
      </c>
      <c r="B411">
        <f>IF(A411&lt;&gt;0,IF(MOD(A411,3)=0,COUNTIF($B$4:B410,"&lt;&gt;0")+1,0),0)</f>
        <v>0</v>
      </c>
      <c r="C411" s="9">
        <f>'Dash Board'!$C$12+COUNT('Daily reducing balance'!$F$4:F410)</f>
        <v>42137</v>
      </c>
      <c r="D411">
        <f t="shared" si="42"/>
        <v>2015</v>
      </c>
      <c r="E411">
        <f t="shared" si="43"/>
        <v>5</v>
      </c>
      <c r="F411">
        <f>DAY('Dash Board'!$C$12+COUNT('Daily reducing balance'!$F$4:F410))</f>
        <v>13</v>
      </c>
      <c r="G411" s="8">
        <f t="shared" si="44"/>
        <v>290285.30515417445</v>
      </c>
      <c r="H411" s="6">
        <f>G411*'Dash Board'!$C$11/365</f>
        <v>83.506731619694023</v>
      </c>
      <c r="I411" s="6">
        <f>H411*'Dash Board'!$C$18/'Dash Board'!$C$11</f>
        <v>39.765110295092391</v>
      </c>
      <c r="J411" s="6">
        <f>(G411&gt;1)*PMT('Dash Board'!$C$11/365,$U$4,-'Dash Board'!$C$19)</f>
        <v>108.80376961660664</v>
      </c>
      <c r="K411" s="6">
        <f t="shared" si="46"/>
        <v>0</v>
      </c>
      <c r="L411" s="8">
        <f t="shared" si="47"/>
        <v>290260.00811617757</v>
      </c>
      <c r="N411" s="8">
        <f t="shared" si="45"/>
        <v>69.038659321514245</v>
      </c>
      <c r="O411" s="8">
        <f>IF(E410&lt;&gt;E411,SUM($N$4:N411)-SUM($O$3:O410),0)</f>
        <v>0</v>
      </c>
      <c r="P411" s="6">
        <f>IF(B411&gt;0,SUM($O$4:O411)-SUM($P$3:P410),0)</f>
        <v>0</v>
      </c>
      <c r="Q411" s="6">
        <f t="shared" si="48"/>
        <v>39.765110295092391</v>
      </c>
      <c r="R411" s="8">
        <f>IF(E410&lt;&gt;E411,SUM($Q$4:Q411)-SUM($R$3:R410),0)</f>
        <v>0</v>
      </c>
      <c r="S411" s="6">
        <f>IF(B411&gt;0,SUM($R$4:R411)-SUM($S$3:S410),0)</f>
        <v>0</v>
      </c>
    </row>
    <row r="412" spans="1:19">
      <c r="A412">
        <f>IF(E411&lt;&gt;E412,COUNTIF($A$4:A411,"&lt;&gt;0")+1,0)</f>
        <v>0</v>
      </c>
      <c r="B412">
        <f>IF(A412&lt;&gt;0,IF(MOD(A412,3)=0,COUNTIF($B$4:B411,"&lt;&gt;0")+1,0),0)</f>
        <v>0</v>
      </c>
      <c r="C412" s="9">
        <f>'Dash Board'!$C$12+COUNT('Daily reducing balance'!$F$4:F411)</f>
        <v>42138</v>
      </c>
      <c r="D412">
        <f t="shared" si="42"/>
        <v>2015</v>
      </c>
      <c r="E412">
        <f t="shared" si="43"/>
        <v>5</v>
      </c>
      <c r="F412">
        <f>DAY('Dash Board'!$C$12+COUNT('Daily reducing balance'!$F$4:F411))</f>
        <v>14</v>
      </c>
      <c r="G412" s="8">
        <f t="shared" si="44"/>
        <v>290260.00811617757</v>
      </c>
      <c r="H412" s="6">
        <f>G412*'Dash Board'!$C$11/365</f>
        <v>83.499454389585324</v>
      </c>
      <c r="I412" s="6">
        <f>H412*'Dash Board'!$C$18/'Dash Board'!$C$11</f>
        <v>39.761644947421587</v>
      </c>
      <c r="J412" s="6">
        <f>(G412&gt;1)*PMT('Dash Board'!$C$11/365,$U$4,-'Dash Board'!$C$19)</f>
        <v>108.80376961660664</v>
      </c>
      <c r="K412" s="6">
        <f t="shared" si="46"/>
        <v>0</v>
      </c>
      <c r="L412" s="8">
        <f t="shared" si="47"/>
        <v>290234.70380095055</v>
      </c>
      <c r="N412" s="8">
        <f t="shared" si="45"/>
        <v>69.042124669185057</v>
      </c>
      <c r="O412" s="8">
        <f>IF(E411&lt;&gt;E412,SUM($N$4:N412)-SUM($O$3:O411),0)</f>
        <v>0</v>
      </c>
      <c r="P412" s="6">
        <f>IF(B412&gt;0,SUM($O$4:O412)-SUM($P$3:P411),0)</f>
        <v>0</v>
      </c>
      <c r="Q412" s="6">
        <f t="shared" si="48"/>
        <v>39.761644947421587</v>
      </c>
      <c r="R412" s="8">
        <f>IF(E411&lt;&gt;E412,SUM($Q$4:Q412)-SUM($R$3:R411),0)</f>
        <v>0</v>
      </c>
      <c r="S412" s="6">
        <f>IF(B412&gt;0,SUM($R$4:R412)-SUM($S$3:S411),0)</f>
        <v>0</v>
      </c>
    </row>
    <row r="413" spans="1:19">
      <c r="A413">
        <f>IF(E412&lt;&gt;E413,COUNTIF($A$4:A412,"&lt;&gt;0")+1,0)</f>
        <v>0</v>
      </c>
      <c r="B413">
        <f>IF(A413&lt;&gt;0,IF(MOD(A413,3)=0,COUNTIF($B$4:B412,"&lt;&gt;0")+1,0),0)</f>
        <v>0</v>
      </c>
      <c r="C413" s="9">
        <f>'Dash Board'!$C$12+COUNT('Daily reducing balance'!$F$4:F412)</f>
        <v>42139</v>
      </c>
      <c r="D413">
        <f t="shared" si="42"/>
        <v>2015</v>
      </c>
      <c r="E413">
        <f t="shared" si="43"/>
        <v>5</v>
      </c>
      <c r="F413">
        <f>DAY('Dash Board'!$C$12+COUNT('Daily reducing balance'!$F$4:F412))</f>
        <v>15</v>
      </c>
      <c r="G413" s="8">
        <f t="shared" si="44"/>
        <v>290234.70380095055</v>
      </c>
      <c r="H413" s="6">
        <f>G413*'Dash Board'!$C$11/365</f>
        <v>83.492175066026874</v>
      </c>
      <c r="I413" s="6">
        <f>H413*'Dash Board'!$C$18/'Dash Board'!$C$11</f>
        <v>39.758178602869947</v>
      </c>
      <c r="J413" s="6">
        <f>(G413&gt;1)*PMT('Dash Board'!$C$11/365,$U$4,-'Dash Board'!$C$19)</f>
        <v>108.80376961660664</v>
      </c>
      <c r="K413" s="6">
        <f t="shared" si="46"/>
        <v>0</v>
      </c>
      <c r="L413" s="8">
        <f t="shared" si="47"/>
        <v>290209.39220639999</v>
      </c>
      <c r="N413" s="8">
        <f t="shared" si="45"/>
        <v>69.045591013736697</v>
      </c>
      <c r="O413" s="8">
        <f>IF(E412&lt;&gt;E413,SUM($N$4:N413)-SUM($O$3:O412),0)</f>
        <v>0</v>
      </c>
      <c r="P413" s="6">
        <f>IF(B413&gt;0,SUM($O$4:O413)-SUM($P$3:P412),0)</f>
        <v>0</v>
      </c>
      <c r="Q413" s="6">
        <f t="shared" si="48"/>
        <v>39.758178602869947</v>
      </c>
      <c r="R413" s="8">
        <f>IF(E412&lt;&gt;E413,SUM($Q$4:Q413)-SUM($R$3:R412),0)</f>
        <v>0</v>
      </c>
      <c r="S413" s="6">
        <f>IF(B413&gt;0,SUM($R$4:R413)-SUM($S$3:S412),0)</f>
        <v>0</v>
      </c>
    </row>
    <row r="414" spans="1:19">
      <c r="A414">
        <f>IF(E413&lt;&gt;E414,COUNTIF($A$4:A413,"&lt;&gt;0")+1,0)</f>
        <v>0</v>
      </c>
      <c r="B414">
        <f>IF(A414&lt;&gt;0,IF(MOD(A414,3)=0,COUNTIF($B$4:B413,"&lt;&gt;0")+1,0),0)</f>
        <v>0</v>
      </c>
      <c r="C414" s="9">
        <f>'Dash Board'!$C$12+COUNT('Daily reducing balance'!$F$4:F413)</f>
        <v>42140</v>
      </c>
      <c r="D414">
        <f t="shared" si="42"/>
        <v>2015</v>
      </c>
      <c r="E414">
        <f t="shared" si="43"/>
        <v>5</v>
      </c>
      <c r="F414">
        <f>DAY('Dash Board'!$C$12+COUNT('Daily reducing balance'!$F$4:F413))</f>
        <v>16</v>
      </c>
      <c r="G414" s="8">
        <f t="shared" si="44"/>
        <v>290209.39220639999</v>
      </c>
      <c r="H414" s="6">
        <f>G414*'Dash Board'!$C$11/365</f>
        <v>83.484893648416431</v>
      </c>
      <c r="I414" s="6">
        <f>H414*'Dash Board'!$C$18/'Dash Board'!$C$11</f>
        <v>39.754711261150689</v>
      </c>
      <c r="J414" s="6">
        <f>(G414&gt;1)*PMT('Dash Board'!$C$11/365,$U$4,-'Dash Board'!$C$19)</f>
        <v>108.80376961660664</v>
      </c>
      <c r="K414" s="6">
        <f t="shared" si="46"/>
        <v>0</v>
      </c>
      <c r="L414" s="8">
        <f t="shared" si="47"/>
        <v>290184.07333043183</v>
      </c>
      <c r="N414" s="8">
        <f t="shared" si="45"/>
        <v>69.049058355455955</v>
      </c>
      <c r="O414" s="8">
        <f>IF(E413&lt;&gt;E414,SUM($N$4:N414)-SUM($O$3:O413),0)</f>
        <v>0</v>
      </c>
      <c r="P414" s="6">
        <f>IF(B414&gt;0,SUM($O$4:O414)-SUM($P$3:P413),0)</f>
        <v>0</v>
      </c>
      <c r="Q414" s="6">
        <f t="shared" si="48"/>
        <v>39.754711261150689</v>
      </c>
      <c r="R414" s="8">
        <f>IF(E413&lt;&gt;E414,SUM($Q$4:Q414)-SUM($R$3:R413),0)</f>
        <v>0</v>
      </c>
      <c r="S414" s="6">
        <f>IF(B414&gt;0,SUM($R$4:R414)-SUM($S$3:S413),0)</f>
        <v>0</v>
      </c>
    </row>
    <row r="415" spans="1:19">
      <c r="A415">
        <f>IF(E414&lt;&gt;E415,COUNTIF($A$4:A414,"&lt;&gt;0")+1,0)</f>
        <v>0</v>
      </c>
      <c r="B415">
        <f>IF(A415&lt;&gt;0,IF(MOD(A415,3)=0,COUNTIF($B$4:B414,"&lt;&gt;0")+1,0),0)</f>
        <v>0</v>
      </c>
      <c r="C415" s="9">
        <f>'Dash Board'!$C$12+COUNT('Daily reducing balance'!$F$4:F414)</f>
        <v>42141</v>
      </c>
      <c r="D415">
        <f t="shared" si="42"/>
        <v>2015</v>
      </c>
      <c r="E415">
        <f t="shared" si="43"/>
        <v>5</v>
      </c>
      <c r="F415">
        <f>DAY('Dash Board'!$C$12+COUNT('Daily reducing balance'!$F$4:F414))</f>
        <v>17</v>
      </c>
      <c r="G415" s="8">
        <f t="shared" si="44"/>
        <v>290184.07333043183</v>
      </c>
      <c r="H415" s="6">
        <f>G415*'Dash Board'!$C$11/365</f>
        <v>83.477610136151611</v>
      </c>
      <c r="I415" s="6">
        <f>H415*'Dash Board'!$C$18/'Dash Board'!$C$11</f>
        <v>39.75124292197696</v>
      </c>
      <c r="J415" s="6">
        <f>(G415&gt;1)*PMT('Dash Board'!$C$11/365,$U$4,-'Dash Board'!$C$19)</f>
        <v>108.80376961660664</v>
      </c>
      <c r="K415" s="6">
        <f t="shared" si="46"/>
        <v>0</v>
      </c>
      <c r="L415" s="8">
        <f t="shared" si="47"/>
        <v>290158.74717095139</v>
      </c>
      <c r="N415" s="8">
        <f t="shared" si="45"/>
        <v>69.052526694629677</v>
      </c>
      <c r="O415" s="8">
        <f>IF(E414&lt;&gt;E415,SUM($N$4:N415)-SUM($O$3:O414),0)</f>
        <v>0</v>
      </c>
      <c r="P415" s="6">
        <f>IF(B415&gt;0,SUM($O$4:O415)-SUM($P$3:P414),0)</f>
        <v>0</v>
      </c>
      <c r="Q415" s="6">
        <f t="shared" si="48"/>
        <v>39.75124292197696</v>
      </c>
      <c r="R415" s="8">
        <f>IF(E414&lt;&gt;E415,SUM($Q$4:Q415)-SUM($R$3:R414),0)</f>
        <v>0</v>
      </c>
      <c r="S415" s="6">
        <f>IF(B415&gt;0,SUM($R$4:R415)-SUM($S$3:S414),0)</f>
        <v>0</v>
      </c>
    </row>
    <row r="416" spans="1:19">
      <c r="A416">
        <f>IF(E415&lt;&gt;E416,COUNTIF($A$4:A415,"&lt;&gt;0")+1,0)</f>
        <v>0</v>
      </c>
      <c r="B416">
        <f>IF(A416&lt;&gt;0,IF(MOD(A416,3)=0,COUNTIF($B$4:B415,"&lt;&gt;0")+1,0),0)</f>
        <v>0</v>
      </c>
      <c r="C416" s="9">
        <f>'Dash Board'!$C$12+COUNT('Daily reducing balance'!$F$4:F415)</f>
        <v>42142</v>
      </c>
      <c r="D416">
        <f t="shared" si="42"/>
        <v>2015</v>
      </c>
      <c r="E416">
        <f t="shared" si="43"/>
        <v>5</v>
      </c>
      <c r="F416">
        <f>DAY('Dash Board'!$C$12+COUNT('Daily reducing balance'!$F$4:F415))</f>
        <v>18</v>
      </c>
      <c r="G416" s="8">
        <f t="shared" si="44"/>
        <v>290158.74717095139</v>
      </c>
      <c r="H416" s="6">
        <f>G416*'Dash Board'!$C$11/365</f>
        <v>83.470324528629845</v>
      </c>
      <c r="I416" s="6">
        <f>H416*'Dash Board'!$C$18/'Dash Board'!$C$11</f>
        <v>39.747773585061836</v>
      </c>
      <c r="J416" s="6">
        <f>(G416&gt;1)*PMT('Dash Board'!$C$11/365,$U$4,-'Dash Board'!$C$19)</f>
        <v>108.80376961660664</v>
      </c>
      <c r="K416" s="6">
        <f t="shared" si="46"/>
        <v>0</v>
      </c>
      <c r="L416" s="8">
        <f t="shared" si="47"/>
        <v>290133.41372586344</v>
      </c>
      <c r="N416" s="8">
        <f t="shared" si="45"/>
        <v>69.055996031544808</v>
      </c>
      <c r="O416" s="8">
        <f>IF(E415&lt;&gt;E416,SUM($N$4:N416)-SUM($O$3:O415),0)</f>
        <v>0</v>
      </c>
      <c r="P416" s="6">
        <f>IF(B416&gt;0,SUM($O$4:O416)-SUM($P$3:P415),0)</f>
        <v>0</v>
      </c>
      <c r="Q416" s="6">
        <f t="shared" si="48"/>
        <v>39.747773585061836</v>
      </c>
      <c r="R416" s="8">
        <f>IF(E415&lt;&gt;E416,SUM($Q$4:Q416)-SUM($R$3:R415),0)</f>
        <v>0</v>
      </c>
      <c r="S416" s="6">
        <f>IF(B416&gt;0,SUM($R$4:R416)-SUM($S$3:S415),0)</f>
        <v>0</v>
      </c>
    </row>
    <row r="417" spans="1:19">
      <c r="A417">
        <f>IF(E416&lt;&gt;E417,COUNTIF($A$4:A416,"&lt;&gt;0")+1,0)</f>
        <v>0</v>
      </c>
      <c r="B417">
        <f>IF(A417&lt;&gt;0,IF(MOD(A417,3)=0,COUNTIF($B$4:B416,"&lt;&gt;0")+1,0),0)</f>
        <v>0</v>
      </c>
      <c r="C417" s="9">
        <f>'Dash Board'!$C$12+COUNT('Daily reducing balance'!$F$4:F416)</f>
        <v>42143</v>
      </c>
      <c r="D417">
        <f t="shared" si="42"/>
        <v>2015</v>
      </c>
      <c r="E417">
        <f t="shared" si="43"/>
        <v>5</v>
      </c>
      <c r="F417">
        <f>DAY('Dash Board'!$C$12+COUNT('Daily reducing balance'!$F$4:F416))</f>
        <v>19</v>
      </c>
      <c r="G417" s="8">
        <f t="shared" si="44"/>
        <v>290133.41372586344</v>
      </c>
      <c r="H417" s="6">
        <f>G417*'Dash Board'!$C$11/365</f>
        <v>83.463036825248381</v>
      </c>
      <c r="I417" s="6">
        <f>H417*'Dash Board'!$C$18/'Dash Board'!$C$11</f>
        <v>39.744303250118286</v>
      </c>
      <c r="J417" s="6">
        <f>(G417&gt;1)*PMT('Dash Board'!$C$11/365,$U$4,-'Dash Board'!$C$19)</f>
        <v>108.80376961660664</v>
      </c>
      <c r="K417" s="6">
        <f t="shared" si="46"/>
        <v>0</v>
      </c>
      <c r="L417" s="8">
        <f t="shared" si="47"/>
        <v>290108.0729930721</v>
      </c>
      <c r="N417" s="8">
        <f t="shared" si="45"/>
        <v>69.059466366488351</v>
      </c>
      <c r="O417" s="8">
        <f>IF(E416&lt;&gt;E417,SUM($N$4:N417)-SUM($O$3:O416),0)</f>
        <v>0</v>
      </c>
      <c r="P417" s="6">
        <f>IF(B417&gt;0,SUM($O$4:O417)-SUM($P$3:P416),0)</f>
        <v>0</v>
      </c>
      <c r="Q417" s="6">
        <f t="shared" si="48"/>
        <v>39.744303250118286</v>
      </c>
      <c r="R417" s="8">
        <f>IF(E416&lt;&gt;E417,SUM($Q$4:Q417)-SUM($R$3:R416),0)</f>
        <v>0</v>
      </c>
      <c r="S417" s="6">
        <f>IF(B417&gt;0,SUM($R$4:R417)-SUM($S$3:S416),0)</f>
        <v>0</v>
      </c>
    </row>
    <row r="418" spans="1:19">
      <c r="A418">
        <f>IF(E417&lt;&gt;E418,COUNTIF($A$4:A417,"&lt;&gt;0")+1,0)</f>
        <v>0</v>
      </c>
      <c r="B418">
        <f>IF(A418&lt;&gt;0,IF(MOD(A418,3)=0,COUNTIF($B$4:B417,"&lt;&gt;0")+1,0),0)</f>
        <v>0</v>
      </c>
      <c r="C418" s="9">
        <f>'Dash Board'!$C$12+COUNT('Daily reducing balance'!$F$4:F417)</f>
        <v>42144</v>
      </c>
      <c r="D418">
        <f t="shared" si="42"/>
        <v>2015</v>
      </c>
      <c r="E418">
        <f t="shared" si="43"/>
        <v>5</v>
      </c>
      <c r="F418">
        <f>DAY('Dash Board'!$C$12+COUNT('Daily reducing balance'!$F$4:F417))</f>
        <v>20</v>
      </c>
      <c r="G418" s="8">
        <f t="shared" si="44"/>
        <v>290108.0729930721</v>
      </c>
      <c r="H418" s="6">
        <f>G418*'Dash Board'!$C$11/365</f>
        <v>83.455747025404293</v>
      </c>
      <c r="I418" s="6">
        <f>H418*'Dash Board'!$C$18/'Dash Board'!$C$11</f>
        <v>39.740831916859193</v>
      </c>
      <c r="J418" s="6">
        <f>(G418&gt;1)*PMT('Dash Board'!$C$11/365,$U$4,-'Dash Board'!$C$19)</f>
        <v>108.80376961660664</v>
      </c>
      <c r="K418" s="6">
        <f t="shared" si="46"/>
        <v>0</v>
      </c>
      <c r="L418" s="8">
        <f t="shared" si="47"/>
        <v>290082.72497048089</v>
      </c>
      <c r="N418" s="8">
        <f t="shared" si="45"/>
        <v>69.062937699747451</v>
      </c>
      <c r="O418" s="8">
        <f>IF(E417&lt;&gt;E418,SUM($N$4:N418)-SUM($O$3:O417),0)</f>
        <v>0</v>
      </c>
      <c r="P418" s="6">
        <f>IF(B418&gt;0,SUM($O$4:O418)-SUM($P$3:P417),0)</f>
        <v>0</v>
      </c>
      <c r="Q418" s="6">
        <f t="shared" si="48"/>
        <v>39.740831916859193</v>
      </c>
      <c r="R418" s="8">
        <f>IF(E417&lt;&gt;E418,SUM($Q$4:Q418)-SUM($R$3:R417),0)</f>
        <v>0</v>
      </c>
      <c r="S418" s="6">
        <f>IF(B418&gt;0,SUM($R$4:R418)-SUM($S$3:S417),0)</f>
        <v>0</v>
      </c>
    </row>
    <row r="419" spans="1:19">
      <c r="A419">
        <f>IF(E418&lt;&gt;E419,COUNTIF($A$4:A418,"&lt;&gt;0")+1,0)</f>
        <v>0</v>
      </c>
      <c r="B419">
        <f>IF(A419&lt;&gt;0,IF(MOD(A419,3)=0,COUNTIF($B$4:B418,"&lt;&gt;0")+1,0),0)</f>
        <v>0</v>
      </c>
      <c r="C419" s="9">
        <f>'Dash Board'!$C$12+COUNT('Daily reducing balance'!$F$4:F418)</f>
        <v>42145</v>
      </c>
      <c r="D419">
        <f t="shared" si="42"/>
        <v>2015</v>
      </c>
      <c r="E419">
        <f t="shared" si="43"/>
        <v>5</v>
      </c>
      <c r="F419">
        <f>DAY('Dash Board'!$C$12+COUNT('Daily reducing balance'!$F$4:F418))</f>
        <v>21</v>
      </c>
      <c r="G419" s="8">
        <f t="shared" si="44"/>
        <v>290082.72497048089</v>
      </c>
      <c r="H419" s="6">
        <f>G419*'Dash Board'!$C$11/365</f>
        <v>83.448455128494501</v>
      </c>
      <c r="I419" s="6">
        <f>H419*'Dash Board'!$C$18/'Dash Board'!$C$11</f>
        <v>39.737359584997385</v>
      </c>
      <c r="J419" s="6">
        <f>(G419&gt;1)*PMT('Dash Board'!$C$11/365,$U$4,-'Dash Board'!$C$19)</f>
        <v>108.80376961660664</v>
      </c>
      <c r="K419" s="6">
        <f t="shared" si="46"/>
        <v>0</v>
      </c>
      <c r="L419" s="8">
        <f t="shared" si="47"/>
        <v>290057.36965599278</v>
      </c>
      <c r="N419" s="8">
        <f t="shared" si="45"/>
        <v>69.066410031609252</v>
      </c>
      <c r="O419" s="8">
        <f>IF(E418&lt;&gt;E419,SUM($N$4:N419)-SUM($O$3:O418),0)</f>
        <v>0</v>
      </c>
      <c r="P419" s="6">
        <f>IF(B419&gt;0,SUM($O$4:O419)-SUM($P$3:P418),0)</f>
        <v>0</v>
      </c>
      <c r="Q419" s="6">
        <f t="shared" si="48"/>
        <v>39.737359584997385</v>
      </c>
      <c r="R419" s="8">
        <f>IF(E418&lt;&gt;E419,SUM($Q$4:Q419)-SUM($R$3:R418),0)</f>
        <v>0</v>
      </c>
      <c r="S419" s="6">
        <f>IF(B419&gt;0,SUM($R$4:R419)-SUM($S$3:S418),0)</f>
        <v>0</v>
      </c>
    </row>
    <row r="420" spans="1:19">
      <c r="A420">
        <f>IF(E419&lt;&gt;E420,COUNTIF($A$4:A419,"&lt;&gt;0")+1,0)</f>
        <v>0</v>
      </c>
      <c r="B420">
        <f>IF(A420&lt;&gt;0,IF(MOD(A420,3)=0,COUNTIF($B$4:B419,"&lt;&gt;0")+1,0),0)</f>
        <v>0</v>
      </c>
      <c r="C420" s="9">
        <f>'Dash Board'!$C$12+COUNT('Daily reducing balance'!$F$4:F419)</f>
        <v>42146</v>
      </c>
      <c r="D420">
        <f t="shared" si="42"/>
        <v>2015</v>
      </c>
      <c r="E420">
        <f t="shared" si="43"/>
        <v>5</v>
      </c>
      <c r="F420">
        <f>DAY('Dash Board'!$C$12+COUNT('Daily reducing balance'!$F$4:F419))</f>
        <v>22</v>
      </c>
      <c r="G420" s="8">
        <f t="shared" si="44"/>
        <v>290057.36965599278</v>
      </c>
      <c r="H420" s="6">
        <f>G420*'Dash Board'!$C$11/365</f>
        <v>83.441161133915728</v>
      </c>
      <c r="I420" s="6">
        <f>H420*'Dash Board'!$C$18/'Dash Board'!$C$11</f>
        <v>39.73388625424559</v>
      </c>
      <c r="J420" s="6">
        <f>(G420&gt;1)*PMT('Dash Board'!$C$11/365,$U$4,-'Dash Board'!$C$19)</f>
        <v>108.80376961660664</v>
      </c>
      <c r="K420" s="6">
        <f t="shared" si="46"/>
        <v>0</v>
      </c>
      <c r="L420" s="8">
        <f t="shared" si="47"/>
        <v>290032.00704751012</v>
      </c>
      <c r="N420" s="8">
        <f t="shared" si="45"/>
        <v>69.069883362361054</v>
      </c>
      <c r="O420" s="8">
        <f>IF(E419&lt;&gt;E420,SUM($N$4:N420)-SUM($O$3:O419),0)</f>
        <v>0</v>
      </c>
      <c r="P420" s="6">
        <f>IF(B420&gt;0,SUM($O$4:O420)-SUM($P$3:P419),0)</f>
        <v>0</v>
      </c>
      <c r="Q420" s="6">
        <f t="shared" si="48"/>
        <v>39.73388625424559</v>
      </c>
      <c r="R420" s="8">
        <f>IF(E419&lt;&gt;E420,SUM($Q$4:Q420)-SUM($R$3:R419),0)</f>
        <v>0</v>
      </c>
      <c r="S420" s="6">
        <f>IF(B420&gt;0,SUM($R$4:R420)-SUM($S$3:S419),0)</f>
        <v>0</v>
      </c>
    </row>
    <row r="421" spans="1:19">
      <c r="A421">
        <f>IF(E420&lt;&gt;E421,COUNTIF($A$4:A420,"&lt;&gt;0")+1,0)</f>
        <v>0</v>
      </c>
      <c r="B421">
        <f>IF(A421&lt;&gt;0,IF(MOD(A421,3)=0,COUNTIF($B$4:B420,"&lt;&gt;0")+1,0),0)</f>
        <v>0</v>
      </c>
      <c r="C421" s="9">
        <f>'Dash Board'!$C$12+COUNT('Daily reducing balance'!$F$4:F420)</f>
        <v>42147</v>
      </c>
      <c r="D421">
        <f t="shared" si="42"/>
        <v>2015</v>
      </c>
      <c r="E421">
        <f t="shared" si="43"/>
        <v>5</v>
      </c>
      <c r="F421">
        <f>DAY('Dash Board'!$C$12+COUNT('Daily reducing balance'!$F$4:F420))</f>
        <v>23</v>
      </c>
      <c r="G421" s="8">
        <f t="shared" si="44"/>
        <v>290032.00704751012</v>
      </c>
      <c r="H421" s="6">
        <f>G421*'Dash Board'!$C$11/365</f>
        <v>83.43386504106455</v>
      </c>
      <c r="I421" s="6">
        <f>H421*'Dash Board'!$C$18/'Dash Board'!$C$11</f>
        <v>39.730411924316456</v>
      </c>
      <c r="J421" s="6">
        <f>(G421&gt;1)*PMT('Dash Board'!$C$11/365,$U$4,-'Dash Board'!$C$19)</f>
        <v>108.80376961660664</v>
      </c>
      <c r="K421" s="6">
        <f t="shared" si="46"/>
        <v>0</v>
      </c>
      <c r="L421" s="8">
        <f t="shared" si="47"/>
        <v>290006.6371429346</v>
      </c>
      <c r="N421" s="8">
        <f t="shared" si="45"/>
        <v>69.073357692290188</v>
      </c>
      <c r="O421" s="8">
        <f>IF(E420&lt;&gt;E421,SUM($N$4:N421)-SUM($O$3:O420),0)</f>
        <v>0</v>
      </c>
      <c r="P421" s="6">
        <f>IF(B421&gt;0,SUM($O$4:O421)-SUM($P$3:P420),0)</f>
        <v>0</v>
      </c>
      <c r="Q421" s="6">
        <f t="shared" si="48"/>
        <v>39.730411924316456</v>
      </c>
      <c r="R421" s="8">
        <f>IF(E420&lt;&gt;E421,SUM($Q$4:Q421)-SUM($R$3:R420),0)</f>
        <v>0</v>
      </c>
      <c r="S421" s="6">
        <f>IF(B421&gt;0,SUM($R$4:R421)-SUM($S$3:S420),0)</f>
        <v>0</v>
      </c>
    </row>
    <row r="422" spans="1:19">
      <c r="A422">
        <f>IF(E421&lt;&gt;E422,COUNTIF($A$4:A421,"&lt;&gt;0")+1,0)</f>
        <v>0</v>
      </c>
      <c r="B422">
        <f>IF(A422&lt;&gt;0,IF(MOD(A422,3)=0,COUNTIF($B$4:B421,"&lt;&gt;0")+1,0),0)</f>
        <v>0</v>
      </c>
      <c r="C422" s="9">
        <f>'Dash Board'!$C$12+COUNT('Daily reducing balance'!$F$4:F421)</f>
        <v>42148</v>
      </c>
      <c r="D422">
        <f t="shared" si="42"/>
        <v>2015</v>
      </c>
      <c r="E422">
        <f t="shared" si="43"/>
        <v>5</v>
      </c>
      <c r="F422">
        <f>DAY('Dash Board'!$C$12+COUNT('Daily reducing balance'!$F$4:F421))</f>
        <v>24</v>
      </c>
      <c r="G422" s="8">
        <f t="shared" si="44"/>
        <v>290006.6371429346</v>
      </c>
      <c r="H422" s="6">
        <f>G422*'Dash Board'!$C$11/365</f>
        <v>83.426566849337348</v>
      </c>
      <c r="I422" s="6">
        <f>H422*'Dash Board'!$C$18/'Dash Board'!$C$11</f>
        <v>39.726936594922549</v>
      </c>
      <c r="J422" s="6">
        <f>(G422&gt;1)*PMT('Dash Board'!$C$11/365,$U$4,-'Dash Board'!$C$19)</f>
        <v>108.80376961660664</v>
      </c>
      <c r="K422" s="6">
        <f t="shared" si="46"/>
        <v>0</v>
      </c>
      <c r="L422" s="8">
        <f t="shared" si="47"/>
        <v>289981.25994016737</v>
      </c>
      <c r="N422" s="8">
        <f t="shared" si="45"/>
        <v>69.076833021684095</v>
      </c>
      <c r="O422" s="8">
        <f>IF(E421&lt;&gt;E422,SUM($N$4:N422)-SUM($O$3:O421),0)</f>
        <v>0</v>
      </c>
      <c r="P422" s="6">
        <f>IF(B422&gt;0,SUM($O$4:O422)-SUM($P$3:P421),0)</f>
        <v>0</v>
      </c>
      <c r="Q422" s="6">
        <f t="shared" si="48"/>
        <v>39.726936594922549</v>
      </c>
      <c r="R422" s="8">
        <f>IF(E421&lt;&gt;E422,SUM($Q$4:Q422)-SUM($R$3:R421),0)</f>
        <v>0</v>
      </c>
      <c r="S422" s="6">
        <f>IF(B422&gt;0,SUM($R$4:R422)-SUM($S$3:S421),0)</f>
        <v>0</v>
      </c>
    </row>
    <row r="423" spans="1:19">
      <c r="A423">
        <f>IF(E422&lt;&gt;E423,COUNTIF($A$4:A422,"&lt;&gt;0")+1,0)</f>
        <v>0</v>
      </c>
      <c r="B423">
        <f>IF(A423&lt;&gt;0,IF(MOD(A423,3)=0,COUNTIF($B$4:B422,"&lt;&gt;0")+1,0),0)</f>
        <v>0</v>
      </c>
      <c r="C423" s="9">
        <f>'Dash Board'!$C$12+COUNT('Daily reducing balance'!$F$4:F422)</f>
        <v>42149</v>
      </c>
      <c r="D423">
        <f t="shared" si="42"/>
        <v>2015</v>
      </c>
      <c r="E423">
        <f t="shared" si="43"/>
        <v>5</v>
      </c>
      <c r="F423">
        <f>DAY('Dash Board'!$C$12+COUNT('Daily reducing balance'!$F$4:F422))</f>
        <v>25</v>
      </c>
      <c r="G423" s="8">
        <f t="shared" si="44"/>
        <v>289981.25994016737</v>
      </c>
      <c r="H423" s="6">
        <f>G423*'Dash Board'!$C$11/365</f>
        <v>83.419266558130332</v>
      </c>
      <c r="I423" s="6">
        <f>H423*'Dash Board'!$C$18/'Dash Board'!$C$11</f>
        <v>39.723460265776353</v>
      </c>
      <c r="J423" s="6">
        <f>(G423&gt;1)*PMT('Dash Board'!$C$11/365,$U$4,-'Dash Board'!$C$19)</f>
        <v>108.80376961660664</v>
      </c>
      <c r="K423" s="6">
        <f t="shared" si="46"/>
        <v>0</v>
      </c>
      <c r="L423" s="8">
        <f t="shared" si="47"/>
        <v>289955.87543710892</v>
      </c>
      <c r="N423" s="8">
        <f t="shared" si="45"/>
        <v>69.080309350830291</v>
      </c>
      <c r="O423" s="8">
        <f>IF(E422&lt;&gt;E423,SUM($N$4:N423)-SUM($O$3:O422),0)</f>
        <v>0</v>
      </c>
      <c r="P423" s="6">
        <f>IF(B423&gt;0,SUM($O$4:O423)-SUM($P$3:P422),0)</f>
        <v>0</v>
      </c>
      <c r="Q423" s="6">
        <f t="shared" si="48"/>
        <v>39.723460265776353</v>
      </c>
      <c r="R423" s="8">
        <f>IF(E422&lt;&gt;E423,SUM($Q$4:Q423)-SUM($R$3:R422),0)</f>
        <v>0</v>
      </c>
      <c r="S423" s="6">
        <f>IF(B423&gt;0,SUM($R$4:R423)-SUM($S$3:S422),0)</f>
        <v>0</v>
      </c>
    </row>
    <row r="424" spans="1:19">
      <c r="A424">
        <f>IF(E423&lt;&gt;E424,COUNTIF($A$4:A423,"&lt;&gt;0")+1,0)</f>
        <v>0</v>
      </c>
      <c r="B424">
        <f>IF(A424&lt;&gt;0,IF(MOD(A424,3)=0,COUNTIF($B$4:B423,"&lt;&gt;0")+1,0),0)</f>
        <v>0</v>
      </c>
      <c r="C424" s="9">
        <f>'Dash Board'!$C$12+COUNT('Daily reducing balance'!$F$4:F423)</f>
        <v>42150</v>
      </c>
      <c r="D424">
        <f t="shared" si="42"/>
        <v>2015</v>
      </c>
      <c r="E424">
        <f t="shared" si="43"/>
        <v>5</v>
      </c>
      <c r="F424">
        <f>DAY('Dash Board'!$C$12+COUNT('Daily reducing balance'!$F$4:F423))</f>
        <v>26</v>
      </c>
      <c r="G424" s="8">
        <f t="shared" si="44"/>
        <v>289955.87543710892</v>
      </c>
      <c r="H424" s="6">
        <f>G424*'Dash Board'!$C$11/365</f>
        <v>83.411964166839553</v>
      </c>
      <c r="I424" s="6">
        <f>H424*'Dash Board'!$C$18/'Dash Board'!$C$11</f>
        <v>39.719982936590263</v>
      </c>
      <c r="J424" s="6">
        <f>(G424&gt;1)*PMT('Dash Board'!$C$11/365,$U$4,-'Dash Board'!$C$19)</f>
        <v>108.80376961660664</v>
      </c>
      <c r="K424" s="6">
        <f t="shared" si="46"/>
        <v>0</v>
      </c>
      <c r="L424" s="8">
        <f t="shared" si="47"/>
        <v>289930.48363165918</v>
      </c>
      <c r="N424" s="8">
        <f t="shared" si="45"/>
        <v>69.083786680016374</v>
      </c>
      <c r="O424" s="8">
        <f>IF(E423&lt;&gt;E424,SUM($N$4:N424)-SUM($O$3:O423),0)</f>
        <v>0</v>
      </c>
      <c r="P424" s="6">
        <f>IF(B424&gt;0,SUM($O$4:O424)-SUM($P$3:P423),0)</f>
        <v>0</v>
      </c>
      <c r="Q424" s="6">
        <f t="shared" si="48"/>
        <v>39.719982936590263</v>
      </c>
      <c r="R424" s="8">
        <f>IF(E423&lt;&gt;E424,SUM($Q$4:Q424)-SUM($R$3:R423),0)</f>
        <v>0</v>
      </c>
      <c r="S424" s="6">
        <f>IF(B424&gt;0,SUM($R$4:R424)-SUM($S$3:S423),0)</f>
        <v>0</v>
      </c>
    </row>
    <row r="425" spans="1:19">
      <c r="A425">
        <f>IF(E424&lt;&gt;E425,COUNTIF($A$4:A424,"&lt;&gt;0")+1,0)</f>
        <v>0</v>
      </c>
      <c r="B425">
        <f>IF(A425&lt;&gt;0,IF(MOD(A425,3)=0,COUNTIF($B$4:B424,"&lt;&gt;0")+1,0),0)</f>
        <v>0</v>
      </c>
      <c r="C425" s="9">
        <f>'Dash Board'!$C$12+COUNT('Daily reducing balance'!$F$4:F424)</f>
        <v>42151</v>
      </c>
      <c r="D425">
        <f t="shared" si="42"/>
        <v>2015</v>
      </c>
      <c r="E425">
        <f t="shared" si="43"/>
        <v>5</v>
      </c>
      <c r="F425">
        <f>DAY('Dash Board'!$C$12+COUNT('Daily reducing balance'!$F$4:F424))</f>
        <v>27</v>
      </c>
      <c r="G425" s="8">
        <f t="shared" si="44"/>
        <v>289930.48363165918</v>
      </c>
      <c r="H425" s="6">
        <f>G425*'Dash Board'!$C$11/365</f>
        <v>83.404659674860852</v>
      </c>
      <c r="I425" s="6">
        <f>H425*'Dash Board'!$C$18/'Dash Board'!$C$11</f>
        <v>39.716504607076601</v>
      </c>
      <c r="J425" s="6">
        <f>(G425&gt;1)*PMT('Dash Board'!$C$11/365,$U$4,-'Dash Board'!$C$19)</f>
        <v>108.80376961660664</v>
      </c>
      <c r="K425" s="6">
        <f t="shared" si="46"/>
        <v>0</v>
      </c>
      <c r="L425" s="8">
        <f t="shared" si="47"/>
        <v>289905.08452171745</v>
      </c>
      <c r="N425" s="8">
        <f t="shared" si="45"/>
        <v>69.087265009530043</v>
      </c>
      <c r="O425" s="8">
        <f>IF(E424&lt;&gt;E425,SUM($N$4:N425)-SUM($O$3:O424),0)</f>
        <v>0</v>
      </c>
      <c r="P425" s="6">
        <f>IF(B425&gt;0,SUM($O$4:O425)-SUM($P$3:P424),0)</f>
        <v>0</v>
      </c>
      <c r="Q425" s="6">
        <f t="shared" si="48"/>
        <v>39.716504607076601</v>
      </c>
      <c r="R425" s="8">
        <f>IF(E424&lt;&gt;E425,SUM($Q$4:Q425)-SUM($R$3:R424),0)</f>
        <v>0</v>
      </c>
      <c r="S425" s="6">
        <f>IF(B425&gt;0,SUM($R$4:R425)-SUM($S$3:S424),0)</f>
        <v>0</v>
      </c>
    </row>
    <row r="426" spans="1:19">
      <c r="A426">
        <f>IF(E425&lt;&gt;E426,COUNTIF($A$4:A425,"&lt;&gt;0")+1,0)</f>
        <v>0</v>
      </c>
      <c r="B426">
        <f>IF(A426&lt;&gt;0,IF(MOD(A426,3)=0,COUNTIF($B$4:B425,"&lt;&gt;0")+1,0),0)</f>
        <v>0</v>
      </c>
      <c r="C426" s="9">
        <f>'Dash Board'!$C$12+COUNT('Daily reducing balance'!$F$4:F425)</f>
        <v>42152</v>
      </c>
      <c r="D426">
        <f t="shared" si="42"/>
        <v>2015</v>
      </c>
      <c r="E426">
        <f t="shared" si="43"/>
        <v>5</v>
      </c>
      <c r="F426">
        <f>DAY('Dash Board'!$C$12+COUNT('Daily reducing balance'!$F$4:F425))</f>
        <v>28</v>
      </c>
      <c r="G426" s="8">
        <f t="shared" si="44"/>
        <v>289905.08452171745</v>
      </c>
      <c r="H426" s="6">
        <f>G426*'Dash Board'!$C$11/365</f>
        <v>83.397353081589955</v>
      </c>
      <c r="I426" s="6">
        <f>H426*'Dash Board'!$C$18/'Dash Board'!$C$11</f>
        <v>39.713025276947604</v>
      </c>
      <c r="J426" s="6">
        <f>(G426&gt;1)*PMT('Dash Board'!$C$11/365,$U$4,-'Dash Board'!$C$19)</f>
        <v>108.80376961660664</v>
      </c>
      <c r="K426" s="6">
        <f t="shared" si="46"/>
        <v>0</v>
      </c>
      <c r="L426" s="8">
        <f t="shared" si="47"/>
        <v>289879.67810518248</v>
      </c>
      <c r="N426" s="8">
        <f t="shared" si="45"/>
        <v>69.090744339659039</v>
      </c>
      <c r="O426" s="8">
        <f>IF(E425&lt;&gt;E426,SUM($N$4:N426)-SUM($O$3:O425),0)</f>
        <v>0</v>
      </c>
      <c r="P426" s="6">
        <f>IF(B426&gt;0,SUM($O$4:O426)-SUM($P$3:P425),0)</f>
        <v>0</v>
      </c>
      <c r="Q426" s="6">
        <f t="shared" si="48"/>
        <v>39.713025276947604</v>
      </c>
      <c r="R426" s="8">
        <f>IF(E425&lt;&gt;E426,SUM($Q$4:Q426)-SUM($R$3:R425),0)</f>
        <v>0</v>
      </c>
      <c r="S426" s="6">
        <f>IF(B426&gt;0,SUM($R$4:R426)-SUM($S$3:S425),0)</f>
        <v>0</v>
      </c>
    </row>
    <row r="427" spans="1:19">
      <c r="A427">
        <f>IF(E426&lt;&gt;E427,COUNTIF($A$4:A426,"&lt;&gt;0")+1,0)</f>
        <v>0</v>
      </c>
      <c r="B427">
        <f>IF(A427&lt;&gt;0,IF(MOD(A427,3)=0,COUNTIF($B$4:B426,"&lt;&gt;0")+1,0),0)</f>
        <v>0</v>
      </c>
      <c r="C427" s="9">
        <f>'Dash Board'!$C$12+COUNT('Daily reducing balance'!$F$4:F426)</f>
        <v>42153</v>
      </c>
      <c r="D427">
        <f t="shared" si="42"/>
        <v>2015</v>
      </c>
      <c r="E427">
        <f t="shared" si="43"/>
        <v>5</v>
      </c>
      <c r="F427">
        <f>DAY('Dash Board'!$C$12+COUNT('Daily reducing balance'!$F$4:F426))</f>
        <v>29</v>
      </c>
      <c r="G427" s="8">
        <f t="shared" si="44"/>
        <v>289879.67810518248</v>
      </c>
      <c r="H427" s="6">
        <f>G427*'Dash Board'!$C$11/365</f>
        <v>83.390044386422346</v>
      </c>
      <c r="I427" s="6">
        <f>H427*'Dash Board'!$C$18/'Dash Board'!$C$11</f>
        <v>39.709544945915404</v>
      </c>
      <c r="J427" s="6">
        <f>(G427&gt;1)*PMT('Dash Board'!$C$11/365,$U$4,-'Dash Board'!$C$19)</f>
        <v>108.80376961660664</v>
      </c>
      <c r="K427" s="6">
        <f t="shared" si="46"/>
        <v>0</v>
      </c>
      <c r="L427" s="8">
        <f t="shared" si="47"/>
        <v>289854.26437995234</v>
      </c>
      <c r="N427" s="8">
        <f t="shared" si="45"/>
        <v>69.094224670691233</v>
      </c>
      <c r="O427" s="8">
        <f>IF(E426&lt;&gt;E427,SUM($N$4:N427)-SUM($O$3:O426),0)</f>
        <v>0</v>
      </c>
      <c r="P427" s="6">
        <f>IF(B427&gt;0,SUM($O$4:O427)-SUM($P$3:P426),0)</f>
        <v>0</v>
      </c>
      <c r="Q427" s="6">
        <f t="shared" si="48"/>
        <v>39.709544945915404</v>
      </c>
      <c r="R427" s="8">
        <f>IF(E426&lt;&gt;E427,SUM($Q$4:Q427)-SUM($R$3:R426),0)</f>
        <v>0</v>
      </c>
      <c r="S427" s="6">
        <f>IF(B427&gt;0,SUM($R$4:R427)-SUM($S$3:S426),0)</f>
        <v>0</v>
      </c>
    </row>
    <row r="428" spans="1:19">
      <c r="A428">
        <f>IF(E427&lt;&gt;E428,COUNTIF($A$4:A427,"&lt;&gt;0")+1,0)</f>
        <v>0</v>
      </c>
      <c r="B428">
        <f>IF(A428&lt;&gt;0,IF(MOD(A428,3)=0,COUNTIF($B$4:B427,"&lt;&gt;0")+1,0),0)</f>
        <v>0</v>
      </c>
      <c r="C428" s="9">
        <f>'Dash Board'!$C$12+COUNT('Daily reducing balance'!$F$4:F427)</f>
        <v>42154</v>
      </c>
      <c r="D428">
        <f t="shared" si="42"/>
        <v>2015</v>
      </c>
      <c r="E428">
        <f t="shared" si="43"/>
        <v>5</v>
      </c>
      <c r="F428">
        <f>DAY('Dash Board'!$C$12+COUNT('Daily reducing balance'!$F$4:F427))</f>
        <v>30</v>
      </c>
      <c r="G428" s="8">
        <f t="shared" si="44"/>
        <v>289854.26437995234</v>
      </c>
      <c r="H428" s="6">
        <f>G428*'Dash Board'!$C$11/365</f>
        <v>83.38273358875341</v>
      </c>
      <c r="I428" s="6">
        <f>H428*'Dash Board'!$C$18/'Dash Board'!$C$11</f>
        <v>39.706063613692102</v>
      </c>
      <c r="J428" s="6">
        <f>(G428&gt;1)*PMT('Dash Board'!$C$11/365,$U$4,-'Dash Board'!$C$19)</f>
        <v>108.80376961660664</v>
      </c>
      <c r="K428" s="6">
        <f t="shared" si="46"/>
        <v>0</v>
      </c>
      <c r="L428" s="8">
        <f t="shared" si="47"/>
        <v>289828.8433439245</v>
      </c>
      <c r="N428" s="8">
        <f t="shared" si="45"/>
        <v>69.097706002914549</v>
      </c>
      <c r="O428" s="8">
        <f>IF(E427&lt;&gt;E428,SUM($N$4:N428)-SUM($O$3:O427),0)</f>
        <v>0</v>
      </c>
      <c r="P428" s="6">
        <f>IF(B428&gt;0,SUM($O$4:O428)-SUM($P$3:P427),0)</f>
        <v>0</v>
      </c>
      <c r="Q428" s="6">
        <f t="shared" si="48"/>
        <v>39.706063613692102</v>
      </c>
      <c r="R428" s="8">
        <f>IF(E427&lt;&gt;E428,SUM($Q$4:Q428)-SUM($R$3:R427),0)</f>
        <v>0</v>
      </c>
      <c r="S428" s="6">
        <f>IF(B428&gt;0,SUM($R$4:R428)-SUM($S$3:S427),0)</f>
        <v>0</v>
      </c>
    </row>
    <row r="429" spans="1:19">
      <c r="A429">
        <f>IF(E428&lt;&gt;E429,COUNTIF($A$4:A428,"&lt;&gt;0")+1,0)</f>
        <v>0</v>
      </c>
      <c r="B429">
        <f>IF(A429&lt;&gt;0,IF(MOD(A429,3)=0,COUNTIF($B$4:B428,"&lt;&gt;0")+1,0),0)</f>
        <v>0</v>
      </c>
      <c r="C429" s="9">
        <f>'Dash Board'!$C$12+COUNT('Daily reducing balance'!$F$4:F428)</f>
        <v>42155</v>
      </c>
      <c r="D429">
        <f t="shared" si="42"/>
        <v>2015</v>
      </c>
      <c r="E429">
        <f t="shared" si="43"/>
        <v>5</v>
      </c>
      <c r="F429">
        <f>DAY('Dash Board'!$C$12+COUNT('Daily reducing balance'!$F$4:F428))</f>
        <v>31</v>
      </c>
      <c r="G429" s="8">
        <f t="shared" si="44"/>
        <v>289828.8433439245</v>
      </c>
      <c r="H429" s="6">
        <f>G429*'Dash Board'!$C$11/365</f>
        <v>83.375420687978277</v>
      </c>
      <c r="I429" s="6">
        <f>H429*'Dash Board'!$C$18/'Dash Board'!$C$11</f>
        <v>39.702581279989666</v>
      </c>
      <c r="J429" s="6">
        <f>(G429&gt;1)*PMT('Dash Board'!$C$11/365,$U$4,-'Dash Board'!$C$19)</f>
        <v>108.80376961660664</v>
      </c>
      <c r="K429" s="6">
        <f t="shared" si="46"/>
        <v>0</v>
      </c>
      <c r="L429" s="8">
        <f t="shared" si="47"/>
        <v>289803.41499499587</v>
      </c>
      <c r="N429" s="8">
        <f t="shared" si="45"/>
        <v>69.101188336616985</v>
      </c>
      <c r="O429" s="8">
        <f>IF(E428&lt;&gt;E429,SUM($N$4:N429)-SUM($O$3:O428),0)</f>
        <v>0</v>
      </c>
      <c r="P429" s="6">
        <f>IF(B429&gt;0,SUM($O$4:O429)-SUM($P$3:P428),0)</f>
        <v>0</v>
      </c>
      <c r="Q429" s="6">
        <f t="shared" si="48"/>
        <v>39.702581279989666</v>
      </c>
      <c r="R429" s="8">
        <f>IF(E428&lt;&gt;E429,SUM($Q$4:Q429)-SUM($R$3:R428),0)</f>
        <v>0</v>
      </c>
      <c r="S429" s="6">
        <f>IF(B429&gt;0,SUM($R$4:R429)-SUM($S$3:S428),0)</f>
        <v>0</v>
      </c>
    </row>
    <row r="430" spans="1:19">
      <c r="A430">
        <f>IF(E429&lt;&gt;E430,COUNTIF($A$4:A429,"&lt;&gt;0")+1,0)</f>
        <v>14</v>
      </c>
      <c r="B430">
        <f>IF(A430&lt;&gt;0,IF(MOD(A430,3)=0,COUNTIF($B$4:B429,"&lt;&gt;0")+1,0),0)</f>
        <v>0</v>
      </c>
      <c r="C430" s="9">
        <f>'Dash Board'!$C$12+COUNT('Daily reducing balance'!$F$4:F429)</f>
        <v>42156</v>
      </c>
      <c r="D430">
        <f t="shared" si="42"/>
        <v>2015</v>
      </c>
      <c r="E430">
        <f t="shared" si="43"/>
        <v>6</v>
      </c>
      <c r="F430">
        <f>DAY('Dash Board'!$C$12+COUNT('Daily reducing balance'!$F$4:F429))</f>
        <v>1</v>
      </c>
      <c r="G430" s="8">
        <f t="shared" si="44"/>
        <v>289803.41499499587</v>
      </c>
      <c r="H430" s="6">
        <f>G430*'Dash Board'!$C$11/365</f>
        <v>83.368105683491962</v>
      </c>
      <c r="I430" s="6">
        <f>H430*'Dash Board'!$C$18/'Dash Board'!$C$11</f>
        <v>39.699097944519984</v>
      </c>
      <c r="J430" s="6">
        <f>(G430&gt;1)*PMT('Dash Board'!$C$11/365,$U$4,-'Dash Board'!$C$19)</f>
        <v>108.80376961660664</v>
      </c>
      <c r="K430" s="6">
        <f t="shared" si="46"/>
        <v>3264.1130884981981</v>
      </c>
      <c r="L430" s="8">
        <f t="shared" si="47"/>
        <v>289777.97933106276</v>
      </c>
      <c r="N430" s="8">
        <f t="shared" si="45"/>
        <v>69.104671672086653</v>
      </c>
      <c r="O430" s="8">
        <f>IF(E429&lt;&gt;E430,SUM($N$4:N430)-SUM($O$3:O429),0)</f>
        <v>2140.6295647340739</v>
      </c>
      <c r="P430" s="6">
        <f>IF(B430&gt;0,SUM($O$4:O430)-SUM($P$3:P429),0)</f>
        <v>0</v>
      </c>
      <c r="Q430" s="6">
        <f t="shared" si="48"/>
        <v>39.699097944519984</v>
      </c>
      <c r="R430" s="8">
        <f>IF(E429&lt;&gt;E430,SUM($Q$4:Q430)-SUM($R$3:R429),0)</f>
        <v>1232.2872933807303</v>
      </c>
      <c r="S430" s="6">
        <f>IF(B430&gt;0,SUM($R$4:R430)-SUM($S$3:S429),0)</f>
        <v>0</v>
      </c>
    </row>
    <row r="431" spans="1:19">
      <c r="A431">
        <f>IF(E430&lt;&gt;E431,COUNTIF($A$4:A430,"&lt;&gt;0")+1,0)</f>
        <v>0</v>
      </c>
      <c r="B431">
        <f>IF(A431&lt;&gt;0,IF(MOD(A431,3)=0,COUNTIF($B$4:B430,"&lt;&gt;0")+1,0),0)</f>
        <v>0</v>
      </c>
      <c r="C431" s="9">
        <f>'Dash Board'!$C$12+COUNT('Daily reducing balance'!$F$4:F430)</f>
        <v>42157</v>
      </c>
      <c r="D431">
        <f t="shared" si="42"/>
        <v>2015</v>
      </c>
      <c r="E431">
        <f t="shared" si="43"/>
        <v>6</v>
      </c>
      <c r="F431">
        <f>DAY('Dash Board'!$C$12+COUNT('Daily reducing balance'!$F$4:F430))</f>
        <v>2</v>
      </c>
      <c r="G431" s="8">
        <f t="shared" si="44"/>
        <v>289777.97933106276</v>
      </c>
      <c r="H431" s="6">
        <f>G431*'Dash Board'!$C$11/365</f>
        <v>83.36078857468928</v>
      </c>
      <c r="I431" s="6">
        <f>H431*'Dash Board'!$C$18/'Dash Board'!$C$11</f>
        <v>39.695613606994897</v>
      </c>
      <c r="J431" s="6">
        <f>(G431&gt;1)*PMT('Dash Board'!$C$11/365,$U$4,-'Dash Board'!$C$19)</f>
        <v>108.80376961660664</v>
      </c>
      <c r="K431" s="6">
        <f t="shared" si="46"/>
        <v>0</v>
      </c>
      <c r="L431" s="8">
        <f t="shared" si="47"/>
        <v>289752.53635002085</v>
      </c>
      <c r="N431" s="8">
        <f t="shared" si="45"/>
        <v>69.108156009611747</v>
      </c>
      <c r="O431" s="8">
        <f>IF(E430&lt;&gt;E431,SUM($N$4:N431)-SUM($O$3:O430),0)</f>
        <v>0</v>
      </c>
      <c r="P431" s="6">
        <f>IF(B431&gt;0,SUM($O$4:O431)-SUM($P$3:P430),0)</f>
        <v>0</v>
      </c>
      <c r="Q431" s="6">
        <f t="shared" si="48"/>
        <v>39.695613606994897</v>
      </c>
      <c r="R431" s="8">
        <f>IF(E430&lt;&gt;E431,SUM($Q$4:Q431)-SUM($R$3:R430),0)</f>
        <v>0</v>
      </c>
      <c r="S431" s="6">
        <f>IF(B431&gt;0,SUM($R$4:R431)-SUM($S$3:S430),0)</f>
        <v>0</v>
      </c>
    </row>
    <row r="432" spans="1:19">
      <c r="A432">
        <f>IF(E431&lt;&gt;E432,COUNTIF($A$4:A431,"&lt;&gt;0")+1,0)</f>
        <v>0</v>
      </c>
      <c r="B432">
        <f>IF(A432&lt;&gt;0,IF(MOD(A432,3)=0,COUNTIF($B$4:B431,"&lt;&gt;0")+1,0),0)</f>
        <v>0</v>
      </c>
      <c r="C432" s="9">
        <f>'Dash Board'!$C$12+COUNT('Daily reducing balance'!$F$4:F431)</f>
        <v>42158</v>
      </c>
      <c r="D432">
        <f t="shared" si="42"/>
        <v>2015</v>
      </c>
      <c r="E432">
        <f t="shared" si="43"/>
        <v>6</v>
      </c>
      <c r="F432">
        <f>DAY('Dash Board'!$C$12+COUNT('Daily reducing balance'!$F$4:F431))</f>
        <v>3</v>
      </c>
      <c r="G432" s="8">
        <f t="shared" si="44"/>
        <v>289752.53635002085</v>
      </c>
      <c r="H432" s="6">
        <f>G432*'Dash Board'!$C$11/365</f>
        <v>83.353469360964908</v>
      </c>
      <c r="I432" s="6">
        <f>H432*'Dash Board'!$C$18/'Dash Board'!$C$11</f>
        <v>39.692128267126144</v>
      </c>
      <c r="J432" s="6">
        <f>(G432&gt;1)*PMT('Dash Board'!$C$11/365,$U$4,-'Dash Board'!$C$19)</f>
        <v>108.80376961660664</v>
      </c>
      <c r="K432" s="6">
        <f t="shared" si="46"/>
        <v>0</v>
      </c>
      <c r="L432" s="8">
        <f t="shared" si="47"/>
        <v>289727.08604976523</v>
      </c>
      <c r="N432" s="8">
        <f t="shared" si="45"/>
        <v>69.111641349480493</v>
      </c>
      <c r="O432" s="8">
        <f>IF(E431&lt;&gt;E432,SUM($N$4:N432)-SUM($O$3:O431),0)</f>
        <v>0</v>
      </c>
      <c r="P432" s="6">
        <f>IF(B432&gt;0,SUM($O$4:O432)-SUM($P$3:P431),0)</f>
        <v>0</v>
      </c>
      <c r="Q432" s="6">
        <f t="shared" si="48"/>
        <v>39.692128267126144</v>
      </c>
      <c r="R432" s="8">
        <f>IF(E431&lt;&gt;E432,SUM($Q$4:Q432)-SUM($R$3:R431),0)</f>
        <v>0</v>
      </c>
      <c r="S432" s="6">
        <f>IF(B432&gt;0,SUM($R$4:R432)-SUM($S$3:S431),0)</f>
        <v>0</v>
      </c>
    </row>
    <row r="433" spans="1:19">
      <c r="A433">
        <f>IF(E432&lt;&gt;E433,COUNTIF($A$4:A432,"&lt;&gt;0")+1,0)</f>
        <v>0</v>
      </c>
      <c r="B433">
        <f>IF(A433&lt;&gt;0,IF(MOD(A433,3)=0,COUNTIF($B$4:B432,"&lt;&gt;0")+1,0),0)</f>
        <v>0</v>
      </c>
      <c r="C433" s="9">
        <f>'Dash Board'!$C$12+COUNT('Daily reducing balance'!$F$4:F432)</f>
        <v>42159</v>
      </c>
      <c r="D433">
        <f t="shared" si="42"/>
        <v>2015</v>
      </c>
      <c r="E433">
        <f t="shared" si="43"/>
        <v>6</v>
      </c>
      <c r="F433">
        <f>DAY('Dash Board'!$C$12+COUNT('Daily reducing balance'!$F$4:F432))</f>
        <v>4</v>
      </c>
      <c r="G433" s="8">
        <f t="shared" si="44"/>
        <v>289727.08604976523</v>
      </c>
      <c r="H433" s="6">
        <f>G433*'Dash Board'!$C$11/365</f>
        <v>83.346148041713292</v>
      </c>
      <c r="I433" s="6">
        <f>H433*'Dash Board'!$C$18/'Dash Board'!$C$11</f>
        <v>39.688641924625379</v>
      </c>
      <c r="J433" s="6">
        <f>(G433&gt;1)*PMT('Dash Board'!$C$11/365,$U$4,-'Dash Board'!$C$19)</f>
        <v>108.80376961660664</v>
      </c>
      <c r="K433" s="6">
        <f t="shared" si="46"/>
        <v>0</v>
      </c>
      <c r="L433" s="8">
        <f t="shared" si="47"/>
        <v>289701.62842819036</v>
      </c>
      <c r="N433" s="8">
        <f t="shared" si="45"/>
        <v>69.115127691981257</v>
      </c>
      <c r="O433" s="8">
        <f>IF(E432&lt;&gt;E433,SUM($N$4:N433)-SUM($O$3:O432),0)</f>
        <v>0</v>
      </c>
      <c r="P433" s="6">
        <f>IF(B433&gt;0,SUM($O$4:O433)-SUM($P$3:P432),0)</f>
        <v>0</v>
      </c>
      <c r="Q433" s="6">
        <f t="shared" si="48"/>
        <v>39.688641924625379</v>
      </c>
      <c r="R433" s="8">
        <f>IF(E432&lt;&gt;E433,SUM($Q$4:Q433)-SUM($R$3:R432),0)</f>
        <v>0</v>
      </c>
      <c r="S433" s="6">
        <f>IF(B433&gt;0,SUM($R$4:R433)-SUM($S$3:S432),0)</f>
        <v>0</v>
      </c>
    </row>
    <row r="434" spans="1:19">
      <c r="A434">
        <f>IF(E433&lt;&gt;E434,COUNTIF($A$4:A433,"&lt;&gt;0")+1,0)</f>
        <v>0</v>
      </c>
      <c r="B434">
        <f>IF(A434&lt;&gt;0,IF(MOD(A434,3)=0,COUNTIF($B$4:B433,"&lt;&gt;0")+1,0),0)</f>
        <v>0</v>
      </c>
      <c r="C434" s="9">
        <f>'Dash Board'!$C$12+COUNT('Daily reducing balance'!$F$4:F433)</f>
        <v>42160</v>
      </c>
      <c r="D434">
        <f t="shared" si="42"/>
        <v>2015</v>
      </c>
      <c r="E434">
        <f t="shared" si="43"/>
        <v>6</v>
      </c>
      <c r="F434">
        <f>DAY('Dash Board'!$C$12+COUNT('Daily reducing balance'!$F$4:F433))</f>
        <v>5</v>
      </c>
      <c r="G434" s="8">
        <f t="shared" si="44"/>
        <v>289701.62842819036</v>
      </c>
      <c r="H434" s="6">
        <f>G434*'Dash Board'!$C$11/365</f>
        <v>83.338824616328736</v>
      </c>
      <c r="I434" s="6">
        <f>H434*'Dash Board'!$C$18/'Dash Board'!$C$11</f>
        <v>39.685154579204159</v>
      </c>
      <c r="J434" s="6">
        <f>(G434&gt;1)*PMT('Dash Board'!$C$11/365,$U$4,-'Dash Board'!$C$19)</f>
        <v>108.80376961660664</v>
      </c>
      <c r="K434" s="6">
        <f t="shared" si="46"/>
        <v>0</v>
      </c>
      <c r="L434" s="8">
        <f t="shared" si="47"/>
        <v>289676.16348319012</v>
      </c>
      <c r="N434" s="8">
        <f t="shared" si="45"/>
        <v>69.118615037402492</v>
      </c>
      <c r="O434" s="8">
        <f>IF(E433&lt;&gt;E434,SUM($N$4:N434)-SUM($O$3:O433),0)</f>
        <v>0</v>
      </c>
      <c r="P434" s="6">
        <f>IF(B434&gt;0,SUM($O$4:O434)-SUM($P$3:P433),0)</f>
        <v>0</v>
      </c>
      <c r="Q434" s="6">
        <f t="shared" si="48"/>
        <v>39.685154579204159</v>
      </c>
      <c r="R434" s="8">
        <f>IF(E433&lt;&gt;E434,SUM($Q$4:Q434)-SUM($R$3:R433),0)</f>
        <v>0</v>
      </c>
      <c r="S434" s="6">
        <f>IF(B434&gt;0,SUM($R$4:R434)-SUM($S$3:S433),0)</f>
        <v>0</v>
      </c>
    </row>
    <row r="435" spans="1:19">
      <c r="A435">
        <f>IF(E434&lt;&gt;E435,COUNTIF($A$4:A434,"&lt;&gt;0")+1,0)</f>
        <v>0</v>
      </c>
      <c r="B435">
        <f>IF(A435&lt;&gt;0,IF(MOD(A435,3)=0,COUNTIF($B$4:B434,"&lt;&gt;0")+1,0),0)</f>
        <v>0</v>
      </c>
      <c r="C435" s="9">
        <f>'Dash Board'!$C$12+COUNT('Daily reducing balance'!$F$4:F434)</f>
        <v>42161</v>
      </c>
      <c r="D435">
        <f t="shared" si="42"/>
        <v>2015</v>
      </c>
      <c r="E435">
        <f t="shared" si="43"/>
        <v>6</v>
      </c>
      <c r="F435">
        <f>DAY('Dash Board'!$C$12+COUNT('Daily reducing balance'!$F$4:F434))</f>
        <v>6</v>
      </c>
      <c r="G435" s="8">
        <f t="shared" si="44"/>
        <v>289676.16348319012</v>
      </c>
      <c r="H435" s="6">
        <f>G435*'Dash Board'!$C$11/365</f>
        <v>83.331499084205376</v>
      </c>
      <c r="I435" s="6">
        <f>H435*'Dash Board'!$C$18/'Dash Board'!$C$11</f>
        <v>39.681666230573988</v>
      </c>
      <c r="J435" s="6">
        <f>(G435&gt;1)*PMT('Dash Board'!$C$11/365,$U$4,-'Dash Board'!$C$19)</f>
        <v>108.80376961660664</v>
      </c>
      <c r="K435" s="6">
        <f t="shared" si="46"/>
        <v>0</v>
      </c>
      <c r="L435" s="8">
        <f t="shared" si="47"/>
        <v>289650.69121265772</v>
      </c>
      <c r="N435" s="8">
        <f t="shared" si="45"/>
        <v>69.122103386032649</v>
      </c>
      <c r="O435" s="8">
        <f>IF(E434&lt;&gt;E435,SUM($N$4:N435)-SUM($O$3:O434),0)</f>
        <v>0</v>
      </c>
      <c r="P435" s="6">
        <f>IF(B435&gt;0,SUM($O$4:O435)-SUM($P$3:P434),0)</f>
        <v>0</v>
      </c>
      <c r="Q435" s="6">
        <f t="shared" si="48"/>
        <v>39.681666230573988</v>
      </c>
      <c r="R435" s="8">
        <f>IF(E434&lt;&gt;E435,SUM($Q$4:Q435)-SUM($R$3:R434),0)</f>
        <v>0</v>
      </c>
      <c r="S435" s="6">
        <f>IF(B435&gt;0,SUM($R$4:R435)-SUM($S$3:S434),0)</f>
        <v>0</v>
      </c>
    </row>
    <row r="436" spans="1:19">
      <c r="A436">
        <f>IF(E435&lt;&gt;E436,COUNTIF($A$4:A435,"&lt;&gt;0")+1,0)</f>
        <v>0</v>
      </c>
      <c r="B436">
        <f>IF(A436&lt;&gt;0,IF(MOD(A436,3)=0,COUNTIF($B$4:B435,"&lt;&gt;0")+1,0),0)</f>
        <v>0</v>
      </c>
      <c r="C436" s="9">
        <f>'Dash Board'!$C$12+COUNT('Daily reducing balance'!$F$4:F435)</f>
        <v>42162</v>
      </c>
      <c r="D436">
        <f t="shared" ref="D436:D499" si="49">IF(AND(E436=1,F436=1),D435+1,D435)</f>
        <v>2015</v>
      </c>
      <c r="E436">
        <f t="shared" ref="E436:E499" si="50">IF(F436=1,IF(E435+1&gt;12,1,E435+1),E435)</f>
        <v>6</v>
      </c>
      <c r="F436">
        <f>DAY('Dash Board'!$C$12+COUNT('Daily reducing balance'!$F$4:F435))</f>
        <v>7</v>
      </c>
      <c r="G436" s="8">
        <f t="shared" ref="G436:G499" si="51">L435</f>
        <v>289650.69121265772</v>
      </c>
      <c r="H436" s="6">
        <f>G436*'Dash Board'!$C$11/365</f>
        <v>83.324171444737161</v>
      </c>
      <c r="I436" s="6">
        <f>H436*'Dash Board'!$C$18/'Dash Board'!$C$11</f>
        <v>39.678176878446266</v>
      </c>
      <c r="J436" s="6">
        <f>(G436&gt;1)*PMT('Dash Board'!$C$11/365,$U$4,-'Dash Board'!$C$19)</f>
        <v>108.80376961660664</v>
      </c>
      <c r="K436" s="6">
        <f t="shared" si="46"/>
        <v>0</v>
      </c>
      <c r="L436" s="8">
        <f t="shared" si="47"/>
        <v>289625.21161448589</v>
      </c>
      <c r="N436" s="8">
        <f t="shared" ref="N436:N499" si="52">J436-I436</f>
        <v>69.125592738160378</v>
      </c>
      <c r="O436" s="8">
        <f>IF(E435&lt;&gt;E436,SUM($N$4:N436)-SUM($O$3:O435),0)</f>
        <v>0</v>
      </c>
      <c r="P436" s="6">
        <f>IF(B436&gt;0,SUM($O$4:O436)-SUM($P$3:P435),0)</f>
        <v>0</v>
      </c>
      <c r="Q436" s="6">
        <f t="shared" si="48"/>
        <v>39.678176878446266</v>
      </c>
      <c r="R436" s="8">
        <f>IF(E435&lt;&gt;E436,SUM($Q$4:Q436)-SUM($R$3:R435),0)</f>
        <v>0</v>
      </c>
      <c r="S436" s="6">
        <f>IF(B436&gt;0,SUM($R$4:R436)-SUM($S$3:S435),0)</f>
        <v>0</v>
      </c>
    </row>
    <row r="437" spans="1:19">
      <c r="A437">
        <f>IF(E436&lt;&gt;E437,COUNTIF($A$4:A436,"&lt;&gt;0")+1,0)</f>
        <v>0</v>
      </c>
      <c r="B437">
        <f>IF(A437&lt;&gt;0,IF(MOD(A437,3)=0,COUNTIF($B$4:B436,"&lt;&gt;0")+1,0),0)</f>
        <v>0</v>
      </c>
      <c r="C437" s="9">
        <f>'Dash Board'!$C$12+COUNT('Daily reducing balance'!$F$4:F436)</f>
        <v>42163</v>
      </c>
      <c r="D437">
        <f t="shared" si="49"/>
        <v>2015</v>
      </c>
      <c r="E437">
        <f t="shared" si="50"/>
        <v>6</v>
      </c>
      <c r="F437">
        <f>DAY('Dash Board'!$C$12+COUNT('Daily reducing balance'!$F$4:F436))</f>
        <v>8</v>
      </c>
      <c r="G437" s="8">
        <f t="shared" si="51"/>
        <v>289625.21161448589</v>
      </c>
      <c r="H437" s="6">
        <f>G437*'Dash Board'!$C$11/365</f>
        <v>83.316841697317855</v>
      </c>
      <c r="I437" s="6">
        <f>H437*'Dash Board'!$C$18/'Dash Board'!$C$11</f>
        <v>39.674686522532312</v>
      </c>
      <c r="J437" s="6">
        <f>(G437&gt;1)*PMT('Dash Board'!$C$11/365,$U$4,-'Dash Board'!$C$19)</f>
        <v>108.80376961660664</v>
      </c>
      <c r="K437" s="6">
        <f t="shared" si="46"/>
        <v>0</v>
      </c>
      <c r="L437" s="8">
        <f t="shared" si="47"/>
        <v>289599.72468656662</v>
      </c>
      <c r="N437" s="8">
        <f t="shared" si="52"/>
        <v>69.129083094074332</v>
      </c>
      <c r="O437" s="8">
        <f>IF(E436&lt;&gt;E437,SUM($N$4:N437)-SUM($O$3:O436),0)</f>
        <v>0</v>
      </c>
      <c r="P437" s="6">
        <f>IF(B437&gt;0,SUM($O$4:O437)-SUM($P$3:P436),0)</f>
        <v>0</v>
      </c>
      <c r="Q437" s="6">
        <f t="shared" si="48"/>
        <v>39.674686522532312</v>
      </c>
      <c r="R437" s="8">
        <f>IF(E436&lt;&gt;E437,SUM($Q$4:Q437)-SUM($R$3:R436),0)</f>
        <v>0</v>
      </c>
      <c r="S437" s="6">
        <f>IF(B437&gt;0,SUM($R$4:R437)-SUM($S$3:S436),0)</f>
        <v>0</v>
      </c>
    </row>
    <row r="438" spans="1:19">
      <c r="A438">
        <f>IF(E437&lt;&gt;E438,COUNTIF($A$4:A437,"&lt;&gt;0")+1,0)</f>
        <v>0</v>
      </c>
      <c r="B438">
        <f>IF(A438&lt;&gt;0,IF(MOD(A438,3)=0,COUNTIF($B$4:B437,"&lt;&gt;0")+1,0),0)</f>
        <v>0</v>
      </c>
      <c r="C438" s="9">
        <f>'Dash Board'!$C$12+COUNT('Daily reducing balance'!$F$4:F437)</f>
        <v>42164</v>
      </c>
      <c r="D438">
        <f t="shared" si="49"/>
        <v>2015</v>
      </c>
      <c r="E438">
        <f t="shared" si="50"/>
        <v>6</v>
      </c>
      <c r="F438">
        <f>DAY('Dash Board'!$C$12+COUNT('Daily reducing balance'!$F$4:F437))</f>
        <v>9</v>
      </c>
      <c r="G438" s="8">
        <f t="shared" si="51"/>
        <v>289599.72468656662</v>
      </c>
      <c r="H438" s="6">
        <f>G438*'Dash Board'!$C$11/365</f>
        <v>83.309509841341082</v>
      </c>
      <c r="I438" s="6">
        <f>H438*'Dash Board'!$C$18/'Dash Board'!$C$11</f>
        <v>39.671195162543377</v>
      </c>
      <c r="J438" s="6">
        <f>(G438&gt;1)*PMT('Dash Board'!$C$11/365,$U$4,-'Dash Board'!$C$19)</f>
        <v>108.80376961660664</v>
      </c>
      <c r="K438" s="6">
        <f t="shared" si="46"/>
        <v>0</v>
      </c>
      <c r="L438" s="8">
        <f t="shared" si="47"/>
        <v>289574.23042679136</v>
      </c>
      <c r="N438" s="8">
        <f t="shared" si="52"/>
        <v>69.132574454063274</v>
      </c>
      <c r="O438" s="8">
        <f>IF(E437&lt;&gt;E438,SUM($N$4:N438)-SUM($O$3:O437),0)</f>
        <v>0</v>
      </c>
      <c r="P438" s="6">
        <f>IF(B438&gt;0,SUM($O$4:O438)-SUM($P$3:P437),0)</f>
        <v>0</v>
      </c>
      <c r="Q438" s="6">
        <f t="shared" si="48"/>
        <v>39.671195162543377</v>
      </c>
      <c r="R438" s="8">
        <f>IF(E437&lt;&gt;E438,SUM($Q$4:Q438)-SUM($R$3:R437),0)</f>
        <v>0</v>
      </c>
      <c r="S438" s="6">
        <f>IF(B438&gt;0,SUM($R$4:R438)-SUM($S$3:S437),0)</f>
        <v>0</v>
      </c>
    </row>
    <row r="439" spans="1:19">
      <c r="A439">
        <f>IF(E438&lt;&gt;E439,COUNTIF($A$4:A438,"&lt;&gt;0")+1,0)</f>
        <v>0</v>
      </c>
      <c r="B439">
        <f>IF(A439&lt;&gt;0,IF(MOD(A439,3)=0,COUNTIF($B$4:B438,"&lt;&gt;0")+1,0),0)</f>
        <v>0</v>
      </c>
      <c r="C439" s="9">
        <f>'Dash Board'!$C$12+COUNT('Daily reducing balance'!$F$4:F438)</f>
        <v>42165</v>
      </c>
      <c r="D439">
        <f t="shared" si="49"/>
        <v>2015</v>
      </c>
      <c r="E439">
        <f t="shared" si="50"/>
        <v>6</v>
      </c>
      <c r="F439">
        <f>DAY('Dash Board'!$C$12+COUNT('Daily reducing balance'!$F$4:F438))</f>
        <v>10</v>
      </c>
      <c r="G439" s="8">
        <f t="shared" si="51"/>
        <v>289574.23042679136</v>
      </c>
      <c r="H439" s="6">
        <f>G439*'Dash Board'!$C$11/365</f>
        <v>83.302175876200252</v>
      </c>
      <c r="I439" s="6">
        <f>H439*'Dash Board'!$C$18/'Dash Board'!$C$11</f>
        <v>39.667702798190597</v>
      </c>
      <c r="J439" s="6">
        <f>(G439&gt;1)*PMT('Dash Board'!$C$11/365,$U$4,-'Dash Board'!$C$19)</f>
        <v>108.80376961660664</v>
      </c>
      <c r="K439" s="6">
        <f t="shared" si="46"/>
        <v>0</v>
      </c>
      <c r="L439" s="8">
        <f t="shared" si="47"/>
        <v>289548.72883305099</v>
      </c>
      <c r="N439" s="8">
        <f t="shared" si="52"/>
        <v>69.136066818416055</v>
      </c>
      <c r="O439" s="8">
        <f>IF(E438&lt;&gt;E439,SUM($N$4:N439)-SUM($O$3:O438),0)</f>
        <v>0</v>
      </c>
      <c r="P439" s="6">
        <f>IF(B439&gt;0,SUM($O$4:O439)-SUM($P$3:P438),0)</f>
        <v>0</v>
      </c>
      <c r="Q439" s="6">
        <f t="shared" si="48"/>
        <v>39.667702798190597</v>
      </c>
      <c r="R439" s="8">
        <f>IF(E438&lt;&gt;E439,SUM($Q$4:Q439)-SUM($R$3:R438),0)</f>
        <v>0</v>
      </c>
      <c r="S439" s="6">
        <f>IF(B439&gt;0,SUM($R$4:R439)-SUM($S$3:S438),0)</f>
        <v>0</v>
      </c>
    </row>
    <row r="440" spans="1:19">
      <c r="A440">
        <f>IF(E439&lt;&gt;E440,COUNTIF($A$4:A439,"&lt;&gt;0")+1,0)</f>
        <v>0</v>
      </c>
      <c r="B440">
        <f>IF(A440&lt;&gt;0,IF(MOD(A440,3)=0,COUNTIF($B$4:B439,"&lt;&gt;0")+1,0),0)</f>
        <v>0</v>
      </c>
      <c r="C440" s="9">
        <f>'Dash Board'!$C$12+COUNT('Daily reducing balance'!$F$4:F439)</f>
        <v>42166</v>
      </c>
      <c r="D440">
        <f t="shared" si="49"/>
        <v>2015</v>
      </c>
      <c r="E440">
        <f t="shared" si="50"/>
        <v>6</v>
      </c>
      <c r="F440">
        <f>DAY('Dash Board'!$C$12+COUNT('Daily reducing balance'!$F$4:F439))</f>
        <v>11</v>
      </c>
      <c r="G440" s="8">
        <f t="shared" si="51"/>
        <v>289548.72883305099</v>
      </c>
      <c r="H440" s="6">
        <f>G440*'Dash Board'!$C$11/365</f>
        <v>83.294839801288632</v>
      </c>
      <c r="I440" s="6">
        <f>H440*'Dash Board'!$C$18/'Dash Board'!$C$11</f>
        <v>39.664209429185064</v>
      </c>
      <c r="J440" s="6">
        <f>(G440&gt;1)*PMT('Dash Board'!$C$11/365,$U$4,-'Dash Board'!$C$19)</f>
        <v>108.80376961660664</v>
      </c>
      <c r="K440" s="6">
        <f t="shared" si="46"/>
        <v>0</v>
      </c>
      <c r="L440" s="8">
        <f t="shared" si="47"/>
        <v>289523.21990323567</v>
      </c>
      <c r="N440" s="8">
        <f t="shared" si="52"/>
        <v>69.13956018742158</v>
      </c>
      <c r="O440" s="8">
        <f>IF(E439&lt;&gt;E440,SUM($N$4:N440)-SUM($O$3:O439),0)</f>
        <v>0</v>
      </c>
      <c r="P440" s="6">
        <f>IF(B440&gt;0,SUM($O$4:O440)-SUM($P$3:P439),0)</f>
        <v>0</v>
      </c>
      <c r="Q440" s="6">
        <f t="shared" si="48"/>
        <v>39.664209429185064</v>
      </c>
      <c r="R440" s="8">
        <f>IF(E439&lt;&gt;E440,SUM($Q$4:Q440)-SUM($R$3:R439),0)</f>
        <v>0</v>
      </c>
      <c r="S440" s="6">
        <f>IF(B440&gt;0,SUM($R$4:R440)-SUM($S$3:S439),0)</f>
        <v>0</v>
      </c>
    </row>
    <row r="441" spans="1:19">
      <c r="A441">
        <f>IF(E440&lt;&gt;E441,COUNTIF($A$4:A440,"&lt;&gt;0")+1,0)</f>
        <v>0</v>
      </c>
      <c r="B441">
        <f>IF(A441&lt;&gt;0,IF(MOD(A441,3)=0,COUNTIF($B$4:B440,"&lt;&gt;0")+1,0),0)</f>
        <v>0</v>
      </c>
      <c r="C441" s="9">
        <f>'Dash Board'!$C$12+COUNT('Daily reducing balance'!$F$4:F440)</f>
        <v>42167</v>
      </c>
      <c r="D441">
        <f t="shared" si="49"/>
        <v>2015</v>
      </c>
      <c r="E441">
        <f t="shared" si="50"/>
        <v>6</v>
      </c>
      <c r="F441">
        <f>DAY('Dash Board'!$C$12+COUNT('Daily reducing balance'!$F$4:F440))</f>
        <v>12</v>
      </c>
      <c r="G441" s="8">
        <f t="shared" si="51"/>
        <v>289523.21990323567</v>
      </c>
      <c r="H441" s="6">
        <f>G441*'Dash Board'!$C$11/365</f>
        <v>83.28750161599929</v>
      </c>
      <c r="I441" s="6">
        <f>H441*'Dash Board'!$C$18/'Dash Board'!$C$11</f>
        <v>39.660715055237759</v>
      </c>
      <c r="J441" s="6">
        <f>(G441&gt;1)*PMT('Dash Board'!$C$11/365,$U$4,-'Dash Board'!$C$19)</f>
        <v>108.80376961660664</v>
      </c>
      <c r="K441" s="6">
        <f t="shared" si="46"/>
        <v>0</v>
      </c>
      <c r="L441" s="8">
        <f t="shared" si="47"/>
        <v>289497.70363523508</v>
      </c>
      <c r="N441" s="8">
        <f t="shared" si="52"/>
        <v>69.143054561368885</v>
      </c>
      <c r="O441" s="8">
        <f>IF(E440&lt;&gt;E441,SUM($N$4:N441)-SUM($O$3:O440),0)</f>
        <v>0</v>
      </c>
      <c r="P441" s="6">
        <f>IF(B441&gt;0,SUM($O$4:O441)-SUM($P$3:P440),0)</f>
        <v>0</v>
      </c>
      <c r="Q441" s="6">
        <f t="shared" si="48"/>
        <v>39.660715055237759</v>
      </c>
      <c r="R441" s="8">
        <f>IF(E440&lt;&gt;E441,SUM($Q$4:Q441)-SUM($R$3:R440),0)</f>
        <v>0</v>
      </c>
      <c r="S441" s="6">
        <f>IF(B441&gt;0,SUM($R$4:R441)-SUM($S$3:S440),0)</f>
        <v>0</v>
      </c>
    </row>
    <row r="442" spans="1:19">
      <c r="A442">
        <f>IF(E441&lt;&gt;E442,COUNTIF($A$4:A441,"&lt;&gt;0")+1,0)</f>
        <v>0</v>
      </c>
      <c r="B442">
        <f>IF(A442&lt;&gt;0,IF(MOD(A442,3)=0,COUNTIF($B$4:B441,"&lt;&gt;0")+1,0),0)</f>
        <v>0</v>
      </c>
      <c r="C442" s="9">
        <f>'Dash Board'!$C$12+COUNT('Daily reducing balance'!$F$4:F441)</f>
        <v>42168</v>
      </c>
      <c r="D442">
        <f t="shared" si="49"/>
        <v>2015</v>
      </c>
      <c r="E442">
        <f t="shared" si="50"/>
        <v>6</v>
      </c>
      <c r="F442">
        <f>DAY('Dash Board'!$C$12+COUNT('Daily reducing balance'!$F$4:F441))</f>
        <v>13</v>
      </c>
      <c r="G442" s="8">
        <f t="shared" si="51"/>
        <v>289497.70363523508</v>
      </c>
      <c r="H442" s="6">
        <f>G442*'Dash Board'!$C$11/365</f>
        <v>83.280161319725153</v>
      </c>
      <c r="I442" s="6">
        <f>H442*'Dash Board'!$C$18/'Dash Board'!$C$11</f>
        <v>39.657219676059604</v>
      </c>
      <c r="J442" s="6">
        <f>(G442&gt;1)*PMT('Dash Board'!$C$11/365,$U$4,-'Dash Board'!$C$19)</f>
        <v>108.80376961660664</v>
      </c>
      <c r="K442" s="6">
        <f t="shared" si="46"/>
        <v>0</v>
      </c>
      <c r="L442" s="8">
        <f t="shared" si="47"/>
        <v>289472.18002693821</v>
      </c>
      <c r="N442" s="8">
        <f t="shared" si="52"/>
        <v>69.146549940547033</v>
      </c>
      <c r="O442" s="8">
        <f>IF(E441&lt;&gt;E442,SUM($N$4:N442)-SUM($O$3:O441),0)</f>
        <v>0</v>
      </c>
      <c r="P442" s="6">
        <f>IF(B442&gt;0,SUM($O$4:O442)-SUM($P$3:P441),0)</f>
        <v>0</v>
      </c>
      <c r="Q442" s="6">
        <f t="shared" si="48"/>
        <v>39.657219676059604</v>
      </c>
      <c r="R442" s="8">
        <f>IF(E441&lt;&gt;E442,SUM($Q$4:Q442)-SUM($R$3:R441),0)</f>
        <v>0</v>
      </c>
      <c r="S442" s="6">
        <f>IF(B442&gt;0,SUM($R$4:R442)-SUM($S$3:S441),0)</f>
        <v>0</v>
      </c>
    </row>
    <row r="443" spans="1:19">
      <c r="A443">
        <f>IF(E442&lt;&gt;E443,COUNTIF($A$4:A442,"&lt;&gt;0")+1,0)</f>
        <v>0</v>
      </c>
      <c r="B443">
        <f>IF(A443&lt;&gt;0,IF(MOD(A443,3)=0,COUNTIF($B$4:B442,"&lt;&gt;0")+1,0),0)</f>
        <v>0</v>
      </c>
      <c r="C443" s="9">
        <f>'Dash Board'!$C$12+COUNT('Daily reducing balance'!$F$4:F442)</f>
        <v>42169</v>
      </c>
      <c r="D443">
        <f t="shared" si="49"/>
        <v>2015</v>
      </c>
      <c r="E443">
        <f t="shared" si="50"/>
        <v>6</v>
      </c>
      <c r="F443">
        <f>DAY('Dash Board'!$C$12+COUNT('Daily reducing balance'!$F$4:F442))</f>
        <v>14</v>
      </c>
      <c r="G443" s="8">
        <f t="shared" si="51"/>
        <v>289472.18002693821</v>
      </c>
      <c r="H443" s="6">
        <f>G443*'Dash Board'!$C$11/365</f>
        <v>83.272818911858934</v>
      </c>
      <c r="I443" s="6">
        <f>H443*'Dash Board'!$C$18/'Dash Board'!$C$11</f>
        <v>39.653723291361402</v>
      </c>
      <c r="J443" s="6">
        <f>(G443&gt;1)*PMT('Dash Board'!$C$11/365,$U$4,-'Dash Board'!$C$19)</f>
        <v>108.80376961660664</v>
      </c>
      <c r="K443" s="6">
        <f t="shared" si="46"/>
        <v>0</v>
      </c>
      <c r="L443" s="8">
        <f t="shared" si="47"/>
        <v>289446.6490762335</v>
      </c>
      <c r="N443" s="8">
        <f t="shared" si="52"/>
        <v>69.150046325245242</v>
      </c>
      <c r="O443" s="8">
        <f>IF(E442&lt;&gt;E443,SUM($N$4:N443)-SUM($O$3:O442),0)</f>
        <v>0</v>
      </c>
      <c r="P443" s="6">
        <f>IF(B443&gt;0,SUM($O$4:O443)-SUM($P$3:P442),0)</f>
        <v>0</v>
      </c>
      <c r="Q443" s="6">
        <f t="shared" si="48"/>
        <v>39.653723291361402</v>
      </c>
      <c r="R443" s="8">
        <f>IF(E442&lt;&gt;E443,SUM($Q$4:Q443)-SUM($R$3:R442),0)</f>
        <v>0</v>
      </c>
      <c r="S443" s="6">
        <f>IF(B443&gt;0,SUM($R$4:R443)-SUM($S$3:S442),0)</f>
        <v>0</v>
      </c>
    </row>
    <row r="444" spans="1:19">
      <c r="A444">
        <f>IF(E443&lt;&gt;E444,COUNTIF($A$4:A443,"&lt;&gt;0")+1,0)</f>
        <v>0</v>
      </c>
      <c r="B444">
        <f>IF(A444&lt;&gt;0,IF(MOD(A444,3)=0,COUNTIF($B$4:B443,"&lt;&gt;0")+1,0),0)</f>
        <v>0</v>
      </c>
      <c r="C444" s="9">
        <f>'Dash Board'!$C$12+COUNT('Daily reducing balance'!$F$4:F443)</f>
        <v>42170</v>
      </c>
      <c r="D444">
        <f t="shared" si="49"/>
        <v>2015</v>
      </c>
      <c r="E444">
        <f t="shared" si="50"/>
        <v>6</v>
      </c>
      <c r="F444">
        <f>DAY('Dash Board'!$C$12+COUNT('Daily reducing balance'!$F$4:F443))</f>
        <v>15</v>
      </c>
      <c r="G444" s="8">
        <f t="shared" si="51"/>
        <v>289446.6490762335</v>
      </c>
      <c r="H444" s="6">
        <f>G444*'Dash Board'!$C$11/365</f>
        <v>83.265474391793191</v>
      </c>
      <c r="I444" s="6">
        <f>H444*'Dash Board'!$C$18/'Dash Board'!$C$11</f>
        <v>39.650225900853904</v>
      </c>
      <c r="J444" s="6">
        <f>(G444&gt;1)*PMT('Dash Board'!$C$11/365,$U$4,-'Dash Board'!$C$19)</f>
        <v>108.80376961660664</v>
      </c>
      <c r="K444" s="6">
        <f t="shared" si="46"/>
        <v>0</v>
      </c>
      <c r="L444" s="8">
        <f t="shared" si="47"/>
        <v>289421.11078100873</v>
      </c>
      <c r="N444" s="8">
        <f t="shared" si="52"/>
        <v>69.153543715752733</v>
      </c>
      <c r="O444" s="8">
        <f>IF(E443&lt;&gt;E444,SUM($N$4:N444)-SUM($O$3:O443),0)</f>
        <v>0</v>
      </c>
      <c r="P444" s="6">
        <f>IF(B444&gt;0,SUM($O$4:O444)-SUM($P$3:P443),0)</f>
        <v>0</v>
      </c>
      <c r="Q444" s="6">
        <f t="shared" si="48"/>
        <v>39.650225900853904</v>
      </c>
      <c r="R444" s="8">
        <f>IF(E443&lt;&gt;E444,SUM($Q$4:Q444)-SUM($R$3:R443),0)</f>
        <v>0</v>
      </c>
      <c r="S444" s="6">
        <f>IF(B444&gt;0,SUM($R$4:R444)-SUM($S$3:S443),0)</f>
        <v>0</v>
      </c>
    </row>
    <row r="445" spans="1:19">
      <c r="A445">
        <f>IF(E444&lt;&gt;E445,COUNTIF($A$4:A444,"&lt;&gt;0")+1,0)</f>
        <v>0</v>
      </c>
      <c r="B445">
        <f>IF(A445&lt;&gt;0,IF(MOD(A445,3)=0,COUNTIF($B$4:B444,"&lt;&gt;0")+1,0),0)</f>
        <v>0</v>
      </c>
      <c r="C445" s="9">
        <f>'Dash Board'!$C$12+COUNT('Daily reducing balance'!$F$4:F444)</f>
        <v>42171</v>
      </c>
      <c r="D445">
        <f t="shared" si="49"/>
        <v>2015</v>
      </c>
      <c r="E445">
        <f t="shared" si="50"/>
        <v>6</v>
      </c>
      <c r="F445">
        <f>DAY('Dash Board'!$C$12+COUNT('Daily reducing balance'!$F$4:F444))</f>
        <v>16</v>
      </c>
      <c r="G445" s="8">
        <f t="shared" si="51"/>
        <v>289421.11078100873</v>
      </c>
      <c r="H445" s="6">
        <f>G445*'Dash Board'!$C$11/365</f>
        <v>83.25812775892031</v>
      </c>
      <c r="I445" s="6">
        <f>H445*'Dash Board'!$C$18/'Dash Board'!$C$11</f>
        <v>39.646727504247764</v>
      </c>
      <c r="J445" s="6">
        <f>(G445&gt;1)*PMT('Dash Board'!$C$11/365,$U$4,-'Dash Board'!$C$19)</f>
        <v>108.80376961660664</v>
      </c>
      <c r="K445" s="6">
        <f t="shared" si="46"/>
        <v>0</v>
      </c>
      <c r="L445" s="8">
        <f t="shared" si="47"/>
        <v>289395.56513915106</v>
      </c>
      <c r="N445" s="8">
        <f t="shared" si="52"/>
        <v>69.15704211235888</v>
      </c>
      <c r="O445" s="8">
        <f>IF(E444&lt;&gt;E445,SUM($N$4:N445)-SUM($O$3:O444),0)</f>
        <v>0</v>
      </c>
      <c r="P445" s="6">
        <f>IF(B445&gt;0,SUM($O$4:O445)-SUM($P$3:P444),0)</f>
        <v>0</v>
      </c>
      <c r="Q445" s="6">
        <f t="shared" si="48"/>
        <v>39.646727504247764</v>
      </c>
      <c r="R445" s="8">
        <f>IF(E444&lt;&gt;E445,SUM($Q$4:Q445)-SUM($R$3:R444),0)</f>
        <v>0</v>
      </c>
      <c r="S445" s="6">
        <f>IF(B445&gt;0,SUM($R$4:R445)-SUM($S$3:S444),0)</f>
        <v>0</v>
      </c>
    </row>
    <row r="446" spans="1:19">
      <c r="A446">
        <f>IF(E445&lt;&gt;E446,COUNTIF($A$4:A445,"&lt;&gt;0")+1,0)</f>
        <v>0</v>
      </c>
      <c r="B446">
        <f>IF(A446&lt;&gt;0,IF(MOD(A446,3)=0,COUNTIF($B$4:B445,"&lt;&gt;0")+1,0),0)</f>
        <v>0</v>
      </c>
      <c r="C446" s="9">
        <f>'Dash Board'!$C$12+COUNT('Daily reducing balance'!$F$4:F445)</f>
        <v>42172</v>
      </c>
      <c r="D446">
        <f t="shared" si="49"/>
        <v>2015</v>
      </c>
      <c r="E446">
        <f t="shared" si="50"/>
        <v>6</v>
      </c>
      <c r="F446">
        <f>DAY('Dash Board'!$C$12+COUNT('Daily reducing balance'!$F$4:F445))</f>
        <v>17</v>
      </c>
      <c r="G446" s="8">
        <f t="shared" si="51"/>
        <v>289395.56513915106</v>
      </c>
      <c r="H446" s="6">
        <f>G446*'Dash Board'!$C$11/365</f>
        <v>83.250779012632492</v>
      </c>
      <c r="I446" s="6">
        <f>H446*'Dash Board'!$C$18/'Dash Board'!$C$11</f>
        <v>39.64322810125357</v>
      </c>
      <c r="J446" s="6">
        <f>(G446&gt;1)*PMT('Dash Board'!$C$11/365,$U$4,-'Dash Board'!$C$19)</f>
        <v>108.80376961660664</v>
      </c>
      <c r="K446" s="6">
        <f t="shared" si="46"/>
        <v>0</v>
      </c>
      <c r="L446" s="8">
        <f t="shared" si="47"/>
        <v>289370.0121485471</v>
      </c>
      <c r="N446" s="8">
        <f t="shared" si="52"/>
        <v>69.160541515353074</v>
      </c>
      <c r="O446" s="8">
        <f>IF(E445&lt;&gt;E446,SUM($N$4:N446)-SUM($O$3:O445),0)</f>
        <v>0</v>
      </c>
      <c r="P446" s="6">
        <f>IF(B446&gt;0,SUM($O$4:O446)-SUM($P$3:P445),0)</f>
        <v>0</v>
      </c>
      <c r="Q446" s="6">
        <f t="shared" si="48"/>
        <v>39.64322810125357</v>
      </c>
      <c r="R446" s="8">
        <f>IF(E445&lt;&gt;E446,SUM($Q$4:Q446)-SUM($R$3:R445),0)</f>
        <v>0</v>
      </c>
      <c r="S446" s="6">
        <f>IF(B446&gt;0,SUM($R$4:R446)-SUM($S$3:S445),0)</f>
        <v>0</v>
      </c>
    </row>
    <row r="447" spans="1:19">
      <c r="A447">
        <f>IF(E446&lt;&gt;E447,COUNTIF($A$4:A446,"&lt;&gt;0")+1,0)</f>
        <v>0</v>
      </c>
      <c r="B447">
        <f>IF(A447&lt;&gt;0,IF(MOD(A447,3)=0,COUNTIF($B$4:B446,"&lt;&gt;0")+1,0),0)</f>
        <v>0</v>
      </c>
      <c r="C447" s="9">
        <f>'Dash Board'!$C$12+COUNT('Daily reducing balance'!$F$4:F446)</f>
        <v>42173</v>
      </c>
      <c r="D447">
        <f t="shared" si="49"/>
        <v>2015</v>
      </c>
      <c r="E447">
        <f t="shared" si="50"/>
        <v>6</v>
      </c>
      <c r="F447">
        <f>DAY('Dash Board'!$C$12+COUNT('Daily reducing balance'!$F$4:F446))</f>
        <v>18</v>
      </c>
      <c r="G447" s="8">
        <f t="shared" si="51"/>
        <v>289370.0121485471</v>
      </c>
      <c r="H447" s="6">
        <f>G447*'Dash Board'!$C$11/365</f>
        <v>83.243428152321769</v>
      </c>
      <c r="I447" s="6">
        <f>H447*'Dash Board'!$C$18/'Dash Board'!$C$11</f>
        <v>39.639727691581797</v>
      </c>
      <c r="J447" s="6">
        <f>(G447&gt;1)*PMT('Dash Board'!$C$11/365,$U$4,-'Dash Board'!$C$19)</f>
        <v>108.80376961660664</v>
      </c>
      <c r="K447" s="6">
        <f t="shared" si="46"/>
        <v>0</v>
      </c>
      <c r="L447" s="8">
        <f t="shared" si="47"/>
        <v>289344.45180708286</v>
      </c>
      <c r="N447" s="8">
        <f t="shared" si="52"/>
        <v>69.164041925024847</v>
      </c>
      <c r="O447" s="8">
        <f>IF(E446&lt;&gt;E447,SUM($N$4:N447)-SUM($O$3:O446),0)</f>
        <v>0</v>
      </c>
      <c r="P447" s="6">
        <f>IF(B447&gt;0,SUM($O$4:O447)-SUM($P$3:P446),0)</f>
        <v>0</v>
      </c>
      <c r="Q447" s="6">
        <f t="shared" si="48"/>
        <v>39.639727691581797</v>
      </c>
      <c r="R447" s="8">
        <f>IF(E446&lt;&gt;E447,SUM($Q$4:Q447)-SUM($R$3:R446),0)</f>
        <v>0</v>
      </c>
      <c r="S447" s="6">
        <f>IF(B447&gt;0,SUM($R$4:R447)-SUM($S$3:S446),0)</f>
        <v>0</v>
      </c>
    </row>
    <row r="448" spans="1:19">
      <c r="A448">
        <f>IF(E447&lt;&gt;E448,COUNTIF($A$4:A447,"&lt;&gt;0")+1,0)</f>
        <v>0</v>
      </c>
      <c r="B448">
        <f>IF(A448&lt;&gt;0,IF(MOD(A448,3)=0,COUNTIF($B$4:B447,"&lt;&gt;0")+1,0),0)</f>
        <v>0</v>
      </c>
      <c r="C448" s="9">
        <f>'Dash Board'!$C$12+COUNT('Daily reducing balance'!$F$4:F447)</f>
        <v>42174</v>
      </c>
      <c r="D448">
        <f t="shared" si="49"/>
        <v>2015</v>
      </c>
      <c r="E448">
        <f t="shared" si="50"/>
        <v>6</v>
      </c>
      <c r="F448">
        <f>DAY('Dash Board'!$C$12+COUNT('Daily reducing balance'!$F$4:F447))</f>
        <v>19</v>
      </c>
      <c r="G448" s="8">
        <f t="shared" si="51"/>
        <v>289344.45180708286</v>
      </c>
      <c r="H448" s="6">
        <f>G448*'Dash Board'!$C$11/365</f>
        <v>83.236075177380002</v>
      </c>
      <c r="I448" s="6">
        <f>H448*'Dash Board'!$C$18/'Dash Board'!$C$11</f>
        <v>39.636226274942864</v>
      </c>
      <c r="J448" s="6">
        <f>(G448&gt;1)*PMT('Dash Board'!$C$11/365,$U$4,-'Dash Board'!$C$19)</f>
        <v>108.80376961660664</v>
      </c>
      <c r="K448" s="6">
        <f t="shared" si="46"/>
        <v>0</v>
      </c>
      <c r="L448" s="8">
        <f t="shared" si="47"/>
        <v>289318.88411264366</v>
      </c>
      <c r="N448" s="8">
        <f t="shared" si="52"/>
        <v>69.167543341663787</v>
      </c>
      <c r="O448" s="8">
        <f>IF(E447&lt;&gt;E448,SUM($N$4:N448)-SUM($O$3:O447),0)</f>
        <v>0</v>
      </c>
      <c r="P448" s="6">
        <f>IF(B448&gt;0,SUM($O$4:O448)-SUM($P$3:P447),0)</f>
        <v>0</v>
      </c>
      <c r="Q448" s="6">
        <f t="shared" si="48"/>
        <v>39.636226274942864</v>
      </c>
      <c r="R448" s="8">
        <f>IF(E447&lt;&gt;E448,SUM($Q$4:Q448)-SUM($R$3:R447),0)</f>
        <v>0</v>
      </c>
      <c r="S448" s="6">
        <f>IF(B448&gt;0,SUM($R$4:R448)-SUM($S$3:S447),0)</f>
        <v>0</v>
      </c>
    </row>
    <row r="449" spans="1:19">
      <c r="A449">
        <f>IF(E448&lt;&gt;E449,COUNTIF($A$4:A448,"&lt;&gt;0")+1,0)</f>
        <v>0</v>
      </c>
      <c r="B449">
        <f>IF(A449&lt;&gt;0,IF(MOD(A449,3)=0,COUNTIF($B$4:B448,"&lt;&gt;0")+1,0),0)</f>
        <v>0</v>
      </c>
      <c r="C449" s="9">
        <f>'Dash Board'!$C$12+COUNT('Daily reducing balance'!$F$4:F448)</f>
        <v>42175</v>
      </c>
      <c r="D449">
        <f t="shared" si="49"/>
        <v>2015</v>
      </c>
      <c r="E449">
        <f t="shared" si="50"/>
        <v>6</v>
      </c>
      <c r="F449">
        <f>DAY('Dash Board'!$C$12+COUNT('Daily reducing balance'!$F$4:F448))</f>
        <v>20</v>
      </c>
      <c r="G449" s="8">
        <f t="shared" si="51"/>
        <v>289318.88411264366</v>
      </c>
      <c r="H449" s="6">
        <f>G449*'Dash Board'!$C$11/365</f>
        <v>83.228720087198852</v>
      </c>
      <c r="I449" s="6">
        <f>H449*'Dash Board'!$C$18/'Dash Board'!$C$11</f>
        <v>39.632723851047075</v>
      </c>
      <c r="J449" s="6">
        <f>(G449&gt;1)*PMT('Dash Board'!$C$11/365,$U$4,-'Dash Board'!$C$19)</f>
        <v>108.80376961660664</v>
      </c>
      <c r="K449" s="6">
        <f t="shared" si="46"/>
        <v>0</v>
      </c>
      <c r="L449" s="8">
        <f t="shared" si="47"/>
        <v>289293.30906311428</v>
      </c>
      <c r="N449" s="8">
        <f t="shared" si="52"/>
        <v>69.171045765559569</v>
      </c>
      <c r="O449" s="8">
        <f>IF(E448&lt;&gt;E449,SUM($N$4:N449)-SUM($O$3:O448),0)</f>
        <v>0</v>
      </c>
      <c r="P449" s="6">
        <f>IF(B449&gt;0,SUM($O$4:O449)-SUM($P$3:P448),0)</f>
        <v>0</v>
      </c>
      <c r="Q449" s="6">
        <f t="shared" si="48"/>
        <v>39.632723851047075</v>
      </c>
      <c r="R449" s="8">
        <f>IF(E448&lt;&gt;E449,SUM($Q$4:Q449)-SUM($R$3:R448),0)</f>
        <v>0</v>
      </c>
      <c r="S449" s="6">
        <f>IF(B449&gt;0,SUM($R$4:R449)-SUM($S$3:S448),0)</f>
        <v>0</v>
      </c>
    </row>
    <row r="450" spans="1:19">
      <c r="A450">
        <f>IF(E449&lt;&gt;E450,COUNTIF($A$4:A449,"&lt;&gt;0")+1,0)</f>
        <v>0</v>
      </c>
      <c r="B450">
        <f>IF(A450&lt;&gt;0,IF(MOD(A450,3)=0,COUNTIF($B$4:B449,"&lt;&gt;0")+1,0),0)</f>
        <v>0</v>
      </c>
      <c r="C450" s="9">
        <f>'Dash Board'!$C$12+COUNT('Daily reducing balance'!$F$4:F449)</f>
        <v>42176</v>
      </c>
      <c r="D450">
        <f t="shared" si="49"/>
        <v>2015</v>
      </c>
      <c r="E450">
        <f t="shared" si="50"/>
        <v>6</v>
      </c>
      <c r="F450">
        <f>DAY('Dash Board'!$C$12+COUNT('Daily reducing balance'!$F$4:F449))</f>
        <v>21</v>
      </c>
      <c r="G450" s="8">
        <f t="shared" si="51"/>
        <v>289293.30906311428</v>
      </c>
      <c r="H450" s="6">
        <f>G450*'Dash Board'!$C$11/365</f>
        <v>83.221362881169853</v>
      </c>
      <c r="I450" s="6">
        <f>H450*'Dash Board'!$C$18/'Dash Board'!$C$11</f>
        <v>39.629220419604692</v>
      </c>
      <c r="J450" s="6">
        <f>(G450&gt;1)*PMT('Dash Board'!$C$11/365,$U$4,-'Dash Board'!$C$19)</f>
        <v>108.80376961660664</v>
      </c>
      <c r="K450" s="6">
        <f t="shared" si="46"/>
        <v>0</v>
      </c>
      <c r="L450" s="8">
        <f t="shared" si="47"/>
        <v>289267.72665637889</v>
      </c>
      <c r="N450" s="8">
        <f t="shared" si="52"/>
        <v>69.174549197001951</v>
      </c>
      <c r="O450" s="8">
        <f>IF(E449&lt;&gt;E450,SUM($N$4:N450)-SUM($O$3:O449),0)</f>
        <v>0</v>
      </c>
      <c r="P450" s="6">
        <f>IF(B450&gt;0,SUM($O$4:O450)-SUM($P$3:P449),0)</f>
        <v>0</v>
      </c>
      <c r="Q450" s="6">
        <f t="shared" si="48"/>
        <v>39.629220419604692</v>
      </c>
      <c r="R450" s="8">
        <f>IF(E449&lt;&gt;E450,SUM($Q$4:Q450)-SUM($R$3:R449),0)</f>
        <v>0</v>
      </c>
      <c r="S450" s="6">
        <f>IF(B450&gt;0,SUM($R$4:R450)-SUM($S$3:S449),0)</f>
        <v>0</v>
      </c>
    </row>
    <row r="451" spans="1:19">
      <c r="A451">
        <f>IF(E450&lt;&gt;E451,COUNTIF($A$4:A450,"&lt;&gt;0")+1,0)</f>
        <v>0</v>
      </c>
      <c r="B451">
        <f>IF(A451&lt;&gt;0,IF(MOD(A451,3)=0,COUNTIF($B$4:B450,"&lt;&gt;0")+1,0),0)</f>
        <v>0</v>
      </c>
      <c r="C451" s="9">
        <f>'Dash Board'!$C$12+COUNT('Daily reducing balance'!$F$4:F450)</f>
        <v>42177</v>
      </c>
      <c r="D451">
        <f t="shared" si="49"/>
        <v>2015</v>
      </c>
      <c r="E451">
        <f t="shared" si="50"/>
        <v>6</v>
      </c>
      <c r="F451">
        <f>DAY('Dash Board'!$C$12+COUNT('Daily reducing balance'!$F$4:F450))</f>
        <v>22</v>
      </c>
      <c r="G451" s="8">
        <f t="shared" si="51"/>
        <v>289267.72665637889</v>
      </c>
      <c r="H451" s="6">
        <f>G451*'Dash Board'!$C$11/365</f>
        <v>83.21400355868434</v>
      </c>
      <c r="I451" s="6">
        <f>H451*'Dash Board'!$C$18/'Dash Board'!$C$11</f>
        <v>39.625715980325879</v>
      </c>
      <c r="J451" s="6">
        <f>(G451&gt;1)*PMT('Dash Board'!$C$11/365,$U$4,-'Dash Board'!$C$19)</f>
        <v>108.80376961660664</v>
      </c>
      <c r="K451" s="6">
        <f t="shared" si="46"/>
        <v>0</v>
      </c>
      <c r="L451" s="8">
        <f t="shared" si="47"/>
        <v>289242.13689032098</v>
      </c>
      <c r="N451" s="8">
        <f t="shared" si="52"/>
        <v>69.178053636280765</v>
      </c>
      <c r="O451" s="8">
        <f>IF(E450&lt;&gt;E451,SUM($N$4:N451)-SUM($O$3:O450),0)</f>
        <v>0</v>
      </c>
      <c r="P451" s="6">
        <f>IF(B451&gt;0,SUM($O$4:O451)-SUM($P$3:P450),0)</f>
        <v>0</v>
      </c>
      <c r="Q451" s="6">
        <f t="shared" si="48"/>
        <v>39.625715980325879</v>
      </c>
      <c r="R451" s="8">
        <f>IF(E450&lt;&gt;E451,SUM($Q$4:Q451)-SUM($R$3:R450),0)</f>
        <v>0</v>
      </c>
      <c r="S451" s="6">
        <f>IF(B451&gt;0,SUM($R$4:R451)-SUM($S$3:S450),0)</f>
        <v>0</v>
      </c>
    </row>
    <row r="452" spans="1:19">
      <c r="A452">
        <f>IF(E451&lt;&gt;E452,COUNTIF($A$4:A451,"&lt;&gt;0")+1,0)</f>
        <v>0</v>
      </c>
      <c r="B452">
        <f>IF(A452&lt;&gt;0,IF(MOD(A452,3)=0,COUNTIF($B$4:B451,"&lt;&gt;0")+1,0),0)</f>
        <v>0</v>
      </c>
      <c r="C452" s="9">
        <f>'Dash Board'!$C$12+COUNT('Daily reducing balance'!$F$4:F451)</f>
        <v>42178</v>
      </c>
      <c r="D452">
        <f t="shared" si="49"/>
        <v>2015</v>
      </c>
      <c r="E452">
        <f t="shared" si="50"/>
        <v>6</v>
      </c>
      <c r="F452">
        <f>DAY('Dash Board'!$C$12+COUNT('Daily reducing balance'!$F$4:F451))</f>
        <v>23</v>
      </c>
      <c r="G452" s="8">
        <f t="shared" si="51"/>
        <v>289242.13689032098</v>
      </c>
      <c r="H452" s="6">
        <f>G452*'Dash Board'!$C$11/365</f>
        <v>83.20664211913342</v>
      </c>
      <c r="I452" s="6">
        <f>H452*'Dash Board'!$C$18/'Dash Board'!$C$11</f>
        <v>39.622210532920683</v>
      </c>
      <c r="J452" s="6">
        <f>(G452&gt;1)*PMT('Dash Board'!$C$11/365,$U$4,-'Dash Board'!$C$19)</f>
        <v>108.80376961660664</v>
      </c>
      <c r="K452" s="6">
        <f t="shared" si="46"/>
        <v>0</v>
      </c>
      <c r="L452" s="8">
        <f t="shared" si="47"/>
        <v>289216.53976282355</v>
      </c>
      <c r="N452" s="8">
        <f t="shared" si="52"/>
        <v>69.181559083685954</v>
      </c>
      <c r="O452" s="8">
        <f>IF(E451&lt;&gt;E452,SUM($N$4:N452)-SUM($O$3:O451),0)</f>
        <v>0</v>
      </c>
      <c r="P452" s="6">
        <f>IF(B452&gt;0,SUM($O$4:O452)-SUM($P$3:P451),0)</f>
        <v>0</v>
      </c>
      <c r="Q452" s="6">
        <f t="shared" si="48"/>
        <v>39.622210532920683</v>
      </c>
      <c r="R452" s="8">
        <f>IF(E451&lt;&gt;E452,SUM($Q$4:Q452)-SUM($R$3:R451),0)</f>
        <v>0</v>
      </c>
      <c r="S452" s="6">
        <f>IF(B452&gt;0,SUM($R$4:R452)-SUM($S$3:S451),0)</f>
        <v>0</v>
      </c>
    </row>
    <row r="453" spans="1:19">
      <c r="A453">
        <f>IF(E452&lt;&gt;E453,COUNTIF($A$4:A452,"&lt;&gt;0")+1,0)</f>
        <v>0</v>
      </c>
      <c r="B453">
        <f>IF(A453&lt;&gt;0,IF(MOD(A453,3)=0,COUNTIF($B$4:B452,"&lt;&gt;0")+1,0),0)</f>
        <v>0</v>
      </c>
      <c r="C453" s="9">
        <f>'Dash Board'!$C$12+COUNT('Daily reducing balance'!$F$4:F452)</f>
        <v>42179</v>
      </c>
      <c r="D453">
        <f t="shared" si="49"/>
        <v>2015</v>
      </c>
      <c r="E453">
        <f t="shared" si="50"/>
        <v>6</v>
      </c>
      <c r="F453">
        <f>DAY('Dash Board'!$C$12+COUNT('Daily reducing balance'!$F$4:F452))</f>
        <v>24</v>
      </c>
      <c r="G453" s="8">
        <f t="shared" si="51"/>
        <v>289216.53976282355</v>
      </c>
      <c r="H453" s="6">
        <f>G453*'Dash Board'!$C$11/365</f>
        <v>83.199278561908145</v>
      </c>
      <c r="I453" s="6">
        <f>H453*'Dash Board'!$C$18/'Dash Board'!$C$11</f>
        <v>39.618704077099117</v>
      </c>
      <c r="J453" s="6">
        <f>(G453&gt;1)*PMT('Dash Board'!$C$11/365,$U$4,-'Dash Board'!$C$19)</f>
        <v>108.80376961660664</v>
      </c>
      <c r="K453" s="6">
        <f t="shared" ref="K453:K516" si="53">IF(F453=1,SUMIFS($J$4:$J$7308,$D$4:$D$7308,"="&amp;YEAR(C453),$E$4:$E$7308,"="&amp;MONTH(C453)),0)</f>
        <v>0</v>
      </c>
      <c r="L453" s="8">
        <f t="shared" ref="L453:L516" si="54">IF(G453+H453-J453&lt;0,0,G453+H453-J453)</f>
        <v>289190.93527176889</v>
      </c>
      <c r="N453" s="8">
        <f t="shared" si="52"/>
        <v>69.185065539507519</v>
      </c>
      <c r="O453" s="8">
        <f>IF(E452&lt;&gt;E453,SUM($N$4:N453)-SUM($O$3:O452),0)</f>
        <v>0</v>
      </c>
      <c r="P453" s="6">
        <f>IF(B453&gt;0,SUM($O$4:O453)-SUM($P$3:P452),0)</f>
        <v>0</v>
      </c>
      <c r="Q453" s="6">
        <f t="shared" ref="Q453:Q516" si="55">I453</f>
        <v>39.618704077099117</v>
      </c>
      <c r="R453" s="8">
        <f>IF(E452&lt;&gt;E453,SUM($Q$4:Q453)-SUM($R$3:R452),0)</f>
        <v>0</v>
      </c>
      <c r="S453" s="6">
        <f>IF(B453&gt;0,SUM($R$4:R453)-SUM($S$3:S452),0)</f>
        <v>0</v>
      </c>
    </row>
    <row r="454" spans="1:19">
      <c r="A454">
        <f>IF(E453&lt;&gt;E454,COUNTIF($A$4:A453,"&lt;&gt;0")+1,0)</f>
        <v>0</v>
      </c>
      <c r="B454">
        <f>IF(A454&lt;&gt;0,IF(MOD(A454,3)=0,COUNTIF($B$4:B453,"&lt;&gt;0")+1,0),0)</f>
        <v>0</v>
      </c>
      <c r="C454" s="9">
        <f>'Dash Board'!$C$12+COUNT('Daily reducing balance'!$F$4:F453)</f>
        <v>42180</v>
      </c>
      <c r="D454">
        <f t="shared" si="49"/>
        <v>2015</v>
      </c>
      <c r="E454">
        <f t="shared" si="50"/>
        <v>6</v>
      </c>
      <c r="F454">
        <f>DAY('Dash Board'!$C$12+COUNT('Daily reducing balance'!$F$4:F453))</f>
        <v>25</v>
      </c>
      <c r="G454" s="8">
        <f t="shared" si="51"/>
        <v>289190.93527176889</v>
      </c>
      <c r="H454" s="6">
        <f>G454*'Dash Board'!$C$11/365</f>
        <v>83.191912886399265</v>
      </c>
      <c r="I454" s="6">
        <f>H454*'Dash Board'!$C$18/'Dash Board'!$C$11</f>
        <v>39.615196612571076</v>
      </c>
      <c r="J454" s="6">
        <f>(G454&gt;1)*PMT('Dash Board'!$C$11/365,$U$4,-'Dash Board'!$C$19)</f>
        <v>108.80376961660664</v>
      </c>
      <c r="K454" s="6">
        <f t="shared" si="53"/>
        <v>0</v>
      </c>
      <c r="L454" s="8">
        <f t="shared" si="54"/>
        <v>289165.3234150387</v>
      </c>
      <c r="N454" s="8">
        <f t="shared" si="52"/>
        <v>69.188573004035561</v>
      </c>
      <c r="O454" s="8">
        <f>IF(E453&lt;&gt;E454,SUM($N$4:N454)-SUM($O$3:O453),0)</f>
        <v>0</v>
      </c>
      <c r="P454" s="6">
        <f>IF(B454&gt;0,SUM($O$4:O454)-SUM($P$3:P453),0)</f>
        <v>0</v>
      </c>
      <c r="Q454" s="6">
        <f t="shared" si="55"/>
        <v>39.615196612571076</v>
      </c>
      <c r="R454" s="8">
        <f>IF(E453&lt;&gt;E454,SUM($Q$4:Q454)-SUM($R$3:R453),0)</f>
        <v>0</v>
      </c>
      <c r="S454" s="6">
        <f>IF(B454&gt;0,SUM($R$4:R454)-SUM($S$3:S453),0)</f>
        <v>0</v>
      </c>
    </row>
    <row r="455" spans="1:19">
      <c r="A455">
        <f>IF(E454&lt;&gt;E455,COUNTIF($A$4:A454,"&lt;&gt;0")+1,0)</f>
        <v>0</v>
      </c>
      <c r="B455">
        <f>IF(A455&lt;&gt;0,IF(MOD(A455,3)=0,COUNTIF($B$4:B454,"&lt;&gt;0")+1,0),0)</f>
        <v>0</v>
      </c>
      <c r="C455" s="9">
        <f>'Dash Board'!$C$12+COUNT('Daily reducing balance'!$F$4:F454)</f>
        <v>42181</v>
      </c>
      <c r="D455">
        <f t="shared" si="49"/>
        <v>2015</v>
      </c>
      <c r="E455">
        <f t="shared" si="50"/>
        <v>6</v>
      </c>
      <c r="F455">
        <f>DAY('Dash Board'!$C$12+COUNT('Daily reducing balance'!$F$4:F454))</f>
        <v>26</v>
      </c>
      <c r="G455" s="8">
        <f t="shared" si="51"/>
        <v>289165.3234150387</v>
      </c>
      <c r="H455" s="6">
        <f>G455*'Dash Board'!$C$11/365</f>
        <v>83.184545091997435</v>
      </c>
      <c r="I455" s="6">
        <f>H455*'Dash Board'!$C$18/'Dash Board'!$C$11</f>
        <v>39.611688139046407</v>
      </c>
      <c r="J455" s="6">
        <f>(G455&gt;1)*PMT('Dash Board'!$C$11/365,$U$4,-'Dash Board'!$C$19)</f>
        <v>108.80376961660664</v>
      </c>
      <c r="K455" s="6">
        <f t="shared" si="53"/>
        <v>0</v>
      </c>
      <c r="L455" s="8">
        <f t="shared" si="54"/>
        <v>289139.70419051411</v>
      </c>
      <c r="N455" s="8">
        <f t="shared" si="52"/>
        <v>69.192081477560237</v>
      </c>
      <c r="O455" s="8">
        <f>IF(E454&lt;&gt;E455,SUM($N$4:N455)-SUM($O$3:O454),0)</f>
        <v>0</v>
      </c>
      <c r="P455" s="6">
        <f>IF(B455&gt;0,SUM($O$4:O455)-SUM($P$3:P454),0)</f>
        <v>0</v>
      </c>
      <c r="Q455" s="6">
        <f t="shared" si="55"/>
        <v>39.611688139046407</v>
      </c>
      <c r="R455" s="8">
        <f>IF(E454&lt;&gt;E455,SUM($Q$4:Q455)-SUM($R$3:R454),0)</f>
        <v>0</v>
      </c>
      <c r="S455" s="6">
        <f>IF(B455&gt;0,SUM($R$4:R455)-SUM($S$3:S454),0)</f>
        <v>0</v>
      </c>
    </row>
    <row r="456" spans="1:19">
      <c r="A456">
        <f>IF(E455&lt;&gt;E456,COUNTIF($A$4:A455,"&lt;&gt;0")+1,0)</f>
        <v>0</v>
      </c>
      <c r="B456">
        <f>IF(A456&lt;&gt;0,IF(MOD(A456,3)=0,COUNTIF($B$4:B455,"&lt;&gt;0")+1,0),0)</f>
        <v>0</v>
      </c>
      <c r="C456" s="9">
        <f>'Dash Board'!$C$12+COUNT('Daily reducing balance'!$F$4:F455)</f>
        <v>42182</v>
      </c>
      <c r="D456">
        <f t="shared" si="49"/>
        <v>2015</v>
      </c>
      <c r="E456">
        <f t="shared" si="50"/>
        <v>6</v>
      </c>
      <c r="F456">
        <f>DAY('Dash Board'!$C$12+COUNT('Daily reducing balance'!$F$4:F455))</f>
        <v>27</v>
      </c>
      <c r="G456" s="8">
        <f t="shared" si="51"/>
        <v>289139.70419051411</v>
      </c>
      <c r="H456" s="6">
        <f>G456*'Dash Board'!$C$11/365</f>
        <v>83.177175178093094</v>
      </c>
      <c r="I456" s="6">
        <f>H456*'Dash Board'!$C$18/'Dash Board'!$C$11</f>
        <v>39.608178656234813</v>
      </c>
      <c r="J456" s="6">
        <f>(G456&gt;1)*PMT('Dash Board'!$C$11/365,$U$4,-'Dash Board'!$C$19)</f>
        <v>108.80376961660664</v>
      </c>
      <c r="K456" s="6">
        <f t="shared" si="53"/>
        <v>0</v>
      </c>
      <c r="L456" s="8">
        <f t="shared" si="54"/>
        <v>289114.0775960756</v>
      </c>
      <c r="N456" s="8">
        <f t="shared" si="52"/>
        <v>69.195590960371831</v>
      </c>
      <c r="O456" s="8">
        <f>IF(E455&lt;&gt;E456,SUM($N$4:N456)-SUM($O$3:O455),0)</f>
        <v>0</v>
      </c>
      <c r="P456" s="6">
        <f>IF(B456&gt;0,SUM($O$4:O456)-SUM($P$3:P455),0)</f>
        <v>0</v>
      </c>
      <c r="Q456" s="6">
        <f t="shared" si="55"/>
        <v>39.608178656234813</v>
      </c>
      <c r="R456" s="8">
        <f>IF(E455&lt;&gt;E456,SUM($Q$4:Q456)-SUM($R$3:R455),0)</f>
        <v>0</v>
      </c>
      <c r="S456" s="6">
        <f>IF(B456&gt;0,SUM($R$4:R456)-SUM($S$3:S455),0)</f>
        <v>0</v>
      </c>
    </row>
    <row r="457" spans="1:19">
      <c r="A457">
        <f>IF(E456&lt;&gt;E457,COUNTIF($A$4:A456,"&lt;&gt;0")+1,0)</f>
        <v>0</v>
      </c>
      <c r="B457">
        <f>IF(A457&lt;&gt;0,IF(MOD(A457,3)=0,COUNTIF($B$4:B456,"&lt;&gt;0")+1,0),0)</f>
        <v>0</v>
      </c>
      <c r="C457" s="9">
        <f>'Dash Board'!$C$12+COUNT('Daily reducing balance'!$F$4:F456)</f>
        <v>42183</v>
      </c>
      <c r="D457">
        <f t="shared" si="49"/>
        <v>2015</v>
      </c>
      <c r="E457">
        <f t="shared" si="50"/>
        <v>6</v>
      </c>
      <c r="F457">
        <f>DAY('Dash Board'!$C$12+COUNT('Daily reducing balance'!$F$4:F456))</f>
        <v>28</v>
      </c>
      <c r="G457" s="8">
        <f t="shared" si="51"/>
        <v>289114.0775960756</v>
      </c>
      <c r="H457" s="6">
        <f>G457*'Dash Board'!$C$11/365</f>
        <v>83.169803144076539</v>
      </c>
      <c r="I457" s="6">
        <f>H457*'Dash Board'!$C$18/'Dash Board'!$C$11</f>
        <v>39.604668163845979</v>
      </c>
      <c r="J457" s="6">
        <f>(G457&gt;1)*PMT('Dash Board'!$C$11/365,$U$4,-'Dash Board'!$C$19)</f>
        <v>108.80376961660664</v>
      </c>
      <c r="K457" s="6">
        <f t="shared" si="53"/>
        <v>0</v>
      </c>
      <c r="L457" s="8">
        <f t="shared" si="54"/>
        <v>289088.44362960308</v>
      </c>
      <c r="N457" s="8">
        <f t="shared" si="52"/>
        <v>69.199101452760658</v>
      </c>
      <c r="O457" s="8">
        <f>IF(E456&lt;&gt;E457,SUM($N$4:N457)-SUM($O$3:O456),0)</f>
        <v>0</v>
      </c>
      <c r="P457" s="6">
        <f>IF(B457&gt;0,SUM($O$4:O457)-SUM($P$3:P456),0)</f>
        <v>0</v>
      </c>
      <c r="Q457" s="6">
        <f t="shared" si="55"/>
        <v>39.604668163845979</v>
      </c>
      <c r="R457" s="8">
        <f>IF(E456&lt;&gt;E457,SUM($Q$4:Q457)-SUM($R$3:R456),0)</f>
        <v>0</v>
      </c>
      <c r="S457" s="6">
        <f>IF(B457&gt;0,SUM($R$4:R457)-SUM($S$3:S456),0)</f>
        <v>0</v>
      </c>
    </row>
    <row r="458" spans="1:19">
      <c r="A458">
        <f>IF(E457&lt;&gt;E458,COUNTIF($A$4:A457,"&lt;&gt;0")+1,0)</f>
        <v>0</v>
      </c>
      <c r="B458">
        <f>IF(A458&lt;&gt;0,IF(MOD(A458,3)=0,COUNTIF($B$4:B457,"&lt;&gt;0")+1,0),0)</f>
        <v>0</v>
      </c>
      <c r="C458" s="9">
        <f>'Dash Board'!$C$12+COUNT('Daily reducing balance'!$F$4:F457)</f>
        <v>42184</v>
      </c>
      <c r="D458">
        <f t="shared" si="49"/>
        <v>2015</v>
      </c>
      <c r="E458">
        <f t="shared" si="50"/>
        <v>6</v>
      </c>
      <c r="F458">
        <f>DAY('Dash Board'!$C$12+COUNT('Daily reducing balance'!$F$4:F457))</f>
        <v>29</v>
      </c>
      <c r="G458" s="8">
        <f t="shared" si="51"/>
        <v>289088.44362960308</v>
      </c>
      <c r="H458" s="6">
        <f>G458*'Dash Board'!$C$11/365</f>
        <v>83.162428989337869</v>
      </c>
      <c r="I458" s="6">
        <f>H458*'Dash Board'!$C$18/'Dash Board'!$C$11</f>
        <v>39.601156661589464</v>
      </c>
      <c r="J458" s="6">
        <f>(G458&gt;1)*PMT('Dash Board'!$C$11/365,$U$4,-'Dash Board'!$C$19)</f>
        <v>108.80376961660664</v>
      </c>
      <c r="K458" s="6">
        <f t="shared" si="53"/>
        <v>0</v>
      </c>
      <c r="L458" s="8">
        <f t="shared" si="54"/>
        <v>289062.80228897586</v>
      </c>
      <c r="N458" s="8">
        <f t="shared" si="52"/>
        <v>69.202612955017173</v>
      </c>
      <c r="O458" s="8">
        <f>IF(E457&lt;&gt;E458,SUM($N$4:N458)-SUM($O$3:O457),0)</f>
        <v>0</v>
      </c>
      <c r="P458" s="6">
        <f>IF(B458&gt;0,SUM($O$4:O458)-SUM($P$3:P457),0)</f>
        <v>0</v>
      </c>
      <c r="Q458" s="6">
        <f t="shared" si="55"/>
        <v>39.601156661589464</v>
      </c>
      <c r="R458" s="8">
        <f>IF(E457&lt;&gt;E458,SUM($Q$4:Q458)-SUM($R$3:R457),0)</f>
        <v>0</v>
      </c>
      <c r="S458" s="6">
        <f>IF(B458&gt;0,SUM($R$4:R458)-SUM($S$3:S457),0)</f>
        <v>0</v>
      </c>
    </row>
    <row r="459" spans="1:19">
      <c r="A459">
        <f>IF(E458&lt;&gt;E459,COUNTIF($A$4:A458,"&lt;&gt;0")+1,0)</f>
        <v>0</v>
      </c>
      <c r="B459">
        <f>IF(A459&lt;&gt;0,IF(MOD(A459,3)=0,COUNTIF($B$4:B458,"&lt;&gt;0")+1,0),0)</f>
        <v>0</v>
      </c>
      <c r="C459" s="9">
        <f>'Dash Board'!$C$12+COUNT('Daily reducing balance'!$F$4:F458)</f>
        <v>42185</v>
      </c>
      <c r="D459">
        <f t="shared" si="49"/>
        <v>2015</v>
      </c>
      <c r="E459">
        <f t="shared" si="50"/>
        <v>6</v>
      </c>
      <c r="F459">
        <f>DAY('Dash Board'!$C$12+COUNT('Daily reducing balance'!$F$4:F458))</f>
        <v>30</v>
      </c>
      <c r="G459" s="8">
        <f t="shared" si="51"/>
        <v>289062.80228897586</v>
      </c>
      <c r="H459" s="6">
        <f>G459*'Dash Board'!$C$11/365</f>
        <v>83.155052713267025</v>
      </c>
      <c r="I459" s="6">
        <f>H459*'Dash Board'!$C$18/'Dash Board'!$C$11</f>
        <v>39.597644149174776</v>
      </c>
      <c r="J459" s="6">
        <f>(G459&gt;1)*PMT('Dash Board'!$C$11/365,$U$4,-'Dash Board'!$C$19)</f>
        <v>108.80376961660664</v>
      </c>
      <c r="K459" s="6">
        <f t="shared" si="53"/>
        <v>0</v>
      </c>
      <c r="L459" s="8">
        <f t="shared" si="54"/>
        <v>289037.15357207257</v>
      </c>
      <c r="N459" s="8">
        <f t="shared" si="52"/>
        <v>69.20612546743186</v>
      </c>
      <c r="O459" s="8">
        <f>IF(E458&lt;&gt;E459,SUM($N$4:N459)-SUM($O$3:O458),0)</f>
        <v>0</v>
      </c>
      <c r="P459" s="6">
        <f>IF(B459&gt;0,SUM($O$4:O459)-SUM($P$3:P458),0)</f>
        <v>0</v>
      </c>
      <c r="Q459" s="6">
        <f t="shared" si="55"/>
        <v>39.597644149174776</v>
      </c>
      <c r="R459" s="8">
        <f>IF(E458&lt;&gt;E459,SUM($Q$4:Q459)-SUM($R$3:R458),0)</f>
        <v>0</v>
      </c>
      <c r="S459" s="6">
        <f>IF(B459&gt;0,SUM($R$4:R459)-SUM($S$3:S458),0)</f>
        <v>0</v>
      </c>
    </row>
    <row r="460" spans="1:19">
      <c r="A460">
        <f>IF(E459&lt;&gt;E460,COUNTIF($A$4:A459,"&lt;&gt;0")+1,0)</f>
        <v>15</v>
      </c>
      <c r="B460">
        <f>IF(A460&lt;&gt;0,IF(MOD(A460,3)=0,COUNTIF($B$4:B459,"&lt;&gt;0")+1,0),0)</f>
        <v>5</v>
      </c>
      <c r="C460" s="9">
        <f>'Dash Board'!$C$12+COUNT('Daily reducing balance'!$F$4:F459)</f>
        <v>42186</v>
      </c>
      <c r="D460">
        <f t="shared" si="49"/>
        <v>2015</v>
      </c>
      <c r="E460">
        <f t="shared" si="50"/>
        <v>7</v>
      </c>
      <c r="F460">
        <f>DAY('Dash Board'!$C$12+COUNT('Daily reducing balance'!$F$4:F459))</f>
        <v>1</v>
      </c>
      <c r="G460" s="8">
        <f t="shared" si="51"/>
        <v>289037.15357207257</v>
      </c>
      <c r="H460" s="6">
        <f>G460*'Dash Board'!$C$11/365</f>
        <v>83.147674315253752</v>
      </c>
      <c r="I460" s="6">
        <f>H460*'Dash Board'!$C$18/'Dash Board'!$C$11</f>
        <v>39.594130626311312</v>
      </c>
      <c r="J460" s="6">
        <f>(G460&gt;1)*PMT('Dash Board'!$C$11/365,$U$4,-'Dash Board'!$C$19)</f>
        <v>108.80376961660664</v>
      </c>
      <c r="K460" s="6">
        <f t="shared" si="53"/>
        <v>3372.9168581148047</v>
      </c>
      <c r="L460" s="8">
        <f t="shared" si="54"/>
        <v>289011.49747677124</v>
      </c>
      <c r="N460" s="8">
        <f t="shared" si="52"/>
        <v>69.209638990295332</v>
      </c>
      <c r="O460" s="8">
        <f>IF(E459&lt;&gt;E460,SUM($N$4:N460)-SUM($O$3:O459),0)</f>
        <v>2074.764881733463</v>
      </c>
      <c r="P460" s="6">
        <f>IF(B460&gt;0,SUM($O$4:O460)-SUM($P$3:P459),0)</f>
        <v>6283.8112535706969</v>
      </c>
      <c r="Q460" s="6">
        <f t="shared" si="55"/>
        <v>39.594130626311312</v>
      </c>
      <c r="R460" s="8">
        <f>IF(E459&lt;&gt;E460,SUM($Q$4:Q460)-SUM($R$3:R459),0)</f>
        <v>1189.3482067647346</v>
      </c>
      <c r="S460" s="6">
        <f>IF(B460&gt;0,SUM($R$4:R460)-SUM($S$3:S459),0)</f>
        <v>3617.3317815405098</v>
      </c>
    </row>
    <row r="461" spans="1:19">
      <c r="A461">
        <f>IF(E460&lt;&gt;E461,COUNTIF($A$4:A460,"&lt;&gt;0")+1,0)</f>
        <v>0</v>
      </c>
      <c r="B461">
        <f>IF(A461&lt;&gt;0,IF(MOD(A461,3)=0,COUNTIF($B$4:B460,"&lt;&gt;0")+1,0),0)</f>
        <v>0</v>
      </c>
      <c r="C461" s="9">
        <f>'Dash Board'!$C$12+COUNT('Daily reducing balance'!$F$4:F460)</f>
        <v>42187</v>
      </c>
      <c r="D461">
        <f t="shared" si="49"/>
        <v>2015</v>
      </c>
      <c r="E461">
        <f t="shared" si="50"/>
        <v>7</v>
      </c>
      <c r="F461">
        <f>DAY('Dash Board'!$C$12+COUNT('Daily reducing balance'!$F$4:F460))</f>
        <v>2</v>
      </c>
      <c r="G461" s="8">
        <f t="shared" si="51"/>
        <v>289011.49747677124</v>
      </c>
      <c r="H461" s="6">
        <f>G461*'Dash Board'!$C$11/365</f>
        <v>83.140293794687608</v>
      </c>
      <c r="I461" s="6">
        <f>H461*'Dash Board'!$C$18/'Dash Board'!$C$11</f>
        <v>39.590616092708395</v>
      </c>
      <c r="J461" s="6">
        <f>(G461&gt;1)*PMT('Dash Board'!$C$11/365,$U$4,-'Dash Board'!$C$19)</f>
        <v>108.80376961660664</v>
      </c>
      <c r="K461" s="6">
        <f t="shared" si="53"/>
        <v>0</v>
      </c>
      <c r="L461" s="8">
        <f t="shared" si="54"/>
        <v>288985.83400094934</v>
      </c>
      <c r="N461" s="8">
        <f t="shared" si="52"/>
        <v>69.213153523898256</v>
      </c>
      <c r="O461" s="8">
        <f>IF(E460&lt;&gt;E461,SUM($N$4:N461)-SUM($O$3:O460),0)</f>
        <v>0</v>
      </c>
      <c r="P461" s="6">
        <f>IF(B461&gt;0,SUM($O$4:O461)-SUM($P$3:P460),0)</f>
        <v>0</v>
      </c>
      <c r="Q461" s="6">
        <f t="shared" si="55"/>
        <v>39.590616092708395</v>
      </c>
      <c r="R461" s="8">
        <f>IF(E460&lt;&gt;E461,SUM($Q$4:Q461)-SUM($R$3:R460),0)</f>
        <v>0</v>
      </c>
      <c r="S461" s="6">
        <f>IF(B461&gt;0,SUM($R$4:R461)-SUM($S$3:S460),0)</f>
        <v>0</v>
      </c>
    </row>
    <row r="462" spans="1:19">
      <c r="A462">
        <f>IF(E461&lt;&gt;E462,COUNTIF($A$4:A461,"&lt;&gt;0")+1,0)</f>
        <v>0</v>
      </c>
      <c r="B462">
        <f>IF(A462&lt;&gt;0,IF(MOD(A462,3)=0,COUNTIF($B$4:B461,"&lt;&gt;0")+1,0),0)</f>
        <v>0</v>
      </c>
      <c r="C462" s="9">
        <f>'Dash Board'!$C$12+COUNT('Daily reducing balance'!$F$4:F461)</f>
        <v>42188</v>
      </c>
      <c r="D462">
        <f t="shared" si="49"/>
        <v>2015</v>
      </c>
      <c r="E462">
        <f t="shared" si="50"/>
        <v>7</v>
      </c>
      <c r="F462">
        <f>DAY('Dash Board'!$C$12+COUNT('Daily reducing balance'!$F$4:F461))</f>
        <v>3</v>
      </c>
      <c r="G462" s="8">
        <f t="shared" si="51"/>
        <v>288985.83400094934</v>
      </c>
      <c r="H462" s="6">
        <f>G462*'Dash Board'!$C$11/365</f>
        <v>83.132911150958023</v>
      </c>
      <c r="I462" s="6">
        <f>H462*'Dash Board'!$C$18/'Dash Board'!$C$11</f>
        <v>39.587100548075249</v>
      </c>
      <c r="J462" s="6">
        <f>(G462&gt;1)*PMT('Dash Board'!$C$11/365,$U$4,-'Dash Board'!$C$19)</f>
        <v>108.80376961660664</v>
      </c>
      <c r="K462" s="6">
        <f t="shared" si="53"/>
        <v>0</v>
      </c>
      <c r="L462" s="8">
        <f t="shared" si="54"/>
        <v>288960.16314248374</v>
      </c>
      <c r="N462" s="8">
        <f t="shared" si="52"/>
        <v>69.216669068531388</v>
      </c>
      <c r="O462" s="8">
        <f>IF(E461&lt;&gt;E462,SUM($N$4:N462)-SUM($O$3:O461),0)</f>
        <v>0</v>
      </c>
      <c r="P462" s="6">
        <f>IF(B462&gt;0,SUM($O$4:O462)-SUM($P$3:P461),0)</f>
        <v>0</v>
      </c>
      <c r="Q462" s="6">
        <f t="shared" si="55"/>
        <v>39.587100548075249</v>
      </c>
      <c r="R462" s="8">
        <f>IF(E461&lt;&gt;E462,SUM($Q$4:Q462)-SUM($R$3:R461),0)</f>
        <v>0</v>
      </c>
      <c r="S462" s="6">
        <f>IF(B462&gt;0,SUM($R$4:R462)-SUM($S$3:S461),0)</f>
        <v>0</v>
      </c>
    </row>
    <row r="463" spans="1:19">
      <c r="A463">
        <f>IF(E462&lt;&gt;E463,COUNTIF($A$4:A462,"&lt;&gt;0")+1,0)</f>
        <v>0</v>
      </c>
      <c r="B463">
        <f>IF(A463&lt;&gt;0,IF(MOD(A463,3)=0,COUNTIF($B$4:B462,"&lt;&gt;0")+1,0),0)</f>
        <v>0</v>
      </c>
      <c r="C463" s="9">
        <f>'Dash Board'!$C$12+COUNT('Daily reducing balance'!$F$4:F462)</f>
        <v>42189</v>
      </c>
      <c r="D463">
        <f t="shared" si="49"/>
        <v>2015</v>
      </c>
      <c r="E463">
        <f t="shared" si="50"/>
        <v>7</v>
      </c>
      <c r="F463">
        <f>DAY('Dash Board'!$C$12+COUNT('Daily reducing balance'!$F$4:F462))</f>
        <v>4</v>
      </c>
      <c r="G463" s="8">
        <f t="shared" si="51"/>
        <v>288960.16314248374</v>
      </c>
      <c r="H463" s="6">
        <f>G463*'Dash Board'!$C$11/365</f>
        <v>83.125526383454229</v>
      </c>
      <c r="I463" s="6">
        <f>H463*'Dash Board'!$C$18/'Dash Board'!$C$11</f>
        <v>39.583583992121063</v>
      </c>
      <c r="J463" s="6">
        <f>(G463&gt;1)*PMT('Dash Board'!$C$11/365,$U$4,-'Dash Board'!$C$19)</f>
        <v>108.80376961660664</v>
      </c>
      <c r="K463" s="6">
        <f t="shared" si="53"/>
        <v>0</v>
      </c>
      <c r="L463" s="8">
        <f t="shared" si="54"/>
        <v>288934.48489925062</v>
      </c>
      <c r="N463" s="8">
        <f t="shared" si="52"/>
        <v>69.22018562448558</v>
      </c>
      <c r="O463" s="8">
        <f>IF(E462&lt;&gt;E463,SUM($N$4:N463)-SUM($O$3:O462),0)</f>
        <v>0</v>
      </c>
      <c r="P463" s="6">
        <f>IF(B463&gt;0,SUM($O$4:O463)-SUM($P$3:P462),0)</f>
        <v>0</v>
      </c>
      <c r="Q463" s="6">
        <f t="shared" si="55"/>
        <v>39.583583992121063</v>
      </c>
      <c r="R463" s="8">
        <f>IF(E462&lt;&gt;E463,SUM($Q$4:Q463)-SUM($R$3:R462),0)</f>
        <v>0</v>
      </c>
      <c r="S463" s="6">
        <f>IF(B463&gt;0,SUM($R$4:R463)-SUM($S$3:S462),0)</f>
        <v>0</v>
      </c>
    </row>
    <row r="464" spans="1:19">
      <c r="A464">
        <f>IF(E463&lt;&gt;E464,COUNTIF($A$4:A463,"&lt;&gt;0")+1,0)</f>
        <v>0</v>
      </c>
      <c r="B464">
        <f>IF(A464&lt;&gt;0,IF(MOD(A464,3)=0,COUNTIF($B$4:B463,"&lt;&gt;0")+1,0),0)</f>
        <v>0</v>
      </c>
      <c r="C464" s="9">
        <f>'Dash Board'!$C$12+COUNT('Daily reducing balance'!$F$4:F463)</f>
        <v>42190</v>
      </c>
      <c r="D464">
        <f t="shared" si="49"/>
        <v>2015</v>
      </c>
      <c r="E464">
        <f t="shared" si="50"/>
        <v>7</v>
      </c>
      <c r="F464">
        <f>DAY('Dash Board'!$C$12+COUNT('Daily reducing balance'!$F$4:F463))</f>
        <v>5</v>
      </c>
      <c r="G464" s="8">
        <f t="shared" si="51"/>
        <v>288934.48489925062</v>
      </c>
      <c r="H464" s="6">
        <f>G464*'Dash Board'!$C$11/365</f>
        <v>83.118139491565245</v>
      </c>
      <c r="I464" s="6">
        <f>H464*'Dash Board'!$C$18/'Dash Board'!$C$11</f>
        <v>39.580066424554879</v>
      </c>
      <c r="J464" s="6">
        <f>(G464&gt;1)*PMT('Dash Board'!$C$11/365,$U$4,-'Dash Board'!$C$19)</f>
        <v>108.80376961660664</v>
      </c>
      <c r="K464" s="6">
        <f t="shared" si="53"/>
        <v>0</v>
      </c>
      <c r="L464" s="8">
        <f t="shared" si="54"/>
        <v>288908.79926912562</v>
      </c>
      <c r="N464" s="8">
        <f t="shared" si="52"/>
        <v>69.223703192051772</v>
      </c>
      <c r="O464" s="8">
        <f>IF(E463&lt;&gt;E464,SUM($N$4:N464)-SUM($O$3:O463),0)</f>
        <v>0</v>
      </c>
      <c r="P464" s="6">
        <f>IF(B464&gt;0,SUM($O$4:O464)-SUM($P$3:P463),0)</f>
        <v>0</v>
      </c>
      <c r="Q464" s="6">
        <f t="shared" si="55"/>
        <v>39.580066424554879</v>
      </c>
      <c r="R464" s="8">
        <f>IF(E463&lt;&gt;E464,SUM($Q$4:Q464)-SUM($R$3:R463),0)</f>
        <v>0</v>
      </c>
      <c r="S464" s="6">
        <f>IF(B464&gt;0,SUM($R$4:R464)-SUM($S$3:S463),0)</f>
        <v>0</v>
      </c>
    </row>
    <row r="465" spans="1:19">
      <c r="A465">
        <f>IF(E464&lt;&gt;E465,COUNTIF($A$4:A464,"&lt;&gt;0")+1,0)</f>
        <v>0</v>
      </c>
      <c r="B465">
        <f>IF(A465&lt;&gt;0,IF(MOD(A465,3)=0,COUNTIF($B$4:B464,"&lt;&gt;0")+1,0),0)</f>
        <v>0</v>
      </c>
      <c r="C465" s="9">
        <f>'Dash Board'!$C$12+COUNT('Daily reducing balance'!$F$4:F464)</f>
        <v>42191</v>
      </c>
      <c r="D465">
        <f t="shared" si="49"/>
        <v>2015</v>
      </c>
      <c r="E465">
        <f t="shared" si="50"/>
        <v>7</v>
      </c>
      <c r="F465">
        <f>DAY('Dash Board'!$C$12+COUNT('Daily reducing balance'!$F$4:F464))</f>
        <v>6</v>
      </c>
      <c r="G465" s="8">
        <f t="shared" si="51"/>
        <v>288908.79926912562</v>
      </c>
      <c r="H465" s="6">
        <f>G465*'Dash Board'!$C$11/365</f>
        <v>83.110750474679975</v>
      </c>
      <c r="I465" s="6">
        <f>H465*'Dash Board'!$C$18/'Dash Board'!$C$11</f>
        <v>39.576547845085706</v>
      </c>
      <c r="J465" s="6">
        <f>(G465&gt;1)*PMT('Dash Board'!$C$11/365,$U$4,-'Dash Board'!$C$19)</f>
        <v>108.80376961660664</v>
      </c>
      <c r="K465" s="6">
        <f t="shared" si="53"/>
        <v>0</v>
      </c>
      <c r="L465" s="8">
        <f t="shared" si="54"/>
        <v>288883.10624998371</v>
      </c>
      <c r="N465" s="8">
        <f t="shared" si="52"/>
        <v>69.227221771520931</v>
      </c>
      <c r="O465" s="8">
        <f>IF(E464&lt;&gt;E465,SUM($N$4:N465)-SUM($O$3:O464),0)</f>
        <v>0</v>
      </c>
      <c r="P465" s="6">
        <f>IF(B465&gt;0,SUM($O$4:O465)-SUM($P$3:P464),0)</f>
        <v>0</v>
      </c>
      <c r="Q465" s="6">
        <f t="shared" si="55"/>
        <v>39.576547845085706</v>
      </c>
      <c r="R465" s="8">
        <f>IF(E464&lt;&gt;E465,SUM($Q$4:Q465)-SUM($R$3:R464),0)</f>
        <v>0</v>
      </c>
      <c r="S465" s="6">
        <f>IF(B465&gt;0,SUM($R$4:R465)-SUM($S$3:S464),0)</f>
        <v>0</v>
      </c>
    </row>
    <row r="466" spans="1:19">
      <c r="A466">
        <f>IF(E465&lt;&gt;E466,COUNTIF($A$4:A465,"&lt;&gt;0")+1,0)</f>
        <v>0</v>
      </c>
      <c r="B466">
        <f>IF(A466&lt;&gt;0,IF(MOD(A466,3)=0,COUNTIF($B$4:B465,"&lt;&gt;0")+1,0),0)</f>
        <v>0</v>
      </c>
      <c r="C466" s="9">
        <f>'Dash Board'!$C$12+COUNT('Daily reducing balance'!$F$4:F465)</f>
        <v>42192</v>
      </c>
      <c r="D466">
        <f t="shared" si="49"/>
        <v>2015</v>
      </c>
      <c r="E466">
        <f t="shared" si="50"/>
        <v>7</v>
      </c>
      <c r="F466">
        <f>DAY('Dash Board'!$C$12+COUNT('Daily reducing balance'!$F$4:F465))</f>
        <v>7</v>
      </c>
      <c r="G466" s="8">
        <f t="shared" si="51"/>
        <v>288883.10624998371</v>
      </c>
      <c r="H466" s="6">
        <f>G466*'Dash Board'!$C$11/365</f>
        <v>83.103359332187097</v>
      </c>
      <c r="I466" s="6">
        <f>H466*'Dash Board'!$C$18/'Dash Board'!$C$11</f>
        <v>39.573028253422429</v>
      </c>
      <c r="J466" s="6">
        <f>(G466&gt;1)*PMT('Dash Board'!$C$11/365,$U$4,-'Dash Board'!$C$19)</f>
        <v>108.80376961660664</v>
      </c>
      <c r="K466" s="6">
        <f t="shared" si="53"/>
        <v>0</v>
      </c>
      <c r="L466" s="8">
        <f t="shared" si="54"/>
        <v>288857.40583969932</v>
      </c>
      <c r="N466" s="8">
        <f t="shared" si="52"/>
        <v>69.230741363184222</v>
      </c>
      <c r="O466" s="8">
        <f>IF(E465&lt;&gt;E466,SUM($N$4:N466)-SUM($O$3:O465),0)</f>
        <v>0</v>
      </c>
      <c r="P466" s="6">
        <f>IF(B466&gt;0,SUM($O$4:O466)-SUM($P$3:P465),0)</f>
        <v>0</v>
      </c>
      <c r="Q466" s="6">
        <f t="shared" si="55"/>
        <v>39.573028253422429</v>
      </c>
      <c r="R466" s="8">
        <f>IF(E465&lt;&gt;E466,SUM($Q$4:Q466)-SUM($R$3:R465),0)</f>
        <v>0</v>
      </c>
      <c r="S466" s="6">
        <f>IF(B466&gt;0,SUM($R$4:R466)-SUM($S$3:S465),0)</f>
        <v>0</v>
      </c>
    </row>
    <row r="467" spans="1:19">
      <c r="A467">
        <f>IF(E466&lt;&gt;E467,COUNTIF($A$4:A466,"&lt;&gt;0")+1,0)</f>
        <v>0</v>
      </c>
      <c r="B467">
        <f>IF(A467&lt;&gt;0,IF(MOD(A467,3)=0,COUNTIF($B$4:B466,"&lt;&gt;0")+1,0),0)</f>
        <v>0</v>
      </c>
      <c r="C467" s="9">
        <f>'Dash Board'!$C$12+COUNT('Daily reducing balance'!$F$4:F466)</f>
        <v>42193</v>
      </c>
      <c r="D467">
        <f t="shared" si="49"/>
        <v>2015</v>
      </c>
      <c r="E467">
        <f t="shared" si="50"/>
        <v>7</v>
      </c>
      <c r="F467">
        <f>DAY('Dash Board'!$C$12+COUNT('Daily reducing balance'!$F$4:F466))</f>
        <v>8</v>
      </c>
      <c r="G467" s="8">
        <f t="shared" si="51"/>
        <v>288857.40583969932</v>
      </c>
      <c r="H467" s="6">
        <f>G467*'Dash Board'!$C$11/365</f>
        <v>83.095966063475146</v>
      </c>
      <c r="I467" s="6">
        <f>H467*'Dash Board'!$C$18/'Dash Board'!$C$11</f>
        <v>39.569507649273881</v>
      </c>
      <c r="J467" s="6">
        <f>(G467&gt;1)*PMT('Dash Board'!$C$11/365,$U$4,-'Dash Board'!$C$19)</f>
        <v>108.80376961660664</v>
      </c>
      <c r="K467" s="6">
        <f t="shared" si="53"/>
        <v>0</v>
      </c>
      <c r="L467" s="8">
        <f t="shared" si="54"/>
        <v>288831.69803614623</v>
      </c>
      <c r="N467" s="8">
        <f t="shared" si="52"/>
        <v>69.23426196733277</v>
      </c>
      <c r="O467" s="8">
        <f>IF(E466&lt;&gt;E467,SUM($N$4:N467)-SUM($O$3:O466),0)</f>
        <v>0</v>
      </c>
      <c r="P467" s="6">
        <f>IF(B467&gt;0,SUM($O$4:O467)-SUM($P$3:P466),0)</f>
        <v>0</v>
      </c>
      <c r="Q467" s="6">
        <f t="shared" si="55"/>
        <v>39.569507649273881</v>
      </c>
      <c r="R467" s="8">
        <f>IF(E466&lt;&gt;E467,SUM($Q$4:Q467)-SUM($R$3:R466),0)</f>
        <v>0</v>
      </c>
      <c r="S467" s="6">
        <f>IF(B467&gt;0,SUM($R$4:R467)-SUM($S$3:S466),0)</f>
        <v>0</v>
      </c>
    </row>
    <row r="468" spans="1:19">
      <c r="A468">
        <f>IF(E467&lt;&gt;E468,COUNTIF($A$4:A467,"&lt;&gt;0")+1,0)</f>
        <v>0</v>
      </c>
      <c r="B468">
        <f>IF(A468&lt;&gt;0,IF(MOD(A468,3)=0,COUNTIF($B$4:B467,"&lt;&gt;0")+1,0),0)</f>
        <v>0</v>
      </c>
      <c r="C468" s="9">
        <f>'Dash Board'!$C$12+COUNT('Daily reducing balance'!$F$4:F467)</f>
        <v>42194</v>
      </c>
      <c r="D468">
        <f t="shared" si="49"/>
        <v>2015</v>
      </c>
      <c r="E468">
        <f t="shared" si="50"/>
        <v>7</v>
      </c>
      <c r="F468">
        <f>DAY('Dash Board'!$C$12+COUNT('Daily reducing balance'!$F$4:F467))</f>
        <v>9</v>
      </c>
      <c r="G468" s="8">
        <f t="shared" si="51"/>
        <v>288831.69803614623</v>
      </c>
      <c r="H468" s="6">
        <f>G468*'Dash Board'!$C$11/365</f>
        <v>83.088570667932473</v>
      </c>
      <c r="I468" s="6">
        <f>H468*'Dash Board'!$C$18/'Dash Board'!$C$11</f>
        <v>39.565986032348803</v>
      </c>
      <c r="J468" s="6">
        <f>(G468&gt;1)*PMT('Dash Board'!$C$11/365,$U$4,-'Dash Board'!$C$19)</f>
        <v>108.80376961660664</v>
      </c>
      <c r="K468" s="6">
        <f t="shared" si="53"/>
        <v>0</v>
      </c>
      <c r="L468" s="8">
        <f t="shared" si="54"/>
        <v>288805.9828371976</v>
      </c>
      <c r="N468" s="8">
        <f t="shared" si="52"/>
        <v>69.237783584257841</v>
      </c>
      <c r="O468" s="8">
        <f>IF(E467&lt;&gt;E468,SUM($N$4:N468)-SUM($O$3:O467),0)</f>
        <v>0</v>
      </c>
      <c r="P468" s="6">
        <f>IF(B468&gt;0,SUM($O$4:O468)-SUM($P$3:P467),0)</f>
        <v>0</v>
      </c>
      <c r="Q468" s="6">
        <f t="shared" si="55"/>
        <v>39.565986032348803</v>
      </c>
      <c r="R468" s="8">
        <f>IF(E467&lt;&gt;E468,SUM($Q$4:Q468)-SUM($R$3:R467),0)</f>
        <v>0</v>
      </c>
      <c r="S468" s="6">
        <f>IF(B468&gt;0,SUM($R$4:R468)-SUM($S$3:S467),0)</f>
        <v>0</v>
      </c>
    </row>
    <row r="469" spans="1:19">
      <c r="A469">
        <f>IF(E468&lt;&gt;E469,COUNTIF($A$4:A468,"&lt;&gt;0")+1,0)</f>
        <v>0</v>
      </c>
      <c r="B469">
        <f>IF(A469&lt;&gt;0,IF(MOD(A469,3)=0,COUNTIF($B$4:B468,"&lt;&gt;0")+1,0),0)</f>
        <v>0</v>
      </c>
      <c r="C469" s="9">
        <f>'Dash Board'!$C$12+COUNT('Daily reducing balance'!$F$4:F468)</f>
        <v>42195</v>
      </c>
      <c r="D469">
        <f t="shared" si="49"/>
        <v>2015</v>
      </c>
      <c r="E469">
        <f t="shared" si="50"/>
        <v>7</v>
      </c>
      <c r="F469">
        <f>DAY('Dash Board'!$C$12+COUNT('Daily reducing balance'!$F$4:F468))</f>
        <v>10</v>
      </c>
      <c r="G469" s="8">
        <f t="shared" si="51"/>
        <v>288805.9828371976</v>
      </c>
      <c r="H469" s="6">
        <f>G469*'Dash Board'!$C$11/365</f>
        <v>83.081173144947243</v>
      </c>
      <c r="I469" s="6">
        <f>H469*'Dash Board'!$C$18/'Dash Board'!$C$11</f>
        <v>39.562463402355831</v>
      </c>
      <c r="J469" s="6">
        <f>(G469&gt;1)*PMT('Dash Board'!$C$11/365,$U$4,-'Dash Board'!$C$19)</f>
        <v>108.80376961660664</v>
      </c>
      <c r="K469" s="6">
        <f t="shared" si="53"/>
        <v>0</v>
      </c>
      <c r="L469" s="8">
        <f t="shared" si="54"/>
        <v>288780.26024072594</v>
      </c>
      <c r="N469" s="8">
        <f t="shared" si="52"/>
        <v>69.241306214250812</v>
      </c>
      <c r="O469" s="8">
        <f>IF(E468&lt;&gt;E469,SUM($N$4:N469)-SUM($O$3:O468),0)</f>
        <v>0</v>
      </c>
      <c r="P469" s="6">
        <f>IF(B469&gt;0,SUM($O$4:O469)-SUM($P$3:P468),0)</f>
        <v>0</v>
      </c>
      <c r="Q469" s="6">
        <f t="shared" si="55"/>
        <v>39.562463402355831</v>
      </c>
      <c r="R469" s="8">
        <f>IF(E468&lt;&gt;E469,SUM($Q$4:Q469)-SUM($R$3:R468),0)</f>
        <v>0</v>
      </c>
      <c r="S469" s="6">
        <f>IF(B469&gt;0,SUM($R$4:R469)-SUM($S$3:S468),0)</f>
        <v>0</v>
      </c>
    </row>
    <row r="470" spans="1:19">
      <c r="A470">
        <f>IF(E469&lt;&gt;E470,COUNTIF($A$4:A469,"&lt;&gt;0")+1,0)</f>
        <v>0</v>
      </c>
      <c r="B470">
        <f>IF(A470&lt;&gt;0,IF(MOD(A470,3)=0,COUNTIF($B$4:B469,"&lt;&gt;0")+1,0),0)</f>
        <v>0</v>
      </c>
      <c r="C470" s="9">
        <f>'Dash Board'!$C$12+COUNT('Daily reducing balance'!$F$4:F469)</f>
        <v>42196</v>
      </c>
      <c r="D470">
        <f t="shared" si="49"/>
        <v>2015</v>
      </c>
      <c r="E470">
        <f t="shared" si="50"/>
        <v>7</v>
      </c>
      <c r="F470">
        <f>DAY('Dash Board'!$C$12+COUNT('Daily reducing balance'!$F$4:F469))</f>
        <v>11</v>
      </c>
      <c r="G470" s="8">
        <f t="shared" si="51"/>
        <v>288780.26024072594</v>
      </c>
      <c r="H470" s="6">
        <f>G470*'Dash Board'!$C$11/365</f>
        <v>83.073773493907453</v>
      </c>
      <c r="I470" s="6">
        <f>H470*'Dash Board'!$C$18/'Dash Board'!$C$11</f>
        <v>39.558939759003557</v>
      </c>
      <c r="J470" s="6">
        <f>(G470&gt;1)*PMT('Dash Board'!$C$11/365,$U$4,-'Dash Board'!$C$19)</f>
        <v>108.80376961660664</v>
      </c>
      <c r="K470" s="6">
        <f t="shared" si="53"/>
        <v>0</v>
      </c>
      <c r="L470" s="8">
        <f t="shared" si="54"/>
        <v>288754.53024460329</v>
      </c>
      <c r="N470" s="8">
        <f t="shared" si="52"/>
        <v>69.244829857603094</v>
      </c>
      <c r="O470" s="8">
        <f>IF(E469&lt;&gt;E470,SUM($N$4:N470)-SUM($O$3:O469),0)</f>
        <v>0</v>
      </c>
      <c r="P470" s="6">
        <f>IF(B470&gt;0,SUM($O$4:O470)-SUM($P$3:P469),0)</f>
        <v>0</v>
      </c>
      <c r="Q470" s="6">
        <f t="shared" si="55"/>
        <v>39.558939759003557</v>
      </c>
      <c r="R470" s="8">
        <f>IF(E469&lt;&gt;E470,SUM($Q$4:Q470)-SUM($R$3:R469),0)</f>
        <v>0</v>
      </c>
      <c r="S470" s="6">
        <f>IF(B470&gt;0,SUM($R$4:R470)-SUM($S$3:S469),0)</f>
        <v>0</v>
      </c>
    </row>
    <row r="471" spans="1:19">
      <c r="A471">
        <f>IF(E470&lt;&gt;E471,COUNTIF($A$4:A470,"&lt;&gt;0")+1,0)</f>
        <v>0</v>
      </c>
      <c r="B471">
        <f>IF(A471&lt;&gt;0,IF(MOD(A471,3)=0,COUNTIF($B$4:B470,"&lt;&gt;0")+1,0),0)</f>
        <v>0</v>
      </c>
      <c r="C471" s="9">
        <f>'Dash Board'!$C$12+COUNT('Daily reducing balance'!$F$4:F470)</f>
        <v>42197</v>
      </c>
      <c r="D471">
        <f t="shared" si="49"/>
        <v>2015</v>
      </c>
      <c r="E471">
        <f t="shared" si="50"/>
        <v>7</v>
      </c>
      <c r="F471">
        <f>DAY('Dash Board'!$C$12+COUNT('Daily reducing balance'!$F$4:F470))</f>
        <v>12</v>
      </c>
      <c r="G471" s="8">
        <f t="shared" si="51"/>
        <v>288754.53024460329</v>
      </c>
      <c r="H471" s="6">
        <f>G471*'Dash Board'!$C$11/365</f>
        <v>83.06637171420094</v>
      </c>
      <c r="I471" s="6">
        <f>H471*'Dash Board'!$C$18/'Dash Board'!$C$11</f>
        <v>39.555415102000453</v>
      </c>
      <c r="J471" s="6">
        <f>(G471&gt;1)*PMT('Dash Board'!$C$11/365,$U$4,-'Dash Board'!$C$19)</f>
        <v>108.80376961660664</v>
      </c>
      <c r="K471" s="6">
        <f t="shared" si="53"/>
        <v>0</v>
      </c>
      <c r="L471" s="8">
        <f t="shared" si="54"/>
        <v>288728.79284670088</v>
      </c>
      <c r="N471" s="8">
        <f t="shared" si="52"/>
        <v>69.248354514606191</v>
      </c>
      <c r="O471" s="8">
        <f>IF(E470&lt;&gt;E471,SUM($N$4:N471)-SUM($O$3:O470),0)</f>
        <v>0</v>
      </c>
      <c r="P471" s="6">
        <f>IF(B471&gt;0,SUM($O$4:O471)-SUM($P$3:P470),0)</f>
        <v>0</v>
      </c>
      <c r="Q471" s="6">
        <f t="shared" si="55"/>
        <v>39.555415102000453</v>
      </c>
      <c r="R471" s="8">
        <f>IF(E470&lt;&gt;E471,SUM($Q$4:Q471)-SUM($R$3:R470),0)</f>
        <v>0</v>
      </c>
      <c r="S471" s="6">
        <f>IF(B471&gt;0,SUM($R$4:R471)-SUM($S$3:S470),0)</f>
        <v>0</v>
      </c>
    </row>
    <row r="472" spans="1:19">
      <c r="A472">
        <f>IF(E471&lt;&gt;E472,COUNTIF($A$4:A471,"&lt;&gt;0")+1,0)</f>
        <v>0</v>
      </c>
      <c r="B472">
        <f>IF(A472&lt;&gt;0,IF(MOD(A472,3)=0,COUNTIF($B$4:B471,"&lt;&gt;0")+1,0),0)</f>
        <v>0</v>
      </c>
      <c r="C472" s="9">
        <f>'Dash Board'!$C$12+COUNT('Daily reducing balance'!$F$4:F471)</f>
        <v>42198</v>
      </c>
      <c r="D472">
        <f t="shared" si="49"/>
        <v>2015</v>
      </c>
      <c r="E472">
        <f t="shared" si="50"/>
        <v>7</v>
      </c>
      <c r="F472">
        <f>DAY('Dash Board'!$C$12+COUNT('Daily reducing balance'!$F$4:F471))</f>
        <v>13</v>
      </c>
      <c r="G472" s="8">
        <f t="shared" si="51"/>
        <v>288728.79284670088</v>
      </c>
      <c r="H472" s="6">
        <f>G472*'Dash Board'!$C$11/365</f>
        <v>83.058967805215318</v>
      </c>
      <c r="I472" s="6">
        <f>H472*'Dash Board'!$C$18/'Dash Board'!$C$11</f>
        <v>39.551889431054917</v>
      </c>
      <c r="J472" s="6">
        <f>(G472&gt;1)*PMT('Dash Board'!$C$11/365,$U$4,-'Dash Board'!$C$19)</f>
        <v>108.80376961660664</v>
      </c>
      <c r="K472" s="6">
        <f t="shared" si="53"/>
        <v>0</v>
      </c>
      <c r="L472" s="8">
        <f t="shared" si="54"/>
        <v>288703.04804488953</v>
      </c>
      <c r="N472" s="8">
        <f t="shared" si="52"/>
        <v>69.251880185551727</v>
      </c>
      <c r="O472" s="8">
        <f>IF(E471&lt;&gt;E472,SUM($N$4:N472)-SUM($O$3:O471),0)</f>
        <v>0</v>
      </c>
      <c r="P472" s="6">
        <f>IF(B472&gt;0,SUM($O$4:O472)-SUM($P$3:P471),0)</f>
        <v>0</v>
      </c>
      <c r="Q472" s="6">
        <f t="shared" si="55"/>
        <v>39.551889431054917</v>
      </c>
      <c r="R472" s="8">
        <f>IF(E471&lt;&gt;E472,SUM($Q$4:Q472)-SUM($R$3:R471),0)</f>
        <v>0</v>
      </c>
      <c r="S472" s="6">
        <f>IF(B472&gt;0,SUM($R$4:R472)-SUM($S$3:S471),0)</f>
        <v>0</v>
      </c>
    </row>
    <row r="473" spans="1:19">
      <c r="A473">
        <f>IF(E472&lt;&gt;E473,COUNTIF($A$4:A472,"&lt;&gt;0")+1,0)</f>
        <v>0</v>
      </c>
      <c r="B473">
        <f>IF(A473&lt;&gt;0,IF(MOD(A473,3)=0,COUNTIF($B$4:B472,"&lt;&gt;0")+1,0),0)</f>
        <v>0</v>
      </c>
      <c r="C473" s="9">
        <f>'Dash Board'!$C$12+COUNT('Daily reducing balance'!$F$4:F472)</f>
        <v>42199</v>
      </c>
      <c r="D473">
        <f t="shared" si="49"/>
        <v>2015</v>
      </c>
      <c r="E473">
        <f t="shared" si="50"/>
        <v>7</v>
      </c>
      <c r="F473">
        <f>DAY('Dash Board'!$C$12+COUNT('Daily reducing balance'!$F$4:F472))</f>
        <v>14</v>
      </c>
      <c r="G473" s="8">
        <f t="shared" si="51"/>
        <v>288703.04804488953</v>
      </c>
      <c r="H473" s="6">
        <f>G473*'Dash Board'!$C$11/365</f>
        <v>83.051561766338082</v>
      </c>
      <c r="I473" s="6">
        <f>H473*'Dash Board'!$C$18/'Dash Board'!$C$11</f>
        <v>39.548362745875281</v>
      </c>
      <c r="J473" s="6">
        <f>(G473&gt;1)*PMT('Dash Board'!$C$11/365,$U$4,-'Dash Board'!$C$19)</f>
        <v>108.80376961660664</v>
      </c>
      <c r="K473" s="6">
        <f t="shared" si="53"/>
        <v>0</v>
      </c>
      <c r="L473" s="8">
        <f t="shared" si="54"/>
        <v>288677.2958370393</v>
      </c>
      <c r="N473" s="8">
        <f t="shared" si="52"/>
        <v>69.255406870731363</v>
      </c>
      <c r="O473" s="8">
        <f>IF(E472&lt;&gt;E473,SUM($N$4:N473)-SUM($O$3:O472),0)</f>
        <v>0</v>
      </c>
      <c r="P473" s="6">
        <f>IF(B473&gt;0,SUM($O$4:O473)-SUM($P$3:P472),0)</f>
        <v>0</v>
      </c>
      <c r="Q473" s="6">
        <f t="shared" si="55"/>
        <v>39.548362745875281</v>
      </c>
      <c r="R473" s="8">
        <f>IF(E472&lt;&gt;E473,SUM($Q$4:Q473)-SUM($R$3:R472),0)</f>
        <v>0</v>
      </c>
      <c r="S473" s="6">
        <f>IF(B473&gt;0,SUM($R$4:R473)-SUM($S$3:S472),0)</f>
        <v>0</v>
      </c>
    </row>
    <row r="474" spans="1:19">
      <c r="A474">
        <f>IF(E473&lt;&gt;E474,COUNTIF($A$4:A473,"&lt;&gt;0")+1,0)</f>
        <v>0</v>
      </c>
      <c r="B474">
        <f>IF(A474&lt;&gt;0,IF(MOD(A474,3)=0,COUNTIF($B$4:B473,"&lt;&gt;0")+1,0),0)</f>
        <v>0</v>
      </c>
      <c r="C474" s="9">
        <f>'Dash Board'!$C$12+COUNT('Daily reducing balance'!$F$4:F473)</f>
        <v>42200</v>
      </c>
      <c r="D474">
        <f t="shared" si="49"/>
        <v>2015</v>
      </c>
      <c r="E474">
        <f t="shared" si="50"/>
        <v>7</v>
      </c>
      <c r="F474">
        <f>DAY('Dash Board'!$C$12+COUNT('Daily reducing balance'!$F$4:F473))</f>
        <v>15</v>
      </c>
      <c r="G474" s="8">
        <f t="shared" si="51"/>
        <v>288677.2958370393</v>
      </c>
      <c r="H474" s="6">
        <f>G474*'Dash Board'!$C$11/365</f>
        <v>83.044153596956505</v>
      </c>
      <c r="I474" s="6">
        <f>H474*'Dash Board'!$C$18/'Dash Board'!$C$11</f>
        <v>39.544835046169773</v>
      </c>
      <c r="J474" s="6">
        <f>(G474&gt;1)*PMT('Dash Board'!$C$11/365,$U$4,-'Dash Board'!$C$19)</f>
        <v>108.80376961660664</v>
      </c>
      <c r="K474" s="6">
        <f t="shared" si="53"/>
        <v>0</v>
      </c>
      <c r="L474" s="8">
        <f t="shared" si="54"/>
        <v>288651.53622101969</v>
      </c>
      <c r="N474" s="8">
        <f t="shared" si="52"/>
        <v>69.258934570436878</v>
      </c>
      <c r="O474" s="8">
        <f>IF(E473&lt;&gt;E474,SUM($N$4:N474)-SUM($O$3:O473),0)</f>
        <v>0</v>
      </c>
      <c r="P474" s="6">
        <f>IF(B474&gt;0,SUM($O$4:O474)-SUM($P$3:P473),0)</f>
        <v>0</v>
      </c>
      <c r="Q474" s="6">
        <f t="shared" si="55"/>
        <v>39.544835046169773</v>
      </c>
      <c r="R474" s="8">
        <f>IF(E473&lt;&gt;E474,SUM($Q$4:Q474)-SUM($R$3:R473),0)</f>
        <v>0</v>
      </c>
      <c r="S474" s="6">
        <f>IF(B474&gt;0,SUM($R$4:R474)-SUM($S$3:S473),0)</f>
        <v>0</v>
      </c>
    </row>
    <row r="475" spans="1:19">
      <c r="A475">
        <f>IF(E474&lt;&gt;E475,COUNTIF($A$4:A474,"&lt;&gt;0")+1,0)</f>
        <v>0</v>
      </c>
      <c r="B475">
        <f>IF(A475&lt;&gt;0,IF(MOD(A475,3)=0,COUNTIF($B$4:B474,"&lt;&gt;0")+1,0),0)</f>
        <v>0</v>
      </c>
      <c r="C475" s="9">
        <f>'Dash Board'!$C$12+COUNT('Daily reducing balance'!$F$4:F474)</f>
        <v>42201</v>
      </c>
      <c r="D475">
        <f t="shared" si="49"/>
        <v>2015</v>
      </c>
      <c r="E475">
        <f t="shared" si="50"/>
        <v>7</v>
      </c>
      <c r="F475">
        <f>DAY('Dash Board'!$C$12+COUNT('Daily reducing balance'!$F$4:F474))</f>
        <v>16</v>
      </c>
      <c r="G475" s="8">
        <f t="shared" si="51"/>
        <v>288651.53622101969</v>
      </c>
      <c r="H475" s="6">
        <f>G475*'Dash Board'!$C$11/365</f>
        <v>83.036743296457715</v>
      </c>
      <c r="I475" s="6">
        <f>H475*'Dash Board'!$C$18/'Dash Board'!$C$11</f>
        <v>39.541306331646531</v>
      </c>
      <c r="J475" s="6">
        <f>(G475&gt;1)*PMT('Dash Board'!$C$11/365,$U$4,-'Dash Board'!$C$19)</f>
        <v>108.80376961660664</v>
      </c>
      <c r="K475" s="6">
        <f t="shared" si="53"/>
        <v>0</v>
      </c>
      <c r="L475" s="8">
        <f t="shared" si="54"/>
        <v>288625.76919469959</v>
      </c>
      <c r="N475" s="8">
        <f t="shared" si="52"/>
        <v>69.26246328496012</v>
      </c>
      <c r="O475" s="8">
        <f>IF(E474&lt;&gt;E475,SUM($N$4:N475)-SUM($O$3:O474),0)</f>
        <v>0</v>
      </c>
      <c r="P475" s="6">
        <f>IF(B475&gt;0,SUM($O$4:O475)-SUM($P$3:P474),0)</f>
        <v>0</v>
      </c>
      <c r="Q475" s="6">
        <f t="shared" si="55"/>
        <v>39.541306331646531</v>
      </c>
      <c r="R475" s="8">
        <f>IF(E474&lt;&gt;E475,SUM($Q$4:Q475)-SUM($R$3:R474),0)</f>
        <v>0</v>
      </c>
      <c r="S475" s="6">
        <f>IF(B475&gt;0,SUM($R$4:R475)-SUM($S$3:S474),0)</f>
        <v>0</v>
      </c>
    </row>
    <row r="476" spans="1:19">
      <c r="A476">
        <f>IF(E475&lt;&gt;E476,COUNTIF($A$4:A475,"&lt;&gt;0")+1,0)</f>
        <v>0</v>
      </c>
      <c r="B476">
        <f>IF(A476&lt;&gt;0,IF(MOD(A476,3)=0,COUNTIF($B$4:B475,"&lt;&gt;0")+1,0),0)</f>
        <v>0</v>
      </c>
      <c r="C476" s="9">
        <f>'Dash Board'!$C$12+COUNT('Daily reducing balance'!$F$4:F475)</f>
        <v>42202</v>
      </c>
      <c r="D476">
        <f t="shared" si="49"/>
        <v>2015</v>
      </c>
      <c r="E476">
        <f t="shared" si="50"/>
        <v>7</v>
      </c>
      <c r="F476">
        <f>DAY('Dash Board'!$C$12+COUNT('Daily reducing balance'!$F$4:F475))</f>
        <v>17</v>
      </c>
      <c r="G476" s="8">
        <f t="shared" si="51"/>
        <v>288625.76919469959</v>
      </c>
      <c r="H476" s="6">
        <f>G476*'Dash Board'!$C$11/365</f>
        <v>83.029330864228655</v>
      </c>
      <c r="I476" s="6">
        <f>H476*'Dash Board'!$C$18/'Dash Board'!$C$11</f>
        <v>39.537776602013651</v>
      </c>
      <c r="J476" s="6">
        <f>(G476&gt;1)*PMT('Dash Board'!$C$11/365,$U$4,-'Dash Board'!$C$19)</f>
        <v>108.80376961660664</v>
      </c>
      <c r="K476" s="6">
        <f t="shared" si="53"/>
        <v>0</v>
      </c>
      <c r="L476" s="8">
        <f t="shared" si="54"/>
        <v>288599.99475594726</v>
      </c>
      <c r="N476" s="8">
        <f t="shared" si="52"/>
        <v>69.265993014592993</v>
      </c>
      <c r="O476" s="8">
        <f>IF(E475&lt;&gt;E476,SUM($N$4:N476)-SUM($O$3:O475),0)</f>
        <v>0</v>
      </c>
      <c r="P476" s="6">
        <f>IF(B476&gt;0,SUM($O$4:O476)-SUM($P$3:P475),0)</f>
        <v>0</v>
      </c>
      <c r="Q476" s="6">
        <f t="shared" si="55"/>
        <v>39.537776602013651</v>
      </c>
      <c r="R476" s="8">
        <f>IF(E475&lt;&gt;E476,SUM($Q$4:Q476)-SUM($R$3:R475),0)</f>
        <v>0</v>
      </c>
      <c r="S476" s="6">
        <f>IF(B476&gt;0,SUM($R$4:R476)-SUM($S$3:S475),0)</f>
        <v>0</v>
      </c>
    </row>
    <row r="477" spans="1:19">
      <c r="A477">
        <f>IF(E476&lt;&gt;E477,COUNTIF($A$4:A476,"&lt;&gt;0")+1,0)</f>
        <v>0</v>
      </c>
      <c r="B477">
        <f>IF(A477&lt;&gt;0,IF(MOD(A477,3)=0,COUNTIF($B$4:B476,"&lt;&gt;0")+1,0),0)</f>
        <v>0</v>
      </c>
      <c r="C477" s="9">
        <f>'Dash Board'!$C$12+COUNT('Daily reducing balance'!$F$4:F476)</f>
        <v>42203</v>
      </c>
      <c r="D477">
        <f t="shared" si="49"/>
        <v>2015</v>
      </c>
      <c r="E477">
        <f t="shared" si="50"/>
        <v>7</v>
      </c>
      <c r="F477">
        <f>DAY('Dash Board'!$C$12+COUNT('Daily reducing balance'!$F$4:F476))</f>
        <v>18</v>
      </c>
      <c r="G477" s="8">
        <f t="shared" si="51"/>
        <v>288599.99475594726</v>
      </c>
      <c r="H477" s="6">
        <f>G477*'Dash Board'!$C$11/365</f>
        <v>83.021916299656056</v>
      </c>
      <c r="I477" s="6">
        <f>H477*'Dash Board'!$C$18/'Dash Board'!$C$11</f>
        <v>39.534245856979076</v>
      </c>
      <c r="J477" s="6">
        <f>(G477&gt;1)*PMT('Dash Board'!$C$11/365,$U$4,-'Dash Board'!$C$19)</f>
        <v>108.80376961660664</v>
      </c>
      <c r="K477" s="6">
        <f t="shared" si="53"/>
        <v>0</v>
      </c>
      <c r="L477" s="8">
        <f t="shared" si="54"/>
        <v>288574.21290263033</v>
      </c>
      <c r="N477" s="8">
        <f t="shared" si="52"/>
        <v>69.26952375962756</v>
      </c>
      <c r="O477" s="8">
        <f>IF(E476&lt;&gt;E477,SUM($N$4:N477)-SUM($O$3:O476),0)</f>
        <v>0</v>
      </c>
      <c r="P477" s="6">
        <f>IF(B477&gt;0,SUM($O$4:O477)-SUM($P$3:P476),0)</f>
        <v>0</v>
      </c>
      <c r="Q477" s="6">
        <f t="shared" si="55"/>
        <v>39.534245856979076</v>
      </c>
      <c r="R477" s="8">
        <f>IF(E476&lt;&gt;E477,SUM($Q$4:Q477)-SUM($R$3:R476),0)</f>
        <v>0</v>
      </c>
      <c r="S477" s="6">
        <f>IF(B477&gt;0,SUM($R$4:R477)-SUM($S$3:S476),0)</f>
        <v>0</v>
      </c>
    </row>
    <row r="478" spans="1:19">
      <c r="A478">
        <f>IF(E477&lt;&gt;E478,COUNTIF($A$4:A477,"&lt;&gt;0")+1,0)</f>
        <v>0</v>
      </c>
      <c r="B478">
        <f>IF(A478&lt;&gt;0,IF(MOD(A478,3)=0,COUNTIF($B$4:B477,"&lt;&gt;0")+1,0),0)</f>
        <v>0</v>
      </c>
      <c r="C478" s="9">
        <f>'Dash Board'!$C$12+COUNT('Daily reducing balance'!$F$4:F477)</f>
        <v>42204</v>
      </c>
      <c r="D478">
        <f t="shared" si="49"/>
        <v>2015</v>
      </c>
      <c r="E478">
        <f t="shared" si="50"/>
        <v>7</v>
      </c>
      <c r="F478">
        <f>DAY('Dash Board'!$C$12+COUNT('Daily reducing balance'!$F$4:F477))</f>
        <v>19</v>
      </c>
      <c r="G478" s="8">
        <f t="shared" si="51"/>
        <v>288574.21290263033</v>
      </c>
      <c r="H478" s="6">
        <f>G478*'Dash Board'!$C$11/365</f>
        <v>83.01449960212652</v>
      </c>
      <c r="I478" s="6">
        <f>H478*'Dash Board'!$C$18/'Dash Board'!$C$11</f>
        <v>39.530714096250726</v>
      </c>
      <c r="J478" s="6">
        <f>(G478&gt;1)*PMT('Dash Board'!$C$11/365,$U$4,-'Dash Board'!$C$19)</f>
        <v>108.80376961660664</v>
      </c>
      <c r="K478" s="6">
        <f t="shared" si="53"/>
        <v>0</v>
      </c>
      <c r="L478" s="8">
        <f t="shared" si="54"/>
        <v>288548.42363261589</v>
      </c>
      <c r="N478" s="8">
        <f t="shared" si="52"/>
        <v>69.273055520355911</v>
      </c>
      <c r="O478" s="8">
        <f>IF(E477&lt;&gt;E478,SUM($N$4:N478)-SUM($O$3:O477),0)</f>
        <v>0</v>
      </c>
      <c r="P478" s="6">
        <f>IF(B478&gt;0,SUM($O$4:O478)-SUM($P$3:P477),0)</f>
        <v>0</v>
      </c>
      <c r="Q478" s="6">
        <f t="shared" si="55"/>
        <v>39.530714096250726</v>
      </c>
      <c r="R478" s="8">
        <f>IF(E477&lt;&gt;E478,SUM($Q$4:Q478)-SUM($R$3:R477),0)</f>
        <v>0</v>
      </c>
      <c r="S478" s="6">
        <f>IF(B478&gt;0,SUM($R$4:R478)-SUM($S$3:S477),0)</f>
        <v>0</v>
      </c>
    </row>
    <row r="479" spans="1:19">
      <c r="A479">
        <f>IF(E478&lt;&gt;E479,COUNTIF($A$4:A478,"&lt;&gt;0")+1,0)</f>
        <v>0</v>
      </c>
      <c r="B479">
        <f>IF(A479&lt;&gt;0,IF(MOD(A479,3)=0,COUNTIF($B$4:B478,"&lt;&gt;0")+1,0),0)</f>
        <v>0</v>
      </c>
      <c r="C479" s="9">
        <f>'Dash Board'!$C$12+COUNT('Daily reducing balance'!$F$4:F478)</f>
        <v>42205</v>
      </c>
      <c r="D479">
        <f t="shared" si="49"/>
        <v>2015</v>
      </c>
      <c r="E479">
        <f t="shared" si="50"/>
        <v>7</v>
      </c>
      <c r="F479">
        <f>DAY('Dash Board'!$C$12+COUNT('Daily reducing balance'!$F$4:F478))</f>
        <v>20</v>
      </c>
      <c r="G479" s="8">
        <f t="shared" si="51"/>
        <v>288548.42363261589</v>
      </c>
      <c r="H479" s="6">
        <f>G479*'Dash Board'!$C$11/365</f>
        <v>83.00708077102648</v>
      </c>
      <c r="I479" s="6">
        <f>H479*'Dash Board'!$C$18/'Dash Board'!$C$11</f>
        <v>39.527181319536417</v>
      </c>
      <c r="J479" s="6">
        <f>(G479&gt;1)*PMT('Dash Board'!$C$11/365,$U$4,-'Dash Board'!$C$19)</f>
        <v>108.80376961660664</v>
      </c>
      <c r="K479" s="6">
        <f t="shared" si="53"/>
        <v>0</v>
      </c>
      <c r="L479" s="8">
        <f t="shared" si="54"/>
        <v>288522.62694377033</v>
      </c>
      <c r="N479" s="8">
        <f t="shared" si="52"/>
        <v>69.276588297070219</v>
      </c>
      <c r="O479" s="8">
        <f>IF(E478&lt;&gt;E479,SUM($N$4:N479)-SUM($O$3:O478),0)</f>
        <v>0</v>
      </c>
      <c r="P479" s="6">
        <f>IF(B479&gt;0,SUM($O$4:O479)-SUM($P$3:P478),0)</f>
        <v>0</v>
      </c>
      <c r="Q479" s="6">
        <f t="shared" si="55"/>
        <v>39.527181319536417</v>
      </c>
      <c r="R479" s="8">
        <f>IF(E478&lt;&gt;E479,SUM($Q$4:Q479)-SUM($R$3:R478),0)</f>
        <v>0</v>
      </c>
      <c r="S479" s="6">
        <f>IF(B479&gt;0,SUM($R$4:R479)-SUM($S$3:S478),0)</f>
        <v>0</v>
      </c>
    </row>
    <row r="480" spans="1:19">
      <c r="A480">
        <f>IF(E479&lt;&gt;E480,COUNTIF($A$4:A479,"&lt;&gt;0")+1,0)</f>
        <v>0</v>
      </c>
      <c r="B480">
        <f>IF(A480&lt;&gt;0,IF(MOD(A480,3)=0,COUNTIF($B$4:B479,"&lt;&gt;0")+1,0),0)</f>
        <v>0</v>
      </c>
      <c r="C480" s="9">
        <f>'Dash Board'!$C$12+COUNT('Daily reducing balance'!$F$4:F479)</f>
        <v>42206</v>
      </c>
      <c r="D480">
        <f t="shared" si="49"/>
        <v>2015</v>
      </c>
      <c r="E480">
        <f t="shared" si="50"/>
        <v>7</v>
      </c>
      <c r="F480">
        <f>DAY('Dash Board'!$C$12+COUNT('Daily reducing balance'!$F$4:F479))</f>
        <v>21</v>
      </c>
      <c r="G480" s="8">
        <f t="shared" si="51"/>
        <v>288522.62694377033</v>
      </c>
      <c r="H480" s="6">
        <f>G480*'Dash Board'!$C$11/365</f>
        <v>82.999659805742141</v>
      </c>
      <c r="I480" s="6">
        <f>H480*'Dash Board'!$C$18/'Dash Board'!$C$11</f>
        <v>39.523647526543876</v>
      </c>
      <c r="J480" s="6">
        <f>(G480&gt;1)*PMT('Dash Board'!$C$11/365,$U$4,-'Dash Board'!$C$19)</f>
        <v>108.80376961660664</v>
      </c>
      <c r="K480" s="6">
        <f t="shared" si="53"/>
        <v>0</v>
      </c>
      <c r="L480" s="8">
        <f t="shared" si="54"/>
        <v>288496.82283395948</v>
      </c>
      <c r="N480" s="8">
        <f t="shared" si="52"/>
        <v>69.280122090062775</v>
      </c>
      <c r="O480" s="8">
        <f>IF(E479&lt;&gt;E480,SUM($N$4:N480)-SUM($O$3:O479),0)</f>
        <v>0</v>
      </c>
      <c r="P480" s="6">
        <f>IF(B480&gt;0,SUM($O$4:O480)-SUM($P$3:P479),0)</f>
        <v>0</v>
      </c>
      <c r="Q480" s="6">
        <f t="shared" si="55"/>
        <v>39.523647526543876</v>
      </c>
      <c r="R480" s="8">
        <f>IF(E479&lt;&gt;E480,SUM($Q$4:Q480)-SUM($R$3:R479),0)</f>
        <v>0</v>
      </c>
      <c r="S480" s="6">
        <f>IF(B480&gt;0,SUM($R$4:R480)-SUM($S$3:S479),0)</f>
        <v>0</v>
      </c>
    </row>
    <row r="481" spans="1:19">
      <c r="A481">
        <f>IF(E480&lt;&gt;E481,COUNTIF($A$4:A480,"&lt;&gt;0")+1,0)</f>
        <v>0</v>
      </c>
      <c r="B481">
        <f>IF(A481&lt;&gt;0,IF(MOD(A481,3)=0,COUNTIF($B$4:B480,"&lt;&gt;0")+1,0),0)</f>
        <v>0</v>
      </c>
      <c r="C481" s="9">
        <f>'Dash Board'!$C$12+COUNT('Daily reducing balance'!$F$4:F480)</f>
        <v>42207</v>
      </c>
      <c r="D481">
        <f t="shared" si="49"/>
        <v>2015</v>
      </c>
      <c r="E481">
        <f t="shared" si="50"/>
        <v>7</v>
      </c>
      <c r="F481">
        <f>DAY('Dash Board'!$C$12+COUNT('Daily reducing balance'!$F$4:F480))</f>
        <v>22</v>
      </c>
      <c r="G481" s="8">
        <f t="shared" si="51"/>
        <v>288496.82283395948</v>
      </c>
      <c r="H481" s="6">
        <f>G481*'Dash Board'!$C$11/365</f>
        <v>82.992236705659565</v>
      </c>
      <c r="I481" s="6">
        <f>H481*'Dash Board'!$C$18/'Dash Board'!$C$11</f>
        <v>39.520112716980748</v>
      </c>
      <c r="J481" s="6">
        <f>(G481&gt;1)*PMT('Dash Board'!$C$11/365,$U$4,-'Dash Board'!$C$19)</f>
        <v>108.80376961660664</v>
      </c>
      <c r="K481" s="6">
        <f t="shared" si="53"/>
        <v>0</v>
      </c>
      <c r="L481" s="8">
        <f t="shared" si="54"/>
        <v>288471.01130104857</v>
      </c>
      <c r="N481" s="8">
        <f t="shared" si="52"/>
        <v>69.283656899625896</v>
      </c>
      <c r="O481" s="8">
        <f>IF(E480&lt;&gt;E481,SUM($N$4:N481)-SUM($O$3:O480),0)</f>
        <v>0</v>
      </c>
      <c r="P481" s="6">
        <f>IF(B481&gt;0,SUM($O$4:O481)-SUM($P$3:P480),0)</f>
        <v>0</v>
      </c>
      <c r="Q481" s="6">
        <f t="shared" si="55"/>
        <v>39.520112716980748</v>
      </c>
      <c r="R481" s="8">
        <f>IF(E480&lt;&gt;E481,SUM($Q$4:Q481)-SUM($R$3:R480),0)</f>
        <v>0</v>
      </c>
      <c r="S481" s="6">
        <f>IF(B481&gt;0,SUM($R$4:R481)-SUM($S$3:S480),0)</f>
        <v>0</v>
      </c>
    </row>
    <row r="482" spans="1:19">
      <c r="A482">
        <f>IF(E481&lt;&gt;E482,COUNTIF($A$4:A481,"&lt;&gt;0")+1,0)</f>
        <v>0</v>
      </c>
      <c r="B482">
        <f>IF(A482&lt;&gt;0,IF(MOD(A482,3)=0,COUNTIF($B$4:B481,"&lt;&gt;0")+1,0),0)</f>
        <v>0</v>
      </c>
      <c r="C482" s="9">
        <f>'Dash Board'!$C$12+COUNT('Daily reducing balance'!$F$4:F481)</f>
        <v>42208</v>
      </c>
      <c r="D482">
        <f t="shared" si="49"/>
        <v>2015</v>
      </c>
      <c r="E482">
        <f t="shared" si="50"/>
        <v>7</v>
      </c>
      <c r="F482">
        <f>DAY('Dash Board'!$C$12+COUNT('Daily reducing balance'!$F$4:F481))</f>
        <v>23</v>
      </c>
      <c r="G482" s="8">
        <f t="shared" si="51"/>
        <v>288471.01130104857</v>
      </c>
      <c r="H482" s="6">
        <f>G482*'Dash Board'!$C$11/365</f>
        <v>82.984811470164658</v>
      </c>
      <c r="I482" s="6">
        <f>H482*'Dash Board'!$C$18/'Dash Board'!$C$11</f>
        <v>39.516576890554596</v>
      </c>
      <c r="J482" s="6">
        <f>(G482&gt;1)*PMT('Dash Board'!$C$11/365,$U$4,-'Dash Board'!$C$19)</f>
        <v>108.80376961660664</v>
      </c>
      <c r="K482" s="6">
        <f t="shared" si="53"/>
        <v>0</v>
      </c>
      <c r="L482" s="8">
        <f t="shared" si="54"/>
        <v>288445.19234290213</v>
      </c>
      <c r="N482" s="8">
        <f t="shared" si="52"/>
        <v>69.287192726052041</v>
      </c>
      <c r="O482" s="8">
        <f>IF(E481&lt;&gt;E482,SUM($N$4:N482)-SUM($O$3:O481),0)</f>
        <v>0</v>
      </c>
      <c r="P482" s="6">
        <f>IF(B482&gt;0,SUM($O$4:O482)-SUM($P$3:P481),0)</f>
        <v>0</v>
      </c>
      <c r="Q482" s="6">
        <f t="shared" si="55"/>
        <v>39.516576890554596</v>
      </c>
      <c r="R482" s="8">
        <f>IF(E481&lt;&gt;E482,SUM($Q$4:Q482)-SUM($R$3:R481),0)</f>
        <v>0</v>
      </c>
      <c r="S482" s="6">
        <f>IF(B482&gt;0,SUM($R$4:R482)-SUM($S$3:S481),0)</f>
        <v>0</v>
      </c>
    </row>
    <row r="483" spans="1:19">
      <c r="A483">
        <f>IF(E482&lt;&gt;E483,COUNTIF($A$4:A482,"&lt;&gt;0")+1,0)</f>
        <v>0</v>
      </c>
      <c r="B483">
        <f>IF(A483&lt;&gt;0,IF(MOD(A483,3)=0,COUNTIF($B$4:B482,"&lt;&gt;0")+1,0),0)</f>
        <v>0</v>
      </c>
      <c r="C483" s="9">
        <f>'Dash Board'!$C$12+COUNT('Daily reducing balance'!$F$4:F482)</f>
        <v>42209</v>
      </c>
      <c r="D483">
        <f t="shared" si="49"/>
        <v>2015</v>
      </c>
      <c r="E483">
        <f t="shared" si="50"/>
        <v>7</v>
      </c>
      <c r="F483">
        <f>DAY('Dash Board'!$C$12+COUNT('Daily reducing balance'!$F$4:F482))</f>
        <v>24</v>
      </c>
      <c r="G483" s="8">
        <f t="shared" si="51"/>
        <v>288445.19234290213</v>
      </c>
      <c r="H483" s="6">
        <f>G483*'Dash Board'!$C$11/365</f>
        <v>82.977384098643071</v>
      </c>
      <c r="I483" s="6">
        <f>H483*'Dash Board'!$C$18/'Dash Board'!$C$11</f>
        <v>39.51304004697289</v>
      </c>
      <c r="J483" s="6">
        <f>(G483&gt;1)*PMT('Dash Board'!$C$11/365,$U$4,-'Dash Board'!$C$19)</f>
        <v>108.80376961660664</v>
      </c>
      <c r="K483" s="6">
        <f t="shared" si="53"/>
        <v>0</v>
      </c>
      <c r="L483" s="8">
        <f t="shared" si="54"/>
        <v>288419.36595738417</v>
      </c>
      <c r="N483" s="8">
        <f t="shared" si="52"/>
        <v>69.290729569633754</v>
      </c>
      <c r="O483" s="8">
        <f>IF(E482&lt;&gt;E483,SUM($N$4:N483)-SUM($O$3:O482),0)</f>
        <v>0</v>
      </c>
      <c r="P483" s="6">
        <f>IF(B483&gt;0,SUM($O$4:O483)-SUM($P$3:P482),0)</f>
        <v>0</v>
      </c>
      <c r="Q483" s="6">
        <f t="shared" si="55"/>
        <v>39.51304004697289</v>
      </c>
      <c r="R483" s="8">
        <f>IF(E482&lt;&gt;E483,SUM($Q$4:Q483)-SUM($R$3:R482),0)</f>
        <v>0</v>
      </c>
      <c r="S483" s="6">
        <f>IF(B483&gt;0,SUM($R$4:R483)-SUM($S$3:S482),0)</f>
        <v>0</v>
      </c>
    </row>
    <row r="484" spans="1:19">
      <c r="A484">
        <f>IF(E483&lt;&gt;E484,COUNTIF($A$4:A483,"&lt;&gt;0")+1,0)</f>
        <v>0</v>
      </c>
      <c r="B484">
        <f>IF(A484&lt;&gt;0,IF(MOD(A484,3)=0,COUNTIF($B$4:B483,"&lt;&gt;0")+1,0),0)</f>
        <v>0</v>
      </c>
      <c r="C484" s="9">
        <f>'Dash Board'!$C$12+COUNT('Daily reducing balance'!$F$4:F483)</f>
        <v>42210</v>
      </c>
      <c r="D484">
        <f t="shared" si="49"/>
        <v>2015</v>
      </c>
      <c r="E484">
        <f t="shared" si="50"/>
        <v>7</v>
      </c>
      <c r="F484">
        <f>DAY('Dash Board'!$C$12+COUNT('Daily reducing balance'!$F$4:F483))</f>
        <v>25</v>
      </c>
      <c r="G484" s="8">
        <f t="shared" si="51"/>
        <v>288419.36595738417</v>
      </c>
      <c r="H484" s="6">
        <f>G484*'Dash Board'!$C$11/365</f>
        <v>82.96995459048037</v>
      </c>
      <c r="I484" s="6">
        <f>H484*'Dash Board'!$C$18/'Dash Board'!$C$11</f>
        <v>39.509502185943035</v>
      </c>
      <c r="J484" s="6">
        <f>(G484&gt;1)*PMT('Dash Board'!$C$11/365,$U$4,-'Dash Board'!$C$19)</f>
        <v>108.80376961660664</v>
      </c>
      <c r="K484" s="6">
        <f t="shared" si="53"/>
        <v>0</v>
      </c>
      <c r="L484" s="8">
        <f t="shared" si="54"/>
        <v>288393.53214235808</v>
      </c>
      <c r="N484" s="8">
        <f t="shared" si="52"/>
        <v>69.294267430663609</v>
      </c>
      <c r="O484" s="8">
        <f>IF(E483&lt;&gt;E484,SUM($N$4:N484)-SUM($O$3:O483),0)</f>
        <v>0</v>
      </c>
      <c r="P484" s="6">
        <f>IF(B484&gt;0,SUM($O$4:O484)-SUM($P$3:P483),0)</f>
        <v>0</v>
      </c>
      <c r="Q484" s="6">
        <f t="shared" si="55"/>
        <v>39.509502185943035</v>
      </c>
      <c r="R484" s="8">
        <f>IF(E483&lt;&gt;E484,SUM($Q$4:Q484)-SUM($R$3:R483),0)</f>
        <v>0</v>
      </c>
      <c r="S484" s="6">
        <f>IF(B484&gt;0,SUM($R$4:R484)-SUM($S$3:S483),0)</f>
        <v>0</v>
      </c>
    </row>
    <row r="485" spans="1:19">
      <c r="A485">
        <f>IF(E484&lt;&gt;E485,COUNTIF($A$4:A484,"&lt;&gt;0")+1,0)</f>
        <v>0</v>
      </c>
      <c r="B485">
        <f>IF(A485&lt;&gt;0,IF(MOD(A485,3)=0,COUNTIF($B$4:B484,"&lt;&gt;0")+1,0),0)</f>
        <v>0</v>
      </c>
      <c r="C485" s="9">
        <f>'Dash Board'!$C$12+COUNT('Daily reducing balance'!$F$4:F484)</f>
        <v>42211</v>
      </c>
      <c r="D485">
        <f t="shared" si="49"/>
        <v>2015</v>
      </c>
      <c r="E485">
        <f t="shared" si="50"/>
        <v>7</v>
      </c>
      <c r="F485">
        <f>DAY('Dash Board'!$C$12+COUNT('Daily reducing balance'!$F$4:F484))</f>
        <v>26</v>
      </c>
      <c r="G485" s="8">
        <f t="shared" si="51"/>
        <v>288393.53214235808</v>
      </c>
      <c r="H485" s="6">
        <f>G485*'Dash Board'!$C$11/365</f>
        <v>82.962522945061906</v>
      </c>
      <c r="I485" s="6">
        <f>H485*'Dash Board'!$C$18/'Dash Board'!$C$11</f>
        <v>39.505963307172337</v>
      </c>
      <c r="J485" s="6">
        <f>(G485&gt;1)*PMT('Dash Board'!$C$11/365,$U$4,-'Dash Board'!$C$19)</f>
        <v>108.80376961660664</v>
      </c>
      <c r="K485" s="6">
        <f t="shared" si="53"/>
        <v>0</v>
      </c>
      <c r="L485" s="8">
        <f t="shared" si="54"/>
        <v>288367.69089568657</v>
      </c>
      <c r="N485" s="8">
        <f t="shared" si="52"/>
        <v>69.297806309434307</v>
      </c>
      <c r="O485" s="8">
        <f>IF(E484&lt;&gt;E485,SUM($N$4:N485)-SUM($O$3:O484),0)</f>
        <v>0</v>
      </c>
      <c r="P485" s="6">
        <f>IF(B485&gt;0,SUM($O$4:O485)-SUM($P$3:P484),0)</f>
        <v>0</v>
      </c>
      <c r="Q485" s="6">
        <f t="shared" si="55"/>
        <v>39.505963307172337</v>
      </c>
      <c r="R485" s="8">
        <f>IF(E484&lt;&gt;E485,SUM($Q$4:Q485)-SUM($R$3:R484),0)</f>
        <v>0</v>
      </c>
      <c r="S485" s="6">
        <f>IF(B485&gt;0,SUM($R$4:R485)-SUM($S$3:S484),0)</f>
        <v>0</v>
      </c>
    </row>
    <row r="486" spans="1:19">
      <c r="A486">
        <f>IF(E485&lt;&gt;E486,COUNTIF($A$4:A485,"&lt;&gt;0")+1,0)</f>
        <v>0</v>
      </c>
      <c r="B486">
        <f>IF(A486&lt;&gt;0,IF(MOD(A486,3)=0,COUNTIF($B$4:B485,"&lt;&gt;0")+1,0),0)</f>
        <v>0</v>
      </c>
      <c r="C486" s="9">
        <f>'Dash Board'!$C$12+COUNT('Daily reducing balance'!$F$4:F485)</f>
        <v>42212</v>
      </c>
      <c r="D486">
        <f t="shared" si="49"/>
        <v>2015</v>
      </c>
      <c r="E486">
        <f t="shared" si="50"/>
        <v>7</v>
      </c>
      <c r="F486">
        <f>DAY('Dash Board'!$C$12+COUNT('Daily reducing balance'!$F$4:F485))</f>
        <v>27</v>
      </c>
      <c r="G486" s="8">
        <f t="shared" si="51"/>
        <v>288367.69089568657</v>
      </c>
      <c r="H486" s="6">
        <f>G486*'Dash Board'!$C$11/365</f>
        <v>82.955089161772847</v>
      </c>
      <c r="I486" s="6">
        <f>H486*'Dash Board'!$C$18/'Dash Board'!$C$11</f>
        <v>39.502423410368024</v>
      </c>
      <c r="J486" s="6">
        <f>(G486&gt;1)*PMT('Dash Board'!$C$11/365,$U$4,-'Dash Board'!$C$19)</f>
        <v>108.80376961660664</v>
      </c>
      <c r="K486" s="6">
        <f t="shared" si="53"/>
        <v>0</v>
      </c>
      <c r="L486" s="8">
        <f t="shared" si="54"/>
        <v>288341.84221523174</v>
      </c>
      <c r="N486" s="8">
        <f t="shared" si="52"/>
        <v>69.30134620623862</v>
      </c>
      <c r="O486" s="8">
        <f>IF(E485&lt;&gt;E486,SUM($N$4:N486)-SUM($O$3:O485),0)</f>
        <v>0</v>
      </c>
      <c r="P486" s="6">
        <f>IF(B486&gt;0,SUM($O$4:O486)-SUM($P$3:P485),0)</f>
        <v>0</v>
      </c>
      <c r="Q486" s="6">
        <f t="shared" si="55"/>
        <v>39.502423410368024</v>
      </c>
      <c r="R486" s="8">
        <f>IF(E485&lt;&gt;E486,SUM($Q$4:Q486)-SUM($R$3:R485),0)</f>
        <v>0</v>
      </c>
      <c r="S486" s="6">
        <f>IF(B486&gt;0,SUM($R$4:R486)-SUM($S$3:S485),0)</f>
        <v>0</v>
      </c>
    </row>
    <row r="487" spans="1:19">
      <c r="A487">
        <f>IF(E486&lt;&gt;E487,COUNTIF($A$4:A486,"&lt;&gt;0")+1,0)</f>
        <v>0</v>
      </c>
      <c r="B487">
        <f>IF(A487&lt;&gt;0,IF(MOD(A487,3)=0,COUNTIF($B$4:B486,"&lt;&gt;0")+1,0),0)</f>
        <v>0</v>
      </c>
      <c r="C487" s="9">
        <f>'Dash Board'!$C$12+COUNT('Daily reducing balance'!$F$4:F486)</f>
        <v>42213</v>
      </c>
      <c r="D487">
        <f t="shared" si="49"/>
        <v>2015</v>
      </c>
      <c r="E487">
        <f t="shared" si="50"/>
        <v>7</v>
      </c>
      <c r="F487">
        <f>DAY('Dash Board'!$C$12+COUNT('Daily reducing balance'!$F$4:F486))</f>
        <v>28</v>
      </c>
      <c r="G487" s="8">
        <f t="shared" si="51"/>
        <v>288341.84221523174</v>
      </c>
      <c r="H487" s="6">
        <f>G487*'Dash Board'!$C$11/365</f>
        <v>82.947653239998175</v>
      </c>
      <c r="I487" s="6">
        <f>H487*'Dash Board'!$C$18/'Dash Board'!$C$11</f>
        <v>39.498882495237225</v>
      </c>
      <c r="J487" s="6">
        <f>(G487&gt;1)*PMT('Dash Board'!$C$11/365,$U$4,-'Dash Board'!$C$19)</f>
        <v>108.80376961660664</v>
      </c>
      <c r="K487" s="6">
        <f t="shared" si="53"/>
        <v>0</v>
      </c>
      <c r="L487" s="8">
        <f t="shared" si="54"/>
        <v>288315.98609885515</v>
      </c>
      <c r="N487" s="8">
        <f t="shared" si="52"/>
        <v>69.304887121369418</v>
      </c>
      <c r="O487" s="8">
        <f>IF(E486&lt;&gt;E487,SUM($N$4:N487)-SUM($O$3:O486),0)</f>
        <v>0</v>
      </c>
      <c r="P487" s="6">
        <f>IF(B487&gt;0,SUM($O$4:O487)-SUM($P$3:P486),0)</f>
        <v>0</v>
      </c>
      <c r="Q487" s="6">
        <f t="shared" si="55"/>
        <v>39.498882495237225</v>
      </c>
      <c r="R487" s="8">
        <f>IF(E486&lt;&gt;E487,SUM($Q$4:Q487)-SUM($R$3:R486),0)</f>
        <v>0</v>
      </c>
      <c r="S487" s="6">
        <f>IF(B487&gt;0,SUM($R$4:R487)-SUM($S$3:S486),0)</f>
        <v>0</v>
      </c>
    </row>
    <row r="488" spans="1:19">
      <c r="A488">
        <f>IF(E487&lt;&gt;E488,COUNTIF($A$4:A487,"&lt;&gt;0")+1,0)</f>
        <v>0</v>
      </c>
      <c r="B488">
        <f>IF(A488&lt;&gt;0,IF(MOD(A488,3)=0,COUNTIF($B$4:B487,"&lt;&gt;0")+1,0),0)</f>
        <v>0</v>
      </c>
      <c r="C488" s="9">
        <f>'Dash Board'!$C$12+COUNT('Daily reducing balance'!$F$4:F487)</f>
        <v>42214</v>
      </c>
      <c r="D488">
        <f t="shared" si="49"/>
        <v>2015</v>
      </c>
      <c r="E488">
        <f t="shared" si="50"/>
        <v>7</v>
      </c>
      <c r="F488">
        <f>DAY('Dash Board'!$C$12+COUNT('Daily reducing balance'!$F$4:F487))</f>
        <v>29</v>
      </c>
      <c r="G488" s="8">
        <f t="shared" si="51"/>
        <v>288315.98609885515</v>
      </c>
      <c r="H488" s="6">
        <f>G488*'Dash Board'!$C$11/365</f>
        <v>82.940215179122717</v>
      </c>
      <c r="I488" s="6">
        <f>H488*'Dash Board'!$C$18/'Dash Board'!$C$11</f>
        <v>39.495340561487012</v>
      </c>
      <c r="J488" s="6">
        <f>(G488&gt;1)*PMT('Dash Board'!$C$11/365,$U$4,-'Dash Board'!$C$19)</f>
        <v>108.80376961660664</v>
      </c>
      <c r="K488" s="6">
        <f t="shared" si="53"/>
        <v>0</v>
      </c>
      <c r="L488" s="8">
        <f t="shared" si="54"/>
        <v>288290.12254441768</v>
      </c>
      <c r="N488" s="8">
        <f t="shared" si="52"/>
        <v>69.308429055119632</v>
      </c>
      <c r="O488" s="8">
        <f>IF(E487&lt;&gt;E488,SUM($N$4:N488)-SUM($O$3:O487),0)</f>
        <v>0</v>
      </c>
      <c r="P488" s="6">
        <f>IF(B488&gt;0,SUM($O$4:O488)-SUM($P$3:P487),0)</f>
        <v>0</v>
      </c>
      <c r="Q488" s="6">
        <f t="shared" si="55"/>
        <v>39.495340561487012</v>
      </c>
      <c r="R488" s="8">
        <f>IF(E487&lt;&gt;E488,SUM($Q$4:Q488)-SUM($R$3:R487),0)</f>
        <v>0</v>
      </c>
      <c r="S488" s="6">
        <f>IF(B488&gt;0,SUM($R$4:R488)-SUM($S$3:S487),0)</f>
        <v>0</v>
      </c>
    </row>
    <row r="489" spans="1:19">
      <c r="A489">
        <f>IF(E488&lt;&gt;E489,COUNTIF($A$4:A488,"&lt;&gt;0")+1,0)</f>
        <v>0</v>
      </c>
      <c r="B489">
        <f>IF(A489&lt;&gt;0,IF(MOD(A489,3)=0,COUNTIF($B$4:B488,"&lt;&gt;0")+1,0),0)</f>
        <v>0</v>
      </c>
      <c r="C489" s="9">
        <f>'Dash Board'!$C$12+COUNT('Daily reducing balance'!$F$4:F488)</f>
        <v>42215</v>
      </c>
      <c r="D489">
        <f t="shared" si="49"/>
        <v>2015</v>
      </c>
      <c r="E489">
        <f t="shared" si="50"/>
        <v>7</v>
      </c>
      <c r="F489">
        <f>DAY('Dash Board'!$C$12+COUNT('Daily reducing balance'!$F$4:F488))</f>
        <v>30</v>
      </c>
      <c r="G489" s="8">
        <f t="shared" si="51"/>
        <v>288290.12254441768</v>
      </c>
      <c r="H489" s="6">
        <f>G489*'Dash Board'!$C$11/365</f>
        <v>82.932774978531114</v>
      </c>
      <c r="I489" s="6">
        <f>H489*'Dash Board'!$C$18/'Dash Board'!$C$11</f>
        <v>39.491797608824342</v>
      </c>
      <c r="J489" s="6">
        <f>(G489&gt;1)*PMT('Dash Board'!$C$11/365,$U$4,-'Dash Board'!$C$19)</f>
        <v>108.80376961660664</v>
      </c>
      <c r="K489" s="6">
        <f t="shared" si="53"/>
        <v>0</v>
      </c>
      <c r="L489" s="8">
        <f t="shared" si="54"/>
        <v>288264.25154977961</v>
      </c>
      <c r="N489" s="8">
        <f t="shared" si="52"/>
        <v>69.311972007782302</v>
      </c>
      <c r="O489" s="8">
        <f>IF(E488&lt;&gt;E489,SUM($N$4:N489)-SUM($O$3:O488),0)</f>
        <v>0</v>
      </c>
      <c r="P489" s="6">
        <f>IF(B489&gt;0,SUM($O$4:O489)-SUM($P$3:P488),0)</f>
        <v>0</v>
      </c>
      <c r="Q489" s="6">
        <f t="shared" si="55"/>
        <v>39.491797608824342</v>
      </c>
      <c r="R489" s="8">
        <f>IF(E488&lt;&gt;E489,SUM($Q$4:Q489)-SUM($R$3:R488),0)</f>
        <v>0</v>
      </c>
      <c r="S489" s="6">
        <f>IF(B489&gt;0,SUM($R$4:R489)-SUM($S$3:S488),0)</f>
        <v>0</v>
      </c>
    </row>
    <row r="490" spans="1:19">
      <c r="A490">
        <f>IF(E489&lt;&gt;E490,COUNTIF($A$4:A489,"&lt;&gt;0")+1,0)</f>
        <v>0</v>
      </c>
      <c r="B490">
        <f>IF(A490&lt;&gt;0,IF(MOD(A490,3)=0,COUNTIF($B$4:B489,"&lt;&gt;0")+1,0),0)</f>
        <v>0</v>
      </c>
      <c r="C490" s="9">
        <f>'Dash Board'!$C$12+COUNT('Daily reducing balance'!$F$4:F489)</f>
        <v>42216</v>
      </c>
      <c r="D490">
        <f t="shared" si="49"/>
        <v>2015</v>
      </c>
      <c r="E490">
        <f t="shared" si="50"/>
        <v>7</v>
      </c>
      <c r="F490">
        <f>DAY('Dash Board'!$C$12+COUNT('Daily reducing balance'!$F$4:F489))</f>
        <v>31</v>
      </c>
      <c r="G490" s="8">
        <f t="shared" si="51"/>
        <v>288264.25154977961</v>
      </c>
      <c r="H490" s="6">
        <f>G490*'Dash Board'!$C$11/365</f>
        <v>82.925332637607823</v>
      </c>
      <c r="I490" s="6">
        <f>H490*'Dash Board'!$C$18/'Dash Board'!$C$11</f>
        <v>39.488253636956109</v>
      </c>
      <c r="J490" s="6">
        <f>(G490&gt;1)*PMT('Dash Board'!$C$11/365,$U$4,-'Dash Board'!$C$19)</f>
        <v>108.80376961660664</v>
      </c>
      <c r="K490" s="6">
        <f t="shared" si="53"/>
        <v>0</v>
      </c>
      <c r="L490" s="8">
        <f t="shared" si="54"/>
        <v>288238.37311280065</v>
      </c>
      <c r="N490" s="8">
        <f t="shared" si="52"/>
        <v>69.315515979650542</v>
      </c>
      <c r="O490" s="8">
        <f>IF(E489&lt;&gt;E490,SUM($N$4:N490)-SUM($O$3:O489),0)</f>
        <v>0</v>
      </c>
      <c r="P490" s="6">
        <f>IF(B490&gt;0,SUM($O$4:O490)-SUM($P$3:P489),0)</f>
        <v>0</v>
      </c>
      <c r="Q490" s="6">
        <f t="shared" si="55"/>
        <v>39.488253636956109</v>
      </c>
      <c r="R490" s="8">
        <f>IF(E489&lt;&gt;E490,SUM($Q$4:Q490)-SUM($R$3:R489),0)</f>
        <v>0</v>
      </c>
      <c r="S490" s="6">
        <f>IF(B490&gt;0,SUM($R$4:R490)-SUM($S$3:S489),0)</f>
        <v>0</v>
      </c>
    </row>
    <row r="491" spans="1:19">
      <c r="A491">
        <f>IF(E490&lt;&gt;E491,COUNTIF($A$4:A490,"&lt;&gt;0")+1,0)</f>
        <v>16</v>
      </c>
      <c r="B491">
        <f>IF(A491&lt;&gt;0,IF(MOD(A491,3)=0,COUNTIF($B$4:B490,"&lt;&gt;0")+1,0),0)</f>
        <v>0</v>
      </c>
      <c r="C491" s="9">
        <f>'Dash Board'!$C$12+COUNT('Daily reducing balance'!$F$4:F490)</f>
        <v>42217</v>
      </c>
      <c r="D491">
        <f t="shared" si="49"/>
        <v>2015</v>
      </c>
      <c r="E491">
        <f t="shared" si="50"/>
        <v>8</v>
      </c>
      <c r="F491">
        <f>DAY('Dash Board'!$C$12+COUNT('Daily reducing balance'!$F$4:F490))</f>
        <v>1</v>
      </c>
      <c r="G491" s="8">
        <f t="shared" si="51"/>
        <v>288238.37311280065</v>
      </c>
      <c r="H491" s="6">
        <f>G491*'Dash Board'!$C$11/365</f>
        <v>82.91788815573716</v>
      </c>
      <c r="I491" s="6">
        <f>H491*'Dash Board'!$C$18/'Dash Board'!$C$11</f>
        <v>39.484708645589123</v>
      </c>
      <c r="J491" s="6">
        <f>(G491&gt;1)*PMT('Dash Board'!$C$11/365,$U$4,-'Dash Board'!$C$19)</f>
        <v>108.80376961660664</v>
      </c>
      <c r="K491" s="6">
        <f t="shared" si="53"/>
        <v>3372.9168581148047</v>
      </c>
      <c r="L491" s="8">
        <f t="shared" si="54"/>
        <v>288212.48723133979</v>
      </c>
      <c r="N491" s="8">
        <f t="shared" si="52"/>
        <v>69.319060971017521</v>
      </c>
      <c r="O491" s="8">
        <f>IF(E490&lt;&gt;E491,SUM($N$4:N491)-SUM($O$3:O490),0)</f>
        <v>2147.247042551684</v>
      </c>
      <c r="P491" s="6">
        <f>IF(B491&gt;0,SUM($O$4:O491)-SUM($P$3:P490),0)</f>
        <v>0</v>
      </c>
      <c r="Q491" s="6">
        <f t="shared" si="55"/>
        <v>39.484708645589123</v>
      </c>
      <c r="R491" s="8">
        <f>IF(E490&lt;&gt;E491,SUM($Q$4:Q491)-SUM($R$3:R490),0)</f>
        <v>1225.6698155631093</v>
      </c>
      <c r="S491" s="6">
        <f>IF(B491&gt;0,SUM($R$4:R491)-SUM($S$3:S490),0)</f>
        <v>0</v>
      </c>
    </row>
    <row r="492" spans="1:19">
      <c r="A492">
        <f>IF(E491&lt;&gt;E492,COUNTIF($A$4:A491,"&lt;&gt;0")+1,0)</f>
        <v>0</v>
      </c>
      <c r="B492">
        <f>IF(A492&lt;&gt;0,IF(MOD(A492,3)=0,COUNTIF($B$4:B491,"&lt;&gt;0")+1,0),0)</f>
        <v>0</v>
      </c>
      <c r="C492" s="9">
        <f>'Dash Board'!$C$12+COUNT('Daily reducing balance'!$F$4:F491)</f>
        <v>42218</v>
      </c>
      <c r="D492">
        <f t="shared" si="49"/>
        <v>2015</v>
      </c>
      <c r="E492">
        <f t="shared" si="50"/>
        <v>8</v>
      </c>
      <c r="F492">
        <f>DAY('Dash Board'!$C$12+COUNT('Daily reducing balance'!$F$4:F491))</f>
        <v>2</v>
      </c>
      <c r="G492" s="8">
        <f t="shared" si="51"/>
        <v>288212.48723133979</v>
      </c>
      <c r="H492" s="6">
        <f>G492*'Dash Board'!$C$11/365</f>
        <v>82.910441532303224</v>
      </c>
      <c r="I492" s="6">
        <f>H492*'Dash Board'!$C$18/'Dash Board'!$C$11</f>
        <v>39.481162634430106</v>
      </c>
      <c r="J492" s="6">
        <f>(G492&gt;1)*PMT('Dash Board'!$C$11/365,$U$4,-'Dash Board'!$C$19)</f>
        <v>108.80376961660664</v>
      </c>
      <c r="K492" s="6">
        <f t="shared" si="53"/>
        <v>0</v>
      </c>
      <c r="L492" s="8">
        <f t="shared" si="54"/>
        <v>288186.59390325553</v>
      </c>
      <c r="N492" s="8">
        <f t="shared" si="52"/>
        <v>69.322606982176538</v>
      </c>
      <c r="O492" s="8">
        <f>IF(E491&lt;&gt;E492,SUM($N$4:N492)-SUM($O$3:O491),0)</f>
        <v>0</v>
      </c>
      <c r="P492" s="6">
        <f>IF(B492&gt;0,SUM($O$4:O492)-SUM($P$3:P491),0)</f>
        <v>0</v>
      </c>
      <c r="Q492" s="6">
        <f t="shared" si="55"/>
        <v>39.481162634430106</v>
      </c>
      <c r="R492" s="8">
        <f>IF(E491&lt;&gt;E492,SUM($Q$4:Q492)-SUM($R$3:R491),0)</f>
        <v>0</v>
      </c>
      <c r="S492" s="6">
        <f>IF(B492&gt;0,SUM($R$4:R492)-SUM($S$3:S491),0)</f>
        <v>0</v>
      </c>
    </row>
    <row r="493" spans="1:19">
      <c r="A493">
        <f>IF(E492&lt;&gt;E493,COUNTIF($A$4:A492,"&lt;&gt;0")+1,0)</f>
        <v>0</v>
      </c>
      <c r="B493">
        <f>IF(A493&lt;&gt;0,IF(MOD(A493,3)=0,COUNTIF($B$4:B492,"&lt;&gt;0")+1,0),0)</f>
        <v>0</v>
      </c>
      <c r="C493" s="9">
        <f>'Dash Board'!$C$12+COUNT('Daily reducing balance'!$F$4:F492)</f>
        <v>42219</v>
      </c>
      <c r="D493">
        <f t="shared" si="49"/>
        <v>2015</v>
      </c>
      <c r="E493">
        <f t="shared" si="50"/>
        <v>8</v>
      </c>
      <c r="F493">
        <f>DAY('Dash Board'!$C$12+COUNT('Daily reducing balance'!$F$4:F492))</f>
        <v>3</v>
      </c>
      <c r="G493" s="8">
        <f t="shared" si="51"/>
        <v>288186.59390325553</v>
      </c>
      <c r="H493" s="6">
        <f>G493*'Dash Board'!$C$11/365</f>
        <v>82.902992766689948</v>
      </c>
      <c r="I493" s="6">
        <f>H493*'Dash Board'!$C$18/'Dash Board'!$C$11</f>
        <v>39.47761560318569</v>
      </c>
      <c r="J493" s="6">
        <f>(G493&gt;1)*PMT('Dash Board'!$C$11/365,$U$4,-'Dash Board'!$C$19)</f>
        <v>108.80376961660664</v>
      </c>
      <c r="K493" s="6">
        <f t="shared" si="53"/>
        <v>0</v>
      </c>
      <c r="L493" s="8">
        <f t="shared" si="54"/>
        <v>288160.69312640565</v>
      </c>
      <c r="N493" s="8">
        <f t="shared" si="52"/>
        <v>69.326154013420961</v>
      </c>
      <c r="O493" s="8">
        <f>IF(E492&lt;&gt;E493,SUM($N$4:N493)-SUM($O$3:O492),0)</f>
        <v>0</v>
      </c>
      <c r="P493" s="6">
        <f>IF(B493&gt;0,SUM($O$4:O493)-SUM($P$3:P492),0)</f>
        <v>0</v>
      </c>
      <c r="Q493" s="6">
        <f t="shared" si="55"/>
        <v>39.47761560318569</v>
      </c>
      <c r="R493" s="8">
        <f>IF(E492&lt;&gt;E493,SUM($Q$4:Q493)-SUM($R$3:R492),0)</f>
        <v>0</v>
      </c>
      <c r="S493" s="6">
        <f>IF(B493&gt;0,SUM($R$4:R493)-SUM($S$3:S492),0)</f>
        <v>0</v>
      </c>
    </row>
    <row r="494" spans="1:19">
      <c r="A494">
        <f>IF(E493&lt;&gt;E494,COUNTIF($A$4:A493,"&lt;&gt;0")+1,0)</f>
        <v>0</v>
      </c>
      <c r="B494">
        <f>IF(A494&lt;&gt;0,IF(MOD(A494,3)=0,COUNTIF($B$4:B493,"&lt;&gt;0")+1,0),0)</f>
        <v>0</v>
      </c>
      <c r="C494" s="9">
        <f>'Dash Board'!$C$12+COUNT('Daily reducing balance'!$F$4:F493)</f>
        <v>42220</v>
      </c>
      <c r="D494">
        <f t="shared" si="49"/>
        <v>2015</v>
      </c>
      <c r="E494">
        <f t="shared" si="50"/>
        <v>8</v>
      </c>
      <c r="F494">
        <f>DAY('Dash Board'!$C$12+COUNT('Daily reducing balance'!$F$4:F493))</f>
        <v>4</v>
      </c>
      <c r="G494" s="8">
        <f t="shared" si="51"/>
        <v>288160.69312640565</v>
      </c>
      <c r="H494" s="6">
        <f>G494*'Dash Board'!$C$11/365</f>
        <v>82.895541858281078</v>
      </c>
      <c r="I494" s="6">
        <f>H494*'Dash Board'!$C$18/'Dash Board'!$C$11</f>
        <v>39.47406755156242</v>
      </c>
      <c r="J494" s="6">
        <f>(G494&gt;1)*PMT('Dash Board'!$C$11/365,$U$4,-'Dash Board'!$C$19)</f>
        <v>108.80376961660664</v>
      </c>
      <c r="K494" s="6">
        <f t="shared" si="53"/>
        <v>0</v>
      </c>
      <c r="L494" s="8">
        <f t="shared" si="54"/>
        <v>288134.78489864734</v>
      </c>
      <c r="N494" s="8">
        <f t="shared" si="52"/>
        <v>69.329702065044216</v>
      </c>
      <c r="O494" s="8">
        <f>IF(E493&lt;&gt;E494,SUM($N$4:N494)-SUM($O$3:O493),0)</f>
        <v>0</v>
      </c>
      <c r="P494" s="6">
        <f>IF(B494&gt;0,SUM($O$4:O494)-SUM($P$3:P493),0)</f>
        <v>0</v>
      </c>
      <c r="Q494" s="6">
        <f t="shared" si="55"/>
        <v>39.47406755156242</v>
      </c>
      <c r="R494" s="8">
        <f>IF(E493&lt;&gt;E494,SUM($Q$4:Q494)-SUM($R$3:R493),0)</f>
        <v>0</v>
      </c>
      <c r="S494" s="6">
        <f>IF(B494&gt;0,SUM($R$4:R494)-SUM($S$3:S493),0)</f>
        <v>0</v>
      </c>
    </row>
    <row r="495" spans="1:19">
      <c r="A495">
        <f>IF(E494&lt;&gt;E495,COUNTIF($A$4:A494,"&lt;&gt;0")+1,0)</f>
        <v>0</v>
      </c>
      <c r="B495">
        <f>IF(A495&lt;&gt;0,IF(MOD(A495,3)=0,COUNTIF($B$4:B494,"&lt;&gt;0")+1,0),0)</f>
        <v>0</v>
      </c>
      <c r="C495" s="9">
        <f>'Dash Board'!$C$12+COUNT('Daily reducing balance'!$F$4:F494)</f>
        <v>42221</v>
      </c>
      <c r="D495">
        <f t="shared" si="49"/>
        <v>2015</v>
      </c>
      <c r="E495">
        <f t="shared" si="50"/>
        <v>8</v>
      </c>
      <c r="F495">
        <f>DAY('Dash Board'!$C$12+COUNT('Daily reducing balance'!$F$4:F494))</f>
        <v>5</v>
      </c>
      <c r="G495" s="8">
        <f t="shared" si="51"/>
        <v>288134.78489864734</v>
      </c>
      <c r="H495" s="6">
        <f>G495*'Dash Board'!$C$11/365</f>
        <v>82.888088806460189</v>
      </c>
      <c r="I495" s="6">
        <f>H495*'Dash Board'!$C$18/'Dash Board'!$C$11</f>
        <v>39.470518479266758</v>
      </c>
      <c r="J495" s="6">
        <f>(G495&gt;1)*PMT('Dash Board'!$C$11/365,$U$4,-'Dash Board'!$C$19)</f>
        <v>108.80376961660664</v>
      </c>
      <c r="K495" s="6">
        <f t="shared" si="53"/>
        <v>0</v>
      </c>
      <c r="L495" s="8">
        <f t="shared" si="54"/>
        <v>288108.86921783723</v>
      </c>
      <c r="N495" s="8">
        <f t="shared" si="52"/>
        <v>69.333251137339886</v>
      </c>
      <c r="O495" s="8">
        <f>IF(E494&lt;&gt;E495,SUM($N$4:N495)-SUM($O$3:O494),0)</f>
        <v>0</v>
      </c>
      <c r="P495" s="6">
        <f>IF(B495&gt;0,SUM($O$4:O495)-SUM($P$3:P494),0)</f>
        <v>0</v>
      </c>
      <c r="Q495" s="6">
        <f t="shared" si="55"/>
        <v>39.470518479266758</v>
      </c>
      <c r="R495" s="8">
        <f>IF(E494&lt;&gt;E495,SUM($Q$4:Q495)-SUM($R$3:R494),0)</f>
        <v>0</v>
      </c>
      <c r="S495" s="6">
        <f>IF(B495&gt;0,SUM($R$4:R495)-SUM($S$3:S494),0)</f>
        <v>0</v>
      </c>
    </row>
    <row r="496" spans="1:19">
      <c r="A496">
        <f>IF(E495&lt;&gt;E496,COUNTIF($A$4:A495,"&lt;&gt;0")+1,0)</f>
        <v>0</v>
      </c>
      <c r="B496">
        <f>IF(A496&lt;&gt;0,IF(MOD(A496,3)=0,COUNTIF($B$4:B495,"&lt;&gt;0")+1,0),0)</f>
        <v>0</v>
      </c>
      <c r="C496" s="9">
        <f>'Dash Board'!$C$12+COUNT('Daily reducing balance'!$F$4:F495)</f>
        <v>42222</v>
      </c>
      <c r="D496">
        <f t="shared" si="49"/>
        <v>2015</v>
      </c>
      <c r="E496">
        <f t="shared" si="50"/>
        <v>8</v>
      </c>
      <c r="F496">
        <f>DAY('Dash Board'!$C$12+COUNT('Daily reducing balance'!$F$4:F495))</f>
        <v>6</v>
      </c>
      <c r="G496" s="8">
        <f t="shared" si="51"/>
        <v>288108.86921783723</v>
      </c>
      <c r="H496" s="6">
        <f>G496*'Dash Board'!$C$11/365</f>
        <v>82.880633610610701</v>
      </c>
      <c r="I496" s="6">
        <f>H496*'Dash Board'!$C$18/'Dash Board'!$C$11</f>
        <v>39.466968386005099</v>
      </c>
      <c r="J496" s="6">
        <f>(G496&gt;1)*PMT('Dash Board'!$C$11/365,$U$4,-'Dash Board'!$C$19)</f>
        <v>108.80376961660664</v>
      </c>
      <c r="K496" s="6">
        <f t="shared" si="53"/>
        <v>0</v>
      </c>
      <c r="L496" s="8">
        <f t="shared" si="54"/>
        <v>288082.94608183124</v>
      </c>
      <c r="N496" s="8">
        <f t="shared" si="52"/>
        <v>69.336801230601537</v>
      </c>
      <c r="O496" s="8">
        <f>IF(E495&lt;&gt;E496,SUM($N$4:N496)-SUM($O$3:O495),0)</f>
        <v>0</v>
      </c>
      <c r="P496" s="6">
        <f>IF(B496&gt;0,SUM($O$4:O496)-SUM($P$3:P495),0)</f>
        <v>0</v>
      </c>
      <c r="Q496" s="6">
        <f t="shared" si="55"/>
        <v>39.466968386005099</v>
      </c>
      <c r="R496" s="8">
        <f>IF(E495&lt;&gt;E496,SUM($Q$4:Q496)-SUM($R$3:R495),0)</f>
        <v>0</v>
      </c>
      <c r="S496" s="6">
        <f>IF(B496&gt;0,SUM($R$4:R496)-SUM($S$3:S495),0)</f>
        <v>0</v>
      </c>
    </row>
    <row r="497" spans="1:19">
      <c r="A497">
        <f>IF(E496&lt;&gt;E497,COUNTIF($A$4:A496,"&lt;&gt;0")+1,0)</f>
        <v>0</v>
      </c>
      <c r="B497">
        <f>IF(A497&lt;&gt;0,IF(MOD(A497,3)=0,COUNTIF($B$4:B496,"&lt;&gt;0")+1,0),0)</f>
        <v>0</v>
      </c>
      <c r="C497" s="9">
        <f>'Dash Board'!$C$12+COUNT('Daily reducing balance'!$F$4:F496)</f>
        <v>42223</v>
      </c>
      <c r="D497">
        <f t="shared" si="49"/>
        <v>2015</v>
      </c>
      <c r="E497">
        <f t="shared" si="50"/>
        <v>8</v>
      </c>
      <c r="F497">
        <f>DAY('Dash Board'!$C$12+COUNT('Daily reducing balance'!$F$4:F496))</f>
        <v>7</v>
      </c>
      <c r="G497" s="8">
        <f t="shared" si="51"/>
        <v>288082.94608183124</v>
      </c>
      <c r="H497" s="6">
        <f>G497*'Dash Board'!$C$11/365</f>
        <v>82.873176270115835</v>
      </c>
      <c r="I497" s="6">
        <f>H497*'Dash Board'!$C$18/'Dash Board'!$C$11</f>
        <v>39.463417271483735</v>
      </c>
      <c r="J497" s="6">
        <f>(G497&gt;1)*PMT('Dash Board'!$C$11/365,$U$4,-'Dash Board'!$C$19)</f>
        <v>108.80376961660664</v>
      </c>
      <c r="K497" s="6">
        <f t="shared" si="53"/>
        <v>0</v>
      </c>
      <c r="L497" s="8">
        <f t="shared" si="54"/>
        <v>288057.01548848476</v>
      </c>
      <c r="N497" s="8">
        <f t="shared" si="52"/>
        <v>69.340352345122909</v>
      </c>
      <c r="O497" s="8">
        <f>IF(E496&lt;&gt;E497,SUM($N$4:N497)-SUM($O$3:O496),0)</f>
        <v>0</v>
      </c>
      <c r="P497" s="6">
        <f>IF(B497&gt;0,SUM($O$4:O497)-SUM($P$3:P496),0)</f>
        <v>0</v>
      </c>
      <c r="Q497" s="6">
        <f t="shared" si="55"/>
        <v>39.463417271483735</v>
      </c>
      <c r="R497" s="8">
        <f>IF(E496&lt;&gt;E497,SUM($Q$4:Q497)-SUM($R$3:R496),0)</f>
        <v>0</v>
      </c>
      <c r="S497" s="6">
        <f>IF(B497&gt;0,SUM($R$4:R497)-SUM($S$3:S496),0)</f>
        <v>0</v>
      </c>
    </row>
    <row r="498" spans="1:19">
      <c r="A498">
        <f>IF(E497&lt;&gt;E498,COUNTIF($A$4:A497,"&lt;&gt;0")+1,0)</f>
        <v>0</v>
      </c>
      <c r="B498">
        <f>IF(A498&lt;&gt;0,IF(MOD(A498,3)=0,COUNTIF($B$4:B497,"&lt;&gt;0")+1,0),0)</f>
        <v>0</v>
      </c>
      <c r="C498" s="9">
        <f>'Dash Board'!$C$12+COUNT('Daily reducing balance'!$F$4:F497)</f>
        <v>42224</v>
      </c>
      <c r="D498">
        <f t="shared" si="49"/>
        <v>2015</v>
      </c>
      <c r="E498">
        <f t="shared" si="50"/>
        <v>8</v>
      </c>
      <c r="F498">
        <f>DAY('Dash Board'!$C$12+COUNT('Daily reducing balance'!$F$4:F497))</f>
        <v>8</v>
      </c>
      <c r="G498" s="8">
        <f t="shared" si="51"/>
        <v>288057.01548848476</v>
      </c>
      <c r="H498" s="6">
        <f>G498*'Dash Board'!$C$11/365</f>
        <v>82.865716784358625</v>
      </c>
      <c r="I498" s="6">
        <f>H498*'Dash Board'!$C$18/'Dash Board'!$C$11</f>
        <v>39.459865135408869</v>
      </c>
      <c r="J498" s="6">
        <f>(G498&gt;1)*PMT('Dash Board'!$C$11/365,$U$4,-'Dash Board'!$C$19)</f>
        <v>108.80376961660664</v>
      </c>
      <c r="K498" s="6">
        <f t="shared" si="53"/>
        <v>0</v>
      </c>
      <c r="L498" s="8">
        <f t="shared" si="54"/>
        <v>288031.07743565255</v>
      </c>
      <c r="N498" s="8">
        <f t="shared" si="52"/>
        <v>69.343904481197768</v>
      </c>
      <c r="O498" s="8">
        <f>IF(E497&lt;&gt;E498,SUM($N$4:N498)-SUM($O$3:O497),0)</f>
        <v>0</v>
      </c>
      <c r="P498" s="6">
        <f>IF(B498&gt;0,SUM($O$4:O498)-SUM($P$3:P497),0)</f>
        <v>0</v>
      </c>
      <c r="Q498" s="6">
        <f t="shared" si="55"/>
        <v>39.459865135408869</v>
      </c>
      <c r="R498" s="8">
        <f>IF(E497&lt;&gt;E498,SUM($Q$4:Q498)-SUM($R$3:R497),0)</f>
        <v>0</v>
      </c>
      <c r="S498" s="6">
        <f>IF(B498&gt;0,SUM($R$4:R498)-SUM($S$3:S497),0)</f>
        <v>0</v>
      </c>
    </row>
    <row r="499" spans="1:19">
      <c r="A499">
        <f>IF(E498&lt;&gt;E499,COUNTIF($A$4:A498,"&lt;&gt;0")+1,0)</f>
        <v>0</v>
      </c>
      <c r="B499">
        <f>IF(A499&lt;&gt;0,IF(MOD(A499,3)=0,COUNTIF($B$4:B498,"&lt;&gt;0")+1,0),0)</f>
        <v>0</v>
      </c>
      <c r="C499" s="9">
        <f>'Dash Board'!$C$12+COUNT('Daily reducing balance'!$F$4:F498)</f>
        <v>42225</v>
      </c>
      <c r="D499">
        <f t="shared" si="49"/>
        <v>2015</v>
      </c>
      <c r="E499">
        <f t="shared" si="50"/>
        <v>8</v>
      </c>
      <c r="F499">
        <f>DAY('Dash Board'!$C$12+COUNT('Daily reducing balance'!$F$4:F498))</f>
        <v>9</v>
      </c>
      <c r="G499" s="8">
        <f t="shared" si="51"/>
        <v>288031.07743565255</v>
      </c>
      <c r="H499" s="6">
        <f>G499*'Dash Board'!$C$11/365</f>
        <v>82.858255152721952</v>
      </c>
      <c r="I499" s="6">
        <f>H499*'Dash Board'!$C$18/'Dash Board'!$C$11</f>
        <v>39.456311977486649</v>
      </c>
      <c r="J499" s="6">
        <f>(G499&gt;1)*PMT('Dash Board'!$C$11/365,$U$4,-'Dash Board'!$C$19)</f>
        <v>108.80376961660664</v>
      </c>
      <c r="K499" s="6">
        <f t="shared" si="53"/>
        <v>0</v>
      </c>
      <c r="L499" s="8">
        <f t="shared" si="54"/>
        <v>288005.13192118867</v>
      </c>
      <c r="N499" s="8">
        <f t="shared" si="52"/>
        <v>69.347457639119995</v>
      </c>
      <c r="O499" s="8">
        <f>IF(E498&lt;&gt;E499,SUM($N$4:N499)-SUM($O$3:O498),0)</f>
        <v>0</v>
      </c>
      <c r="P499" s="6">
        <f>IF(B499&gt;0,SUM($O$4:O499)-SUM($P$3:P498),0)</f>
        <v>0</v>
      </c>
      <c r="Q499" s="6">
        <f t="shared" si="55"/>
        <v>39.456311977486649</v>
      </c>
      <c r="R499" s="8">
        <f>IF(E498&lt;&gt;E499,SUM($Q$4:Q499)-SUM($R$3:R498),0)</f>
        <v>0</v>
      </c>
      <c r="S499" s="6">
        <f>IF(B499&gt;0,SUM($R$4:R499)-SUM($S$3:S498),0)</f>
        <v>0</v>
      </c>
    </row>
    <row r="500" spans="1:19">
      <c r="A500">
        <f>IF(E499&lt;&gt;E500,COUNTIF($A$4:A499,"&lt;&gt;0")+1,0)</f>
        <v>0</v>
      </c>
      <c r="B500">
        <f>IF(A500&lt;&gt;0,IF(MOD(A500,3)=0,COUNTIF($B$4:B499,"&lt;&gt;0")+1,0),0)</f>
        <v>0</v>
      </c>
      <c r="C500" s="9">
        <f>'Dash Board'!$C$12+COUNT('Daily reducing balance'!$F$4:F499)</f>
        <v>42226</v>
      </c>
      <c r="D500">
        <f t="shared" ref="D500:D563" si="56">IF(AND(E500=1,F500=1),D499+1,D499)</f>
        <v>2015</v>
      </c>
      <c r="E500">
        <f t="shared" ref="E500:E563" si="57">IF(F500=1,IF(E499+1&gt;12,1,E499+1),E499)</f>
        <v>8</v>
      </c>
      <c r="F500">
        <f>DAY('Dash Board'!$C$12+COUNT('Daily reducing balance'!$F$4:F499))</f>
        <v>10</v>
      </c>
      <c r="G500" s="8">
        <f t="shared" ref="G500:G563" si="58">L499</f>
        <v>288005.13192118867</v>
      </c>
      <c r="H500" s="6">
        <f>G500*'Dash Board'!$C$11/365</f>
        <v>82.850791374588525</v>
      </c>
      <c r="I500" s="6">
        <f>H500*'Dash Board'!$C$18/'Dash Board'!$C$11</f>
        <v>39.452757797423111</v>
      </c>
      <c r="J500" s="6">
        <f>(G500&gt;1)*PMT('Dash Board'!$C$11/365,$U$4,-'Dash Board'!$C$19)</f>
        <v>108.80376961660664</v>
      </c>
      <c r="K500" s="6">
        <f t="shared" si="53"/>
        <v>0</v>
      </c>
      <c r="L500" s="8">
        <f t="shared" si="54"/>
        <v>287979.17894294666</v>
      </c>
      <c r="N500" s="8">
        <f t="shared" ref="N500:N563" si="59">J500-I500</f>
        <v>69.351011819183526</v>
      </c>
      <c r="O500" s="8">
        <f>IF(E499&lt;&gt;E500,SUM($N$4:N500)-SUM($O$3:O499),0)</f>
        <v>0</v>
      </c>
      <c r="P500" s="6">
        <f>IF(B500&gt;0,SUM($O$4:O500)-SUM($P$3:P499),0)</f>
        <v>0</v>
      </c>
      <c r="Q500" s="6">
        <f t="shared" si="55"/>
        <v>39.452757797423111</v>
      </c>
      <c r="R500" s="8">
        <f>IF(E499&lt;&gt;E500,SUM($Q$4:Q500)-SUM($R$3:R499),0)</f>
        <v>0</v>
      </c>
      <c r="S500" s="6">
        <f>IF(B500&gt;0,SUM($R$4:R500)-SUM($S$3:S499),0)</f>
        <v>0</v>
      </c>
    </row>
    <row r="501" spans="1:19">
      <c r="A501">
        <f>IF(E500&lt;&gt;E501,COUNTIF($A$4:A500,"&lt;&gt;0")+1,0)</f>
        <v>0</v>
      </c>
      <c r="B501">
        <f>IF(A501&lt;&gt;0,IF(MOD(A501,3)=0,COUNTIF($B$4:B500,"&lt;&gt;0")+1,0),0)</f>
        <v>0</v>
      </c>
      <c r="C501" s="9">
        <f>'Dash Board'!$C$12+COUNT('Daily reducing balance'!$F$4:F500)</f>
        <v>42227</v>
      </c>
      <c r="D501">
        <f t="shared" si="56"/>
        <v>2015</v>
      </c>
      <c r="E501">
        <f t="shared" si="57"/>
        <v>8</v>
      </c>
      <c r="F501">
        <f>DAY('Dash Board'!$C$12+COUNT('Daily reducing balance'!$F$4:F500))</f>
        <v>11</v>
      </c>
      <c r="G501" s="8">
        <f t="shared" si="58"/>
        <v>287979.17894294666</v>
      </c>
      <c r="H501" s="6">
        <f>G501*'Dash Board'!$C$11/365</f>
        <v>82.84332544934081</v>
      </c>
      <c r="I501" s="6">
        <f>H501*'Dash Board'!$C$18/'Dash Board'!$C$11</f>
        <v>39.449202594924195</v>
      </c>
      <c r="J501" s="6">
        <f>(G501&gt;1)*PMT('Dash Board'!$C$11/365,$U$4,-'Dash Board'!$C$19)</f>
        <v>108.80376961660664</v>
      </c>
      <c r="K501" s="6">
        <f t="shared" si="53"/>
        <v>0</v>
      </c>
      <c r="L501" s="8">
        <f t="shared" si="54"/>
        <v>287953.2184987794</v>
      </c>
      <c r="N501" s="8">
        <f t="shared" si="59"/>
        <v>69.354567021682442</v>
      </c>
      <c r="O501" s="8">
        <f>IF(E500&lt;&gt;E501,SUM($N$4:N501)-SUM($O$3:O500),0)</f>
        <v>0</v>
      </c>
      <c r="P501" s="6">
        <f>IF(B501&gt;0,SUM($O$4:O501)-SUM($P$3:P500),0)</f>
        <v>0</v>
      </c>
      <c r="Q501" s="6">
        <f t="shared" si="55"/>
        <v>39.449202594924195</v>
      </c>
      <c r="R501" s="8">
        <f>IF(E500&lt;&gt;E501,SUM($Q$4:Q501)-SUM($R$3:R500),0)</f>
        <v>0</v>
      </c>
      <c r="S501" s="6">
        <f>IF(B501&gt;0,SUM($R$4:R501)-SUM($S$3:S500),0)</f>
        <v>0</v>
      </c>
    </row>
    <row r="502" spans="1:19">
      <c r="A502">
        <f>IF(E501&lt;&gt;E502,COUNTIF($A$4:A501,"&lt;&gt;0")+1,0)</f>
        <v>0</v>
      </c>
      <c r="B502">
        <f>IF(A502&lt;&gt;0,IF(MOD(A502,3)=0,COUNTIF($B$4:B501,"&lt;&gt;0")+1,0),0)</f>
        <v>0</v>
      </c>
      <c r="C502" s="9">
        <f>'Dash Board'!$C$12+COUNT('Daily reducing balance'!$F$4:F501)</f>
        <v>42228</v>
      </c>
      <c r="D502">
        <f t="shared" si="56"/>
        <v>2015</v>
      </c>
      <c r="E502">
        <f t="shared" si="57"/>
        <v>8</v>
      </c>
      <c r="F502">
        <f>DAY('Dash Board'!$C$12+COUNT('Daily reducing balance'!$F$4:F501))</f>
        <v>12</v>
      </c>
      <c r="G502" s="8">
        <f t="shared" si="58"/>
        <v>287953.2184987794</v>
      </c>
      <c r="H502" s="6">
        <f>G502*'Dash Board'!$C$11/365</f>
        <v>82.83585737636119</v>
      </c>
      <c r="I502" s="6">
        <f>H502*'Dash Board'!$C$18/'Dash Board'!$C$11</f>
        <v>39.445646369695808</v>
      </c>
      <c r="J502" s="6">
        <f>(G502&gt;1)*PMT('Dash Board'!$C$11/365,$U$4,-'Dash Board'!$C$19)</f>
        <v>108.80376961660664</v>
      </c>
      <c r="K502" s="6">
        <f t="shared" si="53"/>
        <v>0</v>
      </c>
      <c r="L502" s="8">
        <f t="shared" si="54"/>
        <v>287927.25058653916</v>
      </c>
      <c r="N502" s="8">
        <f t="shared" si="59"/>
        <v>69.358123246910836</v>
      </c>
      <c r="O502" s="8">
        <f>IF(E501&lt;&gt;E502,SUM($N$4:N502)-SUM($O$3:O501),0)</f>
        <v>0</v>
      </c>
      <c r="P502" s="6">
        <f>IF(B502&gt;0,SUM($O$4:O502)-SUM($P$3:P501),0)</f>
        <v>0</v>
      </c>
      <c r="Q502" s="6">
        <f t="shared" si="55"/>
        <v>39.445646369695808</v>
      </c>
      <c r="R502" s="8">
        <f>IF(E501&lt;&gt;E502,SUM($Q$4:Q502)-SUM($R$3:R501),0)</f>
        <v>0</v>
      </c>
      <c r="S502" s="6">
        <f>IF(B502&gt;0,SUM($R$4:R502)-SUM($S$3:S501),0)</f>
        <v>0</v>
      </c>
    </row>
    <row r="503" spans="1:19">
      <c r="A503">
        <f>IF(E502&lt;&gt;E503,COUNTIF($A$4:A502,"&lt;&gt;0")+1,0)</f>
        <v>0</v>
      </c>
      <c r="B503">
        <f>IF(A503&lt;&gt;0,IF(MOD(A503,3)=0,COUNTIF($B$4:B502,"&lt;&gt;0")+1,0),0)</f>
        <v>0</v>
      </c>
      <c r="C503" s="9">
        <f>'Dash Board'!$C$12+COUNT('Daily reducing balance'!$F$4:F502)</f>
        <v>42229</v>
      </c>
      <c r="D503">
        <f t="shared" si="56"/>
        <v>2015</v>
      </c>
      <c r="E503">
        <f t="shared" si="57"/>
        <v>8</v>
      </c>
      <c r="F503">
        <f>DAY('Dash Board'!$C$12+COUNT('Daily reducing balance'!$F$4:F502))</f>
        <v>13</v>
      </c>
      <c r="G503" s="8">
        <f t="shared" si="58"/>
        <v>287927.25058653916</v>
      </c>
      <c r="H503" s="6">
        <f>G503*'Dash Board'!$C$11/365</f>
        <v>82.828387155031805</v>
      </c>
      <c r="I503" s="6">
        <f>H503*'Dash Board'!$C$18/'Dash Board'!$C$11</f>
        <v>39.442089121443715</v>
      </c>
      <c r="J503" s="6">
        <f>(G503&gt;1)*PMT('Dash Board'!$C$11/365,$U$4,-'Dash Board'!$C$19)</f>
        <v>108.80376961660664</v>
      </c>
      <c r="K503" s="6">
        <f t="shared" si="53"/>
        <v>0</v>
      </c>
      <c r="L503" s="8">
        <f t="shared" si="54"/>
        <v>287901.2752040776</v>
      </c>
      <c r="N503" s="8">
        <f t="shared" si="59"/>
        <v>69.361680495162929</v>
      </c>
      <c r="O503" s="8">
        <f>IF(E502&lt;&gt;E503,SUM($N$4:N503)-SUM($O$3:O502),0)</f>
        <v>0</v>
      </c>
      <c r="P503" s="6">
        <f>IF(B503&gt;0,SUM($O$4:O503)-SUM($P$3:P502),0)</f>
        <v>0</v>
      </c>
      <c r="Q503" s="6">
        <f t="shared" si="55"/>
        <v>39.442089121443715</v>
      </c>
      <c r="R503" s="8">
        <f>IF(E502&lt;&gt;E503,SUM($Q$4:Q503)-SUM($R$3:R502),0)</f>
        <v>0</v>
      </c>
      <c r="S503" s="6">
        <f>IF(B503&gt;0,SUM($R$4:R503)-SUM($S$3:S502),0)</f>
        <v>0</v>
      </c>
    </row>
    <row r="504" spans="1:19">
      <c r="A504">
        <f>IF(E503&lt;&gt;E504,COUNTIF($A$4:A503,"&lt;&gt;0")+1,0)</f>
        <v>0</v>
      </c>
      <c r="B504">
        <f>IF(A504&lt;&gt;0,IF(MOD(A504,3)=0,COUNTIF($B$4:B503,"&lt;&gt;0")+1,0),0)</f>
        <v>0</v>
      </c>
      <c r="C504" s="9">
        <f>'Dash Board'!$C$12+COUNT('Daily reducing balance'!$F$4:F503)</f>
        <v>42230</v>
      </c>
      <c r="D504">
        <f t="shared" si="56"/>
        <v>2015</v>
      </c>
      <c r="E504">
        <f t="shared" si="57"/>
        <v>8</v>
      </c>
      <c r="F504">
        <f>DAY('Dash Board'!$C$12+COUNT('Daily reducing balance'!$F$4:F503))</f>
        <v>14</v>
      </c>
      <c r="G504" s="8">
        <f t="shared" si="58"/>
        <v>287901.2752040776</v>
      </c>
      <c r="H504" s="6">
        <f>G504*'Dash Board'!$C$11/365</f>
        <v>82.82091478473464</v>
      </c>
      <c r="I504" s="6">
        <f>H504*'Dash Board'!$C$18/'Dash Board'!$C$11</f>
        <v>39.438530849873644</v>
      </c>
      <c r="J504" s="6">
        <f>(G504&gt;1)*PMT('Dash Board'!$C$11/365,$U$4,-'Dash Board'!$C$19)</f>
        <v>108.80376961660664</v>
      </c>
      <c r="K504" s="6">
        <f t="shared" si="53"/>
        <v>0</v>
      </c>
      <c r="L504" s="8">
        <f t="shared" si="54"/>
        <v>287875.29234924575</v>
      </c>
      <c r="N504" s="8">
        <f t="shared" si="59"/>
        <v>69.365238766733</v>
      </c>
      <c r="O504" s="8">
        <f>IF(E503&lt;&gt;E504,SUM($N$4:N504)-SUM($O$3:O503),0)</f>
        <v>0</v>
      </c>
      <c r="P504" s="6">
        <f>IF(B504&gt;0,SUM($O$4:O504)-SUM($P$3:P503),0)</f>
        <v>0</v>
      </c>
      <c r="Q504" s="6">
        <f t="shared" si="55"/>
        <v>39.438530849873644</v>
      </c>
      <c r="R504" s="8">
        <f>IF(E503&lt;&gt;E504,SUM($Q$4:Q504)-SUM($R$3:R503),0)</f>
        <v>0</v>
      </c>
      <c r="S504" s="6">
        <f>IF(B504&gt;0,SUM($R$4:R504)-SUM($S$3:S503),0)</f>
        <v>0</v>
      </c>
    </row>
    <row r="505" spans="1:19">
      <c r="A505">
        <f>IF(E504&lt;&gt;E505,COUNTIF($A$4:A504,"&lt;&gt;0")+1,0)</f>
        <v>0</v>
      </c>
      <c r="B505">
        <f>IF(A505&lt;&gt;0,IF(MOD(A505,3)=0,COUNTIF($B$4:B504,"&lt;&gt;0")+1,0),0)</f>
        <v>0</v>
      </c>
      <c r="C505" s="9">
        <f>'Dash Board'!$C$12+COUNT('Daily reducing balance'!$F$4:F504)</f>
        <v>42231</v>
      </c>
      <c r="D505">
        <f t="shared" si="56"/>
        <v>2015</v>
      </c>
      <c r="E505">
        <f t="shared" si="57"/>
        <v>8</v>
      </c>
      <c r="F505">
        <f>DAY('Dash Board'!$C$12+COUNT('Daily reducing balance'!$F$4:F504))</f>
        <v>15</v>
      </c>
      <c r="G505" s="8">
        <f t="shared" si="58"/>
        <v>287875.29234924575</v>
      </c>
      <c r="H505" s="6">
        <f>G505*'Dash Board'!$C$11/365</f>
        <v>82.813440264851508</v>
      </c>
      <c r="I505" s="6">
        <f>H505*'Dash Board'!$C$18/'Dash Board'!$C$11</f>
        <v>39.434971554691195</v>
      </c>
      <c r="J505" s="6">
        <f>(G505&gt;1)*PMT('Dash Board'!$C$11/365,$U$4,-'Dash Board'!$C$19)</f>
        <v>108.80376961660664</v>
      </c>
      <c r="K505" s="6">
        <f t="shared" si="53"/>
        <v>0</v>
      </c>
      <c r="L505" s="8">
        <f t="shared" si="54"/>
        <v>287849.30201989401</v>
      </c>
      <c r="N505" s="8">
        <f t="shared" si="59"/>
        <v>69.368798061915442</v>
      </c>
      <c r="O505" s="8">
        <f>IF(E504&lt;&gt;E505,SUM($N$4:N505)-SUM($O$3:O504),0)</f>
        <v>0</v>
      </c>
      <c r="P505" s="6">
        <f>IF(B505&gt;0,SUM($O$4:O505)-SUM($P$3:P504),0)</f>
        <v>0</v>
      </c>
      <c r="Q505" s="6">
        <f t="shared" si="55"/>
        <v>39.434971554691195</v>
      </c>
      <c r="R505" s="8">
        <f>IF(E504&lt;&gt;E505,SUM($Q$4:Q505)-SUM($R$3:R504),0)</f>
        <v>0</v>
      </c>
      <c r="S505" s="6">
        <f>IF(B505&gt;0,SUM($R$4:R505)-SUM($S$3:S504),0)</f>
        <v>0</v>
      </c>
    </row>
    <row r="506" spans="1:19">
      <c r="A506">
        <f>IF(E505&lt;&gt;E506,COUNTIF($A$4:A505,"&lt;&gt;0")+1,0)</f>
        <v>0</v>
      </c>
      <c r="B506">
        <f>IF(A506&lt;&gt;0,IF(MOD(A506,3)=0,COUNTIF($B$4:B505,"&lt;&gt;0")+1,0),0)</f>
        <v>0</v>
      </c>
      <c r="C506" s="9">
        <f>'Dash Board'!$C$12+COUNT('Daily reducing balance'!$F$4:F505)</f>
        <v>42232</v>
      </c>
      <c r="D506">
        <f t="shared" si="56"/>
        <v>2015</v>
      </c>
      <c r="E506">
        <f t="shared" si="57"/>
        <v>8</v>
      </c>
      <c r="F506">
        <f>DAY('Dash Board'!$C$12+COUNT('Daily reducing balance'!$F$4:F505))</f>
        <v>16</v>
      </c>
      <c r="G506" s="8">
        <f t="shared" si="58"/>
        <v>287849.30201989401</v>
      </c>
      <c r="H506" s="6">
        <f>G506*'Dash Board'!$C$11/365</f>
        <v>82.805963594764023</v>
      </c>
      <c r="I506" s="6">
        <f>H506*'Dash Board'!$C$18/'Dash Board'!$C$11</f>
        <v>39.431411235601921</v>
      </c>
      <c r="J506" s="6">
        <f>(G506&gt;1)*PMT('Dash Board'!$C$11/365,$U$4,-'Dash Board'!$C$19)</f>
        <v>108.80376961660664</v>
      </c>
      <c r="K506" s="6">
        <f t="shared" si="53"/>
        <v>0</v>
      </c>
      <c r="L506" s="8">
        <f t="shared" si="54"/>
        <v>287823.30421387218</v>
      </c>
      <c r="N506" s="8">
        <f t="shared" si="59"/>
        <v>69.372358381004716</v>
      </c>
      <c r="O506" s="8">
        <f>IF(E505&lt;&gt;E506,SUM($N$4:N506)-SUM($O$3:O505),0)</f>
        <v>0</v>
      </c>
      <c r="P506" s="6">
        <f>IF(B506&gt;0,SUM($O$4:O506)-SUM($P$3:P505),0)</f>
        <v>0</v>
      </c>
      <c r="Q506" s="6">
        <f t="shared" si="55"/>
        <v>39.431411235601921</v>
      </c>
      <c r="R506" s="8">
        <f>IF(E505&lt;&gt;E506,SUM($Q$4:Q506)-SUM($R$3:R505),0)</f>
        <v>0</v>
      </c>
      <c r="S506" s="6">
        <f>IF(B506&gt;0,SUM($R$4:R506)-SUM($S$3:S505),0)</f>
        <v>0</v>
      </c>
    </row>
    <row r="507" spans="1:19">
      <c r="A507">
        <f>IF(E506&lt;&gt;E507,COUNTIF($A$4:A506,"&lt;&gt;0")+1,0)</f>
        <v>0</v>
      </c>
      <c r="B507">
        <f>IF(A507&lt;&gt;0,IF(MOD(A507,3)=0,COUNTIF($B$4:B506,"&lt;&gt;0")+1,0),0)</f>
        <v>0</v>
      </c>
      <c r="C507" s="9">
        <f>'Dash Board'!$C$12+COUNT('Daily reducing balance'!$F$4:F506)</f>
        <v>42233</v>
      </c>
      <c r="D507">
        <f t="shared" si="56"/>
        <v>2015</v>
      </c>
      <c r="E507">
        <f t="shared" si="57"/>
        <v>8</v>
      </c>
      <c r="F507">
        <f>DAY('Dash Board'!$C$12+COUNT('Daily reducing balance'!$F$4:F506))</f>
        <v>17</v>
      </c>
      <c r="G507" s="8">
        <f t="shared" si="58"/>
        <v>287823.30421387218</v>
      </c>
      <c r="H507" s="6">
        <f>G507*'Dash Board'!$C$11/365</f>
        <v>82.79848477385363</v>
      </c>
      <c r="I507" s="6">
        <f>H507*'Dash Board'!$C$18/'Dash Board'!$C$11</f>
        <v>39.427849892311251</v>
      </c>
      <c r="J507" s="6">
        <f>(G507&gt;1)*PMT('Dash Board'!$C$11/365,$U$4,-'Dash Board'!$C$19)</f>
        <v>108.80376961660664</v>
      </c>
      <c r="K507" s="6">
        <f t="shared" si="53"/>
        <v>0</v>
      </c>
      <c r="L507" s="8">
        <f t="shared" si="54"/>
        <v>287797.29892902944</v>
      </c>
      <c r="N507" s="8">
        <f t="shared" si="59"/>
        <v>69.375919724295386</v>
      </c>
      <c r="O507" s="8">
        <f>IF(E506&lt;&gt;E507,SUM($N$4:N507)-SUM($O$3:O506),0)</f>
        <v>0</v>
      </c>
      <c r="P507" s="6">
        <f>IF(B507&gt;0,SUM($O$4:O507)-SUM($P$3:P506),0)</f>
        <v>0</v>
      </c>
      <c r="Q507" s="6">
        <f t="shared" si="55"/>
        <v>39.427849892311251</v>
      </c>
      <c r="R507" s="8">
        <f>IF(E506&lt;&gt;E507,SUM($Q$4:Q507)-SUM($R$3:R506),0)</f>
        <v>0</v>
      </c>
      <c r="S507" s="6">
        <f>IF(B507&gt;0,SUM($R$4:R507)-SUM($S$3:S506),0)</f>
        <v>0</v>
      </c>
    </row>
    <row r="508" spans="1:19">
      <c r="A508">
        <f>IF(E507&lt;&gt;E508,COUNTIF($A$4:A507,"&lt;&gt;0")+1,0)</f>
        <v>0</v>
      </c>
      <c r="B508">
        <f>IF(A508&lt;&gt;0,IF(MOD(A508,3)=0,COUNTIF($B$4:B507,"&lt;&gt;0")+1,0),0)</f>
        <v>0</v>
      </c>
      <c r="C508" s="9">
        <f>'Dash Board'!$C$12+COUNT('Daily reducing balance'!$F$4:F507)</f>
        <v>42234</v>
      </c>
      <c r="D508">
        <f t="shared" si="56"/>
        <v>2015</v>
      </c>
      <c r="E508">
        <f t="shared" si="57"/>
        <v>8</v>
      </c>
      <c r="F508">
        <f>DAY('Dash Board'!$C$12+COUNT('Daily reducing balance'!$F$4:F507))</f>
        <v>18</v>
      </c>
      <c r="G508" s="8">
        <f t="shared" si="58"/>
        <v>287797.29892902944</v>
      </c>
      <c r="H508" s="6">
        <f>G508*'Dash Board'!$C$11/365</f>
        <v>82.791003801501617</v>
      </c>
      <c r="I508" s="6">
        <f>H508*'Dash Board'!$C$18/'Dash Board'!$C$11</f>
        <v>39.42428752452458</v>
      </c>
      <c r="J508" s="6">
        <f>(G508&gt;1)*PMT('Dash Board'!$C$11/365,$U$4,-'Dash Board'!$C$19)</f>
        <v>108.80376961660664</v>
      </c>
      <c r="K508" s="6">
        <f t="shared" si="53"/>
        <v>0</v>
      </c>
      <c r="L508" s="8">
        <f t="shared" si="54"/>
        <v>287771.28616321436</v>
      </c>
      <c r="N508" s="8">
        <f t="shared" si="59"/>
        <v>69.379482092082071</v>
      </c>
      <c r="O508" s="8">
        <f>IF(E507&lt;&gt;E508,SUM($N$4:N508)-SUM($O$3:O507),0)</f>
        <v>0</v>
      </c>
      <c r="P508" s="6">
        <f>IF(B508&gt;0,SUM($O$4:O508)-SUM($P$3:P507),0)</f>
        <v>0</v>
      </c>
      <c r="Q508" s="6">
        <f t="shared" si="55"/>
        <v>39.42428752452458</v>
      </c>
      <c r="R508" s="8">
        <f>IF(E507&lt;&gt;E508,SUM($Q$4:Q508)-SUM($R$3:R507),0)</f>
        <v>0</v>
      </c>
      <c r="S508" s="6">
        <f>IF(B508&gt;0,SUM($R$4:R508)-SUM($S$3:S507),0)</f>
        <v>0</v>
      </c>
    </row>
    <row r="509" spans="1:19">
      <c r="A509">
        <f>IF(E508&lt;&gt;E509,COUNTIF($A$4:A508,"&lt;&gt;0")+1,0)</f>
        <v>0</v>
      </c>
      <c r="B509">
        <f>IF(A509&lt;&gt;0,IF(MOD(A509,3)=0,COUNTIF($B$4:B508,"&lt;&gt;0")+1,0),0)</f>
        <v>0</v>
      </c>
      <c r="C509" s="9">
        <f>'Dash Board'!$C$12+COUNT('Daily reducing balance'!$F$4:F508)</f>
        <v>42235</v>
      </c>
      <c r="D509">
        <f t="shared" si="56"/>
        <v>2015</v>
      </c>
      <c r="E509">
        <f t="shared" si="57"/>
        <v>8</v>
      </c>
      <c r="F509">
        <f>DAY('Dash Board'!$C$12+COUNT('Daily reducing balance'!$F$4:F508))</f>
        <v>19</v>
      </c>
      <c r="G509" s="8">
        <f t="shared" si="58"/>
        <v>287771.28616321436</v>
      </c>
      <c r="H509" s="6">
        <f>G509*'Dash Board'!$C$11/365</f>
        <v>82.783520677089058</v>
      </c>
      <c r="I509" s="6">
        <f>H509*'Dash Board'!$C$18/'Dash Board'!$C$11</f>
        <v>39.420724131947175</v>
      </c>
      <c r="J509" s="6">
        <f>(G509&gt;1)*PMT('Dash Board'!$C$11/365,$U$4,-'Dash Board'!$C$19)</f>
        <v>108.80376961660664</v>
      </c>
      <c r="K509" s="6">
        <f t="shared" si="53"/>
        <v>0</v>
      </c>
      <c r="L509" s="8">
        <f t="shared" si="54"/>
        <v>287745.26591427485</v>
      </c>
      <c r="N509" s="8">
        <f t="shared" si="59"/>
        <v>69.383045484659476</v>
      </c>
      <c r="O509" s="8">
        <f>IF(E508&lt;&gt;E509,SUM($N$4:N509)-SUM($O$3:O508),0)</f>
        <v>0</v>
      </c>
      <c r="P509" s="6">
        <f>IF(B509&gt;0,SUM($O$4:O509)-SUM($P$3:P508),0)</f>
        <v>0</v>
      </c>
      <c r="Q509" s="6">
        <f t="shared" si="55"/>
        <v>39.420724131947175</v>
      </c>
      <c r="R509" s="8">
        <f>IF(E508&lt;&gt;E509,SUM($Q$4:Q509)-SUM($R$3:R508),0)</f>
        <v>0</v>
      </c>
      <c r="S509" s="6">
        <f>IF(B509&gt;0,SUM($R$4:R509)-SUM($S$3:S508),0)</f>
        <v>0</v>
      </c>
    </row>
    <row r="510" spans="1:19">
      <c r="A510">
        <f>IF(E509&lt;&gt;E510,COUNTIF($A$4:A509,"&lt;&gt;0")+1,0)</f>
        <v>0</v>
      </c>
      <c r="B510">
        <f>IF(A510&lt;&gt;0,IF(MOD(A510,3)=0,COUNTIF($B$4:B509,"&lt;&gt;0")+1,0),0)</f>
        <v>0</v>
      </c>
      <c r="C510" s="9">
        <f>'Dash Board'!$C$12+COUNT('Daily reducing balance'!$F$4:F509)</f>
        <v>42236</v>
      </c>
      <c r="D510">
        <f t="shared" si="56"/>
        <v>2015</v>
      </c>
      <c r="E510">
        <f t="shared" si="57"/>
        <v>8</v>
      </c>
      <c r="F510">
        <f>DAY('Dash Board'!$C$12+COUNT('Daily reducing balance'!$F$4:F509))</f>
        <v>20</v>
      </c>
      <c r="G510" s="8">
        <f t="shared" si="58"/>
        <v>287745.26591427485</v>
      </c>
      <c r="H510" s="6">
        <f>G510*'Dash Board'!$C$11/365</f>
        <v>82.776035399996871</v>
      </c>
      <c r="I510" s="6">
        <f>H510*'Dash Board'!$C$18/'Dash Board'!$C$11</f>
        <v>39.417159714284224</v>
      </c>
      <c r="J510" s="6">
        <f>(G510&gt;1)*PMT('Dash Board'!$C$11/365,$U$4,-'Dash Board'!$C$19)</f>
        <v>108.80376961660664</v>
      </c>
      <c r="K510" s="6">
        <f t="shared" si="53"/>
        <v>0</v>
      </c>
      <c r="L510" s="8">
        <f t="shared" si="54"/>
        <v>287719.23818005825</v>
      </c>
      <c r="N510" s="8">
        <f t="shared" si="59"/>
        <v>69.386609902322419</v>
      </c>
      <c r="O510" s="8">
        <f>IF(E509&lt;&gt;E510,SUM($N$4:N510)-SUM($O$3:O509),0)</f>
        <v>0</v>
      </c>
      <c r="P510" s="6">
        <f>IF(B510&gt;0,SUM($O$4:O510)-SUM($P$3:P509),0)</f>
        <v>0</v>
      </c>
      <c r="Q510" s="6">
        <f t="shared" si="55"/>
        <v>39.417159714284224</v>
      </c>
      <c r="R510" s="8">
        <f>IF(E509&lt;&gt;E510,SUM($Q$4:Q510)-SUM($R$3:R509),0)</f>
        <v>0</v>
      </c>
      <c r="S510" s="6">
        <f>IF(B510&gt;0,SUM($R$4:R510)-SUM($S$3:S509),0)</f>
        <v>0</v>
      </c>
    </row>
    <row r="511" spans="1:19">
      <c r="A511">
        <f>IF(E510&lt;&gt;E511,COUNTIF($A$4:A510,"&lt;&gt;0")+1,0)</f>
        <v>0</v>
      </c>
      <c r="B511">
        <f>IF(A511&lt;&gt;0,IF(MOD(A511,3)=0,COUNTIF($B$4:B510,"&lt;&gt;0")+1,0),0)</f>
        <v>0</v>
      </c>
      <c r="C511" s="9">
        <f>'Dash Board'!$C$12+COUNT('Daily reducing balance'!$F$4:F510)</f>
        <v>42237</v>
      </c>
      <c r="D511">
        <f t="shared" si="56"/>
        <v>2015</v>
      </c>
      <c r="E511">
        <f t="shared" si="57"/>
        <v>8</v>
      </c>
      <c r="F511">
        <f>DAY('Dash Board'!$C$12+COUNT('Daily reducing balance'!$F$4:F510))</f>
        <v>21</v>
      </c>
      <c r="G511" s="8">
        <f t="shared" si="58"/>
        <v>287719.23818005825</v>
      </c>
      <c r="H511" s="6">
        <f>G511*'Dash Board'!$C$11/365</f>
        <v>82.768547969605791</v>
      </c>
      <c r="I511" s="6">
        <f>H511*'Dash Board'!$C$18/'Dash Board'!$C$11</f>
        <v>39.413594271240854</v>
      </c>
      <c r="J511" s="6">
        <f>(G511&gt;1)*PMT('Dash Board'!$C$11/365,$U$4,-'Dash Board'!$C$19)</f>
        <v>108.80376961660664</v>
      </c>
      <c r="K511" s="6">
        <f t="shared" si="53"/>
        <v>0</v>
      </c>
      <c r="L511" s="8">
        <f t="shared" si="54"/>
        <v>287693.20295841125</v>
      </c>
      <c r="N511" s="8">
        <f t="shared" si="59"/>
        <v>69.39017534536579</v>
      </c>
      <c r="O511" s="8">
        <f>IF(E510&lt;&gt;E511,SUM($N$4:N511)-SUM($O$3:O510),0)</f>
        <v>0</v>
      </c>
      <c r="P511" s="6">
        <f>IF(B511&gt;0,SUM($O$4:O511)-SUM($P$3:P510),0)</f>
        <v>0</v>
      </c>
      <c r="Q511" s="6">
        <f t="shared" si="55"/>
        <v>39.413594271240854</v>
      </c>
      <c r="R511" s="8">
        <f>IF(E510&lt;&gt;E511,SUM($Q$4:Q511)-SUM($R$3:R510),0)</f>
        <v>0</v>
      </c>
      <c r="S511" s="6">
        <f>IF(B511&gt;0,SUM($R$4:R511)-SUM($S$3:S510),0)</f>
        <v>0</v>
      </c>
    </row>
    <row r="512" spans="1:19">
      <c r="A512">
        <f>IF(E511&lt;&gt;E512,COUNTIF($A$4:A511,"&lt;&gt;0")+1,0)</f>
        <v>0</v>
      </c>
      <c r="B512">
        <f>IF(A512&lt;&gt;0,IF(MOD(A512,3)=0,COUNTIF($B$4:B511,"&lt;&gt;0")+1,0),0)</f>
        <v>0</v>
      </c>
      <c r="C512" s="9">
        <f>'Dash Board'!$C$12+COUNT('Daily reducing balance'!$F$4:F511)</f>
        <v>42238</v>
      </c>
      <c r="D512">
        <f t="shared" si="56"/>
        <v>2015</v>
      </c>
      <c r="E512">
        <f t="shared" si="57"/>
        <v>8</v>
      </c>
      <c r="F512">
        <f>DAY('Dash Board'!$C$12+COUNT('Daily reducing balance'!$F$4:F511))</f>
        <v>22</v>
      </c>
      <c r="G512" s="8">
        <f t="shared" si="58"/>
        <v>287693.20295841125</v>
      </c>
      <c r="H512" s="6">
        <f>G512*'Dash Board'!$C$11/365</f>
        <v>82.76105838529638</v>
      </c>
      <c r="I512" s="6">
        <f>H512*'Dash Board'!$C$18/'Dash Board'!$C$11</f>
        <v>39.410027802522087</v>
      </c>
      <c r="J512" s="6">
        <f>(G512&gt;1)*PMT('Dash Board'!$C$11/365,$U$4,-'Dash Board'!$C$19)</f>
        <v>108.80376961660664</v>
      </c>
      <c r="K512" s="6">
        <f t="shared" si="53"/>
        <v>0</v>
      </c>
      <c r="L512" s="8">
        <f t="shared" si="54"/>
        <v>287667.16024717997</v>
      </c>
      <c r="N512" s="8">
        <f t="shared" si="59"/>
        <v>69.393741814084564</v>
      </c>
      <c r="O512" s="8">
        <f>IF(E511&lt;&gt;E512,SUM($N$4:N512)-SUM($O$3:O511),0)</f>
        <v>0</v>
      </c>
      <c r="P512" s="6">
        <f>IF(B512&gt;0,SUM($O$4:O512)-SUM($P$3:P511),0)</f>
        <v>0</v>
      </c>
      <c r="Q512" s="6">
        <f t="shared" si="55"/>
        <v>39.410027802522087</v>
      </c>
      <c r="R512" s="8">
        <f>IF(E511&lt;&gt;E512,SUM($Q$4:Q512)-SUM($R$3:R511),0)</f>
        <v>0</v>
      </c>
      <c r="S512" s="6">
        <f>IF(B512&gt;0,SUM($R$4:R512)-SUM($S$3:S511),0)</f>
        <v>0</v>
      </c>
    </row>
    <row r="513" spans="1:19">
      <c r="A513">
        <f>IF(E512&lt;&gt;E513,COUNTIF($A$4:A512,"&lt;&gt;0")+1,0)</f>
        <v>0</v>
      </c>
      <c r="B513">
        <f>IF(A513&lt;&gt;0,IF(MOD(A513,3)=0,COUNTIF($B$4:B512,"&lt;&gt;0")+1,0),0)</f>
        <v>0</v>
      </c>
      <c r="C513" s="9">
        <f>'Dash Board'!$C$12+COUNT('Daily reducing balance'!$F$4:F512)</f>
        <v>42239</v>
      </c>
      <c r="D513">
        <f t="shared" si="56"/>
        <v>2015</v>
      </c>
      <c r="E513">
        <f t="shared" si="57"/>
        <v>8</v>
      </c>
      <c r="F513">
        <f>DAY('Dash Board'!$C$12+COUNT('Daily reducing balance'!$F$4:F512))</f>
        <v>23</v>
      </c>
      <c r="G513" s="8">
        <f t="shared" si="58"/>
        <v>287667.16024717997</v>
      </c>
      <c r="H513" s="6">
        <f>G513*'Dash Board'!$C$11/365</f>
        <v>82.75356664644903</v>
      </c>
      <c r="I513" s="6">
        <f>H513*'Dash Board'!$C$18/'Dash Board'!$C$11</f>
        <v>39.406460307832873</v>
      </c>
      <c r="J513" s="6">
        <f>(G513&gt;1)*PMT('Dash Board'!$C$11/365,$U$4,-'Dash Board'!$C$19)</f>
        <v>108.80376961660664</v>
      </c>
      <c r="K513" s="6">
        <f t="shared" si="53"/>
        <v>0</v>
      </c>
      <c r="L513" s="8">
        <f t="shared" si="54"/>
        <v>287641.11004420981</v>
      </c>
      <c r="N513" s="8">
        <f t="shared" si="59"/>
        <v>69.397309308773771</v>
      </c>
      <c r="O513" s="8">
        <f>IF(E512&lt;&gt;E513,SUM($N$4:N513)-SUM($O$3:O512),0)</f>
        <v>0</v>
      </c>
      <c r="P513" s="6">
        <f>IF(B513&gt;0,SUM($O$4:O513)-SUM($P$3:P512),0)</f>
        <v>0</v>
      </c>
      <c r="Q513" s="6">
        <f t="shared" si="55"/>
        <v>39.406460307832873</v>
      </c>
      <c r="R513" s="8">
        <f>IF(E512&lt;&gt;E513,SUM($Q$4:Q513)-SUM($R$3:R512),0)</f>
        <v>0</v>
      </c>
      <c r="S513" s="6">
        <f>IF(B513&gt;0,SUM($R$4:R513)-SUM($S$3:S512),0)</f>
        <v>0</v>
      </c>
    </row>
    <row r="514" spans="1:19">
      <c r="A514">
        <f>IF(E513&lt;&gt;E514,COUNTIF($A$4:A513,"&lt;&gt;0")+1,0)</f>
        <v>0</v>
      </c>
      <c r="B514">
        <f>IF(A514&lt;&gt;0,IF(MOD(A514,3)=0,COUNTIF($B$4:B513,"&lt;&gt;0")+1,0),0)</f>
        <v>0</v>
      </c>
      <c r="C514" s="9">
        <f>'Dash Board'!$C$12+COUNT('Daily reducing balance'!$F$4:F513)</f>
        <v>42240</v>
      </c>
      <c r="D514">
        <f t="shared" si="56"/>
        <v>2015</v>
      </c>
      <c r="E514">
        <f t="shared" si="57"/>
        <v>8</v>
      </c>
      <c r="F514">
        <f>DAY('Dash Board'!$C$12+COUNT('Daily reducing balance'!$F$4:F513))</f>
        <v>24</v>
      </c>
      <c r="G514" s="8">
        <f t="shared" si="58"/>
        <v>287641.11004420981</v>
      </c>
      <c r="H514" s="6">
        <f>G514*'Dash Board'!$C$11/365</f>
        <v>82.746072752443908</v>
      </c>
      <c r="I514" s="6">
        <f>H514*'Dash Board'!$C$18/'Dash Board'!$C$11</f>
        <v>39.402891786878051</v>
      </c>
      <c r="J514" s="6">
        <f>(G514&gt;1)*PMT('Dash Board'!$C$11/365,$U$4,-'Dash Board'!$C$19)</f>
        <v>108.80376961660664</v>
      </c>
      <c r="K514" s="6">
        <f t="shared" si="53"/>
        <v>0</v>
      </c>
      <c r="L514" s="8">
        <f t="shared" si="54"/>
        <v>287615.05234734569</v>
      </c>
      <c r="N514" s="8">
        <f t="shared" si="59"/>
        <v>69.400877829728586</v>
      </c>
      <c r="O514" s="8">
        <f>IF(E513&lt;&gt;E514,SUM($N$4:N514)-SUM($O$3:O513),0)</f>
        <v>0</v>
      </c>
      <c r="P514" s="6">
        <f>IF(B514&gt;0,SUM($O$4:O514)-SUM($P$3:P513),0)</f>
        <v>0</v>
      </c>
      <c r="Q514" s="6">
        <f t="shared" si="55"/>
        <v>39.402891786878051</v>
      </c>
      <c r="R514" s="8">
        <f>IF(E513&lt;&gt;E514,SUM($Q$4:Q514)-SUM($R$3:R513),0)</f>
        <v>0</v>
      </c>
      <c r="S514" s="6">
        <f>IF(B514&gt;0,SUM($R$4:R514)-SUM($S$3:S513),0)</f>
        <v>0</v>
      </c>
    </row>
    <row r="515" spans="1:19">
      <c r="A515">
        <f>IF(E514&lt;&gt;E515,COUNTIF($A$4:A514,"&lt;&gt;0")+1,0)</f>
        <v>0</v>
      </c>
      <c r="B515">
        <f>IF(A515&lt;&gt;0,IF(MOD(A515,3)=0,COUNTIF($B$4:B514,"&lt;&gt;0")+1,0),0)</f>
        <v>0</v>
      </c>
      <c r="C515" s="9">
        <f>'Dash Board'!$C$12+COUNT('Daily reducing balance'!$F$4:F514)</f>
        <v>42241</v>
      </c>
      <c r="D515">
        <f t="shared" si="56"/>
        <v>2015</v>
      </c>
      <c r="E515">
        <f t="shared" si="57"/>
        <v>8</v>
      </c>
      <c r="F515">
        <f>DAY('Dash Board'!$C$12+COUNT('Daily reducing balance'!$F$4:F514))</f>
        <v>25</v>
      </c>
      <c r="G515" s="8">
        <f t="shared" si="58"/>
        <v>287615.05234734569</v>
      </c>
      <c r="H515" s="6">
        <f>G515*'Dash Board'!$C$11/365</f>
        <v>82.738576702661078</v>
      </c>
      <c r="I515" s="6">
        <f>H515*'Dash Board'!$C$18/'Dash Board'!$C$11</f>
        <v>39.399322239362427</v>
      </c>
      <c r="J515" s="6">
        <f>(G515&gt;1)*PMT('Dash Board'!$C$11/365,$U$4,-'Dash Board'!$C$19)</f>
        <v>108.80376961660664</v>
      </c>
      <c r="K515" s="6">
        <f t="shared" si="53"/>
        <v>0</v>
      </c>
      <c r="L515" s="8">
        <f t="shared" si="54"/>
        <v>287588.98715443176</v>
      </c>
      <c r="N515" s="8">
        <f t="shared" si="59"/>
        <v>69.404447377244225</v>
      </c>
      <c r="O515" s="8">
        <f>IF(E514&lt;&gt;E515,SUM($N$4:N515)-SUM($O$3:O514),0)</f>
        <v>0</v>
      </c>
      <c r="P515" s="6">
        <f>IF(B515&gt;0,SUM($O$4:O515)-SUM($P$3:P514),0)</f>
        <v>0</v>
      </c>
      <c r="Q515" s="6">
        <f t="shared" si="55"/>
        <v>39.399322239362427</v>
      </c>
      <c r="R515" s="8">
        <f>IF(E514&lt;&gt;E515,SUM($Q$4:Q515)-SUM($R$3:R514),0)</f>
        <v>0</v>
      </c>
      <c r="S515" s="6">
        <f>IF(B515&gt;0,SUM($R$4:R515)-SUM($S$3:S514),0)</f>
        <v>0</v>
      </c>
    </row>
    <row r="516" spans="1:19">
      <c r="A516">
        <f>IF(E515&lt;&gt;E516,COUNTIF($A$4:A515,"&lt;&gt;0")+1,0)</f>
        <v>0</v>
      </c>
      <c r="B516">
        <f>IF(A516&lt;&gt;0,IF(MOD(A516,3)=0,COUNTIF($B$4:B515,"&lt;&gt;0")+1,0),0)</f>
        <v>0</v>
      </c>
      <c r="C516" s="9">
        <f>'Dash Board'!$C$12+COUNT('Daily reducing balance'!$F$4:F515)</f>
        <v>42242</v>
      </c>
      <c r="D516">
        <f t="shared" si="56"/>
        <v>2015</v>
      </c>
      <c r="E516">
        <f t="shared" si="57"/>
        <v>8</v>
      </c>
      <c r="F516">
        <f>DAY('Dash Board'!$C$12+COUNT('Daily reducing balance'!$F$4:F515))</f>
        <v>26</v>
      </c>
      <c r="G516" s="8">
        <f t="shared" si="58"/>
        <v>287588.98715443176</v>
      </c>
      <c r="H516" s="6">
        <f>G516*'Dash Board'!$C$11/365</f>
        <v>82.731078496480364</v>
      </c>
      <c r="I516" s="6">
        <f>H516*'Dash Board'!$C$18/'Dash Board'!$C$11</f>
        <v>39.395751664990655</v>
      </c>
      <c r="J516" s="6">
        <f>(G516&gt;1)*PMT('Dash Board'!$C$11/365,$U$4,-'Dash Board'!$C$19)</f>
        <v>108.80376961660664</v>
      </c>
      <c r="K516" s="6">
        <f t="shared" si="53"/>
        <v>0</v>
      </c>
      <c r="L516" s="8">
        <f t="shared" si="54"/>
        <v>287562.91446331167</v>
      </c>
      <c r="N516" s="8">
        <f t="shared" si="59"/>
        <v>69.408017951615989</v>
      </c>
      <c r="O516" s="8">
        <f>IF(E515&lt;&gt;E516,SUM($N$4:N516)-SUM($O$3:O515),0)</f>
        <v>0</v>
      </c>
      <c r="P516" s="6">
        <f>IF(B516&gt;0,SUM($O$4:O516)-SUM($P$3:P515),0)</f>
        <v>0</v>
      </c>
      <c r="Q516" s="6">
        <f t="shared" si="55"/>
        <v>39.395751664990655</v>
      </c>
      <c r="R516" s="8">
        <f>IF(E515&lt;&gt;E516,SUM($Q$4:Q516)-SUM($R$3:R515),0)</f>
        <v>0</v>
      </c>
      <c r="S516" s="6">
        <f>IF(B516&gt;0,SUM($R$4:R516)-SUM($S$3:S515),0)</f>
        <v>0</v>
      </c>
    </row>
    <row r="517" spans="1:19">
      <c r="A517">
        <f>IF(E516&lt;&gt;E517,COUNTIF($A$4:A516,"&lt;&gt;0")+1,0)</f>
        <v>0</v>
      </c>
      <c r="B517">
        <f>IF(A517&lt;&gt;0,IF(MOD(A517,3)=0,COUNTIF($B$4:B516,"&lt;&gt;0")+1,0),0)</f>
        <v>0</v>
      </c>
      <c r="C517" s="9">
        <f>'Dash Board'!$C$12+COUNT('Daily reducing balance'!$F$4:F516)</f>
        <v>42243</v>
      </c>
      <c r="D517">
        <f t="shared" si="56"/>
        <v>2015</v>
      </c>
      <c r="E517">
        <f t="shared" si="57"/>
        <v>8</v>
      </c>
      <c r="F517">
        <f>DAY('Dash Board'!$C$12+COUNT('Daily reducing balance'!$F$4:F516))</f>
        <v>27</v>
      </c>
      <c r="G517" s="8">
        <f t="shared" si="58"/>
        <v>287562.91446331167</v>
      </c>
      <c r="H517" s="6">
        <f>G517*'Dash Board'!$C$11/365</f>
        <v>82.723578133281435</v>
      </c>
      <c r="I517" s="6">
        <f>H517*'Dash Board'!$C$18/'Dash Board'!$C$11</f>
        <v>39.39218006346735</v>
      </c>
      <c r="J517" s="6">
        <f>(G517&gt;1)*PMT('Dash Board'!$C$11/365,$U$4,-'Dash Board'!$C$19)</f>
        <v>108.80376961660664</v>
      </c>
      <c r="K517" s="6">
        <f t="shared" ref="K517:K580" si="60">IF(F517=1,SUMIFS($J$4:$J$7308,$D$4:$D$7308,"="&amp;YEAR(C517),$E$4:$E$7308,"="&amp;MONTH(C517)),0)</f>
        <v>0</v>
      </c>
      <c r="L517" s="8">
        <f t="shared" ref="L517:L580" si="61">IF(G517+H517-J517&lt;0,0,G517+H517-J517)</f>
        <v>287536.83427182835</v>
      </c>
      <c r="N517" s="8">
        <f t="shared" si="59"/>
        <v>69.411589553139294</v>
      </c>
      <c r="O517" s="8">
        <f>IF(E516&lt;&gt;E517,SUM($N$4:N517)-SUM($O$3:O516),0)</f>
        <v>0</v>
      </c>
      <c r="P517" s="6">
        <f>IF(B517&gt;0,SUM($O$4:O517)-SUM($P$3:P516),0)</f>
        <v>0</v>
      </c>
      <c r="Q517" s="6">
        <f t="shared" ref="Q517:Q580" si="62">I517</f>
        <v>39.39218006346735</v>
      </c>
      <c r="R517" s="8">
        <f>IF(E516&lt;&gt;E517,SUM($Q$4:Q517)-SUM($R$3:R516),0)</f>
        <v>0</v>
      </c>
      <c r="S517" s="6">
        <f>IF(B517&gt;0,SUM($R$4:R517)-SUM($S$3:S516),0)</f>
        <v>0</v>
      </c>
    </row>
    <row r="518" spans="1:19">
      <c r="A518">
        <f>IF(E517&lt;&gt;E518,COUNTIF($A$4:A517,"&lt;&gt;0")+1,0)</f>
        <v>0</v>
      </c>
      <c r="B518">
        <f>IF(A518&lt;&gt;0,IF(MOD(A518,3)=0,COUNTIF($B$4:B517,"&lt;&gt;0")+1,0),0)</f>
        <v>0</v>
      </c>
      <c r="C518" s="9">
        <f>'Dash Board'!$C$12+COUNT('Daily reducing balance'!$F$4:F517)</f>
        <v>42244</v>
      </c>
      <c r="D518">
        <f t="shared" si="56"/>
        <v>2015</v>
      </c>
      <c r="E518">
        <f t="shared" si="57"/>
        <v>8</v>
      </c>
      <c r="F518">
        <f>DAY('Dash Board'!$C$12+COUNT('Daily reducing balance'!$F$4:F517))</f>
        <v>28</v>
      </c>
      <c r="G518" s="8">
        <f t="shared" si="58"/>
        <v>287536.83427182835</v>
      </c>
      <c r="H518" s="6">
        <f>G518*'Dash Board'!$C$11/365</f>
        <v>82.716075612443774</v>
      </c>
      <c r="I518" s="6">
        <f>H518*'Dash Board'!$C$18/'Dash Board'!$C$11</f>
        <v>39.38860743449704</v>
      </c>
      <c r="J518" s="6">
        <f>(G518&gt;1)*PMT('Dash Board'!$C$11/365,$U$4,-'Dash Board'!$C$19)</f>
        <v>108.80376961660664</v>
      </c>
      <c r="K518" s="6">
        <f t="shared" si="60"/>
        <v>0</v>
      </c>
      <c r="L518" s="8">
        <f t="shared" si="61"/>
        <v>287510.74657782423</v>
      </c>
      <c r="N518" s="8">
        <f t="shared" si="59"/>
        <v>69.415162182109611</v>
      </c>
      <c r="O518" s="8">
        <f>IF(E517&lt;&gt;E518,SUM($N$4:N518)-SUM($O$3:O517),0)</f>
        <v>0</v>
      </c>
      <c r="P518" s="6">
        <f>IF(B518&gt;0,SUM($O$4:O518)-SUM($P$3:P517),0)</f>
        <v>0</v>
      </c>
      <c r="Q518" s="6">
        <f t="shared" si="62"/>
        <v>39.38860743449704</v>
      </c>
      <c r="R518" s="8">
        <f>IF(E517&lt;&gt;E518,SUM($Q$4:Q518)-SUM($R$3:R517),0)</f>
        <v>0</v>
      </c>
      <c r="S518" s="6">
        <f>IF(B518&gt;0,SUM($R$4:R518)-SUM($S$3:S517),0)</f>
        <v>0</v>
      </c>
    </row>
    <row r="519" spans="1:19">
      <c r="A519">
        <f>IF(E518&lt;&gt;E519,COUNTIF($A$4:A518,"&lt;&gt;0")+1,0)</f>
        <v>0</v>
      </c>
      <c r="B519">
        <f>IF(A519&lt;&gt;0,IF(MOD(A519,3)=0,COUNTIF($B$4:B518,"&lt;&gt;0")+1,0),0)</f>
        <v>0</v>
      </c>
      <c r="C519" s="9">
        <f>'Dash Board'!$C$12+COUNT('Daily reducing balance'!$F$4:F518)</f>
        <v>42245</v>
      </c>
      <c r="D519">
        <f t="shared" si="56"/>
        <v>2015</v>
      </c>
      <c r="E519">
        <f t="shared" si="57"/>
        <v>8</v>
      </c>
      <c r="F519">
        <f>DAY('Dash Board'!$C$12+COUNT('Daily reducing balance'!$F$4:F518))</f>
        <v>29</v>
      </c>
      <c r="G519" s="8">
        <f t="shared" si="58"/>
        <v>287510.74657782423</v>
      </c>
      <c r="H519" s="6">
        <f>G519*'Dash Board'!$C$11/365</f>
        <v>82.708570933346692</v>
      </c>
      <c r="I519" s="6">
        <f>H519*'Dash Board'!$C$18/'Dash Board'!$C$11</f>
        <v>39.385033777784137</v>
      </c>
      <c r="J519" s="6">
        <f>(G519&gt;1)*PMT('Dash Board'!$C$11/365,$U$4,-'Dash Board'!$C$19)</f>
        <v>108.80376961660664</v>
      </c>
      <c r="K519" s="6">
        <f t="shared" si="60"/>
        <v>0</v>
      </c>
      <c r="L519" s="8">
        <f t="shared" si="61"/>
        <v>287484.65137914097</v>
      </c>
      <c r="N519" s="8">
        <f t="shared" si="59"/>
        <v>69.418735838822499</v>
      </c>
      <c r="O519" s="8">
        <f>IF(E518&lt;&gt;E519,SUM($N$4:N519)-SUM($O$3:O518),0)</f>
        <v>0</v>
      </c>
      <c r="P519" s="6">
        <f>IF(B519&gt;0,SUM($O$4:O519)-SUM($P$3:P518),0)</f>
        <v>0</v>
      </c>
      <c r="Q519" s="6">
        <f t="shared" si="62"/>
        <v>39.385033777784137</v>
      </c>
      <c r="R519" s="8">
        <f>IF(E518&lt;&gt;E519,SUM($Q$4:Q519)-SUM($R$3:R518),0)</f>
        <v>0</v>
      </c>
      <c r="S519" s="6">
        <f>IF(B519&gt;0,SUM($R$4:R519)-SUM($S$3:S518),0)</f>
        <v>0</v>
      </c>
    </row>
    <row r="520" spans="1:19">
      <c r="A520">
        <f>IF(E519&lt;&gt;E520,COUNTIF($A$4:A519,"&lt;&gt;0")+1,0)</f>
        <v>0</v>
      </c>
      <c r="B520">
        <f>IF(A520&lt;&gt;0,IF(MOD(A520,3)=0,COUNTIF($B$4:B519,"&lt;&gt;0")+1,0),0)</f>
        <v>0</v>
      </c>
      <c r="C520" s="9">
        <f>'Dash Board'!$C$12+COUNT('Daily reducing balance'!$F$4:F519)</f>
        <v>42246</v>
      </c>
      <c r="D520">
        <f t="shared" si="56"/>
        <v>2015</v>
      </c>
      <c r="E520">
        <f t="shared" si="57"/>
        <v>8</v>
      </c>
      <c r="F520">
        <f>DAY('Dash Board'!$C$12+COUNT('Daily reducing balance'!$F$4:F519))</f>
        <v>30</v>
      </c>
      <c r="G520" s="8">
        <f t="shared" si="58"/>
        <v>287484.65137914097</v>
      </c>
      <c r="H520" s="6">
        <f>G520*'Dash Board'!$C$11/365</f>
        <v>82.701064095369318</v>
      </c>
      <c r="I520" s="6">
        <f>H520*'Dash Board'!$C$18/'Dash Board'!$C$11</f>
        <v>39.381459093033016</v>
      </c>
      <c r="J520" s="6">
        <f>(G520&gt;1)*PMT('Dash Board'!$C$11/365,$U$4,-'Dash Board'!$C$19)</f>
        <v>108.80376961660664</v>
      </c>
      <c r="K520" s="6">
        <f t="shared" si="60"/>
        <v>0</v>
      </c>
      <c r="L520" s="8">
        <f t="shared" si="61"/>
        <v>287458.54867361975</v>
      </c>
      <c r="N520" s="8">
        <f t="shared" si="59"/>
        <v>69.422310523573628</v>
      </c>
      <c r="O520" s="8">
        <f>IF(E519&lt;&gt;E520,SUM($N$4:N520)-SUM($O$3:O519),0)</f>
        <v>0</v>
      </c>
      <c r="P520" s="6">
        <f>IF(B520&gt;0,SUM($O$4:O520)-SUM($P$3:P519),0)</f>
        <v>0</v>
      </c>
      <c r="Q520" s="6">
        <f t="shared" si="62"/>
        <v>39.381459093033016</v>
      </c>
      <c r="R520" s="8">
        <f>IF(E519&lt;&gt;E520,SUM($Q$4:Q520)-SUM($R$3:R519),0)</f>
        <v>0</v>
      </c>
      <c r="S520" s="6">
        <f>IF(B520&gt;0,SUM($R$4:R520)-SUM($S$3:S519),0)</f>
        <v>0</v>
      </c>
    </row>
    <row r="521" spans="1:19">
      <c r="A521">
        <f>IF(E520&lt;&gt;E521,COUNTIF($A$4:A520,"&lt;&gt;0")+1,0)</f>
        <v>0</v>
      </c>
      <c r="B521">
        <f>IF(A521&lt;&gt;0,IF(MOD(A521,3)=0,COUNTIF($B$4:B520,"&lt;&gt;0")+1,0),0)</f>
        <v>0</v>
      </c>
      <c r="C521" s="9">
        <f>'Dash Board'!$C$12+COUNT('Daily reducing balance'!$F$4:F520)</f>
        <v>42247</v>
      </c>
      <c r="D521">
        <f t="shared" si="56"/>
        <v>2015</v>
      </c>
      <c r="E521">
        <f t="shared" si="57"/>
        <v>8</v>
      </c>
      <c r="F521">
        <f>DAY('Dash Board'!$C$12+COUNT('Daily reducing balance'!$F$4:F520))</f>
        <v>31</v>
      </c>
      <c r="G521" s="8">
        <f t="shared" si="58"/>
        <v>287458.54867361975</v>
      </c>
      <c r="H521" s="6">
        <f>G521*'Dash Board'!$C$11/365</f>
        <v>82.693555097890609</v>
      </c>
      <c r="I521" s="6">
        <f>H521*'Dash Board'!$C$18/'Dash Board'!$C$11</f>
        <v>39.377883379947917</v>
      </c>
      <c r="J521" s="6">
        <f>(G521&gt;1)*PMT('Dash Board'!$C$11/365,$U$4,-'Dash Board'!$C$19)</f>
        <v>108.80376961660664</v>
      </c>
      <c r="K521" s="6">
        <f t="shared" si="60"/>
        <v>0</v>
      </c>
      <c r="L521" s="8">
        <f t="shared" si="61"/>
        <v>287432.43845910107</v>
      </c>
      <c r="N521" s="8">
        <f t="shared" si="59"/>
        <v>69.425886236658727</v>
      </c>
      <c r="O521" s="8">
        <f>IF(E520&lt;&gt;E521,SUM($N$4:N521)-SUM($O$3:O520),0)</f>
        <v>0</v>
      </c>
      <c r="P521" s="6">
        <f>IF(B521&gt;0,SUM($O$4:O521)-SUM($P$3:P520),0)</f>
        <v>0</v>
      </c>
      <c r="Q521" s="6">
        <f t="shared" si="62"/>
        <v>39.377883379947917</v>
      </c>
      <c r="R521" s="8">
        <f>IF(E520&lt;&gt;E521,SUM($Q$4:Q521)-SUM($R$3:R520),0)</f>
        <v>0</v>
      </c>
      <c r="S521" s="6">
        <f>IF(B521&gt;0,SUM($R$4:R521)-SUM($S$3:S520),0)</f>
        <v>0</v>
      </c>
    </row>
    <row r="522" spans="1:19">
      <c r="A522">
        <f>IF(E521&lt;&gt;E522,COUNTIF($A$4:A521,"&lt;&gt;0")+1,0)</f>
        <v>17</v>
      </c>
      <c r="B522">
        <f>IF(A522&lt;&gt;0,IF(MOD(A522,3)=0,COUNTIF($B$4:B521,"&lt;&gt;0")+1,0),0)</f>
        <v>0</v>
      </c>
      <c r="C522" s="9">
        <f>'Dash Board'!$C$12+COUNT('Daily reducing balance'!$F$4:F521)</f>
        <v>42248</v>
      </c>
      <c r="D522">
        <f t="shared" si="56"/>
        <v>2015</v>
      </c>
      <c r="E522">
        <f t="shared" si="57"/>
        <v>9</v>
      </c>
      <c r="F522">
        <f>DAY('Dash Board'!$C$12+COUNT('Daily reducing balance'!$F$4:F521))</f>
        <v>1</v>
      </c>
      <c r="G522" s="8">
        <f t="shared" si="58"/>
        <v>287432.43845910107</v>
      </c>
      <c r="H522" s="6">
        <f>G522*'Dash Board'!$C$11/365</f>
        <v>82.686043940289352</v>
      </c>
      <c r="I522" s="6">
        <f>H522*'Dash Board'!$C$18/'Dash Board'!$C$11</f>
        <v>39.37430663823303</v>
      </c>
      <c r="J522" s="6">
        <f>(G522&gt;1)*PMT('Dash Board'!$C$11/365,$U$4,-'Dash Board'!$C$19)</f>
        <v>108.80376961660664</v>
      </c>
      <c r="K522" s="6">
        <f t="shared" si="60"/>
        <v>3264.1130884981981</v>
      </c>
      <c r="L522" s="8">
        <f t="shared" si="61"/>
        <v>287406.3207334248</v>
      </c>
      <c r="N522" s="8">
        <f t="shared" si="59"/>
        <v>69.429462978373607</v>
      </c>
      <c r="O522" s="8">
        <f>IF(E521&lt;&gt;E522,SUM($N$4:N522)-SUM($O$3:O521),0)</f>
        <v>2150.6547818294639</v>
      </c>
      <c r="P522" s="6">
        <f>IF(B522&gt;0,SUM($O$4:O522)-SUM($P$3:P521),0)</f>
        <v>0</v>
      </c>
      <c r="Q522" s="6">
        <f t="shared" si="62"/>
        <v>39.37430663823303</v>
      </c>
      <c r="R522" s="8">
        <f>IF(E521&lt;&gt;E522,SUM($Q$4:Q522)-SUM($R$3:R521),0)</f>
        <v>1222.2620762853403</v>
      </c>
      <c r="S522" s="6">
        <f>IF(B522&gt;0,SUM($R$4:R522)-SUM($S$3:S521),0)</f>
        <v>0</v>
      </c>
    </row>
    <row r="523" spans="1:19">
      <c r="A523">
        <f>IF(E522&lt;&gt;E523,COUNTIF($A$4:A522,"&lt;&gt;0")+1,0)</f>
        <v>0</v>
      </c>
      <c r="B523">
        <f>IF(A523&lt;&gt;0,IF(MOD(A523,3)=0,COUNTIF($B$4:B522,"&lt;&gt;0")+1,0),0)</f>
        <v>0</v>
      </c>
      <c r="C523" s="9">
        <f>'Dash Board'!$C$12+COUNT('Daily reducing balance'!$F$4:F522)</f>
        <v>42249</v>
      </c>
      <c r="D523">
        <f t="shared" si="56"/>
        <v>2015</v>
      </c>
      <c r="E523">
        <f t="shared" si="57"/>
        <v>9</v>
      </c>
      <c r="F523">
        <f>DAY('Dash Board'!$C$12+COUNT('Daily reducing balance'!$F$4:F522))</f>
        <v>2</v>
      </c>
      <c r="G523" s="8">
        <f t="shared" si="58"/>
        <v>287406.3207334248</v>
      </c>
      <c r="H523" s="6">
        <f>G523*'Dash Board'!$C$11/365</f>
        <v>82.67853062194412</v>
      </c>
      <c r="I523" s="6">
        <f>H523*'Dash Board'!$C$18/'Dash Board'!$C$11</f>
        <v>39.37072886759244</v>
      </c>
      <c r="J523" s="6">
        <f>(G523&gt;1)*PMT('Dash Board'!$C$11/365,$U$4,-'Dash Board'!$C$19)</f>
        <v>108.80376961660664</v>
      </c>
      <c r="K523" s="6">
        <f t="shared" si="60"/>
        <v>0</v>
      </c>
      <c r="L523" s="8">
        <f t="shared" si="61"/>
        <v>287380.19549443014</v>
      </c>
      <c r="N523" s="8">
        <f t="shared" si="59"/>
        <v>69.433040749014197</v>
      </c>
      <c r="O523" s="8">
        <f>IF(E522&lt;&gt;E523,SUM($N$4:N523)-SUM($O$3:O522),0)</f>
        <v>0</v>
      </c>
      <c r="P523" s="6">
        <f>IF(B523&gt;0,SUM($O$4:O523)-SUM($P$3:P522),0)</f>
        <v>0</v>
      </c>
      <c r="Q523" s="6">
        <f t="shared" si="62"/>
        <v>39.37072886759244</v>
      </c>
      <c r="R523" s="8">
        <f>IF(E522&lt;&gt;E523,SUM($Q$4:Q523)-SUM($R$3:R522),0)</f>
        <v>0</v>
      </c>
      <c r="S523" s="6">
        <f>IF(B523&gt;0,SUM($R$4:R523)-SUM($S$3:S522),0)</f>
        <v>0</v>
      </c>
    </row>
    <row r="524" spans="1:19">
      <c r="A524">
        <f>IF(E523&lt;&gt;E524,COUNTIF($A$4:A523,"&lt;&gt;0")+1,0)</f>
        <v>0</v>
      </c>
      <c r="B524">
        <f>IF(A524&lt;&gt;0,IF(MOD(A524,3)=0,COUNTIF($B$4:B523,"&lt;&gt;0")+1,0),0)</f>
        <v>0</v>
      </c>
      <c r="C524" s="9">
        <f>'Dash Board'!$C$12+COUNT('Daily reducing balance'!$F$4:F523)</f>
        <v>42250</v>
      </c>
      <c r="D524">
        <f t="shared" si="56"/>
        <v>2015</v>
      </c>
      <c r="E524">
        <f t="shared" si="57"/>
        <v>9</v>
      </c>
      <c r="F524">
        <f>DAY('Dash Board'!$C$12+COUNT('Daily reducing balance'!$F$4:F523))</f>
        <v>3</v>
      </c>
      <c r="G524" s="8">
        <f t="shared" si="58"/>
        <v>287380.19549443014</v>
      </c>
      <c r="H524" s="6">
        <f>G524*'Dash Board'!$C$11/365</f>
        <v>82.67101514223333</v>
      </c>
      <c r="I524" s="6">
        <f>H524*'Dash Board'!$C$18/'Dash Board'!$C$11</f>
        <v>39.367150067730158</v>
      </c>
      <c r="J524" s="6">
        <f>(G524&gt;1)*PMT('Dash Board'!$C$11/365,$U$4,-'Dash Board'!$C$19)</f>
        <v>108.80376961660664</v>
      </c>
      <c r="K524" s="6">
        <f t="shared" si="60"/>
        <v>0</v>
      </c>
      <c r="L524" s="8">
        <f t="shared" si="61"/>
        <v>287354.06273995579</v>
      </c>
      <c r="N524" s="8">
        <f t="shared" si="59"/>
        <v>69.436619548876479</v>
      </c>
      <c r="O524" s="8">
        <f>IF(E523&lt;&gt;E524,SUM($N$4:N524)-SUM($O$3:O523),0)</f>
        <v>0</v>
      </c>
      <c r="P524" s="6">
        <f>IF(B524&gt;0,SUM($O$4:O524)-SUM($P$3:P523),0)</f>
        <v>0</v>
      </c>
      <c r="Q524" s="6">
        <f t="shared" si="62"/>
        <v>39.367150067730158</v>
      </c>
      <c r="R524" s="8">
        <f>IF(E523&lt;&gt;E524,SUM($Q$4:Q524)-SUM($R$3:R523),0)</f>
        <v>0</v>
      </c>
      <c r="S524" s="6">
        <f>IF(B524&gt;0,SUM($R$4:R524)-SUM($S$3:S523),0)</f>
        <v>0</v>
      </c>
    </row>
    <row r="525" spans="1:19">
      <c r="A525">
        <f>IF(E524&lt;&gt;E525,COUNTIF($A$4:A524,"&lt;&gt;0")+1,0)</f>
        <v>0</v>
      </c>
      <c r="B525">
        <f>IF(A525&lt;&gt;0,IF(MOD(A525,3)=0,COUNTIF($B$4:B524,"&lt;&gt;0")+1,0),0)</f>
        <v>0</v>
      </c>
      <c r="C525" s="9">
        <f>'Dash Board'!$C$12+COUNT('Daily reducing balance'!$F$4:F524)</f>
        <v>42251</v>
      </c>
      <c r="D525">
        <f t="shared" si="56"/>
        <v>2015</v>
      </c>
      <c r="E525">
        <f t="shared" si="57"/>
        <v>9</v>
      </c>
      <c r="F525">
        <f>DAY('Dash Board'!$C$12+COUNT('Daily reducing balance'!$F$4:F524))</f>
        <v>4</v>
      </c>
      <c r="G525" s="8">
        <f t="shared" si="58"/>
        <v>287354.06273995579</v>
      </c>
      <c r="H525" s="6">
        <f>G525*'Dash Board'!$C$11/365</f>
        <v>82.663497500535229</v>
      </c>
      <c r="I525" s="6">
        <f>H525*'Dash Board'!$C$18/'Dash Board'!$C$11</f>
        <v>39.363570238350114</v>
      </c>
      <c r="J525" s="6">
        <f>(G525&gt;1)*PMT('Dash Board'!$C$11/365,$U$4,-'Dash Board'!$C$19)</f>
        <v>108.80376961660664</v>
      </c>
      <c r="K525" s="6">
        <f t="shared" si="60"/>
        <v>0</v>
      </c>
      <c r="L525" s="8">
        <f t="shared" si="61"/>
        <v>287327.92246783973</v>
      </c>
      <c r="N525" s="8">
        <f t="shared" si="59"/>
        <v>69.440199378256523</v>
      </c>
      <c r="O525" s="8">
        <f>IF(E524&lt;&gt;E525,SUM($N$4:N525)-SUM($O$3:O524),0)</f>
        <v>0</v>
      </c>
      <c r="P525" s="6">
        <f>IF(B525&gt;0,SUM($O$4:O525)-SUM($P$3:P524),0)</f>
        <v>0</v>
      </c>
      <c r="Q525" s="6">
        <f t="shared" si="62"/>
        <v>39.363570238350114</v>
      </c>
      <c r="R525" s="8">
        <f>IF(E524&lt;&gt;E525,SUM($Q$4:Q525)-SUM($R$3:R524),0)</f>
        <v>0</v>
      </c>
      <c r="S525" s="6">
        <f>IF(B525&gt;0,SUM($R$4:R525)-SUM($S$3:S524),0)</f>
        <v>0</v>
      </c>
    </row>
    <row r="526" spans="1:19">
      <c r="A526">
        <f>IF(E525&lt;&gt;E526,COUNTIF($A$4:A525,"&lt;&gt;0")+1,0)</f>
        <v>0</v>
      </c>
      <c r="B526">
        <f>IF(A526&lt;&gt;0,IF(MOD(A526,3)=0,COUNTIF($B$4:B525,"&lt;&gt;0")+1,0),0)</f>
        <v>0</v>
      </c>
      <c r="C526" s="9">
        <f>'Dash Board'!$C$12+COUNT('Daily reducing balance'!$F$4:F525)</f>
        <v>42252</v>
      </c>
      <c r="D526">
        <f t="shared" si="56"/>
        <v>2015</v>
      </c>
      <c r="E526">
        <f t="shared" si="57"/>
        <v>9</v>
      </c>
      <c r="F526">
        <f>DAY('Dash Board'!$C$12+COUNT('Daily reducing balance'!$F$4:F525))</f>
        <v>5</v>
      </c>
      <c r="G526" s="8">
        <f t="shared" si="58"/>
        <v>287327.92246783973</v>
      </c>
      <c r="H526" s="6">
        <f>G526*'Dash Board'!$C$11/365</f>
        <v>82.655977696227865</v>
      </c>
      <c r="I526" s="6">
        <f>H526*'Dash Board'!$C$18/'Dash Board'!$C$11</f>
        <v>39.359989379156126</v>
      </c>
      <c r="J526" s="6">
        <f>(G526&gt;1)*PMT('Dash Board'!$C$11/365,$U$4,-'Dash Board'!$C$19)</f>
        <v>108.80376961660664</v>
      </c>
      <c r="K526" s="6">
        <f t="shared" si="60"/>
        <v>0</v>
      </c>
      <c r="L526" s="8">
        <f t="shared" si="61"/>
        <v>287301.77467591938</v>
      </c>
      <c r="N526" s="8">
        <f t="shared" si="59"/>
        <v>69.443780237450511</v>
      </c>
      <c r="O526" s="8">
        <f>IF(E525&lt;&gt;E526,SUM($N$4:N526)-SUM($O$3:O525),0)</f>
        <v>0</v>
      </c>
      <c r="P526" s="6">
        <f>IF(B526&gt;0,SUM($O$4:O526)-SUM($P$3:P525),0)</f>
        <v>0</v>
      </c>
      <c r="Q526" s="6">
        <f t="shared" si="62"/>
        <v>39.359989379156126</v>
      </c>
      <c r="R526" s="8">
        <f>IF(E525&lt;&gt;E526,SUM($Q$4:Q526)-SUM($R$3:R525),0)</f>
        <v>0</v>
      </c>
      <c r="S526" s="6">
        <f>IF(B526&gt;0,SUM($R$4:R526)-SUM($S$3:S525),0)</f>
        <v>0</v>
      </c>
    </row>
    <row r="527" spans="1:19">
      <c r="A527">
        <f>IF(E526&lt;&gt;E527,COUNTIF($A$4:A526,"&lt;&gt;0")+1,0)</f>
        <v>0</v>
      </c>
      <c r="B527">
        <f>IF(A527&lt;&gt;0,IF(MOD(A527,3)=0,COUNTIF($B$4:B526,"&lt;&gt;0")+1,0),0)</f>
        <v>0</v>
      </c>
      <c r="C527" s="9">
        <f>'Dash Board'!$C$12+COUNT('Daily reducing balance'!$F$4:F526)</f>
        <v>42253</v>
      </c>
      <c r="D527">
        <f t="shared" si="56"/>
        <v>2015</v>
      </c>
      <c r="E527">
        <f t="shared" si="57"/>
        <v>9</v>
      </c>
      <c r="F527">
        <f>DAY('Dash Board'!$C$12+COUNT('Daily reducing balance'!$F$4:F526))</f>
        <v>6</v>
      </c>
      <c r="G527" s="8">
        <f t="shared" si="58"/>
        <v>287301.77467591938</v>
      </c>
      <c r="H527" s="6">
        <f>G527*'Dash Board'!$C$11/365</f>
        <v>82.648455728689129</v>
      </c>
      <c r="I527" s="6">
        <f>H527*'Dash Board'!$C$18/'Dash Board'!$C$11</f>
        <v>39.356407489851968</v>
      </c>
      <c r="J527" s="6">
        <f>(G527&gt;1)*PMT('Dash Board'!$C$11/365,$U$4,-'Dash Board'!$C$19)</f>
        <v>108.80376961660664</v>
      </c>
      <c r="K527" s="6">
        <f t="shared" si="60"/>
        <v>0</v>
      </c>
      <c r="L527" s="8">
        <f t="shared" si="61"/>
        <v>287275.61936203146</v>
      </c>
      <c r="N527" s="8">
        <f t="shared" si="59"/>
        <v>69.447362126754683</v>
      </c>
      <c r="O527" s="8">
        <f>IF(E526&lt;&gt;E527,SUM($N$4:N527)-SUM($O$3:O526),0)</f>
        <v>0</v>
      </c>
      <c r="P527" s="6">
        <f>IF(B527&gt;0,SUM($O$4:O527)-SUM($P$3:P526),0)</f>
        <v>0</v>
      </c>
      <c r="Q527" s="6">
        <f t="shared" si="62"/>
        <v>39.356407489851968</v>
      </c>
      <c r="R527" s="8">
        <f>IF(E526&lt;&gt;E527,SUM($Q$4:Q527)-SUM($R$3:R526),0)</f>
        <v>0</v>
      </c>
      <c r="S527" s="6">
        <f>IF(B527&gt;0,SUM($R$4:R527)-SUM($S$3:S526),0)</f>
        <v>0</v>
      </c>
    </row>
    <row r="528" spans="1:19">
      <c r="A528">
        <f>IF(E527&lt;&gt;E528,COUNTIF($A$4:A527,"&lt;&gt;0")+1,0)</f>
        <v>0</v>
      </c>
      <c r="B528">
        <f>IF(A528&lt;&gt;0,IF(MOD(A528,3)=0,COUNTIF($B$4:B527,"&lt;&gt;0")+1,0),0)</f>
        <v>0</v>
      </c>
      <c r="C528" s="9">
        <f>'Dash Board'!$C$12+COUNT('Daily reducing balance'!$F$4:F527)</f>
        <v>42254</v>
      </c>
      <c r="D528">
        <f t="shared" si="56"/>
        <v>2015</v>
      </c>
      <c r="E528">
        <f t="shared" si="57"/>
        <v>9</v>
      </c>
      <c r="F528">
        <f>DAY('Dash Board'!$C$12+COUNT('Daily reducing balance'!$F$4:F527))</f>
        <v>7</v>
      </c>
      <c r="G528" s="8">
        <f t="shared" si="58"/>
        <v>287275.61936203146</v>
      </c>
      <c r="H528" s="6">
        <f>G528*'Dash Board'!$C$11/365</f>
        <v>82.640931597296714</v>
      </c>
      <c r="I528" s="6">
        <f>H528*'Dash Board'!$C$18/'Dash Board'!$C$11</f>
        <v>39.352824570141294</v>
      </c>
      <c r="J528" s="6">
        <f>(G528&gt;1)*PMT('Dash Board'!$C$11/365,$U$4,-'Dash Board'!$C$19)</f>
        <v>108.80376961660664</v>
      </c>
      <c r="K528" s="6">
        <f t="shared" si="60"/>
        <v>0</v>
      </c>
      <c r="L528" s="8">
        <f t="shared" si="61"/>
        <v>287249.45652401214</v>
      </c>
      <c r="N528" s="8">
        <f t="shared" si="59"/>
        <v>69.45094504646535</v>
      </c>
      <c r="O528" s="8">
        <f>IF(E527&lt;&gt;E528,SUM($N$4:N528)-SUM($O$3:O527),0)</f>
        <v>0</v>
      </c>
      <c r="P528" s="6">
        <f>IF(B528&gt;0,SUM($O$4:O528)-SUM($P$3:P527),0)</f>
        <v>0</v>
      </c>
      <c r="Q528" s="6">
        <f t="shared" si="62"/>
        <v>39.352824570141294</v>
      </c>
      <c r="R528" s="8">
        <f>IF(E527&lt;&gt;E528,SUM($Q$4:Q528)-SUM($R$3:R527),0)</f>
        <v>0</v>
      </c>
      <c r="S528" s="6">
        <f>IF(B528&gt;0,SUM($R$4:R528)-SUM($S$3:S527),0)</f>
        <v>0</v>
      </c>
    </row>
    <row r="529" spans="1:19">
      <c r="A529">
        <f>IF(E528&lt;&gt;E529,COUNTIF($A$4:A528,"&lt;&gt;0")+1,0)</f>
        <v>0</v>
      </c>
      <c r="B529">
        <f>IF(A529&lt;&gt;0,IF(MOD(A529,3)=0,COUNTIF($B$4:B528,"&lt;&gt;0")+1,0),0)</f>
        <v>0</v>
      </c>
      <c r="C529" s="9">
        <f>'Dash Board'!$C$12+COUNT('Daily reducing balance'!$F$4:F528)</f>
        <v>42255</v>
      </c>
      <c r="D529">
        <f t="shared" si="56"/>
        <v>2015</v>
      </c>
      <c r="E529">
        <f t="shared" si="57"/>
        <v>9</v>
      </c>
      <c r="F529">
        <f>DAY('Dash Board'!$C$12+COUNT('Daily reducing balance'!$F$4:F528))</f>
        <v>8</v>
      </c>
      <c r="G529" s="8">
        <f t="shared" si="58"/>
        <v>287249.45652401214</v>
      </c>
      <c r="H529" s="6">
        <f>G529*'Dash Board'!$C$11/365</f>
        <v>82.633405301428155</v>
      </c>
      <c r="I529" s="6">
        <f>H529*'Dash Board'!$C$18/'Dash Board'!$C$11</f>
        <v>39.349240619727695</v>
      </c>
      <c r="J529" s="6">
        <f>(G529&gt;1)*PMT('Dash Board'!$C$11/365,$U$4,-'Dash Board'!$C$19)</f>
        <v>108.80376961660664</v>
      </c>
      <c r="K529" s="6">
        <f t="shared" si="60"/>
        <v>0</v>
      </c>
      <c r="L529" s="8">
        <f t="shared" si="61"/>
        <v>287223.28615969699</v>
      </c>
      <c r="N529" s="8">
        <f t="shared" si="59"/>
        <v>69.454528996878949</v>
      </c>
      <c r="O529" s="8">
        <f>IF(E528&lt;&gt;E529,SUM($N$4:N529)-SUM($O$3:O528),0)</f>
        <v>0</v>
      </c>
      <c r="P529" s="6">
        <f>IF(B529&gt;0,SUM($O$4:O529)-SUM($P$3:P528),0)</f>
        <v>0</v>
      </c>
      <c r="Q529" s="6">
        <f t="shared" si="62"/>
        <v>39.349240619727695</v>
      </c>
      <c r="R529" s="8">
        <f>IF(E528&lt;&gt;E529,SUM($Q$4:Q529)-SUM($R$3:R528),0)</f>
        <v>0</v>
      </c>
      <c r="S529" s="6">
        <f>IF(B529&gt;0,SUM($R$4:R529)-SUM($S$3:S528),0)</f>
        <v>0</v>
      </c>
    </row>
    <row r="530" spans="1:19">
      <c r="A530">
        <f>IF(E529&lt;&gt;E530,COUNTIF($A$4:A529,"&lt;&gt;0")+1,0)</f>
        <v>0</v>
      </c>
      <c r="B530">
        <f>IF(A530&lt;&gt;0,IF(MOD(A530,3)=0,COUNTIF($B$4:B529,"&lt;&gt;0")+1,0),0)</f>
        <v>0</v>
      </c>
      <c r="C530" s="9">
        <f>'Dash Board'!$C$12+COUNT('Daily reducing balance'!$F$4:F529)</f>
        <v>42256</v>
      </c>
      <c r="D530">
        <f t="shared" si="56"/>
        <v>2015</v>
      </c>
      <c r="E530">
        <f t="shared" si="57"/>
        <v>9</v>
      </c>
      <c r="F530">
        <f>DAY('Dash Board'!$C$12+COUNT('Daily reducing balance'!$F$4:F529))</f>
        <v>9</v>
      </c>
      <c r="G530" s="8">
        <f t="shared" si="58"/>
        <v>287223.28615969699</v>
      </c>
      <c r="H530" s="6">
        <f>G530*'Dash Board'!$C$11/365</f>
        <v>82.625876840460776</v>
      </c>
      <c r="I530" s="6">
        <f>H530*'Dash Board'!$C$18/'Dash Board'!$C$11</f>
        <v>39.345655638314661</v>
      </c>
      <c r="J530" s="6">
        <f>(G530&gt;1)*PMT('Dash Board'!$C$11/365,$U$4,-'Dash Board'!$C$19)</f>
        <v>108.80376961660664</v>
      </c>
      <c r="K530" s="6">
        <f t="shared" si="60"/>
        <v>0</v>
      </c>
      <c r="L530" s="8">
        <f t="shared" si="61"/>
        <v>287197.10826692084</v>
      </c>
      <c r="N530" s="8">
        <f t="shared" si="59"/>
        <v>69.458113978291976</v>
      </c>
      <c r="O530" s="8">
        <f>IF(E529&lt;&gt;E530,SUM($N$4:N530)-SUM($O$3:O529),0)</f>
        <v>0</v>
      </c>
      <c r="P530" s="6">
        <f>IF(B530&gt;0,SUM($O$4:O530)-SUM($P$3:P529),0)</f>
        <v>0</v>
      </c>
      <c r="Q530" s="6">
        <f t="shared" si="62"/>
        <v>39.345655638314661</v>
      </c>
      <c r="R530" s="8">
        <f>IF(E529&lt;&gt;E530,SUM($Q$4:Q530)-SUM($R$3:R529),0)</f>
        <v>0</v>
      </c>
      <c r="S530" s="6">
        <f>IF(B530&gt;0,SUM($R$4:R530)-SUM($S$3:S529),0)</f>
        <v>0</v>
      </c>
    </row>
    <row r="531" spans="1:19">
      <c r="A531">
        <f>IF(E530&lt;&gt;E531,COUNTIF($A$4:A530,"&lt;&gt;0")+1,0)</f>
        <v>0</v>
      </c>
      <c r="B531">
        <f>IF(A531&lt;&gt;0,IF(MOD(A531,3)=0,COUNTIF($B$4:B530,"&lt;&gt;0")+1,0),0)</f>
        <v>0</v>
      </c>
      <c r="C531" s="9">
        <f>'Dash Board'!$C$12+COUNT('Daily reducing balance'!$F$4:F530)</f>
        <v>42257</v>
      </c>
      <c r="D531">
        <f t="shared" si="56"/>
        <v>2015</v>
      </c>
      <c r="E531">
        <f t="shared" si="57"/>
        <v>9</v>
      </c>
      <c r="F531">
        <f>DAY('Dash Board'!$C$12+COUNT('Daily reducing balance'!$F$4:F530))</f>
        <v>10</v>
      </c>
      <c r="G531" s="8">
        <f t="shared" si="58"/>
        <v>287197.10826692084</v>
      </c>
      <c r="H531" s="6">
        <f>G531*'Dash Board'!$C$11/365</f>
        <v>82.618346213771744</v>
      </c>
      <c r="I531" s="6">
        <f>H531*'Dash Board'!$C$18/'Dash Board'!$C$11</f>
        <v>39.342069625605589</v>
      </c>
      <c r="J531" s="6">
        <f>(G531&gt;1)*PMT('Dash Board'!$C$11/365,$U$4,-'Dash Board'!$C$19)</f>
        <v>108.80376961660664</v>
      </c>
      <c r="K531" s="6">
        <f t="shared" si="60"/>
        <v>0</v>
      </c>
      <c r="L531" s="8">
        <f t="shared" si="61"/>
        <v>287170.92284351803</v>
      </c>
      <c r="N531" s="8">
        <f t="shared" si="59"/>
        <v>69.461699991001055</v>
      </c>
      <c r="O531" s="8">
        <f>IF(E530&lt;&gt;E531,SUM($N$4:N531)-SUM($O$3:O530),0)</f>
        <v>0</v>
      </c>
      <c r="P531" s="6">
        <f>IF(B531&gt;0,SUM($O$4:O531)-SUM($P$3:P530),0)</f>
        <v>0</v>
      </c>
      <c r="Q531" s="6">
        <f t="shared" si="62"/>
        <v>39.342069625605589</v>
      </c>
      <c r="R531" s="8">
        <f>IF(E530&lt;&gt;E531,SUM($Q$4:Q531)-SUM($R$3:R530),0)</f>
        <v>0</v>
      </c>
      <c r="S531" s="6">
        <f>IF(B531&gt;0,SUM($R$4:R531)-SUM($S$3:S530),0)</f>
        <v>0</v>
      </c>
    </row>
    <row r="532" spans="1:19">
      <c r="A532">
        <f>IF(E531&lt;&gt;E532,COUNTIF($A$4:A531,"&lt;&gt;0")+1,0)</f>
        <v>0</v>
      </c>
      <c r="B532">
        <f>IF(A532&lt;&gt;0,IF(MOD(A532,3)=0,COUNTIF($B$4:B531,"&lt;&gt;0")+1,0),0)</f>
        <v>0</v>
      </c>
      <c r="C532" s="9">
        <f>'Dash Board'!$C$12+COUNT('Daily reducing balance'!$F$4:F531)</f>
        <v>42258</v>
      </c>
      <c r="D532">
        <f t="shared" si="56"/>
        <v>2015</v>
      </c>
      <c r="E532">
        <f t="shared" si="57"/>
        <v>9</v>
      </c>
      <c r="F532">
        <f>DAY('Dash Board'!$C$12+COUNT('Daily reducing balance'!$F$4:F531))</f>
        <v>11</v>
      </c>
      <c r="G532" s="8">
        <f t="shared" si="58"/>
        <v>287170.92284351803</v>
      </c>
      <c r="H532" s="6">
        <f>G532*'Dash Board'!$C$11/365</f>
        <v>82.610813420738069</v>
      </c>
      <c r="I532" s="6">
        <f>H532*'Dash Board'!$C$18/'Dash Board'!$C$11</f>
        <v>39.338482581303843</v>
      </c>
      <c r="J532" s="6">
        <f>(G532&gt;1)*PMT('Dash Board'!$C$11/365,$U$4,-'Dash Board'!$C$19)</f>
        <v>108.80376961660664</v>
      </c>
      <c r="K532" s="6">
        <f t="shared" si="60"/>
        <v>0</v>
      </c>
      <c r="L532" s="8">
        <f t="shared" si="61"/>
        <v>287144.72988732217</v>
      </c>
      <c r="N532" s="8">
        <f t="shared" si="59"/>
        <v>69.465287035302794</v>
      </c>
      <c r="O532" s="8">
        <f>IF(E531&lt;&gt;E532,SUM($N$4:N532)-SUM($O$3:O531),0)</f>
        <v>0</v>
      </c>
      <c r="P532" s="6">
        <f>IF(B532&gt;0,SUM($O$4:O532)-SUM($P$3:P531),0)</f>
        <v>0</v>
      </c>
      <c r="Q532" s="6">
        <f t="shared" si="62"/>
        <v>39.338482581303843</v>
      </c>
      <c r="R532" s="8">
        <f>IF(E531&lt;&gt;E532,SUM($Q$4:Q532)-SUM($R$3:R531),0)</f>
        <v>0</v>
      </c>
      <c r="S532" s="6">
        <f>IF(B532&gt;0,SUM($R$4:R532)-SUM($S$3:S531),0)</f>
        <v>0</v>
      </c>
    </row>
    <row r="533" spans="1:19">
      <c r="A533">
        <f>IF(E532&lt;&gt;E533,COUNTIF($A$4:A532,"&lt;&gt;0")+1,0)</f>
        <v>0</v>
      </c>
      <c r="B533">
        <f>IF(A533&lt;&gt;0,IF(MOD(A533,3)=0,COUNTIF($B$4:B532,"&lt;&gt;0")+1,0),0)</f>
        <v>0</v>
      </c>
      <c r="C533" s="9">
        <f>'Dash Board'!$C$12+COUNT('Daily reducing balance'!$F$4:F532)</f>
        <v>42259</v>
      </c>
      <c r="D533">
        <f t="shared" si="56"/>
        <v>2015</v>
      </c>
      <c r="E533">
        <f t="shared" si="57"/>
        <v>9</v>
      </c>
      <c r="F533">
        <f>DAY('Dash Board'!$C$12+COUNT('Daily reducing balance'!$F$4:F532))</f>
        <v>12</v>
      </c>
      <c r="G533" s="8">
        <f t="shared" si="58"/>
        <v>287144.72988732217</v>
      </c>
      <c r="H533" s="6">
        <f>G533*'Dash Board'!$C$11/365</f>
        <v>82.603278460736504</v>
      </c>
      <c r="I533" s="6">
        <f>H533*'Dash Board'!$C$18/'Dash Board'!$C$11</f>
        <v>39.334894505112622</v>
      </c>
      <c r="J533" s="6">
        <f>(G533&gt;1)*PMT('Dash Board'!$C$11/365,$U$4,-'Dash Board'!$C$19)</f>
        <v>108.80376961660664</v>
      </c>
      <c r="K533" s="6">
        <f t="shared" si="60"/>
        <v>0</v>
      </c>
      <c r="L533" s="8">
        <f t="shared" si="61"/>
        <v>287118.52939616633</v>
      </c>
      <c r="N533" s="8">
        <f t="shared" si="59"/>
        <v>69.468875111494015</v>
      </c>
      <c r="O533" s="8">
        <f>IF(E532&lt;&gt;E533,SUM($N$4:N533)-SUM($O$3:O532),0)</f>
        <v>0</v>
      </c>
      <c r="P533" s="6">
        <f>IF(B533&gt;0,SUM($O$4:O533)-SUM($P$3:P532),0)</f>
        <v>0</v>
      </c>
      <c r="Q533" s="6">
        <f t="shared" si="62"/>
        <v>39.334894505112622</v>
      </c>
      <c r="R533" s="8">
        <f>IF(E532&lt;&gt;E533,SUM($Q$4:Q533)-SUM($R$3:R532),0)</f>
        <v>0</v>
      </c>
      <c r="S533" s="6">
        <f>IF(B533&gt;0,SUM($R$4:R533)-SUM($S$3:S532),0)</f>
        <v>0</v>
      </c>
    </row>
    <row r="534" spans="1:19">
      <c r="A534">
        <f>IF(E533&lt;&gt;E534,COUNTIF($A$4:A533,"&lt;&gt;0")+1,0)</f>
        <v>0</v>
      </c>
      <c r="B534">
        <f>IF(A534&lt;&gt;0,IF(MOD(A534,3)=0,COUNTIF($B$4:B533,"&lt;&gt;0")+1,0),0)</f>
        <v>0</v>
      </c>
      <c r="C534" s="9">
        <f>'Dash Board'!$C$12+COUNT('Daily reducing balance'!$F$4:F533)</f>
        <v>42260</v>
      </c>
      <c r="D534">
        <f t="shared" si="56"/>
        <v>2015</v>
      </c>
      <c r="E534">
        <f t="shared" si="57"/>
        <v>9</v>
      </c>
      <c r="F534">
        <f>DAY('Dash Board'!$C$12+COUNT('Daily reducing balance'!$F$4:F533))</f>
        <v>13</v>
      </c>
      <c r="G534" s="8">
        <f t="shared" si="58"/>
        <v>287118.52939616633</v>
      </c>
      <c r="H534" s="6">
        <f>G534*'Dash Board'!$C$11/365</f>
        <v>82.595741333143735</v>
      </c>
      <c r="I534" s="6">
        <f>H534*'Dash Board'!$C$18/'Dash Board'!$C$11</f>
        <v>39.331305396735111</v>
      </c>
      <c r="J534" s="6">
        <f>(G534&gt;1)*PMT('Dash Board'!$C$11/365,$U$4,-'Dash Board'!$C$19)</f>
        <v>108.80376961660664</v>
      </c>
      <c r="K534" s="6">
        <f t="shared" si="60"/>
        <v>0</v>
      </c>
      <c r="L534" s="8">
        <f t="shared" si="61"/>
        <v>287092.32136788289</v>
      </c>
      <c r="N534" s="8">
        <f t="shared" si="59"/>
        <v>69.47246421987154</v>
      </c>
      <c r="O534" s="8">
        <f>IF(E533&lt;&gt;E534,SUM($N$4:N534)-SUM($O$3:O533),0)</f>
        <v>0</v>
      </c>
      <c r="P534" s="6">
        <f>IF(B534&gt;0,SUM($O$4:O534)-SUM($P$3:P533),0)</f>
        <v>0</v>
      </c>
      <c r="Q534" s="6">
        <f t="shared" si="62"/>
        <v>39.331305396735111</v>
      </c>
      <c r="R534" s="8">
        <f>IF(E533&lt;&gt;E534,SUM($Q$4:Q534)-SUM($R$3:R533),0)</f>
        <v>0</v>
      </c>
      <c r="S534" s="6">
        <f>IF(B534&gt;0,SUM($R$4:R534)-SUM($S$3:S533),0)</f>
        <v>0</v>
      </c>
    </row>
    <row r="535" spans="1:19">
      <c r="A535">
        <f>IF(E534&lt;&gt;E535,COUNTIF($A$4:A534,"&lt;&gt;0")+1,0)</f>
        <v>0</v>
      </c>
      <c r="B535">
        <f>IF(A535&lt;&gt;0,IF(MOD(A535,3)=0,COUNTIF($B$4:B534,"&lt;&gt;0")+1,0),0)</f>
        <v>0</v>
      </c>
      <c r="C535" s="9">
        <f>'Dash Board'!$C$12+COUNT('Daily reducing balance'!$F$4:F534)</f>
        <v>42261</v>
      </c>
      <c r="D535">
        <f t="shared" si="56"/>
        <v>2015</v>
      </c>
      <c r="E535">
        <f t="shared" si="57"/>
        <v>9</v>
      </c>
      <c r="F535">
        <f>DAY('Dash Board'!$C$12+COUNT('Daily reducing balance'!$F$4:F534))</f>
        <v>14</v>
      </c>
      <c r="G535" s="8">
        <f t="shared" si="58"/>
        <v>287092.32136788289</v>
      </c>
      <c r="H535" s="6">
        <f>G535*'Dash Board'!$C$11/365</f>
        <v>82.588202037336174</v>
      </c>
      <c r="I535" s="6">
        <f>H535*'Dash Board'!$C$18/'Dash Board'!$C$11</f>
        <v>39.327715255874374</v>
      </c>
      <c r="J535" s="6">
        <f>(G535&gt;1)*PMT('Dash Board'!$C$11/365,$U$4,-'Dash Board'!$C$19)</f>
        <v>108.80376961660664</v>
      </c>
      <c r="K535" s="6">
        <f t="shared" si="60"/>
        <v>0</v>
      </c>
      <c r="L535" s="8">
        <f t="shared" si="61"/>
        <v>287066.10580030363</v>
      </c>
      <c r="N535" s="8">
        <f t="shared" si="59"/>
        <v>69.476054360732263</v>
      </c>
      <c r="O535" s="8">
        <f>IF(E534&lt;&gt;E535,SUM($N$4:N535)-SUM($O$3:O534),0)</f>
        <v>0</v>
      </c>
      <c r="P535" s="6">
        <f>IF(B535&gt;0,SUM($O$4:O535)-SUM($P$3:P534),0)</f>
        <v>0</v>
      </c>
      <c r="Q535" s="6">
        <f t="shared" si="62"/>
        <v>39.327715255874374</v>
      </c>
      <c r="R535" s="8">
        <f>IF(E534&lt;&gt;E535,SUM($Q$4:Q535)-SUM($R$3:R534),0)</f>
        <v>0</v>
      </c>
      <c r="S535" s="6">
        <f>IF(B535&gt;0,SUM($R$4:R535)-SUM($S$3:S534),0)</f>
        <v>0</v>
      </c>
    </row>
    <row r="536" spans="1:19">
      <c r="A536">
        <f>IF(E535&lt;&gt;E536,COUNTIF($A$4:A535,"&lt;&gt;0")+1,0)</f>
        <v>0</v>
      </c>
      <c r="B536">
        <f>IF(A536&lt;&gt;0,IF(MOD(A536,3)=0,COUNTIF($B$4:B535,"&lt;&gt;0")+1,0),0)</f>
        <v>0</v>
      </c>
      <c r="C536" s="9">
        <f>'Dash Board'!$C$12+COUNT('Daily reducing balance'!$F$4:F535)</f>
        <v>42262</v>
      </c>
      <c r="D536">
        <f t="shared" si="56"/>
        <v>2015</v>
      </c>
      <c r="E536">
        <f t="shared" si="57"/>
        <v>9</v>
      </c>
      <c r="F536">
        <f>DAY('Dash Board'!$C$12+COUNT('Daily reducing balance'!$F$4:F535))</f>
        <v>15</v>
      </c>
      <c r="G536" s="8">
        <f t="shared" si="58"/>
        <v>287066.10580030363</v>
      </c>
      <c r="H536" s="6">
        <f>G536*'Dash Board'!$C$11/365</f>
        <v>82.580660572690078</v>
      </c>
      <c r="I536" s="6">
        <f>H536*'Dash Board'!$C$18/'Dash Board'!$C$11</f>
        <v>39.324124082233375</v>
      </c>
      <c r="J536" s="6">
        <f>(G536&gt;1)*PMT('Dash Board'!$C$11/365,$U$4,-'Dash Board'!$C$19)</f>
        <v>108.80376961660664</v>
      </c>
      <c r="K536" s="6">
        <f t="shared" si="60"/>
        <v>0</v>
      </c>
      <c r="L536" s="8">
        <f t="shared" si="61"/>
        <v>287039.88269125973</v>
      </c>
      <c r="N536" s="8">
        <f t="shared" si="59"/>
        <v>69.479645534373276</v>
      </c>
      <c r="O536" s="8">
        <f>IF(E535&lt;&gt;E536,SUM($N$4:N536)-SUM($O$3:O535),0)</f>
        <v>0</v>
      </c>
      <c r="P536" s="6">
        <f>IF(B536&gt;0,SUM($O$4:O536)-SUM($P$3:P535),0)</f>
        <v>0</v>
      </c>
      <c r="Q536" s="6">
        <f t="shared" si="62"/>
        <v>39.324124082233375</v>
      </c>
      <c r="R536" s="8">
        <f>IF(E535&lt;&gt;E536,SUM($Q$4:Q536)-SUM($R$3:R535),0)</f>
        <v>0</v>
      </c>
      <c r="S536" s="6">
        <f>IF(B536&gt;0,SUM($R$4:R536)-SUM($S$3:S535),0)</f>
        <v>0</v>
      </c>
    </row>
    <row r="537" spans="1:19">
      <c r="A537">
        <f>IF(E536&lt;&gt;E537,COUNTIF($A$4:A536,"&lt;&gt;0")+1,0)</f>
        <v>0</v>
      </c>
      <c r="B537">
        <f>IF(A537&lt;&gt;0,IF(MOD(A537,3)=0,COUNTIF($B$4:B536,"&lt;&gt;0")+1,0),0)</f>
        <v>0</v>
      </c>
      <c r="C537" s="9">
        <f>'Dash Board'!$C$12+COUNT('Daily reducing balance'!$F$4:F536)</f>
        <v>42263</v>
      </c>
      <c r="D537">
        <f t="shared" si="56"/>
        <v>2015</v>
      </c>
      <c r="E537">
        <f t="shared" si="57"/>
        <v>9</v>
      </c>
      <c r="F537">
        <f>DAY('Dash Board'!$C$12+COUNT('Daily reducing balance'!$F$4:F536))</f>
        <v>16</v>
      </c>
      <c r="G537" s="8">
        <f t="shared" si="58"/>
        <v>287039.88269125973</v>
      </c>
      <c r="H537" s="6">
        <f>G537*'Dash Board'!$C$11/365</f>
        <v>82.573116938581563</v>
      </c>
      <c r="I537" s="6">
        <f>H537*'Dash Board'!$C$18/'Dash Board'!$C$11</f>
        <v>39.32053187551503</v>
      </c>
      <c r="J537" s="6">
        <f>(G537&gt;1)*PMT('Dash Board'!$C$11/365,$U$4,-'Dash Board'!$C$19)</f>
        <v>108.80376961660664</v>
      </c>
      <c r="K537" s="6">
        <f t="shared" si="60"/>
        <v>0</v>
      </c>
      <c r="L537" s="8">
        <f t="shared" si="61"/>
        <v>287013.65203858173</v>
      </c>
      <c r="N537" s="8">
        <f t="shared" si="59"/>
        <v>69.483237741091614</v>
      </c>
      <c r="O537" s="8">
        <f>IF(E536&lt;&gt;E537,SUM($N$4:N537)-SUM($O$3:O536),0)</f>
        <v>0</v>
      </c>
      <c r="P537" s="6">
        <f>IF(B537&gt;0,SUM($O$4:O537)-SUM($P$3:P536),0)</f>
        <v>0</v>
      </c>
      <c r="Q537" s="6">
        <f t="shared" si="62"/>
        <v>39.32053187551503</v>
      </c>
      <c r="R537" s="8">
        <f>IF(E536&lt;&gt;E537,SUM($Q$4:Q537)-SUM($R$3:R536),0)</f>
        <v>0</v>
      </c>
      <c r="S537" s="6">
        <f>IF(B537&gt;0,SUM($R$4:R537)-SUM($S$3:S536),0)</f>
        <v>0</v>
      </c>
    </row>
    <row r="538" spans="1:19">
      <c r="A538">
        <f>IF(E537&lt;&gt;E538,COUNTIF($A$4:A537,"&lt;&gt;0")+1,0)</f>
        <v>0</v>
      </c>
      <c r="B538">
        <f>IF(A538&lt;&gt;0,IF(MOD(A538,3)=0,COUNTIF($B$4:B537,"&lt;&gt;0")+1,0),0)</f>
        <v>0</v>
      </c>
      <c r="C538" s="9">
        <f>'Dash Board'!$C$12+COUNT('Daily reducing balance'!$F$4:F537)</f>
        <v>42264</v>
      </c>
      <c r="D538">
        <f t="shared" si="56"/>
        <v>2015</v>
      </c>
      <c r="E538">
        <f t="shared" si="57"/>
        <v>9</v>
      </c>
      <c r="F538">
        <f>DAY('Dash Board'!$C$12+COUNT('Daily reducing balance'!$F$4:F537))</f>
        <v>17</v>
      </c>
      <c r="G538" s="8">
        <f t="shared" si="58"/>
        <v>287013.65203858173</v>
      </c>
      <c r="H538" s="6">
        <f>G538*'Dash Board'!$C$11/365</f>
        <v>82.565571134386516</v>
      </c>
      <c r="I538" s="6">
        <f>H538*'Dash Board'!$C$18/'Dash Board'!$C$11</f>
        <v>39.316938635422147</v>
      </c>
      <c r="J538" s="6">
        <f>(G538&gt;1)*PMT('Dash Board'!$C$11/365,$U$4,-'Dash Board'!$C$19)</f>
        <v>108.80376961660664</v>
      </c>
      <c r="K538" s="6">
        <f t="shared" si="60"/>
        <v>0</v>
      </c>
      <c r="L538" s="8">
        <f t="shared" si="61"/>
        <v>286987.41384009953</v>
      </c>
      <c r="N538" s="8">
        <f t="shared" si="59"/>
        <v>69.486830981184497</v>
      </c>
      <c r="O538" s="8">
        <f>IF(E537&lt;&gt;E538,SUM($N$4:N538)-SUM($O$3:O537),0)</f>
        <v>0</v>
      </c>
      <c r="P538" s="6">
        <f>IF(B538&gt;0,SUM($O$4:O538)-SUM($P$3:P537),0)</f>
        <v>0</v>
      </c>
      <c r="Q538" s="6">
        <f t="shared" si="62"/>
        <v>39.316938635422147</v>
      </c>
      <c r="R538" s="8">
        <f>IF(E537&lt;&gt;E538,SUM($Q$4:Q538)-SUM($R$3:R537),0)</f>
        <v>0</v>
      </c>
      <c r="S538" s="6">
        <f>IF(B538&gt;0,SUM($R$4:R538)-SUM($S$3:S537),0)</f>
        <v>0</v>
      </c>
    </row>
    <row r="539" spans="1:19">
      <c r="A539">
        <f>IF(E538&lt;&gt;E539,COUNTIF($A$4:A538,"&lt;&gt;0")+1,0)</f>
        <v>0</v>
      </c>
      <c r="B539">
        <f>IF(A539&lt;&gt;0,IF(MOD(A539,3)=0,COUNTIF($B$4:B538,"&lt;&gt;0")+1,0),0)</f>
        <v>0</v>
      </c>
      <c r="C539" s="9">
        <f>'Dash Board'!$C$12+COUNT('Daily reducing balance'!$F$4:F538)</f>
        <v>42265</v>
      </c>
      <c r="D539">
        <f t="shared" si="56"/>
        <v>2015</v>
      </c>
      <c r="E539">
        <f t="shared" si="57"/>
        <v>9</v>
      </c>
      <c r="F539">
        <f>DAY('Dash Board'!$C$12+COUNT('Daily reducing balance'!$F$4:F538))</f>
        <v>18</v>
      </c>
      <c r="G539" s="8">
        <f t="shared" si="58"/>
        <v>286987.41384009953</v>
      </c>
      <c r="H539" s="6">
        <f>G539*'Dash Board'!$C$11/365</f>
        <v>82.558023159480683</v>
      </c>
      <c r="I539" s="6">
        <f>H539*'Dash Board'!$C$18/'Dash Board'!$C$11</f>
        <v>39.313344361657471</v>
      </c>
      <c r="J539" s="6">
        <f>(G539&gt;1)*PMT('Dash Board'!$C$11/365,$U$4,-'Dash Board'!$C$19)</f>
        <v>108.80376961660664</v>
      </c>
      <c r="K539" s="6">
        <f t="shared" si="60"/>
        <v>0</v>
      </c>
      <c r="L539" s="8">
        <f t="shared" si="61"/>
        <v>286961.16809364245</v>
      </c>
      <c r="N539" s="8">
        <f t="shared" si="59"/>
        <v>69.490425254949173</v>
      </c>
      <c r="O539" s="8">
        <f>IF(E538&lt;&gt;E539,SUM($N$4:N539)-SUM($O$3:O538),0)</f>
        <v>0</v>
      </c>
      <c r="P539" s="6">
        <f>IF(B539&gt;0,SUM($O$4:O539)-SUM($P$3:P538),0)</f>
        <v>0</v>
      </c>
      <c r="Q539" s="6">
        <f t="shared" si="62"/>
        <v>39.313344361657471</v>
      </c>
      <c r="R539" s="8">
        <f>IF(E538&lt;&gt;E539,SUM($Q$4:Q539)-SUM($R$3:R538),0)</f>
        <v>0</v>
      </c>
      <c r="S539" s="6">
        <f>IF(B539&gt;0,SUM($R$4:R539)-SUM($S$3:S538),0)</f>
        <v>0</v>
      </c>
    </row>
    <row r="540" spans="1:19">
      <c r="A540">
        <f>IF(E539&lt;&gt;E540,COUNTIF($A$4:A539,"&lt;&gt;0")+1,0)</f>
        <v>0</v>
      </c>
      <c r="B540">
        <f>IF(A540&lt;&gt;0,IF(MOD(A540,3)=0,COUNTIF($B$4:B539,"&lt;&gt;0")+1,0),0)</f>
        <v>0</v>
      </c>
      <c r="C540" s="9">
        <f>'Dash Board'!$C$12+COUNT('Daily reducing balance'!$F$4:F539)</f>
        <v>42266</v>
      </c>
      <c r="D540">
        <f t="shared" si="56"/>
        <v>2015</v>
      </c>
      <c r="E540">
        <f t="shared" si="57"/>
        <v>9</v>
      </c>
      <c r="F540">
        <f>DAY('Dash Board'!$C$12+COUNT('Daily reducing balance'!$F$4:F539))</f>
        <v>19</v>
      </c>
      <c r="G540" s="8">
        <f t="shared" si="58"/>
        <v>286961.16809364245</v>
      </c>
      <c r="H540" s="6">
        <f>G540*'Dash Board'!$C$11/365</f>
        <v>82.550473013239611</v>
      </c>
      <c r="I540" s="6">
        <f>H540*'Dash Board'!$C$18/'Dash Board'!$C$11</f>
        <v>39.309749053923625</v>
      </c>
      <c r="J540" s="6">
        <f>(G540&gt;1)*PMT('Dash Board'!$C$11/365,$U$4,-'Dash Board'!$C$19)</f>
        <v>108.80376961660664</v>
      </c>
      <c r="K540" s="6">
        <f t="shared" si="60"/>
        <v>0</v>
      </c>
      <c r="L540" s="8">
        <f t="shared" si="61"/>
        <v>286934.91479703912</v>
      </c>
      <c r="N540" s="8">
        <f t="shared" si="59"/>
        <v>69.494020562683019</v>
      </c>
      <c r="O540" s="8">
        <f>IF(E539&lt;&gt;E540,SUM($N$4:N540)-SUM($O$3:O539),0)</f>
        <v>0</v>
      </c>
      <c r="P540" s="6">
        <f>IF(B540&gt;0,SUM($O$4:O540)-SUM($P$3:P539),0)</f>
        <v>0</v>
      </c>
      <c r="Q540" s="6">
        <f t="shared" si="62"/>
        <v>39.309749053923625</v>
      </c>
      <c r="R540" s="8">
        <f>IF(E539&lt;&gt;E540,SUM($Q$4:Q540)-SUM($R$3:R539),0)</f>
        <v>0</v>
      </c>
      <c r="S540" s="6">
        <f>IF(B540&gt;0,SUM($R$4:R540)-SUM($S$3:S539),0)</f>
        <v>0</v>
      </c>
    </row>
    <row r="541" spans="1:19">
      <c r="A541">
        <f>IF(E540&lt;&gt;E541,COUNTIF($A$4:A540,"&lt;&gt;0")+1,0)</f>
        <v>0</v>
      </c>
      <c r="B541">
        <f>IF(A541&lt;&gt;0,IF(MOD(A541,3)=0,COUNTIF($B$4:B540,"&lt;&gt;0")+1,0),0)</f>
        <v>0</v>
      </c>
      <c r="C541" s="9">
        <f>'Dash Board'!$C$12+COUNT('Daily reducing balance'!$F$4:F540)</f>
        <v>42267</v>
      </c>
      <c r="D541">
        <f t="shared" si="56"/>
        <v>2015</v>
      </c>
      <c r="E541">
        <f t="shared" si="57"/>
        <v>9</v>
      </c>
      <c r="F541">
        <f>DAY('Dash Board'!$C$12+COUNT('Daily reducing balance'!$F$4:F540))</f>
        <v>20</v>
      </c>
      <c r="G541" s="8">
        <f t="shared" si="58"/>
        <v>286934.91479703912</v>
      </c>
      <c r="H541" s="6">
        <f>G541*'Dash Board'!$C$11/365</f>
        <v>82.542920695038646</v>
      </c>
      <c r="I541" s="6">
        <f>H541*'Dash Board'!$C$18/'Dash Board'!$C$11</f>
        <v>39.306152711923168</v>
      </c>
      <c r="J541" s="6">
        <f>(G541&gt;1)*PMT('Dash Board'!$C$11/365,$U$4,-'Dash Board'!$C$19)</f>
        <v>108.80376961660664</v>
      </c>
      <c r="K541" s="6">
        <f t="shared" si="60"/>
        <v>0</v>
      </c>
      <c r="L541" s="8">
        <f t="shared" si="61"/>
        <v>286908.65394811757</v>
      </c>
      <c r="N541" s="8">
        <f t="shared" si="59"/>
        <v>69.497616904683468</v>
      </c>
      <c r="O541" s="8">
        <f>IF(E540&lt;&gt;E541,SUM($N$4:N541)-SUM($O$3:O540),0)</f>
        <v>0</v>
      </c>
      <c r="P541" s="6">
        <f>IF(B541&gt;0,SUM($O$4:O541)-SUM($P$3:P540),0)</f>
        <v>0</v>
      </c>
      <c r="Q541" s="6">
        <f t="shared" si="62"/>
        <v>39.306152711923168</v>
      </c>
      <c r="R541" s="8">
        <f>IF(E540&lt;&gt;E541,SUM($Q$4:Q541)-SUM($R$3:R540),0)</f>
        <v>0</v>
      </c>
      <c r="S541" s="6">
        <f>IF(B541&gt;0,SUM($R$4:R541)-SUM($S$3:S540),0)</f>
        <v>0</v>
      </c>
    </row>
    <row r="542" spans="1:19">
      <c r="A542">
        <f>IF(E541&lt;&gt;E542,COUNTIF($A$4:A541,"&lt;&gt;0")+1,0)</f>
        <v>0</v>
      </c>
      <c r="B542">
        <f>IF(A542&lt;&gt;0,IF(MOD(A542,3)=0,COUNTIF($B$4:B541,"&lt;&gt;0")+1,0),0)</f>
        <v>0</v>
      </c>
      <c r="C542" s="9">
        <f>'Dash Board'!$C$12+COUNT('Daily reducing balance'!$F$4:F541)</f>
        <v>42268</v>
      </c>
      <c r="D542">
        <f t="shared" si="56"/>
        <v>2015</v>
      </c>
      <c r="E542">
        <f t="shared" si="57"/>
        <v>9</v>
      </c>
      <c r="F542">
        <f>DAY('Dash Board'!$C$12+COUNT('Daily reducing balance'!$F$4:F541))</f>
        <v>21</v>
      </c>
      <c r="G542" s="8">
        <f t="shared" si="58"/>
        <v>286908.65394811757</v>
      </c>
      <c r="H542" s="6">
        <f>G542*'Dash Board'!$C$11/365</f>
        <v>82.535366204252995</v>
      </c>
      <c r="I542" s="6">
        <f>H542*'Dash Board'!$C$18/'Dash Board'!$C$11</f>
        <v>39.302555335358569</v>
      </c>
      <c r="J542" s="6">
        <f>(G542&gt;1)*PMT('Dash Board'!$C$11/365,$U$4,-'Dash Board'!$C$19)</f>
        <v>108.80376961660664</v>
      </c>
      <c r="K542" s="6">
        <f t="shared" si="60"/>
        <v>0</v>
      </c>
      <c r="L542" s="8">
        <f t="shared" si="61"/>
        <v>286882.38554470526</v>
      </c>
      <c r="N542" s="8">
        <f t="shared" si="59"/>
        <v>69.501214281248082</v>
      </c>
      <c r="O542" s="8">
        <f>IF(E541&lt;&gt;E542,SUM($N$4:N542)-SUM($O$3:O541),0)</f>
        <v>0</v>
      </c>
      <c r="P542" s="6">
        <f>IF(B542&gt;0,SUM($O$4:O542)-SUM($P$3:P541),0)</f>
        <v>0</v>
      </c>
      <c r="Q542" s="6">
        <f t="shared" si="62"/>
        <v>39.302555335358569</v>
      </c>
      <c r="R542" s="8">
        <f>IF(E541&lt;&gt;E542,SUM($Q$4:Q542)-SUM($R$3:R541),0)</f>
        <v>0</v>
      </c>
      <c r="S542" s="6">
        <f>IF(B542&gt;0,SUM($R$4:R542)-SUM($S$3:S541),0)</f>
        <v>0</v>
      </c>
    </row>
    <row r="543" spans="1:19">
      <c r="A543">
        <f>IF(E542&lt;&gt;E543,COUNTIF($A$4:A542,"&lt;&gt;0")+1,0)</f>
        <v>0</v>
      </c>
      <c r="B543">
        <f>IF(A543&lt;&gt;0,IF(MOD(A543,3)=0,COUNTIF($B$4:B542,"&lt;&gt;0")+1,0),0)</f>
        <v>0</v>
      </c>
      <c r="C543" s="9">
        <f>'Dash Board'!$C$12+COUNT('Daily reducing balance'!$F$4:F542)</f>
        <v>42269</v>
      </c>
      <c r="D543">
        <f t="shared" si="56"/>
        <v>2015</v>
      </c>
      <c r="E543">
        <f t="shared" si="57"/>
        <v>9</v>
      </c>
      <c r="F543">
        <f>DAY('Dash Board'!$C$12+COUNT('Daily reducing balance'!$F$4:F542))</f>
        <v>22</v>
      </c>
      <c r="G543" s="8">
        <f t="shared" si="58"/>
        <v>286882.38554470526</v>
      </c>
      <c r="H543" s="6">
        <f>G543*'Dash Board'!$C$11/365</f>
        <v>82.527809540257678</v>
      </c>
      <c r="I543" s="6">
        <f>H543*'Dash Board'!$C$18/'Dash Board'!$C$11</f>
        <v>39.298956923932231</v>
      </c>
      <c r="J543" s="6">
        <f>(G543&gt;1)*PMT('Dash Board'!$C$11/365,$U$4,-'Dash Board'!$C$19)</f>
        <v>108.80376961660664</v>
      </c>
      <c r="K543" s="6">
        <f t="shared" si="60"/>
        <v>0</v>
      </c>
      <c r="L543" s="8">
        <f t="shared" si="61"/>
        <v>286856.10958462895</v>
      </c>
      <c r="N543" s="8">
        <f t="shared" si="59"/>
        <v>69.50481269267442</v>
      </c>
      <c r="O543" s="8">
        <f>IF(E542&lt;&gt;E543,SUM($N$4:N543)-SUM($O$3:O542),0)</f>
        <v>0</v>
      </c>
      <c r="P543" s="6">
        <f>IF(B543&gt;0,SUM($O$4:O543)-SUM($P$3:P542),0)</f>
        <v>0</v>
      </c>
      <c r="Q543" s="6">
        <f t="shared" si="62"/>
        <v>39.298956923932231</v>
      </c>
      <c r="R543" s="8">
        <f>IF(E542&lt;&gt;E543,SUM($Q$4:Q543)-SUM($R$3:R542),0)</f>
        <v>0</v>
      </c>
      <c r="S543" s="6">
        <f>IF(B543&gt;0,SUM($R$4:R543)-SUM($S$3:S542),0)</f>
        <v>0</v>
      </c>
    </row>
    <row r="544" spans="1:19">
      <c r="A544">
        <f>IF(E543&lt;&gt;E544,COUNTIF($A$4:A543,"&lt;&gt;0")+1,0)</f>
        <v>0</v>
      </c>
      <c r="B544">
        <f>IF(A544&lt;&gt;0,IF(MOD(A544,3)=0,COUNTIF($B$4:B543,"&lt;&gt;0")+1,0),0)</f>
        <v>0</v>
      </c>
      <c r="C544" s="9">
        <f>'Dash Board'!$C$12+COUNT('Daily reducing balance'!$F$4:F543)</f>
        <v>42270</v>
      </c>
      <c r="D544">
        <f t="shared" si="56"/>
        <v>2015</v>
      </c>
      <c r="E544">
        <f t="shared" si="57"/>
        <v>9</v>
      </c>
      <c r="F544">
        <f>DAY('Dash Board'!$C$12+COUNT('Daily reducing balance'!$F$4:F543))</f>
        <v>23</v>
      </c>
      <c r="G544" s="8">
        <f t="shared" si="58"/>
        <v>286856.10958462895</v>
      </c>
      <c r="H544" s="6">
        <f>G544*'Dash Board'!$C$11/365</f>
        <v>82.520250702427504</v>
      </c>
      <c r="I544" s="6">
        <f>H544*'Dash Board'!$C$18/'Dash Board'!$C$11</f>
        <v>39.295357477346428</v>
      </c>
      <c r="J544" s="6">
        <f>(G544&gt;1)*PMT('Dash Board'!$C$11/365,$U$4,-'Dash Board'!$C$19)</f>
        <v>108.80376961660664</v>
      </c>
      <c r="K544" s="6">
        <f t="shared" si="60"/>
        <v>0</v>
      </c>
      <c r="L544" s="8">
        <f t="shared" si="61"/>
        <v>286829.82606571482</v>
      </c>
      <c r="N544" s="8">
        <f t="shared" si="59"/>
        <v>69.508412139260216</v>
      </c>
      <c r="O544" s="8">
        <f>IF(E543&lt;&gt;E544,SUM($N$4:N544)-SUM($O$3:O543),0)</f>
        <v>0</v>
      </c>
      <c r="P544" s="6">
        <f>IF(B544&gt;0,SUM($O$4:O544)-SUM($P$3:P543),0)</f>
        <v>0</v>
      </c>
      <c r="Q544" s="6">
        <f t="shared" si="62"/>
        <v>39.295357477346428</v>
      </c>
      <c r="R544" s="8">
        <f>IF(E543&lt;&gt;E544,SUM($Q$4:Q544)-SUM($R$3:R543),0)</f>
        <v>0</v>
      </c>
      <c r="S544" s="6">
        <f>IF(B544&gt;0,SUM($R$4:R544)-SUM($S$3:S543),0)</f>
        <v>0</v>
      </c>
    </row>
    <row r="545" spans="1:19">
      <c r="A545">
        <f>IF(E544&lt;&gt;E545,COUNTIF($A$4:A544,"&lt;&gt;0")+1,0)</f>
        <v>0</v>
      </c>
      <c r="B545">
        <f>IF(A545&lt;&gt;0,IF(MOD(A545,3)=0,COUNTIF($B$4:B544,"&lt;&gt;0")+1,0),0)</f>
        <v>0</v>
      </c>
      <c r="C545" s="9">
        <f>'Dash Board'!$C$12+COUNT('Daily reducing balance'!$F$4:F544)</f>
        <v>42271</v>
      </c>
      <c r="D545">
        <f t="shared" si="56"/>
        <v>2015</v>
      </c>
      <c r="E545">
        <f t="shared" si="57"/>
        <v>9</v>
      </c>
      <c r="F545">
        <f>DAY('Dash Board'!$C$12+COUNT('Daily reducing balance'!$F$4:F544))</f>
        <v>24</v>
      </c>
      <c r="G545" s="8">
        <f t="shared" si="58"/>
        <v>286829.82606571482</v>
      </c>
      <c r="H545" s="6">
        <f>G545*'Dash Board'!$C$11/365</f>
        <v>82.512689690137137</v>
      </c>
      <c r="I545" s="6">
        <f>H545*'Dash Board'!$C$18/'Dash Board'!$C$11</f>
        <v>39.291756995303395</v>
      </c>
      <c r="J545" s="6">
        <f>(G545&gt;1)*PMT('Dash Board'!$C$11/365,$U$4,-'Dash Board'!$C$19)</f>
        <v>108.80376961660664</v>
      </c>
      <c r="K545" s="6">
        <f t="shared" si="60"/>
        <v>0</v>
      </c>
      <c r="L545" s="8">
        <f t="shared" si="61"/>
        <v>286803.5349857884</v>
      </c>
      <c r="N545" s="8">
        <f t="shared" si="59"/>
        <v>69.512012621303256</v>
      </c>
      <c r="O545" s="8">
        <f>IF(E544&lt;&gt;E545,SUM($N$4:N545)-SUM($O$3:O544),0)</f>
        <v>0</v>
      </c>
      <c r="P545" s="6">
        <f>IF(B545&gt;0,SUM($O$4:O545)-SUM($P$3:P544),0)</f>
        <v>0</v>
      </c>
      <c r="Q545" s="6">
        <f t="shared" si="62"/>
        <v>39.291756995303395</v>
      </c>
      <c r="R545" s="8">
        <f>IF(E544&lt;&gt;E545,SUM($Q$4:Q545)-SUM($R$3:R544),0)</f>
        <v>0</v>
      </c>
      <c r="S545" s="6">
        <f>IF(B545&gt;0,SUM($R$4:R545)-SUM($S$3:S544),0)</f>
        <v>0</v>
      </c>
    </row>
    <row r="546" spans="1:19">
      <c r="A546">
        <f>IF(E545&lt;&gt;E546,COUNTIF($A$4:A545,"&lt;&gt;0")+1,0)</f>
        <v>0</v>
      </c>
      <c r="B546">
        <f>IF(A546&lt;&gt;0,IF(MOD(A546,3)=0,COUNTIF($B$4:B545,"&lt;&gt;0")+1,0),0)</f>
        <v>0</v>
      </c>
      <c r="C546" s="9">
        <f>'Dash Board'!$C$12+COUNT('Daily reducing balance'!$F$4:F545)</f>
        <v>42272</v>
      </c>
      <c r="D546">
        <f t="shared" si="56"/>
        <v>2015</v>
      </c>
      <c r="E546">
        <f t="shared" si="57"/>
        <v>9</v>
      </c>
      <c r="F546">
        <f>DAY('Dash Board'!$C$12+COUNT('Daily reducing balance'!$F$4:F545))</f>
        <v>25</v>
      </c>
      <c r="G546" s="8">
        <f t="shared" si="58"/>
        <v>286803.5349857884</v>
      </c>
      <c r="H546" s="6">
        <f>G546*'Dash Board'!$C$11/365</f>
        <v>82.505126502761044</v>
      </c>
      <c r="I546" s="6">
        <f>H546*'Dash Board'!$C$18/'Dash Board'!$C$11</f>
        <v>39.288155477505263</v>
      </c>
      <c r="J546" s="6">
        <f>(G546&gt;1)*PMT('Dash Board'!$C$11/365,$U$4,-'Dash Board'!$C$19)</f>
        <v>108.80376961660664</v>
      </c>
      <c r="K546" s="6">
        <f t="shared" si="60"/>
        <v>0</v>
      </c>
      <c r="L546" s="8">
        <f t="shared" si="61"/>
        <v>286777.23634267459</v>
      </c>
      <c r="N546" s="8">
        <f t="shared" si="59"/>
        <v>69.515614139101388</v>
      </c>
      <c r="O546" s="8">
        <f>IF(E545&lt;&gt;E546,SUM($N$4:N546)-SUM($O$3:O545),0)</f>
        <v>0</v>
      </c>
      <c r="P546" s="6">
        <f>IF(B546&gt;0,SUM($O$4:O546)-SUM($P$3:P545),0)</f>
        <v>0</v>
      </c>
      <c r="Q546" s="6">
        <f t="shared" si="62"/>
        <v>39.288155477505263</v>
      </c>
      <c r="R546" s="8">
        <f>IF(E545&lt;&gt;E546,SUM($Q$4:Q546)-SUM($R$3:R545),0)</f>
        <v>0</v>
      </c>
      <c r="S546" s="6">
        <f>IF(B546&gt;0,SUM($R$4:R546)-SUM($S$3:S545),0)</f>
        <v>0</v>
      </c>
    </row>
    <row r="547" spans="1:19">
      <c r="A547">
        <f>IF(E546&lt;&gt;E547,COUNTIF($A$4:A546,"&lt;&gt;0")+1,0)</f>
        <v>0</v>
      </c>
      <c r="B547">
        <f>IF(A547&lt;&gt;0,IF(MOD(A547,3)=0,COUNTIF($B$4:B546,"&lt;&gt;0")+1,0),0)</f>
        <v>0</v>
      </c>
      <c r="C547" s="9">
        <f>'Dash Board'!$C$12+COUNT('Daily reducing balance'!$F$4:F546)</f>
        <v>42273</v>
      </c>
      <c r="D547">
        <f t="shared" si="56"/>
        <v>2015</v>
      </c>
      <c r="E547">
        <f t="shared" si="57"/>
        <v>9</v>
      </c>
      <c r="F547">
        <f>DAY('Dash Board'!$C$12+COUNT('Daily reducing balance'!$F$4:F546))</f>
        <v>26</v>
      </c>
      <c r="G547" s="8">
        <f t="shared" si="58"/>
        <v>286777.23634267459</v>
      </c>
      <c r="H547" s="6">
        <f>G547*'Dash Board'!$C$11/365</f>
        <v>82.497561139673508</v>
      </c>
      <c r="I547" s="6">
        <f>H547*'Dash Board'!$C$18/'Dash Board'!$C$11</f>
        <v>39.284552923654054</v>
      </c>
      <c r="J547" s="6">
        <f>(G547&gt;1)*PMT('Dash Board'!$C$11/365,$U$4,-'Dash Board'!$C$19)</f>
        <v>108.80376961660664</v>
      </c>
      <c r="K547" s="6">
        <f t="shared" si="60"/>
        <v>0</v>
      </c>
      <c r="L547" s="8">
        <f t="shared" si="61"/>
        <v>286750.9301341977</v>
      </c>
      <c r="N547" s="8">
        <f t="shared" si="59"/>
        <v>69.519216692952597</v>
      </c>
      <c r="O547" s="8">
        <f>IF(E546&lt;&gt;E547,SUM($N$4:N547)-SUM($O$3:O546),0)</f>
        <v>0</v>
      </c>
      <c r="P547" s="6">
        <f>IF(B547&gt;0,SUM($O$4:O547)-SUM($P$3:P546),0)</f>
        <v>0</v>
      </c>
      <c r="Q547" s="6">
        <f t="shared" si="62"/>
        <v>39.284552923654054</v>
      </c>
      <c r="R547" s="8">
        <f>IF(E546&lt;&gt;E547,SUM($Q$4:Q547)-SUM($R$3:R546),0)</f>
        <v>0</v>
      </c>
      <c r="S547" s="6">
        <f>IF(B547&gt;0,SUM($R$4:R547)-SUM($S$3:S546),0)</f>
        <v>0</v>
      </c>
    </row>
    <row r="548" spans="1:19">
      <c r="A548">
        <f>IF(E547&lt;&gt;E548,COUNTIF($A$4:A547,"&lt;&gt;0")+1,0)</f>
        <v>0</v>
      </c>
      <c r="B548">
        <f>IF(A548&lt;&gt;0,IF(MOD(A548,3)=0,COUNTIF($B$4:B547,"&lt;&gt;0")+1,0),0)</f>
        <v>0</v>
      </c>
      <c r="C548" s="9">
        <f>'Dash Board'!$C$12+COUNT('Daily reducing balance'!$F$4:F547)</f>
        <v>42274</v>
      </c>
      <c r="D548">
        <f t="shared" si="56"/>
        <v>2015</v>
      </c>
      <c r="E548">
        <f t="shared" si="57"/>
        <v>9</v>
      </c>
      <c r="F548">
        <f>DAY('Dash Board'!$C$12+COUNT('Daily reducing balance'!$F$4:F547))</f>
        <v>27</v>
      </c>
      <c r="G548" s="8">
        <f t="shared" si="58"/>
        <v>286750.9301341977</v>
      </c>
      <c r="H548" s="6">
        <f>G548*'Dash Board'!$C$11/365</f>
        <v>82.489993600248653</v>
      </c>
      <c r="I548" s="6">
        <f>H548*'Dash Board'!$C$18/'Dash Board'!$C$11</f>
        <v>39.280949333451744</v>
      </c>
      <c r="J548" s="6">
        <f>(G548&gt;1)*PMT('Dash Board'!$C$11/365,$U$4,-'Dash Board'!$C$19)</f>
        <v>108.80376961660664</v>
      </c>
      <c r="K548" s="6">
        <f t="shared" si="60"/>
        <v>0</v>
      </c>
      <c r="L548" s="8">
        <f t="shared" si="61"/>
        <v>286724.61635818135</v>
      </c>
      <c r="N548" s="8">
        <f t="shared" si="59"/>
        <v>69.5228202831549</v>
      </c>
      <c r="O548" s="8">
        <f>IF(E547&lt;&gt;E548,SUM($N$4:N548)-SUM($O$3:O547),0)</f>
        <v>0</v>
      </c>
      <c r="P548" s="6">
        <f>IF(B548&gt;0,SUM($O$4:O548)-SUM($P$3:P547),0)</f>
        <v>0</v>
      </c>
      <c r="Q548" s="6">
        <f t="shared" si="62"/>
        <v>39.280949333451744</v>
      </c>
      <c r="R548" s="8">
        <f>IF(E547&lt;&gt;E548,SUM($Q$4:Q548)-SUM($R$3:R547),0)</f>
        <v>0</v>
      </c>
      <c r="S548" s="6">
        <f>IF(B548&gt;0,SUM($R$4:R548)-SUM($S$3:S547),0)</f>
        <v>0</v>
      </c>
    </row>
    <row r="549" spans="1:19">
      <c r="A549">
        <f>IF(E548&lt;&gt;E549,COUNTIF($A$4:A548,"&lt;&gt;0")+1,0)</f>
        <v>0</v>
      </c>
      <c r="B549">
        <f>IF(A549&lt;&gt;0,IF(MOD(A549,3)=0,COUNTIF($B$4:B548,"&lt;&gt;0")+1,0),0)</f>
        <v>0</v>
      </c>
      <c r="C549" s="9">
        <f>'Dash Board'!$C$12+COUNT('Daily reducing balance'!$F$4:F548)</f>
        <v>42275</v>
      </c>
      <c r="D549">
        <f t="shared" si="56"/>
        <v>2015</v>
      </c>
      <c r="E549">
        <f t="shared" si="57"/>
        <v>9</v>
      </c>
      <c r="F549">
        <f>DAY('Dash Board'!$C$12+COUNT('Daily reducing balance'!$F$4:F548))</f>
        <v>28</v>
      </c>
      <c r="G549" s="8">
        <f t="shared" si="58"/>
        <v>286724.61635818135</v>
      </c>
      <c r="H549" s="6">
        <f>G549*'Dash Board'!$C$11/365</f>
        <v>82.482423883860378</v>
      </c>
      <c r="I549" s="6">
        <f>H549*'Dash Board'!$C$18/'Dash Board'!$C$11</f>
        <v>39.277344706600182</v>
      </c>
      <c r="J549" s="6">
        <f>(G549&gt;1)*PMT('Dash Board'!$C$11/365,$U$4,-'Dash Board'!$C$19)</f>
        <v>108.80376961660664</v>
      </c>
      <c r="K549" s="6">
        <f t="shared" si="60"/>
        <v>0</v>
      </c>
      <c r="L549" s="8">
        <f t="shared" si="61"/>
        <v>286698.29501244862</v>
      </c>
      <c r="N549" s="8">
        <f t="shared" si="59"/>
        <v>69.526424910006455</v>
      </c>
      <c r="O549" s="8">
        <f>IF(E548&lt;&gt;E549,SUM($N$4:N549)-SUM($O$3:O548),0)</f>
        <v>0</v>
      </c>
      <c r="P549" s="6">
        <f>IF(B549&gt;0,SUM($O$4:O549)-SUM($P$3:P548),0)</f>
        <v>0</v>
      </c>
      <c r="Q549" s="6">
        <f t="shared" si="62"/>
        <v>39.277344706600182</v>
      </c>
      <c r="R549" s="8">
        <f>IF(E548&lt;&gt;E549,SUM($Q$4:Q549)-SUM($R$3:R548),0)</f>
        <v>0</v>
      </c>
      <c r="S549" s="6">
        <f>IF(B549&gt;0,SUM($R$4:R549)-SUM($S$3:S548),0)</f>
        <v>0</v>
      </c>
    </row>
    <row r="550" spans="1:19">
      <c r="A550">
        <f>IF(E549&lt;&gt;E550,COUNTIF($A$4:A549,"&lt;&gt;0")+1,0)</f>
        <v>0</v>
      </c>
      <c r="B550">
        <f>IF(A550&lt;&gt;0,IF(MOD(A550,3)=0,COUNTIF($B$4:B549,"&lt;&gt;0")+1,0),0)</f>
        <v>0</v>
      </c>
      <c r="C550" s="9">
        <f>'Dash Board'!$C$12+COUNT('Daily reducing balance'!$F$4:F549)</f>
        <v>42276</v>
      </c>
      <c r="D550">
        <f t="shared" si="56"/>
        <v>2015</v>
      </c>
      <c r="E550">
        <f t="shared" si="57"/>
        <v>9</v>
      </c>
      <c r="F550">
        <f>DAY('Dash Board'!$C$12+COUNT('Daily reducing balance'!$F$4:F549))</f>
        <v>29</v>
      </c>
      <c r="G550" s="8">
        <f t="shared" si="58"/>
        <v>286698.29501244862</v>
      </c>
      <c r="H550" s="6">
        <f>G550*'Dash Board'!$C$11/365</f>
        <v>82.474851989882467</v>
      </c>
      <c r="I550" s="6">
        <f>H550*'Dash Board'!$C$18/'Dash Board'!$C$11</f>
        <v>39.273739042801182</v>
      </c>
      <c r="J550" s="6">
        <f>(G550&gt;1)*PMT('Dash Board'!$C$11/365,$U$4,-'Dash Board'!$C$19)</f>
        <v>108.80376961660664</v>
      </c>
      <c r="K550" s="6">
        <f t="shared" si="60"/>
        <v>0</v>
      </c>
      <c r="L550" s="8">
        <f t="shared" si="61"/>
        <v>286671.96609482192</v>
      </c>
      <c r="N550" s="8">
        <f t="shared" si="59"/>
        <v>69.530030573805462</v>
      </c>
      <c r="O550" s="8">
        <f>IF(E549&lt;&gt;E550,SUM($N$4:N550)-SUM($O$3:O549),0)</f>
        <v>0</v>
      </c>
      <c r="P550" s="6">
        <f>IF(B550&gt;0,SUM($O$4:O550)-SUM($P$3:P549),0)</f>
        <v>0</v>
      </c>
      <c r="Q550" s="6">
        <f t="shared" si="62"/>
        <v>39.273739042801182</v>
      </c>
      <c r="R550" s="8">
        <f>IF(E549&lt;&gt;E550,SUM($Q$4:Q550)-SUM($R$3:R549),0)</f>
        <v>0</v>
      </c>
      <c r="S550" s="6">
        <f>IF(B550&gt;0,SUM($R$4:R550)-SUM($S$3:S549),0)</f>
        <v>0</v>
      </c>
    </row>
    <row r="551" spans="1:19">
      <c r="A551">
        <f>IF(E550&lt;&gt;E551,COUNTIF($A$4:A550,"&lt;&gt;0")+1,0)</f>
        <v>0</v>
      </c>
      <c r="B551">
        <f>IF(A551&lt;&gt;0,IF(MOD(A551,3)=0,COUNTIF($B$4:B550,"&lt;&gt;0")+1,0),0)</f>
        <v>0</v>
      </c>
      <c r="C551" s="9">
        <f>'Dash Board'!$C$12+COUNT('Daily reducing balance'!$F$4:F550)</f>
        <v>42277</v>
      </c>
      <c r="D551">
        <f t="shared" si="56"/>
        <v>2015</v>
      </c>
      <c r="E551">
        <f t="shared" si="57"/>
        <v>9</v>
      </c>
      <c r="F551">
        <f>DAY('Dash Board'!$C$12+COUNT('Daily reducing balance'!$F$4:F550))</f>
        <v>30</v>
      </c>
      <c r="G551" s="8">
        <f t="shared" si="58"/>
        <v>286671.96609482192</v>
      </c>
      <c r="H551" s="6">
        <f>G551*'Dash Board'!$C$11/365</f>
        <v>82.467277917688492</v>
      </c>
      <c r="I551" s="6">
        <f>H551*'Dash Board'!$C$18/'Dash Board'!$C$11</f>
        <v>39.27013234175643</v>
      </c>
      <c r="J551" s="6">
        <f>(G551&gt;1)*PMT('Dash Board'!$C$11/365,$U$4,-'Dash Board'!$C$19)</f>
        <v>108.80376961660664</v>
      </c>
      <c r="K551" s="6">
        <f t="shared" si="60"/>
        <v>0</v>
      </c>
      <c r="L551" s="8">
        <f t="shared" si="61"/>
        <v>286645.629603123</v>
      </c>
      <c r="N551" s="8">
        <f t="shared" si="59"/>
        <v>69.533637274850207</v>
      </c>
      <c r="O551" s="8">
        <f>IF(E550&lt;&gt;E551,SUM($N$4:N551)-SUM($O$3:O550),0)</f>
        <v>0</v>
      </c>
      <c r="P551" s="6">
        <f>IF(B551&gt;0,SUM($O$4:O551)-SUM($P$3:P550),0)</f>
        <v>0</v>
      </c>
      <c r="Q551" s="6">
        <f t="shared" si="62"/>
        <v>39.27013234175643</v>
      </c>
      <c r="R551" s="8">
        <f>IF(E550&lt;&gt;E551,SUM($Q$4:Q551)-SUM($R$3:R550),0)</f>
        <v>0</v>
      </c>
      <c r="S551" s="6">
        <f>IF(B551&gt;0,SUM($R$4:R551)-SUM($S$3:S550),0)</f>
        <v>0</v>
      </c>
    </row>
    <row r="552" spans="1:19">
      <c r="A552">
        <f>IF(E551&lt;&gt;E552,COUNTIF($A$4:A551,"&lt;&gt;0")+1,0)</f>
        <v>18</v>
      </c>
      <c r="B552">
        <f>IF(A552&lt;&gt;0,IF(MOD(A552,3)=0,COUNTIF($B$4:B551,"&lt;&gt;0")+1,0),0)</f>
        <v>6</v>
      </c>
      <c r="C552" s="9">
        <f>'Dash Board'!$C$12+COUNT('Daily reducing balance'!$F$4:F551)</f>
        <v>42278</v>
      </c>
      <c r="D552">
        <f t="shared" si="56"/>
        <v>2015</v>
      </c>
      <c r="E552">
        <f t="shared" si="57"/>
        <v>10</v>
      </c>
      <c r="F552">
        <f>DAY('Dash Board'!$C$12+COUNT('Daily reducing balance'!$F$4:F551))</f>
        <v>1</v>
      </c>
      <c r="G552" s="8">
        <f t="shared" si="58"/>
        <v>286645.629603123</v>
      </c>
      <c r="H552" s="6">
        <f>G552*'Dash Board'!$C$11/365</f>
        <v>82.459701666651824</v>
      </c>
      <c r="I552" s="6">
        <f>H552*'Dash Board'!$C$18/'Dash Board'!$C$11</f>
        <v>39.266524603167539</v>
      </c>
      <c r="J552" s="6">
        <f>(G552&gt;1)*PMT('Dash Board'!$C$11/365,$U$4,-'Dash Board'!$C$19)</f>
        <v>108.80376961660664</v>
      </c>
      <c r="K552" s="6">
        <f t="shared" si="60"/>
        <v>3372.9168581148047</v>
      </c>
      <c r="L552" s="8">
        <f t="shared" si="61"/>
        <v>286619.28553517308</v>
      </c>
      <c r="N552" s="8">
        <f t="shared" si="59"/>
        <v>69.537245013439104</v>
      </c>
      <c r="O552" s="8">
        <f>IF(E551&lt;&gt;E552,SUM($N$4:N552)-SUM($O$3:O551),0)</f>
        <v>2084.5521883811598</v>
      </c>
      <c r="P552" s="6">
        <f>IF(B552&gt;0,SUM($O$4:O552)-SUM($P$3:P551),0)</f>
        <v>6382.4540127623077</v>
      </c>
      <c r="Q552" s="6">
        <f t="shared" si="62"/>
        <v>39.266524603167539</v>
      </c>
      <c r="R552" s="8">
        <f>IF(E551&lt;&gt;E552,SUM($Q$4:Q552)-SUM($R$3:R551),0)</f>
        <v>1179.5609001170524</v>
      </c>
      <c r="S552" s="6">
        <f>IF(B552&gt;0,SUM($R$4:R552)-SUM($S$3:S551),0)</f>
        <v>3627.492791965502</v>
      </c>
    </row>
    <row r="553" spans="1:19">
      <c r="A553">
        <f>IF(E552&lt;&gt;E553,COUNTIF($A$4:A552,"&lt;&gt;0")+1,0)</f>
        <v>0</v>
      </c>
      <c r="B553">
        <f>IF(A553&lt;&gt;0,IF(MOD(A553,3)=0,COUNTIF($B$4:B552,"&lt;&gt;0")+1,0),0)</f>
        <v>0</v>
      </c>
      <c r="C553" s="9">
        <f>'Dash Board'!$C$12+COUNT('Daily reducing balance'!$F$4:F552)</f>
        <v>42279</v>
      </c>
      <c r="D553">
        <f t="shared" si="56"/>
        <v>2015</v>
      </c>
      <c r="E553">
        <f t="shared" si="57"/>
        <v>10</v>
      </c>
      <c r="F553">
        <f>DAY('Dash Board'!$C$12+COUNT('Daily reducing balance'!$F$4:F552))</f>
        <v>2</v>
      </c>
      <c r="G553" s="8">
        <f t="shared" si="58"/>
        <v>286619.28553517308</v>
      </c>
      <c r="H553" s="6">
        <f>G553*'Dash Board'!$C$11/365</f>
        <v>82.452123236145681</v>
      </c>
      <c r="I553" s="6">
        <f>H553*'Dash Board'!$C$18/'Dash Board'!$C$11</f>
        <v>39.262915826736041</v>
      </c>
      <c r="J553" s="6">
        <f>(G553&gt;1)*PMT('Dash Board'!$C$11/365,$U$4,-'Dash Board'!$C$19)</f>
        <v>108.80376961660664</v>
      </c>
      <c r="K553" s="6">
        <f t="shared" si="60"/>
        <v>0</v>
      </c>
      <c r="L553" s="8">
        <f t="shared" si="61"/>
        <v>286592.93388879264</v>
      </c>
      <c r="N553" s="8">
        <f t="shared" si="59"/>
        <v>69.540853789870596</v>
      </c>
      <c r="O553" s="8">
        <f>IF(E552&lt;&gt;E553,SUM($N$4:N553)-SUM($O$3:O552),0)</f>
        <v>0</v>
      </c>
      <c r="P553" s="6">
        <f>IF(B553&gt;0,SUM($O$4:O553)-SUM($P$3:P552),0)</f>
        <v>0</v>
      </c>
      <c r="Q553" s="6">
        <f t="shared" si="62"/>
        <v>39.262915826736041</v>
      </c>
      <c r="R553" s="8">
        <f>IF(E552&lt;&gt;E553,SUM($Q$4:Q553)-SUM($R$3:R552),0)</f>
        <v>0</v>
      </c>
      <c r="S553" s="6">
        <f>IF(B553&gt;0,SUM($R$4:R553)-SUM($S$3:S552),0)</f>
        <v>0</v>
      </c>
    </row>
    <row r="554" spans="1:19">
      <c r="A554">
        <f>IF(E553&lt;&gt;E554,COUNTIF($A$4:A553,"&lt;&gt;0")+1,0)</f>
        <v>0</v>
      </c>
      <c r="B554">
        <f>IF(A554&lt;&gt;0,IF(MOD(A554,3)=0,COUNTIF($B$4:B553,"&lt;&gt;0")+1,0),0)</f>
        <v>0</v>
      </c>
      <c r="C554" s="9">
        <f>'Dash Board'!$C$12+COUNT('Daily reducing balance'!$F$4:F553)</f>
        <v>42280</v>
      </c>
      <c r="D554">
        <f t="shared" si="56"/>
        <v>2015</v>
      </c>
      <c r="E554">
        <f t="shared" si="57"/>
        <v>10</v>
      </c>
      <c r="F554">
        <f>DAY('Dash Board'!$C$12+COUNT('Daily reducing balance'!$F$4:F553))</f>
        <v>3</v>
      </c>
      <c r="G554" s="8">
        <f t="shared" si="58"/>
        <v>286592.93388879264</v>
      </c>
      <c r="H554" s="6">
        <f>G554*'Dash Board'!$C$11/365</f>
        <v>82.444542625543093</v>
      </c>
      <c r="I554" s="6">
        <f>H554*'Dash Board'!$C$18/'Dash Board'!$C$11</f>
        <v>39.259306012163385</v>
      </c>
      <c r="J554" s="6">
        <f>(G554&gt;1)*PMT('Dash Board'!$C$11/365,$U$4,-'Dash Board'!$C$19)</f>
        <v>108.80376961660664</v>
      </c>
      <c r="K554" s="6">
        <f t="shared" si="60"/>
        <v>0</v>
      </c>
      <c r="L554" s="8">
        <f t="shared" si="61"/>
        <v>286566.57466180163</v>
      </c>
      <c r="N554" s="8">
        <f t="shared" si="59"/>
        <v>69.544463604443251</v>
      </c>
      <c r="O554" s="8">
        <f>IF(E553&lt;&gt;E554,SUM($N$4:N554)-SUM($O$3:O553),0)</f>
        <v>0</v>
      </c>
      <c r="P554" s="6">
        <f>IF(B554&gt;0,SUM($O$4:O554)-SUM($P$3:P553),0)</f>
        <v>0</v>
      </c>
      <c r="Q554" s="6">
        <f t="shared" si="62"/>
        <v>39.259306012163385</v>
      </c>
      <c r="R554" s="8">
        <f>IF(E553&lt;&gt;E554,SUM($Q$4:Q554)-SUM($R$3:R553),0)</f>
        <v>0</v>
      </c>
      <c r="S554" s="6">
        <f>IF(B554&gt;0,SUM($R$4:R554)-SUM($S$3:S553),0)</f>
        <v>0</v>
      </c>
    </row>
    <row r="555" spans="1:19">
      <c r="A555">
        <f>IF(E554&lt;&gt;E555,COUNTIF($A$4:A554,"&lt;&gt;0")+1,0)</f>
        <v>0</v>
      </c>
      <c r="B555">
        <f>IF(A555&lt;&gt;0,IF(MOD(A555,3)=0,COUNTIF($B$4:B554,"&lt;&gt;0")+1,0),0)</f>
        <v>0</v>
      </c>
      <c r="C555" s="9">
        <f>'Dash Board'!$C$12+COUNT('Daily reducing balance'!$F$4:F554)</f>
        <v>42281</v>
      </c>
      <c r="D555">
        <f t="shared" si="56"/>
        <v>2015</v>
      </c>
      <c r="E555">
        <f t="shared" si="57"/>
        <v>10</v>
      </c>
      <c r="F555">
        <f>DAY('Dash Board'!$C$12+COUNT('Daily reducing balance'!$F$4:F554))</f>
        <v>4</v>
      </c>
      <c r="G555" s="8">
        <f t="shared" si="58"/>
        <v>286566.57466180163</v>
      </c>
      <c r="H555" s="6">
        <f>G555*'Dash Board'!$C$11/365</f>
        <v>82.436959834216907</v>
      </c>
      <c r="I555" s="6">
        <f>H555*'Dash Board'!$C$18/'Dash Board'!$C$11</f>
        <v>39.25569515915091</v>
      </c>
      <c r="J555" s="6">
        <f>(G555&gt;1)*PMT('Dash Board'!$C$11/365,$U$4,-'Dash Board'!$C$19)</f>
        <v>108.80376961660664</v>
      </c>
      <c r="K555" s="6">
        <f t="shared" si="60"/>
        <v>0</v>
      </c>
      <c r="L555" s="8">
        <f t="shared" si="61"/>
        <v>286540.20785201929</v>
      </c>
      <c r="N555" s="8">
        <f t="shared" si="59"/>
        <v>69.548074457455726</v>
      </c>
      <c r="O555" s="8">
        <f>IF(E554&lt;&gt;E555,SUM($N$4:N555)-SUM($O$3:O554),0)</f>
        <v>0</v>
      </c>
      <c r="P555" s="6">
        <f>IF(B555&gt;0,SUM($O$4:O555)-SUM($P$3:P554),0)</f>
        <v>0</v>
      </c>
      <c r="Q555" s="6">
        <f t="shared" si="62"/>
        <v>39.25569515915091</v>
      </c>
      <c r="R555" s="8">
        <f>IF(E554&lt;&gt;E555,SUM($Q$4:Q555)-SUM($R$3:R554),0)</f>
        <v>0</v>
      </c>
      <c r="S555" s="6">
        <f>IF(B555&gt;0,SUM($R$4:R555)-SUM($S$3:S554),0)</f>
        <v>0</v>
      </c>
    </row>
    <row r="556" spans="1:19">
      <c r="A556">
        <f>IF(E555&lt;&gt;E556,COUNTIF($A$4:A555,"&lt;&gt;0")+1,0)</f>
        <v>0</v>
      </c>
      <c r="B556">
        <f>IF(A556&lt;&gt;0,IF(MOD(A556,3)=0,COUNTIF($B$4:B555,"&lt;&gt;0")+1,0),0)</f>
        <v>0</v>
      </c>
      <c r="C556" s="9">
        <f>'Dash Board'!$C$12+COUNT('Daily reducing balance'!$F$4:F555)</f>
        <v>42282</v>
      </c>
      <c r="D556">
        <f t="shared" si="56"/>
        <v>2015</v>
      </c>
      <c r="E556">
        <f t="shared" si="57"/>
        <v>10</v>
      </c>
      <c r="F556">
        <f>DAY('Dash Board'!$C$12+COUNT('Daily reducing balance'!$F$4:F555))</f>
        <v>5</v>
      </c>
      <c r="G556" s="8">
        <f t="shared" si="58"/>
        <v>286540.20785201929</v>
      </c>
      <c r="H556" s="6">
        <f>G556*'Dash Board'!$C$11/365</f>
        <v>82.429374861539785</v>
      </c>
      <c r="I556" s="6">
        <f>H556*'Dash Board'!$C$18/'Dash Board'!$C$11</f>
        <v>39.252083267399904</v>
      </c>
      <c r="J556" s="6">
        <f>(G556&gt;1)*PMT('Dash Board'!$C$11/365,$U$4,-'Dash Board'!$C$19)</f>
        <v>108.80376961660664</v>
      </c>
      <c r="K556" s="6">
        <f t="shared" si="60"/>
        <v>0</v>
      </c>
      <c r="L556" s="8">
        <f t="shared" si="61"/>
        <v>286513.83345726423</v>
      </c>
      <c r="N556" s="8">
        <f t="shared" si="59"/>
        <v>69.551686349206733</v>
      </c>
      <c r="O556" s="8">
        <f>IF(E555&lt;&gt;E556,SUM($N$4:N556)-SUM($O$3:O555),0)</f>
        <v>0</v>
      </c>
      <c r="P556" s="6">
        <f>IF(B556&gt;0,SUM($O$4:O556)-SUM($P$3:P555),0)</f>
        <v>0</v>
      </c>
      <c r="Q556" s="6">
        <f t="shared" si="62"/>
        <v>39.252083267399904</v>
      </c>
      <c r="R556" s="8">
        <f>IF(E555&lt;&gt;E556,SUM($Q$4:Q556)-SUM($R$3:R555),0)</f>
        <v>0</v>
      </c>
      <c r="S556" s="6">
        <f>IF(B556&gt;0,SUM($R$4:R556)-SUM($S$3:S555),0)</f>
        <v>0</v>
      </c>
    </row>
    <row r="557" spans="1:19">
      <c r="A557">
        <f>IF(E556&lt;&gt;E557,COUNTIF($A$4:A556,"&lt;&gt;0")+1,0)</f>
        <v>0</v>
      </c>
      <c r="B557">
        <f>IF(A557&lt;&gt;0,IF(MOD(A557,3)=0,COUNTIF($B$4:B556,"&lt;&gt;0")+1,0),0)</f>
        <v>0</v>
      </c>
      <c r="C557" s="9">
        <f>'Dash Board'!$C$12+COUNT('Daily reducing balance'!$F$4:F556)</f>
        <v>42283</v>
      </c>
      <c r="D557">
        <f t="shared" si="56"/>
        <v>2015</v>
      </c>
      <c r="E557">
        <f t="shared" si="57"/>
        <v>10</v>
      </c>
      <c r="F557">
        <f>DAY('Dash Board'!$C$12+COUNT('Daily reducing balance'!$F$4:F556))</f>
        <v>6</v>
      </c>
      <c r="G557" s="8">
        <f t="shared" si="58"/>
        <v>286513.83345726423</v>
      </c>
      <c r="H557" s="6">
        <f>G557*'Dash Board'!$C$11/365</f>
        <v>82.421787706884231</v>
      </c>
      <c r="I557" s="6">
        <f>H557*'Dash Board'!$C$18/'Dash Board'!$C$11</f>
        <v>39.248470336611547</v>
      </c>
      <c r="J557" s="6">
        <f>(G557&gt;1)*PMT('Dash Board'!$C$11/365,$U$4,-'Dash Board'!$C$19)</f>
        <v>108.80376961660664</v>
      </c>
      <c r="K557" s="6">
        <f t="shared" si="60"/>
        <v>0</v>
      </c>
      <c r="L557" s="8">
        <f t="shared" si="61"/>
        <v>286487.45147535455</v>
      </c>
      <c r="N557" s="8">
        <f t="shared" si="59"/>
        <v>69.555299279995097</v>
      </c>
      <c r="O557" s="8">
        <f>IF(E556&lt;&gt;E557,SUM($N$4:N557)-SUM($O$3:O556),0)</f>
        <v>0</v>
      </c>
      <c r="P557" s="6">
        <f>IF(B557&gt;0,SUM($O$4:O557)-SUM($P$3:P556),0)</f>
        <v>0</v>
      </c>
      <c r="Q557" s="6">
        <f t="shared" si="62"/>
        <v>39.248470336611547</v>
      </c>
      <c r="R557" s="8">
        <f>IF(E556&lt;&gt;E557,SUM($Q$4:Q557)-SUM($R$3:R556),0)</f>
        <v>0</v>
      </c>
      <c r="S557" s="6">
        <f>IF(B557&gt;0,SUM($R$4:R557)-SUM($S$3:S556),0)</f>
        <v>0</v>
      </c>
    </row>
    <row r="558" spans="1:19">
      <c r="A558">
        <f>IF(E557&lt;&gt;E558,COUNTIF($A$4:A557,"&lt;&gt;0")+1,0)</f>
        <v>0</v>
      </c>
      <c r="B558">
        <f>IF(A558&lt;&gt;0,IF(MOD(A558,3)=0,COUNTIF($B$4:B557,"&lt;&gt;0")+1,0),0)</f>
        <v>0</v>
      </c>
      <c r="C558" s="9">
        <f>'Dash Board'!$C$12+COUNT('Daily reducing balance'!$F$4:F557)</f>
        <v>42284</v>
      </c>
      <c r="D558">
        <f t="shared" si="56"/>
        <v>2015</v>
      </c>
      <c r="E558">
        <f t="shared" si="57"/>
        <v>10</v>
      </c>
      <c r="F558">
        <f>DAY('Dash Board'!$C$12+COUNT('Daily reducing balance'!$F$4:F557))</f>
        <v>7</v>
      </c>
      <c r="G558" s="8">
        <f t="shared" si="58"/>
        <v>286487.45147535455</v>
      </c>
      <c r="H558" s="6">
        <f>G558*'Dash Board'!$C$11/365</f>
        <v>82.41419836962254</v>
      </c>
      <c r="I558" s="6">
        <f>H558*'Dash Board'!$C$18/'Dash Board'!$C$11</f>
        <v>39.244856366486928</v>
      </c>
      <c r="J558" s="6">
        <f>(G558&gt;1)*PMT('Dash Board'!$C$11/365,$U$4,-'Dash Board'!$C$19)</f>
        <v>108.80376961660664</v>
      </c>
      <c r="K558" s="6">
        <f t="shared" si="60"/>
        <v>0</v>
      </c>
      <c r="L558" s="8">
        <f t="shared" si="61"/>
        <v>286461.06190410757</v>
      </c>
      <c r="N558" s="8">
        <f t="shared" si="59"/>
        <v>69.558913250119716</v>
      </c>
      <c r="O558" s="8">
        <f>IF(E557&lt;&gt;E558,SUM($N$4:N558)-SUM($O$3:O557),0)</f>
        <v>0</v>
      </c>
      <c r="P558" s="6">
        <f>IF(B558&gt;0,SUM($O$4:O558)-SUM($P$3:P557),0)</f>
        <v>0</v>
      </c>
      <c r="Q558" s="6">
        <f t="shared" si="62"/>
        <v>39.244856366486928</v>
      </c>
      <c r="R558" s="8">
        <f>IF(E557&lt;&gt;E558,SUM($Q$4:Q558)-SUM($R$3:R557),0)</f>
        <v>0</v>
      </c>
      <c r="S558" s="6">
        <f>IF(B558&gt;0,SUM($R$4:R558)-SUM($S$3:S557),0)</f>
        <v>0</v>
      </c>
    </row>
    <row r="559" spans="1:19">
      <c r="A559">
        <f>IF(E558&lt;&gt;E559,COUNTIF($A$4:A558,"&lt;&gt;0")+1,0)</f>
        <v>0</v>
      </c>
      <c r="B559">
        <f>IF(A559&lt;&gt;0,IF(MOD(A559,3)=0,COUNTIF($B$4:B558,"&lt;&gt;0")+1,0),0)</f>
        <v>0</v>
      </c>
      <c r="C559" s="9">
        <f>'Dash Board'!$C$12+COUNT('Daily reducing balance'!$F$4:F558)</f>
        <v>42285</v>
      </c>
      <c r="D559">
        <f t="shared" si="56"/>
        <v>2015</v>
      </c>
      <c r="E559">
        <f t="shared" si="57"/>
        <v>10</v>
      </c>
      <c r="F559">
        <f>DAY('Dash Board'!$C$12+COUNT('Daily reducing balance'!$F$4:F558))</f>
        <v>8</v>
      </c>
      <c r="G559" s="8">
        <f t="shared" si="58"/>
        <v>286461.06190410757</v>
      </c>
      <c r="H559" s="6">
        <f>G559*'Dash Board'!$C$11/365</f>
        <v>82.406606849126831</v>
      </c>
      <c r="I559" s="6">
        <f>H559*'Dash Board'!$C$18/'Dash Board'!$C$11</f>
        <v>39.241241356727066</v>
      </c>
      <c r="J559" s="6">
        <f>(G559&gt;1)*PMT('Dash Board'!$C$11/365,$U$4,-'Dash Board'!$C$19)</f>
        <v>108.80376961660664</v>
      </c>
      <c r="K559" s="6">
        <f t="shared" si="60"/>
        <v>0</v>
      </c>
      <c r="L559" s="8">
        <f t="shared" si="61"/>
        <v>286434.66474134009</v>
      </c>
      <c r="N559" s="8">
        <f t="shared" si="59"/>
        <v>69.562528259879571</v>
      </c>
      <c r="O559" s="8">
        <f>IF(E558&lt;&gt;E559,SUM($N$4:N559)-SUM($O$3:O558),0)</f>
        <v>0</v>
      </c>
      <c r="P559" s="6">
        <f>IF(B559&gt;0,SUM($O$4:O559)-SUM($P$3:P558),0)</f>
        <v>0</v>
      </c>
      <c r="Q559" s="6">
        <f t="shared" si="62"/>
        <v>39.241241356727066</v>
      </c>
      <c r="R559" s="8">
        <f>IF(E558&lt;&gt;E559,SUM($Q$4:Q559)-SUM($R$3:R558),0)</f>
        <v>0</v>
      </c>
      <c r="S559" s="6">
        <f>IF(B559&gt;0,SUM($R$4:R559)-SUM($S$3:S558),0)</f>
        <v>0</v>
      </c>
    </row>
    <row r="560" spans="1:19">
      <c r="A560">
        <f>IF(E559&lt;&gt;E560,COUNTIF($A$4:A559,"&lt;&gt;0")+1,0)</f>
        <v>0</v>
      </c>
      <c r="B560">
        <f>IF(A560&lt;&gt;0,IF(MOD(A560,3)=0,COUNTIF($B$4:B559,"&lt;&gt;0")+1,0),0)</f>
        <v>0</v>
      </c>
      <c r="C560" s="9">
        <f>'Dash Board'!$C$12+COUNT('Daily reducing balance'!$F$4:F559)</f>
        <v>42286</v>
      </c>
      <c r="D560">
        <f t="shared" si="56"/>
        <v>2015</v>
      </c>
      <c r="E560">
        <f t="shared" si="57"/>
        <v>10</v>
      </c>
      <c r="F560">
        <f>DAY('Dash Board'!$C$12+COUNT('Daily reducing balance'!$F$4:F559))</f>
        <v>9</v>
      </c>
      <c r="G560" s="8">
        <f t="shared" si="58"/>
        <v>286434.66474134009</v>
      </c>
      <c r="H560" s="6">
        <f>G560*'Dash Board'!$C$11/365</f>
        <v>82.399013144769057</v>
      </c>
      <c r="I560" s="6">
        <f>H560*'Dash Board'!$C$18/'Dash Board'!$C$11</f>
        <v>39.237625307032886</v>
      </c>
      <c r="J560" s="6">
        <f>(G560&gt;1)*PMT('Dash Board'!$C$11/365,$U$4,-'Dash Board'!$C$19)</f>
        <v>108.80376961660664</v>
      </c>
      <c r="K560" s="6">
        <f t="shared" si="60"/>
        <v>0</v>
      </c>
      <c r="L560" s="8">
        <f t="shared" si="61"/>
        <v>286408.25998486829</v>
      </c>
      <c r="N560" s="8">
        <f t="shared" si="59"/>
        <v>69.566144309573758</v>
      </c>
      <c r="O560" s="8">
        <f>IF(E559&lt;&gt;E560,SUM($N$4:N560)-SUM($O$3:O559),0)</f>
        <v>0</v>
      </c>
      <c r="P560" s="6">
        <f>IF(B560&gt;0,SUM($O$4:O560)-SUM($P$3:P559),0)</f>
        <v>0</v>
      </c>
      <c r="Q560" s="6">
        <f t="shared" si="62"/>
        <v>39.237625307032886</v>
      </c>
      <c r="R560" s="8">
        <f>IF(E559&lt;&gt;E560,SUM($Q$4:Q560)-SUM($R$3:R559),0)</f>
        <v>0</v>
      </c>
      <c r="S560" s="6">
        <f>IF(B560&gt;0,SUM($R$4:R560)-SUM($S$3:S559),0)</f>
        <v>0</v>
      </c>
    </row>
    <row r="561" spans="1:19">
      <c r="A561">
        <f>IF(E560&lt;&gt;E561,COUNTIF($A$4:A560,"&lt;&gt;0")+1,0)</f>
        <v>0</v>
      </c>
      <c r="B561">
        <f>IF(A561&lt;&gt;0,IF(MOD(A561,3)=0,COUNTIF($B$4:B560,"&lt;&gt;0")+1,0),0)</f>
        <v>0</v>
      </c>
      <c r="C561" s="9">
        <f>'Dash Board'!$C$12+COUNT('Daily reducing balance'!$F$4:F560)</f>
        <v>42287</v>
      </c>
      <c r="D561">
        <f t="shared" si="56"/>
        <v>2015</v>
      </c>
      <c r="E561">
        <f t="shared" si="57"/>
        <v>10</v>
      </c>
      <c r="F561">
        <f>DAY('Dash Board'!$C$12+COUNT('Daily reducing balance'!$F$4:F560))</f>
        <v>10</v>
      </c>
      <c r="G561" s="8">
        <f t="shared" si="58"/>
        <v>286408.25998486829</v>
      </c>
      <c r="H561" s="6">
        <f>G561*'Dash Board'!$C$11/365</f>
        <v>82.391417255921013</v>
      </c>
      <c r="I561" s="6">
        <f>H561*'Dash Board'!$C$18/'Dash Board'!$C$11</f>
        <v>39.234008217105249</v>
      </c>
      <c r="J561" s="6">
        <f>(G561&gt;1)*PMT('Dash Board'!$C$11/365,$U$4,-'Dash Board'!$C$19)</f>
        <v>108.80376961660664</v>
      </c>
      <c r="K561" s="6">
        <f t="shared" si="60"/>
        <v>0</v>
      </c>
      <c r="L561" s="8">
        <f t="shared" si="61"/>
        <v>286381.84763250762</v>
      </c>
      <c r="N561" s="8">
        <f t="shared" si="59"/>
        <v>69.569761399501402</v>
      </c>
      <c r="O561" s="8">
        <f>IF(E560&lt;&gt;E561,SUM($N$4:N561)-SUM($O$3:O560),0)</f>
        <v>0</v>
      </c>
      <c r="P561" s="6">
        <f>IF(B561&gt;0,SUM($O$4:O561)-SUM($P$3:P560),0)</f>
        <v>0</v>
      </c>
      <c r="Q561" s="6">
        <f t="shared" si="62"/>
        <v>39.234008217105249</v>
      </c>
      <c r="R561" s="8">
        <f>IF(E560&lt;&gt;E561,SUM($Q$4:Q561)-SUM($R$3:R560),0)</f>
        <v>0</v>
      </c>
      <c r="S561" s="6">
        <f>IF(B561&gt;0,SUM($R$4:R561)-SUM($S$3:S560),0)</f>
        <v>0</v>
      </c>
    </row>
    <row r="562" spans="1:19">
      <c r="A562">
        <f>IF(E561&lt;&gt;E562,COUNTIF($A$4:A561,"&lt;&gt;0")+1,0)</f>
        <v>0</v>
      </c>
      <c r="B562">
        <f>IF(A562&lt;&gt;0,IF(MOD(A562,3)=0,COUNTIF($B$4:B561,"&lt;&gt;0")+1,0),0)</f>
        <v>0</v>
      </c>
      <c r="C562" s="9">
        <f>'Dash Board'!$C$12+COUNT('Daily reducing balance'!$F$4:F561)</f>
        <v>42288</v>
      </c>
      <c r="D562">
        <f t="shared" si="56"/>
        <v>2015</v>
      </c>
      <c r="E562">
        <f t="shared" si="57"/>
        <v>10</v>
      </c>
      <c r="F562">
        <f>DAY('Dash Board'!$C$12+COUNT('Daily reducing balance'!$F$4:F561))</f>
        <v>11</v>
      </c>
      <c r="G562" s="8">
        <f t="shared" si="58"/>
        <v>286381.84763250762</v>
      </c>
      <c r="H562" s="6">
        <f>G562*'Dash Board'!$C$11/365</f>
        <v>82.383819181954237</v>
      </c>
      <c r="I562" s="6">
        <f>H562*'Dash Board'!$C$18/'Dash Board'!$C$11</f>
        <v>39.230390086644881</v>
      </c>
      <c r="J562" s="6">
        <f>(G562&gt;1)*PMT('Dash Board'!$C$11/365,$U$4,-'Dash Board'!$C$19)</f>
        <v>108.80376961660664</v>
      </c>
      <c r="K562" s="6">
        <f t="shared" si="60"/>
        <v>0</v>
      </c>
      <c r="L562" s="8">
        <f t="shared" si="61"/>
        <v>286355.42768207297</v>
      </c>
      <c r="N562" s="8">
        <f t="shared" si="59"/>
        <v>69.573379529961755</v>
      </c>
      <c r="O562" s="8">
        <f>IF(E561&lt;&gt;E562,SUM($N$4:N562)-SUM($O$3:O561),0)</f>
        <v>0</v>
      </c>
      <c r="P562" s="6">
        <f>IF(B562&gt;0,SUM($O$4:O562)-SUM($P$3:P561),0)</f>
        <v>0</v>
      </c>
      <c r="Q562" s="6">
        <f t="shared" si="62"/>
        <v>39.230390086644881</v>
      </c>
      <c r="R562" s="8">
        <f>IF(E561&lt;&gt;E562,SUM($Q$4:Q562)-SUM($R$3:R561),0)</f>
        <v>0</v>
      </c>
      <c r="S562" s="6">
        <f>IF(B562&gt;0,SUM($R$4:R562)-SUM($S$3:S561),0)</f>
        <v>0</v>
      </c>
    </row>
    <row r="563" spans="1:19">
      <c r="A563">
        <f>IF(E562&lt;&gt;E563,COUNTIF($A$4:A562,"&lt;&gt;0")+1,0)</f>
        <v>0</v>
      </c>
      <c r="B563">
        <f>IF(A563&lt;&gt;0,IF(MOD(A563,3)=0,COUNTIF($B$4:B562,"&lt;&gt;0")+1,0),0)</f>
        <v>0</v>
      </c>
      <c r="C563" s="9">
        <f>'Dash Board'!$C$12+COUNT('Daily reducing balance'!$F$4:F562)</f>
        <v>42289</v>
      </c>
      <c r="D563">
        <f t="shared" si="56"/>
        <v>2015</v>
      </c>
      <c r="E563">
        <f t="shared" si="57"/>
        <v>10</v>
      </c>
      <c r="F563">
        <f>DAY('Dash Board'!$C$12+COUNT('Daily reducing balance'!$F$4:F562))</f>
        <v>12</v>
      </c>
      <c r="G563" s="8">
        <f t="shared" si="58"/>
        <v>286355.42768207297</v>
      </c>
      <c r="H563" s="6">
        <f>G563*'Dash Board'!$C$11/365</f>
        <v>82.37621892224017</v>
      </c>
      <c r="I563" s="6">
        <f>H563*'Dash Board'!$C$18/'Dash Board'!$C$11</f>
        <v>39.226770915352468</v>
      </c>
      <c r="J563" s="6">
        <f>(G563&gt;1)*PMT('Dash Board'!$C$11/365,$U$4,-'Dash Board'!$C$19)</f>
        <v>108.80376961660664</v>
      </c>
      <c r="K563" s="6">
        <f t="shared" si="60"/>
        <v>0</v>
      </c>
      <c r="L563" s="8">
        <f t="shared" si="61"/>
        <v>286329.00013137865</v>
      </c>
      <c r="N563" s="8">
        <f t="shared" si="59"/>
        <v>69.576998701254183</v>
      </c>
      <c r="O563" s="8">
        <f>IF(E562&lt;&gt;E563,SUM($N$4:N563)-SUM($O$3:O562),0)</f>
        <v>0</v>
      </c>
      <c r="P563" s="6">
        <f>IF(B563&gt;0,SUM($O$4:O563)-SUM($P$3:P562),0)</f>
        <v>0</v>
      </c>
      <c r="Q563" s="6">
        <f t="shared" si="62"/>
        <v>39.226770915352468</v>
      </c>
      <c r="R563" s="8">
        <f>IF(E562&lt;&gt;E563,SUM($Q$4:Q563)-SUM($R$3:R562),0)</f>
        <v>0</v>
      </c>
      <c r="S563" s="6">
        <f>IF(B563&gt;0,SUM($R$4:R563)-SUM($S$3:S562),0)</f>
        <v>0</v>
      </c>
    </row>
    <row r="564" spans="1:19">
      <c r="A564">
        <f>IF(E563&lt;&gt;E564,COUNTIF($A$4:A563,"&lt;&gt;0")+1,0)</f>
        <v>0</v>
      </c>
      <c r="B564">
        <f>IF(A564&lt;&gt;0,IF(MOD(A564,3)=0,COUNTIF($B$4:B563,"&lt;&gt;0")+1,0),0)</f>
        <v>0</v>
      </c>
      <c r="C564" s="9">
        <f>'Dash Board'!$C$12+COUNT('Daily reducing balance'!$F$4:F563)</f>
        <v>42290</v>
      </c>
      <c r="D564">
        <f t="shared" ref="D564:D627" si="63">IF(AND(E564=1,F564=1),D563+1,D563)</f>
        <v>2015</v>
      </c>
      <c r="E564">
        <f t="shared" ref="E564:E627" si="64">IF(F564=1,IF(E563+1&gt;12,1,E563+1),E563)</f>
        <v>10</v>
      </c>
      <c r="F564">
        <f>DAY('Dash Board'!$C$12+COUNT('Daily reducing balance'!$F$4:F563))</f>
        <v>13</v>
      </c>
      <c r="G564" s="8">
        <f t="shared" ref="G564:G627" si="65">L563</f>
        <v>286329.00013137865</v>
      </c>
      <c r="H564" s="6">
        <f>G564*'Dash Board'!$C$11/365</f>
        <v>82.368616476150009</v>
      </c>
      <c r="I564" s="6">
        <f>H564*'Dash Board'!$C$18/'Dash Board'!$C$11</f>
        <v>39.223150702928578</v>
      </c>
      <c r="J564" s="6">
        <f>(G564&gt;1)*PMT('Dash Board'!$C$11/365,$U$4,-'Dash Board'!$C$19)</f>
        <v>108.80376961660664</v>
      </c>
      <c r="K564" s="6">
        <f t="shared" si="60"/>
        <v>0</v>
      </c>
      <c r="L564" s="8">
        <f t="shared" si="61"/>
        <v>286302.5649782382</v>
      </c>
      <c r="N564" s="8">
        <f t="shared" ref="N564:N627" si="66">J564-I564</f>
        <v>69.580618913678066</v>
      </c>
      <c r="O564" s="8">
        <f>IF(E563&lt;&gt;E564,SUM($N$4:N564)-SUM($O$3:O563),0)</f>
        <v>0</v>
      </c>
      <c r="P564" s="6">
        <f>IF(B564&gt;0,SUM($O$4:O564)-SUM($P$3:P563),0)</f>
        <v>0</v>
      </c>
      <c r="Q564" s="6">
        <f t="shared" si="62"/>
        <v>39.223150702928578</v>
      </c>
      <c r="R564" s="8">
        <f>IF(E563&lt;&gt;E564,SUM($Q$4:Q564)-SUM($R$3:R563),0)</f>
        <v>0</v>
      </c>
      <c r="S564" s="6">
        <f>IF(B564&gt;0,SUM($R$4:R564)-SUM($S$3:S563),0)</f>
        <v>0</v>
      </c>
    </row>
    <row r="565" spans="1:19">
      <c r="A565">
        <f>IF(E564&lt;&gt;E565,COUNTIF($A$4:A564,"&lt;&gt;0")+1,0)</f>
        <v>0</v>
      </c>
      <c r="B565">
        <f>IF(A565&lt;&gt;0,IF(MOD(A565,3)=0,COUNTIF($B$4:B564,"&lt;&gt;0")+1,0),0)</f>
        <v>0</v>
      </c>
      <c r="C565" s="9">
        <f>'Dash Board'!$C$12+COUNT('Daily reducing balance'!$F$4:F564)</f>
        <v>42291</v>
      </c>
      <c r="D565">
        <f t="shared" si="63"/>
        <v>2015</v>
      </c>
      <c r="E565">
        <f t="shared" si="64"/>
        <v>10</v>
      </c>
      <c r="F565">
        <f>DAY('Dash Board'!$C$12+COUNT('Daily reducing balance'!$F$4:F564))</f>
        <v>14</v>
      </c>
      <c r="G565" s="8">
        <f t="shared" si="65"/>
        <v>286302.5649782382</v>
      </c>
      <c r="H565" s="6">
        <f>G565*'Dash Board'!$C$11/365</f>
        <v>82.361011843054811</v>
      </c>
      <c r="I565" s="6">
        <f>H565*'Dash Board'!$C$18/'Dash Board'!$C$11</f>
        <v>39.219529449073718</v>
      </c>
      <c r="J565" s="6">
        <f>(G565&gt;1)*PMT('Dash Board'!$C$11/365,$U$4,-'Dash Board'!$C$19)</f>
        <v>108.80376961660664</v>
      </c>
      <c r="K565" s="6">
        <f t="shared" si="60"/>
        <v>0</v>
      </c>
      <c r="L565" s="8">
        <f t="shared" si="61"/>
        <v>286276.12222046469</v>
      </c>
      <c r="N565" s="8">
        <f t="shared" si="66"/>
        <v>69.584240167532926</v>
      </c>
      <c r="O565" s="8">
        <f>IF(E564&lt;&gt;E565,SUM($N$4:N565)-SUM($O$3:O564),0)</f>
        <v>0</v>
      </c>
      <c r="P565" s="6">
        <f>IF(B565&gt;0,SUM($O$4:O565)-SUM($P$3:P564),0)</f>
        <v>0</v>
      </c>
      <c r="Q565" s="6">
        <f t="shared" si="62"/>
        <v>39.219529449073718</v>
      </c>
      <c r="R565" s="8">
        <f>IF(E564&lt;&gt;E565,SUM($Q$4:Q565)-SUM($R$3:R564),0)</f>
        <v>0</v>
      </c>
      <c r="S565" s="6">
        <f>IF(B565&gt;0,SUM($R$4:R565)-SUM($S$3:S564),0)</f>
        <v>0</v>
      </c>
    </row>
    <row r="566" spans="1:19">
      <c r="A566">
        <f>IF(E565&lt;&gt;E566,COUNTIF($A$4:A565,"&lt;&gt;0")+1,0)</f>
        <v>0</v>
      </c>
      <c r="B566">
        <f>IF(A566&lt;&gt;0,IF(MOD(A566,3)=0,COUNTIF($B$4:B565,"&lt;&gt;0")+1,0),0)</f>
        <v>0</v>
      </c>
      <c r="C566" s="9">
        <f>'Dash Board'!$C$12+COUNT('Daily reducing balance'!$F$4:F565)</f>
        <v>42292</v>
      </c>
      <c r="D566">
        <f t="shared" si="63"/>
        <v>2015</v>
      </c>
      <c r="E566">
        <f t="shared" si="64"/>
        <v>10</v>
      </c>
      <c r="F566">
        <f>DAY('Dash Board'!$C$12+COUNT('Daily reducing balance'!$F$4:F565))</f>
        <v>15</v>
      </c>
      <c r="G566" s="8">
        <f t="shared" si="65"/>
        <v>286276.12222046469</v>
      </c>
      <c r="H566" s="6">
        <f>G566*'Dash Board'!$C$11/365</f>
        <v>82.353405022325447</v>
      </c>
      <c r="I566" s="6">
        <f>H566*'Dash Board'!$C$18/'Dash Board'!$C$11</f>
        <v>39.21590715348831</v>
      </c>
      <c r="J566" s="6">
        <f>(G566&gt;1)*PMT('Dash Board'!$C$11/365,$U$4,-'Dash Board'!$C$19)</f>
        <v>108.80376961660664</v>
      </c>
      <c r="K566" s="6">
        <f t="shared" si="60"/>
        <v>0</v>
      </c>
      <c r="L566" s="8">
        <f t="shared" si="61"/>
        <v>286249.67185587046</v>
      </c>
      <c r="N566" s="8">
        <f t="shared" si="66"/>
        <v>69.587862463118341</v>
      </c>
      <c r="O566" s="8">
        <f>IF(E565&lt;&gt;E566,SUM($N$4:N566)-SUM($O$3:O565),0)</f>
        <v>0</v>
      </c>
      <c r="P566" s="6">
        <f>IF(B566&gt;0,SUM($O$4:O566)-SUM($P$3:P565),0)</f>
        <v>0</v>
      </c>
      <c r="Q566" s="6">
        <f t="shared" si="62"/>
        <v>39.21590715348831</v>
      </c>
      <c r="R566" s="8">
        <f>IF(E565&lt;&gt;E566,SUM($Q$4:Q566)-SUM($R$3:R565),0)</f>
        <v>0</v>
      </c>
      <c r="S566" s="6">
        <f>IF(B566&gt;0,SUM($R$4:R566)-SUM($S$3:S565),0)</f>
        <v>0</v>
      </c>
    </row>
    <row r="567" spans="1:19">
      <c r="A567">
        <f>IF(E566&lt;&gt;E567,COUNTIF($A$4:A566,"&lt;&gt;0")+1,0)</f>
        <v>0</v>
      </c>
      <c r="B567">
        <f>IF(A567&lt;&gt;0,IF(MOD(A567,3)=0,COUNTIF($B$4:B566,"&lt;&gt;0")+1,0),0)</f>
        <v>0</v>
      </c>
      <c r="C567" s="9">
        <f>'Dash Board'!$C$12+COUNT('Daily reducing balance'!$F$4:F566)</f>
        <v>42293</v>
      </c>
      <c r="D567">
        <f t="shared" si="63"/>
        <v>2015</v>
      </c>
      <c r="E567">
        <f t="shared" si="64"/>
        <v>10</v>
      </c>
      <c r="F567">
        <f>DAY('Dash Board'!$C$12+COUNT('Daily reducing balance'!$F$4:F566))</f>
        <v>16</v>
      </c>
      <c r="G567" s="8">
        <f t="shared" si="65"/>
        <v>286249.67185587046</v>
      </c>
      <c r="H567" s="6">
        <f>G567*'Dash Board'!$C$11/365</f>
        <v>82.345796013332603</v>
      </c>
      <c r="I567" s="6">
        <f>H567*'Dash Board'!$C$18/'Dash Board'!$C$11</f>
        <v>39.212283815872674</v>
      </c>
      <c r="J567" s="6">
        <f>(G567&gt;1)*PMT('Dash Board'!$C$11/365,$U$4,-'Dash Board'!$C$19)</f>
        <v>108.80376961660664</v>
      </c>
      <c r="K567" s="6">
        <f t="shared" si="60"/>
        <v>0</v>
      </c>
      <c r="L567" s="8">
        <f t="shared" si="61"/>
        <v>286223.21388226718</v>
      </c>
      <c r="N567" s="8">
        <f t="shared" si="66"/>
        <v>69.591485800733977</v>
      </c>
      <c r="O567" s="8">
        <f>IF(E566&lt;&gt;E567,SUM($N$4:N567)-SUM($O$3:O566),0)</f>
        <v>0</v>
      </c>
      <c r="P567" s="6">
        <f>IF(B567&gt;0,SUM($O$4:O567)-SUM($P$3:P566),0)</f>
        <v>0</v>
      </c>
      <c r="Q567" s="6">
        <f t="shared" si="62"/>
        <v>39.212283815872674</v>
      </c>
      <c r="R567" s="8">
        <f>IF(E566&lt;&gt;E567,SUM($Q$4:Q567)-SUM($R$3:R566),0)</f>
        <v>0</v>
      </c>
      <c r="S567" s="6">
        <f>IF(B567&gt;0,SUM($R$4:R567)-SUM($S$3:S566),0)</f>
        <v>0</v>
      </c>
    </row>
    <row r="568" spans="1:19">
      <c r="A568">
        <f>IF(E567&lt;&gt;E568,COUNTIF($A$4:A567,"&lt;&gt;0")+1,0)</f>
        <v>0</v>
      </c>
      <c r="B568">
        <f>IF(A568&lt;&gt;0,IF(MOD(A568,3)=0,COUNTIF($B$4:B567,"&lt;&gt;0")+1,0),0)</f>
        <v>0</v>
      </c>
      <c r="C568" s="9">
        <f>'Dash Board'!$C$12+COUNT('Daily reducing balance'!$F$4:F567)</f>
        <v>42294</v>
      </c>
      <c r="D568">
        <f t="shared" si="63"/>
        <v>2015</v>
      </c>
      <c r="E568">
        <f t="shared" si="64"/>
        <v>10</v>
      </c>
      <c r="F568">
        <f>DAY('Dash Board'!$C$12+COUNT('Daily reducing balance'!$F$4:F567))</f>
        <v>17</v>
      </c>
      <c r="G568" s="8">
        <f t="shared" si="65"/>
        <v>286223.21388226718</v>
      </c>
      <c r="H568" s="6">
        <f>G568*'Dash Board'!$C$11/365</f>
        <v>82.338184815446724</v>
      </c>
      <c r="I568" s="6">
        <f>H568*'Dash Board'!$C$18/'Dash Board'!$C$11</f>
        <v>39.208659435927011</v>
      </c>
      <c r="J568" s="6">
        <f>(G568&gt;1)*PMT('Dash Board'!$C$11/365,$U$4,-'Dash Board'!$C$19)</f>
        <v>108.80376961660664</v>
      </c>
      <c r="K568" s="6">
        <f t="shared" si="60"/>
        <v>0</v>
      </c>
      <c r="L568" s="8">
        <f t="shared" si="61"/>
        <v>286196.74829746602</v>
      </c>
      <c r="N568" s="8">
        <f t="shared" si="66"/>
        <v>69.595110180679626</v>
      </c>
      <c r="O568" s="8">
        <f>IF(E567&lt;&gt;E568,SUM($N$4:N568)-SUM($O$3:O567),0)</f>
        <v>0</v>
      </c>
      <c r="P568" s="6">
        <f>IF(B568&gt;0,SUM($O$4:O568)-SUM($P$3:P567),0)</f>
        <v>0</v>
      </c>
      <c r="Q568" s="6">
        <f t="shared" si="62"/>
        <v>39.208659435927011</v>
      </c>
      <c r="R568" s="8">
        <f>IF(E567&lt;&gt;E568,SUM($Q$4:Q568)-SUM($R$3:R567),0)</f>
        <v>0</v>
      </c>
      <c r="S568" s="6">
        <f>IF(B568&gt;0,SUM($R$4:R568)-SUM($S$3:S567),0)</f>
        <v>0</v>
      </c>
    </row>
    <row r="569" spans="1:19">
      <c r="A569">
        <f>IF(E568&lt;&gt;E569,COUNTIF($A$4:A568,"&lt;&gt;0")+1,0)</f>
        <v>0</v>
      </c>
      <c r="B569">
        <f>IF(A569&lt;&gt;0,IF(MOD(A569,3)=0,COUNTIF($B$4:B568,"&lt;&gt;0")+1,0),0)</f>
        <v>0</v>
      </c>
      <c r="C569" s="9">
        <f>'Dash Board'!$C$12+COUNT('Daily reducing balance'!$F$4:F568)</f>
        <v>42295</v>
      </c>
      <c r="D569">
        <f t="shared" si="63"/>
        <v>2015</v>
      </c>
      <c r="E569">
        <f t="shared" si="64"/>
        <v>10</v>
      </c>
      <c r="F569">
        <f>DAY('Dash Board'!$C$12+COUNT('Daily reducing balance'!$F$4:F568))</f>
        <v>18</v>
      </c>
      <c r="G569" s="8">
        <f t="shared" si="65"/>
        <v>286196.74829746602</v>
      </c>
      <c r="H569" s="6">
        <f>G569*'Dash Board'!$C$11/365</f>
        <v>82.330571428038169</v>
      </c>
      <c r="I569" s="6">
        <f>H569*'Dash Board'!$C$18/'Dash Board'!$C$11</f>
        <v>39.205034013351515</v>
      </c>
      <c r="J569" s="6">
        <f>(G569&gt;1)*PMT('Dash Board'!$C$11/365,$U$4,-'Dash Board'!$C$19)</f>
        <v>108.80376961660664</v>
      </c>
      <c r="K569" s="6">
        <f t="shared" si="60"/>
        <v>0</v>
      </c>
      <c r="L569" s="8">
        <f t="shared" si="61"/>
        <v>286170.2750992775</v>
      </c>
      <c r="N569" s="8">
        <f t="shared" si="66"/>
        <v>69.598735603255136</v>
      </c>
      <c r="O569" s="8">
        <f>IF(E568&lt;&gt;E569,SUM($N$4:N569)-SUM($O$3:O568),0)</f>
        <v>0</v>
      </c>
      <c r="P569" s="6">
        <f>IF(B569&gt;0,SUM($O$4:O569)-SUM($P$3:P568),0)</f>
        <v>0</v>
      </c>
      <c r="Q569" s="6">
        <f t="shared" si="62"/>
        <v>39.205034013351515</v>
      </c>
      <c r="R569" s="8">
        <f>IF(E568&lt;&gt;E569,SUM($Q$4:Q569)-SUM($R$3:R568),0)</f>
        <v>0</v>
      </c>
      <c r="S569" s="6">
        <f>IF(B569&gt;0,SUM($R$4:R569)-SUM($S$3:S568),0)</f>
        <v>0</v>
      </c>
    </row>
    <row r="570" spans="1:19">
      <c r="A570">
        <f>IF(E569&lt;&gt;E570,COUNTIF($A$4:A569,"&lt;&gt;0")+1,0)</f>
        <v>0</v>
      </c>
      <c r="B570">
        <f>IF(A570&lt;&gt;0,IF(MOD(A570,3)=0,COUNTIF($B$4:B569,"&lt;&gt;0")+1,0),0)</f>
        <v>0</v>
      </c>
      <c r="C570" s="9">
        <f>'Dash Board'!$C$12+COUNT('Daily reducing balance'!$F$4:F569)</f>
        <v>42296</v>
      </c>
      <c r="D570">
        <f t="shared" si="63"/>
        <v>2015</v>
      </c>
      <c r="E570">
        <f t="shared" si="64"/>
        <v>10</v>
      </c>
      <c r="F570">
        <f>DAY('Dash Board'!$C$12+COUNT('Daily reducing balance'!$F$4:F569))</f>
        <v>19</v>
      </c>
      <c r="G570" s="8">
        <f t="shared" si="65"/>
        <v>286170.2750992775</v>
      </c>
      <c r="H570" s="6">
        <f>G570*'Dash Board'!$C$11/365</f>
        <v>82.322955850477086</v>
      </c>
      <c r="I570" s="6">
        <f>H570*'Dash Board'!$C$18/'Dash Board'!$C$11</f>
        <v>39.20140754784623</v>
      </c>
      <c r="J570" s="6">
        <f>(G570&gt;1)*PMT('Dash Board'!$C$11/365,$U$4,-'Dash Board'!$C$19)</f>
        <v>108.80376961660664</v>
      </c>
      <c r="K570" s="6">
        <f t="shared" si="60"/>
        <v>0</v>
      </c>
      <c r="L570" s="8">
        <f t="shared" si="61"/>
        <v>286143.79428551137</v>
      </c>
      <c r="N570" s="8">
        <f t="shared" si="66"/>
        <v>69.602362068760414</v>
      </c>
      <c r="O570" s="8">
        <f>IF(E569&lt;&gt;E570,SUM($N$4:N570)-SUM($O$3:O569),0)</f>
        <v>0</v>
      </c>
      <c r="P570" s="6">
        <f>IF(B570&gt;0,SUM($O$4:O570)-SUM($P$3:P569),0)</f>
        <v>0</v>
      </c>
      <c r="Q570" s="6">
        <f t="shared" si="62"/>
        <v>39.20140754784623</v>
      </c>
      <c r="R570" s="8">
        <f>IF(E569&lt;&gt;E570,SUM($Q$4:Q570)-SUM($R$3:R569),0)</f>
        <v>0</v>
      </c>
      <c r="S570" s="6">
        <f>IF(B570&gt;0,SUM($R$4:R570)-SUM($S$3:S569),0)</f>
        <v>0</v>
      </c>
    </row>
    <row r="571" spans="1:19">
      <c r="A571">
        <f>IF(E570&lt;&gt;E571,COUNTIF($A$4:A570,"&lt;&gt;0")+1,0)</f>
        <v>0</v>
      </c>
      <c r="B571">
        <f>IF(A571&lt;&gt;0,IF(MOD(A571,3)=0,COUNTIF($B$4:B570,"&lt;&gt;0")+1,0),0)</f>
        <v>0</v>
      </c>
      <c r="C571" s="9">
        <f>'Dash Board'!$C$12+COUNT('Daily reducing balance'!$F$4:F570)</f>
        <v>42297</v>
      </c>
      <c r="D571">
        <f t="shared" si="63"/>
        <v>2015</v>
      </c>
      <c r="E571">
        <f t="shared" si="64"/>
        <v>10</v>
      </c>
      <c r="F571">
        <f>DAY('Dash Board'!$C$12+COUNT('Daily reducing balance'!$F$4:F570))</f>
        <v>20</v>
      </c>
      <c r="G571" s="8">
        <f t="shared" si="65"/>
        <v>286143.79428551137</v>
      </c>
      <c r="H571" s="6">
        <f>G571*'Dash Board'!$C$11/365</f>
        <v>82.315338082133394</v>
      </c>
      <c r="I571" s="6">
        <f>H571*'Dash Board'!$C$18/'Dash Board'!$C$11</f>
        <v>39.197780039111144</v>
      </c>
      <c r="J571" s="6">
        <f>(G571&gt;1)*PMT('Dash Board'!$C$11/365,$U$4,-'Dash Board'!$C$19)</f>
        <v>108.80376961660664</v>
      </c>
      <c r="K571" s="6">
        <f t="shared" si="60"/>
        <v>0</v>
      </c>
      <c r="L571" s="8">
        <f t="shared" si="61"/>
        <v>286117.30585397693</v>
      </c>
      <c r="N571" s="8">
        <f t="shared" si="66"/>
        <v>69.605989577495507</v>
      </c>
      <c r="O571" s="8">
        <f>IF(E570&lt;&gt;E571,SUM($N$4:N571)-SUM($O$3:O570),0)</f>
        <v>0</v>
      </c>
      <c r="P571" s="6">
        <f>IF(B571&gt;0,SUM($O$4:O571)-SUM($P$3:P570),0)</f>
        <v>0</v>
      </c>
      <c r="Q571" s="6">
        <f t="shared" si="62"/>
        <v>39.197780039111144</v>
      </c>
      <c r="R571" s="8">
        <f>IF(E570&lt;&gt;E571,SUM($Q$4:Q571)-SUM($R$3:R570),0)</f>
        <v>0</v>
      </c>
      <c r="S571" s="6">
        <f>IF(B571&gt;0,SUM($R$4:R571)-SUM($S$3:S570),0)</f>
        <v>0</v>
      </c>
    </row>
    <row r="572" spans="1:19">
      <c r="A572">
        <f>IF(E571&lt;&gt;E572,COUNTIF($A$4:A571,"&lt;&gt;0")+1,0)</f>
        <v>0</v>
      </c>
      <c r="B572">
        <f>IF(A572&lt;&gt;0,IF(MOD(A572,3)=0,COUNTIF($B$4:B571,"&lt;&gt;0")+1,0),0)</f>
        <v>0</v>
      </c>
      <c r="C572" s="9">
        <f>'Dash Board'!$C$12+COUNT('Daily reducing balance'!$F$4:F571)</f>
        <v>42298</v>
      </c>
      <c r="D572">
        <f t="shared" si="63"/>
        <v>2015</v>
      </c>
      <c r="E572">
        <f t="shared" si="64"/>
        <v>10</v>
      </c>
      <c r="F572">
        <f>DAY('Dash Board'!$C$12+COUNT('Daily reducing balance'!$F$4:F571))</f>
        <v>21</v>
      </c>
      <c r="G572" s="8">
        <f t="shared" si="65"/>
        <v>286117.30585397693</v>
      </c>
      <c r="H572" s="6">
        <f>G572*'Dash Board'!$C$11/365</f>
        <v>82.307718122376926</v>
      </c>
      <c r="I572" s="6">
        <f>H572*'Dash Board'!$C$18/'Dash Board'!$C$11</f>
        <v>39.19415148684616</v>
      </c>
      <c r="J572" s="6">
        <f>(G572&gt;1)*PMT('Dash Board'!$C$11/365,$U$4,-'Dash Board'!$C$19)</f>
        <v>108.80376961660664</v>
      </c>
      <c r="K572" s="6">
        <f t="shared" si="60"/>
        <v>0</v>
      </c>
      <c r="L572" s="8">
        <f t="shared" si="61"/>
        <v>286090.80980248272</v>
      </c>
      <c r="N572" s="8">
        <f t="shared" si="66"/>
        <v>69.609618129760491</v>
      </c>
      <c r="O572" s="8">
        <f>IF(E571&lt;&gt;E572,SUM($N$4:N572)-SUM($O$3:O571),0)</f>
        <v>0</v>
      </c>
      <c r="P572" s="6">
        <f>IF(B572&gt;0,SUM($O$4:O572)-SUM($P$3:P571),0)</f>
        <v>0</v>
      </c>
      <c r="Q572" s="6">
        <f t="shared" si="62"/>
        <v>39.19415148684616</v>
      </c>
      <c r="R572" s="8">
        <f>IF(E571&lt;&gt;E572,SUM($Q$4:Q572)-SUM($R$3:R571),0)</f>
        <v>0</v>
      </c>
      <c r="S572" s="6">
        <f>IF(B572&gt;0,SUM($R$4:R572)-SUM($S$3:S571),0)</f>
        <v>0</v>
      </c>
    </row>
    <row r="573" spans="1:19">
      <c r="A573">
        <f>IF(E572&lt;&gt;E573,COUNTIF($A$4:A572,"&lt;&gt;0")+1,0)</f>
        <v>0</v>
      </c>
      <c r="B573">
        <f>IF(A573&lt;&gt;0,IF(MOD(A573,3)=0,COUNTIF($B$4:B572,"&lt;&gt;0")+1,0),0)</f>
        <v>0</v>
      </c>
      <c r="C573" s="9">
        <f>'Dash Board'!$C$12+COUNT('Daily reducing balance'!$F$4:F572)</f>
        <v>42299</v>
      </c>
      <c r="D573">
        <f t="shared" si="63"/>
        <v>2015</v>
      </c>
      <c r="E573">
        <f t="shared" si="64"/>
        <v>10</v>
      </c>
      <c r="F573">
        <f>DAY('Dash Board'!$C$12+COUNT('Daily reducing balance'!$F$4:F572))</f>
        <v>22</v>
      </c>
      <c r="G573" s="8">
        <f t="shared" si="65"/>
        <v>286090.80980248272</v>
      </c>
      <c r="H573" s="6">
        <f>G573*'Dash Board'!$C$11/365</f>
        <v>82.300095970577217</v>
      </c>
      <c r="I573" s="6">
        <f>H573*'Dash Board'!$C$18/'Dash Board'!$C$11</f>
        <v>39.190521890751057</v>
      </c>
      <c r="J573" s="6">
        <f>(G573&gt;1)*PMT('Dash Board'!$C$11/365,$U$4,-'Dash Board'!$C$19)</f>
        <v>108.80376961660664</v>
      </c>
      <c r="K573" s="6">
        <f t="shared" si="60"/>
        <v>0</v>
      </c>
      <c r="L573" s="8">
        <f t="shared" si="61"/>
        <v>286064.3061288367</v>
      </c>
      <c r="N573" s="8">
        <f t="shared" si="66"/>
        <v>69.613247725855587</v>
      </c>
      <c r="O573" s="8">
        <f>IF(E572&lt;&gt;E573,SUM($N$4:N573)-SUM($O$3:O572),0)</f>
        <v>0</v>
      </c>
      <c r="P573" s="6">
        <f>IF(B573&gt;0,SUM($O$4:O573)-SUM($P$3:P572),0)</f>
        <v>0</v>
      </c>
      <c r="Q573" s="6">
        <f t="shared" si="62"/>
        <v>39.190521890751057</v>
      </c>
      <c r="R573" s="8">
        <f>IF(E572&lt;&gt;E573,SUM($Q$4:Q573)-SUM($R$3:R572),0)</f>
        <v>0</v>
      </c>
      <c r="S573" s="6">
        <f>IF(B573&gt;0,SUM($R$4:R573)-SUM($S$3:S572),0)</f>
        <v>0</v>
      </c>
    </row>
    <row r="574" spans="1:19">
      <c r="A574">
        <f>IF(E573&lt;&gt;E574,COUNTIF($A$4:A573,"&lt;&gt;0")+1,0)</f>
        <v>0</v>
      </c>
      <c r="B574">
        <f>IF(A574&lt;&gt;0,IF(MOD(A574,3)=0,COUNTIF($B$4:B573,"&lt;&gt;0")+1,0),0)</f>
        <v>0</v>
      </c>
      <c r="C574" s="9">
        <f>'Dash Board'!$C$12+COUNT('Daily reducing balance'!$F$4:F573)</f>
        <v>42300</v>
      </c>
      <c r="D574">
        <f t="shared" si="63"/>
        <v>2015</v>
      </c>
      <c r="E574">
        <f t="shared" si="64"/>
        <v>10</v>
      </c>
      <c r="F574">
        <f>DAY('Dash Board'!$C$12+COUNT('Daily reducing balance'!$F$4:F573))</f>
        <v>23</v>
      </c>
      <c r="G574" s="8">
        <f t="shared" si="65"/>
        <v>286064.3061288367</v>
      </c>
      <c r="H574" s="6">
        <f>G574*'Dash Board'!$C$11/365</f>
        <v>82.292471626103705</v>
      </c>
      <c r="I574" s="6">
        <f>H574*'Dash Board'!$C$18/'Dash Board'!$C$11</f>
        <v>39.186891250525576</v>
      </c>
      <c r="J574" s="6">
        <f>(G574&gt;1)*PMT('Dash Board'!$C$11/365,$U$4,-'Dash Board'!$C$19)</f>
        <v>108.80376961660664</v>
      </c>
      <c r="K574" s="6">
        <f t="shared" si="60"/>
        <v>0</v>
      </c>
      <c r="L574" s="8">
        <f t="shared" si="61"/>
        <v>286037.79483084619</v>
      </c>
      <c r="N574" s="8">
        <f t="shared" si="66"/>
        <v>69.616878366081067</v>
      </c>
      <c r="O574" s="8">
        <f>IF(E573&lt;&gt;E574,SUM($N$4:N574)-SUM($O$3:O573),0)</f>
        <v>0</v>
      </c>
      <c r="P574" s="6">
        <f>IF(B574&gt;0,SUM($O$4:O574)-SUM($P$3:P573),0)</f>
        <v>0</v>
      </c>
      <c r="Q574" s="6">
        <f t="shared" si="62"/>
        <v>39.186891250525576</v>
      </c>
      <c r="R574" s="8">
        <f>IF(E573&lt;&gt;E574,SUM($Q$4:Q574)-SUM($R$3:R573),0)</f>
        <v>0</v>
      </c>
      <c r="S574" s="6">
        <f>IF(B574&gt;0,SUM($R$4:R574)-SUM($S$3:S573),0)</f>
        <v>0</v>
      </c>
    </row>
    <row r="575" spans="1:19">
      <c r="A575">
        <f>IF(E574&lt;&gt;E575,COUNTIF($A$4:A574,"&lt;&gt;0")+1,0)</f>
        <v>0</v>
      </c>
      <c r="B575">
        <f>IF(A575&lt;&gt;0,IF(MOD(A575,3)=0,COUNTIF($B$4:B574,"&lt;&gt;0")+1,0),0)</f>
        <v>0</v>
      </c>
      <c r="C575" s="9">
        <f>'Dash Board'!$C$12+COUNT('Daily reducing balance'!$F$4:F574)</f>
        <v>42301</v>
      </c>
      <c r="D575">
        <f t="shared" si="63"/>
        <v>2015</v>
      </c>
      <c r="E575">
        <f t="shared" si="64"/>
        <v>10</v>
      </c>
      <c r="F575">
        <f>DAY('Dash Board'!$C$12+COUNT('Daily reducing balance'!$F$4:F574))</f>
        <v>24</v>
      </c>
      <c r="G575" s="8">
        <f t="shared" si="65"/>
        <v>286037.79483084619</v>
      </c>
      <c r="H575" s="6">
        <f>G575*'Dash Board'!$C$11/365</f>
        <v>82.284845088325625</v>
      </c>
      <c r="I575" s="6">
        <f>H575*'Dash Board'!$C$18/'Dash Board'!$C$11</f>
        <v>39.183259565869349</v>
      </c>
      <c r="J575" s="6">
        <f>(G575&gt;1)*PMT('Dash Board'!$C$11/365,$U$4,-'Dash Board'!$C$19)</f>
        <v>108.80376961660664</v>
      </c>
      <c r="K575" s="6">
        <f t="shared" si="60"/>
        <v>0</v>
      </c>
      <c r="L575" s="8">
        <f t="shared" si="61"/>
        <v>286011.27590631793</v>
      </c>
      <c r="N575" s="8">
        <f t="shared" si="66"/>
        <v>69.620510050737295</v>
      </c>
      <c r="O575" s="8">
        <f>IF(E574&lt;&gt;E575,SUM($N$4:N575)-SUM($O$3:O574),0)</f>
        <v>0</v>
      </c>
      <c r="P575" s="6">
        <f>IF(B575&gt;0,SUM($O$4:O575)-SUM($P$3:P574),0)</f>
        <v>0</v>
      </c>
      <c r="Q575" s="6">
        <f t="shared" si="62"/>
        <v>39.183259565869349</v>
      </c>
      <c r="R575" s="8">
        <f>IF(E574&lt;&gt;E575,SUM($Q$4:Q575)-SUM($R$3:R574),0)</f>
        <v>0</v>
      </c>
      <c r="S575" s="6">
        <f>IF(B575&gt;0,SUM($R$4:R575)-SUM($S$3:S574),0)</f>
        <v>0</v>
      </c>
    </row>
    <row r="576" spans="1:19">
      <c r="A576">
        <f>IF(E575&lt;&gt;E576,COUNTIF($A$4:A575,"&lt;&gt;0")+1,0)</f>
        <v>0</v>
      </c>
      <c r="B576">
        <f>IF(A576&lt;&gt;0,IF(MOD(A576,3)=0,COUNTIF($B$4:B575,"&lt;&gt;0")+1,0),0)</f>
        <v>0</v>
      </c>
      <c r="C576" s="9">
        <f>'Dash Board'!$C$12+COUNT('Daily reducing balance'!$F$4:F575)</f>
        <v>42302</v>
      </c>
      <c r="D576">
        <f t="shared" si="63"/>
        <v>2015</v>
      </c>
      <c r="E576">
        <f t="shared" si="64"/>
        <v>10</v>
      </c>
      <c r="F576">
        <f>DAY('Dash Board'!$C$12+COUNT('Daily reducing balance'!$F$4:F575))</f>
        <v>25</v>
      </c>
      <c r="G576" s="8">
        <f t="shared" si="65"/>
        <v>286011.27590631793</v>
      </c>
      <c r="H576" s="6">
        <f>G576*'Dash Board'!$C$11/365</f>
        <v>82.277216356612001</v>
      </c>
      <c r="I576" s="6">
        <f>H576*'Dash Board'!$C$18/'Dash Board'!$C$11</f>
        <v>39.179626836481908</v>
      </c>
      <c r="J576" s="6">
        <f>(G576&gt;1)*PMT('Dash Board'!$C$11/365,$U$4,-'Dash Board'!$C$19)</f>
        <v>108.80376961660664</v>
      </c>
      <c r="K576" s="6">
        <f t="shared" si="60"/>
        <v>0</v>
      </c>
      <c r="L576" s="8">
        <f t="shared" si="61"/>
        <v>285984.74935305794</v>
      </c>
      <c r="N576" s="8">
        <f t="shared" si="66"/>
        <v>69.624142780124743</v>
      </c>
      <c r="O576" s="8">
        <f>IF(E575&lt;&gt;E576,SUM($N$4:N576)-SUM($O$3:O575),0)</f>
        <v>0</v>
      </c>
      <c r="P576" s="6">
        <f>IF(B576&gt;0,SUM($O$4:O576)-SUM($P$3:P575),0)</f>
        <v>0</v>
      </c>
      <c r="Q576" s="6">
        <f t="shared" si="62"/>
        <v>39.179626836481908</v>
      </c>
      <c r="R576" s="8">
        <f>IF(E575&lt;&gt;E576,SUM($Q$4:Q576)-SUM($R$3:R575),0)</f>
        <v>0</v>
      </c>
      <c r="S576" s="6">
        <f>IF(B576&gt;0,SUM($R$4:R576)-SUM($S$3:S575),0)</f>
        <v>0</v>
      </c>
    </row>
    <row r="577" spans="1:19">
      <c r="A577">
        <f>IF(E576&lt;&gt;E577,COUNTIF($A$4:A576,"&lt;&gt;0")+1,0)</f>
        <v>0</v>
      </c>
      <c r="B577">
        <f>IF(A577&lt;&gt;0,IF(MOD(A577,3)=0,COUNTIF($B$4:B576,"&lt;&gt;0")+1,0),0)</f>
        <v>0</v>
      </c>
      <c r="C577" s="9">
        <f>'Dash Board'!$C$12+COUNT('Daily reducing balance'!$F$4:F576)</f>
        <v>42303</v>
      </c>
      <c r="D577">
        <f t="shared" si="63"/>
        <v>2015</v>
      </c>
      <c r="E577">
        <f t="shared" si="64"/>
        <v>10</v>
      </c>
      <c r="F577">
        <f>DAY('Dash Board'!$C$12+COUNT('Daily reducing balance'!$F$4:F576))</f>
        <v>26</v>
      </c>
      <c r="G577" s="8">
        <f t="shared" si="65"/>
        <v>285984.74935305794</v>
      </c>
      <c r="H577" s="6">
        <f>G577*'Dash Board'!$C$11/365</f>
        <v>82.26958543033173</v>
      </c>
      <c r="I577" s="6">
        <f>H577*'Dash Board'!$C$18/'Dash Board'!$C$11</f>
        <v>39.17599306206273</v>
      </c>
      <c r="J577" s="6">
        <f>(G577&gt;1)*PMT('Dash Board'!$C$11/365,$U$4,-'Dash Board'!$C$19)</f>
        <v>108.80376961660664</v>
      </c>
      <c r="K577" s="6">
        <f t="shared" si="60"/>
        <v>0</v>
      </c>
      <c r="L577" s="8">
        <f t="shared" si="61"/>
        <v>285958.21516887168</v>
      </c>
      <c r="N577" s="8">
        <f t="shared" si="66"/>
        <v>69.627776554543914</v>
      </c>
      <c r="O577" s="8">
        <f>IF(E576&lt;&gt;E577,SUM($N$4:N577)-SUM($O$3:O576),0)</f>
        <v>0</v>
      </c>
      <c r="P577" s="6">
        <f>IF(B577&gt;0,SUM($O$4:O577)-SUM($P$3:P576),0)</f>
        <v>0</v>
      </c>
      <c r="Q577" s="6">
        <f t="shared" si="62"/>
        <v>39.17599306206273</v>
      </c>
      <c r="R577" s="8">
        <f>IF(E576&lt;&gt;E577,SUM($Q$4:Q577)-SUM($R$3:R576),0)</f>
        <v>0</v>
      </c>
      <c r="S577" s="6">
        <f>IF(B577&gt;0,SUM($R$4:R577)-SUM($S$3:S576),0)</f>
        <v>0</v>
      </c>
    </row>
    <row r="578" spans="1:19">
      <c r="A578">
        <f>IF(E577&lt;&gt;E578,COUNTIF($A$4:A577,"&lt;&gt;0")+1,0)</f>
        <v>0</v>
      </c>
      <c r="B578">
        <f>IF(A578&lt;&gt;0,IF(MOD(A578,3)=0,COUNTIF($B$4:B577,"&lt;&gt;0")+1,0),0)</f>
        <v>0</v>
      </c>
      <c r="C578" s="9">
        <f>'Dash Board'!$C$12+COUNT('Daily reducing balance'!$F$4:F577)</f>
        <v>42304</v>
      </c>
      <c r="D578">
        <f t="shared" si="63"/>
        <v>2015</v>
      </c>
      <c r="E578">
        <f t="shared" si="64"/>
        <v>10</v>
      </c>
      <c r="F578">
        <f>DAY('Dash Board'!$C$12+COUNT('Daily reducing balance'!$F$4:F577))</f>
        <v>27</v>
      </c>
      <c r="G578" s="8">
        <f t="shared" si="65"/>
        <v>285958.21516887168</v>
      </c>
      <c r="H578" s="6">
        <f>G578*'Dash Board'!$C$11/365</f>
        <v>82.261952308853495</v>
      </c>
      <c r="I578" s="6">
        <f>H578*'Dash Board'!$C$18/'Dash Board'!$C$11</f>
        <v>39.172358242311198</v>
      </c>
      <c r="J578" s="6">
        <f>(G578&gt;1)*PMT('Dash Board'!$C$11/365,$U$4,-'Dash Board'!$C$19)</f>
        <v>108.80376961660664</v>
      </c>
      <c r="K578" s="6">
        <f t="shared" si="60"/>
        <v>0</v>
      </c>
      <c r="L578" s="8">
        <f t="shared" si="61"/>
        <v>285931.67335156398</v>
      </c>
      <c r="N578" s="8">
        <f t="shared" si="66"/>
        <v>69.631411374295453</v>
      </c>
      <c r="O578" s="8">
        <f>IF(E577&lt;&gt;E578,SUM($N$4:N578)-SUM($O$3:O577),0)</f>
        <v>0</v>
      </c>
      <c r="P578" s="6">
        <f>IF(B578&gt;0,SUM($O$4:O578)-SUM($P$3:P577),0)</f>
        <v>0</v>
      </c>
      <c r="Q578" s="6">
        <f t="shared" si="62"/>
        <v>39.172358242311198</v>
      </c>
      <c r="R578" s="8">
        <f>IF(E577&lt;&gt;E578,SUM($Q$4:Q578)-SUM($R$3:R577),0)</f>
        <v>0</v>
      </c>
      <c r="S578" s="6">
        <f>IF(B578&gt;0,SUM($R$4:R578)-SUM($S$3:S577),0)</f>
        <v>0</v>
      </c>
    </row>
    <row r="579" spans="1:19">
      <c r="A579">
        <f>IF(E578&lt;&gt;E579,COUNTIF($A$4:A578,"&lt;&gt;0")+1,0)</f>
        <v>0</v>
      </c>
      <c r="B579">
        <f>IF(A579&lt;&gt;0,IF(MOD(A579,3)=0,COUNTIF($B$4:B578,"&lt;&gt;0")+1,0),0)</f>
        <v>0</v>
      </c>
      <c r="C579" s="9">
        <f>'Dash Board'!$C$12+COUNT('Daily reducing balance'!$F$4:F578)</f>
        <v>42305</v>
      </c>
      <c r="D579">
        <f t="shared" si="63"/>
        <v>2015</v>
      </c>
      <c r="E579">
        <f t="shared" si="64"/>
        <v>10</v>
      </c>
      <c r="F579">
        <f>DAY('Dash Board'!$C$12+COUNT('Daily reducing balance'!$F$4:F578))</f>
        <v>28</v>
      </c>
      <c r="G579" s="8">
        <f t="shared" si="65"/>
        <v>285931.67335156398</v>
      </c>
      <c r="H579" s="6">
        <f>G579*'Dash Board'!$C$11/365</f>
        <v>82.254316991545807</v>
      </c>
      <c r="I579" s="6">
        <f>H579*'Dash Board'!$C$18/'Dash Board'!$C$11</f>
        <v>39.168722376926581</v>
      </c>
      <c r="J579" s="6">
        <f>(G579&gt;1)*PMT('Dash Board'!$C$11/365,$U$4,-'Dash Board'!$C$19)</f>
        <v>108.80376961660664</v>
      </c>
      <c r="K579" s="6">
        <f t="shared" si="60"/>
        <v>0</v>
      </c>
      <c r="L579" s="8">
        <f t="shared" si="61"/>
        <v>285905.12389893894</v>
      </c>
      <c r="N579" s="8">
        <f t="shared" si="66"/>
        <v>69.635047239680063</v>
      </c>
      <c r="O579" s="8">
        <f>IF(E578&lt;&gt;E579,SUM($N$4:N579)-SUM($O$3:O578),0)</f>
        <v>0</v>
      </c>
      <c r="P579" s="6">
        <f>IF(B579&gt;0,SUM($O$4:O579)-SUM($P$3:P578),0)</f>
        <v>0</v>
      </c>
      <c r="Q579" s="6">
        <f t="shared" si="62"/>
        <v>39.168722376926581</v>
      </c>
      <c r="R579" s="8">
        <f>IF(E578&lt;&gt;E579,SUM($Q$4:Q579)-SUM($R$3:R578),0)</f>
        <v>0</v>
      </c>
      <c r="S579" s="6">
        <f>IF(B579&gt;0,SUM($R$4:R579)-SUM($S$3:S578),0)</f>
        <v>0</v>
      </c>
    </row>
    <row r="580" spans="1:19">
      <c r="A580">
        <f>IF(E579&lt;&gt;E580,COUNTIF($A$4:A579,"&lt;&gt;0")+1,0)</f>
        <v>0</v>
      </c>
      <c r="B580">
        <f>IF(A580&lt;&gt;0,IF(MOD(A580,3)=0,COUNTIF($B$4:B579,"&lt;&gt;0")+1,0),0)</f>
        <v>0</v>
      </c>
      <c r="C580" s="9">
        <f>'Dash Board'!$C$12+COUNT('Daily reducing balance'!$F$4:F579)</f>
        <v>42306</v>
      </c>
      <c r="D580">
        <f t="shared" si="63"/>
        <v>2015</v>
      </c>
      <c r="E580">
        <f t="shared" si="64"/>
        <v>10</v>
      </c>
      <c r="F580">
        <f>DAY('Dash Board'!$C$12+COUNT('Daily reducing balance'!$F$4:F579))</f>
        <v>29</v>
      </c>
      <c r="G580" s="8">
        <f t="shared" si="65"/>
        <v>285905.12389893894</v>
      </c>
      <c r="H580" s="6">
        <f>G580*'Dash Board'!$C$11/365</f>
        <v>82.246679477776951</v>
      </c>
      <c r="I580" s="6">
        <f>H580*'Dash Board'!$C$18/'Dash Board'!$C$11</f>
        <v>39.165085465608072</v>
      </c>
      <c r="J580" s="6">
        <f>(G580&gt;1)*PMT('Dash Board'!$C$11/365,$U$4,-'Dash Board'!$C$19)</f>
        <v>108.80376961660664</v>
      </c>
      <c r="K580" s="6">
        <f t="shared" si="60"/>
        <v>0</v>
      </c>
      <c r="L580" s="8">
        <f t="shared" si="61"/>
        <v>285878.56680880015</v>
      </c>
      <c r="N580" s="8">
        <f t="shared" si="66"/>
        <v>69.638684150998571</v>
      </c>
      <c r="O580" s="8">
        <f>IF(E579&lt;&gt;E580,SUM($N$4:N580)-SUM($O$3:O579),0)</f>
        <v>0</v>
      </c>
      <c r="P580" s="6">
        <f>IF(B580&gt;0,SUM($O$4:O580)-SUM($P$3:P579),0)</f>
        <v>0</v>
      </c>
      <c r="Q580" s="6">
        <f t="shared" si="62"/>
        <v>39.165085465608072</v>
      </c>
      <c r="R580" s="8">
        <f>IF(E579&lt;&gt;E580,SUM($Q$4:Q580)-SUM($R$3:R579),0)</f>
        <v>0</v>
      </c>
      <c r="S580" s="6">
        <f>IF(B580&gt;0,SUM($R$4:R580)-SUM($S$3:S579),0)</f>
        <v>0</v>
      </c>
    </row>
    <row r="581" spans="1:19">
      <c r="A581">
        <f>IF(E580&lt;&gt;E581,COUNTIF($A$4:A580,"&lt;&gt;0")+1,0)</f>
        <v>0</v>
      </c>
      <c r="B581">
        <f>IF(A581&lt;&gt;0,IF(MOD(A581,3)=0,COUNTIF($B$4:B580,"&lt;&gt;0")+1,0),0)</f>
        <v>0</v>
      </c>
      <c r="C581" s="9">
        <f>'Dash Board'!$C$12+COUNT('Daily reducing balance'!$F$4:F580)</f>
        <v>42307</v>
      </c>
      <c r="D581">
        <f t="shared" si="63"/>
        <v>2015</v>
      </c>
      <c r="E581">
        <f t="shared" si="64"/>
        <v>10</v>
      </c>
      <c r="F581">
        <f>DAY('Dash Board'!$C$12+COUNT('Daily reducing balance'!$F$4:F580))</f>
        <v>30</v>
      </c>
      <c r="G581" s="8">
        <f t="shared" si="65"/>
        <v>285878.56680880015</v>
      </c>
      <c r="H581" s="6">
        <f>G581*'Dash Board'!$C$11/365</f>
        <v>82.239039766915113</v>
      </c>
      <c r="I581" s="6">
        <f>H581*'Dash Board'!$C$18/'Dash Board'!$C$11</f>
        <v>39.16144750805482</v>
      </c>
      <c r="J581" s="6">
        <f>(G581&gt;1)*PMT('Dash Board'!$C$11/365,$U$4,-'Dash Board'!$C$19)</f>
        <v>108.80376961660664</v>
      </c>
      <c r="K581" s="6">
        <f t="shared" ref="K581:K644" si="67">IF(F581=1,SUMIFS($J$4:$J$7308,$D$4:$D$7308,"="&amp;YEAR(C581),$E$4:$E$7308,"="&amp;MONTH(C581)),0)</f>
        <v>0</v>
      </c>
      <c r="L581" s="8">
        <f t="shared" ref="L581:L644" si="68">IF(G581+H581-J581&lt;0,0,G581+H581-J581)</f>
        <v>285852.00207895046</v>
      </c>
      <c r="N581" s="8">
        <f t="shared" si="66"/>
        <v>69.642322108551824</v>
      </c>
      <c r="O581" s="8">
        <f>IF(E580&lt;&gt;E581,SUM($N$4:N581)-SUM($O$3:O580),0)</f>
        <v>0</v>
      </c>
      <c r="P581" s="6">
        <f>IF(B581&gt;0,SUM($O$4:O581)-SUM($P$3:P580),0)</f>
        <v>0</v>
      </c>
      <c r="Q581" s="6">
        <f t="shared" ref="Q581:Q644" si="69">I581</f>
        <v>39.16144750805482</v>
      </c>
      <c r="R581" s="8">
        <f>IF(E580&lt;&gt;E581,SUM($Q$4:Q581)-SUM($R$3:R580),0)</f>
        <v>0</v>
      </c>
      <c r="S581" s="6">
        <f>IF(B581&gt;0,SUM($R$4:R581)-SUM($S$3:S580),0)</f>
        <v>0</v>
      </c>
    </row>
    <row r="582" spans="1:19">
      <c r="A582">
        <f>IF(E581&lt;&gt;E582,COUNTIF($A$4:A581,"&lt;&gt;0")+1,0)</f>
        <v>0</v>
      </c>
      <c r="B582">
        <f>IF(A582&lt;&gt;0,IF(MOD(A582,3)=0,COUNTIF($B$4:B581,"&lt;&gt;0")+1,0),0)</f>
        <v>0</v>
      </c>
      <c r="C582" s="9">
        <f>'Dash Board'!$C$12+COUNT('Daily reducing balance'!$F$4:F581)</f>
        <v>42308</v>
      </c>
      <c r="D582">
        <f t="shared" si="63"/>
        <v>2015</v>
      </c>
      <c r="E582">
        <f t="shared" si="64"/>
        <v>10</v>
      </c>
      <c r="F582">
        <f>DAY('Dash Board'!$C$12+COUNT('Daily reducing balance'!$F$4:F581))</f>
        <v>31</v>
      </c>
      <c r="G582" s="8">
        <f t="shared" si="65"/>
        <v>285852.00207895046</v>
      </c>
      <c r="H582" s="6">
        <f>G582*'Dash Board'!$C$11/365</f>
        <v>82.231397858328208</v>
      </c>
      <c r="I582" s="6">
        <f>H582*'Dash Board'!$C$18/'Dash Board'!$C$11</f>
        <v>39.157808503965818</v>
      </c>
      <c r="J582" s="6">
        <f>(G582&gt;1)*PMT('Dash Board'!$C$11/365,$U$4,-'Dash Board'!$C$19)</f>
        <v>108.80376961660664</v>
      </c>
      <c r="K582" s="6">
        <f t="shared" si="67"/>
        <v>0</v>
      </c>
      <c r="L582" s="8">
        <f t="shared" si="68"/>
        <v>285825.42970719223</v>
      </c>
      <c r="N582" s="8">
        <f t="shared" si="66"/>
        <v>69.645961112640833</v>
      </c>
      <c r="O582" s="8">
        <f>IF(E581&lt;&gt;E582,SUM($N$4:N582)-SUM($O$3:O581),0)</f>
        <v>0</v>
      </c>
      <c r="P582" s="6">
        <f>IF(B582&gt;0,SUM($O$4:O582)-SUM($P$3:P581),0)</f>
        <v>0</v>
      </c>
      <c r="Q582" s="6">
        <f t="shared" si="69"/>
        <v>39.157808503965818</v>
      </c>
      <c r="R582" s="8">
        <f>IF(E581&lt;&gt;E582,SUM($Q$4:Q582)-SUM($R$3:R581),0)</f>
        <v>0</v>
      </c>
      <c r="S582" s="6">
        <f>IF(B582&gt;0,SUM($R$4:R582)-SUM($S$3:S581),0)</f>
        <v>0</v>
      </c>
    </row>
    <row r="583" spans="1:19">
      <c r="A583">
        <f>IF(E582&lt;&gt;E583,COUNTIF($A$4:A582,"&lt;&gt;0")+1,0)</f>
        <v>19</v>
      </c>
      <c r="B583">
        <f>IF(A583&lt;&gt;0,IF(MOD(A583,3)=0,COUNTIF($B$4:B582,"&lt;&gt;0")+1,0),0)</f>
        <v>0</v>
      </c>
      <c r="C583" s="9">
        <f>'Dash Board'!$C$12+COUNT('Daily reducing balance'!$F$4:F582)</f>
        <v>42309</v>
      </c>
      <c r="D583">
        <f t="shared" si="63"/>
        <v>2015</v>
      </c>
      <c r="E583">
        <f t="shared" si="64"/>
        <v>11</v>
      </c>
      <c r="F583">
        <f>DAY('Dash Board'!$C$12+COUNT('Daily reducing balance'!$F$4:F582))</f>
        <v>1</v>
      </c>
      <c r="G583" s="8">
        <f t="shared" si="65"/>
        <v>285825.42970719223</v>
      </c>
      <c r="H583" s="6">
        <f>G583*'Dash Board'!$C$11/365</f>
        <v>82.223753751384066</v>
      </c>
      <c r="I583" s="6">
        <f>H583*'Dash Board'!$C$18/'Dash Board'!$C$11</f>
        <v>39.154168453040036</v>
      </c>
      <c r="J583" s="6">
        <f>(G583&gt;1)*PMT('Dash Board'!$C$11/365,$U$4,-'Dash Board'!$C$19)</f>
        <v>108.80376961660664</v>
      </c>
      <c r="K583" s="6">
        <f t="shared" si="67"/>
        <v>3264.1130884981981</v>
      </c>
      <c r="L583" s="8">
        <f t="shared" si="68"/>
        <v>285798.84969132702</v>
      </c>
      <c r="N583" s="8">
        <f t="shared" si="66"/>
        <v>69.649601163566615</v>
      </c>
      <c r="O583" s="8">
        <f>IF(E582&lt;&gt;E583,SUM($N$4:N583)-SUM($O$3:O582),0)</f>
        <v>2157.4497084633331</v>
      </c>
      <c r="P583" s="6">
        <f>IF(B583&gt;0,SUM($O$4:O583)-SUM($P$3:P582),0)</f>
        <v>0</v>
      </c>
      <c r="Q583" s="6">
        <f t="shared" si="69"/>
        <v>39.154168453040036</v>
      </c>
      <c r="R583" s="8">
        <f>IF(E582&lt;&gt;E583,SUM($Q$4:Q583)-SUM($R$3:R582),0)</f>
        <v>1215.4671496514457</v>
      </c>
      <c r="S583" s="6">
        <f>IF(B583&gt;0,SUM($R$4:R583)-SUM($S$3:S582),0)</f>
        <v>0</v>
      </c>
    </row>
    <row r="584" spans="1:19">
      <c r="A584">
        <f>IF(E583&lt;&gt;E584,COUNTIF($A$4:A583,"&lt;&gt;0")+1,0)</f>
        <v>0</v>
      </c>
      <c r="B584">
        <f>IF(A584&lt;&gt;0,IF(MOD(A584,3)=0,COUNTIF($B$4:B583,"&lt;&gt;0")+1,0),0)</f>
        <v>0</v>
      </c>
      <c r="C584" s="9">
        <f>'Dash Board'!$C$12+COUNT('Daily reducing balance'!$F$4:F583)</f>
        <v>42310</v>
      </c>
      <c r="D584">
        <f t="shared" si="63"/>
        <v>2015</v>
      </c>
      <c r="E584">
        <f t="shared" si="64"/>
        <v>11</v>
      </c>
      <c r="F584">
        <f>DAY('Dash Board'!$C$12+COUNT('Daily reducing balance'!$F$4:F583))</f>
        <v>2</v>
      </c>
      <c r="G584" s="8">
        <f t="shared" si="65"/>
        <v>285798.84969132702</v>
      </c>
      <c r="H584" s="6">
        <f>G584*'Dash Board'!$C$11/365</f>
        <v>82.216107445450234</v>
      </c>
      <c r="I584" s="6">
        <f>H584*'Dash Board'!$C$18/'Dash Board'!$C$11</f>
        <v>39.150527354976305</v>
      </c>
      <c r="J584" s="6">
        <f>(G584&gt;1)*PMT('Dash Board'!$C$11/365,$U$4,-'Dash Board'!$C$19)</f>
        <v>108.80376961660664</v>
      </c>
      <c r="K584" s="6">
        <f t="shared" si="67"/>
        <v>0</v>
      </c>
      <c r="L584" s="8">
        <f t="shared" si="68"/>
        <v>285772.26202915591</v>
      </c>
      <c r="N584" s="8">
        <f t="shared" si="66"/>
        <v>69.653242261630339</v>
      </c>
      <c r="O584" s="8">
        <f>IF(E583&lt;&gt;E584,SUM($N$4:N584)-SUM($O$3:O583),0)</f>
        <v>0</v>
      </c>
      <c r="P584" s="6">
        <f>IF(B584&gt;0,SUM($O$4:O584)-SUM($P$3:P583),0)</f>
        <v>0</v>
      </c>
      <c r="Q584" s="6">
        <f t="shared" si="69"/>
        <v>39.150527354976305</v>
      </c>
      <c r="R584" s="8">
        <f>IF(E583&lt;&gt;E584,SUM($Q$4:Q584)-SUM($R$3:R583),0)</f>
        <v>0</v>
      </c>
      <c r="S584" s="6">
        <f>IF(B584&gt;0,SUM($R$4:R584)-SUM($S$3:S583),0)</f>
        <v>0</v>
      </c>
    </row>
    <row r="585" spans="1:19">
      <c r="A585">
        <f>IF(E584&lt;&gt;E585,COUNTIF($A$4:A584,"&lt;&gt;0")+1,0)</f>
        <v>0</v>
      </c>
      <c r="B585">
        <f>IF(A585&lt;&gt;0,IF(MOD(A585,3)=0,COUNTIF($B$4:B584,"&lt;&gt;0")+1,0),0)</f>
        <v>0</v>
      </c>
      <c r="C585" s="9">
        <f>'Dash Board'!$C$12+COUNT('Daily reducing balance'!$F$4:F584)</f>
        <v>42311</v>
      </c>
      <c r="D585">
        <f t="shared" si="63"/>
        <v>2015</v>
      </c>
      <c r="E585">
        <f t="shared" si="64"/>
        <v>11</v>
      </c>
      <c r="F585">
        <f>DAY('Dash Board'!$C$12+COUNT('Daily reducing balance'!$F$4:F584))</f>
        <v>3</v>
      </c>
      <c r="G585" s="8">
        <f t="shared" si="65"/>
        <v>285772.26202915591</v>
      </c>
      <c r="H585" s="6">
        <f>G585*'Dash Board'!$C$11/365</f>
        <v>82.208458939894172</v>
      </c>
      <c r="I585" s="6">
        <f>H585*'Dash Board'!$C$18/'Dash Board'!$C$11</f>
        <v>39.146885209473425</v>
      </c>
      <c r="J585" s="6">
        <f>(G585&gt;1)*PMT('Dash Board'!$C$11/365,$U$4,-'Dash Board'!$C$19)</f>
        <v>108.80376961660664</v>
      </c>
      <c r="K585" s="6">
        <f t="shared" si="67"/>
        <v>0</v>
      </c>
      <c r="L585" s="8">
        <f t="shared" si="68"/>
        <v>285745.66671847925</v>
      </c>
      <c r="N585" s="8">
        <f t="shared" si="66"/>
        <v>69.656884407133219</v>
      </c>
      <c r="O585" s="8">
        <f>IF(E584&lt;&gt;E585,SUM($N$4:N585)-SUM($O$3:O584),0)</f>
        <v>0</v>
      </c>
      <c r="P585" s="6">
        <f>IF(B585&gt;0,SUM($O$4:O585)-SUM($P$3:P584),0)</f>
        <v>0</v>
      </c>
      <c r="Q585" s="6">
        <f t="shared" si="69"/>
        <v>39.146885209473425</v>
      </c>
      <c r="R585" s="8">
        <f>IF(E584&lt;&gt;E585,SUM($Q$4:Q585)-SUM($R$3:R584),0)</f>
        <v>0</v>
      </c>
      <c r="S585" s="6">
        <f>IF(B585&gt;0,SUM($R$4:R585)-SUM($S$3:S584),0)</f>
        <v>0</v>
      </c>
    </row>
    <row r="586" spans="1:19">
      <c r="A586">
        <f>IF(E585&lt;&gt;E586,COUNTIF($A$4:A585,"&lt;&gt;0")+1,0)</f>
        <v>0</v>
      </c>
      <c r="B586">
        <f>IF(A586&lt;&gt;0,IF(MOD(A586,3)=0,COUNTIF($B$4:B585,"&lt;&gt;0")+1,0),0)</f>
        <v>0</v>
      </c>
      <c r="C586" s="9">
        <f>'Dash Board'!$C$12+COUNT('Daily reducing balance'!$F$4:F585)</f>
        <v>42312</v>
      </c>
      <c r="D586">
        <f t="shared" si="63"/>
        <v>2015</v>
      </c>
      <c r="E586">
        <f t="shared" si="64"/>
        <v>11</v>
      </c>
      <c r="F586">
        <f>DAY('Dash Board'!$C$12+COUNT('Daily reducing balance'!$F$4:F585))</f>
        <v>4</v>
      </c>
      <c r="G586" s="8">
        <f t="shared" si="65"/>
        <v>285745.66671847925</v>
      </c>
      <c r="H586" s="6">
        <f>G586*'Dash Board'!$C$11/365</f>
        <v>82.20080823408307</v>
      </c>
      <c r="I586" s="6">
        <f>H586*'Dash Board'!$C$18/'Dash Board'!$C$11</f>
        <v>39.14324201623004</v>
      </c>
      <c r="J586" s="6">
        <f>(G586&gt;1)*PMT('Dash Board'!$C$11/365,$U$4,-'Dash Board'!$C$19)</f>
        <v>108.80376961660664</v>
      </c>
      <c r="K586" s="6">
        <f t="shared" si="67"/>
        <v>0</v>
      </c>
      <c r="L586" s="8">
        <f t="shared" si="68"/>
        <v>285719.06375709677</v>
      </c>
      <c r="N586" s="8">
        <f t="shared" si="66"/>
        <v>69.660527600376611</v>
      </c>
      <c r="O586" s="8">
        <f>IF(E585&lt;&gt;E586,SUM($N$4:N586)-SUM($O$3:O585),0)</f>
        <v>0</v>
      </c>
      <c r="P586" s="6">
        <f>IF(B586&gt;0,SUM($O$4:O586)-SUM($P$3:P585),0)</f>
        <v>0</v>
      </c>
      <c r="Q586" s="6">
        <f t="shared" si="69"/>
        <v>39.14324201623004</v>
      </c>
      <c r="R586" s="8">
        <f>IF(E585&lt;&gt;E586,SUM($Q$4:Q586)-SUM($R$3:R585),0)</f>
        <v>0</v>
      </c>
      <c r="S586" s="6">
        <f>IF(B586&gt;0,SUM($R$4:R586)-SUM($S$3:S585),0)</f>
        <v>0</v>
      </c>
    </row>
    <row r="587" spans="1:19">
      <c r="A587">
        <f>IF(E586&lt;&gt;E587,COUNTIF($A$4:A586,"&lt;&gt;0")+1,0)</f>
        <v>0</v>
      </c>
      <c r="B587">
        <f>IF(A587&lt;&gt;0,IF(MOD(A587,3)=0,COUNTIF($B$4:B586,"&lt;&gt;0")+1,0),0)</f>
        <v>0</v>
      </c>
      <c r="C587" s="9">
        <f>'Dash Board'!$C$12+COUNT('Daily reducing balance'!$F$4:F586)</f>
        <v>42313</v>
      </c>
      <c r="D587">
        <f t="shared" si="63"/>
        <v>2015</v>
      </c>
      <c r="E587">
        <f t="shared" si="64"/>
        <v>11</v>
      </c>
      <c r="F587">
        <f>DAY('Dash Board'!$C$12+COUNT('Daily reducing balance'!$F$4:F586))</f>
        <v>5</v>
      </c>
      <c r="G587" s="8">
        <f t="shared" si="65"/>
        <v>285719.06375709677</v>
      </c>
      <c r="H587" s="6">
        <f>G587*'Dash Board'!$C$11/365</f>
        <v>82.193155327384005</v>
      </c>
      <c r="I587" s="6">
        <f>H587*'Dash Board'!$C$18/'Dash Board'!$C$11</f>
        <v>39.139597774944768</v>
      </c>
      <c r="J587" s="6">
        <f>(G587&gt;1)*PMT('Dash Board'!$C$11/365,$U$4,-'Dash Board'!$C$19)</f>
        <v>108.80376961660664</v>
      </c>
      <c r="K587" s="6">
        <f t="shared" si="67"/>
        <v>0</v>
      </c>
      <c r="L587" s="8">
        <f t="shared" si="68"/>
        <v>285692.45314280759</v>
      </c>
      <c r="N587" s="8">
        <f t="shared" si="66"/>
        <v>69.664171841661869</v>
      </c>
      <c r="O587" s="8">
        <f>IF(E586&lt;&gt;E587,SUM($N$4:N587)-SUM($O$3:O586),0)</f>
        <v>0</v>
      </c>
      <c r="P587" s="6">
        <f>IF(B587&gt;0,SUM($O$4:O587)-SUM($P$3:P586),0)</f>
        <v>0</v>
      </c>
      <c r="Q587" s="6">
        <f t="shared" si="69"/>
        <v>39.139597774944768</v>
      </c>
      <c r="R587" s="8">
        <f>IF(E586&lt;&gt;E587,SUM($Q$4:Q587)-SUM($R$3:R586),0)</f>
        <v>0</v>
      </c>
      <c r="S587" s="6">
        <f>IF(B587&gt;0,SUM($R$4:R587)-SUM($S$3:S586),0)</f>
        <v>0</v>
      </c>
    </row>
    <row r="588" spans="1:19">
      <c r="A588">
        <f>IF(E587&lt;&gt;E588,COUNTIF($A$4:A587,"&lt;&gt;0")+1,0)</f>
        <v>0</v>
      </c>
      <c r="B588">
        <f>IF(A588&lt;&gt;0,IF(MOD(A588,3)=0,COUNTIF($B$4:B587,"&lt;&gt;0")+1,0),0)</f>
        <v>0</v>
      </c>
      <c r="C588" s="9">
        <f>'Dash Board'!$C$12+COUNT('Daily reducing balance'!$F$4:F587)</f>
        <v>42314</v>
      </c>
      <c r="D588">
        <f t="shared" si="63"/>
        <v>2015</v>
      </c>
      <c r="E588">
        <f t="shared" si="64"/>
        <v>11</v>
      </c>
      <c r="F588">
        <f>DAY('Dash Board'!$C$12+COUNT('Daily reducing balance'!$F$4:F587))</f>
        <v>6</v>
      </c>
      <c r="G588" s="8">
        <f t="shared" si="65"/>
        <v>285692.45314280759</v>
      </c>
      <c r="H588" s="6">
        <f>G588*'Dash Board'!$C$11/365</f>
        <v>82.185500219163828</v>
      </c>
      <c r="I588" s="6">
        <f>H588*'Dash Board'!$C$18/'Dash Board'!$C$11</f>
        <v>39.135952485316118</v>
      </c>
      <c r="J588" s="6">
        <f>(G588&gt;1)*PMT('Dash Board'!$C$11/365,$U$4,-'Dash Board'!$C$19)</f>
        <v>108.80376961660664</v>
      </c>
      <c r="K588" s="6">
        <f t="shared" si="67"/>
        <v>0</v>
      </c>
      <c r="L588" s="8">
        <f t="shared" si="68"/>
        <v>285665.83487341017</v>
      </c>
      <c r="N588" s="8">
        <f t="shared" si="66"/>
        <v>69.667817131290519</v>
      </c>
      <c r="O588" s="8">
        <f>IF(E587&lt;&gt;E588,SUM($N$4:N588)-SUM($O$3:O587),0)</f>
        <v>0</v>
      </c>
      <c r="P588" s="6">
        <f>IF(B588&gt;0,SUM($O$4:O588)-SUM($P$3:P587),0)</f>
        <v>0</v>
      </c>
      <c r="Q588" s="6">
        <f t="shared" si="69"/>
        <v>39.135952485316118</v>
      </c>
      <c r="R588" s="8">
        <f>IF(E587&lt;&gt;E588,SUM($Q$4:Q588)-SUM($R$3:R587),0)</f>
        <v>0</v>
      </c>
      <c r="S588" s="6">
        <f>IF(B588&gt;0,SUM($R$4:R588)-SUM($S$3:S587),0)</f>
        <v>0</v>
      </c>
    </row>
    <row r="589" spans="1:19">
      <c r="A589">
        <f>IF(E588&lt;&gt;E589,COUNTIF($A$4:A588,"&lt;&gt;0")+1,0)</f>
        <v>0</v>
      </c>
      <c r="B589">
        <f>IF(A589&lt;&gt;0,IF(MOD(A589,3)=0,COUNTIF($B$4:B588,"&lt;&gt;0")+1,0),0)</f>
        <v>0</v>
      </c>
      <c r="C589" s="9">
        <f>'Dash Board'!$C$12+COUNT('Daily reducing balance'!$F$4:F588)</f>
        <v>42315</v>
      </c>
      <c r="D589">
        <f t="shared" si="63"/>
        <v>2015</v>
      </c>
      <c r="E589">
        <f t="shared" si="64"/>
        <v>11</v>
      </c>
      <c r="F589">
        <f>DAY('Dash Board'!$C$12+COUNT('Daily reducing balance'!$F$4:F588))</f>
        <v>7</v>
      </c>
      <c r="G589" s="8">
        <f t="shared" si="65"/>
        <v>285665.83487341017</v>
      </c>
      <c r="H589" s="6">
        <f>G589*'Dash Board'!$C$11/365</f>
        <v>82.177842908789216</v>
      </c>
      <c r="I589" s="6">
        <f>H589*'Dash Board'!$C$18/'Dash Board'!$C$11</f>
        <v>39.132306147042492</v>
      </c>
      <c r="J589" s="6">
        <f>(G589&gt;1)*PMT('Dash Board'!$C$11/365,$U$4,-'Dash Board'!$C$19)</f>
        <v>108.80376961660664</v>
      </c>
      <c r="K589" s="6">
        <f t="shared" si="67"/>
        <v>0</v>
      </c>
      <c r="L589" s="8">
        <f t="shared" si="68"/>
        <v>285639.20894670236</v>
      </c>
      <c r="N589" s="8">
        <f t="shared" si="66"/>
        <v>69.671463469564145</v>
      </c>
      <c r="O589" s="8">
        <f>IF(E588&lt;&gt;E589,SUM($N$4:N589)-SUM($O$3:O588),0)</f>
        <v>0</v>
      </c>
      <c r="P589" s="6">
        <f>IF(B589&gt;0,SUM($O$4:O589)-SUM($P$3:P588),0)</f>
        <v>0</v>
      </c>
      <c r="Q589" s="6">
        <f t="shared" si="69"/>
        <v>39.132306147042492</v>
      </c>
      <c r="R589" s="8">
        <f>IF(E588&lt;&gt;E589,SUM($Q$4:Q589)-SUM($R$3:R588),0)</f>
        <v>0</v>
      </c>
      <c r="S589" s="6">
        <f>IF(B589&gt;0,SUM($R$4:R589)-SUM($S$3:S588),0)</f>
        <v>0</v>
      </c>
    </row>
    <row r="590" spans="1:19">
      <c r="A590">
        <f>IF(E589&lt;&gt;E590,COUNTIF($A$4:A589,"&lt;&gt;0")+1,0)</f>
        <v>0</v>
      </c>
      <c r="B590">
        <f>IF(A590&lt;&gt;0,IF(MOD(A590,3)=0,COUNTIF($B$4:B589,"&lt;&gt;0")+1,0),0)</f>
        <v>0</v>
      </c>
      <c r="C590" s="9">
        <f>'Dash Board'!$C$12+COUNT('Daily reducing balance'!$F$4:F589)</f>
        <v>42316</v>
      </c>
      <c r="D590">
        <f t="shared" si="63"/>
        <v>2015</v>
      </c>
      <c r="E590">
        <f t="shared" si="64"/>
        <v>11</v>
      </c>
      <c r="F590">
        <f>DAY('Dash Board'!$C$12+COUNT('Daily reducing balance'!$F$4:F589))</f>
        <v>8</v>
      </c>
      <c r="G590" s="8">
        <f t="shared" si="65"/>
        <v>285639.20894670236</v>
      </c>
      <c r="H590" s="6">
        <f>G590*'Dash Board'!$C$11/365</f>
        <v>82.170183395626708</v>
      </c>
      <c r="I590" s="6">
        <f>H590*'Dash Board'!$C$18/'Dash Board'!$C$11</f>
        <v>39.128658759822244</v>
      </c>
      <c r="J590" s="6">
        <f>(G590&gt;1)*PMT('Dash Board'!$C$11/365,$U$4,-'Dash Board'!$C$19)</f>
        <v>108.80376961660664</v>
      </c>
      <c r="K590" s="6">
        <f t="shared" si="67"/>
        <v>0</v>
      </c>
      <c r="L590" s="8">
        <f t="shared" si="68"/>
        <v>285612.57536048139</v>
      </c>
      <c r="N590" s="8">
        <f t="shared" si="66"/>
        <v>69.6751108567844</v>
      </c>
      <c r="O590" s="8">
        <f>IF(E589&lt;&gt;E590,SUM($N$4:N590)-SUM($O$3:O589),0)</f>
        <v>0</v>
      </c>
      <c r="P590" s="6">
        <f>IF(B590&gt;0,SUM($O$4:O590)-SUM($P$3:P589),0)</f>
        <v>0</v>
      </c>
      <c r="Q590" s="6">
        <f t="shared" si="69"/>
        <v>39.128658759822244</v>
      </c>
      <c r="R590" s="8">
        <f>IF(E589&lt;&gt;E590,SUM($Q$4:Q590)-SUM($R$3:R589),0)</f>
        <v>0</v>
      </c>
      <c r="S590" s="6">
        <f>IF(B590&gt;0,SUM($R$4:R590)-SUM($S$3:S589),0)</f>
        <v>0</v>
      </c>
    </row>
    <row r="591" spans="1:19">
      <c r="A591">
        <f>IF(E590&lt;&gt;E591,COUNTIF($A$4:A590,"&lt;&gt;0")+1,0)</f>
        <v>0</v>
      </c>
      <c r="B591">
        <f>IF(A591&lt;&gt;0,IF(MOD(A591,3)=0,COUNTIF($B$4:B590,"&lt;&gt;0")+1,0),0)</f>
        <v>0</v>
      </c>
      <c r="C591" s="9">
        <f>'Dash Board'!$C$12+COUNT('Daily reducing balance'!$F$4:F590)</f>
        <v>42317</v>
      </c>
      <c r="D591">
        <f t="shared" si="63"/>
        <v>2015</v>
      </c>
      <c r="E591">
        <f t="shared" si="64"/>
        <v>11</v>
      </c>
      <c r="F591">
        <f>DAY('Dash Board'!$C$12+COUNT('Daily reducing balance'!$F$4:F590))</f>
        <v>9</v>
      </c>
      <c r="G591" s="8">
        <f t="shared" si="65"/>
        <v>285612.57536048139</v>
      </c>
      <c r="H591" s="6">
        <f>G591*'Dash Board'!$C$11/365</f>
        <v>82.162521679042598</v>
      </c>
      <c r="I591" s="6">
        <f>H591*'Dash Board'!$C$18/'Dash Board'!$C$11</f>
        <v>39.125010323353621</v>
      </c>
      <c r="J591" s="6">
        <f>(G591&gt;1)*PMT('Dash Board'!$C$11/365,$U$4,-'Dash Board'!$C$19)</f>
        <v>108.80376961660664</v>
      </c>
      <c r="K591" s="6">
        <f t="shared" si="67"/>
        <v>0</v>
      </c>
      <c r="L591" s="8">
        <f t="shared" si="68"/>
        <v>285585.93411254388</v>
      </c>
      <c r="N591" s="8">
        <f t="shared" si="66"/>
        <v>69.678759293253023</v>
      </c>
      <c r="O591" s="8">
        <f>IF(E590&lt;&gt;E591,SUM($N$4:N591)-SUM($O$3:O590),0)</f>
        <v>0</v>
      </c>
      <c r="P591" s="6">
        <f>IF(B591&gt;0,SUM($O$4:O591)-SUM($P$3:P590),0)</f>
        <v>0</v>
      </c>
      <c r="Q591" s="6">
        <f t="shared" si="69"/>
        <v>39.125010323353621</v>
      </c>
      <c r="R591" s="8">
        <f>IF(E590&lt;&gt;E591,SUM($Q$4:Q591)-SUM($R$3:R590),0)</f>
        <v>0</v>
      </c>
      <c r="S591" s="6">
        <f>IF(B591&gt;0,SUM($R$4:R591)-SUM($S$3:S590),0)</f>
        <v>0</v>
      </c>
    </row>
    <row r="592" spans="1:19">
      <c r="A592">
        <f>IF(E591&lt;&gt;E592,COUNTIF($A$4:A591,"&lt;&gt;0")+1,0)</f>
        <v>0</v>
      </c>
      <c r="B592">
        <f>IF(A592&lt;&gt;0,IF(MOD(A592,3)=0,COUNTIF($B$4:B591,"&lt;&gt;0")+1,0),0)</f>
        <v>0</v>
      </c>
      <c r="C592" s="9">
        <f>'Dash Board'!$C$12+COUNT('Daily reducing balance'!$F$4:F591)</f>
        <v>42318</v>
      </c>
      <c r="D592">
        <f t="shared" si="63"/>
        <v>2015</v>
      </c>
      <c r="E592">
        <f t="shared" si="64"/>
        <v>11</v>
      </c>
      <c r="F592">
        <f>DAY('Dash Board'!$C$12+COUNT('Daily reducing balance'!$F$4:F591))</f>
        <v>10</v>
      </c>
      <c r="G592" s="8">
        <f t="shared" si="65"/>
        <v>285585.93411254388</v>
      </c>
      <c r="H592" s="6">
        <f>G592*'Dash Board'!$C$11/365</f>
        <v>82.15485775840304</v>
      </c>
      <c r="I592" s="6">
        <f>H592*'Dash Board'!$C$18/'Dash Board'!$C$11</f>
        <v>39.121360837334784</v>
      </c>
      <c r="J592" s="6">
        <f>(G592&gt;1)*PMT('Dash Board'!$C$11/365,$U$4,-'Dash Board'!$C$19)</f>
        <v>108.80376961660664</v>
      </c>
      <c r="K592" s="6">
        <f t="shared" si="67"/>
        <v>0</v>
      </c>
      <c r="L592" s="8">
        <f t="shared" si="68"/>
        <v>285559.28520068567</v>
      </c>
      <c r="N592" s="8">
        <f t="shared" si="66"/>
        <v>69.682408779271867</v>
      </c>
      <c r="O592" s="8">
        <f>IF(E591&lt;&gt;E592,SUM($N$4:N592)-SUM($O$3:O591),0)</f>
        <v>0</v>
      </c>
      <c r="P592" s="6">
        <f>IF(B592&gt;0,SUM($O$4:O592)-SUM($P$3:P591),0)</f>
        <v>0</v>
      </c>
      <c r="Q592" s="6">
        <f t="shared" si="69"/>
        <v>39.121360837334784</v>
      </c>
      <c r="R592" s="8">
        <f>IF(E591&lt;&gt;E592,SUM($Q$4:Q592)-SUM($R$3:R591),0)</f>
        <v>0</v>
      </c>
      <c r="S592" s="6">
        <f>IF(B592&gt;0,SUM($R$4:R592)-SUM($S$3:S591),0)</f>
        <v>0</v>
      </c>
    </row>
    <row r="593" spans="1:19">
      <c r="A593">
        <f>IF(E592&lt;&gt;E593,COUNTIF($A$4:A592,"&lt;&gt;0")+1,0)</f>
        <v>0</v>
      </c>
      <c r="B593">
        <f>IF(A593&lt;&gt;0,IF(MOD(A593,3)=0,COUNTIF($B$4:B592,"&lt;&gt;0")+1,0),0)</f>
        <v>0</v>
      </c>
      <c r="C593" s="9">
        <f>'Dash Board'!$C$12+COUNT('Daily reducing balance'!$F$4:F592)</f>
        <v>42319</v>
      </c>
      <c r="D593">
        <f t="shared" si="63"/>
        <v>2015</v>
      </c>
      <c r="E593">
        <f t="shared" si="64"/>
        <v>11</v>
      </c>
      <c r="F593">
        <f>DAY('Dash Board'!$C$12+COUNT('Daily reducing balance'!$F$4:F592))</f>
        <v>11</v>
      </c>
      <c r="G593" s="8">
        <f t="shared" si="65"/>
        <v>285559.28520068567</v>
      </c>
      <c r="H593" s="6">
        <f>G593*'Dash Board'!$C$11/365</f>
        <v>82.147191633073959</v>
      </c>
      <c r="I593" s="6">
        <f>H593*'Dash Board'!$C$18/'Dash Board'!$C$11</f>
        <v>39.117710301463795</v>
      </c>
      <c r="J593" s="6">
        <f>(G593&gt;1)*PMT('Dash Board'!$C$11/365,$U$4,-'Dash Board'!$C$19)</f>
        <v>108.80376961660664</v>
      </c>
      <c r="K593" s="6">
        <f t="shared" si="67"/>
        <v>0</v>
      </c>
      <c r="L593" s="8">
        <f t="shared" si="68"/>
        <v>285532.62862270215</v>
      </c>
      <c r="N593" s="8">
        <f t="shared" si="66"/>
        <v>69.686059315142842</v>
      </c>
      <c r="O593" s="8">
        <f>IF(E592&lt;&gt;E593,SUM($N$4:N593)-SUM($O$3:O592),0)</f>
        <v>0</v>
      </c>
      <c r="P593" s="6">
        <f>IF(B593&gt;0,SUM($O$4:O593)-SUM($P$3:P592),0)</f>
        <v>0</v>
      </c>
      <c r="Q593" s="6">
        <f t="shared" si="69"/>
        <v>39.117710301463795</v>
      </c>
      <c r="R593" s="8">
        <f>IF(E592&lt;&gt;E593,SUM($Q$4:Q593)-SUM($R$3:R592),0)</f>
        <v>0</v>
      </c>
      <c r="S593" s="6">
        <f>IF(B593&gt;0,SUM($R$4:R593)-SUM($S$3:S592),0)</f>
        <v>0</v>
      </c>
    </row>
    <row r="594" spans="1:19">
      <c r="A594">
        <f>IF(E593&lt;&gt;E594,COUNTIF($A$4:A593,"&lt;&gt;0")+1,0)</f>
        <v>0</v>
      </c>
      <c r="B594">
        <f>IF(A594&lt;&gt;0,IF(MOD(A594,3)=0,COUNTIF($B$4:B593,"&lt;&gt;0")+1,0),0)</f>
        <v>0</v>
      </c>
      <c r="C594" s="9">
        <f>'Dash Board'!$C$12+COUNT('Daily reducing balance'!$F$4:F593)</f>
        <v>42320</v>
      </c>
      <c r="D594">
        <f t="shared" si="63"/>
        <v>2015</v>
      </c>
      <c r="E594">
        <f t="shared" si="64"/>
        <v>11</v>
      </c>
      <c r="F594">
        <f>DAY('Dash Board'!$C$12+COUNT('Daily reducing balance'!$F$4:F593))</f>
        <v>12</v>
      </c>
      <c r="G594" s="8">
        <f t="shared" si="65"/>
        <v>285532.62862270215</v>
      </c>
      <c r="H594" s="6">
        <f>G594*'Dash Board'!$C$11/365</f>
        <v>82.139523302421168</v>
      </c>
      <c r="I594" s="6">
        <f>H594*'Dash Board'!$C$18/'Dash Board'!$C$11</f>
        <v>39.114058715438652</v>
      </c>
      <c r="J594" s="6">
        <f>(G594&gt;1)*PMT('Dash Board'!$C$11/365,$U$4,-'Dash Board'!$C$19)</f>
        <v>108.80376961660664</v>
      </c>
      <c r="K594" s="6">
        <f t="shared" si="67"/>
        <v>0</v>
      </c>
      <c r="L594" s="8">
        <f t="shared" si="68"/>
        <v>285505.964376388</v>
      </c>
      <c r="N594" s="8">
        <f t="shared" si="66"/>
        <v>69.689710901167985</v>
      </c>
      <c r="O594" s="8">
        <f>IF(E593&lt;&gt;E594,SUM($N$4:N594)-SUM($O$3:O593),0)</f>
        <v>0</v>
      </c>
      <c r="P594" s="6">
        <f>IF(B594&gt;0,SUM($O$4:O594)-SUM($P$3:P593),0)</f>
        <v>0</v>
      </c>
      <c r="Q594" s="6">
        <f t="shared" si="69"/>
        <v>39.114058715438652</v>
      </c>
      <c r="R594" s="8">
        <f>IF(E593&lt;&gt;E594,SUM($Q$4:Q594)-SUM($R$3:R593),0)</f>
        <v>0</v>
      </c>
      <c r="S594" s="6">
        <f>IF(B594&gt;0,SUM($R$4:R594)-SUM($S$3:S593),0)</f>
        <v>0</v>
      </c>
    </row>
    <row r="595" spans="1:19">
      <c r="A595">
        <f>IF(E594&lt;&gt;E595,COUNTIF($A$4:A594,"&lt;&gt;0")+1,0)</f>
        <v>0</v>
      </c>
      <c r="B595">
        <f>IF(A595&lt;&gt;0,IF(MOD(A595,3)=0,COUNTIF($B$4:B594,"&lt;&gt;0")+1,0),0)</f>
        <v>0</v>
      </c>
      <c r="C595" s="9">
        <f>'Dash Board'!$C$12+COUNT('Daily reducing balance'!$F$4:F594)</f>
        <v>42321</v>
      </c>
      <c r="D595">
        <f t="shared" si="63"/>
        <v>2015</v>
      </c>
      <c r="E595">
        <f t="shared" si="64"/>
        <v>11</v>
      </c>
      <c r="F595">
        <f>DAY('Dash Board'!$C$12+COUNT('Daily reducing balance'!$F$4:F594))</f>
        <v>13</v>
      </c>
      <c r="G595" s="8">
        <f t="shared" si="65"/>
        <v>285505.964376388</v>
      </c>
      <c r="H595" s="6">
        <f>G595*'Dash Board'!$C$11/365</f>
        <v>82.131852765810237</v>
      </c>
      <c r="I595" s="6">
        <f>H595*'Dash Board'!$C$18/'Dash Board'!$C$11</f>
        <v>39.110406078957261</v>
      </c>
      <c r="J595" s="6">
        <f>(G595&gt;1)*PMT('Dash Board'!$C$11/365,$U$4,-'Dash Board'!$C$19)</f>
        <v>108.80376961660664</v>
      </c>
      <c r="K595" s="6">
        <f t="shared" si="67"/>
        <v>0</v>
      </c>
      <c r="L595" s="8">
        <f t="shared" si="68"/>
        <v>285479.29245953722</v>
      </c>
      <c r="N595" s="8">
        <f t="shared" si="66"/>
        <v>69.69336353764939</v>
      </c>
      <c r="O595" s="8">
        <f>IF(E594&lt;&gt;E595,SUM($N$4:N595)-SUM($O$3:O594),0)</f>
        <v>0</v>
      </c>
      <c r="P595" s="6">
        <f>IF(B595&gt;0,SUM($O$4:O595)-SUM($P$3:P594),0)</f>
        <v>0</v>
      </c>
      <c r="Q595" s="6">
        <f t="shared" si="69"/>
        <v>39.110406078957261</v>
      </c>
      <c r="R595" s="8">
        <f>IF(E594&lt;&gt;E595,SUM($Q$4:Q595)-SUM($R$3:R594),0)</f>
        <v>0</v>
      </c>
      <c r="S595" s="6">
        <f>IF(B595&gt;0,SUM($R$4:R595)-SUM($S$3:S594),0)</f>
        <v>0</v>
      </c>
    </row>
    <row r="596" spans="1:19">
      <c r="A596">
        <f>IF(E595&lt;&gt;E596,COUNTIF($A$4:A595,"&lt;&gt;0")+1,0)</f>
        <v>0</v>
      </c>
      <c r="B596">
        <f>IF(A596&lt;&gt;0,IF(MOD(A596,3)=0,COUNTIF($B$4:B595,"&lt;&gt;0")+1,0),0)</f>
        <v>0</v>
      </c>
      <c r="C596" s="9">
        <f>'Dash Board'!$C$12+COUNT('Daily reducing balance'!$F$4:F595)</f>
        <v>42322</v>
      </c>
      <c r="D596">
        <f t="shared" si="63"/>
        <v>2015</v>
      </c>
      <c r="E596">
        <f t="shared" si="64"/>
        <v>11</v>
      </c>
      <c r="F596">
        <f>DAY('Dash Board'!$C$12+COUNT('Daily reducing balance'!$F$4:F595))</f>
        <v>14</v>
      </c>
      <c r="G596" s="8">
        <f t="shared" si="65"/>
        <v>285479.29245953722</v>
      </c>
      <c r="H596" s="6">
        <f>G596*'Dash Board'!$C$11/365</f>
        <v>82.124180022606595</v>
      </c>
      <c r="I596" s="6">
        <f>H596*'Dash Board'!$C$18/'Dash Board'!$C$11</f>
        <v>39.106752391717436</v>
      </c>
      <c r="J596" s="6">
        <f>(G596&gt;1)*PMT('Dash Board'!$C$11/365,$U$4,-'Dash Board'!$C$19)</f>
        <v>108.80376961660664</v>
      </c>
      <c r="K596" s="6">
        <f t="shared" si="67"/>
        <v>0</v>
      </c>
      <c r="L596" s="8">
        <f t="shared" si="68"/>
        <v>285452.61286994326</v>
      </c>
      <c r="N596" s="8">
        <f t="shared" si="66"/>
        <v>69.697017224889208</v>
      </c>
      <c r="O596" s="8">
        <f>IF(E595&lt;&gt;E596,SUM($N$4:N596)-SUM($O$3:O595),0)</f>
        <v>0</v>
      </c>
      <c r="P596" s="6">
        <f>IF(B596&gt;0,SUM($O$4:O596)-SUM($P$3:P595),0)</f>
        <v>0</v>
      </c>
      <c r="Q596" s="6">
        <f t="shared" si="69"/>
        <v>39.106752391717436</v>
      </c>
      <c r="R596" s="8">
        <f>IF(E595&lt;&gt;E596,SUM($Q$4:Q596)-SUM($R$3:R595),0)</f>
        <v>0</v>
      </c>
      <c r="S596" s="6">
        <f>IF(B596&gt;0,SUM($R$4:R596)-SUM($S$3:S595),0)</f>
        <v>0</v>
      </c>
    </row>
    <row r="597" spans="1:19">
      <c r="A597">
        <f>IF(E596&lt;&gt;E597,COUNTIF($A$4:A596,"&lt;&gt;0")+1,0)</f>
        <v>0</v>
      </c>
      <c r="B597">
        <f>IF(A597&lt;&gt;0,IF(MOD(A597,3)=0,COUNTIF($B$4:B596,"&lt;&gt;0")+1,0),0)</f>
        <v>0</v>
      </c>
      <c r="C597" s="9">
        <f>'Dash Board'!$C$12+COUNT('Daily reducing balance'!$F$4:F596)</f>
        <v>42323</v>
      </c>
      <c r="D597">
        <f t="shared" si="63"/>
        <v>2015</v>
      </c>
      <c r="E597">
        <f t="shared" si="64"/>
        <v>11</v>
      </c>
      <c r="F597">
        <f>DAY('Dash Board'!$C$12+COUNT('Daily reducing balance'!$F$4:F596))</f>
        <v>15</v>
      </c>
      <c r="G597" s="8">
        <f t="shared" si="65"/>
        <v>285452.61286994326</v>
      </c>
      <c r="H597" s="6">
        <f>G597*'Dash Board'!$C$11/365</f>
        <v>82.116505072175457</v>
      </c>
      <c r="I597" s="6">
        <f>H597*'Dash Board'!$C$18/'Dash Board'!$C$11</f>
        <v>39.103097653416889</v>
      </c>
      <c r="J597" s="6">
        <f>(G597&gt;1)*PMT('Dash Board'!$C$11/365,$U$4,-'Dash Board'!$C$19)</f>
        <v>108.80376961660664</v>
      </c>
      <c r="K597" s="6">
        <f t="shared" si="67"/>
        <v>0</v>
      </c>
      <c r="L597" s="8">
        <f t="shared" si="68"/>
        <v>285425.92560539884</v>
      </c>
      <c r="N597" s="8">
        <f t="shared" si="66"/>
        <v>69.700671963189762</v>
      </c>
      <c r="O597" s="8">
        <f>IF(E596&lt;&gt;E597,SUM($N$4:N597)-SUM($O$3:O596),0)</f>
        <v>0</v>
      </c>
      <c r="P597" s="6">
        <f>IF(B597&gt;0,SUM($O$4:O597)-SUM($P$3:P596),0)</f>
        <v>0</v>
      </c>
      <c r="Q597" s="6">
        <f t="shared" si="69"/>
        <v>39.103097653416889</v>
      </c>
      <c r="R597" s="8">
        <f>IF(E596&lt;&gt;E597,SUM($Q$4:Q597)-SUM($R$3:R596),0)</f>
        <v>0</v>
      </c>
      <c r="S597" s="6">
        <f>IF(B597&gt;0,SUM($R$4:R597)-SUM($S$3:S596),0)</f>
        <v>0</v>
      </c>
    </row>
    <row r="598" spans="1:19">
      <c r="A598">
        <f>IF(E597&lt;&gt;E598,COUNTIF($A$4:A597,"&lt;&gt;0")+1,0)</f>
        <v>0</v>
      </c>
      <c r="B598">
        <f>IF(A598&lt;&gt;0,IF(MOD(A598,3)=0,COUNTIF($B$4:B597,"&lt;&gt;0")+1,0),0)</f>
        <v>0</v>
      </c>
      <c r="C598" s="9">
        <f>'Dash Board'!$C$12+COUNT('Daily reducing balance'!$F$4:F597)</f>
        <v>42324</v>
      </c>
      <c r="D598">
        <f t="shared" si="63"/>
        <v>2015</v>
      </c>
      <c r="E598">
        <f t="shared" si="64"/>
        <v>11</v>
      </c>
      <c r="F598">
        <f>DAY('Dash Board'!$C$12+COUNT('Daily reducing balance'!$F$4:F597))</f>
        <v>16</v>
      </c>
      <c r="G598" s="8">
        <f t="shared" si="65"/>
        <v>285425.92560539884</v>
      </c>
      <c r="H598" s="6">
        <f>G598*'Dash Board'!$C$11/365</f>
        <v>82.108827913881854</v>
      </c>
      <c r="I598" s="6">
        <f>H598*'Dash Board'!$C$18/'Dash Board'!$C$11</f>
        <v>39.099441863753263</v>
      </c>
      <c r="J598" s="6">
        <f>(G598&gt;1)*PMT('Dash Board'!$C$11/365,$U$4,-'Dash Board'!$C$19)</f>
        <v>108.80376961660664</v>
      </c>
      <c r="K598" s="6">
        <f t="shared" si="67"/>
        <v>0</v>
      </c>
      <c r="L598" s="8">
        <f t="shared" si="68"/>
        <v>285399.23066369613</v>
      </c>
      <c r="N598" s="8">
        <f t="shared" si="66"/>
        <v>69.704327752853374</v>
      </c>
      <c r="O598" s="8">
        <f>IF(E597&lt;&gt;E598,SUM($N$4:N598)-SUM($O$3:O597),0)</f>
        <v>0</v>
      </c>
      <c r="P598" s="6">
        <f>IF(B598&gt;0,SUM($O$4:O598)-SUM($P$3:P597),0)</f>
        <v>0</v>
      </c>
      <c r="Q598" s="6">
        <f t="shared" si="69"/>
        <v>39.099441863753263</v>
      </c>
      <c r="R598" s="8">
        <f>IF(E597&lt;&gt;E598,SUM($Q$4:Q598)-SUM($R$3:R597),0)</f>
        <v>0</v>
      </c>
      <c r="S598" s="6">
        <f>IF(B598&gt;0,SUM($R$4:R598)-SUM($S$3:S597),0)</f>
        <v>0</v>
      </c>
    </row>
    <row r="599" spans="1:19">
      <c r="A599">
        <f>IF(E598&lt;&gt;E599,COUNTIF($A$4:A598,"&lt;&gt;0")+1,0)</f>
        <v>0</v>
      </c>
      <c r="B599">
        <f>IF(A599&lt;&gt;0,IF(MOD(A599,3)=0,COUNTIF($B$4:B598,"&lt;&gt;0")+1,0),0)</f>
        <v>0</v>
      </c>
      <c r="C599" s="9">
        <f>'Dash Board'!$C$12+COUNT('Daily reducing balance'!$F$4:F598)</f>
        <v>42325</v>
      </c>
      <c r="D599">
        <f t="shared" si="63"/>
        <v>2015</v>
      </c>
      <c r="E599">
        <f t="shared" si="64"/>
        <v>11</v>
      </c>
      <c r="F599">
        <f>DAY('Dash Board'!$C$12+COUNT('Daily reducing balance'!$F$4:F598))</f>
        <v>17</v>
      </c>
      <c r="G599" s="8">
        <f t="shared" si="65"/>
        <v>285399.23066369613</v>
      </c>
      <c r="H599" s="6">
        <f>G599*'Dash Board'!$C$11/365</f>
        <v>82.101148547090673</v>
      </c>
      <c r="I599" s="6">
        <f>H599*'Dash Board'!$C$18/'Dash Board'!$C$11</f>
        <v>39.095785022424131</v>
      </c>
      <c r="J599" s="6">
        <f>(G599&gt;1)*PMT('Dash Board'!$C$11/365,$U$4,-'Dash Board'!$C$19)</f>
        <v>108.80376961660664</v>
      </c>
      <c r="K599" s="6">
        <f t="shared" si="67"/>
        <v>0</v>
      </c>
      <c r="L599" s="8">
        <f t="shared" si="68"/>
        <v>285372.52804262663</v>
      </c>
      <c r="N599" s="8">
        <f t="shared" si="66"/>
        <v>69.707984594182506</v>
      </c>
      <c r="O599" s="8">
        <f>IF(E598&lt;&gt;E599,SUM($N$4:N599)-SUM($O$3:O598),0)</f>
        <v>0</v>
      </c>
      <c r="P599" s="6">
        <f>IF(B599&gt;0,SUM($O$4:O599)-SUM($P$3:P598),0)</f>
        <v>0</v>
      </c>
      <c r="Q599" s="6">
        <f t="shared" si="69"/>
        <v>39.095785022424131</v>
      </c>
      <c r="R599" s="8">
        <f>IF(E598&lt;&gt;E599,SUM($Q$4:Q599)-SUM($R$3:R598),0)</f>
        <v>0</v>
      </c>
      <c r="S599" s="6">
        <f>IF(B599&gt;0,SUM($R$4:R599)-SUM($S$3:S598),0)</f>
        <v>0</v>
      </c>
    </row>
    <row r="600" spans="1:19">
      <c r="A600">
        <f>IF(E599&lt;&gt;E600,COUNTIF($A$4:A599,"&lt;&gt;0")+1,0)</f>
        <v>0</v>
      </c>
      <c r="B600">
        <f>IF(A600&lt;&gt;0,IF(MOD(A600,3)=0,COUNTIF($B$4:B599,"&lt;&gt;0")+1,0),0)</f>
        <v>0</v>
      </c>
      <c r="C600" s="9">
        <f>'Dash Board'!$C$12+COUNT('Daily reducing balance'!$F$4:F599)</f>
        <v>42326</v>
      </c>
      <c r="D600">
        <f t="shared" si="63"/>
        <v>2015</v>
      </c>
      <c r="E600">
        <f t="shared" si="64"/>
        <v>11</v>
      </c>
      <c r="F600">
        <f>DAY('Dash Board'!$C$12+COUNT('Daily reducing balance'!$F$4:F599))</f>
        <v>18</v>
      </c>
      <c r="G600" s="8">
        <f t="shared" si="65"/>
        <v>285372.52804262663</v>
      </c>
      <c r="H600" s="6">
        <f>G600*'Dash Board'!$C$11/365</f>
        <v>82.093466971166563</v>
      </c>
      <c r="I600" s="6">
        <f>H600*'Dash Board'!$C$18/'Dash Board'!$C$11</f>
        <v>39.092127129126936</v>
      </c>
      <c r="J600" s="6">
        <f>(G600&gt;1)*PMT('Dash Board'!$C$11/365,$U$4,-'Dash Board'!$C$19)</f>
        <v>108.80376961660664</v>
      </c>
      <c r="K600" s="6">
        <f t="shared" si="67"/>
        <v>0</v>
      </c>
      <c r="L600" s="8">
        <f t="shared" si="68"/>
        <v>285345.81773998123</v>
      </c>
      <c r="N600" s="8">
        <f t="shared" si="66"/>
        <v>69.711642487479708</v>
      </c>
      <c r="O600" s="8">
        <f>IF(E599&lt;&gt;E600,SUM($N$4:N600)-SUM($O$3:O599),0)</f>
        <v>0</v>
      </c>
      <c r="P600" s="6">
        <f>IF(B600&gt;0,SUM($O$4:O600)-SUM($P$3:P599),0)</f>
        <v>0</v>
      </c>
      <c r="Q600" s="6">
        <f t="shared" si="69"/>
        <v>39.092127129126936</v>
      </c>
      <c r="R600" s="8">
        <f>IF(E599&lt;&gt;E600,SUM($Q$4:Q600)-SUM($R$3:R599),0)</f>
        <v>0</v>
      </c>
      <c r="S600" s="6">
        <f>IF(B600&gt;0,SUM($R$4:R600)-SUM($S$3:S599),0)</f>
        <v>0</v>
      </c>
    </row>
    <row r="601" spans="1:19">
      <c r="A601">
        <f>IF(E600&lt;&gt;E601,COUNTIF($A$4:A600,"&lt;&gt;0")+1,0)</f>
        <v>0</v>
      </c>
      <c r="B601">
        <f>IF(A601&lt;&gt;0,IF(MOD(A601,3)=0,COUNTIF($B$4:B600,"&lt;&gt;0")+1,0),0)</f>
        <v>0</v>
      </c>
      <c r="C601" s="9">
        <f>'Dash Board'!$C$12+COUNT('Daily reducing balance'!$F$4:F600)</f>
        <v>42327</v>
      </c>
      <c r="D601">
        <f t="shared" si="63"/>
        <v>2015</v>
      </c>
      <c r="E601">
        <f t="shared" si="64"/>
        <v>11</v>
      </c>
      <c r="F601">
        <f>DAY('Dash Board'!$C$12+COUNT('Daily reducing balance'!$F$4:F600))</f>
        <v>19</v>
      </c>
      <c r="G601" s="8">
        <f t="shared" si="65"/>
        <v>285345.81773998123</v>
      </c>
      <c r="H601" s="6">
        <f>G601*'Dash Board'!$C$11/365</f>
        <v>82.085783185474057</v>
      </c>
      <c r="I601" s="6">
        <f>H601*'Dash Board'!$C$18/'Dash Board'!$C$11</f>
        <v>39.08846818355908</v>
      </c>
      <c r="J601" s="6">
        <f>(G601&gt;1)*PMT('Dash Board'!$C$11/365,$U$4,-'Dash Board'!$C$19)</f>
        <v>108.80376961660664</v>
      </c>
      <c r="K601" s="6">
        <f t="shared" si="67"/>
        <v>0</v>
      </c>
      <c r="L601" s="8">
        <f t="shared" si="68"/>
        <v>285319.09975355014</v>
      </c>
      <c r="N601" s="8">
        <f t="shared" si="66"/>
        <v>69.715301433047557</v>
      </c>
      <c r="O601" s="8">
        <f>IF(E600&lt;&gt;E601,SUM($N$4:N601)-SUM($O$3:O600),0)</f>
        <v>0</v>
      </c>
      <c r="P601" s="6">
        <f>IF(B601&gt;0,SUM($O$4:O601)-SUM($P$3:P600),0)</f>
        <v>0</v>
      </c>
      <c r="Q601" s="6">
        <f t="shared" si="69"/>
        <v>39.08846818355908</v>
      </c>
      <c r="R601" s="8">
        <f>IF(E600&lt;&gt;E601,SUM($Q$4:Q601)-SUM($R$3:R600),0)</f>
        <v>0</v>
      </c>
      <c r="S601" s="6">
        <f>IF(B601&gt;0,SUM($R$4:R601)-SUM($S$3:S600),0)</f>
        <v>0</v>
      </c>
    </row>
    <row r="602" spans="1:19">
      <c r="A602">
        <f>IF(E601&lt;&gt;E602,COUNTIF($A$4:A601,"&lt;&gt;0")+1,0)</f>
        <v>0</v>
      </c>
      <c r="B602">
        <f>IF(A602&lt;&gt;0,IF(MOD(A602,3)=0,COUNTIF($B$4:B601,"&lt;&gt;0")+1,0),0)</f>
        <v>0</v>
      </c>
      <c r="C602" s="9">
        <f>'Dash Board'!$C$12+COUNT('Daily reducing balance'!$F$4:F601)</f>
        <v>42328</v>
      </c>
      <c r="D602">
        <f t="shared" si="63"/>
        <v>2015</v>
      </c>
      <c r="E602">
        <f t="shared" si="64"/>
        <v>11</v>
      </c>
      <c r="F602">
        <f>DAY('Dash Board'!$C$12+COUNT('Daily reducing balance'!$F$4:F601))</f>
        <v>20</v>
      </c>
      <c r="G602" s="8">
        <f t="shared" si="65"/>
        <v>285319.09975355014</v>
      </c>
      <c r="H602" s="6">
        <f>G602*'Dash Board'!$C$11/365</f>
        <v>82.078097189377445</v>
      </c>
      <c r="I602" s="6">
        <f>H602*'Dash Board'!$C$18/'Dash Board'!$C$11</f>
        <v>39.084808185417828</v>
      </c>
      <c r="J602" s="6">
        <f>(G602&gt;1)*PMT('Dash Board'!$C$11/365,$U$4,-'Dash Board'!$C$19)</f>
        <v>108.80376961660664</v>
      </c>
      <c r="K602" s="6">
        <f t="shared" si="67"/>
        <v>0</v>
      </c>
      <c r="L602" s="8">
        <f t="shared" si="68"/>
        <v>285292.37408112292</v>
      </c>
      <c r="N602" s="8">
        <f t="shared" si="66"/>
        <v>69.718961431188816</v>
      </c>
      <c r="O602" s="8">
        <f>IF(E601&lt;&gt;E602,SUM($N$4:N602)-SUM($O$3:O601),0)</f>
        <v>0</v>
      </c>
      <c r="P602" s="6">
        <f>IF(B602&gt;0,SUM($O$4:O602)-SUM($P$3:P601),0)</f>
        <v>0</v>
      </c>
      <c r="Q602" s="6">
        <f t="shared" si="69"/>
        <v>39.084808185417828</v>
      </c>
      <c r="R602" s="8">
        <f>IF(E601&lt;&gt;E602,SUM($Q$4:Q602)-SUM($R$3:R601),0)</f>
        <v>0</v>
      </c>
      <c r="S602" s="6">
        <f>IF(B602&gt;0,SUM($R$4:R602)-SUM($S$3:S601),0)</f>
        <v>0</v>
      </c>
    </row>
    <row r="603" spans="1:19">
      <c r="A603">
        <f>IF(E602&lt;&gt;E603,COUNTIF($A$4:A602,"&lt;&gt;0")+1,0)</f>
        <v>0</v>
      </c>
      <c r="B603">
        <f>IF(A603&lt;&gt;0,IF(MOD(A603,3)=0,COUNTIF($B$4:B602,"&lt;&gt;0")+1,0),0)</f>
        <v>0</v>
      </c>
      <c r="C603" s="9">
        <f>'Dash Board'!$C$12+COUNT('Daily reducing balance'!$F$4:F602)</f>
        <v>42329</v>
      </c>
      <c r="D603">
        <f t="shared" si="63"/>
        <v>2015</v>
      </c>
      <c r="E603">
        <f t="shared" si="64"/>
        <v>11</v>
      </c>
      <c r="F603">
        <f>DAY('Dash Board'!$C$12+COUNT('Daily reducing balance'!$F$4:F602))</f>
        <v>21</v>
      </c>
      <c r="G603" s="8">
        <f t="shared" si="65"/>
        <v>285292.37408112292</v>
      </c>
      <c r="H603" s="6">
        <f>G603*'Dash Board'!$C$11/365</f>
        <v>82.070408982240835</v>
      </c>
      <c r="I603" s="6">
        <f>H603*'Dash Board'!$C$18/'Dash Board'!$C$11</f>
        <v>39.081147134400403</v>
      </c>
      <c r="J603" s="6">
        <f>(G603&gt;1)*PMT('Dash Board'!$C$11/365,$U$4,-'Dash Board'!$C$19)</f>
        <v>108.80376961660664</v>
      </c>
      <c r="K603" s="6">
        <f t="shared" si="67"/>
        <v>0</v>
      </c>
      <c r="L603" s="8">
        <f t="shared" si="68"/>
        <v>285265.64072048856</v>
      </c>
      <c r="N603" s="8">
        <f t="shared" si="66"/>
        <v>69.722622482206248</v>
      </c>
      <c r="O603" s="8">
        <f>IF(E602&lt;&gt;E603,SUM($N$4:N603)-SUM($O$3:O602),0)</f>
        <v>0</v>
      </c>
      <c r="P603" s="6">
        <f>IF(B603&gt;0,SUM($O$4:O603)-SUM($P$3:P602),0)</f>
        <v>0</v>
      </c>
      <c r="Q603" s="6">
        <f t="shared" si="69"/>
        <v>39.081147134400403</v>
      </c>
      <c r="R603" s="8">
        <f>IF(E602&lt;&gt;E603,SUM($Q$4:Q603)-SUM($R$3:R602),0)</f>
        <v>0</v>
      </c>
      <c r="S603" s="6">
        <f>IF(B603&gt;0,SUM($R$4:R603)-SUM($S$3:S602),0)</f>
        <v>0</v>
      </c>
    </row>
    <row r="604" spans="1:19">
      <c r="A604">
        <f>IF(E603&lt;&gt;E604,COUNTIF($A$4:A603,"&lt;&gt;0")+1,0)</f>
        <v>0</v>
      </c>
      <c r="B604">
        <f>IF(A604&lt;&gt;0,IF(MOD(A604,3)=0,COUNTIF($B$4:B603,"&lt;&gt;0")+1,0),0)</f>
        <v>0</v>
      </c>
      <c r="C604" s="9">
        <f>'Dash Board'!$C$12+COUNT('Daily reducing balance'!$F$4:F603)</f>
        <v>42330</v>
      </c>
      <c r="D604">
        <f t="shared" si="63"/>
        <v>2015</v>
      </c>
      <c r="E604">
        <f t="shared" si="64"/>
        <v>11</v>
      </c>
      <c r="F604">
        <f>DAY('Dash Board'!$C$12+COUNT('Daily reducing balance'!$F$4:F603))</f>
        <v>22</v>
      </c>
      <c r="G604" s="8">
        <f t="shared" si="65"/>
        <v>285265.64072048856</v>
      </c>
      <c r="H604" s="6">
        <f>G604*'Dash Board'!$C$11/365</f>
        <v>82.06271856342822</v>
      </c>
      <c r="I604" s="6">
        <f>H604*'Dash Board'!$C$18/'Dash Board'!$C$11</f>
        <v>39.077485030203917</v>
      </c>
      <c r="J604" s="6">
        <f>(G604&gt;1)*PMT('Dash Board'!$C$11/365,$U$4,-'Dash Board'!$C$19)</f>
        <v>108.80376961660664</v>
      </c>
      <c r="K604" s="6">
        <f t="shared" si="67"/>
        <v>0</v>
      </c>
      <c r="L604" s="8">
        <f t="shared" si="68"/>
        <v>285238.8996694354</v>
      </c>
      <c r="N604" s="8">
        <f t="shared" si="66"/>
        <v>69.726284586402727</v>
      </c>
      <c r="O604" s="8">
        <f>IF(E603&lt;&gt;E604,SUM($N$4:N604)-SUM($O$3:O603),0)</f>
        <v>0</v>
      </c>
      <c r="P604" s="6">
        <f>IF(B604&gt;0,SUM($O$4:O604)-SUM($P$3:P603),0)</f>
        <v>0</v>
      </c>
      <c r="Q604" s="6">
        <f t="shared" si="69"/>
        <v>39.077485030203917</v>
      </c>
      <c r="R604" s="8">
        <f>IF(E603&lt;&gt;E604,SUM($Q$4:Q604)-SUM($R$3:R603),0)</f>
        <v>0</v>
      </c>
      <c r="S604" s="6">
        <f>IF(B604&gt;0,SUM($R$4:R604)-SUM($S$3:S603),0)</f>
        <v>0</v>
      </c>
    </row>
    <row r="605" spans="1:19">
      <c r="A605">
        <f>IF(E604&lt;&gt;E605,COUNTIF($A$4:A604,"&lt;&gt;0")+1,0)</f>
        <v>0</v>
      </c>
      <c r="B605">
        <f>IF(A605&lt;&gt;0,IF(MOD(A605,3)=0,COUNTIF($B$4:B604,"&lt;&gt;0")+1,0),0)</f>
        <v>0</v>
      </c>
      <c r="C605" s="9">
        <f>'Dash Board'!$C$12+COUNT('Daily reducing balance'!$F$4:F604)</f>
        <v>42331</v>
      </c>
      <c r="D605">
        <f t="shared" si="63"/>
        <v>2015</v>
      </c>
      <c r="E605">
        <f t="shared" si="64"/>
        <v>11</v>
      </c>
      <c r="F605">
        <f>DAY('Dash Board'!$C$12+COUNT('Daily reducing balance'!$F$4:F604))</f>
        <v>23</v>
      </c>
      <c r="G605" s="8">
        <f t="shared" si="65"/>
        <v>285238.8996694354</v>
      </c>
      <c r="H605" s="6">
        <f>G605*'Dash Board'!$C$11/365</f>
        <v>82.055025932303323</v>
      </c>
      <c r="I605" s="6">
        <f>H605*'Dash Board'!$C$18/'Dash Board'!$C$11</f>
        <v>39.0738218725254</v>
      </c>
      <c r="J605" s="6">
        <f>(G605&gt;1)*PMT('Dash Board'!$C$11/365,$U$4,-'Dash Board'!$C$19)</f>
        <v>108.80376961660664</v>
      </c>
      <c r="K605" s="6">
        <f t="shared" si="67"/>
        <v>0</v>
      </c>
      <c r="L605" s="8">
        <f t="shared" si="68"/>
        <v>285212.15092575114</v>
      </c>
      <c r="N605" s="8">
        <f t="shared" si="66"/>
        <v>69.729947744081244</v>
      </c>
      <c r="O605" s="8">
        <f>IF(E604&lt;&gt;E605,SUM($N$4:N605)-SUM($O$3:O604),0)</f>
        <v>0</v>
      </c>
      <c r="P605" s="6">
        <f>IF(B605&gt;0,SUM($O$4:O605)-SUM($P$3:P604),0)</f>
        <v>0</v>
      </c>
      <c r="Q605" s="6">
        <f t="shared" si="69"/>
        <v>39.0738218725254</v>
      </c>
      <c r="R605" s="8">
        <f>IF(E604&lt;&gt;E605,SUM($Q$4:Q605)-SUM($R$3:R604),0)</f>
        <v>0</v>
      </c>
      <c r="S605" s="6">
        <f>IF(B605&gt;0,SUM($R$4:R605)-SUM($S$3:S604),0)</f>
        <v>0</v>
      </c>
    </row>
    <row r="606" spans="1:19">
      <c r="A606">
        <f>IF(E605&lt;&gt;E606,COUNTIF($A$4:A605,"&lt;&gt;0")+1,0)</f>
        <v>0</v>
      </c>
      <c r="B606">
        <f>IF(A606&lt;&gt;0,IF(MOD(A606,3)=0,COUNTIF($B$4:B605,"&lt;&gt;0")+1,0),0)</f>
        <v>0</v>
      </c>
      <c r="C606" s="9">
        <f>'Dash Board'!$C$12+COUNT('Daily reducing balance'!$F$4:F605)</f>
        <v>42332</v>
      </c>
      <c r="D606">
        <f t="shared" si="63"/>
        <v>2015</v>
      </c>
      <c r="E606">
        <f t="shared" si="64"/>
        <v>11</v>
      </c>
      <c r="F606">
        <f>DAY('Dash Board'!$C$12+COUNT('Daily reducing balance'!$F$4:F605))</f>
        <v>24</v>
      </c>
      <c r="G606" s="8">
        <f t="shared" si="65"/>
        <v>285212.15092575114</v>
      </c>
      <c r="H606" s="6">
        <f>G606*'Dash Board'!$C$11/365</f>
        <v>82.047331088229782</v>
      </c>
      <c r="I606" s="6">
        <f>H606*'Dash Board'!$C$18/'Dash Board'!$C$11</f>
        <v>39.070157661061799</v>
      </c>
      <c r="J606" s="6">
        <f>(G606&gt;1)*PMT('Dash Board'!$C$11/365,$U$4,-'Dash Board'!$C$19)</f>
        <v>108.80376961660664</v>
      </c>
      <c r="K606" s="6">
        <f t="shared" si="67"/>
        <v>0</v>
      </c>
      <c r="L606" s="8">
        <f t="shared" si="68"/>
        <v>285185.39448722277</v>
      </c>
      <c r="N606" s="8">
        <f t="shared" si="66"/>
        <v>69.733611955544845</v>
      </c>
      <c r="O606" s="8">
        <f>IF(E605&lt;&gt;E606,SUM($N$4:N606)-SUM($O$3:O605),0)</f>
        <v>0</v>
      </c>
      <c r="P606" s="6">
        <f>IF(B606&gt;0,SUM($O$4:O606)-SUM($P$3:P605),0)</f>
        <v>0</v>
      </c>
      <c r="Q606" s="6">
        <f t="shared" si="69"/>
        <v>39.070157661061799</v>
      </c>
      <c r="R606" s="8">
        <f>IF(E605&lt;&gt;E606,SUM($Q$4:Q606)-SUM($R$3:R605),0)</f>
        <v>0</v>
      </c>
      <c r="S606" s="6">
        <f>IF(B606&gt;0,SUM($R$4:R606)-SUM($S$3:S605),0)</f>
        <v>0</v>
      </c>
    </row>
    <row r="607" spans="1:19">
      <c r="A607">
        <f>IF(E606&lt;&gt;E607,COUNTIF($A$4:A606,"&lt;&gt;0")+1,0)</f>
        <v>0</v>
      </c>
      <c r="B607">
        <f>IF(A607&lt;&gt;0,IF(MOD(A607,3)=0,COUNTIF($B$4:B606,"&lt;&gt;0")+1,0),0)</f>
        <v>0</v>
      </c>
      <c r="C607" s="9">
        <f>'Dash Board'!$C$12+COUNT('Daily reducing balance'!$F$4:F606)</f>
        <v>42333</v>
      </c>
      <c r="D607">
        <f t="shared" si="63"/>
        <v>2015</v>
      </c>
      <c r="E607">
        <f t="shared" si="64"/>
        <v>11</v>
      </c>
      <c r="F607">
        <f>DAY('Dash Board'!$C$12+COUNT('Daily reducing balance'!$F$4:F606))</f>
        <v>25</v>
      </c>
      <c r="G607" s="8">
        <f t="shared" si="65"/>
        <v>285185.39448722277</v>
      </c>
      <c r="H607" s="6">
        <f>G607*'Dash Board'!$C$11/365</f>
        <v>82.039634030570937</v>
      </c>
      <c r="I607" s="6">
        <f>H607*'Dash Board'!$C$18/'Dash Board'!$C$11</f>
        <v>39.066492395509968</v>
      </c>
      <c r="J607" s="6">
        <f>(G607&gt;1)*PMT('Dash Board'!$C$11/365,$U$4,-'Dash Board'!$C$19)</f>
        <v>108.80376961660664</v>
      </c>
      <c r="K607" s="6">
        <f t="shared" si="67"/>
        <v>0</v>
      </c>
      <c r="L607" s="8">
        <f t="shared" si="68"/>
        <v>285158.63035163673</v>
      </c>
      <c r="N607" s="8">
        <f t="shared" si="66"/>
        <v>69.737277221096676</v>
      </c>
      <c r="O607" s="8">
        <f>IF(E606&lt;&gt;E607,SUM($N$4:N607)-SUM($O$3:O606),0)</f>
        <v>0</v>
      </c>
      <c r="P607" s="6">
        <f>IF(B607&gt;0,SUM($O$4:O607)-SUM($P$3:P606),0)</f>
        <v>0</v>
      </c>
      <c r="Q607" s="6">
        <f t="shared" si="69"/>
        <v>39.066492395509968</v>
      </c>
      <c r="R607" s="8">
        <f>IF(E606&lt;&gt;E607,SUM($Q$4:Q607)-SUM($R$3:R606),0)</f>
        <v>0</v>
      </c>
      <c r="S607" s="6">
        <f>IF(B607&gt;0,SUM($R$4:R607)-SUM($S$3:S606),0)</f>
        <v>0</v>
      </c>
    </row>
    <row r="608" spans="1:19">
      <c r="A608">
        <f>IF(E607&lt;&gt;E608,COUNTIF($A$4:A607,"&lt;&gt;0")+1,0)</f>
        <v>0</v>
      </c>
      <c r="B608">
        <f>IF(A608&lt;&gt;0,IF(MOD(A608,3)=0,COUNTIF($B$4:B607,"&lt;&gt;0")+1,0),0)</f>
        <v>0</v>
      </c>
      <c r="C608" s="9">
        <f>'Dash Board'!$C$12+COUNT('Daily reducing balance'!$F$4:F607)</f>
        <v>42334</v>
      </c>
      <c r="D608">
        <f t="shared" si="63"/>
        <v>2015</v>
      </c>
      <c r="E608">
        <f t="shared" si="64"/>
        <v>11</v>
      </c>
      <c r="F608">
        <f>DAY('Dash Board'!$C$12+COUNT('Daily reducing balance'!$F$4:F607))</f>
        <v>26</v>
      </c>
      <c r="G608" s="8">
        <f t="shared" si="65"/>
        <v>285158.63035163673</v>
      </c>
      <c r="H608" s="6">
        <f>G608*'Dash Board'!$C$11/365</f>
        <v>82.031934758690014</v>
      </c>
      <c r="I608" s="6">
        <f>H608*'Dash Board'!$C$18/'Dash Board'!$C$11</f>
        <v>39.062826075566676</v>
      </c>
      <c r="J608" s="6">
        <f>(G608&gt;1)*PMT('Dash Board'!$C$11/365,$U$4,-'Dash Board'!$C$19)</f>
        <v>108.80376961660664</v>
      </c>
      <c r="K608" s="6">
        <f t="shared" si="67"/>
        <v>0</v>
      </c>
      <c r="L608" s="8">
        <f t="shared" si="68"/>
        <v>285131.85851677886</v>
      </c>
      <c r="N608" s="8">
        <f t="shared" si="66"/>
        <v>69.740943541039968</v>
      </c>
      <c r="O608" s="8">
        <f>IF(E607&lt;&gt;E608,SUM($N$4:N608)-SUM($O$3:O607),0)</f>
        <v>0</v>
      </c>
      <c r="P608" s="6">
        <f>IF(B608&gt;0,SUM($O$4:O608)-SUM($P$3:P607),0)</f>
        <v>0</v>
      </c>
      <c r="Q608" s="6">
        <f t="shared" si="69"/>
        <v>39.062826075566676</v>
      </c>
      <c r="R608" s="8">
        <f>IF(E607&lt;&gt;E608,SUM($Q$4:Q608)-SUM($R$3:R607),0)</f>
        <v>0</v>
      </c>
      <c r="S608" s="6">
        <f>IF(B608&gt;0,SUM($R$4:R608)-SUM($S$3:S607),0)</f>
        <v>0</v>
      </c>
    </row>
    <row r="609" spans="1:19">
      <c r="A609">
        <f>IF(E608&lt;&gt;E609,COUNTIF($A$4:A608,"&lt;&gt;0")+1,0)</f>
        <v>0</v>
      </c>
      <c r="B609">
        <f>IF(A609&lt;&gt;0,IF(MOD(A609,3)=0,COUNTIF($B$4:B608,"&lt;&gt;0")+1,0),0)</f>
        <v>0</v>
      </c>
      <c r="C609" s="9">
        <f>'Dash Board'!$C$12+COUNT('Daily reducing balance'!$F$4:F608)</f>
        <v>42335</v>
      </c>
      <c r="D609">
        <f t="shared" si="63"/>
        <v>2015</v>
      </c>
      <c r="E609">
        <f t="shared" si="64"/>
        <v>11</v>
      </c>
      <c r="F609">
        <f>DAY('Dash Board'!$C$12+COUNT('Daily reducing balance'!$F$4:F608))</f>
        <v>27</v>
      </c>
      <c r="G609" s="8">
        <f t="shared" si="65"/>
        <v>285131.85851677886</v>
      </c>
      <c r="H609" s="6">
        <f>G609*'Dash Board'!$C$11/365</f>
        <v>82.024233271950081</v>
      </c>
      <c r="I609" s="6">
        <f>H609*'Dash Board'!$C$18/'Dash Board'!$C$11</f>
        <v>39.059158700928613</v>
      </c>
      <c r="J609" s="6">
        <f>(G609&gt;1)*PMT('Dash Board'!$C$11/365,$U$4,-'Dash Board'!$C$19)</f>
        <v>108.80376961660664</v>
      </c>
      <c r="K609" s="6">
        <f t="shared" si="67"/>
        <v>0</v>
      </c>
      <c r="L609" s="8">
        <f t="shared" si="68"/>
        <v>285105.07898043422</v>
      </c>
      <c r="N609" s="8">
        <f t="shared" si="66"/>
        <v>69.744610915678038</v>
      </c>
      <c r="O609" s="8">
        <f>IF(E608&lt;&gt;E609,SUM($N$4:N609)-SUM($O$3:O608),0)</f>
        <v>0</v>
      </c>
      <c r="P609" s="6">
        <f>IF(B609&gt;0,SUM($O$4:O609)-SUM($P$3:P608),0)</f>
        <v>0</v>
      </c>
      <c r="Q609" s="6">
        <f t="shared" si="69"/>
        <v>39.059158700928613</v>
      </c>
      <c r="R609" s="8">
        <f>IF(E608&lt;&gt;E609,SUM($Q$4:Q609)-SUM($R$3:R608),0)</f>
        <v>0</v>
      </c>
      <c r="S609" s="6">
        <f>IF(B609&gt;0,SUM($R$4:R609)-SUM($S$3:S608),0)</f>
        <v>0</v>
      </c>
    </row>
    <row r="610" spans="1:19">
      <c r="A610">
        <f>IF(E609&lt;&gt;E610,COUNTIF($A$4:A609,"&lt;&gt;0")+1,0)</f>
        <v>0</v>
      </c>
      <c r="B610">
        <f>IF(A610&lt;&gt;0,IF(MOD(A610,3)=0,COUNTIF($B$4:B609,"&lt;&gt;0")+1,0),0)</f>
        <v>0</v>
      </c>
      <c r="C610" s="9">
        <f>'Dash Board'!$C$12+COUNT('Daily reducing balance'!$F$4:F609)</f>
        <v>42336</v>
      </c>
      <c r="D610">
        <f t="shared" si="63"/>
        <v>2015</v>
      </c>
      <c r="E610">
        <f t="shared" si="64"/>
        <v>11</v>
      </c>
      <c r="F610">
        <f>DAY('Dash Board'!$C$12+COUNT('Daily reducing balance'!$F$4:F609))</f>
        <v>28</v>
      </c>
      <c r="G610" s="8">
        <f t="shared" si="65"/>
        <v>285105.07898043422</v>
      </c>
      <c r="H610" s="6">
        <f>G610*'Dash Board'!$C$11/365</f>
        <v>82.016529569713953</v>
      </c>
      <c r="I610" s="6">
        <f>H610*'Dash Board'!$C$18/'Dash Board'!$C$11</f>
        <v>39.055490271292364</v>
      </c>
      <c r="J610" s="6">
        <f>(G610&gt;1)*PMT('Dash Board'!$C$11/365,$U$4,-'Dash Board'!$C$19)</f>
        <v>108.80376961660664</v>
      </c>
      <c r="K610" s="6">
        <f t="shared" si="67"/>
        <v>0</v>
      </c>
      <c r="L610" s="8">
        <f t="shared" si="68"/>
        <v>285078.29174038733</v>
      </c>
      <c r="N610" s="8">
        <f t="shared" si="66"/>
        <v>69.748279345314273</v>
      </c>
      <c r="O610" s="8">
        <f>IF(E609&lt;&gt;E610,SUM($N$4:N610)-SUM($O$3:O609),0)</f>
        <v>0</v>
      </c>
      <c r="P610" s="6">
        <f>IF(B610&gt;0,SUM($O$4:O610)-SUM($P$3:P609),0)</f>
        <v>0</v>
      </c>
      <c r="Q610" s="6">
        <f t="shared" si="69"/>
        <v>39.055490271292364</v>
      </c>
      <c r="R610" s="8">
        <f>IF(E609&lt;&gt;E610,SUM($Q$4:Q610)-SUM($R$3:R609),0)</f>
        <v>0</v>
      </c>
      <c r="S610" s="6">
        <f>IF(B610&gt;0,SUM($R$4:R610)-SUM($S$3:S609),0)</f>
        <v>0</v>
      </c>
    </row>
    <row r="611" spans="1:19">
      <c r="A611">
        <f>IF(E610&lt;&gt;E611,COUNTIF($A$4:A610,"&lt;&gt;0")+1,0)</f>
        <v>0</v>
      </c>
      <c r="B611">
        <f>IF(A611&lt;&gt;0,IF(MOD(A611,3)=0,COUNTIF($B$4:B610,"&lt;&gt;0")+1,0),0)</f>
        <v>0</v>
      </c>
      <c r="C611" s="9">
        <f>'Dash Board'!$C$12+COUNT('Daily reducing balance'!$F$4:F610)</f>
        <v>42337</v>
      </c>
      <c r="D611">
        <f t="shared" si="63"/>
        <v>2015</v>
      </c>
      <c r="E611">
        <f t="shared" si="64"/>
        <v>11</v>
      </c>
      <c r="F611">
        <f>DAY('Dash Board'!$C$12+COUNT('Daily reducing balance'!$F$4:F610))</f>
        <v>29</v>
      </c>
      <c r="G611" s="8">
        <f t="shared" si="65"/>
        <v>285078.29174038733</v>
      </c>
      <c r="H611" s="6">
        <f>G611*'Dash Board'!$C$11/365</f>
        <v>82.008823651344301</v>
      </c>
      <c r="I611" s="6">
        <f>H611*'Dash Board'!$C$18/'Dash Board'!$C$11</f>
        <v>39.051820786354433</v>
      </c>
      <c r="J611" s="6">
        <f>(G611&gt;1)*PMT('Dash Board'!$C$11/365,$U$4,-'Dash Board'!$C$19)</f>
        <v>108.80376961660664</v>
      </c>
      <c r="K611" s="6">
        <f t="shared" si="67"/>
        <v>0</v>
      </c>
      <c r="L611" s="8">
        <f t="shared" si="68"/>
        <v>285051.4967944221</v>
      </c>
      <c r="N611" s="8">
        <f t="shared" si="66"/>
        <v>69.751948830252218</v>
      </c>
      <c r="O611" s="8">
        <f>IF(E610&lt;&gt;E611,SUM($N$4:N611)-SUM($O$3:O610),0)</f>
        <v>0</v>
      </c>
      <c r="P611" s="6">
        <f>IF(B611&gt;0,SUM($O$4:O611)-SUM($P$3:P610),0)</f>
        <v>0</v>
      </c>
      <c r="Q611" s="6">
        <f t="shared" si="69"/>
        <v>39.051820786354433</v>
      </c>
      <c r="R611" s="8">
        <f>IF(E610&lt;&gt;E611,SUM($Q$4:Q611)-SUM($R$3:R610),0)</f>
        <v>0</v>
      </c>
      <c r="S611" s="6">
        <f>IF(B611&gt;0,SUM($R$4:R611)-SUM($S$3:S610),0)</f>
        <v>0</v>
      </c>
    </row>
    <row r="612" spans="1:19">
      <c r="A612">
        <f>IF(E611&lt;&gt;E612,COUNTIF($A$4:A611,"&lt;&gt;0")+1,0)</f>
        <v>0</v>
      </c>
      <c r="B612">
        <f>IF(A612&lt;&gt;0,IF(MOD(A612,3)=0,COUNTIF($B$4:B611,"&lt;&gt;0")+1,0),0)</f>
        <v>0</v>
      </c>
      <c r="C612" s="9">
        <f>'Dash Board'!$C$12+COUNT('Daily reducing balance'!$F$4:F611)</f>
        <v>42338</v>
      </c>
      <c r="D612">
        <f t="shared" si="63"/>
        <v>2015</v>
      </c>
      <c r="E612">
        <f t="shared" si="64"/>
        <v>11</v>
      </c>
      <c r="F612">
        <f>DAY('Dash Board'!$C$12+COUNT('Daily reducing balance'!$F$4:F611))</f>
        <v>30</v>
      </c>
      <c r="G612" s="8">
        <f t="shared" si="65"/>
        <v>285051.4967944221</v>
      </c>
      <c r="H612" s="6">
        <f>G612*'Dash Board'!$C$11/365</f>
        <v>82.001115516203612</v>
      </c>
      <c r="I612" s="6">
        <f>H612*'Dash Board'!$C$18/'Dash Board'!$C$11</f>
        <v>39.04815024581125</v>
      </c>
      <c r="J612" s="6">
        <f>(G612&gt;1)*PMT('Dash Board'!$C$11/365,$U$4,-'Dash Board'!$C$19)</f>
        <v>108.80376961660664</v>
      </c>
      <c r="K612" s="6">
        <f t="shared" si="67"/>
        <v>0</v>
      </c>
      <c r="L612" s="8">
        <f t="shared" si="68"/>
        <v>285024.69414032169</v>
      </c>
      <c r="N612" s="8">
        <f t="shared" si="66"/>
        <v>69.755619370795387</v>
      </c>
      <c r="O612" s="8">
        <f>IF(E611&lt;&gt;E612,SUM($N$4:N612)-SUM($O$3:O611),0)</f>
        <v>0</v>
      </c>
      <c r="P612" s="6">
        <f>IF(B612&gt;0,SUM($O$4:O612)-SUM($P$3:P611),0)</f>
        <v>0</v>
      </c>
      <c r="Q612" s="6">
        <f t="shared" si="69"/>
        <v>39.04815024581125</v>
      </c>
      <c r="R612" s="8">
        <f>IF(E611&lt;&gt;E612,SUM($Q$4:Q612)-SUM($R$3:R611),0)</f>
        <v>0</v>
      </c>
      <c r="S612" s="6">
        <f>IF(B612&gt;0,SUM($R$4:R612)-SUM($S$3:S611),0)</f>
        <v>0</v>
      </c>
    </row>
    <row r="613" spans="1:19">
      <c r="A613">
        <f>IF(E612&lt;&gt;E613,COUNTIF($A$4:A612,"&lt;&gt;0")+1,0)</f>
        <v>20</v>
      </c>
      <c r="B613">
        <f>IF(A613&lt;&gt;0,IF(MOD(A613,3)=0,COUNTIF($B$4:B612,"&lt;&gt;0")+1,0),0)</f>
        <v>0</v>
      </c>
      <c r="C613" s="9">
        <f>'Dash Board'!$C$12+COUNT('Daily reducing balance'!$F$4:F612)</f>
        <v>42339</v>
      </c>
      <c r="D613">
        <f t="shared" si="63"/>
        <v>2015</v>
      </c>
      <c r="E613">
        <f t="shared" si="64"/>
        <v>12</v>
      </c>
      <c r="F613">
        <f>DAY('Dash Board'!$C$12+COUNT('Daily reducing balance'!$F$4:F612))</f>
        <v>1</v>
      </c>
      <c r="G613" s="8">
        <f t="shared" si="65"/>
        <v>285024.69414032169</v>
      </c>
      <c r="H613" s="6">
        <f>G613*'Dash Board'!$C$11/365</f>
        <v>81.993405163654188</v>
      </c>
      <c r="I613" s="6">
        <f>H613*'Dash Board'!$C$18/'Dash Board'!$C$11</f>
        <v>39.044478649359142</v>
      </c>
      <c r="J613" s="6">
        <f>(G613&gt;1)*PMT('Dash Board'!$C$11/365,$U$4,-'Dash Board'!$C$19)</f>
        <v>108.80376961660664</v>
      </c>
      <c r="K613" s="6">
        <f t="shared" si="67"/>
        <v>3372.9168581148047</v>
      </c>
      <c r="L613" s="8">
        <f t="shared" si="68"/>
        <v>284997.88377586874</v>
      </c>
      <c r="N613" s="8">
        <f t="shared" si="66"/>
        <v>69.759290967247495</v>
      </c>
      <c r="O613" s="8">
        <f>IF(E612&lt;&gt;E613,SUM($N$4:N613)-SUM($O$3:O612),0)</f>
        <v>2091.1858632414078</v>
      </c>
      <c r="P613" s="6">
        <f>IF(B613&gt;0,SUM($O$4:O613)-SUM($P$3:P612),0)</f>
        <v>0</v>
      </c>
      <c r="Q613" s="6">
        <f t="shared" si="69"/>
        <v>39.044478649359142</v>
      </c>
      <c r="R613" s="8">
        <f>IF(E612&lt;&gt;E613,SUM($Q$4:Q613)-SUM($R$3:R612),0)</f>
        <v>1172.9272252567862</v>
      </c>
      <c r="S613" s="6">
        <f>IF(B613&gt;0,SUM($R$4:R613)-SUM($S$3:S612),0)</f>
        <v>0</v>
      </c>
    </row>
    <row r="614" spans="1:19">
      <c r="A614">
        <f>IF(E613&lt;&gt;E614,COUNTIF($A$4:A613,"&lt;&gt;0")+1,0)</f>
        <v>0</v>
      </c>
      <c r="B614">
        <f>IF(A614&lt;&gt;0,IF(MOD(A614,3)=0,COUNTIF($B$4:B613,"&lt;&gt;0")+1,0),0)</f>
        <v>0</v>
      </c>
      <c r="C614" s="9">
        <f>'Dash Board'!$C$12+COUNT('Daily reducing balance'!$F$4:F613)</f>
        <v>42340</v>
      </c>
      <c r="D614">
        <f t="shared" si="63"/>
        <v>2015</v>
      </c>
      <c r="E614">
        <f t="shared" si="64"/>
        <v>12</v>
      </c>
      <c r="F614">
        <f>DAY('Dash Board'!$C$12+COUNT('Daily reducing balance'!$F$4:F613))</f>
        <v>2</v>
      </c>
      <c r="G614" s="8">
        <f t="shared" si="65"/>
        <v>284997.88377586874</v>
      </c>
      <c r="H614" s="6">
        <f>G614*'Dash Board'!$C$11/365</f>
        <v>81.985692593058133</v>
      </c>
      <c r="I614" s="6">
        <f>H614*'Dash Board'!$C$18/'Dash Board'!$C$11</f>
        <v>39.040805996694353</v>
      </c>
      <c r="J614" s="6">
        <f>(G614&gt;1)*PMT('Dash Board'!$C$11/365,$U$4,-'Dash Board'!$C$19)</f>
        <v>108.80376961660664</v>
      </c>
      <c r="K614" s="6">
        <f t="shared" si="67"/>
        <v>0</v>
      </c>
      <c r="L614" s="8">
        <f t="shared" si="68"/>
        <v>284971.0656988452</v>
      </c>
      <c r="N614" s="8">
        <f t="shared" si="66"/>
        <v>69.762963619912284</v>
      </c>
      <c r="O614" s="8">
        <f>IF(E613&lt;&gt;E614,SUM($N$4:N614)-SUM($O$3:O613),0)</f>
        <v>0</v>
      </c>
      <c r="P614" s="6">
        <f>IF(B614&gt;0,SUM($O$4:O614)-SUM($P$3:P613),0)</f>
        <v>0</v>
      </c>
      <c r="Q614" s="6">
        <f t="shared" si="69"/>
        <v>39.040805996694353</v>
      </c>
      <c r="R614" s="8">
        <f>IF(E613&lt;&gt;E614,SUM($Q$4:Q614)-SUM($R$3:R613),0)</f>
        <v>0</v>
      </c>
      <c r="S614" s="6">
        <f>IF(B614&gt;0,SUM($R$4:R614)-SUM($S$3:S613),0)</f>
        <v>0</v>
      </c>
    </row>
    <row r="615" spans="1:19">
      <c r="A615">
        <f>IF(E614&lt;&gt;E615,COUNTIF($A$4:A614,"&lt;&gt;0")+1,0)</f>
        <v>0</v>
      </c>
      <c r="B615">
        <f>IF(A615&lt;&gt;0,IF(MOD(A615,3)=0,COUNTIF($B$4:B614,"&lt;&gt;0")+1,0),0)</f>
        <v>0</v>
      </c>
      <c r="C615" s="9">
        <f>'Dash Board'!$C$12+COUNT('Daily reducing balance'!$F$4:F614)</f>
        <v>42341</v>
      </c>
      <c r="D615">
        <f t="shared" si="63"/>
        <v>2015</v>
      </c>
      <c r="E615">
        <f t="shared" si="64"/>
        <v>12</v>
      </c>
      <c r="F615">
        <f>DAY('Dash Board'!$C$12+COUNT('Daily reducing balance'!$F$4:F614))</f>
        <v>3</v>
      </c>
      <c r="G615" s="8">
        <f t="shared" si="65"/>
        <v>284971.0656988452</v>
      </c>
      <c r="H615" s="6">
        <f>G615*'Dash Board'!$C$11/365</f>
        <v>81.977977803777378</v>
      </c>
      <c r="I615" s="6">
        <f>H615*'Dash Board'!$C$18/'Dash Board'!$C$11</f>
        <v>39.037132287513046</v>
      </c>
      <c r="J615" s="6">
        <f>(G615&gt;1)*PMT('Dash Board'!$C$11/365,$U$4,-'Dash Board'!$C$19)</f>
        <v>108.80376961660664</v>
      </c>
      <c r="K615" s="6">
        <f t="shared" si="67"/>
        <v>0</v>
      </c>
      <c r="L615" s="8">
        <f t="shared" si="68"/>
        <v>284944.2399070324</v>
      </c>
      <c r="N615" s="8">
        <f t="shared" si="66"/>
        <v>69.766637329093598</v>
      </c>
      <c r="O615" s="8">
        <f>IF(E614&lt;&gt;E615,SUM($N$4:N615)-SUM($O$3:O614),0)</f>
        <v>0</v>
      </c>
      <c r="P615" s="6">
        <f>IF(B615&gt;0,SUM($O$4:O615)-SUM($P$3:P614),0)</f>
        <v>0</v>
      </c>
      <c r="Q615" s="6">
        <f t="shared" si="69"/>
        <v>39.037132287513046</v>
      </c>
      <c r="R615" s="8">
        <f>IF(E614&lt;&gt;E615,SUM($Q$4:Q615)-SUM($R$3:R614),0)</f>
        <v>0</v>
      </c>
      <c r="S615" s="6">
        <f>IF(B615&gt;0,SUM($R$4:R615)-SUM($S$3:S614),0)</f>
        <v>0</v>
      </c>
    </row>
    <row r="616" spans="1:19">
      <c r="A616">
        <f>IF(E615&lt;&gt;E616,COUNTIF($A$4:A615,"&lt;&gt;0")+1,0)</f>
        <v>0</v>
      </c>
      <c r="B616">
        <f>IF(A616&lt;&gt;0,IF(MOD(A616,3)=0,COUNTIF($B$4:B615,"&lt;&gt;0")+1,0),0)</f>
        <v>0</v>
      </c>
      <c r="C616" s="9">
        <f>'Dash Board'!$C$12+COUNT('Daily reducing balance'!$F$4:F615)</f>
        <v>42342</v>
      </c>
      <c r="D616">
        <f t="shared" si="63"/>
        <v>2015</v>
      </c>
      <c r="E616">
        <f t="shared" si="64"/>
        <v>12</v>
      </c>
      <c r="F616">
        <f>DAY('Dash Board'!$C$12+COUNT('Daily reducing balance'!$F$4:F615))</f>
        <v>4</v>
      </c>
      <c r="G616" s="8">
        <f t="shared" si="65"/>
        <v>284944.2399070324</v>
      </c>
      <c r="H616" s="6">
        <f>G616*'Dash Board'!$C$11/365</f>
        <v>81.970260795173701</v>
      </c>
      <c r="I616" s="6">
        <f>H616*'Dash Board'!$C$18/'Dash Board'!$C$11</f>
        <v>39.033457521511288</v>
      </c>
      <c r="J616" s="6">
        <f>(G616&gt;1)*PMT('Dash Board'!$C$11/365,$U$4,-'Dash Board'!$C$19)</f>
        <v>108.80376961660664</v>
      </c>
      <c r="K616" s="6">
        <f t="shared" si="67"/>
        <v>0</v>
      </c>
      <c r="L616" s="8">
        <f t="shared" si="68"/>
        <v>284917.40639821097</v>
      </c>
      <c r="N616" s="8">
        <f t="shared" si="66"/>
        <v>69.770312095095363</v>
      </c>
      <c r="O616" s="8">
        <f>IF(E615&lt;&gt;E616,SUM($N$4:N616)-SUM($O$3:O615),0)</f>
        <v>0</v>
      </c>
      <c r="P616" s="6">
        <f>IF(B616&gt;0,SUM($O$4:O616)-SUM($P$3:P615),0)</f>
        <v>0</v>
      </c>
      <c r="Q616" s="6">
        <f t="shared" si="69"/>
        <v>39.033457521511288</v>
      </c>
      <c r="R616" s="8">
        <f>IF(E615&lt;&gt;E616,SUM($Q$4:Q616)-SUM($R$3:R615),0)</f>
        <v>0</v>
      </c>
      <c r="S616" s="6">
        <f>IF(B616&gt;0,SUM($R$4:R616)-SUM($S$3:S615),0)</f>
        <v>0</v>
      </c>
    </row>
    <row r="617" spans="1:19">
      <c r="A617">
        <f>IF(E616&lt;&gt;E617,COUNTIF($A$4:A616,"&lt;&gt;0")+1,0)</f>
        <v>0</v>
      </c>
      <c r="B617">
        <f>IF(A617&lt;&gt;0,IF(MOD(A617,3)=0,COUNTIF($B$4:B616,"&lt;&gt;0")+1,0),0)</f>
        <v>0</v>
      </c>
      <c r="C617" s="9">
        <f>'Dash Board'!$C$12+COUNT('Daily reducing balance'!$F$4:F616)</f>
        <v>42343</v>
      </c>
      <c r="D617">
        <f t="shared" si="63"/>
        <v>2015</v>
      </c>
      <c r="E617">
        <f t="shared" si="64"/>
        <v>12</v>
      </c>
      <c r="F617">
        <f>DAY('Dash Board'!$C$12+COUNT('Daily reducing balance'!$F$4:F616))</f>
        <v>5</v>
      </c>
      <c r="G617" s="8">
        <f t="shared" si="65"/>
        <v>284917.40639821097</v>
      </c>
      <c r="H617" s="6">
        <f>G617*'Dash Board'!$C$11/365</f>
        <v>81.962541566608621</v>
      </c>
      <c r="I617" s="6">
        <f>H617*'Dash Board'!$C$18/'Dash Board'!$C$11</f>
        <v>39.029781698385058</v>
      </c>
      <c r="J617" s="6">
        <f>(G617&gt;1)*PMT('Dash Board'!$C$11/365,$U$4,-'Dash Board'!$C$19)</f>
        <v>108.80376961660664</v>
      </c>
      <c r="K617" s="6">
        <f t="shared" si="67"/>
        <v>0</v>
      </c>
      <c r="L617" s="8">
        <f t="shared" si="68"/>
        <v>284890.56517016096</v>
      </c>
      <c r="N617" s="8">
        <f t="shared" si="66"/>
        <v>69.773987918221593</v>
      </c>
      <c r="O617" s="8">
        <f>IF(E616&lt;&gt;E617,SUM($N$4:N617)-SUM($O$3:O616),0)</f>
        <v>0</v>
      </c>
      <c r="P617" s="6">
        <f>IF(B617&gt;0,SUM($O$4:O617)-SUM($P$3:P616),0)</f>
        <v>0</v>
      </c>
      <c r="Q617" s="6">
        <f t="shared" si="69"/>
        <v>39.029781698385058</v>
      </c>
      <c r="R617" s="8">
        <f>IF(E616&lt;&gt;E617,SUM($Q$4:Q617)-SUM($R$3:R616),0)</f>
        <v>0</v>
      </c>
      <c r="S617" s="6">
        <f>IF(B617&gt;0,SUM($R$4:R617)-SUM($S$3:S616),0)</f>
        <v>0</v>
      </c>
    </row>
    <row r="618" spans="1:19">
      <c r="A618">
        <f>IF(E617&lt;&gt;E618,COUNTIF($A$4:A617,"&lt;&gt;0")+1,0)</f>
        <v>0</v>
      </c>
      <c r="B618">
        <f>IF(A618&lt;&gt;0,IF(MOD(A618,3)=0,COUNTIF($B$4:B617,"&lt;&gt;0")+1,0),0)</f>
        <v>0</v>
      </c>
      <c r="C618" s="9">
        <f>'Dash Board'!$C$12+COUNT('Daily reducing balance'!$F$4:F617)</f>
        <v>42344</v>
      </c>
      <c r="D618">
        <f t="shared" si="63"/>
        <v>2015</v>
      </c>
      <c r="E618">
        <f t="shared" si="64"/>
        <v>12</v>
      </c>
      <c r="F618">
        <f>DAY('Dash Board'!$C$12+COUNT('Daily reducing balance'!$F$4:F617))</f>
        <v>6</v>
      </c>
      <c r="G618" s="8">
        <f t="shared" si="65"/>
        <v>284890.56517016096</v>
      </c>
      <c r="H618" s="6">
        <f>G618*'Dash Board'!$C$11/365</f>
        <v>81.95482011744356</v>
      </c>
      <c r="I618" s="6">
        <f>H618*'Dash Board'!$C$18/'Dash Board'!$C$11</f>
        <v>39.026104817830273</v>
      </c>
      <c r="J618" s="6">
        <f>(G618&gt;1)*PMT('Dash Board'!$C$11/365,$U$4,-'Dash Board'!$C$19)</f>
        <v>108.80376961660664</v>
      </c>
      <c r="K618" s="6">
        <f t="shared" si="67"/>
        <v>0</v>
      </c>
      <c r="L618" s="8">
        <f t="shared" si="68"/>
        <v>284863.71622066182</v>
      </c>
      <c r="N618" s="8">
        <f t="shared" si="66"/>
        <v>69.777664798776371</v>
      </c>
      <c r="O618" s="8">
        <f>IF(E617&lt;&gt;E618,SUM($N$4:N618)-SUM($O$3:O617),0)</f>
        <v>0</v>
      </c>
      <c r="P618" s="6">
        <f>IF(B618&gt;0,SUM($O$4:O618)-SUM($P$3:P617),0)</f>
        <v>0</v>
      </c>
      <c r="Q618" s="6">
        <f t="shared" si="69"/>
        <v>39.026104817830273</v>
      </c>
      <c r="R618" s="8">
        <f>IF(E617&lt;&gt;E618,SUM($Q$4:Q618)-SUM($R$3:R617),0)</f>
        <v>0</v>
      </c>
      <c r="S618" s="6">
        <f>IF(B618&gt;0,SUM($R$4:R618)-SUM($S$3:S617),0)</f>
        <v>0</v>
      </c>
    </row>
    <row r="619" spans="1:19">
      <c r="A619">
        <f>IF(E618&lt;&gt;E619,COUNTIF($A$4:A618,"&lt;&gt;0")+1,0)</f>
        <v>0</v>
      </c>
      <c r="B619">
        <f>IF(A619&lt;&gt;0,IF(MOD(A619,3)=0,COUNTIF($B$4:B618,"&lt;&gt;0")+1,0),0)</f>
        <v>0</v>
      </c>
      <c r="C619" s="9">
        <f>'Dash Board'!$C$12+COUNT('Daily reducing balance'!$F$4:F618)</f>
        <v>42345</v>
      </c>
      <c r="D619">
        <f t="shared" si="63"/>
        <v>2015</v>
      </c>
      <c r="E619">
        <f t="shared" si="64"/>
        <v>12</v>
      </c>
      <c r="F619">
        <f>DAY('Dash Board'!$C$12+COUNT('Daily reducing balance'!$F$4:F618))</f>
        <v>7</v>
      </c>
      <c r="G619" s="8">
        <f t="shared" si="65"/>
        <v>284863.71622066182</v>
      </c>
      <c r="H619" s="6">
        <f>G619*'Dash Board'!$C$11/365</f>
        <v>81.947096447039698</v>
      </c>
      <c r="I619" s="6">
        <f>H619*'Dash Board'!$C$18/'Dash Board'!$C$11</f>
        <v>39.022426879542714</v>
      </c>
      <c r="J619" s="6">
        <f>(G619&gt;1)*PMT('Dash Board'!$C$11/365,$U$4,-'Dash Board'!$C$19)</f>
        <v>108.80376961660664</v>
      </c>
      <c r="K619" s="6">
        <f t="shared" si="67"/>
        <v>0</v>
      </c>
      <c r="L619" s="8">
        <f t="shared" si="68"/>
        <v>284836.85954749229</v>
      </c>
      <c r="N619" s="8">
        <f t="shared" si="66"/>
        <v>69.781342737063937</v>
      </c>
      <c r="O619" s="8">
        <f>IF(E618&lt;&gt;E619,SUM($N$4:N619)-SUM($O$3:O618),0)</f>
        <v>0</v>
      </c>
      <c r="P619" s="6">
        <f>IF(B619&gt;0,SUM($O$4:O619)-SUM($P$3:P618),0)</f>
        <v>0</v>
      </c>
      <c r="Q619" s="6">
        <f t="shared" si="69"/>
        <v>39.022426879542714</v>
      </c>
      <c r="R619" s="8">
        <f>IF(E618&lt;&gt;E619,SUM($Q$4:Q619)-SUM($R$3:R618),0)</f>
        <v>0</v>
      </c>
      <c r="S619" s="6">
        <f>IF(B619&gt;0,SUM($R$4:R619)-SUM($S$3:S618),0)</f>
        <v>0</v>
      </c>
    </row>
    <row r="620" spans="1:19">
      <c r="A620">
        <f>IF(E619&lt;&gt;E620,COUNTIF($A$4:A619,"&lt;&gt;0")+1,0)</f>
        <v>0</v>
      </c>
      <c r="B620">
        <f>IF(A620&lt;&gt;0,IF(MOD(A620,3)=0,COUNTIF($B$4:B619,"&lt;&gt;0")+1,0),0)</f>
        <v>0</v>
      </c>
      <c r="C620" s="9">
        <f>'Dash Board'!$C$12+COUNT('Daily reducing balance'!$F$4:F619)</f>
        <v>42346</v>
      </c>
      <c r="D620">
        <f t="shared" si="63"/>
        <v>2015</v>
      </c>
      <c r="E620">
        <f t="shared" si="64"/>
        <v>12</v>
      </c>
      <c r="F620">
        <f>DAY('Dash Board'!$C$12+COUNT('Daily reducing balance'!$F$4:F619))</f>
        <v>8</v>
      </c>
      <c r="G620" s="8">
        <f t="shared" si="65"/>
        <v>284836.85954749229</v>
      </c>
      <c r="H620" s="6">
        <f>G620*'Dash Board'!$C$11/365</f>
        <v>81.939370554758057</v>
      </c>
      <c r="I620" s="6">
        <f>H620*'Dash Board'!$C$18/'Dash Board'!$C$11</f>
        <v>39.018747883218118</v>
      </c>
      <c r="J620" s="6">
        <f>(G620&gt;1)*PMT('Dash Board'!$C$11/365,$U$4,-'Dash Board'!$C$19)</f>
        <v>108.80376961660664</v>
      </c>
      <c r="K620" s="6">
        <f t="shared" si="67"/>
        <v>0</v>
      </c>
      <c r="L620" s="8">
        <f t="shared" si="68"/>
        <v>284809.99514843046</v>
      </c>
      <c r="N620" s="8">
        <f t="shared" si="66"/>
        <v>69.785021733388533</v>
      </c>
      <c r="O620" s="8">
        <f>IF(E619&lt;&gt;E620,SUM($N$4:N620)-SUM($O$3:O619),0)</f>
        <v>0</v>
      </c>
      <c r="P620" s="6">
        <f>IF(B620&gt;0,SUM($O$4:O620)-SUM($P$3:P619),0)</f>
        <v>0</v>
      </c>
      <c r="Q620" s="6">
        <f t="shared" si="69"/>
        <v>39.018747883218118</v>
      </c>
      <c r="R620" s="8">
        <f>IF(E619&lt;&gt;E620,SUM($Q$4:Q620)-SUM($R$3:R619),0)</f>
        <v>0</v>
      </c>
      <c r="S620" s="6">
        <f>IF(B620&gt;0,SUM($R$4:R620)-SUM($S$3:S619),0)</f>
        <v>0</v>
      </c>
    </row>
    <row r="621" spans="1:19">
      <c r="A621">
        <f>IF(E620&lt;&gt;E621,COUNTIF($A$4:A620,"&lt;&gt;0")+1,0)</f>
        <v>0</v>
      </c>
      <c r="B621">
        <f>IF(A621&lt;&gt;0,IF(MOD(A621,3)=0,COUNTIF($B$4:B620,"&lt;&gt;0")+1,0),0)</f>
        <v>0</v>
      </c>
      <c r="C621" s="9">
        <f>'Dash Board'!$C$12+COUNT('Daily reducing balance'!$F$4:F620)</f>
        <v>42347</v>
      </c>
      <c r="D621">
        <f t="shared" si="63"/>
        <v>2015</v>
      </c>
      <c r="E621">
        <f t="shared" si="64"/>
        <v>12</v>
      </c>
      <c r="F621">
        <f>DAY('Dash Board'!$C$12+COUNT('Daily reducing balance'!$F$4:F620))</f>
        <v>9</v>
      </c>
      <c r="G621" s="8">
        <f t="shared" si="65"/>
        <v>284809.99514843046</v>
      </c>
      <c r="H621" s="6">
        <f>G621*'Dash Board'!$C$11/365</f>
        <v>81.931642439959447</v>
      </c>
      <c r="I621" s="6">
        <f>H621*'Dash Board'!$C$18/'Dash Board'!$C$11</f>
        <v>39.01506782855212</v>
      </c>
      <c r="J621" s="6">
        <f>(G621&gt;1)*PMT('Dash Board'!$C$11/365,$U$4,-'Dash Board'!$C$19)</f>
        <v>108.80376961660664</v>
      </c>
      <c r="K621" s="6">
        <f t="shared" si="67"/>
        <v>0</v>
      </c>
      <c r="L621" s="8">
        <f t="shared" si="68"/>
        <v>284783.12302125385</v>
      </c>
      <c r="N621" s="8">
        <f t="shared" si="66"/>
        <v>69.788701788054524</v>
      </c>
      <c r="O621" s="8">
        <f>IF(E620&lt;&gt;E621,SUM($N$4:N621)-SUM($O$3:O620),0)</f>
        <v>0</v>
      </c>
      <c r="P621" s="6">
        <f>IF(B621&gt;0,SUM($O$4:O621)-SUM($P$3:P620),0)</f>
        <v>0</v>
      </c>
      <c r="Q621" s="6">
        <f t="shared" si="69"/>
        <v>39.01506782855212</v>
      </c>
      <c r="R621" s="8">
        <f>IF(E620&lt;&gt;E621,SUM($Q$4:Q621)-SUM($R$3:R620),0)</f>
        <v>0</v>
      </c>
      <c r="S621" s="6">
        <f>IF(B621&gt;0,SUM($R$4:R621)-SUM($S$3:S620),0)</f>
        <v>0</v>
      </c>
    </row>
    <row r="622" spans="1:19">
      <c r="A622">
        <f>IF(E621&lt;&gt;E622,COUNTIF($A$4:A621,"&lt;&gt;0")+1,0)</f>
        <v>0</v>
      </c>
      <c r="B622">
        <f>IF(A622&lt;&gt;0,IF(MOD(A622,3)=0,COUNTIF($B$4:B621,"&lt;&gt;0")+1,0),0)</f>
        <v>0</v>
      </c>
      <c r="C622" s="9">
        <f>'Dash Board'!$C$12+COUNT('Daily reducing balance'!$F$4:F621)</f>
        <v>42348</v>
      </c>
      <c r="D622">
        <f t="shared" si="63"/>
        <v>2015</v>
      </c>
      <c r="E622">
        <f t="shared" si="64"/>
        <v>12</v>
      </c>
      <c r="F622">
        <f>DAY('Dash Board'!$C$12+COUNT('Daily reducing balance'!$F$4:F621))</f>
        <v>10</v>
      </c>
      <c r="G622" s="8">
        <f t="shared" si="65"/>
        <v>284783.12302125385</v>
      </c>
      <c r="H622" s="6">
        <f>G622*'Dash Board'!$C$11/365</f>
        <v>81.923912102004522</v>
      </c>
      <c r="I622" s="6">
        <f>H622*'Dash Board'!$C$18/'Dash Board'!$C$11</f>
        <v>39.011386715240256</v>
      </c>
      <c r="J622" s="6">
        <f>(G622&gt;1)*PMT('Dash Board'!$C$11/365,$U$4,-'Dash Board'!$C$19)</f>
        <v>108.80376961660664</v>
      </c>
      <c r="K622" s="6">
        <f t="shared" si="67"/>
        <v>0</v>
      </c>
      <c r="L622" s="8">
        <f t="shared" si="68"/>
        <v>284756.24316373927</v>
      </c>
      <c r="N622" s="8">
        <f t="shared" si="66"/>
        <v>69.792382901366381</v>
      </c>
      <c r="O622" s="8">
        <f>IF(E621&lt;&gt;E622,SUM($N$4:N622)-SUM($O$3:O621),0)</f>
        <v>0</v>
      </c>
      <c r="P622" s="6">
        <f>IF(B622&gt;0,SUM($O$4:O622)-SUM($P$3:P621),0)</f>
        <v>0</v>
      </c>
      <c r="Q622" s="6">
        <f t="shared" si="69"/>
        <v>39.011386715240256</v>
      </c>
      <c r="R622" s="8">
        <f>IF(E621&lt;&gt;E622,SUM($Q$4:Q622)-SUM($R$3:R621),0)</f>
        <v>0</v>
      </c>
      <c r="S622" s="6">
        <f>IF(B622&gt;0,SUM($R$4:R622)-SUM($S$3:S621),0)</f>
        <v>0</v>
      </c>
    </row>
    <row r="623" spans="1:19">
      <c r="A623">
        <f>IF(E622&lt;&gt;E623,COUNTIF($A$4:A622,"&lt;&gt;0")+1,0)</f>
        <v>0</v>
      </c>
      <c r="B623">
        <f>IF(A623&lt;&gt;0,IF(MOD(A623,3)=0,COUNTIF($B$4:B622,"&lt;&gt;0")+1,0),0)</f>
        <v>0</v>
      </c>
      <c r="C623" s="9">
        <f>'Dash Board'!$C$12+COUNT('Daily reducing balance'!$F$4:F622)</f>
        <v>42349</v>
      </c>
      <c r="D623">
        <f t="shared" si="63"/>
        <v>2015</v>
      </c>
      <c r="E623">
        <f t="shared" si="64"/>
        <v>12</v>
      </c>
      <c r="F623">
        <f>DAY('Dash Board'!$C$12+COUNT('Daily reducing balance'!$F$4:F622))</f>
        <v>11</v>
      </c>
      <c r="G623" s="8">
        <f t="shared" si="65"/>
        <v>284756.24316373927</v>
      </c>
      <c r="H623" s="6">
        <f>G623*'Dash Board'!$C$11/365</f>
        <v>81.916179540253751</v>
      </c>
      <c r="I623" s="6">
        <f>H623*'Dash Board'!$C$18/'Dash Board'!$C$11</f>
        <v>39.007704542977976</v>
      </c>
      <c r="J623" s="6">
        <f>(G623&gt;1)*PMT('Dash Board'!$C$11/365,$U$4,-'Dash Board'!$C$19)</f>
        <v>108.80376961660664</v>
      </c>
      <c r="K623" s="6">
        <f t="shared" si="67"/>
        <v>0</v>
      </c>
      <c r="L623" s="8">
        <f t="shared" si="68"/>
        <v>284729.35557366296</v>
      </c>
      <c r="N623" s="8">
        <f t="shared" si="66"/>
        <v>69.796065073628668</v>
      </c>
      <c r="O623" s="8">
        <f>IF(E622&lt;&gt;E623,SUM($N$4:N623)-SUM($O$3:O622),0)</f>
        <v>0</v>
      </c>
      <c r="P623" s="6">
        <f>IF(B623&gt;0,SUM($O$4:O623)-SUM($P$3:P622),0)</f>
        <v>0</v>
      </c>
      <c r="Q623" s="6">
        <f t="shared" si="69"/>
        <v>39.007704542977976</v>
      </c>
      <c r="R623" s="8">
        <f>IF(E622&lt;&gt;E623,SUM($Q$4:Q623)-SUM($R$3:R622),0)</f>
        <v>0</v>
      </c>
      <c r="S623" s="6">
        <f>IF(B623&gt;0,SUM($R$4:R623)-SUM($S$3:S622),0)</f>
        <v>0</v>
      </c>
    </row>
    <row r="624" spans="1:19">
      <c r="A624">
        <f>IF(E623&lt;&gt;E624,COUNTIF($A$4:A623,"&lt;&gt;0")+1,0)</f>
        <v>0</v>
      </c>
      <c r="B624">
        <f>IF(A624&lt;&gt;0,IF(MOD(A624,3)=0,COUNTIF($B$4:B623,"&lt;&gt;0")+1,0),0)</f>
        <v>0</v>
      </c>
      <c r="C624" s="9">
        <f>'Dash Board'!$C$12+COUNT('Daily reducing balance'!$F$4:F623)</f>
        <v>42350</v>
      </c>
      <c r="D624">
        <f t="shared" si="63"/>
        <v>2015</v>
      </c>
      <c r="E624">
        <f t="shared" si="64"/>
        <v>12</v>
      </c>
      <c r="F624">
        <f>DAY('Dash Board'!$C$12+COUNT('Daily reducing balance'!$F$4:F623))</f>
        <v>12</v>
      </c>
      <c r="G624" s="8">
        <f t="shared" si="65"/>
        <v>284729.35557366296</v>
      </c>
      <c r="H624" s="6">
        <f>G624*'Dash Board'!$C$11/365</f>
        <v>81.908444754067418</v>
      </c>
      <c r="I624" s="6">
        <f>H624*'Dash Board'!$C$18/'Dash Board'!$C$11</f>
        <v>39.004021311460676</v>
      </c>
      <c r="J624" s="6">
        <f>(G624&gt;1)*PMT('Dash Board'!$C$11/365,$U$4,-'Dash Board'!$C$19)</f>
        <v>108.80376961660664</v>
      </c>
      <c r="K624" s="6">
        <f t="shared" si="67"/>
        <v>0</v>
      </c>
      <c r="L624" s="8">
        <f t="shared" si="68"/>
        <v>284702.46024880046</v>
      </c>
      <c r="N624" s="8">
        <f t="shared" si="66"/>
        <v>69.799748305145968</v>
      </c>
      <c r="O624" s="8">
        <f>IF(E623&lt;&gt;E624,SUM($N$4:N624)-SUM($O$3:O623),0)</f>
        <v>0</v>
      </c>
      <c r="P624" s="6">
        <f>IF(B624&gt;0,SUM($O$4:O624)-SUM($P$3:P623),0)</f>
        <v>0</v>
      </c>
      <c r="Q624" s="6">
        <f t="shared" si="69"/>
        <v>39.004021311460676</v>
      </c>
      <c r="R624" s="8">
        <f>IF(E623&lt;&gt;E624,SUM($Q$4:Q624)-SUM($R$3:R623),0)</f>
        <v>0</v>
      </c>
      <c r="S624" s="6">
        <f>IF(B624&gt;0,SUM($R$4:R624)-SUM($S$3:S623),0)</f>
        <v>0</v>
      </c>
    </row>
    <row r="625" spans="1:19">
      <c r="A625">
        <f>IF(E624&lt;&gt;E625,COUNTIF($A$4:A624,"&lt;&gt;0")+1,0)</f>
        <v>0</v>
      </c>
      <c r="B625">
        <f>IF(A625&lt;&gt;0,IF(MOD(A625,3)=0,COUNTIF($B$4:B624,"&lt;&gt;0")+1,0),0)</f>
        <v>0</v>
      </c>
      <c r="C625" s="9">
        <f>'Dash Board'!$C$12+COUNT('Daily reducing balance'!$F$4:F624)</f>
        <v>42351</v>
      </c>
      <c r="D625">
        <f t="shared" si="63"/>
        <v>2015</v>
      </c>
      <c r="E625">
        <f t="shared" si="64"/>
        <v>12</v>
      </c>
      <c r="F625">
        <f>DAY('Dash Board'!$C$12+COUNT('Daily reducing balance'!$F$4:F624))</f>
        <v>13</v>
      </c>
      <c r="G625" s="8">
        <f t="shared" si="65"/>
        <v>284702.46024880046</v>
      </c>
      <c r="H625" s="6">
        <f>G625*'Dash Board'!$C$11/365</f>
        <v>81.900707742805608</v>
      </c>
      <c r="I625" s="6">
        <f>H625*'Dash Board'!$C$18/'Dash Board'!$C$11</f>
        <v>39.000337020383633</v>
      </c>
      <c r="J625" s="6">
        <f>(G625&gt;1)*PMT('Dash Board'!$C$11/365,$U$4,-'Dash Board'!$C$19)</f>
        <v>108.80376961660664</v>
      </c>
      <c r="K625" s="6">
        <f t="shared" si="67"/>
        <v>0</v>
      </c>
      <c r="L625" s="8">
        <f t="shared" si="68"/>
        <v>284675.55718692666</v>
      </c>
      <c r="N625" s="8">
        <f t="shared" si="66"/>
        <v>69.803432596223018</v>
      </c>
      <c r="O625" s="8">
        <f>IF(E624&lt;&gt;E625,SUM($N$4:N625)-SUM($O$3:O624),0)</f>
        <v>0</v>
      </c>
      <c r="P625" s="6">
        <f>IF(B625&gt;0,SUM($O$4:O625)-SUM($P$3:P624),0)</f>
        <v>0</v>
      </c>
      <c r="Q625" s="6">
        <f t="shared" si="69"/>
        <v>39.000337020383633</v>
      </c>
      <c r="R625" s="8">
        <f>IF(E624&lt;&gt;E625,SUM($Q$4:Q625)-SUM($R$3:R624),0)</f>
        <v>0</v>
      </c>
      <c r="S625" s="6">
        <f>IF(B625&gt;0,SUM($R$4:R625)-SUM($S$3:S624),0)</f>
        <v>0</v>
      </c>
    </row>
    <row r="626" spans="1:19">
      <c r="A626">
        <f>IF(E625&lt;&gt;E626,COUNTIF($A$4:A625,"&lt;&gt;0")+1,0)</f>
        <v>0</v>
      </c>
      <c r="B626">
        <f>IF(A626&lt;&gt;0,IF(MOD(A626,3)=0,COUNTIF($B$4:B625,"&lt;&gt;0")+1,0),0)</f>
        <v>0</v>
      </c>
      <c r="C626" s="9">
        <f>'Dash Board'!$C$12+COUNT('Daily reducing balance'!$F$4:F625)</f>
        <v>42352</v>
      </c>
      <c r="D626">
        <f t="shared" si="63"/>
        <v>2015</v>
      </c>
      <c r="E626">
        <f t="shared" si="64"/>
        <v>12</v>
      </c>
      <c r="F626">
        <f>DAY('Dash Board'!$C$12+COUNT('Daily reducing balance'!$F$4:F625))</f>
        <v>14</v>
      </c>
      <c r="G626" s="8">
        <f t="shared" si="65"/>
        <v>284675.55718692666</v>
      </c>
      <c r="H626" s="6">
        <f>G626*'Dash Board'!$C$11/365</f>
        <v>81.892968505828208</v>
      </c>
      <c r="I626" s="6">
        <f>H626*'Dash Board'!$C$18/'Dash Board'!$C$11</f>
        <v>38.996651669442002</v>
      </c>
      <c r="J626" s="6">
        <f>(G626&gt;1)*PMT('Dash Board'!$C$11/365,$U$4,-'Dash Board'!$C$19)</f>
        <v>108.80376961660664</v>
      </c>
      <c r="K626" s="6">
        <f t="shared" si="67"/>
        <v>0</v>
      </c>
      <c r="L626" s="8">
        <f t="shared" si="68"/>
        <v>284648.64638581593</v>
      </c>
      <c r="N626" s="8">
        <f t="shared" si="66"/>
        <v>69.807117947164642</v>
      </c>
      <c r="O626" s="8">
        <f>IF(E625&lt;&gt;E626,SUM($N$4:N626)-SUM($O$3:O625),0)</f>
        <v>0</v>
      </c>
      <c r="P626" s="6">
        <f>IF(B626&gt;0,SUM($O$4:O626)-SUM($P$3:P625),0)</f>
        <v>0</v>
      </c>
      <c r="Q626" s="6">
        <f t="shared" si="69"/>
        <v>38.996651669442002</v>
      </c>
      <c r="R626" s="8">
        <f>IF(E625&lt;&gt;E626,SUM($Q$4:Q626)-SUM($R$3:R625),0)</f>
        <v>0</v>
      </c>
      <c r="S626" s="6">
        <f>IF(B626&gt;0,SUM($R$4:R626)-SUM($S$3:S625),0)</f>
        <v>0</v>
      </c>
    </row>
    <row r="627" spans="1:19">
      <c r="A627">
        <f>IF(E626&lt;&gt;E627,COUNTIF($A$4:A626,"&lt;&gt;0")+1,0)</f>
        <v>0</v>
      </c>
      <c r="B627">
        <f>IF(A627&lt;&gt;0,IF(MOD(A627,3)=0,COUNTIF($B$4:B626,"&lt;&gt;0")+1,0),0)</f>
        <v>0</v>
      </c>
      <c r="C627" s="9">
        <f>'Dash Board'!$C$12+COUNT('Daily reducing balance'!$F$4:F626)</f>
        <v>42353</v>
      </c>
      <c r="D627">
        <f t="shared" si="63"/>
        <v>2015</v>
      </c>
      <c r="E627">
        <f t="shared" si="64"/>
        <v>12</v>
      </c>
      <c r="F627">
        <f>DAY('Dash Board'!$C$12+COUNT('Daily reducing balance'!$F$4:F626))</f>
        <v>15</v>
      </c>
      <c r="G627" s="8">
        <f t="shared" si="65"/>
        <v>284648.64638581593</v>
      </c>
      <c r="H627" s="6">
        <f>G627*'Dash Board'!$C$11/365</f>
        <v>81.885227042494989</v>
      </c>
      <c r="I627" s="6">
        <f>H627*'Dash Board'!$C$18/'Dash Board'!$C$11</f>
        <v>38.992965258330948</v>
      </c>
      <c r="J627" s="6">
        <f>(G627&gt;1)*PMT('Dash Board'!$C$11/365,$U$4,-'Dash Board'!$C$19)</f>
        <v>108.80376961660664</v>
      </c>
      <c r="K627" s="6">
        <f t="shared" si="67"/>
        <v>0</v>
      </c>
      <c r="L627" s="8">
        <f t="shared" si="68"/>
        <v>284621.72784324182</v>
      </c>
      <c r="N627" s="8">
        <f t="shared" si="66"/>
        <v>69.810804358275703</v>
      </c>
      <c r="O627" s="8">
        <f>IF(E626&lt;&gt;E627,SUM($N$4:N627)-SUM($O$3:O626),0)</f>
        <v>0</v>
      </c>
      <c r="P627" s="6">
        <f>IF(B627&gt;0,SUM($O$4:O627)-SUM($P$3:P626),0)</f>
        <v>0</v>
      </c>
      <c r="Q627" s="6">
        <f t="shared" si="69"/>
        <v>38.992965258330948</v>
      </c>
      <c r="R627" s="8">
        <f>IF(E626&lt;&gt;E627,SUM($Q$4:Q627)-SUM($R$3:R626),0)</f>
        <v>0</v>
      </c>
      <c r="S627" s="6">
        <f>IF(B627&gt;0,SUM($R$4:R627)-SUM($S$3:S626),0)</f>
        <v>0</v>
      </c>
    </row>
    <row r="628" spans="1:19">
      <c r="A628">
        <f>IF(E627&lt;&gt;E628,COUNTIF($A$4:A627,"&lt;&gt;0")+1,0)</f>
        <v>0</v>
      </c>
      <c r="B628">
        <f>IF(A628&lt;&gt;0,IF(MOD(A628,3)=0,COUNTIF($B$4:B627,"&lt;&gt;0")+1,0),0)</f>
        <v>0</v>
      </c>
      <c r="C628" s="9">
        <f>'Dash Board'!$C$12+COUNT('Daily reducing balance'!$F$4:F627)</f>
        <v>42354</v>
      </c>
      <c r="D628">
        <f t="shared" ref="D628:D691" si="70">IF(AND(E628=1,F628=1),D627+1,D627)</f>
        <v>2015</v>
      </c>
      <c r="E628">
        <f t="shared" ref="E628:E691" si="71">IF(F628=1,IF(E627+1&gt;12,1,E627+1),E627)</f>
        <v>12</v>
      </c>
      <c r="F628">
        <f>DAY('Dash Board'!$C$12+COUNT('Daily reducing balance'!$F$4:F627))</f>
        <v>16</v>
      </c>
      <c r="G628" s="8">
        <f t="shared" ref="G628:G691" si="72">L627</f>
        <v>284621.72784324182</v>
      </c>
      <c r="H628" s="6">
        <f>G628*'Dash Board'!$C$11/365</f>
        <v>81.877483352165456</v>
      </c>
      <c r="I628" s="6">
        <f>H628*'Dash Board'!$C$18/'Dash Board'!$C$11</f>
        <v>38.989277786745454</v>
      </c>
      <c r="J628" s="6">
        <f>(G628&gt;1)*PMT('Dash Board'!$C$11/365,$U$4,-'Dash Board'!$C$19)</f>
        <v>108.80376961660664</v>
      </c>
      <c r="K628" s="6">
        <f t="shared" si="67"/>
        <v>0</v>
      </c>
      <c r="L628" s="8">
        <f t="shared" si="68"/>
        <v>284594.80155697739</v>
      </c>
      <c r="N628" s="8">
        <f t="shared" ref="N628:N691" si="73">J628-I628</f>
        <v>69.814491829861197</v>
      </c>
      <c r="O628" s="8">
        <f>IF(E627&lt;&gt;E628,SUM($N$4:N628)-SUM($O$3:O627),0)</f>
        <v>0</v>
      </c>
      <c r="P628" s="6">
        <f>IF(B628&gt;0,SUM($O$4:O628)-SUM($P$3:P627),0)</f>
        <v>0</v>
      </c>
      <c r="Q628" s="6">
        <f t="shared" si="69"/>
        <v>38.989277786745454</v>
      </c>
      <c r="R628" s="8">
        <f>IF(E627&lt;&gt;E628,SUM($Q$4:Q628)-SUM($R$3:R627),0)</f>
        <v>0</v>
      </c>
      <c r="S628" s="6">
        <f>IF(B628&gt;0,SUM($R$4:R628)-SUM($S$3:S627),0)</f>
        <v>0</v>
      </c>
    </row>
    <row r="629" spans="1:19">
      <c r="A629">
        <f>IF(E628&lt;&gt;E629,COUNTIF($A$4:A628,"&lt;&gt;0")+1,0)</f>
        <v>0</v>
      </c>
      <c r="B629">
        <f>IF(A629&lt;&gt;0,IF(MOD(A629,3)=0,COUNTIF($B$4:B628,"&lt;&gt;0")+1,0),0)</f>
        <v>0</v>
      </c>
      <c r="C629" s="9">
        <f>'Dash Board'!$C$12+COUNT('Daily reducing balance'!$F$4:F628)</f>
        <v>42355</v>
      </c>
      <c r="D629">
        <f t="shared" si="70"/>
        <v>2015</v>
      </c>
      <c r="E629">
        <f t="shared" si="71"/>
        <v>12</v>
      </c>
      <c r="F629">
        <f>DAY('Dash Board'!$C$12+COUNT('Daily reducing balance'!$F$4:F628))</f>
        <v>17</v>
      </c>
      <c r="G629" s="8">
        <f t="shared" si="72"/>
        <v>284594.80155697739</v>
      </c>
      <c r="H629" s="6">
        <f>G629*'Dash Board'!$C$11/365</f>
        <v>81.869737434198967</v>
      </c>
      <c r="I629" s="6">
        <f>H629*'Dash Board'!$C$18/'Dash Board'!$C$11</f>
        <v>38.985589254380457</v>
      </c>
      <c r="J629" s="6">
        <f>(G629&gt;1)*PMT('Dash Board'!$C$11/365,$U$4,-'Dash Board'!$C$19)</f>
        <v>108.80376961660664</v>
      </c>
      <c r="K629" s="6">
        <f t="shared" si="67"/>
        <v>0</v>
      </c>
      <c r="L629" s="8">
        <f t="shared" si="68"/>
        <v>284567.867524795</v>
      </c>
      <c r="N629" s="8">
        <f t="shared" si="73"/>
        <v>69.818180362226187</v>
      </c>
      <c r="O629" s="8">
        <f>IF(E628&lt;&gt;E629,SUM($N$4:N629)-SUM($O$3:O628),0)</f>
        <v>0</v>
      </c>
      <c r="P629" s="6">
        <f>IF(B629&gt;0,SUM($O$4:O629)-SUM($P$3:P628),0)</f>
        <v>0</v>
      </c>
      <c r="Q629" s="6">
        <f t="shared" si="69"/>
        <v>38.985589254380457</v>
      </c>
      <c r="R629" s="8">
        <f>IF(E628&lt;&gt;E629,SUM($Q$4:Q629)-SUM($R$3:R628),0)</f>
        <v>0</v>
      </c>
      <c r="S629" s="6">
        <f>IF(B629&gt;0,SUM($R$4:R629)-SUM($S$3:S628),0)</f>
        <v>0</v>
      </c>
    </row>
    <row r="630" spans="1:19">
      <c r="A630">
        <f>IF(E629&lt;&gt;E630,COUNTIF($A$4:A629,"&lt;&gt;0")+1,0)</f>
        <v>0</v>
      </c>
      <c r="B630">
        <f>IF(A630&lt;&gt;0,IF(MOD(A630,3)=0,COUNTIF($B$4:B629,"&lt;&gt;0")+1,0),0)</f>
        <v>0</v>
      </c>
      <c r="C630" s="9">
        <f>'Dash Board'!$C$12+COUNT('Daily reducing balance'!$F$4:F629)</f>
        <v>42356</v>
      </c>
      <c r="D630">
        <f t="shared" si="70"/>
        <v>2015</v>
      </c>
      <c r="E630">
        <f t="shared" si="71"/>
        <v>12</v>
      </c>
      <c r="F630">
        <f>DAY('Dash Board'!$C$12+COUNT('Daily reducing balance'!$F$4:F629))</f>
        <v>18</v>
      </c>
      <c r="G630" s="8">
        <f t="shared" si="72"/>
        <v>284567.867524795</v>
      </c>
      <c r="H630" s="6">
        <f>G630*'Dash Board'!$C$11/365</f>
        <v>81.861989287954714</v>
      </c>
      <c r="I630" s="6">
        <f>H630*'Dash Board'!$C$18/'Dash Board'!$C$11</f>
        <v>38.981899660930821</v>
      </c>
      <c r="J630" s="6">
        <f>(G630&gt;1)*PMT('Dash Board'!$C$11/365,$U$4,-'Dash Board'!$C$19)</f>
        <v>108.80376961660664</v>
      </c>
      <c r="K630" s="6">
        <f t="shared" si="67"/>
        <v>0</v>
      </c>
      <c r="L630" s="8">
        <f t="shared" si="68"/>
        <v>284540.92574446637</v>
      </c>
      <c r="N630" s="8">
        <f t="shared" si="73"/>
        <v>69.821869955675822</v>
      </c>
      <c r="O630" s="8">
        <f>IF(E629&lt;&gt;E630,SUM($N$4:N630)-SUM($O$3:O629),0)</f>
        <v>0</v>
      </c>
      <c r="P630" s="6">
        <f>IF(B630&gt;0,SUM($O$4:O630)-SUM($P$3:P629),0)</f>
        <v>0</v>
      </c>
      <c r="Q630" s="6">
        <f t="shared" si="69"/>
        <v>38.981899660930821</v>
      </c>
      <c r="R630" s="8">
        <f>IF(E629&lt;&gt;E630,SUM($Q$4:Q630)-SUM($R$3:R629),0)</f>
        <v>0</v>
      </c>
      <c r="S630" s="6">
        <f>IF(B630&gt;0,SUM($R$4:R630)-SUM($S$3:S629),0)</f>
        <v>0</v>
      </c>
    </row>
    <row r="631" spans="1:19">
      <c r="A631">
        <f>IF(E630&lt;&gt;E631,COUNTIF($A$4:A630,"&lt;&gt;0")+1,0)</f>
        <v>0</v>
      </c>
      <c r="B631">
        <f>IF(A631&lt;&gt;0,IF(MOD(A631,3)=0,COUNTIF($B$4:B630,"&lt;&gt;0")+1,0),0)</f>
        <v>0</v>
      </c>
      <c r="C631" s="9">
        <f>'Dash Board'!$C$12+COUNT('Daily reducing balance'!$F$4:F630)</f>
        <v>42357</v>
      </c>
      <c r="D631">
        <f t="shared" si="70"/>
        <v>2015</v>
      </c>
      <c r="E631">
        <f t="shared" si="71"/>
        <v>12</v>
      </c>
      <c r="F631">
        <f>DAY('Dash Board'!$C$12+COUNT('Daily reducing balance'!$F$4:F630))</f>
        <v>19</v>
      </c>
      <c r="G631" s="8">
        <f t="shared" si="72"/>
        <v>284540.92574446637</v>
      </c>
      <c r="H631" s="6">
        <f>G631*'Dash Board'!$C$11/365</f>
        <v>81.854238912791686</v>
      </c>
      <c r="I631" s="6">
        <f>H631*'Dash Board'!$C$18/'Dash Board'!$C$11</f>
        <v>38.978209006091284</v>
      </c>
      <c r="J631" s="6">
        <f>(G631&gt;1)*PMT('Dash Board'!$C$11/365,$U$4,-'Dash Board'!$C$19)</f>
        <v>108.80376961660664</v>
      </c>
      <c r="K631" s="6">
        <f t="shared" si="67"/>
        <v>0</v>
      </c>
      <c r="L631" s="8">
        <f t="shared" si="68"/>
        <v>284513.97621376259</v>
      </c>
      <c r="N631" s="8">
        <f t="shared" si="73"/>
        <v>69.825560610515367</v>
      </c>
      <c r="O631" s="8">
        <f>IF(E630&lt;&gt;E631,SUM($N$4:N631)-SUM($O$3:O630),0)</f>
        <v>0</v>
      </c>
      <c r="P631" s="6">
        <f>IF(B631&gt;0,SUM($O$4:O631)-SUM($P$3:P630),0)</f>
        <v>0</v>
      </c>
      <c r="Q631" s="6">
        <f t="shared" si="69"/>
        <v>38.978209006091284</v>
      </c>
      <c r="R631" s="8">
        <f>IF(E630&lt;&gt;E631,SUM($Q$4:Q631)-SUM($R$3:R630),0)</f>
        <v>0</v>
      </c>
      <c r="S631" s="6">
        <f>IF(B631&gt;0,SUM($R$4:R631)-SUM($S$3:S630),0)</f>
        <v>0</v>
      </c>
    </row>
    <row r="632" spans="1:19">
      <c r="A632">
        <f>IF(E631&lt;&gt;E632,COUNTIF($A$4:A631,"&lt;&gt;0")+1,0)</f>
        <v>0</v>
      </c>
      <c r="B632">
        <f>IF(A632&lt;&gt;0,IF(MOD(A632,3)=0,COUNTIF($B$4:B631,"&lt;&gt;0")+1,0),0)</f>
        <v>0</v>
      </c>
      <c r="C632" s="9">
        <f>'Dash Board'!$C$12+COUNT('Daily reducing balance'!$F$4:F631)</f>
        <v>42358</v>
      </c>
      <c r="D632">
        <f t="shared" si="70"/>
        <v>2015</v>
      </c>
      <c r="E632">
        <f t="shared" si="71"/>
        <v>12</v>
      </c>
      <c r="F632">
        <f>DAY('Dash Board'!$C$12+COUNT('Daily reducing balance'!$F$4:F631))</f>
        <v>20</v>
      </c>
      <c r="G632" s="8">
        <f t="shared" si="72"/>
        <v>284513.97621376259</v>
      </c>
      <c r="H632" s="6">
        <f>G632*'Dash Board'!$C$11/365</f>
        <v>81.846486308068691</v>
      </c>
      <c r="I632" s="6">
        <f>H632*'Dash Board'!$C$18/'Dash Board'!$C$11</f>
        <v>38.974517289556523</v>
      </c>
      <c r="J632" s="6">
        <f>(G632&gt;1)*PMT('Dash Board'!$C$11/365,$U$4,-'Dash Board'!$C$19)</f>
        <v>108.80376961660664</v>
      </c>
      <c r="K632" s="6">
        <f t="shared" si="67"/>
        <v>0</v>
      </c>
      <c r="L632" s="8">
        <f t="shared" si="68"/>
        <v>284487.0189304541</v>
      </c>
      <c r="N632" s="8">
        <f t="shared" si="73"/>
        <v>69.829252327050114</v>
      </c>
      <c r="O632" s="8">
        <f>IF(E631&lt;&gt;E632,SUM($N$4:N632)-SUM($O$3:O631),0)</f>
        <v>0</v>
      </c>
      <c r="P632" s="6">
        <f>IF(B632&gt;0,SUM($O$4:O632)-SUM($P$3:P631),0)</f>
        <v>0</v>
      </c>
      <c r="Q632" s="6">
        <f t="shared" si="69"/>
        <v>38.974517289556523</v>
      </c>
      <c r="R632" s="8">
        <f>IF(E631&lt;&gt;E632,SUM($Q$4:Q632)-SUM($R$3:R631),0)</f>
        <v>0</v>
      </c>
      <c r="S632" s="6">
        <f>IF(B632&gt;0,SUM($R$4:R632)-SUM($S$3:S631),0)</f>
        <v>0</v>
      </c>
    </row>
    <row r="633" spans="1:19">
      <c r="A633">
        <f>IF(E632&lt;&gt;E633,COUNTIF($A$4:A632,"&lt;&gt;0")+1,0)</f>
        <v>0</v>
      </c>
      <c r="B633">
        <f>IF(A633&lt;&gt;0,IF(MOD(A633,3)=0,COUNTIF($B$4:B632,"&lt;&gt;0")+1,0),0)</f>
        <v>0</v>
      </c>
      <c r="C633" s="9">
        <f>'Dash Board'!$C$12+COUNT('Daily reducing balance'!$F$4:F632)</f>
        <v>42359</v>
      </c>
      <c r="D633">
        <f t="shared" si="70"/>
        <v>2015</v>
      </c>
      <c r="E633">
        <f t="shared" si="71"/>
        <v>12</v>
      </c>
      <c r="F633">
        <f>DAY('Dash Board'!$C$12+COUNT('Daily reducing balance'!$F$4:F632))</f>
        <v>21</v>
      </c>
      <c r="G633" s="8">
        <f t="shared" si="72"/>
        <v>284487.0189304541</v>
      </c>
      <c r="H633" s="6">
        <f>G633*'Dash Board'!$C$11/365</f>
        <v>81.838731473144321</v>
      </c>
      <c r="I633" s="6">
        <f>H633*'Dash Board'!$C$18/'Dash Board'!$C$11</f>
        <v>38.970824511021107</v>
      </c>
      <c r="J633" s="6">
        <f>(G633&gt;1)*PMT('Dash Board'!$C$11/365,$U$4,-'Dash Board'!$C$19)</f>
        <v>108.80376961660664</v>
      </c>
      <c r="K633" s="6">
        <f t="shared" si="67"/>
        <v>0</v>
      </c>
      <c r="L633" s="8">
        <f t="shared" si="68"/>
        <v>284460.05389231065</v>
      </c>
      <c r="N633" s="8">
        <f t="shared" si="73"/>
        <v>69.832945105585537</v>
      </c>
      <c r="O633" s="8">
        <f>IF(E632&lt;&gt;E633,SUM($N$4:N633)-SUM($O$3:O632),0)</f>
        <v>0</v>
      </c>
      <c r="P633" s="6">
        <f>IF(B633&gt;0,SUM($O$4:O633)-SUM($P$3:P632),0)</f>
        <v>0</v>
      </c>
      <c r="Q633" s="6">
        <f t="shared" si="69"/>
        <v>38.970824511021107</v>
      </c>
      <c r="R633" s="8">
        <f>IF(E632&lt;&gt;E633,SUM($Q$4:Q633)-SUM($R$3:R632),0)</f>
        <v>0</v>
      </c>
      <c r="S633" s="6">
        <f>IF(B633&gt;0,SUM($R$4:R633)-SUM($S$3:S632),0)</f>
        <v>0</v>
      </c>
    </row>
    <row r="634" spans="1:19">
      <c r="A634">
        <f>IF(E633&lt;&gt;E634,COUNTIF($A$4:A633,"&lt;&gt;0")+1,0)</f>
        <v>0</v>
      </c>
      <c r="B634">
        <f>IF(A634&lt;&gt;0,IF(MOD(A634,3)=0,COUNTIF($B$4:B633,"&lt;&gt;0")+1,0),0)</f>
        <v>0</v>
      </c>
      <c r="C634" s="9">
        <f>'Dash Board'!$C$12+COUNT('Daily reducing balance'!$F$4:F633)</f>
        <v>42360</v>
      </c>
      <c r="D634">
        <f t="shared" si="70"/>
        <v>2015</v>
      </c>
      <c r="E634">
        <f t="shared" si="71"/>
        <v>12</v>
      </c>
      <c r="F634">
        <f>DAY('Dash Board'!$C$12+COUNT('Daily reducing balance'!$F$4:F633))</f>
        <v>22</v>
      </c>
      <c r="G634" s="8">
        <f t="shared" si="72"/>
        <v>284460.05389231065</v>
      </c>
      <c r="H634" s="6">
        <f>G634*'Dash Board'!$C$11/365</f>
        <v>81.830974407377042</v>
      </c>
      <c r="I634" s="6">
        <f>H634*'Dash Board'!$C$18/'Dash Board'!$C$11</f>
        <v>38.967130670179543</v>
      </c>
      <c r="J634" s="6">
        <f>(G634&gt;1)*PMT('Dash Board'!$C$11/365,$U$4,-'Dash Board'!$C$19)</f>
        <v>108.80376961660664</v>
      </c>
      <c r="K634" s="6">
        <f t="shared" si="67"/>
        <v>0</v>
      </c>
      <c r="L634" s="8">
        <f t="shared" si="68"/>
        <v>284433.08109710144</v>
      </c>
      <c r="N634" s="8">
        <f t="shared" si="73"/>
        <v>69.836638946427101</v>
      </c>
      <c r="O634" s="8">
        <f>IF(E633&lt;&gt;E634,SUM($N$4:N634)-SUM($O$3:O633),0)</f>
        <v>0</v>
      </c>
      <c r="P634" s="6">
        <f>IF(B634&gt;0,SUM($O$4:O634)-SUM($P$3:P633),0)</f>
        <v>0</v>
      </c>
      <c r="Q634" s="6">
        <f t="shared" si="69"/>
        <v>38.967130670179543</v>
      </c>
      <c r="R634" s="8">
        <f>IF(E633&lt;&gt;E634,SUM($Q$4:Q634)-SUM($R$3:R633),0)</f>
        <v>0</v>
      </c>
      <c r="S634" s="6">
        <f>IF(B634&gt;0,SUM($R$4:R634)-SUM($S$3:S633),0)</f>
        <v>0</v>
      </c>
    </row>
    <row r="635" spans="1:19">
      <c r="A635">
        <f>IF(E634&lt;&gt;E635,COUNTIF($A$4:A634,"&lt;&gt;0")+1,0)</f>
        <v>0</v>
      </c>
      <c r="B635">
        <f>IF(A635&lt;&gt;0,IF(MOD(A635,3)=0,COUNTIF($B$4:B634,"&lt;&gt;0")+1,0),0)</f>
        <v>0</v>
      </c>
      <c r="C635" s="9">
        <f>'Dash Board'!$C$12+COUNT('Daily reducing balance'!$F$4:F634)</f>
        <v>42361</v>
      </c>
      <c r="D635">
        <f t="shared" si="70"/>
        <v>2015</v>
      </c>
      <c r="E635">
        <f t="shared" si="71"/>
        <v>12</v>
      </c>
      <c r="F635">
        <f>DAY('Dash Board'!$C$12+COUNT('Daily reducing balance'!$F$4:F634))</f>
        <v>23</v>
      </c>
      <c r="G635" s="8">
        <f t="shared" si="72"/>
        <v>284433.08109710144</v>
      </c>
      <c r="H635" s="6">
        <f>G635*'Dash Board'!$C$11/365</f>
        <v>81.823215110125076</v>
      </c>
      <c r="I635" s="6">
        <f>H635*'Dash Board'!$C$18/'Dash Board'!$C$11</f>
        <v>38.963435766726235</v>
      </c>
      <c r="J635" s="6">
        <f>(G635&gt;1)*PMT('Dash Board'!$C$11/365,$U$4,-'Dash Board'!$C$19)</f>
        <v>108.80376961660664</v>
      </c>
      <c r="K635" s="6">
        <f t="shared" si="67"/>
        <v>0</v>
      </c>
      <c r="L635" s="8">
        <f t="shared" si="68"/>
        <v>284406.10054259497</v>
      </c>
      <c r="N635" s="8">
        <f t="shared" si="73"/>
        <v>69.840333849880409</v>
      </c>
      <c r="O635" s="8">
        <f>IF(E634&lt;&gt;E635,SUM($N$4:N635)-SUM($O$3:O634),0)</f>
        <v>0</v>
      </c>
      <c r="P635" s="6">
        <f>IF(B635&gt;0,SUM($O$4:O635)-SUM($P$3:P634),0)</f>
        <v>0</v>
      </c>
      <c r="Q635" s="6">
        <f t="shared" si="69"/>
        <v>38.963435766726235</v>
      </c>
      <c r="R635" s="8">
        <f>IF(E634&lt;&gt;E635,SUM($Q$4:Q635)-SUM($R$3:R634),0)</f>
        <v>0</v>
      </c>
      <c r="S635" s="6">
        <f>IF(B635&gt;0,SUM($R$4:R635)-SUM($S$3:S634),0)</f>
        <v>0</v>
      </c>
    </row>
    <row r="636" spans="1:19">
      <c r="A636">
        <f>IF(E635&lt;&gt;E636,COUNTIF($A$4:A635,"&lt;&gt;0")+1,0)</f>
        <v>0</v>
      </c>
      <c r="B636">
        <f>IF(A636&lt;&gt;0,IF(MOD(A636,3)=0,COUNTIF($B$4:B635,"&lt;&gt;0")+1,0),0)</f>
        <v>0</v>
      </c>
      <c r="C636" s="9">
        <f>'Dash Board'!$C$12+COUNT('Daily reducing balance'!$F$4:F635)</f>
        <v>42362</v>
      </c>
      <c r="D636">
        <f t="shared" si="70"/>
        <v>2015</v>
      </c>
      <c r="E636">
        <f t="shared" si="71"/>
        <v>12</v>
      </c>
      <c r="F636">
        <f>DAY('Dash Board'!$C$12+COUNT('Daily reducing balance'!$F$4:F635))</f>
        <v>24</v>
      </c>
      <c r="G636" s="8">
        <f t="shared" si="72"/>
        <v>284406.10054259497</v>
      </c>
      <c r="H636" s="6">
        <f>G636*'Dash Board'!$C$11/365</f>
        <v>81.815453580746492</v>
      </c>
      <c r="I636" s="6">
        <f>H636*'Dash Board'!$C$18/'Dash Board'!$C$11</f>
        <v>38.959739800355472</v>
      </c>
      <c r="J636" s="6">
        <f>(G636&gt;1)*PMT('Dash Board'!$C$11/365,$U$4,-'Dash Board'!$C$19)</f>
        <v>108.80376961660664</v>
      </c>
      <c r="K636" s="6">
        <f t="shared" si="67"/>
        <v>0</v>
      </c>
      <c r="L636" s="8">
        <f t="shared" si="68"/>
        <v>284379.11222655914</v>
      </c>
      <c r="N636" s="8">
        <f t="shared" si="73"/>
        <v>69.844029816251179</v>
      </c>
      <c r="O636" s="8">
        <f>IF(E635&lt;&gt;E636,SUM($N$4:N636)-SUM($O$3:O635),0)</f>
        <v>0</v>
      </c>
      <c r="P636" s="6">
        <f>IF(B636&gt;0,SUM($O$4:O636)-SUM($P$3:P635),0)</f>
        <v>0</v>
      </c>
      <c r="Q636" s="6">
        <f t="shared" si="69"/>
        <v>38.959739800355472</v>
      </c>
      <c r="R636" s="8">
        <f>IF(E635&lt;&gt;E636,SUM($Q$4:Q636)-SUM($R$3:R635),0)</f>
        <v>0</v>
      </c>
      <c r="S636" s="6">
        <f>IF(B636&gt;0,SUM($R$4:R636)-SUM($S$3:S635),0)</f>
        <v>0</v>
      </c>
    </row>
    <row r="637" spans="1:19">
      <c r="A637">
        <f>IF(E636&lt;&gt;E637,COUNTIF($A$4:A636,"&lt;&gt;0")+1,0)</f>
        <v>0</v>
      </c>
      <c r="B637">
        <f>IF(A637&lt;&gt;0,IF(MOD(A637,3)=0,COUNTIF($B$4:B636,"&lt;&gt;0")+1,0),0)</f>
        <v>0</v>
      </c>
      <c r="C637" s="9">
        <f>'Dash Board'!$C$12+COUNT('Daily reducing balance'!$F$4:F636)</f>
        <v>42363</v>
      </c>
      <c r="D637">
        <f t="shared" si="70"/>
        <v>2015</v>
      </c>
      <c r="E637">
        <f t="shared" si="71"/>
        <v>12</v>
      </c>
      <c r="F637">
        <f>DAY('Dash Board'!$C$12+COUNT('Daily reducing balance'!$F$4:F636))</f>
        <v>25</v>
      </c>
      <c r="G637" s="8">
        <f t="shared" si="72"/>
        <v>284379.11222655914</v>
      </c>
      <c r="H637" s="6">
        <f>G637*'Dash Board'!$C$11/365</f>
        <v>81.807689818599201</v>
      </c>
      <c r="I637" s="6">
        <f>H637*'Dash Board'!$C$18/'Dash Board'!$C$11</f>
        <v>38.956042770761528</v>
      </c>
      <c r="J637" s="6">
        <f>(G637&gt;1)*PMT('Dash Board'!$C$11/365,$U$4,-'Dash Board'!$C$19)</f>
        <v>108.80376961660664</v>
      </c>
      <c r="K637" s="6">
        <f t="shared" si="67"/>
        <v>0</v>
      </c>
      <c r="L637" s="8">
        <f t="shared" si="68"/>
        <v>284352.11614676117</v>
      </c>
      <c r="N637" s="8">
        <f t="shared" si="73"/>
        <v>69.847726845845116</v>
      </c>
      <c r="O637" s="8">
        <f>IF(E636&lt;&gt;E637,SUM($N$4:N637)-SUM($O$3:O636),0)</f>
        <v>0</v>
      </c>
      <c r="P637" s="6">
        <f>IF(B637&gt;0,SUM($O$4:O637)-SUM($P$3:P636),0)</f>
        <v>0</v>
      </c>
      <c r="Q637" s="6">
        <f t="shared" si="69"/>
        <v>38.956042770761528</v>
      </c>
      <c r="R637" s="8">
        <f>IF(E636&lt;&gt;E637,SUM($Q$4:Q637)-SUM($R$3:R636),0)</f>
        <v>0</v>
      </c>
      <c r="S637" s="6">
        <f>IF(B637&gt;0,SUM($R$4:R637)-SUM($S$3:S636),0)</f>
        <v>0</v>
      </c>
    </row>
    <row r="638" spans="1:19">
      <c r="A638">
        <f>IF(E637&lt;&gt;E638,COUNTIF($A$4:A637,"&lt;&gt;0")+1,0)</f>
        <v>0</v>
      </c>
      <c r="B638">
        <f>IF(A638&lt;&gt;0,IF(MOD(A638,3)=0,COUNTIF($B$4:B637,"&lt;&gt;0")+1,0),0)</f>
        <v>0</v>
      </c>
      <c r="C638" s="9">
        <f>'Dash Board'!$C$12+COUNT('Daily reducing balance'!$F$4:F637)</f>
        <v>42364</v>
      </c>
      <c r="D638">
        <f t="shared" si="70"/>
        <v>2015</v>
      </c>
      <c r="E638">
        <f t="shared" si="71"/>
        <v>12</v>
      </c>
      <c r="F638">
        <f>DAY('Dash Board'!$C$12+COUNT('Daily reducing balance'!$F$4:F637))</f>
        <v>26</v>
      </c>
      <c r="G638" s="8">
        <f t="shared" si="72"/>
        <v>284352.11614676117</v>
      </c>
      <c r="H638" s="6">
        <f>G638*'Dash Board'!$C$11/365</f>
        <v>81.799923823040885</v>
      </c>
      <c r="I638" s="6">
        <f>H638*'Dash Board'!$C$18/'Dash Board'!$C$11</f>
        <v>38.952344677638521</v>
      </c>
      <c r="J638" s="6">
        <f>(G638&gt;1)*PMT('Dash Board'!$C$11/365,$U$4,-'Dash Board'!$C$19)</f>
        <v>108.80376961660664</v>
      </c>
      <c r="K638" s="6">
        <f t="shared" si="67"/>
        <v>0</v>
      </c>
      <c r="L638" s="8">
        <f t="shared" si="68"/>
        <v>284325.11230096762</v>
      </c>
      <c r="N638" s="8">
        <f t="shared" si="73"/>
        <v>69.851424938968123</v>
      </c>
      <c r="O638" s="8">
        <f>IF(E637&lt;&gt;E638,SUM($N$4:N638)-SUM($O$3:O637),0)</f>
        <v>0</v>
      </c>
      <c r="P638" s="6">
        <f>IF(B638&gt;0,SUM($O$4:O638)-SUM($P$3:P637),0)</f>
        <v>0</v>
      </c>
      <c r="Q638" s="6">
        <f t="shared" si="69"/>
        <v>38.952344677638521</v>
      </c>
      <c r="R638" s="8">
        <f>IF(E637&lt;&gt;E638,SUM($Q$4:Q638)-SUM($R$3:R637),0)</f>
        <v>0</v>
      </c>
      <c r="S638" s="6">
        <f>IF(B638&gt;0,SUM($R$4:R638)-SUM($S$3:S637),0)</f>
        <v>0</v>
      </c>
    </row>
    <row r="639" spans="1:19">
      <c r="A639">
        <f>IF(E638&lt;&gt;E639,COUNTIF($A$4:A638,"&lt;&gt;0")+1,0)</f>
        <v>0</v>
      </c>
      <c r="B639">
        <f>IF(A639&lt;&gt;0,IF(MOD(A639,3)=0,COUNTIF($B$4:B638,"&lt;&gt;0")+1,0),0)</f>
        <v>0</v>
      </c>
      <c r="C639" s="9">
        <f>'Dash Board'!$C$12+COUNT('Daily reducing balance'!$F$4:F638)</f>
        <v>42365</v>
      </c>
      <c r="D639">
        <f t="shared" si="70"/>
        <v>2015</v>
      </c>
      <c r="E639">
        <f t="shared" si="71"/>
        <v>12</v>
      </c>
      <c r="F639">
        <f>DAY('Dash Board'!$C$12+COUNT('Daily reducing balance'!$F$4:F638))</f>
        <v>27</v>
      </c>
      <c r="G639" s="8">
        <f t="shared" si="72"/>
        <v>284325.11230096762</v>
      </c>
      <c r="H639" s="6">
        <f>G639*'Dash Board'!$C$11/365</f>
        <v>81.792155593429044</v>
      </c>
      <c r="I639" s="6">
        <f>H639*'Dash Board'!$C$18/'Dash Board'!$C$11</f>
        <v>38.9486455206805</v>
      </c>
      <c r="J639" s="6">
        <f>(G639&gt;1)*PMT('Dash Board'!$C$11/365,$U$4,-'Dash Board'!$C$19)</f>
        <v>108.80376961660664</v>
      </c>
      <c r="K639" s="6">
        <f t="shared" si="67"/>
        <v>0</v>
      </c>
      <c r="L639" s="8">
        <f t="shared" si="68"/>
        <v>284298.10068694444</v>
      </c>
      <c r="N639" s="8">
        <f t="shared" si="73"/>
        <v>69.855124095926143</v>
      </c>
      <c r="O639" s="8">
        <f>IF(E638&lt;&gt;E639,SUM($N$4:N639)-SUM($O$3:O638),0)</f>
        <v>0</v>
      </c>
      <c r="P639" s="6">
        <f>IF(B639&gt;0,SUM($O$4:O639)-SUM($P$3:P638),0)</f>
        <v>0</v>
      </c>
      <c r="Q639" s="6">
        <f t="shared" si="69"/>
        <v>38.9486455206805</v>
      </c>
      <c r="R639" s="8">
        <f>IF(E638&lt;&gt;E639,SUM($Q$4:Q639)-SUM($R$3:R638),0)</f>
        <v>0</v>
      </c>
      <c r="S639" s="6">
        <f>IF(B639&gt;0,SUM($R$4:R639)-SUM($S$3:S638),0)</f>
        <v>0</v>
      </c>
    </row>
    <row r="640" spans="1:19">
      <c r="A640">
        <f>IF(E639&lt;&gt;E640,COUNTIF($A$4:A639,"&lt;&gt;0")+1,0)</f>
        <v>0</v>
      </c>
      <c r="B640">
        <f>IF(A640&lt;&gt;0,IF(MOD(A640,3)=0,COUNTIF($B$4:B639,"&lt;&gt;0")+1,0),0)</f>
        <v>0</v>
      </c>
      <c r="C640" s="9">
        <f>'Dash Board'!$C$12+COUNT('Daily reducing balance'!$F$4:F639)</f>
        <v>42366</v>
      </c>
      <c r="D640">
        <f t="shared" si="70"/>
        <v>2015</v>
      </c>
      <c r="E640">
        <f t="shared" si="71"/>
        <v>12</v>
      </c>
      <c r="F640">
        <f>DAY('Dash Board'!$C$12+COUNT('Daily reducing balance'!$F$4:F639))</f>
        <v>28</v>
      </c>
      <c r="G640" s="8">
        <f t="shared" si="72"/>
        <v>284298.10068694444</v>
      </c>
      <c r="H640" s="6">
        <f>G640*'Dash Board'!$C$11/365</f>
        <v>81.784385129121006</v>
      </c>
      <c r="I640" s="6">
        <f>H640*'Dash Board'!$C$18/'Dash Board'!$C$11</f>
        <v>38.944945299581434</v>
      </c>
      <c r="J640" s="6">
        <f>(G640&gt;1)*PMT('Dash Board'!$C$11/365,$U$4,-'Dash Board'!$C$19)</f>
        <v>108.80376961660664</v>
      </c>
      <c r="K640" s="6">
        <f t="shared" si="67"/>
        <v>0</v>
      </c>
      <c r="L640" s="8">
        <f t="shared" si="68"/>
        <v>284271.08130245697</v>
      </c>
      <c r="N640" s="8">
        <f t="shared" si="73"/>
        <v>69.85882431702521</v>
      </c>
      <c r="O640" s="8">
        <f>IF(E639&lt;&gt;E640,SUM($N$4:N640)-SUM($O$3:O639),0)</f>
        <v>0</v>
      </c>
      <c r="P640" s="6">
        <f>IF(B640&gt;0,SUM($O$4:O640)-SUM($P$3:P639),0)</f>
        <v>0</v>
      </c>
      <c r="Q640" s="6">
        <f t="shared" si="69"/>
        <v>38.944945299581434</v>
      </c>
      <c r="R640" s="8">
        <f>IF(E639&lt;&gt;E640,SUM($Q$4:Q640)-SUM($R$3:R639),0)</f>
        <v>0</v>
      </c>
      <c r="S640" s="6">
        <f>IF(B640&gt;0,SUM($R$4:R640)-SUM($S$3:S639),0)</f>
        <v>0</v>
      </c>
    </row>
    <row r="641" spans="1:19">
      <c r="A641">
        <f>IF(E640&lt;&gt;E641,COUNTIF($A$4:A640,"&lt;&gt;0")+1,0)</f>
        <v>0</v>
      </c>
      <c r="B641">
        <f>IF(A641&lt;&gt;0,IF(MOD(A641,3)=0,COUNTIF($B$4:B640,"&lt;&gt;0")+1,0),0)</f>
        <v>0</v>
      </c>
      <c r="C641" s="9">
        <f>'Dash Board'!$C$12+COUNT('Daily reducing balance'!$F$4:F640)</f>
        <v>42367</v>
      </c>
      <c r="D641">
        <f t="shared" si="70"/>
        <v>2015</v>
      </c>
      <c r="E641">
        <f t="shared" si="71"/>
        <v>12</v>
      </c>
      <c r="F641">
        <f>DAY('Dash Board'!$C$12+COUNT('Daily reducing balance'!$F$4:F640))</f>
        <v>29</v>
      </c>
      <c r="G641" s="8">
        <f t="shared" si="72"/>
        <v>284271.08130245697</v>
      </c>
      <c r="H641" s="6">
        <f>G641*'Dash Board'!$C$11/365</f>
        <v>81.776612429473914</v>
      </c>
      <c r="I641" s="6">
        <f>H641*'Dash Board'!$C$18/'Dash Board'!$C$11</f>
        <v>38.941244014035206</v>
      </c>
      <c r="J641" s="6">
        <f>(G641&gt;1)*PMT('Dash Board'!$C$11/365,$U$4,-'Dash Board'!$C$19)</f>
        <v>108.80376961660664</v>
      </c>
      <c r="K641" s="6">
        <f t="shared" si="67"/>
        <v>0</v>
      </c>
      <c r="L641" s="8">
        <f t="shared" si="68"/>
        <v>284244.05414526985</v>
      </c>
      <c r="N641" s="8">
        <f t="shared" si="73"/>
        <v>69.862525602571438</v>
      </c>
      <c r="O641" s="8">
        <f>IF(E640&lt;&gt;E641,SUM($N$4:N641)-SUM($O$3:O640),0)</f>
        <v>0</v>
      </c>
      <c r="P641" s="6">
        <f>IF(B641&gt;0,SUM($O$4:O641)-SUM($P$3:P640),0)</f>
        <v>0</v>
      </c>
      <c r="Q641" s="6">
        <f t="shared" si="69"/>
        <v>38.941244014035206</v>
      </c>
      <c r="R641" s="8">
        <f>IF(E640&lt;&gt;E641,SUM($Q$4:Q641)-SUM($R$3:R640),0)</f>
        <v>0</v>
      </c>
      <c r="S641" s="6">
        <f>IF(B641&gt;0,SUM($R$4:R641)-SUM($S$3:S640),0)</f>
        <v>0</v>
      </c>
    </row>
    <row r="642" spans="1:19">
      <c r="A642">
        <f>IF(E641&lt;&gt;E642,COUNTIF($A$4:A641,"&lt;&gt;0")+1,0)</f>
        <v>0</v>
      </c>
      <c r="B642">
        <f>IF(A642&lt;&gt;0,IF(MOD(A642,3)=0,COUNTIF($B$4:B641,"&lt;&gt;0")+1,0),0)</f>
        <v>0</v>
      </c>
      <c r="C642" s="9">
        <f>'Dash Board'!$C$12+COUNT('Daily reducing balance'!$F$4:F641)</f>
        <v>42368</v>
      </c>
      <c r="D642">
        <f t="shared" si="70"/>
        <v>2015</v>
      </c>
      <c r="E642">
        <f t="shared" si="71"/>
        <v>12</v>
      </c>
      <c r="F642">
        <f>DAY('Dash Board'!$C$12+COUNT('Daily reducing balance'!$F$4:F641))</f>
        <v>30</v>
      </c>
      <c r="G642" s="8">
        <f t="shared" si="72"/>
        <v>284244.05414526985</v>
      </c>
      <c r="H642" s="6">
        <f>G642*'Dash Board'!$C$11/365</f>
        <v>81.768837493844742</v>
      </c>
      <c r="I642" s="6">
        <f>H642*'Dash Board'!$C$18/'Dash Board'!$C$11</f>
        <v>38.937541663735594</v>
      </c>
      <c r="J642" s="6">
        <f>(G642&gt;1)*PMT('Dash Board'!$C$11/365,$U$4,-'Dash Board'!$C$19)</f>
        <v>108.80376961660664</v>
      </c>
      <c r="K642" s="6">
        <f t="shared" si="67"/>
        <v>0</v>
      </c>
      <c r="L642" s="8">
        <f t="shared" si="68"/>
        <v>284217.01921314711</v>
      </c>
      <c r="N642" s="8">
        <f t="shared" si="73"/>
        <v>69.866227952871043</v>
      </c>
      <c r="O642" s="8">
        <f>IF(E641&lt;&gt;E642,SUM($N$4:N642)-SUM($O$3:O641),0)</f>
        <v>0</v>
      </c>
      <c r="P642" s="6">
        <f>IF(B642&gt;0,SUM($O$4:O642)-SUM($P$3:P641),0)</f>
        <v>0</v>
      </c>
      <c r="Q642" s="6">
        <f t="shared" si="69"/>
        <v>38.937541663735594</v>
      </c>
      <c r="R642" s="8">
        <f>IF(E641&lt;&gt;E642,SUM($Q$4:Q642)-SUM($R$3:R641),0)</f>
        <v>0</v>
      </c>
      <c r="S642" s="6">
        <f>IF(B642&gt;0,SUM($R$4:R642)-SUM($S$3:S641),0)</f>
        <v>0</v>
      </c>
    </row>
    <row r="643" spans="1:19">
      <c r="A643">
        <f>IF(E642&lt;&gt;E643,COUNTIF($A$4:A642,"&lt;&gt;0")+1,0)</f>
        <v>0</v>
      </c>
      <c r="B643">
        <f>IF(A643&lt;&gt;0,IF(MOD(A643,3)=0,COUNTIF($B$4:B642,"&lt;&gt;0")+1,0),0)</f>
        <v>0</v>
      </c>
      <c r="C643" s="9">
        <f>'Dash Board'!$C$12+COUNT('Daily reducing balance'!$F$4:F642)</f>
        <v>42369</v>
      </c>
      <c r="D643">
        <f t="shared" si="70"/>
        <v>2015</v>
      </c>
      <c r="E643">
        <f t="shared" si="71"/>
        <v>12</v>
      </c>
      <c r="F643">
        <f>DAY('Dash Board'!$C$12+COUNT('Daily reducing balance'!$F$4:F642))</f>
        <v>31</v>
      </c>
      <c r="G643" s="8">
        <f t="shared" si="72"/>
        <v>284217.01921314711</v>
      </c>
      <c r="H643" s="6">
        <f>G643*'Dash Board'!$C$11/365</f>
        <v>81.761060321590264</v>
      </c>
      <c r="I643" s="6">
        <f>H643*'Dash Board'!$C$18/'Dash Board'!$C$11</f>
        <v>38.933838248376318</v>
      </c>
      <c r="J643" s="6">
        <f>(G643&gt;1)*PMT('Dash Board'!$C$11/365,$U$4,-'Dash Board'!$C$19)</f>
        <v>108.80376961660664</v>
      </c>
      <c r="K643" s="6">
        <f t="shared" si="67"/>
        <v>0</v>
      </c>
      <c r="L643" s="8">
        <f t="shared" si="68"/>
        <v>284189.97650385211</v>
      </c>
      <c r="N643" s="8">
        <f t="shared" si="73"/>
        <v>69.869931368230326</v>
      </c>
      <c r="O643" s="8">
        <f>IF(E642&lt;&gt;E643,SUM($N$4:N643)-SUM($O$3:O642),0)</f>
        <v>0</v>
      </c>
      <c r="P643" s="6">
        <f>IF(B643&gt;0,SUM($O$4:O643)-SUM($P$3:P642),0)</f>
        <v>0</v>
      </c>
      <c r="Q643" s="6">
        <f t="shared" si="69"/>
        <v>38.933838248376318</v>
      </c>
      <c r="R643" s="8">
        <f>IF(E642&lt;&gt;E643,SUM($Q$4:Q643)-SUM($R$3:R642),0)</f>
        <v>0</v>
      </c>
      <c r="S643" s="6">
        <f>IF(B643&gt;0,SUM($R$4:R643)-SUM($S$3:S642),0)</f>
        <v>0</v>
      </c>
    </row>
    <row r="644" spans="1:19">
      <c r="A644">
        <f>IF(E643&lt;&gt;E644,COUNTIF($A$4:A643,"&lt;&gt;0")+1,0)</f>
        <v>21</v>
      </c>
      <c r="B644">
        <f>IF(A644&lt;&gt;0,IF(MOD(A644,3)=0,COUNTIF($B$4:B643,"&lt;&gt;0")+1,0),0)</f>
        <v>7</v>
      </c>
      <c r="C644" s="9">
        <f>'Dash Board'!$C$12+COUNT('Daily reducing balance'!$F$4:F643)</f>
        <v>42370</v>
      </c>
      <c r="D644">
        <f t="shared" si="70"/>
        <v>2016</v>
      </c>
      <c r="E644">
        <f t="shared" si="71"/>
        <v>1</v>
      </c>
      <c r="F644">
        <f>DAY('Dash Board'!$C$12+COUNT('Daily reducing balance'!$F$4:F643))</f>
        <v>1</v>
      </c>
      <c r="G644" s="8">
        <f t="shared" si="72"/>
        <v>284189.97650385211</v>
      </c>
      <c r="H644" s="6">
        <f>G644*'Dash Board'!$C$11/365</f>
        <v>81.753280912067055</v>
      </c>
      <c r="I644" s="6">
        <f>H644*'Dash Board'!$C$18/'Dash Board'!$C$11</f>
        <v>38.930133767650986</v>
      </c>
      <c r="J644" s="6">
        <f>(G644&gt;1)*PMT('Dash Board'!$C$11/365,$U$4,-'Dash Board'!$C$19)</f>
        <v>108.80376961660664</v>
      </c>
      <c r="K644" s="6">
        <f t="shared" si="67"/>
        <v>3372.9168581148047</v>
      </c>
      <c r="L644" s="8">
        <f t="shared" si="68"/>
        <v>284162.92601514759</v>
      </c>
      <c r="N644" s="8">
        <f t="shared" si="73"/>
        <v>69.873635848955658</v>
      </c>
      <c r="O644" s="8">
        <f>IF(E643&lt;&gt;E644,SUM($N$4:N644)-SUM($O$3:O643),0)</f>
        <v>2164.3649069752864</v>
      </c>
      <c r="P644" s="6">
        <f>IF(B644&gt;0,SUM($O$4:O644)-SUM($P$3:P643),0)</f>
        <v>6413.0004786800273</v>
      </c>
      <c r="Q644" s="6">
        <f t="shared" si="69"/>
        <v>38.930133767650986</v>
      </c>
      <c r="R644" s="8">
        <f>IF(E643&lt;&gt;E644,SUM($Q$4:Q644)-SUM($R$3:R643),0)</f>
        <v>1208.551951139536</v>
      </c>
      <c r="S644" s="6">
        <f>IF(B644&gt;0,SUM($R$4:R644)-SUM($S$3:S643),0)</f>
        <v>3596.9463260477678</v>
      </c>
    </row>
    <row r="645" spans="1:19">
      <c r="A645">
        <f>IF(E644&lt;&gt;E645,COUNTIF($A$4:A644,"&lt;&gt;0")+1,0)</f>
        <v>0</v>
      </c>
      <c r="B645">
        <f>IF(A645&lt;&gt;0,IF(MOD(A645,3)=0,COUNTIF($B$4:B644,"&lt;&gt;0")+1,0),0)</f>
        <v>0</v>
      </c>
      <c r="C645" s="9">
        <f>'Dash Board'!$C$12+COUNT('Daily reducing balance'!$F$4:F644)</f>
        <v>42371</v>
      </c>
      <c r="D645">
        <f t="shared" si="70"/>
        <v>2016</v>
      </c>
      <c r="E645">
        <f t="shared" si="71"/>
        <v>1</v>
      </c>
      <c r="F645">
        <f>DAY('Dash Board'!$C$12+COUNT('Daily reducing balance'!$F$4:F644))</f>
        <v>2</v>
      </c>
      <c r="G645" s="8">
        <f t="shared" si="72"/>
        <v>284162.92601514759</v>
      </c>
      <c r="H645" s="6">
        <f>G645*'Dash Board'!$C$11/365</f>
        <v>81.745499264631491</v>
      </c>
      <c r="I645" s="6">
        <f>H645*'Dash Board'!$C$18/'Dash Board'!$C$11</f>
        <v>38.92642822125309</v>
      </c>
      <c r="J645" s="6">
        <f>(G645&gt;1)*PMT('Dash Board'!$C$11/365,$U$4,-'Dash Board'!$C$19)</f>
        <v>108.80376961660664</v>
      </c>
      <c r="K645" s="6">
        <f t="shared" ref="K645:K708" si="74">IF(F645=1,SUMIFS($J$4:$J$7308,$D$4:$D$7308,"="&amp;YEAR(C645),$E$4:$E$7308,"="&amp;MONTH(C645)),0)</f>
        <v>0</v>
      </c>
      <c r="L645" s="8">
        <f t="shared" ref="L645:L708" si="75">IF(G645+H645-J645&lt;0,0,G645+H645-J645)</f>
        <v>284135.86774479563</v>
      </c>
      <c r="N645" s="8">
        <f t="shared" si="73"/>
        <v>69.877341395353554</v>
      </c>
      <c r="O645" s="8">
        <f>IF(E644&lt;&gt;E645,SUM($N$4:N645)-SUM($O$3:O644),0)</f>
        <v>0</v>
      </c>
      <c r="P645" s="6">
        <f>IF(B645&gt;0,SUM($O$4:O645)-SUM($P$3:P644),0)</f>
        <v>0</v>
      </c>
      <c r="Q645" s="6">
        <f t="shared" ref="Q645:Q708" si="76">I645</f>
        <v>38.92642822125309</v>
      </c>
      <c r="R645" s="8">
        <f>IF(E644&lt;&gt;E645,SUM($Q$4:Q645)-SUM($R$3:R644),0)</f>
        <v>0</v>
      </c>
      <c r="S645" s="6">
        <f>IF(B645&gt;0,SUM($R$4:R645)-SUM($S$3:S644),0)</f>
        <v>0</v>
      </c>
    </row>
    <row r="646" spans="1:19">
      <c r="A646">
        <f>IF(E645&lt;&gt;E646,COUNTIF($A$4:A645,"&lt;&gt;0")+1,0)</f>
        <v>0</v>
      </c>
      <c r="B646">
        <f>IF(A646&lt;&gt;0,IF(MOD(A646,3)=0,COUNTIF($B$4:B645,"&lt;&gt;0")+1,0),0)</f>
        <v>0</v>
      </c>
      <c r="C646" s="9">
        <f>'Dash Board'!$C$12+COUNT('Daily reducing balance'!$F$4:F645)</f>
        <v>42372</v>
      </c>
      <c r="D646">
        <f t="shared" si="70"/>
        <v>2016</v>
      </c>
      <c r="E646">
        <f t="shared" si="71"/>
        <v>1</v>
      </c>
      <c r="F646">
        <f>DAY('Dash Board'!$C$12+COUNT('Daily reducing balance'!$F$4:F645))</f>
        <v>3</v>
      </c>
      <c r="G646" s="8">
        <f t="shared" si="72"/>
        <v>284135.86774479563</v>
      </c>
      <c r="H646" s="6">
        <f>G646*'Dash Board'!$C$11/365</f>
        <v>81.737715378639834</v>
      </c>
      <c r="I646" s="6">
        <f>H646*'Dash Board'!$C$18/'Dash Board'!$C$11</f>
        <v>38.92272160887611</v>
      </c>
      <c r="J646" s="6">
        <f>(G646&gt;1)*PMT('Dash Board'!$C$11/365,$U$4,-'Dash Board'!$C$19)</f>
        <v>108.80376961660664</v>
      </c>
      <c r="K646" s="6">
        <f t="shared" si="74"/>
        <v>0</v>
      </c>
      <c r="L646" s="8">
        <f t="shared" si="75"/>
        <v>284108.80169055768</v>
      </c>
      <c r="N646" s="8">
        <f t="shared" si="73"/>
        <v>69.881048007730527</v>
      </c>
      <c r="O646" s="8">
        <f>IF(E645&lt;&gt;E646,SUM($N$4:N646)-SUM($O$3:O645),0)</f>
        <v>0</v>
      </c>
      <c r="P646" s="6">
        <f>IF(B646&gt;0,SUM($O$4:O646)-SUM($P$3:P645),0)</f>
        <v>0</v>
      </c>
      <c r="Q646" s="6">
        <f t="shared" si="76"/>
        <v>38.92272160887611</v>
      </c>
      <c r="R646" s="8">
        <f>IF(E645&lt;&gt;E646,SUM($Q$4:Q646)-SUM($R$3:R645),0)</f>
        <v>0</v>
      </c>
      <c r="S646" s="6">
        <f>IF(B646&gt;0,SUM($R$4:R646)-SUM($S$3:S645),0)</f>
        <v>0</v>
      </c>
    </row>
    <row r="647" spans="1:19">
      <c r="A647">
        <f>IF(E646&lt;&gt;E647,COUNTIF($A$4:A646,"&lt;&gt;0")+1,0)</f>
        <v>0</v>
      </c>
      <c r="B647">
        <f>IF(A647&lt;&gt;0,IF(MOD(A647,3)=0,COUNTIF($B$4:B646,"&lt;&gt;0")+1,0),0)</f>
        <v>0</v>
      </c>
      <c r="C647" s="9">
        <f>'Dash Board'!$C$12+COUNT('Daily reducing balance'!$F$4:F646)</f>
        <v>42373</v>
      </c>
      <c r="D647">
        <f t="shared" si="70"/>
        <v>2016</v>
      </c>
      <c r="E647">
        <f t="shared" si="71"/>
        <v>1</v>
      </c>
      <c r="F647">
        <f>DAY('Dash Board'!$C$12+COUNT('Daily reducing balance'!$F$4:F646))</f>
        <v>4</v>
      </c>
      <c r="G647" s="8">
        <f t="shared" si="72"/>
        <v>284108.80169055768</v>
      </c>
      <c r="H647" s="6">
        <f>G647*'Dash Board'!$C$11/365</f>
        <v>81.729929253448091</v>
      </c>
      <c r="I647" s="6">
        <f>H647*'Dash Board'!$C$18/'Dash Board'!$C$11</f>
        <v>38.919013930213382</v>
      </c>
      <c r="J647" s="6">
        <f>(G647&gt;1)*PMT('Dash Board'!$C$11/365,$U$4,-'Dash Board'!$C$19)</f>
        <v>108.80376961660664</v>
      </c>
      <c r="K647" s="6">
        <f t="shared" si="74"/>
        <v>0</v>
      </c>
      <c r="L647" s="8">
        <f t="shared" si="75"/>
        <v>284081.72785019455</v>
      </c>
      <c r="N647" s="8">
        <f t="shared" si="73"/>
        <v>69.884755686393262</v>
      </c>
      <c r="O647" s="8">
        <f>IF(E646&lt;&gt;E647,SUM($N$4:N647)-SUM($O$3:O646),0)</f>
        <v>0</v>
      </c>
      <c r="P647" s="6">
        <f>IF(B647&gt;0,SUM($O$4:O647)-SUM($P$3:P646),0)</f>
        <v>0</v>
      </c>
      <c r="Q647" s="6">
        <f t="shared" si="76"/>
        <v>38.919013930213382</v>
      </c>
      <c r="R647" s="8">
        <f>IF(E646&lt;&gt;E647,SUM($Q$4:Q647)-SUM($R$3:R646),0)</f>
        <v>0</v>
      </c>
      <c r="S647" s="6">
        <f>IF(B647&gt;0,SUM($R$4:R647)-SUM($S$3:S646),0)</f>
        <v>0</v>
      </c>
    </row>
    <row r="648" spans="1:19">
      <c r="A648">
        <f>IF(E647&lt;&gt;E648,COUNTIF($A$4:A647,"&lt;&gt;0")+1,0)</f>
        <v>0</v>
      </c>
      <c r="B648">
        <f>IF(A648&lt;&gt;0,IF(MOD(A648,3)=0,COUNTIF($B$4:B647,"&lt;&gt;0")+1,0),0)</f>
        <v>0</v>
      </c>
      <c r="C648" s="9">
        <f>'Dash Board'!$C$12+COUNT('Daily reducing balance'!$F$4:F647)</f>
        <v>42374</v>
      </c>
      <c r="D648">
        <f t="shared" si="70"/>
        <v>2016</v>
      </c>
      <c r="E648">
        <f t="shared" si="71"/>
        <v>1</v>
      </c>
      <c r="F648">
        <f>DAY('Dash Board'!$C$12+COUNT('Daily reducing balance'!$F$4:F647))</f>
        <v>5</v>
      </c>
      <c r="G648" s="8">
        <f t="shared" si="72"/>
        <v>284081.72785019455</v>
      </c>
      <c r="H648" s="6">
        <f>G648*'Dash Board'!$C$11/365</f>
        <v>81.722140888412127</v>
      </c>
      <c r="I648" s="6">
        <f>H648*'Dash Board'!$C$18/'Dash Board'!$C$11</f>
        <v>38.915305184958164</v>
      </c>
      <c r="J648" s="6">
        <f>(G648&gt;1)*PMT('Dash Board'!$C$11/365,$U$4,-'Dash Board'!$C$19)</f>
        <v>108.80376961660664</v>
      </c>
      <c r="K648" s="6">
        <f t="shared" si="74"/>
        <v>0</v>
      </c>
      <c r="L648" s="8">
        <f t="shared" si="75"/>
        <v>284054.64622146636</v>
      </c>
      <c r="N648" s="8">
        <f t="shared" si="73"/>
        <v>69.888464431648487</v>
      </c>
      <c r="O648" s="8">
        <f>IF(E647&lt;&gt;E648,SUM($N$4:N648)-SUM($O$3:O647),0)</f>
        <v>0</v>
      </c>
      <c r="P648" s="6">
        <f>IF(B648&gt;0,SUM($O$4:O648)-SUM($P$3:P647),0)</f>
        <v>0</v>
      </c>
      <c r="Q648" s="6">
        <f t="shared" si="76"/>
        <v>38.915305184958164</v>
      </c>
      <c r="R648" s="8">
        <f>IF(E647&lt;&gt;E648,SUM($Q$4:Q648)-SUM($R$3:R647),0)</f>
        <v>0</v>
      </c>
      <c r="S648" s="6">
        <f>IF(B648&gt;0,SUM($R$4:R648)-SUM($S$3:S647),0)</f>
        <v>0</v>
      </c>
    </row>
    <row r="649" spans="1:19">
      <c r="A649">
        <f>IF(E648&lt;&gt;E649,COUNTIF($A$4:A648,"&lt;&gt;0")+1,0)</f>
        <v>0</v>
      </c>
      <c r="B649">
        <f>IF(A649&lt;&gt;0,IF(MOD(A649,3)=0,COUNTIF($B$4:B648,"&lt;&gt;0")+1,0),0)</f>
        <v>0</v>
      </c>
      <c r="C649" s="9">
        <f>'Dash Board'!$C$12+COUNT('Daily reducing balance'!$F$4:F648)</f>
        <v>42375</v>
      </c>
      <c r="D649">
        <f t="shared" si="70"/>
        <v>2016</v>
      </c>
      <c r="E649">
        <f t="shared" si="71"/>
        <v>1</v>
      </c>
      <c r="F649">
        <f>DAY('Dash Board'!$C$12+COUNT('Daily reducing balance'!$F$4:F648))</f>
        <v>6</v>
      </c>
      <c r="G649" s="8">
        <f t="shared" si="72"/>
        <v>284054.64622146636</v>
      </c>
      <c r="H649" s="6">
        <f>G649*'Dash Board'!$C$11/365</f>
        <v>81.71435028288758</v>
      </c>
      <c r="I649" s="6">
        <f>H649*'Dash Board'!$C$18/'Dash Board'!$C$11</f>
        <v>38.911595372803617</v>
      </c>
      <c r="J649" s="6">
        <f>(G649&gt;1)*PMT('Dash Board'!$C$11/365,$U$4,-'Dash Board'!$C$19)</f>
        <v>108.80376961660664</v>
      </c>
      <c r="K649" s="6">
        <f t="shared" si="74"/>
        <v>0</v>
      </c>
      <c r="L649" s="8">
        <f t="shared" si="75"/>
        <v>284027.55680213269</v>
      </c>
      <c r="N649" s="8">
        <f t="shared" si="73"/>
        <v>69.892174243803026</v>
      </c>
      <c r="O649" s="8">
        <f>IF(E648&lt;&gt;E649,SUM($N$4:N649)-SUM($O$3:O648),0)</f>
        <v>0</v>
      </c>
      <c r="P649" s="6">
        <f>IF(B649&gt;0,SUM($O$4:O649)-SUM($P$3:P648),0)</f>
        <v>0</v>
      </c>
      <c r="Q649" s="6">
        <f t="shared" si="76"/>
        <v>38.911595372803617</v>
      </c>
      <c r="R649" s="8">
        <f>IF(E648&lt;&gt;E649,SUM($Q$4:Q649)-SUM($R$3:R648),0)</f>
        <v>0</v>
      </c>
      <c r="S649" s="6">
        <f>IF(B649&gt;0,SUM($R$4:R649)-SUM($S$3:S648),0)</f>
        <v>0</v>
      </c>
    </row>
    <row r="650" spans="1:19">
      <c r="A650">
        <f>IF(E649&lt;&gt;E650,COUNTIF($A$4:A649,"&lt;&gt;0")+1,0)</f>
        <v>0</v>
      </c>
      <c r="B650">
        <f>IF(A650&lt;&gt;0,IF(MOD(A650,3)=0,COUNTIF($B$4:B649,"&lt;&gt;0")+1,0),0)</f>
        <v>0</v>
      </c>
      <c r="C650" s="9">
        <f>'Dash Board'!$C$12+COUNT('Daily reducing balance'!$F$4:F649)</f>
        <v>42376</v>
      </c>
      <c r="D650">
        <f t="shared" si="70"/>
        <v>2016</v>
      </c>
      <c r="E650">
        <f t="shared" si="71"/>
        <v>1</v>
      </c>
      <c r="F650">
        <f>DAY('Dash Board'!$C$12+COUNT('Daily reducing balance'!$F$4:F649))</f>
        <v>7</v>
      </c>
      <c r="G650" s="8">
        <f t="shared" si="72"/>
        <v>284027.55680213269</v>
      </c>
      <c r="H650" s="6">
        <f>G650*'Dash Board'!$C$11/365</f>
        <v>81.706557436229957</v>
      </c>
      <c r="I650" s="6">
        <f>H650*'Dash Board'!$C$18/'Dash Board'!$C$11</f>
        <v>38.907884493442843</v>
      </c>
      <c r="J650" s="6">
        <f>(G650&gt;1)*PMT('Dash Board'!$C$11/365,$U$4,-'Dash Board'!$C$19)</f>
        <v>108.80376961660664</v>
      </c>
      <c r="K650" s="6">
        <f t="shared" si="74"/>
        <v>0</v>
      </c>
      <c r="L650" s="8">
        <f t="shared" si="75"/>
        <v>284000.45958995231</v>
      </c>
      <c r="N650" s="8">
        <f t="shared" si="73"/>
        <v>69.895885123163794</v>
      </c>
      <c r="O650" s="8">
        <f>IF(E649&lt;&gt;E650,SUM($N$4:N650)-SUM($O$3:O649),0)</f>
        <v>0</v>
      </c>
      <c r="P650" s="6">
        <f>IF(B650&gt;0,SUM($O$4:O650)-SUM($P$3:P649),0)</f>
        <v>0</v>
      </c>
      <c r="Q650" s="6">
        <f t="shared" si="76"/>
        <v>38.907884493442843</v>
      </c>
      <c r="R650" s="8">
        <f>IF(E649&lt;&gt;E650,SUM($Q$4:Q650)-SUM($R$3:R649),0)</f>
        <v>0</v>
      </c>
      <c r="S650" s="6">
        <f>IF(B650&gt;0,SUM($R$4:R650)-SUM($S$3:S649),0)</f>
        <v>0</v>
      </c>
    </row>
    <row r="651" spans="1:19">
      <c r="A651">
        <f>IF(E650&lt;&gt;E651,COUNTIF($A$4:A650,"&lt;&gt;0")+1,0)</f>
        <v>0</v>
      </c>
      <c r="B651">
        <f>IF(A651&lt;&gt;0,IF(MOD(A651,3)=0,COUNTIF($B$4:B650,"&lt;&gt;0")+1,0),0)</f>
        <v>0</v>
      </c>
      <c r="C651" s="9">
        <f>'Dash Board'!$C$12+COUNT('Daily reducing balance'!$F$4:F650)</f>
        <v>42377</v>
      </c>
      <c r="D651">
        <f t="shared" si="70"/>
        <v>2016</v>
      </c>
      <c r="E651">
        <f t="shared" si="71"/>
        <v>1</v>
      </c>
      <c r="F651">
        <f>DAY('Dash Board'!$C$12+COUNT('Daily reducing balance'!$F$4:F650))</f>
        <v>8</v>
      </c>
      <c r="G651" s="8">
        <f t="shared" si="72"/>
        <v>284000.45958995231</v>
      </c>
      <c r="H651" s="6">
        <f>G651*'Dash Board'!$C$11/365</f>
        <v>81.698762347794499</v>
      </c>
      <c r="I651" s="6">
        <f>H651*'Dash Board'!$C$18/'Dash Board'!$C$11</f>
        <v>38.904172546568809</v>
      </c>
      <c r="J651" s="6">
        <f>(G651&gt;1)*PMT('Dash Board'!$C$11/365,$U$4,-'Dash Board'!$C$19)</f>
        <v>108.80376961660664</v>
      </c>
      <c r="K651" s="6">
        <f t="shared" si="74"/>
        <v>0</v>
      </c>
      <c r="L651" s="8">
        <f t="shared" si="75"/>
        <v>283973.35458268353</v>
      </c>
      <c r="N651" s="8">
        <f t="shared" si="73"/>
        <v>69.899597070037828</v>
      </c>
      <c r="O651" s="8">
        <f>IF(E650&lt;&gt;E651,SUM($N$4:N651)-SUM($O$3:O650),0)</f>
        <v>0</v>
      </c>
      <c r="P651" s="6">
        <f>IF(B651&gt;0,SUM($O$4:O651)-SUM($P$3:P650),0)</f>
        <v>0</v>
      </c>
      <c r="Q651" s="6">
        <f t="shared" si="76"/>
        <v>38.904172546568809</v>
      </c>
      <c r="R651" s="8">
        <f>IF(E650&lt;&gt;E651,SUM($Q$4:Q651)-SUM($R$3:R650),0)</f>
        <v>0</v>
      </c>
      <c r="S651" s="6">
        <f>IF(B651&gt;0,SUM($R$4:R651)-SUM($S$3:S650),0)</f>
        <v>0</v>
      </c>
    </row>
    <row r="652" spans="1:19">
      <c r="A652">
        <f>IF(E651&lt;&gt;E652,COUNTIF($A$4:A651,"&lt;&gt;0")+1,0)</f>
        <v>0</v>
      </c>
      <c r="B652">
        <f>IF(A652&lt;&gt;0,IF(MOD(A652,3)=0,COUNTIF($B$4:B651,"&lt;&gt;0")+1,0),0)</f>
        <v>0</v>
      </c>
      <c r="C652" s="9">
        <f>'Dash Board'!$C$12+COUNT('Daily reducing balance'!$F$4:F651)</f>
        <v>42378</v>
      </c>
      <c r="D652">
        <f t="shared" si="70"/>
        <v>2016</v>
      </c>
      <c r="E652">
        <f t="shared" si="71"/>
        <v>1</v>
      </c>
      <c r="F652">
        <f>DAY('Dash Board'!$C$12+COUNT('Daily reducing balance'!$F$4:F651))</f>
        <v>9</v>
      </c>
      <c r="G652" s="8">
        <f t="shared" si="72"/>
        <v>283973.35458268353</v>
      </c>
      <c r="H652" s="6">
        <f>G652*'Dash Board'!$C$11/365</f>
        <v>81.69096501693636</v>
      </c>
      <c r="I652" s="6">
        <f>H652*'Dash Board'!$C$18/'Dash Board'!$C$11</f>
        <v>38.900459531874453</v>
      </c>
      <c r="J652" s="6">
        <f>(G652&gt;1)*PMT('Dash Board'!$C$11/365,$U$4,-'Dash Board'!$C$19)</f>
        <v>108.80376961660664</v>
      </c>
      <c r="K652" s="6">
        <f t="shared" si="74"/>
        <v>0</v>
      </c>
      <c r="L652" s="8">
        <f t="shared" si="75"/>
        <v>283946.2417780839</v>
      </c>
      <c r="N652" s="8">
        <f t="shared" si="73"/>
        <v>69.903310084732198</v>
      </c>
      <c r="O652" s="8">
        <f>IF(E651&lt;&gt;E652,SUM($N$4:N652)-SUM($O$3:O651),0)</f>
        <v>0</v>
      </c>
      <c r="P652" s="6">
        <f>IF(B652&gt;0,SUM($O$4:O652)-SUM($P$3:P651),0)</f>
        <v>0</v>
      </c>
      <c r="Q652" s="6">
        <f t="shared" si="76"/>
        <v>38.900459531874453</v>
      </c>
      <c r="R652" s="8">
        <f>IF(E651&lt;&gt;E652,SUM($Q$4:Q652)-SUM($R$3:R651),0)</f>
        <v>0</v>
      </c>
      <c r="S652" s="6">
        <f>IF(B652&gt;0,SUM($R$4:R652)-SUM($S$3:S651),0)</f>
        <v>0</v>
      </c>
    </row>
    <row r="653" spans="1:19">
      <c r="A653">
        <f>IF(E652&lt;&gt;E653,COUNTIF($A$4:A652,"&lt;&gt;0")+1,0)</f>
        <v>0</v>
      </c>
      <c r="B653">
        <f>IF(A653&lt;&gt;0,IF(MOD(A653,3)=0,COUNTIF($B$4:B652,"&lt;&gt;0")+1,0),0)</f>
        <v>0</v>
      </c>
      <c r="C653" s="9">
        <f>'Dash Board'!$C$12+COUNT('Daily reducing balance'!$F$4:F652)</f>
        <v>42379</v>
      </c>
      <c r="D653">
        <f t="shared" si="70"/>
        <v>2016</v>
      </c>
      <c r="E653">
        <f t="shared" si="71"/>
        <v>1</v>
      </c>
      <c r="F653">
        <f>DAY('Dash Board'!$C$12+COUNT('Daily reducing balance'!$F$4:F652))</f>
        <v>10</v>
      </c>
      <c r="G653" s="8">
        <f t="shared" si="72"/>
        <v>283946.2417780839</v>
      </c>
      <c r="H653" s="6">
        <f>G653*'Dash Board'!$C$11/365</f>
        <v>81.683165443010438</v>
      </c>
      <c r="I653" s="6">
        <f>H653*'Dash Board'!$C$18/'Dash Board'!$C$11</f>
        <v>38.896745449052595</v>
      </c>
      <c r="J653" s="6">
        <f>(G653&gt;1)*PMT('Dash Board'!$C$11/365,$U$4,-'Dash Board'!$C$19)</f>
        <v>108.80376961660664</v>
      </c>
      <c r="K653" s="6">
        <f t="shared" si="74"/>
        <v>0</v>
      </c>
      <c r="L653" s="8">
        <f t="shared" si="75"/>
        <v>283919.12117391033</v>
      </c>
      <c r="N653" s="8">
        <f t="shared" si="73"/>
        <v>69.907024167554056</v>
      </c>
      <c r="O653" s="8">
        <f>IF(E652&lt;&gt;E653,SUM($N$4:N653)-SUM($O$3:O652),0)</f>
        <v>0</v>
      </c>
      <c r="P653" s="6">
        <f>IF(B653&gt;0,SUM($O$4:O653)-SUM($P$3:P652),0)</f>
        <v>0</v>
      </c>
      <c r="Q653" s="6">
        <f t="shared" si="76"/>
        <v>38.896745449052595</v>
      </c>
      <c r="R653" s="8">
        <f>IF(E652&lt;&gt;E653,SUM($Q$4:Q653)-SUM($R$3:R652),0)</f>
        <v>0</v>
      </c>
      <c r="S653" s="6">
        <f>IF(B653&gt;0,SUM($R$4:R653)-SUM($S$3:S652),0)</f>
        <v>0</v>
      </c>
    </row>
    <row r="654" spans="1:19">
      <c r="A654">
        <f>IF(E653&lt;&gt;E654,COUNTIF($A$4:A653,"&lt;&gt;0")+1,0)</f>
        <v>0</v>
      </c>
      <c r="B654">
        <f>IF(A654&lt;&gt;0,IF(MOD(A654,3)=0,COUNTIF($B$4:B653,"&lt;&gt;0")+1,0),0)</f>
        <v>0</v>
      </c>
      <c r="C654" s="9">
        <f>'Dash Board'!$C$12+COUNT('Daily reducing balance'!$F$4:F653)</f>
        <v>42380</v>
      </c>
      <c r="D654">
        <f t="shared" si="70"/>
        <v>2016</v>
      </c>
      <c r="E654">
        <f t="shared" si="71"/>
        <v>1</v>
      </c>
      <c r="F654">
        <f>DAY('Dash Board'!$C$12+COUNT('Daily reducing balance'!$F$4:F653))</f>
        <v>11</v>
      </c>
      <c r="G654" s="8">
        <f t="shared" si="72"/>
        <v>283919.12117391033</v>
      </c>
      <c r="H654" s="6">
        <f>G654*'Dash Board'!$C$11/365</f>
        <v>81.67536362537146</v>
      </c>
      <c r="I654" s="6">
        <f>H654*'Dash Board'!$C$18/'Dash Board'!$C$11</f>
        <v>38.893030297795939</v>
      </c>
      <c r="J654" s="6">
        <f>(G654&gt;1)*PMT('Dash Board'!$C$11/365,$U$4,-'Dash Board'!$C$19)</f>
        <v>108.80376961660664</v>
      </c>
      <c r="K654" s="6">
        <f t="shared" si="74"/>
        <v>0</v>
      </c>
      <c r="L654" s="8">
        <f t="shared" si="75"/>
        <v>283891.99276791915</v>
      </c>
      <c r="N654" s="8">
        <f t="shared" si="73"/>
        <v>69.910739318810698</v>
      </c>
      <c r="O654" s="8">
        <f>IF(E653&lt;&gt;E654,SUM($N$4:N654)-SUM($O$3:O653),0)</f>
        <v>0</v>
      </c>
      <c r="P654" s="6">
        <f>IF(B654&gt;0,SUM($O$4:O654)-SUM($P$3:P653),0)</f>
        <v>0</v>
      </c>
      <c r="Q654" s="6">
        <f t="shared" si="76"/>
        <v>38.893030297795939</v>
      </c>
      <c r="R654" s="8">
        <f>IF(E653&lt;&gt;E654,SUM($Q$4:Q654)-SUM($R$3:R653),0)</f>
        <v>0</v>
      </c>
      <c r="S654" s="6">
        <f>IF(B654&gt;0,SUM($R$4:R654)-SUM($S$3:S653),0)</f>
        <v>0</v>
      </c>
    </row>
    <row r="655" spans="1:19">
      <c r="A655">
        <f>IF(E654&lt;&gt;E655,COUNTIF($A$4:A654,"&lt;&gt;0")+1,0)</f>
        <v>0</v>
      </c>
      <c r="B655">
        <f>IF(A655&lt;&gt;0,IF(MOD(A655,3)=0,COUNTIF($B$4:B654,"&lt;&gt;0")+1,0),0)</f>
        <v>0</v>
      </c>
      <c r="C655" s="9">
        <f>'Dash Board'!$C$12+COUNT('Daily reducing balance'!$F$4:F654)</f>
        <v>42381</v>
      </c>
      <c r="D655">
        <f t="shared" si="70"/>
        <v>2016</v>
      </c>
      <c r="E655">
        <f t="shared" si="71"/>
        <v>1</v>
      </c>
      <c r="F655">
        <f>DAY('Dash Board'!$C$12+COUNT('Daily reducing balance'!$F$4:F654))</f>
        <v>12</v>
      </c>
      <c r="G655" s="8">
        <f t="shared" si="72"/>
        <v>283891.99276791915</v>
      </c>
      <c r="H655" s="6">
        <f>G655*'Dash Board'!$C$11/365</f>
        <v>81.667559563373999</v>
      </c>
      <c r="I655" s="6">
        <f>H655*'Dash Board'!$C$18/'Dash Board'!$C$11</f>
        <v>38.889314077797145</v>
      </c>
      <c r="J655" s="6">
        <f>(G655&gt;1)*PMT('Dash Board'!$C$11/365,$U$4,-'Dash Board'!$C$19)</f>
        <v>108.80376961660664</v>
      </c>
      <c r="K655" s="6">
        <f t="shared" si="74"/>
        <v>0</v>
      </c>
      <c r="L655" s="8">
        <f t="shared" si="75"/>
        <v>283864.85655786592</v>
      </c>
      <c r="N655" s="8">
        <f t="shared" si="73"/>
        <v>69.914455538809506</v>
      </c>
      <c r="O655" s="8">
        <f>IF(E654&lt;&gt;E655,SUM($N$4:N655)-SUM($O$3:O654),0)</f>
        <v>0</v>
      </c>
      <c r="P655" s="6">
        <f>IF(B655&gt;0,SUM($O$4:O655)-SUM($P$3:P654),0)</f>
        <v>0</v>
      </c>
      <c r="Q655" s="6">
        <f t="shared" si="76"/>
        <v>38.889314077797145</v>
      </c>
      <c r="R655" s="8">
        <f>IF(E654&lt;&gt;E655,SUM($Q$4:Q655)-SUM($R$3:R654),0)</f>
        <v>0</v>
      </c>
      <c r="S655" s="6">
        <f>IF(B655&gt;0,SUM($R$4:R655)-SUM($S$3:S654),0)</f>
        <v>0</v>
      </c>
    </row>
    <row r="656" spans="1:19">
      <c r="A656">
        <f>IF(E655&lt;&gt;E656,COUNTIF($A$4:A655,"&lt;&gt;0")+1,0)</f>
        <v>0</v>
      </c>
      <c r="B656">
        <f>IF(A656&lt;&gt;0,IF(MOD(A656,3)=0,COUNTIF($B$4:B655,"&lt;&gt;0")+1,0),0)</f>
        <v>0</v>
      </c>
      <c r="C656" s="9">
        <f>'Dash Board'!$C$12+COUNT('Daily reducing balance'!$F$4:F655)</f>
        <v>42382</v>
      </c>
      <c r="D656">
        <f t="shared" si="70"/>
        <v>2016</v>
      </c>
      <c r="E656">
        <f t="shared" si="71"/>
        <v>1</v>
      </c>
      <c r="F656">
        <f>DAY('Dash Board'!$C$12+COUNT('Daily reducing balance'!$F$4:F655))</f>
        <v>13</v>
      </c>
      <c r="G656" s="8">
        <f t="shared" si="72"/>
        <v>283864.85655786592</v>
      </c>
      <c r="H656" s="6">
        <f>G656*'Dash Board'!$C$11/365</f>
        <v>81.659753256372383</v>
      </c>
      <c r="I656" s="6">
        <f>H656*'Dash Board'!$C$18/'Dash Board'!$C$11</f>
        <v>38.885596788748764</v>
      </c>
      <c r="J656" s="6">
        <f>(G656&gt;1)*PMT('Dash Board'!$C$11/365,$U$4,-'Dash Board'!$C$19)</f>
        <v>108.80376961660664</v>
      </c>
      <c r="K656" s="6">
        <f t="shared" si="74"/>
        <v>0</v>
      </c>
      <c r="L656" s="8">
        <f t="shared" si="75"/>
        <v>283837.71254150569</v>
      </c>
      <c r="N656" s="8">
        <f t="shared" si="73"/>
        <v>69.918172827857887</v>
      </c>
      <c r="O656" s="8">
        <f>IF(E655&lt;&gt;E656,SUM($N$4:N656)-SUM($O$3:O655),0)</f>
        <v>0</v>
      </c>
      <c r="P656" s="6">
        <f>IF(B656&gt;0,SUM($O$4:O656)-SUM($P$3:P655),0)</f>
        <v>0</v>
      </c>
      <c r="Q656" s="6">
        <f t="shared" si="76"/>
        <v>38.885596788748764</v>
      </c>
      <c r="R656" s="8">
        <f>IF(E655&lt;&gt;E656,SUM($Q$4:Q656)-SUM($R$3:R655),0)</f>
        <v>0</v>
      </c>
      <c r="S656" s="6">
        <f>IF(B656&gt;0,SUM($R$4:R656)-SUM($S$3:S655),0)</f>
        <v>0</v>
      </c>
    </row>
    <row r="657" spans="1:19">
      <c r="A657">
        <f>IF(E656&lt;&gt;E657,COUNTIF($A$4:A656,"&lt;&gt;0")+1,0)</f>
        <v>0</v>
      </c>
      <c r="B657">
        <f>IF(A657&lt;&gt;0,IF(MOD(A657,3)=0,COUNTIF($B$4:B656,"&lt;&gt;0")+1,0),0)</f>
        <v>0</v>
      </c>
      <c r="C657" s="9">
        <f>'Dash Board'!$C$12+COUNT('Daily reducing balance'!$F$4:F656)</f>
        <v>42383</v>
      </c>
      <c r="D657">
        <f t="shared" si="70"/>
        <v>2016</v>
      </c>
      <c r="E657">
        <f t="shared" si="71"/>
        <v>1</v>
      </c>
      <c r="F657">
        <f>DAY('Dash Board'!$C$12+COUNT('Daily reducing balance'!$F$4:F656))</f>
        <v>14</v>
      </c>
      <c r="G657" s="8">
        <f t="shared" si="72"/>
        <v>283837.71254150569</v>
      </c>
      <c r="H657" s="6">
        <f>G657*'Dash Board'!$C$11/365</f>
        <v>81.651944703720815</v>
      </c>
      <c r="I657" s="6">
        <f>H657*'Dash Board'!$C$18/'Dash Board'!$C$11</f>
        <v>38.881878430343249</v>
      </c>
      <c r="J657" s="6">
        <f>(G657&gt;1)*PMT('Dash Board'!$C$11/365,$U$4,-'Dash Board'!$C$19)</f>
        <v>108.80376961660664</v>
      </c>
      <c r="K657" s="6">
        <f t="shared" si="74"/>
        <v>0</v>
      </c>
      <c r="L657" s="8">
        <f t="shared" si="75"/>
        <v>283810.56071659282</v>
      </c>
      <c r="N657" s="8">
        <f t="shared" si="73"/>
        <v>69.921891186263395</v>
      </c>
      <c r="O657" s="8">
        <f>IF(E656&lt;&gt;E657,SUM($N$4:N657)-SUM($O$3:O656),0)</f>
        <v>0</v>
      </c>
      <c r="P657" s="6">
        <f>IF(B657&gt;0,SUM($O$4:O657)-SUM($P$3:P656),0)</f>
        <v>0</v>
      </c>
      <c r="Q657" s="6">
        <f t="shared" si="76"/>
        <v>38.881878430343249</v>
      </c>
      <c r="R657" s="8">
        <f>IF(E656&lt;&gt;E657,SUM($Q$4:Q657)-SUM($R$3:R656),0)</f>
        <v>0</v>
      </c>
      <c r="S657" s="6">
        <f>IF(B657&gt;0,SUM($R$4:R657)-SUM($S$3:S656),0)</f>
        <v>0</v>
      </c>
    </row>
    <row r="658" spans="1:19">
      <c r="A658">
        <f>IF(E657&lt;&gt;E658,COUNTIF($A$4:A657,"&lt;&gt;0")+1,0)</f>
        <v>0</v>
      </c>
      <c r="B658">
        <f>IF(A658&lt;&gt;0,IF(MOD(A658,3)=0,COUNTIF($B$4:B657,"&lt;&gt;0")+1,0),0)</f>
        <v>0</v>
      </c>
      <c r="C658" s="9">
        <f>'Dash Board'!$C$12+COUNT('Daily reducing balance'!$F$4:F657)</f>
        <v>42384</v>
      </c>
      <c r="D658">
        <f t="shared" si="70"/>
        <v>2016</v>
      </c>
      <c r="E658">
        <f t="shared" si="71"/>
        <v>1</v>
      </c>
      <c r="F658">
        <f>DAY('Dash Board'!$C$12+COUNT('Daily reducing balance'!$F$4:F657))</f>
        <v>15</v>
      </c>
      <c r="G658" s="8">
        <f t="shared" si="72"/>
        <v>283810.56071659282</v>
      </c>
      <c r="H658" s="6">
        <f>G658*'Dash Board'!$C$11/365</f>
        <v>81.64413390477327</v>
      </c>
      <c r="I658" s="6">
        <f>H658*'Dash Board'!$C$18/'Dash Board'!$C$11</f>
        <v>38.878159002272987</v>
      </c>
      <c r="J658" s="6">
        <f>(G658&gt;1)*PMT('Dash Board'!$C$11/365,$U$4,-'Dash Board'!$C$19)</f>
        <v>108.80376961660664</v>
      </c>
      <c r="K658" s="6">
        <f t="shared" si="74"/>
        <v>0</v>
      </c>
      <c r="L658" s="8">
        <f t="shared" si="75"/>
        <v>283783.40108088101</v>
      </c>
      <c r="N658" s="8">
        <f t="shared" si="73"/>
        <v>69.925610614333664</v>
      </c>
      <c r="O658" s="8">
        <f>IF(E657&lt;&gt;E658,SUM($N$4:N658)-SUM($O$3:O657),0)</f>
        <v>0</v>
      </c>
      <c r="P658" s="6">
        <f>IF(B658&gt;0,SUM($O$4:O658)-SUM($P$3:P657),0)</f>
        <v>0</v>
      </c>
      <c r="Q658" s="6">
        <f t="shared" si="76"/>
        <v>38.878159002272987</v>
      </c>
      <c r="R658" s="8">
        <f>IF(E657&lt;&gt;E658,SUM($Q$4:Q658)-SUM($R$3:R657),0)</f>
        <v>0</v>
      </c>
      <c r="S658" s="6">
        <f>IF(B658&gt;0,SUM($R$4:R658)-SUM($S$3:S657),0)</f>
        <v>0</v>
      </c>
    </row>
    <row r="659" spans="1:19">
      <c r="A659">
        <f>IF(E658&lt;&gt;E659,COUNTIF($A$4:A658,"&lt;&gt;0")+1,0)</f>
        <v>0</v>
      </c>
      <c r="B659">
        <f>IF(A659&lt;&gt;0,IF(MOD(A659,3)=0,COUNTIF($B$4:B658,"&lt;&gt;0")+1,0),0)</f>
        <v>0</v>
      </c>
      <c r="C659" s="9">
        <f>'Dash Board'!$C$12+COUNT('Daily reducing balance'!$F$4:F658)</f>
        <v>42385</v>
      </c>
      <c r="D659">
        <f t="shared" si="70"/>
        <v>2016</v>
      </c>
      <c r="E659">
        <f t="shared" si="71"/>
        <v>1</v>
      </c>
      <c r="F659">
        <f>DAY('Dash Board'!$C$12+COUNT('Daily reducing balance'!$F$4:F658))</f>
        <v>16</v>
      </c>
      <c r="G659" s="8">
        <f t="shared" si="72"/>
        <v>283783.40108088101</v>
      </c>
      <c r="H659" s="6">
        <f>G659*'Dash Board'!$C$11/365</f>
        <v>81.636320858883579</v>
      </c>
      <c r="I659" s="6">
        <f>H659*'Dash Board'!$C$18/'Dash Board'!$C$11</f>
        <v>38.874438504230277</v>
      </c>
      <c r="J659" s="6">
        <f>(G659&gt;1)*PMT('Dash Board'!$C$11/365,$U$4,-'Dash Board'!$C$19)</f>
        <v>108.80376961660664</v>
      </c>
      <c r="K659" s="6">
        <f t="shared" si="74"/>
        <v>0</v>
      </c>
      <c r="L659" s="8">
        <f t="shared" si="75"/>
        <v>283756.23363212333</v>
      </c>
      <c r="N659" s="8">
        <f t="shared" si="73"/>
        <v>69.92933111237636</v>
      </c>
      <c r="O659" s="8">
        <f>IF(E658&lt;&gt;E659,SUM($N$4:N659)-SUM($O$3:O658),0)</f>
        <v>0</v>
      </c>
      <c r="P659" s="6">
        <f>IF(B659&gt;0,SUM($O$4:O659)-SUM($P$3:P658),0)</f>
        <v>0</v>
      </c>
      <c r="Q659" s="6">
        <f t="shared" si="76"/>
        <v>38.874438504230277</v>
      </c>
      <c r="R659" s="8">
        <f>IF(E658&lt;&gt;E659,SUM($Q$4:Q659)-SUM($R$3:R658),0)</f>
        <v>0</v>
      </c>
      <c r="S659" s="6">
        <f>IF(B659&gt;0,SUM($R$4:R659)-SUM($S$3:S658),0)</f>
        <v>0</v>
      </c>
    </row>
    <row r="660" spans="1:19">
      <c r="A660">
        <f>IF(E659&lt;&gt;E660,COUNTIF($A$4:A659,"&lt;&gt;0")+1,0)</f>
        <v>0</v>
      </c>
      <c r="B660">
        <f>IF(A660&lt;&gt;0,IF(MOD(A660,3)=0,COUNTIF($B$4:B659,"&lt;&gt;0")+1,0),0)</f>
        <v>0</v>
      </c>
      <c r="C660" s="9">
        <f>'Dash Board'!$C$12+COUNT('Daily reducing balance'!$F$4:F659)</f>
        <v>42386</v>
      </c>
      <c r="D660">
        <f t="shared" si="70"/>
        <v>2016</v>
      </c>
      <c r="E660">
        <f t="shared" si="71"/>
        <v>1</v>
      </c>
      <c r="F660">
        <f>DAY('Dash Board'!$C$12+COUNT('Daily reducing balance'!$F$4:F659))</f>
        <v>17</v>
      </c>
      <c r="G660" s="8">
        <f t="shared" si="72"/>
        <v>283756.23363212333</v>
      </c>
      <c r="H660" s="6">
        <f>G660*'Dash Board'!$C$11/365</f>
        <v>81.628505565405334</v>
      </c>
      <c r="I660" s="6">
        <f>H660*'Dash Board'!$C$18/'Dash Board'!$C$11</f>
        <v>38.870716935907303</v>
      </c>
      <c r="J660" s="6">
        <f>(G660&gt;1)*PMT('Dash Board'!$C$11/365,$U$4,-'Dash Board'!$C$19)</f>
        <v>108.80376961660664</v>
      </c>
      <c r="K660" s="6">
        <f t="shared" si="74"/>
        <v>0</v>
      </c>
      <c r="L660" s="8">
        <f t="shared" si="75"/>
        <v>283729.05836807215</v>
      </c>
      <c r="N660" s="8">
        <f t="shared" si="73"/>
        <v>69.933052680699348</v>
      </c>
      <c r="O660" s="8">
        <f>IF(E659&lt;&gt;E660,SUM($N$4:N660)-SUM($O$3:O659),0)</f>
        <v>0</v>
      </c>
      <c r="P660" s="6">
        <f>IF(B660&gt;0,SUM($O$4:O660)-SUM($P$3:P659),0)</f>
        <v>0</v>
      </c>
      <c r="Q660" s="6">
        <f t="shared" si="76"/>
        <v>38.870716935907303</v>
      </c>
      <c r="R660" s="8">
        <f>IF(E659&lt;&gt;E660,SUM($Q$4:Q660)-SUM($R$3:R659),0)</f>
        <v>0</v>
      </c>
      <c r="S660" s="6">
        <f>IF(B660&gt;0,SUM($R$4:R660)-SUM($S$3:S659),0)</f>
        <v>0</v>
      </c>
    </row>
    <row r="661" spans="1:19">
      <c r="A661">
        <f>IF(E660&lt;&gt;E661,COUNTIF($A$4:A660,"&lt;&gt;0")+1,0)</f>
        <v>0</v>
      </c>
      <c r="B661">
        <f>IF(A661&lt;&gt;0,IF(MOD(A661,3)=0,COUNTIF($B$4:B660,"&lt;&gt;0")+1,0),0)</f>
        <v>0</v>
      </c>
      <c r="C661" s="9">
        <f>'Dash Board'!$C$12+COUNT('Daily reducing balance'!$F$4:F660)</f>
        <v>42387</v>
      </c>
      <c r="D661">
        <f t="shared" si="70"/>
        <v>2016</v>
      </c>
      <c r="E661">
        <f t="shared" si="71"/>
        <v>1</v>
      </c>
      <c r="F661">
        <f>DAY('Dash Board'!$C$12+COUNT('Daily reducing balance'!$F$4:F660))</f>
        <v>18</v>
      </c>
      <c r="G661" s="8">
        <f t="shared" si="72"/>
        <v>283729.05836807215</v>
      </c>
      <c r="H661" s="6">
        <f>G661*'Dash Board'!$C$11/365</f>
        <v>81.620688023691983</v>
      </c>
      <c r="I661" s="6">
        <f>H661*'Dash Board'!$C$18/'Dash Board'!$C$11</f>
        <v>38.866994296996182</v>
      </c>
      <c r="J661" s="6">
        <f>(G661&gt;1)*PMT('Dash Board'!$C$11/365,$U$4,-'Dash Board'!$C$19)</f>
        <v>108.80376961660664</v>
      </c>
      <c r="K661" s="6">
        <f t="shared" si="74"/>
        <v>0</v>
      </c>
      <c r="L661" s="8">
        <f t="shared" si="75"/>
        <v>283701.87528647925</v>
      </c>
      <c r="N661" s="8">
        <f t="shared" si="73"/>
        <v>69.936775319610462</v>
      </c>
      <c r="O661" s="8">
        <f>IF(E660&lt;&gt;E661,SUM($N$4:N661)-SUM($O$3:O660),0)</f>
        <v>0</v>
      </c>
      <c r="P661" s="6">
        <f>IF(B661&gt;0,SUM($O$4:O661)-SUM($P$3:P660),0)</f>
        <v>0</v>
      </c>
      <c r="Q661" s="6">
        <f t="shared" si="76"/>
        <v>38.866994296996182</v>
      </c>
      <c r="R661" s="8">
        <f>IF(E660&lt;&gt;E661,SUM($Q$4:Q661)-SUM($R$3:R660),0)</f>
        <v>0</v>
      </c>
      <c r="S661" s="6">
        <f>IF(B661&gt;0,SUM($R$4:R661)-SUM($S$3:S660),0)</f>
        <v>0</v>
      </c>
    </row>
    <row r="662" spans="1:19">
      <c r="A662">
        <f>IF(E661&lt;&gt;E662,COUNTIF($A$4:A661,"&lt;&gt;0")+1,0)</f>
        <v>0</v>
      </c>
      <c r="B662">
        <f>IF(A662&lt;&gt;0,IF(MOD(A662,3)=0,COUNTIF($B$4:B661,"&lt;&gt;0")+1,0),0)</f>
        <v>0</v>
      </c>
      <c r="C662" s="9">
        <f>'Dash Board'!$C$12+COUNT('Daily reducing balance'!$F$4:F661)</f>
        <v>42388</v>
      </c>
      <c r="D662">
        <f t="shared" si="70"/>
        <v>2016</v>
      </c>
      <c r="E662">
        <f t="shared" si="71"/>
        <v>1</v>
      </c>
      <c r="F662">
        <f>DAY('Dash Board'!$C$12+COUNT('Daily reducing balance'!$F$4:F661))</f>
        <v>19</v>
      </c>
      <c r="G662" s="8">
        <f t="shared" si="72"/>
        <v>283701.87528647925</v>
      </c>
      <c r="H662" s="6">
        <f>G662*'Dash Board'!$C$11/365</f>
        <v>81.612868233096762</v>
      </c>
      <c r="I662" s="6">
        <f>H662*'Dash Board'!$C$18/'Dash Board'!$C$11</f>
        <v>38.863270587188936</v>
      </c>
      <c r="J662" s="6">
        <f>(G662&gt;1)*PMT('Dash Board'!$C$11/365,$U$4,-'Dash Board'!$C$19)</f>
        <v>108.80376961660664</v>
      </c>
      <c r="K662" s="6">
        <f t="shared" si="74"/>
        <v>0</v>
      </c>
      <c r="L662" s="8">
        <f t="shared" si="75"/>
        <v>283674.68438509578</v>
      </c>
      <c r="N662" s="8">
        <f t="shared" si="73"/>
        <v>69.940499029417708</v>
      </c>
      <c r="O662" s="8">
        <f>IF(E661&lt;&gt;E662,SUM($N$4:N662)-SUM($O$3:O661),0)</f>
        <v>0</v>
      </c>
      <c r="P662" s="6">
        <f>IF(B662&gt;0,SUM($O$4:O662)-SUM($P$3:P661),0)</f>
        <v>0</v>
      </c>
      <c r="Q662" s="6">
        <f t="shared" si="76"/>
        <v>38.863270587188936</v>
      </c>
      <c r="R662" s="8">
        <f>IF(E661&lt;&gt;E662,SUM($Q$4:Q662)-SUM($R$3:R661),0)</f>
        <v>0</v>
      </c>
      <c r="S662" s="6">
        <f>IF(B662&gt;0,SUM($R$4:R662)-SUM($S$3:S661),0)</f>
        <v>0</v>
      </c>
    </row>
    <row r="663" spans="1:19">
      <c r="A663">
        <f>IF(E662&lt;&gt;E663,COUNTIF($A$4:A662,"&lt;&gt;0")+1,0)</f>
        <v>0</v>
      </c>
      <c r="B663">
        <f>IF(A663&lt;&gt;0,IF(MOD(A663,3)=0,COUNTIF($B$4:B662,"&lt;&gt;0")+1,0),0)</f>
        <v>0</v>
      </c>
      <c r="C663" s="9">
        <f>'Dash Board'!$C$12+COUNT('Daily reducing balance'!$F$4:F662)</f>
        <v>42389</v>
      </c>
      <c r="D663">
        <f t="shared" si="70"/>
        <v>2016</v>
      </c>
      <c r="E663">
        <f t="shared" si="71"/>
        <v>1</v>
      </c>
      <c r="F663">
        <f>DAY('Dash Board'!$C$12+COUNT('Daily reducing balance'!$F$4:F662))</f>
        <v>20</v>
      </c>
      <c r="G663" s="8">
        <f t="shared" si="72"/>
        <v>283674.68438509578</v>
      </c>
      <c r="H663" s="6">
        <f>G663*'Dash Board'!$C$11/365</f>
        <v>81.60504619297275</v>
      </c>
      <c r="I663" s="6">
        <f>H663*'Dash Board'!$C$18/'Dash Board'!$C$11</f>
        <v>38.859545806177508</v>
      </c>
      <c r="J663" s="6">
        <f>(G663&gt;1)*PMT('Dash Board'!$C$11/365,$U$4,-'Dash Board'!$C$19)</f>
        <v>108.80376961660664</v>
      </c>
      <c r="K663" s="6">
        <f t="shared" si="74"/>
        <v>0</v>
      </c>
      <c r="L663" s="8">
        <f t="shared" si="75"/>
        <v>283647.4856616722</v>
      </c>
      <c r="N663" s="8">
        <f t="shared" si="73"/>
        <v>69.944223810429136</v>
      </c>
      <c r="O663" s="8">
        <f>IF(E662&lt;&gt;E663,SUM($N$4:N663)-SUM($O$3:O662),0)</f>
        <v>0</v>
      </c>
      <c r="P663" s="6">
        <f>IF(B663&gt;0,SUM($O$4:O663)-SUM($P$3:P662),0)</f>
        <v>0</v>
      </c>
      <c r="Q663" s="6">
        <f t="shared" si="76"/>
        <v>38.859545806177508</v>
      </c>
      <c r="R663" s="8">
        <f>IF(E662&lt;&gt;E663,SUM($Q$4:Q663)-SUM($R$3:R662),0)</f>
        <v>0</v>
      </c>
      <c r="S663" s="6">
        <f>IF(B663&gt;0,SUM($R$4:R663)-SUM($S$3:S662),0)</f>
        <v>0</v>
      </c>
    </row>
    <row r="664" spans="1:19">
      <c r="A664">
        <f>IF(E663&lt;&gt;E664,COUNTIF($A$4:A663,"&lt;&gt;0")+1,0)</f>
        <v>0</v>
      </c>
      <c r="B664">
        <f>IF(A664&lt;&gt;0,IF(MOD(A664,3)=0,COUNTIF($B$4:B663,"&lt;&gt;0")+1,0),0)</f>
        <v>0</v>
      </c>
      <c r="C664" s="9">
        <f>'Dash Board'!$C$12+COUNT('Daily reducing balance'!$F$4:F663)</f>
        <v>42390</v>
      </c>
      <c r="D664">
        <f t="shared" si="70"/>
        <v>2016</v>
      </c>
      <c r="E664">
        <f t="shared" si="71"/>
        <v>1</v>
      </c>
      <c r="F664">
        <f>DAY('Dash Board'!$C$12+COUNT('Daily reducing balance'!$F$4:F663))</f>
        <v>21</v>
      </c>
      <c r="G664" s="8">
        <f t="shared" si="72"/>
        <v>283647.4856616722</v>
      </c>
      <c r="H664" s="6">
        <f>G664*'Dash Board'!$C$11/365</f>
        <v>81.597221902672828</v>
      </c>
      <c r="I664" s="6">
        <f>H664*'Dash Board'!$C$18/'Dash Board'!$C$11</f>
        <v>38.855819953653729</v>
      </c>
      <c r="J664" s="6">
        <f>(G664&gt;1)*PMT('Dash Board'!$C$11/365,$U$4,-'Dash Board'!$C$19)</f>
        <v>108.80376961660664</v>
      </c>
      <c r="K664" s="6">
        <f t="shared" si="74"/>
        <v>0</v>
      </c>
      <c r="L664" s="8">
        <f t="shared" si="75"/>
        <v>283620.2791139583</v>
      </c>
      <c r="N664" s="8">
        <f t="shared" si="73"/>
        <v>69.947949662952908</v>
      </c>
      <c r="O664" s="8">
        <f>IF(E663&lt;&gt;E664,SUM($N$4:N664)-SUM($O$3:O663),0)</f>
        <v>0</v>
      </c>
      <c r="P664" s="6">
        <f>IF(B664&gt;0,SUM($O$4:O664)-SUM($P$3:P663),0)</f>
        <v>0</v>
      </c>
      <c r="Q664" s="6">
        <f t="shared" si="76"/>
        <v>38.855819953653729</v>
      </c>
      <c r="R664" s="8">
        <f>IF(E663&lt;&gt;E664,SUM($Q$4:Q664)-SUM($R$3:R663),0)</f>
        <v>0</v>
      </c>
      <c r="S664" s="6">
        <f>IF(B664&gt;0,SUM($R$4:R664)-SUM($S$3:S663),0)</f>
        <v>0</v>
      </c>
    </row>
    <row r="665" spans="1:19">
      <c r="A665">
        <f>IF(E664&lt;&gt;E665,COUNTIF($A$4:A664,"&lt;&gt;0")+1,0)</f>
        <v>0</v>
      </c>
      <c r="B665">
        <f>IF(A665&lt;&gt;0,IF(MOD(A665,3)=0,COUNTIF($B$4:B664,"&lt;&gt;0")+1,0),0)</f>
        <v>0</v>
      </c>
      <c r="C665" s="9">
        <f>'Dash Board'!$C$12+COUNT('Daily reducing balance'!$F$4:F664)</f>
        <v>42391</v>
      </c>
      <c r="D665">
        <f t="shared" si="70"/>
        <v>2016</v>
      </c>
      <c r="E665">
        <f t="shared" si="71"/>
        <v>1</v>
      </c>
      <c r="F665">
        <f>DAY('Dash Board'!$C$12+COUNT('Daily reducing balance'!$F$4:F664))</f>
        <v>22</v>
      </c>
      <c r="G665" s="8">
        <f t="shared" si="72"/>
        <v>283620.2791139583</v>
      </c>
      <c r="H665" s="6">
        <f>G665*'Dash Board'!$C$11/365</f>
        <v>81.589395361549649</v>
      </c>
      <c r="I665" s="6">
        <f>H665*'Dash Board'!$C$18/'Dash Board'!$C$11</f>
        <v>38.852093029309366</v>
      </c>
      <c r="J665" s="6">
        <f>(G665&gt;1)*PMT('Dash Board'!$C$11/365,$U$4,-'Dash Board'!$C$19)</f>
        <v>108.80376961660664</v>
      </c>
      <c r="K665" s="6">
        <f t="shared" si="74"/>
        <v>0</v>
      </c>
      <c r="L665" s="8">
        <f t="shared" si="75"/>
        <v>283593.06473970326</v>
      </c>
      <c r="N665" s="8">
        <f t="shared" si="73"/>
        <v>69.951676587297271</v>
      </c>
      <c r="O665" s="8">
        <f>IF(E664&lt;&gt;E665,SUM($N$4:N665)-SUM($O$3:O664),0)</f>
        <v>0</v>
      </c>
      <c r="P665" s="6">
        <f>IF(B665&gt;0,SUM($O$4:O665)-SUM($P$3:P664),0)</f>
        <v>0</v>
      </c>
      <c r="Q665" s="6">
        <f t="shared" si="76"/>
        <v>38.852093029309366</v>
      </c>
      <c r="R665" s="8">
        <f>IF(E664&lt;&gt;E665,SUM($Q$4:Q665)-SUM($R$3:R664),0)</f>
        <v>0</v>
      </c>
      <c r="S665" s="6">
        <f>IF(B665&gt;0,SUM($R$4:R665)-SUM($S$3:S664),0)</f>
        <v>0</v>
      </c>
    </row>
    <row r="666" spans="1:19">
      <c r="A666">
        <f>IF(E665&lt;&gt;E666,COUNTIF($A$4:A665,"&lt;&gt;0")+1,0)</f>
        <v>0</v>
      </c>
      <c r="B666">
        <f>IF(A666&lt;&gt;0,IF(MOD(A666,3)=0,COUNTIF($B$4:B665,"&lt;&gt;0")+1,0),0)</f>
        <v>0</v>
      </c>
      <c r="C666" s="9">
        <f>'Dash Board'!$C$12+COUNT('Daily reducing balance'!$F$4:F665)</f>
        <v>42392</v>
      </c>
      <c r="D666">
        <f t="shared" si="70"/>
        <v>2016</v>
      </c>
      <c r="E666">
        <f t="shared" si="71"/>
        <v>1</v>
      </c>
      <c r="F666">
        <f>DAY('Dash Board'!$C$12+COUNT('Daily reducing balance'!$F$4:F665))</f>
        <v>23</v>
      </c>
      <c r="G666" s="8">
        <f t="shared" si="72"/>
        <v>283593.06473970326</v>
      </c>
      <c r="H666" s="6">
        <f>G666*'Dash Board'!$C$11/365</f>
        <v>81.581566568955722</v>
      </c>
      <c r="I666" s="6">
        <f>H666*'Dash Board'!$C$18/'Dash Board'!$C$11</f>
        <v>38.848365032836064</v>
      </c>
      <c r="J666" s="6">
        <f>(G666&gt;1)*PMT('Dash Board'!$C$11/365,$U$4,-'Dash Board'!$C$19)</f>
        <v>108.80376961660664</v>
      </c>
      <c r="K666" s="6">
        <f t="shared" si="74"/>
        <v>0</v>
      </c>
      <c r="L666" s="8">
        <f t="shared" si="75"/>
        <v>283565.8425366556</v>
      </c>
      <c r="N666" s="8">
        <f t="shared" si="73"/>
        <v>69.955404583770587</v>
      </c>
      <c r="O666" s="8">
        <f>IF(E665&lt;&gt;E666,SUM($N$4:N666)-SUM($O$3:O665),0)</f>
        <v>0</v>
      </c>
      <c r="P666" s="6">
        <f>IF(B666&gt;0,SUM($O$4:O666)-SUM($P$3:P665),0)</f>
        <v>0</v>
      </c>
      <c r="Q666" s="6">
        <f t="shared" si="76"/>
        <v>38.848365032836064</v>
      </c>
      <c r="R666" s="8">
        <f>IF(E665&lt;&gt;E666,SUM($Q$4:Q666)-SUM($R$3:R665),0)</f>
        <v>0</v>
      </c>
      <c r="S666" s="6">
        <f>IF(B666&gt;0,SUM($R$4:R666)-SUM($S$3:S665),0)</f>
        <v>0</v>
      </c>
    </row>
    <row r="667" spans="1:19">
      <c r="A667">
        <f>IF(E666&lt;&gt;E667,COUNTIF($A$4:A666,"&lt;&gt;0")+1,0)</f>
        <v>0</v>
      </c>
      <c r="B667">
        <f>IF(A667&lt;&gt;0,IF(MOD(A667,3)=0,COUNTIF($B$4:B666,"&lt;&gt;0")+1,0),0)</f>
        <v>0</v>
      </c>
      <c r="C667" s="9">
        <f>'Dash Board'!$C$12+COUNT('Daily reducing balance'!$F$4:F666)</f>
        <v>42393</v>
      </c>
      <c r="D667">
        <f t="shared" si="70"/>
        <v>2016</v>
      </c>
      <c r="E667">
        <f t="shared" si="71"/>
        <v>1</v>
      </c>
      <c r="F667">
        <f>DAY('Dash Board'!$C$12+COUNT('Daily reducing balance'!$F$4:F666))</f>
        <v>24</v>
      </c>
      <c r="G667" s="8">
        <f t="shared" si="72"/>
        <v>283565.8425366556</v>
      </c>
      <c r="H667" s="6">
        <f>G667*'Dash Board'!$C$11/365</f>
        <v>81.573735524243389</v>
      </c>
      <c r="I667" s="6">
        <f>H667*'Dash Board'!$C$18/'Dash Board'!$C$11</f>
        <v>38.844635963925427</v>
      </c>
      <c r="J667" s="6">
        <f>(G667&gt;1)*PMT('Dash Board'!$C$11/365,$U$4,-'Dash Board'!$C$19)</f>
        <v>108.80376961660664</v>
      </c>
      <c r="K667" s="6">
        <f t="shared" si="74"/>
        <v>0</v>
      </c>
      <c r="L667" s="8">
        <f t="shared" si="75"/>
        <v>283538.61250256328</v>
      </c>
      <c r="N667" s="8">
        <f t="shared" si="73"/>
        <v>69.959133652681217</v>
      </c>
      <c r="O667" s="8">
        <f>IF(E666&lt;&gt;E667,SUM($N$4:N667)-SUM($O$3:O666),0)</f>
        <v>0</v>
      </c>
      <c r="P667" s="6">
        <f>IF(B667&gt;0,SUM($O$4:O667)-SUM($P$3:P666),0)</f>
        <v>0</v>
      </c>
      <c r="Q667" s="6">
        <f t="shared" si="76"/>
        <v>38.844635963925427</v>
      </c>
      <c r="R667" s="8">
        <f>IF(E666&lt;&gt;E667,SUM($Q$4:Q667)-SUM($R$3:R666),0)</f>
        <v>0</v>
      </c>
      <c r="S667" s="6">
        <f>IF(B667&gt;0,SUM($R$4:R667)-SUM($S$3:S666),0)</f>
        <v>0</v>
      </c>
    </row>
    <row r="668" spans="1:19">
      <c r="A668">
        <f>IF(E667&lt;&gt;E668,COUNTIF($A$4:A667,"&lt;&gt;0")+1,0)</f>
        <v>0</v>
      </c>
      <c r="B668">
        <f>IF(A668&lt;&gt;0,IF(MOD(A668,3)=0,COUNTIF($B$4:B667,"&lt;&gt;0")+1,0),0)</f>
        <v>0</v>
      </c>
      <c r="C668" s="9">
        <f>'Dash Board'!$C$12+COUNT('Daily reducing balance'!$F$4:F667)</f>
        <v>42394</v>
      </c>
      <c r="D668">
        <f t="shared" si="70"/>
        <v>2016</v>
      </c>
      <c r="E668">
        <f t="shared" si="71"/>
        <v>1</v>
      </c>
      <c r="F668">
        <f>DAY('Dash Board'!$C$12+COUNT('Daily reducing balance'!$F$4:F667))</f>
        <v>25</v>
      </c>
      <c r="G668" s="8">
        <f t="shared" si="72"/>
        <v>283538.61250256328</v>
      </c>
      <c r="H668" s="6">
        <f>G668*'Dash Board'!$C$11/365</f>
        <v>81.565902226764777</v>
      </c>
      <c r="I668" s="6">
        <f>H668*'Dash Board'!$C$18/'Dash Board'!$C$11</f>
        <v>38.840905822268944</v>
      </c>
      <c r="J668" s="6">
        <f>(G668&gt;1)*PMT('Dash Board'!$C$11/365,$U$4,-'Dash Board'!$C$19)</f>
        <v>108.80376961660664</v>
      </c>
      <c r="K668" s="6">
        <f t="shared" si="74"/>
        <v>0</v>
      </c>
      <c r="L668" s="8">
        <f t="shared" si="75"/>
        <v>283511.37463517347</v>
      </c>
      <c r="N668" s="8">
        <f t="shared" si="73"/>
        <v>69.962863794337693</v>
      </c>
      <c r="O668" s="8">
        <f>IF(E667&lt;&gt;E668,SUM($N$4:N668)-SUM($O$3:O667),0)</f>
        <v>0</v>
      </c>
      <c r="P668" s="6">
        <f>IF(B668&gt;0,SUM($O$4:O668)-SUM($P$3:P667),0)</f>
        <v>0</v>
      </c>
      <c r="Q668" s="6">
        <f t="shared" si="76"/>
        <v>38.840905822268944</v>
      </c>
      <c r="R668" s="8">
        <f>IF(E667&lt;&gt;E668,SUM($Q$4:Q668)-SUM($R$3:R667),0)</f>
        <v>0</v>
      </c>
      <c r="S668" s="6">
        <f>IF(B668&gt;0,SUM($R$4:R668)-SUM($S$3:S667),0)</f>
        <v>0</v>
      </c>
    </row>
    <row r="669" spans="1:19">
      <c r="A669">
        <f>IF(E668&lt;&gt;E669,COUNTIF($A$4:A668,"&lt;&gt;0")+1,0)</f>
        <v>0</v>
      </c>
      <c r="B669">
        <f>IF(A669&lt;&gt;0,IF(MOD(A669,3)=0,COUNTIF($B$4:B668,"&lt;&gt;0")+1,0),0)</f>
        <v>0</v>
      </c>
      <c r="C669" s="9">
        <f>'Dash Board'!$C$12+COUNT('Daily reducing balance'!$F$4:F668)</f>
        <v>42395</v>
      </c>
      <c r="D669">
        <f t="shared" si="70"/>
        <v>2016</v>
      </c>
      <c r="E669">
        <f t="shared" si="71"/>
        <v>1</v>
      </c>
      <c r="F669">
        <f>DAY('Dash Board'!$C$12+COUNT('Daily reducing balance'!$F$4:F668))</f>
        <v>26</v>
      </c>
      <c r="G669" s="8">
        <f t="shared" si="72"/>
        <v>283511.37463517347</v>
      </c>
      <c r="H669" s="6">
        <f>G669*'Dash Board'!$C$11/365</f>
        <v>81.558066675871814</v>
      </c>
      <c r="I669" s="6">
        <f>H669*'Dash Board'!$C$18/'Dash Board'!$C$11</f>
        <v>38.837174607558012</v>
      </c>
      <c r="J669" s="6">
        <f>(G669&gt;1)*PMT('Dash Board'!$C$11/365,$U$4,-'Dash Board'!$C$19)</f>
        <v>108.80376961660664</v>
      </c>
      <c r="K669" s="6">
        <f t="shared" si="74"/>
        <v>0</v>
      </c>
      <c r="L669" s="8">
        <f t="shared" si="75"/>
        <v>283484.12893223274</v>
      </c>
      <c r="N669" s="8">
        <f t="shared" si="73"/>
        <v>69.966595009048632</v>
      </c>
      <c r="O669" s="8">
        <f>IF(E668&lt;&gt;E669,SUM($N$4:N669)-SUM($O$3:O668),0)</f>
        <v>0</v>
      </c>
      <c r="P669" s="6">
        <f>IF(B669&gt;0,SUM($O$4:O669)-SUM($P$3:P668),0)</f>
        <v>0</v>
      </c>
      <c r="Q669" s="6">
        <f t="shared" si="76"/>
        <v>38.837174607558012</v>
      </c>
      <c r="R669" s="8">
        <f>IF(E668&lt;&gt;E669,SUM($Q$4:Q669)-SUM($R$3:R668),0)</f>
        <v>0</v>
      </c>
      <c r="S669" s="6">
        <f>IF(B669&gt;0,SUM($R$4:R669)-SUM($S$3:S668),0)</f>
        <v>0</v>
      </c>
    </row>
    <row r="670" spans="1:19">
      <c r="A670">
        <f>IF(E669&lt;&gt;E670,COUNTIF($A$4:A669,"&lt;&gt;0")+1,0)</f>
        <v>0</v>
      </c>
      <c r="B670">
        <f>IF(A670&lt;&gt;0,IF(MOD(A670,3)=0,COUNTIF($B$4:B669,"&lt;&gt;0")+1,0),0)</f>
        <v>0</v>
      </c>
      <c r="C670" s="9">
        <f>'Dash Board'!$C$12+COUNT('Daily reducing balance'!$F$4:F669)</f>
        <v>42396</v>
      </c>
      <c r="D670">
        <f t="shared" si="70"/>
        <v>2016</v>
      </c>
      <c r="E670">
        <f t="shared" si="71"/>
        <v>1</v>
      </c>
      <c r="F670">
        <f>DAY('Dash Board'!$C$12+COUNT('Daily reducing balance'!$F$4:F669))</f>
        <v>27</v>
      </c>
      <c r="G670" s="8">
        <f t="shared" si="72"/>
        <v>283484.12893223274</v>
      </c>
      <c r="H670" s="6">
        <f>G670*'Dash Board'!$C$11/365</f>
        <v>81.550228870916257</v>
      </c>
      <c r="I670" s="6">
        <f>H670*'Dash Board'!$C$18/'Dash Board'!$C$11</f>
        <v>38.833442319483936</v>
      </c>
      <c r="J670" s="6">
        <f>(G670&gt;1)*PMT('Dash Board'!$C$11/365,$U$4,-'Dash Board'!$C$19)</f>
        <v>108.80376961660664</v>
      </c>
      <c r="K670" s="6">
        <f t="shared" si="74"/>
        <v>0</v>
      </c>
      <c r="L670" s="8">
        <f t="shared" si="75"/>
        <v>283456.87539148709</v>
      </c>
      <c r="N670" s="8">
        <f t="shared" si="73"/>
        <v>69.970327297122708</v>
      </c>
      <c r="O670" s="8">
        <f>IF(E669&lt;&gt;E670,SUM($N$4:N670)-SUM($O$3:O669),0)</f>
        <v>0</v>
      </c>
      <c r="P670" s="6">
        <f>IF(B670&gt;0,SUM($O$4:O670)-SUM($P$3:P669),0)</f>
        <v>0</v>
      </c>
      <c r="Q670" s="6">
        <f t="shared" si="76"/>
        <v>38.833442319483936</v>
      </c>
      <c r="R670" s="8">
        <f>IF(E669&lt;&gt;E670,SUM($Q$4:Q670)-SUM($R$3:R669),0)</f>
        <v>0</v>
      </c>
      <c r="S670" s="6">
        <f>IF(B670&gt;0,SUM($R$4:R670)-SUM($S$3:S669),0)</f>
        <v>0</v>
      </c>
    </row>
    <row r="671" spans="1:19">
      <c r="A671">
        <f>IF(E670&lt;&gt;E671,COUNTIF($A$4:A670,"&lt;&gt;0")+1,0)</f>
        <v>0</v>
      </c>
      <c r="B671">
        <f>IF(A671&lt;&gt;0,IF(MOD(A671,3)=0,COUNTIF($B$4:B670,"&lt;&gt;0")+1,0),0)</f>
        <v>0</v>
      </c>
      <c r="C671" s="9">
        <f>'Dash Board'!$C$12+COUNT('Daily reducing balance'!$F$4:F670)</f>
        <v>42397</v>
      </c>
      <c r="D671">
        <f t="shared" si="70"/>
        <v>2016</v>
      </c>
      <c r="E671">
        <f t="shared" si="71"/>
        <v>1</v>
      </c>
      <c r="F671">
        <f>DAY('Dash Board'!$C$12+COUNT('Daily reducing balance'!$F$4:F670))</f>
        <v>28</v>
      </c>
      <c r="G671" s="8">
        <f t="shared" si="72"/>
        <v>283456.87539148709</v>
      </c>
      <c r="H671" s="6">
        <f>G671*'Dash Board'!$C$11/365</f>
        <v>81.542388811249708</v>
      </c>
      <c r="I671" s="6">
        <f>H671*'Dash Board'!$C$18/'Dash Board'!$C$11</f>
        <v>38.829708957737964</v>
      </c>
      <c r="J671" s="6">
        <f>(G671&gt;1)*PMT('Dash Board'!$C$11/365,$U$4,-'Dash Board'!$C$19)</f>
        <v>108.80376961660664</v>
      </c>
      <c r="K671" s="6">
        <f t="shared" si="74"/>
        <v>0</v>
      </c>
      <c r="L671" s="8">
        <f t="shared" si="75"/>
        <v>283429.61401068175</v>
      </c>
      <c r="N671" s="8">
        <f t="shared" si="73"/>
        <v>69.97406065886868</v>
      </c>
      <c r="O671" s="8">
        <f>IF(E670&lt;&gt;E671,SUM($N$4:N671)-SUM($O$3:O670),0)</f>
        <v>0</v>
      </c>
      <c r="P671" s="6">
        <f>IF(B671&gt;0,SUM($O$4:O671)-SUM($P$3:P670),0)</f>
        <v>0</v>
      </c>
      <c r="Q671" s="6">
        <f t="shared" si="76"/>
        <v>38.829708957737964</v>
      </c>
      <c r="R671" s="8">
        <f>IF(E670&lt;&gt;E671,SUM($Q$4:Q671)-SUM($R$3:R670),0)</f>
        <v>0</v>
      </c>
      <c r="S671" s="6">
        <f>IF(B671&gt;0,SUM($R$4:R671)-SUM($S$3:S670),0)</f>
        <v>0</v>
      </c>
    </row>
    <row r="672" spans="1:19">
      <c r="A672">
        <f>IF(E671&lt;&gt;E672,COUNTIF($A$4:A671,"&lt;&gt;0")+1,0)</f>
        <v>0</v>
      </c>
      <c r="B672">
        <f>IF(A672&lt;&gt;0,IF(MOD(A672,3)=0,COUNTIF($B$4:B671,"&lt;&gt;0")+1,0),0)</f>
        <v>0</v>
      </c>
      <c r="C672" s="9">
        <f>'Dash Board'!$C$12+COUNT('Daily reducing balance'!$F$4:F671)</f>
        <v>42398</v>
      </c>
      <c r="D672">
        <f t="shared" si="70"/>
        <v>2016</v>
      </c>
      <c r="E672">
        <f t="shared" si="71"/>
        <v>1</v>
      </c>
      <c r="F672">
        <f>DAY('Dash Board'!$C$12+COUNT('Daily reducing balance'!$F$4:F671))</f>
        <v>29</v>
      </c>
      <c r="G672" s="8">
        <f t="shared" si="72"/>
        <v>283429.61401068175</v>
      </c>
      <c r="H672" s="6">
        <f>G672*'Dash Board'!$C$11/365</f>
        <v>81.534546496223513</v>
      </c>
      <c r="I672" s="6">
        <f>H672*'Dash Board'!$C$18/'Dash Board'!$C$11</f>
        <v>38.825974522011201</v>
      </c>
      <c r="J672" s="6">
        <f>(G672&gt;1)*PMT('Dash Board'!$C$11/365,$U$4,-'Dash Board'!$C$19)</f>
        <v>108.80376961660664</v>
      </c>
      <c r="K672" s="6">
        <f t="shared" si="74"/>
        <v>0</v>
      </c>
      <c r="L672" s="8">
        <f t="shared" si="75"/>
        <v>283402.34478756139</v>
      </c>
      <c r="N672" s="8">
        <f t="shared" si="73"/>
        <v>69.97779509459545</v>
      </c>
      <c r="O672" s="8">
        <f>IF(E671&lt;&gt;E672,SUM($N$4:N672)-SUM($O$3:O671),0)</f>
        <v>0</v>
      </c>
      <c r="P672" s="6">
        <f>IF(B672&gt;0,SUM($O$4:O672)-SUM($P$3:P671),0)</f>
        <v>0</v>
      </c>
      <c r="Q672" s="6">
        <f t="shared" si="76"/>
        <v>38.825974522011201</v>
      </c>
      <c r="R672" s="8">
        <f>IF(E671&lt;&gt;E672,SUM($Q$4:Q672)-SUM($R$3:R671),0)</f>
        <v>0</v>
      </c>
      <c r="S672" s="6">
        <f>IF(B672&gt;0,SUM($R$4:R672)-SUM($S$3:S671),0)</f>
        <v>0</v>
      </c>
    </row>
    <row r="673" spans="1:19">
      <c r="A673">
        <f>IF(E672&lt;&gt;E673,COUNTIF($A$4:A672,"&lt;&gt;0")+1,0)</f>
        <v>0</v>
      </c>
      <c r="B673">
        <f>IF(A673&lt;&gt;0,IF(MOD(A673,3)=0,COUNTIF($B$4:B672,"&lt;&gt;0")+1,0),0)</f>
        <v>0</v>
      </c>
      <c r="C673" s="9">
        <f>'Dash Board'!$C$12+COUNT('Daily reducing balance'!$F$4:F672)</f>
        <v>42399</v>
      </c>
      <c r="D673">
        <f t="shared" si="70"/>
        <v>2016</v>
      </c>
      <c r="E673">
        <f t="shared" si="71"/>
        <v>1</v>
      </c>
      <c r="F673">
        <f>DAY('Dash Board'!$C$12+COUNT('Daily reducing balance'!$F$4:F672))</f>
        <v>30</v>
      </c>
      <c r="G673" s="8">
        <f t="shared" si="72"/>
        <v>283402.34478756139</v>
      </c>
      <c r="H673" s="6">
        <f>G673*'Dash Board'!$C$11/365</f>
        <v>81.526701925188888</v>
      </c>
      <c r="I673" s="6">
        <f>H673*'Dash Board'!$C$18/'Dash Board'!$C$11</f>
        <v>38.822239011994711</v>
      </c>
      <c r="J673" s="6">
        <f>(G673&gt;1)*PMT('Dash Board'!$C$11/365,$U$4,-'Dash Board'!$C$19)</f>
        <v>108.80376961660664</v>
      </c>
      <c r="K673" s="6">
        <f t="shared" si="74"/>
        <v>0</v>
      </c>
      <c r="L673" s="8">
        <f t="shared" si="75"/>
        <v>283375.06771987001</v>
      </c>
      <c r="N673" s="8">
        <f t="shared" si="73"/>
        <v>69.981530604611933</v>
      </c>
      <c r="O673" s="8">
        <f>IF(E672&lt;&gt;E673,SUM($N$4:N673)-SUM($O$3:O672),0)</f>
        <v>0</v>
      </c>
      <c r="P673" s="6">
        <f>IF(B673&gt;0,SUM($O$4:O673)-SUM($P$3:P672),0)</f>
        <v>0</v>
      </c>
      <c r="Q673" s="6">
        <f t="shared" si="76"/>
        <v>38.822239011994711</v>
      </c>
      <c r="R673" s="8">
        <f>IF(E672&lt;&gt;E673,SUM($Q$4:Q673)-SUM($R$3:R672),0)</f>
        <v>0</v>
      </c>
      <c r="S673" s="6">
        <f>IF(B673&gt;0,SUM($R$4:R673)-SUM($S$3:S672),0)</f>
        <v>0</v>
      </c>
    </row>
    <row r="674" spans="1:19">
      <c r="A674">
        <f>IF(E673&lt;&gt;E674,COUNTIF($A$4:A673,"&lt;&gt;0")+1,0)</f>
        <v>0</v>
      </c>
      <c r="B674">
        <f>IF(A674&lt;&gt;0,IF(MOD(A674,3)=0,COUNTIF($B$4:B673,"&lt;&gt;0")+1,0),0)</f>
        <v>0</v>
      </c>
      <c r="C674" s="9">
        <f>'Dash Board'!$C$12+COUNT('Daily reducing balance'!$F$4:F673)</f>
        <v>42400</v>
      </c>
      <c r="D674">
        <f t="shared" si="70"/>
        <v>2016</v>
      </c>
      <c r="E674">
        <f t="shared" si="71"/>
        <v>1</v>
      </c>
      <c r="F674">
        <f>DAY('Dash Board'!$C$12+COUNT('Daily reducing balance'!$F$4:F673))</f>
        <v>31</v>
      </c>
      <c r="G674" s="8">
        <f t="shared" si="72"/>
        <v>283375.06771987001</v>
      </c>
      <c r="H674" s="6">
        <f>G674*'Dash Board'!$C$11/365</f>
        <v>81.518855097496854</v>
      </c>
      <c r="I674" s="6">
        <f>H674*'Dash Board'!$C$18/'Dash Board'!$C$11</f>
        <v>38.818502427379457</v>
      </c>
      <c r="J674" s="6">
        <f>(G674&gt;1)*PMT('Dash Board'!$C$11/365,$U$4,-'Dash Board'!$C$19)</f>
        <v>108.80376961660664</v>
      </c>
      <c r="K674" s="6">
        <f t="shared" si="74"/>
        <v>0</v>
      </c>
      <c r="L674" s="8">
        <f t="shared" si="75"/>
        <v>283347.7828053509</v>
      </c>
      <c r="N674" s="8">
        <f t="shared" si="73"/>
        <v>69.985267189227187</v>
      </c>
      <c r="O674" s="8">
        <f>IF(E673&lt;&gt;E674,SUM($N$4:N674)-SUM($O$3:O673),0)</f>
        <v>0</v>
      </c>
      <c r="P674" s="6">
        <f>IF(B674&gt;0,SUM($O$4:O674)-SUM($P$3:P673),0)</f>
        <v>0</v>
      </c>
      <c r="Q674" s="6">
        <f t="shared" si="76"/>
        <v>38.818502427379457</v>
      </c>
      <c r="R674" s="8">
        <f>IF(E673&lt;&gt;E674,SUM($Q$4:Q674)-SUM($R$3:R673),0)</f>
        <v>0</v>
      </c>
      <c r="S674" s="6">
        <f>IF(B674&gt;0,SUM($R$4:R674)-SUM($S$3:S673),0)</f>
        <v>0</v>
      </c>
    </row>
    <row r="675" spans="1:19">
      <c r="A675">
        <f>IF(E674&lt;&gt;E675,COUNTIF($A$4:A674,"&lt;&gt;0")+1,0)</f>
        <v>22</v>
      </c>
      <c r="B675">
        <f>IF(A675&lt;&gt;0,IF(MOD(A675,3)=0,COUNTIF($B$4:B674,"&lt;&gt;0")+1,0),0)</f>
        <v>0</v>
      </c>
      <c r="C675" s="9">
        <f>'Dash Board'!$C$12+COUNT('Daily reducing balance'!$F$4:F674)</f>
        <v>42401</v>
      </c>
      <c r="D675">
        <f t="shared" si="70"/>
        <v>2016</v>
      </c>
      <c r="E675">
        <f t="shared" si="71"/>
        <v>2</v>
      </c>
      <c r="F675">
        <f>DAY('Dash Board'!$C$12+COUNT('Daily reducing balance'!$F$4:F674))</f>
        <v>1</v>
      </c>
      <c r="G675" s="8">
        <f t="shared" si="72"/>
        <v>283347.7828053509</v>
      </c>
      <c r="H675" s="6">
        <f>G675*'Dash Board'!$C$11/365</f>
        <v>81.5110060124982</v>
      </c>
      <c r="I675" s="6">
        <f>H675*'Dash Board'!$C$18/'Dash Board'!$C$11</f>
        <v>38.814764767856289</v>
      </c>
      <c r="J675" s="6">
        <f>(G675&gt;1)*PMT('Dash Board'!$C$11/365,$U$4,-'Dash Board'!$C$19)</f>
        <v>108.80376961660664</v>
      </c>
      <c r="K675" s="6">
        <f t="shared" si="74"/>
        <v>3155.3093188815915</v>
      </c>
      <c r="L675" s="8">
        <f t="shared" si="75"/>
        <v>283320.49004174682</v>
      </c>
      <c r="N675" s="8">
        <f t="shared" si="73"/>
        <v>69.989004848750355</v>
      </c>
      <c r="O675" s="8">
        <f>IF(E674&lt;&gt;E675,SUM($N$4:N675)-SUM($O$3:O674),0)</f>
        <v>2167.9259606322958</v>
      </c>
      <c r="P675" s="6">
        <f>IF(B675&gt;0,SUM($O$4:O675)-SUM($P$3:P674),0)</f>
        <v>0</v>
      </c>
      <c r="Q675" s="6">
        <f t="shared" si="76"/>
        <v>38.814764767856289</v>
      </c>
      <c r="R675" s="8">
        <f>IF(E674&lt;&gt;E675,SUM($Q$4:Q675)-SUM($R$3:R674),0)</f>
        <v>1204.9908974825157</v>
      </c>
      <c r="S675" s="6">
        <f>IF(B675&gt;0,SUM($R$4:R675)-SUM($S$3:S674),0)</f>
        <v>0</v>
      </c>
    </row>
    <row r="676" spans="1:19">
      <c r="A676">
        <f>IF(E675&lt;&gt;E676,COUNTIF($A$4:A675,"&lt;&gt;0")+1,0)</f>
        <v>0</v>
      </c>
      <c r="B676">
        <f>IF(A676&lt;&gt;0,IF(MOD(A676,3)=0,COUNTIF($B$4:B675,"&lt;&gt;0")+1,0),0)</f>
        <v>0</v>
      </c>
      <c r="C676" s="9">
        <f>'Dash Board'!$C$12+COUNT('Daily reducing balance'!$F$4:F675)</f>
        <v>42402</v>
      </c>
      <c r="D676">
        <f t="shared" si="70"/>
        <v>2016</v>
      </c>
      <c r="E676">
        <f t="shared" si="71"/>
        <v>2</v>
      </c>
      <c r="F676">
        <f>DAY('Dash Board'!$C$12+COUNT('Daily reducing balance'!$F$4:F675))</f>
        <v>2</v>
      </c>
      <c r="G676" s="8">
        <f t="shared" si="72"/>
        <v>283320.49004174682</v>
      </c>
      <c r="H676" s="6">
        <f>G676*'Dash Board'!$C$11/365</f>
        <v>81.503154669543591</v>
      </c>
      <c r="I676" s="6">
        <f>H676*'Dash Board'!$C$18/'Dash Board'!$C$11</f>
        <v>38.811026033115994</v>
      </c>
      <c r="J676" s="6">
        <f>(G676&gt;1)*PMT('Dash Board'!$C$11/365,$U$4,-'Dash Board'!$C$19)</f>
        <v>108.80376961660664</v>
      </c>
      <c r="K676" s="6">
        <f t="shared" si="74"/>
        <v>0</v>
      </c>
      <c r="L676" s="8">
        <f t="shared" si="75"/>
        <v>283293.18942679977</v>
      </c>
      <c r="N676" s="8">
        <f t="shared" si="73"/>
        <v>69.99274358349065</v>
      </c>
      <c r="O676" s="8">
        <f>IF(E675&lt;&gt;E676,SUM($N$4:N676)-SUM($O$3:O675),0)</f>
        <v>0</v>
      </c>
      <c r="P676" s="6">
        <f>IF(B676&gt;0,SUM($O$4:O676)-SUM($P$3:P675),0)</f>
        <v>0</v>
      </c>
      <c r="Q676" s="6">
        <f t="shared" si="76"/>
        <v>38.811026033115994</v>
      </c>
      <c r="R676" s="8">
        <f>IF(E675&lt;&gt;E676,SUM($Q$4:Q676)-SUM($R$3:R675),0)</f>
        <v>0</v>
      </c>
      <c r="S676" s="6">
        <f>IF(B676&gt;0,SUM($R$4:R676)-SUM($S$3:S675),0)</f>
        <v>0</v>
      </c>
    </row>
    <row r="677" spans="1:19">
      <c r="A677">
        <f>IF(E676&lt;&gt;E677,COUNTIF($A$4:A676,"&lt;&gt;0")+1,0)</f>
        <v>0</v>
      </c>
      <c r="B677">
        <f>IF(A677&lt;&gt;0,IF(MOD(A677,3)=0,COUNTIF($B$4:B676,"&lt;&gt;0")+1,0),0)</f>
        <v>0</v>
      </c>
      <c r="C677" s="9">
        <f>'Dash Board'!$C$12+COUNT('Daily reducing balance'!$F$4:F676)</f>
        <v>42403</v>
      </c>
      <c r="D677">
        <f t="shared" si="70"/>
        <v>2016</v>
      </c>
      <c r="E677">
        <f t="shared" si="71"/>
        <v>2</v>
      </c>
      <c r="F677">
        <f>DAY('Dash Board'!$C$12+COUNT('Daily reducing balance'!$F$4:F676))</f>
        <v>3</v>
      </c>
      <c r="G677" s="8">
        <f t="shared" si="72"/>
        <v>283293.18942679977</v>
      </c>
      <c r="H677" s="6">
        <f>G677*'Dash Board'!$C$11/365</f>
        <v>81.49530106798349</v>
      </c>
      <c r="I677" s="6">
        <f>H677*'Dash Board'!$C$18/'Dash Board'!$C$11</f>
        <v>38.807286222849285</v>
      </c>
      <c r="J677" s="6">
        <f>(G677&gt;1)*PMT('Dash Board'!$C$11/365,$U$4,-'Dash Board'!$C$19)</f>
        <v>108.80376961660664</v>
      </c>
      <c r="K677" s="6">
        <f t="shared" si="74"/>
        <v>0</v>
      </c>
      <c r="L677" s="8">
        <f t="shared" si="75"/>
        <v>283265.88095825119</v>
      </c>
      <c r="N677" s="8">
        <f t="shared" si="73"/>
        <v>69.996483393757359</v>
      </c>
      <c r="O677" s="8">
        <f>IF(E676&lt;&gt;E677,SUM($N$4:N677)-SUM($O$3:O676),0)</f>
        <v>0</v>
      </c>
      <c r="P677" s="6">
        <f>IF(B677&gt;0,SUM($O$4:O677)-SUM($P$3:P676),0)</f>
        <v>0</v>
      </c>
      <c r="Q677" s="6">
        <f t="shared" si="76"/>
        <v>38.807286222849285</v>
      </c>
      <c r="R677" s="8">
        <f>IF(E676&lt;&gt;E677,SUM($Q$4:Q677)-SUM($R$3:R676),0)</f>
        <v>0</v>
      </c>
      <c r="S677" s="6">
        <f>IF(B677&gt;0,SUM($R$4:R677)-SUM($S$3:S676),0)</f>
        <v>0</v>
      </c>
    </row>
    <row r="678" spans="1:19">
      <c r="A678">
        <f>IF(E677&lt;&gt;E678,COUNTIF($A$4:A677,"&lt;&gt;0")+1,0)</f>
        <v>0</v>
      </c>
      <c r="B678">
        <f>IF(A678&lt;&gt;0,IF(MOD(A678,3)=0,COUNTIF($B$4:B677,"&lt;&gt;0")+1,0),0)</f>
        <v>0</v>
      </c>
      <c r="C678" s="9">
        <f>'Dash Board'!$C$12+COUNT('Daily reducing balance'!$F$4:F677)</f>
        <v>42404</v>
      </c>
      <c r="D678">
        <f t="shared" si="70"/>
        <v>2016</v>
      </c>
      <c r="E678">
        <f t="shared" si="71"/>
        <v>2</v>
      </c>
      <c r="F678">
        <f>DAY('Dash Board'!$C$12+COUNT('Daily reducing balance'!$F$4:F677))</f>
        <v>4</v>
      </c>
      <c r="G678" s="8">
        <f t="shared" si="72"/>
        <v>283265.88095825119</v>
      </c>
      <c r="H678" s="6">
        <f>G678*'Dash Board'!$C$11/365</f>
        <v>81.48744520716815</v>
      </c>
      <c r="I678" s="6">
        <f>H678*'Dash Board'!$C$18/'Dash Board'!$C$11</f>
        <v>38.803545336746744</v>
      </c>
      <c r="J678" s="6">
        <f>(G678&gt;1)*PMT('Dash Board'!$C$11/365,$U$4,-'Dash Board'!$C$19)</f>
        <v>108.80376961660664</v>
      </c>
      <c r="K678" s="6">
        <f t="shared" si="74"/>
        <v>0</v>
      </c>
      <c r="L678" s="8">
        <f t="shared" si="75"/>
        <v>283238.5646338418</v>
      </c>
      <c r="N678" s="8">
        <f t="shared" si="73"/>
        <v>70.000224279859907</v>
      </c>
      <c r="O678" s="8">
        <f>IF(E677&lt;&gt;E678,SUM($N$4:N678)-SUM($O$3:O677),0)</f>
        <v>0</v>
      </c>
      <c r="P678" s="6">
        <f>IF(B678&gt;0,SUM($O$4:O678)-SUM($P$3:P677),0)</f>
        <v>0</v>
      </c>
      <c r="Q678" s="6">
        <f t="shared" si="76"/>
        <v>38.803545336746744</v>
      </c>
      <c r="R678" s="8">
        <f>IF(E677&lt;&gt;E678,SUM($Q$4:Q678)-SUM($R$3:R677),0)</f>
        <v>0</v>
      </c>
      <c r="S678" s="6">
        <f>IF(B678&gt;0,SUM($R$4:R678)-SUM($S$3:S677),0)</f>
        <v>0</v>
      </c>
    </row>
    <row r="679" spans="1:19">
      <c r="A679">
        <f>IF(E678&lt;&gt;E679,COUNTIF($A$4:A678,"&lt;&gt;0")+1,0)</f>
        <v>0</v>
      </c>
      <c r="B679">
        <f>IF(A679&lt;&gt;0,IF(MOD(A679,3)=0,COUNTIF($B$4:B678,"&lt;&gt;0")+1,0),0)</f>
        <v>0</v>
      </c>
      <c r="C679" s="9">
        <f>'Dash Board'!$C$12+COUNT('Daily reducing balance'!$F$4:F678)</f>
        <v>42405</v>
      </c>
      <c r="D679">
        <f t="shared" si="70"/>
        <v>2016</v>
      </c>
      <c r="E679">
        <f t="shared" si="71"/>
        <v>2</v>
      </c>
      <c r="F679">
        <f>DAY('Dash Board'!$C$12+COUNT('Daily reducing balance'!$F$4:F678))</f>
        <v>5</v>
      </c>
      <c r="G679" s="8">
        <f t="shared" si="72"/>
        <v>283238.5646338418</v>
      </c>
      <c r="H679" s="6">
        <f>G679*'Dash Board'!$C$11/365</f>
        <v>81.479587086447637</v>
      </c>
      <c r="I679" s="6">
        <f>H679*'Dash Board'!$C$18/'Dash Board'!$C$11</f>
        <v>38.799803374498872</v>
      </c>
      <c r="J679" s="6">
        <f>(G679&gt;1)*PMT('Dash Board'!$C$11/365,$U$4,-'Dash Board'!$C$19)</f>
        <v>108.80376961660664</v>
      </c>
      <c r="K679" s="6">
        <f t="shared" si="74"/>
        <v>0</v>
      </c>
      <c r="L679" s="8">
        <f t="shared" si="75"/>
        <v>283211.24045131169</v>
      </c>
      <c r="N679" s="8">
        <f t="shared" si="73"/>
        <v>70.003966242107765</v>
      </c>
      <c r="O679" s="8">
        <f>IF(E678&lt;&gt;E679,SUM($N$4:N679)-SUM($O$3:O678),0)</f>
        <v>0</v>
      </c>
      <c r="P679" s="6">
        <f>IF(B679&gt;0,SUM($O$4:O679)-SUM($P$3:P678),0)</f>
        <v>0</v>
      </c>
      <c r="Q679" s="6">
        <f t="shared" si="76"/>
        <v>38.799803374498872</v>
      </c>
      <c r="R679" s="8">
        <f>IF(E678&lt;&gt;E679,SUM($Q$4:Q679)-SUM($R$3:R678),0)</f>
        <v>0</v>
      </c>
      <c r="S679" s="6">
        <f>IF(B679&gt;0,SUM($R$4:R679)-SUM($S$3:S678),0)</f>
        <v>0</v>
      </c>
    </row>
    <row r="680" spans="1:19">
      <c r="A680">
        <f>IF(E679&lt;&gt;E680,COUNTIF($A$4:A679,"&lt;&gt;0")+1,0)</f>
        <v>0</v>
      </c>
      <c r="B680">
        <f>IF(A680&lt;&gt;0,IF(MOD(A680,3)=0,COUNTIF($B$4:B679,"&lt;&gt;0")+1,0),0)</f>
        <v>0</v>
      </c>
      <c r="C680" s="9">
        <f>'Dash Board'!$C$12+COUNT('Daily reducing balance'!$F$4:F679)</f>
        <v>42406</v>
      </c>
      <c r="D680">
        <f t="shared" si="70"/>
        <v>2016</v>
      </c>
      <c r="E680">
        <f t="shared" si="71"/>
        <v>2</v>
      </c>
      <c r="F680">
        <f>DAY('Dash Board'!$C$12+COUNT('Daily reducing balance'!$F$4:F679))</f>
        <v>6</v>
      </c>
      <c r="G680" s="8">
        <f t="shared" si="72"/>
        <v>283211.24045131169</v>
      </c>
      <c r="H680" s="6">
        <f>G680*'Dash Board'!$C$11/365</f>
        <v>81.471726705171847</v>
      </c>
      <c r="I680" s="6">
        <f>H680*'Dash Board'!$C$18/'Dash Board'!$C$11</f>
        <v>38.79606033579612</v>
      </c>
      <c r="J680" s="6">
        <f>(G680&gt;1)*PMT('Dash Board'!$C$11/365,$U$4,-'Dash Board'!$C$19)</f>
        <v>108.80376961660664</v>
      </c>
      <c r="K680" s="6">
        <f t="shared" si="74"/>
        <v>0</v>
      </c>
      <c r="L680" s="8">
        <f t="shared" si="75"/>
        <v>283183.90840840025</v>
      </c>
      <c r="N680" s="8">
        <f t="shared" si="73"/>
        <v>70.007709280810531</v>
      </c>
      <c r="O680" s="8">
        <f>IF(E679&lt;&gt;E680,SUM($N$4:N680)-SUM($O$3:O679),0)</f>
        <v>0</v>
      </c>
      <c r="P680" s="6">
        <f>IF(B680&gt;0,SUM($O$4:O680)-SUM($P$3:P679),0)</f>
        <v>0</v>
      </c>
      <c r="Q680" s="6">
        <f t="shared" si="76"/>
        <v>38.79606033579612</v>
      </c>
      <c r="R680" s="8">
        <f>IF(E679&lt;&gt;E680,SUM($Q$4:Q680)-SUM($R$3:R679),0)</f>
        <v>0</v>
      </c>
      <c r="S680" s="6">
        <f>IF(B680&gt;0,SUM($R$4:R680)-SUM($S$3:S679),0)</f>
        <v>0</v>
      </c>
    </row>
    <row r="681" spans="1:19">
      <c r="A681">
        <f>IF(E680&lt;&gt;E681,COUNTIF($A$4:A680,"&lt;&gt;0")+1,0)</f>
        <v>0</v>
      </c>
      <c r="B681">
        <f>IF(A681&lt;&gt;0,IF(MOD(A681,3)=0,COUNTIF($B$4:B680,"&lt;&gt;0")+1,0),0)</f>
        <v>0</v>
      </c>
      <c r="C681" s="9">
        <f>'Dash Board'!$C$12+COUNT('Daily reducing balance'!$F$4:F680)</f>
        <v>42407</v>
      </c>
      <c r="D681">
        <f t="shared" si="70"/>
        <v>2016</v>
      </c>
      <c r="E681">
        <f t="shared" si="71"/>
        <v>2</v>
      </c>
      <c r="F681">
        <f>DAY('Dash Board'!$C$12+COUNT('Daily reducing balance'!$F$4:F680))</f>
        <v>7</v>
      </c>
      <c r="G681" s="8">
        <f t="shared" si="72"/>
        <v>283183.90840840025</v>
      </c>
      <c r="H681" s="6">
        <f>G681*'Dash Board'!$C$11/365</f>
        <v>81.463864062690476</v>
      </c>
      <c r="I681" s="6">
        <f>H681*'Dash Board'!$C$18/'Dash Board'!$C$11</f>
        <v>38.7923162203288</v>
      </c>
      <c r="J681" s="6">
        <f>(G681&gt;1)*PMT('Dash Board'!$C$11/365,$U$4,-'Dash Board'!$C$19)</f>
        <v>108.80376961660664</v>
      </c>
      <c r="K681" s="6">
        <f t="shared" si="74"/>
        <v>0</v>
      </c>
      <c r="L681" s="8">
        <f t="shared" si="75"/>
        <v>283156.56850284635</v>
      </c>
      <c r="N681" s="8">
        <f t="shared" si="73"/>
        <v>70.011453396277844</v>
      </c>
      <c r="O681" s="8">
        <f>IF(E680&lt;&gt;E681,SUM($N$4:N681)-SUM($O$3:O680),0)</f>
        <v>0</v>
      </c>
      <c r="P681" s="6">
        <f>IF(B681&gt;0,SUM($O$4:O681)-SUM($P$3:P680),0)</f>
        <v>0</v>
      </c>
      <c r="Q681" s="6">
        <f t="shared" si="76"/>
        <v>38.7923162203288</v>
      </c>
      <c r="R681" s="8">
        <f>IF(E680&lt;&gt;E681,SUM($Q$4:Q681)-SUM($R$3:R680),0)</f>
        <v>0</v>
      </c>
      <c r="S681" s="6">
        <f>IF(B681&gt;0,SUM($R$4:R681)-SUM($S$3:S680),0)</f>
        <v>0</v>
      </c>
    </row>
    <row r="682" spans="1:19">
      <c r="A682">
        <f>IF(E681&lt;&gt;E682,COUNTIF($A$4:A681,"&lt;&gt;0")+1,0)</f>
        <v>0</v>
      </c>
      <c r="B682">
        <f>IF(A682&lt;&gt;0,IF(MOD(A682,3)=0,COUNTIF($B$4:B681,"&lt;&gt;0")+1,0),0)</f>
        <v>0</v>
      </c>
      <c r="C682" s="9">
        <f>'Dash Board'!$C$12+COUNT('Daily reducing balance'!$F$4:F681)</f>
        <v>42408</v>
      </c>
      <c r="D682">
        <f t="shared" si="70"/>
        <v>2016</v>
      </c>
      <c r="E682">
        <f t="shared" si="71"/>
        <v>2</v>
      </c>
      <c r="F682">
        <f>DAY('Dash Board'!$C$12+COUNT('Daily reducing balance'!$F$4:F681))</f>
        <v>8</v>
      </c>
      <c r="G682" s="8">
        <f t="shared" si="72"/>
        <v>283156.56850284635</v>
      </c>
      <c r="H682" s="6">
        <f>G682*'Dash Board'!$C$11/365</f>
        <v>81.455999158353052</v>
      </c>
      <c r="I682" s="6">
        <f>H682*'Dash Board'!$C$18/'Dash Board'!$C$11</f>
        <v>38.788571027787171</v>
      </c>
      <c r="J682" s="6">
        <f>(G682&gt;1)*PMT('Dash Board'!$C$11/365,$U$4,-'Dash Board'!$C$19)</f>
        <v>108.80376961660664</v>
      </c>
      <c r="K682" s="6">
        <f t="shared" si="74"/>
        <v>0</v>
      </c>
      <c r="L682" s="8">
        <f t="shared" si="75"/>
        <v>283129.22073238814</v>
      </c>
      <c r="N682" s="8">
        <f t="shared" si="73"/>
        <v>70.015198588819473</v>
      </c>
      <c r="O682" s="8">
        <f>IF(E681&lt;&gt;E682,SUM($N$4:N682)-SUM($O$3:O681),0)</f>
        <v>0</v>
      </c>
      <c r="P682" s="6">
        <f>IF(B682&gt;0,SUM($O$4:O682)-SUM($P$3:P681),0)</f>
        <v>0</v>
      </c>
      <c r="Q682" s="6">
        <f t="shared" si="76"/>
        <v>38.788571027787171</v>
      </c>
      <c r="R682" s="8">
        <f>IF(E681&lt;&gt;E682,SUM($Q$4:Q682)-SUM($R$3:R681),0)</f>
        <v>0</v>
      </c>
      <c r="S682" s="6">
        <f>IF(B682&gt;0,SUM($R$4:R682)-SUM($S$3:S681),0)</f>
        <v>0</v>
      </c>
    </row>
    <row r="683" spans="1:19">
      <c r="A683">
        <f>IF(E682&lt;&gt;E683,COUNTIF($A$4:A682,"&lt;&gt;0")+1,0)</f>
        <v>0</v>
      </c>
      <c r="B683">
        <f>IF(A683&lt;&gt;0,IF(MOD(A683,3)=0,COUNTIF($B$4:B682,"&lt;&gt;0")+1,0),0)</f>
        <v>0</v>
      </c>
      <c r="C683" s="9">
        <f>'Dash Board'!$C$12+COUNT('Daily reducing balance'!$F$4:F682)</f>
        <v>42409</v>
      </c>
      <c r="D683">
        <f t="shared" si="70"/>
        <v>2016</v>
      </c>
      <c r="E683">
        <f t="shared" si="71"/>
        <v>2</v>
      </c>
      <c r="F683">
        <f>DAY('Dash Board'!$C$12+COUNT('Daily reducing balance'!$F$4:F682))</f>
        <v>9</v>
      </c>
      <c r="G683" s="8">
        <f t="shared" si="72"/>
        <v>283129.22073238814</v>
      </c>
      <c r="H683" s="6">
        <f>G683*'Dash Board'!$C$11/365</f>
        <v>81.448131991508916</v>
      </c>
      <c r="I683" s="6">
        <f>H683*'Dash Board'!$C$18/'Dash Board'!$C$11</f>
        <v>38.784824757861394</v>
      </c>
      <c r="J683" s="6">
        <f>(G683&gt;1)*PMT('Dash Board'!$C$11/365,$U$4,-'Dash Board'!$C$19)</f>
        <v>108.80376961660664</v>
      </c>
      <c r="K683" s="6">
        <f t="shared" si="74"/>
        <v>0</v>
      </c>
      <c r="L683" s="8">
        <f t="shared" si="75"/>
        <v>283101.86509476305</v>
      </c>
      <c r="N683" s="8">
        <f t="shared" si="73"/>
        <v>70.018944858745243</v>
      </c>
      <c r="O683" s="8">
        <f>IF(E682&lt;&gt;E683,SUM($N$4:N683)-SUM($O$3:O682),0)</f>
        <v>0</v>
      </c>
      <c r="P683" s="6">
        <f>IF(B683&gt;0,SUM($O$4:O683)-SUM($P$3:P682),0)</f>
        <v>0</v>
      </c>
      <c r="Q683" s="6">
        <f t="shared" si="76"/>
        <v>38.784824757861394</v>
      </c>
      <c r="R683" s="8">
        <f>IF(E682&lt;&gt;E683,SUM($Q$4:Q683)-SUM($R$3:R682),0)</f>
        <v>0</v>
      </c>
      <c r="S683" s="6">
        <f>IF(B683&gt;0,SUM($R$4:R683)-SUM($S$3:S682),0)</f>
        <v>0</v>
      </c>
    </row>
    <row r="684" spans="1:19">
      <c r="A684">
        <f>IF(E683&lt;&gt;E684,COUNTIF($A$4:A683,"&lt;&gt;0")+1,0)</f>
        <v>0</v>
      </c>
      <c r="B684">
        <f>IF(A684&lt;&gt;0,IF(MOD(A684,3)=0,COUNTIF($B$4:B683,"&lt;&gt;0")+1,0),0)</f>
        <v>0</v>
      </c>
      <c r="C684" s="9">
        <f>'Dash Board'!$C$12+COUNT('Daily reducing balance'!$F$4:F683)</f>
        <v>42410</v>
      </c>
      <c r="D684">
        <f t="shared" si="70"/>
        <v>2016</v>
      </c>
      <c r="E684">
        <f t="shared" si="71"/>
        <v>2</v>
      </c>
      <c r="F684">
        <f>DAY('Dash Board'!$C$12+COUNT('Daily reducing balance'!$F$4:F683))</f>
        <v>10</v>
      </c>
      <c r="G684" s="8">
        <f t="shared" si="72"/>
        <v>283101.86509476305</v>
      </c>
      <c r="H684" s="6">
        <f>G684*'Dash Board'!$C$11/365</f>
        <v>81.440262561507168</v>
      </c>
      <c r="I684" s="6">
        <f>H684*'Dash Board'!$C$18/'Dash Board'!$C$11</f>
        <v>38.781077410241508</v>
      </c>
      <c r="J684" s="6">
        <f>(G684&gt;1)*PMT('Dash Board'!$C$11/365,$U$4,-'Dash Board'!$C$19)</f>
        <v>108.80376961660664</v>
      </c>
      <c r="K684" s="6">
        <f t="shared" si="74"/>
        <v>0</v>
      </c>
      <c r="L684" s="8">
        <f t="shared" si="75"/>
        <v>283074.50158770796</v>
      </c>
      <c r="N684" s="8">
        <f t="shared" si="73"/>
        <v>70.022692206365136</v>
      </c>
      <c r="O684" s="8">
        <f>IF(E683&lt;&gt;E684,SUM($N$4:N684)-SUM($O$3:O683),0)</f>
        <v>0</v>
      </c>
      <c r="P684" s="6">
        <f>IF(B684&gt;0,SUM($O$4:O684)-SUM($P$3:P683),0)</f>
        <v>0</v>
      </c>
      <c r="Q684" s="6">
        <f t="shared" si="76"/>
        <v>38.781077410241508</v>
      </c>
      <c r="R684" s="8">
        <f>IF(E683&lt;&gt;E684,SUM($Q$4:Q684)-SUM($R$3:R683),0)</f>
        <v>0</v>
      </c>
      <c r="S684" s="6">
        <f>IF(B684&gt;0,SUM($R$4:R684)-SUM($S$3:S683),0)</f>
        <v>0</v>
      </c>
    </row>
    <row r="685" spans="1:19">
      <c r="A685">
        <f>IF(E684&lt;&gt;E685,COUNTIF($A$4:A684,"&lt;&gt;0")+1,0)</f>
        <v>0</v>
      </c>
      <c r="B685">
        <f>IF(A685&lt;&gt;0,IF(MOD(A685,3)=0,COUNTIF($B$4:B684,"&lt;&gt;0")+1,0),0)</f>
        <v>0</v>
      </c>
      <c r="C685" s="9">
        <f>'Dash Board'!$C$12+COUNT('Daily reducing balance'!$F$4:F684)</f>
        <v>42411</v>
      </c>
      <c r="D685">
        <f t="shared" si="70"/>
        <v>2016</v>
      </c>
      <c r="E685">
        <f t="shared" si="71"/>
        <v>2</v>
      </c>
      <c r="F685">
        <f>DAY('Dash Board'!$C$12+COUNT('Daily reducing balance'!$F$4:F684))</f>
        <v>11</v>
      </c>
      <c r="G685" s="8">
        <f t="shared" si="72"/>
        <v>283074.50158770796</v>
      </c>
      <c r="H685" s="6">
        <f>G685*'Dash Board'!$C$11/365</f>
        <v>81.432390867696796</v>
      </c>
      <c r="I685" s="6">
        <f>H685*'Dash Board'!$C$18/'Dash Board'!$C$11</f>
        <v>38.777328984617526</v>
      </c>
      <c r="J685" s="6">
        <f>(G685&gt;1)*PMT('Dash Board'!$C$11/365,$U$4,-'Dash Board'!$C$19)</f>
        <v>108.80376961660664</v>
      </c>
      <c r="K685" s="6">
        <f t="shared" si="74"/>
        <v>0</v>
      </c>
      <c r="L685" s="8">
        <f t="shared" si="75"/>
        <v>283047.13020895905</v>
      </c>
      <c r="N685" s="8">
        <f t="shared" si="73"/>
        <v>70.026440631989118</v>
      </c>
      <c r="O685" s="8">
        <f>IF(E684&lt;&gt;E685,SUM($N$4:N685)-SUM($O$3:O684),0)</f>
        <v>0</v>
      </c>
      <c r="P685" s="6">
        <f>IF(B685&gt;0,SUM($O$4:O685)-SUM($P$3:P684),0)</f>
        <v>0</v>
      </c>
      <c r="Q685" s="6">
        <f t="shared" si="76"/>
        <v>38.777328984617526</v>
      </c>
      <c r="R685" s="8">
        <f>IF(E684&lt;&gt;E685,SUM($Q$4:Q685)-SUM($R$3:R684),0)</f>
        <v>0</v>
      </c>
      <c r="S685" s="6">
        <f>IF(B685&gt;0,SUM($R$4:R685)-SUM($S$3:S684),0)</f>
        <v>0</v>
      </c>
    </row>
    <row r="686" spans="1:19">
      <c r="A686">
        <f>IF(E685&lt;&gt;E686,COUNTIF($A$4:A685,"&lt;&gt;0")+1,0)</f>
        <v>0</v>
      </c>
      <c r="B686">
        <f>IF(A686&lt;&gt;0,IF(MOD(A686,3)=0,COUNTIF($B$4:B685,"&lt;&gt;0")+1,0),0)</f>
        <v>0</v>
      </c>
      <c r="C686" s="9">
        <f>'Dash Board'!$C$12+COUNT('Daily reducing balance'!$F$4:F685)</f>
        <v>42412</v>
      </c>
      <c r="D686">
        <f t="shared" si="70"/>
        <v>2016</v>
      </c>
      <c r="E686">
        <f t="shared" si="71"/>
        <v>2</v>
      </c>
      <c r="F686">
        <f>DAY('Dash Board'!$C$12+COUNT('Daily reducing balance'!$F$4:F685))</f>
        <v>12</v>
      </c>
      <c r="G686" s="8">
        <f t="shared" si="72"/>
        <v>283047.13020895905</v>
      </c>
      <c r="H686" s="6">
        <f>G686*'Dash Board'!$C$11/365</f>
        <v>81.424516909426572</v>
      </c>
      <c r="I686" s="6">
        <f>H686*'Dash Board'!$C$18/'Dash Board'!$C$11</f>
        <v>38.773579480679324</v>
      </c>
      <c r="J686" s="6">
        <f>(G686&gt;1)*PMT('Dash Board'!$C$11/365,$U$4,-'Dash Board'!$C$19)</f>
        <v>108.80376961660664</v>
      </c>
      <c r="K686" s="6">
        <f t="shared" si="74"/>
        <v>0</v>
      </c>
      <c r="L686" s="8">
        <f t="shared" si="75"/>
        <v>283019.75095625187</v>
      </c>
      <c r="N686" s="8">
        <f t="shared" si="73"/>
        <v>70.030190135927313</v>
      </c>
      <c r="O686" s="8">
        <f>IF(E685&lt;&gt;E686,SUM($N$4:N686)-SUM($O$3:O685),0)</f>
        <v>0</v>
      </c>
      <c r="P686" s="6">
        <f>IF(B686&gt;0,SUM($O$4:O686)-SUM($P$3:P685),0)</f>
        <v>0</v>
      </c>
      <c r="Q686" s="6">
        <f t="shared" si="76"/>
        <v>38.773579480679324</v>
      </c>
      <c r="R686" s="8">
        <f>IF(E685&lt;&gt;E686,SUM($Q$4:Q686)-SUM($R$3:R685),0)</f>
        <v>0</v>
      </c>
      <c r="S686" s="6">
        <f>IF(B686&gt;0,SUM($R$4:R686)-SUM($S$3:S685),0)</f>
        <v>0</v>
      </c>
    </row>
    <row r="687" spans="1:19">
      <c r="A687">
        <f>IF(E686&lt;&gt;E687,COUNTIF($A$4:A686,"&lt;&gt;0")+1,0)</f>
        <v>0</v>
      </c>
      <c r="B687">
        <f>IF(A687&lt;&gt;0,IF(MOD(A687,3)=0,COUNTIF($B$4:B686,"&lt;&gt;0")+1,0),0)</f>
        <v>0</v>
      </c>
      <c r="C687" s="9">
        <f>'Dash Board'!$C$12+COUNT('Daily reducing balance'!$F$4:F686)</f>
        <v>42413</v>
      </c>
      <c r="D687">
        <f t="shared" si="70"/>
        <v>2016</v>
      </c>
      <c r="E687">
        <f t="shared" si="71"/>
        <v>2</v>
      </c>
      <c r="F687">
        <f>DAY('Dash Board'!$C$12+COUNT('Daily reducing balance'!$F$4:F686))</f>
        <v>13</v>
      </c>
      <c r="G687" s="8">
        <f t="shared" si="72"/>
        <v>283019.75095625187</v>
      </c>
      <c r="H687" s="6">
        <f>G687*'Dash Board'!$C$11/365</f>
        <v>81.416640686045056</v>
      </c>
      <c r="I687" s="6">
        <f>H687*'Dash Board'!$C$18/'Dash Board'!$C$11</f>
        <v>38.769828898116693</v>
      </c>
      <c r="J687" s="6">
        <f>(G687&gt;1)*PMT('Dash Board'!$C$11/365,$U$4,-'Dash Board'!$C$19)</f>
        <v>108.80376961660664</v>
      </c>
      <c r="K687" s="6">
        <f t="shared" si="74"/>
        <v>0</v>
      </c>
      <c r="L687" s="8">
        <f t="shared" si="75"/>
        <v>282992.36382732133</v>
      </c>
      <c r="N687" s="8">
        <f t="shared" si="73"/>
        <v>70.033940718489958</v>
      </c>
      <c r="O687" s="8">
        <f>IF(E686&lt;&gt;E687,SUM($N$4:N687)-SUM($O$3:O686),0)</f>
        <v>0</v>
      </c>
      <c r="P687" s="6">
        <f>IF(B687&gt;0,SUM($O$4:O687)-SUM($P$3:P686),0)</f>
        <v>0</v>
      </c>
      <c r="Q687" s="6">
        <f t="shared" si="76"/>
        <v>38.769828898116693</v>
      </c>
      <c r="R687" s="8">
        <f>IF(E686&lt;&gt;E687,SUM($Q$4:Q687)-SUM($R$3:R686),0)</f>
        <v>0</v>
      </c>
      <c r="S687" s="6">
        <f>IF(B687&gt;0,SUM($R$4:R687)-SUM($S$3:S686),0)</f>
        <v>0</v>
      </c>
    </row>
    <row r="688" spans="1:19">
      <c r="A688">
        <f>IF(E687&lt;&gt;E688,COUNTIF($A$4:A687,"&lt;&gt;0")+1,0)</f>
        <v>0</v>
      </c>
      <c r="B688">
        <f>IF(A688&lt;&gt;0,IF(MOD(A688,3)=0,COUNTIF($B$4:B687,"&lt;&gt;0")+1,0),0)</f>
        <v>0</v>
      </c>
      <c r="C688" s="9">
        <f>'Dash Board'!$C$12+COUNT('Daily reducing balance'!$F$4:F687)</f>
        <v>42414</v>
      </c>
      <c r="D688">
        <f t="shared" si="70"/>
        <v>2016</v>
      </c>
      <c r="E688">
        <f t="shared" si="71"/>
        <v>2</v>
      </c>
      <c r="F688">
        <f>DAY('Dash Board'!$C$12+COUNT('Daily reducing balance'!$F$4:F687))</f>
        <v>14</v>
      </c>
      <c r="G688" s="8">
        <f t="shared" si="72"/>
        <v>282992.36382732133</v>
      </c>
      <c r="H688" s="6">
        <f>G688*'Dash Board'!$C$11/365</f>
        <v>81.408762196900653</v>
      </c>
      <c r="I688" s="6">
        <f>H688*'Dash Board'!$C$18/'Dash Board'!$C$11</f>
        <v>38.76607723661936</v>
      </c>
      <c r="J688" s="6">
        <f>(G688&gt;1)*PMT('Dash Board'!$C$11/365,$U$4,-'Dash Board'!$C$19)</f>
        <v>108.80376961660664</v>
      </c>
      <c r="K688" s="6">
        <f t="shared" si="74"/>
        <v>0</v>
      </c>
      <c r="L688" s="8">
        <f t="shared" si="75"/>
        <v>282964.96881990164</v>
      </c>
      <c r="N688" s="8">
        <f t="shared" si="73"/>
        <v>70.037692379987277</v>
      </c>
      <c r="O688" s="8">
        <f>IF(E687&lt;&gt;E688,SUM($N$4:N688)-SUM($O$3:O687),0)</f>
        <v>0</v>
      </c>
      <c r="P688" s="6">
        <f>IF(B688&gt;0,SUM($O$4:O688)-SUM($P$3:P687),0)</f>
        <v>0</v>
      </c>
      <c r="Q688" s="6">
        <f t="shared" si="76"/>
        <v>38.76607723661936</v>
      </c>
      <c r="R688" s="8">
        <f>IF(E687&lt;&gt;E688,SUM($Q$4:Q688)-SUM($R$3:R687),0)</f>
        <v>0</v>
      </c>
      <c r="S688" s="6">
        <f>IF(B688&gt;0,SUM($R$4:R688)-SUM($S$3:S687),0)</f>
        <v>0</v>
      </c>
    </row>
    <row r="689" spans="1:19">
      <c r="A689">
        <f>IF(E688&lt;&gt;E689,COUNTIF($A$4:A688,"&lt;&gt;0")+1,0)</f>
        <v>0</v>
      </c>
      <c r="B689">
        <f>IF(A689&lt;&gt;0,IF(MOD(A689,3)=0,COUNTIF($B$4:B688,"&lt;&gt;0")+1,0),0)</f>
        <v>0</v>
      </c>
      <c r="C689" s="9">
        <f>'Dash Board'!$C$12+COUNT('Daily reducing balance'!$F$4:F688)</f>
        <v>42415</v>
      </c>
      <c r="D689">
        <f t="shared" si="70"/>
        <v>2016</v>
      </c>
      <c r="E689">
        <f t="shared" si="71"/>
        <v>2</v>
      </c>
      <c r="F689">
        <f>DAY('Dash Board'!$C$12+COUNT('Daily reducing balance'!$F$4:F688))</f>
        <v>15</v>
      </c>
      <c r="G689" s="8">
        <f t="shared" si="72"/>
        <v>282964.96881990164</v>
      </c>
      <c r="H689" s="6">
        <f>G689*'Dash Board'!$C$11/365</f>
        <v>81.400881441341568</v>
      </c>
      <c r="I689" s="6">
        <f>H689*'Dash Board'!$C$18/'Dash Board'!$C$11</f>
        <v>38.762324495876939</v>
      </c>
      <c r="J689" s="6">
        <f>(G689&gt;1)*PMT('Dash Board'!$C$11/365,$U$4,-'Dash Board'!$C$19)</f>
        <v>108.80376961660664</v>
      </c>
      <c r="K689" s="6">
        <f t="shared" si="74"/>
        <v>0</v>
      </c>
      <c r="L689" s="8">
        <f t="shared" si="75"/>
        <v>282937.56593172642</v>
      </c>
      <c r="N689" s="8">
        <f t="shared" si="73"/>
        <v>70.041445120729705</v>
      </c>
      <c r="O689" s="8">
        <f>IF(E688&lt;&gt;E689,SUM($N$4:N689)-SUM($O$3:O688),0)</f>
        <v>0</v>
      </c>
      <c r="P689" s="6">
        <f>IF(B689&gt;0,SUM($O$4:O689)-SUM($P$3:P688),0)</f>
        <v>0</v>
      </c>
      <c r="Q689" s="6">
        <f t="shared" si="76"/>
        <v>38.762324495876939</v>
      </c>
      <c r="R689" s="8">
        <f>IF(E688&lt;&gt;E689,SUM($Q$4:Q689)-SUM($R$3:R688),0)</f>
        <v>0</v>
      </c>
      <c r="S689" s="6">
        <f>IF(B689&gt;0,SUM($R$4:R689)-SUM($S$3:S688),0)</f>
        <v>0</v>
      </c>
    </row>
    <row r="690" spans="1:19">
      <c r="A690">
        <f>IF(E689&lt;&gt;E690,COUNTIF($A$4:A689,"&lt;&gt;0")+1,0)</f>
        <v>0</v>
      </c>
      <c r="B690">
        <f>IF(A690&lt;&gt;0,IF(MOD(A690,3)=0,COUNTIF($B$4:B689,"&lt;&gt;0")+1,0),0)</f>
        <v>0</v>
      </c>
      <c r="C690" s="9">
        <f>'Dash Board'!$C$12+COUNT('Daily reducing balance'!$F$4:F689)</f>
        <v>42416</v>
      </c>
      <c r="D690">
        <f t="shared" si="70"/>
        <v>2016</v>
      </c>
      <c r="E690">
        <f t="shared" si="71"/>
        <v>2</v>
      </c>
      <c r="F690">
        <f>DAY('Dash Board'!$C$12+COUNT('Daily reducing balance'!$F$4:F689))</f>
        <v>16</v>
      </c>
      <c r="G690" s="8">
        <f t="shared" si="72"/>
        <v>282937.56593172642</v>
      </c>
      <c r="H690" s="6">
        <f>G690*'Dash Board'!$C$11/365</f>
        <v>81.392998418715806</v>
      </c>
      <c r="I690" s="6">
        <f>H690*'Dash Board'!$C$18/'Dash Board'!$C$11</f>
        <v>38.758570675578959</v>
      </c>
      <c r="J690" s="6">
        <f>(G690&gt;1)*PMT('Dash Board'!$C$11/365,$U$4,-'Dash Board'!$C$19)</f>
        <v>108.80376961660664</v>
      </c>
      <c r="K690" s="6">
        <f t="shared" si="74"/>
        <v>0</v>
      </c>
      <c r="L690" s="8">
        <f t="shared" si="75"/>
        <v>282910.15516052855</v>
      </c>
      <c r="N690" s="8">
        <f t="shared" si="73"/>
        <v>70.045198941027678</v>
      </c>
      <c r="O690" s="8">
        <f>IF(E689&lt;&gt;E690,SUM($N$4:N690)-SUM($O$3:O689),0)</f>
        <v>0</v>
      </c>
      <c r="P690" s="6">
        <f>IF(B690&gt;0,SUM($O$4:O690)-SUM($P$3:P689),0)</f>
        <v>0</v>
      </c>
      <c r="Q690" s="6">
        <f t="shared" si="76"/>
        <v>38.758570675578959</v>
      </c>
      <c r="R690" s="8">
        <f>IF(E689&lt;&gt;E690,SUM($Q$4:Q690)-SUM($R$3:R689),0)</f>
        <v>0</v>
      </c>
      <c r="S690" s="6">
        <f>IF(B690&gt;0,SUM($R$4:R690)-SUM($S$3:S689),0)</f>
        <v>0</v>
      </c>
    </row>
    <row r="691" spans="1:19">
      <c r="A691">
        <f>IF(E690&lt;&gt;E691,COUNTIF($A$4:A690,"&lt;&gt;0")+1,0)</f>
        <v>0</v>
      </c>
      <c r="B691">
        <f>IF(A691&lt;&gt;0,IF(MOD(A691,3)=0,COUNTIF($B$4:B690,"&lt;&gt;0")+1,0),0)</f>
        <v>0</v>
      </c>
      <c r="C691" s="9">
        <f>'Dash Board'!$C$12+COUNT('Daily reducing balance'!$F$4:F690)</f>
        <v>42417</v>
      </c>
      <c r="D691">
        <f t="shared" si="70"/>
        <v>2016</v>
      </c>
      <c r="E691">
        <f t="shared" si="71"/>
        <v>2</v>
      </c>
      <c r="F691">
        <f>DAY('Dash Board'!$C$12+COUNT('Daily reducing balance'!$F$4:F690))</f>
        <v>17</v>
      </c>
      <c r="G691" s="8">
        <f t="shared" si="72"/>
        <v>282910.15516052855</v>
      </c>
      <c r="H691" s="6">
        <f>G691*'Dash Board'!$C$11/365</f>
        <v>81.385113128371216</v>
      </c>
      <c r="I691" s="6">
        <f>H691*'Dash Board'!$C$18/'Dash Board'!$C$11</f>
        <v>38.754815775414869</v>
      </c>
      <c r="J691" s="6">
        <f>(G691&gt;1)*PMT('Dash Board'!$C$11/365,$U$4,-'Dash Board'!$C$19)</f>
        <v>108.80376961660664</v>
      </c>
      <c r="K691" s="6">
        <f t="shared" si="74"/>
        <v>0</v>
      </c>
      <c r="L691" s="8">
        <f t="shared" si="75"/>
        <v>282882.73650404031</v>
      </c>
      <c r="N691" s="8">
        <f t="shared" si="73"/>
        <v>70.048953841191775</v>
      </c>
      <c r="O691" s="8">
        <f>IF(E690&lt;&gt;E691,SUM($N$4:N691)-SUM($O$3:O690),0)</f>
        <v>0</v>
      </c>
      <c r="P691" s="6">
        <f>IF(B691&gt;0,SUM($O$4:O691)-SUM($P$3:P690),0)</f>
        <v>0</v>
      </c>
      <c r="Q691" s="6">
        <f t="shared" si="76"/>
        <v>38.754815775414869</v>
      </c>
      <c r="R691" s="8">
        <f>IF(E690&lt;&gt;E691,SUM($Q$4:Q691)-SUM($R$3:R690),0)</f>
        <v>0</v>
      </c>
      <c r="S691" s="6">
        <f>IF(B691&gt;0,SUM($R$4:R691)-SUM($S$3:S690),0)</f>
        <v>0</v>
      </c>
    </row>
    <row r="692" spans="1:19">
      <c r="A692">
        <f>IF(E691&lt;&gt;E692,COUNTIF($A$4:A691,"&lt;&gt;0")+1,0)</f>
        <v>0</v>
      </c>
      <c r="B692">
        <f>IF(A692&lt;&gt;0,IF(MOD(A692,3)=0,COUNTIF($B$4:B691,"&lt;&gt;0")+1,0),0)</f>
        <v>0</v>
      </c>
      <c r="C692" s="9">
        <f>'Dash Board'!$C$12+COUNT('Daily reducing balance'!$F$4:F691)</f>
        <v>42418</v>
      </c>
      <c r="D692">
        <f t="shared" ref="D692:D755" si="77">IF(AND(E692=1,F692=1),D691+1,D691)</f>
        <v>2016</v>
      </c>
      <c r="E692">
        <f t="shared" ref="E692:E755" si="78">IF(F692=1,IF(E691+1&gt;12,1,E691+1),E691)</f>
        <v>2</v>
      </c>
      <c r="F692">
        <f>DAY('Dash Board'!$C$12+COUNT('Daily reducing balance'!$F$4:F691))</f>
        <v>18</v>
      </c>
      <c r="G692" s="8">
        <f t="shared" ref="G692:G755" si="79">L691</f>
        <v>282882.73650404031</v>
      </c>
      <c r="H692" s="6">
        <f>G692*'Dash Board'!$C$11/365</f>
        <v>81.377225569655423</v>
      </c>
      <c r="I692" s="6">
        <f>H692*'Dash Board'!$C$18/'Dash Board'!$C$11</f>
        <v>38.751059795074013</v>
      </c>
      <c r="J692" s="6">
        <f>(G692&gt;1)*PMT('Dash Board'!$C$11/365,$U$4,-'Dash Board'!$C$19)</f>
        <v>108.80376961660664</v>
      </c>
      <c r="K692" s="6">
        <f t="shared" si="74"/>
        <v>0</v>
      </c>
      <c r="L692" s="8">
        <f t="shared" si="75"/>
        <v>282855.30995999341</v>
      </c>
      <c r="N692" s="8">
        <f t="shared" ref="N692:N755" si="80">J692-I692</f>
        <v>70.05270982153263</v>
      </c>
      <c r="O692" s="8">
        <f>IF(E691&lt;&gt;E692,SUM($N$4:N692)-SUM($O$3:O691),0)</f>
        <v>0</v>
      </c>
      <c r="P692" s="6">
        <f>IF(B692&gt;0,SUM($O$4:O692)-SUM($P$3:P691),0)</f>
        <v>0</v>
      </c>
      <c r="Q692" s="6">
        <f t="shared" si="76"/>
        <v>38.751059795074013</v>
      </c>
      <c r="R692" s="8">
        <f>IF(E691&lt;&gt;E692,SUM($Q$4:Q692)-SUM($R$3:R691),0)</f>
        <v>0</v>
      </c>
      <c r="S692" s="6">
        <f>IF(B692&gt;0,SUM($R$4:R692)-SUM($S$3:S691),0)</f>
        <v>0</v>
      </c>
    </row>
    <row r="693" spans="1:19">
      <c r="A693">
        <f>IF(E692&lt;&gt;E693,COUNTIF($A$4:A692,"&lt;&gt;0")+1,0)</f>
        <v>0</v>
      </c>
      <c r="B693">
        <f>IF(A693&lt;&gt;0,IF(MOD(A693,3)=0,COUNTIF($B$4:B692,"&lt;&gt;0")+1,0),0)</f>
        <v>0</v>
      </c>
      <c r="C693" s="9">
        <f>'Dash Board'!$C$12+COUNT('Daily reducing balance'!$F$4:F692)</f>
        <v>42419</v>
      </c>
      <c r="D693">
        <f t="shared" si="77"/>
        <v>2016</v>
      </c>
      <c r="E693">
        <f t="shared" si="78"/>
        <v>2</v>
      </c>
      <c r="F693">
        <f>DAY('Dash Board'!$C$12+COUNT('Daily reducing balance'!$F$4:F692))</f>
        <v>19</v>
      </c>
      <c r="G693" s="8">
        <f t="shared" si="79"/>
        <v>282855.30995999341</v>
      </c>
      <c r="H693" s="6">
        <f>G693*'Dash Board'!$C$11/365</f>
        <v>81.369335741915904</v>
      </c>
      <c r="I693" s="6">
        <f>H693*'Dash Board'!$C$18/'Dash Board'!$C$11</f>
        <v>38.747302734245672</v>
      </c>
      <c r="J693" s="6">
        <f>(G693&gt;1)*PMT('Dash Board'!$C$11/365,$U$4,-'Dash Board'!$C$19)</f>
        <v>108.80376961660664</v>
      </c>
      <c r="K693" s="6">
        <f t="shared" si="74"/>
        <v>0</v>
      </c>
      <c r="L693" s="8">
        <f t="shared" si="75"/>
        <v>282827.87552611873</v>
      </c>
      <c r="N693" s="8">
        <f t="shared" si="80"/>
        <v>70.056466882360979</v>
      </c>
      <c r="O693" s="8">
        <f>IF(E692&lt;&gt;E693,SUM($N$4:N693)-SUM($O$3:O692),0)</f>
        <v>0</v>
      </c>
      <c r="P693" s="6">
        <f>IF(B693&gt;0,SUM($O$4:O693)-SUM($P$3:P692),0)</f>
        <v>0</v>
      </c>
      <c r="Q693" s="6">
        <f t="shared" si="76"/>
        <v>38.747302734245672</v>
      </c>
      <c r="R693" s="8">
        <f>IF(E692&lt;&gt;E693,SUM($Q$4:Q693)-SUM($R$3:R692),0)</f>
        <v>0</v>
      </c>
      <c r="S693" s="6">
        <f>IF(B693&gt;0,SUM($R$4:R693)-SUM($S$3:S692),0)</f>
        <v>0</v>
      </c>
    </row>
    <row r="694" spans="1:19">
      <c r="A694">
        <f>IF(E693&lt;&gt;E694,COUNTIF($A$4:A693,"&lt;&gt;0")+1,0)</f>
        <v>0</v>
      </c>
      <c r="B694">
        <f>IF(A694&lt;&gt;0,IF(MOD(A694,3)=0,COUNTIF($B$4:B693,"&lt;&gt;0")+1,0),0)</f>
        <v>0</v>
      </c>
      <c r="C694" s="9">
        <f>'Dash Board'!$C$12+COUNT('Daily reducing balance'!$F$4:F693)</f>
        <v>42420</v>
      </c>
      <c r="D694">
        <f t="shared" si="77"/>
        <v>2016</v>
      </c>
      <c r="E694">
        <f t="shared" si="78"/>
        <v>2</v>
      </c>
      <c r="F694">
        <f>DAY('Dash Board'!$C$12+COUNT('Daily reducing balance'!$F$4:F693))</f>
        <v>20</v>
      </c>
      <c r="G694" s="8">
        <f t="shared" si="79"/>
        <v>282827.87552611873</v>
      </c>
      <c r="H694" s="6">
        <f>G694*'Dash Board'!$C$11/365</f>
        <v>81.3614436444999</v>
      </c>
      <c r="I694" s="6">
        <f>H694*'Dash Board'!$C$18/'Dash Board'!$C$11</f>
        <v>38.743544592619003</v>
      </c>
      <c r="J694" s="6">
        <f>(G694&gt;1)*PMT('Dash Board'!$C$11/365,$U$4,-'Dash Board'!$C$19)</f>
        <v>108.80376961660664</v>
      </c>
      <c r="K694" s="6">
        <f t="shared" si="74"/>
        <v>0</v>
      </c>
      <c r="L694" s="8">
        <f t="shared" si="75"/>
        <v>282800.43320014665</v>
      </c>
      <c r="N694" s="8">
        <f t="shared" si="80"/>
        <v>70.060225023987641</v>
      </c>
      <c r="O694" s="8">
        <f>IF(E693&lt;&gt;E694,SUM($N$4:N694)-SUM($O$3:O693),0)</f>
        <v>0</v>
      </c>
      <c r="P694" s="6">
        <f>IF(B694&gt;0,SUM($O$4:O694)-SUM($P$3:P693),0)</f>
        <v>0</v>
      </c>
      <c r="Q694" s="6">
        <f t="shared" si="76"/>
        <v>38.743544592619003</v>
      </c>
      <c r="R694" s="8">
        <f>IF(E693&lt;&gt;E694,SUM($Q$4:Q694)-SUM($R$3:R693),0)</f>
        <v>0</v>
      </c>
      <c r="S694" s="6">
        <f>IF(B694&gt;0,SUM($R$4:R694)-SUM($S$3:S693),0)</f>
        <v>0</v>
      </c>
    </row>
    <row r="695" spans="1:19">
      <c r="A695">
        <f>IF(E694&lt;&gt;E695,COUNTIF($A$4:A694,"&lt;&gt;0")+1,0)</f>
        <v>0</v>
      </c>
      <c r="B695">
        <f>IF(A695&lt;&gt;0,IF(MOD(A695,3)=0,COUNTIF($B$4:B694,"&lt;&gt;0")+1,0),0)</f>
        <v>0</v>
      </c>
      <c r="C695" s="9">
        <f>'Dash Board'!$C$12+COUNT('Daily reducing balance'!$F$4:F694)</f>
        <v>42421</v>
      </c>
      <c r="D695">
        <f t="shared" si="77"/>
        <v>2016</v>
      </c>
      <c r="E695">
        <f t="shared" si="78"/>
        <v>2</v>
      </c>
      <c r="F695">
        <f>DAY('Dash Board'!$C$12+COUNT('Daily reducing balance'!$F$4:F694))</f>
        <v>21</v>
      </c>
      <c r="G695" s="8">
        <f t="shared" si="79"/>
        <v>282800.43320014665</v>
      </c>
      <c r="H695" s="6">
        <f>G695*'Dash Board'!$C$11/365</f>
        <v>81.353549276754521</v>
      </c>
      <c r="I695" s="6">
        <f>H695*'Dash Board'!$C$18/'Dash Board'!$C$11</f>
        <v>38.739785369883109</v>
      </c>
      <c r="J695" s="6">
        <f>(G695&gt;1)*PMT('Dash Board'!$C$11/365,$U$4,-'Dash Board'!$C$19)</f>
        <v>108.80376961660664</v>
      </c>
      <c r="K695" s="6">
        <f t="shared" si="74"/>
        <v>0</v>
      </c>
      <c r="L695" s="8">
        <f t="shared" si="75"/>
        <v>282772.98297980684</v>
      </c>
      <c r="N695" s="8">
        <f t="shared" si="80"/>
        <v>70.063984246723535</v>
      </c>
      <c r="O695" s="8">
        <f>IF(E694&lt;&gt;E695,SUM($N$4:N695)-SUM($O$3:O694),0)</f>
        <v>0</v>
      </c>
      <c r="P695" s="6">
        <f>IF(B695&gt;0,SUM($O$4:O695)-SUM($P$3:P694),0)</f>
        <v>0</v>
      </c>
      <c r="Q695" s="6">
        <f t="shared" si="76"/>
        <v>38.739785369883109</v>
      </c>
      <c r="R695" s="8">
        <f>IF(E694&lt;&gt;E695,SUM($Q$4:Q695)-SUM($R$3:R694),0)</f>
        <v>0</v>
      </c>
      <c r="S695" s="6">
        <f>IF(B695&gt;0,SUM($R$4:R695)-SUM($S$3:S694),0)</f>
        <v>0</v>
      </c>
    </row>
    <row r="696" spans="1:19">
      <c r="A696">
        <f>IF(E695&lt;&gt;E696,COUNTIF($A$4:A695,"&lt;&gt;0")+1,0)</f>
        <v>0</v>
      </c>
      <c r="B696">
        <f>IF(A696&lt;&gt;0,IF(MOD(A696,3)=0,COUNTIF($B$4:B695,"&lt;&gt;0")+1,0),0)</f>
        <v>0</v>
      </c>
      <c r="C696" s="9">
        <f>'Dash Board'!$C$12+COUNT('Daily reducing balance'!$F$4:F695)</f>
        <v>42422</v>
      </c>
      <c r="D696">
        <f t="shared" si="77"/>
        <v>2016</v>
      </c>
      <c r="E696">
        <f t="shared" si="78"/>
        <v>2</v>
      </c>
      <c r="F696">
        <f>DAY('Dash Board'!$C$12+COUNT('Daily reducing balance'!$F$4:F695))</f>
        <v>22</v>
      </c>
      <c r="G696" s="8">
        <f t="shared" si="79"/>
        <v>282772.98297980684</v>
      </c>
      <c r="H696" s="6">
        <f>G696*'Dash Board'!$C$11/365</f>
        <v>81.345652638026621</v>
      </c>
      <c r="I696" s="6">
        <f>H696*'Dash Board'!$C$18/'Dash Board'!$C$11</f>
        <v>38.736025065726963</v>
      </c>
      <c r="J696" s="6">
        <f>(G696&gt;1)*PMT('Dash Board'!$C$11/365,$U$4,-'Dash Board'!$C$19)</f>
        <v>108.80376961660664</v>
      </c>
      <c r="K696" s="6">
        <f t="shared" si="74"/>
        <v>0</v>
      </c>
      <c r="L696" s="8">
        <f t="shared" si="75"/>
        <v>282745.52486282826</v>
      </c>
      <c r="N696" s="8">
        <f t="shared" si="80"/>
        <v>70.067744550879681</v>
      </c>
      <c r="O696" s="8">
        <f>IF(E695&lt;&gt;E696,SUM($N$4:N696)-SUM($O$3:O695),0)</f>
        <v>0</v>
      </c>
      <c r="P696" s="6">
        <f>IF(B696&gt;0,SUM($O$4:O696)-SUM($P$3:P695),0)</f>
        <v>0</v>
      </c>
      <c r="Q696" s="6">
        <f t="shared" si="76"/>
        <v>38.736025065726963</v>
      </c>
      <c r="R696" s="8">
        <f>IF(E695&lt;&gt;E696,SUM($Q$4:Q696)-SUM($R$3:R695),0)</f>
        <v>0</v>
      </c>
      <c r="S696" s="6">
        <f>IF(B696&gt;0,SUM($R$4:R696)-SUM($S$3:S695),0)</f>
        <v>0</v>
      </c>
    </row>
    <row r="697" spans="1:19">
      <c r="A697">
        <f>IF(E696&lt;&gt;E697,COUNTIF($A$4:A696,"&lt;&gt;0")+1,0)</f>
        <v>0</v>
      </c>
      <c r="B697">
        <f>IF(A697&lt;&gt;0,IF(MOD(A697,3)=0,COUNTIF($B$4:B696,"&lt;&gt;0")+1,0),0)</f>
        <v>0</v>
      </c>
      <c r="C697" s="9">
        <f>'Dash Board'!$C$12+COUNT('Daily reducing balance'!$F$4:F696)</f>
        <v>42423</v>
      </c>
      <c r="D697">
        <f t="shared" si="77"/>
        <v>2016</v>
      </c>
      <c r="E697">
        <f t="shared" si="78"/>
        <v>2</v>
      </c>
      <c r="F697">
        <f>DAY('Dash Board'!$C$12+COUNT('Daily reducing balance'!$F$4:F696))</f>
        <v>23</v>
      </c>
      <c r="G697" s="8">
        <f t="shared" si="79"/>
        <v>282745.52486282826</v>
      </c>
      <c r="H697" s="6">
        <f>G697*'Dash Board'!$C$11/365</f>
        <v>81.337753727662928</v>
      </c>
      <c r="I697" s="6">
        <f>H697*'Dash Board'!$C$18/'Dash Board'!$C$11</f>
        <v>38.732263679839491</v>
      </c>
      <c r="J697" s="6">
        <f>(G697&gt;1)*PMT('Dash Board'!$C$11/365,$U$4,-'Dash Board'!$C$19)</f>
        <v>108.80376961660664</v>
      </c>
      <c r="K697" s="6">
        <f t="shared" si="74"/>
        <v>0</v>
      </c>
      <c r="L697" s="8">
        <f t="shared" si="75"/>
        <v>282718.05884693936</v>
      </c>
      <c r="N697" s="8">
        <f t="shared" si="80"/>
        <v>70.071505936767153</v>
      </c>
      <c r="O697" s="8">
        <f>IF(E696&lt;&gt;E697,SUM($N$4:N697)-SUM($O$3:O696),0)</f>
        <v>0</v>
      </c>
      <c r="P697" s="6">
        <f>IF(B697&gt;0,SUM($O$4:O697)-SUM($P$3:P696),0)</f>
        <v>0</v>
      </c>
      <c r="Q697" s="6">
        <f t="shared" si="76"/>
        <v>38.732263679839491</v>
      </c>
      <c r="R697" s="8">
        <f>IF(E696&lt;&gt;E697,SUM($Q$4:Q697)-SUM($R$3:R696),0)</f>
        <v>0</v>
      </c>
      <c r="S697" s="6">
        <f>IF(B697&gt;0,SUM($R$4:R697)-SUM($S$3:S696),0)</f>
        <v>0</v>
      </c>
    </row>
    <row r="698" spans="1:19">
      <c r="A698">
        <f>IF(E697&lt;&gt;E698,COUNTIF($A$4:A697,"&lt;&gt;0")+1,0)</f>
        <v>0</v>
      </c>
      <c r="B698">
        <f>IF(A698&lt;&gt;0,IF(MOD(A698,3)=0,COUNTIF($B$4:B697,"&lt;&gt;0")+1,0),0)</f>
        <v>0</v>
      </c>
      <c r="C698" s="9">
        <f>'Dash Board'!$C$12+COUNT('Daily reducing balance'!$F$4:F697)</f>
        <v>42424</v>
      </c>
      <c r="D698">
        <f t="shared" si="77"/>
        <v>2016</v>
      </c>
      <c r="E698">
        <f t="shared" si="78"/>
        <v>2</v>
      </c>
      <c r="F698">
        <f>DAY('Dash Board'!$C$12+COUNT('Daily reducing balance'!$F$4:F697))</f>
        <v>24</v>
      </c>
      <c r="G698" s="8">
        <f t="shared" si="79"/>
        <v>282718.05884693936</v>
      </c>
      <c r="H698" s="6">
        <f>G698*'Dash Board'!$C$11/365</f>
        <v>81.329852545009942</v>
      </c>
      <c r="I698" s="6">
        <f>H698*'Dash Board'!$C$18/'Dash Board'!$C$11</f>
        <v>38.728501211909496</v>
      </c>
      <c r="J698" s="6">
        <f>(G698&gt;1)*PMT('Dash Board'!$C$11/365,$U$4,-'Dash Board'!$C$19)</f>
        <v>108.80376961660664</v>
      </c>
      <c r="K698" s="6">
        <f t="shared" si="74"/>
        <v>0</v>
      </c>
      <c r="L698" s="8">
        <f t="shared" si="75"/>
        <v>282690.58492986776</v>
      </c>
      <c r="N698" s="8">
        <f t="shared" si="80"/>
        <v>70.075268404697141</v>
      </c>
      <c r="O698" s="8">
        <f>IF(E697&lt;&gt;E698,SUM($N$4:N698)-SUM($O$3:O697),0)</f>
        <v>0</v>
      </c>
      <c r="P698" s="6">
        <f>IF(B698&gt;0,SUM($O$4:O698)-SUM($P$3:P697),0)</f>
        <v>0</v>
      </c>
      <c r="Q698" s="6">
        <f t="shared" si="76"/>
        <v>38.728501211909496</v>
      </c>
      <c r="R698" s="8">
        <f>IF(E697&lt;&gt;E698,SUM($Q$4:Q698)-SUM($R$3:R697),0)</f>
        <v>0</v>
      </c>
      <c r="S698" s="6">
        <f>IF(B698&gt;0,SUM($R$4:R698)-SUM($S$3:S697),0)</f>
        <v>0</v>
      </c>
    </row>
    <row r="699" spans="1:19">
      <c r="A699">
        <f>IF(E698&lt;&gt;E699,COUNTIF($A$4:A698,"&lt;&gt;0")+1,0)</f>
        <v>0</v>
      </c>
      <c r="B699">
        <f>IF(A699&lt;&gt;0,IF(MOD(A699,3)=0,COUNTIF($B$4:B698,"&lt;&gt;0")+1,0),0)</f>
        <v>0</v>
      </c>
      <c r="C699" s="9">
        <f>'Dash Board'!$C$12+COUNT('Daily reducing balance'!$F$4:F698)</f>
        <v>42425</v>
      </c>
      <c r="D699">
        <f t="shared" si="77"/>
        <v>2016</v>
      </c>
      <c r="E699">
        <f t="shared" si="78"/>
        <v>2</v>
      </c>
      <c r="F699">
        <f>DAY('Dash Board'!$C$12+COUNT('Daily reducing balance'!$F$4:F698))</f>
        <v>25</v>
      </c>
      <c r="G699" s="8">
        <f t="shared" si="79"/>
        <v>282690.58492986776</v>
      </c>
      <c r="H699" s="6">
        <f>G699*'Dash Board'!$C$11/365</f>
        <v>81.321949089414005</v>
      </c>
      <c r="I699" s="6">
        <f>H699*'Dash Board'!$C$18/'Dash Board'!$C$11</f>
        <v>38.724737661625717</v>
      </c>
      <c r="J699" s="6">
        <f>(G699&gt;1)*PMT('Dash Board'!$C$11/365,$U$4,-'Dash Board'!$C$19)</f>
        <v>108.80376961660664</v>
      </c>
      <c r="K699" s="6">
        <f t="shared" si="74"/>
        <v>0</v>
      </c>
      <c r="L699" s="8">
        <f t="shared" si="75"/>
        <v>282663.10310934059</v>
      </c>
      <c r="N699" s="8">
        <f t="shared" si="80"/>
        <v>70.079031954980934</v>
      </c>
      <c r="O699" s="8">
        <f>IF(E698&lt;&gt;E699,SUM($N$4:N699)-SUM($O$3:O698),0)</f>
        <v>0</v>
      </c>
      <c r="P699" s="6">
        <f>IF(B699&gt;0,SUM($O$4:O699)-SUM($P$3:P698),0)</f>
        <v>0</v>
      </c>
      <c r="Q699" s="6">
        <f t="shared" si="76"/>
        <v>38.724737661625717</v>
      </c>
      <c r="R699" s="8">
        <f>IF(E698&lt;&gt;E699,SUM($Q$4:Q699)-SUM($R$3:R698),0)</f>
        <v>0</v>
      </c>
      <c r="S699" s="6">
        <f>IF(B699&gt;0,SUM($R$4:R699)-SUM($S$3:S698),0)</f>
        <v>0</v>
      </c>
    </row>
    <row r="700" spans="1:19">
      <c r="A700">
        <f>IF(E699&lt;&gt;E700,COUNTIF($A$4:A699,"&lt;&gt;0")+1,0)</f>
        <v>0</v>
      </c>
      <c r="B700">
        <f>IF(A700&lt;&gt;0,IF(MOD(A700,3)=0,COUNTIF($B$4:B699,"&lt;&gt;0")+1,0),0)</f>
        <v>0</v>
      </c>
      <c r="C700" s="9">
        <f>'Dash Board'!$C$12+COUNT('Daily reducing balance'!$F$4:F699)</f>
        <v>42426</v>
      </c>
      <c r="D700">
        <f t="shared" si="77"/>
        <v>2016</v>
      </c>
      <c r="E700">
        <f t="shared" si="78"/>
        <v>2</v>
      </c>
      <c r="F700">
        <f>DAY('Dash Board'!$C$12+COUNT('Daily reducing balance'!$F$4:F699))</f>
        <v>26</v>
      </c>
      <c r="G700" s="8">
        <f t="shared" si="79"/>
        <v>282663.10310934059</v>
      </c>
      <c r="H700" s="6">
        <f>G700*'Dash Board'!$C$11/365</f>
        <v>81.314043360221262</v>
      </c>
      <c r="I700" s="6">
        <f>H700*'Dash Board'!$C$18/'Dash Board'!$C$11</f>
        <v>38.720973028676795</v>
      </c>
      <c r="J700" s="6">
        <f>(G700&gt;1)*PMT('Dash Board'!$C$11/365,$U$4,-'Dash Board'!$C$19)</f>
        <v>108.80376961660664</v>
      </c>
      <c r="K700" s="6">
        <f t="shared" si="74"/>
        <v>0</v>
      </c>
      <c r="L700" s="8">
        <f t="shared" si="75"/>
        <v>282635.61338308424</v>
      </c>
      <c r="N700" s="8">
        <f t="shared" si="80"/>
        <v>70.082796587929849</v>
      </c>
      <c r="O700" s="8">
        <f>IF(E699&lt;&gt;E700,SUM($N$4:N700)-SUM($O$3:O699),0)</f>
        <v>0</v>
      </c>
      <c r="P700" s="6">
        <f>IF(B700&gt;0,SUM($O$4:O700)-SUM($P$3:P699),0)</f>
        <v>0</v>
      </c>
      <c r="Q700" s="6">
        <f t="shared" si="76"/>
        <v>38.720973028676795</v>
      </c>
      <c r="R700" s="8">
        <f>IF(E699&lt;&gt;E700,SUM($Q$4:Q700)-SUM($R$3:R699),0)</f>
        <v>0</v>
      </c>
      <c r="S700" s="6">
        <f>IF(B700&gt;0,SUM($R$4:R700)-SUM($S$3:S699),0)</f>
        <v>0</v>
      </c>
    </row>
    <row r="701" spans="1:19">
      <c r="A701">
        <f>IF(E700&lt;&gt;E701,COUNTIF($A$4:A700,"&lt;&gt;0")+1,0)</f>
        <v>0</v>
      </c>
      <c r="B701">
        <f>IF(A701&lt;&gt;0,IF(MOD(A701,3)=0,COUNTIF($B$4:B700,"&lt;&gt;0")+1,0),0)</f>
        <v>0</v>
      </c>
      <c r="C701" s="9">
        <f>'Dash Board'!$C$12+COUNT('Daily reducing balance'!$F$4:F700)</f>
        <v>42427</v>
      </c>
      <c r="D701">
        <f t="shared" si="77"/>
        <v>2016</v>
      </c>
      <c r="E701">
        <f t="shared" si="78"/>
        <v>2</v>
      </c>
      <c r="F701">
        <f>DAY('Dash Board'!$C$12+COUNT('Daily reducing balance'!$F$4:F700))</f>
        <v>27</v>
      </c>
      <c r="G701" s="8">
        <f t="shared" si="79"/>
        <v>282635.61338308424</v>
      </c>
      <c r="H701" s="6">
        <f>G701*'Dash Board'!$C$11/365</f>
        <v>81.306135356777659</v>
      </c>
      <c r="I701" s="6">
        <f>H701*'Dash Board'!$C$18/'Dash Board'!$C$11</f>
        <v>38.717207312751263</v>
      </c>
      <c r="J701" s="6">
        <f>(G701&gt;1)*PMT('Dash Board'!$C$11/365,$U$4,-'Dash Board'!$C$19)</f>
        <v>108.80376961660664</v>
      </c>
      <c r="K701" s="6">
        <f t="shared" si="74"/>
        <v>0</v>
      </c>
      <c r="L701" s="8">
        <f t="shared" si="75"/>
        <v>282608.11574882444</v>
      </c>
      <c r="N701" s="8">
        <f t="shared" si="80"/>
        <v>70.086562303855374</v>
      </c>
      <c r="O701" s="8">
        <f>IF(E700&lt;&gt;E701,SUM($N$4:N701)-SUM($O$3:O700),0)</f>
        <v>0</v>
      </c>
      <c r="P701" s="6">
        <f>IF(B701&gt;0,SUM($O$4:O701)-SUM($P$3:P700),0)</f>
        <v>0</v>
      </c>
      <c r="Q701" s="6">
        <f t="shared" si="76"/>
        <v>38.717207312751263</v>
      </c>
      <c r="R701" s="8">
        <f>IF(E700&lt;&gt;E701,SUM($Q$4:Q701)-SUM($R$3:R700),0)</f>
        <v>0</v>
      </c>
      <c r="S701" s="6">
        <f>IF(B701&gt;0,SUM($R$4:R701)-SUM($S$3:S700),0)</f>
        <v>0</v>
      </c>
    </row>
    <row r="702" spans="1:19">
      <c r="A702">
        <f>IF(E701&lt;&gt;E702,COUNTIF($A$4:A701,"&lt;&gt;0")+1,0)</f>
        <v>0</v>
      </c>
      <c r="B702">
        <f>IF(A702&lt;&gt;0,IF(MOD(A702,3)=0,COUNTIF($B$4:B701,"&lt;&gt;0")+1,0),0)</f>
        <v>0</v>
      </c>
      <c r="C702" s="9">
        <f>'Dash Board'!$C$12+COUNT('Daily reducing balance'!$F$4:F701)</f>
        <v>42428</v>
      </c>
      <c r="D702">
        <f t="shared" si="77"/>
        <v>2016</v>
      </c>
      <c r="E702">
        <f t="shared" si="78"/>
        <v>2</v>
      </c>
      <c r="F702">
        <f>DAY('Dash Board'!$C$12+COUNT('Daily reducing balance'!$F$4:F701))</f>
        <v>28</v>
      </c>
      <c r="G702" s="8">
        <f t="shared" si="79"/>
        <v>282608.11574882444</v>
      </c>
      <c r="H702" s="6">
        <f>G702*'Dash Board'!$C$11/365</f>
        <v>81.298225078428942</v>
      </c>
      <c r="I702" s="6">
        <f>H702*'Dash Board'!$C$18/'Dash Board'!$C$11</f>
        <v>38.713440513537591</v>
      </c>
      <c r="J702" s="6">
        <f>(G702&gt;1)*PMT('Dash Board'!$C$11/365,$U$4,-'Dash Board'!$C$19)</f>
        <v>108.80376961660664</v>
      </c>
      <c r="K702" s="6">
        <f t="shared" si="74"/>
        <v>0</v>
      </c>
      <c r="L702" s="8">
        <f t="shared" si="75"/>
        <v>282580.61020428629</v>
      </c>
      <c r="N702" s="8">
        <f t="shared" si="80"/>
        <v>70.090329103069053</v>
      </c>
      <c r="O702" s="8">
        <f>IF(E701&lt;&gt;E702,SUM($N$4:N702)-SUM($O$3:O701),0)</f>
        <v>0</v>
      </c>
      <c r="P702" s="6">
        <f>IF(B702&gt;0,SUM($O$4:O702)-SUM($P$3:P701),0)</f>
        <v>0</v>
      </c>
      <c r="Q702" s="6">
        <f t="shared" si="76"/>
        <v>38.713440513537591</v>
      </c>
      <c r="R702" s="8">
        <f>IF(E701&lt;&gt;E702,SUM($Q$4:Q702)-SUM($R$3:R701),0)</f>
        <v>0</v>
      </c>
      <c r="S702" s="6">
        <f>IF(B702&gt;0,SUM($R$4:R702)-SUM($S$3:S701),0)</f>
        <v>0</v>
      </c>
    </row>
    <row r="703" spans="1:19">
      <c r="A703">
        <f>IF(E702&lt;&gt;E703,COUNTIF($A$4:A702,"&lt;&gt;0")+1,0)</f>
        <v>0</v>
      </c>
      <c r="B703">
        <f>IF(A703&lt;&gt;0,IF(MOD(A703,3)=0,COUNTIF($B$4:B702,"&lt;&gt;0")+1,0),0)</f>
        <v>0</v>
      </c>
      <c r="C703" s="9">
        <f>'Dash Board'!$C$12+COUNT('Daily reducing balance'!$F$4:F702)</f>
        <v>42429</v>
      </c>
      <c r="D703">
        <f t="shared" si="77"/>
        <v>2016</v>
      </c>
      <c r="E703">
        <f t="shared" si="78"/>
        <v>2</v>
      </c>
      <c r="F703">
        <f>DAY('Dash Board'!$C$12+COUNT('Daily reducing balance'!$F$4:F702))</f>
        <v>29</v>
      </c>
      <c r="G703" s="8">
        <f t="shared" si="79"/>
        <v>282580.61020428629</v>
      </c>
      <c r="H703" s="6">
        <f>G703*'Dash Board'!$C$11/365</f>
        <v>81.290312524520715</v>
      </c>
      <c r="I703" s="6">
        <f>H703*'Dash Board'!$C$18/'Dash Board'!$C$11</f>
        <v>38.70967263072415</v>
      </c>
      <c r="J703" s="6">
        <f>(G703&gt;1)*PMT('Dash Board'!$C$11/365,$U$4,-'Dash Board'!$C$19)</f>
        <v>108.80376961660664</v>
      </c>
      <c r="K703" s="6">
        <f t="shared" si="74"/>
        <v>0</v>
      </c>
      <c r="L703" s="8">
        <f t="shared" si="75"/>
        <v>282553.09674719424</v>
      </c>
      <c r="N703" s="8">
        <f t="shared" si="80"/>
        <v>70.094096985882487</v>
      </c>
      <c r="O703" s="8">
        <f>IF(E702&lt;&gt;E703,SUM($N$4:N703)-SUM($O$3:O702),0)</f>
        <v>0</v>
      </c>
      <c r="P703" s="6">
        <f>IF(B703&gt;0,SUM($O$4:O703)-SUM($P$3:P702),0)</f>
        <v>0</v>
      </c>
      <c r="Q703" s="6">
        <f t="shared" si="76"/>
        <v>38.70967263072415</v>
      </c>
      <c r="R703" s="8">
        <f>IF(E702&lt;&gt;E703,SUM($Q$4:Q703)-SUM($R$3:R702),0)</f>
        <v>0</v>
      </c>
      <c r="S703" s="6">
        <f>IF(B703&gt;0,SUM($R$4:R703)-SUM($S$3:S702),0)</f>
        <v>0</v>
      </c>
    </row>
    <row r="704" spans="1:19">
      <c r="A704">
        <f>IF(E703&lt;&gt;E704,COUNTIF($A$4:A703,"&lt;&gt;0")+1,0)</f>
        <v>23</v>
      </c>
      <c r="B704">
        <f>IF(A704&lt;&gt;0,IF(MOD(A704,3)=0,COUNTIF($B$4:B703,"&lt;&gt;0")+1,0),0)</f>
        <v>0</v>
      </c>
      <c r="C704" s="9">
        <f>'Dash Board'!$C$12+COUNT('Daily reducing balance'!$F$4:F703)</f>
        <v>42430</v>
      </c>
      <c r="D704">
        <f t="shared" si="77"/>
        <v>2016</v>
      </c>
      <c r="E704">
        <f t="shared" si="78"/>
        <v>3</v>
      </c>
      <c r="F704">
        <f>DAY('Dash Board'!$C$12+COUNT('Daily reducing balance'!$F$4:F703))</f>
        <v>1</v>
      </c>
      <c r="G704" s="8">
        <f t="shared" si="79"/>
        <v>282553.09674719424</v>
      </c>
      <c r="H704" s="6">
        <f>G704*'Dash Board'!$C$11/365</f>
        <v>81.282397694398341</v>
      </c>
      <c r="I704" s="6">
        <f>H704*'Dash Board'!$C$18/'Dash Board'!$C$11</f>
        <v>38.705903663999216</v>
      </c>
      <c r="J704" s="6">
        <f>(G704&gt;1)*PMT('Dash Board'!$C$11/365,$U$4,-'Dash Board'!$C$19)</f>
        <v>108.80376961660664</v>
      </c>
      <c r="K704" s="6">
        <f t="shared" si="74"/>
        <v>3372.9168581148047</v>
      </c>
      <c r="L704" s="8">
        <f t="shared" si="75"/>
        <v>282525.57537527208</v>
      </c>
      <c r="N704" s="8">
        <f t="shared" si="80"/>
        <v>70.097865952607435</v>
      </c>
      <c r="O704" s="8">
        <f>IF(E703&lt;&gt;E704,SUM($N$4:N704)-SUM($O$3:O703),0)</f>
        <v>2031.311865354859</v>
      </c>
      <c r="P704" s="6">
        <f>IF(B704&gt;0,SUM($O$4:O704)-SUM($P$3:P703),0)</f>
        <v>0</v>
      </c>
      <c r="Q704" s="6">
        <f t="shared" si="76"/>
        <v>38.705903663999216</v>
      </c>
      <c r="R704" s="8">
        <f>IF(E703&lt;&gt;E704,SUM($Q$4:Q704)-SUM($R$3:R703),0)</f>
        <v>1123.9974535267429</v>
      </c>
      <c r="S704" s="6">
        <f>IF(B704&gt;0,SUM($R$4:R704)-SUM($S$3:S703),0)</f>
        <v>0</v>
      </c>
    </row>
    <row r="705" spans="1:19">
      <c r="A705">
        <f>IF(E704&lt;&gt;E705,COUNTIF($A$4:A704,"&lt;&gt;0")+1,0)</f>
        <v>0</v>
      </c>
      <c r="B705">
        <f>IF(A705&lt;&gt;0,IF(MOD(A705,3)=0,COUNTIF($B$4:B704,"&lt;&gt;0")+1,0),0)</f>
        <v>0</v>
      </c>
      <c r="C705" s="9">
        <f>'Dash Board'!$C$12+COUNT('Daily reducing balance'!$F$4:F704)</f>
        <v>42431</v>
      </c>
      <c r="D705">
        <f t="shared" si="77"/>
        <v>2016</v>
      </c>
      <c r="E705">
        <f t="shared" si="78"/>
        <v>3</v>
      </c>
      <c r="F705">
        <f>DAY('Dash Board'!$C$12+COUNT('Daily reducing balance'!$F$4:F704))</f>
        <v>2</v>
      </c>
      <c r="G705" s="8">
        <f t="shared" si="79"/>
        <v>282525.57537527208</v>
      </c>
      <c r="H705" s="6">
        <f>G705*'Dash Board'!$C$11/365</f>
        <v>81.274480587407041</v>
      </c>
      <c r="I705" s="6">
        <f>H705*'Dash Board'!$C$18/'Dash Board'!$C$11</f>
        <v>38.702133613050975</v>
      </c>
      <c r="J705" s="6">
        <f>(G705&gt;1)*PMT('Dash Board'!$C$11/365,$U$4,-'Dash Board'!$C$19)</f>
        <v>108.80376961660664</v>
      </c>
      <c r="K705" s="6">
        <f t="shared" si="74"/>
        <v>0</v>
      </c>
      <c r="L705" s="8">
        <f t="shared" si="75"/>
        <v>282498.04608624289</v>
      </c>
      <c r="N705" s="8">
        <f t="shared" si="80"/>
        <v>70.101636003555669</v>
      </c>
      <c r="O705" s="8">
        <f>IF(E704&lt;&gt;E705,SUM($N$4:N705)-SUM($O$3:O704),0)</f>
        <v>0</v>
      </c>
      <c r="P705" s="6">
        <f>IF(B705&gt;0,SUM($O$4:O705)-SUM($P$3:P704),0)</f>
        <v>0</v>
      </c>
      <c r="Q705" s="6">
        <f t="shared" si="76"/>
        <v>38.702133613050975</v>
      </c>
      <c r="R705" s="8">
        <f>IF(E704&lt;&gt;E705,SUM($Q$4:Q705)-SUM($R$3:R704),0)</f>
        <v>0</v>
      </c>
      <c r="S705" s="6">
        <f>IF(B705&gt;0,SUM($R$4:R705)-SUM($S$3:S704),0)</f>
        <v>0</v>
      </c>
    </row>
    <row r="706" spans="1:19">
      <c r="A706">
        <f>IF(E705&lt;&gt;E706,COUNTIF($A$4:A705,"&lt;&gt;0")+1,0)</f>
        <v>0</v>
      </c>
      <c r="B706">
        <f>IF(A706&lt;&gt;0,IF(MOD(A706,3)=0,COUNTIF($B$4:B705,"&lt;&gt;0")+1,0),0)</f>
        <v>0</v>
      </c>
      <c r="C706" s="9">
        <f>'Dash Board'!$C$12+COUNT('Daily reducing balance'!$F$4:F705)</f>
        <v>42432</v>
      </c>
      <c r="D706">
        <f t="shared" si="77"/>
        <v>2016</v>
      </c>
      <c r="E706">
        <f t="shared" si="78"/>
        <v>3</v>
      </c>
      <c r="F706">
        <f>DAY('Dash Board'!$C$12+COUNT('Daily reducing balance'!$F$4:F705))</f>
        <v>3</v>
      </c>
      <c r="G706" s="8">
        <f t="shared" si="79"/>
        <v>282498.04608624289</v>
      </c>
      <c r="H706" s="6">
        <f>G706*'Dash Board'!$C$11/365</f>
        <v>81.266561202891793</v>
      </c>
      <c r="I706" s="6">
        <f>H706*'Dash Board'!$C$18/'Dash Board'!$C$11</f>
        <v>38.698362477567528</v>
      </c>
      <c r="J706" s="6">
        <f>(G706&gt;1)*PMT('Dash Board'!$C$11/365,$U$4,-'Dash Board'!$C$19)</f>
        <v>108.80376961660664</v>
      </c>
      <c r="K706" s="6">
        <f t="shared" si="74"/>
        <v>0</v>
      </c>
      <c r="L706" s="8">
        <f t="shared" si="75"/>
        <v>282470.50887782918</v>
      </c>
      <c r="N706" s="8">
        <f t="shared" si="80"/>
        <v>70.105407139039116</v>
      </c>
      <c r="O706" s="8">
        <f>IF(E705&lt;&gt;E706,SUM($N$4:N706)-SUM($O$3:O705),0)</f>
        <v>0</v>
      </c>
      <c r="P706" s="6">
        <f>IF(B706&gt;0,SUM($O$4:O706)-SUM($P$3:P705),0)</f>
        <v>0</v>
      </c>
      <c r="Q706" s="6">
        <f t="shared" si="76"/>
        <v>38.698362477567528</v>
      </c>
      <c r="R706" s="8">
        <f>IF(E705&lt;&gt;E706,SUM($Q$4:Q706)-SUM($R$3:R705),0)</f>
        <v>0</v>
      </c>
      <c r="S706" s="6">
        <f>IF(B706&gt;0,SUM($R$4:R706)-SUM($S$3:S705),0)</f>
        <v>0</v>
      </c>
    </row>
    <row r="707" spans="1:19">
      <c r="A707">
        <f>IF(E706&lt;&gt;E707,COUNTIF($A$4:A706,"&lt;&gt;0")+1,0)</f>
        <v>0</v>
      </c>
      <c r="B707">
        <f>IF(A707&lt;&gt;0,IF(MOD(A707,3)=0,COUNTIF($B$4:B706,"&lt;&gt;0")+1,0),0)</f>
        <v>0</v>
      </c>
      <c r="C707" s="9">
        <f>'Dash Board'!$C$12+COUNT('Daily reducing balance'!$F$4:F706)</f>
        <v>42433</v>
      </c>
      <c r="D707">
        <f t="shared" si="77"/>
        <v>2016</v>
      </c>
      <c r="E707">
        <f t="shared" si="78"/>
        <v>3</v>
      </c>
      <c r="F707">
        <f>DAY('Dash Board'!$C$12+COUNT('Daily reducing balance'!$F$4:F706))</f>
        <v>4</v>
      </c>
      <c r="G707" s="8">
        <f t="shared" si="79"/>
        <v>282470.50887782918</v>
      </c>
      <c r="H707" s="6">
        <f>G707*'Dash Board'!$C$11/365</f>
        <v>81.258639540197436</v>
      </c>
      <c r="I707" s="6">
        <f>H707*'Dash Board'!$C$18/'Dash Board'!$C$11</f>
        <v>38.694590257236875</v>
      </c>
      <c r="J707" s="6">
        <f>(G707&gt;1)*PMT('Dash Board'!$C$11/365,$U$4,-'Dash Board'!$C$19)</f>
        <v>108.80376961660664</v>
      </c>
      <c r="K707" s="6">
        <f t="shared" si="74"/>
        <v>0</v>
      </c>
      <c r="L707" s="8">
        <f t="shared" si="75"/>
        <v>282442.96374775277</v>
      </c>
      <c r="N707" s="8">
        <f t="shared" si="80"/>
        <v>70.109179359369762</v>
      </c>
      <c r="O707" s="8">
        <f>IF(E706&lt;&gt;E707,SUM($N$4:N707)-SUM($O$3:O706),0)</f>
        <v>0</v>
      </c>
      <c r="P707" s="6">
        <f>IF(B707&gt;0,SUM($O$4:O707)-SUM($P$3:P706),0)</f>
        <v>0</v>
      </c>
      <c r="Q707" s="6">
        <f t="shared" si="76"/>
        <v>38.694590257236875</v>
      </c>
      <c r="R707" s="8">
        <f>IF(E706&lt;&gt;E707,SUM($Q$4:Q707)-SUM($R$3:R706),0)</f>
        <v>0</v>
      </c>
      <c r="S707" s="6">
        <f>IF(B707&gt;0,SUM($R$4:R707)-SUM($S$3:S706),0)</f>
        <v>0</v>
      </c>
    </row>
    <row r="708" spans="1:19">
      <c r="A708">
        <f>IF(E707&lt;&gt;E708,COUNTIF($A$4:A707,"&lt;&gt;0")+1,0)</f>
        <v>0</v>
      </c>
      <c r="B708">
        <f>IF(A708&lt;&gt;0,IF(MOD(A708,3)=0,COUNTIF($B$4:B707,"&lt;&gt;0")+1,0),0)</f>
        <v>0</v>
      </c>
      <c r="C708" s="9">
        <f>'Dash Board'!$C$12+COUNT('Daily reducing balance'!$F$4:F707)</f>
        <v>42434</v>
      </c>
      <c r="D708">
        <f t="shared" si="77"/>
        <v>2016</v>
      </c>
      <c r="E708">
        <f t="shared" si="78"/>
        <v>3</v>
      </c>
      <c r="F708">
        <f>DAY('Dash Board'!$C$12+COUNT('Daily reducing balance'!$F$4:F707))</f>
        <v>5</v>
      </c>
      <c r="G708" s="8">
        <f t="shared" si="79"/>
        <v>282442.96374775277</v>
      </c>
      <c r="H708" s="6">
        <f>G708*'Dash Board'!$C$11/365</f>
        <v>81.250715598668606</v>
      </c>
      <c r="I708" s="6">
        <f>H708*'Dash Board'!$C$18/'Dash Board'!$C$11</f>
        <v>38.690816951746953</v>
      </c>
      <c r="J708" s="6">
        <f>(G708&gt;1)*PMT('Dash Board'!$C$11/365,$U$4,-'Dash Board'!$C$19)</f>
        <v>108.80376961660664</v>
      </c>
      <c r="K708" s="6">
        <f t="shared" si="74"/>
        <v>0</v>
      </c>
      <c r="L708" s="8">
        <f t="shared" si="75"/>
        <v>282415.41069373488</v>
      </c>
      <c r="N708" s="8">
        <f t="shared" si="80"/>
        <v>70.112952664859691</v>
      </c>
      <c r="O708" s="8">
        <f>IF(E707&lt;&gt;E708,SUM($N$4:N708)-SUM($O$3:O707),0)</f>
        <v>0</v>
      </c>
      <c r="P708" s="6">
        <f>IF(B708&gt;0,SUM($O$4:O708)-SUM($P$3:P707),0)</f>
        <v>0</v>
      </c>
      <c r="Q708" s="6">
        <f t="shared" si="76"/>
        <v>38.690816951746953</v>
      </c>
      <c r="R708" s="8">
        <f>IF(E707&lt;&gt;E708,SUM($Q$4:Q708)-SUM($R$3:R707),0)</f>
        <v>0</v>
      </c>
      <c r="S708" s="6">
        <f>IF(B708&gt;0,SUM($R$4:R708)-SUM($S$3:S707),0)</f>
        <v>0</v>
      </c>
    </row>
    <row r="709" spans="1:19">
      <c r="A709">
        <f>IF(E708&lt;&gt;E709,COUNTIF($A$4:A708,"&lt;&gt;0")+1,0)</f>
        <v>0</v>
      </c>
      <c r="B709">
        <f>IF(A709&lt;&gt;0,IF(MOD(A709,3)=0,COUNTIF($B$4:B708,"&lt;&gt;0")+1,0),0)</f>
        <v>0</v>
      </c>
      <c r="C709" s="9">
        <f>'Dash Board'!$C$12+COUNT('Daily reducing balance'!$F$4:F708)</f>
        <v>42435</v>
      </c>
      <c r="D709">
        <f t="shared" si="77"/>
        <v>2016</v>
      </c>
      <c r="E709">
        <f t="shared" si="78"/>
        <v>3</v>
      </c>
      <c r="F709">
        <f>DAY('Dash Board'!$C$12+COUNT('Daily reducing balance'!$F$4:F708))</f>
        <v>6</v>
      </c>
      <c r="G709" s="8">
        <f t="shared" si="79"/>
        <v>282415.41069373488</v>
      </c>
      <c r="H709" s="6">
        <f>G709*'Dash Board'!$C$11/365</f>
        <v>81.242789377649757</v>
      </c>
      <c r="I709" s="6">
        <f>H709*'Dash Board'!$C$18/'Dash Board'!$C$11</f>
        <v>38.687042560785599</v>
      </c>
      <c r="J709" s="6">
        <f>(G709&gt;1)*PMT('Dash Board'!$C$11/365,$U$4,-'Dash Board'!$C$19)</f>
        <v>108.80376961660664</v>
      </c>
      <c r="K709" s="6">
        <f t="shared" ref="K709:K772" si="81">IF(F709=1,SUMIFS($J$4:$J$7308,$D$4:$D$7308,"="&amp;YEAR(C709),$E$4:$E$7308,"="&amp;MONTH(C709)),0)</f>
        <v>0</v>
      </c>
      <c r="L709" s="8">
        <f t="shared" ref="L709:L772" si="82">IF(G709+H709-J709&lt;0,0,G709+H709-J709)</f>
        <v>282387.84971349593</v>
      </c>
      <c r="N709" s="8">
        <f t="shared" si="80"/>
        <v>70.116727055821045</v>
      </c>
      <c r="O709" s="8">
        <f>IF(E708&lt;&gt;E709,SUM($N$4:N709)-SUM($O$3:O708),0)</f>
        <v>0</v>
      </c>
      <c r="P709" s="6">
        <f>IF(B709&gt;0,SUM($O$4:O709)-SUM($P$3:P708),0)</f>
        <v>0</v>
      </c>
      <c r="Q709" s="6">
        <f t="shared" ref="Q709:Q772" si="83">I709</f>
        <v>38.687042560785599</v>
      </c>
      <c r="R709" s="8">
        <f>IF(E708&lt;&gt;E709,SUM($Q$4:Q709)-SUM($R$3:R708),0)</f>
        <v>0</v>
      </c>
      <c r="S709" s="6">
        <f>IF(B709&gt;0,SUM($R$4:R709)-SUM($S$3:S708),0)</f>
        <v>0</v>
      </c>
    </row>
    <row r="710" spans="1:19">
      <c r="A710">
        <f>IF(E709&lt;&gt;E710,COUNTIF($A$4:A709,"&lt;&gt;0")+1,0)</f>
        <v>0</v>
      </c>
      <c r="B710">
        <f>IF(A710&lt;&gt;0,IF(MOD(A710,3)=0,COUNTIF($B$4:B709,"&lt;&gt;0")+1,0),0)</f>
        <v>0</v>
      </c>
      <c r="C710" s="9">
        <f>'Dash Board'!$C$12+COUNT('Daily reducing balance'!$F$4:F709)</f>
        <v>42436</v>
      </c>
      <c r="D710">
        <f t="shared" si="77"/>
        <v>2016</v>
      </c>
      <c r="E710">
        <f t="shared" si="78"/>
        <v>3</v>
      </c>
      <c r="F710">
        <f>DAY('Dash Board'!$C$12+COUNT('Daily reducing balance'!$F$4:F709))</f>
        <v>7</v>
      </c>
      <c r="G710" s="8">
        <f t="shared" si="79"/>
        <v>282387.84971349593</v>
      </c>
      <c r="H710" s="6">
        <f>G710*'Dash Board'!$C$11/365</f>
        <v>81.234860876485129</v>
      </c>
      <c r="I710" s="6">
        <f>H710*'Dash Board'!$C$18/'Dash Board'!$C$11</f>
        <v>38.683267084040544</v>
      </c>
      <c r="J710" s="6">
        <f>(G710&gt;1)*PMT('Dash Board'!$C$11/365,$U$4,-'Dash Board'!$C$19)</f>
        <v>108.80376961660664</v>
      </c>
      <c r="K710" s="6">
        <f t="shared" si="81"/>
        <v>0</v>
      </c>
      <c r="L710" s="8">
        <f t="shared" si="82"/>
        <v>282360.28080475581</v>
      </c>
      <c r="N710" s="8">
        <f t="shared" si="80"/>
        <v>70.120502532566093</v>
      </c>
      <c r="O710" s="8">
        <f>IF(E709&lt;&gt;E710,SUM($N$4:N710)-SUM($O$3:O709),0)</f>
        <v>0</v>
      </c>
      <c r="P710" s="6">
        <f>IF(B710&gt;0,SUM($O$4:O710)-SUM($P$3:P709),0)</f>
        <v>0</v>
      </c>
      <c r="Q710" s="6">
        <f t="shared" si="83"/>
        <v>38.683267084040544</v>
      </c>
      <c r="R710" s="8">
        <f>IF(E709&lt;&gt;E710,SUM($Q$4:Q710)-SUM($R$3:R709),0)</f>
        <v>0</v>
      </c>
      <c r="S710" s="6">
        <f>IF(B710&gt;0,SUM($R$4:R710)-SUM($S$3:S709),0)</f>
        <v>0</v>
      </c>
    </row>
    <row r="711" spans="1:19">
      <c r="A711">
        <f>IF(E710&lt;&gt;E711,COUNTIF($A$4:A710,"&lt;&gt;0")+1,0)</f>
        <v>0</v>
      </c>
      <c r="B711">
        <f>IF(A711&lt;&gt;0,IF(MOD(A711,3)=0,COUNTIF($B$4:B710,"&lt;&gt;0")+1,0),0)</f>
        <v>0</v>
      </c>
      <c r="C711" s="9">
        <f>'Dash Board'!$C$12+COUNT('Daily reducing balance'!$F$4:F710)</f>
        <v>42437</v>
      </c>
      <c r="D711">
        <f t="shared" si="77"/>
        <v>2016</v>
      </c>
      <c r="E711">
        <f t="shared" si="78"/>
        <v>3</v>
      </c>
      <c r="F711">
        <f>DAY('Dash Board'!$C$12+COUNT('Daily reducing balance'!$F$4:F710))</f>
        <v>8</v>
      </c>
      <c r="G711" s="8">
        <f t="shared" si="79"/>
        <v>282360.28080475581</v>
      </c>
      <c r="H711" s="6">
        <f>G711*'Dash Board'!$C$11/365</f>
        <v>81.226930094518792</v>
      </c>
      <c r="I711" s="6">
        <f>H711*'Dash Board'!$C$18/'Dash Board'!$C$11</f>
        <v>38.679490521199426</v>
      </c>
      <c r="J711" s="6">
        <f>(G711&gt;1)*PMT('Dash Board'!$C$11/365,$U$4,-'Dash Board'!$C$19)</f>
        <v>108.80376961660664</v>
      </c>
      <c r="K711" s="6">
        <f t="shared" si="81"/>
        <v>0</v>
      </c>
      <c r="L711" s="8">
        <f t="shared" si="82"/>
        <v>282332.70396523376</v>
      </c>
      <c r="N711" s="8">
        <f t="shared" si="80"/>
        <v>70.124279095407218</v>
      </c>
      <c r="O711" s="8">
        <f>IF(E710&lt;&gt;E711,SUM($N$4:N711)-SUM($O$3:O710),0)</f>
        <v>0</v>
      </c>
      <c r="P711" s="6">
        <f>IF(B711&gt;0,SUM($O$4:O711)-SUM($P$3:P710),0)</f>
        <v>0</v>
      </c>
      <c r="Q711" s="6">
        <f t="shared" si="83"/>
        <v>38.679490521199426</v>
      </c>
      <c r="R711" s="8">
        <f>IF(E710&lt;&gt;E711,SUM($Q$4:Q711)-SUM($R$3:R710),0)</f>
        <v>0</v>
      </c>
      <c r="S711" s="6">
        <f>IF(B711&gt;0,SUM($R$4:R711)-SUM($S$3:S710),0)</f>
        <v>0</v>
      </c>
    </row>
    <row r="712" spans="1:19">
      <c r="A712">
        <f>IF(E711&lt;&gt;E712,COUNTIF($A$4:A711,"&lt;&gt;0")+1,0)</f>
        <v>0</v>
      </c>
      <c r="B712">
        <f>IF(A712&lt;&gt;0,IF(MOD(A712,3)=0,COUNTIF($B$4:B711,"&lt;&gt;0")+1,0),0)</f>
        <v>0</v>
      </c>
      <c r="C712" s="9">
        <f>'Dash Board'!$C$12+COUNT('Daily reducing balance'!$F$4:F711)</f>
        <v>42438</v>
      </c>
      <c r="D712">
        <f t="shared" si="77"/>
        <v>2016</v>
      </c>
      <c r="E712">
        <f t="shared" si="78"/>
        <v>3</v>
      </c>
      <c r="F712">
        <f>DAY('Dash Board'!$C$12+COUNT('Daily reducing balance'!$F$4:F711))</f>
        <v>9</v>
      </c>
      <c r="G712" s="8">
        <f t="shared" si="79"/>
        <v>282332.70396523376</v>
      </c>
      <c r="H712" s="6">
        <f>G712*'Dash Board'!$C$11/365</f>
        <v>81.218997031094631</v>
      </c>
      <c r="I712" s="6">
        <f>H712*'Dash Board'!$C$18/'Dash Board'!$C$11</f>
        <v>38.675712871949827</v>
      </c>
      <c r="J712" s="6">
        <f>(G712&gt;1)*PMT('Dash Board'!$C$11/365,$U$4,-'Dash Board'!$C$19)</f>
        <v>108.80376961660664</v>
      </c>
      <c r="K712" s="6">
        <f t="shared" si="81"/>
        <v>0</v>
      </c>
      <c r="L712" s="8">
        <f t="shared" si="82"/>
        <v>282305.11919264827</v>
      </c>
      <c r="N712" s="8">
        <f t="shared" si="80"/>
        <v>70.128056744656817</v>
      </c>
      <c r="O712" s="8">
        <f>IF(E711&lt;&gt;E712,SUM($N$4:N712)-SUM($O$3:O711),0)</f>
        <v>0</v>
      </c>
      <c r="P712" s="6">
        <f>IF(B712&gt;0,SUM($O$4:O712)-SUM($P$3:P711),0)</f>
        <v>0</v>
      </c>
      <c r="Q712" s="6">
        <f t="shared" si="83"/>
        <v>38.675712871949827</v>
      </c>
      <c r="R712" s="8">
        <f>IF(E711&lt;&gt;E712,SUM($Q$4:Q712)-SUM($R$3:R711),0)</f>
        <v>0</v>
      </c>
      <c r="S712" s="6">
        <f>IF(B712&gt;0,SUM($R$4:R712)-SUM($S$3:S711),0)</f>
        <v>0</v>
      </c>
    </row>
    <row r="713" spans="1:19">
      <c r="A713">
        <f>IF(E712&lt;&gt;E713,COUNTIF($A$4:A712,"&lt;&gt;0")+1,0)</f>
        <v>0</v>
      </c>
      <c r="B713">
        <f>IF(A713&lt;&gt;0,IF(MOD(A713,3)=0,COUNTIF($B$4:B712,"&lt;&gt;0")+1,0),0)</f>
        <v>0</v>
      </c>
      <c r="C713" s="9">
        <f>'Dash Board'!$C$12+COUNT('Daily reducing balance'!$F$4:F712)</f>
        <v>42439</v>
      </c>
      <c r="D713">
        <f t="shared" si="77"/>
        <v>2016</v>
      </c>
      <c r="E713">
        <f t="shared" si="78"/>
        <v>3</v>
      </c>
      <c r="F713">
        <f>DAY('Dash Board'!$C$12+COUNT('Daily reducing balance'!$F$4:F712))</f>
        <v>10</v>
      </c>
      <c r="G713" s="8">
        <f t="shared" si="79"/>
        <v>282305.11919264827</v>
      </c>
      <c r="H713" s="6">
        <f>G713*'Dash Board'!$C$11/365</f>
        <v>81.211061685556359</v>
      </c>
      <c r="I713" s="6">
        <f>H713*'Dash Board'!$C$18/'Dash Board'!$C$11</f>
        <v>38.671934135979221</v>
      </c>
      <c r="J713" s="6">
        <f>(G713&gt;1)*PMT('Dash Board'!$C$11/365,$U$4,-'Dash Board'!$C$19)</f>
        <v>108.80376961660664</v>
      </c>
      <c r="K713" s="6">
        <f t="shared" si="81"/>
        <v>0</v>
      </c>
      <c r="L713" s="8">
        <f t="shared" si="82"/>
        <v>282277.52648471727</v>
      </c>
      <c r="N713" s="8">
        <f t="shared" si="80"/>
        <v>70.131835480627416</v>
      </c>
      <c r="O713" s="8">
        <f>IF(E712&lt;&gt;E713,SUM($N$4:N713)-SUM($O$3:O712),0)</f>
        <v>0</v>
      </c>
      <c r="P713" s="6">
        <f>IF(B713&gt;0,SUM($O$4:O713)-SUM($P$3:P712),0)</f>
        <v>0</v>
      </c>
      <c r="Q713" s="6">
        <f t="shared" si="83"/>
        <v>38.671934135979221</v>
      </c>
      <c r="R713" s="8">
        <f>IF(E712&lt;&gt;E713,SUM($Q$4:Q713)-SUM($R$3:R712),0)</f>
        <v>0</v>
      </c>
      <c r="S713" s="6">
        <f>IF(B713&gt;0,SUM($R$4:R713)-SUM($S$3:S712),0)</f>
        <v>0</v>
      </c>
    </row>
    <row r="714" spans="1:19">
      <c r="A714">
        <f>IF(E713&lt;&gt;E714,COUNTIF($A$4:A713,"&lt;&gt;0")+1,0)</f>
        <v>0</v>
      </c>
      <c r="B714">
        <f>IF(A714&lt;&gt;0,IF(MOD(A714,3)=0,COUNTIF($B$4:B713,"&lt;&gt;0")+1,0),0)</f>
        <v>0</v>
      </c>
      <c r="C714" s="9">
        <f>'Dash Board'!$C$12+COUNT('Daily reducing balance'!$F$4:F713)</f>
        <v>42440</v>
      </c>
      <c r="D714">
        <f t="shared" si="77"/>
        <v>2016</v>
      </c>
      <c r="E714">
        <f t="shared" si="78"/>
        <v>3</v>
      </c>
      <c r="F714">
        <f>DAY('Dash Board'!$C$12+COUNT('Daily reducing balance'!$F$4:F713))</f>
        <v>11</v>
      </c>
      <c r="G714" s="8">
        <f t="shared" si="79"/>
        <v>282277.52648471727</v>
      </c>
      <c r="H714" s="6">
        <f>G714*'Dash Board'!$C$11/365</f>
        <v>81.203124057247436</v>
      </c>
      <c r="I714" s="6">
        <f>H714*'Dash Board'!$C$18/'Dash Board'!$C$11</f>
        <v>38.668154312974977</v>
      </c>
      <c r="J714" s="6">
        <f>(G714&gt;1)*PMT('Dash Board'!$C$11/365,$U$4,-'Dash Board'!$C$19)</f>
        <v>108.80376961660664</v>
      </c>
      <c r="K714" s="6">
        <f t="shared" si="81"/>
        <v>0</v>
      </c>
      <c r="L714" s="8">
        <f t="shared" si="82"/>
        <v>282249.92583915795</v>
      </c>
      <c r="N714" s="8">
        <f t="shared" si="80"/>
        <v>70.135615303631667</v>
      </c>
      <c r="O714" s="8">
        <f>IF(E713&lt;&gt;E714,SUM($N$4:N714)-SUM($O$3:O713),0)</f>
        <v>0</v>
      </c>
      <c r="P714" s="6">
        <f>IF(B714&gt;0,SUM($O$4:O714)-SUM($P$3:P713),0)</f>
        <v>0</v>
      </c>
      <c r="Q714" s="6">
        <f t="shared" si="83"/>
        <v>38.668154312974977</v>
      </c>
      <c r="R714" s="8">
        <f>IF(E713&lt;&gt;E714,SUM($Q$4:Q714)-SUM($R$3:R713),0)</f>
        <v>0</v>
      </c>
      <c r="S714" s="6">
        <f>IF(B714&gt;0,SUM($R$4:R714)-SUM($S$3:S713),0)</f>
        <v>0</v>
      </c>
    </row>
    <row r="715" spans="1:19">
      <c r="A715">
        <f>IF(E714&lt;&gt;E715,COUNTIF($A$4:A714,"&lt;&gt;0")+1,0)</f>
        <v>0</v>
      </c>
      <c r="B715">
        <f>IF(A715&lt;&gt;0,IF(MOD(A715,3)=0,COUNTIF($B$4:B714,"&lt;&gt;0")+1,0),0)</f>
        <v>0</v>
      </c>
      <c r="C715" s="9">
        <f>'Dash Board'!$C$12+COUNT('Daily reducing balance'!$F$4:F714)</f>
        <v>42441</v>
      </c>
      <c r="D715">
        <f t="shared" si="77"/>
        <v>2016</v>
      </c>
      <c r="E715">
        <f t="shared" si="78"/>
        <v>3</v>
      </c>
      <c r="F715">
        <f>DAY('Dash Board'!$C$12+COUNT('Daily reducing balance'!$F$4:F714))</f>
        <v>12</v>
      </c>
      <c r="G715" s="8">
        <f t="shared" si="79"/>
        <v>282249.92583915795</v>
      </c>
      <c r="H715" s="6">
        <f>G715*'Dash Board'!$C$11/365</f>
        <v>81.195184145511178</v>
      </c>
      <c r="I715" s="6">
        <f>H715*'Dash Board'!$C$18/'Dash Board'!$C$11</f>
        <v>38.664373402624371</v>
      </c>
      <c r="J715" s="6">
        <f>(G715&gt;1)*PMT('Dash Board'!$C$11/365,$U$4,-'Dash Board'!$C$19)</f>
        <v>108.80376961660664</v>
      </c>
      <c r="K715" s="6">
        <f t="shared" si="81"/>
        <v>0</v>
      </c>
      <c r="L715" s="8">
        <f t="shared" si="82"/>
        <v>282222.3172536869</v>
      </c>
      <c r="N715" s="8">
        <f t="shared" si="80"/>
        <v>70.13939621398228</v>
      </c>
      <c r="O715" s="8">
        <f>IF(E714&lt;&gt;E715,SUM($N$4:N715)-SUM($O$3:O714),0)</f>
        <v>0</v>
      </c>
      <c r="P715" s="6">
        <f>IF(B715&gt;0,SUM($O$4:O715)-SUM($P$3:P714),0)</f>
        <v>0</v>
      </c>
      <c r="Q715" s="6">
        <f t="shared" si="83"/>
        <v>38.664373402624371</v>
      </c>
      <c r="R715" s="8">
        <f>IF(E714&lt;&gt;E715,SUM($Q$4:Q715)-SUM($R$3:R714),0)</f>
        <v>0</v>
      </c>
      <c r="S715" s="6">
        <f>IF(B715&gt;0,SUM($R$4:R715)-SUM($S$3:S714),0)</f>
        <v>0</v>
      </c>
    </row>
    <row r="716" spans="1:19">
      <c r="A716">
        <f>IF(E715&lt;&gt;E716,COUNTIF($A$4:A715,"&lt;&gt;0")+1,0)</f>
        <v>0</v>
      </c>
      <c r="B716">
        <f>IF(A716&lt;&gt;0,IF(MOD(A716,3)=0,COUNTIF($B$4:B715,"&lt;&gt;0")+1,0),0)</f>
        <v>0</v>
      </c>
      <c r="C716" s="9">
        <f>'Dash Board'!$C$12+COUNT('Daily reducing balance'!$F$4:F715)</f>
        <v>42442</v>
      </c>
      <c r="D716">
        <f t="shared" si="77"/>
        <v>2016</v>
      </c>
      <c r="E716">
        <f t="shared" si="78"/>
        <v>3</v>
      </c>
      <c r="F716">
        <f>DAY('Dash Board'!$C$12+COUNT('Daily reducing balance'!$F$4:F715))</f>
        <v>13</v>
      </c>
      <c r="G716" s="8">
        <f t="shared" si="79"/>
        <v>282222.3172536869</v>
      </c>
      <c r="H716" s="6">
        <f>G716*'Dash Board'!$C$11/365</f>
        <v>81.187241949690744</v>
      </c>
      <c r="I716" s="6">
        <f>H716*'Dash Board'!$C$18/'Dash Board'!$C$11</f>
        <v>38.660591404614642</v>
      </c>
      <c r="J716" s="6">
        <f>(G716&gt;1)*PMT('Dash Board'!$C$11/365,$U$4,-'Dash Board'!$C$19)</f>
        <v>108.80376961660664</v>
      </c>
      <c r="K716" s="6">
        <f t="shared" si="81"/>
        <v>0</v>
      </c>
      <c r="L716" s="8">
        <f t="shared" si="82"/>
        <v>282194.70072601998</v>
      </c>
      <c r="N716" s="8">
        <f t="shared" si="80"/>
        <v>70.143178211991994</v>
      </c>
      <c r="O716" s="8">
        <f>IF(E715&lt;&gt;E716,SUM($N$4:N716)-SUM($O$3:O715),0)</f>
        <v>0</v>
      </c>
      <c r="P716" s="6">
        <f>IF(B716&gt;0,SUM($O$4:O716)-SUM($P$3:P715),0)</f>
        <v>0</v>
      </c>
      <c r="Q716" s="6">
        <f t="shared" si="83"/>
        <v>38.660591404614642</v>
      </c>
      <c r="R716" s="8">
        <f>IF(E715&lt;&gt;E716,SUM($Q$4:Q716)-SUM($R$3:R715),0)</f>
        <v>0</v>
      </c>
      <c r="S716" s="6">
        <f>IF(B716&gt;0,SUM($R$4:R716)-SUM($S$3:S715),0)</f>
        <v>0</v>
      </c>
    </row>
    <row r="717" spans="1:19">
      <c r="A717">
        <f>IF(E716&lt;&gt;E717,COUNTIF($A$4:A716,"&lt;&gt;0")+1,0)</f>
        <v>0</v>
      </c>
      <c r="B717">
        <f>IF(A717&lt;&gt;0,IF(MOD(A717,3)=0,COUNTIF($B$4:B716,"&lt;&gt;0")+1,0),0)</f>
        <v>0</v>
      </c>
      <c r="C717" s="9">
        <f>'Dash Board'!$C$12+COUNT('Daily reducing balance'!$F$4:F716)</f>
        <v>42443</v>
      </c>
      <c r="D717">
        <f t="shared" si="77"/>
        <v>2016</v>
      </c>
      <c r="E717">
        <f t="shared" si="78"/>
        <v>3</v>
      </c>
      <c r="F717">
        <f>DAY('Dash Board'!$C$12+COUNT('Daily reducing balance'!$F$4:F716))</f>
        <v>14</v>
      </c>
      <c r="G717" s="8">
        <f t="shared" si="79"/>
        <v>282194.70072601998</v>
      </c>
      <c r="H717" s="6">
        <f>G717*'Dash Board'!$C$11/365</f>
        <v>81.17929746912904</v>
      </c>
      <c r="I717" s="6">
        <f>H717*'Dash Board'!$C$18/'Dash Board'!$C$11</f>
        <v>38.656808318632883</v>
      </c>
      <c r="J717" s="6">
        <f>(G717&gt;1)*PMT('Dash Board'!$C$11/365,$U$4,-'Dash Board'!$C$19)</f>
        <v>108.80376961660664</v>
      </c>
      <c r="K717" s="6">
        <f t="shared" si="81"/>
        <v>0</v>
      </c>
      <c r="L717" s="8">
        <f t="shared" si="82"/>
        <v>282167.07625387254</v>
      </c>
      <c r="N717" s="8">
        <f t="shared" si="80"/>
        <v>70.14696129797376</v>
      </c>
      <c r="O717" s="8">
        <f>IF(E716&lt;&gt;E717,SUM($N$4:N717)-SUM($O$3:O716),0)</f>
        <v>0</v>
      </c>
      <c r="P717" s="6">
        <f>IF(B717&gt;0,SUM($O$4:O717)-SUM($P$3:P716),0)</f>
        <v>0</v>
      </c>
      <c r="Q717" s="6">
        <f t="shared" si="83"/>
        <v>38.656808318632883</v>
      </c>
      <c r="R717" s="8">
        <f>IF(E716&lt;&gt;E717,SUM($Q$4:Q717)-SUM($R$3:R716),0)</f>
        <v>0</v>
      </c>
      <c r="S717" s="6">
        <f>IF(B717&gt;0,SUM($R$4:R717)-SUM($S$3:S716),0)</f>
        <v>0</v>
      </c>
    </row>
    <row r="718" spans="1:19">
      <c r="A718">
        <f>IF(E717&lt;&gt;E718,COUNTIF($A$4:A717,"&lt;&gt;0")+1,0)</f>
        <v>0</v>
      </c>
      <c r="B718">
        <f>IF(A718&lt;&gt;0,IF(MOD(A718,3)=0,COUNTIF($B$4:B717,"&lt;&gt;0")+1,0),0)</f>
        <v>0</v>
      </c>
      <c r="C718" s="9">
        <f>'Dash Board'!$C$12+COUNT('Daily reducing balance'!$F$4:F717)</f>
        <v>42444</v>
      </c>
      <c r="D718">
        <f t="shared" si="77"/>
        <v>2016</v>
      </c>
      <c r="E718">
        <f t="shared" si="78"/>
        <v>3</v>
      </c>
      <c r="F718">
        <f>DAY('Dash Board'!$C$12+COUNT('Daily reducing balance'!$F$4:F717))</f>
        <v>15</v>
      </c>
      <c r="G718" s="8">
        <f t="shared" si="79"/>
        <v>282167.07625387254</v>
      </c>
      <c r="H718" s="6">
        <f>G718*'Dash Board'!$C$11/365</f>
        <v>81.171350703168812</v>
      </c>
      <c r="I718" s="6">
        <f>H718*'Dash Board'!$C$18/'Dash Board'!$C$11</f>
        <v>38.653024144366107</v>
      </c>
      <c r="J718" s="6">
        <f>(G718&gt;1)*PMT('Dash Board'!$C$11/365,$U$4,-'Dash Board'!$C$19)</f>
        <v>108.80376961660664</v>
      </c>
      <c r="K718" s="6">
        <f t="shared" si="81"/>
        <v>0</v>
      </c>
      <c r="L718" s="8">
        <f t="shared" si="82"/>
        <v>282139.44383495912</v>
      </c>
      <c r="N718" s="8">
        <f t="shared" si="80"/>
        <v>70.150745472240544</v>
      </c>
      <c r="O718" s="8">
        <f>IF(E717&lt;&gt;E718,SUM($N$4:N718)-SUM($O$3:O717),0)</f>
        <v>0</v>
      </c>
      <c r="P718" s="6">
        <f>IF(B718&gt;0,SUM($O$4:O718)-SUM($P$3:P717),0)</f>
        <v>0</v>
      </c>
      <c r="Q718" s="6">
        <f t="shared" si="83"/>
        <v>38.653024144366107</v>
      </c>
      <c r="R718" s="8">
        <f>IF(E717&lt;&gt;E718,SUM($Q$4:Q718)-SUM($R$3:R717),0)</f>
        <v>0</v>
      </c>
      <c r="S718" s="6">
        <f>IF(B718&gt;0,SUM($R$4:R718)-SUM($S$3:S717),0)</f>
        <v>0</v>
      </c>
    </row>
    <row r="719" spans="1:19">
      <c r="A719">
        <f>IF(E718&lt;&gt;E719,COUNTIF($A$4:A718,"&lt;&gt;0")+1,0)</f>
        <v>0</v>
      </c>
      <c r="B719">
        <f>IF(A719&lt;&gt;0,IF(MOD(A719,3)=0,COUNTIF($B$4:B718,"&lt;&gt;0")+1,0),0)</f>
        <v>0</v>
      </c>
      <c r="C719" s="9">
        <f>'Dash Board'!$C$12+COUNT('Daily reducing balance'!$F$4:F718)</f>
        <v>42445</v>
      </c>
      <c r="D719">
        <f t="shared" si="77"/>
        <v>2016</v>
      </c>
      <c r="E719">
        <f t="shared" si="78"/>
        <v>3</v>
      </c>
      <c r="F719">
        <f>DAY('Dash Board'!$C$12+COUNT('Daily reducing balance'!$F$4:F718))</f>
        <v>16</v>
      </c>
      <c r="G719" s="8">
        <f t="shared" si="79"/>
        <v>282139.44383495912</v>
      </c>
      <c r="H719" s="6">
        <f>G719*'Dash Board'!$C$11/365</f>
        <v>81.163401651152626</v>
      </c>
      <c r="I719" s="6">
        <f>H719*'Dash Board'!$C$18/'Dash Board'!$C$11</f>
        <v>38.649238881501255</v>
      </c>
      <c r="J719" s="6">
        <f>(G719&gt;1)*PMT('Dash Board'!$C$11/365,$U$4,-'Dash Board'!$C$19)</f>
        <v>108.80376961660664</v>
      </c>
      <c r="K719" s="6">
        <f t="shared" si="81"/>
        <v>0</v>
      </c>
      <c r="L719" s="8">
        <f t="shared" si="82"/>
        <v>282111.80346699368</v>
      </c>
      <c r="N719" s="8">
        <f t="shared" si="80"/>
        <v>70.154530735105396</v>
      </c>
      <c r="O719" s="8">
        <f>IF(E718&lt;&gt;E719,SUM($N$4:N719)-SUM($O$3:O718),0)</f>
        <v>0</v>
      </c>
      <c r="P719" s="6">
        <f>IF(B719&gt;0,SUM($O$4:O719)-SUM($P$3:P718),0)</f>
        <v>0</v>
      </c>
      <c r="Q719" s="6">
        <f t="shared" si="83"/>
        <v>38.649238881501255</v>
      </c>
      <c r="R719" s="8">
        <f>IF(E718&lt;&gt;E719,SUM($Q$4:Q719)-SUM($R$3:R718),0)</f>
        <v>0</v>
      </c>
      <c r="S719" s="6">
        <f>IF(B719&gt;0,SUM($R$4:R719)-SUM($S$3:S718),0)</f>
        <v>0</v>
      </c>
    </row>
    <row r="720" spans="1:19">
      <c r="A720">
        <f>IF(E719&lt;&gt;E720,COUNTIF($A$4:A719,"&lt;&gt;0")+1,0)</f>
        <v>0</v>
      </c>
      <c r="B720">
        <f>IF(A720&lt;&gt;0,IF(MOD(A720,3)=0,COUNTIF($B$4:B719,"&lt;&gt;0")+1,0),0)</f>
        <v>0</v>
      </c>
      <c r="C720" s="9">
        <f>'Dash Board'!$C$12+COUNT('Daily reducing balance'!$F$4:F719)</f>
        <v>42446</v>
      </c>
      <c r="D720">
        <f t="shared" si="77"/>
        <v>2016</v>
      </c>
      <c r="E720">
        <f t="shared" si="78"/>
        <v>3</v>
      </c>
      <c r="F720">
        <f>DAY('Dash Board'!$C$12+COUNT('Daily reducing balance'!$F$4:F719))</f>
        <v>17</v>
      </c>
      <c r="G720" s="8">
        <f t="shared" si="79"/>
        <v>282111.80346699368</v>
      </c>
      <c r="H720" s="6">
        <f>G720*'Dash Board'!$C$11/365</f>
        <v>81.155450312422843</v>
      </c>
      <c r="I720" s="6">
        <f>H720*'Dash Board'!$C$18/'Dash Board'!$C$11</f>
        <v>38.645452529725162</v>
      </c>
      <c r="J720" s="6">
        <f>(G720&gt;1)*PMT('Dash Board'!$C$11/365,$U$4,-'Dash Board'!$C$19)</f>
        <v>108.80376961660664</v>
      </c>
      <c r="K720" s="6">
        <f t="shared" si="81"/>
        <v>0</v>
      </c>
      <c r="L720" s="8">
        <f t="shared" si="82"/>
        <v>282084.15514768951</v>
      </c>
      <c r="N720" s="8">
        <f t="shared" si="80"/>
        <v>70.158317086881482</v>
      </c>
      <c r="O720" s="8">
        <f>IF(E719&lt;&gt;E720,SUM($N$4:N720)-SUM($O$3:O719),0)</f>
        <v>0</v>
      </c>
      <c r="P720" s="6">
        <f>IF(B720&gt;0,SUM($O$4:O720)-SUM($P$3:P719),0)</f>
        <v>0</v>
      </c>
      <c r="Q720" s="6">
        <f t="shared" si="83"/>
        <v>38.645452529725162</v>
      </c>
      <c r="R720" s="8">
        <f>IF(E719&lt;&gt;E720,SUM($Q$4:Q720)-SUM($R$3:R719),0)</f>
        <v>0</v>
      </c>
      <c r="S720" s="6">
        <f>IF(B720&gt;0,SUM($R$4:R720)-SUM($S$3:S719),0)</f>
        <v>0</v>
      </c>
    </row>
    <row r="721" spans="1:19">
      <c r="A721">
        <f>IF(E720&lt;&gt;E721,COUNTIF($A$4:A720,"&lt;&gt;0")+1,0)</f>
        <v>0</v>
      </c>
      <c r="B721">
        <f>IF(A721&lt;&gt;0,IF(MOD(A721,3)=0,COUNTIF($B$4:B720,"&lt;&gt;0")+1,0),0)</f>
        <v>0</v>
      </c>
      <c r="C721" s="9">
        <f>'Dash Board'!$C$12+COUNT('Daily reducing balance'!$F$4:F720)</f>
        <v>42447</v>
      </c>
      <c r="D721">
        <f t="shared" si="77"/>
        <v>2016</v>
      </c>
      <c r="E721">
        <f t="shared" si="78"/>
        <v>3</v>
      </c>
      <c r="F721">
        <f>DAY('Dash Board'!$C$12+COUNT('Daily reducing balance'!$F$4:F720))</f>
        <v>18</v>
      </c>
      <c r="G721" s="8">
        <f t="shared" si="79"/>
        <v>282084.15514768951</v>
      </c>
      <c r="H721" s="6">
        <f>G721*'Dash Board'!$C$11/365</f>
        <v>81.147496686321645</v>
      </c>
      <c r="I721" s="6">
        <f>H721*'Dash Board'!$C$18/'Dash Board'!$C$11</f>
        <v>38.641665088724594</v>
      </c>
      <c r="J721" s="6">
        <f>(G721&gt;1)*PMT('Dash Board'!$C$11/365,$U$4,-'Dash Board'!$C$19)</f>
        <v>108.80376961660664</v>
      </c>
      <c r="K721" s="6">
        <f t="shared" si="81"/>
        <v>0</v>
      </c>
      <c r="L721" s="8">
        <f t="shared" si="82"/>
        <v>282056.49887475924</v>
      </c>
      <c r="N721" s="8">
        <f t="shared" si="80"/>
        <v>70.16210452788205</v>
      </c>
      <c r="O721" s="8">
        <f>IF(E720&lt;&gt;E721,SUM($N$4:N721)-SUM($O$3:O720),0)</f>
        <v>0</v>
      </c>
      <c r="P721" s="6">
        <f>IF(B721&gt;0,SUM($O$4:O721)-SUM($P$3:P720),0)</f>
        <v>0</v>
      </c>
      <c r="Q721" s="6">
        <f t="shared" si="83"/>
        <v>38.641665088724594</v>
      </c>
      <c r="R721" s="8">
        <f>IF(E720&lt;&gt;E721,SUM($Q$4:Q721)-SUM($R$3:R720),0)</f>
        <v>0</v>
      </c>
      <c r="S721" s="6">
        <f>IF(B721&gt;0,SUM($R$4:R721)-SUM($S$3:S720),0)</f>
        <v>0</v>
      </c>
    </row>
    <row r="722" spans="1:19">
      <c r="A722">
        <f>IF(E721&lt;&gt;E722,COUNTIF($A$4:A721,"&lt;&gt;0")+1,0)</f>
        <v>0</v>
      </c>
      <c r="B722">
        <f>IF(A722&lt;&gt;0,IF(MOD(A722,3)=0,COUNTIF($B$4:B721,"&lt;&gt;0")+1,0),0)</f>
        <v>0</v>
      </c>
      <c r="C722" s="9">
        <f>'Dash Board'!$C$12+COUNT('Daily reducing balance'!$F$4:F721)</f>
        <v>42448</v>
      </c>
      <c r="D722">
        <f t="shared" si="77"/>
        <v>2016</v>
      </c>
      <c r="E722">
        <f t="shared" si="78"/>
        <v>3</v>
      </c>
      <c r="F722">
        <f>DAY('Dash Board'!$C$12+COUNT('Daily reducing balance'!$F$4:F721))</f>
        <v>19</v>
      </c>
      <c r="G722" s="8">
        <f t="shared" si="79"/>
        <v>282056.49887475924</v>
      </c>
      <c r="H722" s="6">
        <f>G722*'Dash Board'!$C$11/365</f>
        <v>81.139540772191012</v>
      </c>
      <c r="I722" s="6">
        <f>H722*'Dash Board'!$C$18/'Dash Board'!$C$11</f>
        <v>38.6378765581862</v>
      </c>
      <c r="J722" s="6">
        <f>(G722&gt;1)*PMT('Dash Board'!$C$11/365,$U$4,-'Dash Board'!$C$19)</f>
        <v>108.80376961660664</v>
      </c>
      <c r="K722" s="6">
        <f t="shared" si="81"/>
        <v>0</v>
      </c>
      <c r="L722" s="8">
        <f t="shared" si="82"/>
        <v>282028.83464591485</v>
      </c>
      <c r="N722" s="8">
        <f t="shared" si="80"/>
        <v>70.165893058420437</v>
      </c>
      <c r="O722" s="8">
        <f>IF(E721&lt;&gt;E722,SUM($N$4:N722)-SUM($O$3:O721),0)</f>
        <v>0</v>
      </c>
      <c r="P722" s="6">
        <f>IF(B722&gt;0,SUM($O$4:O722)-SUM($P$3:P721),0)</f>
        <v>0</v>
      </c>
      <c r="Q722" s="6">
        <f t="shared" si="83"/>
        <v>38.6378765581862</v>
      </c>
      <c r="R722" s="8">
        <f>IF(E721&lt;&gt;E722,SUM($Q$4:Q722)-SUM($R$3:R721),0)</f>
        <v>0</v>
      </c>
      <c r="S722" s="6">
        <f>IF(B722&gt;0,SUM($R$4:R722)-SUM($S$3:S721),0)</f>
        <v>0</v>
      </c>
    </row>
    <row r="723" spans="1:19">
      <c r="A723">
        <f>IF(E722&lt;&gt;E723,COUNTIF($A$4:A722,"&lt;&gt;0")+1,0)</f>
        <v>0</v>
      </c>
      <c r="B723">
        <f>IF(A723&lt;&gt;0,IF(MOD(A723,3)=0,COUNTIF($B$4:B722,"&lt;&gt;0")+1,0),0)</f>
        <v>0</v>
      </c>
      <c r="C723" s="9">
        <f>'Dash Board'!$C$12+COUNT('Daily reducing balance'!$F$4:F722)</f>
        <v>42449</v>
      </c>
      <c r="D723">
        <f t="shared" si="77"/>
        <v>2016</v>
      </c>
      <c r="E723">
        <f t="shared" si="78"/>
        <v>3</v>
      </c>
      <c r="F723">
        <f>DAY('Dash Board'!$C$12+COUNT('Daily reducing balance'!$F$4:F722))</f>
        <v>20</v>
      </c>
      <c r="G723" s="8">
        <f t="shared" si="79"/>
        <v>282028.83464591485</v>
      </c>
      <c r="H723" s="6">
        <f>G723*'Dash Board'!$C$11/365</f>
        <v>81.131582569372767</v>
      </c>
      <c r="I723" s="6">
        <f>H723*'Dash Board'!$C$18/'Dash Board'!$C$11</f>
        <v>38.63408693779656</v>
      </c>
      <c r="J723" s="6">
        <f>(G723&gt;1)*PMT('Dash Board'!$C$11/365,$U$4,-'Dash Board'!$C$19)</f>
        <v>108.80376961660664</v>
      </c>
      <c r="K723" s="6">
        <f t="shared" si="81"/>
        <v>0</v>
      </c>
      <c r="L723" s="8">
        <f t="shared" si="82"/>
        <v>282001.16245886765</v>
      </c>
      <c r="N723" s="8">
        <f t="shared" si="80"/>
        <v>70.169682678810091</v>
      </c>
      <c r="O723" s="8">
        <f>IF(E722&lt;&gt;E723,SUM($N$4:N723)-SUM($O$3:O722),0)</f>
        <v>0</v>
      </c>
      <c r="P723" s="6">
        <f>IF(B723&gt;0,SUM($O$4:O723)-SUM($P$3:P722),0)</f>
        <v>0</v>
      </c>
      <c r="Q723" s="6">
        <f t="shared" si="83"/>
        <v>38.63408693779656</v>
      </c>
      <c r="R723" s="8">
        <f>IF(E722&lt;&gt;E723,SUM($Q$4:Q723)-SUM($R$3:R722),0)</f>
        <v>0</v>
      </c>
      <c r="S723" s="6">
        <f>IF(B723&gt;0,SUM($R$4:R723)-SUM($S$3:S722),0)</f>
        <v>0</v>
      </c>
    </row>
    <row r="724" spans="1:19">
      <c r="A724">
        <f>IF(E723&lt;&gt;E724,COUNTIF($A$4:A723,"&lt;&gt;0")+1,0)</f>
        <v>0</v>
      </c>
      <c r="B724">
        <f>IF(A724&lt;&gt;0,IF(MOD(A724,3)=0,COUNTIF($B$4:B723,"&lt;&gt;0")+1,0),0)</f>
        <v>0</v>
      </c>
      <c r="C724" s="9">
        <f>'Dash Board'!$C$12+COUNT('Daily reducing balance'!$F$4:F723)</f>
        <v>42450</v>
      </c>
      <c r="D724">
        <f t="shared" si="77"/>
        <v>2016</v>
      </c>
      <c r="E724">
        <f t="shared" si="78"/>
        <v>3</v>
      </c>
      <c r="F724">
        <f>DAY('Dash Board'!$C$12+COUNT('Daily reducing balance'!$F$4:F723))</f>
        <v>21</v>
      </c>
      <c r="G724" s="8">
        <f t="shared" si="79"/>
        <v>282001.16245886765</v>
      </c>
      <c r="H724" s="6">
        <f>G724*'Dash Board'!$C$11/365</f>
        <v>81.123622077208495</v>
      </c>
      <c r="I724" s="6">
        <f>H724*'Dash Board'!$C$18/'Dash Board'!$C$11</f>
        <v>38.630296227242141</v>
      </c>
      <c r="J724" s="6">
        <f>(G724&gt;1)*PMT('Dash Board'!$C$11/365,$U$4,-'Dash Board'!$C$19)</f>
        <v>108.80376961660664</v>
      </c>
      <c r="K724" s="6">
        <f t="shared" si="81"/>
        <v>0</v>
      </c>
      <c r="L724" s="8">
        <f t="shared" si="82"/>
        <v>281973.48231132829</v>
      </c>
      <c r="N724" s="8">
        <f t="shared" si="80"/>
        <v>70.173473389364503</v>
      </c>
      <c r="O724" s="8">
        <f>IF(E723&lt;&gt;E724,SUM($N$4:N724)-SUM($O$3:O723),0)</f>
        <v>0</v>
      </c>
      <c r="P724" s="6">
        <f>IF(B724&gt;0,SUM($O$4:O724)-SUM($P$3:P723),0)</f>
        <v>0</v>
      </c>
      <c r="Q724" s="6">
        <f t="shared" si="83"/>
        <v>38.630296227242141</v>
      </c>
      <c r="R724" s="8">
        <f>IF(E723&lt;&gt;E724,SUM($Q$4:Q724)-SUM($R$3:R723),0)</f>
        <v>0</v>
      </c>
      <c r="S724" s="6">
        <f>IF(B724&gt;0,SUM($R$4:R724)-SUM($S$3:S723),0)</f>
        <v>0</v>
      </c>
    </row>
    <row r="725" spans="1:19">
      <c r="A725">
        <f>IF(E724&lt;&gt;E725,COUNTIF($A$4:A724,"&lt;&gt;0")+1,0)</f>
        <v>0</v>
      </c>
      <c r="B725">
        <f>IF(A725&lt;&gt;0,IF(MOD(A725,3)=0,COUNTIF($B$4:B724,"&lt;&gt;0")+1,0),0)</f>
        <v>0</v>
      </c>
      <c r="C725" s="9">
        <f>'Dash Board'!$C$12+COUNT('Daily reducing balance'!$F$4:F724)</f>
        <v>42451</v>
      </c>
      <c r="D725">
        <f t="shared" si="77"/>
        <v>2016</v>
      </c>
      <c r="E725">
        <f t="shared" si="78"/>
        <v>3</v>
      </c>
      <c r="F725">
        <f>DAY('Dash Board'!$C$12+COUNT('Daily reducing balance'!$F$4:F724))</f>
        <v>22</v>
      </c>
      <c r="G725" s="8">
        <f t="shared" si="79"/>
        <v>281973.48231132829</v>
      </c>
      <c r="H725" s="6">
        <f>G725*'Dash Board'!$C$11/365</f>
        <v>81.115659295039634</v>
      </c>
      <c r="I725" s="6">
        <f>H725*'Dash Board'!$C$18/'Dash Board'!$C$11</f>
        <v>38.626504426209351</v>
      </c>
      <c r="J725" s="6">
        <f>(G725&gt;1)*PMT('Dash Board'!$C$11/365,$U$4,-'Dash Board'!$C$19)</f>
        <v>108.80376961660664</v>
      </c>
      <c r="K725" s="6">
        <f t="shared" si="81"/>
        <v>0</v>
      </c>
      <c r="L725" s="8">
        <f t="shared" si="82"/>
        <v>281945.79420100676</v>
      </c>
      <c r="N725" s="8">
        <f t="shared" si="80"/>
        <v>70.177265190397293</v>
      </c>
      <c r="O725" s="8">
        <f>IF(E724&lt;&gt;E725,SUM($N$4:N725)-SUM($O$3:O724),0)</f>
        <v>0</v>
      </c>
      <c r="P725" s="6">
        <f>IF(B725&gt;0,SUM($O$4:O725)-SUM($P$3:P724),0)</f>
        <v>0</v>
      </c>
      <c r="Q725" s="6">
        <f t="shared" si="83"/>
        <v>38.626504426209351</v>
      </c>
      <c r="R725" s="8">
        <f>IF(E724&lt;&gt;E725,SUM($Q$4:Q725)-SUM($R$3:R724),0)</f>
        <v>0</v>
      </c>
      <c r="S725" s="6">
        <f>IF(B725&gt;0,SUM($R$4:R725)-SUM($S$3:S724),0)</f>
        <v>0</v>
      </c>
    </row>
    <row r="726" spans="1:19">
      <c r="A726">
        <f>IF(E725&lt;&gt;E726,COUNTIF($A$4:A725,"&lt;&gt;0")+1,0)</f>
        <v>0</v>
      </c>
      <c r="B726">
        <f>IF(A726&lt;&gt;0,IF(MOD(A726,3)=0,COUNTIF($B$4:B725,"&lt;&gt;0")+1,0),0)</f>
        <v>0</v>
      </c>
      <c r="C726" s="9">
        <f>'Dash Board'!$C$12+COUNT('Daily reducing balance'!$F$4:F725)</f>
        <v>42452</v>
      </c>
      <c r="D726">
        <f t="shared" si="77"/>
        <v>2016</v>
      </c>
      <c r="E726">
        <f t="shared" si="78"/>
        <v>3</v>
      </c>
      <c r="F726">
        <f>DAY('Dash Board'!$C$12+COUNT('Daily reducing balance'!$F$4:F725))</f>
        <v>23</v>
      </c>
      <c r="G726" s="8">
        <f t="shared" si="79"/>
        <v>281945.79420100676</v>
      </c>
      <c r="H726" s="6">
        <f>G726*'Dash Board'!$C$11/365</f>
        <v>81.107694222207414</v>
      </c>
      <c r="I726" s="6">
        <f>H726*'Dash Board'!$C$18/'Dash Board'!$C$11</f>
        <v>38.622711534384486</v>
      </c>
      <c r="J726" s="6">
        <f>(G726&gt;1)*PMT('Dash Board'!$C$11/365,$U$4,-'Dash Board'!$C$19)</f>
        <v>108.80376961660664</v>
      </c>
      <c r="K726" s="6">
        <f t="shared" si="81"/>
        <v>0</v>
      </c>
      <c r="L726" s="8">
        <f t="shared" si="82"/>
        <v>281918.09812561236</v>
      </c>
      <c r="N726" s="8">
        <f t="shared" si="80"/>
        <v>70.181058082222165</v>
      </c>
      <c r="O726" s="8">
        <f>IF(E725&lt;&gt;E726,SUM($N$4:N726)-SUM($O$3:O725),0)</f>
        <v>0</v>
      </c>
      <c r="P726" s="6">
        <f>IF(B726&gt;0,SUM($O$4:O726)-SUM($P$3:P725),0)</f>
        <v>0</v>
      </c>
      <c r="Q726" s="6">
        <f t="shared" si="83"/>
        <v>38.622711534384486</v>
      </c>
      <c r="R726" s="8">
        <f>IF(E725&lt;&gt;E726,SUM($Q$4:Q726)-SUM($R$3:R725),0)</f>
        <v>0</v>
      </c>
      <c r="S726" s="6">
        <f>IF(B726&gt;0,SUM($R$4:R726)-SUM($S$3:S725),0)</f>
        <v>0</v>
      </c>
    </row>
    <row r="727" spans="1:19">
      <c r="A727">
        <f>IF(E726&lt;&gt;E727,COUNTIF($A$4:A726,"&lt;&gt;0")+1,0)</f>
        <v>0</v>
      </c>
      <c r="B727">
        <f>IF(A727&lt;&gt;0,IF(MOD(A727,3)=0,COUNTIF($B$4:B726,"&lt;&gt;0")+1,0),0)</f>
        <v>0</v>
      </c>
      <c r="C727" s="9">
        <f>'Dash Board'!$C$12+COUNT('Daily reducing balance'!$F$4:F726)</f>
        <v>42453</v>
      </c>
      <c r="D727">
        <f t="shared" si="77"/>
        <v>2016</v>
      </c>
      <c r="E727">
        <f t="shared" si="78"/>
        <v>3</v>
      </c>
      <c r="F727">
        <f>DAY('Dash Board'!$C$12+COUNT('Daily reducing balance'!$F$4:F726))</f>
        <v>24</v>
      </c>
      <c r="G727" s="8">
        <f t="shared" si="79"/>
        <v>281918.09812561236</v>
      </c>
      <c r="H727" s="6">
        <f>G727*'Dash Board'!$C$11/365</f>
        <v>81.099726858052875</v>
      </c>
      <c r="I727" s="6">
        <f>H727*'Dash Board'!$C$18/'Dash Board'!$C$11</f>
        <v>38.618917551453748</v>
      </c>
      <c r="J727" s="6">
        <f>(G727&gt;1)*PMT('Dash Board'!$C$11/365,$U$4,-'Dash Board'!$C$19)</f>
        <v>108.80376961660664</v>
      </c>
      <c r="K727" s="6">
        <f t="shared" si="81"/>
        <v>0</v>
      </c>
      <c r="L727" s="8">
        <f t="shared" si="82"/>
        <v>281890.3940828538</v>
      </c>
      <c r="N727" s="8">
        <f t="shared" si="80"/>
        <v>70.184852065152896</v>
      </c>
      <c r="O727" s="8">
        <f>IF(E726&lt;&gt;E727,SUM($N$4:N727)-SUM($O$3:O726),0)</f>
        <v>0</v>
      </c>
      <c r="P727" s="6">
        <f>IF(B727&gt;0,SUM($O$4:O727)-SUM($P$3:P726),0)</f>
        <v>0</v>
      </c>
      <c r="Q727" s="6">
        <f t="shared" si="83"/>
        <v>38.618917551453748</v>
      </c>
      <c r="R727" s="8">
        <f>IF(E726&lt;&gt;E727,SUM($Q$4:Q727)-SUM($R$3:R726),0)</f>
        <v>0</v>
      </c>
      <c r="S727" s="6">
        <f>IF(B727&gt;0,SUM($R$4:R727)-SUM($S$3:S726),0)</f>
        <v>0</v>
      </c>
    </row>
    <row r="728" spans="1:19">
      <c r="A728">
        <f>IF(E727&lt;&gt;E728,COUNTIF($A$4:A727,"&lt;&gt;0")+1,0)</f>
        <v>0</v>
      </c>
      <c r="B728">
        <f>IF(A728&lt;&gt;0,IF(MOD(A728,3)=0,COUNTIF($B$4:B727,"&lt;&gt;0")+1,0),0)</f>
        <v>0</v>
      </c>
      <c r="C728" s="9">
        <f>'Dash Board'!$C$12+COUNT('Daily reducing balance'!$F$4:F727)</f>
        <v>42454</v>
      </c>
      <c r="D728">
        <f t="shared" si="77"/>
        <v>2016</v>
      </c>
      <c r="E728">
        <f t="shared" si="78"/>
        <v>3</v>
      </c>
      <c r="F728">
        <f>DAY('Dash Board'!$C$12+COUNT('Daily reducing balance'!$F$4:F727))</f>
        <v>25</v>
      </c>
      <c r="G728" s="8">
        <f t="shared" si="79"/>
        <v>281890.3940828538</v>
      </c>
      <c r="H728" s="6">
        <f>G728*'Dash Board'!$C$11/365</f>
        <v>81.091757201916849</v>
      </c>
      <c r="I728" s="6">
        <f>H728*'Dash Board'!$C$18/'Dash Board'!$C$11</f>
        <v>38.615122477103263</v>
      </c>
      <c r="J728" s="6">
        <f>(G728&gt;1)*PMT('Dash Board'!$C$11/365,$U$4,-'Dash Board'!$C$19)</f>
        <v>108.80376961660664</v>
      </c>
      <c r="K728" s="6">
        <f t="shared" si="81"/>
        <v>0</v>
      </c>
      <c r="L728" s="8">
        <f t="shared" si="82"/>
        <v>281862.68207043916</v>
      </c>
      <c r="N728" s="8">
        <f t="shared" si="80"/>
        <v>70.188647139503388</v>
      </c>
      <c r="O728" s="8">
        <f>IF(E727&lt;&gt;E728,SUM($N$4:N728)-SUM($O$3:O727),0)</f>
        <v>0</v>
      </c>
      <c r="P728" s="6">
        <f>IF(B728&gt;0,SUM($O$4:O728)-SUM($P$3:P727),0)</f>
        <v>0</v>
      </c>
      <c r="Q728" s="6">
        <f t="shared" si="83"/>
        <v>38.615122477103263</v>
      </c>
      <c r="R728" s="8">
        <f>IF(E727&lt;&gt;E728,SUM($Q$4:Q728)-SUM($R$3:R727),0)</f>
        <v>0</v>
      </c>
      <c r="S728" s="6">
        <f>IF(B728&gt;0,SUM($R$4:R728)-SUM($S$3:S727),0)</f>
        <v>0</v>
      </c>
    </row>
    <row r="729" spans="1:19">
      <c r="A729">
        <f>IF(E728&lt;&gt;E729,COUNTIF($A$4:A728,"&lt;&gt;0")+1,0)</f>
        <v>0</v>
      </c>
      <c r="B729">
        <f>IF(A729&lt;&gt;0,IF(MOD(A729,3)=0,COUNTIF($B$4:B728,"&lt;&gt;0")+1,0),0)</f>
        <v>0</v>
      </c>
      <c r="C729" s="9">
        <f>'Dash Board'!$C$12+COUNT('Daily reducing balance'!$F$4:F728)</f>
        <v>42455</v>
      </c>
      <c r="D729">
        <f t="shared" si="77"/>
        <v>2016</v>
      </c>
      <c r="E729">
        <f t="shared" si="78"/>
        <v>3</v>
      </c>
      <c r="F729">
        <f>DAY('Dash Board'!$C$12+COUNT('Daily reducing balance'!$F$4:F728))</f>
        <v>26</v>
      </c>
      <c r="G729" s="8">
        <f t="shared" si="79"/>
        <v>281862.68207043916</v>
      </c>
      <c r="H729" s="6">
        <f>G729*'Dash Board'!$C$11/365</f>
        <v>81.083785253140022</v>
      </c>
      <c r="I729" s="6">
        <f>H729*'Dash Board'!$C$18/'Dash Board'!$C$11</f>
        <v>38.611326311019056</v>
      </c>
      <c r="J729" s="6">
        <f>(G729&gt;1)*PMT('Dash Board'!$C$11/365,$U$4,-'Dash Board'!$C$19)</f>
        <v>108.80376961660664</v>
      </c>
      <c r="K729" s="6">
        <f t="shared" si="81"/>
        <v>0</v>
      </c>
      <c r="L729" s="8">
        <f t="shared" si="82"/>
        <v>281834.96208607568</v>
      </c>
      <c r="N729" s="8">
        <f t="shared" si="80"/>
        <v>70.192443305587588</v>
      </c>
      <c r="O729" s="8">
        <f>IF(E728&lt;&gt;E729,SUM($N$4:N729)-SUM($O$3:O728),0)</f>
        <v>0</v>
      </c>
      <c r="P729" s="6">
        <f>IF(B729&gt;0,SUM($O$4:O729)-SUM($P$3:P728),0)</f>
        <v>0</v>
      </c>
      <c r="Q729" s="6">
        <f t="shared" si="83"/>
        <v>38.611326311019056</v>
      </c>
      <c r="R729" s="8">
        <f>IF(E728&lt;&gt;E729,SUM($Q$4:Q729)-SUM($R$3:R728),0)</f>
        <v>0</v>
      </c>
      <c r="S729" s="6">
        <f>IF(B729&gt;0,SUM($R$4:R729)-SUM($S$3:S728),0)</f>
        <v>0</v>
      </c>
    </row>
    <row r="730" spans="1:19">
      <c r="A730">
        <f>IF(E729&lt;&gt;E730,COUNTIF($A$4:A729,"&lt;&gt;0")+1,0)</f>
        <v>0</v>
      </c>
      <c r="B730">
        <f>IF(A730&lt;&gt;0,IF(MOD(A730,3)=0,COUNTIF($B$4:B729,"&lt;&gt;0")+1,0),0)</f>
        <v>0</v>
      </c>
      <c r="C730" s="9">
        <f>'Dash Board'!$C$12+COUNT('Daily reducing balance'!$F$4:F729)</f>
        <v>42456</v>
      </c>
      <c r="D730">
        <f t="shared" si="77"/>
        <v>2016</v>
      </c>
      <c r="E730">
        <f t="shared" si="78"/>
        <v>3</v>
      </c>
      <c r="F730">
        <f>DAY('Dash Board'!$C$12+COUNT('Daily reducing balance'!$F$4:F729))</f>
        <v>27</v>
      </c>
      <c r="G730" s="8">
        <f t="shared" si="79"/>
        <v>281834.96208607568</v>
      </c>
      <c r="H730" s="6">
        <f>G730*'Dash Board'!$C$11/365</f>
        <v>81.075811011062868</v>
      </c>
      <c r="I730" s="6">
        <f>H730*'Dash Board'!$C$18/'Dash Board'!$C$11</f>
        <v>38.607529052887088</v>
      </c>
      <c r="J730" s="6">
        <f>(G730&gt;1)*PMT('Dash Board'!$C$11/365,$U$4,-'Dash Board'!$C$19)</f>
        <v>108.80376961660664</v>
      </c>
      <c r="K730" s="6">
        <f t="shared" si="81"/>
        <v>0</v>
      </c>
      <c r="L730" s="8">
        <f t="shared" si="82"/>
        <v>281807.23412747018</v>
      </c>
      <c r="N730" s="8">
        <f t="shared" si="80"/>
        <v>70.196240563719556</v>
      </c>
      <c r="O730" s="8">
        <f>IF(E729&lt;&gt;E730,SUM($N$4:N730)-SUM($O$3:O729),0)</f>
        <v>0</v>
      </c>
      <c r="P730" s="6">
        <f>IF(B730&gt;0,SUM($O$4:O730)-SUM($P$3:P729),0)</f>
        <v>0</v>
      </c>
      <c r="Q730" s="6">
        <f t="shared" si="83"/>
        <v>38.607529052887088</v>
      </c>
      <c r="R730" s="8">
        <f>IF(E729&lt;&gt;E730,SUM($Q$4:Q730)-SUM($R$3:R729),0)</f>
        <v>0</v>
      </c>
      <c r="S730" s="6">
        <f>IF(B730&gt;0,SUM($R$4:R730)-SUM($S$3:S729),0)</f>
        <v>0</v>
      </c>
    </row>
    <row r="731" spans="1:19">
      <c r="A731">
        <f>IF(E730&lt;&gt;E731,COUNTIF($A$4:A730,"&lt;&gt;0")+1,0)</f>
        <v>0</v>
      </c>
      <c r="B731">
        <f>IF(A731&lt;&gt;0,IF(MOD(A731,3)=0,COUNTIF($B$4:B730,"&lt;&gt;0")+1,0),0)</f>
        <v>0</v>
      </c>
      <c r="C731" s="9">
        <f>'Dash Board'!$C$12+COUNT('Daily reducing balance'!$F$4:F730)</f>
        <v>42457</v>
      </c>
      <c r="D731">
        <f t="shared" si="77"/>
        <v>2016</v>
      </c>
      <c r="E731">
        <f t="shared" si="78"/>
        <v>3</v>
      </c>
      <c r="F731">
        <f>DAY('Dash Board'!$C$12+COUNT('Daily reducing balance'!$F$4:F730))</f>
        <v>28</v>
      </c>
      <c r="G731" s="8">
        <f t="shared" si="79"/>
        <v>281807.23412747018</v>
      </c>
      <c r="H731" s="6">
        <f>G731*'Dash Board'!$C$11/365</f>
        <v>81.067834475025663</v>
      </c>
      <c r="I731" s="6">
        <f>H731*'Dash Board'!$C$18/'Dash Board'!$C$11</f>
        <v>38.603730702393179</v>
      </c>
      <c r="J731" s="6">
        <f>(G731&gt;1)*PMT('Dash Board'!$C$11/365,$U$4,-'Dash Board'!$C$19)</f>
        <v>108.80376961660664</v>
      </c>
      <c r="K731" s="6">
        <f t="shared" si="81"/>
        <v>0</v>
      </c>
      <c r="L731" s="8">
        <f t="shared" si="82"/>
        <v>281779.49819232861</v>
      </c>
      <c r="N731" s="8">
        <f t="shared" si="80"/>
        <v>70.200038914213465</v>
      </c>
      <c r="O731" s="8">
        <f>IF(E730&lt;&gt;E731,SUM($N$4:N731)-SUM($O$3:O730),0)</f>
        <v>0</v>
      </c>
      <c r="P731" s="6">
        <f>IF(B731&gt;0,SUM($O$4:O731)-SUM($P$3:P730),0)</f>
        <v>0</v>
      </c>
      <c r="Q731" s="6">
        <f t="shared" si="83"/>
        <v>38.603730702393179</v>
      </c>
      <c r="R731" s="8">
        <f>IF(E730&lt;&gt;E731,SUM($Q$4:Q731)-SUM($R$3:R730),0)</f>
        <v>0</v>
      </c>
      <c r="S731" s="6">
        <f>IF(B731&gt;0,SUM($R$4:R731)-SUM($S$3:S730),0)</f>
        <v>0</v>
      </c>
    </row>
    <row r="732" spans="1:19">
      <c r="A732">
        <f>IF(E731&lt;&gt;E732,COUNTIF($A$4:A731,"&lt;&gt;0")+1,0)</f>
        <v>0</v>
      </c>
      <c r="B732">
        <f>IF(A732&lt;&gt;0,IF(MOD(A732,3)=0,COUNTIF($B$4:B731,"&lt;&gt;0")+1,0),0)</f>
        <v>0</v>
      </c>
      <c r="C732" s="9">
        <f>'Dash Board'!$C$12+COUNT('Daily reducing balance'!$F$4:F731)</f>
        <v>42458</v>
      </c>
      <c r="D732">
        <f t="shared" si="77"/>
        <v>2016</v>
      </c>
      <c r="E732">
        <f t="shared" si="78"/>
        <v>3</v>
      </c>
      <c r="F732">
        <f>DAY('Dash Board'!$C$12+COUNT('Daily reducing balance'!$F$4:F731))</f>
        <v>29</v>
      </c>
      <c r="G732" s="8">
        <f t="shared" si="79"/>
        <v>281779.49819232861</v>
      </c>
      <c r="H732" s="6">
        <f>G732*'Dash Board'!$C$11/365</f>
        <v>81.059855644368497</v>
      </c>
      <c r="I732" s="6">
        <f>H732*'Dash Board'!$C$18/'Dash Board'!$C$11</f>
        <v>38.599931259223098</v>
      </c>
      <c r="J732" s="6">
        <f>(G732&gt;1)*PMT('Dash Board'!$C$11/365,$U$4,-'Dash Board'!$C$19)</f>
        <v>108.80376961660664</v>
      </c>
      <c r="K732" s="6">
        <f t="shared" si="81"/>
        <v>0</v>
      </c>
      <c r="L732" s="8">
        <f t="shared" si="82"/>
        <v>281751.75427835638</v>
      </c>
      <c r="N732" s="8">
        <f t="shared" si="80"/>
        <v>70.203838357383546</v>
      </c>
      <c r="O732" s="8">
        <f>IF(E731&lt;&gt;E732,SUM($N$4:N732)-SUM($O$3:O731),0)</f>
        <v>0</v>
      </c>
      <c r="P732" s="6">
        <f>IF(B732&gt;0,SUM($O$4:O732)-SUM($P$3:P731),0)</f>
        <v>0</v>
      </c>
      <c r="Q732" s="6">
        <f t="shared" si="83"/>
        <v>38.599931259223098</v>
      </c>
      <c r="R732" s="8">
        <f>IF(E731&lt;&gt;E732,SUM($Q$4:Q732)-SUM($R$3:R731),0)</f>
        <v>0</v>
      </c>
      <c r="S732" s="6">
        <f>IF(B732&gt;0,SUM($R$4:R732)-SUM($S$3:S731),0)</f>
        <v>0</v>
      </c>
    </row>
    <row r="733" spans="1:19">
      <c r="A733">
        <f>IF(E732&lt;&gt;E733,COUNTIF($A$4:A732,"&lt;&gt;0")+1,0)</f>
        <v>0</v>
      </c>
      <c r="B733">
        <f>IF(A733&lt;&gt;0,IF(MOD(A733,3)=0,COUNTIF($B$4:B732,"&lt;&gt;0")+1,0),0)</f>
        <v>0</v>
      </c>
      <c r="C733" s="9">
        <f>'Dash Board'!$C$12+COUNT('Daily reducing balance'!$F$4:F732)</f>
        <v>42459</v>
      </c>
      <c r="D733">
        <f t="shared" si="77"/>
        <v>2016</v>
      </c>
      <c r="E733">
        <f t="shared" si="78"/>
        <v>3</v>
      </c>
      <c r="F733">
        <f>DAY('Dash Board'!$C$12+COUNT('Daily reducing balance'!$F$4:F732))</f>
        <v>30</v>
      </c>
      <c r="G733" s="8">
        <f t="shared" si="79"/>
        <v>281751.75427835638</v>
      </c>
      <c r="H733" s="6">
        <f>G733*'Dash Board'!$C$11/365</f>
        <v>81.051874518431291</v>
      </c>
      <c r="I733" s="6">
        <f>H733*'Dash Board'!$C$18/'Dash Board'!$C$11</f>
        <v>38.596130723062522</v>
      </c>
      <c r="J733" s="6">
        <f>(G733&gt;1)*PMT('Dash Board'!$C$11/365,$U$4,-'Dash Board'!$C$19)</f>
        <v>108.80376961660664</v>
      </c>
      <c r="K733" s="6">
        <f t="shared" si="81"/>
        <v>0</v>
      </c>
      <c r="L733" s="8">
        <f t="shared" si="82"/>
        <v>281724.00238325825</v>
      </c>
      <c r="N733" s="8">
        <f t="shared" si="80"/>
        <v>70.207638893544129</v>
      </c>
      <c r="O733" s="8">
        <f>IF(E732&lt;&gt;E733,SUM($N$4:N733)-SUM($O$3:O732),0)</f>
        <v>0</v>
      </c>
      <c r="P733" s="6">
        <f>IF(B733&gt;0,SUM($O$4:O733)-SUM($P$3:P732),0)</f>
        <v>0</v>
      </c>
      <c r="Q733" s="6">
        <f t="shared" si="83"/>
        <v>38.596130723062522</v>
      </c>
      <c r="R733" s="8">
        <f>IF(E732&lt;&gt;E733,SUM($Q$4:Q733)-SUM($R$3:R732),0)</f>
        <v>0</v>
      </c>
      <c r="S733" s="6">
        <f>IF(B733&gt;0,SUM($R$4:R733)-SUM($S$3:S732),0)</f>
        <v>0</v>
      </c>
    </row>
    <row r="734" spans="1:19">
      <c r="A734">
        <f>IF(E733&lt;&gt;E734,COUNTIF($A$4:A733,"&lt;&gt;0")+1,0)</f>
        <v>0</v>
      </c>
      <c r="B734">
        <f>IF(A734&lt;&gt;0,IF(MOD(A734,3)=0,COUNTIF($B$4:B733,"&lt;&gt;0")+1,0),0)</f>
        <v>0</v>
      </c>
      <c r="C734" s="9">
        <f>'Dash Board'!$C$12+COUNT('Daily reducing balance'!$F$4:F733)</f>
        <v>42460</v>
      </c>
      <c r="D734">
        <f t="shared" si="77"/>
        <v>2016</v>
      </c>
      <c r="E734">
        <f t="shared" si="78"/>
        <v>3</v>
      </c>
      <c r="F734">
        <f>DAY('Dash Board'!$C$12+COUNT('Daily reducing balance'!$F$4:F733))</f>
        <v>31</v>
      </c>
      <c r="G734" s="8">
        <f t="shared" si="79"/>
        <v>281724.00238325825</v>
      </c>
      <c r="H734" s="6">
        <f>G734*'Dash Board'!$C$11/365</f>
        <v>81.043891096553736</v>
      </c>
      <c r="I734" s="6">
        <f>H734*'Dash Board'!$C$18/'Dash Board'!$C$11</f>
        <v>38.592329093597023</v>
      </c>
      <c r="J734" s="6">
        <f>(G734&gt;1)*PMT('Dash Board'!$C$11/365,$U$4,-'Dash Board'!$C$19)</f>
        <v>108.80376961660664</v>
      </c>
      <c r="K734" s="6">
        <f t="shared" si="81"/>
        <v>0</v>
      </c>
      <c r="L734" s="8">
        <f t="shared" si="82"/>
        <v>281696.24250473821</v>
      </c>
      <c r="N734" s="8">
        <f t="shared" si="80"/>
        <v>70.211440523009628</v>
      </c>
      <c r="O734" s="8">
        <f>IF(E733&lt;&gt;E734,SUM($N$4:N734)-SUM($O$3:O733),0)</f>
        <v>0</v>
      </c>
      <c r="P734" s="6">
        <f>IF(B734&gt;0,SUM($O$4:O734)-SUM($P$3:P733),0)</f>
        <v>0</v>
      </c>
      <c r="Q734" s="6">
        <f t="shared" si="83"/>
        <v>38.592329093597023</v>
      </c>
      <c r="R734" s="8">
        <f>IF(E733&lt;&gt;E734,SUM($Q$4:Q734)-SUM($R$3:R733),0)</f>
        <v>0</v>
      </c>
      <c r="S734" s="6">
        <f>IF(B734&gt;0,SUM($R$4:R734)-SUM($S$3:S733),0)</f>
        <v>0</v>
      </c>
    </row>
    <row r="735" spans="1:19">
      <c r="A735">
        <f>IF(E734&lt;&gt;E735,COUNTIF($A$4:A734,"&lt;&gt;0")+1,0)</f>
        <v>24</v>
      </c>
      <c r="B735">
        <f>IF(A735&lt;&gt;0,IF(MOD(A735,3)=0,COUNTIF($B$4:B734,"&lt;&gt;0")+1,0),0)</f>
        <v>8</v>
      </c>
      <c r="C735" s="9">
        <f>'Dash Board'!$C$12+COUNT('Daily reducing balance'!$F$4:F734)</f>
        <v>42461</v>
      </c>
      <c r="D735">
        <f t="shared" si="77"/>
        <v>2016</v>
      </c>
      <c r="E735">
        <f t="shared" si="78"/>
        <v>4</v>
      </c>
      <c r="F735">
        <f>DAY('Dash Board'!$C$12+COUNT('Daily reducing balance'!$F$4:F734))</f>
        <v>1</v>
      </c>
      <c r="G735" s="8">
        <f t="shared" si="79"/>
        <v>281696.24250473821</v>
      </c>
      <c r="H735" s="6">
        <f>G735*'Dash Board'!$C$11/365</f>
        <v>81.03590537807537</v>
      </c>
      <c r="I735" s="6">
        <f>H735*'Dash Board'!$C$18/'Dash Board'!$C$11</f>
        <v>38.588526370512085</v>
      </c>
      <c r="J735" s="6">
        <f>(G735&gt;1)*PMT('Dash Board'!$C$11/365,$U$4,-'Dash Board'!$C$19)</f>
        <v>108.80376961660664</v>
      </c>
      <c r="K735" s="6">
        <f t="shared" si="81"/>
        <v>3264.1130884981981</v>
      </c>
      <c r="L735" s="8">
        <f t="shared" si="82"/>
        <v>281668.47464049968</v>
      </c>
      <c r="N735" s="8">
        <f t="shared" si="80"/>
        <v>70.215243246094559</v>
      </c>
      <c r="O735" s="8">
        <f>IF(E734&lt;&gt;E735,SUM($N$4:N735)-SUM($O$3:O734),0)</f>
        <v>2174.9091803330157</v>
      </c>
      <c r="P735" s="6">
        <f>IF(B735&gt;0,SUM($O$4:O735)-SUM($P$3:P734),0)</f>
        <v>6374.1470063201705</v>
      </c>
      <c r="Q735" s="6">
        <f t="shared" si="83"/>
        <v>38.588526370512085</v>
      </c>
      <c r="R735" s="8">
        <f>IF(E734&lt;&gt;E735,SUM($Q$4:Q735)-SUM($R$3:R734),0)</f>
        <v>1198.0076777817994</v>
      </c>
      <c r="S735" s="6">
        <f>IF(B735&gt;0,SUM($R$4:R735)-SUM($S$3:S734),0)</f>
        <v>3526.9960287910581</v>
      </c>
    </row>
    <row r="736" spans="1:19">
      <c r="A736">
        <f>IF(E735&lt;&gt;E736,COUNTIF($A$4:A735,"&lt;&gt;0")+1,0)</f>
        <v>0</v>
      </c>
      <c r="B736">
        <f>IF(A736&lt;&gt;0,IF(MOD(A736,3)=0,COUNTIF($B$4:B735,"&lt;&gt;0")+1,0),0)</f>
        <v>0</v>
      </c>
      <c r="C736" s="9">
        <f>'Dash Board'!$C$12+COUNT('Daily reducing balance'!$F$4:F735)</f>
        <v>42462</v>
      </c>
      <c r="D736">
        <f t="shared" si="77"/>
        <v>2016</v>
      </c>
      <c r="E736">
        <f t="shared" si="78"/>
        <v>4</v>
      </c>
      <c r="F736">
        <f>DAY('Dash Board'!$C$12+COUNT('Daily reducing balance'!$F$4:F735))</f>
        <v>2</v>
      </c>
      <c r="G736" s="8">
        <f t="shared" si="79"/>
        <v>281668.47464049968</v>
      </c>
      <c r="H736" s="6">
        <f>G736*'Dash Board'!$C$11/365</f>
        <v>81.027917362335529</v>
      </c>
      <c r="I736" s="6">
        <f>H736*'Dash Board'!$C$18/'Dash Board'!$C$11</f>
        <v>38.584722553493116</v>
      </c>
      <c r="J736" s="6">
        <f>(G736&gt;1)*PMT('Dash Board'!$C$11/365,$U$4,-'Dash Board'!$C$19)</f>
        <v>108.80376961660664</v>
      </c>
      <c r="K736" s="6">
        <f t="shared" si="81"/>
        <v>0</v>
      </c>
      <c r="L736" s="8">
        <f t="shared" si="82"/>
        <v>281640.69878824544</v>
      </c>
      <c r="N736" s="8">
        <f t="shared" si="80"/>
        <v>70.219047063113521</v>
      </c>
      <c r="O736" s="8">
        <f>IF(E735&lt;&gt;E736,SUM($N$4:N736)-SUM($O$3:O735),0)</f>
        <v>0</v>
      </c>
      <c r="P736" s="6">
        <f>IF(B736&gt;0,SUM($O$4:O736)-SUM($P$3:P735),0)</f>
        <v>0</v>
      </c>
      <c r="Q736" s="6">
        <f t="shared" si="83"/>
        <v>38.584722553493116</v>
      </c>
      <c r="R736" s="8">
        <f>IF(E735&lt;&gt;E736,SUM($Q$4:Q736)-SUM($R$3:R735),0)</f>
        <v>0</v>
      </c>
      <c r="S736" s="6">
        <f>IF(B736&gt;0,SUM($R$4:R736)-SUM($S$3:S735),0)</f>
        <v>0</v>
      </c>
    </row>
    <row r="737" spans="1:19">
      <c r="A737">
        <f>IF(E736&lt;&gt;E737,COUNTIF($A$4:A736,"&lt;&gt;0")+1,0)</f>
        <v>0</v>
      </c>
      <c r="B737">
        <f>IF(A737&lt;&gt;0,IF(MOD(A737,3)=0,COUNTIF($B$4:B736,"&lt;&gt;0")+1,0),0)</f>
        <v>0</v>
      </c>
      <c r="C737" s="9">
        <f>'Dash Board'!$C$12+COUNT('Daily reducing balance'!$F$4:F736)</f>
        <v>42463</v>
      </c>
      <c r="D737">
        <f t="shared" si="77"/>
        <v>2016</v>
      </c>
      <c r="E737">
        <f t="shared" si="78"/>
        <v>4</v>
      </c>
      <c r="F737">
        <f>DAY('Dash Board'!$C$12+COUNT('Daily reducing balance'!$F$4:F736))</f>
        <v>3</v>
      </c>
      <c r="G737" s="8">
        <f t="shared" si="79"/>
        <v>281640.69878824544</v>
      </c>
      <c r="H737" s="6">
        <f>G737*'Dash Board'!$C$11/365</f>
        <v>81.019927048673338</v>
      </c>
      <c r="I737" s="6">
        <f>H737*'Dash Board'!$C$18/'Dash Board'!$C$11</f>
        <v>38.580917642225401</v>
      </c>
      <c r="J737" s="6">
        <f>(G737&gt;1)*PMT('Dash Board'!$C$11/365,$U$4,-'Dash Board'!$C$19)</f>
        <v>108.80376961660664</v>
      </c>
      <c r="K737" s="6">
        <f t="shared" si="81"/>
        <v>0</v>
      </c>
      <c r="L737" s="8">
        <f t="shared" si="82"/>
        <v>281612.9149456775</v>
      </c>
      <c r="N737" s="8">
        <f t="shared" si="80"/>
        <v>70.222851974381243</v>
      </c>
      <c r="O737" s="8">
        <f>IF(E736&lt;&gt;E737,SUM($N$4:N737)-SUM($O$3:O736),0)</f>
        <v>0</v>
      </c>
      <c r="P737" s="6">
        <f>IF(B737&gt;0,SUM($O$4:O737)-SUM($P$3:P736),0)</f>
        <v>0</v>
      </c>
      <c r="Q737" s="6">
        <f t="shared" si="83"/>
        <v>38.580917642225401</v>
      </c>
      <c r="R737" s="8">
        <f>IF(E736&lt;&gt;E737,SUM($Q$4:Q737)-SUM($R$3:R736),0)</f>
        <v>0</v>
      </c>
      <c r="S737" s="6">
        <f>IF(B737&gt;0,SUM($R$4:R737)-SUM($S$3:S736),0)</f>
        <v>0</v>
      </c>
    </row>
    <row r="738" spans="1:19">
      <c r="A738">
        <f>IF(E737&lt;&gt;E738,COUNTIF($A$4:A737,"&lt;&gt;0")+1,0)</f>
        <v>0</v>
      </c>
      <c r="B738">
        <f>IF(A738&lt;&gt;0,IF(MOD(A738,3)=0,COUNTIF($B$4:B737,"&lt;&gt;0")+1,0),0)</f>
        <v>0</v>
      </c>
      <c r="C738" s="9">
        <f>'Dash Board'!$C$12+COUNT('Daily reducing balance'!$F$4:F737)</f>
        <v>42464</v>
      </c>
      <c r="D738">
        <f t="shared" si="77"/>
        <v>2016</v>
      </c>
      <c r="E738">
        <f t="shared" si="78"/>
        <v>4</v>
      </c>
      <c r="F738">
        <f>DAY('Dash Board'!$C$12+COUNT('Daily reducing balance'!$F$4:F737))</f>
        <v>4</v>
      </c>
      <c r="G738" s="8">
        <f t="shared" si="79"/>
        <v>281612.9149456775</v>
      </c>
      <c r="H738" s="6">
        <f>G738*'Dash Board'!$C$11/365</f>
        <v>81.011934436427765</v>
      </c>
      <c r="I738" s="6">
        <f>H738*'Dash Board'!$C$18/'Dash Board'!$C$11</f>
        <v>38.577111636394172</v>
      </c>
      <c r="J738" s="6">
        <f>(G738&gt;1)*PMT('Dash Board'!$C$11/365,$U$4,-'Dash Board'!$C$19)</f>
        <v>108.80376961660664</v>
      </c>
      <c r="K738" s="6">
        <f t="shared" si="81"/>
        <v>0</v>
      </c>
      <c r="L738" s="8">
        <f t="shared" si="82"/>
        <v>281585.12311049737</v>
      </c>
      <c r="N738" s="8">
        <f t="shared" si="80"/>
        <v>70.22665798021248</v>
      </c>
      <c r="O738" s="8">
        <f>IF(E737&lt;&gt;E738,SUM($N$4:N738)-SUM($O$3:O737),0)</f>
        <v>0</v>
      </c>
      <c r="P738" s="6">
        <f>IF(B738&gt;0,SUM($O$4:O738)-SUM($P$3:P737),0)</f>
        <v>0</v>
      </c>
      <c r="Q738" s="6">
        <f t="shared" si="83"/>
        <v>38.577111636394172</v>
      </c>
      <c r="R738" s="8">
        <f>IF(E737&lt;&gt;E738,SUM($Q$4:Q738)-SUM($R$3:R737),0)</f>
        <v>0</v>
      </c>
      <c r="S738" s="6">
        <f>IF(B738&gt;0,SUM($R$4:R738)-SUM($S$3:S737),0)</f>
        <v>0</v>
      </c>
    </row>
    <row r="739" spans="1:19">
      <c r="A739">
        <f>IF(E738&lt;&gt;E739,COUNTIF($A$4:A738,"&lt;&gt;0")+1,0)</f>
        <v>0</v>
      </c>
      <c r="B739">
        <f>IF(A739&lt;&gt;0,IF(MOD(A739,3)=0,COUNTIF($B$4:B738,"&lt;&gt;0")+1,0),0)</f>
        <v>0</v>
      </c>
      <c r="C739" s="9">
        <f>'Dash Board'!$C$12+COUNT('Daily reducing balance'!$F$4:F738)</f>
        <v>42465</v>
      </c>
      <c r="D739">
        <f t="shared" si="77"/>
        <v>2016</v>
      </c>
      <c r="E739">
        <f t="shared" si="78"/>
        <v>4</v>
      </c>
      <c r="F739">
        <f>DAY('Dash Board'!$C$12+COUNT('Daily reducing balance'!$F$4:F738))</f>
        <v>5</v>
      </c>
      <c r="G739" s="8">
        <f t="shared" si="79"/>
        <v>281585.12311049737</v>
      </c>
      <c r="H739" s="6">
        <f>G739*'Dash Board'!$C$11/365</f>
        <v>81.003939524937593</v>
      </c>
      <c r="I739" s="6">
        <f>H739*'Dash Board'!$C$18/'Dash Board'!$C$11</f>
        <v>38.573304535684571</v>
      </c>
      <c r="J739" s="6">
        <f>(G739&gt;1)*PMT('Dash Board'!$C$11/365,$U$4,-'Dash Board'!$C$19)</f>
        <v>108.80376961660664</v>
      </c>
      <c r="K739" s="6">
        <f t="shared" si="81"/>
        <v>0</v>
      </c>
      <c r="L739" s="8">
        <f t="shared" si="82"/>
        <v>281557.32328040572</v>
      </c>
      <c r="N739" s="8">
        <f t="shared" si="80"/>
        <v>70.230465080922073</v>
      </c>
      <c r="O739" s="8">
        <f>IF(E738&lt;&gt;E739,SUM($N$4:N739)-SUM($O$3:O738),0)</f>
        <v>0</v>
      </c>
      <c r="P739" s="6">
        <f>IF(B739&gt;0,SUM($O$4:O739)-SUM($P$3:P738),0)</f>
        <v>0</v>
      </c>
      <c r="Q739" s="6">
        <f t="shared" si="83"/>
        <v>38.573304535684571</v>
      </c>
      <c r="R739" s="8">
        <f>IF(E738&lt;&gt;E739,SUM($Q$4:Q739)-SUM($R$3:R738),0)</f>
        <v>0</v>
      </c>
      <c r="S739" s="6">
        <f>IF(B739&gt;0,SUM($R$4:R739)-SUM($S$3:S738),0)</f>
        <v>0</v>
      </c>
    </row>
    <row r="740" spans="1:19">
      <c r="A740">
        <f>IF(E739&lt;&gt;E740,COUNTIF($A$4:A739,"&lt;&gt;0")+1,0)</f>
        <v>0</v>
      </c>
      <c r="B740">
        <f>IF(A740&lt;&gt;0,IF(MOD(A740,3)=0,COUNTIF($B$4:B739,"&lt;&gt;0")+1,0),0)</f>
        <v>0</v>
      </c>
      <c r="C740" s="9">
        <f>'Dash Board'!$C$12+COUNT('Daily reducing balance'!$F$4:F739)</f>
        <v>42466</v>
      </c>
      <c r="D740">
        <f t="shared" si="77"/>
        <v>2016</v>
      </c>
      <c r="E740">
        <f t="shared" si="78"/>
        <v>4</v>
      </c>
      <c r="F740">
        <f>DAY('Dash Board'!$C$12+COUNT('Daily reducing balance'!$F$4:F739))</f>
        <v>6</v>
      </c>
      <c r="G740" s="8">
        <f t="shared" si="79"/>
        <v>281557.32328040572</v>
      </c>
      <c r="H740" s="6">
        <f>G740*'Dash Board'!$C$11/365</f>
        <v>80.995942313541363</v>
      </c>
      <c r="I740" s="6">
        <f>H740*'Dash Board'!$C$18/'Dash Board'!$C$11</f>
        <v>38.569496339781608</v>
      </c>
      <c r="J740" s="6">
        <f>(G740&gt;1)*PMT('Dash Board'!$C$11/365,$U$4,-'Dash Board'!$C$19)</f>
        <v>108.80376961660664</v>
      </c>
      <c r="K740" s="6">
        <f t="shared" si="81"/>
        <v>0</v>
      </c>
      <c r="L740" s="8">
        <f t="shared" si="82"/>
        <v>281529.51545310265</v>
      </c>
      <c r="N740" s="8">
        <f t="shared" si="80"/>
        <v>70.234273276825036</v>
      </c>
      <c r="O740" s="8">
        <f>IF(E739&lt;&gt;E740,SUM($N$4:N740)-SUM($O$3:O739),0)</f>
        <v>0</v>
      </c>
      <c r="P740" s="6">
        <f>IF(B740&gt;0,SUM($O$4:O740)-SUM($P$3:P739),0)</f>
        <v>0</v>
      </c>
      <c r="Q740" s="6">
        <f t="shared" si="83"/>
        <v>38.569496339781608</v>
      </c>
      <c r="R740" s="8">
        <f>IF(E739&lt;&gt;E740,SUM($Q$4:Q740)-SUM($R$3:R739),0)</f>
        <v>0</v>
      </c>
      <c r="S740" s="6">
        <f>IF(B740&gt;0,SUM($R$4:R740)-SUM($S$3:S739),0)</f>
        <v>0</v>
      </c>
    </row>
    <row r="741" spans="1:19">
      <c r="A741">
        <f>IF(E740&lt;&gt;E741,COUNTIF($A$4:A740,"&lt;&gt;0")+1,0)</f>
        <v>0</v>
      </c>
      <c r="B741">
        <f>IF(A741&lt;&gt;0,IF(MOD(A741,3)=0,COUNTIF($B$4:B740,"&lt;&gt;0")+1,0),0)</f>
        <v>0</v>
      </c>
      <c r="C741" s="9">
        <f>'Dash Board'!$C$12+COUNT('Daily reducing balance'!$F$4:F740)</f>
        <v>42467</v>
      </c>
      <c r="D741">
        <f t="shared" si="77"/>
        <v>2016</v>
      </c>
      <c r="E741">
        <f t="shared" si="78"/>
        <v>4</v>
      </c>
      <c r="F741">
        <f>DAY('Dash Board'!$C$12+COUNT('Daily reducing balance'!$F$4:F740))</f>
        <v>7</v>
      </c>
      <c r="G741" s="8">
        <f t="shared" si="79"/>
        <v>281529.51545310265</v>
      </c>
      <c r="H741" s="6">
        <f>G741*'Dash Board'!$C$11/365</f>
        <v>80.987942801577461</v>
      </c>
      <c r="I741" s="6">
        <f>H741*'Dash Board'!$C$18/'Dash Board'!$C$11</f>
        <v>38.565687048370222</v>
      </c>
      <c r="J741" s="6">
        <f>(G741&gt;1)*PMT('Dash Board'!$C$11/365,$U$4,-'Dash Board'!$C$19)</f>
        <v>108.80376961660664</v>
      </c>
      <c r="K741" s="6">
        <f t="shared" si="81"/>
        <v>0</v>
      </c>
      <c r="L741" s="8">
        <f t="shared" si="82"/>
        <v>281501.69962628762</v>
      </c>
      <c r="N741" s="8">
        <f t="shared" si="80"/>
        <v>70.238082568236422</v>
      </c>
      <c r="O741" s="8">
        <f>IF(E740&lt;&gt;E741,SUM($N$4:N741)-SUM($O$3:O740),0)</f>
        <v>0</v>
      </c>
      <c r="P741" s="6">
        <f>IF(B741&gt;0,SUM($O$4:O741)-SUM($P$3:P740),0)</f>
        <v>0</v>
      </c>
      <c r="Q741" s="6">
        <f t="shared" si="83"/>
        <v>38.565687048370222</v>
      </c>
      <c r="R741" s="8">
        <f>IF(E740&lt;&gt;E741,SUM($Q$4:Q741)-SUM($R$3:R740),0)</f>
        <v>0</v>
      </c>
      <c r="S741" s="6">
        <f>IF(B741&gt;0,SUM($R$4:R741)-SUM($S$3:S740),0)</f>
        <v>0</v>
      </c>
    </row>
    <row r="742" spans="1:19">
      <c r="A742">
        <f>IF(E741&lt;&gt;E742,COUNTIF($A$4:A741,"&lt;&gt;0")+1,0)</f>
        <v>0</v>
      </c>
      <c r="B742">
        <f>IF(A742&lt;&gt;0,IF(MOD(A742,3)=0,COUNTIF($B$4:B741,"&lt;&gt;0")+1,0),0)</f>
        <v>0</v>
      </c>
      <c r="C742" s="9">
        <f>'Dash Board'!$C$12+COUNT('Daily reducing balance'!$F$4:F741)</f>
        <v>42468</v>
      </c>
      <c r="D742">
        <f t="shared" si="77"/>
        <v>2016</v>
      </c>
      <c r="E742">
        <f t="shared" si="78"/>
        <v>4</v>
      </c>
      <c r="F742">
        <f>DAY('Dash Board'!$C$12+COUNT('Daily reducing balance'!$F$4:F741))</f>
        <v>8</v>
      </c>
      <c r="G742" s="8">
        <f t="shared" si="79"/>
        <v>281501.69962628762</v>
      </c>
      <c r="H742" s="6">
        <f>G742*'Dash Board'!$C$11/365</f>
        <v>80.979940988384101</v>
      </c>
      <c r="I742" s="6">
        <f>H742*'Dash Board'!$C$18/'Dash Board'!$C$11</f>
        <v>38.561876661135294</v>
      </c>
      <c r="J742" s="6">
        <f>(G742&gt;1)*PMT('Dash Board'!$C$11/365,$U$4,-'Dash Board'!$C$19)</f>
        <v>108.80376961660664</v>
      </c>
      <c r="K742" s="6">
        <f t="shared" si="81"/>
        <v>0</v>
      </c>
      <c r="L742" s="8">
        <f t="shared" si="82"/>
        <v>281473.87579765939</v>
      </c>
      <c r="N742" s="8">
        <f t="shared" si="80"/>
        <v>70.241892955471343</v>
      </c>
      <c r="O742" s="8">
        <f>IF(E741&lt;&gt;E742,SUM($N$4:N742)-SUM($O$3:O741),0)</f>
        <v>0</v>
      </c>
      <c r="P742" s="6">
        <f>IF(B742&gt;0,SUM($O$4:O742)-SUM($P$3:P741),0)</f>
        <v>0</v>
      </c>
      <c r="Q742" s="6">
        <f t="shared" si="83"/>
        <v>38.561876661135294</v>
      </c>
      <c r="R742" s="8">
        <f>IF(E741&lt;&gt;E742,SUM($Q$4:Q742)-SUM($R$3:R741),0)</f>
        <v>0</v>
      </c>
      <c r="S742" s="6">
        <f>IF(B742&gt;0,SUM($R$4:R742)-SUM($S$3:S741),0)</f>
        <v>0</v>
      </c>
    </row>
    <row r="743" spans="1:19">
      <c r="A743">
        <f>IF(E742&lt;&gt;E743,COUNTIF($A$4:A742,"&lt;&gt;0")+1,0)</f>
        <v>0</v>
      </c>
      <c r="B743">
        <f>IF(A743&lt;&gt;0,IF(MOD(A743,3)=0,COUNTIF($B$4:B742,"&lt;&gt;0")+1,0),0)</f>
        <v>0</v>
      </c>
      <c r="C743" s="9">
        <f>'Dash Board'!$C$12+COUNT('Daily reducing balance'!$F$4:F742)</f>
        <v>42469</v>
      </c>
      <c r="D743">
        <f t="shared" si="77"/>
        <v>2016</v>
      </c>
      <c r="E743">
        <f t="shared" si="78"/>
        <v>4</v>
      </c>
      <c r="F743">
        <f>DAY('Dash Board'!$C$12+COUNT('Daily reducing balance'!$F$4:F742))</f>
        <v>9</v>
      </c>
      <c r="G743" s="8">
        <f t="shared" si="79"/>
        <v>281473.87579765939</v>
      </c>
      <c r="H743" s="6">
        <f>G743*'Dash Board'!$C$11/365</f>
        <v>80.971936873299271</v>
      </c>
      <c r="I743" s="6">
        <f>H743*'Dash Board'!$C$18/'Dash Board'!$C$11</f>
        <v>38.558065177761556</v>
      </c>
      <c r="J743" s="6">
        <f>(G743&gt;1)*PMT('Dash Board'!$C$11/365,$U$4,-'Dash Board'!$C$19)</f>
        <v>108.80376961660664</v>
      </c>
      <c r="K743" s="6">
        <f t="shared" si="81"/>
        <v>0</v>
      </c>
      <c r="L743" s="8">
        <f t="shared" si="82"/>
        <v>281446.04396491608</v>
      </c>
      <c r="N743" s="8">
        <f t="shared" si="80"/>
        <v>70.245704438845081</v>
      </c>
      <c r="O743" s="8">
        <f>IF(E742&lt;&gt;E743,SUM($N$4:N743)-SUM($O$3:O742),0)</f>
        <v>0</v>
      </c>
      <c r="P743" s="6">
        <f>IF(B743&gt;0,SUM($O$4:O743)-SUM($P$3:P742),0)</f>
        <v>0</v>
      </c>
      <c r="Q743" s="6">
        <f t="shared" si="83"/>
        <v>38.558065177761556</v>
      </c>
      <c r="R743" s="8">
        <f>IF(E742&lt;&gt;E743,SUM($Q$4:Q743)-SUM($R$3:R742),0)</f>
        <v>0</v>
      </c>
      <c r="S743" s="6">
        <f>IF(B743&gt;0,SUM($R$4:R743)-SUM($S$3:S742),0)</f>
        <v>0</v>
      </c>
    </row>
    <row r="744" spans="1:19">
      <c r="A744">
        <f>IF(E743&lt;&gt;E744,COUNTIF($A$4:A743,"&lt;&gt;0")+1,0)</f>
        <v>0</v>
      </c>
      <c r="B744">
        <f>IF(A744&lt;&gt;0,IF(MOD(A744,3)=0,COUNTIF($B$4:B743,"&lt;&gt;0")+1,0),0)</f>
        <v>0</v>
      </c>
      <c r="C744" s="9">
        <f>'Dash Board'!$C$12+COUNT('Daily reducing balance'!$F$4:F743)</f>
        <v>42470</v>
      </c>
      <c r="D744">
        <f t="shared" si="77"/>
        <v>2016</v>
      </c>
      <c r="E744">
        <f t="shared" si="78"/>
        <v>4</v>
      </c>
      <c r="F744">
        <f>DAY('Dash Board'!$C$12+COUNT('Daily reducing balance'!$F$4:F743))</f>
        <v>10</v>
      </c>
      <c r="G744" s="8">
        <f t="shared" si="79"/>
        <v>281446.04396491608</v>
      </c>
      <c r="H744" s="6">
        <f>G744*'Dash Board'!$C$11/365</f>
        <v>80.963930455660787</v>
      </c>
      <c r="I744" s="6">
        <f>H744*'Dash Board'!$C$18/'Dash Board'!$C$11</f>
        <v>38.554252597933711</v>
      </c>
      <c r="J744" s="6">
        <f>(G744&gt;1)*PMT('Dash Board'!$C$11/365,$U$4,-'Dash Board'!$C$19)</f>
        <v>108.80376961660664</v>
      </c>
      <c r="K744" s="6">
        <f t="shared" si="81"/>
        <v>0</v>
      </c>
      <c r="L744" s="8">
        <f t="shared" si="82"/>
        <v>281418.20412575518</v>
      </c>
      <c r="N744" s="8">
        <f t="shared" si="80"/>
        <v>70.249517018672933</v>
      </c>
      <c r="O744" s="8">
        <f>IF(E743&lt;&gt;E744,SUM($N$4:N744)-SUM($O$3:O743),0)</f>
        <v>0</v>
      </c>
      <c r="P744" s="6">
        <f>IF(B744&gt;0,SUM($O$4:O744)-SUM($P$3:P743),0)</f>
        <v>0</v>
      </c>
      <c r="Q744" s="6">
        <f t="shared" si="83"/>
        <v>38.554252597933711</v>
      </c>
      <c r="R744" s="8">
        <f>IF(E743&lt;&gt;E744,SUM($Q$4:Q744)-SUM($R$3:R743),0)</f>
        <v>0</v>
      </c>
      <c r="S744" s="6">
        <f>IF(B744&gt;0,SUM($R$4:R744)-SUM($S$3:S743),0)</f>
        <v>0</v>
      </c>
    </row>
    <row r="745" spans="1:19">
      <c r="A745">
        <f>IF(E744&lt;&gt;E745,COUNTIF($A$4:A744,"&lt;&gt;0")+1,0)</f>
        <v>0</v>
      </c>
      <c r="B745">
        <f>IF(A745&lt;&gt;0,IF(MOD(A745,3)=0,COUNTIF($B$4:B744,"&lt;&gt;0")+1,0),0)</f>
        <v>0</v>
      </c>
      <c r="C745" s="9">
        <f>'Dash Board'!$C$12+COUNT('Daily reducing balance'!$F$4:F744)</f>
        <v>42471</v>
      </c>
      <c r="D745">
        <f t="shared" si="77"/>
        <v>2016</v>
      </c>
      <c r="E745">
        <f t="shared" si="78"/>
        <v>4</v>
      </c>
      <c r="F745">
        <f>DAY('Dash Board'!$C$12+COUNT('Daily reducing balance'!$F$4:F744))</f>
        <v>11</v>
      </c>
      <c r="G745" s="8">
        <f t="shared" si="79"/>
        <v>281418.20412575518</v>
      </c>
      <c r="H745" s="6">
        <f>G745*'Dash Board'!$C$11/365</f>
        <v>80.955921734806282</v>
      </c>
      <c r="I745" s="6">
        <f>H745*'Dash Board'!$C$18/'Dash Board'!$C$11</f>
        <v>38.55043892133633</v>
      </c>
      <c r="J745" s="6">
        <f>(G745&gt;1)*PMT('Dash Board'!$C$11/365,$U$4,-'Dash Board'!$C$19)</f>
        <v>108.80376961660664</v>
      </c>
      <c r="K745" s="6">
        <f t="shared" si="81"/>
        <v>0</v>
      </c>
      <c r="L745" s="8">
        <f t="shared" si="82"/>
        <v>281390.35627787339</v>
      </c>
      <c r="N745" s="8">
        <f t="shared" si="80"/>
        <v>70.253330695270307</v>
      </c>
      <c r="O745" s="8">
        <f>IF(E744&lt;&gt;E745,SUM($N$4:N745)-SUM($O$3:O744),0)</f>
        <v>0</v>
      </c>
      <c r="P745" s="6">
        <f>IF(B745&gt;0,SUM($O$4:O745)-SUM($P$3:P744),0)</f>
        <v>0</v>
      </c>
      <c r="Q745" s="6">
        <f t="shared" si="83"/>
        <v>38.55043892133633</v>
      </c>
      <c r="R745" s="8">
        <f>IF(E744&lt;&gt;E745,SUM($Q$4:Q745)-SUM($R$3:R744),0)</f>
        <v>0</v>
      </c>
      <c r="S745" s="6">
        <f>IF(B745&gt;0,SUM($R$4:R745)-SUM($S$3:S744),0)</f>
        <v>0</v>
      </c>
    </row>
    <row r="746" spans="1:19">
      <c r="A746">
        <f>IF(E745&lt;&gt;E746,COUNTIF($A$4:A745,"&lt;&gt;0")+1,0)</f>
        <v>0</v>
      </c>
      <c r="B746">
        <f>IF(A746&lt;&gt;0,IF(MOD(A746,3)=0,COUNTIF($B$4:B745,"&lt;&gt;0")+1,0),0)</f>
        <v>0</v>
      </c>
      <c r="C746" s="9">
        <f>'Dash Board'!$C$12+COUNT('Daily reducing balance'!$F$4:F745)</f>
        <v>42472</v>
      </c>
      <c r="D746">
        <f t="shared" si="77"/>
        <v>2016</v>
      </c>
      <c r="E746">
        <f t="shared" si="78"/>
        <v>4</v>
      </c>
      <c r="F746">
        <f>DAY('Dash Board'!$C$12+COUNT('Daily reducing balance'!$F$4:F745))</f>
        <v>12</v>
      </c>
      <c r="G746" s="8">
        <f t="shared" si="79"/>
        <v>281390.35627787339</v>
      </c>
      <c r="H746" s="6">
        <f>G746*'Dash Board'!$C$11/365</f>
        <v>80.94791071007316</v>
      </c>
      <c r="I746" s="6">
        <f>H746*'Dash Board'!$C$18/'Dash Board'!$C$11</f>
        <v>38.546624147653887</v>
      </c>
      <c r="J746" s="6">
        <f>(G746&gt;1)*PMT('Dash Board'!$C$11/365,$U$4,-'Dash Board'!$C$19)</f>
        <v>108.80376961660664</v>
      </c>
      <c r="K746" s="6">
        <f t="shared" si="81"/>
        <v>0</v>
      </c>
      <c r="L746" s="8">
        <f t="shared" si="82"/>
        <v>281362.50041896687</v>
      </c>
      <c r="N746" s="8">
        <f t="shared" si="80"/>
        <v>70.257145468952757</v>
      </c>
      <c r="O746" s="8">
        <f>IF(E745&lt;&gt;E746,SUM($N$4:N746)-SUM($O$3:O745),0)</f>
        <v>0</v>
      </c>
      <c r="P746" s="6">
        <f>IF(B746&gt;0,SUM($O$4:O746)-SUM($P$3:P745),0)</f>
        <v>0</v>
      </c>
      <c r="Q746" s="6">
        <f t="shared" si="83"/>
        <v>38.546624147653887</v>
      </c>
      <c r="R746" s="8">
        <f>IF(E745&lt;&gt;E746,SUM($Q$4:Q746)-SUM($R$3:R745),0)</f>
        <v>0</v>
      </c>
      <c r="S746" s="6">
        <f>IF(B746&gt;0,SUM($R$4:R746)-SUM($S$3:S745),0)</f>
        <v>0</v>
      </c>
    </row>
    <row r="747" spans="1:19">
      <c r="A747">
        <f>IF(E746&lt;&gt;E747,COUNTIF($A$4:A746,"&lt;&gt;0")+1,0)</f>
        <v>0</v>
      </c>
      <c r="B747">
        <f>IF(A747&lt;&gt;0,IF(MOD(A747,3)=0,COUNTIF($B$4:B746,"&lt;&gt;0")+1,0),0)</f>
        <v>0</v>
      </c>
      <c r="C747" s="9">
        <f>'Dash Board'!$C$12+COUNT('Daily reducing balance'!$F$4:F746)</f>
        <v>42473</v>
      </c>
      <c r="D747">
        <f t="shared" si="77"/>
        <v>2016</v>
      </c>
      <c r="E747">
        <f t="shared" si="78"/>
        <v>4</v>
      </c>
      <c r="F747">
        <f>DAY('Dash Board'!$C$12+COUNT('Daily reducing balance'!$F$4:F746))</f>
        <v>13</v>
      </c>
      <c r="G747" s="8">
        <f t="shared" si="79"/>
        <v>281362.50041896687</v>
      </c>
      <c r="H747" s="6">
        <f>G747*'Dash Board'!$C$11/365</f>
        <v>80.939897380798683</v>
      </c>
      <c r="I747" s="6">
        <f>H747*'Dash Board'!$C$18/'Dash Board'!$C$11</f>
        <v>38.542808276570803</v>
      </c>
      <c r="J747" s="6">
        <f>(G747&gt;1)*PMT('Dash Board'!$C$11/365,$U$4,-'Dash Board'!$C$19)</f>
        <v>108.80376961660664</v>
      </c>
      <c r="K747" s="6">
        <f t="shared" si="81"/>
        <v>0</v>
      </c>
      <c r="L747" s="8">
        <f t="shared" si="82"/>
        <v>281334.63654673111</v>
      </c>
      <c r="N747" s="8">
        <f t="shared" si="80"/>
        <v>70.260961340035834</v>
      </c>
      <c r="O747" s="8">
        <f>IF(E746&lt;&gt;E747,SUM($N$4:N747)-SUM($O$3:O746),0)</f>
        <v>0</v>
      </c>
      <c r="P747" s="6">
        <f>IF(B747&gt;0,SUM($O$4:O747)-SUM($P$3:P746),0)</f>
        <v>0</v>
      </c>
      <c r="Q747" s="6">
        <f t="shared" si="83"/>
        <v>38.542808276570803</v>
      </c>
      <c r="R747" s="8">
        <f>IF(E746&lt;&gt;E747,SUM($Q$4:Q747)-SUM($R$3:R746),0)</f>
        <v>0</v>
      </c>
      <c r="S747" s="6">
        <f>IF(B747&gt;0,SUM($R$4:R747)-SUM($S$3:S746),0)</f>
        <v>0</v>
      </c>
    </row>
    <row r="748" spans="1:19">
      <c r="A748">
        <f>IF(E747&lt;&gt;E748,COUNTIF($A$4:A747,"&lt;&gt;0")+1,0)</f>
        <v>0</v>
      </c>
      <c r="B748">
        <f>IF(A748&lt;&gt;0,IF(MOD(A748,3)=0,COUNTIF($B$4:B747,"&lt;&gt;0")+1,0),0)</f>
        <v>0</v>
      </c>
      <c r="C748" s="9">
        <f>'Dash Board'!$C$12+COUNT('Daily reducing balance'!$F$4:F747)</f>
        <v>42474</v>
      </c>
      <c r="D748">
        <f t="shared" si="77"/>
        <v>2016</v>
      </c>
      <c r="E748">
        <f t="shared" si="78"/>
        <v>4</v>
      </c>
      <c r="F748">
        <f>DAY('Dash Board'!$C$12+COUNT('Daily reducing balance'!$F$4:F747))</f>
        <v>14</v>
      </c>
      <c r="G748" s="8">
        <f t="shared" si="79"/>
        <v>281334.63654673111</v>
      </c>
      <c r="H748" s="6">
        <f>G748*'Dash Board'!$C$11/365</f>
        <v>80.931881746319903</v>
      </c>
      <c r="I748" s="6">
        <f>H748*'Dash Board'!$C$18/'Dash Board'!$C$11</f>
        <v>38.538991307771383</v>
      </c>
      <c r="J748" s="6">
        <f>(G748&gt;1)*PMT('Dash Board'!$C$11/365,$U$4,-'Dash Board'!$C$19)</f>
        <v>108.80376961660664</v>
      </c>
      <c r="K748" s="6">
        <f t="shared" si="81"/>
        <v>0</v>
      </c>
      <c r="L748" s="8">
        <f t="shared" si="82"/>
        <v>281306.76465886086</v>
      </c>
      <c r="N748" s="8">
        <f t="shared" si="80"/>
        <v>70.264778308835261</v>
      </c>
      <c r="O748" s="8">
        <f>IF(E747&lt;&gt;E748,SUM($N$4:N748)-SUM($O$3:O747),0)</f>
        <v>0</v>
      </c>
      <c r="P748" s="6">
        <f>IF(B748&gt;0,SUM($O$4:O748)-SUM($P$3:P747),0)</f>
        <v>0</v>
      </c>
      <c r="Q748" s="6">
        <f t="shared" si="83"/>
        <v>38.538991307771383</v>
      </c>
      <c r="R748" s="8">
        <f>IF(E747&lt;&gt;E748,SUM($Q$4:Q748)-SUM($R$3:R747),0)</f>
        <v>0</v>
      </c>
      <c r="S748" s="6">
        <f>IF(B748&gt;0,SUM($R$4:R748)-SUM($S$3:S747),0)</f>
        <v>0</v>
      </c>
    </row>
    <row r="749" spans="1:19">
      <c r="A749">
        <f>IF(E748&lt;&gt;E749,COUNTIF($A$4:A748,"&lt;&gt;0")+1,0)</f>
        <v>0</v>
      </c>
      <c r="B749">
        <f>IF(A749&lt;&gt;0,IF(MOD(A749,3)=0,COUNTIF($B$4:B748,"&lt;&gt;0")+1,0),0)</f>
        <v>0</v>
      </c>
      <c r="C749" s="9">
        <f>'Dash Board'!$C$12+COUNT('Daily reducing balance'!$F$4:F748)</f>
        <v>42475</v>
      </c>
      <c r="D749">
        <f t="shared" si="77"/>
        <v>2016</v>
      </c>
      <c r="E749">
        <f t="shared" si="78"/>
        <v>4</v>
      </c>
      <c r="F749">
        <f>DAY('Dash Board'!$C$12+COUNT('Daily reducing balance'!$F$4:F748))</f>
        <v>15</v>
      </c>
      <c r="G749" s="8">
        <f t="shared" si="79"/>
        <v>281306.76465886086</v>
      </c>
      <c r="H749" s="6">
        <f>G749*'Dash Board'!$C$11/365</f>
        <v>80.923863805973667</v>
      </c>
      <c r="I749" s="6">
        <f>H749*'Dash Board'!$C$18/'Dash Board'!$C$11</f>
        <v>38.535173240939841</v>
      </c>
      <c r="J749" s="6">
        <f>(G749&gt;1)*PMT('Dash Board'!$C$11/365,$U$4,-'Dash Board'!$C$19)</f>
        <v>108.80376961660664</v>
      </c>
      <c r="K749" s="6">
        <f t="shared" si="81"/>
        <v>0</v>
      </c>
      <c r="L749" s="8">
        <f t="shared" si="82"/>
        <v>281278.88475305022</v>
      </c>
      <c r="N749" s="8">
        <f t="shared" si="80"/>
        <v>70.268596375666803</v>
      </c>
      <c r="O749" s="8">
        <f>IF(E748&lt;&gt;E749,SUM($N$4:N749)-SUM($O$3:O748),0)</f>
        <v>0</v>
      </c>
      <c r="P749" s="6">
        <f>IF(B749&gt;0,SUM($O$4:O749)-SUM($P$3:P748),0)</f>
        <v>0</v>
      </c>
      <c r="Q749" s="6">
        <f t="shared" si="83"/>
        <v>38.535173240939841</v>
      </c>
      <c r="R749" s="8">
        <f>IF(E748&lt;&gt;E749,SUM($Q$4:Q749)-SUM($R$3:R748),0)</f>
        <v>0</v>
      </c>
      <c r="S749" s="6">
        <f>IF(B749&gt;0,SUM($R$4:R749)-SUM($S$3:S748),0)</f>
        <v>0</v>
      </c>
    </row>
    <row r="750" spans="1:19">
      <c r="A750">
        <f>IF(E749&lt;&gt;E750,COUNTIF($A$4:A749,"&lt;&gt;0")+1,0)</f>
        <v>0</v>
      </c>
      <c r="B750">
        <f>IF(A750&lt;&gt;0,IF(MOD(A750,3)=0,COUNTIF($B$4:B749,"&lt;&gt;0")+1,0),0)</f>
        <v>0</v>
      </c>
      <c r="C750" s="9">
        <f>'Dash Board'!$C$12+COUNT('Daily reducing balance'!$F$4:F749)</f>
        <v>42476</v>
      </c>
      <c r="D750">
        <f t="shared" si="77"/>
        <v>2016</v>
      </c>
      <c r="E750">
        <f t="shared" si="78"/>
        <v>4</v>
      </c>
      <c r="F750">
        <f>DAY('Dash Board'!$C$12+COUNT('Daily reducing balance'!$F$4:F749))</f>
        <v>16</v>
      </c>
      <c r="G750" s="8">
        <f t="shared" si="79"/>
        <v>281278.88475305022</v>
      </c>
      <c r="H750" s="6">
        <f>G750*'Dash Board'!$C$11/365</f>
        <v>80.915843559096643</v>
      </c>
      <c r="I750" s="6">
        <f>H750*'Dash Board'!$C$18/'Dash Board'!$C$11</f>
        <v>38.531354075760312</v>
      </c>
      <c r="J750" s="6">
        <f>(G750&gt;1)*PMT('Dash Board'!$C$11/365,$U$4,-'Dash Board'!$C$19)</f>
        <v>108.80376961660664</v>
      </c>
      <c r="K750" s="6">
        <f t="shared" si="81"/>
        <v>0</v>
      </c>
      <c r="L750" s="8">
        <f t="shared" si="82"/>
        <v>281250.99682699272</v>
      </c>
      <c r="N750" s="8">
        <f t="shared" si="80"/>
        <v>70.272415540846339</v>
      </c>
      <c r="O750" s="8">
        <f>IF(E749&lt;&gt;E750,SUM($N$4:N750)-SUM($O$3:O749),0)</f>
        <v>0</v>
      </c>
      <c r="P750" s="6">
        <f>IF(B750&gt;0,SUM($O$4:O750)-SUM($P$3:P749),0)</f>
        <v>0</v>
      </c>
      <c r="Q750" s="6">
        <f t="shared" si="83"/>
        <v>38.531354075760312</v>
      </c>
      <c r="R750" s="8">
        <f>IF(E749&lt;&gt;E750,SUM($Q$4:Q750)-SUM($R$3:R749),0)</f>
        <v>0</v>
      </c>
      <c r="S750" s="6">
        <f>IF(B750&gt;0,SUM($R$4:R750)-SUM($S$3:S749),0)</f>
        <v>0</v>
      </c>
    </row>
    <row r="751" spans="1:19">
      <c r="A751">
        <f>IF(E750&lt;&gt;E751,COUNTIF($A$4:A750,"&lt;&gt;0")+1,0)</f>
        <v>0</v>
      </c>
      <c r="B751">
        <f>IF(A751&lt;&gt;0,IF(MOD(A751,3)=0,COUNTIF($B$4:B750,"&lt;&gt;0")+1,0),0)</f>
        <v>0</v>
      </c>
      <c r="C751" s="9">
        <f>'Dash Board'!$C$12+COUNT('Daily reducing balance'!$F$4:F750)</f>
        <v>42477</v>
      </c>
      <c r="D751">
        <f t="shared" si="77"/>
        <v>2016</v>
      </c>
      <c r="E751">
        <f t="shared" si="78"/>
        <v>4</v>
      </c>
      <c r="F751">
        <f>DAY('Dash Board'!$C$12+COUNT('Daily reducing balance'!$F$4:F750))</f>
        <v>17</v>
      </c>
      <c r="G751" s="8">
        <f t="shared" si="79"/>
        <v>281250.99682699272</v>
      </c>
      <c r="H751" s="6">
        <f>G751*'Dash Board'!$C$11/365</f>
        <v>80.907821005025298</v>
      </c>
      <c r="I751" s="6">
        <f>H751*'Dash Board'!$C$18/'Dash Board'!$C$11</f>
        <v>38.527533811916811</v>
      </c>
      <c r="J751" s="6">
        <f>(G751&gt;1)*PMT('Dash Board'!$C$11/365,$U$4,-'Dash Board'!$C$19)</f>
        <v>108.80376961660664</v>
      </c>
      <c r="K751" s="6">
        <f t="shared" si="81"/>
        <v>0</v>
      </c>
      <c r="L751" s="8">
        <f t="shared" si="82"/>
        <v>281223.10087838117</v>
      </c>
      <c r="N751" s="8">
        <f t="shared" si="80"/>
        <v>70.276235804689833</v>
      </c>
      <c r="O751" s="8">
        <f>IF(E750&lt;&gt;E751,SUM($N$4:N751)-SUM($O$3:O750),0)</f>
        <v>0</v>
      </c>
      <c r="P751" s="6">
        <f>IF(B751&gt;0,SUM($O$4:O751)-SUM($P$3:P750),0)</f>
        <v>0</v>
      </c>
      <c r="Q751" s="6">
        <f t="shared" si="83"/>
        <v>38.527533811916811</v>
      </c>
      <c r="R751" s="8">
        <f>IF(E750&lt;&gt;E751,SUM($Q$4:Q751)-SUM($R$3:R750),0)</f>
        <v>0</v>
      </c>
      <c r="S751" s="6">
        <f>IF(B751&gt;0,SUM($R$4:R751)-SUM($S$3:S750),0)</f>
        <v>0</v>
      </c>
    </row>
    <row r="752" spans="1:19">
      <c r="A752">
        <f>IF(E751&lt;&gt;E752,COUNTIF($A$4:A751,"&lt;&gt;0")+1,0)</f>
        <v>0</v>
      </c>
      <c r="B752">
        <f>IF(A752&lt;&gt;0,IF(MOD(A752,3)=0,COUNTIF($B$4:B751,"&lt;&gt;0")+1,0),0)</f>
        <v>0</v>
      </c>
      <c r="C752" s="9">
        <f>'Dash Board'!$C$12+COUNT('Daily reducing balance'!$F$4:F751)</f>
        <v>42478</v>
      </c>
      <c r="D752">
        <f t="shared" si="77"/>
        <v>2016</v>
      </c>
      <c r="E752">
        <f t="shared" si="78"/>
        <v>4</v>
      </c>
      <c r="F752">
        <f>DAY('Dash Board'!$C$12+COUNT('Daily reducing balance'!$F$4:F751))</f>
        <v>18</v>
      </c>
      <c r="G752" s="8">
        <f t="shared" si="79"/>
        <v>281223.10087838117</v>
      </c>
      <c r="H752" s="6">
        <f>G752*'Dash Board'!$C$11/365</f>
        <v>80.899796143095955</v>
      </c>
      <c r="I752" s="6">
        <f>H752*'Dash Board'!$C$18/'Dash Board'!$C$11</f>
        <v>38.523712449093317</v>
      </c>
      <c r="J752" s="6">
        <f>(G752&gt;1)*PMT('Dash Board'!$C$11/365,$U$4,-'Dash Board'!$C$19)</f>
        <v>108.80376961660664</v>
      </c>
      <c r="K752" s="6">
        <f t="shared" si="81"/>
        <v>0</v>
      </c>
      <c r="L752" s="8">
        <f t="shared" si="82"/>
        <v>281195.1969049077</v>
      </c>
      <c r="N752" s="8">
        <f t="shared" si="80"/>
        <v>70.28005716751332</v>
      </c>
      <c r="O752" s="8">
        <f>IF(E751&lt;&gt;E752,SUM($N$4:N752)-SUM($O$3:O751),0)</f>
        <v>0</v>
      </c>
      <c r="P752" s="6">
        <f>IF(B752&gt;0,SUM($O$4:O752)-SUM($P$3:P751),0)</f>
        <v>0</v>
      </c>
      <c r="Q752" s="6">
        <f t="shared" si="83"/>
        <v>38.523712449093317</v>
      </c>
      <c r="R752" s="8">
        <f>IF(E751&lt;&gt;E752,SUM($Q$4:Q752)-SUM($R$3:R751),0)</f>
        <v>0</v>
      </c>
      <c r="S752" s="6">
        <f>IF(B752&gt;0,SUM($R$4:R752)-SUM($S$3:S751),0)</f>
        <v>0</v>
      </c>
    </row>
    <row r="753" spans="1:19">
      <c r="A753">
        <f>IF(E752&lt;&gt;E753,COUNTIF($A$4:A752,"&lt;&gt;0")+1,0)</f>
        <v>0</v>
      </c>
      <c r="B753">
        <f>IF(A753&lt;&gt;0,IF(MOD(A753,3)=0,COUNTIF($B$4:B752,"&lt;&gt;0")+1,0),0)</f>
        <v>0</v>
      </c>
      <c r="C753" s="9">
        <f>'Dash Board'!$C$12+COUNT('Daily reducing balance'!$F$4:F752)</f>
        <v>42479</v>
      </c>
      <c r="D753">
        <f t="shared" si="77"/>
        <v>2016</v>
      </c>
      <c r="E753">
        <f t="shared" si="78"/>
        <v>4</v>
      </c>
      <c r="F753">
        <f>DAY('Dash Board'!$C$12+COUNT('Daily reducing balance'!$F$4:F752))</f>
        <v>19</v>
      </c>
      <c r="G753" s="8">
        <f t="shared" si="79"/>
        <v>281195.1969049077</v>
      </c>
      <c r="H753" s="6">
        <f>G753*'Dash Board'!$C$11/365</f>
        <v>80.89176897264467</v>
      </c>
      <c r="I753" s="6">
        <f>H753*'Dash Board'!$C$18/'Dash Board'!$C$11</f>
        <v>38.519889986973652</v>
      </c>
      <c r="J753" s="6">
        <f>(G753&gt;1)*PMT('Dash Board'!$C$11/365,$U$4,-'Dash Board'!$C$19)</f>
        <v>108.80376961660664</v>
      </c>
      <c r="K753" s="6">
        <f t="shared" si="81"/>
        <v>0</v>
      </c>
      <c r="L753" s="8">
        <f t="shared" si="82"/>
        <v>281167.28490426374</v>
      </c>
      <c r="N753" s="8">
        <f t="shared" si="80"/>
        <v>70.283879629632992</v>
      </c>
      <c r="O753" s="8">
        <f>IF(E752&lt;&gt;E753,SUM($N$4:N753)-SUM($O$3:O752),0)</f>
        <v>0</v>
      </c>
      <c r="P753" s="6">
        <f>IF(B753&gt;0,SUM($O$4:O753)-SUM($P$3:P752),0)</f>
        <v>0</v>
      </c>
      <c r="Q753" s="6">
        <f t="shared" si="83"/>
        <v>38.519889986973652</v>
      </c>
      <c r="R753" s="8">
        <f>IF(E752&lt;&gt;E753,SUM($Q$4:Q753)-SUM($R$3:R752),0)</f>
        <v>0</v>
      </c>
      <c r="S753" s="6">
        <f>IF(B753&gt;0,SUM($R$4:R753)-SUM($S$3:S752),0)</f>
        <v>0</v>
      </c>
    </row>
    <row r="754" spans="1:19">
      <c r="A754">
        <f>IF(E753&lt;&gt;E754,COUNTIF($A$4:A753,"&lt;&gt;0")+1,0)</f>
        <v>0</v>
      </c>
      <c r="B754">
        <f>IF(A754&lt;&gt;0,IF(MOD(A754,3)=0,COUNTIF($B$4:B753,"&lt;&gt;0")+1,0),0)</f>
        <v>0</v>
      </c>
      <c r="C754" s="9">
        <f>'Dash Board'!$C$12+COUNT('Daily reducing balance'!$F$4:F753)</f>
        <v>42480</v>
      </c>
      <c r="D754">
        <f t="shared" si="77"/>
        <v>2016</v>
      </c>
      <c r="E754">
        <f t="shared" si="78"/>
        <v>4</v>
      </c>
      <c r="F754">
        <f>DAY('Dash Board'!$C$12+COUNT('Daily reducing balance'!$F$4:F753))</f>
        <v>20</v>
      </c>
      <c r="G754" s="8">
        <f t="shared" si="79"/>
        <v>281167.28490426374</v>
      </c>
      <c r="H754" s="6">
        <f>G754*'Dash Board'!$C$11/365</f>
        <v>80.883739493007383</v>
      </c>
      <c r="I754" s="6">
        <f>H754*'Dash Board'!$C$18/'Dash Board'!$C$11</f>
        <v>38.516066425241611</v>
      </c>
      <c r="J754" s="6">
        <f>(G754&gt;1)*PMT('Dash Board'!$C$11/365,$U$4,-'Dash Board'!$C$19)</f>
        <v>108.80376961660664</v>
      </c>
      <c r="K754" s="6">
        <f t="shared" si="81"/>
        <v>0</v>
      </c>
      <c r="L754" s="8">
        <f t="shared" si="82"/>
        <v>281139.36487414018</v>
      </c>
      <c r="N754" s="8">
        <f t="shared" si="80"/>
        <v>70.28770319136504</v>
      </c>
      <c r="O754" s="8">
        <f>IF(E753&lt;&gt;E754,SUM($N$4:N754)-SUM($O$3:O753),0)</f>
        <v>0</v>
      </c>
      <c r="P754" s="6">
        <f>IF(B754&gt;0,SUM($O$4:O754)-SUM($P$3:P753),0)</f>
        <v>0</v>
      </c>
      <c r="Q754" s="6">
        <f t="shared" si="83"/>
        <v>38.516066425241611</v>
      </c>
      <c r="R754" s="8">
        <f>IF(E753&lt;&gt;E754,SUM($Q$4:Q754)-SUM($R$3:R753),0)</f>
        <v>0</v>
      </c>
      <c r="S754" s="6">
        <f>IF(B754&gt;0,SUM($R$4:R754)-SUM($S$3:S753),0)</f>
        <v>0</v>
      </c>
    </row>
    <row r="755" spans="1:19">
      <c r="A755">
        <f>IF(E754&lt;&gt;E755,COUNTIF($A$4:A754,"&lt;&gt;0")+1,0)</f>
        <v>0</v>
      </c>
      <c r="B755">
        <f>IF(A755&lt;&gt;0,IF(MOD(A755,3)=0,COUNTIF($B$4:B754,"&lt;&gt;0")+1,0),0)</f>
        <v>0</v>
      </c>
      <c r="C755" s="9">
        <f>'Dash Board'!$C$12+COUNT('Daily reducing balance'!$F$4:F754)</f>
        <v>42481</v>
      </c>
      <c r="D755">
        <f t="shared" si="77"/>
        <v>2016</v>
      </c>
      <c r="E755">
        <f t="shared" si="78"/>
        <v>4</v>
      </c>
      <c r="F755">
        <f>DAY('Dash Board'!$C$12+COUNT('Daily reducing balance'!$F$4:F754))</f>
        <v>21</v>
      </c>
      <c r="G755" s="8">
        <f t="shared" si="79"/>
        <v>281139.36487414018</v>
      </c>
      <c r="H755" s="6">
        <f>G755*'Dash Board'!$C$11/365</f>
        <v>80.87570770351978</v>
      </c>
      <c r="I755" s="6">
        <f>H755*'Dash Board'!$C$18/'Dash Board'!$C$11</f>
        <v>38.512241763580853</v>
      </c>
      <c r="J755" s="6">
        <f>(G755&gt;1)*PMT('Dash Board'!$C$11/365,$U$4,-'Dash Board'!$C$19)</f>
        <v>108.80376961660664</v>
      </c>
      <c r="K755" s="6">
        <f t="shared" si="81"/>
        <v>0</v>
      </c>
      <c r="L755" s="8">
        <f t="shared" si="82"/>
        <v>281111.43681222713</v>
      </c>
      <c r="N755" s="8">
        <f t="shared" si="80"/>
        <v>70.291527853025798</v>
      </c>
      <c r="O755" s="8">
        <f>IF(E754&lt;&gt;E755,SUM($N$4:N755)-SUM($O$3:O754),0)</f>
        <v>0</v>
      </c>
      <c r="P755" s="6">
        <f>IF(B755&gt;0,SUM($O$4:O755)-SUM($P$3:P754),0)</f>
        <v>0</v>
      </c>
      <c r="Q755" s="6">
        <f t="shared" si="83"/>
        <v>38.512241763580853</v>
      </c>
      <c r="R755" s="8">
        <f>IF(E754&lt;&gt;E755,SUM($Q$4:Q755)-SUM($R$3:R754),0)</f>
        <v>0</v>
      </c>
      <c r="S755" s="6">
        <f>IF(B755&gt;0,SUM($R$4:R755)-SUM($S$3:S754),0)</f>
        <v>0</v>
      </c>
    </row>
    <row r="756" spans="1:19">
      <c r="A756">
        <f>IF(E755&lt;&gt;E756,COUNTIF($A$4:A755,"&lt;&gt;0")+1,0)</f>
        <v>0</v>
      </c>
      <c r="B756">
        <f>IF(A756&lt;&gt;0,IF(MOD(A756,3)=0,COUNTIF($B$4:B755,"&lt;&gt;0")+1,0),0)</f>
        <v>0</v>
      </c>
      <c r="C756" s="9">
        <f>'Dash Board'!$C$12+COUNT('Daily reducing balance'!$F$4:F755)</f>
        <v>42482</v>
      </c>
      <c r="D756">
        <f t="shared" ref="D756:D819" si="84">IF(AND(E756=1,F756=1),D755+1,D755)</f>
        <v>2016</v>
      </c>
      <c r="E756">
        <f t="shared" ref="E756:E819" si="85">IF(F756=1,IF(E755+1&gt;12,1,E755+1),E755)</f>
        <v>4</v>
      </c>
      <c r="F756">
        <f>DAY('Dash Board'!$C$12+COUNT('Daily reducing balance'!$F$4:F755))</f>
        <v>22</v>
      </c>
      <c r="G756" s="8">
        <f t="shared" ref="G756:G819" si="86">L755</f>
        <v>281111.43681222713</v>
      </c>
      <c r="H756" s="6">
        <f>G756*'Dash Board'!$C$11/365</f>
        <v>80.867673603517389</v>
      </c>
      <c r="I756" s="6">
        <f>H756*'Dash Board'!$C$18/'Dash Board'!$C$11</f>
        <v>38.508416001674952</v>
      </c>
      <c r="J756" s="6">
        <f>(G756&gt;1)*PMT('Dash Board'!$C$11/365,$U$4,-'Dash Board'!$C$19)</f>
        <v>108.80376961660664</v>
      </c>
      <c r="K756" s="6">
        <f t="shared" si="81"/>
        <v>0</v>
      </c>
      <c r="L756" s="8">
        <f t="shared" si="82"/>
        <v>281083.50071621407</v>
      </c>
      <c r="N756" s="8">
        <f t="shared" ref="N756:N819" si="87">J756-I756</f>
        <v>70.295353614931685</v>
      </c>
      <c r="O756" s="8">
        <f>IF(E755&lt;&gt;E756,SUM($N$4:N756)-SUM($O$3:O755),0)</f>
        <v>0</v>
      </c>
      <c r="P756" s="6">
        <f>IF(B756&gt;0,SUM($O$4:O756)-SUM($P$3:P755),0)</f>
        <v>0</v>
      </c>
      <c r="Q756" s="6">
        <f t="shared" si="83"/>
        <v>38.508416001674952</v>
      </c>
      <c r="R756" s="8">
        <f>IF(E755&lt;&gt;E756,SUM($Q$4:Q756)-SUM($R$3:R755),0)</f>
        <v>0</v>
      </c>
      <c r="S756" s="6">
        <f>IF(B756&gt;0,SUM($R$4:R756)-SUM($S$3:S755),0)</f>
        <v>0</v>
      </c>
    </row>
    <row r="757" spans="1:19">
      <c r="A757">
        <f>IF(E756&lt;&gt;E757,COUNTIF($A$4:A756,"&lt;&gt;0")+1,0)</f>
        <v>0</v>
      </c>
      <c r="B757">
        <f>IF(A757&lt;&gt;0,IF(MOD(A757,3)=0,COUNTIF($B$4:B756,"&lt;&gt;0")+1,0),0)</f>
        <v>0</v>
      </c>
      <c r="C757" s="9">
        <f>'Dash Board'!$C$12+COUNT('Daily reducing balance'!$F$4:F756)</f>
        <v>42483</v>
      </c>
      <c r="D757">
        <f t="shared" si="84"/>
        <v>2016</v>
      </c>
      <c r="E757">
        <f t="shared" si="85"/>
        <v>4</v>
      </c>
      <c r="F757">
        <f>DAY('Dash Board'!$C$12+COUNT('Daily reducing balance'!$F$4:F756))</f>
        <v>23</v>
      </c>
      <c r="G757" s="8">
        <f t="shared" si="86"/>
        <v>281083.50071621407</v>
      </c>
      <c r="H757" s="6">
        <f>G757*'Dash Board'!$C$11/365</f>
        <v>80.859637192335555</v>
      </c>
      <c r="I757" s="6">
        <f>H757*'Dash Board'!$C$18/'Dash Board'!$C$11</f>
        <v>38.504589139207411</v>
      </c>
      <c r="J757" s="6">
        <f>(G757&gt;1)*PMT('Dash Board'!$C$11/365,$U$4,-'Dash Board'!$C$19)</f>
        <v>108.80376961660664</v>
      </c>
      <c r="K757" s="6">
        <f t="shared" si="81"/>
        <v>0</v>
      </c>
      <c r="L757" s="8">
        <f t="shared" si="82"/>
        <v>281055.55658378982</v>
      </c>
      <c r="N757" s="8">
        <f t="shared" si="87"/>
        <v>70.299180477399233</v>
      </c>
      <c r="O757" s="8">
        <f>IF(E756&lt;&gt;E757,SUM($N$4:N757)-SUM($O$3:O756),0)</f>
        <v>0</v>
      </c>
      <c r="P757" s="6">
        <f>IF(B757&gt;0,SUM($O$4:O757)-SUM($P$3:P756),0)</f>
        <v>0</v>
      </c>
      <c r="Q757" s="6">
        <f t="shared" si="83"/>
        <v>38.504589139207411</v>
      </c>
      <c r="R757" s="8">
        <f>IF(E756&lt;&gt;E757,SUM($Q$4:Q757)-SUM($R$3:R756),0)</f>
        <v>0</v>
      </c>
      <c r="S757" s="6">
        <f>IF(B757&gt;0,SUM($R$4:R757)-SUM($S$3:S756),0)</f>
        <v>0</v>
      </c>
    </row>
    <row r="758" spans="1:19">
      <c r="A758">
        <f>IF(E757&lt;&gt;E758,COUNTIF($A$4:A757,"&lt;&gt;0")+1,0)</f>
        <v>0</v>
      </c>
      <c r="B758">
        <f>IF(A758&lt;&gt;0,IF(MOD(A758,3)=0,COUNTIF($B$4:B757,"&lt;&gt;0")+1,0),0)</f>
        <v>0</v>
      </c>
      <c r="C758" s="9">
        <f>'Dash Board'!$C$12+COUNT('Daily reducing balance'!$F$4:F757)</f>
        <v>42484</v>
      </c>
      <c r="D758">
        <f t="shared" si="84"/>
        <v>2016</v>
      </c>
      <c r="E758">
        <f t="shared" si="85"/>
        <v>4</v>
      </c>
      <c r="F758">
        <f>DAY('Dash Board'!$C$12+COUNT('Daily reducing balance'!$F$4:F757))</f>
        <v>24</v>
      </c>
      <c r="G758" s="8">
        <f t="shared" si="86"/>
        <v>281055.55658378982</v>
      </c>
      <c r="H758" s="6">
        <f>G758*'Dash Board'!$C$11/365</f>
        <v>80.851598469309394</v>
      </c>
      <c r="I758" s="6">
        <f>H758*'Dash Board'!$C$18/'Dash Board'!$C$11</f>
        <v>38.500761175861619</v>
      </c>
      <c r="J758" s="6">
        <f>(G758&gt;1)*PMT('Dash Board'!$C$11/365,$U$4,-'Dash Board'!$C$19)</f>
        <v>108.80376961660664</v>
      </c>
      <c r="K758" s="6">
        <f t="shared" si="81"/>
        <v>0</v>
      </c>
      <c r="L758" s="8">
        <f t="shared" si="82"/>
        <v>281027.60441264254</v>
      </c>
      <c r="N758" s="8">
        <f t="shared" si="87"/>
        <v>70.303008440745032</v>
      </c>
      <c r="O758" s="8">
        <f>IF(E757&lt;&gt;E758,SUM($N$4:N758)-SUM($O$3:O757),0)</f>
        <v>0</v>
      </c>
      <c r="P758" s="6">
        <f>IF(B758&gt;0,SUM($O$4:O758)-SUM($P$3:P757),0)</f>
        <v>0</v>
      </c>
      <c r="Q758" s="6">
        <f t="shared" si="83"/>
        <v>38.500761175861619</v>
      </c>
      <c r="R758" s="8">
        <f>IF(E757&lt;&gt;E758,SUM($Q$4:Q758)-SUM($R$3:R757),0)</f>
        <v>0</v>
      </c>
      <c r="S758" s="6">
        <f>IF(B758&gt;0,SUM($R$4:R758)-SUM($S$3:S757),0)</f>
        <v>0</v>
      </c>
    </row>
    <row r="759" spans="1:19">
      <c r="A759">
        <f>IF(E758&lt;&gt;E759,COUNTIF($A$4:A758,"&lt;&gt;0")+1,0)</f>
        <v>0</v>
      </c>
      <c r="B759">
        <f>IF(A759&lt;&gt;0,IF(MOD(A759,3)=0,COUNTIF($B$4:B758,"&lt;&gt;0")+1,0),0)</f>
        <v>0</v>
      </c>
      <c r="C759" s="9">
        <f>'Dash Board'!$C$12+COUNT('Daily reducing balance'!$F$4:F758)</f>
        <v>42485</v>
      </c>
      <c r="D759">
        <f t="shared" si="84"/>
        <v>2016</v>
      </c>
      <c r="E759">
        <f t="shared" si="85"/>
        <v>4</v>
      </c>
      <c r="F759">
        <f>DAY('Dash Board'!$C$12+COUNT('Daily reducing balance'!$F$4:F758))</f>
        <v>25</v>
      </c>
      <c r="G759" s="8">
        <f t="shared" si="86"/>
        <v>281027.60441264254</v>
      </c>
      <c r="H759" s="6">
        <f>G759*'Dash Board'!$C$11/365</f>
        <v>80.843557433773881</v>
      </c>
      <c r="I759" s="6">
        <f>H759*'Dash Board'!$C$18/'Dash Board'!$C$11</f>
        <v>38.496932111320902</v>
      </c>
      <c r="J759" s="6">
        <f>(G759&gt;1)*PMT('Dash Board'!$C$11/365,$U$4,-'Dash Board'!$C$19)</f>
        <v>108.80376961660664</v>
      </c>
      <c r="K759" s="6">
        <f t="shared" si="81"/>
        <v>0</v>
      </c>
      <c r="L759" s="8">
        <f t="shared" si="82"/>
        <v>280999.6442004597</v>
      </c>
      <c r="N759" s="8">
        <f t="shared" si="87"/>
        <v>70.306837505285742</v>
      </c>
      <c r="O759" s="8">
        <f>IF(E758&lt;&gt;E759,SUM($N$4:N759)-SUM($O$3:O758),0)</f>
        <v>0</v>
      </c>
      <c r="P759" s="6">
        <f>IF(B759&gt;0,SUM($O$4:O759)-SUM($P$3:P758),0)</f>
        <v>0</v>
      </c>
      <c r="Q759" s="6">
        <f t="shared" si="83"/>
        <v>38.496932111320902</v>
      </c>
      <c r="R759" s="8">
        <f>IF(E758&lt;&gt;E759,SUM($Q$4:Q759)-SUM($R$3:R758),0)</f>
        <v>0</v>
      </c>
      <c r="S759" s="6">
        <f>IF(B759&gt;0,SUM($R$4:R759)-SUM($S$3:S758),0)</f>
        <v>0</v>
      </c>
    </row>
    <row r="760" spans="1:19">
      <c r="A760">
        <f>IF(E759&lt;&gt;E760,COUNTIF($A$4:A759,"&lt;&gt;0")+1,0)</f>
        <v>0</v>
      </c>
      <c r="B760">
        <f>IF(A760&lt;&gt;0,IF(MOD(A760,3)=0,COUNTIF($B$4:B759,"&lt;&gt;0")+1,0),0)</f>
        <v>0</v>
      </c>
      <c r="C760" s="9">
        <f>'Dash Board'!$C$12+COUNT('Daily reducing balance'!$F$4:F759)</f>
        <v>42486</v>
      </c>
      <c r="D760">
        <f t="shared" si="84"/>
        <v>2016</v>
      </c>
      <c r="E760">
        <f t="shared" si="85"/>
        <v>4</v>
      </c>
      <c r="F760">
        <f>DAY('Dash Board'!$C$12+COUNT('Daily reducing balance'!$F$4:F759))</f>
        <v>26</v>
      </c>
      <c r="G760" s="8">
        <f t="shared" si="86"/>
        <v>280999.6442004597</v>
      </c>
      <c r="H760" s="6">
        <f>G760*'Dash Board'!$C$11/365</f>
        <v>80.83551408506375</v>
      </c>
      <c r="I760" s="6">
        <f>H760*'Dash Board'!$C$18/'Dash Board'!$C$11</f>
        <v>38.493101945268457</v>
      </c>
      <c r="J760" s="6">
        <f>(G760&gt;1)*PMT('Dash Board'!$C$11/365,$U$4,-'Dash Board'!$C$19)</f>
        <v>108.80376961660664</v>
      </c>
      <c r="K760" s="6">
        <f t="shared" si="81"/>
        <v>0</v>
      </c>
      <c r="L760" s="8">
        <f t="shared" si="82"/>
        <v>280971.6759449282</v>
      </c>
      <c r="N760" s="8">
        <f t="shared" si="87"/>
        <v>70.310667671338194</v>
      </c>
      <c r="O760" s="8">
        <f>IF(E759&lt;&gt;E760,SUM($N$4:N760)-SUM($O$3:O759),0)</f>
        <v>0</v>
      </c>
      <c r="P760" s="6">
        <f>IF(B760&gt;0,SUM($O$4:O760)-SUM($P$3:P759),0)</f>
        <v>0</v>
      </c>
      <c r="Q760" s="6">
        <f t="shared" si="83"/>
        <v>38.493101945268457</v>
      </c>
      <c r="R760" s="8">
        <f>IF(E759&lt;&gt;E760,SUM($Q$4:Q760)-SUM($R$3:R759),0)</f>
        <v>0</v>
      </c>
      <c r="S760" s="6">
        <f>IF(B760&gt;0,SUM($R$4:R760)-SUM($S$3:S759),0)</f>
        <v>0</v>
      </c>
    </row>
    <row r="761" spans="1:19">
      <c r="A761">
        <f>IF(E760&lt;&gt;E761,COUNTIF($A$4:A760,"&lt;&gt;0")+1,0)</f>
        <v>0</v>
      </c>
      <c r="B761">
        <f>IF(A761&lt;&gt;0,IF(MOD(A761,3)=0,COUNTIF($B$4:B760,"&lt;&gt;0")+1,0),0)</f>
        <v>0</v>
      </c>
      <c r="C761" s="9">
        <f>'Dash Board'!$C$12+COUNT('Daily reducing balance'!$F$4:F760)</f>
        <v>42487</v>
      </c>
      <c r="D761">
        <f t="shared" si="84"/>
        <v>2016</v>
      </c>
      <c r="E761">
        <f t="shared" si="85"/>
        <v>4</v>
      </c>
      <c r="F761">
        <f>DAY('Dash Board'!$C$12+COUNT('Daily reducing balance'!$F$4:F760))</f>
        <v>27</v>
      </c>
      <c r="G761" s="8">
        <f t="shared" si="86"/>
        <v>280971.6759449282</v>
      </c>
      <c r="H761" s="6">
        <f>G761*'Dash Board'!$C$11/365</f>
        <v>80.82746842251359</v>
      </c>
      <c r="I761" s="6">
        <f>H761*'Dash Board'!$C$18/'Dash Board'!$C$11</f>
        <v>38.489270677387424</v>
      </c>
      <c r="J761" s="6">
        <f>(G761&gt;1)*PMT('Dash Board'!$C$11/365,$U$4,-'Dash Board'!$C$19)</f>
        <v>108.80376961660664</v>
      </c>
      <c r="K761" s="6">
        <f t="shared" si="81"/>
        <v>0</v>
      </c>
      <c r="L761" s="8">
        <f t="shared" si="82"/>
        <v>280943.69964373414</v>
      </c>
      <c r="N761" s="8">
        <f t="shared" si="87"/>
        <v>70.31449893921922</v>
      </c>
      <c r="O761" s="8">
        <f>IF(E760&lt;&gt;E761,SUM($N$4:N761)-SUM($O$3:O760),0)</f>
        <v>0</v>
      </c>
      <c r="P761" s="6">
        <f>IF(B761&gt;0,SUM($O$4:O761)-SUM($P$3:P760),0)</f>
        <v>0</v>
      </c>
      <c r="Q761" s="6">
        <f t="shared" si="83"/>
        <v>38.489270677387424</v>
      </c>
      <c r="R761" s="8">
        <f>IF(E760&lt;&gt;E761,SUM($Q$4:Q761)-SUM($R$3:R760),0)</f>
        <v>0</v>
      </c>
      <c r="S761" s="6">
        <f>IF(B761&gt;0,SUM($R$4:R761)-SUM($S$3:S760),0)</f>
        <v>0</v>
      </c>
    </row>
    <row r="762" spans="1:19">
      <c r="A762">
        <f>IF(E761&lt;&gt;E762,COUNTIF($A$4:A761,"&lt;&gt;0")+1,0)</f>
        <v>0</v>
      </c>
      <c r="B762">
        <f>IF(A762&lt;&gt;0,IF(MOD(A762,3)=0,COUNTIF($B$4:B761,"&lt;&gt;0")+1,0),0)</f>
        <v>0</v>
      </c>
      <c r="C762" s="9">
        <f>'Dash Board'!$C$12+COUNT('Daily reducing balance'!$F$4:F761)</f>
        <v>42488</v>
      </c>
      <c r="D762">
        <f t="shared" si="84"/>
        <v>2016</v>
      </c>
      <c r="E762">
        <f t="shared" si="85"/>
        <v>4</v>
      </c>
      <c r="F762">
        <f>DAY('Dash Board'!$C$12+COUNT('Daily reducing balance'!$F$4:F761))</f>
        <v>28</v>
      </c>
      <c r="G762" s="8">
        <f t="shared" si="86"/>
        <v>280943.69964373414</v>
      </c>
      <c r="H762" s="6">
        <f>G762*'Dash Board'!$C$11/365</f>
        <v>80.819420445457766</v>
      </c>
      <c r="I762" s="6">
        <f>H762*'Dash Board'!$C$18/'Dash Board'!$C$11</f>
        <v>38.485438307360845</v>
      </c>
      <c r="J762" s="6">
        <f>(G762&gt;1)*PMT('Dash Board'!$C$11/365,$U$4,-'Dash Board'!$C$19)</f>
        <v>108.80376961660664</v>
      </c>
      <c r="K762" s="6">
        <f t="shared" si="81"/>
        <v>0</v>
      </c>
      <c r="L762" s="8">
        <f t="shared" si="82"/>
        <v>280915.71529456304</v>
      </c>
      <c r="N762" s="8">
        <f t="shared" si="87"/>
        <v>70.318331309245792</v>
      </c>
      <c r="O762" s="8">
        <f>IF(E761&lt;&gt;E762,SUM($N$4:N762)-SUM($O$3:O761),0)</f>
        <v>0</v>
      </c>
      <c r="P762" s="6">
        <f>IF(B762&gt;0,SUM($O$4:O762)-SUM($P$3:P761),0)</f>
        <v>0</v>
      </c>
      <c r="Q762" s="6">
        <f t="shared" si="83"/>
        <v>38.485438307360845</v>
      </c>
      <c r="R762" s="8">
        <f>IF(E761&lt;&gt;E762,SUM($Q$4:Q762)-SUM($R$3:R761),0)</f>
        <v>0</v>
      </c>
      <c r="S762" s="6">
        <f>IF(B762&gt;0,SUM($R$4:R762)-SUM($S$3:S761),0)</f>
        <v>0</v>
      </c>
    </row>
    <row r="763" spans="1:19">
      <c r="A763">
        <f>IF(E762&lt;&gt;E763,COUNTIF($A$4:A762,"&lt;&gt;0")+1,0)</f>
        <v>0</v>
      </c>
      <c r="B763">
        <f>IF(A763&lt;&gt;0,IF(MOD(A763,3)=0,COUNTIF($B$4:B762,"&lt;&gt;0")+1,0),0)</f>
        <v>0</v>
      </c>
      <c r="C763" s="9">
        <f>'Dash Board'!$C$12+COUNT('Daily reducing balance'!$F$4:F762)</f>
        <v>42489</v>
      </c>
      <c r="D763">
        <f t="shared" si="84"/>
        <v>2016</v>
      </c>
      <c r="E763">
        <f t="shared" si="85"/>
        <v>4</v>
      </c>
      <c r="F763">
        <f>DAY('Dash Board'!$C$12+COUNT('Daily reducing balance'!$F$4:F762))</f>
        <v>29</v>
      </c>
      <c r="G763" s="8">
        <f t="shared" si="86"/>
        <v>280915.71529456304</v>
      </c>
      <c r="H763" s="6">
        <f>G763*'Dash Board'!$C$11/365</f>
        <v>80.811370153230456</v>
      </c>
      <c r="I763" s="6">
        <f>H763*'Dash Board'!$C$18/'Dash Board'!$C$11</f>
        <v>38.481604834871646</v>
      </c>
      <c r="J763" s="6">
        <f>(G763&gt;1)*PMT('Dash Board'!$C$11/365,$U$4,-'Dash Board'!$C$19)</f>
        <v>108.80376961660664</v>
      </c>
      <c r="K763" s="6">
        <f t="shared" si="81"/>
        <v>0</v>
      </c>
      <c r="L763" s="8">
        <f t="shared" si="82"/>
        <v>280887.72289509967</v>
      </c>
      <c r="N763" s="8">
        <f t="shared" si="87"/>
        <v>70.322164781734998</v>
      </c>
      <c r="O763" s="8">
        <f>IF(E762&lt;&gt;E763,SUM($N$4:N763)-SUM($O$3:O762),0)</f>
        <v>0</v>
      </c>
      <c r="P763" s="6">
        <f>IF(B763&gt;0,SUM($O$4:O763)-SUM($P$3:P762),0)</f>
        <v>0</v>
      </c>
      <c r="Q763" s="6">
        <f t="shared" si="83"/>
        <v>38.481604834871646</v>
      </c>
      <c r="R763" s="8">
        <f>IF(E762&lt;&gt;E763,SUM($Q$4:Q763)-SUM($R$3:R762),0)</f>
        <v>0</v>
      </c>
      <c r="S763" s="6">
        <f>IF(B763&gt;0,SUM($R$4:R763)-SUM($S$3:S762),0)</f>
        <v>0</v>
      </c>
    </row>
    <row r="764" spans="1:19">
      <c r="A764">
        <f>IF(E763&lt;&gt;E764,COUNTIF($A$4:A763,"&lt;&gt;0")+1,0)</f>
        <v>0</v>
      </c>
      <c r="B764">
        <f>IF(A764&lt;&gt;0,IF(MOD(A764,3)=0,COUNTIF($B$4:B763,"&lt;&gt;0")+1,0),0)</f>
        <v>0</v>
      </c>
      <c r="C764" s="9">
        <f>'Dash Board'!$C$12+COUNT('Daily reducing balance'!$F$4:F763)</f>
        <v>42490</v>
      </c>
      <c r="D764">
        <f t="shared" si="84"/>
        <v>2016</v>
      </c>
      <c r="E764">
        <f t="shared" si="85"/>
        <v>4</v>
      </c>
      <c r="F764">
        <f>DAY('Dash Board'!$C$12+COUNT('Daily reducing balance'!$F$4:F763))</f>
        <v>30</v>
      </c>
      <c r="G764" s="8">
        <f t="shared" si="86"/>
        <v>280887.72289509967</v>
      </c>
      <c r="H764" s="6">
        <f>G764*'Dash Board'!$C$11/365</f>
        <v>80.803317545165655</v>
      </c>
      <c r="I764" s="6">
        <f>H764*'Dash Board'!$C$18/'Dash Board'!$C$11</f>
        <v>38.477770259602693</v>
      </c>
      <c r="J764" s="6">
        <f>(G764&gt;1)*PMT('Dash Board'!$C$11/365,$U$4,-'Dash Board'!$C$19)</f>
        <v>108.80376961660664</v>
      </c>
      <c r="K764" s="6">
        <f t="shared" si="81"/>
        <v>0</v>
      </c>
      <c r="L764" s="8">
        <f t="shared" si="82"/>
        <v>280859.72244302824</v>
      </c>
      <c r="N764" s="8">
        <f t="shared" si="87"/>
        <v>70.325999357003951</v>
      </c>
      <c r="O764" s="8">
        <f>IF(E763&lt;&gt;E764,SUM($N$4:N764)-SUM($O$3:O763),0)</f>
        <v>0</v>
      </c>
      <c r="P764" s="6">
        <f>IF(B764&gt;0,SUM($O$4:O764)-SUM($P$3:P763),0)</f>
        <v>0</v>
      </c>
      <c r="Q764" s="6">
        <f t="shared" si="83"/>
        <v>38.477770259602693</v>
      </c>
      <c r="R764" s="8">
        <f>IF(E763&lt;&gt;E764,SUM($Q$4:Q764)-SUM($R$3:R763),0)</f>
        <v>0</v>
      </c>
      <c r="S764" s="6">
        <f>IF(B764&gt;0,SUM($R$4:R764)-SUM($S$3:S763),0)</f>
        <v>0</v>
      </c>
    </row>
    <row r="765" spans="1:19">
      <c r="A765">
        <f>IF(E764&lt;&gt;E765,COUNTIF($A$4:A764,"&lt;&gt;0")+1,0)</f>
        <v>25</v>
      </c>
      <c r="B765">
        <f>IF(A765&lt;&gt;0,IF(MOD(A765,3)=0,COUNTIF($B$4:B764,"&lt;&gt;0")+1,0),0)</f>
        <v>0</v>
      </c>
      <c r="C765" s="9">
        <f>'Dash Board'!$C$12+COUNT('Daily reducing balance'!$F$4:F764)</f>
        <v>42491</v>
      </c>
      <c r="D765">
        <f t="shared" si="84"/>
        <v>2016</v>
      </c>
      <c r="E765">
        <f t="shared" si="85"/>
        <v>5</v>
      </c>
      <c r="F765">
        <f>DAY('Dash Board'!$C$12+COUNT('Daily reducing balance'!$F$4:F764))</f>
        <v>1</v>
      </c>
      <c r="G765" s="8">
        <f t="shared" si="86"/>
        <v>280859.72244302824</v>
      </c>
      <c r="H765" s="6">
        <f>G765*'Dash Board'!$C$11/365</f>
        <v>80.795262620597157</v>
      </c>
      <c r="I765" s="6">
        <f>H765*'Dash Board'!$C$18/'Dash Board'!$C$11</f>
        <v>38.47393458123674</v>
      </c>
      <c r="J765" s="6">
        <f>(G765&gt;1)*PMT('Dash Board'!$C$11/365,$U$4,-'Dash Board'!$C$19)</f>
        <v>108.80376961660664</v>
      </c>
      <c r="K765" s="6">
        <f t="shared" si="81"/>
        <v>3372.9168581148047</v>
      </c>
      <c r="L765" s="8">
        <f t="shared" si="82"/>
        <v>280831.71393603226</v>
      </c>
      <c r="N765" s="8">
        <f t="shared" si="87"/>
        <v>70.329835035369911</v>
      </c>
      <c r="O765" s="8">
        <f>IF(E764&lt;&gt;E765,SUM($N$4:N765)-SUM($O$3:O764),0)</f>
        <v>2108.2310008647546</v>
      </c>
      <c r="P765" s="6">
        <f>IF(B765&gt;0,SUM($O$4:O765)-SUM($P$3:P764),0)</f>
        <v>0</v>
      </c>
      <c r="Q765" s="6">
        <f t="shared" si="83"/>
        <v>38.47393458123674</v>
      </c>
      <c r="R765" s="8">
        <f>IF(E764&lt;&gt;E765,SUM($Q$4:Q765)-SUM($R$3:R764),0)</f>
        <v>1155.8820876333994</v>
      </c>
      <c r="S765" s="6">
        <f>IF(B765&gt;0,SUM($R$4:R765)-SUM($S$3:S764),0)</f>
        <v>0</v>
      </c>
    </row>
    <row r="766" spans="1:19">
      <c r="A766">
        <f>IF(E765&lt;&gt;E766,COUNTIF($A$4:A765,"&lt;&gt;0")+1,0)</f>
        <v>0</v>
      </c>
      <c r="B766">
        <f>IF(A766&lt;&gt;0,IF(MOD(A766,3)=0,COUNTIF($B$4:B765,"&lt;&gt;0")+1,0),0)</f>
        <v>0</v>
      </c>
      <c r="C766" s="9">
        <f>'Dash Board'!$C$12+COUNT('Daily reducing balance'!$F$4:F765)</f>
        <v>42492</v>
      </c>
      <c r="D766">
        <f t="shared" si="84"/>
        <v>2016</v>
      </c>
      <c r="E766">
        <f t="shared" si="85"/>
        <v>5</v>
      </c>
      <c r="F766">
        <f>DAY('Dash Board'!$C$12+COUNT('Daily reducing balance'!$F$4:F765))</f>
        <v>2</v>
      </c>
      <c r="G766" s="8">
        <f t="shared" si="86"/>
        <v>280831.71393603226</v>
      </c>
      <c r="H766" s="6">
        <f>G766*'Dash Board'!$C$11/365</f>
        <v>80.787205378858602</v>
      </c>
      <c r="I766" s="6">
        <f>H766*'Dash Board'!$C$18/'Dash Board'!$C$11</f>
        <v>38.470097799456482</v>
      </c>
      <c r="J766" s="6">
        <f>(G766&gt;1)*PMT('Dash Board'!$C$11/365,$U$4,-'Dash Board'!$C$19)</f>
        <v>108.80376961660664</v>
      </c>
      <c r="K766" s="6">
        <f t="shared" si="81"/>
        <v>0</v>
      </c>
      <c r="L766" s="8">
        <f t="shared" si="82"/>
        <v>280803.69737179455</v>
      </c>
      <c r="N766" s="8">
        <f t="shared" si="87"/>
        <v>70.333671817150162</v>
      </c>
      <c r="O766" s="8">
        <f>IF(E765&lt;&gt;E766,SUM($N$4:N766)-SUM($O$3:O765),0)</f>
        <v>0</v>
      </c>
      <c r="P766" s="6">
        <f>IF(B766&gt;0,SUM($O$4:O766)-SUM($P$3:P765),0)</f>
        <v>0</v>
      </c>
      <c r="Q766" s="6">
        <f t="shared" si="83"/>
        <v>38.470097799456482</v>
      </c>
      <c r="R766" s="8">
        <f>IF(E765&lt;&gt;E766,SUM($Q$4:Q766)-SUM($R$3:R765),0)</f>
        <v>0</v>
      </c>
      <c r="S766" s="6">
        <f>IF(B766&gt;0,SUM($R$4:R766)-SUM($S$3:S765),0)</f>
        <v>0</v>
      </c>
    </row>
    <row r="767" spans="1:19">
      <c r="A767">
        <f>IF(E766&lt;&gt;E767,COUNTIF($A$4:A766,"&lt;&gt;0")+1,0)</f>
        <v>0</v>
      </c>
      <c r="B767">
        <f>IF(A767&lt;&gt;0,IF(MOD(A767,3)=0,COUNTIF($B$4:B766,"&lt;&gt;0")+1,0),0)</f>
        <v>0</v>
      </c>
      <c r="C767" s="9">
        <f>'Dash Board'!$C$12+COUNT('Daily reducing balance'!$F$4:F766)</f>
        <v>42493</v>
      </c>
      <c r="D767">
        <f t="shared" si="84"/>
        <v>2016</v>
      </c>
      <c r="E767">
        <f t="shared" si="85"/>
        <v>5</v>
      </c>
      <c r="F767">
        <f>DAY('Dash Board'!$C$12+COUNT('Daily reducing balance'!$F$4:F766))</f>
        <v>3</v>
      </c>
      <c r="G767" s="8">
        <f t="shared" si="86"/>
        <v>280803.69737179455</v>
      </c>
      <c r="H767" s="6">
        <f>G767*'Dash Board'!$C$11/365</f>
        <v>80.779145819283357</v>
      </c>
      <c r="I767" s="6">
        <f>H767*'Dash Board'!$C$18/'Dash Board'!$C$11</f>
        <v>38.466259913944462</v>
      </c>
      <c r="J767" s="6">
        <f>(G767&gt;1)*PMT('Dash Board'!$C$11/365,$U$4,-'Dash Board'!$C$19)</f>
        <v>108.80376961660664</v>
      </c>
      <c r="K767" s="6">
        <f t="shared" si="81"/>
        <v>0</v>
      </c>
      <c r="L767" s="8">
        <f t="shared" si="82"/>
        <v>280775.67274799728</v>
      </c>
      <c r="N767" s="8">
        <f t="shared" si="87"/>
        <v>70.337509702662175</v>
      </c>
      <c r="O767" s="8">
        <f>IF(E766&lt;&gt;E767,SUM($N$4:N767)-SUM($O$3:O766),0)</f>
        <v>0</v>
      </c>
      <c r="P767" s="6">
        <f>IF(B767&gt;0,SUM($O$4:O767)-SUM($P$3:P766),0)</f>
        <v>0</v>
      </c>
      <c r="Q767" s="6">
        <f t="shared" si="83"/>
        <v>38.466259913944462</v>
      </c>
      <c r="R767" s="8">
        <f>IF(E766&lt;&gt;E767,SUM($Q$4:Q767)-SUM($R$3:R766),0)</f>
        <v>0</v>
      </c>
      <c r="S767" s="6">
        <f>IF(B767&gt;0,SUM($R$4:R767)-SUM($S$3:S766),0)</f>
        <v>0</v>
      </c>
    </row>
    <row r="768" spans="1:19">
      <c r="A768">
        <f>IF(E767&lt;&gt;E768,COUNTIF($A$4:A767,"&lt;&gt;0")+1,0)</f>
        <v>0</v>
      </c>
      <c r="B768">
        <f>IF(A768&lt;&gt;0,IF(MOD(A768,3)=0,COUNTIF($B$4:B767,"&lt;&gt;0")+1,0),0)</f>
        <v>0</v>
      </c>
      <c r="C768" s="9">
        <f>'Dash Board'!$C$12+COUNT('Daily reducing balance'!$F$4:F767)</f>
        <v>42494</v>
      </c>
      <c r="D768">
        <f t="shared" si="84"/>
        <v>2016</v>
      </c>
      <c r="E768">
        <f t="shared" si="85"/>
        <v>5</v>
      </c>
      <c r="F768">
        <f>DAY('Dash Board'!$C$12+COUNT('Daily reducing balance'!$F$4:F767))</f>
        <v>4</v>
      </c>
      <c r="G768" s="8">
        <f t="shared" si="86"/>
        <v>280775.67274799728</v>
      </c>
      <c r="H768" s="6">
        <f>G768*'Dash Board'!$C$11/365</f>
        <v>80.771083941204694</v>
      </c>
      <c r="I768" s="6">
        <f>H768*'Dash Board'!$C$18/'Dash Board'!$C$11</f>
        <v>38.462420924383196</v>
      </c>
      <c r="J768" s="6">
        <f>(G768&gt;1)*PMT('Dash Board'!$C$11/365,$U$4,-'Dash Board'!$C$19)</f>
        <v>108.80376961660664</v>
      </c>
      <c r="K768" s="6">
        <f t="shared" si="81"/>
        <v>0</v>
      </c>
      <c r="L768" s="8">
        <f t="shared" si="82"/>
        <v>280747.64006232191</v>
      </c>
      <c r="N768" s="8">
        <f t="shared" si="87"/>
        <v>70.341348692223448</v>
      </c>
      <c r="O768" s="8">
        <f>IF(E767&lt;&gt;E768,SUM($N$4:N768)-SUM($O$3:O767),0)</f>
        <v>0</v>
      </c>
      <c r="P768" s="6">
        <f>IF(B768&gt;0,SUM($O$4:O768)-SUM($P$3:P767),0)</f>
        <v>0</v>
      </c>
      <c r="Q768" s="6">
        <f t="shared" si="83"/>
        <v>38.462420924383196</v>
      </c>
      <c r="R768" s="8">
        <f>IF(E767&lt;&gt;E768,SUM($Q$4:Q768)-SUM($R$3:R767),0)</f>
        <v>0</v>
      </c>
      <c r="S768" s="6">
        <f>IF(B768&gt;0,SUM($R$4:R768)-SUM($S$3:S767),0)</f>
        <v>0</v>
      </c>
    </row>
    <row r="769" spans="1:19">
      <c r="A769">
        <f>IF(E768&lt;&gt;E769,COUNTIF($A$4:A768,"&lt;&gt;0")+1,0)</f>
        <v>0</v>
      </c>
      <c r="B769">
        <f>IF(A769&lt;&gt;0,IF(MOD(A769,3)=0,COUNTIF($B$4:B768,"&lt;&gt;0")+1,0),0)</f>
        <v>0</v>
      </c>
      <c r="C769" s="9">
        <f>'Dash Board'!$C$12+COUNT('Daily reducing balance'!$F$4:F768)</f>
        <v>42495</v>
      </c>
      <c r="D769">
        <f t="shared" si="84"/>
        <v>2016</v>
      </c>
      <c r="E769">
        <f t="shared" si="85"/>
        <v>5</v>
      </c>
      <c r="F769">
        <f>DAY('Dash Board'!$C$12+COUNT('Daily reducing balance'!$F$4:F768))</f>
        <v>5</v>
      </c>
      <c r="G769" s="8">
        <f t="shared" si="86"/>
        <v>280747.64006232191</v>
      </c>
      <c r="H769" s="6">
        <f>G769*'Dash Board'!$C$11/365</f>
        <v>80.76301974395561</v>
      </c>
      <c r="I769" s="6">
        <f>H769*'Dash Board'!$C$18/'Dash Board'!$C$11</f>
        <v>38.458580830455055</v>
      </c>
      <c r="J769" s="6">
        <f>(G769&gt;1)*PMT('Dash Board'!$C$11/365,$U$4,-'Dash Board'!$C$19)</f>
        <v>108.80376961660664</v>
      </c>
      <c r="K769" s="6">
        <f t="shared" si="81"/>
        <v>0</v>
      </c>
      <c r="L769" s="8">
        <f t="shared" si="82"/>
        <v>280719.59931244928</v>
      </c>
      <c r="N769" s="8">
        <f t="shared" si="87"/>
        <v>70.345188786151596</v>
      </c>
      <c r="O769" s="8">
        <f>IF(E768&lt;&gt;E769,SUM($N$4:N769)-SUM($O$3:O768),0)</f>
        <v>0</v>
      </c>
      <c r="P769" s="6">
        <f>IF(B769&gt;0,SUM($O$4:O769)-SUM($P$3:P768),0)</f>
        <v>0</v>
      </c>
      <c r="Q769" s="6">
        <f t="shared" si="83"/>
        <v>38.458580830455055</v>
      </c>
      <c r="R769" s="8">
        <f>IF(E768&lt;&gt;E769,SUM($Q$4:Q769)-SUM($R$3:R768),0)</f>
        <v>0</v>
      </c>
      <c r="S769" s="6">
        <f>IF(B769&gt;0,SUM($R$4:R769)-SUM($S$3:S768),0)</f>
        <v>0</v>
      </c>
    </row>
    <row r="770" spans="1:19">
      <c r="A770">
        <f>IF(E769&lt;&gt;E770,COUNTIF($A$4:A769,"&lt;&gt;0")+1,0)</f>
        <v>0</v>
      </c>
      <c r="B770">
        <f>IF(A770&lt;&gt;0,IF(MOD(A770,3)=0,COUNTIF($B$4:B769,"&lt;&gt;0")+1,0),0)</f>
        <v>0</v>
      </c>
      <c r="C770" s="9">
        <f>'Dash Board'!$C$12+COUNT('Daily reducing balance'!$F$4:F769)</f>
        <v>42496</v>
      </c>
      <c r="D770">
        <f t="shared" si="84"/>
        <v>2016</v>
      </c>
      <c r="E770">
        <f t="shared" si="85"/>
        <v>5</v>
      </c>
      <c r="F770">
        <f>DAY('Dash Board'!$C$12+COUNT('Daily reducing balance'!$F$4:F769))</f>
        <v>6</v>
      </c>
      <c r="G770" s="8">
        <f t="shared" si="86"/>
        <v>280719.59931244928</v>
      </c>
      <c r="H770" s="6">
        <f>G770*'Dash Board'!$C$11/365</f>
        <v>80.754953226868977</v>
      </c>
      <c r="I770" s="6">
        <f>H770*'Dash Board'!$C$18/'Dash Board'!$C$11</f>
        <v>38.454739631842372</v>
      </c>
      <c r="J770" s="6">
        <f>(G770&gt;1)*PMT('Dash Board'!$C$11/365,$U$4,-'Dash Board'!$C$19)</f>
        <v>108.80376961660664</v>
      </c>
      <c r="K770" s="6">
        <f t="shared" si="81"/>
        <v>0</v>
      </c>
      <c r="L770" s="8">
        <f t="shared" si="82"/>
        <v>280691.55049605959</v>
      </c>
      <c r="N770" s="8">
        <f t="shared" si="87"/>
        <v>70.349029984764272</v>
      </c>
      <c r="O770" s="8">
        <f>IF(E769&lt;&gt;E770,SUM($N$4:N770)-SUM($O$3:O769),0)</f>
        <v>0</v>
      </c>
      <c r="P770" s="6">
        <f>IF(B770&gt;0,SUM($O$4:O770)-SUM($P$3:P769),0)</f>
        <v>0</v>
      </c>
      <c r="Q770" s="6">
        <f t="shared" si="83"/>
        <v>38.454739631842372</v>
      </c>
      <c r="R770" s="8">
        <f>IF(E769&lt;&gt;E770,SUM($Q$4:Q770)-SUM($R$3:R769),0)</f>
        <v>0</v>
      </c>
      <c r="S770" s="6">
        <f>IF(B770&gt;0,SUM($R$4:R770)-SUM($S$3:S769),0)</f>
        <v>0</v>
      </c>
    </row>
    <row r="771" spans="1:19">
      <c r="A771">
        <f>IF(E770&lt;&gt;E771,COUNTIF($A$4:A770,"&lt;&gt;0")+1,0)</f>
        <v>0</v>
      </c>
      <c r="B771">
        <f>IF(A771&lt;&gt;0,IF(MOD(A771,3)=0,COUNTIF($B$4:B770,"&lt;&gt;0")+1,0),0)</f>
        <v>0</v>
      </c>
      <c r="C771" s="9">
        <f>'Dash Board'!$C$12+COUNT('Daily reducing balance'!$F$4:F770)</f>
        <v>42497</v>
      </c>
      <c r="D771">
        <f t="shared" si="84"/>
        <v>2016</v>
      </c>
      <c r="E771">
        <f t="shared" si="85"/>
        <v>5</v>
      </c>
      <c r="F771">
        <f>DAY('Dash Board'!$C$12+COUNT('Daily reducing balance'!$F$4:F770))</f>
        <v>7</v>
      </c>
      <c r="G771" s="8">
        <f t="shared" si="86"/>
        <v>280691.55049605959</v>
      </c>
      <c r="H771" s="6">
        <f>G771*'Dash Board'!$C$11/365</f>
        <v>80.746884389277412</v>
      </c>
      <c r="I771" s="6">
        <f>H771*'Dash Board'!$C$18/'Dash Board'!$C$11</f>
        <v>38.450897328227349</v>
      </c>
      <c r="J771" s="6">
        <f>(G771&gt;1)*PMT('Dash Board'!$C$11/365,$U$4,-'Dash Board'!$C$19)</f>
        <v>108.80376961660664</v>
      </c>
      <c r="K771" s="6">
        <f t="shared" si="81"/>
        <v>0</v>
      </c>
      <c r="L771" s="8">
        <f t="shared" si="82"/>
        <v>280663.49361083226</v>
      </c>
      <c r="N771" s="8">
        <f t="shared" si="87"/>
        <v>70.352872288379302</v>
      </c>
      <c r="O771" s="8">
        <f>IF(E770&lt;&gt;E771,SUM($N$4:N771)-SUM($O$3:O770),0)</f>
        <v>0</v>
      </c>
      <c r="P771" s="6">
        <f>IF(B771&gt;0,SUM($O$4:O771)-SUM($P$3:P770),0)</f>
        <v>0</v>
      </c>
      <c r="Q771" s="6">
        <f t="shared" si="83"/>
        <v>38.450897328227349</v>
      </c>
      <c r="R771" s="8">
        <f>IF(E770&lt;&gt;E771,SUM($Q$4:Q771)-SUM($R$3:R770),0)</f>
        <v>0</v>
      </c>
      <c r="S771" s="6">
        <f>IF(B771&gt;0,SUM($R$4:R771)-SUM($S$3:S770),0)</f>
        <v>0</v>
      </c>
    </row>
    <row r="772" spans="1:19">
      <c r="A772">
        <f>IF(E771&lt;&gt;E772,COUNTIF($A$4:A771,"&lt;&gt;0")+1,0)</f>
        <v>0</v>
      </c>
      <c r="B772">
        <f>IF(A772&lt;&gt;0,IF(MOD(A772,3)=0,COUNTIF($B$4:B771,"&lt;&gt;0")+1,0),0)</f>
        <v>0</v>
      </c>
      <c r="C772" s="9">
        <f>'Dash Board'!$C$12+COUNT('Daily reducing balance'!$F$4:F771)</f>
        <v>42498</v>
      </c>
      <c r="D772">
        <f t="shared" si="84"/>
        <v>2016</v>
      </c>
      <c r="E772">
        <f t="shared" si="85"/>
        <v>5</v>
      </c>
      <c r="F772">
        <f>DAY('Dash Board'!$C$12+COUNT('Daily reducing balance'!$F$4:F771))</f>
        <v>8</v>
      </c>
      <c r="G772" s="8">
        <f t="shared" si="86"/>
        <v>280663.49361083226</v>
      </c>
      <c r="H772" s="6">
        <f>G772*'Dash Board'!$C$11/365</f>
        <v>80.738813230513387</v>
      </c>
      <c r="I772" s="6">
        <f>H772*'Dash Board'!$C$18/'Dash Board'!$C$11</f>
        <v>38.447053919292088</v>
      </c>
      <c r="J772" s="6">
        <f>(G772&gt;1)*PMT('Dash Board'!$C$11/365,$U$4,-'Dash Board'!$C$19)</f>
        <v>108.80376961660664</v>
      </c>
      <c r="K772" s="6">
        <f t="shared" si="81"/>
        <v>0</v>
      </c>
      <c r="L772" s="8">
        <f t="shared" si="82"/>
        <v>280635.42865444621</v>
      </c>
      <c r="N772" s="8">
        <f t="shared" si="87"/>
        <v>70.356715697314556</v>
      </c>
      <c r="O772" s="8">
        <f>IF(E771&lt;&gt;E772,SUM($N$4:N772)-SUM($O$3:O771),0)</f>
        <v>0</v>
      </c>
      <c r="P772" s="6">
        <f>IF(B772&gt;0,SUM($O$4:O772)-SUM($P$3:P771),0)</f>
        <v>0</v>
      </c>
      <c r="Q772" s="6">
        <f t="shared" si="83"/>
        <v>38.447053919292088</v>
      </c>
      <c r="R772" s="8">
        <f>IF(E771&lt;&gt;E772,SUM($Q$4:Q772)-SUM($R$3:R771),0)</f>
        <v>0</v>
      </c>
      <c r="S772" s="6">
        <f>IF(B772&gt;0,SUM($R$4:R772)-SUM($S$3:S771),0)</f>
        <v>0</v>
      </c>
    </row>
    <row r="773" spans="1:19">
      <c r="A773">
        <f>IF(E772&lt;&gt;E773,COUNTIF($A$4:A772,"&lt;&gt;0")+1,0)</f>
        <v>0</v>
      </c>
      <c r="B773">
        <f>IF(A773&lt;&gt;0,IF(MOD(A773,3)=0,COUNTIF($B$4:B772,"&lt;&gt;0")+1,0),0)</f>
        <v>0</v>
      </c>
      <c r="C773" s="9">
        <f>'Dash Board'!$C$12+COUNT('Daily reducing balance'!$F$4:F772)</f>
        <v>42499</v>
      </c>
      <c r="D773">
        <f t="shared" si="84"/>
        <v>2016</v>
      </c>
      <c r="E773">
        <f t="shared" si="85"/>
        <v>5</v>
      </c>
      <c r="F773">
        <f>DAY('Dash Board'!$C$12+COUNT('Daily reducing balance'!$F$4:F772))</f>
        <v>9</v>
      </c>
      <c r="G773" s="8">
        <f t="shared" si="86"/>
        <v>280635.42865444621</v>
      </c>
      <c r="H773" s="6">
        <f>G773*'Dash Board'!$C$11/365</f>
        <v>80.730739749909176</v>
      </c>
      <c r="I773" s="6">
        <f>H773*'Dash Board'!$C$18/'Dash Board'!$C$11</f>
        <v>38.443209404718658</v>
      </c>
      <c r="J773" s="6">
        <f>(G773&gt;1)*PMT('Dash Board'!$C$11/365,$U$4,-'Dash Board'!$C$19)</f>
        <v>108.80376961660664</v>
      </c>
      <c r="K773" s="6">
        <f t="shared" ref="K773:K836" si="88">IF(F773=1,SUMIFS($J$4:$J$7308,$D$4:$D$7308,"="&amp;YEAR(C773),$E$4:$E$7308,"="&amp;MONTH(C773)),0)</f>
        <v>0</v>
      </c>
      <c r="L773" s="8">
        <f t="shared" ref="L773:L836" si="89">IF(G773+H773-J773&lt;0,0,G773+H773-J773)</f>
        <v>280607.35562457953</v>
      </c>
      <c r="N773" s="8">
        <f t="shared" si="87"/>
        <v>70.360560211887986</v>
      </c>
      <c r="O773" s="8">
        <f>IF(E772&lt;&gt;E773,SUM($N$4:N773)-SUM($O$3:O772),0)</f>
        <v>0</v>
      </c>
      <c r="P773" s="6">
        <f>IF(B773&gt;0,SUM($O$4:O773)-SUM($P$3:P772),0)</f>
        <v>0</v>
      </c>
      <c r="Q773" s="6">
        <f t="shared" ref="Q773:Q836" si="90">I773</f>
        <v>38.443209404718658</v>
      </c>
      <c r="R773" s="8">
        <f>IF(E772&lt;&gt;E773,SUM($Q$4:Q773)-SUM($R$3:R772),0)</f>
        <v>0</v>
      </c>
      <c r="S773" s="6">
        <f>IF(B773&gt;0,SUM($R$4:R773)-SUM($S$3:S772),0)</f>
        <v>0</v>
      </c>
    </row>
    <row r="774" spans="1:19">
      <c r="A774">
        <f>IF(E773&lt;&gt;E774,COUNTIF($A$4:A773,"&lt;&gt;0")+1,0)</f>
        <v>0</v>
      </c>
      <c r="B774">
        <f>IF(A774&lt;&gt;0,IF(MOD(A774,3)=0,COUNTIF($B$4:B773,"&lt;&gt;0")+1,0),0)</f>
        <v>0</v>
      </c>
      <c r="C774" s="9">
        <f>'Dash Board'!$C$12+COUNT('Daily reducing balance'!$F$4:F773)</f>
        <v>42500</v>
      </c>
      <c r="D774">
        <f t="shared" si="84"/>
        <v>2016</v>
      </c>
      <c r="E774">
        <f t="shared" si="85"/>
        <v>5</v>
      </c>
      <c r="F774">
        <f>DAY('Dash Board'!$C$12+COUNT('Daily reducing balance'!$F$4:F773))</f>
        <v>10</v>
      </c>
      <c r="G774" s="8">
        <f t="shared" si="86"/>
        <v>280607.35562457953</v>
      </c>
      <c r="H774" s="6">
        <f>G774*'Dash Board'!$C$11/365</f>
        <v>80.722663946796857</v>
      </c>
      <c r="I774" s="6">
        <f>H774*'Dash Board'!$C$18/'Dash Board'!$C$11</f>
        <v>38.439363784188977</v>
      </c>
      <c r="J774" s="6">
        <f>(G774&gt;1)*PMT('Dash Board'!$C$11/365,$U$4,-'Dash Board'!$C$19)</f>
        <v>108.80376961660664</v>
      </c>
      <c r="K774" s="6">
        <f t="shared" si="88"/>
        <v>0</v>
      </c>
      <c r="L774" s="8">
        <f t="shared" si="89"/>
        <v>280579.27451890975</v>
      </c>
      <c r="N774" s="8">
        <f t="shared" si="87"/>
        <v>70.364405832417674</v>
      </c>
      <c r="O774" s="8">
        <f>IF(E773&lt;&gt;E774,SUM($N$4:N774)-SUM($O$3:O773),0)</f>
        <v>0</v>
      </c>
      <c r="P774" s="6">
        <f>IF(B774&gt;0,SUM($O$4:O774)-SUM($P$3:P773),0)</f>
        <v>0</v>
      </c>
      <c r="Q774" s="6">
        <f t="shared" si="90"/>
        <v>38.439363784188977</v>
      </c>
      <c r="R774" s="8">
        <f>IF(E773&lt;&gt;E774,SUM($Q$4:Q774)-SUM($R$3:R773),0)</f>
        <v>0</v>
      </c>
      <c r="S774" s="6">
        <f>IF(B774&gt;0,SUM($R$4:R774)-SUM($S$3:S773),0)</f>
        <v>0</v>
      </c>
    </row>
    <row r="775" spans="1:19">
      <c r="A775">
        <f>IF(E774&lt;&gt;E775,COUNTIF($A$4:A774,"&lt;&gt;0")+1,0)</f>
        <v>0</v>
      </c>
      <c r="B775">
        <f>IF(A775&lt;&gt;0,IF(MOD(A775,3)=0,COUNTIF($B$4:B774,"&lt;&gt;0")+1,0),0)</f>
        <v>0</v>
      </c>
      <c r="C775" s="9">
        <f>'Dash Board'!$C$12+COUNT('Daily reducing balance'!$F$4:F774)</f>
        <v>42501</v>
      </c>
      <c r="D775">
        <f t="shared" si="84"/>
        <v>2016</v>
      </c>
      <c r="E775">
        <f t="shared" si="85"/>
        <v>5</v>
      </c>
      <c r="F775">
        <f>DAY('Dash Board'!$C$12+COUNT('Daily reducing balance'!$F$4:F774))</f>
        <v>11</v>
      </c>
      <c r="G775" s="8">
        <f t="shared" si="86"/>
        <v>280579.27451890975</v>
      </c>
      <c r="H775" s="6">
        <f>G775*'Dash Board'!$C$11/365</f>
        <v>80.71458582050829</v>
      </c>
      <c r="I775" s="6">
        <f>H775*'Dash Board'!$C$18/'Dash Board'!$C$11</f>
        <v>38.435517057384899</v>
      </c>
      <c r="J775" s="6">
        <f>(G775&gt;1)*PMT('Dash Board'!$C$11/365,$U$4,-'Dash Board'!$C$19)</f>
        <v>108.80376961660664</v>
      </c>
      <c r="K775" s="6">
        <f t="shared" si="88"/>
        <v>0</v>
      </c>
      <c r="L775" s="8">
        <f t="shared" si="89"/>
        <v>280551.18533511367</v>
      </c>
      <c r="N775" s="8">
        <f t="shared" si="87"/>
        <v>70.368252559221744</v>
      </c>
      <c r="O775" s="8">
        <f>IF(E774&lt;&gt;E775,SUM($N$4:N775)-SUM($O$3:O774),0)</f>
        <v>0</v>
      </c>
      <c r="P775" s="6">
        <f>IF(B775&gt;0,SUM($O$4:O775)-SUM($P$3:P774),0)</f>
        <v>0</v>
      </c>
      <c r="Q775" s="6">
        <f t="shared" si="90"/>
        <v>38.435517057384899</v>
      </c>
      <c r="R775" s="8">
        <f>IF(E774&lt;&gt;E775,SUM($Q$4:Q775)-SUM($R$3:R774),0)</f>
        <v>0</v>
      </c>
      <c r="S775" s="6">
        <f>IF(B775&gt;0,SUM($R$4:R775)-SUM($S$3:S774),0)</f>
        <v>0</v>
      </c>
    </row>
    <row r="776" spans="1:19">
      <c r="A776">
        <f>IF(E775&lt;&gt;E776,COUNTIF($A$4:A775,"&lt;&gt;0")+1,0)</f>
        <v>0</v>
      </c>
      <c r="B776">
        <f>IF(A776&lt;&gt;0,IF(MOD(A776,3)=0,COUNTIF($B$4:B775,"&lt;&gt;0")+1,0),0)</f>
        <v>0</v>
      </c>
      <c r="C776" s="9">
        <f>'Dash Board'!$C$12+COUNT('Daily reducing balance'!$F$4:F775)</f>
        <v>42502</v>
      </c>
      <c r="D776">
        <f t="shared" si="84"/>
        <v>2016</v>
      </c>
      <c r="E776">
        <f t="shared" si="85"/>
        <v>5</v>
      </c>
      <c r="F776">
        <f>DAY('Dash Board'!$C$12+COUNT('Daily reducing balance'!$F$4:F775))</f>
        <v>12</v>
      </c>
      <c r="G776" s="8">
        <f t="shared" si="86"/>
        <v>280551.18533511367</v>
      </c>
      <c r="H776" s="6">
        <f>G776*'Dash Board'!$C$11/365</f>
        <v>80.706505370375154</v>
      </c>
      <c r="I776" s="6">
        <f>H776*'Dash Board'!$C$18/'Dash Board'!$C$11</f>
        <v>38.431669223988173</v>
      </c>
      <c r="J776" s="6">
        <f>(G776&gt;1)*PMT('Dash Board'!$C$11/365,$U$4,-'Dash Board'!$C$19)</f>
        <v>108.80376961660664</v>
      </c>
      <c r="K776" s="6">
        <f t="shared" si="88"/>
        <v>0</v>
      </c>
      <c r="L776" s="8">
        <f t="shared" si="89"/>
        <v>280523.08807086747</v>
      </c>
      <c r="N776" s="8">
        <f t="shared" si="87"/>
        <v>70.372100392618478</v>
      </c>
      <c r="O776" s="8">
        <f>IF(E775&lt;&gt;E776,SUM($N$4:N776)-SUM($O$3:O775),0)</f>
        <v>0</v>
      </c>
      <c r="P776" s="6">
        <f>IF(B776&gt;0,SUM($O$4:O776)-SUM($P$3:P775),0)</f>
        <v>0</v>
      </c>
      <c r="Q776" s="6">
        <f t="shared" si="90"/>
        <v>38.431669223988173</v>
      </c>
      <c r="R776" s="8">
        <f>IF(E775&lt;&gt;E776,SUM($Q$4:Q776)-SUM($R$3:R775),0)</f>
        <v>0</v>
      </c>
      <c r="S776" s="6">
        <f>IF(B776&gt;0,SUM($R$4:R776)-SUM($S$3:S775),0)</f>
        <v>0</v>
      </c>
    </row>
    <row r="777" spans="1:19">
      <c r="A777">
        <f>IF(E776&lt;&gt;E777,COUNTIF($A$4:A776,"&lt;&gt;0")+1,0)</f>
        <v>0</v>
      </c>
      <c r="B777">
        <f>IF(A777&lt;&gt;0,IF(MOD(A777,3)=0,COUNTIF($B$4:B776,"&lt;&gt;0")+1,0),0)</f>
        <v>0</v>
      </c>
      <c r="C777" s="9">
        <f>'Dash Board'!$C$12+COUNT('Daily reducing balance'!$F$4:F776)</f>
        <v>42503</v>
      </c>
      <c r="D777">
        <f t="shared" si="84"/>
        <v>2016</v>
      </c>
      <c r="E777">
        <f t="shared" si="85"/>
        <v>5</v>
      </c>
      <c r="F777">
        <f>DAY('Dash Board'!$C$12+COUNT('Daily reducing balance'!$F$4:F776))</f>
        <v>13</v>
      </c>
      <c r="G777" s="8">
        <f t="shared" si="86"/>
        <v>280523.08807086747</v>
      </c>
      <c r="H777" s="6">
        <f>G777*'Dash Board'!$C$11/365</f>
        <v>80.698422595728985</v>
      </c>
      <c r="I777" s="6">
        <f>H777*'Dash Board'!$C$18/'Dash Board'!$C$11</f>
        <v>38.427820283680475</v>
      </c>
      <c r="J777" s="6">
        <f>(G777&gt;1)*PMT('Dash Board'!$C$11/365,$U$4,-'Dash Board'!$C$19)</f>
        <v>108.80376961660664</v>
      </c>
      <c r="K777" s="6">
        <f t="shared" si="88"/>
        <v>0</v>
      </c>
      <c r="L777" s="8">
        <f t="shared" si="89"/>
        <v>280494.98272384662</v>
      </c>
      <c r="N777" s="8">
        <f t="shared" si="87"/>
        <v>70.375949332926169</v>
      </c>
      <c r="O777" s="8">
        <f>IF(E776&lt;&gt;E777,SUM($N$4:N777)-SUM($O$3:O776),0)</f>
        <v>0</v>
      </c>
      <c r="P777" s="6">
        <f>IF(B777&gt;0,SUM($O$4:O777)-SUM($P$3:P776),0)</f>
        <v>0</v>
      </c>
      <c r="Q777" s="6">
        <f t="shared" si="90"/>
        <v>38.427820283680475</v>
      </c>
      <c r="R777" s="8">
        <f>IF(E776&lt;&gt;E777,SUM($Q$4:Q777)-SUM($R$3:R776),0)</f>
        <v>0</v>
      </c>
      <c r="S777" s="6">
        <f>IF(B777&gt;0,SUM($R$4:R777)-SUM($S$3:S776),0)</f>
        <v>0</v>
      </c>
    </row>
    <row r="778" spans="1:19">
      <c r="A778">
        <f>IF(E777&lt;&gt;E778,COUNTIF($A$4:A777,"&lt;&gt;0")+1,0)</f>
        <v>0</v>
      </c>
      <c r="B778">
        <f>IF(A778&lt;&gt;0,IF(MOD(A778,3)=0,COUNTIF($B$4:B777,"&lt;&gt;0")+1,0),0)</f>
        <v>0</v>
      </c>
      <c r="C778" s="9">
        <f>'Dash Board'!$C$12+COUNT('Daily reducing balance'!$F$4:F777)</f>
        <v>42504</v>
      </c>
      <c r="D778">
        <f t="shared" si="84"/>
        <v>2016</v>
      </c>
      <c r="E778">
        <f t="shared" si="85"/>
        <v>5</v>
      </c>
      <c r="F778">
        <f>DAY('Dash Board'!$C$12+COUNT('Daily reducing balance'!$F$4:F777))</f>
        <v>14</v>
      </c>
      <c r="G778" s="8">
        <f t="shared" si="86"/>
        <v>280494.98272384662</v>
      </c>
      <c r="H778" s="6">
        <f>G778*'Dash Board'!$C$11/365</f>
        <v>80.69033749590109</v>
      </c>
      <c r="I778" s="6">
        <f>H778*'Dash Board'!$C$18/'Dash Board'!$C$11</f>
        <v>38.423970236143383</v>
      </c>
      <c r="J778" s="6">
        <f>(G778&gt;1)*PMT('Dash Board'!$C$11/365,$U$4,-'Dash Board'!$C$19)</f>
        <v>108.80376961660664</v>
      </c>
      <c r="K778" s="6">
        <f t="shared" si="88"/>
        <v>0</v>
      </c>
      <c r="L778" s="8">
        <f t="shared" si="89"/>
        <v>280466.86929172592</v>
      </c>
      <c r="N778" s="8">
        <f t="shared" si="87"/>
        <v>70.379799380463254</v>
      </c>
      <c r="O778" s="8">
        <f>IF(E777&lt;&gt;E778,SUM($N$4:N778)-SUM($O$3:O777),0)</f>
        <v>0</v>
      </c>
      <c r="P778" s="6">
        <f>IF(B778&gt;0,SUM($O$4:O778)-SUM($P$3:P777),0)</f>
        <v>0</v>
      </c>
      <c r="Q778" s="6">
        <f t="shared" si="90"/>
        <v>38.423970236143383</v>
      </c>
      <c r="R778" s="8">
        <f>IF(E777&lt;&gt;E778,SUM($Q$4:Q778)-SUM($R$3:R777),0)</f>
        <v>0</v>
      </c>
      <c r="S778" s="6">
        <f>IF(B778&gt;0,SUM($R$4:R778)-SUM($S$3:S777),0)</f>
        <v>0</v>
      </c>
    </row>
    <row r="779" spans="1:19">
      <c r="A779">
        <f>IF(E778&lt;&gt;E779,COUNTIF($A$4:A778,"&lt;&gt;0")+1,0)</f>
        <v>0</v>
      </c>
      <c r="B779">
        <f>IF(A779&lt;&gt;0,IF(MOD(A779,3)=0,COUNTIF($B$4:B778,"&lt;&gt;0")+1,0),0)</f>
        <v>0</v>
      </c>
      <c r="C779" s="9">
        <f>'Dash Board'!$C$12+COUNT('Daily reducing balance'!$F$4:F778)</f>
        <v>42505</v>
      </c>
      <c r="D779">
        <f t="shared" si="84"/>
        <v>2016</v>
      </c>
      <c r="E779">
        <f t="shared" si="85"/>
        <v>5</v>
      </c>
      <c r="F779">
        <f>DAY('Dash Board'!$C$12+COUNT('Daily reducing balance'!$F$4:F778))</f>
        <v>15</v>
      </c>
      <c r="G779" s="8">
        <f t="shared" si="86"/>
        <v>280466.86929172592</v>
      </c>
      <c r="H779" s="6">
        <f>G779*'Dash Board'!$C$11/365</f>
        <v>80.682250070222523</v>
      </c>
      <c r="I779" s="6">
        <f>H779*'Dash Board'!$C$18/'Dash Board'!$C$11</f>
        <v>38.420119081058346</v>
      </c>
      <c r="J779" s="6">
        <f>(G779&gt;1)*PMT('Dash Board'!$C$11/365,$U$4,-'Dash Board'!$C$19)</f>
        <v>108.80376961660664</v>
      </c>
      <c r="K779" s="6">
        <f t="shared" si="88"/>
        <v>0</v>
      </c>
      <c r="L779" s="8">
        <f t="shared" si="89"/>
        <v>280438.74777217954</v>
      </c>
      <c r="N779" s="8">
        <f t="shared" si="87"/>
        <v>70.383650535548298</v>
      </c>
      <c r="O779" s="8">
        <f>IF(E778&lt;&gt;E779,SUM($N$4:N779)-SUM($O$3:O778),0)</f>
        <v>0</v>
      </c>
      <c r="P779" s="6">
        <f>IF(B779&gt;0,SUM($O$4:O779)-SUM($P$3:P778),0)</f>
        <v>0</v>
      </c>
      <c r="Q779" s="6">
        <f t="shared" si="90"/>
        <v>38.420119081058346</v>
      </c>
      <c r="R779" s="8">
        <f>IF(E778&lt;&gt;E779,SUM($Q$4:Q779)-SUM($R$3:R778),0)</f>
        <v>0</v>
      </c>
      <c r="S779" s="6">
        <f>IF(B779&gt;0,SUM($R$4:R779)-SUM($S$3:S778),0)</f>
        <v>0</v>
      </c>
    </row>
    <row r="780" spans="1:19">
      <c r="A780">
        <f>IF(E779&lt;&gt;E780,COUNTIF($A$4:A779,"&lt;&gt;0")+1,0)</f>
        <v>0</v>
      </c>
      <c r="B780">
        <f>IF(A780&lt;&gt;0,IF(MOD(A780,3)=0,COUNTIF($B$4:B779,"&lt;&gt;0")+1,0),0)</f>
        <v>0</v>
      </c>
      <c r="C780" s="9">
        <f>'Dash Board'!$C$12+COUNT('Daily reducing balance'!$F$4:F779)</f>
        <v>42506</v>
      </c>
      <c r="D780">
        <f t="shared" si="84"/>
        <v>2016</v>
      </c>
      <c r="E780">
        <f t="shared" si="85"/>
        <v>5</v>
      </c>
      <c r="F780">
        <f>DAY('Dash Board'!$C$12+COUNT('Daily reducing balance'!$F$4:F779))</f>
        <v>16</v>
      </c>
      <c r="G780" s="8">
        <f t="shared" si="86"/>
        <v>280438.74777217954</v>
      </c>
      <c r="H780" s="6">
        <f>G780*'Dash Board'!$C$11/365</f>
        <v>80.674160318024249</v>
      </c>
      <c r="I780" s="6">
        <f>H780*'Dash Board'!$C$18/'Dash Board'!$C$11</f>
        <v>38.416266818106791</v>
      </c>
      <c r="J780" s="6">
        <f>(G780&gt;1)*PMT('Dash Board'!$C$11/365,$U$4,-'Dash Board'!$C$19)</f>
        <v>108.80376961660664</v>
      </c>
      <c r="K780" s="6">
        <f t="shared" si="88"/>
        <v>0</v>
      </c>
      <c r="L780" s="8">
        <f t="shared" si="89"/>
        <v>280410.618162881</v>
      </c>
      <c r="N780" s="8">
        <f t="shared" si="87"/>
        <v>70.387502798499852</v>
      </c>
      <c r="O780" s="8">
        <f>IF(E779&lt;&gt;E780,SUM($N$4:N780)-SUM($O$3:O779),0)</f>
        <v>0</v>
      </c>
      <c r="P780" s="6">
        <f>IF(B780&gt;0,SUM($O$4:O780)-SUM($P$3:P779),0)</f>
        <v>0</v>
      </c>
      <c r="Q780" s="6">
        <f t="shared" si="90"/>
        <v>38.416266818106791</v>
      </c>
      <c r="R780" s="8">
        <f>IF(E779&lt;&gt;E780,SUM($Q$4:Q780)-SUM($R$3:R779),0)</f>
        <v>0</v>
      </c>
      <c r="S780" s="6">
        <f>IF(B780&gt;0,SUM($R$4:R780)-SUM($S$3:S779),0)</f>
        <v>0</v>
      </c>
    </row>
    <row r="781" spans="1:19">
      <c r="A781">
        <f>IF(E780&lt;&gt;E781,COUNTIF($A$4:A780,"&lt;&gt;0")+1,0)</f>
        <v>0</v>
      </c>
      <c r="B781">
        <f>IF(A781&lt;&gt;0,IF(MOD(A781,3)=0,COUNTIF($B$4:B780,"&lt;&gt;0")+1,0),0)</f>
        <v>0</v>
      </c>
      <c r="C781" s="9">
        <f>'Dash Board'!$C$12+COUNT('Daily reducing balance'!$F$4:F780)</f>
        <v>42507</v>
      </c>
      <c r="D781">
        <f t="shared" si="84"/>
        <v>2016</v>
      </c>
      <c r="E781">
        <f t="shared" si="85"/>
        <v>5</v>
      </c>
      <c r="F781">
        <f>DAY('Dash Board'!$C$12+COUNT('Daily reducing balance'!$F$4:F780))</f>
        <v>17</v>
      </c>
      <c r="G781" s="8">
        <f t="shared" si="86"/>
        <v>280410.618162881</v>
      </c>
      <c r="H781" s="6">
        <f>G781*'Dash Board'!$C$11/365</f>
        <v>80.666068238636996</v>
      </c>
      <c r="I781" s="6">
        <f>H781*'Dash Board'!$C$18/'Dash Board'!$C$11</f>
        <v>38.41241344697</v>
      </c>
      <c r="J781" s="6">
        <f>(G781&gt;1)*PMT('Dash Board'!$C$11/365,$U$4,-'Dash Board'!$C$19)</f>
        <v>108.80376961660664</v>
      </c>
      <c r="K781" s="6">
        <f t="shared" si="88"/>
        <v>0</v>
      </c>
      <c r="L781" s="8">
        <f t="shared" si="89"/>
        <v>280382.48046150303</v>
      </c>
      <c r="N781" s="8">
        <f t="shared" si="87"/>
        <v>70.391356169636651</v>
      </c>
      <c r="O781" s="8">
        <f>IF(E780&lt;&gt;E781,SUM($N$4:N781)-SUM($O$3:O780),0)</f>
        <v>0</v>
      </c>
      <c r="P781" s="6">
        <f>IF(B781&gt;0,SUM($O$4:O781)-SUM($P$3:P780),0)</f>
        <v>0</v>
      </c>
      <c r="Q781" s="6">
        <f t="shared" si="90"/>
        <v>38.41241344697</v>
      </c>
      <c r="R781" s="8">
        <f>IF(E780&lt;&gt;E781,SUM($Q$4:Q781)-SUM($R$3:R780),0)</f>
        <v>0</v>
      </c>
      <c r="S781" s="6">
        <f>IF(B781&gt;0,SUM($R$4:R781)-SUM($S$3:S780),0)</f>
        <v>0</v>
      </c>
    </row>
    <row r="782" spans="1:19">
      <c r="A782">
        <f>IF(E781&lt;&gt;E782,COUNTIF($A$4:A781,"&lt;&gt;0")+1,0)</f>
        <v>0</v>
      </c>
      <c r="B782">
        <f>IF(A782&lt;&gt;0,IF(MOD(A782,3)=0,COUNTIF($B$4:B781,"&lt;&gt;0")+1,0),0)</f>
        <v>0</v>
      </c>
      <c r="C782" s="9">
        <f>'Dash Board'!$C$12+COUNT('Daily reducing balance'!$F$4:F781)</f>
        <v>42508</v>
      </c>
      <c r="D782">
        <f t="shared" si="84"/>
        <v>2016</v>
      </c>
      <c r="E782">
        <f t="shared" si="85"/>
        <v>5</v>
      </c>
      <c r="F782">
        <f>DAY('Dash Board'!$C$12+COUNT('Daily reducing balance'!$F$4:F781))</f>
        <v>18</v>
      </c>
      <c r="G782" s="8">
        <f t="shared" si="86"/>
        <v>280382.48046150303</v>
      </c>
      <c r="H782" s="6">
        <f>G782*'Dash Board'!$C$11/365</f>
        <v>80.657973831391274</v>
      </c>
      <c r="I782" s="6">
        <f>H782*'Dash Board'!$C$18/'Dash Board'!$C$11</f>
        <v>38.408558967329178</v>
      </c>
      <c r="J782" s="6">
        <f>(G782&gt;1)*PMT('Dash Board'!$C$11/365,$U$4,-'Dash Board'!$C$19)</f>
        <v>108.80376961660664</v>
      </c>
      <c r="K782" s="6">
        <f t="shared" si="88"/>
        <v>0</v>
      </c>
      <c r="L782" s="8">
        <f t="shared" si="89"/>
        <v>280354.33466571785</v>
      </c>
      <c r="N782" s="8">
        <f t="shared" si="87"/>
        <v>70.395210649277459</v>
      </c>
      <c r="O782" s="8">
        <f>IF(E781&lt;&gt;E782,SUM($N$4:N782)-SUM($O$3:O781),0)</f>
        <v>0</v>
      </c>
      <c r="P782" s="6">
        <f>IF(B782&gt;0,SUM($O$4:O782)-SUM($P$3:P781),0)</f>
        <v>0</v>
      </c>
      <c r="Q782" s="6">
        <f t="shared" si="90"/>
        <v>38.408558967329178</v>
      </c>
      <c r="R782" s="8">
        <f>IF(E781&lt;&gt;E782,SUM($Q$4:Q782)-SUM($R$3:R781),0)</f>
        <v>0</v>
      </c>
      <c r="S782" s="6">
        <f>IF(B782&gt;0,SUM($R$4:R782)-SUM($S$3:S781),0)</f>
        <v>0</v>
      </c>
    </row>
    <row r="783" spans="1:19">
      <c r="A783">
        <f>IF(E782&lt;&gt;E783,COUNTIF($A$4:A782,"&lt;&gt;0")+1,0)</f>
        <v>0</v>
      </c>
      <c r="B783">
        <f>IF(A783&lt;&gt;0,IF(MOD(A783,3)=0,COUNTIF($B$4:B782,"&lt;&gt;0")+1,0),0)</f>
        <v>0</v>
      </c>
      <c r="C783" s="9">
        <f>'Dash Board'!$C$12+COUNT('Daily reducing balance'!$F$4:F782)</f>
        <v>42509</v>
      </c>
      <c r="D783">
        <f t="shared" si="84"/>
        <v>2016</v>
      </c>
      <c r="E783">
        <f t="shared" si="85"/>
        <v>5</v>
      </c>
      <c r="F783">
        <f>DAY('Dash Board'!$C$12+COUNT('Daily reducing balance'!$F$4:F782))</f>
        <v>19</v>
      </c>
      <c r="G783" s="8">
        <f t="shared" si="86"/>
        <v>280354.33466571785</v>
      </c>
      <c r="H783" s="6">
        <f>G783*'Dash Board'!$C$11/365</f>
        <v>80.649877095617455</v>
      </c>
      <c r="I783" s="6">
        <f>H783*'Dash Board'!$C$18/'Dash Board'!$C$11</f>
        <v>38.404703378865463</v>
      </c>
      <c r="J783" s="6">
        <f>(G783&gt;1)*PMT('Dash Board'!$C$11/365,$U$4,-'Dash Board'!$C$19)</f>
        <v>108.80376961660664</v>
      </c>
      <c r="K783" s="6">
        <f t="shared" si="88"/>
        <v>0</v>
      </c>
      <c r="L783" s="8">
        <f t="shared" si="89"/>
        <v>280326.18077319686</v>
      </c>
      <c r="N783" s="8">
        <f t="shared" si="87"/>
        <v>70.399066237741181</v>
      </c>
      <c r="O783" s="8">
        <f>IF(E782&lt;&gt;E783,SUM($N$4:N783)-SUM($O$3:O782),0)</f>
        <v>0</v>
      </c>
      <c r="P783" s="6">
        <f>IF(B783&gt;0,SUM($O$4:O783)-SUM($P$3:P782),0)</f>
        <v>0</v>
      </c>
      <c r="Q783" s="6">
        <f t="shared" si="90"/>
        <v>38.404703378865463</v>
      </c>
      <c r="R783" s="8">
        <f>IF(E782&lt;&gt;E783,SUM($Q$4:Q783)-SUM($R$3:R782),0)</f>
        <v>0</v>
      </c>
      <c r="S783" s="6">
        <f>IF(B783&gt;0,SUM($R$4:R783)-SUM($S$3:S782),0)</f>
        <v>0</v>
      </c>
    </row>
    <row r="784" spans="1:19">
      <c r="A784">
        <f>IF(E783&lt;&gt;E784,COUNTIF($A$4:A783,"&lt;&gt;0")+1,0)</f>
        <v>0</v>
      </c>
      <c r="B784">
        <f>IF(A784&lt;&gt;0,IF(MOD(A784,3)=0,COUNTIF($B$4:B783,"&lt;&gt;0")+1,0),0)</f>
        <v>0</v>
      </c>
      <c r="C784" s="9">
        <f>'Dash Board'!$C$12+COUNT('Daily reducing balance'!$F$4:F783)</f>
        <v>42510</v>
      </c>
      <c r="D784">
        <f t="shared" si="84"/>
        <v>2016</v>
      </c>
      <c r="E784">
        <f t="shared" si="85"/>
        <v>5</v>
      </c>
      <c r="F784">
        <f>DAY('Dash Board'!$C$12+COUNT('Daily reducing balance'!$F$4:F783))</f>
        <v>20</v>
      </c>
      <c r="G784" s="8">
        <f t="shared" si="86"/>
        <v>280326.18077319686</v>
      </c>
      <c r="H784" s="6">
        <f>G784*'Dash Board'!$C$11/365</f>
        <v>80.641778030645668</v>
      </c>
      <c r="I784" s="6">
        <f>H784*'Dash Board'!$C$18/'Dash Board'!$C$11</f>
        <v>38.400846681259843</v>
      </c>
      <c r="J784" s="6">
        <f>(G784&gt;1)*PMT('Dash Board'!$C$11/365,$U$4,-'Dash Board'!$C$19)</f>
        <v>108.80376961660664</v>
      </c>
      <c r="K784" s="6">
        <f t="shared" si="88"/>
        <v>0</v>
      </c>
      <c r="L784" s="8">
        <f t="shared" si="89"/>
        <v>280298.01878161094</v>
      </c>
      <c r="N784" s="8">
        <f t="shared" si="87"/>
        <v>70.402922935346794</v>
      </c>
      <c r="O784" s="8">
        <f>IF(E783&lt;&gt;E784,SUM($N$4:N784)-SUM($O$3:O783),0)</f>
        <v>0</v>
      </c>
      <c r="P784" s="6">
        <f>IF(B784&gt;0,SUM($O$4:O784)-SUM($P$3:P783),0)</f>
        <v>0</v>
      </c>
      <c r="Q784" s="6">
        <f t="shared" si="90"/>
        <v>38.400846681259843</v>
      </c>
      <c r="R784" s="8">
        <f>IF(E783&lt;&gt;E784,SUM($Q$4:Q784)-SUM($R$3:R783),0)</f>
        <v>0</v>
      </c>
      <c r="S784" s="6">
        <f>IF(B784&gt;0,SUM($R$4:R784)-SUM($S$3:S783),0)</f>
        <v>0</v>
      </c>
    </row>
    <row r="785" spans="1:19">
      <c r="A785">
        <f>IF(E784&lt;&gt;E785,COUNTIF($A$4:A784,"&lt;&gt;0")+1,0)</f>
        <v>0</v>
      </c>
      <c r="B785">
        <f>IF(A785&lt;&gt;0,IF(MOD(A785,3)=0,COUNTIF($B$4:B784,"&lt;&gt;0")+1,0),0)</f>
        <v>0</v>
      </c>
      <c r="C785" s="9">
        <f>'Dash Board'!$C$12+COUNT('Daily reducing balance'!$F$4:F784)</f>
        <v>42511</v>
      </c>
      <c r="D785">
        <f t="shared" si="84"/>
        <v>2016</v>
      </c>
      <c r="E785">
        <f t="shared" si="85"/>
        <v>5</v>
      </c>
      <c r="F785">
        <f>DAY('Dash Board'!$C$12+COUNT('Daily reducing balance'!$F$4:F784))</f>
        <v>21</v>
      </c>
      <c r="G785" s="8">
        <f t="shared" si="86"/>
        <v>280298.01878161094</v>
      </c>
      <c r="H785" s="6">
        <f>G785*'Dash Board'!$C$11/365</f>
        <v>80.633676635805884</v>
      </c>
      <c r="I785" s="6">
        <f>H785*'Dash Board'!$C$18/'Dash Board'!$C$11</f>
        <v>38.396988874193283</v>
      </c>
      <c r="J785" s="6">
        <f>(G785&gt;1)*PMT('Dash Board'!$C$11/365,$U$4,-'Dash Board'!$C$19)</f>
        <v>108.80376961660664</v>
      </c>
      <c r="K785" s="6">
        <f t="shared" si="88"/>
        <v>0</v>
      </c>
      <c r="L785" s="8">
        <f t="shared" si="89"/>
        <v>280269.84868863015</v>
      </c>
      <c r="N785" s="8">
        <f t="shared" si="87"/>
        <v>70.40678074241336</v>
      </c>
      <c r="O785" s="8">
        <f>IF(E784&lt;&gt;E785,SUM($N$4:N785)-SUM($O$3:O784),0)</f>
        <v>0</v>
      </c>
      <c r="P785" s="6">
        <f>IF(B785&gt;0,SUM($O$4:O785)-SUM($P$3:P784),0)</f>
        <v>0</v>
      </c>
      <c r="Q785" s="6">
        <f t="shared" si="90"/>
        <v>38.396988874193283</v>
      </c>
      <c r="R785" s="8">
        <f>IF(E784&lt;&gt;E785,SUM($Q$4:Q785)-SUM($R$3:R784),0)</f>
        <v>0</v>
      </c>
      <c r="S785" s="6">
        <f>IF(B785&gt;0,SUM($R$4:R785)-SUM($S$3:S784),0)</f>
        <v>0</v>
      </c>
    </row>
    <row r="786" spans="1:19">
      <c r="A786">
        <f>IF(E785&lt;&gt;E786,COUNTIF($A$4:A785,"&lt;&gt;0")+1,0)</f>
        <v>0</v>
      </c>
      <c r="B786">
        <f>IF(A786&lt;&gt;0,IF(MOD(A786,3)=0,COUNTIF($B$4:B785,"&lt;&gt;0")+1,0),0)</f>
        <v>0</v>
      </c>
      <c r="C786" s="9">
        <f>'Dash Board'!$C$12+COUNT('Daily reducing balance'!$F$4:F785)</f>
        <v>42512</v>
      </c>
      <c r="D786">
        <f t="shared" si="84"/>
        <v>2016</v>
      </c>
      <c r="E786">
        <f t="shared" si="85"/>
        <v>5</v>
      </c>
      <c r="F786">
        <f>DAY('Dash Board'!$C$12+COUNT('Daily reducing balance'!$F$4:F785))</f>
        <v>22</v>
      </c>
      <c r="G786" s="8">
        <f t="shared" si="86"/>
        <v>280269.84868863015</v>
      </c>
      <c r="H786" s="6">
        <f>G786*'Dash Board'!$C$11/365</f>
        <v>80.625572910427849</v>
      </c>
      <c r="I786" s="6">
        <f>H786*'Dash Board'!$C$18/'Dash Board'!$C$11</f>
        <v>38.393129957346595</v>
      </c>
      <c r="J786" s="6">
        <f>(G786&gt;1)*PMT('Dash Board'!$C$11/365,$U$4,-'Dash Board'!$C$19)</f>
        <v>108.80376961660664</v>
      </c>
      <c r="K786" s="6">
        <f t="shared" si="88"/>
        <v>0</v>
      </c>
      <c r="L786" s="8">
        <f t="shared" si="89"/>
        <v>280241.67049192399</v>
      </c>
      <c r="N786" s="8">
        <f t="shared" si="87"/>
        <v>70.410639659260056</v>
      </c>
      <c r="O786" s="8">
        <f>IF(E785&lt;&gt;E786,SUM($N$4:N786)-SUM($O$3:O785),0)</f>
        <v>0</v>
      </c>
      <c r="P786" s="6">
        <f>IF(B786&gt;0,SUM($O$4:O786)-SUM($P$3:P785),0)</f>
        <v>0</v>
      </c>
      <c r="Q786" s="6">
        <f t="shared" si="90"/>
        <v>38.393129957346595</v>
      </c>
      <c r="R786" s="8">
        <f>IF(E785&lt;&gt;E786,SUM($Q$4:Q786)-SUM($R$3:R785),0)</f>
        <v>0</v>
      </c>
      <c r="S786" s="6">
        <f>IF(B786&gt;0,SUM($R$4:R786)-SUM($S$3:S785),0)</f>
        <v>0</v>
      </c>
    </row>
    <row r="787" spans="1:19">
      <c r="A787">
        <f>IF(E786&lt;&gt;E787,COUNTIF($A$4:A786,"&lt;&gt;0")+1,0)</f>
        <v>0</v>
      </c>
      <c r="B787">
        <f>IF(A787&lt;&gt;0,IF(MOD(A787,3)=0,COUNTIF($B$4:B786,"&lt;&gt;0")+1,0),0)</f>
        <v>0</v>
      </c>
      <c r="C787" s="9">
        <f>'Dash Board'!$C$12+COUNT('Daily reducing balance'!$F$4:F786)</f>
        <v>42513</v>
      </c>
      <c r="D787">
        <f t="shared" si="84"/>
        <v>2016</v>
      </c>
      <c r="E787">
        <f t="shared" si="85"/>
        <v>5</v>
      </c>
      <c r="F787">
        <f>DAY('Dash Board'!$C$12+COUNT('Daily reducing balance'!$F$4:F786))</f>
        <v>23</v>
      </c>
      <c r="G787" s="8">
        <f t="shared" si="86"/>
        <v>280241.67049192399</v>
      </c>
      <c r="H787" s="6">
        <f>G787*'Dash Board'!$C$11/365</f>
        <v>80.617466853841151</v>
      </c>
      <c r="I787" s="6">
        <f>H787*'Dash Board'!$C$18/'Dash Board'!$C$11</f>
        <v>38.389269930400552</v>
      </c>
      <c r="J787" s="6">
        <f>(G787&gt;1)*PMT('Dash Board'!$C$11/365,$U$4,-'Dash Board'!$C$19)</f>
        <v>108.80376961660664</v>
      </c>
      <c r="K787" s="6">
        <f t="shared" si="88"/>
        <v>0</v>
      </c>
      <c r="L787" s="8">
        <f t="shared" si="89"/>
        <v>280213.48418916122</v>
      </c>
      <c r="N787" s="8">
        <f t="shared" si="87"/>
        <v>70.414499686206085</v>
      </c>
      <c r="O787" s="8">
        <f>IF(E786&lt;&gt;E787,SUM($N$4:N787)-SUM($O$3:O786),0)</f>
        <v>0</v>
      </c>
      <c r="P787" s="6">
        <f>IF(B787&gt;0,SUM($O$4:O787)-SUM($P$3:P786),0)</f>
        <v>0</v>
      </c>
      <c r="Q787" s="6">
        <f t="shared" si="90"/>
        <v>38.389269930400552</v>
      </c>
      <c r="R787" s="8">
        <f>IF(E786&lt;&gt;E787,SUM($Q$4:Q787)-SUM($R$3:R786),0)</f>
        <v>0</v>
      </c>
      <c r="S787" s="6">
        <f>IF(B787&gt;0,SUM($R$4:R787)-SUM($S$3:S786),0)</f>
        <v>0</v>
      </c>
    </row>
    <row r="788" spans="1:19">
      <c r="A788">
        <f>IF(E787&lt;&gt;E788,COUNTIF($A$4:A787,"&lt;&gt;0")+1,0)</f>
        <v>0</v>
      </c>
      <c r="B788">
        <f>IF(A788&lt;&gt;0,IF(MOD(A788,3)=0,COUNTIF($B$4:B787,"&lt;&gt;0")+1,0),0)</f>
        <v>0</v>
      </c>
      <c r="C788" s="9">
        <f>'Dash Board'!$C$12+COUNT('Daily reducing balance'!$F$4:F787)</f>
        <v>42514</v>
      </c>
      <c r="D788">
        <f t="shared" si="84"/>
        <v>2016</v>
      </c>
      <c r="E788">
        <f t="shared" si="85"/>
        <v>5</v>
      </c>
      <c r="F788">
        <f>DAY('Dash Board'!$C$12+COUNT('Daily reducing balance'!$F$4:F787))</f>
        <v>24</v>
      </c>
      <c r="G788" s="8">
        <f t="shared" si="86"/>
        <v>280213.48418916122</v>
      </c>
      <c r="H788" s="6">
        <f>G788*'Dash Board'!$C$11/365</f>
        <v>80.609358465375138</v>
      </c>
      <c r="I788" s="6">
        <f>H788*'Dash Board'!$C$18/'Dash Board'!$C$11</f>
        <v>38.385408793035786</v>
      </c>
      <c r="J788" s="6">
        <f>(G788&gt;1)*PMT('Dash Board'!$C$11/365,$U$4,-'Dash Board'!$C$19)</f>
        <v>108.80376961660664</v>
      </c>
      <c r="K788" s="6">
        <f t="shared" si="88"/>
        <v>0</v>
      </c>
      <c r="L788" s="8">
        <f t="shared" si="89"/>
        <v>280185.28977800999</v>
      </c>
      <c r="N788" s="8">
        <f t="shared" si="87"/>
        <v>70.41836082357085</v>
      </c>
      <c r="O788" s="8">
        <f>IF(E787&lt;&gt;E788,SUM($N$4:N788)-SUM($O$3:O787),0)</f>
        <v>0</v>
      </c>
      <c r="P788" s="6">
        <f>IF(B788&gt;0,SUM($O$4:O788)-SUM($P$3:P787),0)</f>
        <v>0</v>
      </c>
      <c r="Q788" s="6">
        <f t="shared" si="90"/>
        <v>38.385408793035786</v>
      </c>
      <c r="R788" s="8">
        <f>IF(E787&lt;&gt;E788,SUM($Q$4:Q788)-SUM($R$3:R787),0)</f>
        <v>0</v>
      </c>
      <c r="S788" s="6">
        <f>IF(B788&gt;0,SUM($R$4:R788)-SUM($S$3:S787),0)</f>
        <v>0</v>
      </c>
    </row>
    <row r="789" spans="1:19">
      <c r="A789">
        <f>IF(E788&lt;&gt;E789,COUNTIF($A$4:A788,"&lt;&gt;0")+1,0)</f>
        <v>0</v>
      </c>
      <c r="B789">
        <f>IF(A789&lt;&gt;0,IF(MOD(A789,3)=0,COUNTIF($B$4:B788,"&lt;&gt;0")+1,0),0)</f>
        <v>0</v>
      </c>
      <c r="C789" s="9">
        <f>'Dash Board'!$C$12+COUNT('Daily reducing balance'!$F$4:F788)</f>
        <v>42515</v>
      </c>
      <c r="D789">
        <f t="shared" si="84"/>
        <v>2016</v>
      </c>
      <c r="E789">
        <f t="shared" si="85"/>
        <v>5</v>
      </c>
      <c r="F789">
        <f>DAY('Dash Board'!$C$12+COUNT('Daily reducing balance'!$F$4:F788))</f>
        <v>25</v>
      </c>
      <c r="G789" s="8">
        <f t="shared" si="86"/>
        <v>280185.28977800999</v>
      </c>
      <c r="H789" s="6">
        <f>G789*'Dash Board'!$C$11/365</f>
        <v>80.601247744359043</v>
      </c>
      <c r="I789" s="6">
        <f>H789*'Dash Board'!$C$18/'Dash Board'!$C$11</f>
        <v>38.381546544932874</v>
      </c>
      <c r="J789" s="6">
        <f>(G789&gt;1)*PMT('Dash Board'!$C$11/365,$U$4,-'Dash Board'!$C$19)</f>
        <v>108.80376961660664</v>
      </c>
      <c r="K789" s="6">
        <f t="shared" si="88"/>
        <v>0</v>
      </c>
      <c r="L789" s="8">
        <f t="shared" si="89"/>
        <v>280157.08725613775</v>
      </c>
      <c r="N789" s="8">
        <f t="shared" si="87"/>
        <v>70.42222307167377</v>
      </c>
      <c r="O789" s="8">
        <f>IF(E788&lt;&gt;E789,SUM($N$4:N789)-SUM($O$3:O788),0)</f>
        <v>0</v>
      </c>
      <c r="P789" s="6">
        <f>IF(B789&gt;0,SUM($O$4:O789)-SUM($P$3:P788),0)</f>
        <v>0</v>
      </c>
      <c r="Q789" s="6">
        <f t="shared" si="90"/>
        <v>38.381546544932874</v>
      </c>
      <c r="R789" s="8">
        <f>IF(E788&lt;&gt;E789,SUM($Q$4:Q789)-SUM($R$3:R788),0)</f>
        <v>0</v>
      </c>
      <c r="S789" s="6">
        <f>IF(B789&gt;0,SUM($R$4:R789)-SUM($S$3:S788),0)</f>
        <v>0</v>
      </c>
    </row>
    <row r="790" spans="1:19">
      <c r="A790">
        <f>IF(E789&lt;&gt;E790,COUNTIF($A$4:A789,"&lt;&gt;0")+1,0)</f>
        <v>0</v>
      </c>
      <c r="B790">
        <f>IF(A790&lt;&gt;0,IF(MOD(A790,3)=0,COUNTIF($B$4:B789,"&lt;&gt;0")+1,0),0)</f>
        <v>0</v>
      </c>
      <c r="C790" s="9">
        <f>'Dash Board'!$C$12+COUNT('Daily reducing balance'!$F$4:F789)</f>
        <v>42516</v>
      </c>
      <c r="D790">
        <f t="shared" si="84"/>
        <v>2016</v>
      </c>
      <c r="E790">
        <f t="shared" si="85"/>
        <v>5</v>
      </c>
      <c r="F790">
        <f>DAY('Dash Board'!$C$12+COUNT('Daily reducing balance'!$F$4:F789))</f>
        <v>26</v>
      </c>
      <c r="G790" s="8">
        <f t="shared" si="86"/>
        <v>280157.08725613775</v>
      </c>
      <c r="H790" s="6">
        <f>G790*'Dash Board'!$C$11/365</f>
        <v>80.593134690121815</v>
      </c>
      <c r="I790" s="6">
        <f>H790*'Dash Board'!$C$18/'Dash Board'!$C$11</f>
        <v>38.377683185772291</v>
      </c>
      <c r="J790" s="6">
        <f>(G790&gt;1)*PMT('Dash Board'!$C$11/365,$U$4,-'Dash Board'!$C$19)</f>
        <v>108.80376961660664</v>
      </c>
      <c r="K790" s="6">
        <f t="shared" si="88"/>
        <v>0</v>
      </c>
      <c r="L790" s="8">
        <f t="shared" si="89"/>
        <v>280128.8766212113</v>
      </c>
      <c r="N790" s="8">
        <f t="shared" si="87"/>
        <v>70.426086430834346</v>
      </c>
      <c r="O790" s="8">
        <f>IF(E789&lt;&gt;E790,SUM($N$4:N790)-SUM($O$3:O789),0)</f>
        <v>0</v>
      </c>
      <c r="P790" s="6">
        <f>IF(B790&gt;0,SUM($O$4:O790)-SUM($P$3:P789),0)</f>
        <v>0</v>
      </c>
      <c r="Q790" s="6">
        <f t="shared" si="90"/>
        <v>38.377683185772291</v>
      </c>
      <c r="R790" s="8">
        <f>IF(E789&lt;&gt;E790,SUM($Q$4:Q790)-SUM($R$3:R789),0)</f>
        <v>0</v>
      </c>
      <c r="S790" s="6">
        <f>IF(B790&gt;0,SUM($R$4:R790)-SUM($S$3:S789),0)</f>
        <v>0</v>
      </c>
    </row>
    <row r="791" spans="1:19">
      <c r="A791">
        <f>IF(E790&lt;&gt;E791,COUNTIF($A$4:A790,"&lt;&gt;0")+1,0)</f>
        <v>0</v>
      </c>
      <c r="B791">
        <f>IF(A791&lt;&gt;0,IF(MOD(A791,3)=0,COUNTIF($B$4:B790,"&lt;&gt;0")+1,0),0)</f>
        <v>0</v>
      </c>
      <c r="C791" s="9">
        <f>'Dash Board'!$C$12+COUNT('Daily reducing balance'!$F$4:F790)</f>
        <v>42517</v>
      </c>
      <c r="D791">
        <f t="shared" si="84"/>
        <v>2016</v>
      </c>
      <c r="E791">
        <f t="shared" si="85"/>
        <v>5</v>
      </c>
      <c r="F791">
        <f>DAY('Dash Board'!$C$12+COUNT('Daily reducing balance'!$F$4:F790))</f>
        <v>27</v>
      </c>
      <c r="G791" s="8">
        <f t="shared" si="86"/>
        <v>280128.8766212113</v>
      </c>
      <c r="H791" s="6">
        <f>G791*'Dash Board'!$C$11/365</f>
        <v>80.58501930199229</v>
      </c>
      <c r="I791" s="6">
        <f>H791*'Dash Board'!$C$18/'Dash Board'!$C$11</f>
        <v>38.373818715234428</v>
      </c>
      <c r="J791" s="6">
        <f>(G791&gt;1)*PMT('Dash Board'!$C$11/365,$U$4,-'Dash Board'!$C$19)</f>
        <v>108.80376961660664</v>
      </c>
      <c r="K791" s="6">
        <f t="shared" si="88"/>
        <v>0</v>
      </c>
      <c r="L791" s="8">
        <f t="shared" si="89"/>
        <v>280100.65787089668</v>
      </c>
      <c r="N791" s="8">
        <f t="shared" si="87"/>
        <v>70.429950901372223</v>
      </c>
      <c r="O791" s="8">
        <f>IF(E790&lt;&gt;E791,SUM($N$4:N791)-SUM($O$3:O790),0)</f>
        <v>0</v>
      </c>
      <c r="P791" s="6">
        <f>IF(B791&gt;0,SUM($O$4:O791)-SUM($P$3:P790),0)</f>
        <v>0</v>
      </c>
      <c r="Q791" s="6">
        <f t="shared" si="90"/>
        <v>38.373818715234428</v>
      </c>
      <c r="R791" s="8">
        <f>IF(E790&lt;&gt;E791,SUM($Q$4:Q791)-SUM($R$3:R790),0)</f>
        <v>0</v>
      </c>
      <c r="S791" s="6">
        <f>IF(B791&gt;0,SUM($R$4:R791)-SUM($S$3:S790),0)</f>
        <v>0</v>
      </c>
    </row>
    <row r="792" spans="1:19">
      <c r="A792">
        <f>IF(E791&lt;&gt;E792,COUNTIF($A$4:A791,"&lt;&gt;0")+1,0)</f>
        <v>0</v>
      </c>
      <c r="B792">
        <f>IF(A792&lt;&gt;0,IF(MOD(A792,3)=0,COUNTIF($B$4:B791,"&lt;&gt;0")+1,0),0)</f>
        <v>0</v>
      </c>
      <c r="C792" s="9">
        <f>'Dash Board'!$C$12+COUNT('Daily reducing balance'!$F$4:F791)</f>
        <v>42518</v>
      </c>
      <c r="D792">
        <f t="shared" si="84"/>
        <v>2016</v>
      </c>
      <c r="E792">
        <f t="shared" si="85"/>
        <v>5</v>
      </c>
      <c r="F792">
        <f>DAY('Dash Board'!$C$12+COUNT('Daily reducing balance'!$F$4:F791))</f>
        <v>28</v>
      </c>
      <c r="G792" s="8">
        <f t="shared" si="86"/>
        <v>280100.65787089668</v>
      </c>
      <c r="H792" s="6">
        <f>G792*'Dash Board'!$C$11/365</f>
        <v>80.576901579299047</v>
      </c>
      <c r="I792" s="6">
        <f>H792*'Dash Board'!$C$18/'Dash Board'!$C$11</f>
        <v>38.369953132999548</v>
      </c>
      <c r="J792" s="6">
        <f>(G792&gt;1)*PMT('Dash Board'!$C$11/365,$U$4,-'Dash Board'!$C$19)</f>
        <v>108.80376961660664</v>
      </c>
      <c r="K792" s="6">
        <f t="shared" si="88"/>
        <v>0</v>
      </c>
      <c r="L792" s="8">
        <f t="shared" si="89"/>
        <v>280072.43100285938</v>
      </c>
      <c r="N792" s="8">
        <f t="shared" si="87"/>
        <v>70.433816483607103</v>
      </c>
      <c r="O792" s="8">
        <f>IF(E791&lt;&gt;E792,SUM($N$4:N792)-SUM($O$3:O791),0)</f>
        <v>0</v>
      </c>
      <c r="P792" s="6">
        <f>IF(B792&gt;0,SUM($O$4:O792)-SUM($P$3:P791),0)</f>
        <v>0</v>
      </c>
      <c r="Q792" s="6">
        <f t="shared" si="90"/>
        <v>38.369953132999548</v>
      </c>
      <c r="R792" s="8">
        <f>IF(E791&lt;&gt;E792,SUM($Q$4:Q792)-SUM($R$3:R791),0)</f>
        <v>0</v>
      </c>
      <c r="S792" s="6">
        <f>IF(B792&gt;0,SUM($R$4:R792)-SUM($S$3:S791),0)</f>
        <v>0</v>
      </c>
    </row>
    <row r="793" spans="1:19">
      <c r="A793">
        <f>IF(E792&lt;&gt;E793,COUNTIF($A$4:A792,"&lt;&gt;0")+1,0)</f>
        <v>0</v>
      </c>
      <c r="B793">
        <f>IF(A793&lt;&gt;0,IF(MOD(A793,3)=0,COUNTIF($B$4:B792,"&lt;&gt;0")+1,0),0)</f>
        <v>0</v>
      </c>
      <c r="C793" s="9">
        <f>'Dash Board'!$C$12+COUNT('Daily reducing balance'!$F$4:F792)</f>
        <v>42519</v>
      </c>
      <c r="D793">
        <f t="shared" si="84"/>
        <v>2016</v>
      </c>
      <c r="E793">
        <f t="shared" si="85"/>
        <v>5</v>
      </c>
      <c r="F793">
        <f>DAY('Dash Board'!$C$12+COUNT('Daily reducing balance'!$F$4:F792))</f>
        <v>29</v>
      </c>
      <c r="G793" s="8">
        <f t="shared" si="86"/>
        <v>280072.43100285938</v>
      </c>
      <c r="H793" s="6">
        <f>G793*'Dash Board'!$C$11/365</f>
        <v>80.568781521370497</v>
      </c>
      <c r="I793" s="6">
        <f>H793*'Dash Board'!$C$18/'Dash Board'!$C$11</f>
        <v>38.366086438747864</v>
      </c>
      <c r="J793" s="6">
        <f>(G793&gt;1)*PMT('Dash Board'!$C$11/365,$U$4,-'Dash Board'!$C$19)</f>
        <v>108.80376961660664</v>
      </c>
      <c r="K793" s="6">
        <f t="shared" si="88"/>
        <v>0</v>
      </c>
      <c r="L793" s="8">
        <f t="shared" si="89"/>
        <v>280044.19601476414</v>
      </c>
      <c r="N793" s="8">
        <f t="shared" si="87"/>
        <v>70.437683177858787</v>
      </c>
      <c r="O793" s="8">
        <f>IF(E792&lt;&gt;E793,SUM($N$4:N793)-SUM($O$3:O792),0)</f>
        <v>0</v>
      </c>
      <c r="P793" s="6">
        <f>IF(B793&gt;0,SUM($O$4:O793)-SUM($P$3:P792),0)</f>
        <v>0</v>
      </c>
      <c r="Q793" s="6">
        <f t="shared" si="90"/>
        <v>38.366086438747864</v>
      </c>
      <c r="R793" s="8">
        <f>IF(E792&lt;&gt;E793,SUM($Q$4:Q793)-SUM($R$3:R792),0)</f>
        <v>0</v>
      </c>
      <c r="S793" s="6">
        <f>IF(B793&gt;0,SUM($R$4:R793)-SUM($S$3:S792),0)</f>
        <v>0</v>
      </c>
    </row>
    <row r="794" spans="1:19">
      <c r="A794">
        <f>IF(E793&lt;&gt;E794,COUNTIF($A$4:A793,"&lt;&gt;0")+1,0)</f>
        <v>0</v>
      </c>
      <c r="B794">
        <f>IF(A794&lt;&gt;0,IF(MOD(A794,3)=0,COUNTIF($B$4:B793,"&lt;&gt;0")+1,0),0)</f>
        <v>0</v>
      </c>
      <c r="C794" s="9">
        <f>'Dash Board'!$C$12+COUNT('Daily reducing balance'!$F$4:F793)</f>
        <v>42520</v>
      </c>
      <c r="D794">
        <f t="shared" si="84"/>
        <v>2016</v>
      </c>
      <c r="E794">
        <f t="shared" si="85"/>
        <v>5</v>
      </c>
      <c r="F794">
        <f>DAY('Dash Board'!$C$12+COUNT('Daily reducing balance'!$F$4:F793))</f>
        <v>30</v>
      </c>
      <c r="G794" s="8">
        <f t="shared" si="86"/>
        <v>280044.19601476414</v>
      </c>
      <c r="H794" s="6">
        <f>G794*'Dash Board'!$C$11/365</f>
        <v>80.56065912753489</v>
      </c>
      <c r="I794" s="6">
        <f>H794*'Dash Board'!$C$18/'Dash Board'!$C$11</f>
        <v>38.362218632159475</v>
      </c>
      <c r="J794" s="6">
        <f>(G794&gt;1)*PMT('Dash Board'!$C$11/365,$U$4,-'Dash Board'!$C$19)</f>
        <v>108.80376961660664</v>
      </c>
      <c r="K794" s="6">
        <f t="shared" si="88"/>
        <v>0</v>
      </c>
      <c r="L794" s="8">
        <f t="shared" si="89"/>
        <v>280015.95290427509</v>
      </c>
      <c r="N794" s="8">
        <f t="shared" si="87"/>
        <v>70.441550984447161</v>
      </c>
      <c r="O794" s="8">
        <f>IF(E793&lt;&gt;E794,SUM($N$4:N794)-SUM($O$3:O793),0)</f>
        <v>0</v>
      </c>
      <c r="P794" s="6">
        <f>IF(B794&gt;0,SUM($O$4:O794)-SUM($P$3:P793),0)</f>
        <v>0</v>
      </c>
      <c r="Q794" s="6">
        <f t="shared" si="90"/>
        <v>38.362218632159475</v>
      </c>
      <c r="R794" s="8">
        <f>IF(E793&lt;&gt;E794,SUM($Q$4:Q794)-SUM($R$3:R793),0)</f>
        <v>0</v>
      </c>
      <c r="S794" s="6">
        <f>IF(B794&gt;0,SUM($R$4:R794)-SUM($S$3:S793),0)</f>
        <v>0</v>
      </c>
    </row>
    <row r="795" spans="1:19">
      <c r="A795">
        <f>IF(E794&lt;&gt;E795,COUNTIF($A$4:A794,"&lt;&gt;0")+1,0)</f>
        <v>0</v>
      </c>
      <c r="B795">
        <f>IF(A795&lt;&gt;0,IF(MOD(A795,3)=0,COUNTIF($B$4:B794,"&lt;&gt;0")+1,0),0)</f>
        <v>0</v>
      </c>
      <c r="C795" s="9">
        <f>'Dash Board'!$C$12+COUNT('Daily reducing balance'!$F$4:F794)</f>
        <v>42521</v>
      </c>
      <c r="D795">
        <f t="shared" si="84"/>
        <v>2016</v>
      </c>
      <c r="E795">
        <f t="shared" si="85"/>
        <v>5</v>
      </c>
      <c r="F795">
        <f>DAY('Dash Board'!$C$12+COUNT('Daily reducing balance'!$F$4:F794))</f>
        <v>31</v>
      </c>
      <c r="G795" s="8">
        <f t="shared" si="86"/>
        <v>280015.95290427509</v>
      </c>
      <c r="H795" s="6">
        <f>G795*'Dash Board'!$C$11/365</f>
        <v>80.552534397120226</v>
      </c>
      <c r="I795" s="6">
        <f>H795*'Dash Board'!$C$18/'Dash Board'!$C$11</f>
        <v>38.358349712914396</v>
      </c>
      <c r="J795" s="6">
        <f>(G795&gt;1)*PMT('Dash Board'!$C$11/365,$U$4,-'Dash Board'!$C$19)</f>
        <v>108.80376961660664</v>
      </c>
      <c r="K795" s="6">
        <f t="shared" si="88"/>
        <v>0</v>
      </c>
      <c r="L795" s="8">
        <f t="shared" si="89"/>
        <v>279987.70166905562</v>
      </c>
      <c r="N795" s="8">
        <f t="shared" si="87"/>
        <v>70.445419903692255</v>
      </c>
      <c r="O795" s="8">
        <f>IF(E794&lt;&gt;E795,SUM($N$4:N795)-SUM($O$3:O794),0)</f>
        <v>0</v>
      </c>
      <c r="P795" s="6">
        <f>IF(B795&gt;0,SUM($O$4:O795)-SUM($P$3:P794),0)</f>
        <v>0</v>
      </c>
      <c r="Q795" s="6">
        <f t="shared" si="90"/>
        <v>38.358349712914396</v>
      </c>
      <c r="R795" s="8">
        <f>IF(E794&lt;&gt;E795,SUM($Q$4:Q795)-SUM($R$3:R794),0)</f>
        <v>0</v>
      </c>
      <c r="S795" s="6">
        <f>IF(B795&gt;0,SUM($R$4:R795)-SUM($S$3:S794),0)</f>
        <v>0</v>
      </c>
    </row>
    <row r="796" spans="1:19">
      <c r="A796">
        <f>IF(E795&lt;&gt;E796,COUNTIF($A$4:A795,"&lt;&gt;0")+1,0)</f>
        <v>26</v>
      </c>
      <c r="B796">
        <f>IF(A796&lt;&gt;0,IF(MOD(A796,3)=0,COUNTIF($B$4:B795,"&lt;&gt;0")+1,0),0)</f>
        <v>0</v>
      </c>
      <c r="C796" s="9">
        <f>'Dash Board'!$C$12+COUNT('Daily reducing balance'!$F$4:F795)</f>
        <v>42522</v>
      </c>
      <c r="D796">
        <f t="shared" si="84"/>
        <v>2016</v>
      </c>
      <c r="E796">
        <f t="shared" si="85"/>
        <v>6</v>
      </c>
      <c r="F796">
        <f>DAY('Dash Board'!$C$12+COUNT('Daily reducing balance'!$F$4:F795))</f>
        <v>1</v>
      </c>
      <c r="G796" s="8">
        <f t="shared" si="86"/>
        <v>279987.70166905562</v>
      </c>
      <c r="H796" s="6">
        <f>G796*'Dash Board'!$C$11/365</f>
        <v>80.544407329454359</v>
      </c>
      <c r="I796" s="6">
        <f>H796*'Dash Board'!$C$18/'Dash Board'!$C$11</f>
        <v>38.354479680692549</v>
      </c>
      <c r="J796" s="6">
        <f>(G796&gt;1)*PMT('Dash Board'!$C$11/365,$U$4,-'Dash Board'!$C$19)</f>
        <v>108.80376961660664</v>
      </c>
      <c r="K796" s="6">
        <f t="shared" si="88"/>
        <v>3264.1130884981981</v>
      </c>
      <c r="L796" s="8">
        <f t="shared" si="89"/>
        <v>279959.4423067685</v>
      </c>
      <c r="N796" s="8">
        <f t="shared" si="87"/>
        <v>70.449289935914095</v>
      </c>
      <c r="O796" s="8">
        <f>IF(E795&lt;&gt;E796,SUM($N$4:N796)-SUM($O$3:O795),0)</f>
        <v>2182.1334158050959</v>
      </c>
      <c r="P796" s="6">
        <f>IF(B796&gt;0,SUM($O$4:O796)-SUM($P$3:P795),0)</f>
        <v>0</v>
      </c>
      <c r="Q796" s="6">
        <f t="shared" si="90"/>
        <v>38.354479680692549</v>
      </c>
      <c r="R796" s="8">
        <f>IF(E795&lt;&gt;E796,SUM($Q$4:Q796)-SUM($R$3:R795),0)</f>
        <v>1190.7834423097265</v>
      </c>
      <c r="S796" s="6">
        <f>IF(B796&gt;0,SUM($R$4:R796)-SUM($S$3:S795),0)</f>
        <v>0</v>
      </c>
    </row>
    <row r="797" spans="1:19">
      <c r="A797">
        <f>IF(E796&lt;&gt;E797,COUNTIF($A$4:A796,"&lt;&gt;0")+1,0)</f>
        <v>0</v>
      </c>
      <c r="B797">
        <f>IF(A797&lt;&gt;0,IF(MOD(A797,3)=0,COUNTIF($B$4:B796,"&lt;&gt;0")+1,0),0)</f>
        <v>0</v>
      </c>
      <c r="C797" s="9">
        <f>'Dash Board'!$C$12+COUNT('Daily reducing balance'!$F$4:F796)</f>
        <v>42523</v>
      </c>
      <c r="D797">
        <f t="shared" si="84"/>
        <v>2016</v>
      </c>
      <c r="E797">
        <f t="shared" si="85"/>
        <v>6</v>
      </c>
      <c r="F797">
        <f>DAY('Dash Board'!$C$12+COUNT('Daily reducing balance'!$F$4:F796))</f>
        <v>2</v>
      </c>
      <c r="G797" s="8">
        <f t="shared" si="86"/>
        <v>279959.4423067685</v>
      </c>
      <c r="H797" s="6">
        <f>G797*'Dash Board'!$C$11/365</f>
        <v>80.536277923864915</v>
      </c>
      <c r="I797" s="6">
        <f>H797*'Dash Board'!$C$18/'Dash Board'!$C$11</f>
        <v>38.35060853517377</v>
      </c>
      <c r="J797" s="6">
        <f>(G797&gt;1)*PMT('Dash Board'!$C$11/365,$U$4,-'Dash Board'!$C$19)</f>
        <v>108.80376961660664</v>
      </c>
      <c r="K797" s="6">
        <f t="shared" si="88"/>
        <v>0</v>
      </c>
      <c r="L797" s="8">
        <f t="shared" si="89"/>
        <v>279931.17481507576</v>
      </c>
      <c r="N797" s="8">
        <f t="shared" si="87"/>
        <v>70.453161081432881</v>
      </c>
      <c r="O797" s="8">
        <f>IF(E796&lt;&gt;E797,SUM($N$4:N797)-SUM($O$3:O796),0)</f>
        <v>0</v>
      </c>
      <c r="P797" s="6">
        <f>IF(B797&gt;0,SUM($O$4:O797)-SUM($P$3:P796),0)</f>
        <v>0</v>
      </c>
      <c r="Q797" s="6">
        <f t="shared" si="90"/>
        <v>38.35060853517377</v>
      </c>
      <c r="R797" s="8">
        <f>IF(E796&lt;&gt;E797,SUM($Q$4:Q797)-SUM($R$3:R796),0)</f>
        <v>0</v>
      </c>
      <c r="S797" s="6">
        <f>IF(B797&gt;0,SUM($R$4:R797)-SUM($S$3:S796),0)</f>
        <v>0</v>
      </c>
    </row>
    <row r="798" spans="1:19">
      <c r="A798">
        <f>IF(E797&lt;&gt;E798,COUNTIF($A$4:A797,"&lt;&gt;0")+1,0)</f>
        <v>0</v>
      </c>
      <c r="B798">
        <f>IF(A798&lt;&gt;0,IF(MOD(A798,3)=0,COUNTIF($B$4:B797,"&lt;&gt;0")+1,0),0)</f>
        <v>0</v>
      </c>
      <c r="C798" s="9">
        <f>'Dash Board'!$C$12+COUNT('Daily reducing balance'!$F$4:F797)</f>
        <v>42524</v>
      </c>
      <c r="D798">
        <f t="shared" si="84"/>
        <v>2016</v>
      </c>
      <c r="E798">
        <f t="shared" si="85"/>
        <v>6</v>
      </c>
      <c r="F798">
        <f>DAY('Dash Board'!$C$12+COUNT('Daily reducing balance'!$F$4:F797))</f>
        <v>3</v>
      </c>
      <c r="G798" s="8">
        <f t="shared" si="86"/>
        <v>279931.17481507576</v>
      </c>
      <c r="H798" s="6">
        <f>G798*'Dash Board'!$C$11/365</f>
        <v>80.528146179679325</v>
      </c>
      <c r="I798" s="6">
        <f>H798*'Dash Board'!$C$18/'Dash Board'!$C$11</f>
        <v>38.346736276037774</v>
      </c>
      <c r="J798" s="6">
        <f>(G798&gt;1)*PMT('Dash Board'!$C$11/365,$U$4,-'Dash Board'!$C$19)</f>
        <v>108.80376961660664</v>
      </c>
      <c r="K798" s="6">
        <f t="shared" si="88"/>
        <v>0</v>
      </c>
      <c r="L798" s="8">
        <f t="shared" si="89"/>
        <v>279902.89919163886</v>
      </c>
      <c r="N798" s="8">
        <f t="shared" si="87"/>
        <v>70.45703334056887</v>
      </c>
      <c r="O798" s="8">
        <f>IF(E797&lt;&gt;E798,SUM($N$4:N798)-SUM($O$3:O797),0)</f>
        <v>0</v>
      </c>
      <c r="P798" s="6">
        <f>IF(B798&gt;0,SUM($O$4:O798)-SUM($P$3:P797),0)</f>
        <v>0</v>
      </c>
      <c r="Q798" s="6">
        <f t="shared" si="90"/>
        <v>38.346736276037774</v>
      </c>
      <c r="R798" s="8">
        <f>IF(E797&lt;&gt;E798,SUM($Q$4:Q798)-SUM($R$3:R797),0)</f>
        <v>0</v>
      </c>
      <c r="S798" s="6">
        <f>IF(B798&gt;0,SUM($R$4:R798)-SUM($S$3:S797),0)</f>
        <v>0</v>
      </c>
    </row>
    <row r="799" spans="1:19">
      <c r="A799">
        <f>IF(E798&lt;&gt;E799,COUNTIF($A$4:A798,"&lt;&gt;0")+1,0)</f>
        <v>0</v>
      </c>
      <c r="B799">
        <f>IF(A799&lt;&gt;0,IF(MOD(A799,3)=0,COUNTIF($B$4:B798,"&lt;&gt;0")+1,0),0)</f>
        <v>0</v>
      </c>
      <c r="C799" s="9">
        <f>'Dash Board'!$C$12+COUNT('Daily reducing balance'!$F$4:F798)</f>
        <v>42525</v>
      </c>
      <c r="D799">
        <f t="shared" si="84"/>
        <v>2016</v>
      </c>
      <c r="E799">
        <f t="shared" si="85"/>
        <v>6</v>
      </c>
      <c r="F799">
        <f>DAY('Dash Board'!$C$12+COUNT('Daily reducing balance'!$F$4:F798))</f>
        <v>4</v>
      </c>
      <c r="G799" s="8">
        <f t="shared" si="86"/>
        <v>279902.89919163886</v>
      </c>
      <c r="H799" s="6">
        <f>G799*'Dash Board'!$C$11/365</f>
        <v>80.520012096224875</v>
      </c>
      <c r="I799" s="6">
        <f>H799*'Dash Board'!$C$18/'Dash Board'!$C$11</f>
        <v>38.342862902964228</v>
      </c>
      <c r="J799" s="6">
        <f>(G799&gt;1)*PMT('Dash Board'!$C$11/365,$U$4,-'Dash Board'!$C$19)</f>
        <v>108.80376961660664</v>
      </c>
      <c r="K799" s="6">
        <f t="shared" si="88"/>
        <v>0</v>
      </c>
      <c r="L799" s="8">
        <f t="shared" si="89"/>
        <v>279874.61543411849</v>
      </c>
      <c r="N799" s="8">
        <f t="shared" si="87"/>
        <v>70.460906713642416</v>
      </c>
      <c r="O799" s="8">
        <f>IF(E798&lt;&gt;E799,SUM($N$4:N799)-SUM($O$3:O798),0)</f>
        <v>0</v>
      </c>
      <c r="P799" s="6">
        <f>IF(B799&gt;0,SUM($O$4:O799)-SUM($P$3:P798),0)</f>
        <v>0</v>
      </c>
      <c r="Q799" s="6">
        <f t="shared" si="90"/>
        <v>38.342862902964228</v>
      </c>
      <c r="R799" s="8">
        <f>IF(E798&lt;&gt;E799,SUM($Q$4:Q799)-SUM($R$3:R798),0)</f>
        <v>0</v>
      </c>
      <c r="S799" s="6">
        <f>IF(B799&gt;0,SUM($R$4:R799)-SUM($S$3:S798),0)</f>
        <v>0</v>
      </c>
    </row>
    <row r="800" spans="1:19">
      <c r="A800">
        <f>IF(E799&lt;&gt;E800,COUNTIF($A$4:A799,"&lt;&gt;0")+1,0)</f>
        <v>0</v>
      </c>
      <c r="B800">
        <f>IF(A800&lt;&gt;0,IF(MOD(A800,3)=0,COUNTIF($B$4:B799,"&lt;&gt;0")+1,0),0)</f>
        <v>0</v>
      </c>
      <c r="C800" s="9">
        <f>'Dash Board'!$C$12+COUNT('Daily reducing balance'!$F$4:F799)</f>
        <v>42526</v>
      </c>
      <c r="D800">
        <f t="shared" si="84"/>
        <v>2016</v>
      </c>
      <c r="E800">
        <f t="shared" si="85"/>
        <v>6</v>
      </c>
      <c r="F800">
        <f>DAY('Dash Board'!$C$12+COUNT('Daily reducing balance'!$F$4:F799))</f>
        <v>5</v>
      </c>
      <c r="G800" s="8">
        <f t="shared" si="86"/>
        <v>279874.61543411849</v>
      </c>
      <c r="H800" s="6">
        <f>G800*'Dash Board'!$C$11/365</f>
        <v>80.511875672828609</v>
      </c>
      <c r="I800" s="6">
        <f>H800*'Dash Board'!$C$18/'Dash Board'!$C$11</f>
        <v>38.338988415632677</v>
      </c>
      <c r="J800" s="6">
        <f>(G800&gt;1)*PMT('Dash Board'!$C$11/365,$U$4,-'Dash Board'!$C$19)</f>
        <v>108.80376961660664</v>
      </c>
      <c r="K800" s="6">
        <f t="shared" si="88"/>
        <v>0</v>
      </c>
      <c r="L800" s="8">
        <f t="shared" si="89"/>
        <v>279846.32354017475</v>
      </c>
      <c r="N800" s="8">
        <f t="shared" si="87"/>
        <v>70.46478120097396</v>
      </c>
      <c r="O800" s="8">
        <f>IF(E799&lt;&gt;E800,SUM($N$4:N800)-SUM($O$3:O799),0)</f>
        <v>0</v>
      </c>
      <c r="P800" s="6">
        <f>IF(B800&gt;0,SUM($O$4:O800)-SUM($P$3:P799),0)</f>
        <v>0</v>
      </c>
      <c r="Q800" s="6">
        <f t="shared" si="90"/>
        <v>38.338988415632677</v>
      </c>
      <c r="R800" s="8">
        <f>IF(E799&lt;&gt;E800,SUM($Q$4:Q800)-SUM($R$3:R799),0)</f>
        <v>0</v>
      </c>
      <c r="S800" s="6">
        <f>IF(B800&gt;0,SUM($R$4:R800)-SUM($S$3:S799),0)</f>
        <v>0</v>
      </c>
    </row>
    <row r="801" spans="1:19">
      <c r="A801">
        <f>IF(E800&lt;&gt;E801,COUNTIF($A$4:A800,"&lt;&gt;0")+1,0)</f>
        <v>0</v>
      </c>
      <c r="B801">
        <f>IF(A801&lt;&gt;0,IF(MOD(A801,3)=0,COUNTIF($B$4:B800,"&lt;&gt;0")+1,0),0)</f>
        <v>0</v>
      </c>
      <c r="C801" s="9">
        <f>'Dash Board'!$C$12+COUNT('Daily reducing balance'!$F$4:F800)</f>
        <v>42527</v>
      </c>
      <c r="D801">
        <f t="shared" si="84"/>
        <v>2016</v>
      </c>
      <c r="E801">
        <f t="shared" si="85"/>
        <v>6</v>
      </c>
      <c r="F801">
        <f>DAY('Dash Board'!$C$12+COUNT('Daily reducing balance'!$F$4:F800))</f>
        <v>6</v>
      </c>
      <c r="G801" s="8">
        <f t="shared" si="86"/>
        <v>279846.32354017475</v>
      </c>
      <c r="H801" s="6">
        <f>G801*'Dash Board'!$C$11/365</f>
        <v>80.503736908817388</v>
      </c>
      <c r="I801" s="6">
        <f>H801*'Dash Board'!$C$18/'Dash Board'!$C$11</f>
        <v>38.335112813722574</v>
      </c>
      <c r="J801" s="6">
        <f>(G801&gt;1)*PMT('Dash Board'!$C$11/365,$U$4,-'Dash Board'!$C$19)</f>
        <v>108.80376961660664</v>
      </c>
      <c r="K801" s="6">
        <f t="shared" si="88"/>
        <v>0</v>
      </c>
      <c r="L801" s="8">
        <f t="shared" si="89"/>
        <v>279818.02350746701</v>
      </c>
      <c r="N801" s="8">
        <f t="shared" si="87"/>
        <v>70.46865680288407</v>
      </c>
      <c r="O801" s="8">
        <f>IF(E800&lt;&gt;E801,SUM($N$4:N801)-SUM($O$3:O800),0)</f>
        <v>0</v>
      </c>
      <c r="P801" s="6">
        <f>IF(B801&gt;0,SUM($O$4:O801)-SUM($P$3:P800),0)</f>
        <v>0</v>
      </c>
      <c r="Q801" s="6">
        <f t="shared" si="90"/>
        <v>38.335112813722574</v>
      </c>
      <c r="R801" s="8">
        <f>IF(E800&lt;&gt;E801,SUM($Q$4:Q801)-SUM($R$3:R800),0)</f>
        <v>0</v>
      </c>
      <c r="S801" s="6">
        <f>IF(B801&gt;0,SUM($R$4:R801)-SUM($S$3:S800),0)</f>
        <v>0</v>
      </c>
    </row>
    <row r="802" spans="1:19">
      <c r="A802">
        <f>IF(E801&lt;&gt;E802,COUNTIF($A$4:A801,"&lt;&gt;0")+1,0)</f>
        <v>0</v>
      </c>
      <c r="B802">
        <f>IF(A802&lt;&gt;0,IF(MOD(A802,3)=0,COUNTIF($B$4:B801,"&lt;&gt;0")+1,0),0)</f>
        <v>0</v>
      </c>
      <c r="C802" s="9">
        <f>'Dash Board'!$C$12+COUNT('Daily reducing balance'!$F$4:F801)</f>
        <v>42528</v>
      </c>
      <c r="D802">
        <f t="shared" si="84"/>
        <v>2016</v>
      </c>
      <c r="E802">
        <f t="shared" si="85"/>
        <v>6</v>
      </c>
      <c r="F802">
        <f>DAY('Dash Board'!$C$12+COUNT('Daily reducing balance'!$F$4:F801))</f>
        <v>7</v>
      </c>
      <c r="G802" s="8">
        <f t="shared" si="86"/>
        <v>279818.02350746701</v>
      </c>
      <c r="H802" s="6">
        <f>G802*'Dash Board'!$C$11/365</f>
        <v>80.495595803517901</v>
      </c>
      <c r="I802" s="6">
        <f>H802*'Dash Board'!$C$18/'Dash Board'!$C$11</f>
        <v>38.331236096913287</v>
      </c>
      <c r="J802" s="6">
        <f>(G802&gt;1)*PMT('Dash Board'!$C$11/365,$U$4,-'Dash Board'!$C$19)</f>
        <v>108.80376961660664</v>
      </c>
      <c r="K802" s="6">
        <f t="shared" si="88"/>
        <v>0</v>
      </c>
      <c r="L802" s="8">
        <f t="shared" si="89"/>
        <v>279789.71533365396</v>
      </c>
      <c r="N802" s="8">
        <f t="shared" si="87"/>
        <v>70.472533519693357</v>
      </c>
      <c r="O802" s="8">
        <f>IF(E801&lt;&gt;E802,SUM($N$4:N802)-SUM($O$3:O801),0)</f>
        <v>0</v>
      </c>
      <c r="P802" s="6">
        <f>IF(B802&gt;0,SUM($O$4:O802)-SUM($P$3:P801),0)</f>
        <v>0</v>
      </c>
      <c r="Q802" s="6">
        <f t="shared" si="90"/>
        <v>38.331236096913287</v>
      </c>
      <c r="R802" s="8">
        <f>IF(E801&lt;&gt;E802,SUM($Q$4:Q802)-SUM($R$3:R801),0)</f>
        <v>0</v>
      </c>
      <c r="S802" s="6">
        <f>IF(B802&gt;0,SUM($R$4:R802)-SUM($S$3:S801),0)</f>
        <v>0</v>
      </c>
    </row>
    <row r="803" spans="1:19">
      <c r="A803">
        <f>IF(E802&lt;&gt;E803,COUNTIF($A$4:A802,"&lt;&gt;0")+1,0)</f>
        <v>0</v>
      </c>
      <c r="B803">
        <f>IF(A803&lt;&gt;0,IF(MOD(A803,3)=0,COUNTIF($B$4:B802,"&lt;&gt;0")+1,0),0)</f>
        <v>0</v>
      </c>
      <c r="C803" s="9">
        <f>'Dash Board'!$C$12+COUNT('Daily reducing balance'!$F$4:F802)</f>
        <v>42529</v>
      </c>
      <c r="D803">
        <f t="shared" si="84"/>
        <v>2016</v>
      </c>
      <c r="E803">
        <f t="shared" si="85"/>
        <v>6</v>
      </c>
      <c r="F803">
        <f>DAY('Dash Board'!$C$12+COUNT('Daily reducing balance'!$F$4:F802))</f>
        <v>8</v>
      </c>
      <c r="G803" s="8">
        <f t="shared" si="86"/>
        <v>279789.71533365396</v>
      </c>
      <c r="H803" s="6">
        <f>G803*'Dash Board'!$C$11/365</f>
        <v>80.487452356256611</v>
      </c>
      <c r="I803" s="6">
        <f>H803*'Dash Board'!$C$18/'Dash Board'!$C$11</f>
        <v>38.327358264884104</v>
      </c>
      <c r="J803" s="6">
        <f>(G803&gt;1)*PMT('Dash Board'!$C$11/365,$U$4,-'Dash Board'!$C$19)</f>
        <v>108.80376961660664</v>
      </c>
      <c r="K803" s="6">
        <f t="shared" si="88"/>
        <v>0</v>
      </c>
      <c r="L803" s="8">
        <f t="shared" si="89"/>
        <v>279761.39901639364</v>
      </c>
      <c r="N803" s="8">
        <f t="shared" si="87"/>
        <v>70.476411351722533</v>
      </c>
      <c r="O803" s="8">
        <f>IF(E802&lt;&gt;E803,SUM($N$4:N803)-SUM($O$3:O802),0)</f>
        <v>0</v>
      </c>
      <c r="P803" s="6">
        <f>IF(B803&gt;0,SUM($O$4:O803)-SUM($P$3:P802),0)</f>
        <v>0</v>
      </c>
      <c r="Q803" s="6">
        <f t="shared" si="90"/>
        <v>38.327358264884104</v>
      </c>
      <c r="R803" s="8">
        <f>IF(E802&lt;&gt;E803,SUM($Q$4:Q803)-SUM($R$3:R802),0)</f>
        <v>0</v>
      </c>
      <c r="S803" s="6">
        <f>IF(B803&gt;0,SUM($R$4:R803)-SUM($S$3:S802),0)</f>
        <v>0</v>
      </c>
    </row>
    <row r="804" spans="1:19">
      <c r="A804">
        <f>IF(E803&lt;&gt;E804,COUNTIF($A$4:A803,"&lt;&gt;0")+1,0)</f>
        <v>0</v>
      </c>
      <c r="B804">
        <f>IF(A804&lt;&gt;0,IF(MOD(A804,3)=0,COUNTIF($B$4:B803,"&lt;&gt;0")+1,0),0)</f>
        <v>0</v>
      </c>
      <c r="C804" s="9">
        <f>'Dash Board'!$C$12+COUNT('Daily reducing balance'!$F$4:F803)</f>
        <v>42530</v>
      </c>
      <c r="D804">
        <f t="shared" si="84"/>
        <v>2016</v>
      </c>
      <c r="E804">
        <f t="shared" si="85"/>
        <v>6</v>
      </c>
      <c r="F804">
        <f>DAY('Dash Board'!$C$12+COUNT('Daily reducing balance'!$F$4:F803))</f>
        <v>9</v>
      </c>
      <c r="G804" s="8">
        <f t="shared" si="86"/>
        <v>279761.39901639364</v>
      </c>
      <c r="H804" s="6">
        <f>G804*'Dash Board'!$C$11/365</f>
        <v>80.47930656635981</v>
      </c>
      <c r="I804" s="6">
        <f>H804*'Dash Board'!$C$18/'Dash Board'!$C$11</f>
        <v>38.323479317314202</v>
      </c>
      <c r="J804" s="6">
        <f>(G804&gt;1)*PMT('Dash Board'!$C$11/365,$U$4,-'Dash Board'!$C$19)</f>
        <v>108.80376961660664</v>
      </c>
      <c r="K804" s="6">
        <f t="shared" si="88"/>
        <v>0</v>
      </c>
      <c r="L804" s="8">
        <f t="shared" si="89"/>
        <v>279733.07455334341</v>
      </c>
      <c r="N804" s="8">
        <f t="shared" si="87"/>
        <v>70.480290299292449</v>
      </c>
      <c r="O804" s="8">
        <f>IF(E803&lt;&gt;E804,SUM($N$4:N804)-SUM($O$3:O803),0)</f>
        <v>0</v>
      </c>
      <c r="P804" s="6">
        <f>IF(B804&gt;0,SUM($O$4:O804)-SUM($P$3:P803),0)</f>
        <v>0</v>
      </c>
      <c r="Q804" s="6">
        <f t="shared" si="90"/>
        <v>38.323479317314202</v>
      </c>
      <c r="R804" s="8">
        <f>IF(E803&lt;&gt;E804,SUM($Q$4:Q804)-SUM($R$3:R803),0)</f>
        <v>0</v>
      </c>
      <c r="S804" s="6">
        <f>IF(B804&gt;0,SUM($R$4:R804)-SUM($S$3:S803),0)</f>
        <v>0</v>
      </c>
    </row>
    <row r="805" spans="1:19">
      <c r="A805">
        <f>IF(E804&lt;&gt;E805,COUNTIF($A$4:A804,"&lt;&gt;0")+1,0)</f>
        <v>0</v>
      </c>
      <c r="B805">
        <f>IF(A805&lt;&gt;0,IF(MOD(A805,3)=0,COUNTIF($B$4:B804,"&lt;&gt;0")+1,0),0)</f>
        <v>0</v>
      </c>
      <c r="C805" s="9">
        <f>'Dash Board'!$C$12+COUNT('Daily reducing balance'!$F$4:F804)</f>
        <v>42531</v>
      </c>
      <c r="D805">
        <f t="shared" si="84"/>
        <v>2016</v>
      </c>
      <c r="E805">
        <f t="shared" si="85"/>
        <v>6</v>
      </c>
      <c r="F805">
        <f>DAY('Dash Board'!$C$12+COUNT('Daily reducing balance'!$F$4:F804))</f>
        <v>10</v>
      </c>
      <c r="G805" s="8">
        <f t="shared" si="86"/>
        <v>279733.07455334341</v>
      </c>
      <c r="H805" s="6">
        <f>G805*'Dash Board'!$C$11/365</f>
        <v>80.471158433153576</v>
      </c>
      <c r="I805" s="6">
        <f>H805*'Dash Board'!$C$18/'Dash Board'!$C$11</f>
        <v>38.319599253882664</v>
      </c>
      <c r="J805" s="6">
        <f>(G805&gt;1)*PMT('Dash Board'!$C$11/365,$U$4,-'Dash Board'!$C$19)</f>
        <v>108.80376961660664</v>
      </c>
      <c r="K805" s="6">
        <f t="shared" si="88"/>
        <v>0</v>
      </c>
      <c r="L805" s="8">
        <f t="shared" si="89"/>
        <v>279704.74194216001</v>
      </c>
      <c r="N805" s="8">
        <f t="shared" si="87"/>
        <v>70.484170362723972</v>
      </c>
      <c r="O805" s="8">
        <f>IF(E804&lt;&gt;E805,SUM($N$4:N805)-SUM($O$3:O804),0)</f>
        <v>0</v>
      </c>
      <c r="P805" s="6">
        <f>IF(B805&gt;0,SUM($O$4:O805)-SUM($P$3:P804),0)</f>
        <v>0</v>
      </c>
      <c r="Q805" s="6">
        <f t="shared" si="90"/>
        <v>38.319599253882664</v>
      </c>
      <c r="R805" s="8">
        <f>IF(E804&lt;&gt;E805,SUM($Q$4:Q805)-SUM($R$3:R804),0)</f>
        <v>0</v>
      </c>
      <c r="S805" s="6">
        <f>IF(B805&gt;0,SUM($R$4:R805)-SUM($S$3:S804),0)</f>
        <v>0</v>
      </c>
    </row>
    <row r="806" spans="1:19">
      <c r="A806">
        <f>IF(E805&lt;&gt;E806,COUNTIF($A$4:A805,"&lt;&gt;0")+1,0)</f>
        <v>0</v>
      </c>
      <c r="B806">
        <f>IF(A806&lt;&gt;0,IF(MOD(A806,3)=0,COUNTIF($B$4:B805,"&lt;&gt;0")+1,0),0)</f>
        <v>0</v>
      </c>
      <c r="C806" s="9">
        <f>'Dash Board'!$C$12+COUNT('Daily reducing balance'!$F$4:F805)</f>
        <v>42532</v>
      </c>
      <c r="D806">
        <f t="shared" si="84"/>
        <v>2016</v>
      </c>
      <c r="E806">
        <f t="shared" si="85"/>
        <v>6</v>
      </c>
      <c r="F806">
        <f>DAY('Dash Board'!$C$12+COUNT('Daily reducing balance'!$F$4:F805))</f>
        <v>11</v>
      </c>
      <c r="G806" s="8">
        <f t="shared" si="86"/>
        <v>279704.74194216001</v>
      </c>
      <c r="H806" s="6">
        <f>G806*'Dash Board'!$C$11/365</f>
        <v>80.463007955963832</v>
      </c>
      <c r="I806" s="6">
        <f>H806*'Dash Board'!$C$18/'Dash Board'!$C$11</f>
        <v>38.315718074268496</v>
      </c>
      <c r="J806" s="6">
        <f>(G806&gt;1)*PMT('Dash Board'!$C$11/365,$U$4,-'Dash Board'!$C$19)</f>
        <v>108.80376961660664</v>
      </c>
      <c r="K806" s="6">
        <f t="shared" si="88"/>
        <v>0</v>
      </c>
      <c r="L806" s="8">
        <f t="shared" si="89"/>
        <v>279676.40118049941</v>
      </c>
      <c r="N806" s="8">
        <f t="shared" si="87"/>
        <v>70.488051542338155</v>
      </c>
      <c r="O806" s="8">
        <f>IF(E805&lt;&gt;E806,SUM($N$4:N806)-SUM($O$3:O805),0)</f>
        <v>0</v>
      </c>
      <c r="P806" s="6">
        <f>IF(B806&gt;0,SUM($O$4:O806)-SUM($P$3:P805),0)</f>
        <v>0</v>
      </c>
      <c r="Q806" s="6">
        <f t="shared" si="90"/>
        <v>38.315718074268496</v>
      </c>
      <c r="R806" s="8">
        <f>IF(E805&lt;&gt;E806,SUM($Q$4:Q806)-SUM($R$3:R805),0)</f>
        <v>0</v>
      </c>
      <c r="S806" s="6">
        <f>IF(B806&gt;0,SUM($R$4:R806)-SUM($S$3:S805),0)</f>
        <v>0</v>
      </c>
    </row>
    <row r="807" spans="1:19">
      <c r="A807">
        <f>IF(E806&lt;&gt;E807,COUNTIF($A$4:A806,"&lt;&gt;0")+1,0)</f>
        <v>0</v>
      </c>
      <c r="B807">
        <f>IF(A807&lt;&gt;0,IF(MOD(A807,3)=0,COUNTIF($B$4:B806,"&lt;&gt;0")+1,0),0)</f>
        <v>0</v>
      </c>
      <c r="C807" s="9">
        <f>'Dash Board'!$C$12+COUNT('Daily reducing balance'!$F$4:F806)</f>
        <v>42533</v>
      </c>
      <c r="D807">
        <f t="shared" si="84"/>
        <v>2016</v>
      </c>
      <c r="E807">
        <f t="shared" si="85"/>
        <v>6</v>
      </c>
      <c r="F807">
        <f>DAY('Dash Board'!$C$12+COUNT('Daily reducing balance'!$F$4:F806))</f>
        <v>12</v>
      </c>
      <c r="G807" s="8">
        <f t="shared" si="86"/>
        <v>279676.40118049941</v>
      </c>
      <c r="H807" s="6">
        <f>G807*'Dash Board'!$C$11/365</f>
        <v>80.454855134116258</v>
      </c>
      <c r="I807" s="6">
        <f>H807*'Dash Board'!$C$18/'Dash Board'!$C$11</f>
        <v>38.311835778150602</v>
      </c>
      <c r="J807" s="6">
        <f>(G807&gt;1)*PMT('Dash Board'!$C$11/365,$U$4,-'Dash Board'!$C$19)</f>
        <v>108.80376961660664</v>
      </c>
      <c r="K807" s="6">
        <f t="shared" si="88"/>
        <v>0</v>
      </c>
      <c r="L807" s="8">
        <f t="shared" si="89"/>
        <v>279648.05226601695</v>
      </c>
      <c r="N807" s="8">
        <f t="shared" si="87"/>
        <v>70.491933838456049</v>
      </c>
      <c r="O807" s="8">
        <f>IF(E806&lt;&gt;E807,SUM($N$4:N807)-SUM($O$3:O806),0)</f>
        <v>0</v>
      </c>
      <c r="P807" s="6">
        <f>IF(B807&gt;0,SUM($O$4:O807)-SUM($P$3:P806),0)</f>
        <v>0</v>
      </c>
      <c r="Q807" s="6">
        <f t="shared" si="90"/>
        <v>38.311835778150602</v>
      </c>
      <c r="R807" s="8">
        <f>IF(E806&lt;&gt;E807,SUM($Q$4:Q807)-SUM($R$3:R806),0)</f>
        <v>0</v>
      </c>
      <c r="S807" s="6">
        <f>IF(B807&gt;0,SUM($R$4:R807)-SUM($S$3:S806),0)</f>
        <v>0</v>
      </c>
    </row>
    <row r="808" spans="1:19">
      <c r="A808">
        <f>IF(E807&lt;&gt;E808,COUNTIF($A$4:A807,"&lt;&gt;0")+1,0)</f>
        <v>0</v>
      </c>
      <c r="B808">
        <f>IF(A808&lt;&gt;0,IF(MOD(A808,3)=0,COUNTIF($B$4:B807,"&lt;&gt;0")+1,0),0)</f>
        <v>0</v>
      </c>
      <c r="C808" s="9">
        <f>'Dash Board'!$C$12+COUNT('Daily reducing balance'!$F$4:F807)</f>
        <v>42534</v>
      </c>
      <c r="D808">
        <f t="shared" si="84"/>
        <v>2016</v>
      </c>
      <c r="E808">
        <f t="shared" si="85"/>
        <v>6</v>
      </c>
      <c r="F808">
        <f>DAY('Dash Board'!$C$12+COUNT('Daily reducing balance'!$F$4:F807))</f>
        <v>13</v>
      </c>
      <c r="G808" s="8">
        <f t="shared" si="86"/>
        <v>279648.05226601695</v>
      </c>
      <c r="H808" s="6">
        <f>G808*'Dash Board'!$C$11/365</f>
        <v>80.446699966936379</v>
      </c>
      <c r="I808" s="6">
        <f>H808*'Dash Board'!$C$18/'Dash Board'!$C$11</f>
        <v>38.307952365207804</v>
      </c>
      <c r="J808" s="6">
        <f>(G808&gt;1)*PMT('Dash Board'!$C$11/365,$U$4,-'Dash Board'!$C$19)</f>
        <v>108.80376961660664</v>
      </c>
      <c r="K808" s="6">
        <f t="shared" si="88"/>
        <v>0</v>
      </c>
      <c r="L808" s="8">
        <f t="shared" si="89"/>
        <v>279619.69519636728</v>
      </c>
      <c r="N808" s="8">
        <f t="shared" si="87"/>
        <v>70.495817251398847</v>
      </c>
      <c r="O808" s="8">
        <f>IF(E807&lt;&gt;E808,SUM($N$4:N808)-SUM($O$3:O807),0)</f>
        <v>0</v>
      </c>
      <c r="P808" s="6">
        <f>IF(B808&gt;0,SUM($O$4:O808)-SUM($P$3:P807),0)</f>
        <v>0</v>
      </c>
      <c r="Q808" s="6">
        <f t="shared" si="90"/>
        <v>38.307952365207804</v>
      </c>
      <c r="R808" s="8">
        <f>IF(E807&lt;&gt;E808,SUM($Q$4:Q808)-SUM($R$3:R807),0)</f>
        <v>0</v>
      </c>
      <c r="S808" s="6">
        <f>IF(B808&gt;0,SUM($R$4:R808)-SUM($S$3:S807),0)</f>
        <v>0</v>
      </c>
    </row>
    <row r="809" spans="1:19">
      <c r="A809">
        <f>IF(E808&lt;&gt;E809,COUNTIF($A$4:A808,"&lt;&gt;0")+1,0)</f>
        <v>0</v>
      </c>
      <c r="B809">
        <f>IF(A809&lt;&gt;0,IF(MOD(A809,3)=0,COUNTIF($B$4:B808,"&lt;&gt;0")+1,0),0)</f>
        <v>0</v>
      </c>
      <c r="C809" s="9">
        <f>'Dash Board'!$C$12+COUNT('Daily reducing balance'!$F$4:F808)</f>
        <v>42535</v>
      </c>
      <c r="D809">
        <f t="shared" si="84"/>
        <v>2016</v>
      </c>
      <c r="E809">
        <f t="shared" si="85"/>
        <v>6</v>
      </c>
      <c r="F809">
        <f>DAY('Dash Board'!$C$12+COUNT('Daily reducing balance'!$F$4:F808))</f>
        <v>14</v>
      </c>
      <c r="G809" s="8">
        <f t="shared" si="86"/>
        <v>279619.69519636728</v>
      </c>
      <c r="H809" s="6">
        <f>G809*'Dash Board'!$C$11/365</f>
        <v>80.438542453749491</v>
      </c>
      <c r="I809" s="6">
        <f>H809*'Dash Board'!$C$18/'Dash Board'!$C$11</f>
        <v>38.304067835118815</v>
      </c>
      <c r="J809" s="6">
        <f>(G809&gt;1)*PMT('Dash Board'!$C$11/365,$U$4,-'Dash Board'!$C$19)</f>
        <v>108.80376961660664</v>
      </c>
      <c r="K809" s="6">
        <f t="shared" si="88"/>
        <v>0</v>
      </c>
      <c r="L809" s="8">
        <f t="shared" si="89"/>
        <v>279591.32996920444</v>
      </c>
      <c r="N809" s="8">
        <f t="shared" si="87"/>
        <v>70.499701781487829</v>
      </c>
      <c r="O809" s="8">
        <f>IF(E808&lt;&gt;E809,SUM($N$4:N809)-SUM($O$3:O808),0)</f>
        <v>0</v>
      </c>
      <c r="P809" s="6">
        <f>IF(B809&gt;0,SUM($O$4:O809)-SUM($P$3:P808),0)</f>
        <v>0</v>
      </c>
      <c r="Q809" s="6">
        <f t="shared" si="90"/>
        <v>38.304067835118815</v>
      </c>
      <c r="R809" s="8">
        <f>IF(E808&lt;&gt;E809,SUM($Q$4:Q809)-SUM($R$3:R808),0)</f>
        <v>0</v>
      </c>
      <c r="S809" s="6">
        <f>IF(B809&gt;0,SUM($R$4:R809)-SUM($S$3:S808),0)</f>
        <v>0</v>
      </c>
    </row>
    <row r="810" spans="1:19">
      <c r="A810">
        <f>IF(E809&lt;&gt;E810,COUNTIF($A$4:A809,"&lt;&gt;0")+1,0)</f>
        <v>0</v>
      </c>
      <c r="B810">
        <f>IF(A810&lt;&gt;0,IF(MOD(A810,3)=0,COUNTIF($B$4:B809,"&lt;&gt;0")+1,0),0)</f>
        <v>0</v>
      </c>
      <c r="C810" s="9">
        <f>'Dash Board'!$C$12+COUNT('Daily reducing balance'!$F$4:F809)</f>
        <v>42536</v>
      </c>
      <c r="D810">
        <f t="shared" si="84"/>
        <v>2016</v>
      </c>
      <c r="E810">
        <f t="shared" si="85"/>
        <v>6</v>
      </c>
      <c r="F810">
        <f>DAY('Dash Board'!$C$12+COUNT('Daily reducing balance'!$F$4:F809))</f>
        <v>15</v>
      </c>
      <c r="G810" s="8">
        <f t="shared" si="86"/>
        <v>279591.32996920444</v>
      </c>
      <c r="H810" s="6">
        <f>G810*'Dash Board'!$C$11/365</f>
        <v>80.430382593880722</v>
      </c>
      <c r="I810" s="6">
        <f>H810*'Dash Board'!$C$18/'Dash Board'!$C$11</f>
        <v>38.300182187562257</v>
      </c>
      <c r="J810" s="6">
        <f>(G810&gt;1)*PMT('Dash Board'!$C$11/365,$U$4,-'Dash Board'!$C$19)</f>
        <v>108.80376961660664</v>
      </c>
      <c r="K810" s="6">
        <f t="shared" si="88"/>
        <v>0</v>
      </c>
      <c r="L810" s="8">
        <f t="shared" si="89"/>
        <v>279562.95658218174</v>
      </c>
      <c r="N810" s="8">
        <f t="shared" si="87"/>
        <v>70.503587429044387</v>
      </c>
      <c r="O810" s="8">
        <f>IF(E809&lt;&gt;E810,SUM($N$4:N810)-SUM($O$3:O809),0)</f>
        <v>0</v>
      </c>
      <c r="P810" s="6">
        <f>IF(B810&gt;0,SUM($O$4:O810)-SUM($P$3:P809),0)</f>
        <v>0</v>
      </c>
      <c r="Q810" s="6">
        <f t="shared" si="90"/>
        <v>38.300182187562257</v>
      </c>
      <c r="R810" s="8">
        <f>IF(E809&lt;&gt;E810,SUM($Q$4:Q810)-SUM($R$3:R809),0)</f>
        <v>0</v>
      </c>
      <c r="S810" s="6">
        <f>IF(B810&gt;0,SUM($R$4:R810)-SUM($S$3:S809),0)</f>
        <v>0</v>
      </c>
    </row>
    <row r="811" spans="1:19">
      <c r="A811">
        <f>IF(E810&lt;&gt;E811,COUNTIF($A$4:A810,"&lt;&gt;0")+1,0)</f>
        <v>0</v>
      </c>
      <c r="B811">
        <f>IF(A811&lt;&gt;0,IF(MOD(A811,3)=0,COUNTIF($B$4:B810,"&lt;&gt;0")+1,0),0)</f>
        <v>0</v>
      </c>
      <c r="C811" s="9">
        <f>'Dash Board'!$C$12+COUNT('Daily reducing balance'!$F$4:F810)</f>
        <v>42537</v>
      </c>
      <c r="D811">
        <f t="shared" si="84"/>
        <v>2016</v>
      </c>
      <c r="E811">
        <f t="shared" si="85"/>
        <v>6</v>
      </c>
      <c r="F811">
        <f>DAY('Dash Board'!$C$12+COUNT('Daily reducing balance'!$F$4:F810))</f>
        <v>16</v>
      </c>
      <c r="G811" s="8">
        <f t="shared" si="86"/>
        <v>279562.95658218174</v>
      </c>
      <c r="H811" s="6">
        <f>G811*'Dash Board'!$C$11/365</f>
        <v>80.422220386655013</v>
      </c>
      <c r="I811" s="6">
        <f>H811*'Dash Board'!$C$18/'Dash Board'!$C$11</f>
        <v>38.296295422216673</v>
      </c>
      <c r="J811" s="6">
        <f>(G811&gt;1)*PMT('Dash Board'!$C$11/365,$U$4,-'Dash Board'!$C$19)</f>
        <v>108.80376961660664</v>
      </c>
      <c r="K811" s="6">
        <f t="shared" si="88"/>
        <v>0</v>
      </c>
      <c r="L811" s="8">
        <f t="shared" si="89"/>
        <v>279534.57503295183</v>
      </c>
      <c r="N811" s="8">
        <f t="shared" si="87"/>
        <v>70.507474194389971</v>
      </c>
      <c r="O811" s="8">
        <f>IF(E810&lt;&gt;E811,SUM($N$4:N811)-SUM($O$3:O810),0)</f>
        <v>0</v>
      </c>
      <c r="P811" s="6">
        <f>IF(B811&gt;0,SUM($O$4:O811)-SUM($P$3:P810),0)</f>
        <v>0</v>
      </c>
      <c r="Q811" s="6">
        <f t="shared" si="90"/>
        <v>38.296295422216673</v>
      </c>
      <c r="R811" s="8">
        <f>IF(E810&lt;&gt;E811,SUM($Q$4:Q811)-SUM($R$3:R810),0)</f>
        <v>0</v>
      </c>
      <c r="S811" s="6">
        <f>IF(B811&gt;0,SUM($R$4:R811)-SUM($S$3:S810),0)</f>
        <v>0</v>
      </c>
    </row>
    <row r="812" spans="1:19">
      <c r="A812">
        <f>IF(E811&lt;&gt;E812,COUNTIF($A$4:A811,"&lt;&gt;0")+1,0)</f>
        <v>0</v>
      </c>
      <c r="B812">
        <f>IF(A812&lt;&gt;0,IF(MOD(A812,3)=0,COUNTIF($B$4:B811,"&lt;&gt;0")+1,0),0)</f>
        <v>0</v>
      </c>
      <c r="C812" s="9">
        <f>'Dash Board'!$C$12+COUNT('Daily reducing balance'!$F$4:F811)</f>
        <v>42538</v>
      </c>
      <c r="D812">
        <f t="shared" si="84"/>
        <v>2016</v>
      </c>
      <c r="E812">
        <f t="shared" si="85"/>
        <v>6</v>
      </c>
      <c r="F812">
        <f>DAY('Dash Board'!$C$12+COUNT('Daily reducing balance'!$F$4:F811))</f>
        <v>17</v>
      </c>
      <c r="G812" s="8">
        <f t="shared" si="86"/>
        <v>279534.57503295183</v>
      </c>
      <c r="H812" s="6">
        <f>G812*'Dash Board'!$C$11/365</f>
        <v>80.414055831397093</v>
      </c>
      <c r="I812" s="6">
        <f>H812*'Dash Board'!$C$18/'Dash Board'!$C$11</f>
        <v>38.292407538760528</v>
      </c>
      <c r="J812" s="6">
        <f>(G812&gt;1)*PMT('Dash Board'!$C$11/365,$U$4,-'Dash Board'!$C$19)</f>
        <v>108.80376961660664</v>
      </c>
      <c r="K812" s="6">
        <f t="shared" si="88"/>
        <v>0</v>
      </c>
      <c r="L812" s="8">
        <f t="shared" si="89"/>
        <v>279506.18531916663</v>
      </c>
      <c r="N812" s="8">
        <f t="shared" si="87"/>
        <v>70.511362077846115</v>
      </c>
      <c r="O812" s="8">
        <f>IF(E811&lt;&gt;E812,SUM($N$4:N812)-SUM($O$3:O811),0)</f>
        <v>0</v>
      </c>
      <c r="P812" s="6">
        <f>IF(B812&gt;0,SUM($O$4:O812)-SUM($P$3:P811),0)</f>
        <v>0</v>
      </c>
      <c r="Q812" s="6">
        <f t="shared" si="90"/>
        <v>38.292407538760528</v>
      </c>
      <c r="R812" s="8">
        <f>IF(E811&lt;&gt;E812,SUM($Q$4:Q812)-SUM($R$3:R811),0)</f>
        <v>0</v>
      </c>
      <c r="S812" s="6">
        <f>IF(B812&gt;0,SUM($R$4:R812)-SUM($S$3:S811),0)</f>
        <v>0</v>
      </c>
    </row>
    <row r="813" spans="1:19">
      <c r="A813">
        <f>IF(E812&lt;&gt;E813,COUNTIF($A$4:A812,"&lt;&gt;0")+1,0)</f>
        <v>0</v>
      </c>
      <c r="B813">
        <f>IF(A813&lt;&gt;0,IF(MOD(A813,3)=0,COUNTIF($B$4:B812,"&lt;&gt;0")+1,0),0)</f>
        <v>0</v>
      </c>
      <c r="C813" s="9">
        <f>'Dash Board'!$C$12+COUNT('Daily reducing balance'!$F$4:F812)</f>
        <v>42539</v>
      </c>
      <c r="D813">
        <f t="shared" si="84"/>
        <v>2016</v>
      </c>
      <c r="E813">
        <f t="shared" si="85"/>
        <v>6</v>
      </c>
      <c r="F813">
        <f>DAY('Dash Board'!$C$12+COUNT('Daily reducing balance'!$F$4:F812))</f>
        <v>18</v>
      </c>
      <c r="G813" s="8">
        <f t="shared" si="86"/>
        <v>279506.18531916663</v>
      </c>
      <c r="H813" s="6">
        <f>G813*'Dash Board'!$C$11/365</f>
        <v>80.405888927431491</v>
      </c>
      <c r="I813" s="6">
        <f>H813*'Dash Board'!$C$18/'Dash Board'!$C$11</f>
        <v>38.288518536872147</v>
      </c>
      <c r="J813" s="6">
        <f>(G813&gt;1)*PMT('Dash Board'!$C$11/365,$U$4,-'Dash Board'!$C$19)</f>
        <v>108.80376961660664</v>
      </c>
      <c r="K813" s="6">
        <f t="shared" si="88"/>
        <v>0</v>
      </c>
      <c r="L813" s="8">
        <f t="shared" si="89"/>
        <v>279477.78743847751</v>
      </c>
      <c r="N813" s="8">
        <f t="shared" si="87"/>
        <v>70.515251079734497</v>
      </c>
      <c r="O813" s="8">
        <f>IF(E812&lt;&gt;E813,SUM($N$4:N813)-SUM($O$3:O812),0)</f>
        <v>0</v>
      </c>
      <c r="P813" s="6">
        <f>IF(B813&gt;0,SUM($O$4:O813)-SUM($P$3:P812),0)</f>
        <v>0</v>
      </c>
      <c r="Q813" s="6">
        <f t="shared" si="90"/>
        <v>38.288518536872147</v>
      </c>
      <c r="R813" s="8">
        <f>IF(E812&lt;&gt;E813,SUM($Q$4:Q813)-SUM($R$3:R812),0)</f>
        <v>0</v>
      </c>
      <c r="S813" s="6">
        <f>IF(B813&gt;0,SUM($R$4:R813)-SUM($S$3:S812),0)</f>
        <v>0</v>
      </c>
    </row>
    <row r="814" spans="1:19">
      <c r="A814">
        <f>IF(E813&lt;&gt;E814,COUNTIF($A$4:A813,"&lt;&gt;0")+1,0)</f>
        <v>0</v>
      </c>
      <c r="B814">
        <f>IF(A814&lt;&gt;0,IF(MOD(A814,3)=0,COUNTIF($B$4:B813,"&lt;&gt;0")+1,0),0)</f>
        <v>0</v>
      </c>
      <c r="C814" s="9">
        <f>'Dash Board'!$C$12+COUNT('Daily reducing balance'!$F$4:F813)</f>
        <v>42540</v>
      </c>
      <c r="D814">
        <f t="shared" si="84"/>
        <v>2016</v>
      </c>
      <c r="E814">
        <f t="shared" si="85"/>
        <v>6</v>
      </c>
      <c r="F814">
        <f>DAY('Dash Board'!$C$12+COUNT('Daily reducing balance'!$F$4:F813))</f>
        <v>19</v>
      </c>
      <c r="G814" s="8">
        <f t="shared" si="86"/>
        <v>279477.78743847751</v>
      </c>
      <c r="H814" s="6">
        <f>G814*'Dash Board'!$C$11/365</f>
        <v>80.397719674082566</v>
      </c>
      <c r="I814" s="6">
        <f>H814*'Dash Board'!$C$18/'Dash Board'!$C$11</f>
        <v>38.284628416229793</v>
      </c>
      <c r="J814" s="6">
        <f>(G814&gt;1)*PMT('Dash Board'!$C$11/365,$U$4,-'Dash Board'!$C$19)</f>
        <v>108.80376961660664</v>
      </c>
      <c r="K814" s="6">
        <f t="shared" si="88"/>
        <v>0</v>
      </c>
      <c r="L814" s="8">
        <f t="shared" si="89"/>
        <v>279449.38138853502</v>
      </c>
      <c r="N814" s="8">
        <f t="shared" si="87"/>
        <v>70.519141200376851</v>
      </c>
      <c r="O814" s="8">
        <f>IF(E813&lt;&gt;E814,SUM($N$4:N814)-SUM($O$3:O813),0)</f>
        <v>0</v>
      </c>
      <c r="P814" s="6">
        <f>IF(B814&gt;0,SUM($O$4:O814)-SUM($P$3:P813),0)</f>
        <v>0</v>
      </c>
      <c r="Q814" s="6">
        <f t="shared" si="90"/>
        <v>38.284628416229793</v>
      </c>
      <c r="R814" s="8">
        <f>IF(E813&lt;&gt;E814,SUM($Q$4:Q814)-SUM($R$3:R813),0)</f>
        <v>0</v>
      </c>
      <c r="S814" s="6">
        <f>IF(B814&gt;0,SUM($R$4:R814)-SUM($S$3:S813),0)</f>
        <v>0</v>
      </c>
    </row>
    <row r="815" spans="1:19">
      <c r="A815">
        <f>IF(E814&lt;&gt;E815,COUNTIF($A$4:A814,"&lt;&gt;0")+1,0)</f>
        <v>0</v>
      </c>
      <c r="B815">
        <f>IF(A815&lt;&gt;0,IF(MOD(A815,3)=0,COUNTIF($B$4:B814,"&lt;&gt;0")+1,0),0)</f>
        <v>0</v>
      </c>
      <c r="C815" s="9">
        <f>'Dash Board'!$C$12+COUNT('Daily reducing balance'!$F$4:F814)</f>
        <v>42541</v>
      </c>
      <c r="D815">
        <f t="shared" si="84"/>
        <v>2016</v>
      </c>
      <c r="E815">
        <f t="shared" si="85"/>
        <v>6</v>
      </c>
      <c r="F815">
        <f>DAY('Dash Board'!$C$12+COUNT('Daily reducing balance'!$F$4:F814))</f>
        <v>20</v>
      </c>
      <c r="G815" s="8">
        <f t="shared" si="86"/>
        <v>279449.38138853502</v>
      </c>
      <c r="H815" s="6">
        <f>G815*'Dash Board'!$C$11/365</f>
        <v>80.389548070674465</v>
      </c>
      <c r="I815" s="6">
        <f>H815*'Dash Board'!$C$18/'Dash Board'!$C$11</f>
        <v>38.28073717651165</v>
      </c>
      <c r="J815" s="6">
        <f>(G815&gt;1)*PMT('Dash Board'!$C$11/365,$U$4,-'Dash Board'!$C$19)</f>
        <v>108.80376961660664</v>
      </c>
      <c r="K815" s="6">
        <f t="shared" si="88"/>
        <v>0</v>
      </c>
      <c r="L815" s="8">
        <f t="shared" si="89"/>
        <v>279420.96716698911</v>
      </c>
      <c r="N815" s="8">
        <f t="shared" si="87"/>
        <v>70.523032440094994</v>
      </c>
      <c r="O815" s="8">
        <f>IF(E814&lt;&gt;E815,SUM($N$4:N815)-SUM($O$3:O814),0)</f>
        <v>0</v>
      </c>
      <c r="P815" s="6">
        <f>IF(B815&gt;0,SUM($O$4:O815)-SUM($P$3:P814),0)</f>
        <v>0</v>
      </c>
      <c r="Q815" s="6">
        <f t="shared" si="90"/>
        <v>38.28073717651165</v>
      </c>
      <c r="R815" s="8">
        <f>IF(E814&lt;&gt;E815,SUM($Q$4:Q815)-SUM($R$3:R814),0)</f>
        <v>0</v>
      </c>
      <c r="S815" s="6">
        <f>IF(B815&gt;0,SUM($R$4:R815)-SUM($S$3:S814),0)</f>
        <v>0</v>
      </c>
    </row>
    <row r="816" spans="1:19">
      <c r="A816">
        <f>IF(E815&lt;&gt;E816,COUNTIF($A$4:A815,"&lt;&gt;0")+1,0)</f>
        <v>0</v>
      </c>
      <c r="B816">
        <f>IF(A816&lt;&gt;0,IF(MOD(A816,3)=0,COUNTIF($B$4:B815,"&lt;&gt;0")+1,0),0)</f>
        <v>0</v>
      </c>
      <c r="C816" s="9">
        <f>'Dash Board'!$C$12+COUNT('Daily reducing balance'!$F$4:F815)</f>
        <v>42542</v>
      </c>
      <c r="D816">
        <f t="shared" si="84"/>
        <v>2016</v>
      </c>
      <c r="E816">
        <f t="shared" si="85"/>
        <v>6</v>
      </c>
      <c r="F816">
        <f>DAY('Dash Board'!$C$12+COUNT('Daily reducing balance'!$F$4:F815))</f>
        <v>21</v>
      </c>
      <c r="G816" s="8">
        <f t="shared" si="86"/>
        <v>279420.96716698911</v>
      </c>
      <c r="H816" s="6">
        <f>G816*'Dash Board'!$C$11/365</f>
        <v>80.381374116531106</v>
      </c>
      <c r="I816" s="6">
        <f>H816*'Dash Board'!$C$18/'Dash Board'!$C$11</f>
        <v>38.276844817395769</v>
      </c>
      <c r="J816" s="6">
        <f>(G816&gt;1)*PMT('Dash Board'!$C$11/365,$U$4,-'Dash Board'!$C$19)</f>
        <v>108.80376961660664</v>
      </c>
      <c r="K816" s="6">
        <f t="shared" si="88"/>
        <v>0</v>
      </c>
      <c r="L816" s="8">
        <f t="shared" si="89"/>
        <v>279392.54477148905</v>
      </c>
      <c r="N816" s="8">
        <f t="shared" si="87"/>
        <v>70.526924799210875</v>
      </c>
      <c r="O816" s="8">
        <f>IF(E815&lt;&gt;E816,SUM($N$4:N816)-SUM($O$3:O815),0)</f>
        <v>0</v>
      </c>
      <c r="P816" s="6">
        <f>IF(B816&gt;0,SUM($O$4:O816)-SUM($P$3:P815),0)</f>
        <v>0</v>
      </c>
      <c r="Q816" s="6">
        <f t="shared" si="90"/>
        <v>38.276844817395769</v>
      </c>
      <c r="R816" s="8">
        <f>IF(E815&lt;&gt;E816,SUM($Q$4:Q816)-SUM($R$3:R815),0)</f>
        <v>0</v>
      </c>
      <c r="S816" s="6">
        <f>IF(B816&gt;0,SUM($R$4:R816)-SUM($S$3:S815),0)</f>
        <v>0</v>
      </c>
    </row>
    <row r="817" spans="1:19">
      <c r="A817">
        <f>IF(E816&lt;&gt;E817,COUNTIF($A$4:A816,"&lt;&gt;0")+1,0)</f>
        <v>0</v>
      </c>
      <c r="B817">
        <f>IF(A817&lt;&gt;0,IF(MOD(A817,3)=0,COUNTIF($B$4:B816,"&lt;&gt;0")+1,0),0)</f>
        <v>0</v>
      </c>
      <c r="C817" s="9">
        <f>'Dash Board'!$C$12+COUNT('Daily reducing balance'!$F$4:F816)</f>
        <v>42543</v>
      </c>
      <c r="D817">
        <f t="shared" si="84"/>
        <v>2016</v>
      </c>
      <c r="E817">
        <f t="shared" si="85"/>
        <v>6</v>
      </c>
      <c r="F817">
        <f>DAY('Dash Board'!$C$12+COUNT('Daily reducing balance'!$F$4:F816))</f>
        <v>22</v>
      </c>
      <c r="G817" s="8">
        <f t="shared" si="86"/>
        <v>279392.54477148905</v>
      </c>
      <c r="H817" s="6">
        <f>G817*'Dash Board'!$C$11/365</f>
        <v>80.373197810976293</v>
      </c>
      <c r="I817" s="6">
        <f>H817*'Dash Board'!$C$18/'Dash Board'!$C$11</f>
        <v>38.272951338560141</v>
      </c>
      <c r="J817" s="6">
        <f>(G817&gt;1)*PMT('Dash Board'!$C$11/365,$U$4,-'Dash Board'!$C$19)</f>
        <v>108.80376961660664</v>
      </c>
      <c r="K817" s="6">
        <f t="shared" si="88"/>
        <v>0</v>
      </c>
      <c r="L817" s="8">
        <f t="shared" si="89"/>
        <v>279364.11419968342</v>
      </c>
      <c r="N817" s="8">
        <f t="shared" si="87"/>
        <v>70.530818278046496</v>
      </c>
      <c r="O817" s="8">
        <f>IF(E816&lt;&gt;E817,SUM($N$4:N817)-SUM($O$3:O816),0)</f>
        <v>0</v>
      </c>
      <c r="P817" s="6">
        <f>IF(B817&gt;0,SUM($O$4:O817)-SUM($P$3:P816),0)</f>
        <v>0</v>
      </c>
      <c r="Q817" s="6">
        <f t="shared" si="90"/>
        <v>38.272951338560141</v>
      </c>
      <c r="R817" s="8">
        <f>IF(E816&lt;&gt;E817,SUM($Q$4:Q817)-SUM($R$3:R816),0)</f>
        <v>0</v>
      </c>
      <c r="S817" s="6">
        <f>IF(B817&gt;0,SUM($R$4:R817)-SUM($S$3:S816),0)</f>
        <v>0</v>
      </c>
    </row>
    <row r="818" spans="1:19">
      <c r="A818">
        <f>IF(E817&lt;&gt;E818,COUNTIF($A$4:A817,"&lt;&gt;0")+1,0)</f>
        <v>0</v>
      </c>
      <c r="B818">
        <f>IF(A818&lt;&gt;0,IF(MOD(A818,3)=0,COUNTIF($B$4:B817,"&lt;&gt;0")+1,0),0)</f>
        <v>0</v>
      </c>
      <c r="C818" s="9">
        <f>'Dash Board'!$C$12+COUNT('Daily reducing balance'!$F$4:F817)</f>
        <v>42544</v>
      </c>
      <c r="D818">
        <f t="shared" si="84"/>
        <v>2016</v>
      </c>
      <c r="E818">
        <f t="shared" si="85"/>
        <v>6</v>
      </c>
      <c r="F818">
        <f>DAY('Dash Board'!$C$12+COUNT('Daily reducing balance'!$F$4:F817))</f>
        <v>23</v>
      </c>
      <c r="G818" s="8">
        <f t="shared" si="86"/>
        <v>279364.11419968342</v>
      </c>
      <c r="H818" s="6">
        <f>G818*'Dash Board'!$C$11/365</f>
        <v>80.365019153333577</v>
      </c>
      <c r="I818" s="6">
        <f>H818*'Dash Board'!$C$18/'Dash Board'!$C$11</f>
        <v>38.269056739682661</v>
      </c>
      <c r="J818" s="6">
        <f>(G818&gt;1)*PMT('Dash Board'!$C$11/365,$U$4,-'Dash Board'!$C$19)</f>
        <v>108.80376961660664</v>
      </c>
      <c r="K818" s="6">
        <f t="shared" si="88"/>
        <v>0</v>
      </c>
      <c r="L818" s="8">
        <f t="shared" si="89"/>
        <v>279335.67544922017</v>
      </c>
      <c r="N818" s="8">
        <f t="shared" si="87"/>
        <v>70.534712876923976</v>
      </c>
      <c r="O818" s="8">
        <f>IF(E817&lt;&gt;E818,SUM($N$4:N818)-SUM($O$3:O817),0)</f>
        <v>0</v>
      </c>
      <c r="P818" s="6">
        <f>IF(B818&gt;0,SUM($O$4:O818)-SUM($P$3:P817),0)</f>
        <v>0</v>
      </c>
      <c r="Q818" s="6">
        <f t="shared" si="90"/>
        <v>38.269056739682661</v>
      </c>
      <c r="R818" s="8">
        <f>IF(E817&lt;&gt;E818,SUM($Q$4:Q818)-SUM($R$3:R817),0)</f>
        <v>0</v>
      </c>
      <c r="S818" s="6">
        <f>IF(B818&gt;0,SUM($R$4:R818)-SUM($S$3:S817),0)</f>
        <v>0</v>
      </c>
    </row>
    <row r="819" spans="1:19">
      <c r="A819">
        <f>IF(E818&lt;&gt;E819,COUNTIF($A$4:A818,"&lt;&gt;0")+1,0)</f>
        <v>0</v>
      </c>
      <c r="B819">
        <f>IF(A819&lt;&gt;0,IF(MOD(A819,3)=0,COUNTIF($B$4:B818,"&lt;&gt;0")+1,0),0)</f>
        <v>0</v>
      </c>
      <c r="C819" s="9">
        <f>'Dash Board'!$C$12+COUNT('Daily reducing balance'!$F$4:F818)</f>
        <v>42545</v>
      </c>
      <c r="D819">
        <f t="shared" si="84"/>
        <v>2016</v>
      </c>
      <c r="E819">
        <f t="shared" si="85"/>
        <v>6</v>
      </c>
      <c r="F819">
        <f>DAY('Dash Board'!$C$12+COUNT('Daily reducing balance'!$F$4:F818))</f>
        <v>24</v>
      </c>
      <c r="G819" s="8">
        <f t="shared" si="86"/>
        <v>279335.67544922017</v>
      </c>
      <c r="H819" s="6">
        <f>G819*'Dash Board'!$C$11/365</f>
        <v>80.35683814292635</v>
      </c>
      <c r="I819" s="6">
        <f>H819*'Dash Board'!$C$18/'Dash Board'!$C$11</f>
        <v>38.265161020441127</v>
      </c>
      <c r="J819" s="6">
        <f>(G819&gt;1)*PMT('Dash Board'!$C$11/365,$U$4,-'Dash Board'!$C$19)</f>
        <v>108.80376961660664</v>
      </c>
      <c r="K819" s="6">
        <f t="shared" si="88"/>
        <v>0</v>
      </c>
      <c r="L819" s="8">
        <f t="shared" si="89"/>
        <v>279307.22851774649</v>
      </c>
      <c r="N819" s="8">
        <f t="shared" si="87"/>
        <v>70.538608596165517</v>
      </c>
      <c r="O819" s="8">
        <f>IF(E818&lt;&gt;E819,SUM($N$4:N819)-SUM($O$3:O818),0)</f>
        <v>0</v>
      </c>
      <c r="P819" s="6">
        <f>IF(B819&gt;0,SUM($O$4:O819)-SUM($P$3:P818),0)</f>
        <v>0</v>
      </c>
      <c r="Q819" s="6">
        <f t="shared" si="90"/>
        <v>38.265161020441127</v>
      </c>
      <c r="R819" s="8">
        <f>IF(E818&lt;&gt;E819,SUM($Q$4:Q819)-SUM($R$3:R818),0)</f>
        <v>0</v>
      </c>
      <c r="S819" s="6">
        <f>IF(B819&gt;0,SUM($R$4:R819)-SUM($S$3:S818),0)</f>
        <v>0</v>
      </c>
    </row>
    <row r="820" spans="1:19">
      <c r="A820">
        <f>IF(E819&lt;&gt;E820,COUNTIF($A$4:A819,"&lt;&gt;0")+1,0)</f>
        <v>0</v>
      </c>
      <c r="B820">
        <f>IF(A820&lt;&gt;0,IF(MOD(A820,3)=0,COUNTIF($B$4:B819,"&lt;&gt;0")+1,0),0)</f>
        <v>0</v>
      </c>
      <c r="C820" s="9">
        <f>'Dash Board'!$C$12+COUNT('Daily reducing balance'!$F$4:F819)</f>
        <v>42546</v>
      </c>
      <c r="D820">
        <f t="shared" ref="D820:D883" si="91">IF(AND(E820=1,F820=1),D819+1,D819)</f>
        <v>2016</v>
      </c>
      <c r="E820">
        <f t="shared" ref="E820:E883" si="92">IF(F820=1,IF(E819+1&gt;12,1,E819+1),E819)</f>
        <v>6</v>
      </c>
      <c r="F820">
        <f>DAY('Dash Board'!$C$12+COUNT('Daily reducing balance'!$F$4:F819))</f>
        <v>25</v>
      </c>
      <c r="G820" s="8">
        <f t="shared" ref="G820:G883" si="93">L819</f>
        <v>279307.22851774649</v>
      </c>
      <c r="H820" s="6">
        <f>G820*'Dash Board'!$C$11/365</f>
        <v>80.348654779077748</v>
      </c>
      <c r="I820" s="6">
        <f>H820*'Dash Board'!$C$18/'Dash Board'!$C$11</f>
        <v>38.261264180513216</v>
      </c>
      <c r="J820" s="6">
        <f>(G820&gt;1)*PMT('Dash Board'!$C$11/365,$U$4,-'Dash Board'!$C$19)</f>
        <v>108.80376961660664</v>
      </c>
      <c r="K820" s="6">
        <f t="shared" si="88"/>
        <v>0</v>
      </c>
      <c r="L820" s="8">
        <f t="shared" si="89"/>
        <v>279278.77340290899</v>
      </c>
      <c r="N820" s="8">
        <f t="shared" ref="N820:N883" si="94">J820-I820</f>
        <v>70.542505436093421</v>
      </c>
      <c r="O820" s="8">
        <f>IF(E819&lt;&gt;E820,SUM($N$4:N820)-SUM($O$3:O819),0)</f>
        <v>0</v>
      </c>
      <c r="P820" s="6">
        <f>IF(B820&gt;0,SUM($O$4:O820)-SUM($P$3:P819),0)</f>
        <v>0</v>
      </c>
      <c r="Q820" s="6">
        <f t="shared" si="90"/>
        <v>38.261264180513216</v>
      </c>
      <c r="R820" s="8">
        <f>IF(E819&lt;&gt;E820,SUM($Q$4:Q820)-SUM($R$3:R819),0)</f>
        <v>0</v>
      </c>
      <c r="S820" s="6">
        <f>IF(B820&gt;0,SUM($R$4:R820)-SUM($S$3:S819),0)</f>
        <v>0</v>
      </c>
    </row>
    <row r="821" spans="1:19">
      <c r="A821">
        <f>IF(E820&lt;&gt;E821,COUNTIF($A$4:A820,"&lt;&gt;0")+1,0)</f>
        <v>0</v>
      </c>
      <c r="B821">
        <f>IF(A821&lt;&gt;0,IF(MOD(A821,3)=0,COUNTIF($B$4:B820,"&lt;&gt;0")+1,0),0)</f>
        <v>0</v>
      </c>
      <c r="C821" s="9">
        <f>'Dash Board'!$C$12+COUNT('Daily reducing balance'!$F$4:F820)</f>
        <v>42547</v>
      </c>
      <c r="D821">
        <f t="shared" si="91"/>
        <v>2016</v>
      </c>
      <c r="E821">
        <f t="shared" si="92"/>
        <v>6</v>
      </c>
      <c r="F821">
        <f>DAY('Dash Board'!$C$12+COUNT('Daily reducing balance'!$F$4:F820))</f>
        <v>26</v>
      </c>
      <c r="G821" s="8">
        <f t="shared" si="93"/>
        <v>279278.77340290899</v>
      </c>
      <c r="H821" s="6">
        <f>G821*'Dash Board'!$C$11/365</f>
        <v>80.340469061110795</v>
      </c>
      <c r="I821" s="6">
        <f>H821*'Dash Board'!$C$18/'Dash Board'!$C$11</f>
        <v>38.257366219576568</v>
      </c>
      <c r="J821" s="6">
        <f>(G821&gt;1)*PMT('Dash Board'!$C$11/365,$U$4,-'Dash Board'!$C$19)</f>
        <v>108.80376961660664</v>
      </c>
      <c r="K821" s="6">
        <f t="shared" si="88"/>
        <v>0</v>
      </c>
      <c r="L821" s="8">
        <f t="shared" si="89"/>
        <v>279250.31010235351</v>
      </c>
      <c r="N821" s="8">
        <f t="shared" si="94"/>
        <v>70.546403397030076</v>
      </c>
      <c r="O821" s="8">
        <f>IF(E820&lt;&gt;E821,SUM($N$4:N821)-SUM($O$3:O820),0)</f>
        <v>0</v>
      </c>
      <c r="P821" s="6">
        <f>IF(B821&gt;0,SUM($O$4:O821)-SUM($P$3:P820),0)</f>
        <v>0</v>
      </c>
      <c r="Q821" s="6">
        <f t="shared" si="90"/>
        <v>38.257366219576568</v>
      </c>
      <c r="R821" s="8">
        <f>IF(E820&lt;&gt;E821,SUM($Q$4:Q821)-SUM($R$3:R820),0)</f>
        <v>0</v>
      </c>
      <c r="S821" s="6">
        <f>IF(B821&gt;0,SUM($R$4:R821)-SUM($S$3:S820),0)</f>
        <v>0</v>
      </c>
    </row>
    <row r="822" spans="1:19">
      <c r="A822">
        <f>IF(E821&lt;&gt;E822,COUNTIF($A$4:A821,"&lt;&gt;0")+1,0)</f>
        <v>0</v>
      </c>
      <c r="B822">
        <f>IF(A822&lt;&gt;0,IF(MOD(A822,3)=0,COUNTIF($B$4:B821,"&lt;&gt;0")+1,0),0)</f>
        <v>0</v>
      </c>
      <c r="C822" s="9">
        <f>'Dash Board'!$C$12+COUNT('Daily reducing balance'!$F$4:F821)</f>
        <v>42548</v>
      </c>
      <c r="D822">
        <f t="shared" si="91"/>
        <v>2016</v>
      </c>
      <c r="E822">
        <f t="shared" si="92"/>
        <v>6</v>
      </c>
      <c r="F822">
        <f>DAY('Dash Board'!$C$12+COUNT('Daily reducing balance'!$F$4:F821))</f>
        <v>27</v>
      </c>
      <c r="G822" s="8">
        <f t="shared" si="93"/>
        <v>279250.31010235351</v>
      </c>
      <c r="H822" s="6">
        <f>G822*'Dash Board'!$C$11/365</f>
        <v>80.332280988348259</v>
      </c>
      <c r="I822" s="6">
        <f>H822*'Dash Board'!$C$18/'Dash Board'!$C$11</f>
        <v>38.253467137308697</v>
      </c>
      <c r="J822" s="6">
        <f>(G822&gt;1)*PMT('Dash Board'!$C$11/365,$U$4,-'Dash Board'!$C$19)</f>
        <v>108.80376961660664</v>
      </c>
      <c r="K822" s="6">
        <f t="shared" si="88"/>
        <v>0</v>
      </c>
      <c r="L822" s="8">
        <f t="shared" si="89"/>
        <v>279221.83861372527</v>
      </c>
      <c r="N822" s="8">
        <f t="shared" si="94"/>
        <v>70.550302479297955</v>
      </c>
      <c r="O822" s="8">
        <f>IF(E821&lt;&gt;E822,SUM($N$4:N822)-SUM($O$3:O821),0)</f>
        <v>0</v>
      </c>
      <c r="P822" s="6">
        <f>IF(B822&gt;0,SUM($O$4:O822)-SUM($P$3:P821),0)</f>
        <v>0</v>
      </c>
      <c r="Q822" s="6">
        <f t="shared" si="90"/>
        <v>38.253467137308697</v>
      </c>
      <c r="R822" s="8">
        <f>IF(E821&lt;&gt;E822,SUM($Q$4:Q822)-SUM($R$3:R821),0)</f>
        <v>0</v>
      </c>
      <c r="S822" s="6">
        <f>IF(B822&gt;0,SUM($R$4:R822)-SUM($S$3:S821),0)</f>
        <v>0</v>
      </c>
    </row>
    <row r="823" spans="1:19">
      <c r="A823">
        <f>IF(E822&lt;&gt;E823,COUNTIF($A$4:A822,"&lt;&gt;0")+1,0)</f>
        <v>0</v>
      </c>
      <c r="B823">
        <f>IF(A823&lt;&gt;0,IF(MOD(A823,3)=0,COUNTIF($B$4:B822,"&lt;&gt;0")+1,0),0)</f>
        <v>0</v>
      </c>
      <c r="C823" s="9">
        <f>'Dash Board'!$C$12+COUNT('Daily reducing balance'!$F$4:F822)</f>
        <v>42549</v>
      </c>
      <c r="D823">
        <f t="shared" si="91"/>
        <v>2016</v>
      </c>
      <c r="E823">
        <f t="shared" si="92"/>
        <v>6</v>
      </c>
      <c r="F823">
        <f>DAY('Dash Board'!$C$12+COUNT('Daily reducing balance'!$F$4:F822))</f>
        <v>28</v>
      </c>
      <c r="G823" s="8">
        <f t="shared" si="93"/>
        <v>279221.83861372527</v>
      </c>
      <c r="H823" s="6">
        <f>G823*'Dash Board'!$C$11/365</f>
        <v>80.324090560112751</v>
      </c>
      <c r="I823" s="6">
        <f>H823*'Dash Board'!$C$18/'Dash Board'!$C$11</f>
        <v>38.249566933387023</v>
      </c>
      <c r="J823" s="6">
        <f>(G823&gt;1)*PMT('Dash Board'!$C$11/365,$U$4,-'Dash Board'!$C$19)</f>
        <v>108.80376961660664</v>
      </c>
      <c r="K823" s="6">
        <f t="shared" si="88"/>
        <v>0</v>
      </c>
      <c r="L823" s="8">
        <f t="shared" si="89"/>
        <v>279193.35893466882</v>
      </c>
      <c r="N823" s="8">
        <f t="shared" si="94"/>
        <v>70.554202683219614</v>
      </c>
      <c r="O823" s="8">
        <f>IF(E822&lt;&gt;E823,SUM($N$4:N823)-SUM($O$3:O822),0)</f>
        <v>0</v>
      </c>
      <c r="P823" s="6">
        <f>IF(B823&gt;0,SUM($O$4:O823)-SUM($P$3:P822),0)</f>
        <v>0</v>
      </c>
      <c r="Q823" s="6">
        <f t="shared" si="90"/>
        <v>38.249566933387023</v>
      </c>
      <c r="R823" s="8">
        <f>IF(E822&lt;&gt;E823,SUM($Q$4:Q823)-SUM($R$3:R822),0)</f>
        <v>0</v>
      </c>
      <c r="S823" s="6">
        <f>IF(B823&gt;0,SUM($R$4:R823)-SUM($S$3:S822),0)</f>
        <v>0</v>
      </c>
    </row>
    <row r="824" spans="1:19">
      <c r="A824">
        <f>IF(E823&lt;&gt;E824,COUNTIF($A$4:A823,"&lt;&gt;0")+1,0)</f>
        <v>0</v>
      </c>
      <c r="B824">
        <f>IF(A824&lt;&gt;0,IF(MOD(A824,3)=0,COUNTIF($B$4:B823,"&lt;&gt;0")+1,0),0)</f>
        <v>0</v>
      </c>
      <c r="C824" s="9">
        <f>'Dash Board'!$C$12+COUNT('Daily reducing balance'!$F$4:F823)</f>
        <v>42550</v>
      </c>
      <c r="D824">
        <f t="shared" si="91"/>
        <v>2016</v>
      </c>
      <c r="E824">
        <f t="shared" si="92"/>
        <v>6</v>
      </c>
      <c r="F824">
        <f>DAY('Dash Board'!$C$12+COUNT('Daily reducing balance'!$F$4:F823))</f>
        <v>29</v>
      </c>
      <c r="G824" s="8">
        <f t="shared" si="93"/>
        <v>279193.35893466882</v>
      </c>
      <c r="H824" s="6">
        <f>G824*'Dash Board'!$C$11/365</f>
        <v>80.31589777572664</v>
      </c>
      <c r="I824" s="6">
        <f>H824*'Dash Board'!$C$18/'Dash Board'!$C$11</f>
        <v>38.245665607488881</v>
      </c>
      <c r="J824" s="6">
        <f>(G824&gt;1)*PMT('Dash Board'!$C$11/365,$U$4,-'Dash Board'!$C$19)</f>
        <v>108.80376961660664</v>
      </c>
      <c r="K824" s="6">
        <f t="shared" si="88"/>
        <v>0</v>
      </c>
      <c r="L824" s="8">
        <f t="shared" si="89"/>
        <v>279164.87106282794</v>
      </c>
      <c r="N824" s="8">
        <f t="shared" si="94"/>
        <v>70.558104009117756</v>
      </c>
      <c r="O824" s="8">
        <f>IF(E823&lt;&gt;E824,SUM($N$4:N824)-SUM($O$3:O823),0)</f>
        <v>0</v>
      </c>
      <c r="P824" s="6">
        <f>IF(B824&gt;0,SUM($O$4:O824)-SUM($P$3:P823),0)</f>
        <v>0</v>
      </c>
      <c r="Q824" s="6">
        <f t="shared" si="90"/>
        <v>38.245665607488881</v>
      </c>
      <c r="R824" s="8">
        <f>IF(E823&lt;&gt;E824,SUM($Q$4:Q824)-SUM($R$3:R823),0)</f>
        <v>0</v>
      </c>
      <c r="S824" s="6">
        <f>IF(B824&gt;0,SUM($R$4:R824)-SUM($S$3:S823),0)</f>
        <v>0</v>
      </c>
    </row>
    <row r="825" spans="1:19">
      <c r="A825">
        <f>IF(E824&lt;&gt;E825,COUNTIF($A$4:A824,"&lt;&gt;0")+1,0)</f>
        <v>0</v>
      </c>
      <c r="B825">
        <f>IF(A825&lt;&gt;0,IF(MOD(A825,3)=0,COUNTIF($B$4:B824,"&lt;&gt;0")+1,0),0)</f>
        <v>0</v>
      </c>
      <c r="C825" s="9">
        <f>'Dash Board'!$C$12+COUNT('Daily reducing balance'!$F$4:F824)</f>
        <v>42551</v>
      </c>
      <c r="D825">
        <f t="shared" si="91"/>
        <v>2016</v>
      </c>
      <c r="E825">
        <f t="shared" si="92"/>
        <v>6</v>
      </c>
      <c r="F825">
        <f>DAY('Dash Board'!$C$12+COUNT('Daily reducing balance'!$F$4:F824))</f>
        <v>30</v>
      </c>
      <c r="G825" s="8">
        <f t="shared" si="93"/>
        <v>279164.87106282794</v>
      </c>
      <c r="H825" s="6">
        <f>G825*'Dash Board'!$C$11/365</f>
        <v>80.30770263451214</v>
      </c>
      <c r="I825" s="6">
        <f>H825*'Dash Board'!$C$18/'Dash Board'!$C$11</f>
        <v>38.241763159291501</v>
      </c>
      <c r="J825" s="6">
        <f>(G825&gt;1)*PMT('Dash Board'!$C$11/365,$U$4,-'Dash Board'!$C$19)</f>
        <v>108.80376961660664</v>
      </c>
      <c r="K825" s="6">
        <f t="shared" si="88"/>
        <v>0</v>
      </c>
      <c r="L825" s="8">
        <f t="shared" si="89"/>
        <v>279136.37499584584</v>
      </c>
      <c r="N825" s="8">
        <f t="shared" si="94"/>
        <v>70.562006457315135</v>
      </c>
      <c r="O825" s="8">
        <f>IF(E824&lt;&gt;E825,SUM($N$4:N825)-SUM($O$3:O824),0)</f>
        <v>0</v>
      </c>
      <c r="P825" s="6">
        <f>IF(B825&gt;0,SUM($O$4:O825)-SUM($P$3:P824),0)</f>
        <v>0</v>
      </c>
      <c r="Q825" s="6">
        <f t="shared" si="90"/>
        <v>38.241763159291501</v>
      </c>
      <c r="R825" s="8">
        <f>IF(E824&lt;&gt;E825,SUM($Q$4:Q825)-SUM($R$3:R824),0)</f>
        <v>0</v>
      </c>
      <c r="S825" s="6">
        <f>IF(B825&gt;0,SUM($R$4:R825)-SUM($S$3:S824),0)</f>
        <v>0</v>
      </c>
    </row>
    <row r="826" spans="1:19">
      <c r="A826">
        <f>IF(E825&lt;&gt;E826,COUNTIF($A$4:A825,"&lt;&gt;0")+1,0)</f>
        <v>27</v>
      </c>
      <c r="B826">
        <f>IF(A826&lt;&gt;0,IF(MOD(A826,3)=0,COUNTIF($B$4:B825,"&lt;&gt;0")+1,0),0)</f>
        <v>9</v>
      </c>
      <c r="C826" s="9">
        <f>'Dash Board'!$C$12+COUNT('Daily reducing balance'!$F$4:F825)</f>
        <v>42552</v>
      </c>
      <c r="D826">
        <f t="shared" si="91"/>
        <v>2016</v>
      </c>
      <c r="E826">
        <f t="shared" si="92"/>
        <v>7</v>
      </c>
      <c r="F826">
        <f>DAY('Dash Board'!$C$12+COUNT('Daily reducing balance'!$F$4:F825))</f>
        <v>1</v>
      </c>
      <c r="G826" s="8">
        <f t="shared" si="93"/>
        <v>279136.37499584584</v>
      </c>
      <c r="H826" s="6">
        <f>G826*'Dash Board'!$C$11/365</f>
        <v>80.299505135791264</v>
      </c>
      <c r="I826" s="6">
        <f>H826*'Dash Board'!$C$18/'Dash Board'!$C$11</f>
        <v>38.237859588472034</v>
      </c>
      <c r="J826" s="6">
        <f>(G826&gt;1)*PMT('Dash Board'!$C$11/365,$U$4,-'Dash Board'!$C$19)</f>
        <v>108.80376961660664</v>
      </c>
      <c r="K826" s="6">
        <f t="shared" si="88"/>
        <v>3372.9168581148047</v>
      </c>
      <c r="L826" s="8">
        <f t="shared" si="89"/>
        <v>279107.87073136505</v>
      </c>
      <c r="N826" s="8">
        <f t="shared" si="94"/>
        <v>70.56591002813461</v>
      </c>
      <c r="O826" s="8">
        <f>IF(E825&lt;&gt;E826,SUM($N$4:N826)-SUM($O$3:O825),0)</f>
        <v>2115.2837965486688</v>
      </c>
      <c r="P826" s="6">
        <f>IF(B826&gt;0,SUM($O$4:O826)-SUM($P$3:P825),0)</f>
        <v>6405.6482132185192</v>
      </c>
      <c r="Q826" s="6">
        <f t="shared" si="90"/>
        <v>38.237859588472034</v>
      </c>
      <c r="R826" s="8">
        <f>IF(E825&lt;&gt;E826,SUM($Q$4:Q826)-SUM($R$3:R825),0)</f>
        <v>1148.8292919495398</v>
      </c>
      <c r="S826" s="6">
        <f>IF(B826&gt;0,SUM($R$4:R826)-SUM($S$3:S825),0)</f>
        <v>3495.4948218926656</v>
      </c>
    </row>
    <row r="827" spans="1:19">
      <c r="A827">
        <f>IF(E826&lt;&gt;E827,COUNTIF($A$4:A826,"&lt;&gt;0")+1,0)</f>
        <v>0</v>
      </c>
      <c r="B827">
        <f>IF(A827&lt;&gt;0,IF(MOD(A827,3)=0,COUNTIF($B$4:B826,"&lt;&gt;0")+1,0),0)</f>
        <v>0</v>
      </c>
      <c r="C827" s="9">
        <f>'Dash Board'!$C$12+COUNT('Daily reducing balance'!$F$4:F826)</f>
        <v>42553</v>
      </c>
      <c r="D827">
        <f t="shared" si="91"/>
        <v>2016</v>
      </c>
      <c r="E827">
        <f t="shared" si="92"/>
        <v>7</v>
      </c>
      <c r="F827">
        <f>DAY('Dash Board'!$C$12+COUNT('Daily reducing balance'!$F$4:F826))</f>
        <v>2</v>
      </c>
      <c r="G827" s="8">
        <f t="shared" si="93"/>
        <v>279107.87073136505</v>
      </c>
      <c r="H827" s="6">
        <f>G827*'Dash Board'!$C$11/365</f>
        <v>80.291305278885829</v>
      </c>
      <c r="I827" s="6">
        <f>H827*'Dash Board'!$C$18/'Dash Board'!$C$11</f>
        <v>38.233954894707537</v>
      </c>
      <c r="J827" s="6">
        <f>(G827&gt;1)*PMT('Dash Board'!$C$11/365,$U$4,-'Dash Board'!$C$19)</f>
        <v>108.80376961660664</v>
      </c>
      <c r="K827" s="6">
        <f t="shared" si="88"/>
        <v>0</v>
      </c>
      <c r="L827" s="8">
        <f t="shared" si="89"/>
        <v>279079.35826702736</v>
      </c>
      <c r="N827" s="8">
        <f t="shared" si="94"/>
        <v>70.569814721899107</v>
      </c>
      <c r="O827" s="8">
        <f>IF(E826&lt;&gt;E827,SUM($N$4:N827)-SUM($O$3:O826),0)</f>
        <v>0</v>
      </c>
      <c r="P827" s="6">
        <f>IF(B827&gt;0,SUM($O$4:O827)-SUM($P$3:P826),0)</f>
        <v>0</v>
      </c>
      <c r="Q827" s="6">
        <f t="shared" si="90"/>
        <v>38.233954894707537</v>
      </c>
      <c r="R827" s="8">
        <f>IF(E826&lt;&gt;E827,SUM($Q$4:Q827)-SUM($R$3:R826),0)</f>
        <v>0</v>
      </c>
      <c r="S827" s="6">
        <f>IF(B827&gt;0,SUM($R$4:R827)-SUM($S$3:S826),0)</f>
        <v>0</v>
      </c>
    </row>
    <row r="828" spans="1:19">
      <c r="A828">
        <f>IF(E827&lt;&gt;E828,COUNTIF($A$4:A827,"&lt;&gt;0")+1,0)</f>
        <v>0</v>
      </c>
      <c r="B828">
        <f>IF(A828&lt;&gt;0,IF(MOD(A828,3)=0,COUNTIF($B$4:B827,"&lt;&gt;0")+1,0),0)</f>
        <v>0</v>
      </c>
      <c r="C828" s="9">
        <f>'Dash Board'!$C$12+COUNT('Daily reducing balance'!$F$4:F827)</f>
        <v>42554</v>
      </c>
      <c r="D828">
        <f t="shared" si="91"/>
        <v>2016</v>
      </c>
      <c r="E828">
        <f t="shared" si="92"/>
        <v>7</v>
      </c>
      <c r="F828">
        <f>DAY('Dash Board'!$C$12+COUNT('Daily reducing balance'!$F$4:F827))</f>
        <v>3</v>
      </c>
      <c r="G828" s="8">
        <f t="shared" si="93"/>
        <v>279079.35826702736</v>
      </c>
      <c r="H828" s="6">
        <f>G828*'Dash Board'!$C$11/365</f>
        <v>80.283103063117451</v>
      </c>
      <c r="I828" s="6">
        <f>H828*'Dash Board'!$C$18/'Dash Board'!$C$11</f>
        <v>38.230049077674977</v>
      </c>
      <c r="J828" s="6">
        <f>(G828&gt;1)*PMT('Dash Board'!$C$11/365,$U$4,-'Dash Board'!$C$19)</f>
        <v>108.80376961660664</v>
      </c>
      <c r="K828" s="6">
        <f t="shared" si="88"/>
        <v>0</v>
      </c>
      <c r="L828" s="8">
        <f t="shared" si="89"/>
        <v>279050.8376004739</v>
      </c>
      <c r="N828" s="8">
        <f t="shared" si="94"/>
        <v>70.573720538931667</v>
      </c>
      <c r="O828" s="8">
        <f>IF(E827&lt;&gt;E828,SUM($N$4:N828)-SUM($O$3:O827),0)</f>
        <v>0</v>
      </c>
      <c r="P828" s="6">
        <f>IF(B828&gt;0,SUM($O$4:O828)-SUM($P$3:P827),0)</f>
        <v>0</v>
      </c>
      <c r="Q828" s="6">
        <f t="shared" si="90"/>
        <v>38.230049077674977</v>
      </c>
      <c r="R828" s="8">
        <f>IF(E827&lt;&gt;E828,SUM($Q$4:Q828)-SUM($R$3:R827),0)</f>
        <v>0</v>
      </c>
      <c r="S828" s="6">
        <f>IF(B828&gt;0,SUM($R$4:R828)-SUM($S$3:S827),0)</f>
        <v>0</v>
      </c>
    </row>
    <row r="829" spans="1:19">
      <c r="A829">
        <f>IF(E828&lt;&gt;E829,COUNTIF($A$4:A828,"&lt;&gt;0")+1,0)</f>
        <v>0</v>
      </c>
      <c r="B829">
        <f>IF(A829&lt;&gt;0,IF(MOD(A829,3)=0,COUNTIF($B$4:B828,"&lt;&gt;0")+1,0),0)</f>
        <v>0</v>
      </c>
      <c r="C829" s="9">
        <f>'Dash Board'!$C$12+COUNT('Daily reducing balance'!$F$4:F828)</f>
        <v>42555</v>
      </c>
      <c r="D829">
        <f t="shared" si="91"/>
        <v>2016</v>
      </c>
      <c r="E829">
        <f t="shared" si="92"/>
        <v>7</v>
      </c>
      <c r="F829">
        <f>DAY('Dash Board'!$C$12+COUNT('Daily reducing balance'!$F$4:F828))</f>
        <v>4</v>
      </c>
      <c r="G829" s="8">
        <f t="shared" si="93"/>
        <v>279050.8376004739</v>
      </c>
      <c r="H829" s="6">
        <f>G829*'Dash Board'!$C$11/365</f>
        <v>80.274898487807548</v>
      </c>
      <c r="I829" s="6">
        <f>H829*'Dash Board'!$C$18/'Dash Board'!$C$11</f>
        <v>38.22614213705122</v>
      </c>
      <c r="J829" s="6">
        <f>(G829&gt;1)*PMT('Dash Board'!$C$11/365,$U$4,-'Dash Board'!$C$19)</f>
        <v>108.80376961660664</v>
      </c>
      <c r="K829" s="6">
        <f t="shared" si="88"/>
        <v>0</v>
      </c>
      <c r="L829" s="8">
        <f t="shared" si="89"/>
        <v>279022.3087293451</v>
      </c>
      <c r="N829" s="8">
        <f t="shared" si="94"/>
        <v>70.577627479555417</v>
      </c>
      <c r="O829" s="8">
        <f>IF(E828&lt;&gt;E829,SUM($N$4:N829)-SUM($O$3:O828),0)</f>
        <v>0</v>
      </c>
      <c r="P829" s="6">
        <f>IF(B829&gt;0,SUM($O$4:O829)-SUM($P$3:P828),0)</f>
        <v>0</v>
      </c>
      <c r="Q829" s="6">
        <f t="shared" si="90"/>
        <v>38.22614213705122</v>
      </c>
      <c r="R829" s="8">
        <f>IF(E828&lt;&gt;E829,SUM($Q$4:Q829)-SUM($R$3:R828),0)</f>
        <v>0</v>
      </c>
      <c r="S829" s="6">
        <f>IF(B829&gt;0,SUM($R$4:R829)-SUM($S$3:S828),0)</f>
        <v>0</v>
      </c>
    </row>
    <row r="830" spans="1:19">
      <c r="A830">
        <f>IF(E829&lt;&gt;E830,COUNTIF($A$4:A829,"&lt;&gt;0")+1,0)</f>
        <v>0</v>
      </c>
      <c r="B830">
        <f>IF(A830&lt;&gt;0,IF(MOD(A830,3)=0,COUNTIF($B$4:B829,"&lt;&gt;0")+1,0),0)</f>
        <v>0</v>
      </c>
      <c r="C830" s="9">
        <f>'Dash Board'!$C$12+COUNT('Daily reducing balance'!$F$4:F829)</f>
        <v>42556</v>
      </c>
      <c r="D830">
        <f t="shared" si="91"/>
        <v>2016</v>
      </c>
      <c r="E830">
        <f t="shared" si="92"/>
        <v>7</v>
      </c>
      <c r="F830">
        <f>DAY('Dash Board'!$C$12+COUNT('Daily reducing balance'!$F$4:F829))</f>
        <v>5</v>
      </c>
      <c r="G830" s="8">
        <f t="shared" si="93"/>
        <v>279022.3087293451</v>
      </c>
      <c r="H830" s="6">
        <f>G830*'Dash Board'!$C$11/365</f>
        <v>80.266691552277365</v>
      </c>
      <c r="I830" s="6">
        <f>H830*'Dash Board'!$C$18/'Dash Board'!$C$11</f>
        <v>38.222234072513032</v>
      </c>
      <c r="J830" s="6">
        <f>(G830&gt;1)*PMT('Dash Board'!$C$11/365,$U$4,-'Dash Board'!$C$19)</f>
        <v>108.80376961660664</v>
      </c>
      <c r="K830" s="6">
        <f t="shared" si="88"/>
        <v>0</v>
      </c>
      <c r="L830" s="8">
        <f t="shared" si="89"/>
        <v>278993.77165128081</v>
      </c>
      <c r="N830" s="8">
        <f t="shared" si="94"/>
        <v>70.581535544093612</v>
      </c>
      <c r="O830" s="8">
        <f>IF(E829&lt;&gt;E830,SUM($N$4:N830)-SUM($O$3:O829),0)</f>
        <v>0</v>
      </c>
      <c r="P830" s="6">
        <f>IF(B830&gt;0,SUM($O$4:O830)-SUM($P$3:P829),0)</f>
        <v>0</v>
      </c>
      <c r="Q830" s="6">
        <f t="shared" si="90"/>
        <v>38.222234072513032</v>
      </c>
      <c r="R830" s="8">
        <f>IF(E829&lt;&gt;E830,SUM($Q$4:Q830)-SUM($R$3:R829),0)</f>
        <v>0</v>
      </c>
      <c r="S830" s="6">
        <f>IF(B830&gt;0,SUM($R$4:R830)-SUM($S$3:S829),0)</f>
        <v>0</v>
      </c>
    </row>
    <row r="831" spans="1:19">
      <c r="A831">
        <f>IF(E830&lt;&gt;E831,COUNTIF($A$4:A830,"&lt;&gt;0")+1,0)</f>
        <v>0</v>
      </c>
      <c r="B831">
        <f>IF(A831&lt;&gt;0,IF(MOD(A831,3)=0,COUNTIF($B$4:B830,"&lt;&gt;0")+1,0),0)</f>
        <v>0</v>
      </c>
      <c r="C831" s="9">
        <f>'Dash Board'!$C$12+COUNT('Daily reducing balance'!$F$4:F830)</f>
        <v>42557</v>
      </c>
      <c r="D831">
        <f t="shared" si="91"/>
        <v>2016</v>
      </c>
      <c r="E831">
        <f t="shared" si="92"/>
        <v>7</v>
      </c>
      <c r="F831">
        <f>DAY('Dash Board'!$C$12+COUNT('Daily reducing balance'!$F$4:F830))</f>
        <v>6</v>
      </c>
      <c r="G831" s="8">
        <f t="shared" si="93"/>
        <v>278993.77165128081</v>
      </c>
      <c r="H831" s="6">
        <f>G831*'Dash Board'!$C$11/365</f>
        <v>80.258482255847909</v>
      </c>
      <c r="I831" s="6">
        <f>H831*'Dash Board'!$C$18/'Dash Board'!$C$11</f>
        <v>38.218324883737104</v>
      </c>
      <c r="J831" s="6">
        <f>(G831&gt;1)*PMT('Dash Board'!$C$11/365,$U$4,-'Dash Board'!$C$19)</f>
        <v>108.80376961660664</v>
      </c>
      <c r="K831" s="6">
        <f t="shared" si="88"/>
        <v>0</v>
      </c>
      <c r="L831" s="8">
        <f t="shared" si="89"/>
        <v>278965.22636392008</v>
      </c>
      <c r="N831" s="8">
        <f t="shared" si="94"/>
        <v>70.585444732869547</v>
      </c>
      <c r="O831" s="8">
        <f>IF(E830&lt;&gt;E831,SUM($N$4:N831)-SUM($O$3:O830),0)</f>
        <v>0</v>
      </c>
      <c r="P831" s="6">
        <f>IF(B831&gt;0,SUM($O$4:O831)-SUM($P$3:P830),0)</f>
        <v>0</v>
      </c>
      <c r="Q831" s="6">
        <f t="shared" si="90"/>
        <v>38.218324883737104</v>
      </c>
      <c r="R831" s="8">
        <f>IF(E830&lt;&gt;E831,SUM($Q$4:Q831)-SUM($R$3:R830),0)</f>
        <v>0</v>
      </c>
      <c r="S831" s="6">
        <f>IF(B831&gt;0,SUM($R$4:R831)-SUM($S$3:S830),0)</f>
        <v>0</v>
      </c>
    </row>
    <row r="832" spans="1:19">
      <c r="A832">
        <f>IF(E831&lt;&gt;E832,COUNTIF($A$4:A831,"&lt;&gt;0")+1,0)</f>
        <v>0</v>
      </c>
      <c r="B832">
        <f>IF(A832&lt;&gt;0,IF(MOD(A832,3)=0,COUNTIF($B$4:B831,"&lt;&gt;0")+1,0),0)</f>
        <v>0</v>
      </c>
      <c r="C832" s="9">
        <f>'Dash Board'!$C$12+COUNT('Daily reducing balance'!$F$4:F831)</f>
        <v>42558</v>
      </c>
      <c r="D832">
        <f t="shared" si="91"/>
        <v>2016</v>
      </c>
      <c r="E832">
        <f t="shared" si="92"/>
        <v>7</v>
      </c>
      <c r="F832">
        <f>DAY('Dash Board'!$C$12+COUNT('Daily reducing balance'!$F$4:F831))</f>
        <v>7</v>
      </c>
      <c r="G832" s="8">
        <f t="shared" si="93"/>
        <v>278965.22636392008</v>
      </c>
      <c r="H832" s="6">
        <f>G832*'Dash Board'!$C$11/365</f>
        <v>80.250270597840014</v>
      </c>
      <c r="I832" s="6">
        <f>H832*'Dash Board'!$C$18/'Dash Board'!$C$11</f>
        <v>38.21441457040001</v>
      </c>
      <c r="J832" s="6">
        <f>(G832&gt;1)*PMT('Dash Board'!$C$11/365,$U$4,-'Dash Board'!$C$19)</f>
        <v>108.80376961660664</v>
      </c>
      <c r="K832" s="6">
        <f t="shared" si="88"/>
        <v>0</v>
      </c>
      <c r="L832" s="8">
        <f t="shared" si="89"/>
        <v>278936.67286490131</v>
      </c>
      <c r="N832" s="8">
        <f t="shared" si="94"/>
        <v>70.589355046206634</v>
      </c>
      <c r="O832" s="8">
        <f>IF(E831&lt;&gt;E832,SUM($N$4:N832)-SUM($O$3:O831),0)</f>
        <v>0</v>
      </c>
      <c r="P832" s="6">
        <f>IF(B832&gt;0,SUM($O$4:O832)-SUM($P$3:P831),0)</f>
        <v>0</v>
      </c>
      <c r="Q832" s="6">
        <f t="shared" si="90"/>
        <v>38.21441457040001</v>
      </c>
      <c r="R832" s="8">
        <f>IF(E831&lt;&gt;E832,SUM($Q$4:Q832)-SUM($R$3:R831),0)</f>
        <v>0</v>
      </c>
      <c r="S832" s="6">
        <f>IF(B832&gt;0,SUM($R$4:R832)-SUM($S$3:S831),0)</f>
        <v>0</v>
      </c>
    </row>
    <row r="833" spans="1:19">
      <c r="A833">
        <f>IF(E832&lt;&gt;E833,COUNTIF($A$4:A832,"&lt;&gt;0")+1,0)</f>
        <v>0</v>
      </c>
      <c r="B833">
        <f>IF(A833&lt;&gt;0,IF(MOD(A833,3)=0,COUNTIF($B$4:B832,"&lt;&gt;0")+1,0),0)</f>
        <v>0</v>
      </c>
      <c r="C833" s="9">
        <f>'Dash Board'!$C$12+COUNT('Daily reducing balance'!$F$4:F832)</f>
        <v>42559</v>
      </c>
      <c r="D833">
        <f t="shared" si="91"/>
        <v>2016</v>
      </c>
      <c r="E833">
        <f t="shared" si="92"/>
        <v>7</v>
      </c>
      <c r="F833">
        <f>DAY('Dash Board'!$C$12+COUNT('Daily reducing balance'!$F$4:F832))</f>
        <v>8</v>
      </c>
      <c r="G833" s="8">
        <f t="shared" si="93"/>
        <v>278936.67286490131</v>
      </c>
      <c r="H833" s="6">
        <f>G833*'Dash Board'!$C$11/365</f>
        <v>80.242056577574346</v>
      </c>
      <c r="I833" s="6">
        <f>H833*'Dash Board'!$C$18/'Dash Board'!$C$11</f>
        <v>38.21050313217826</v>
      </c>
      <c r="J833" s="6">
        <f>(G833&gt;1)*PMT('Dash Board'!$C$11/365,$U$4,-'Dash Board'!$C$19)</f>
        <v>108.80376961660664</v>
      </c>
      <c r="K833" s="6">
        <f t="shared" si="88"/>
        <v>0</v>
      </c>
      <c r="L833" s="8">
        <f t="shared" si="89"/>
        <v>278908.11115186231</v>
      </c>
      <c r="N833" s="8">
        <f t="shared" si="94"/>
        <v>70.593266484428383</v>
      </c>
      <c r="O833" s="8">
        <f>IF(E832&lt;&gt;E833,SUM($N$4:N833)-SUM($O$3:O832),0)</f>
        <v>0</v>
      </c>
      <c r="P833" s="6">
        <f>IF(B833&gt;0,SUM($O$4:O833)-SUM($P$3:P832),0)</f>
        <v>0</v>
      </c>
      <c r="Q833" s="6">
        <f t="shared" si="90"/>
        <v>38.21050313217826</v>
      </c>
      <c r="R833" s="8">
        <f>IF(E832&lt;&gt;E833,SUM($Q$4:Q833)-SUM($R$3:R832),0)</f>
        <v>0</v>
      </c>
      <c r="S833" s="6">
        <f>IF(B833&gt;0,SUM($R$4:R833)-SUM($S$3:S832),0)</f>
        <v>0</v>
      </c>
    </row>
    <row r="834" spans="1:19">
      <c r="A834">
        <f>IF(E833&lt;&gt;E834,COUNTIF($A$4:A833,"&lt;&gt;0")+1,0)</f>
        <v>0</v>
      </c>
      <c r="B834">
        <f>IF(A834&lt;&gt;0,IF(MOD(A834,3)=0,COUNTIF($B$4:B833,"&lt;&gt;0")+1,0),0)</f>
        <v>0</v>
      </c>
      <c r="C834" s="9">
        <f>'Dash Board'!$C$12+COUNT('Daily reducing balance'!$F$4:F833)</f>
        <v>42560</v>
      </c>
      <c r="D834">
        <f t="shared" si="91"/>
        <v>2016</v>
      </c>
      <c r="E834">
        <f t="shared" si="92"/>
        <v>7</v>
      </c>
      <c r="F834">
        <f>DAY('Dash Board'!$C$12+COUNT('Daily reducing balance'!$F$4:F833))</f>
        <v>9</v>
      </c>
      <c r="G834" s="8">
        <f t="shared" si="93"/>
        <v>278908.11115186231</v>
      </c>
      <c r="H834" s="6">
        <f>G834*'Dash Board'!$C$11/365</f>
        <v>80.233840194371339</v>
      </c>
      <c r="I834" s="6">
        <f>H834*'Dash Board'!$C$18/'Dash Board'!$C$11</f>
        <v>38.206590568748261</v>
      </c>
      <c r="J834" s="6">
        <f>(G834&gt;1)*PMT('Dash Board'!$C$11/365,$U$4,-'Dash Board'!$C$19)</f>
        <v>108.80376961660664</v>
      </c>
      <c r="K834" s="6">
        <f t="shared" si="88"/>
        <v>0</v>
      </c>
      <c r="L834" s="8">
        <f t="shared" si="89"/>
        <v>278879.54122244008</v>
      </c>
      <c r="N834" s="8">
        <f t="shared" si="94"/>
        <v>70.59717904785839</v>
      </c>
      <c r="O834" s="8">
        <f>IF(E833&lt;&gt;E834,SUM($N$4:N834)-SUM($O$3:O833),0)</f>
        <v>0</v>
      </c>
      <c r="P834" s="6">
        <f>IF(B834&gt;0,SUM($O$4:O834)-SUM($P$3:P833),0)</f>
        <v>0</v>
      </c>
      <c r="Q834" s="6">
        <f t="shared" si="90"/>
        <v>38.206590568748261</v>
      </c>
      <c r="R834" s="8">
        <f>IF(E833&lt;&gt;E834,SUM($Q$4:Q834)-SUM($R$3:R833),0)</f>
        <v>0</v>
      </c>
      <c r="S834" s="6">
        <f>IF(B834&gt;0,SUM($R$4:R834)-SUM($S$3:S833),0)</f>
        <v>0</v>
      </c>
    </row>
    <row r="835" spans="1:19">
      <c r="A835">
        <f>IF(E834&lt;&gt;E835,COUNTIF($A$4:A834,"&lt;&gt;0")+1,0)</f>
        <v>0</v>
      </c>
      <c r="B835">
        <f>IF(A835&lt;&gt;0,IF(MOD(A835,3)=0,COUNTIF($B$4:B834,"&lt;&gt;0")+1,0),0)</f>
        <v>0</v>
      </c>
      <c r="C835" s="9">
        <f>'Dash Board'!$C$12+COUNT('Daily reducing balance'!$F$4:F834)</f>
        <v>42561</v>
      </c>
      <c r="D835">
        <f t="shared" si="91"/>
        <v>2016</v>
      </c>
      <c r="E835">
        <f t="shared" si="92"/>
        <v>7</v>
      </c>
      <c r="F835">
        <f>DAY('Dash Board'!$C$12+COUNT('Daily reducing balance'!$F$4:F834))</f>
        <v>10</v>
      </c>
      <c r="G835" s="8">
        <f t="shared" si="93"/>
        <v>278879.54122244008</v>
      </c>
      <c r="H835" s="6">
        <f>G835*'Dash Board'!$C$11/365</f>
        <v>80.225621447551248</v>
      </c>
      <c r="I835" s="6">
        <f>H835*'Dash Board'!$C$18/'Dash Board'!$C$11</f>
        <v>38.202676879786317</v>
      </c>
      <c r="J835" s="6">
        <f>(G835&gt;1)*PMT('Dash Board'!$C$11/365,$U$4,-'Dash Board'!$C$19)</f>
        <v>108.80376961660664</v>
      </c>
      <c r="K835" s="6">
        <f t="shared" si="88"/>
        <v>0</v>
      </c>
      <c r="L835" s="8">
        <f t="shared" si="89"/>
        <v>278850.96307427104</v>
      </c>
      <c r="N835" s="8">
        <f t="shared" si="94"/>
        <v>70.601092736820334</v>
      </c>
      <c r="O835" s="8">
        <f>IF(E834&lt;&gt;E835,SUM($N$4:N835)-SUM($O$3:O834),0)</f>
        <v>0</v>
      </c>
      <c r="P835" s="6">
        <f>IF(B835&gt;0,SUM($O$4:O835)-SUM($P$3:P834),0)</f>
        <v>0</v>
      </c>
      <c r="Q835" s="6">
        <f t="shared" si="90"/>
        <v>38.202676879786317</v>
      </c>
      <c r="R835" s="8">
        <f>IF(E834&lt;&gt;E835,SUM($Q$4:Q835)-SUM($R$3:R834),0)</f>
        <v>0</v>
      </c>
      <c r="S835" s="6">
        <f>IF(B835&gt;0,SUM($R$4:R835)-SUM($S$3:S834),0)</f>
        <v>0</v>
      </c>
    </row>
    <row r="836" spans="1:19">
      <c r="A836">
        <f>IF(E835&lt;&gt;E836,COUNTIF($A$4:A835,"&lt;&gt;0")+1,0)</f>
        <v>0</v>
      </c>
      <c r="B836">
        <f>IF(A836&lt;&gt;0,IF(MOD(A836,3)=0,COUNTIF($B$4:B835,"&lt;&gt;0")+1,0),0)</f>
        <v>0</v>
      </c>
      <c r="C836" s="9">
        <f>'Dash Board'!$C$12+COUNT('Daily reducing balance'!$F$4:F835)</f>
        <v>42562</v>
      </c>
      <c r="D836">
        <f t="shared" si="91"/>
        <v>2016</v>
      </c>
      <c r="E836">
        <f t="shared" si="92"/>
        <v>7</v>
      </c>
      <c r="F836">
        <f>DAY('Dash Board'!$C$12+COUNT('Daily reducing balance'!$F$4:F835))</f>
        <v>11</v>
      </c>
      <c r="G836" s="8">
        <f t="shared" si="93"/>
        <v>278850.96307427104</v>
      </c>
      <c r="H836" s="6">
        <f>G836*'Dash Board'!$C$11/365</f>
        <v>80.217400336434139</v>
      </c>
      <c r="I836" s="6">
        <f>H836*'Dash Board'!$C$18/'Dash Board'!$C$11</f>
        <v>38.198762064968641</v>
      </c>
      <c r="J836" s="6">
        <f>(G836&gt;1)*PMT('Dash Board'!$C$11/365,$U$4,-'Dash Board'!$C$19)</f>
        <v>108.80376961660664</v>
      </c>
      <c r="K836" s="6">
        <f t="shared" si="88"/>
        <v>0</v>
      </c>
      <c r="L836" s="8">
        <f t="shared" si="89"/>
        <v>278822.37670499086</v>
      </c>
      <c r="N836" s="8">
        <f t="shared" si="94"/>
        <v>70.60500755163801</v>
      </c>
      <c r="O836" s="8">
        <f>IF(E835&lt;&gt;E836,SUM($N$4:N836)-SUM($O$3:O835),0)</f>
        <v>0</v>
      </c>
      <c r="P836" s="6">
        <f>IF(B836&gt;0,SUM($O$4:O836)-SUM($P$3:P835),0)</f>
        <v>0</v>
      </c>
      <c r="Q836" s="6">
        <f t="shared" si="90"/>
        <v>38.198762064968641</v>
      </c>
      <c r="R836" s="8">
        <f>IF(E835&lt;&gt;E836,SUM($Q$4:Q836)-SUM($R$3:R835),0)</f>
        <v>0</v>
      </c>
      <c r="S836" s="6">
        <f>IF(B836&gt;0,SUM($R$4:R836)-SUM($S$3:S835),0)</f>
        <v>0</v>
      </c>
    </row>
    <row r="837" spans="1:19">
      <c r="A837">
        <f>IF(E836&lt;&gt;E837,COUNTIF($A$4:A836,"&lt;&gt;0")+1,0)</f>
        <v>0</v>
      </c>
      <c r="B837">
        <f>IF(A837&lt;&gt;0,IF(MOD(A837,3)=0,COUNTIF($B$4:B836,"&lt;&gt;0")+1,0),0)</f>
        <v>0</v>
      </c>
      <c r="C837" s="9">
        <f>'Dash Board'!$C$12+COUNT('Daily reducing balance'!$F$4:F836)</f>
        <v>42563</v>
      </c>
      <c r="D837">
        <f t="shared" si="91"/>
        <v>2016</v>
      </c>
      <c r="E837">
        <f t="shared" si="92"/>
        <v>7</v>
      </c>
      <c r="F837">
        <f>DAY('Dash Board'!$C$12+COUNT('Daily reducing balance'!$F$4:F836))</f>
        <v>12</v>
      </c>
      <c r="G837" s="8">
        <f t="shared" si="93"/>
        <v>278822.37670499086</v>
      </c>
      <c r="H837" s="6">
        <f>G837*'Dash Board'!$C$11/365</f>
        <v>80.209176860339838</v>
      </c>
      <c r="I837" s="6">
        <f>H837*'Dash Board'!$C$18/'Dash Board'!$C$11</f>
        <v>38.194846123971352</v>
      </c>
      <c r="J837" s="6">
        <f>(G837&gt;1)*PMT('Dash Board'!$C$11/365,$U$4,-'Dash Board'!$C$19)</f>
        <v>108.80376961660664</v>
      </c>
      <c r="K837" s="6">
        <f t="shared" ref="K837:K900" si="95">IF(F837=1,SUMIFS($J$4:$J$7308,$D$4:$D$7308,"="&amp;YEAR(C837),$E$4:$E$7308,"="&amp;MONTH(C837)),0)</f>
        <v>0</v>
      </c>
      <c r="L837" s="8">
        <f t="shared" ref="L837:L900" si="96">IF(G837+H837-J837&lt;0,0,G837+H837-J837)</f>
        <v>278793.78211223462</v>
      </c>
      <c r="N837" s="8">
        <f t="shared" si="94"/>
        <v>70.608923492635284</v>
      </c>
      <c r="O837" s="8">
        <f>IF(E836&lt;&gt;E837,SUM($N$4:N837)-SUM($O$3:O836),0)</f>
        <v>0</v>
      </c>
      <c r="P837" s="6">
        <f>IF(B837&gt;0,SUM($O$4:O837)-SUM($P$3:P836),0)</f>
        <v>0</v>
      </c>
      <c r="Q837" s="6">
        <f t="shared" ref="Q837:Q900" si="97">I837</f>
        <v>38.194846123971352</v>
      </c>
      <c r="R837" s="8">
        <f>IF(E836&lt;&gt;E837,SUM($Q$4:Q837)-SUM($R$3:R836),0)</f>
        <v>0</v>
      </c>
      <c r="S837" s="6">
        <f>IF(B837&gt;0,SUM($R$4:R837)-SUM($S$3:S836),0)</f>
        <v>0</v>
      </c>
    </row>
    <row r="838" spans="1:19">
      <c r="A838">
        <f>IF(E837&lt;&gt;E838,COUNTIF($A$4:A837,"&lt;&gt;0")+1,0)</f>
        <v>0</v>
      </c>
      <c r="B838">
        <f>IF(A838&lt;&gt;0,IF(MOD(A838,3)=0,COUNTIF($B$4:B837,"&lt;&gt;0")+1,0),0)</f>
        <v>0</v>
      </c>
      <c r="C838" s="9">
        <f>'Dash Board'!$C$12+COUNT('Daily reducing balance'!$F$4:F837)</f>
        <v>42564</v>
      </c>
      <c r="D838">
        <f t="shared" si="91"/>
        <v>2016</v>
      </c>
      <c r="E838">
        <f t="shared" si="92"/>
        <v>7</v>
      </c>
      <c r="F838">
        <f>DAY('Dash Board'!$C$12+COUNT('Daily reducing balance'!$F$4:F837))</f>
        <v>13</v>
      </c>
      <c r="G838" s="8">
        <f t="shared" si="93"/>
        <v>278793.78211223462</v>
      </c>
      <c r="H838" s="6">
        <f>G838*'Dash Board'!$C$11/365</f>
        <v>80.200951018588043</v>
      </c>
      <c r="I838" s="6">
        <f>H838*'Dash Board'!$C$18/'Dash Board'!$C$11</f>
        <v>38.190929056470502</v>
      </c>
      <c r="J838" s="6">
        <f>(G838&gt;1)*PMT('Dash Board'!$C$11/365,$U$4,-'Dash Board'!$C$19)</f>
        <v>108.80376961660664</v>
      </c>
      <c r="K838" s="6">
        <f t="shared" si="95"/>
        <v>0</v>
      </c>
      <c r="L838" s="8">
        <f t="shared" si="96"/>
        <v>278765.17929363664</v>
      </c>
      <c r="N838" s="8">
        <f t="shared" si="94"/>
        <v>70.612840560136135</v>
      </c>
      <c r="O838" s="8">
        <f>IF(E837&lt;&gt;E838,SUM($N$4:N838)-SUM($O$3:O837),0)</f>
        <v>0</v>
      </c>
      <c r="P838" s="6">
        <f>IF(B838&gt;0,SUM($O$4:O838)-SUM($P$3:P837),0)</f>
        <v>0</v>
      </c>
      <c r="Q838" s="6">
        <f t="shared" si="97"/>
        <v>38.190929056470502</v>
      </c>
      <c r="R838" s="8">
        <f>IF(E837&lt;&gt;E838,SUM($Q$4:Q838)-SUM($R$3:R837),0)</f>
        <v>0</v>
      </c>
      <c r="S838" s="6">
        <f>IF(B838&gt;0,SUM($R$4:R838)-SUM($S$3:S837),0)</f>
        <v>0</v>
      </c>
    </row>
    <row r="839" spans="1:19">
      <c r="A839">
        <f>IF(E838&lt;&gt;E839,COUNTIF($A$4:A838,"&lt;&gt;0")+1,0)</f>
        <v>0</v>
      </c>
      <c r="B839">
        <f>IF(A839&lt;&gt;0,IF(MOD(A839,3)=0,COUNTIF($B$4:B838,"&lt;&gt;0")+1,0),0)</f>
        <v>0</v>
      </c>
      <c r="C839" s="9">
        <f>'Dash Board'!$C$12+COUNT('Daily reducing balance'!$F$4:F838)</f>
        <v>42565</v>
      </c>
      <c r="D839">
        <f t="shared" si="91"/>
        <v>2016</v>
      </c>
      <c r="E839">
        <f t="shared" si="92"/>
        <v>7</v>
      </c>
      <c r="F839">
        <f>DAY('Dash Board'!$C$12+COUNT('Daily reducing balance'!$F$4:F838))</f>
        <v>14</v>
      </c>
      <c r="G839" s="8">
        <f t="shared" si="93"/>
        <v>278765.17929363664</v>
      </c>
      <c r="H839" s="6">
        <f>G839*'Dash Board'!$C$11/365</f>
        <v>80.192722810498211</v>
      </c>
      <c r="I839" s="6">
        <f>H839*'Dash Board'!$C$18/'Dash Board'!$C$11</f>
        <v>38.187010862142003</v>
      </c>
      <c r="J839" s="6">
        <f>(G839&gt;1)*PMT('Dash Board'!$C$11/365,$U$4,-'Dash Board'!$C$19)</f>
        <v>108.80376961660664</v>
      </c>
      <c r="K839" s="6">
        <f t="shared" si="95"/>
        <v>0</v>
      </c>
      <c r="L839" s="8">
        <f t="shared" si="96"/>
        <v>278736.56824683055</v>
      </c>
      <c r="N839" s="8">
        <f t="shared" si="94"/>
        <v>70.616758754464641</v>
      </c>
      <c r="O839" s="8">
        <f>IF(E838&lt;&gt;E839,SUM($N$4:N839)-SUM($O$3:O838),0)</f>
        <v>0</v>
      </c>
      <c r="P839" s="6">
        <f>IF(B839&gt;0,SUM($O$4:O839)-SUM($P$3:P838),0)</f>
        <v>0</v>
      </c>
      <c r="Q839" s="6">
        <f t="shared" si="97"/>
        <v>38.187010862142003</v>
      </c>
      <c r="R839" s="8">
        <f>IF(E838&lt;&gt;E839,SUM($Q$4:Q839)-SUM($R$3:R838),0)</f>
        <v>0</v>
      </c>
      <c r="S839" s="6">
        <f>IF(B839&gt;0,SUM($R$4:R839)-SUM($S$3:S838),0)</f>
        <v>0</v>
      </c>
    </row>
    <row r="840" spans="1:19">
      <c r="A840">
        <f>IF(E839&lt;&gt;E840,COUNTIF($A$4:A839,"&lt;&gt;0")+1,0)</f>
        <v>0</v>
      </c>
      <c r="B840">
        <f>IF(A840&lt;&gt;0,IF(MOD(A840,3)=0,COUNTIF($B$4:B839,"&lt;&gt;0")+1,0),0)</f>
        <v>0</v>
      </c>
      <c r="C840" s="9">
        <f>'Dash Board'!$C$12+COUNT('Daily reducing balance'!$F$4:F839)</f>
        <v>42566</v>
      </c>
      <c r="D840">
        <f t="shared" si="91"/>
        <v>2016</v>
      </c>
      <c r="E840">
        <f t="shared" si="92"/>
        <v>7</v>
      </c>
      <c r="F840">
        <f>DAY('Dash Board'!$C$12+COUNT('Daily reducing balance'!$F$4:F839))</f>
        <v>15</v>
      </c>
      <c r="G840" s="8">
        <f t="shared" si="93"/>
        <v>278736.56824683055</v>
      </c>
      <c r="H840" s="6">
        <f>G840*'Dash Board'!$C$11/365</f>
        <v>80.184492235389612</v>
      </c>
      <c r="I840" s="6">
        <f>H840*'Dash Board'!$C$18/'Dash Board'!$C$11</f>
        <v>38.183091540661728</v>
      </c>
      <c r="J840" s="6">
        <f>(G840&gt;1)*PMT('Dash Board'!$C$11/365,$U$4,-'Dash Board'!$C$19)</f>
        <v>108.80376961660664</v>
      </c>
      <c r="K840" s="6">
        <f t="shared" si="95"/>
        <v>0</v>
      </c>
      <c r="L840" s="8">
        <f t="shared" si="96"/>
        <v>278707.94896944932</v>
      </c>
      <c r="N840" s="8">
        <f t="shared" si="94"/>
        <v>70.620678075944909</v>
      </c>
      <c r="O840" s="8">
        <f>IF(E839&lt;&gt;E840,SUM($N$4:N840)-SUM($O$3:O839),0)</f>
        <v>0</v>
      </c>
      <c r="P840" s="6">
        <f>IF(B840&gt;0,SUM($O$4:O840)-SUM($P$3:P839),0)</f>
        <v>0</v>
      </c>
      <c r="Q840" s="6">
        <f t="shared" si="97"/>
        <v>38.183091540661728</v>
      </c>
      <c r="R840" s="8">
        <f>IF(E839&lt;&gt;E840,SUM($Q$4:Q840)-SUM($R$3:R839),0)</f>
        <v>0</v>
      </c>
      <c r="S840" s="6">
        <f>IF(B840&gt;0,SUM($R$4:R840)-SUM($S$3:S839),0)</f>
        <v>0</v>
      </c>
    </row>
    <row r="841" spans="1:19">
      <c r="A841">
        <f>IF(E840&lt;&gt;E841,COUNTIF($A$4:A840,"&lt;&gt;0")+1,0)</f>
        <v>0</v>
      </c>
      <c r="B841">
        <f>IF(A841&lt;&gt;0,IF(MOD(A841,3)=0,COUNTIF($B$4:B840,"&lt;&gt;0")+1,0),0)</f>
        <v>0</v>
      </c>
      <c r="C841" s="9">
        <f>'Dash Board'!$C$12+COUNT('Daily reducing balance'!$F$4:F840)</f>
        <v>42567</v>
      </c>
      <c r="D841">
        <f t="shared" si="91"/>
        <v>2016</v>
      </c>
      <c r="E841">
        <f t="shared" si="92"/>
        <v>7</v>
      </c>
      <c r="F841">
        <f>DAY('Dash Board'!$C$12+COUNT('Daily reducing balance'!$F$4:F840))</f>
        <v>16</v>
      </c>
      <c r="G841" s="8">
        <f t="shared" si="93"/>
        <v>278707.94896944932</v>
      </c>
      <c r="H841" s="6">
        <f>G841*'Dash Board'!$C$11/365</f>
        <v>80.176259292581307</v>
      </c>
      <c r="I841" s="6">
        <f>H841*'Dash Board'!$C$18/'Dash Board'!$C$11</f>
        <v>38.179171091705385</v>
      </c>
      <c r="J841" s="6">
        <f>(G841&gt;1)*PMT('Dash Board'!$C$11/365,$U$4,-'Dash Board'!$C$19)</f>
        <v>108.80376961660664</v>
      </c>
      <c r="K841" s="6">
        <f t="shared" si="95"/>
        <v>0</v>
      </c>
      <c r="L841" s="8">
        <f t="shared" si="96"/>
        <v>278679.32145912532</v>
      </c>
      <c r="N841" s="8">
        <f t="shared" si="94"/>
        <v>70.624598524901259</v>
      </c>
      <c r="O841" s="8">
        <f>IF(E840&lt;&gt;E841,SUM($N$4:N841)-SUM($O$3:O840),0)</f>
        <v>0</v>
      </c>
      <c r="P841" s="6">
        <f>IF(B841&gt;0,SUM($O$4:O841)-SUM($P$3:P840),0)</f>
        <v>0</v>
      </c>
      <c r="Q841" s="6">
        <f t="shared" si="97"/>
        <v>38.179171091705385</v>
      </c>
      <c r="R841" s="8">
        <f>IF(E840&lt;&gt;E841,SUM($Q$4:Q841)-SUM($R$3:R840),0)</f>
        <v>0</v>
      </c>
      <c r="S841" s="6">
        <f>IF(B841&gt;0,SUM($R$4:R841)-SUM($S$3:S840),0)</f>
        <v>0</v>
      </c>
    </row>
    <row r="842" spans="1:19">
      <c r="A842">
        <f>IF(E841&lt;&gt;E842,COUNTIF($A$4:A841,"&lt;&gt;0")+1,0)</f>
        <v>0</v>
      </c>
      <c r="B842">
        <f>IF(A842&lt;&gt;0,IF(MOD(A842,3)=0,COUNTIF($B$4:B841,"&lt;&gt;0")+1,0),0)</f>
        <v>0</v>
      </c>
      <c r="C842" s="9">
        <f>'Dash Board'!$C$12+COUNT('Daily reducing balance'!$F$4:F841)</f>
        <v>42568</v>
      </c>
      <c r="D842">
        <f t="shared" si="91"/>
        <v>2016</v>
      </c>
      <c r="E842">
        <f t="shared" si="92"/>
        <v>7</v>
      </c>
      <c r="F842">
        <f>DAY('Dash Board'!$C$12+COUNT('Daily reducing balance'!$F$4:F841))</f>
        <v>17</v>
      </c>
      <c r="G842" s="8">
        <f t="shared" si="93"/>
        <v>278679.32145912532</v>
      </c>
      <c r="H842" s="6">
        <f>G842*'Dash Board'!$C$11/365</f>
        <v>80.16802398139221</v>
      </c>
      <c r="I842" s="6">
        <f>H842*'Dash Board'!$C$18/'Dash Board'!$C$11</f>
        <v>38.175249514948675</v>
      </c>
      <c r="J842" s="6">
        <f>(G842&gt;1)*PMT('Dash Board'!$C$11/365,$U$4,-'Dash Board'!$C$19)</f>
        <v>108.80376961660664</v>
      </c>
      <c r="K842" s="6">
        <f t="shared" si="95"/>
        <v>0</v>
      </c>
      <c r="L842" s="8">
        <f t="shared" si="96"/>
        <v>278650.68571349012</v>
      </c>
      <c r="N842" s="8">
        <f t="shared" si="94"/>
        <v>70.628520101657969</v>
      </c>
      <c r="O842" s="8">
        <f>IF(E841&lt;&gt;E842,SUM($N$4:N842)-SUM($O$3:O841),0)</f>
        <v>0</v>
      </c>
      <c r="P842" s="6">
        <f>IF(B842&gt;0,SUM($O$4:O842)-SUM($P$3:P841),0)</f>
        <v>0</v>
      </c>
      <c r="Q842" s="6">
        <f t="shared" si="97"/>
        <v>38.175249514948675</v>
      </c>
      <c r="R842" s="8">
        <f>IF(E841&lt;&gt;E842,SUM($Q$4:Q842)-SUM($R$3:R841),0)</f>
        <v>0</v>
      </c>
      <c r="S842" s="6">
        <f>IF(B842&gt;0,SUM($R$4:R842)-SUM($S$3:S841),0)</f>
        <v>0</v>
      </c>
    </row>
    <row r="843" spans="1:19">
      <c r="A843">
        <f>IF(E842&lt;&gt;E843,COUNTIF($A$4:A842,"&lt;&gt;0")+1,0)</f>
        <v>0</v>
      </c>
      <c r="B843">
        <f>IF(A843&lt;&gt;0,IF(MOD(A843,3)=0,COUNTIF($B$4:B842,"&lt;&gt;0")+1,0),0)</f>
        <v>0</v>
      </c>
      <c r="C843" s="9">
        <f>'Dash Board'!$C$12+COUNT('Daily reducing balance'!$F$4:F842)</f>
        <v>42569</v>
      </c>
      <c r="D843">
        <f t="shared" si="91"/>
        <v>2016</v>
      </c>
      <c r="E843">
        <f t="shared" si="92"/>
        <v>7</v>
      </c>
      <c r="F843">
        <f>DAY('Dash Board'!$C$12+COUNT('Daily reducing balance'!$F$4:F842))</f>
        <v>18</v>
      </c>
      <c r="G843" s="8">
        <f t="shared" si="93"/>
        <v>278650.68571349012</v>
      </c>
      <c r="H843" s="6">
        <f>G843*'Dash Board'!$C$11/365</f>
        <v>80.159786301140983</v>
      </c>
      <c r="I843" s="6">
        <f>H843*'Dash Board'!$C$18/'Dash Board'!$C$11</f>
        <v>38.171326810067136</v>
      </c>
      <c r="J843" s="6">
        <f>(G843&gt;1)*PMT('Dash Board'!$C$11/365,$U$4,-'Dash Board'!$C$19)</f>
        <v>108.80376961660664</v>
      </c>
      <c r="K843" s="6">
        <f t="shared" si="95"/>
        <v>0</v>
      </c>
      <c r="L843" s="8">
        <f t="shared" si="96"/>
        <v>278622.04173017468</v>
      </c>
      <c r="N843" s="8">
        <f t="shared" si="94"/>
        <v>70.632442806539501</v>
      </c>
      <c r="O843" s="8">
        <f>IF(E842&lt;&gt;E843,SUM($N$4:N843)-SUM($O$3:O842),0)</f>
        <v>0</v>
      </c>
      <c r="P843" s="6">
        <f>IF(B843&gt;0,SUM($O$4:O843)-SUM($P$3:P842),0)</f>
        <v>0</v>
      </c>
      <c r="Q843" s="6">
        <f t="shared" si="97"/>
        <v>38.171326810067136</v>
      </c>
      <c r="R843" s="8">
        <f>IF(E842&lt;&gt;E843,SUM($Q$4:Q843)-SUM($R$3:R842),0)</f>
        <v>0</v>
      </c>
      <c r="S843" s="6">
        <f>IF(B843&gt;0,SUM($R$4:R843)-SUM($S$3:S842),0)</f>
        <v>0</v>
      </c>
    </row>
    <row r="844" spans="1:19">
      <c r="A844">
        <f>IF(E843&lt;&gt;E844,COUNTIF($A$4:A843,"&lt;&gt;0")+1,0)</f>
        <v>0</v>
      </c>
      <c r="B844">
        <f>IF(A844&lt;&gt;0,IF(MOD(A844,3)=0,COUNTIF($B$4:B843,"&lt;&gt;0")+1,0),0)</f>
        <v>0</v>
      </c>
      <c r="C844" s="9">
        <f>'Dash Board'!$C$12+COUNT('Daily reducing balance'!$F$4:F843)</f>
        <v>42570</v>
      </c>
      <c r="D844">
        <f t="shared" si="91"/>
        <v>2016</v>
      </c>
      <c r="E844">
        <f t="shared" si="92"/>
        <v>7</v>
      </c>
      <c r="F844">
        <f>DAY('Dash Board'!$C$12+COUNT('Daily reducing balance'!$F$4:F843))</f>
        <v>19</v>
      </c>
      <c r="G844" s="8">
        <f t="shared" si="93"/>
        <v>278622.04173017468</v>
      </c>
      <c r="H844" s="6">
        <f>G844*'Dash Board'!$C$11/365</f>
        <v>80.151546251146144</v>
      </c>
      <c r="I844" s="6">
        <f>H844*'Dash Board'!$C$18/'Dash Board'!$C$11</f>
        <v>38.167402976736263</v>
      </c>
      <c r="J844" s="6">
        <f>(G844&gt;1)*PMT('Dash Board'!$C$11/365,$U$4,-'Dash Board'!$C$19)</f>
        <v>108.80376961660664</v>
      </c>
      <c r="K844" s="6">
        <f t="shared" si="95"/>
        <v>0</v>
      </c>
      <c r="L844" s="8">
        <f t="shared" si="96"/>
        <v>278593.38950680924</v>
      </c>
      <c r="N844" s="8">
        <f t="shared" si="94"/>
        <v>70.636366639870374</v>
      </c>
      <c r="O844" s="8">
        <f>IF(E843&lt;&gt;E844,SUM($N$4:N844)-SUM($O$3:O843),0)</f>
        <v>0</v>
      </c>
      <c r="P844" s="6">
        <f>IF(B844&gt;0,SUM($O$4:O844)-SUM($P$3:P843),0)</f>
        <v>0</v>
      </c>
      <c r="Q844" s="6">
        <f t="shared" si="97"/>
        <v>38.167402976736263</v>
      </c>
      <c r="R844" s="8">
        <f>IF(E843&lt;&gt;E844,SUM($Q$4:Q844)-SUM($R$3:R843),0)</f>
        <v>0</v>
      </c>
      <c r="S844" s="6">
        <f>IF(B844&gt;0,SUM($R$4:R844)-SUM($S$3:S843),0)</f>
        <v>0</v>
      </c>
    </row>
    <row r="845" spans="1:19">
      <c r="A845">
        <f>IF(E844&lt;&gt;E845,COUNTIF($A$4:A844,"&lt;&gt;0")+1,0)</f>
        <v>0</v>
      </c>
      <c r="B845">
        <f>IF(A845&lt;&gt;0,IF(MOD(A845,3)=0,COUNTIF($B$4:B844,"&lt;&gt;0")+1,0),0)</f>
        <v>0</v>
      </c>
      <c r="C845" s="9">
        <f>'Dash Board'!$C$12+COUNT('Daily reducing balance'!$F$4:F844)</f>
        <v>42571</v>
      </c>
      <c r="D845">
        <f t="shared" si="91"/>
        <v>2016</v>
      </c>
      <c r="E845">
        <f t="shared" si="92"/>
        <v>7</v>
      </c>
      <c r="F845">
        <f>DAY('Dash Board'!$C$12+COUNT('Daily reducing balance'!$F$4:F844))</f>
        <v>20</v>
      </c>
      <c r="G845" s="8">
        <f t="shared" si="93"/>
        <v>278593.38950680924</v>
      </c>
      <c r="H845" s="6">
        <f>G845*'Dash Board'!$C$11/365</f>
        <v>80.143303830725941</v>
      </c>
      <c r="I845" s="6">
        <f>H845*'Dash Board'!$C$18/'Dash Board'!$C$11</f>
        <v>38.163478014631409</v>
      </c>
      <c r="J845" s="6">
        <f>(G845&gt;1)*PMT('Dash Board'!$C$11/365,$U$4,-'Dash Board'!$C$19)</f>
        <v>108.80376961660664</v>
      </c>
      <c r="K845" s="6">
        <f t="shared" si="95"/>
        <v>0</v>
      </c>
      <c r="L845" s="8">
        <f t="shared" si="96"/>
        <v>278564.72904102335</v>
      </c>
      <c r="N845" s="8">
        <f t="shared" si="94"/>
        <v>70.640291601975235</v>
      </c>
      <c r="O845" s="8">
        <f>IF(E844&lt;&gt;E845,SUM($N$4:N845)-SUM($O$3:O844),0)</f>
        <v>0</v>
      </c>
      <c r="P845" s="6">
        <f>IF(B845&gt;0,SUM($O$4:O845)-SUM($P$3:P844),0)</f>
        <v>0</v>
      </c>
      <c r="Q845" s="6">
        <f t="shared" si="97"/>
        <v>38.163478014631409</v>
      </c>
      <c r="R845" s="8">
        <f>IF(E844&lt;&gt;E845,SUM($Q$4:Q845)-SUM($R$3:R844),0)</f>
        <v>0</v>
      </c>
      <c r="S845" s="6">
        <f>IF(B845&gt;0,SUM($R$4:R845)-SUM($S$3:S844),0)</f>
        <v>0</v>
      </c>
    </row>
    <row r="846" spans="1:19">
      <c r="A846">
        <f>IF(E845&lt;&gt;E846,COUNTIF($A$4:A845,"&lt;&gt;0")+1,0)</f>
        <v>0</v>
      </c>
      <c r="B846">
        <f>IF(A846&lt;&gt;0,IF(MOD(A846,3)=0,COUNTIF($B$4:B845,"&lt;&gt;0")+1,0),0)</f>
        <v>0</v>
      </c>
      <c r="C846" s="9">
        <f>'Dash Board'!$C$12+COUNT('Daily reducing balance'!$F$4:F845)</f>
        <v>42572</v>
      </c>
      <c r="D846">
        <f t="shared" si="91"/>
        <v>2016</v>
      </c>
      <c r="E846">
        <f t="shared" si="92"/>
        <v>7</v>
      </c>
      <c r="F846">
        <f>DAY('Dash Board'!$C$12+COUNT('Daily reducing balance'!$F$4:F845))</f>
        <v>21</v>
      </c>
      <c r="G846" s="8">
        <f t="shared" si="93"/>
        <v>278564.72904102335</v>
      </c>
      <c r="H846" s="6">
        <f>G846*'Dash Board'!$C$11/365</f>
        <v>80.135059039198495</v>
      </c>
      <c r="I846" s="6">
        <f>H846*'Dash Board'!$C$18/'Dash Board'!$C$11</f>
        <v>38.159551923427856</v>
      </c>
      <c r="J846" s="6">
        <f>(G846&gt;1)*PMT('Dash Board'!$C$11/365,$U$4,-'Dash Board'!$C$19)</f>
        <v>108.80376961660664</v>
      </c>
      <c r="K846" s="6">
        <f t="shared" si="95"/>
        <v>0</v>
      </c>
      <c r="L846" s="8">
        <f t="shared" si="96"/>
        <v>278536.06033044599</v>
      </c>
      <c r="N846" s="8">
        <f t="shared" si="94"/>
        <v>70.644217693178788</v>
      </c>
      <c r="O846" s="8">
        <f>IF(E845&lt;&gt;E846,SUM($N$4:N846)-SUM($O$3:O845),0)</f>
        <v>0</v>
      </c>
      <c r="P846" s="6">
        <f>IF(B846&gt;0,SUM($O$4:O846)-SUM($P$3:P845),0)</f>
        <v>0</v>
      </c>
      <c r="Q846" s="6">
        <f t="shared" si="97"/>
        <v>38.159551923427856</v>
      </c>
      <c r="R846" s="8">
        <f>IF(E845&lt;&gt;E846,SUM($Q$4:Q846)-SUM($R$3:R845),0)</f>
        <v>0</v>
      </c>
      <c r="S846" s="6">
        <f>IF(B846&gt;0,SUM($R$4:R846)-SUM($S$3:S845),0)</f>
        <v>0</v>
      </c>
    </row>
    <row r="847" spans="1:19">
      <c r="A847">
        <f>IF(E846&lt;&gt;E847,COUNTIF($A$4:A846,"&lt;&gt;0")+1,0)</f>
        <v>0</v>
      </c>
      <c r="B847">
        <f>IF(A847&lt;&gt;0,IF(MOD(A847,3)=0,COUNTIF($B$4:B846,"&lt;&gt;0")+1,0),0)</f>
        <v>0</v>
      </c>
      <c r="C847" s="9">
        <f>'Dash Board'!$C$12+COUNT('Daily reducing balance'!$F$4:F846)</f>
        <v>42573</v>
      </c>
      <c r="D847">
        <f t="shared" si="91"/>
        <v>2016</v>
      </c>
      <c r="E847">
        <f t="shared" si="92"/>
        <v>7</v>
      </c>
      <c r="F847">
        <f>DAY('Dash Board'!$C$12+COUNT('Daily reducing balance'!$F$4:F846))</f>
        <v>22</v>
      </c>
      <c r="G847" s="8">
        <f t="shared" si="93"/>
        <v>278536.06033044599</v>
      </c>
      <c r="H847" s="6">
        <f>G847*'Dash Board'!$C$11/365</f>
        <v>80.126811875881728</v>
      </c>
      <c r="I847" s="6">
        <f>H847*'Dash Board'!$C$18/'Dash Board'!$C$11</f>
        <v>38.155624702800829</v>
      </c>
      <c r="J847" s="6">
        <f>(G847&gt;1)*PMT('Dash Board'!$C$11/365,$U$4,-'Dash Board'!$C$19)</f>
        <v>108.80376961660664</v>
      </c>
      <c r="K847" s="6">
        <f t="shared" si="95"/>
        <v>0</v>
      </c>
      <c r="L847" s="8">
        <f t="shared" si="96"/>
        <v>278507.38337270531</v>
      </c>
      <c r="N847" s="8">
        <f t="shared" si="94"/>
        <v>70.648144913805822</v>
      </c>
      <c r="O847" s="8">
        <f>IF(E846&lt;&gt;E847,SUM($N$4:N847)-SUM($O$3:O846),0)</f>
        <v>0</v>
      </c>
      <c r="P847" s="6">
        <f>IF(B847&gt;0,SUM($O$4:O847)-SUM($P$3:P846),0)</f>
        <v>0</v>
      </c>
      <c r="Q847" s="6">
        <f t="shared" si="97"/>
        <v>38.155624702800829</v>
      </c>
      <c r="R847" s="8">
        <f>IF(E846&lt;&gt;E847,SUM($Q$4:Q847)-SUM($R$3:R846),0)</f>
        <v>0</v>
      </c>
      <c r="S847" s="6">
        <f>IF(B847&gt;0,SUM($R$4:R847)-SUM($S$3:S846),0)</f>
        <v>0</v>
      </c>
    </row>
    <row r="848" spans="1:19">
      <c r="A848">
        <f>IF(E847&lt;&gt;E848,COUNTIF($A$4:A847,"&lt;&gt;0")+1,0)</f>
        <v>0</v>
      </c>
      <c r="B848">
        <f>IF(A848&lt;&gt;0,IF(MOD(A848,3)=0,COUNTIF($B$4:B847,"&lt;&gt;0")+1,0),0)</f>
        <v>0</v>
      </c>
      <c r="C848" s="9">
        <f>'Dash Board'!$C$12+COUNT('Daily reducing balance'!$F$4:F847)</f>
        <v>42574</v>
      </c>
      <c r="D848">
        <f t="shared" si="91"/>
        <v>2016</v>
      </c>
      <c r="E848">
        <f t="shared" si="92"/>
        <v>7</v>
      </c>
      <c r="F848">
        <f>DAY('Dash Board'!$C$12+COUNT('Daily reducing balance'!$F$4:F847))</f>
        <v>23</v>
      </c>
      <c r="G848" s="8">
        <f t="shared" si="93"/>
        <v>278507.38337270531</v>
      </c>
      <c r="H848" s="6">
        <f>G848*'Dash Board'!$C$11/365</f>
        <v>80.118562340093305</v>
      </c>
      <c r="I848" s="6">
        <f>H848*'Dash Board'!$C$18/'Dash Board'!$C$11</f>
        <v>38.15169635242539</v>
      </c>
      <c r="J848" s="6">
        <f>(G848&gt;1)*PMT('Dash Board'!$C$11/365,$U$4,-'Dash Board'!$C$19)</f>
        <v>108.80376961660664</v>
      </c>
      <c r="K848" s="6">
        <f t="shared" si="95"/>
        <v>0</v>
      </c>
      <c r="L848" s="8">
        <f t="shared" si="96"/>
        <v>278478.69816542882</v>
      </c>
      <c r="N848" s="8">
        <f t="shared" si="94"/>
        <v>70.652073264181254</v>
      </c>
      <c r="O848" s="8">
        <f>IF(E847&lt;&gt;E848,SUM($N$4:N848)-SUM($O$3:O847),0)</f>
        <v>0</v>
      </c>
      <c r="P848" s="6">
        <f>IF(B848&gt;0,SUM($O$4:O848)-SUM($P$3:P847),0)</f>
        <v>0</v>
      </c>
      <c r="Q848" s="6">
        <f t="shared" si="97"/>
        <v>38.15169635242539</v>
      </c>
      <c r="R848" s="8">
        <f>IF(E847&lt;&gt;E848,SUM($Q$4:Q848)-SUM($R$3:R847),0)</f>
        <v>0</v>
      </c>
      <c r="S848" s="6">
        <f>IF(B848&gt;0,SUM($R$4:R848)-SUM($S$3:S847),0)</f>
        <v>0</v>
      </c>
    </row>
    <row r="849" spans="1:19">
      <c r="A849">
        <f>IF(E848&lt;&gt;E849,COUNTIF($A$4:A848,"&lt;&gt;0")+1,0)</f>
        <v>0</v>
      </c>
      <c r="B849">
        <f>IF(A849&lt;&gt;0,IF(MOD(A849,3)=0,COUNTIF($B$4:B848,"&lt;&gt;0")+1,0),0)</f>
        <v>0</v>
      </c>
      <c r="C849" s="9">
        <f>'Dash Board'!$C$12+COUNT('Daily reducing balance'!$F$4:F848)</f>
        <v>42575</v>
      </c>
      <c r="D849">
        <f t="shared" si="91"/>
        <v>2016</v>
      </c>
      <c r="E849">
        <f t="shared" si="92"/>
        <v>7</v>
      </c>
      <c r="F849">
        <f>DAY('Dash Board'!$C$12+COUNT('Daily reducing balance'!$F$4:F848))</f>
        <v>24</v>
      </c>
      <c r="G849" s="8">
        <f t="shared" si="93"/>
        <v>278478.69816542882</v>
      </c>
      <c r="H849" s="6">
        <f>G849*'Dash Board'!$C$11/365</f>
        <v>80.110310431150765</v>
      </c>
      <c r="I849" s="6">
        <f>H849*'Dash Board'!$C$18/'Dash Board'!$C$11</f>
        <v>38.147766871976557</v>
      </c>
      <c r="J849" s="6">
        <f>(G849&gt;1)*PMT('Dash Board'!$C$11/365,$U$4,-'Dash Board'!$C$19)</f>
        <v>108.80376961660664</v>
      </c>
      <c r="K849" s="6">
        <f t="shared" si="95"/>
        <v>0</v>
      </c>
      <c r="L849" s="8">
        <f t="shared" si="96"/>
        <v>278450.0047062434</v>
      </c>
      <c r="N849" s="8">
        <f t="shared" si="94"/>
        <v>70.656002744630086</v>
      </c>
      <c r="O849" s="8">
        <f>IF(E848&lt;&gt;E849,SUM($N$4:N849)-SUM($O$3:O848),0)</f>
        <v>0</v>
      </c>
      <c r="P849" s="6">
        <f>IF(B849&gt;0,SUM($O$4:O849)-SUM($P$3:P848),0)</f>
        <v>0</v>
      </c>
      <c r="Q849" s="6">
        <f t="shared" si="97"/>
        <v>38.147766871976557</v>
      </c>
      <c r="R849" s="8">
        <f>IF(E848&lt;&gt;E849,SUM($Q$4:Q849)-SUM($R$3:R848),0)</f>
        <v>0</v>
      </c>
      <c r="S849" s="6">
        <f>IF(B849&gt;0,SUM($R$4:R849)-SUM($S$3:S848),0)</f>
        <v>0</v>
      </c>
    </row>
    <row r="850" spans="1:19">
      <c r="A850">
        <f>IF(E849&lt;&gt;E850,COUNTIF($A$4:A849,"&lt;&gt;0")+1,0)</f>
        <v>0</v>
      </c>
      <c r="B850">
        <f>IF(A850&lt;&gt;0,IF(MOD(A850,3)=0,COUNTIF($B$4:B849,"&lt;&gt;0")+1,0),0)</f>
        <v>0</v>
      </c>
      <c r="C850" s="9">
        <f>'Dash Board'!$C$12+COUNT('Daily reducing balance'!$F$4:F849)</f>
        <v>42576</v>
      </c>
      <c r="D850">
        <f t="shared" si="91"/>
        <v>2016</v>
      </c>
      <c r="E850">
        <f t="shared" si="92"/>
        <v>7</v>
      </c>
      <c r="F850">
        <f>DAY('Dash Board'!$C$12+COUNT('Daily reducing balance'!$F$4:F849))</f>
        <v>25</v>
      </c>
      <c r="G850" s="8">
        <f t="shared" si="93"/>
        <v>278450.0047062434</v>
      </c>
      <c r="H850" s="6">
        <f>G850*'Dash Board'!$C$11/365</f>
        <v>80.102056148371389</v>
      </c>
      <c r="I850" s="6">
        <f>H850*'Dash Board'!$C$18/'Dash Board'!$C$11</f>
        <v>38.143836261129231</v>
      </c>
      <c r="J850" s="6">
        <f>(G850&gt;1)*PMT('Dash Board'!$C$11/365,$U$4,-'Dash Board'!$C$19)</f>
        <v>108.80376961660664</v>
      </c>
      <c r="K850" s="6">
        <f t="shared" si="95"/>
        <v>0</v>
      </c>
      <c r="L850" s="8">
        <f t="shared" si="96"/>
        <v>278421.30299277516</v>
      </c>
      <c r="N850" s="8">
        <f t="shared" si="94"/>
        <v>70.65993335547742</v>
      </c>
      <c r="O850" s="8">
        <f>IF(E849&lt;&gt;E850,SUM($N$4:N850)-SUM($O$3:O849),0)</f>
        <v>0</v>
      </c>
      <c r="P850" s="6">
        <f>IF(B850&gt;0,SUM($O$4:O850)-SUM($P$3:P849),0)</f>
        <v>0</v>
      </c>
      <c r="Q850" s="6">
        <f t="shared" si="97"/>
        <v>38.143836261129231</v>
      </c>
      <c r="R850" s="8">
        <f>IF(E849&lt;&gt;E850,SUM($Q$4:Q850)-SUM($R$3:R849),0)</f>
        <v>0</v>
      </c>
      <c r="S850" s="6">
        <f>IF(B850&gt;0,SUM($R$4:R850)-SUM($S$3:S849),0)</f>
        <v>0</v>
      </c>
    </row>
    <row r="851" spans="1:19">
      <c r="A851">
        <f>IF(E850&lt;&gt;E851,COUNTIF($A$4:A850,"&lt;&gt;0")+1,0)</f>
        <v>0</v>
      </c>
      <c r="B851">
        <f>IF(A851&lt;&gt;0,IF(MOD(A851,3)=0,COUNTIF($B$4:B850,"&lt;&gt;0")+1,0),0)</f>
        <v>0</v>
      </c>
      <c r="C851" s="9">
        <f>'Dash Board'!$C$12+COUNT('Daily reducing balance'!$F$4:F850)</f>
        <v>42577</v>
      </c>
      <c r="D851">
        <f t="shared" si="91"/>
        <v>2016</v>
      </c>
      <c r="E851">
        <f t="shared" si="92"/>
        <v>7</v>
      </c>
      <c r="F851">
        <f>DAY('Dash Board'!$C$12+COUNT('Daily reducing balance'!$F$4:F850))</f>
        <v>26</v>
      </c>
      <c r="G851" s="8">
        <f t="shared" si="93"/>
        <v>278421.30299277516</v>
      </c>
      <c r="H851" s="6">
        <f>G851*'Dash Board'!$C$11/365</f>
        <v>80.093799491072303</v>
      </c>
      <c r="I851" s="6">
        <f>H851*'Dash Board'!$C$18/'Dash Board'!$C$11</f>
        <v>38.139904519558243</v>
      </c>
      <c r="J851" s="6">
        <f>(G851&gt;1)*PMT('Dash Board'!$C$11/365,$U$4,-'Dash Board'!$C$19)</f>
        <v>108.80376961660664</v>
      </c>
      <c r="K851" s="6">
        <f t="shared" si="95"/>
        <v>0</v>
      </c>
      <c r="L851" s="8">
        <f t="shared" si="96"/>
        <v>278392.59302264964</v>
      </c>
      <c r="N851" s="8">
        <f t="shared" si="94"/>
        <v>70.663865097048401</v>
      </c>
      <c r="O851" s="8">
        <f>IF(E850&lt;&gt;E851,SUM($N$4:N851)-SUM($O$3:O850),0)</f>
        <v>0</v>
      </c>
      <c r="P851" s="6">
        <f>IF(B851&gt;0,SUM($O$4:O851)-SUM($P$3:P850),0)</f>
        <v>0</v>
      </c>
      <c r="Q851" s="6">
        <f t="shared" si="97"/>
        <v>38.139904519558243</v>
      </c>
      <c r="R851" s="8">
        <f>IF(E850&lt;&gt;E851,SUM($Q$4:Q851)-SUM($R$3:R850),0)</f>
        <v>0</v>
      </c>
      <c r="S851" s="6">
        <f>IF(B851&gt;0,SUM($R$4:R851)-SUM($S$3:S850),0)</f>
        <v>0</v>
      </c>
    </row>
    <row r="852" spans="1:19">
      <c r="A852">
        <f>IF(E851&lt;&gt;E852,COUNTIF($A$4:A851,"&lt;&gt;0")+1,0)</f>
        <v>0</v>
      </c>
      <c r="B852">
        <f>IF(A852&lt;&gt;0,IF(MOD(A852,3)=0,COUNTIF($B$4:B851,"&lt;&gt;0")+1,0),0)</f>
        <v>0</v>
      </c>
      <c r="C852" s="9">
        <f>'Dash Board'!$C$12+COUNT('Daily reducing balance'!$F$4:F851)</f>
        <v>42578</v>
      </c>
      <c r="D852">
        <f t="shared" si="91"/>
        <v>2016</v>
      </c>
      <c r="E852">
        <f t="shared" si="92"/>
        <v>7</v>
      </c>
      <c r="F852">
        <f>DAY('Dash Board'!$C$12+COUNT('Daily reducing balance'!$F$4:F851))</f>
        <v>27</v>
      </c>
      <c r="G852" s="8">
        <f t="shared" si="93"/>
        <v>278392.59302264964</v>
      </c>
      <c r="H852" s="6">
        <f>G852*'Dash Board'!$C$11/365</f>
        <v>80.085540458570449</v>
      </c>
      <c r="I852" s="6">
        <f>H852*'Dash Board'!$C$18/'Dash Board'!$C$11</f>
        <v>38.135971646938309</v>
      </c>
      <c r="J852" s="6">
        <f>(G852&gt;1)*PMT('Dash Board'!$C$11/365,$U$4,-'Dash Board'!$C$19)</f>
        <v>108.80376961660664</v>
      </c>
      <c r="K852" s="6">
        <f t="shared" si="95"/>
        <v>0</v>
      </c>
      <c r="L852" s="8">
        <f t="shared" si="96"/>
        <v>278363.87479349162</v>
      </c>
      <c r="N852" s="8">
        <f t="shared" si="94"/>
        <v>70.667797969668328</v>
      </c>
      <c r="O852" s="8">
        <f>IF(E851&lt;&gt;E852,SUM($N$4:N852)-SUM($O$3:O851),0)</f>
        <v>0</v>
      </c>
      <c r="P852" s="6">
        <f>IF(B852&gt;0,SUM($O$4:O852)-SUM($P$3:P851),0)</f>
        <v>0</v>
      </c>
      <c r="Q852" s="6">
        <f t="shared" si="97"/>
        <v>38.135971646938309</v>
      </c>
      <c r="R852" s="8">
        <f>IF(E851&lt;&gt;E852,SUM($Q$4:Q852)-SUM($R$3:R851),0)</f>
        <v>0</v>
      </c>
      <c r="S852" s="6">
        <f>IF(B852&gt;0,SUM($R$4:R852)-SUM($S$3:S851),0)</f>
        <v>0</v>
      </c>
    </row>
    <row r="853" spans="1:19">
      <c r="A853">
        <f>IF(E852&lt;&gt;E853,COUNTIF($A$4:A852,"&lt;&gt;0")+1,0)</f>
        <v>0</v>
      </c>
      <c r="B853">
        <f>IF(A853&lt;&gt;0,IF(MOD(A853,3)=0,COUNTIF($B$4:B852,"&lt;&gt;0")+1,0),0)</f>
        <v>0</v>
      </c>
      <c r="C853" s="9">
        <f>'Dash Board'!$C$12+COUNT('Daily reducing balance'!$F$4:F852)</f>
        <v>42579</v>
      </c>
      <c r="D853">
        <f t="shared" si="91"/>
        <v>2016</v>
      </c>
      <c r="E853">
        <f t="shared" si="92"/>
        <v>7</v>
      </c>
      <c r="F853">
        <f>DAY('Dash Board'!$C$12+COUNT('Daily reducing balance'!$F$4:F852))</f>
        <v>28</v>
      </c>
      <c r="G853" s="8">
        <f t="shared" si="93"/>
        <v>278363.87479349162</v>
      </c>
      <c r="H853" s="6">
        <f>G853*'Dash Board'!$C$11/365</f>
        <v>80.077279050182526</v>
      </c>
      <c r="I853" s="6">
        <f>H853*'Dash Board'!$C$18/'Dash Board'!$C$11</f>
        <v>38.132037642944063</v>
      </c>
      <c r="J853" s="6">
        <f>(G853&gt;1)*PMT('Dash Board'!$C$11/365,$U$4,-'Dash Board'!$C$19)</f>
        <v>108.80376961660664</v>
      </c>
      <c r="K853" s="6">
        <f t="shared" si="95"/>
        <v>0</v>
      </c>
      <c r="L853" s="8">
        <f t="shared" si="96"/>
        <v>278335.14830292523</v>
      </c>
      <c r="N853" s="8">
        <f t="shared" si="94"/>
        <v>70.671731973662588</v>
      </c>
      <c r="O853" s="8">
        <f>IF(E852&lt;&gt;E853,SUM($N$4:N853)-SUM($O$3:O852),0)</f>
        <v>0</v>
      </c>
      <c r="P853" s="6">
        <f>IF(B853&gt;0,SUM($O$4:O853)-SUM($P$3:P852),0)</f>
        <v>0</v>
      </c>
      <c r="Q853" s="6">
        <f t="shared" si="97"/>
        <v>38.132037642944063</v>
      </c>
      <c r="R853" s="8">
        <f>IF(E852&lt;&gt;E853,SUM($Q$4:Q853)-SUM($R$3:R852),0)</f>
        <v>0</v>
      </c>
      <c r="S853" s="6">
        <f>IF(B853&gt;0,SUM($R$4:R853)-SUM($S$3:S852),0)</f>
        <v>0</v>
      </c>
    </row>
    <row r="854" spans="1:19">
      <c r="A854">
        <f>IF(E853&lt;&gt;E854,COUNTIF($A$4:A853,"&lt;&gt;0")+1,0)</f>
        <v>0</v>
      </c>
      <c r="B854">
        <f>IF(A854&lt;&gt;0,IF(MOD(A854,3)=0,COUNTIF($B$4:B853,"&lt;&gt;0")+1,0),0)</f>
        <v>0</v>
      </c>
      <c r="C854" s="9">
        <f>'Dash Board'!$C$12+COUNT('Daily reducing balance'!$F$4:F853)</f>
        <v>42580</v>
      </c>
      <c r="D854">
        <f t="shared" si="91"/>
        <v>2016</v>
      </c>
      <c r="E854">
        <f t="shared" si="92"/>
        <v>7</v>
      </c>
      <c r="F854">
        <f>DAY('Dash Board'!$C$12+COUNT('Daily reducing balance'!$F$4:F853))</f>
        <v>29</v>
      </c>
      <c r="G854" s="8">
        <f t="shared" si="93"/>
        <v>278335.14830292523</v>
      </c>
      <c r="H854" s="6">
        <f>G854*'Dash Board'!$C$11/365</f>
        <v>80.069015265225062</v>
      </c>
      <c r="I854" s="6">
        <f>H854*'Dash Board'!$C$18/'Dash Board'!$C$11</f>
        <v>38.128102507250034</v>
      </c>
      <c r="J854" s="6">
        <f>(G854&gt;1)*PMT('Dash Board'!$C$11/365,$U$4,-'Dash Board'!$C$19)</f>
        <v>108.80376961660664</v>
      </c>
      <c r="K854" s="6">
        <f t="shared" si="95"/>
        <v>0</v>
      </c>
      <c r="L854" s="8">
        <f t="shared" si="96"/>
        <v>278306.41354857385</v>
      </c>
      <c r="N854" s="8">
        <f t="shared" si="94"/>
        <v>70.67566710935661</v>
      </c>
      <c r="O854" s="8">
        <f>IF(E853&lt;&gt;E854,SUM($N$4:N854)-SUM($O$3:O853),0)</f>
        <v>0</v>
      </c>
      <c r="P854" s="6">
        <f>IF(B854&gt;0,SUM($O$4:O854)-SUM($P$3:P853),0)</f>
        <v>0</v>
      </c>
      <c r="Q854" s="6">
        <f t="shared" si="97"/>
        <v>38.128102507250034</v>
      </c>
      <c r="R854" s="8">
        <f>IF(E853&lt;&gt;E854,SUM($Q$4:Q854)-SUM($R$3:R853),0)</f>
        <v>0</v>
      </c>
      <c r="S854" s="6">
        <f>IF(B854&gt;0,SUM($R$4:R854)-SUM($S$3:S853),0)</f>
        <v>0</v>
      </c>
    </row>
    <row r="855" spans="1:19">
      <c r="A855">
        <f>IF(E854&lt;&gt;E855,COUNTIF($A$4:A854,"&lt;&gt;0")+1,0)</f>
        <v>0</v>
      </c>
      <c r="B855">
        <f>IF(A855&lt;&gt;0,IF(MOD(A855,3)=0,COUNTIF($B$4:B854,"&lt;&gt;0")+1,0),0)</f>
        <v>0</v>
      </c>
      <c r="C855" s="9">
        <f>'Dash Board'!$C$12+COUNT('Daily reducing balance'!$F$4:F854)</f>
        <v>42581</v>
      </c>
      <c r="D855">
        <f t="shared" si="91"/>
        <v>2016</v>
      </c>
      <c r="E855">
        <f t="shared" si="92"/>
        <v>7</v>
      </c>
      <c r="F855">
        <f>DAY('Dash Board'!$C$12+COUNT('Daily reducing balance'!$F$4:F854))</f>
        <v>30</v>
      </c>
      <c r="G855" s="8">
        <f t="shared" si="93"/>
        <v>278306.41354857385</v>
      </c>
      <c r="H855" s="6">
        <f>G855*'Dash Board'!$C$11/365</f>
        <v>80.060749103014388</v>
      </c>
      <c r="I855" s="6">
        <f>H855*'Dash Board'!$C$18/'Dash Board'!$C$11</f>
        <v>38.124166239530666</v>
      </c>
      <c r="J855" s="6">
        <f>(G855&gt;1)*PMT('Dash Board'!$C$11/365,$U$4,-'Dash Board'!$C$19)</f>
        <v>108.80376961660664</v>
      </c>
      <c r="K855" s="6">
        <f t="shared" si="95"/>
        <v>0</v>
      </c>
      <c r="L855" s="8">
        <f t="shared" si="96"/>
        <v>278277.67052806029</v>
      </c>
      <c r="N855" s="8">
        <f t="shared" si="94"/>
        <v>70.679603377075978</v>
      </c>
      <c r="O855" s="8">
        <f>IF(E854&lt;&gt;E855,SUM($N$4:N855)-SUM($O$3:O854),0)</f>
        <v>0</v>
      </c>
      <c r="P855" s="6">
        <f>IF(B855&gt;0,SUM($O$4:O855)-SUM($P$3:P854),0)</f>
        <v>0</v>
      </c>
      <c r="Q855" s="6">
        <f t="shared" si="97"/>
        <v>38.124166239530666</v>
      </c>
      <c r="R855" s="8">
        <f>IF(E854&lt;&gt;E855,SUM($Q$4:Q855)-SUM($R$3:R854),0)</f>
        <v>0</v>
      </c>
      <c r="S855" s="6">
        <f>IF(B855&gt;0,SUM($R$4:R855)-SUM($S$3:S854),0)</f>
        <v>0</v>
      </c>
    </row>
    <row r="856" spans="1:19">
      <c r="A856">
        <f>IF(E855&lt;&gt;E856,COUNTIF($A$4:A855,"&lt;&gt;0")+1,0)</f>
        <v>0</v>
      </c>
      <c r="B856">
        <f>IF(A856&lt;&gt;0,IF(MOD(A856,3)=0,COUNTIF($B$4:B855,"&lt;&gt;0")+1,0),0)</f>
        <v>0</v>
      </c>
      <c r="C856" s="9">
        <f>'Dash Board'!$C$12+COUNT('Daily reducing balance'!$F$4:F855)</f>
        <v>42582</v>
      </c>
      <c r="D856">
        <f t="shared" si="91"/>
        <v>2016</v>
      </c>
      <c r="E856">
        <f t="shared" si="92"/>
        <v>7</v>
      </c>
      <c r="F856">
        <f>DAY('Dash Board'!$C$12+COUNT('Daily reducing balance'!$F$4:F855))</f>
        <v>31</v>
      </c>
      <c r="G856" s="8">
        <f t="shared" si="93"/>
        <v>278277.67052806029</v>
      </c>
      <c r="H856" s="6">
        <f>G856*'Dash Board'!$C$11/365</f>
        <v>80.052480562866663</v>
      </c>
      <c r="I856" s="6">
        <f>H856*'Dash Board'!$C$18/'Dash Board'!$C$11</f>
        <v>38.120228839460317</v>
      </c>
      <c r="J856" s="6">
        <f>(G856&gt;1)*PMT('Dash Board'!$C$11/365,$U$4,-'Dash Board'!$C$19)</f>
        <v>108.80376961660664</v>
      </c>
      <c r="K856" s="6">
        <f t="shared" si="95"/>
        <v>0</v>
      </c>
      <c r="L856" s="8">
        <f t="shared" si="96"/>
        <v>278248.91923900659</v>
      </c>
      <c r="N856" s="8">
        <f t="shared" si="94"/>
        <v>70.683540777146334</v>
      </c>
      <c r="O856" s="8">
        <f>IF(E855&lt;&gt;E856,SUM($N$4:N856)-SUM($O$3:O855),0)</f>
        <v>0</v>
      </c>
      <c r="P856" s="6">
        <f>IF(B856&gt;0,SUM($O$4:O856)-SUM($P$3:P855),0)</f>
        <v>0</v>
      </c>
      <c r="Q856" s="6">
        <f t="shared" si="97"/>
        <v>38.120228839460317</v>
      </c>
      <c r="R856" s="8">
        <f>IF(E855&lt;&gt;E856,SUM($Q$4:Q856)-SUM($R$3:R855),0)</f>
        <v>0</v>
      </c>
      <c r="S856" s="6">
        <f>IF(B856&gt;0,SUM($R$4:R856)-SUM($S$3:S855),0)</f>
        <v>0</v>
      </c>
    </row>
    <row r="857" spans="1:19">
      <c r="A857">
        <f>IF(E856&lt;&gt;E857,COUNTIF($A$4:A856,"&lt;&gt;0")+1,0)</f>
        <v>28</v>
      </c>
      <c r="B857">
        <f>IF(A857&lt;&gt;0,IF(MOD(A857,3)=0,COUNTIF($B$4:B856,"&lt;&gt;0")+1,0),0)</f>
        <v>0</v>
      </c>
      <c r="C857" s="9">
        <f>'Dash Board'!$C$12+COUNT('Daily reducing balance'!$F$4:F856)</f>
        <v>42583</v>
      </c>
      <c r="D857">
        <f t="shared" si="91"/>
        <v>2016</v>
      </c>
      <c r="E857">
        <f t="shared" si="92"/>
        <v>8</v>
      </c>
      <c r="F857">
        <f>DAY('Dash Board'!$C$12+COUNT('Daily reducing balance'!$F$4:F856))</f>
        <v>1</v>
      </c>
      <c r="G857" s="8">
        <f t="shared" si="93"/>
        <v>278248.91923900659</v>
      </c>
      <c r="H857" s="6">
        <f>G857*'Dash Board'!$C$11/365</f>
        <v>80.044209644097776</v>
      </c>
      <c r="I857" s="6">
        <f>H857*'Dash Board'!$C$18/'Dash Board'!$C$11</f>
        <v>38.116290306713232</v>
      </c>
      <c r="J857" s="6">
        <f>(G857&gt;1)*PMT('Dash Board'!$C$11/365,$U$4,-'Dash Board'!$C$19)</f>
        <v>108.80376961660664</v>
      </c>
      <c r="K857" s="6">
        <f t="shared" si="95"/>
        <v>3372.9168581148047</v>
      </c>
      <c r="L857" s="8">
        <f t="shared" si="96"/>
        <v>278220.15967903408</v>
      </c>
      <c r="N857" s="8">
        <f t="shared" si="94"/>
        <v>70.687479309893405</v>
      </c>
      <c r="O857" s="8">
        <f>IF(E856&lt;&gt;E857,SUM($N$4:N857)-SUM($O$3:O856),0)</f>
        <v>2189.4855220275422</v>
      </c>
      <c r="P857" s="6">
        <f>IF(B857&gt;0,SUM($O$4:O857)-SUM($P$3:P856),0)</f>
        <v>0</v>
      </c>
      <c r="Q857" s="6">
        <f t="shared" si="97"/>
        <v>38.116290306713232</v>
      </c>
      <c r="R857" s="8">
        <f>IF(E856&lt;&gt;E857,SUM($Q$4:Q857)-SUM($R$3:R856),0)</f>
        <v>1183.431336087262</v>
      </c>
      <c r="S857" s="6">
        <f>IF(B857&gt;0,SUM($R$4:R857)-SUM($S$3:S856),0)</f>
        <v>0</v>
      </c>
    </row>
    <row r="858" spans="1:19">
      <c r="A858">
        <f>IF(E857&lt;&gt;E858,COUNTIF($A$4:A857,"&lt;&gt;0")+1,0)</f>
        <v>0</v>
      </c>
      <c r="B858">
        <f>IF(A858&lt;&gt;0,IF(MOD(A858,3)=0,COUNTIF($B$4:B857,"&lt;&gt;0")+1,0),0)</f>
        <v>0</v>
      </c>
      <c r="C858" s="9">
        <f>'Dash Board'!$C$12+COUNT('Daily reducing balance'!$F$4:F857)</f>
        <v>42584</v>
      </c>
      <c r="D858">
        <f t="shared" si="91"/>
        <v>2016</v>
      </c>
      <c r="E858">
        <f t="shared" si="92"/>
        <v>8</v>
      </c>
      <c r="F858">
        <f>DAY('Dash Board'!$C$12+COUNT('Daily reducing balance'!$F$4:F857))</f>
        <v>2</v>
      </c>
      <c r="G858" s="8">
        <f t="shared" si="93"/>
        <v>278220.15967903408</v>
      </c>
      <c r="H858" s="6">
        <f>G858*'Dash Board'!$C$11/365</f>
        <v>80.035936346023504</v>
      </c>
      <c r="I858" s="6">
        <f>H858*'Dash Board'!$C$18/'Dash Board'!$C$11</f>
        <v>38.112350640963577</v>
      </c>
      <c r="J858" s="6">
        <f>(G858&gt;1)*PMT('Dash Board'!$C$11/365,$U$4,-'Dash Board'!$C$19)</f>
        <v>108.80376961660664</v>
      </c>
      <c r="K858" s="6">
        <f t="shared" si="95"/>
        <v>0</v>
      </c>
      <c r="L858" s="8">
        <f t="shared" si="96"/>
        <v>278191.39184576354</v>
      </c>
      <c r="N858" s="8">
        <f t="shared" si="94"/>
        <v>70.691418975643074</v>
      </c>
      <c r="O858" s="8">
        <f>IF(E857&lt;&gt;E858,SUM($N$4:N858)-SUM($O$3:O857),0)</f>
        <v>0</v>
      </c>
      <c r="P858" s="6">
        <f>IF(B858&gt;0,SUM($O$4:O858)-SUM($P$3:P857),0)</f>
        <v>0</v>
      </c>
      <c r="Q858" s="6">
        <f t="shared" si="97"/>
        <v>38.112350640963577</v>
      </c>
      <c r="R858" s="8">
        <f>IF(E857&lt;&gt;E858,SUM($Q$4:Q858)-SUM($R$3:R857),0)</f>
        <v>0</v>
      </c>
      <c r="S858" s="6">
        <f>IF(B858&gt;0,SUM($R$4:R858)-SUM($S$3:S857),0)</f>
        <v>0</v>
      </c>
    </row>
    <row r="859" spans="1:19">
      <c r="A859">
        <f>IF(E858&lt;&gt;E859,COUNTIF($A$4:A858,"&lt;&gt;0")+1,0)</f>
        <v>0</v>
      </c>
      <c r="B859">
        <f>IF(A859&lt;&gt;0,IF(MOD(A859,3)=0,COUNTIF($B$4:B858,"&lt;&gt;0")+1,0),0)</f>
        <v>0</v>
      </c>
      <c r="C859" s="9">
        <f>'Dash Board'!$C$12+COUNT('Daily reducing balance'!$F$4:F858)</f>
        <v>42585</v>
      </c>
      <c r="D859">
        <f t="shared" si="91"/>
        <v>2016</v>
      </c>
      <c r="E859">
        <f t="shared" si="92"/>
        <v>8</v>
      </c>
      <c r="F859">
        <f>DAY('Dash Board'!$C$12+COUNT('Daily reducing balance'!$F$4:F858))</f>
        <v>3</v>
      </c>
      <c r="G859" s="8">
        <f t="shared" si="93"/>
        <v>278191.39184576354</v>
      </c>
      <c r="H859" s="6">
        <f>G859*'Dash Board'!$C$11/365</f>
        <v>80.027660667959367</v>
      </c>
      <c r="I859" s="6">
        <f>H859*'Dash Board'!$C$18/'Dash Board'!$C$11</f>
        <v>38.108409841885418</v>
      </c>
      <c r="J859" s="6">
        <f>(G859&gt;1)*PMT('Dash Board'!$C$11/365,$U$4,-'Dash Board'!$C$19)</f>
        <v>108.80376961660664</v>
      </c>
      <c r="K859" s="6">
        <f t="shared" si="95"/>
        <v>0</v>
      </c>
      <c r="L859" s="8">
        <f t="shared" si="96"/>
        <v>278162.61573681491</v>
      </c>
      <c r="N859" s="8">
        <f t="shared" si="94"/>
        <v>70.695359774721226</v>
      </c>
      <c r="O859" s="8">
        <f>IF(E858&lt;&gt;E859,SUM($N$4:N859)-SUM($O$3:O858),0)</f>
        <v>0</v>
      </c>
      <c r="P859" s="6">
        <f>IF(B859&gt;0,SUM($O$4:O859)-SUM($P$3:P858),0)</f>
        <v>0</v>
      </c>
      <c r="Q859" s="6">
        <f t="shared" si="97"/>
        <v>38.108409841885418</v>
      </c>
      <c r="R859" s="8">
        <f>IF(E858&lt;&gt;E859,SUM($Q$4:Q859)-SUM($R$3:R858),0)</f>
        <v>0</v>
      </c>
      <c r="S859" s="6">
        <f>IF(B859&gt;0,SUM($R$4:R859)-SUM($S$3:S858),0)</f>
        <v>0</v>
      </c>
    </row>
    <row r="860" spans="1:19">
      <c r="A860">
        <f>IF(E859&lt;&gt;E860,COUNTIF($A$4:A859,"&lt;&gt;0")+1,0)</f>
        <v>0</v>
      </c>
      <c r="B860">
        <f>IF(A860&lt;&gt;0,IF(MOD(A860,3)=0,COUNTIF($B$4:B859,"&lt;&gt;0")+1,0),0)</f>
        <v>0</v>
      </c>
      <c r="C860" s="9">
        <f>'Dash Board'!$C$12+COUNT('Daily reducing balance'!$F$4:F859)</f>
        <v>42586</v>
      </c>
      <c r="D860">
        <f t="shared" si="91"/>
        <v>2016</v>
      </c>
      <c r="E860">
        <f t="shared" si="92"/>
        <v>8</v>
      </c>
      <c r="F860">
        <f>DAY('Dash Board'!$C$12+COUNT('Daily reducing balance'!$F$4:F859))</f>
        <v>4</v>
      </c>
      <c r="G860" s="8">
        <f t="shared" si="93"/>
        <v>278162.61573681491</v>
      </c>
      <c r="H860" s="6">
        <f>G860*'Dash Board'!$C$11/365</f>
        <v>80.019382609220727</v>
      </c>
      <c r="I860" s="6">
        <f>H860*'Dash Board'!$C$18/'Dash Board'!$C$11</f>
        <v>38.104467909152724</v>
      </c>
      <c r="J860" s="6">
        <f>(G860&gt;1)*PMT('Dash Board'!$C$11/365,$U$4,-'Dash Board'!$C$19)</f>
        <v>108.80376961660664</v>
      </c>
      <c r="K860" s="6">
        <f t="shared" si="95"/>
        <v>0</v>
      </c>
      <c r="L860" s="8">
        <f t="shared" si="96"/>
        <v>278133.83134980756</v>
      </c>
      <c r="N860" s="8">
        <f t="shared" si="94"/>
        <v>70.699301707453913</v>
      </c>
      <c r="O860" s="8">
        <f>IF(E859&lt;&gt;E860,SUM($N$4:N860)-SUM($O$3:O859),0)</f>
        <v>0</v>
      </c>
      <c r="P860" s="6">
        <f>IF(B860&gt;0,SUM($O$4:O860)-SUM($P$3:P859),0)</f>
        <v>0</v>
      </c>
      <c r="Q860" s="6">
        <f t="shared" si="97"/>
        <v>38.104467909152724</v>
      </c>
      <c r="R860" s="8">
        <f>IF(E859&lt;&gt;E860,SUM($Q$4:Q860)-SUM($R$3:R859),0)</f>
        <v>0</v>
      </c>
      <c r="S860" s="6">
        <f>IF(B860&gt;0,SUM($R$4:R860)-SUM($S$3:S859),0)</f>
        <v>0</v>
      </c>
    </row>
    <row r="861" spans="1:19">
      <c r="A861">
        <f>IF(E860&lt;&gt;E861,COUNTIF($A$4:A860,"&lt;&gt;0")+1,0)</f>
        <v>0</v>
      </c>
      <c r="B861">
        <f>IF(A861&lt;&gt;0,IF(MOD(A861,3)=0,COUNTIF($B$4:B860,"&lt;&gt;0")+1,0),0)</f>
        <v>0</v>
      </c>
      <c r="C861" s="9">
        <f>'Dash Board'!$C$12+COUNT('Daily reducing balance'!$F$4:F860)</f>
        <v>42587</v>
      </c>
      <c r="D861">
        <f t="shared" si="91"/>
        <v>2016</v>
      </c>
      <c r="E861">
        <f t="shared" si="92"/>
        <v>8</v>
      </c>
      <c r="F861">
        <f>DAY('Dash Board'!$C$12+COUNT('Daily reducing balance'!$F$4:F860))</f>
        <v>5</v>
      </c>
      <c r="G861" s="8">
        <f t="shared" si="93"/>
        <v>278133.83134980756</v>
      </c>
      <c r="H861" s="6">
        <f>G861*'Dash Board'!$C$11/365</f>
        <v>80.011102169122722</v>
      </c>
      <c r="I861" s="6">
        <f>H861*'Dash Board'!$C$18/'Dash Board'!$C$11</f>
        <v>38.100524842439391</v>
      </c>
      <c r="J861" s="6">
        <f>(G861&gt;1)*PMT('Dash Board'!$C$11/365,$U$4,-'Dash Board'!$C$19)</f>
        <v>108.80376961660664</v>
      </c>
      <c r="K861" s="6">
        <f t="shared" si="95"/>
        <v>0</v>
      </c>
      <c r="L861" s="8">
        <f t="shared" si="96"/>
        <v>278105.03868236009</v>
      </c>
      <c r="N861" s="8">
        <f t="shared" si="94"/>
        <v>70.703244774167246</v>
      </c>
      <c r="O861" s="8">
        <f>IF(E860&lt;&gt;E861,SUM($N$4:N861)-SUM($O$3:O860),0)</f>
        <v>0</v>
      </c>
      <c r="P861" s="6">
        <f>IF(B861&gt;0,SUM($O$4:O861)-SUM($P$3:P860),0)</f>
        <v>0</v>
      </c>
      <c r="Q861" s="6">
        <f t="shared" si="97"/>
        <v>38.100524842439391</v>
      </c>
      <c r="R861" s="8">
        <f>IF(E860&lt;&gt;E861,SUM($Q$4:Q861)-SUM($R$3:R860),0)</f>
        <v>0</v>
      </c>
      <c r="S861" s="6">
        <f>IF(B861&gt;0,SUM($R$4:R861)-SUM($S$3:S860),0)</f>
        <v>0</v>
      </c>
    </row>
    <row r="862" spans="1:19">
      <c r="A862">
        <f>IF(E861&lt;&gt;E862,COUNTIF($A$4:A861,"&lt;&gt;0")+1,0)</f>
        <v>0</v>
      </c>
      <c r="B862">
        <f>IF(A862&lt;&gt;0,IF(MOD(A862,3)=0,COUNTIF($B$4:B861,"&lt;&gt;0")+1,0),0)</f>
        <v>0</v>
      </c>
      <c r="C862" s="9">
        <f>'Dash Board'!$C$12+COUNT('Daily reducing balance'!$F$4:F861)</f>
        <v>42588</v>
      </c>
      <c r="D862">
        <f t="shared" si="91"/>
        <v>2016</v>
      </c>
      <c r="E862">
        <f t="shared" si="92"/>
        <v>8</v>
      </c>
      <c r="F862">
        <f>DAY('Dash Board'!$C$12+COUNT('Daily reducing balance'!$F$4:F861))</f>
        <v>6</v>
      </c>
      <c r="G862" s="8">
        <f t="shared" si="93"/>
        <v>278105.03868236009</v>
      </c>
      <c r="H862" s="6">
        <f>G862*'Dash Board'!$C$11/365</f>
        <v>80.002819346980303</v>
      </c>
      <c r="I862" s="6">
        <f>H862*'Dash Board'!$C$18/'Dash Board'!$C$11</f>
        <v>38.096580641419195</v>
      </c>
      <c r="J862" s="6">
        <f>(G862&gt;1)*PMT('Dash Board'!$C$11/365,$U$4,-'Dash Board'!$C$19)</f>
        <v>108.80376961660664</v>
      </c>
      <c r="K862" s="6">
        <f t="shared" si="95"/>
        <v>0</v>
      </c>
      <c r="L862" s="8">
        <f t="shared" si="96"/>
        <v>278076.23773209046</v>
      </c>
      <c r="N862" s="8">
        <f t="shared" si="94"/>
        <v>70.707188975187449</v>
      </c>
      <c r="O862" s="8">
        <f>IF(E861&lt;&gt;E862,SUM($N$4:N862)-SUM($O$3:O861),0)</f>
        <v>0</v>
      </c>
      <c r="P862" s="6">
        <f>IF(B862&gt;0,SUM($O$4:O862)-SUM($P$3:P861),0)</f>
        <v>0</v>
      </c>
      <c r="Q862" s="6">
        <f t="shared" si="97"/>
        <v>38.096580641419195</v>
      </c>
      <c r="R862" s="8">
        <f>IF(E861&lt;&gt;E862,SUM($Q$4:Q862)-SUM($R$3:R861),0)</f>
        <v>0</v>
      </c>
      <c r="S862" s="6">
        <f>IF(B862&gt;0,SUM($R$4:R862)-SUM($S$3:S861),0)</f>
        <v>0</v>
      </c>
    </row>
    <row r="863" spans="1:19">
      <c r="A863">
        <f>IF(E862&lt;&gt;E863,COUNTIF($A$4:A862,"&lt;&gt;0")+1,0)</f>
        <v>0</v>
      </c>
      <c r="B863">
        <f>IF(A863&lt;&gt;0,IF(MOD(A863,3)=0,COUNTIF($B$4:B862,"&lt;&gt;0")+1,0),0)</f>
        <v>0</v>
      </c>
      <c r="C863" s="9">
        <f>'Dash Board'!$C$12+COUNT('Daily reducing balance'!$F$4:F862)</f>
        <v>42589</v>
      </c>
      <c r="D863">
        <f t="shared" si="91"/>
        <v>2016</v>
      </c>
      <c r="E863">
        <f t="shared" si="92"/>
        <v>8</v>
      </c>
      <c r="F863">
        <f>DAY('Dash Board'!$C$12+COUNT('Daily reducing balance'!$F$4:F862))</f>
        <v>7</v>
      </c>
      <c r="G863" s="8">
        <f t="shared" si="93"/>
        <v>278076.23773209046</v>
      </c>
      <c r="H863" s="6">
        <f>G863*'Dash Board'!$C$11/365</f>
        <v>79.994534142108208</v>
      </c>
      <c r="I863" s="6">
        <f>H863*'Dash Board'!$C$18/'Dash Board'!$C$11</f>
        <v>38.092635305765818</v>
      </c>
      <c r="J863" s="6">
        <f>(G863&gt;1)*PMT('Dash Board'!$C$11/365,$U$4,-'Dash Board'!$C$19)</f>
        <v>108.80376961660664</v>
      </c>
      <c r="K863" s="6">
        <f t="shared" si="95"/>
        <v>0</v>
      </c>
      <c r="L863" s="8">
        <f t="shared" si="96"/>
        <v>278047.42849661596</v>
      </c>
      <c r="N863" s="8">
        <f t="shared" si="94"/>
        <v>70.711134310840833</v>
      </c>
      <c r="O863" s="8">
        <f>IF(E862&lt;&gt;E863,SUM($N$4:N863)-SUM($O$3:O862),0)</f>
        <v>0</v>
      </c>
      <c r="P863" s="6">
        <f>IF(B863&gt;0,SUM($O$4:O863)-SUM($P$3:P862),0)</f>
        <v>0</v>
      </c>
      <c r="Q863" s="6">
        <f t="shared" si="97"/>
        <v>38.092635305765818</v>
      </c>
      <c r="R863" s="8">
        <f>IF(E862&lt;&gt;E863,SUM($Q$4:Q863)-SUM($R$3:R862),0)</f>
        <v>0</v>
      </c>
      <c r="S863" s="6">
        <f>IF(B863&gt;0,SUM($R$4:R863)-SUM($S$3:S862),0)</f>
        <v>0</v>
      </c>
    </row>
    <row r="864" spans="1:19">
      <c r="A864">
        <f>IF(E863&lt;&gt;E864,COUNTIF($A$4:A863,"&lt;&gt;0")+1,0)</f>
        <v>0</v>
      </c>
      <c r="B864">
        <f>IF(A864&lt;&gt;0,IF(MOD(A864,3)=0,COUNTIF($B$4:B863,"&lt;&gt;0")+1,0),0)</f>
        <v>0</v>
      </c>
      <c r="C864" s="9">
        <f>'Dash Board'!$C$12+COUNT('Daily reducing balance'!$F$4:F863)</f>
        <v>42590</v>
      </c>
      <c r="D864">
        <f t="shared" si="91"/>
        <v>2016</v>
      </c>
      <c r="E864">
        <f t="shared" si="92"/>
        <v>8</v>
      </c>
      <c r="F864">
        <f>DAY('Dash Board'!$C$12+COUNT('Daily reducing balance'!$F$4:F863))</f>
        <v>8</v>
      </c>
      <c r="G864" s="8">
        <f t="shared" si="93"/>
        <v>278047.42849661596</v>
      </c>
      <c r="H864" s="6">
        <f>G864*'Dash Board'!$C$11/365</f>
        <v>79.986246553821033</v>
      </c>
      <c r="I864" s="6">
        <f>H864*'Dash Board'!$C$18/'Dash Board'!$C$11</f>
        <v>38.088688835152873</v>
      </c>
      <c r="J864" s="6">
        <f>(G864&gt;1)*PMT('Dash Board'!$C$11/365,$U$4,-'Dash Board'!$C$19)</f>
        <v>108.80376961660664</v>
      </c>
      <c r="K864" s="6">
        <f t="shared" si="95"/>
        <v>0</v>
      </c>
      <c r="L864" s="8">
        <f t="shared" si="96"/>
        <v>278018.61097355321</v>
      </c>
      <c r="N864" s="8">
        <f t="shared" si="94"/>
        <v>70.715080781453764</v>
      </c>
      <c r="O864" s="8">
        <f>IF(E863&lt;&gt;E864,SUM($N$4:N864)-SUM($O$3:O863),0)</f>
        <v>0</v>
      </c>
      <c r="P864" s="6">
        <f>IF(B864&gt;0,SUM($O$4:O864)-SUM($P$3:P863),0)</f>
        <v>0</v>
      </c>
      <c r="Q864" s="6">
        <f t="shared" si="97"/>
        <v>38.088688835152873</v>
      </c>
      <c r="R864" s="8">
        <f>IF(E863&lt;&gt;E864,SUM($Q$4:Q864)-SUM($R$3:R863),0)</f>
        <v>0</v>
      </c>
      <c r="S864" s="6">
        <f>IF(B864&gt;0,SUM($R$4:R864)-SUM($S$3:S863),0)</f>
        <v>0</v>
      </c>
    </row>
    <row r="865" spans="1:19">
      <c r="A865">
        <f>IF(E864&lt;&gt;E865,COUNTIF($A$4:A864,"&lt;&gt;0")+1,0)</f>
        <v>0</v>
      </c>
      <c r="B865">
        <f>IF(A865&lt;&gt;0,IF(MOD(A865,3)=0,COUNTIF($B$4:B864,"&lt;&gt;0")+1,0),0)</f>
        <v>0</v>
      </c>
      <c r="C865" s="9">
        <f>'Dash Board'!$C$12+COUNT('Daily reducing balance'!$F$4:F864)</f>
        <v>42591</v>
      </c>
      <c r="D865">
        <f t="shared" si="91"/>
        <v>2016</v>
      </c>
      <c r="E865">
        <f t="shared" si="92"/>
        <v>8</v>
      </c>
      <c r="F865">
        <f>DAY('Dash Board'!$C$12+COUNT('Daily reducing balance'!$F$4:F864))</f>
        <v>9</v>
      </c>
      <c r="G865" s="8">
        <f t="shared" si="93"/>
        <v>278018.61097355321</v>
      </c>
      <c r="H865" s="6">
        <f>G865*'Dash Board'!$C$11/365</f>
        <v>79.977956581433119</v>
      </c>
      <c r="I865" s="6">
        <f>H865*'Dash Board'!$C$18/'Dash Board'!$C$11</f>
        <v>38.084741229253872</v>
      </c>
      <c r="J865" s="6">
        <f>(G865&gt;1)*PMT('Dash Board'!$C$11/365,$U$4,-'Dash Board'!$C$19)</f>
        <v>108.80376961660664</v>
      </c>
      <c r="K865" s="6">
        <f t="shared" si="95"/>
        <v>0</v>
      </c>
      <c r="L865" s="8">
        <f t="shared" si="96"/>
        <v>277989.78516051808</v>
      </c>
      <c r="N865" s="8">
        <f t="shared" si="94"/>
        <v>70.719028387352779</v>
      </c>
      <c r="O865" s="8">
        <f>IF(E864&lt;&gt;E865,SUM($N$4:N865)-SUM($O$3:O864),0)</f>
        <v>0</v>
      </c>
      <c r="P865" s="6">
        <f>IF(B865&gt;0,SUM($O$4:O865)-SUM($P$3:P864),0)</f>
        <v>0</v>
      </c>
      <c r="Q865" s="6">
        <f t="shared" si="97"/>
        <v>38.084741229253872</v>
      </c>
      <c r="R865" s="8">
        <f>IF(E864&lt;&gt;E865,SUM($Q$4:Q865)-SUM($R$3:R864),0)</f>
        <v>0</v>
      </c>
      <c r="S865" s="6">
        <f>IF(B865&gt;0,SUM($R$4:R865)-SUM($S$3:S864),0)</f>
        <v>0</v>
      </c>
    </row>
    <row r="866" spans="1:19">
      <c r="A866">
        <f>IF(E865&lt;&gt;E866,COUNTIF($A$4:A865,"&lt;&gt;0")+1,0)</f>
        <v>0</v>
      </c>
      <c r="B866">
        <f>IF(A866&lt;&gt;0,IF(MOD(A866,3)=0,COUNTIF($B$4:B865,"&lt;&gt;0")+1,0),0)</f>
        <v>0</v>
      </c>
      <c r="C866" s="9">
        <f>'Dash Board'!$C$12+COUNT('Daily reducing balance'!$F$4:F865)</f>
        <v>42592</v>
      </c>
      <c r="D866">
        <f t="shared" si="91"/>
        <v>2016</v>
      </c>
      <c r="E866">
        <f t="shared" si="92"/>
        <v>8</v>
      </c>
      <c r="F866">
        <f>DAY('Dash Board'!$C$12+COUNT('Daily reducing balance'!$F$4:F865))</f>
        <v>10</v>
      </c>
      <c r="G866" s="8">
        <f t="shared" si="93"/>
        <v>277989.78516051808</v>
      </c>
      <c r="H866" s="6">
        <f>G866*'Dash Board'!$C$11/365</f>
        <v>79.969664224258622</v>
      </c>
      <c r="I866" s="6">
        <f>H866*'Dash Board'!$C$18/'Dash Board'!$C$11</f>
        <v>38.080792487742208</v>
      </c>
      <c r="J866" s="6">
        <f>(G866&gt;1)*PMT('Dash Board'!$C$11/365,$U$4,-'Dash Board'!$C$19)</f>
        <v>108.80376961660664</v>
      </c>
      <c r="K866" s="6">
        <f t="shared" si="95"/>
        <v>0</v>
      </c>
      <c r="L866" s="8">
        <f t="shared" si="96"/>
        <v>277960.95105512574</v>
      </c>
      <c r="N866" s="8">
        <f t="shared" si="94"/>
        <v>70.722977128864443</v>
      </c>
      <c r="O866" s="8">
        <f>IF(E865&lt;&gt;E866,SUM($N$4:N866)-SUM($O$3:O865),0)</f>
        <v>0</v>
      </c>
      <c r="P866" s="6">
        <f>IF(B866&gt;0,SUM($O$4:O866)-SUM($P$3:P865),0)</f>
        <v>0</v>
      </c>
      <c r="Q866" s="6">
        <f t="shared" si="97"/>
        <v>38.080792487742208</v>
      </c>
      <c r="R866" s="8">
        <f>IF(E865&lt;&gt;E866,SUM($Q$4:Q866)-SUM($R$3:R865),0)</f>
        <v>0</v>
      </c>
      <c r="S866" s="6">
        <f>IF(B866&gt;0,SUM($R$4:R866)-SUM($S$3:S865),0)</f>
        <v>0</v>
      </c>
    </row>
    <row r="867" spans="1:19">
      <c r="A867">
        <f>IF(E866&lt;&gt;E867,COUNTIF($A$4:A866,"&lt;&gt;0")+1,0)</f>
        <v>0</v>
      </c>
      <c r="B867">
        <f>IF(A867&lt;&gt;0,IF(MOD(A867,3)=0,COUNTIF($B$4:B866,"&lt;&gt;0")+1,0),0)</f>
        <v>0</v>
      </c>
      <c r="C867" s="9">
        <f>'Dash Board'!$C$12+COUNT('Daily reducing balance'!$F$4:F866)</f>
        <v>42593</v>
      </c>
      <c r="D867">
        <f t="shared" si="91"/>
        <v>2016</v>
      </c>
      <c r="E867">
        <f t="shared" si="92"/>
        <v>8</v>
      </c>
      <c r="F867">
        <f>DAY('Dash Board'!$C$12+COUNT('Daily reducing balance'!$F$4:F866))</f>
        <v>11</v>
      </c>
      <c r="G867" s="8">
        <f t="shared" si="93"/>
        <v>277960.95105512574</v>
      </c>
      <c r="H867" s="6">
        <f>G867*'Dash Board'!$C$11/365</f>
        <v>79.961369481611513</v>
      </c>
      <c r="I867" s="6">
        <f>H867*'Dash Board'!$C$18/'Dash Board'!$C$11</f>
        <v>38.076842610291195</v>
      </c>
      <c r="J867" s="6">
        <f>(G867&gt;1)*PMT('Dash Board'!$C$11/365,$U$4,-'Dash Board'!$C$19)</f>
        <v>108.80376961660664</v>
      </c>
      <c r="K867" s="6">
        <f t="shared" si="95"/>
        <v>0</v>
      </c>
      <c r="L867" s="8">
        <f t="shared" si="96"/>
        <v>277932.10865499079</v>
      </c>
      <c r="N867" s="8">
        <f t="shared" si="94"/>
        <v>70.726927006315449</v>
      </c>
      <c r="O867" s="8">
        <f>IF(E866&lt;&gt;E867,SUM($N$4:N867)-SUM($O$3:O866),0)</f>
        <v>0</v>
      </c>
      <c r="P867" s="6">
        <f>IF(B867&gt;0,SUM($O$4:O867)-SUM($P$3:P866),0)</f>
        <v>0</v>
      </c>
      <c r="Q867" s="6">
        <f t="shared" si="97"/>
        <v>38.076842610291195</v>
      </c>
      <c r="R867" s="8">
        <f>IF(E866&lt;&gt;E867,SUM($Q$4:Q867)-SUM($R$3:R866),0)</f>
        <v>0</v>
      </c>
      <c r="S867" s="6">
        <f>IF(B867&gt;0,SUM($R$4:R867)-SUM($S$3:S866),0)</f>
        <v>0</v>
      </c>
    </row>
    <row r="868" spans="1:19">
      <c r="A868">
        <f>IF(E867&lt;&gt;E868,COUNTIF($A$4:A867,"&lt;&gt;0")+1,0)</f>
        <v>0</v>
      </c>
      <c r="B868">
        <f>IF(A868&lt;&gt;0,IF(MOD(A868,3)=0,COUNTIF($B$4:B867,"&lt;&gt;0")+1,0),0)</f>
        <v>0</v>
      </c>
      <c r="C868" s="9">
        <f>'Dash Board'!$C$12+COUNT('Daily reducing balance'!$F$4:F867)</f>
        <v>42594</v>
      </c>
      <c r="D868">
        <f t="shared" si="91"/>
        <v>2016</v>
      </c>
      <c r="E868">
        <f t="shared" si="92"/>
        <v>8</v>
      </c>
      <c r="F868">
        <f>DAY('Dash Board'!$C$12+COUNT('Daily reducing balance'!$F$4:F867))</f>
        <v>12</v>
      </c>
      <c r="G868" s="8">
        <f t="shared" si="93"/>
        <v>277932.10865499079</v>
      </c>
      <c r="H868" s="6">
        <f>G868*'Dash Board'!$C$11/365</f>
        <v>79.953072352805577</v>
      </c>
      <c r="I868" s="6">
        <f>H868*'Dash Board'!$C$18/'Dash Board'!$C$11</f>
        <v>38.072891596574088</v>
      </c>
      <c r="J868" s="6">
        <f>(G868&gt;1)*PMT('Dash Board'!$C$11/365,$U$4,-'Dash Board'!$C$19)</f>
        <v>108.80376961660664</v>
      </c>
      <c r="K868" s="6">
        <f t="shared" si="95"/>
        <v>0</v>
      </c>
      <c r="L868" s="8">
        <f t="shared" si="96"/>
        <v>277903.25795772701</v>
      </c>
      <c r="N868" s="8">
        <f t="shared" si="94"/>
        <v>70.730878020032549</v>
      </c>
      <c r="O868" s="8">
        <f>IF(E867&lt;&gt;E868,SUM($N$4:N868)-SUM($O$3:O867),0)</f>
        <v>0</v>
      </c>
      <c r="P868" s="6">
        <f>IF(B868&gt;0,SUM($O$4:O868)-SUM($P$3:P867),0)</f>
        <v>0</v>
      </c>
      <c r="Q868" s="6">
        <f t="shared" si="97"/>
        <v>38.072891596574088</v>
      </c>
      <c r="R868" s="8">
        <f>IF(E867&lt;&gt;E868,SUM($Q$4:Q868)-SUM($R$3:R867),0)</f>
        <v>0</v>
      </c>
      <c r="S868" s="6">
        <f>IF(B868&gt;0,SUM($R$4:R868)-SUM($S$3:S867),0)</f>
        <v>0</v>
      </c>
    </row>
    <row r="869" spans="1:19">
      <c r="A869">
        <f>IF(E868&lt;&gt;E869,COUNTIF($A$4:A868,"&lt;&gt;0")+1,0)</f>
        <v>0</v>
      </c>
      <c r="B869">
        <f>IF(A869&lt;&gt;0,IF(MOD(A869,3)=0,COUNTIF($B$4:B868,"&lt;&gt;0")+1,0),0)</f>
        <v>0</v>
      </c>
      <c r="C869" s="9">
        <f>'Dash Board'!$C$12+COUNT('Daily reducing balance'!$F$4:F868)</f>
        <v>42595</v>
      </c>
      <c r="D869">
        <f t="shared" si="91"/>
        <v>2016</v>
      </c>
      <c r="E869">
        <f t="shared" si="92"/>
        <v>8</v>
      </c>
      <c r="F869">
        <f>DAY('Dash Board'!$C$12+COUNT('Daily reducing balance'!$F$4:F868))</f>
        <v>13</v>
      </c>
      <c r="G869" s="8">
        <f t="shared" si="93"/>
        <v>277903.25795772701</v>
      </c>
      <c r="H869" s="6">
        <f>G869*'Dash Board'!$C$11/365</f>
        <v>79.944772837154332</v>
      </c>
      <c r="I869" s="6">
        <f>H869*'Dash Board'!$C$18/'Dash Board'!$C$11</f>
        <v>38.068939446263968</v>
      </c>
      <c r="J869" s="6">
        <f>(G869&gt;1)*PMT('Dash Board'!$C$11/365,$U$4,-'Dash Board'!$C$19)</f>
        <v>108.80376961660664</v>
      </c>
      <c r="K869" s="6">
        <f t="shared" si="95"/>
        <v>0</v>
      </c>
      <c r="L869" s="8">
        <f t="shared" si="96"/>
        <v>277874.39896094758</v>
      </c>
      <c r="N869" s="8">
        <f t="shared" si="94"/>
        <v>70.734830170342676</v>
      </c>
      <c r="O869" s="8">
        <f>IF(E868&lt;&gt;E869,SUM($N$4:N869)-SUM($O$3:O868),0)</f>
        <v>0</v>
      </c>
      <c r="P869" s="6">
        <f>IF(B869&gt;0,SUM($O$4:O869)-SUM($P$3:P868),0)</f>
        <v>0</v>
      </c>
      <c r="Q869" s="6">
        <f t="shared" si="97"/>
        <v>38.068939446263968</v>
      </c>
      <c r="R869" s="8">
        <f>IF(E868&lt;&gt;E869,SUM($Q$4:Q869)-SUM($R$3:R868),0)</f>
        <v>0</v>
      </c>
      <c r="S869" s="6">
        <f>IF(B869&gt;0,SUM($R$4:R869)-SUM($S$3:S868),0)</f>
        <v>0</v>
      </c>
    </row>
    <row r="870" spans="1:19">
      <c r="A870">
        <f>IF(E869&lt;&gt;E870,COUNTIF($A$4:A869,"&lt;&gt;0")+1,0)</f>
        <v>0</v>
      </c>
      <c r="B870">
        <f>IF(A870&lt;&gt;0,IF(MOD(A870,3)=0,COUNTIF($B$4:B869,"&lt;&gt;0")+1,0),0)</f>
        <v>0</v>
      </c>
      <c r="C870" s="9">
        <f>'Dash Board'!$C$12+COUNT('Daily reducing balance'!$F$4:F869)</f>
        <v>42596</v>
      </c>
      <c r="D870">
        <f t="shared" si="91"/>
        <v>2016</v>
      </c>
      <c r="E870">
        <f t="shared" si="92"/>
        <v>8</v>
      </c>
      <c r="F870">
        <f>DAY('Dash Board'!$C$12+COUNT('Daily reducing balance'!$F$4:F869))</f>
        <v>14</v>
      </c>
      <c r="G870" s="8">
        <f t="shared" si="93"/>
        <v>277874.39896094758</v>
      </c>
      <c r="H870" s="6">
        <f>G870*'Dash Board'!$C$11/365</f>
        <v>79.936470933971222</v>
      </c>
      <c r="I870" s="6">
        <f>H870*'Dash Board'!$C$18/'Dash Board'!$C$11</f>
        <v>38.064986159033914</v>
      </c>
      <c r="J870" s="6">
        <f>(G870&gt;1)*PMT('Dash Board'!$C$11/365,$U$4,-'Dash Board'!$C$19)</f>
        <v>108.80376961660664</v>
      </c>
      <c r="K870" s="6">
        <f t="shared" si="95"/>
        <v>0</v>
      </c>
      <c r="L870" s="8">
        <f t="shared" si="96"/>
        <v>277845.53166226496</v>
      </c>
      <c r="N870" s="8">
        <f t="shared" si="94"/>
        <v>70.738783457572737</v>
      </c>
      <c r="O870" s="8">
        <f>IF(E869&lt;&gt;E870,SUM($N$4:N870)-SUM($O$3:O869),0)</f>
        <v>0</v>
      </c>
      <c r="P870" s="6">
        <f>IF(B870&gt;0,SUM($O$4:O870)-SUM($P$3:P869),0)</f>
        <v>0</v>
      </c>
      <c r="Q870" s="6">
        <f t="shared" si="97"/>
        <v>38.064986159033914</v>
      </c>
      <c r="R870" s="8">
        <f>IF(E869&lt;&gt;E870,SUM($Q$4:Q870)-SUM($R$3:R869),0)</f>
        <v>0</v>
      </c>
      <c r="S870" s="6">
        <f>IF(B870&gt;0,SUM($R$4:R870)-SUM($S$3:S869),0)</f>
        <v>0</v>
      </c>
    </row>
    <row r="871" spans="1:19">
      <c r="A871">
        <f>IF(E870&lt;&gt;E871,COUNTIF($A$4:A870,"&lt;&gt;0")+1,0)</f>
        <v>0</v>
      </c>
      <c r="B871">
        <f>IF(A871&lt;&gt;0,IF(MOD(A871,3)=0,COUNTIF($B$4:B870,"&lt;&gt;0")+1,0),0)</f>
        <v>0</v>
      </c>
      <c r="C871" s="9">
        <f>'Dash Board'!$C$12+COUNT('Daily reducing balance'!$F$4:F870)</f>
        <v>42597</v>
      </c>
      <c r="D871">
        <f t="shared" si="91"/>
        <v>2016</v>
      </c>
      <c r="E871">
        <f t="shared" si="92"/>
        <v>8</v>
      </c>
      <c r="F871">
        <f>DAY('Dash Board'!$C$12+COUNT('Daily reducing balance'!$F$4:F870))</f>
        <v>15</v>
      </c>
      <c r="G871" s="8">
        <f t="shared" si="93"/>
        <v>277845.53166226496</v>
      </c>
      <c r="H871" s="6">
        <f>G871*'Dash Board'!$C$11/365</f>
        <v>79.928166642569366</v>
      </c>
      <c r="I871" s="6">
        <f>H871*'Dash Board'!$C$18/'Dash Board'!$C$11</f>
        <v>38.061031734556842</v>
      </c>
      <c r="J871" s="6">
        <f>(G871&gt;1)*PMT('Dash Board'!$C$11/365,$U$4,-'Dash Board'!$C$19)</f>
        <v>108.80376961660664</v>
      </c>
      <c r="K871" s="6">
        <f t="shared" si="95"/>
        <v>0</v>
      </c>
      <c r="L871" s="8">
        <f t="shared" si="96"/>
        <v>277816.65605929092</v>
      </c>
      <c r="N871" s="8">
        <f t="shared" si="94"/>
        <v>70.742737882049795</v>
      </c>
      <c r="O871" s="8">
        <f>IF(E870&lt;&gt;E871,SUM($N$4:N871)-SUM($O$3:O870),0)</f>
        <v>0</v>
      </c>
      <c r="P871" s="6">
        <f>IF(B871&gt;0,SUM($O$4:O871)-SUM($P$3:P870),0)</f>
        <v>0</v>
      </c>
      <c r="Q871" s="6">
        <f t="shared" si="97"/>
        <v>38.061031734556842</v>
      </c>
      <c r="R871" s="8">
        <f>IF(E870&lt;&gt;E871,SUM($Q$4:Q871)-SUM($R$3:R870),0)</f>
        <v>0</v>
      </c>
      <c r="S871" s="6">
        <f>IF(B871&gt;0,SUM($R$4:R871)-SUM($S$3:S870),0)</f>
        <v>0</v>
      </c>
    </row>
    <row r="872" spans="1:19">
      <c r="A872">
        <f>IF(E871&lt;&gt;E872,COUNTIF($A$4:A871,"&lt;&gt;0")+1,0)</f>
        <v>0</v>
      </c>
      <c r="B872">
        <f>IF(A872&lt;&gt;0,IF(MOD(A872,3)=0,COUNTIF($B$4:B871,"&lt;&gt;0")+1,0),0)</f>
        <v>0</v>
      </c>
      <c r="C872" s="9">
        <f>'Dash Board'!$C$12+COUNT('Daily reducing balance'!$F$4:F871)</f>
        <v>42598</v>
      </c>
      <c r="D872">
        <f t="shared" si="91"/>
        <v>2016</v>
      </c>
      <c r="E872">
        <f t="shared" si="92"/>
        <v>8</v>
      </c>
      <c r="F872">
        <f>DAY('Dash Board'!$C$12+COUNT('Daily reducing balance'!$F$4:F871))</f>
        <v>16</v>
      </c>
      <c r="G872" s="8">
        <f t="shared" si="93"/>
        <v>277816.65605929092</v>
      </c>
      <c r="H872" s="6">
        <f>G872*'Dash Board'!$C$11/365</f>
        <v>79.919859962261768</v>
      </c>
      <c r="I872" s="6">
        <f>H872*'Dash Board'!$C$18/'Dash Board'!$C$11</f>
        <v>38.057076172505603</v>
      </c>
      <c r="J872" s="6">
        <f>(G872&gt;1)*PMT('Dash Board'!$C$11/365,$U$4,-'Dash Board'!$C$19)</f>
        <v>108.80376961660664</v>
      </c>
      <c r="K872" s="6">
        <f t="shared" si="95"/>
        <v>0</v>
      </c>
      <c r="L872" s="8">
        <f t="shared" si="96"/>
        <v>277787.77214963658</v>
      </c>
      <c r="N872" s="8">
        <f t="shared" si="94"/>
        <v>70.746693444101041</v>
      </c>
      <c r="O872" s="8">
        <f>IF(E871&lt;&gt;E872,SUM($N$4:N872)-SUM($O$3:O871),0)</f>
        <v>0</v>
      </c>
      <c r="P872" s="6">
        <f>IF(B872&gt;0,SUM($O$4:O872)-SUM($P$3:P871),0)</f>
        <v>0</v>
      </c>
      <c r="Q872" s="6">
        <f t="shared" si="97"/>
        <v>38.057076172505603</v>
      </c>
      <c r="R872" s="8">
        <f>IF(E871&lt;&gt;E872,SUM($Q$4:Q872)-SUM($R$3:R871),0)</f>
        <v>0</v>
      </c>
      <c r="S872" s="6">
        <f>IF(B872&gt;0,SUM($R$4:R872)-SUM($S$3:S871),0)</f>
        <v>0</v>
      </c>
    </row>
    <row r="873" spans="1:19">
      <c r="A873">
        <f>IF(E872&lt;&gt;E873,COUNTIF($A$4:A872,"&lt;&gt;0")+1,0)</f>
        <v>0</v>
      </c>
      <c r="B873">
        <f>IF(A873&lt;&gt;0,IF(MOD(A873,3)=0,COUNTIF($B$4:B872,"&lt;&gt;0")+1,0),0)</f>
        <v>0</v>
      </c>
      <c r="C873" s="9">
        <f>'Dash Board'!$C$12+COUNT('Daily reducing balance'!$F$4:F872)</f>
        <v>42599</v>
      </c>
      <c r="D873">
        <f t="shared" si="91"/>
        <v>2016</v>
      </c>
      <c r="E873">
        <f t="shared" si="92"/>
        <v>8</v>
      </c>
      <c r="F873">
        <f>DAY('Dash Board'!$C$12+COUNT('Daily reducing balance'!$F$4:F872))</f>
        <v>17</v>
      </c>
      <c r="G873" s="8">
        <f t="shared" si="93"/>
        <v>277787.77214963658</v>
      </c>
      <c r="H873" s="6">
        <f>G873*'Dash Board'!$C$11/365</f>
        <v>79.911550892361205</v>
      </c>
      <c r="I873" s="6">
        <f>H873*'Dash Board'!$C$18/'Dash Board'!$C$11</f>
        <v>38.053119472552957</v>
      </c>
      <c r="J873" s="6">
        <f>(G873&gt;1)*PMT('Dash Board'!$C$11/365,$U$4,-'Dash Board'!$C$19)</f>
        <v>108.80376961660664</v>
      </c>
      <c r="K873" s="6">
        <f t="shared" si="95"/>
        <v>0</v>
      </c>
      <c r="L873" s="8">
        <f t="shared" si="96"/>
        <v>277758.87993091234</v>
      </c>
      <c r="N873" s="8">
        <f t="shared" si="94"/>
        <v>70.750650144053679</v>
      </c>
      <c r="O873" s="8">
        <f>IF(E872&lt;&gt;E873,SUM($N$4:N873)-SUM($O$3:O872),0)</f>
        <v>0</v>
      </c>
      <c r="P873" s="6">
        <f>IF(B873&gt;0,SUM($O$4:O873)-SUM($P$3:P872),0)</f>
        <v>0</v>
      </c>
      <c r="Q873" s="6">
        <f t="shared" si="97"/>
        <v>38.053119472552957</v>
      </c>
      <c r="R873" s="8">
        <f>IF(E872&lt;&gt;E873,SUM($Q$4:Q873)-SUM($R$3:R872),0)</f>
        <v>0</v>
      </c>
      <c r="S873" s="6">
        <f>IF(B873&gt;0,SUM($R$4:R873)-SUM($S$3:S872),0)</f>
        <v>0</v>
      </c>
    </row>
    <row r="874" spans="1:19">
      <c r="A874">
        <f>IF(E873&lt;&gt;E874,COUNTIF($A$4:A873,"&lt;&gt;0")+1,0)</f>
        <v>0</v>
      </c>
      <c r="B874">
        <f>IF(A874&lt;&gt;0,IF(MOD(A874,3)=0,COUNTIF($B$4:B873,"&lt;&gt;0")+1,0),0)</f>
        <v>0</v>
      </c>
      <c r="C874" s="9">
        <f>'Dash Board'!$C$12+COUNT('Daily reducing balance'!$F$4:F873)</f>
        <v>42600</v>
      </c>
      <c r="D874">
        <f t="shared" si="91"/>
        <v>2016</v>
      </c>
      <c r="E874">
        <f t="shared" si="92"/>
        <v>8</v>
      </c>
      <c r="F874">
        <f>DAY('Dash Board'!$C$12+COUNT('Daily reducing balance'!$F$4:F873))</f>
        <v>18</v>
      </c>
      <c r="G874" s="8">
        <f t="shared" si="93"/>
        <v>277758.87993091234</v>
      </c>
      <c r="H874" s="6">
        <f>G874*'Dash Board'!$C$11/365</f>
        <v>79.903239432180257</v>
      </c>
      <c r="I874" s="6">
        <f>H874*'Dash Board'!$C$18/'Dash Board'!$C$11</f>
        <v>38.049161634371558</v>
      </c>
      <c r="J874" s="6">
        <f>(G874&gt;1)*PMT('Dash Board'!$C$11/365,$U$4,-'Dash Board'!$C$19)</f>
        <v>108.80376961660664</v>
      </c>
      <c r="K874" s="6">
        <f t="shared" si="95"/>
        <v>0</v>
      </c>
      <c r="L874" s="8">
        <f t="shared" si="96"/>
        <v>277729.97940072796</v>
      </c>
      <c r="N874" s="8">
        <f t="shared" si="94"/>
        <v>70.754607982235086</v>
      </c>
      <c r="O874" s="8">
        <f>IF(E873&lt;&gt;E874,SUM($N$4:N874)-SUM($O$3:O873),0)</f>
        <v>0</v>
      </c>
      <c r="P874" s="6">
        <f>IF(B874&gt;0,SUM($O$4:O874)-SUM($P$3:P873),0)</f>
        <v>0</v>
      </c>
      <c r="Q874" s="6">
        <f t="shared" si="97"/>
        <v>38.049161634371558</v>
      </c>
      <c r="R874" s="8">
        <f>IF(E873&lt;&gt;E874,SUM($Q$4:Q874)-SUM($R$3:R873),0)</f>
        <v>0</v>
      </c>
      <c r="S874" s="6">
        <f>IF(B874&gt;0,SUM($R$4:R874)-SUM($S$3:S873),0)</f>
        <v>0</v>
      </c>
    </row>
    <row r="875" spans="1:19">
      <c r="A875">
        <f>IF(E874&lt;&gt;E875,COUNTIF($A$4:A874,"&lt;&gt;0")+1,0)</f>
        <v>0</v>
      </c>
      <c r="B875">
        <f>IF(A875&lt;&gt;0,IF(MOD(A875,3)=0,COUNTIF($B$4:B874,"&lt;&gt;0")+1,0),0)</f>
        <v>0</v>
      </c>
      <c r="C875" s="9">
        <f>'Dash Board'!$C$12+COUNT('Daily reducing balance'!$F$4:F874)</f>
        <v>42601</v>
      </c>
      <c r="D875">
        <f t="shared" si="91"/>
        <v>2016</v>
      </c>
      <c r="E875">
        <f t="shared" si="92"/>
        <v>8</v>
      </c>
      <c r="F875">
        <f>DAY('Dash Board'!$C$12+COUNT('Daily reducing balance'!$F$4:F874))</f>
        <v>19</v>
      </c>
      <c r="G875" s="8">
        <f t="shared" si="93"/>
        <v>277729.97940072796</v>
      </c>
      <c r="H875" s="6">
        <f>G875*'Dash Board'!$C$11/365</f>
        <v>79.89492558103133</v>
      </c>
      <c r="I875" s="6">
        <f>H875*'Dash Board'!$C$18/'Dash Board'!$C$11</f>
        <v>38.045202657633972</v>
      </c>
      <c r="J875" s="6">
        <f>(G875&gt;1)*PMT('Dash Board'!$C$11/365,$U$4,-'Dash Board'!$C$19)</f>
        <v>108.80376961660664</v>
      </c>
      <c r="K875" s="6">
        <f t="shared" si="95"/>
        <v>0</v>
      </c>
      <c r="L875" s="8">
        <f t="shared" si="96"/>
        <v>277701.07055669243</v>
      </c>
      <c r="N875" s="8">
        <f t="shared" si="94"/>
        <v>70.758566958972665</v>
      </c>
      <c r="O875" s="8">
        <f>IF(E874&lt;&gt;E875,SUM($N$4:N875)-SUM($O$3:O874),0)</f>
        <v>0</v>
      </c>
      <c r="P875" s="6">
        <f>IF(B875&gt;0,SUM($O$4:O875)-SUM($P$3:P874),0)</f>
        <v>0</v>
      </c>
      <c r="Q875" s="6">
        <f t="shared" si="97"/>
        <v>38.045202657633972</v>
      </c>
      <c r="R875" s="8">
        <f>IF(E874&lt;&gt;E875,SUM($Q$4:Q875)-SUM($R$3:R874),0)</f>
        <v>0</v>
      </c>
      <c r="S875" s="6">
        <f>IF(B875&gt;0,SUM($R$4:R875)-SUM($S$3:S874),0)</f>
        <v>0</v>
      </c>
    </row>
    <row r="876" spans="1:19">
      <c r="A876">
        <f>IF(E875&lt;&gt;E876,COUNTIF($A$4:A875,"&lt;&gt;0")+1,0)</f>
        <v>0</v>
      </c>
      <c r="B876">
        <f>IF(A876&lt;&gt;0,IF(MOD(A876,3)=0,COUNTIF($B$4:B875,"&lt;&gt;0")+1,0),0)</f>
        <v>0</v>
      </c>
      <c r="C876" s="9">
        <f>'Dash Board'!$C$12+COUNT('Daily reducing balance'!$F$4:F875)</f>
        <v>42602</v>
      </c>
      <c r="D876">
        <f t="shared" si="91"/>
        <v>2016</v>
      </c>
      <c r="E876">
        <f t="shared" si="92"/>
        <v>8</v>
      </c>
      <c r="F876">
        <f>DAY('Dash Board'!$C$12+COUNT('Daily reducing balance'!$F$4:F875))</f>
        <v>20</v>
      </c>
      <c r="G876" s="8">
        <f t="shared" si="93"/>
        <v>277701.07055669243</v>
      </c>
      <c r="H876" s="6">
        <f>G876*'Dash Board'!$C$11/365</f>
        <v>79.886609338226592</v>
      </c>
      <c r="I876" s="6">
        <f>H876*'Dash Board'!$C$18/'Dash Board'!$C$11</f>
        <v>38.041242542012668</v>
      </c>
      <c r="J876" s="6">
        <f>(G876&gt;1)*PMT('Dash Board'!$C$11/365,$U$4,-'Dash Board'!$C$19)</f>
        <v>108.80376961660664</v>
      </c>
      <c r="K876" s="6">
        <f t="shared" si="95"/>
        <v>0</v>
      </c>
      <c r="L876" s="8">
        <f t="shared" si="96"/>
        <v>277672.15339641407</v>
      </c>
      <c r="N876" s="8">
        <f t="shared" si="94"/>
        <v>70.762527074593976</v>
      </c>
      <c r="O876" s="8">
        <f>IF(E875&lt;&gt;E876,SUM($N$4:N876)-SUM($O$3:O875),0)</f>
        <v>0</v>
      </c>
      <c r="P876" s="6">
        <f>IF(B876&gt;0,SUM($O$4:O876)-SUM($P$3:P875),0)</f>
        <v>0</v>
      </c>
      <c r="Q876" s="6">
        <f t="shared" si="97"/>
        <v>38.041242542012668</v>
      </c>
      <c r="R876" s="8">
        <f>IF(E875&lt;&gt;E876,SUM($Q$4:Q876)-SUM($R$3:R875),0)</f>
        <v>0</v>
      </c>
      <c r="S876" s="6">
        <f>IF(B876&gt;0,SUM($R$4:R876)-SUM($S$3:S875),0)</f>
        <v>0</v>
      </c>
    </row>
    <row r="877" spans="1:19">
      <c r="A877">
        <f>IF(E876&lt;&gt;E877,COUNTIF($A$4:A876,"&lt;&gt;0")+1,0)</f>
        <v>0</v>
      </c>
      <c r="B877">
        <f>IF(A877&lt;&gt;0,IF(MOD(A877,3)=0,COUNTIF($B$4:B876,"&lt;&gt;0")+1,0),0)</f>
        <v>0</v>
      </c>
      <c r="C877" s="9">
        <f>'Dash Board'!$C$12+COUNT('Daily reducing balance'!$F$4:F876)</f>
        <v>42603</v>
      </c>
      <c r="D877">
        <f t="shared" si="91"/>
        <v>2016</v>
      </c>
      <c r="E877">
        <f t="shared" si="92"/>
        <v>8</v>
      </c>
      <c r="F877">
        <f>DAY('Dash Board'!$C$12+COUNT('Daily reducing balance'!$F$4:F876))</f>
        <v>21</v>
      </c>
      <c r="G877" s="8">
        <f t="shared" si="93"/>
        <v>277672.15339641407</v>
      </c>
      <c r="H877" s="6">
        <f>G877*'Dash Board'!$C$11/365</f>
        <v>79.878290703078022</v>
      </c>
      <c r="I877" s="6">
        <f>H877*'Dash Board'!$C$18/'Dash Board'!$C$11</f>
        <v>38.037281287180015</v>
      </c>
      <c r="J877" s="6">
        <f>(G877&gt;1)*PMT('Dash Board'!$C$11/365,$U$4,-'Dash Board'!$C$19)</f>
        <v>108.80376961660664</v>
      </c>
      <c r="K877" s="6">
        <f t="shared" si="95"/>
        <v>0</v>
      </c>
      <c r="L877" s="8">
        <f t="shared" si="96"/>
        <v>277643.22791750054</v>
      </c>
      <c r="N877" s="8">
        <f t="shared" si="94"/>
        <v>70.766488329426636</v>
      </c>
      <c r="O877" s="8">
        <f>IF(E876&lt;&gt;E877,SUM($N$4:N877)-SUM($O$3:O876),0)</f>
        <v>0</v>
      </c>
      <c r="P877" s="6">
        <f>IF(B877&gt;0,SUM($O$4:O877)-SUM($P$3:P876),0)</f>
        <v>0</v>
      </c>
      <c r="Q877" s="6">
        <f t="shared" si="97"/>
        <v>38.037281287180015</v>
      </c>
      <c r="R877" s="8">
        <f>IF(E876&lt;&gt;E877,SUM($Q$4:Q877)-SUM($R$3:R876),0)</f>
        <v>0</v>
      </c>
      <c r="S877" s="6">
        <f>IF(B877&gt;0,SUM($R$4:R877)-SUM($S$3:S876),0)</f>
        <v>0</v>
      </c>
    </row>
    <row r="878" spans="1:19">
      <c r="A878">
        <f>IF(E877&lt;&gt;E878,COUNTIF($A$4:A877,"&lt;&gt;0")+1,0)</f>
        <v>0</v>
      </c>
      <c r="B878">
        <f>IF(A878&lt;&gt;0,IF(MOD(A878,3)=0,COUNTIF($B$4:B877,"&lt;&gt;0")+1,0),0)</f>
        <v>0</v>
      </c>
      <c r="C878" s="9">
        <f>'Dash Board'!$C$12+COUNT('Daily reducing balance'!$F$4:F877)</f>
        <v>42604</v>
      </c>
      <c r="D878">
        <f t="shared" si="91"/>
        <v>2016</v>
      </c>
      <c r="E878">
        <f t="shared" si="92"/>
        <v>8</v>
      </c>
      <c r="F878">
        <f>DAY('Dash Board'!$C$12+COUNT('Daily reducing balance'!$F$4:F877))</f>
        <v>22</v>
      </c>
      <c r="G878" s="8">
        <f t="shared" si="93"/>
        <v>277643.22791750054</v>
      </c>
      <c r="H878" s="6">
        <f>G878*'Dash Board'!$C$11/365</f>
        <v>79.869969674897419</v>
      </c>
      <c r="I878" s="6">
        <f>H878*'Dash Board'!$C$18/'Dash Board'!$C$11</f>
        <v>38.033318892808296</v>
      </c>
      <c r="J878" s="6">
        <f>(G878&gt;1)*PMT('Dash Board'!$C$11/365,$U$4,-'Dash Board'!$C$19)</f>
        <v>108.80376961660664</v>
      </c>
      <c r="K878" s="6">
        <f t="shared" si="95"/>
        <v>0</v>
      </c>
      <c r="L878" s="8">
        <f t="shared" si="96"/>
        <v>277614.29411755886</v>
      </c>
      <c r="N878" s="8">
        <f t="shared" si="94"/>
        <v>70.770450723798348</v>
      </c>
      <c r="O878" s="8">
        <f>IF(E877&lt;&gt;E878,SUM($N$4:N878)-SUM($O$3:O877),0)</f>
        <v>0</v>
      </c>
      <c r="P878" s="6">
        <f>IF(B878&gt;0,SUM($O$4:O878)-SUM($P$3:P877),0)</f>
        <v>0</v>
      </c>
      <c r="Q878" s="6">
        <f t="shared" si="97"/>
        <v>38.033318892808296</v>
      </c>
      <c r="R878" s="8">
        <f>IF(E877&lt;&gt;E878,SUM($Q$4:Q878)-SUM($R$3:R877),0)</f>
        <v>0</v>
      </c>
      <c r="S878" s="6">
        <f>IF(B878&gt;0,SUM($R$4:R878)-SUM($S$3:S877),0)</f>
        <v>0</v>
      </c>
    </row>
    <row r="879" spans="1:19">
      <c r="A879">
        <f>IF(E878&lt;&gt;E879,COUNTIF($A$4:A878,"&lt;&gt;0")+1,0)</f>
        <v>0</v>
      </c>
      <c r="B879">
        <f>IF(A879&lt;&gt;0,IF(MOD(A879,3)=0,COUNTIF($B$4:B878,"&lt;&gt;0")+1,0),0)</f>
        <v>0</v>
      </c>
      <c r="C879" s="9">
        <f>'Dash Board'!$C$12+COUNT('Daily reducing balance'!$F$4:F878)</f>
        <v>42605</v>
      </c>
      <c r="D879">
        <f t="shared" si="91"/>
        <v>2016</v>
      </c>
      <c r="E879">
        <f t="shared" si="92"/>
        <v>8</v>
      </c>
      <c r="F879">
        <f>DAY('Dash Board'!$C$12+COUNT('Daily reducing balance'!$F$4:F878))</f>
        <v>23</v>
      </c>
      <c r="G879" s="8">
        <f t="shared" si="93"/>
        <v>277614.29411755886</v>
      </c>
      <c r="H879" s="6">
        <f>G879*'Dash Board'!$C$11/365</f>
        <v>79.86164625299638</v>
      </c>
      <c r="I879" s="6">
        <f>H879*'Dash Board'!$C$18/'Dash Board'!$C$11</f>
        <v>38.02935535856971</v>
      </c>
      <c r="J879" s="6">
        <f>(G879&gt;1)*PMT('Dash Board'!$C$11/365,$U$4,-'Dash Board'!$C$19)</f>
        <v>108.80376961660664</v>
      </c>
      <c r="K879" s="6">
        <f t="shared" si="95"/>
        <v>0</v>
      </c>
      <c r="L879" s="8">
        <f t="shared" si="96"/>
        <v>277585.35199419525</v>
      </c>
      <c r="N879" s="8">
        <f t="shared" si="94"/>
        <v>70.774414258036927</v>
      </c>
      <c r="O879" s="8">
        <f>IF(E878&lt;&gt;E879,SUM($N$4:N879)-SUM($O$3:O878),0)</f>
        <v>0</v>
      </c>
      <c r="P879" s="6">
        <f>IF(B879&gt;0,SUM($O$4:O879)-SUM($P$3:P878),0)</f>
        <v>0</v>
      </c>
      <c r="Q879" s="6">
        <f t="shared" si="97"/>
        <v>38.02935535856971</v>
      </c>
      <c r="R879" s="8">
        <f>IF(E878&lt;&gt;E879,SUM($Q$4:Q879)-SUM($R$3:R878),0)</f>
        <v>0</v>
      </c>
      <c r="S879" s="6">
        <f>IF(B879&gt;0,SUM($R$4:R879)-SUM($S$3:S878),0)</f>
        <v>0</v>
      </c>
    </row>
    <row r="880" spans="1:19">
      <c r="A880">
        <f>IF(E879&lt;&gt;E880,COUNTIF($A$4:A879,"&lt;&gt;0")+1,0)</f>
        <v>0</v>
      </c>
      <c r="B880">
        <f>IF(A880&lt;&gt;0,IF(MOD(A880,3)=0,COUNTIF($B$4:B879,"&lt;&gt;0")+1,0),0)</f>
        <v>0</v>
      </c>
      <c r="C880" s="9">
        <f>'Dash Board'!$C$12+COUNT('Daily reducing balance'!$F$4:F879)</f>
        <v>42606</v>
      </c>
      <c r="D880">
        <f t="shared" si="91"/>
        <v>2016</v>
      </c>
      <c r="E880">
        <f t="shared" si="92"/>
        <v>8</v>
      </c>
      <c r="F880">
        <f>DAY('Dash Board'!$C$12+COUNT('Daily reducing balance'!$F$4:F879))</f>
        <v>24</v>
      </c>
      <c r="G880" s="8">
        <f t="shared" si="93"/>
        <v>277585.35199419525</v>
      </c>
      <c r="H880" s="6">
        <f>G880*'Dash Board'!$C$11/365</f>
        <v>79.853320436686303</v>
      </c>
      <c r="I880" s="6">
        <f>H880*'Dash Board'!$C$18/'Dash Board'!$C$11</f>
        <v>38.02539068413634</v>
      </c>
      <c r="J880" s="6">
        <f>(G880&gt;1)*PMT('Dash Board'!$C$11/365,$U$4,-'Dash Board'!$C$19)</f>
        <v>108.80376961660664</v>
      </c>
      <c r="K880" s="6">
        <f t="shared" si="95"/>
        <v>0</v>
      </c>
      <c r="L880" s="8">
        <f t="shared" si="96"/>
        <v>277556.40154501534</v>
      </c>
      <c r="N880" s="8">
        <f t="shared" si="94"/>
        <v>70.778378932470304</v>
      </c>
      <c r="O880" s="8">
        <f>IF(E879&lt;&gt;E880,SUM($N$4:N880)-SUM($O$3:O879),0)</f>
        <v>0</v>
      </c>
      <c r="P880" s="6">
        <f>IF(B880&gt;0,SUM($O$4:O880)-SUM($P$3:P879),0)</f>
        <v>0</v>
      </c>
      <c r="Q880" s="6">
        <f t="shared" si="97"/>
        <v>38.02539068413634</v>
      </c>
      <c r="R880" s="8">
        <f>IF(E879&lt;&gt;E880,SUM($Q$4:Q880)-SUM($R$3:R879),0)</f>
        <v>0</v>
      </c>
      <c r="S880" s="6">
        <f>IF(B880&gt;0,SUM($R$4:R880)-SUM($S$3:S879),0)</f>
        <v>0</v>
      </c>
    </row>
    <row r="881" spans="1:19">
      <c r="A881">
        <f>IF(E880&lt;&gt;E881,COUNTIF($A$4:A880,"&lt;&gt;0")+1,0)</f>
        <v>0</v>
      </c>
      <c r="B881">
        <f>IF(A881&lt;&gt;0,IF(MOD(A881,3)=0,COUNTIF($B$4:B880,"&lt;&gt;0")+1,0),0)</f>
        <v>0</v>
      </c>
      <c r="C881" s="9">
        <f>'Dash Board'!$C$12+COUNT('Daily reducing balance'!$F$4:F880)</f>
        <v>42607</v>
      </c>
      <c r="D881">
        <f t="shared" si="91"/>
        <v>2016</v>
      </c>
      <c r="E881">
        <f t="shared" si="92"/>
        <v>8</v>
      </c>
      <c r="F881">
        <f>DAY('Dash Board'!$C$12+COUNT('Daily reducing balance'!$F$4:F880))</f>
        <v>25</v>
      </c>
      <c r="G881" s="8">
        <f t="shared" si="93"/>
        <v>277556.40154501534</v>
      </c>
      <c r="H881" s="6">
        <f>G881*'Dash Board'!$C$11/365</f>
        <v>79.844992225278375</v>
      </c>
      <c r="I881" s="6">
        <f>H881*'Dash Board'!$C$18/'Dash Board'!$C$11</f>
        <v>38.02142486918018</v>
      </c>
      <c r="J881" s="6">
        <f>(G881&gt;1)*PMT('Dash Board'!$C$11/365,$U$4,-'Dash Board'!$C$19)</f>
        <v>108.80376961660664</v>
      </c>
      <c r="K881" s="6">
        <f t="shared" si="95"/>
        <v>0</v>
      </c>
      <c r="L881" s="8">
        <f t="shared" si="96"/>
        <v>277527.44276762404</v>
      </c>
      <c r="N881" s="8">
        <f t="shared" si="94"/>
        <v>70.782344747426464</v>
      </c>
      <c r="O881" s="8">
        <f>IF(E880&lt;&gt;E881,SUM($N$4:N881)-SUM($O$3:O880),0)</f>
        <v>0</v>
      </c>
      <c r="P881" s="6">
        <f>IF(B881&gt;0,SUM($O$4:O881)-SUM($P$3:P880),0)</f>
        <v>0</v>
      </c>
      <c r="Q881" s="6">
        <f t="shared" si="97"/>
        <v>38.02142486918018</v>
      </c>
      <c r="R881" s="8">
        <f>IF(E880&lt;&gt;E881,SUM($Q$4:Q881)-SUM($R$3:R880),0)</f>
        <v>0</v>
      </c>
      <c r="S881" s="6">
        <f>IF(B881&gt;0,SUM($R$4:R881)-SUM($S$3:S880),0)</f>
        <v>0</v>
      </c>
    </row>
    <row r="882" spans="1:19">
      <c r="A882">
        <f>IF(E881&lt;&gt;E882,COUNTIF($A$4:A881,"&lt;&gt;0")+1,0)</f>
        <v>0</v>
      </c>
      <c r="B882">
        <f>IF(A882&lt;&gt;0,IF(MOD(A882,3)=0,COUNTIF($B$4:B881,"&lt;&gt;0")+1,0),0)</f>
        <v>0</v>
      </c>
      <c r="C882" s="9">
        <f>'Dash Board'!$C$12+COUNT('Daily reducing balance'!$F$4:F881)</f>
        <v>42608</v>
      </c>
      <c r="D882">
        <f t="shared" si="91"/>
        <v>2016</v>
      </c>
      <c r="E882">
        <f t="shared" si="92"/>
        <v>8</v>
      </c>
      <c r="F882">
        <f>DAY('Dash Board'!$C$12+COUNT('Daily reducing balance'!$F$4:F881))</f>
        <v>26</v>
      </c>
      <c r="G882" s="8">
        <f t="shared" si="93"/>
        <v>277527.44276762404</v>
      </c>
      <c r="H882" s="6">
        <f>G882*'Dash Board'!$C$11/365</f>
        <v>79.836661618083625</v>
      </c>
      <c r="I882" s="6">
        <f>H882*'Dash Board'!$C$18/'Dash Board'!$C$11</f>
        <v>38.017457913373157</v>
      </c>
      <c r="J882" s="6">
        <f>(G882&gt;1)*PMT('Dash Board'!$C$11/365,$U$4,-'Dash Board'!$C$19)</f>
        <v>108.80376961660664</v>
      </c>
      <c r="K882" s="6">
        <f t="shared" si="95"/>
        <v>0</v>
      </c>
      <c r="L882" s="8">
        <f t="shared" si="96"/>
        <v>277498.47565962555</v>
      </c>
      <c r="N882" s="8">
        <f t="shared" si="94"/>
        <v>70.78631170323348</v>
      </c>
      <c r="O882" s="8">
        <f>IF(E881&lt;&gt;E882,SUM($N$4:N882)-SUM($O$3:O881),0)</f>
        <v>0</v>
      </c>
      <c r="P882" s="6">
        <f>IF(B882&gt;0,SUM($O$4:O882)-SUM($P$3:P881),0)</f>
        <v>0</v>
      </c>
      <c r="Q882" s="6">
        <f t="shared" si="97"/>
        <v>38.017457913373157</v>
      </c>
      <c r="R882" s="8">
        <f>IF(E881&lt;&gt;E882,SUM($Q$4:Q882)-SUM($R$3:R881),0)</f>
        <v>0</v>
      </c>
      <c r="S882" s="6">
        <f>IF(B882&gt;0,SUM($R$4:R882)-SUM($S$3:S881),0)</f>
        <v>0</v>
      </c>
    </row>
    <row r="883" spans="1:19">
      <c r="A883">
        <f>IF(E882&lt;&gt;E883,COUNTIF($A$4:A882,"&lt;&gt;0")+1,0)</f>
        <v>0</v>
      </c>
      <c r="B883">
        <f>IF(A883&lt;&gt;0,IF(MOD(A883,3)=0,COUNTIF($B$4:B882,"&lt;&gt;0")+1,0),0)</f>
        <v>0</v>
      </c>
      <c r="C883" s="9">
        <f>'Dash Board'!$C$12+COUNT('Daily reducing balance'!$F$4:F882)</f>
        <v>42609</v>
      </c>
      <c r="D883">
        <f t="shared" si="91"/>
        <v>2016</v>
      </c>
      <c r="E883">
        <f t="shared" si="92"/>
        <v>8</v>
      </c>
      <c r="F883">
        <f>DAY('Dash Board'!$C$12+COUNT('Daily reducing balance'!$F$4:F882))</f>
        <v>27</v>
      </c>
      <c r="G883" s="8">
        <f t="shared" si="93"/>
        <v>277498.47565962555</v>
      </c>
      <c r="H883" s="6">
        <f>G883*'Dash Board'!$C$11/365</f>
        <v>79.828328614412825</v>
      </c>
      <c r="I883" s="6">
        <f>H883*'Dash Board'!$C$18/'Dash Board'!$C$11</f>
        <v>38.013489816387064</v>
      </c>
      <c r="J883" s="6">
        <f>(G883&gt;1)*PMT('Dash Board'!$C$11/365,$U$4,-'Dash Board'!$C$19)</f>
        <v>108.80376961660664</v>
      </c>
      <c r="K883" s="6">
        <f t="shared" si="95"/>
        <v>0</v>
      </c>
      <c r="L883" s="8">
        <f t="shared" si="96"/>
        <v>277469.50021862338</v>
      </c>
      <c r="N883" s="8">
        <f t="shared" si="94"/>
        <v>70.790279800219579</v>
      </c>
      <c r="O883" s="8">
        <f>IF(E882&lt;&gt;E883,SUM($N$4:N883)-SUM($O$3:O882),0)</f>
        <v>0</v>
      </c>
      <c r="P883" s="6">
        <f>IF(B883&gt;0,SUM($O$4:O883)-SUM($P$3:P882),0)</f>
        <v>0</v>
      </c>
      <c r="Q883" s="6">
        <f t="shared" si="97"/>
        <v>38.013489816387064</v>
      </c>
      <c r="R883" s="8">
        <f>IF(E882&lt;&gt;E883,SUM($Q$4:Q883)-SUM($R$3:R882),0)</f>
        <v>0</v>
      </c>
      <c r="S883" s="6">
        <f>IF(B883&gt;0,SUM($R$4:R883)-SUM($S$3:S882),0)</f>
        <v>0</v>
      </c>
    </row>
    <row r="884" spans="1:19">
      <c r="A884">
        <f>IF(E883&lt;&gt;E884,COUNTIF($A$4:A883,"&lt;&gt;0")+1,0)</f>
        <v>0</v>
      </c>
      <c r="B884">
        <f>IF(A884&lt;&gt;0,IF(MOD(A884,3)=0,COUNTIF($B$4:B883,"&lt;&gt;0")+1,0),0)</f>
        <v>0</v>
      </c>
      <c r="C884" s="9">
        <f>'Dash Board'!$C$12+COUNT('Daily reducing balance'!$F$4:F883)</f>
        <v>42610</v>
      </c>
      <c r="D884">
        <f t="shared" ref="D884:D947" si="98">IF(AND(E884=1,F884=1),D883+1,D883)</f>
        <v>2016</v>
      </c>
      <c r="E884">
        <f t="shared" ref="E884:E947" si="99">IF(F884=1,IF(E883+1&gt;12,1,E883+1),E883)</f>
        <v>8</v>
      </c>
      <c r="F884">
        <f>DAY('Dash Board'!$C$12+COUNT('Daily reducing balance'!$F$4:F883))</f>
        <v>28</v>
      </c>
      <c r="G884" s="8">
        <f t="shared" ref="G884:G947" si="100">L883</f>
        <v>277469.50021862338</v>
      </c>
      <c r="H884" s="6">
        <f>G884*'Dash Board'!$C$11/365</f>
        <v>79.819993213576581</v>
      </c>
      <c r="I884" s="6">
        <f>H884*'Dash Board'!$C$18/'Dash Board'!$C$11</f>
        <v>38.009520577893618</v>
      </c>
      <c r="J884" s="6">
        <f>(G884&gt;1)*PMT('Dash Board'!$C$11/365,$U$4,-'Dash Board'!$C$19)</f>
        <v>108.80376961660664</v>
      </c>
      <c r="K884" s="6">
        <f t="shared" si="95"/>
        <v>0</v>
      </c>
      <c r="L884" s="8">
        <f t="shared" si="96"/>
        <v>277440.51644222037</v>
      </c>
      <c r="N884" s="8">
        <f t="shared" ref="N884:N947" si="101">J884-I884</f>
        <v>70.794249038713019</v>
      </c>
      <c r="O884" s="8">
        <f>IF(E883&lt;&gt;E884,SUM($N$4:N884)-SUM($O$3:O883),0)</f>
        <v>0</v>
      </c>
      <c r="P884" s="6">
        <f>IF(B884&gt;0,SUM($O$4:O884)-SUM($P$3:P883),0)</f>
        <v>0</v>
      </c>
      <c r="Q884" s="6">
        <f t="shared" si="97"/>
        <v>38.009520577893618</v>
      </c>
      <c r="R884" s="8">
        <f>IF(E883&lt;&gt;E884,SUM($Q$4:Q884)-SUM($R$3:R883),0)</f>
        <v>0</v>
      </c>
      <c r="S884" s="6">
        <f>IF(B884&gt;0,SUM($R$4:R884)-SUM($S$3:S883),0)</f>
        <v>0</v>
      </c>
    </row>
    <row r="885" spans="1:19">
      <c r="A885">
        <f>IF(E884&lt;&gt;E885,COUNTIF($A$4:A884,"&lt;&gt;0")+1,0)</f>
        <v>0</v>
      </c>
      <c r="B885">
        <f>IF(A885&lt;&gt;0,IF(MOD(A885,3)=0,COUNTIF($B$4:B884,"&lt;&gt;0")+1,0),0)</f>
        <v>0</v>
      </c>
      <c r="C885" s="9">
        <f>'Dash Board'!$C$12+COUNT('Daily reducing balance'!$F$4:F884)</f>
        <v>42611</v>
      </c>
      <c r="D885">
        <f t="shared" si="98"/>
        <v>2016</v>
      </c>
      <c r="E885">
        <f t="shared" si="99"/>
        <v>8</v>
      </c>
      <c r="F885">
        <f>DAY('Dash Board'!$C$12+COUNT('Daily reducing balance'!$F$4:F884))</f>
        <v>29</v>
      </c>
      <c r="G885" s="8">
        <f t="shared" si="100"/>
        <v>277440.51644222037</v>
      </c>
      <c r="H885" s="6">
        <f>G885*'Dash Board'!$C$11/365</f>
        <v>79.811655414885308</v>
      </c>
      <c r="I885" s="6">
        <f>H885*'Dash Board'!$C$18/'Dash Board'!$C$11</f>
        <v>38.005550197564439</v>
      </c>
      <c r="J885" s="6">
        <f>(G885&gt;1)*PMT('Dash Board'!$C$11/365,$U$4,-'Dash Board'!$C$19)</f>
        <v>108.80376961660664</v>
      </c>
      <c r="K885" s="6">
        <f t="shared" si="95"/>
        <v>0</v>
      </c>
      <c r="L885" s="8">
        <f t="shared" si="96"/>
        <v>277411.52432801866</v>
      </c>
      <c r="N885" s="8">
        <f t="shared" si="101"/>
        <v>70.798219419042198</v>
      </c>
      <c r="O885" s="8">
        <f>IF(E884&lt;&gt;E885,SUM($N$4:N885)-SUM($O$3:O884),0)</f>
        <v>0</v>
      </c>
      <c r="P885" s="6">
        <f>IF(B885&gt;0,SUM($O$4:O885)-SUM($P$3:P884),0)</f>
        <v>0</v>
      </c>
      <c r="Q885" s="6">
        <f t="shared" si="97"/>
        <v>38.005550197564439</v>
      </c>
      <c r="R885" s="8">
        <f>IF(E884&lt;&gt;E885,SUM($Q$4:Q885)-SUM($R$3:R884),0)</f>
        <v>0</v>
      </c>
      <c r="S885" s="6">
        <f>IF(B885&gt;0,SUM($R$4:R885)-SUM($S$3:S884),0)</f>
        <v>0</v>
      </c>
    </row>
    <row r="886" spans="1:19">
      <c r="A886">
        <f>IF(E885&lt;&gt;E886,COUNTIF($A$4:A885,"&lt;&gt;0")+1,0)</f>
        <v>0</v>
      </c>
      <c r="B886">
        <f>IF(A886&lt;&gt;0,IF(MOD(A886,3)=0,COUNTIF($B$4:B885,"&lt;&gt;0")+1,0),0)</f>
        <v>0</v>
      </c>
      <c r="C886" s="9">
        <f>'Dash Board'!$C$12+COUNT('Daily reducing balance'!$F$4:F885)</f>
        <v>42612</v>
      </c>
      <c r="D886">
        <f t="shared" si="98"/>
        <v>2016</v>
      </c>
      <c r="E886">
        <f t="shared" si="99"/>
        <v>8</v>
      </c>
      <c r="F886">
        <f>DAY('Dash Board'!$C$12+COUNT('Daily reducing balance'!$F$4:F885))</f>
        <v>30</v>
      </c>
      <c r="G886" s="8">
        <f t="shared" si="100"/>
        <v>277411.52432801866</v>
      </c>
      <c r="H886" s="6">
        <f>G886*'Dash Board'!$C$11/365</f>
        <v>79.8033152176492</v>
      </c>
      <c r="I886" s="6">
        <f>H886*'Dash Board'!$C$18/'Dash Board'!$C$11</f>
        <v>38.001578675071052</v>
      </c>
      <c r="J886" s="6">
        <f>(G886&gt;1)*PMT('Dash Board'!$C$11/365,$U$4,-'Dash Board'!$C$19)</f>
        <v>108.80376961660664</v>
      </c>
      <c r="K886" s="6">
        <f t="shared" si="95"/>
        <v>0</v>
      </c>
      <c r="L886" s="8">
        <f t="shared" si="96"/>
        <v>277382.52387361974</v>
      </c>
      <c r="N886" s="8">
        <f t="shared" si="101"/>
        <v>70.802190941535599</v>
      </c>
      <c r="O886" s="8">
        <f>IF(E885&lt;&gt;E886,SUM($N$4:N886)-SUM($O$3:O885),0)</f>
        <v>0</v>
      </c>
      <c r="P886" s="6">
        <f>IF(B886&gt;0,SUM($O$4:O886)-SUM($P$3:P885),0)</f>
        <v>0</v>
      </c>
      <c r="Q886" s="6">
        <f t="shared" si="97"/>
        <v>38.001578675071052</v>
      </c>
      <c r="R886" s="8">
        <f>IF(E885&lt;&gt;E886,SUM($Q$4:Q886)-SUM($R$3:R885),0)</f>
        <v>0</v>
      </c>
      <c r="S886" s="6">
        <f>IF(B886&gt;0,SUM($R$4:R886)-SUM($S$3:S885),0)</f>
        <v>0</v>
      </c>
    </row>
    <row r="887" spans="1:19">
      <c r="A887">
        <f>IF(E886&lt;&gt;E887,COUNTIF($A$4:A886,"&lt;&gt;0")+1,0)</f>
        <v>0</v>
      </c>
      <c r="B887">
        <f>IF(A887&lt;&gt;0,IF(MOD(A887,3)=0,COUNTIF($B$4:B886,"&lt;&gt;0")+1,0),0)</f>
        <v>0</v>
      </c>
      <c r="C887" s="9">
        <f>'Dash Board'!$C$12+COUNT('Daily reducing balance'!$F$4:F886)</f>
        <v>42613</v>
      </c>
      <c r="D887">
        <f t="shared" si="98"/>
        <v>2016</v>
      </c>
      <c r="E887">
        <f t="shared" si="99"/>
        <v>8</v>
      </c>
      <c r="F887">
        <f>DAY('Dash Board'!$C$12+COUNT('Daily reducing balance'!$F$4:F886))</f>
        <v>31</v>
      </c>
      <c r="G887" s="8">
        <f t="shared" si="100"/>
        <v>277382.52387361974</v>
      </c>
      <c r="H887" s="6">
        <f>G887*'Dash Board'!$C$11/365</f>
        <v>79.794972621178275</v>
      </c>
      <c r="I887" s="6">
        <f>H887*'Dash Board'!$C$18/'Dash Board'!$C$11</f>
        <v>37.997606010084894</v>
      </c>
      <c r="J887" s="6">
        <f>(G887&gt;1)*PMT('Dash Board'!$C$11/365,$U$4,-'Dash Board'!$C$19)</f>
        <v>108.80376961660664</v>
      </c>
      <c r="K887" s="6">
        <f t="shared" si="95"/>
        <v>0</v>
      </c>
      <c r="L887" s="8">
        <f t="shared" si="96"/>
        <v>277353.51507662435</v>
      </c>
      <c r="N887" s="8">
        <f t="shared" si="101"/>
        <v>70.80616360652175</v>
      </c>
      <c r="O887" s="8">
        <f>IF(E886&lt;&gt;E887,SUM($N$4:N887)-SUM($O$3:O886),0)</f>
        <v>0</v>
      </c>
      <c r="P887" s="6">
        <f>IF(B887&gt;0,SUM($O$4:O887)-SUM($P$3:P886),0)</f>
        <v>0</v>
      </c>
      <c r="Q887" s="6">
        <f t="shared" si="97"/>
        <v>37.997606010084894</v>
      </c>
      <c r="R887" s="8">
        <f>IF(E886&lt;&gt;E887,SUM($Q$4:Q887)-SUM($R$3:R886),0)</f>
        <v>0</v>
      </c>
      <c r="S887" s="6">
        <f>IF(B887&gt;0,SUM($R$4:R887)-SUM($S$3:S886),0)</f>
        <v>0</v>
      </c>
    </row>
    <row r="888" spans="1:19">
      <c r="A888">
        <f>IF(E887&lt;&gt;E888,COUNTIF($A$4:A887,"&lt;&gt;0")+1,0)</f>
        <v>29</v>
      </c>
      <c r="B888">
        <f>IF(A888&lt;&gt;0,IF(MOD(A888,3)=0,COUNTIF($B$4:B887,"&lt;&gt;0")+1,0),0)</f>
        <v>0</v>
      </c>
      <c r="C888" s="9">
        <f>'Dash Board'!$C$12+COUNT('Daily reducing balance'!$F$4:F887)</f>
        <v>42614</v>
      </c>
      <c r="D888">
        <f t="shared" si="98"/>
        <v>2016</v>
      </c>
      <c r="E888">
        <f t="shared" si="99"/>
        <v>9</v>
      </c>
      <c r="F888">
        <f>DAY('Dash Board'!$C$12+COUNT('Daily reducing balance'!$F$4:F887))</f>
        <v>1</v>
      </c>
      <c r="G888" s="8">
        <f t="shared" si="100"/>
        <v>277353.51507662435</v>
      </c>
      <c r="H888" s="6">
        <f>G888*'Dash Board'!$C$11/365</f>
        <v>79.786627624782341</v>
      </c>
      <c r="I888" s="6">
        <f>H888*'Dash Board'!$C$18/'Dash Board'!$C$11</f>
        <v>37.993632202277304</v>
      </c>
      <c r="J888" s="6">
        <f>(G888&gt;1)*PMT('Dash Board'!$C$11/365,$U$4,-'Dash Board'!$C$19)</f>
        <v>108.80376961660664</v>
      </c>
      <c r="K888" s="6">
        <f t="shared" si="95"/>
        <v>3264.1130884981981</v>
      </c>
      <c r="L888" s="8">
        <f t="shared" si="96"/>
        <v>277324.49793463253</v>
      </c>
      <c r="N888" s="8">
        <f t="shared" si="101"/>
        <v>70.810137414329347</v>
      </c>
      <c r="O888" s="8">
        <f>IF(E887&lt;&gt;E888,SUM($N$4:N888)-SUM($O$3:O887),0)</f>
        <v>2193.2715658707093</v>
      </c>
      <c r="P888" s="6">
        <f>IF(B888&gt;0,SUM($O$4:O888)-SUM($P$3:P887),0)</f>
        <v>0</v>
      </c>
      <c r="Q888" s="6">
        <f t="shared" si="97"/>
        <v>37.993632202277304</v>
      </c>
      <c r="R888" s="8">
        <f>IF(E887&lt;&gt;E888,SUM($Q$4:Q888)-SUM($R$3:R887),0)</f>
        <v>1179.6452922440949</v>
      </c>
      <c r="S888" s="6">
        <f>IF(B888&gt;0,SUM($R$4:R888)-SUM($S$3:S887),0)</f>
        <v>0</v>
      </c>
    </row>
    <row r="889" spans="1:19">
      <c r="A889">
        <f>IF(E888&lt;&gt;E889,COUNTIF($A$4:A888,"&lt;&gt;0")+1,0)</f>
        <v>0</v>
      </c>
      <c r="B889">
        <f>IF(A889&lt;&gt;0,IF(MOD(A889,3)=0,COUNTIF($B$4:B888,"&lt;&gt;0")+1,0),0)</f>
        <v>0</v>
      </c>
      <c r="C889" s="9">
        <f>'Dash Board'!$C$12+COUNT('Daily reducing balance'!$F$4:F888)</f>
        <v>42615</v>
      </c>
      <c r="D889">
        <f t="shared" si="98"/>
        <v>2016</v>
      </c>
      <c r="E889">
        <f t="shared" si="99"/>
        <v>9</v>
      </c>
      <c r="F889">
        <f>DAY('Dash Board'!$C$12+COUNT('Daily reducing balance'!$F$4:F888))</f>
        <v>2</v>
      </c>
      <c r="G889" s="8">
        <f t="shared" si="100"/>
        <v>277324.49793463253</v>
      </c>
      <c r="H889" s="6">
        <f>G889*'Dash Board'!$C$11/365</f>
        <v>79.778280227770992</v>
      </c>
      <c r="I889" s="6">
        <f>H889*'Dash Board'!$C$18/'Dash Board'!$C$11</f>
        <v>37.989657251319528</v>
      </c>
      <c r="J889" s="6">
        <f>(G889&gt;1)*PMT('Dash Board'!$C$11/365,$U$4,-'Dash Board'!$C$19)</f>
        <v>108.80376961660664</v>
      </c>
      <c r="K889" s="6">
        <f t="shared" si="95"/>
        <v>0</v>
      </c>
      <c r="L889" s="8">
        <f t="shared" si="96"/>
        <v>277295.47244524374</v>
      </c>
      <c r="N889" s="8">
        <f t="shared" si="101"/>
        <v>70.814112365287116</v>
      </c>
      <c r="O889" s="8">
        <f>IF(E888&lt;&gt;E889,SUM($N$4:N889)-SUM($O$3:O888),0)</f>
        <v>0</v>
      </c>
      <c r="P889" s="6">
        <f>IF(B889&gt;0,SUM($O$4:O889)-SUM($P$3:P888),0)</f>
        <v>0</v>
      </c>
      <c r="Q889" s="6">
        <f t="shared" si="97"/>
        <v>37.989657251319528</v>
      </c>
      <c r="R889" s="8">
        <f>IF(E888&lt;&gt;E889,SUM($Q$4:Q889)-SUM($R$3:R888),0)</f>
        <v>0</v>
      </c>
      <c r="S889" s="6">
        <f>IF(B889&gt;0,SUM($R$4:R889)-SUM($S$3:S888),0)</f>
        <v>0</v>
      </c>
    </row>
    <row r="890" spans="1:19">
      <c r="A890">
        <f>IF(E889&lt;&gt;E890,COUNTIF($A$4:A889,"&lt;&gt;0")+1,0)</f>
        <v>0</v>
      </c>
      <c r="B890">
        <f>IF(A890&lt;&gt;0,IF(MOD(A890,3)=0,COUNTIF($B$4:B889,"&lt;&gt;0")+1,0),0)</f>
        <v>0</v>
      </c>
      <c r="C890" s="9">
        <f>'Dash Board'!$C$12+COUNT('Daily reducing balance'!$F$4:F889)</f>
        <v>42616</v>
      </c>
      <c r="D890">
        <f t="shared" si="98"/>
        <v>2016</v>
      </c>
      <c r="E890">
        <f t="shared" si="99"/>
        <v>9</v>
      </c>
      <c r="F890">
        <f>DAY('Dash Board'!$C$12+COUNT('Daily reducing balance'!$F$4:F889))</f>
        <v>3</v>
      </c>
      <c r="G890" s="8">
        <f t="shared" si="100"/>
        <v>277295.47244524374</v>
      </c>
      <c r="H890" s="6">
        <f>G890*'Dash Board'!$C$11/365</f>
        <v>79.769930429453666</v>
      </c>
      <c r="I890" s="6">
        <f>H890*'Dash Board'!$C$18/'Dash Board'!$C$11</f>
        <v>37.985681156882698</v>
      </c>
      <c r="J890" s="6">
        <f>(G890&gt;1)*PMT('Dash Board'!$C$11/365,$U$4,-'Dash Board'!$C$19)</f>
        <v>108.80376961660664</v>
      </c>
      <c r="K890" s="6">
        <f t="shared" si="95"/>
        <v>0</v>
      </c>
      <c r="L890" s="8">
        <f t="shared" si="96"/>
        <v>277266.43860605662</v>
      </c>
      <c r="N890" s="8">
        <f t="shared" si="101"/>
        <v>70.818088459723953</v>
      </c>
      <c r="O890" s="8">
        <f>IF(E889&lt;&gt;E890,SUM($N$4:N890)-SUM($O$3:O889),0)</f>
        <v>0</v>
      </c>
      <c r="P890" s="6">
        <f>IF(B890&gt;0,SUM($O$4:O890)-SUM($P$3:P889),0)</f>
        <v>0</v>
      </c>
      <c r="Q890" s="6">
        <f t="shared" si="97"/>
        <v>37.985681156882698</v>
      </c>
      <c r="R890" s="8">
        <f>IF(E889&lt;&gt;E890,SUM($Q$4:Q890)-SUM($R$3:R889),0)</f>
        <v>0</v>
      </c>
      <c r="S890" s="6">
        <f>IF(B890&gt;0,SUM($R$4:R890)-SUM($S$3:S889),0)</f>
        <v>0</v>
      </c>
    </row>
    <row r="891" spans="1:19">
      <c r="A891">
        <f>IF(E890&lt;&gt;E891,COUNTIF($A$4:A890,"&lt;&gt;0")+1,0)</f>
        <v>0</v>
      </c>
      <c r="B891">
        <f>IF(A891&lt;&gt;0,IF(MOD(A891,3)=0,COUNTIF($B$4:B890,"&lt;&gt;0")+1,0),0)</f>
        <v>0</v>
      </c>
      <c r="C891" s="9">
        <f>'Dash Board'!$C$12+COUNT('Daily reducing balance'!$F$4:F890)</f>
        <v>42617</v>
      </c>
      <c r="D891">
        <f t="shared" si="98"/>
        <v>2016</v>
      </c>
      <c r="E891">
        <f t="shared" si="99"/>
        <v>9</v>
      </c>
      <c r="F891">
        <f>DAY('Dash Board'!$C$12+COUNT('Daily reducing balance'!$F$4:F890))</f>
        <v>4</v>
      </c>
      <c r="G891" s="8">
        <f t="shared" si="100"/>
        <v>277266.43860605662</v>
      </c>
      <c r="H891" s="6">
        <f>G891*'Dash Board'!$C$11/365</f>
        <v>79.761578229139573</v>
      </c>
      <c r="I891" s="6">
        <f>H891*'Dash Board'!$C$18/'Dash Board'!$C$11</f>
        <v>37.981703918637898</v>
      </c>
      <c r="J891" s="6">
        <f>(G891&gt;1)*PMT('Dash Board'!$C$11/365,$U$4,-'Dash Board'!$C$19)</f>
        <v>108.80376961660664</v>
      </c>
      <c r="K891" s="6">
        <f t="shared" si="95"/>
        <v>0</v>
      </c>
      <c r="L891" s="8">
        <f t="shared" si="96"/>
        <v>277237.39641466917</v>
      </c>
      <c r="N891" s="8">
        <f t="shared" si="101"/>
        <v>70.822065697968753</v>
      </c>
      <c r="O891" s="8">
        <f>IF(E890&lt;&gt;E891,SUM($N$4:N891)-SUM($O$3:O890),0)</f>
        <v>0</v>
      </c>
      <c r="P891" s="6">
        <f>IF(B891&gt;0,SUM($O$4:O891)-SUM($P$3:P890),0)</f>
        <v>0</v>
      </c>
      <c r="Q891" s="6">
        <f t="shared" si="97"/>
        <v>37.981703918637898</v>
      </c>
      <c r="R891" s="8">
        <f>IF(E890&lt;&gt;E891,SUM($Q$4:Q891)-SUM($R$3:R890),0)</f>
        <v>0</v>
      </c>
      <c r="S891" s="6">
        <f>IF(B891&gt;0,SUM($R$4:R891)-SUM($S$3:S890),0)</f>
        <v>0</v>
      </c>
    </row>
    <row r="892" spans="1:19">
      <c r="A892">
        <f>IF(E891&lt;&gt;E892,COUNTIF($A$4:A891,"&lt;&gt;0")+1,0)</f>
        <v>0</v>
      </c>
      <c r="B892">
        <f>IF(A892&lt;&gt;0,IF(MOD(A892,3)=0,COUNTIF($B$4:B891,"&lt;&gt;0")+1,0),0)</f>
        <v>0</v>
      </c>
      <c r="C892" s="9">
        <f>'Dash Board'!$C$12+COUNT('Daily reducing balance'!$F$4:F891)</f>
        <v>42618</v>
      </c>
      <c r="D892">
        <f t="shared" si="98"/>
        <v>2016</v>
      </c>
      <c r="E892">
        <f t="shared" si="99"/>
        <v>9</v>
      </c>
      <c r="F892">
        <f>DAY('Dash Board'!$C$12+COUNT('Daily reducing balance'!$F$4:F891))</f>
        <v>5</v>
      </c>
      <c r="G892" s="8">
        <f t="shared" si="100"/>
        <v>277237.39641466917</v>
      </c>
      <c r="H892" s="6">
        <f>G892*'Dash Board'!$C$11/365</f>
        <v>79.753223626137697</v>
      </c>
      <c r="I892" s="6">
        <f>H892*'Dash Board'!$C$18/'Dash Board'!$C$11</f>
        <v>37.977725536256052</v>
      </c>
      <c r="J892" s="6">
        <f>(G892&gt;1)*PMT('Dash Board'!$C$11/365,$U$4,-'Dash Board'!$C$19)</f>
        <v>108.80376961660664</v>
      </c>
      <c r="K892" s="6">
        <f t="shared" si="95"/>
        <v>0</v>
      </c>
      <c r="L892" s="8">
        <f t="shared" si="96"/>
        <v>277208.34586867871</v>
      </c>
      <c r="N892" s="8">
        <f t="shared" si="101"/>
        <v>70.826044080350584</v>
      </c>
      <c r="O892" s="8">
        <f>IF(E891&lt;&gt;E892,SUM($N$4:N892)-SUM($O$3:O891),0)</f>
        <v>0</v>
      </c>
      <c r="P892" s="6">
        <f>IF(B892&gt;0,SUM($O$4:O892)-SUM($P$3:P891),0)</f>
        <v>0</v>
      </c>
      <c r="Q892" s="6">
        <f t="shared" si="97"/>
        <v>37.977725536256052</v>
      </c>
      <c r="R892" s="8">
        <f>IF(E891&lt;&gt;E892,SUM($Q$4:Q892)-SUM($R$3:R891),0)</f>
        <v>0</v>
      </c>
      <c r="S892" s="6">
        <f>IF(B892&gt;0,SUM($R$4:R892)-SUM($S$3:S891),0)</f>
        <v>0</v>
      </c>
    </row>
    <row r="893" spans="1:19">
      <c r="A893">
        <f>IF(E892&lt;&gt;E893,COUNTIF($A$4:A892,"&lt;&gt;0")+1,0)</f>
        <v>0</v>
      </c>
      <c r="B893">
        <f>IF(A893&lt;&gt;0,IF(MOD(A893,3)=0,COUNTIF($B$4:B892,"&lt;&gt;0")+1,0),0)</f>
        <v>0</v>
      </c>
      <c r="C893" s="9">
        <f>'Dash Board'!$C$12+COUNT('Daily reducing balance'!$F$4:F892)</f>
        <v>42619</v>
      </c>
      <c r="D893">
        <f t="shared" si="98"/>
        <v>2016</v>
      </c>
      <c r="E893">
        <f t="shared" si="99"/>
        <v>9</v>
      </c>
      <c r="F893">
        <f>DAY('Dash Board'!$C$12+COUNT('Daily reducing balance'!$F$4:F892))</f>
        <v>6</v>
      </c>
      <c r="G893" s="8">
        <f t="shared" si="100"/>
        <v>277208.34586867871</v>
      </c>
      <c r="H893" s="6">
        <f>G893*'Dash Board'!$C$11/365</f>
        <v>79.744866619756891</v>
      </c>
      <c r="I893" s="6">
        <f>H893*'Dash Board'!$C$18/'Dash Board'!$C$11</f>
        <v>37.973746009408046</v>
      </c>
      <c r="J893" s="6">
        <f>(G893&gt;1)*PMT('Dash Board'!$C$11/365,$U$4,-'Dash Board'!$C$19)</f>
        <v>108.80376961660664</v>
      </c>
      <c r="K893" s="6">
        <f t="shared" si="95"/>
        <v>0</v>
      </c>
      <c r="L893" s="8">
        <f t="shared" si="96"/>
        <v>277179.28696568188</v>
      </c>
      <c r="N893" s="8">
        <f t="shared" si="101"/>
        <v>70.830023607198598</v>
      </c>
      <c r="O893" s="8">
        <f>IF(E892&lt;&gt;E893,SUM($N$4:N893)-SUM($O$3:O892),0)</f>
        <v>0</v>
      </c>
      <c r="P893" s="6">
        <f>IF(B893&gt;0,SUM($O$4:O893)-SUM($P$3:P892),0)</f>
        <v>0</v>
      </c>
      <c r="Q893" s="6">
        <f t="shared" si="97"/>
        <v>37.973746009408046</v>
      </c>
      <c r="R893" s="8">
        <f>IF(E892&lt;&gt;E893,SUM($Q$4:Q893)-SUM($R$3:R892),0)</f>
        <v>0</v>
      </c>
      <c r="S893" s="6">
        <f>IF(B893&gt;0,SUM($R$4:R893)-SUM($S$3:S892),0)</f>
        <v>0</v>
      </c>
    </row>
    <row r="894" spans="1:19">
      <c r="A894">
        <f>IF(E893&lt;&gt;E894,COUNTIF($A$4:A893,"&lt;&gt;0")+1,0)</f>
        <v>0</v>
      </c>
      <c r="B894">
        <f>IF(A894&lt;&gt;0,IF(MOD(A894,3)=0,COUNTIF($B$4:B893,"&lt;&gt;0")+1,0),0)</f>
        <v>0</v>
      </c>
      <c r="C894" s="9">
        <f>'Dash Board'!$C$12+COUNT('Daily reducing balance'!$F$4:F893)</f>
        <v>42620</v>
      </c>
      <c r="D894">
        <f t="shared" si="98"/>
        <v>2016</v>
      </c>
      <c r="E894">
        <f t="shared" si="99"/>
        <v>9</v>
      </c>
      <c r="F894">
        <f>DAY('Dash Board'!$C$12+COUNT('Daily reducing balance'!$F$4:F893))</f>
        <v>7</v>
      </c>
      <c r="G894" s="8">
        <f t="shared" si="100"/>
        <v>277179.28696568188</v>
      </c>
      <c r="H894" s="6">
        <f>G894*'Dash Board'!$C$11/365</f>
        <v>79.736507209305742</v>
      </c>
      <c r="I894" s="6">
        <f>H894*'Dash Board'!$C$18/'Dash Board'!$C$11</f>
        <v>37.969765337764642</v>
      </c>
      <c r="J894" s="6">
        <f>(G894&gt;1)*PMT('Dash Board'!$C$11/365,$U$4,-'Dash Board'!$C$19)</f>
        <v>108.80376961660664</v>
      </c>
      <c r="K894" s="6">
        <f t="shared" si="95"/>
        <v>0</v>
      </c>
      <c r="L894" s="8">
        <f t="shared" si="96"/>
        <v>277150.2197032746</v>
      </c>
      <c r="N894" s="8">
        <f t="shared" si="101"/>
        <v>70.834004278842002</v>
      </c>
      <c r="O894" s="8">
        <f>IF(E893&lt;&gt;E894,SUM($N$4:N894)-SUM($O$3:O893),0)</f>
        <v>0</v>
      </c>
      <c r="P894" s="6">
        <f>IF(B894&gt;0,SUM($O$4:O894)-SUM($P$3:P893),0)</f>
        <v>0</v>
      </c>
      <c r="Q894" s="6">
        <f t="shared" si="97"/>
        <v>37.969765337764642</v>
      </c>
      <c r="R894" s="8">
        <f>IF(E893&lt;&gt;E894,SUM($Q$4:Q894)-SUM($R$3:R893),0)</f>
        <v>0</v>
      </c>
      <c r="S894" s="6">
        <f>IF(B894&gt;0,SUM($R$4:R894)-SUM($S$3:S893),0)</f>
        <v>0</v>
      </c>
    </row>
    <row r="895" spans="1:19">
      <c r="A895">
        <f>IF(E894&lt;&gt;E895,COUNTIF($A$4:A894,"&lt;&gt;0")+1,0)</f>
        <v>0</v>
      </c>
      <c r="B895">
        <f>IF(A895&lt;&gt;0,IF(MOD(A895,3)=0,COUNTIF($B$4:B894,"&lt;&gt;0")+1,0),0)</f>
        <v>0</v>
      </c>
      <c r="C895" s="9">
        <f>'Dash Board'!$C$12+COUNT('Daily reducing balance'!$F$4:F894)</f>
        <v>42621</v>
      </c>
      <c r="D895">
        <f t="shared" si="98"/>
        <v>2016</v>
      </c>
      <c r="E895">
        <f t="shared" si="99"/>
        <v>9</v>
      </c>
      <c r="F895">
        <f>DAY('Dash Board'!$C$12+COUNT('Daily reducing balance'!$F$4:F894))</f>
        <v>8</v>
      </c>
      <c r="G895" s="8">
        <f t="shared" si="100"/>
        <v>277150.2197032746</v>
      </c>
      <c r="H895" s="6">
        <f>G895*'Dash Board'!$C$11/365</f>
        <v>79.728145394092692</v>
      </c>
      <c r="I895" s="6">
        <f>H895*'Dash Board'!$C$18/'Dash Board'!$C$11</f>
        <v>37.965783520996524</v>
      </c>
      <c r="J895" s="6">
        <f>(G895&gt;1)*PMT('Dash Board'!$C$11/365,$U$4,-'Dash Board'!$C$19)</f>
        <v>108.80376961660664</v>
      </c>
      <c r="K895" s="6">
        <f t="shared" si="95"/>
        <v>0</v>
      </c>
      <c r="L895" s="8">
        <f t="shared" si="96"/>
        <v>277121.14407905209</v>
      </c>
      <c r="N895" s="8">
        <f t="shared" si="101"/>
        <v>70.83798609561012</v>
      </c>
      <c r="O895" s="8">
        <f>IF(E894&lt;&gt;E895,SUM($N$4:N895)-SUM($O$3:O894),0)</f>
        <v>0</v>
      </c>
      <c r="P895" s="6">
        <f>IF(B895&gt;0,SUM($O$4:O895)-SUM($P$3:P894),0)</f>
        <v>0</v>
      </c>
      <c r="Q895" s="6">
        <f t="shared" si="97"/>
        <v>37.965783520996524</v>
      </c>
      <c r="R895" s="8">
        <f>IF(E894&lt;&gt;E895,SUM($Q$4:Q895)-SUM($R$3:R894),0)</f>
        <v>0</v>
      </c>
      <c r="S895" s="6">
        <f>IF(B895&gt;0,SUM($R$4:R895)-SUM($S$3:S894),0)</f>
        <v>0</v>
      </c>
    </row>
    <row r="896" spans="1:19">
      <c r="A896">
        <f>IF(E895&lt;&gt;E896,COUNTIF($A$4:A895,"&lt;&gt;0")+1,0)</f>
        <v>0</v>
      </c>
      <c r="B896">
        <f>IF(A896&lt;&gt;0,IF(MOD(A896,3)=0,COUNTIF($B$4:B895,"&lt;&gt;0")+1,0),0)</f>
        <v>0</v>
      </c>
      <c r="C896" s="9">
        <f>'Dash Board'!$C$12+COUNT('Daily reducing balance'!$F$4:F895)</f>
        <v>42622</v>
      </c>
      <c r="D896">
        <f t="shared" si="98"/>
        <v>2016</v>
      </c>
      <c r="E896">
        <f t="shared" si="99"/>
        <v>9</v>
      </c>
      <c r="F896">
        <f>DAY('Dash Board'!$C$12+COUNT('Daily reducing balance'!$F$4:F895))</f>
        <v>9</v>
      </c>
      <c r="G896" s="8">
        <f t="shared" si="100"/>
        <v>277121.14407905209</v>
      </c>
      <c r="H896" s="6">
        <f>G896*'Dash Board'!$C$11/365</f>
        <v>79.719781173425943</v>
      </c>
      <c r="I896" s="6">
        <f>H896*'Dash Board'!$C$18/'Dash Board'!$C$11</f>
        <v>37.961800558774257</v>
      </c>
      <c r="J896" s="6">
        <f>(G896&gt;1)*PMT('Dash Board'!$C$11/365,$U$4,-'Dash Board'!$C$19)</f>
        <v>108.80376961660664</v>
      </c>
      <c r="K896" s="6">
        <f t="shared" si="95"/>
        <v>0</v>
      </c>
      <c r="L896" s="8">
        <f t="shared" si="96"/>
        <v>277092.06009060895</v>
      </c>
      <c r="N896" s="8">
        <f t="shared" si="101"/>
        <v>70.841969057832387</v>
      </c>
      <c r="O896" s="8">
        <f>IF(E895&lt;&gt;E896,SUM($N$4:N896)-SUM($O$3:O895),0)</f>
        <v>0</v>
      </c>
      <c r="P896" s="6">
        <f>IF(B896&gt;0,SUM($O$4:O896)-SUM($P$3:P895),0)</f>
        <v>0</v>
      </c>
      <c r="Q896" s="6">
        <f t="shared" si="97"/>
        <v>37.961800558774257</v>
      </c>
      <c r="R896" s="8">
        <f>IF(E895&lt;&gt;E896,SUM($Q$4:Q896)-SUM($R$3:R895),0)</f>
        <v>0</v>
      </c>
      <c r="S896" s="6">
        <f>IF(B896&gt;0,SUM($R$4:R896)-SUM($S$3:S895),0)</f>
        <v>0</v>
      </c>
    </row>
    <row r="897" spans="1:19">
      <c r="A897">
        <f>IF(E896&lt;&gt;E897,COUNTIF($A$4:A896,"&lt;&gt;0")+1,0)</f>
        <v>0</v>
      </c>
      <c r="B897">
        <f>IF(A897&lt;&gt;0,IF(MOD(A897,3)=0,COUNTIF($B$4:B896,"&lt;&gt;0")+1,0),0)</f>
        <v>0</v>
      </c>
      <c r="C897" s="9">
        <f>'Dash Board'!$C$12+COUNT('Daily reducing balance'!$F$4:F896)</f>
        <v>42623</v>
      </c>
      <c r="D897">
        <f t="shared" si="98"/>
        <v>2016</v>
      </c>
      <c r="E897">
        <f t="shared" si="99"/>
        <v>9</v>
      </c>
      <c r="F897">
        <f>DAY('Dash Board'!$C$12+COUNT('Daily reducing balance'!$F$4:F896))</f>
        <v>10</v>
      </c>
      <c r="G897" s="8">
        <f t="shared" si="100"/>
        <v>277092.06009060895</v>
      </c>
      <c r="H897" s="6">
        <f>G897*'Dash Board'!$C$11/365</f>
        <v>79.711414546613526</v>
      </c>
      <c r="I897" s="6">
        <f>H897*'Dash Board'!$C$18/'Dash Board'!$C$11</f>
        <v>37.957816450768348</v>
      </c>
      <c r="J897" s="6">
        <f>(G897&gt;1)*PMT('Dash Board'!$C$11/365,$U$4,-'Dash Board'!$C$19)</f>
        <v>108.80376961660664</v>
      </c>
      <c r="K897" s="6">
        <f t="shared" si="95"/>
        <v>0</v>
      </c>
      <c r="L897" s="8">
        <f t="shared" si="96"/>
        <v>277062.96773553896</v>
      </c>
      <c r="N897" s="8">
        <f t="shared" si="101"/>
        <v>70.845953165838296</v>
      </c>
      <c r="O897" s="8">
        <f>IF(E896&lt;&gt;E897,SUM($N$4:N897)-SUM($O$3:O896),0)</f>
        <v>0</v>
      </c>
      <c r="P897" s="6">
        <f>IF(B897&gt;0,SUM($O$4:O897)-SUM($P$3:P896),0)</f>
        <v>0</v>
      </c>
      <c r="Q897" s="6">
        <f t="shared" si="97"/>
        <v>37.957816450768348</v>
      </c>
      <c r="R897" s="8">
        <f>IF(E896&lt;&gt;E897,SUM($Q$4:Q897)-SUM($R$3:R896),0)</f>
        <v>0</v>
      </c>
      <c r="S897" s="6">
        <f>IF(B897&gt;0,SUM($R$4:R897)-SUM($S$3:S896),0)</f>
        <v>0</v>
      </c>
    </row>
    <row r="898" spans="1:19">
      <c r="A898">
        <f>IF(E897&lt;&gt;E898,COUNTIF($A$4:A897,"&lt;&gt;0")+1,0)</f>
        <v>0</v>
      </c>
      <c r="B898">
        <f>IF(A898&lt;&gt;0,IF(MOD(A898,3)=0,COUNTIF($B$4:B897,"&lt;&gt;0")+1,0),0)</f>
        <v>0</v>
      </c>
      <c r="C898" s="9">
        <f>'Dash Board'!$C$12+COUNT('Daily reducing balance'!$F$4:F897)</f>
        <v>42624</v>
      </c>
      <c r="D898">
        <f t="shared" si="98"/>
        <v>2016</v>
      </c>
      <c r="E898">
        <f t="shared" si="99"/>
        <v>9</v>
      </c>
      <c r="F898">
        <f>DAY('Dash Board'!$C$12+COUNT('Daily reducing balance'!$F$4:F897))</f>
        <v>11</v>
      </c>
      <c r="G898" s="8">
        <f t="shared" si="100"/>
        <v>277062.96773553896</v>
      </c>
      <c r="H898" s="6">
        <f>G898*'Dash Board'!$C$11/365</f>
        <v>79.703045512963257</v>
      </c>
      <c r="I898" s="6">
        <f>H898*'Dash Board'!$C$18/'Dash Board'!$C$11</f>
        <v>37.953831196649176</v>
      </c>
      <c r="J898" s="6">
        <f>(G898&gt;1)*PMT('Dash Board'!$C$11/365,$U$4,-'Dash Board'!$C$19)</f>
        <v>108.80376961660664</v>
      </c>
      <c r="K898" s="6">
        <f t="shared" si="95"/>
        <v>0</v>
      </c>
      <c r="L898" s="8">
        <f t="shared" si="96"/>
        <v>277033.86701143533</v>
      </c>
      <c r="N898" s="8">
        <f t="shared" si="101"/>
        <v>70.849938419957468</v>
      </c>
      <c r="O898" s="8">
        <f>IF(E897&lt;&gt;E898,SUM($N$4:N898)-SUM($O$3:O897),0)</f>
        <v>0</v>
      </c>
      <c r="P898" s="6">
        <f>IF(B898&gt;0,SUM($O$4:O898)-SUM($P$3:P897),0)</f>
        <v>0</v>
      </c>
      <c r="Q898" s="6">
        <f t="shared" si="97"/>
        <v>37.953831196649176</v>
      </c>
      <c r="R898" s="8">
        <f>IF(E897&lt;&gt;E898,SUM($Q$4:Q898)-SUM($R$3:R897),0)</f>
        <v>0</v>
      </c>
      <c r="S898" s="6">
        <f>IF(B898&gt;0,SUM($R$4:R898)-SUM($S$3:S897),0)</f>
        <v>0</v>
      </c>
    </row>
    <row r="899" spans="1:19">
      <c r="A899">
        <f>IF(E898&lt;&gt;E899,COUNTIF($A$4:A898,"&lt;&gt;0")+1,0)</f>
        <v>0</v>
      </c>
      <c r="B899">
        <f>IF(A899&lt;&gt;0,IF(MOD(A899,3)=0,COUNTIF($B$4:B898,"&lt;&gt;0")+1,0),0)</f>
        <v>0</v>
      </c>
      <c r="C899" s="9">
        <f>'Dash Board'!$C$12+COUNT('Daily reducing balance'!$F$4:F898)</f>
        <v>42625</v>
      </c>
      <c r="D899">
        <f t="shared" si="98"/>
        <v>2016</v>
      </c>
      <c r="E899">
        <f t="shared" si="99"/>
        <v>9</v>
      </c>
      <c r="F899">
        <f>DAY('Dash Board'!$C$12+COUNT('Daily reducing balance'!$F$4:F898))</f>
        <v>12</v>
      </c>
      <c r="G899" s="8">
        <f t="shared" si="100"/>
        <v>277033.86701143533</v>
      </c>
      <c r="H899" s="6">
        <f>G899*'Dash Board'!$C$11/365</f>
        <v>79.694674071782771</v>
      </c>
      <c r="I899" s="6">
        <f>H899*'Dash Board'!$C$18/'Dash Board'!$C$11</f>
        <v>37.949844796087035</v>
      </c>
      <c r="J899" s="6">
        <f>(G899&gt;1)*PMT('Dash Board'!$C$11/365,$U$4,-'Dash Board'!$C$19)</f>
        <v>108.80376961660664</v>
      </c>
      <c r="K899" s="6">
        <f t="shared" si="95"/>
        <v>0</v>
      </c>
      <c r="L899" s="8">
        <f t="shared" si="96"/>
        <v>277004.75791589054</v>
      </c>
      <c r="N899" s="8">
        <f t="shared" si="101"/>
        <v>70.853924820519609</v>
      </c>
      <c r="O899" s="8">
        <f>IF(E898&lt;&gt;E899,SUM($N$4:N899)-SUM($O$3:O898),0)</f>
        <v>0</v>
      </c>
      <c r="P899" s="6">
        <f>IF(B899&gt;0,SUM($O$4:O899)-SUM($P$3:P898),0)</f>
        <v>0</v>
      </c>
      <c r="Q899" s="6">
        <f t="shared" si="97"/>
        <v>37.949844796087035</v>
      </c>
      <c r="R899" s="8">
        <f>IF(E898&lt;&gt;E899,SUM($Q$4:Q899)-SUM($R$3:R898),0)</f>
        <v>0</v>
      </c>
      <c r="S899" s="6">
        <f>IF(B899&gt;0,SUM($R$4:R899)-SUM($S$3:S898),0)</f>
        <v>0</v>
      </c>
    </row>
    <row r="900" spans="1:19">
      <c r="A900">
        <f>IF(E899&lt;&gt;E900,COUNTIF($A$4:A899,"&lt;&gt;0")+1,0)</f>
        <v>0</v>
      </c>
      <c r="B900">
        <f>IF(A900&lt;&gt;0,IF(MOD(A900,3)=0,COUNTIF($B$4:B899,"&lt;&gt;0")+1,0),0)</f>
        <v>0</v>
      </c>
      <c r="C900" s="9">
        <f>'Dash Board'!$C$12+COUNT('Daily reducing balance'!$F$4:F899)</f>
        <v>42626</v>
      </c>
      <c r="D900">
        <f t="shared" si="98"/>
        <v>2016</v>
      </c>
      <c r="E900">
        <f t="shared" si="99"/>
        <v>9</v>
      </c>
      <c r="F900">
        <f>DAY('Dash Board'!$C$12+COUNT('Daily reducing balance'!$F$4:F899))</f>
        <v>13</v>
      </c>
      <c r="G900" s="8">
        <f t="shared" si="100"/>
        <v>277004.75791589054</v>
      </c>
      <c r="H900" s="6">
        <f>G900*'Dash Board'!$C$11/365</f>
        <v>79.686300222379472</v>
      </c>
      <c r="I900" s="6">
        <f>H900*'Dash Board'!$C$18/'Dash Board'!$C$11</f>
        <v>37.945857248752134</v>
      </c>
      <c r="J900" s="6">
        <f>(G900&gt;1)*PMT('Dash Board'!$C$11/365,$U$4,-'Dash Board'!$C$19)</f>
        <v>108.80376961660664</v>
      </c>
      <c r="K900" s="6">
        <f t="shared" si="95"/>
        <v>0</v>
      </c>
      <c r="L900" s="8">
        <f t="shared" si="96"/>
        <v>276975.64044649631</v>
      </c>
      <c r="N900" s="8">
        <f t="shared" si="101"/>
        <v>70.85791236785451</v>
      </c>
      <c r="O900" s="8">
        <f>IF(E899&lt;&gt;E900,SUM($N$4:N900)-SUM($O$3:O899),0)</f>
        <v>0</v>
      </c>
      <c r="P900" s="6">
        <f>IF(B900&gt;0,SUM($O$4:O900)-SUM($P$3:P899),0)</f>
        <v>0</v>
      </c>
      <c r="Q900" s="6">
        <f t="shared" si="97"/>
        <v>37.945857248752134</v>
      </c>
      <c r="R900" s="8">
        <f>IF(E899&lt;&gt;E900,SUM($Q$4:Q900)-SUM($R$3:R899),0)</f>
        <v>0</v>
      </c>
      <c r="S900" s="6">
        <f>IF(B900&gt;0,SUM($R$4:R900)-SUM($S$3:S899),0)</f>
        <v>0</v>
      </c>
    </row>
    <row r="901" spans="1:19">
      <c r="A901">
        <f>IF(E900&lt;&gt;E901,COUNTIF($A$4:A900,"&lt;&gt;0")+1,0)</f>
        <v>0</v>
      </c>
      <c r="B901">
        <f>IF(A901&lt;&gt;0,IF(MOD(A901,3)=0,COUNTIF($B$4:B900,"&lt;&gt;0")+1,0),0)</f>
        <v>0</v>
      </c>
      <c r="C901" s="9">
        <f>'Dash Board'!$C$12+COUNT('Daily reducing balance'!$F$4:F900)</f>
        <v>42627</v>
      </c>
      <c r="D901">
        <f t="shared" si="98"/>
        <v>2016</v>
      </c>
      <c r="E901">
        <f t="shared" si="99"/>
        <v>9</v>
      </c>
      <c r="F901">
        <f>DAY('Dash Board'!$C$12+COUNT('Daily reducing balance'!$F$4:F900))</f>
        <v>14</v>
      </c>
      <c r="G901" s="8">
        <f t="shared" si="100"/>
        <v>276975.64044649631</v>
      </c>
      <c r="H901" s="6">
        <f>G901*'Dash Board'!$C$11/365</f>
        <v>79.677923964060582</v>
      </c>
      <c r="I901" s="6">
        <f>H901*'Dash Board'!$C$18/'Dash Board'!$C$11</f>
        <v>37.941868554314567</v>
      </c>
      <c r="J901" s="6">
        <f>(G901&gt;1)*PMT('Dash Board'!$C$11/365,$U$4,-'Dash Board'!$C$19)</f>
        <v>108.80376961660664</v>
      </c>
      <c r="K901" s="6">
        <f t="shared" ref="K901:K964" si="102">IF(F901=1,SUMIFS($J$4:$J$7308,$D$4:$D$7308,"="&amp;YEAR(C901),$E$4:$E$7308,"="&amp;MONTH(C901)),0)</f>
        <v>0</v>
      </c>
      <c r="L901" s="8">
        <f t="shared" ref="L901:L964" si="103">IF(G901+H901-J901&lt;0,0,G901+H901-J901)</f>
        <v>276946.51460084377</v>
      </c>
      <c r="N901" s="8">
        <f t="shared" si="101"/>
        <v>70.861901062292077</v>
      </c>
      <c r="O901" s="8">
        <f>IF(E900&lt;&gt;E901,SUM($N$4:N901)-SUM($O$3:O900),0)</f>
        <v>0</v>
      </c>
      <c r="P901" s="6">
        <f>IF(B901&gt;0,SUM($O$4:O901)-SUM($P$3:P900),0)</f>
        <v>0</v>
      </c>
      <c r="Q901" s="6">
        <f t="shared" ref="Q901:Q964" si="104">I901</f>
        <v>37.941868554314567</v>
      </c>
      <c r="R901" s="8">
        <f>IF(E900&lt;&gt;E901,SUM($Q$4:Q901)-SUM($R$3:R900),0)</f>
        <v>0</v>
      </c>
      <c r="S901" s="6">
        <f>IF(B901&gt;0,SUM($R$4:R901)-SUM($S$3:S900),0)</f>
        <v>0</v>
      </c>
    </row>
    <row r="902" spans="1:19">
      <c r="A902">
        <f>IF(E901&lt;&gt;E902,COUNTIF($A$4:A901,"&lt;&gt;0")+1,0)</f>
        <v>0</v>
      </c>
      <c r="B902">
        <f>IF(A902&lt;&gt;0,IF(MOD(A902,3)=0,COUNTIF($B$4:B901,"&lt;&gt;0")+1,0),0)</f>
        <v>0</v>
      </c>
      <c r="C902" s="9">
        <f>'Dash Board'!$C$12+COUNT('Daily reducing balance'!$F$4:F901)</f>
        <v>42628</v>
      </c>
      <c r="D902">
        <f t="shared" si="98"/>
        <v>2016</v>
      </c>
      <c r="E902">
        <f t="shared" si="99"/>
        <v>9</v>
      </c>
      <c r="F902">
        <f>DAY('Dash Board'!$C$12+COUNT('Daily reducing balance'!$F$4:F901))</f>
        <v>15</v>
      </c>
      <c r="G902" s="8">
        <f t="shared" si="100"/>
        <v>276946.51460084377</v>
      </c>
      <c r="H902" s="6">
        <f>G902*'Dash Board'!$C$11/365</f>
        <v>79.669545296133137</v>
      </c>
      <c r="I902" s="6">
        <f>H902*'Dash Board'!$C$18/'Dash Board'!$C$11</f>
        <v>37.937878712444359</v>
      </c>
      <c r="J902" s="6">
        <f>(G902&gt;1)*PMT('Dash Board'!$C$11/365,$U$4,-'Dash Board'!$C$19)</f>
        <v>108.80376961660664</v>
      </c>
      <c r="K902" s="6">
        <f t="shared" si="102"/>
        <v>0</v>
      </c>
      <c r="L902" s="8">
        <f t="shared" si="103"/>
        <v>276917.3803765233</v>
      </c>
      <c r="N902" s="8">
        <f t="shared" si="101"/>
        <v>70.865890904162285</v>
      </c>
      <c r="O902" s="8">
        <f>IF(E901&lt;&gt;E902,SUM($N$4:N902)-SUM($O$3:O901),0)</f>
        <v>0</v>
      </c>
      <c r="P902" s="6">
        <f>IF(B902&gt;0,SUM($O$4:O902)-SUM($P$3:P901),0)</f>
        <v>0</v>
      </c>
      <c r="Q902" s="6">
        <f t="shared" si="104"/>
        <v>37.937878712444359</v>
      </c>
      <c r="R902" s="8">
        <f>IF(E901&lt;&gt;E902,SUM($Q$4:Q902)-SUM($R$3:R901),0)</f>
        <v>0</v>
      </c>
      <c r="S902" s="6">
        <f>IF(B902&gt;0,SUM($R$4:R902)-SUM($S$3:S901),0)</f>
        <v>0</v>
      </c>
    </row>
    <row r="903" spans="1:19">
      <c r="A903">
        <f>IF(E902&lt;&gt;E903,COUNTIF($A$4:A902,"&lt;&gt;0")+1,0)</f>
        <v>0</v>
      </c>
      <c r="B903">
        <f>IF(A903&lt;&gt;0,IF(MOD(A903,3)=0,COUNTIF($B$4:B902,"&lt;&gt;0")+1,0),0)</f>
        <v>0</v>
      </c>
      <c r="C903" s="9">
        <f>'Dash Board'!$C$12+COUNT('Daily reducing balance'!$F$4:F902)</f>
        <v>42629</v>
      </c>
      <c r="D903">
        <f t="shared" si="98"/>
        <v>2016</v>
      </c>
      <c r="E903">
        <f t="shared" si="99"/>
        <v>9</v>
      </c>
      <c r="F903">
        <f>DAY('Dash Board'!$C$12+COUNT('Daily reducing balance'!$F$4:F902))</f>
        <v>16</v>
      </c>
      <c r="G903" s="8">
        <f t="shared" si="100"/>
        <v>276917.3803765233</v>
      </c>
      <c r="H903" s="6">
        <f>G903*'Dash Board'!$C$11/365</f>
        <v>79.661164217903959</v>
      </c>
      <c r="I903" s="6">
        <f>H903*'Dash Board'!$C$18/'Dash Board'!$C$11</f>
        <v>37.933887722811413</v>
      </c>
      <c r="J903" s="6">
        <f>(G903&gt;1)*PMT('Dash Board'!$C$11/365,$U$4,-'Dash Board'!$C$19)</f>
        <v>108.80376961660664</v>
      </c>
      <c r="K903" s="6">
        <f t="shared" si="102"/>
        <v>0</v>
      </c>
      <c r="L903" s="8">
        <f t="shared" si="103"/>
        <v>276888.23777112464</v>
      </c>
      <c r="N903" s="8">
        <f t="shared" si="101"/>
        <v>70.869881893795224</v>
      </c>
      <c r="O903" s="8">
        <f>IF(E902&lt;&gt;E903,SUM($N$4:N903)-SUM($O$3:O902),0)</f>
        <v>0</v>
      </c>
      <c r="P903" s="6">
        <f>IF(B903&gt;0,SUM($O$4:O903)-SUM($P$3:P902),0)</f>
        <v>0</v>
      </c>
      <c r="Q903" s="6">
        <f t="shared" si="104"/>
        <v>37.933887722811413</v>
      </c>
      <c r="R903" s="8">
        <f>IF(E902&lt;&gt;E903,SUM($Q$4:Q903)-SUM($R$3:R902),0)</f>
        <v>0</v>
      </c>
      <c r="S903" s="6">
        <f>IF(B903&gt;0,SUM($R$4:R903)-SUM($S$3:S902),0)</f>
        <v>0</v>
      </c>
    </row>
    <row r="904" spans="1:19">
      <c r="A904">
        <f>IF(E903&lt;&gt;E904,COUNTIF($A$4:A903,"&lt;&gt;0")+1,0)</f>
        <v>0</v>
      </c>
      <c r="B904">
        <f>IF(A904&lt;&gt;0,IF(MOD(A904,3)=0,COUNTIF($B$4:B903,"&lt;&gt;0")+1,0),0)</f>
        <v>0</v>
      </c>
      <c r="C904" s="9">
        <f>'Dash Board'!$C$12+COUNT('Daily reducing balance'!$F$4:F903)</f>
        <v>42630</v>
      </c>
      <c r="D904">
        <f t="shared" si="98"/>
        <v>2016</v>
      </c>
      <c r="E904">
        <f t="shared" si="99"/>
        <v>9</v>
      </c>
      <c r="F904">
        <f>DAY('Dash Board'!$C$12+COUNT('Daily reducing balance'!$F$4:F903))</f>
        <v>17</v>
      </c>
      <c r="G904" s="8">
        <f t="shared" si="100"/>
        <v>276888.23777112464</v>
      </c>
      <c r="H904" s="6">
        <f>G904*'Dash Board'!$C$11/365</f>
        <v>79.652780728679687</v>
      </c>
      <c r="I904" s="6">
        <f>H904*'Dash Board'!$C$18/'Dash Board'!$C$11</f>
        <v>37.929895585085568</v>
      </c>
      <c r="J904" s="6">
        <f>(G904&gt;1)*PMT('Dash Board'!$C$11/365,$U$4,-'Dash Board'!$C$19)</f>
        <v>108.80376961660664</v>
      </c>
      <c r="K904" s="6">
        <f t="shared" si="102"/>
        <v>0</v>
      </c>
      <c r="L904" s="8">
        <f t="shared" si="103"/>
        <v>276859.08678223676</v>
      </c>
      <c r="N904" s="8">
        <f t="shared" si="101"/>
        <v>70.873874031521069</v>
      </c>
      <c r="O904" s="8">
        <f>IF(E903&lt;&gt;E904,SUM($N$4:N904)-SUM($O$3:O903),0)</f>
        <v>0</v>
      </c>
      <c r="P904" s="6">
        <f>IF(B904&gt;0,SUM($O$4:O904)-SUM($P$3:P903),0)</f>
        <v>0</v>
      </c>
      <c r="Q904" s="6">
        <f t="shared" si="104"/>
        <v>37.929895585085568</v>
      </c>
      <c r="R904" s="8">
        <f>IF(E903&lt;&gt;E904,SUM($Q$4:Q904)-SUM($R$3:R903),0)</f>
        <v>0</v>
      </c>
      <c r="S904" s="6">
        <f>IF(B904&gt;0,SUM($R$4:R904)-SUM($S$3:S903),0)</f>
        <v>0</v>
      </c>
    </row>
    <row r="905" spans="1:19">
      <c r="A905">
        <f>IF(E904&lt;&gt;E905,COUNTIF($A$4:A904,"&lt;&gt;0")+1,0)</f>
        <v>0</v>
      </c>
      <c r="B905">
        <f>IF(A905&lt;&gt;0,IF(MOD(A905,3)=0,COUNTIF($B$4:B904,"&lt;&gt;0")+1,0),0)</f>
        <v>0</v>
      </c>
      <c r="C905" s="9">
        <f>'Dash Board'!$C$12+COUNT('Daily reducing balance'!$F$4:F904)</f>
        <v>42631</v>
      </c>
      <c r="D905">
        <f t="shared" si="98"/>
        <v>2016</v>
      </c>
      <c r="E905">
        <f t="shared" si="99"/>
        <v>9</v>
      </c>
      <c r="F905">
        <f>DAY('Dash Board'!$C$12+COUNT('Daily reducing balance'!$F$4:F904))</f>
        <v>18</v>
      </c>
      <c r="G905" s="8">
        <f t="shared" si="100"/>
        <v>276859.08678223676</v>
      </c>
      <c r="H905" s="6">
        <f>G905*'Dash Board'!$C$11/365</f>
        <v>79.644394827766732</v>
      </c>
      <c r="I905" s="6">
        <f>H905*'Dash Board'!$C$18/'Dash Board'!$C$11</f>
        <v>37.925902298936542</v>
      </c>
      <c r="J905" s="6">
        <f>(G905&gt;1)*PMT('Dash Board'!$C$11/365,$U$4,-'Dash Board'!$C$19)</f>
        <v>108.80376961660664</v>
      </c>
      <c r="K905" s="6">
        <f t="shared" si="102"/>
        <v>0</v>
      </c>
      <c r="L905" s="8">
        <f t="shared" si="103"/>
        <v>276829.92740744795</v>
      </c>
      <c r="N905" s="8">
        <f t="shared" si="101"/>
        <v>70.877867317670109</v>
      </c>
      <c r="O905" s="8">
        <f>IF(E904&lt;&gt;E905,SUM($N$4:N905)-SUM($O$3:O904),0)</f>
        <v>0</v>
      </c>
      <c r="P905" s="6">
        <f>IF(B905&gt;0,SUM($O$4:O905)-SUM($P$3:P904),0)</f>
        <v>0</v>
      </c>
      <c r="Q905" s="6">
        <f t="shared" si="104"/>
        <v>37.925902298936542</v>
      </c>
      <c r="R905" s="8">
        <f>IF(E904&lt;&gt;E905,SUM($Q$4:Q905)-SUM($R$3:R904),0)</f>
        <v>0</v>
      </c>
      <c r="S905" s="6">
        <f>IF(B905&gt;0,SUM($R$4:R905)-SUM($S$3:S904),0)</f>
        <v>0</v>
      </c>
    </row>
    <row r="906" spans="1:19">
      <c r="A906">
        <f>IF(E905&lt;&gt;E906,COUNTIF($A$4:A905,"&lt;&gt;0")+1,0)</f>
        <v>0</v>
      </c>
      <c r="B906">
        <f>IF(A906&lt;&gt;0,IF(MOD(A906,3)=0,COUNTIF($B$4:B905,"&lt;&gt;0")+1,0),0)</f>
        <v>0</v>
      </c>
      <c r="C906" s="9">
        <f>'Dash Board'!$C$12+COUNT('Daily reducing balance'!$F$4:F905)</f>
        <v>42632</v>
      </c>
      <c r="D906">
        <f t="shared" si="98"/>
        <v>2016</v>
      </c>
      <c r="E906">
        <f t="shared" si="99"/>
        <v>9</v>
      </c>
      <c r="F906">
        <f>DAY('Dash Board'!$C$12+COUNT('Daily reducing balance'!$F$4:F905))</f>
        <v>19</v>
      </c>
      <c r="G906" s="8">
        <f t="shared" si="100"/>
        <v>276829.92740744795</v>
      </c>
      <c r="H906" s="6">
        <f>G906*'Dash Board'!$C$11/365</f>
        <v>79.636006514471333</v>
      </c>
      <c r="I906" s="6">
        <f>H906*'Dash Board'!$C$18/'Dash Board'!$C$11</f>
        <v>37.921907864033976</v>
      </c>
      <c r="J906" s="6">
        <f>(G906&gt;1)*PMT('Dash Board'!$C$11/365,$U$4,-'Dash Board'!$C$19)</f>
        <v>108.80376961660664</v>
      </c>
      <c r="K906" s="6">
        <f t="shared" si="102"/>
        <v>0</v>
      </c>
      <c r="L906" s="8">
        <f t="shared" si="103"/>
        <v>276800.75964434585</v>
      </c>
      <c r="N906" s="8">
        <f t="shared" si="101"/>
        <v>70.881861752572661</v>
      </c>
      <c r="O906" s="8">
        <f>IF(E905&lt;&gt;E906,SUM($N$4:N906)-SUM($O$3:O905),0)</f>
        <v>0</v>
      </c>
      <c r="P906" s="6">
        <f>IF(B906&gt;0,SUM($O$4:O906)-SUM($P$3:P905),0)</f>
        <v>0</v>
      </c>
      <c r="Q906" s="6">
        <f t="shared" si="104"/>
        <v>37.921907864033976</v>
      </c>
      <c r="R906" s="8">
        <f>IF(E905&lt;&gt;E906,SUM($Q$4:Q906)-SUM($R$3:R905),0)</f>
        <v>0</v>
      </c>
      <c r="S906" s="6">
        <f>IF(B906&gt;0,SUM($R$4:R906)-SUM($S$3:S905),0)</f>
        <v>0</v>
      </c>
    </row>
    <row r="907" spans="1:19">
      <c r="A907">
        <f>IF(E906&lt;&gt;E907,COUNTIF($A$4:A906,"&lt;&gt;0")+1,0)</f>
        <v>0</v>
      </c>
      <c r="B907">
        <f>IF(A907&lt;&gt;0,IF(MOD(A907,3)=0,COUNTIF($B$4:B906,"&lt;&gt;0")+1,0),0)</f>
        <v>0</v>
      </c>
      <c r="C907" s="9">
        <f>'Dash Board'!$C$12+COUNT('Daily reducing balance'!$F$4:F906)</f>
        <v>42633</v>
      </c>
      <c r="D907">
        <f t="shared" si="98"/>
        <v>2016</v>
      </c>
      <c r="E907">
        <f t="shared" si="99"/>
        <v>9</v>
      </c>
      <c r="F907">
        <f>DAY('Dash Board'!$C$12+COUNT('Daily reducing balance'!$F$4:F906))</f>
        <v>20</v>
      </c>
      <c r="G907" s="8">
        <f t="shared" si="100"/>
        <v>276800.75964434585</v>
      </c>
      <c r="H907" s="6">
        <f>G907*'Dash Board'!$C$11/365</f>
        <v>79.62761578809949</v>
      </c>
      <c r="I907" s="6">
        <f>H907*'Dash Board'!$C$18/'Dash Board'!$C$11</f>
        <v>37.917912280047382</v>
      </c>
      <c r="J907" s="6">
        <f>(G907&gt;1)*PMT('Dash Board'!$C$11/365,$U$4,-'Dash Board'!$C$19)</f>
        <v>108.80376961660664</v>
      </c>
      <c r="K907" s="6">
        <f t="shared" si="102"/>
        <v>0</v>
      </c>
      <c r="L907" s="8">
        <f t="shared" si="103"/>
        <v>276771.58349051734</v>
      </c>
      <c r="N907" s="8">
        <f t="shared" si="101"/>
        <v>70.885857336559269</v>
      </c>
      <c r="O907" s="8">
        <f>IF(E906&lt;&gt;E907,SUM($N$4:N907)-SUM($O$3:O906),0)</f>
        <v>0</v>
      </c>
      <c r="P907" s="6">
        <f>IF(B907&gt;0,SUM($O$4:O907)-SUM($P$3:P906),0)</f>
        <v>0</v>
      </c>
      <c r="Q907" s="6">
        <f t="shared" si="104"/>
        <v>37.917912280047382</v>
      </c>
      <c r="R907" s="8">
        <f>IF(E906&lt;&gt;E907,SUM($Q$4:Q907)-SUM($R$3:R906),0)</f>
        <v>0</v>
      </c>
      <c r="S907" s="6">
        <f>IF(B907&gt;0,SUM($R$4:R907)-SUM($S$3:S906),0)</f>
        <v>0</v>
      </c>
    </row>
    <row r="908" spans="1:19">
      <c r="A908">
        <f>IF(E907&lt;&gt;E908,COUNTIF($A$4:A907,"&lt;&gt;0")+1,0)</f>
        <v>0</v>
      </c>
      <c r="B908">
        <f>IF(A908&lt;&gt;0,IF(MOD(A908,3)=0,COUNTIF($B$4:B907,"&lt;&gt;0")+1,0),0)</f>
        <v>0</v>
      </c>
      <c r="C908" s="9">
        <f>'Dash Board'!$C$12+COUNT('Daily reducing balance'!$F$4:F907)</f>
        <v>42634</v>
      </c>
      <c r="D908">
        <f t="shared" si="98"/>
        <v>2016</v>
      </c>
      <c r="E908">
        <f t="shared" si="99"/>
        <v>9</v>
      </c>
      <c r="F908">
        <f>DAY('Dash Board'!$C$12+COUNT('Daily reducing balance'!$F$4:F907))</f>
        <v>21</v>
      </c>
      <c r="G908" s="8">
        <f t="shared" si="100"/>
        <v>276771.58349051734</v>
      </c>
      <c r="H908" s="6">
        <f>G908*'Dash Board'!$C$11/365</f>
        <v>79.619222647957045</v>
      </c>
      <c r="I908" s="6">
        <f>H908*'Dash Board'!$C$18/'Dash Board'!$C$11</f>
        <v>37.913915546646216</v>
      </c>
      <c r="J908" s="6">
        <f>(G908&gt;1)*PMT('Dash Board'!$C$11/365,$U$4,-'Dash Board'!$C$19)</f>
        <v>108.80376961660664</v>
      </c>
      <c r="K908" s="6">
        <f t="shared" si="102"/>
        <v>0</v>
      </c>
      <c r="L908" s="8">
        <f t="shared" si="103"/>
        <v>276742.39894354873</v>
      </c>
      <c r="N908" s="8">
        <f t="shared" si="101"/>
        <v>70.889854069960421</v>
      </c>
      <c r="O908" s="8">
        <f>IF(E907&lt;&gt;E908,SUM($N$4:N908)-SUM($O$3:O907),0)</f>
        <v>0</v>
      </c>
      <c r="P908" s="6">
        <f>IF(B908&gt;0,SUM($O$4:O908)-SUM($P$3:P907),0)</f>
        <v>0</v>
      </c>
      <c r="Q908" s="6">
        <f t="shared" si="104"/>
        <v>37.913915546646216</v>
      </c>
      <c r="R908" s="8">
        <f>IF(E907&lt;&gt;E908,SUM($Q$4:Q908)-SUM($R$3:R907),0)</f>
        <v>0</v>
      </c>
      <c r="S908" s="6">
        <f>IF(B908&gt;0,SUM($R$4:R908)-SUM($S$3:S907),0)</f>
        <v>0</v>
      </c>
    </row>
    <row r="909" spans="1:19">
      <c r="A909">
        <f>IF(E908&lt;&gt;E909,COUNTIF($A$4:A908,"&lt;&gt;0")+1,0)</f>
        <v>0</v>
      </c>
      <c r="B909">
        <f>IF(A909&lt;&gt;0,IF(MOD(A909,3)=0,COUNTIF($B$4:B908,"&lt;&gt;0")+1,0),0)</f>
        <v>0</v>
      </c>
      <c r="C909" s="9">
        <f>'Dash Board'!$C$12+COUNT('Daily reducing balance'!$F$4:F908)</f>
        <v>42635</v>
      </c>
      <c r="D909">
        <f t="shared" si="98"/>
        <v>2016</v>
      </c>
      <c r="E909">
        <f t="shared" si="99"/>
        <v>9</v>
      </c>
      <c r="F909">
        <f>DAY('Dash Board'!$C$12+COUNT('Daily reducing balance'!$F$4:F908))</f>
        <v>22</v>
      </c>
      <c r="G909" s="8">
        <f t="shared" si="100"/>
        <v>276742.39894354873</v>
      </c>
      <c r="H909" s="6">
        <f>G909*'Dash Board'!$C$11/365</f>
        <v>79.610827093349627</v>
      </c>
      <c r="I909" s="6">
        <f>H909*'Dash Board'!$C$18/'Dash Board'!$C$11</f>
        <v>37.909917663499826</v>
      </c>
      <c r="J909" s="6">
        <f>(G909&gt;1)*PMT('Dash Board'!$C$11/365,$U$4,-'Dash Board'!$C$19)</f>
        <v>108.80376961660664</v>
      </c>
      <c r="K909" s="6">
        <f t="shared" si="102"/>
        <v>0</v>
      </c>
      <c r="L909" s="8">
        <f t="shared" si="103"/>
        <v>276713.20600102551</v>
      </c>
      <c r="N909" s="8">
        <f t="shared" si="101"/>
        <v>70.893851953106818</v>
      </c>
      <c r="O909" s="8">
        <f>IF(E908&lt;&gt;E909,SUM($N$4:N909)-SUM($O$3:O908),0)</f>
        <v>0</v>
      </c>
      <c r="P909" s="6">
        <f>IF(B909&gt;0,SUM($O$4:O909)-SUM($P$3:P908),0)</f>
        <v>0</v>
      </c>
      <c r="Q909" s="6">
        <f t="shared" si="104"/>
        <v>37.909917663499826</v>
      </c>
      <c r="R909" s="8">
        <f>IF(E908&lt;&gt;E909,SUM($Q$4:Q909)-SUM($R$3:R908),0)</f>
        <v>0</v>
      </c>
      <c r="S909" s="6">
        <f>IF(B909&gt;0,SUM($R$4:R909)-SUM($S$3:S908),0)</f>
        <v>0</v>
      </c>
    </row>
    <row r="910" spans="1:19">
      <c r="A910">
        <f>IF(E909&lt;&gt;E910,COUNTIF($A$4:A909,"&lt;&gt;0")+1,0)</f>
        <v>0</v>
      </c>
      <c r="B910">
        <f>IF(A910&lt;&gt;0,IF(MOD(A910,3)=0,COUNTIF($B$4:B909,"&lt;&gt;0")+1,0),0)</f>
        <v>0</v>
      </c>
      <c r="C910" s="9">
        <f>'Dash Board'!$C$12+COUNT('Daily reducing balance'!$F$4:F909)</f>
        <v>42636</v>
      </c>
      <c r="D910">
        <f t="shared" si="98"/>
        <v>2016</v>
      </c>
      <c r="E910">
        <f t="shared" si="99"/>
        <v>9</v>
      </c>
      <c r="F910">
        <f>DAY('Dash Board'!$C$12+COUNT('Daily reducing balance'!$F$4:F909))</f>
        <v>23</v>
      </c>
      <c r="G910" s="8">
        <f t="shared" si="100"/>
        <v>276713.20600102551</v>
      </c>
      <c r="H910" s="6">
        <f>G910*'Dash Board'!$C$11/365</f>
        <v>79.602429123582681</v>
      </c>
      <c r="I910" s="6">
        <f>H910*'Dash Board'!$C$18/'Dash Board'!$C$11</f>
        <v>37.905918630277469</v>
      </c>
      <c r="J910" s="6">
        <f>(G910&gt;1)*PMT('Dash Board'!$C$11/365,$U$4,-'Dash Board'!$C$19)</f>
        <v>108.80376961660664</v>
      </c>
      <c r="K910" s="6">
        <f t="shared" si="102"/>
        <v>0</v>
      </c>
      <c r="L910" s="8">
        <f t="shared" si="103"/>
        <v>276684.00466053252</v>
      </c>
      <c r="N910" s="8">
        <f t="shared" si="101"/>
        <v>70.897850986329175</v>
      </c>
      <c r="O910" s="8">
        <f>IF(E909&lt;&gt;E910,SUM($N$4:N910)-SUM($O$3:O909),0)</f>
        <v>0</v>
      </c>
      <c r="P910" s="6">
        <f>IF(B910&gt;0,SUM($O$4:O910)-SUM($P$3:P909),0)</f>
        <v>0</v>
      </c>
      <c r="Q910" s="6">
        <f t="shared" si="104"/>
        <v>37.905918630277469</v>
      </c>
      <c r="R910" s="8">
        <f>IF(E909&lt;&gt;E910,SUM($Q$4:Q910)-SUM($R$3:R909),0)</f>
        <v>0</v>
      </c>
      <c r="S910" s="6">
        <f>IF(B910&gt;0,SUM($R$4:R910)-SUM($S$3:S909),0)</f>
        <v>0</v>
      </c>
    </row>
    <row r="911" spans="1:19">
      <c r="A911">
        <f>IF(E910&lt;&gt;E911,COUNTIF($A$4:A910,"&lt;&gt;0")+1,0)</f>
        <v>0</v>
      </c>
      <c r="B911">
        <f>IF(A911&lt;&gt;0,IF(MOD(A911,3)=0,COUNTIF($B$4:B910,"&lt;&gt;0")+1,0),0)</f>
        <v>0</v>
      </c>
      <c r="C911" s="9">
        <f>'Dash Board'!$C$12+COUNT('Daily reducing balance'!$F$4:F910)</f>
        <v>42637</v>
      </c>
      <c r="D911">
        <f t="shared" si="98"/>
        <v>2016</v>
      </c>
      <c r="E911">
        <f t="shared" si="99"/>
        <v>9</v>
      </c>
      <c r="F911">
        <f>DAY('Dash Board'!$C$12+COUNT('Daily reducing balance'!$F$4:F910))</f>
        <v>24</v>
      </c>
      <c r="G911" s="8">
        <f t="shared" si="100"/>
        <v>276684.00466053252</v>
      </c>
      <c r="H911" s="6">
        <f>G911*'Dash Board'!$C$11/365</f>
        <v>79.594028737961409</v>
      </c>
      <c r="I911" s="6">
        <f>H911*'Dash Board'!$C$18/'Dash Board'!$C$11</f>
        <v>37.901918446648295</v>
      </c>
      <c r="J911" s="6">
        <f>(G911&gt;1)*PMT('Dash Board'!$C$11/365,$U$4,-'Dash Board'!$C$19)</f>
        <v>108.80376961660664</v>
      </c>
      <c r="K911" s="6">
        <f t="shared" si="102"/>
        <v>0</v>
      </c>
      <c r="L911" s="8">
        <f t="shared" si="103"/>
        <v>276654.79491965391</v>
      </c>
      <c r="N911" s="8">
        <f t="shared" si="101"/>
        <v>70.901851169958348</v>
      </c>
      <c r="O911" s="8">
        <f>IF(E910&lt;&gt;E911,SUM($N$4:N911)-SUM($O$3:O910),0)</f>
        <v>0</v>
      </c>
      <c r="P911" s="6">
        <f>IF(B911&gt;0,SUM($O$4:O911)-SUM($P$3:P910),0)</f>
        <v>0</v>
      </c>
      <c r="Q911" s="6">
        <f t="shared" si="104"/>
        <v>37.901918446648295</v>
      </c>
      <c r="R911" s="8">
        <f>IF(E910&lt;&gt;E911,SUM($Q$4:Q911)-SUM($R$3:R910),0)</f>
        <v>0</v>
      </c>
      <c r="S911" s="6">
        <f>IF(B911&gt;0,SUM($R$4:R911)-SUM($S$3:S910),0)</f>
        <v>0</v>
      </c>
    </row>
    <row r="912" spans="1:19">
      <c r="A912">
        <f>IF(E911&lt;&gt;E912,COUNTIF($A$4:A911,"&lt;&gt;0")+1,0)</f>
        <v>0</v>
      </c>
      <c r="B912">
        <f>IF(A912&lt;&gt;0,IF(MOD(A912,3)=0,COUNTIF($B$4:B911,"&lt;&gt;0")+1,0),0)</f>
        <v>0</v>
      </c>
      <c r="C912" s="9">
        <f>'Dash Board'!$C$12+COUNT('Daily reducing balance'!$F$4:F911)</f>
        <v>42638</v>
      </c>
      <c r="D912">
        <f t="shared" si="98"/>
        <v>2016</v>
      </c>
      <c r="E912">
        <f t="shared" si="99"/>
        <v>9</v>
      </c>
      <c r="F912">
        <f>DAY('Dash Board'!$C$12+COUNT('Daily reducing balance'!$F$4:F911))</f>
        <v>25</v>
      </c>
      <c r="G912" s="8">
        <f t="shared" si="100"/>
        <v>276654.79491965391</v>
      </c>
      <c r="H912" s="6">
        <f>G912*'Dash Board'!$C$11/365</f>
        <v>79.585625935790844</v>
      </c>
      <c r="I912" s="6">
        <f>H912*'Dash Board'!$C$18/'Dash Board'!$C$11</f>
        <v>37.897917112281363</v>
      </c>
      <c r="J912" s="6">
        <f>(G912&gt;1)*PMT('Dash Board'!$C$11/365,$U$4,-'Dash Board'!$C$19)</f>
        <v>108.80376961660664</v>
      </c>
      <c r="K912" s="6">
        <f t="shared" si="102"/>
        <v>0</v>
      </c>
      <c r="L912" s="8">
        <f t="shared" si="103"/>
        <v>276625.57677597314</v>
      </c>
      <c r="N912" s="8">
        <f t="shared" si="101"/>
        <v>70.905852504325281</v>
      </c>
      <c r="O912" s="8">
        <f>IF(E911&lt;&gt;E912,SUM($N$4:N912)-SUM($O$3:O911),0)</f>
        <v>0</v>
      </c>
      <c r="P912" s="6">
        <f>IF(B912&gt;0,SUM($O$4:O912)-SUM($P$3:P911),0)</f>
        <v>0</v>
      </c>
      <c r="Q912" s="6">
        <f t="shared" si="104"/>
        <v>37.897917112281363</v>
      </c>
      <c r="R912" s="8">
        <f>IF(E911&lt;&gt;E912,SUM($Q$4:Q912)-SUM($R$3:R911),0)</f>
        <v>0</v>
      </c>
      <c r="S912" s="6">
        <f>IF(B912&gt;0,SUM($R$4:R912)-SUM($S$3:S911),0)</f>
        <v>0</v>
      </c>
    </row>
    <row r="913" spans="1:19">
      <c r="A913">
        <f>IF(E912&lt;&gt;E913,COUNTIF($A$4:A912,"&lt;&gt;0")+1,0)</f>
        <v>0</v>
      </c>
      <c r="B913">
        <f>IF(A913&lt;&gt;0,IF(MOD(A913,3)=0,COUNTIF($B$4:B912,"&lt;&gt;0")+1,0),0)</f>
        <v>0</v>
      </c>
      <c r="C913" s="9">
        <f>'Dash Board'!$C$12+COUNT('Daily reducing balance'!$F$4:F912)</f>
        <v>42639</v>
      </c>
      <c r="D913">
        <f t="shared" si="98"/>
        <v>2016</v>
      </c>
      <c r="E913">
        <f t="shared" si="99"/>
        <v>9</v>
      </c>
      <c r="F913">
        <f>DAY('Dash Board'!$C$12+COUNT('Daily reducing balance'!$F$4:F912))</f>
        <v>26</v>
      </c>
      <c r="G913" s="8">
        <f t="shared" si="100"/>
        <v>276625.57677597314</v>
      </c>
      <c r="H913" s="6">
        <f>G913*'Dash Board'!$C$11/365</f>
        <v>79.577220716375834</v>
      </c>
      <c r="I913" s="6">
        <f>H913*'Dash Board'!$C$18/'Dash Board'!$C$11</f>
        <v>37.893914626845635</v>
      </c>
      <c r="J913" s="6">
        <f>(G913&gt;1)*PMT('Dash Board'!$C$11/365,$U$4,-'Dash Board'!$C$19)</f>
        <v>108.80376961660664</v>
      </c>
      <c r="K913" s="6">
        <f t="shared" si="102"/>
        <v>0</v>
      </c>
      <c r="L913" s="8">
        <f t="shared" si="103"/>
        <v>276596.35022707295</v>
      </c>
      <c r="N913" s="8">
        <f t="shared" si="101"/>
        <v>70.909854989761016</v>
      </c>
      <c r="O913" s="8">
        <f>IF(E912&lt;&gt;E913,SUM($N$4:N913)-SUM($O$3:O912),0)</f>
        <v>0</v>
      </c>
      <c r="P913" s="6">
        <f>IF(B913&gt;0,SUM($O$4:O913)-SUM($P$3:P912),0)</f>
        <v>0</v>
      </c>
      <c r="Q913" s="6">
        <f t="shared" si="104"/>
        <v>37.893914626845635</v>
      </c>
      <c r="R913" s="8">
        <f>IF(E912&lt;&gt;E913,SUM($Q$4:Q913)-SUM($R$3:R912),0)</f>
        <v>0</v>
      </c>
      <c r="S913" s="6">
        <f>IF(B913&gt;0,SUM($R$4:R913)-SUM($S$3:S912),0)</f>
        <v>0</v>
      </c>
    </row>
    <row r="914" spans="1:19">
      <c r="A914">
        <f>IF(E913&lt;&gt;E914,COUNTIF($A$4:A913,"&lt;&gt;0")+1,0)</f>
        <v>0</v>
      </c>
      <c r="B914">
        <f>IF(A914&lt;&gt;0,IF(MOD(A914,3)=0,COUNTIF($B$4:B913,"&lt;&gt;0")+1,0),0)</f>
        <v>0</v>
      </c>
      <c r="C914" s="9">
        <f>'Dash Board'!$C$12+COUNT('Daily reducing balance'!$F$4:F913)</f>
        <v>42640</v>
      </c>
      <c r="D914">
        <f t="shared" si="98"/>
        <v>2016</v>
      </c>
      <c r="E914">
        <f t="shared" si="99"/>
        <v>9</v>
      </c>
      <c r="F914">
        <f>DAY('Dash Board'!$C$12+COUNT('Daily reducing balance'!$F$4:F913))</f>
        <v>27</v>
      </c>
      <c r="G914" s="8">
        <f t="shared" si="100"/>
        <v>276596.35022707295</v>
      </c>
      <c r="H914" s="6">
        <f>G914*'Dash Board'!$C$11/365</f>
        <v>79.568813079020984</v>
      </c>
      <c r="I914" s="6">
        <f>H914*'Dash Board'!$C$18/'Dash Board'!$C$11</f>
        <v>37.889910990009994</v>
      </c>
      <c r="J914" s="6">
        <f>(G914&gt;1)*PMT('Dash Board'!$C$11/365,$U$4,-'Dash Board'!$C$19)</f>
        <v>108.80376961660664</v>
      </c>
      <c r="K914" s="6">
        <f t="shared" si="102"/>
        <v>0</v>
      </c>
      <c r="L914" s="8">
        <f t="shared" si="103"/>
        <v>276567.1152705354</v>
      </c>
      <c r="N914" s="8">
        <f t="shared" si="101"/>
        <v>70.91385862659665</v>
      </c>
      <c r="O914" s="8">
        <f>IF(E913&lt;&gt;E914,SUM($N$4:N914)-SUM($O$3:O913),0)</f>
        <v>0</v>
      </c>
      <c r="P914" s="6">
        <f>IF(B914&gt;0,SUM($O$4:O914)-SUM($P$3:P913),0)</f>
        <v>0</v>
      </c>
      <c r="Q914" s="6">
        <f t="shared" si="104"/>
        <v>37.889910990009994</v>
      </c>
      <c r="R914" s="8">
        <f>IF(E913&lt;&gt;E914,SUM($Q$4:Q914)-SUM($R$3:R913),0)</f>
        <v>0</v>
      </c>
      <c r="S914" s="6">
        <f>IF(B914&gt;0,SUM($R$4:R914)-SUM($S$3:S913),0)</f>
        <v>0</v>
      </c>
    </row>
    <row r="915" spans="1:19">
      <c r="A915">
        <f>IF(E914&lt;&gt;E915,COUNTIF($A$4:A914,"&lt;&gt;0")+1,0)</f>
        <v>0</v>
      </c>
      <c r="B915">
        <f>IF(A915&lt;&gt;0,IF(MOD(A915,3)=0,COUNTIF($B$4:B914,"&lt;&gt;0")+1,0),0)</f>
        <v>0</v>
      </c>
      <c r="C915" s="9">
        <f>'Dash Board'!$C$12+COUNT('Daily reducing balance'!$F$4:F914)</f>
        <v>42641</v>
      </c>
      <c r="D915">
        <f t="shared" si="98"/>
        <v>2016</v>
      </c>
      <c r="E915">
        <f t="shared" si="99"/>
        <v>9</v>
      </c>
      <c r="F915">
        <f>DAY('Dash Board'!$C$12+COUNT('Daily reducing balance'!$F$4:F914))</f>
        <v>28</v>
      </c>
      <c r="G915" s="8">
        <f t="shared" si="100"/>
        <v>276567.1152705354</v>
      </c>
      <c r="H915" s="6">
        <f>G915*'Dash Board'!$C$11/365</f>
        <v>79.56040302303073</v>
      </c>
      <c r="I915" s="6">
        <f>H915*'Dash Board'!$C$18/'Dash Board'!$C$11</f>
        <v>37.885906201443206</v>
      </c>
      <c r="J915" s="6">
        <f>(G915&gt;1)*PMT('Dash Board'!$C$11/365,$U$4,-'Dash Board'!$C$19)</f>
        <v>108.80376961660664</v>
      </c>
      <c r="K915" s="6">
        <f t="shared" si="102"/>
        <v>0</v>
      </c>
      <c r="L915" s="8">
        <f t="shared" si="103"/>
        <v>276537.87190394185</v>
      </c>
      <c r="N915" s="8">
        <f t="shared" si="101"/>
        <v>70.917863415163438</v>
      </c>
      <c r="O915" s="8">
        <f>IF(E914&lt;&gt;E915,SUM($N$4:N915)-SUM($O$3:O914),0)</f>
        <v>0</v>
      </c>
      <c r="P915" s="6">
        <f>IF(B915&gt;0,SUM($O$4:O915)-SUM($P$3:P914),0)</f>
        <v>0</v>
      </c>
      <c r="Q915" s="6">
        <f t="shared" si="104"/>
        <v>37.885906201443206</v>
      </c>
      <c r="R915" s="8">
        <f>IF(E914&lt;&gt;E915,SUM($Q$4:Q915)-SUM($R$3:R914),0)</f>
        <v>0</v>
      </c>
      <c r="S915" s="6">
        <f>IF(B915&gt;0,SUM($R$4:R915)-SUM($S$3:S914),0)</f>
        <v>0</v>
      </c>
    </row>
    <row r="916" spans="1:19">
      <c r="A916">
        <f>IF(E915&lt;&gt;E916,COUNTIF($A$4:A915,"&lt;&gt;0")+1,0)</f>
        <v>0</v>
      </c>
      <c r="B916">
        <f>IF(A916&lt;&gt;0,IF(MOD(A916,3)=0,COUNTIF($B$4:B915,"&lt;&gt;0")+1,0),0)</f>
        <v>0</v>
      </c>
      <c r="C916" s="9">
        <f>'Dash Board'!$C$12+COUNT('Daily reducing balance'!$F$4:F915)</f>
        <v>42642</v>
      </c>
      <c r="D916">
        <f t="shared" si="98"/>
        <v>2016</v>
      </c>
      <c r="E916">
        <f t="shared" si="99"/>
        <v>9</v>
      </c>
      <c r="F916">
        <f>DAY('Dash Board'!$C$12+COUNT('Daily reducing balance'!$F$4:F915))</f>
        <v>29</v>
      </c>
      <c r="G916" s="8">
        <f t="shared" si="100"/>
        <v>276537.87190394185</v>
      </c>
      <c r="H916" s="6">
        <f>G916*'Dash Board'!$C$11/365</f>
        <v>79.551990547709295</v>
      </c>
      <c r="I916" s="6">
        <f>H916*'Dash Board'!$C$18/'Dash Board'!$C$11</f>
        <v>37.88190026081395</v>
      </c>
      <c r="J916" s="6">
        <f>(G916&gt;1)*PMT('Dash Board'!$C$11/365,$U$4,-'Dash Board'!$C$19)</f>
        <v>108.80376961660664</v>
      </c>
      <c r="K916" s="6">
        <f t="shared" si="102"/>
        <v>0</v>
      </c>
      <c r="L916" s="8">
        <f t="shared" si="103"/>
        <v>276508.62012487295</v>
      </c>
      <c r="N916" s="8">
        <f t="shared" si="101"/>
        <v>70.921869355792694</v>
      </c>
      <c r="O916" s="8">
        <f>IF(E915&lt;&gt;E916,SUM($N$4:N916)-SUM($O$3:O915),0)</f>
        <v>0</v>
      </c>
      <c r="P916" s="6">
        <f>IF(B916&gt;0,SUM($O$4:O916)-SUM($P$3:P915),0)</f>
        <v>0</v>
      </c>
      <c r="Q916" s="6">
        <f t="shared" si="104"/>
        <v>37.88190026081395</v>
      </c>
      <c r="R916" s="8">
        <f>IF(E915&lt;&gt;E916,SUM($Q$4:Q916)-SUM($R$3:R915),0)</f>
        <v>0</v>
      </c>
      <c r="S916" s="6">
        <f>IF(B916&gt;0,SUM($R$4:R916)-SUM($S$3:S915),0)</f>
        <v>0</v>
      </c>
    </row>
    <row r="917" spans="1:19">
      <c r="A917">
        <f>IF(E916&lt;&gt;E917,COUNTIF($A$4:A916,"&lt;&gt;0")+1,0)</f>
        <v>0</v>
      </c>
      <c r="B917">
        <f>IF(A917&lt;&gt;0,IF(MOD(A917,3)=0,COUNTIF($B$4:B916,"&lt;&gt;0")+1,0),0)</f>
        <v>0</v>
      </c>
      <c r="C917" s="9">
        <f>'Dash Board'!$C$12+COUNT('Daily reducing balance'!$F$4:F916)</f>
        <v>42643</v>
      </c>
      <c r="D917">
        <f t="shared" si="98"/>
        <v>2016</v>
      </c>
      <c r="E917">
        <f t="shared" si="99"/>
        <v>9</v>
      </c>
      <c r="F917">
        <f>DAY('Dash Board'!$C$12+COUNT('Daily reducing balance'!$F$4:F916))</f>
        <v>30</v>
      </c>
      <c r="G917" s="8">
        <f t="shared" si="100"/>
        <v>276508.62012487295</v>
      </c>
      <c r="H917" s="6">
        <f>G917*'Dash Board'!$C$11/365</f>
        <v>79.543575652360701</v>
      </c>
      <c r="I917" s="6">
        <f>H917*'Dash Board'!$C$18/'Dash Board'!$C$11</f>
        <v>37.877893167790809</v>
      </c>
      <c r="J917" s="6">
        <f>(G917&gt;1)*PMT('Dash Board'!$C$11/365,$U$4,-'Dash Board'!$C$19)</f>
        <v>108.80376961660664</v>
      </c>
      <c r="K917" s="6">
        <f t="shared" si="102"/>
        <v>0</v>
      </c>
      <c r="L917" s="8">
        <f t="shared" si="103"/>
        <v>276479.35993090871</v>
      </c>
      <c r="N917" s="8">
        <f t="shared" si="101"/>
        <v>70.925876448815842</v>
      </c>
      <c r="O917" s="8">
        <f>IF(E916&lt;&gt;E917,SUM($N$4:N917)-SUM($O$3:O916),0)</f>
        <v>0</v>
      </c>
      <c r="P917" s="6">
        <f>IF(B917&gt;0,SUM($O$4:O917)-SUM($P$3:P916),0)</f>
        <v>0</v>
      </c>
      <c r="Q917" s="6">
        <f t="shared" si="104"/>
        <v>37.877893167790809</v>
      </c>
      <c r="R917" s="8">
        <f>IF(E916&lt;&gt;E917,SUM($Q$4:Q917)-SUM($R$3:R916),0)</f>
        <v>0</v>
      </c>
      <c r="S917" s="6">
        <f>IF(B917&gt;0,SUM($R$4:R917)-SUM($S$3:S916),0)</f>
        <v>0</v>
      </c>
    </row>
    <row r="918" spans="1:19">
      <c r="A918">
        <f>IF(E917&lt;&gt;E918,COUNTIF($A$4:A917,"&lt;&gt;0")+1,0)</f>
        <v>30</v>
      </c>
      <c r="B918">
        <f>IF(A918&lt;&gt;0,IF(MOD(A918,3)=0,COUNTIF($B$4:B917,"&lt;&gt;0")+1,0),0)</f>
        <v>10</v>
      </c>
      <c r="C918" s="9">
        <f>'Dash Board'!$C$12+COUNT('Daily reducing balance'!$F$4:F917)</f>
        <v>42644</v>
      </c>
      <c r="D918">
        <f t="shared" si="98"/>
        <v>2016</v>
      </c>
      <c r="E918">
        <f t="shared" si="99"/>
        <v>10</v>
      </c>
      <c r="F918">
        <f>DAY('Dash Board'!$C$12+COUNT('Daily reducing balance'!$F$4:F917))</f>
        <v>1</v>
      </c>
      <c r="G918" s="8">
        <f t="shared" si="100"/>
        <v>276479.35993090871</v>
      </c>
      <c r="H918" s="6">
        <f>G918*'Dash Board'!$C$11/365</f>
        <v>79.535158336288816</v>
      </c>
      <c r="I918" s="6">
        <f>H918*'Dash Board'!$C$18/'Dash Board'!$C$11</f>
        <v>37.873884922042294</v>
      </c>
      <c r="J918" s="6">
        <f>(G918&gt;1)*PMT('Dash Board'!$C$11/365,$U$4,-'Dash Board'!$C$19)</f>
        <v>108.80376961660664</v>
      </c>
      <c r="K918" s="6">
        <f t="shared" si="102"/>
        <v>3372.9168581148047</v>
      </c>
      <c r="L918" s="8">
        <f t="shared" si="103"/>
        <v>276450.09131962841</v>
      </c>
      <c r="N918" s="8">
        <f t="shared" si="101"/>
        <v>70.92988469456435</v>
      </c>
      <c r="O918" s="8">
        <f>IF(E917&lt;&gt;E918,SUM($N$4:N918)-SUM($O$3:O917),0)</f>
        <v>2126.1576249299396</v>
      </c>
      <c r="P918" s="6">
        <f>IF(B918&gt;0,SUM($O$4:O918)-SUM($P$3:P917),0)</f>
        <v>6508.9147128281911</v>
      </c>
      <c r="Q918" s="6">
        <f t="shared" si="104"/>
        <v>37.873884922042294</v>
      </c>
      <c r="R918" s="8">
        <f>IF(E917&lt;&gt;E918,SUM($Q$4:Q918)-SUM($R$3:R917),0)</f>
        <v>1137.955463568258</v>
      </c>
      <c r="S918" s="6">
        <f>IF(B918&gt;0,SUM($R$4:R918)-SUM($S$3:S917),0)</f>
        <v>3501.0320918996149</v>
      </c>
    </row>
    <row r="919" spans="1:19">
      <c r="A919">
        <f>IF(E918&lt;&gt;E919,COUNTIF($A$4:A918,"&lt;&gt;0")+1,0)</f>
        <v>0</v>
      </c>
      <c r="B919">
        <f>IF(A919&lt;&gt;0,IF(MOD(A919,3)=0,COUNTIF($B$4:B918,"&lt;&gt;0")+1,0),0)</f>
        <v>0</v>
      </c>
      <c r="C919" s="9">
        <f>'Dash Board'!$C$12+COUNT('Daily reducing balance'!$F$4:F918)</f>
        <v>42645</v>
      </c>
      <c r="D919">
        <f t="shared" si="98"/>
        <v>2016</v>
      </c>
      <c r="E919">
        <f t="shared" si="99"/>
        <v>10</v>
      </c>
      <c r="F919">
        <f>DAY('Dash Board'!$C$12+COUNT('Daily reducing balance'!$F$4:F918))</f>
        <v>2</v>
      </c>
      <c r="G919" s="8">
        <f t="shared" si="100"/>
        <v>276450.09131962841</v>
      </c>
      <c r="H919" s="6">
        <f>G919*'Dash Board'!$C$11/365</f>
        <v>79.526738598797209</v>
      </c>
      <c r="I919" s="6">
        <f>H919*'Dash Board'!$C$18/'Dash Board'!$C$11</f>
        <v>37.869875523236772</v>
      </c>
      <c r="J919" s="6">
        <f>(G919&gt;1)*PMT('Dash Board'!$C$11/365,$U$4,-'Dash Board'!$C$19)</f>
        <v>108.80376961660664</v>
      </c>
      <c r="K919" s="6">
        <f t="shared" si="102"/>
        <v>0</v>
      </c>
      <c r="L919" s="8">
        <f t="shared" si="103"/>
        <v>276420.81428861059</v>
      </c>
      <c r="N919" s="8">
        <f t="shared" si="101"/>
        <v>70.933894093369872</v>
      </c>
      <c r="O919" s="8">
        <f>IF(E918&lt;&gt;E919,SUM($N$4:N919)-SUM($O$3:O918),0)</f>
        <v>0</v>
      </c>
      <c r="P919" s="6">
        <f>IF(B919&gt;0,SUM($O$4:O919)-SUM($P$3:P918),0)</f>
        <v>0</v>
      </c>
      <c r="Q919" s="6">
        <f t="shared" si="104"/>
        <v>37.869875523236772</v>
      </c>
      <c r="R919" s="8">
        <f>IF(E918&lt;&gt;E919,SUM($Q$4:Q919)-SUM($R$3:R918),0)</f>
        <v>0</v>
      </c>
      <c r="S919" s="6">
        <f>IF(B919&gt;0,SUM($R$4:R919)-SUM($S$3:S918),0)</f>
        <v>0</v>
      </c>
    </row>
    <row r="920" spans="1:19">
      <c r="A920">
        <f>IF(E919&lt;&gt;E920,COUNTIF($A$4:A919,"&lt;&gt;0")+1,0)</f>
        <v>0</v>
      </c>
      <c r="B920">
        <f>IF(A920&lt;&gt;0,IF(MOD(A920,3)=0,COUNTIF($B$4:B919,"&lt;&gt;0")+1,0),0)</f>
        <v>0</v>
      </c>
      <c r="C920" s="9">
        <f>'Dash Board'!$C$12+COUNT('Daily reducing balance'!$F$4:F919)</f>
        <v>42646</v>
      </c>
      <c r="D920">
        <f t="shared" si="98"/>
        <v>2016</v>
      </c>
      <c r="E920">
        <f t="shared" si="99"/>
        <v>10</v>
      </c>
      <c r="F920">
        <f>DAY('Dash Board'!$C$12+COUNT('Daily reducing balance'!$F$4:F919))</f>
        <v>3</v>
      </c>
      <c r="G920" s="8">
        <f t="shared" si="100"/>
        <v>276420.81428861059</v>
      </c>
      <c r="H920" s="6">
        <f>G920*'Dash Board'!$C$11/365</f>
        <v>79.518316439189348</v>
      </c>
      <c r="I920" s="6">
        <f>H920*'Dash Board'!$C$18/'Dash Board'!$C$11</f>
        <v>37.865864971042548</v>
      </c>
      <c r="J920" s="6">
        <f>(G920&gt;1)*PMT('Dash Board'!$C$11/365,$U$4,-'Dash Board'!$C$19)</f>
        <v>108.80376961660664</v>
      </c>
      <c r="K920" s="6">
        <f t="shared" si="102"/>
        <v>0</v>
      </c>
      <c r="L920" s="8">
        <f t="shared" si="103"/>
        <v>276391.52883543319</v>
      </c>
      <c r="N920" s="8">
        <f t="shared" si="101"/>
        <v>70.937904645564089</v>
      </c>
      <c r="O920" s="8">
        <f>IF(E919&lt;&gt;E920,SUM($N$4:N920)-SUM($O$3:O919),0)</f>
        <v>0</v>
      </c>
      <c r="P920" s="6">
        <f>IF(B920&gt;0,SUM($O$4:O920)-SUM($P$3:P919),0)</f>
        <v>0</v>
      </c>
      <c r="Q920" s="6">
        <f t="shared" si="104"/>
        <v>37.865864971042548</v>
      </c>
      <c r="R920" s="8">
        <f>IF(E919&lt;&gt;E920,SUM($Q$4:Q920)-SUM($R$3:R919),0)</f>
        <v>0</v>
      </c>
      <c r="S920" s="6">
        <f>IF(B920&gt;0,SUM($R$4:R920)-SUM($S$3:S919),0)</f>
        <v>0</v>
      </c>
    </row>
    <row r="921" spans="1:19">
      <c r="A921">
        <f>IF(E920&lt;&gt;E921,COUNTIF($A$4:A920,"&lt;&gt;0")+1,0)</f>
        <v>0</v>
      </c>
      <c r="B921">
        <f>IF(A921&lt;&gt;0,IF(MOD(A921,3)=0,COUNTIF($B$4:B920,"&lt;&gt;0")+1,0),0)</f>
        <v>0</v>
      </c>
      <c r="C921" s="9">
        <f>'Dash Board'!$C$12+COUNT('Daily reducing balance'!$F$4:F920)</f>
        <v>42647</v>
      </c>
      <c r="D921">
        <f t="shared" si="98"/>
        <v>2016</v>
      </c>
      <c r="E921">
        <f t="shared" si="99"/>
        <v>10</v>
      </c>
      <c r="F921">
        <f>DAY('Dash Board'!$C$12+COUNT('Daily reducing balance'!$F$4:F920))</f>
        <v>4</v>
      </c>
      <c r="G921" s="8">
        <f t="shared" si="100"/>
        <v>276391.52883543319</v>
      </c>
      <c r="H921" s="6">
        <f>G921*'Dash Board'!$C$11/365</f>
        <v>79.509891856768448</v>
      </c>
      <c r="I921" s="6">
        <f>H921*'Dash Board'!$C$18/'Dash Board'!$C$11</f>
        <v>37.861853265127834</v>
      </c>
      <c r="J921" s="6">
        <f>(G921&gt;1)*PMT('Dash Board'!$C$11/365,$U$4,-'Dash Board'!$C$19)</f>
        <v>108.80376961660664</v>
      </c>
      <c r="K921" s="6">
        <f t="shared" si="102"/>
        <v>0</v>
      </c>
      <c r="L921" s="8">
        <f t="shared" si="103"/>
        <v>276362.23495767335</v>
      </c>
      <c r="N921" s="8">
        <f t="shared" si="101"/>
        <v>70.94191635147881</v>
      </c>
      <c r="O921" s="8">
        <f>IF(E920&lt;&gt;E921,SUM($N$4:N921)-SUM($O$3:O920),0)</f>
        <v>0</v>
      </c>
      <c r="P921" s="6">
        <f>IF(B921&gt;0,SUM($O$4:O921)-SUM($P$3:P920),0)</f>
        <v>0</v>
      </c>
      <c r="Q921" s="6">
        <f t="shared" si="104"/>
        <v>37.861853265127834</v>
      </c>
      <c r="R921" s="8">
        <f>IF(E920&lt;&gt;E921,SUM($Q$4:Q921)-SUM($R$3:R920),0)</f>
        <v>0</v>
      </c>
      <c r="S921" s="6">
        <f>IF(B921&gt;0,SUM($R$4:R921)-SUM($S$3:S920),0)</f>
        <v>0</v>
      </c>
    </row>
    <row r="922" spans="1:19">
      <c r="A922">
        <f>IF(E921&lt;&gt;E922,COUNTIF($A$4:A921,"&lt;&gt;0")+1,0)</f>
        <v>0</v>
      </c>
      <c r="B922">
        <f>IF(A922&lt;&gt;0,IF(MOD(A922,3)=0,COUNTIF($B$4:B921,"&lt;&gt;0")+1,0),0)</f>
        <v>0</v>
      </c>
      <c r="C922" s="9">
        <f>'Dash Board'!$C$12+COUNT('Daily reducing balance'!$F$4:F921)</f>
        <v>42648</v>
      </c>
      <c r="D922">
        <f t="shared" si="98"/>
        <v>2016</v>
      </c>
      <c r="E922">
        <f t="shared" si="99"/>
        <v>10</v>
      </c>
      <c r="F922">
        <f>DAY('Dash Board'!$C$12+COUNT('Daily reducing balance'!$F$4:F921))</f>
        <v>5</v>
      </c>
      <c r="G922" s="8">
        <f t="shared" si="100"/>
        <v>276362.23495767335</v>
      </c>
      <c r="H922" s="6">
        <f>G922*'Dash Board'!$C$11/365</f>
        <v>79.501464850837536</v>
      </c>
      <c r="I922" s="6">
        <f>H922*'Dash Board'!$C$18/'Dash Board'!$C$11</f>
        <v>37.857840405160736</v>
      </c>
      <c r="J922" s="6">
        <f>(G922&gt;1)*PMT('Dash Board'!$C$11/365,$U$4,-'Dash Board'!$C$19)</f>
        <v>108.80376961660664</v>
      </c>
      <c r="K922" s="6">
        <f t="shared" si="102"/>
        <v>0</v>
      </c>
      <c r="L922" s="8">
        <f t="shared" si="103"/>
        <v>276332.93265290762</v>
      </c>
      <c r="N922" s="8">
        <f t="shared" si="101"/>
        <v>70.9459292114459</v>
      </c>
      <c r="O922" s="8">
        <f>IF(E921&lt;&gt;E922,SUM($N$4:N922)-SUM($O$3:O921),0)</f>
        <v>0</v>
      </c>
      <c r="P922" s="6">
        <f>IF(B922&gt;0,SUM($O$4:O922)-SUM($P$3:P921),0)</f>
        <v>0</v>
      </c>
      <c r="Q922" s="6">
        <f t="shared" si="104"/>
        <v>37.857840405160736</v>
      </c>
      <c r="R922" s="8">
        <f>IF(E921&lt;&gt;E922,SUM($Q$4:Q922)-SUM($R$3:R921),0)</f>
        <v>0</v>
      </c>
      <c r="S922" s="6">
        <f>IF(B922&gt;0,SUM($R$4:R922)-SUM($S$3:S921),0)</f>
        <v>0</v>
      </c>
    </row>
    <row r="923" spans="1:19">
      <c r="A923">
        <f>IF(E922&lt;&gt;E923,COUNTIF($A$4:A922,"&lt;&gt;0")+1,0)</f>
        <v>0</v>
      </c>
      <c r="B923">
        <f>IF(A923&lt;&gt;0,IF(MOD(A923,3)=0,COUNTIF($B$4:B922,"&lt;&gt;0")+1,0),0)</f>
        <v>0</v>
      </c>
      <c r="C923" s="9">
        <f>'Dash Board'!$C$12+COUNT('Daily reducing balance'!$F$4:F922)</f>
        <v>42649</v>
      </c>
      <c r="D923">
        <f t="shared" si="98"/>
        <v>2016</v>
      </c>
      <c r="E923">
        <f t="shared" si="99"/>
        <v>10</v>
      </c>
      <c r="F923">
        <f>DAY('Dash Board'!$C$12+COUNT('Daily reducing balance'!$F$4:F922))</f>
        <v>6</v>
      </c>
      <c r="G923" s="8">
        <f t="shared" si="100"/>
        <v>276332.93265290762</v>
      </c>
      <c r="H923" s="6">
        <f>G923*'Dash Board'!$C$11/365</f>
        <v>79.493035420699456</v>
      </c>
      <c r="I923" s="6">
        <f>H923*'Dash Board'!$C$18/'Dash Board'!$C$11</f>
        <v>37.853826390809267</v>
      </c>
      <c r="J923" s="6">
        <f>(G923&gt;1)*PMT('Dash Board'!$C$11/365,$U$4,-'Dash Board'!$C$19)</f>
        <v>108.80376961660664</v>
      </c>
      <c r="K923" s="6">
        <f t="shared" si="102"/>
        <v>0</v>
      </c>
      <c r="L923" s="8">
        <f t="shared" si="103"/>
        <v>276303.62191871175</v>
      </c>
      <c r="N923" s="8">
        <f t="shared" si="101"/>
        <v>70.949943225797369</v>
      </c>
      <c r="O923" s="8">
        <f>IF(E922&lt;&gt;E923,SUM($N$4:N923)-SUM($O$3:O922),0)</f>
        <v>0</v>
      </c>
      <c r="P923" s="6">
        <f>IF(B923&gt;0,SUM($O$4:O923)-SUM($P$3:P922),0)</f>
        <v>0</v>
      </c>
      <c r="Q923" s="6">
        <f t="shared" si="104"/>
        <v>37.853826390809267</v>
      </c>
      <c r="R923" s="8">
        <f>IF(E922&lt;&gt;E923,SUM($Q$4:Q923)-SUM($R$3:R922),0)</f>
        <v>0</v>
      </c>
      <c r="S923" s="6">
        <f>IF(B923&gt;0,SUM($R$4:R923)-SUM($S$3:S922),0)</f>
        <v>0</v>
      </c>
    </row>
    <row r="924" spans="1:19">
      <c r="A924">
        <f>IF(E923&lt;&gt;E924,COUNTIF($A$4:A923,"&lt;&gt;0")+1,0)</f>
        <v>0</v>
      </c>
      <c r="B924">
        <f>IF(A924&lt;&gt;0,IF(MOD(A924,3)=0,COUNTIF($B$4:B923,"&lt;&gt;0")+1,0),0)</f>
        <v>0</v>
      </c>
      <c r="C924" s="9">
        <f>'Dash Board'!$C$12+COUNT('Daily reducing balance'!$F$4:F923)</f>
        <v>42650</v>
      </c>
      <c r="D924">
        <f t="shared" si="98"/>
        <v>2016</v>
      </c>
      <c r="E924">
        <f t="shared" si="99"/>
        <v>10</v>
      </c>
      <c r="F924">
        <f>DAY('Dash Board'!$C$12+COUNT('Daily reducing balance'!$F$4:F923))</f>
        <v>7</v>
      </c>
      <c r="G924" s="8">
        <f t="shared" si="100"/>
        <v>276303.62191871175</v>
      </c>
      <c r="H924" s="6">
        <f>G924*'Dash Board'!$C$11/365</f>
        <v>79.484603565656812</v>
      </c>
      <c r="I924" s="6">
        <f>H924*'Dash Board'!$C$18/'Dash Board'!$C$11</f>
        <v>37.849811221741341</v>
      </c>
      <c r="J924" s="6">
        <f>(G924&gt;1)*PMT('Dash Board'!$C$11/365,$U$4,-'Dash Board'!$C$19)</f>
        <v>108.80376961660664</v>
      </c>
      <c r="K924" s="6">
        <f t="shared" si="102"/>
        <v>0</v>
      </c>
      <c r="L924" s="8">
        <f t="shared" si="103"/>
        <v>276274.30275266082</v>
      </c>
      <c r="N924" s="8">
        <f t="shared" si="101"/>
        <v>70.95395839486531</v>
      </c>
      <c r="O924" s="8">
        <f>IF(E923&lt;&gt;E924,SUM($N$4:N924)-SUM($O$3:O923),0)</f>
        <v>0</v>
      </c>
      <c r="P924" s="6">
        <f>IF(B924&gt;0,SUM($O$4:O924)-SUM($P$3:P923),0)</f>
        <v>0</v>
      </c>
      <c r="Q924" s="6">
        <f t="shared" si="104"/>
        <v>37.849811221741341</v>
      </c>
      <c r="R924" s="8">
        <f>IF(E923&lt;&gt;E924,SUM($Q$4:Q924)-SUM($R$3:R923),0)</f>
        <v>0</v>
      </c>
      <c r="S924" s="6">
        <f>IF(B924&gt;0,SUM($R$4:R924)-SUM($S$3:S923),0)</f>
        <v>0</v>
      </c>
    </row>
    <row r="925" spans="1:19">
      <c r="A925">
        <f>IF(E924&lt;&gt;E925,COUNTIF($A$4:A924,"&lt;&gt;0")+1,0)</f>
        <v>0</v>
      </c>
      <c r="B925">
        <f>IF(A925&lt;&gt;0,IF(MOD(A925,3)=0,COUNTIF($B$4:B924,"&lt;&gt;0")+1,0),0)</f>
        <v>0</v>
      </c>
      <c r="C925" s="9">
        <f>'Dash Board'!$C$12+COUNT('Daily reducing balance'!$F$4:F924)</f>
        <v>42651</v>
      </c>
      <c r="D925">
        <f t="shared" si="98"/>
        <v>2016</v>
      </c>
      <c r="E925">
        <f t="shared" si="99"/>
        <v>10</v>
      </c>
      <c r="F925">
        <f>DAY('Dash Board'!$C$12+COUNT('Daily reducing balance'!$F$4:F924))</f>
        <v>8</v>
      </c>
      <c r="G925" s="8">
        <f t="shared" si="100"/>
        <v>276274.30275266082</v>
      </c>
      <c r="H925" s="6">
        <f>G925*'Dash Board'!$C$11/365</f>
        <v>79.47616928501202</v>
      </c>
      <c r="I925" s="6">
        <f>H925*'Dash Board'!$C$18/'Dash Board'!$C$11</f>
        <v>37.845794897624771</v>
      </c>
      <c r="J925" s="6">
        <f>(G925&gt;1)*PMT('Dash Board'!$C$11/365,$U$4,-'Dash Board'!$C$19)</f>
        <v>108.80376961660664</v>
      </c>
      <c r="K925" s="6">
        <f t="shared" si="102"/>
        <v>0</v>
      </c>
      <c r="L925" s="8">
        <f t="shared" si="103"/>
        <v>276244.97515232925</v>
      </c>
      <c r="N925" s="8">
        <f t="shared" si="101"/>
        <v>70.957974718981873</v>
      </c>
      <c r="O925" s="8">
        <f>IF(E924&lt;&gt;E925,SUM($N$4:N925)-SUM($O$3:O924),0)</f>
        <v>0</v>
      </c>
      <c r="P925" s="6">
        <f>IF(B925&gt;0,SUM($O$4:O925)-SUM($P$3:P924),0)</f>
        <v>0</v>
      </c>
      <c r="Q925" s="6">
        <f t="shared" si="104"/>
        <v>37.845794897624771</v>
      </c>
      <c r="R925" s="8">
        <f>IF(E924&lt;&gt;E925,SUM($Q$4:Q925)-SUM($R$3:R924),0)</f>
        <v>0</v>
      </c>
      <c r="S925" s="6">
        <f>IF(B925&gt;0,SUM($R$4:R925)-SUM($S$3:S924),0)</f>
        <v>0</v>
      </c>
    </row>
    <row r="926" spans="1:19">
      <c r="A926">
        <f>IF(E925&lt;&gt;E926,COUNTIF($A$4:A925,"&lt;&gt;0")+1,0)</f>
        <v>0</v>
      </c>
      <c r="B926">
        <f>IF(A926&lt;&gt;0,IF(MOD(A926,3)=0,COUNTIF($B$4:B925,"&lt;&gt;0")+1,0),0)</f>
        <v>0</v>
      </c>
      <c r="C926" s="9">
        <f>'Dash Board'!$C$12+COUNT('Daily reducing balance'!$F$4:F925)</f>
        <v>42652</v>
      </c>
      <c r="D926">
        <f t="shared" si="98"/>
        <v>2016</v>
      </c>
      <c r="E926">
        <f t="shared" si="99"/>
        <v>10</v>
      </c>
      <c r="F926">
        <f>DAY('Dash Board'!$C$12+COUNT('Daily reducing balance'!$F$4:F925))</f>
        <v>9</v>
      </c>
      <c r="G926" s="8">
        <f t="shared" si="100"/>
        <v>276244.97515232925</v>
      </c>
      <c r="H926" s="6">
        <f>G926*'Dash Board'!$C$11/365</f>
        <v>79.467732578067313</v>
      </c>
      <c r="I926" s="6">
        <f>H926*'Dash Board'!$C$18/'Dash Board'!$C$11</f>
        <v>37.841777418127293</v>
      </c>
      <c r="J926" s="6">
        <f>(G926&gt;1)*PMT('Dash Board'!$C$11/365,$U$4,-'Dash Board'!$C$19)</f>
        <v>108.80376961660664</v>
      </c>
      <c r="K926" s="6">
        <f t="shared" si="102"/>
        <v>0</v>
      </c>
      <c r="L926" s="8">
        <f t="shared" si="103"/>
        <v>276215.63911529072</v>
      </c>
      <c r="N926" s="8">
        <f t="shared" si="101"/>
        <v>70.961992198479351</v>
      </c>
      <c r="O926" s="8">
        <f>IF(E925&lt;&gt;E926,SUM($N$4:N926)-SUM($O$3:O925),0)</f>
        <v>0</v>
      </c>
      <c r="P926" s="6">
        <f>IF(B926&gt;0,SUM($O$4:O926)-SUM($P$3:P925),0)</f>
        <v>0</v>
      </c>
      <c r="Q926" s="6">
        <f t="shared" si="104"/>
        <v>37.841777418127293</v>
      </c>
      <c r="R926" s="8">
        <f>IF(E925&lt;&gt;E926,SUM($Q$4:Q926)-SUM($R$3:R925),0)</f>
        <v>0</v>
      </c>
      <c r="S926" s="6">
        <f>IF(B926&gt;0,SUM($R$4:R926)-SUM($S$3:S925),0)</f>
        <v>0</v>
      </c>
    </row>
    <row r="927" spans="1:19">
      <c r="A927">
        <f>IF(E926&lt;&gt;E927,COUNTIF($A$4:A926,"&lt;&gt;0")+1,0)</f>
        <v>0</v>
      </c>
      <c r="B927">
        <f>IF(A927&lt;&gt;0,IF(MOD(A927,3)=0,COUNTIF($B$4:B926,"&lt;&gt;0")+1,0),0)</f>
        <v>0</v>
      </c>
      <c r="C927" s="9">
        <f>'Dash Board'!$C$12+COUNT('Daily reducing balance'!$F$4:F926)</f>
        <v>42653</v>
      </c>
      <c r="D927">
        <f t="shared" si="98"/>
        <v>2016</v>
      </c>
      <c r="E927">
        <f t="shared" si="99"/>
        <v>10</v>
      </c>
      <c r="F927">
        <f>DAY('Dash Board'!$C$12+COUNT('Daily reducing balance'!$F$4:F926))</f>
        <v>10</v>
      </c>
      <c r="G927" s="8">
        <f t="shared" si="100"/>
        <v>276215.63911529072</v>
      </c>
      <c r="H927" s="6">
        <f>G927*'Dash Board'!$C$11/365</f>
        <v>79.459293444124725</v>
      </c>
      <c r="I927" s="6">
        <f>H927*'Dash Board'!$C$18/'Dash Board'!$C$11</f>
        <v>37.837758782916538</v>
      </c>
      <c r="J927" s="6">
        <f>(G927&gt;1)*PMT('Dash Board'!$C$11/365,$U$4,-'Dash Board'!$C$19)</f>
        <v>108.80376961660664</v>
      </c>
      <c r="K927" s="6">
        <f t="shared" si="102"/>
        <v>0</v>
      </c>
      <c r="L927" s="8">
        <f t="shared" si="103"/>
        <v>276186.29463911825</v>
      </c>
      <c r="N927" s="8">
        <f t="shared" si="101"/>
        <v>70.966010833690106</v>
      </c>
      <c r="O927" s="8">
        <f>IF(E926&lt;&gt;E927,SUM($N$4:N927)-SUM($O$3:O926),0)</f>
        <v>0</v>
      </c>
      <c r="P927" s="6">
        <f>IF(B927&gt;0,SUM($O$4:O927)-SUM($P$3:P926),0)</f>
        <v>0</v>
      </c>
      <c r="Q927" s="6">
        <f t="shared" si="104"/>
        <v>37.837758782916538</v>
      </c>
      <c r="R927" s="8">
        <f>IF(E926&lt;&gt;E927,SUM($Q$4:Q927)-SUM($R$3:R926),0)</f>
        <v>0</v>
      </c>
      <c r="S927" s="6">
        <f>IF(B927&gt;0,SUM($R$4:R927)-SUM($S$3:S926),0)</f>
        <v>0</v>
      </c>
    </row>
    <row r="928" spans="1:19">
      <c r="A928">
        <f>IF(E927&lt;&gt;E928,COUNTIF($A$4:A927,"&lt;&gt;0")+1,0)</f>
        <v>0</v>
      </c>
      <c r="B928">
        <f>IF(A928&lt;&gt;0,IF(MOD(A928,3)=0,COUNTIF($B$4:B927,"&lt;&gt;0")+1,0),0)</f>
        <v>0</v>
      </c>
      <c r="C928" s="9">
        <f>'Dash Board'!$C$12+COUNT('Daily reducing balance'!$F$4:F927)</f>
        <v>42654</v>
      </c>
      <c r="D928">
        <f t="shared" si="98"/>
        <v>2016</v>
      </c>
      <c r="E928">
        <f t="shared" si="99"/>
        <v>10</v>
      </c>
      <c r="F928">
        <f>DAY('Dash Board'!$C$12+COUNT('Daily reducing balance'!$F$4:F927))</f>
        <v>11</v>
      </c>
      <c r="G928" s="8">
        <f t="shared" si="100"/>
        <v>276186.29463911825</v>
      </c>
      <c r="H928" s="6">
        <f>G928*'Dash Board'!$C$11/365</f>
        <v>79.450851882486063</v>
      </c>
      <c r="I928" s="6">
        <f>H928*'Dash Board'!$C$18/'Dash Board'!$C$11</f>
        <v>37.833738991660034</v>
      </c>
      <c r="J928" s="6">
        <f>(G928&gt;1)*PMT('Dash Board'!$C$11/365,$U$4,-'Dash Board'!$C$19)</f>
        <v>108.80376961660664</v>
      </c>
      <c r="K928" s="6">
        <f t="shared" si="102"/>
        <v>0</v>
      </c>
      <c r="L928" s="8">
        <f t="shared" si="103"/>
        <v>276156.94172138412</v>
      </c>
      <c r="N928" s="8">
        <f t="shared" si="101"/>
        <v>70.970030624946617</v>
      </c>
      <c r="O928" s="8">
        <f>IF(E927&lt;&gt;E928,SUM($N$4:N928)-SUM($O$3:O927),0)</f>
        <v>0</v>
      </c>
      <c r="P928" s="6">
        <f>IF(B928&gt;0,SUM($O$4:O928)-SUM($P$3:P927),0)</f>
        <v>0</v>
      </c>
      <c r="Q928" s="6">
        <f t="shared" si="104"/>
        <v>37.833738991660034</v>
      </c>
      <c r="R928" s="8">
        <f>IF(E927&lt;&gt;E928,SUM($Q$4:Q928)-SUM($R$3:R927),0)</f>
        <v>0</v>
      </c>
      <c r="S928" s="6">
        <f>IF(B928&gt;0,SUM($R$4:R928)-SUM($S$3:S927),0)</f>
        <v>0</v>
      </c>
    </row>
    <row r="929" spans="1:19">
      <c r="A929">
        <f>IF(E928&lt;&gt;E929,COUNTIF($A$4:A928,"&lt;&gt;0")+1,0)</f>
        <v>0</v>
      </c>
      <c r="B929">
        <f>IF(A929&lt;&gt;0,IF(MOD(A929,3)=0,COUNTIF($B$4:B928,"&lt;&gt;0")+1,0),0)</f>
        <v>0</v>
      </c>
      <c r="C929" s="9">
        <f>'Dash Board'!$C$12+COUNT('Daily reducing balance'!$F$4:F928)</f>
        <v>42655</v>
      </c>
      <c r="D929">
        <f t="shared" si="98"/>
        <v>2016</v>
      </c>
      <c r="E929">
        <f t="shared" si="99"/>
        <v>10</v>
      </c>
      <c r="F929">
        <f>DAY('Dash Board'!$C$12+COUNT('Daily reducing balance'!$F$4:F928))</f>
        <v>12</v>
      </c>
      <c r="G929" s="8">
        <f t="shared" si="100"/>
        <v>276156.94172138412</v>
      </c>
      <c r="H929" s="6">
        <f>G929*'Dash Board'!$C$11/365</f>
        <v>79.442407892452962</v>
      </c>
      <c r="I929" s="6">
        <f>H929*'Dash Board'!$C$18/'Dash Board'!$C$11</f>
        <v>37.829718044025221</v>
      </c>
      <c r="J929" s="6">
        <f>(G929&gt;1)*PMT('Dash Board'!$C$11/365,$U$4,-'Dash Board'!$C$19)</f>
        <v>108.80376961660664</v>
      </c>
      <c r="K929" s="6">
        <f t="shared" si="102"/>
        <v>0</v>
      </c>
      <c r="L929" s="8">
        <f t="shared" si="103"/>
        <v>276127.58035965997</v>
      </c>
      <c r="N929" s="8">
        <f t="shared" si="101"/>
        <v>70.97405157258143</v>
      </c>
      <c r="O929" s="8">
        <f>IF(E928&lt;&gt;E929,SUM($N$4:N929)-SUM($O$3:O928),0)</f>
        <v>0</v>
      </c>
      <c r="P929" s="6">
        <f>IF(B929&gt;0,SUM($O$4:O929)-SUM($P$3:P928),0)</f>
        <v>0</v>
      </c>
      <c r="Q929" s="6">
        <f t="shared" si="104"/>
        <v>37.829718044025221</v>
      </c>
      <c r="R929" s="8">
        <f>IF(E928&lt;&gt;E929,SUM($Q$4:Q929)-SUM($R$3:R928),0)</f>
        <v>0</v>
      </c>
      <c r="S929" s="6">
        <f>IF(B929&gt;0,SUM($R$4:R929)-SUM($S$3:S928),0)</f>
        <v>0</v>
      </c>
    </row>
    <row r="930" spans="1:19">
      <c r="A930">
        <f>IF(E929&lt;&gt;E930,COUNTIF($A$4:A929,"&lt;&gt;0")+1,0)</f>
        <v>0</v>
      </c>
      <c r="B930">
        <f>IF(A930&lt;&gt;0,IF(MOD(A930,3)=0,COUNTIF($B$4:B929,"&lt;&gt;0")+1,0),0)</f>
        <v>0</v>
      </c>
      <c r="C930" s="9">
        <f>'Dash Board'!$C$12+COUNT('Daily reducing balance'!$F$4:F929)</f>
        <v>42656</v>
      </c>
      <c r="D930">
        <f t="shared" si="98"/>
        <v>2016</v>
      </c>
      <c r="E930">
        <f t="shared" si="99"/>
        <v>10</v>
      </c>
      <c r="F930">
        <f>DAY('Dash Board'!$C$12+COUNT('Daily reducing balance'!$F$4:F929))</f>
        <v>13</v>
      </c>
      <c r="G930" s="8">
        <f t="shared" si="100"/>
        <v>276127.58035965997</v>
      </c>
      <c r="H930" s="6">
        <f>G930*'Dash Board'!$C$11/365</f>
        <v>79.433961473326846</v>
      </c>
      <c r="I930" s="6">
        <f>H930*'Dash Board'!$C$18/'Dash Board'!$C$11</f>
        <v>37.825695939679449</v>
      </c>
      <c r="J930" s="6">
        <f>(G930&gt;1)*PMT('Dash Board'!$C$11/365,$U$4,-'Dash Board'!$C$19)</f>
        <v>108.80376961660664</v>
      </c>
      <c r="K930" s="6">
        <f t="shared" si="102"/>
        <v>0</v>
      </c>
      <c r="L930" s="8">
        <f t="shared" si="103"/>
        <v>276098.21055151673</v>
      </c>
      <c r="N930" s="8">
        <f t="shared" si="101"/>
        <v>70.978073676927195</v>
      </c>
      <c r="O930" s="8">
        <f>IF(E929&lt;&gt;E930,SUM($N$4:N930)-SUM($O$3:O929),0)</f>
        <v>0</v>
      </c>
      <c r="P930" s="6">
        <f>IF(B930&gt;0,SUM($O$4:O930)-SUM($P$3:P929),0)</f>
        <v>0</v>
      </c>
      <c r="Q930" s="6">
        <f t="shared" si="104"/>
        <v>37.825695939679449</v>
      </c>
      <c r="R930" s="8">
        <f>IF(E929&lt;&gt;E930,SUM($Q$4:Q930)-SUM($R$3:R929),0)</f>
        <v>0</v>
      </c>
      <c r="S930" s="6">
        <f>IF(B930&gt;0,SUM($R$4:R930)-SUM($S$3:S929),0)</f>
        <v>0</v>
      </c>
    </row>
    <row r="931" spans="1:19">
      <c r="A931">
        <f>IF(E930&lt;&gt;E931,COUNTIF($A$4:A930,"&lt;&gt;0")+1,0)</f>
        <v>0</v>
      </c>
      <c r="B931">
        <f>IF(A931&lt;&gt;0,IF(MOD(A931,3)=0,COUNTIF($B$4:B930,"&lt;&gt;0")+1,0),0)</f>
        <v>0</v>
      </c>
      <c r="C931" s="9">
        <f>'Dash Board'!$C$12+COUNT('Daily reducing balance'!$F$4:F930)</f>
        <v>42657</v>
      </c>
      <c r="D931">
        <f t="shared" si="98"/>
        <v>2016</v>
      </c>
      <c r="E931">
        <f t="shared" si="99"/>
        <v>10</v>
      </c>
      <c r="F931">
        <f>DAY('Dash Board'!$C$12+COUNT('Daily reducing balance'!$F$4:F930))</f>
        <v>14</v>
      </c>
      <c r="G931" s="8">
        <f t="shared" si="100"/>
        <v>276098.21055151673</v>
      </c>
      <c r="H931" s="6">
        <f>G931*'Dash Board'!$C$11/365</f>
        <v>79.425512624408924</v>
      </c>
      <c r="I931" s="6">
        <f>H931*'Dash Board'!$C$18/'Dash Board'!$C$11</f>
        <v>37.821672678289971</v>
      </c>
      <c r="J931" s="6">
        <f>(G931&gt;1)*PMT('Dash Board'!$C$11/365,$U$4,-'Dash Board'!$C$19)</f>
        <v>108.80376961660664</v>
      </c>
      <c r="K931" s="6">
        <f t="shared" si="102"/>
        <v>0</v>
      </c>
      <c r="L931" s="8">
        <f t="shared" si="103"/>
        <v>276068.83229452453</v>
      </c>
      <c r="N931" s="8">
        <f t="shared" si="101"/>
        <v>70.982096938316673</v>
      </c>
      <c r="O931" s="8">
        <f>IF(E930&lt;&gt;E931,SUM($N$4:N931)-SUM($O$3:O930),0)</f>
        <v>0</v>
      </c>
      <c r="P931" s="6">
        <f>IF(B931&gt;0,SUM($O$4:O931)-SUM($P$3:P930),0)</f>
        <v>0</v>
      </c>
      <c r="Q931" s="6">
        <f t="shared" si="104"/>
        <v>37.821672678289971</v>
      </c>
      <c r="R931" s="8">
        <f>IF(E930&lt;&gt;E931,SUM($Q$4:Q931)-SUM($R$3:R930),0)</f>
        <v>0</v>
      </c>
      <c r="S931" s="6">
        <f>IF(B931&gt;0,SUM($R$4:R931)-SUM($S$3:S930),0)</f>
        <v>0</v>
      </c>
    </row>
    <row r="932" spans="1:19">
      <c r="A932">
        <f>IF(E931&lt;&gt;E932,COUNTIF($A$4:A931,"&lt;&gt;0")+1,0)</f>
        <v>0</v>
      </c>
      <c r="B932">
        <f>IF(A932&lt;&gt;0,IF(MOD(A932,3)=0,COUNTIF($B$4:B931,"&lt;&gt;0")+1,0),0)</f>
        <v>0</v>
      </c>
      <c r="C932" s="9">
        <f>'Dash Board'!$C$12+COUNT('Daily reducing balance'!$F$4:F931)</f>
        <v>42658</v>
      </c>
      <c r="D932">
        <f t="shared" si="98"/>
        <v>2016</v>
      </c>
      <c r="E932">
        <f t="shared" si="99"/>
        <v>10</v>
      </c>
      <c r="F932">
        <f>DAY('Dash Board'!$C$12+COUNT('Daily reducing balance'!$F$4:F931))</f>
        <v>15</v>
      </c>
      <c r="G932" s="8">
        <f t="shared" si="100"/>
        <v>276068.83229452453</v>
      </c>
      <c r="H932" s="6">
        <f>G932*'Dash Board'!$C$11/365</f>
        <v>79.417061345000207</v>
      </c>
      <c r="I932" s="6">
        <f>H932*'Dash Board'!$C$18/'Dash Board'!$C$11</f>
        <v>37.817648259523914</v>
      </c>
      <c r="J932" s="6">
        <f>(G932&gt;1)*PMT('Dash Board'!$C$11/365,$U$4,-'Dash Board'!$C$19)</f>
        <v>108.80376961660664</v>
      </c>
      <c r="K932" s="6">
        <f t="shared" si="102"/>
        <v>0</v>
      </c>
      <c r="L932" s="8">
        <f t="shared" si="103"/>
        <v>276039.44558625296</v>
      </c>
      <c r="N932" s="8">
        <f t="shared" si="101"/>
        <v>70.986121357082737</v>
      </c>
      <c r="O932" s="8">
        <f>IF(E931&lt;&gt;E932,SUM($N$4:N932)-SUM($O$3:O931),0)</f>
        <v>0</v>
      </c>
      <c r="P932" s="6">
        <f>IF(B932&gt;0,SUM($O$4:O932)-SUM($P$3:P931),0)</f>
        <v>0</v>
      </c>
      <c r="Q932" s="6">
        <f t="shared" si="104"/>
        <v>37.817648259523914</v>
      </c>
      <c r="R932" s="8">
        <f>IF(E931&lt;&gt;E932,SUM($Q$4:Q932)-SUM($R$3:R931),0)</f>
        <v>0</v>
      </c>
      <c r="S932" s="6">
        <f>IF(B932&gt;0,SUM($R$4:R932)-SUM($S$3:S931),0)</f>
        <v>0</v>
      </c>
    </row>
    <row r="933" spans="1:19">
      <c r="A933">
        <f>IF(E932&lt;&gt;E933,COUNTIF($A$4:A932,"&lt;&gt;0")+1,0)</f>
        <v>0</v>
      </c>
      <c r="B933">
        <f>IF(A933&lt;&gt;0,IF(MOD(A933,3)=0,COUNTIF($B$4:B932,"&lt;&gt;0")+1,0),0)</f>
        <v>0</v>
      </c>
      <c r="C933" s="9">
        <f>'Dash Board'!$C$12+COUNT('Daily reducing balance'!$F$4:F932)</f>
        <v>42659</v>
      </c>
      <c r="D933">
        <f t="shared" si="98"/>
        <v>2016</v>
      </c>
      <c r="E933">
        <f t="shared" si="99"/>
        <v>10</v>
      </c>
      <c r="F933">
        <f>DAY('Dash Board'!$C$12+COUNT('Daily reducing balance'!$F$4:F932))</f>
        <v>16</v>
      </c>
      <c r="G933" s="8">
        <f t="shared" si="100"/>
        <v>276039.44558625296</v>
      </c>
      <c r="H933" s="6">
        <f>G933*'Dash Board'!$C$11/365</f>
        <v>79.408607634401534</v>
      </c>
      <c r="I933" s="6">
        <f>H933*'Dash Board'!$C$18/'Dash Board'!$C$11</f>
        <v>37.813622683048351</v>
      </c>
      <c r="J933" s="6">
        <f>(G933&gt;1)*PMT('Dash Board'!$C$11/365,$U$4,-'Dash Board'!$C$19)</f>
        <v>108.80376961660664</v>
      </c>
      <c r="K933" s="6">
        <f t="shared" si="102"/>
        <v>0</v>
      </c>
      <c r="L933" s="8">
        <f t="shared" si="103"/>
        <v>276010.0504242708</v>
      </c>
      <c r="N933" s="8">
        <f t="shared" si="101"/>
        <v>70.990146933558293</v>
      </c>
      <c r="O933" s="8">
        <f>IF(E932&lt;&gt;E933,SUM($N$4:N933)-SUM($O$3:O932),0)</f>
        <v>0</v>
      </c>
      <c r="P933" s="6">
        <f>IF(B933&gt;0,SUM($O$4:O933)-SUM($P$3:P932),0)</f>
        <v>0</v>
      </c>
      <c r="Q933" s="6">
        <f t="shared" si="104"/>
        <v>37.813622683048351</v>
      </c>
      <c r="R933" s="8">
        <f>IF(E932&lt;&gt;E933,SUM($Q$4:Q933)-SUM($R$3:R932),0)</f>
        <v>0</v>
      </c>
      <c r="S933" s="6">
        <f>IF(B933&gt;0,SUM($R$4:R933)-SUM($S$3:S932),0)</f>
        <v>0</v>
      </c>
    </row>
    <row r="934" spans="1:19">
      <c r="A934">
        <f>IF(E933&lt;&gt;E934,COUNTIF($A$4:A933,"&lt;&gt;0")+1,0)</f>
        <v>0</v>
      </c>
      <c r="B934">
        <f>IF(A934&lt;&gt;0,IF(MOD(A934,3)=0,COUNTIF($B$4:B933,"&lt;&gt;0")+1,0),0)</f>
        <v>0</v>
      </c>
      <c r="C934" s="9">
        <f>'Dash Board'!$C$12+COUNT('Daily reducing balance'!$F$4:F933)</f>
        <v>42660</v>
      </c>
      <c r="D934">
        <f t="shared" si="98"/>
        <v>2016</v>
      </c>
      <c r="E934">
        <f t="shared" si="99"/>
        <v>10</v>
      </c>
      <c r="F934">
        <f>DAY('Dash Board'!$C$12+COUNT('Daily reducing balance'!$F$4:F933))</f>
        <v>17</v>
      </c>
      <c r="G934" s="8">
        <f t="shared" si="100"/>
        <v>276010.0504242708</v>
      </c>
      <c r="H934" s="6">
        <f>G934*'Dash Board'!$C$11/365</f>
        <v>79.400151491913519</v>
      </c>
      <c r="I934" s="6">
        <f>H934*'Dash Board'!$C$18/'Dash Board'!$C$11</f>
        <v>37.809595948530252</v>
      </c>
      <c r="J934" s="6">
        <f>(G934&gt;1)*PMT('Dash Board'!$C$11/365,$U$4,-'Dash Board'!$C$19)</f>
        <v>108.80376961660664</v>
      </c>
      <c r="K934" s="6">
        <f t="shared" si="102"/>
        <v>0</v>
      </c>
      <c r="L934" s="8">
        <f t="shared" si="103"/>
        <v>275980.64680614613</v>
      </c>
      <c r="N934" s="8">
        <f t="shared" si="101"/>
        <v>70.9941736680764</v>
      </c>
      <c r="O934" s="8">
        <f>IF(E933&lt;&gt;E934,SUM($N$4:N934)-SUM($O$3:O933),0)</f>
        <v>0</v>
      </c>
      <c r="P934" s="6">
        <f>IF(B934&gt;0,SUM($O$4:O934)-SUM($P$3:P933),0)</f>
        <v>0</v>
      </c>
      <c r="Q934" s="6">
        <f t="shared" si="104"/>
        <v>37.809595948530252</v>
      </c>
      <c r="R934" s="8">
        <f>IF(E933&lt;&gt;E934,SUM($Q$4:Q934)-SUM($R$3:R933),0)</f>
        <v>0</v>
      </c>
      <c r="S934" s="6">
        <f>IF(B934&gt;0,SUM($R$4:R934)-SUM($S$3:S933),0)</f>
        <v>0</v>
      </c>
    </row>
    <row r="935" spans="1:19">
      <c r="A935">
        <f>IF(E934&lt;&gt;E935,COUNTIF($A$4:A934,"&lt;&gt;0")+1,0)</f>
        <v>0</v>
      </c>
      <c r="B935">
        <f>IF(A935&lt;&gt;0,IF(MOD(A935,3)=0,COUNTIF($B$4:B934,"&lt;&gt;0")+1,0),0)</f>
        <v>0</v>
      </c>
      <c r="C935" s="9">
        <f>'Dash Board'!$C$12+COUNT('Daily reducing balance'!$F$4:F934)</f>
        <v>42661</v>
      </c>
      <c r="D935">
        <f t="shared" si="98"/>
        <v>2016</v>
      </c>
      <c r="E935">
        <f t="shared" si="99"/>
        <v>10</v>
      </c>
      <c r="F935">
        <f>DAY('Dash Board'!$C$12+COUNT('Daily reducing balance'!$F$4:F934))</f>
        <v>18</v>
      </c>
      <c r="G935" s="8">
        <f t="shared" si="100"/>
        <v>275980.64680614613</v>
      </c>
      <c r="H935" s="6">
        <f>G935*'Dash Board'!$C$11/365</f>
        <v>79.391692916836547</v>
      </c>
      <c r="I935" s="6">
        <f>H935*'Dash Board'!$C$18/'Dash Board'!$C$11</f>
        <v>37.805568055636449</v>
      </c>
      <c r="J935" s="6">
        <f>(G935&gt;1)*PMT('Dash Board'!$C$11/365,$U$4,-'Dash Board'!$C$19)</f>
        <v>108.80376961660664</v>
      </c>
      <c r="K935" s="6">
        <f t="shared" si="102"/>
        <v>0</v>
      </c>
      <c r="L935" s="8">
        <f t="shared" si="103"/>
        <v>275951.23472944641</v>
      </c>
      <c r="N935" s="8">
        <f t="shared" si="101"/>
        <v>70.998201560970188</v>
      </c>
      <c r="O935" s="8">
        <f>IF(E934&lt;&gt;E935,SUM($N$4:N935)-SUM($O$3:O934),0)</f>
        <v>0</v>
      </c>
      <c r="P935" s="6">
        <f>IF(B935&gt;0,SUM($O$4:O935)-SUM($P$3:P934),0)</f>
        <v>0</v>
      </c>
      <c r="Q935" s="6">
        <f t="shared" si="104"/>
        <v>37.805568055636449</v>
      </c>
      <c r="R935" s="8">
        <f>IF(E934&lt;&gt;E935,SUM($Q$4:Q935)-SUM($R$3:R934),0)</f>
        <v>0</v>
      </c>
      <c r="S935" s="6">
        <f>IF(B935&gt;0,SUM($R$4:R935)-SUM($S$3:S934),0)</f>
        <v>0</v>
      </c>
    </row>
    <row r="936" spans="1:19">
      <c r="A936">
        <f>IF(E935&lt;&gt;E936,COUNTIF($A$4:A935,"&lt;&gt;0")+1,0)</f>
        <v>0</v>
      </c>
      <c r="B936">
        <f>IF(A936&lt;&gt;0,IF(MOD(A936,3)=0,COUNTIF($B$4:B935,"&lt;&gt;0")+1,0),0)</f>
        <v>0</v>
      </c>
      <c r="C936" s="9">
        <f>'Dash Board'!$C$12+COUNT('Daily reducing balance'!$F$4:F935)</f>
        <v>42662</v>
      </c>
      <c r="D936">
        <f t="shared" si="98"/>
        <v>2016</v>
      </c>
      <c r="E936">
        <f t="shared" si="99"/>
        <v>10</v>
      </c>
      <c r="F936">
        <f>DAY('Dash Board'!$C$12+COUNT('Daily reducing balance'!$F$4:F935))</f>
        <v>19</v>
      </c>
      <c r="G936" s="8">
        <f t="shared" si="100"/>
        <v>275951.23472944641</v>
      </c>
      <c r="H936" s="6">
        <f>G936*'Dash Board'!$C$11/365</f>
        <v>79.383231908470876</v>
      </c>
      <c r="I936" s="6">
        <f>H936*'Dash Board'!$C$18/'Dash Board'!$C$11</f>
        <v>37.801539004033756</v>
      </c>
      <c r="J936" s="6">
        <f>(G936&gt;1)*PMT('Dash Board'!$C$11/365,$U$4,-'Dash Board'!$C$19)</f>
        <v>108.80376961660664</v>
      </c>
      <c r="K936" s="6">
        <f t="shared" si="102"/>
        <v>0</v>
      </c>
      <c r="L936" s="8">
        <f t="shared" si="103"/>
        <v>275921.81419173832</v>
      </c>
      <c r="N936" s="8">
        <f t="shared" si="101"/>
        <v>71.002230612572887</v>
      </c>
      <c r="O936" s="8">
        <f>IF(E935&lt;&gt;E936,SUM($N$4:N936)-SUM($O$3:O935),0)</f>
        <v>0</v>
      </c>
      <c r="P936" s="6">
        <f>IF(B936&gt;0,SUM($O$4:O936)-SUM($P$3:P935),0)</f>
        <v>0</v>
      </c>
      <c r="Q936" s="6">
        <f t="shared" si="104"/>
        <v>37.801539004033756</v>
      </c>
      <c r="R936" s="8">
        <f>IF(E935&lt;&gt;E936,SUM($Q$4:Q936)-SUM($R$3:R935),0)</f>
        <v>0</v>
      </c>
      <c r="S936" s="6">
        <f>IF(B936&gt;0,SUM($R$4:R936)-SUM($S$3:S935),0)</f>
        <v>0</v>
      </c>
    </row>
    <row r="937" spans="1:19">
      <c r="A937">
        <f>IF(E936&lt;&gt;E937,COUNTIF($A$4:A936,"&lt;&gt;0")+1,0)</f>
        <v>0</v>
      </c>
      <c r="B937">
        <f>IF(A937&lt;&gt;0,IF(MOD(A937,3)=0,COUNTIF($B$4:B936,"&lt;&gt;0")+1,0),0)</f>
        <v>0</v>
      </c>
      <c r="C937" s="9">
        <f>'Dash Board'!$C$12+COUNT('Daily reducing balance'!$F$4:F936)</f>
        <v>42663</v>
      </c>
      <c r="D937">
        <f t="shared" si="98"/>
        <v>2016</v>
      </c>
      <c r="E937">
        <f t="shared" si="99"/>
        <v>10</v>
      </c>
      <c r="F937">
        <f>DAY('Dash Board'!$C$12+COUNT('Daily reducing balance'!$F$4:F936))</f>
        <v>20</v>
      </c>
      <c r="G937" s="8">
        <f t="shared" si="100"/>
        <v>275921.81419173832</v>
      </c>
      <c r="H937" s="6">
        <f>G937*'Dash Board'!$C$11/365</f>
        <v>79.374768466116507</v>
      </c>
      <c r="I937" s="6">
        <f>H937*'Dash Board'!$C$18/'Dash Board'!$C$11</f>
        <v>37.797508793388815</v>
      </c>
      <c r="J937" s="6">
        <f>(G937&gt;1)*PMT('Dash Board'!$C$11/365,$U$4,-'Dash Board'!$C$19)</f>
        <v>108.80376961660664</v>
      </c>
      <c r="K937" s="6">
        <f t="shared" si="102"/>
        <v>0</v>
      </c>
      <c r="L937" s="8">
        <f t="shared" si="103"/>
        <v>275892.38519058784</v>
      </c>
      <c r="N937" s="8">
        <f t="shared" si="101"/>
        <v>71.006260823217829</v>
      </c>
      <c r="O937" s="8">
        <f>IF(E936&lt;&gt;E937,SUM($N$4:N937)-SUM($O$3:O936),0)</f>
        <v>0</v>
      </c>
      <c r="P937" s="6">
        <f>IF(B937&gt;0,SUM($O$4:O937)-SUM($P$3:P936),0)</f>
        <v>0</v>
      </c>
      <c r="Q937" s="6">
        <f t="shared" si="104"/>
        <v>37.797508793388815</v>
      </c>
      <c r="R937" s="8">
        <f>IF(E936&lt;&gt;E937,SUM($Q$4:Q937)-SUM($R$3:R936),0)</f>
        <v>0</v>
      </c>
      <c r="S937" s="6">
        <f>IF(B937&gt;0,SUM($R$4:R937)-SUM($S$3:S936),0)</f>
        <v>0</v>
      </c>
    </row>
    <row r="938" spans="1:19">
      <c r="A938">
        <f>IF(E937&lt;&gt;E938,COUNTIF($A$4:A937,"&lt;&gt;0")+1,0)</f>
        <v>0</v>
      </c>
      <c r="B938">
        <f>IF(A938&lt;&gt;0,IF(MOD(A938,3)=0,COUNTIF($B$4:B937,"&lt;&gt;0")+1,0),0)</f>
        <v>0</v>
      </c>
      <c r="C938" s="9">
        <f>'Dash Board'!$C$12+COUNT('Daily reducing balance'!$F$4:F937)</f>
        <v>42664</v>
      </c>
      <c r="D938">
        <f t="shared" si="98"/>
        <v>2016</v>
      </c>
      <c r="E938">
        <f t="shared" si="99"/>
        <v>10</v>
      </c>
      <c r="F938">
        <f>DAY('Dash Board'!$C$12+COUNT('Daily reducing balance'!$F$4:F937))</f>
        <v>21</v>
      </c>
      <c r="G938" s="8">
        <f t="shared" si="100"/>
        <v>275892.38519058784</v>
      </c>
      <c r="H938" s="6">
        <f>G938*'Dash Board'!$C$11/365</f>
        <v>79.366302589073214</v>
      </c>
      <c r="I938" s="6">
        <f>H938*'Dash Board'!$C$18/'Dash Board'!$C$11</f>
        <v>37.793477423368202</v>
      </c>
      <c r="J938" s="6">
        <f>(G938&gt;1)*PMT('Dash Board'!$C$11/365,$U$4,-'Dash Board'!$C$19)</f>
        <v>108.80376961660664</v>
      </c>
      <c r="K938" s="6">
        <f t="shared" si="102"/>
        <v>0</v>
      </c>
      <c r="L938" s="8">
        <f t="shared" si="103"/>
        <v>275862.94772356033</v>
      </c>
      <c r="N938" s="8">
        <f t="shared" si="101"/>
        <v>71.010292193238442</v>
      </c>
      <c r="O938" s="8">
        <f>IF(E937&lt;&gt;E938,SUM($N$4:N938)-SUM($O$3:O937),0)</f>
        <v>0</v>
      </c>
      <c r="P938" s="6">
        <f>IF(B938&gt;0,SUM($O$4:O938)-SUM($P$3:P937),0)</f>
        <v>0</v>
      </c>
      <c r="Q938" s="6">
        <f t="shared" si="104"/>
        <v>37.793477423368202</v>
      </c>
      <c r="R938" s="8">
        <f>IF(E937&lt;&gt;E938,SUM($Q$4:Q938)-SUM($R$3:R937),0)</f>
        <v>0</v>
      </c>
      <c r="S938" s="6">
        <f>IF(B938&gt;0,SUM($R$4:R938)-SUM($S$3:S937),0)</f>
        <v>0</v>
      </c>
    </row>
    <row r="939" spans="1:19">
      <c r="A939">
        <f>IF(E938&lt;&gt;E939,COUNTIF($A$4:A938,"&lt;&gt;0")+1,0)</f>
        <v>0</v>
      </c>
      <c r="B939">
        <f>IF(A939&lt;&gt;0,IF(MOD(A939,3)=0,COUNTIF($B$4:B938,"&lt;&gt;0")+1,0),0)</f>
        <v>0</v>
      </c>
      <c r="C939" s="9">
        <f>'Dash Board'!$C$12+COUNT('Daily reducing balance'!$F$4:F938)</f>
        <v>42665</v>
      </c>
      <c r="D939">
        <f t="shared" si="98"/>
        <v>2016</v>
      </c>
      <c r="E939">
        <f t="shared" si="99"/>
        <v>10</v>
      </c>
      <c r="F939">
        <f>DAY('Dash Board'!$C$12+COUNT('Daily reducing balance'!$F$4:F938))</f>
        <v>22</v>
      </c>
      <c r="G939" s="8">
        <f t="shared" si="100"/>
        <v>275862.94772356033</v>
      </c>
      <c r="H939" s="6">
        <f>G939*'Dash Board'!$C$11/365</f>
        <v>79.357834276640645</v>
      </c>
      <c r="I939" s="6">
        <f>H939*'Dash Board'!$C$18/'Dash Board'!$C$11</f>
        <v>37.789444893638404</v>
      </c>
      <c r="J939" s="6">
        <f>(G939&gt;1)*PMT('Dash Board'!$C$11/365,$U$4,-'Dash Board'!$C$19)</f>
        <v>108.80376961660664</v>
      </c>
      <c r="K939" s="6">
        <f t="shared" si="102"/>
        <v>0</v>
      </c>
      <c r="L939" s="8">
        <f t="shared" si="103"/>
        <v>275833.50178822037</v>
      </c>
      <c r="N939" s="8">
        <f t="shared" si="101"/>
        <v>71.01432472296824</v>
      </c>
      <c r="O939" s="8">
        <f>IF(E938&lt;&gt;E939,SUM($N$4:N939)-SUM($O$3:O938),0)</f>
        <v>0</v>
      </c>
      <c r="P939" s="6">
        <f>IF(B939&gt;0,SUM($O$4:O939)-SUM($P$3:P938),0)</f>
        <v>0</v>
      </c>
      <c r="Q939" s="6">
        <f t="shared" si="104"/>
        <v>37.789444893638404</v>
      </c>
      <c r="R939" s="8">
        <f>IF(E938&lt;&gt;E939,SUM($Q$4:Q939)-SUM($R$3:R938),0)</f>
        <v>0</v>
      </c>
      <c r="S939" s="6">
        <f>IF(B939&gt;0,SUM($R$4:R939)-SUM($S$3:S938),0)</f>
        <v>0</v>
      </c>
    </row>
    <row r="940" spans="1:19">
      <c r="A940">
        <f>IF(E939&lt;&gt;E940,COUNTIF($A$4:A939,"&lt;&gt;0")+1,0)</f>
        <v>0</v>
      </c>
      <c r="B940">
        <f>IF(A940&lt;&gt;0,IF(MOD(A940,3)=0,COUNTIF($B$4:B939,"&lt;&gt;0")+1,0),0)</f>
        <v>0</v>
      </c>
      <c r="C940" s="9">
        <f>'Dash Board'!$C$12+COUNT('Daily reducing balance'!$F$4:F939)</f>
        <v>42666</v>
      </c>
      <c r="D940">
        <f t="shared" si="98"/>
        <v>2016</v>
      </c>
      <c r="E940">
        <f t="shared" si="99"/>
        <v>10</v>
      </c>
      <c r="F940">
        <f>DAY('Dash Board'!$C$12+COUNT('Daily reducing balance'!$F$4:F939))</f>
        <v>23</v>
      </c>
      <c r="G940" s="8">
        <f t="shared" si="100"/>
        <v>275833.50178822037</v>
      </c>
      <c r="H940" s="6">
        <f>G940*'Dash Board'!$C$11/365</f>
        <v>79.349363528118189</v>
      </c>
      <c r="I940" s="6">
        <f>H940*'Dash Board'!$C$18/'Dash Board'!$C$11</f>
        <v>37.785411203865806</v>
      </c>
      <c r="J940" s="6">
        <f>(G940&gt;1)*PMT('Dash Board'!$C$11/365,$U$4,-'Dash Board'!$C$19)</f>
        <v>108.80376961660664</v>
      </c>
      <c r="K940" s="6">
        <f t="shared" si="102"/>
        <v>0</v>
      </c>
      <c r="L940" s="8">
        <f t="shared" si="103"/>
        <v>275804.04738213192</v>
      </c>
      <c r="N940" s="8">
        <f t="shared" si="101"/>
        <v>71.018358412740838</v>
      </c>
      <c r="O940" s="8">
        <f>IF(E939&lt;&gt;E940,SUM($N$4:N940)-SUM($O$3:O939),0)</f>
        <v>0</v>
      </c>
      <c r="P940" s="6">
        <f>IF(B940&gt;0,SUM($O$4:O940)-SUM($P$3:P939),0)</f>
        <v>0</v>
      </c>
      <c r="Q940" s="6">
        <f t="shared" si="104"/>
        <v>37.785411203865806</v>
      </c>
      <c r="R940" s="8">
        <f>IF(E939&lt;&gt;E940,SUM($Q$4:Q940)-SUM($R$3:R939),0)</f>
        <v>0</v>
      </c>
      <c r="S940" s="6">
        <f>IF(B940&gt;0,SUM($R$4:R940)-SUM($S$3:S939),0)</f>
        <v>0</v>
      </c>
    </row>
    <row r="941" spans="1:19">
      <c r="A941">
        <f>IF(E940&lt;&gt;E941,COUNTIF($A$4:A940,"&lt;&gt;0")+1,0)</f>
        <v>0</v>
      </c>
      <c r="B941">
        <f>IF(A941&lt;&gt;0,IF(MOD(A941,3)=0,COUNTIF($B$4:B940,"&lt;&gt;0")+1,0),0)</f>
        <v>0</v>
      </c>
      <c r="C941" s="9">
        <f>'Dash Board'!$C$12+COUNT('Daily reducing balance'!$F$4:F940)</f>
        <v>42667</v>
      </c>
      <c r="D941">
        <f t="shared" si="98"/>
        <v>2016</v>
      </c>
      <c r="E941">
        <f t="shared" si="99"/>
        <v>10</v>
      </c>
      <c r="F941">
        <f>DAY('Dash Board'!$C$12+COUNT('Daily reducing balance'!$F$4:F940))</f>
        <v>24</v>
      </c>
      <c r="G941" s="8">
        <f t="shared" si="100"/>
        <v>275804.04738213192</v>
      </c>
      <c r="H941" s="6">
        <f>G941*'Dash Board'!$C$11/365</f>
        <v>79.340890342805068</v>
      </c>
      <c r="I941" s="6">
        <f>H941*'Dash Board'!$C$18/'Dash Board'!$C$11</f>
        <v>37.781376353716702</v>
      </c>
      <c r="J941" s="6">
        <f>(G941&gt;1)*PMT('Dash Board'!$C$11/365,$U$4,-'Dash Board'!$C$19)</f>
        <v>108.80376961660664</v>
      </c>
      <c r="K941" s="6">
        <f t="shared" si="102"/>
        <v>0</v>
      </c>
      <c r="L941" s="8">
        <f t="shared" si="103"/>
        <v>275774.58450285811</v>
      </c>
      <c r="N941" s="8">
        <f t="shared" si="101"/>
        <v>71.022393262889949</v>
      </c>
      <c r="O941" s="8">
        <f>IF(E940&lt;&gt;E941,SUM($N$4:N941)-SUM($O$3:O940),0)</f>
        <v>0</v>
      </c>
      <c r="P941" s="6">
        <f>IF(B941&gt;0,SUM($O$4:O941)-SUM($P$3:P940),0)</f>
        <v>0</v>
      </c>
      <c r="Q941" s="6">
        <f t="shared" si="104"/>
        <v>37.781376353716702</v>
      </c>
      <c r="R941" s="8">
        <f>IF(E940&lt;&gt;E941,SUM($Q$4:Q941)-SUM($R$3:R940),0)</f>
        <v>0</v>
      </c>
      <c r="S941" s="6">
        <f>IF(B941&gt;0,SUM($R$4:R941)-SUM($S$3:S940),0)</f>
        <v>0</v>
      </c>
    </row>
    <row r="942" spans="1:19">
      <c r="A942">
        <f>IF(E941&lt;&gt;E942,COUNTIF($A$4:A941,"&lt;&gt;0")+1,0)</f>
        <v>0</v>
      </c>
      <c r="B942">
        <f>IF(A942&lt;&gt;0,IF(MOD(A942,3)=0,COUNTIF($B$4:B941,"&lt;&gt;0")+1,0),0)</f>
        <v>0</v>
      </c>
      <c r="C942" s="9">
        <f>'Dash Board'!$C$12+COUNT('Daily reducing balance'!$F$4:F941)</f>
        <v>42668</v>
      </c>
      <c r="D942">
        <f t="shared" si="98"/>
        <v>2016</v>
      </c>
      <c r="E942">
        <f t="shared" si="99"/>
        <v>10</v>
      </c>
      <c r="F942">
        <f>DAY('Dash Board'!$C$12+COUNT('Daily reducing balance'!$F$4:F941))</f>
        <v>25</v>
      </c>
      <c r="G942" s="8">
        <f t="shared" si="100"/>
        <v>275774.58450285811</v>
      </c>
      <c r="H942" s="6">
        <f>G942*'Dash Board'!$C$11/365</f>
        <v>79.332414720000273</v>
      </c>
      <c r="I942" s="6">
        <f>H942*'Dash Board'!$C$18/'Dash Board'!$C$11</f>
        <v>37.777340342857272</v>
      </c>
      <c r="J942" s="6">
        <f>(G942&gt;1)*PMT('Dash Board'!$C$11/365,$U$4,-'Dash Board'!$C$19)</f>
        <v>108.80376961660664</v>
      </c>
      <c r="K942" s="6">
        <f t="shared" si="102"/>
        <v>0</v>
      </c>
      <c r="L942" s="8">
        <f t="shared" si="103"/>
        <v>275745.1131479615</v>
      </c>
      <c r="N942" s="8">
        <f t="shared" si="101"/>
        <v>71.026429273749372</v>
      </c>
      <c r="O942" s="8">
        <f>IF(E941&lt;&gt;E942,SUM($N$4:N942)-SUM($O$3:O941),0)</f>
        <v>0</v>
      </c>
      <c r="P942" s="6">
        <f>IF(B942&gt;0,SUM($O$4:O942)-SUM($P$3:P941),0)</f>
        <v>0</v>
      </c>
      <c r="Q942" s="6">
        <f t="shared" si="104"/>
        <v>37.777340342857272</v>
      </c>
      <c r="R942" s="8">
        <f>IF(E941&lt;&gt;E942,SUM($Q$4:Q942)-SUM($R$3:R941),0)</f>
        <v>0</v>
      </c>
      <c r="S942" s="6">
        <f>IF(B942&gt;0,SUM($R$4:R942)-SUM($S$3:S941),0)</f>
        <v>0</v>
      </c>
    </row>
    <row r="943" spans="1:19">
      <c r="A943">
        <f>IF(E942&lt;&gt;E943,COUNTIF($A$4:A942,"&lt;&gt;0")+1,0)</f>
        <v>0</v>
      </c>
      <c r="B943">
        <f>IF(A943&lt;&gt;0,IF(MOD(A943,3)=0,COUNTIF($B$4:B942,"&lt;&gt;0")+1,0),0)</f>
        <v>0</v>
      </c>
      <c r="C943" s="9">
        <f>'Dash Board'!$C$12+COUNT('Daily reducing balance'!$F$4:F942)</f>
        <v>42669</v>
      </c>
      <c r="D943">
        <f t="shared" si="98"/>
        <v>2016</v>
      </c>
      <c r="E943">
        <f t="shared" si="99"/>
        <v>10</v>
      </c>
      <c r="F943">
        <f>DAY('Dash Board'!$C$12+COUNT('Daily reducing balance'!$F$4:F942))</f>
        <v>26</v>
      </c>
      <c r="G943" s="8">
        <f t="shared" si="100"/>
        <v>275745.1131479615</v>
      </c>
      <c r="H943" s="6">
        <f>G943*'Dash Board'!$C$11/365</f>
        <v>79.323936659002612</v>
      </c>
      <c r="I943" s="6">
        <f>H943*'Dash Board'!$C$18/'Dash Board'!$C$11</f>
        <v>37.773303170953625</v>
      </c>
      <c r="J943" s="6">
        <f>(G943&gt;1)*PMT('Dash Board'!$C$11/365,$U$4,-'Dash Board'!$C$19)</f>
        <v>108.80376961660664</v>
      </c>
      <c r="K943" s="6">
        <f t="shared" si="102"/>
        <v>0</v>
      </c>
      <c r="L943" s="8">
        <f t="shared" si="103"/>
        <v>275715.63331500394</v>
      </c>
      <c r="N943" s="8">
        <f t="shared" si="101"/>
        <v>71.030466445653019</v>
      </c>
      <c r="O943" s="8">
        <f>IF(E942&lt;&gt;E943,SUM($N$4:N943)-SUM($O$3:O942),0)</f>
        <v>0</v>
      </c>
      <c r="P943" s="6">
        <f>IF(B943&gt;0,SUM($O$4:O943)-SUM($P$3:P942),0)</f>
        <v>0</v>
      </c>
      <c r="Q943" s="6">
        <f t="shared" si="104"/>
        <v>37.773303170953625</v>
      </c>
      <c r="R943" s="8">
        <f>IF(E942&lt;&gt;E943,SUM($Q$4:Q943)-SUM($R$3:R942),0)</f>
        <v>0</v>
      </c>
      <c r="S943" s="6">
        <f>IF(B943&gt;0,SUM($R$4:R943)-SUM($S$3:S942),0)</f>
        <v>0</v>
      </c>
    </row>
    <row r="944" spans="1:19">
      <c r="A944">
        <f>IF(E943&lt;&gt;E944,COUNTIF($A$4:A943,"&lt;&gt;0")+1,0)</f>
        <v>0</v>
      </c>
      <c r="B944">
        <f>IF(A944&lt;&gt;0,IF(MOD(A944,3)=0,COUNTIF($B$4:B943,"&lt;&gt;0")+1,0),0)</f>
        <v>0</v>
      </c>
      <c r="C944" s="9">
        <f>'Dash Board'!$C$12+COUNT('Daily reducing balance'!$F$4:F943)</f>
        <v>42670</v>
      </c>
      <c r="D944">
        <f t="shared" si="98"/>
        <v>2016</v>
      </c>
      <c r="E944">
        <f t="shared" si="99"/>
        <v>10</v>
      </c>
      <c r="F944">
        <f>DAY('Dash Board'!$C$12+COUNT('Daily reducing balance'!$F$4:F943))</f>
        <v>27</v>
      </c>
      <c r="G944" s="8">
        <f t="shared" si="100"/>
        <v>275715.63331500394</v>
      </c>
      <c r="H944" s="6">
        <f>G944*'Dash Board'!$C$11/365</f>
        <v>79.315456159110724</v>
      </c>
      <c r="I944" s="6">
        <f>H944*'Dash Board'!$C$18/'Dash Board'!$C$11</f>
        <v>37.769264837671777</v>
      </c>
      <c r="J944" s="6">
        <f>(G944&gt;1)*PMT('Dash Board'!$C$11/365,$U$4,-'Dash Board'!$C$19)</f>
        <v>108.80376961660664</v>
      </c>
      <c r="K944" s="6">
        <f t="shared" si="102"/>
        <v>0</v>
      </c>
      <c r="L944" s="8">
        <f t="shared" si="103"/>
        <v>275686.14500154648</v>
      </c>
      <c r="N944" s="8">
        <f t="shared" si="101"/>
        <v>71.03450477893486</v>
      </c>
      <c r="O944" s="8">
        <f>IF(E943&lt;&gt;E944,SUM($N$4:N944)-SUM($O$3:O943),0)</f>
        <v>0</v>
      </c>
      <c r="P944" s="6">
        <f>IF(B944&gt;0,SUM($O$4:O944)-SUM($P$3:P943),0)</f>
        <v>0</v>
      </c>
      <c r="Q944" s="6">
        <f t="shared" si="104"/>
        <v>37.769264837671777</v>
      </c>
      <c r="R944" s="8">
        <f>IF(E943&lt;&gt;E944,SUM($Q$4:Q944)-SUM($R$3:R943),0)</f>
        <v>0</v>
      </c>
      <c r="S944" s="6">
        <f>IF(B944&gt;0,SUM($R$4:R944)-SUM($S$3:S943),0)</f>
        <v>0</v>
      </c>
    </row>
    <row r="945" spans="1:19">
      <c r="A945">
        <f>IF(E944&lt;&gt;E945,COUNTIF($A$4:A944,"&lt;&gt;0")+1,0)</f>
        <v>0</v>
      </c>
      <c r="B945">
        <f>IF(A945&lt;&gt;0,IF(MOD(A945,3)=0,COUNTIF($B$4:B944,"&lt;&gt;0")+1,0),0)</f>
        <v>0</v>
      </c>
      <c r="C945" s="9">
        <f>'Dash Board'!$C$12+COUNT('Daily reducing balance'!$F$4:F944)</f>
        <v>42671</v>
      </c>
      <c r="D945">
        <f t="shared" si="98"/>
        <v>2016</v>
      </c>
      <c r="E945">
        <f t="shared" si="99"/>
        <v>10</v>
      </c>
      <c r="F945">
        <f>DAY('Dash Board'!$C$12+COUNT('Daily reducing balance'!$F$4:F944))</f>
        <v>28</v>
      </c>
      <c r="G945" s="8">
        <f t="shared" si="100"/>
        <v>275686.14500154648</v>
      </c>
      <c r="H945" s="6">
        <f>G945*'Dash Board'!$C$11/365</f>
        <v>79.306973219622961</v>
      </c>
      <c r="I945" s="6">
        <f>H945*'Dash Board'!$C$18/'Dash Board'!$C$11</f>
        <v>37.765225342677603</v>
      </c>
      <c r="J945" s="6">
        <f>(G945&gt;1)*PMT('Dash Board'!$C$11/365,$U$4,-'Dash Board'!$C$19)</f>
        <v>108.80376961660664</v>
      </c>
      <c r="K945" s="6">
        <f t="shared" si="102"/>
        <v>0</v>
      </c>
      <c r="L945" s="8">
        <f t="shared" si="103"/>
        <v>275656.64820514951</v>
      </c>
      <c r="N945" s="8">
        <f t="shared" si="101"/>
        <v>71.038544273929034</v>
      </c>
      <c r="O945" s="8">
        <f>IF(E944&lt;&gt;E945,SUM($N$4:N945)-SUM($O$3:O944),0)</f>
        <v>0</v>
      </c>
      <c r="P945" s="6">
        <f>IF(B945&gt;0,SUM($O$4:O945)-SUM($P$3:P944),0)</f>
        <v>0</v>
      </c>
      <c r="Q945" s="6">
        <f t="shared" si="104"/>
        <v>37.765225342677603</v>
      </c>
      <c r="R945" s="8">
        <f>IF(E944&lt;&gt;E945,SUM($Q$4:Q945)-SUM($R$3:R944),0)</f>
        <v>0</v>
      </c>
      <c r="S945" s="6">
        <f>IF(B945&gt;0,SUM($R$4:R945)-SUM($S$3:S944),0)</f>
        <v>0</v>
      </c>
    </row>
    <row r="946" spans="1:19">
      <c r="A946">
        <f>IF(E945&lt;&gt;E946,COUNTIF($A$4:A945,"&lt;&gt;0")+1,0)</f>
        <v>0</v>
      </c>
      <c r="B946">
        <f>IF(A946&lt;&gt;0,IF(MOD(A946,3)=0,COUNTIF($B$4:B945,"&lt;&gt;0")+1,0),0)</f>
        <v>0</v>
      </c>
      <c r="C946" s="9">
        <f>'Dash Board'!$C$12+COUNT('Daily reducing balance'!$F$4:F945)</f>
        <v>42672</v>
      </c>
      <c r="D946">
        <f t="shared" si="98"/>
        <v>2016</v>
      </c>
      <c r="E946">
        <f t="shared" si="99"/>
        <v>10</v>
      </c>
      <c r="F946">
        <f>DAY('Dash Board'!$C$12+COUNT('Daily reducing balance'!$F$4:F945))</f>
        <v>29</v>
      </c>
      <c r="G946" s="8">
        <f t="shared" si="100"/>
        <v>275656.64820514951</v>
      </c>
      <c r="H946" s="6">
        <f>G946*'Dash Board'!$C$11/365</f>
        <v>79.29848783983752</v>
      </c>
      <c r="I946" s="6">
        <f>H946*'Dash Board'!$C$18/'Dash Board'!$C$11</f>
        <v>37.76118468563692</v>
      </c>
      <c r="J946" s="6">
        <f>(G946&gt;1)*PMT('Dash Board'!$C$11/365,$U$4,-'Dash Board'!$C$19)</f>
        <v>108.80376961660664</v>
      </c>
      <c r="K946" s="6">
        <f t="shared" si="102"/>
        <v>0</v>
      </c>
      <c r="L946" s="8">
        <f t="shared" si="103"/>
        <v>275627.14292337274</v>
      </c>
      <c r="N946" s="8">
        <f t="shared" si="101"/>
        <v>71.042584930969724</v>
      </c>
      <c r="O946" s="8">
        <f>IF(E945&lt;&gt;E946,SUM($N$4:N946)-SUM($O$3:O945),0)</f>
        <v>0</v>
      </c>
      <c r="P946" s="6">
        <f>IF(B946&gt;0,SUM($O$4:O946)-SUM($P$3:P945),0)</f>
        <v>0</v>
      </c>
      <c r="Q946" s="6">
        <f t="shared" si="104"/>
        <v>37.76118468563692</v>
      </c>
      <c r="R946" s="8">
        <f>IF(E945&lt;&gt;E946,SUM($Q$4:Q946)-SUM($R$3:R945),0)</f>
        <v>0</v>
      </c>
      <c r="S946" s="6">
        <f>IF(B946&gt;0,SUM($R$4:R946)-SUM($S$3:S945),0)</f>
        <v>0</v>
      </c>
    </row>
    <row r="947" spans="1:19">
      <c r="A947">
        <f>IF(E946&lt;&gt;E947,COUNTIF($A$4:A946,"&lt;&gt;0")+1,0)</f>
        <v>0</v>
      </c>
      <c r="B947">
        <f>IF(A947&lt;&gt;0,IF(MOD(A947,3)=0,COUNTIF($B$4:B946,"&lt;&gt;0")+1,0),0)</f>
        <v>0</v>
      </c>
      <c r="C947" s="9">
        <f>'Dash Board'!$C$12+COUNT('Daily reducing balance'!$F$4:F946)</f>
        <v>42673</v>
      </c>
      <c r="D947">
        <f t="shared" si="98"/>
        <v>2016</v>
      </c>
      <c r="E947">
        <f t="shared" si="99"/>
        <v>10</v>
      </c>
      <c r="F947">
        <f>DAY('Dash Board'!$C$12+COUNT('Daily reducing balance'!$F$4:F946))</f>
        <v>30</v>
      </c>
      <c r="G947" s="8">
        <f t="shared" si="100"/>
        <v>275627.14292337274</v>
      </c>
      <c r="H947" s="6">
        <f>G947*'Dash Board'!$C$11/365</f>
        <v>79.290000019052428</v>
      </c>
      <c r="I947" s="6">
        <f>H947*'Dash Board'!$C$18/'Dash Board'!$C$11</f>
        <v>37.757142866215446</v>
      </c>
      <c r="J947" s="6">
        <f>(G947&gt;1)*PMT('Dash Board'!$C$11/365,$U$4,-'Dash Board'!$C$19)</f>
        <v>108.80376961660664</v>
      </c>
      <c r="K947" s="6">
        <f t="shared" si="102"/>
        <v>0</v>
      </c>
      <c r="L947" s="8">
        <f t="shared" si="103"/>
        <v>275597.62915377523</v>
      </c>
      <c r="N947" s="8">
        <f t="shared" si="101"/>
        <v>71.046626750391198</v>
      </c>
      <c r="O947" s="8">
        <f>IF(E946&lt;&gt;E947,SUM($N$4:N947)-SUM($O$3:O946),0)</f>
        <v>0</v>
      </c>
      <c r="P947" s="6">
        <f>IF(B947&gt;0,SUM($O$4:O947)-SUM($P$3:P946),0)</f>
        <v>0</v>
      </c>
      <c r="Q947" s="6">
        <f t="shared" si="104"/>
        <v>37.757142866215446</v>
      </c>
      <c r="R947" s="8">
        <f>IF(E946&lt;&gt;E947,SUM($Q$4:Q947)-SUM($R$3:R946),0)</f>
        <v>0</v>
      </c>
      <c r="S947" s="6">
        <f>IF(B947&gt;0,SUM($R$4:R947)-SUM($S$3:S946),0)</f>
        <v>0</v>
      </c>
    </row>
    <row r="948" spans="1:19">
      <c r="A948">
        <f>IF(E947&lt;&gt;E948,COUNTIF($A$4:A947,"&lt;&gt;0")+1,0)</f>
        <v>0</v>
      </c>
      <c r="B948">
        <f>IF(A948&lt;&gt;0,IF(MOD(A948,3)=0,COUNTIF($B$4:B947,"&lt;&gt;0")+1,0),0)</f>
        <v>0</v>
      </c>
      <c r="C948" s="9">
        <f>'Dash Board'!$C$12+COUNT('Daily reducing balance'!$F$4:F947)</f>
        <v>42674</v>
      </c>
      <c r="D948">
        <f t="shared" ref="D948:D1011" si="105">IF(AND(E948=1,F948=1),D947+1,D947)</f>
        <v>2016</v>
      </c>
      <c r="E948">
        <f t="shared" ref="E948:E1011" si="106">IF(F948=1,IF(E947+1&gt;12,1,E947+1),E947)</f>
        <v>10</v>
      </c>
      <c r="F948">
        <f>DAY('Dash Board'!$C$12+COUNT('Daily reducing balance'!$F$4:F947))</f>
        <v>31</v>
      </c>
      <c r="G948" s="8">
        <f t="shared" ref="G948:G1011" si="107">L947</f>
        <v>275597.62915377523</v>
      </c>
      <c r="H948" s="6">
        <f>G948*'Dash Board'!$C$11/365</f>
        <v>79.28150975656547</v>
      </c>
      <c r="I948" s="6">
        <f>H948*'Dash Board'!$C$18/'Dash Board'!$C$11</f>
        <v>37.7530998840788</v>
      </c>
      <c r="J948" s="6">
        <f>(G948&gt;1)*PMT('Dash Board'!$C$11/365,$U$4,-'Dash Board'!$C$19)</f>
        <v>108.80376961660664</v>
      </c>
      <c r="K948" s="6">
        <f t="shared" si="102"/>
        <v>0</v>
      </c>
      <c r="L948" s="8">
        <f t="shared" si="103"/>
        <v>275568.10689391522</v>
      </c>
      <c r="N948" s="8">
        <f t="shared" ref="N948:N1011" si="108">J948-I948</f>
        <v>71.050669732527837</v>
      </c>
      <c r="O948" s="8">
        <f>IF(E947&lt;&gt;E948,SUM($N$4:N948)-SUM($O$3:O947),0)</f>
        <v>0</v>
      </c>
      <c r="P948" s="6">
        <f>IF(B948&gt;0,SUM($O$4:O948)-SUM($P$3:P947),0)</f>
        <v>0</v>
      </c>
      <c r="Q948" s="6">
        <f t="shared" si="104"/>
        <v>37.7530998840788</v>
      </c>
      <c r="R948" s="8">
        <f>IF(E947&lt;&gt;E948,SUM($Q$4:Q948)-SUM($R$3:R947),0)</f>
        <v>0</v>
      </c>
      <c r="S948" s="6">
        <f>IF(B948&gt;0,SUM($R$4:R948)-SUM($S$3:S947),0)</f>
        <v>0</v>
      </c>
    </row>
    <row r="949" spans="1:19">
      <c r="A949">
        <f>IF(E948&lt;&gt;E949,COUNTIF($A$4:A948,"&lt;&gt;0")+1,0)</f>
        <v>31</v>
      </c>
      <c r="B949">
        <f>IF(A949&lt;&gt;0,IF(MOD(A949,3)=0,COUNTIF($B$4:B948,"&lt;&gt;0")+1,0),0)</f>
        <v>0</v>
      </c>
      <c r="C949" s="9">
        <f>'Dash Board'!$C$12+COUNT('Daily reducing balance'!$F$4:F948)</f>
        <v>42675</v>
      </c>
      <c r="D949">
        <f t="shared" si="105"/>
        <v>2016</v>
      </c>
      <c r="E949">
        <f t="shared" si="106"/>
        <v>11</v>
      </c>
      <c r="F949">
        <f>DAY('Dash Board'!$C$12+COUNT('Daily reducing balance'!$F$4:F948))</f>
        <v>1</v>
      </c>
      <c r="G949" s="8">
        <f t="shared" si="107"/>
        <v>275568.10689391522</v>
      </c>
      <c r="H949" s="6">
        <f>G949*'Dash Board'!$C$11/365</f>
        <v>79.273017051674231</v>
      </c>
      <c r="I949" s="6">
        <f>H949*'Dash Board'!$C$18/'Dash Board'!$C$11</f>
        <v>37.749055738892494</v>
      </c>
      <c r="J949" s="6">
        <f>(G949&gt;1)*PMT('Dash Board'!$C$11/365,$U$4,-'Dash Board'!$C$19)</f>
        <v>108.80376961660664</v>
      </c>
      <c r="K949" s="6">
        <f t="shared" si="102"/>
        <v>3264.1130884981981</v>
      </c>
      <c r="L949" s="8">
        <f t="shared" si="103"/>
        <v>275538.57614135032</v>
      </c>
      <c r="N949" s="8">
        <f t="shared" si="108"/>
        <v>71.05471387771415</v>
      </c>
      <c r="O949" s="8">
        <f>IF(E948&lt;&gt;E949,SUM($N$4:N949)-SUM($O$3:O948),0)</f>
        <v>2200.8208200976296</v>
      </c>
      <c r="P949" s="6">
        <f>IF(B949&gt;0,SUM($O$4:O949)-SUM($P$3:P948),0)</f>
        <v>0</v>
      </c>
      <c r="Q949" s="6">
        <f t="shared" si="104"/>
        <v>37.749055738892494</v>
      </c>
      <c r="R949" s="8">
        <f>IF(E948&lt;&gt;E949,SUM($Q$4:Q949)-SUM($R$3:R948),0)</f>
        <v>1172.0960380171819</v>
      </c>
      <c r="S949" s="6">
        <f>IF(B949&gt;0,SUM($R$4:R949)-SUM($S$3:S948),0)</f>
        <v>0</v>
      </c>
    </row>
    <row r="950" spans="1:19">
      <c r="A950">
        <f>IF(E949&lt;&gt;E950,COUNTIF($A$4:A949,"&lt;&gt;0")+1,0)</f>
        <v>0</v>
      </c>
      <c r="B950">
        <f>IF(A950&lt;&gt;0,IF(MOD(A950,3)=0,COUNTIF($B$4:B949,"&lt;&gt;0")+1,0),0)</f>
        <v>0</v>
      </c>
      <c r="C950" s="9">
        <f>'Dash Board'!$C$12+COUNT('Daily reducing balance'!$F$4:F949)</f>
        <v>42676</v>
      </c>
      <c r="D950">
        <f t="shared" si="105"/>
        <v>2016</v>
      </c>
      <c r="E950">
        <f t="shared" si="106"/>
        <v>11</v>
      </c>
      <c r="F950">
        <f>DAY('Dash Board'!$C$12+COUNT('Daily reducing balance'!$F$4:F949))</f>
        <v>2</v>
      </c>
      <c r="G950" s="8">
        <f t="shared" si="107"/>
        <v>275538.57614135032</v>
      </c>
      <c r="H950" s="6">
        <f>G950*'Dash Board'!$C$11/365</f>
        <v>79.264521903676126</v>
      </c>
      <c r="I950" s="6">
        <f>H950*'Dash Board'!$C$18/'Dash Board'!$C$11</f>
        <v>37.745010430321969</v>
      </c>
      <c r="J950" s="6">
        <f>(G950&gt;1)*PMT('Dash Board'!$C$11/365,$U$4,-'Dash Board'!$C$19)</f>
        <v>108.80376961660664</v>
      </c>
      <c r="K950" s="6">
        <f t="shared" si="102"/>
        <v>0</v>
      </c>
      <c r="L950" s="8">
        <f t="shared" si="103"/>
        <v>275509.03689363739</v>
      </c>
      <c r="N950" s="8">
        <f t="shared" si="108"/>
        <v>71.058759186284675</v>
      </c>
      <c r="O950" s="8">
        <f>IF(E949&lt;&gt;E950,SUM($N$4:N950)-SUM($O$3:O949),0)</f>
        <v>0</v>
      </c>
      <c r="P950" s="6">
        <f>IF(B950&gt;0,SUM($O$4:O950)-SUM($P$3:P949),0)</f>
        <v>0</v>
      </c>
      <c r="Q950" s="6">
        <f t="shared" si="104"/>
        <v>37.745010430321969</v>
      </c>
      <c r="R950" s="8">
        <f>IF(E949&lt;&gt;E950,SUM($Q$4:Q950)-SUM($R$3:R949),0)</f>
        <v>0</v>
      </c>
      <c r="S950" s="6">
        <f>IF(B950&gt;0,SUM($R$4:R950)-SUM($S$3:S949),0)</f>
        <v>0</v>
      </c>
    </row>
    <row r="951" spans="1:19">
      <c r="A951">
        <f>IF(E950&lt;&gt;E951,COUNTIF($A$4:A950,"&lt;&gt;0")+1,0)</f>
        <v>0</v>
      </c>
      <c r="B951">
        <f>IF(A951&lt;&gt;0,IF(MOD(A951,3)=0,COUNTIF($B$4:B950,"&lt;&gt;0")+1,0),0)</f>
        <v>0</v>
      </c>
      <c r="C951" s="9">
        <f>'Dash Board'!$C$12+COUNT('Daily reducing balance'!$F$4:F950)</f>
        <v>42677</v>
      </c>
      <c r="D951">
        <f t="shared" si="105"/>
        <v>2016</v>
      </c>
      <c r="E951">
        <f t="shared" si="106"/>
        <v>11</v>
      </c>
      <c r="F951">
        <f>DAY('Dash Board'!$C$12+COUNT('Daily reducing balance'!$F$4:F950))</f>
        <v>3</v>
      </c>
      <c r="G951" s="8">
        <f t="shared" si="107"/>
        <v>275509.03689363739</v>
      </c>
      <c r="H951" s="6">
        <f>G951*'Dash Board'!$C$11/365</f>
        <v>79.256024311868288</v>
      </c>
      <c r="I951" s="6">
        <f>H951*'Dash Board'!$C$18/'Dash Board'!$C$11</f>
        <v>37.740963958032523</v>
      </c>
      <c r="J951" s="6">
        <f>(G951&gt;1)*PMT('Dash Board'!$C$11/365,$U$4,-'Dash Board'!$C$19)</f>
        <v>108.80376961660664</v>
      </c>
      <c r="K951" s="6">
        <f t="shared" si="102"/>
        <v>0</v>
      </c>
      <c r="L951" s="8">
        <f t="shared" si="103"/>
        <v>275479.48914833268</v>
      </c>
      <c r="N951" s="8">
        <f t="shared" si="108"/>
        <v>71.062805658574121</v>
      </c>
      <c r="O951" s="8">
        <f>IF(E950&lt;&gt;E951,SUM($N$4:N951)-SUM($O$3:O950),0)</f>
        <v>0</v>
      </c>
      <c r="P951" s="6">
        <f>IF(B951&gt;0,SUM($O$4:O951)-SUM($P$3:P950),0)</f>
        <v>0</v>
      </c>
      <c r="Q951" s="6">
        <f t="shared" si="104"/>
        <v>37.740963958032523</v>
      </c>
      <c r="R951" s="8">
        <f>IF(E950&lt;&gt;E951,SUM($Q$4:Q951)-SUM($R$3:R950),0)</f>
        <v>0</v>
      </c>
      <c r="S951" s="6">
        <f>IF(B951&gt;0,SUM($R$4:R951)-SUM($S$3:S950),0)</f>
        <v>0</v>
      </c>
    </row>
    <row r="952" spans="1:19">
      <c r="A952">
        <f>IF(E951&lt;&gt;E952,COUNTIF($A$4:A951,"&lt;&gt;0")+1,0)</f>
        <v>0</v>
      </c>
      <c r="B952">
        <f>IF(A952&lt;&gt;0,IF(MOD(A952,3)=0,COUNTIF($B$4:B951,"&lt;&gt;0")+1,0),0)</f>
        <v>0</v>
      </c>
      <c r="C952" s="9">
        <f>'Dash Board'!$C$12+COUNT('Daily reducing balance'!$F$4:F951)</f>
        <v>42678</v>
      </c>
      <c r="D952">
        <f t="shared" si="105"/>
        <v>2016</v>
      </c>
      <c r="E952">
        <f t="shared" si="106"/>
        <v>11</v>
      </c>
      <c r="F952">
        <f>DAY('Dash Board'!$C$12+COUNT('Daily reducing balance'!$F$4:F951))</f>
        <v>4</v>
      </c>
      <c r="G952" s="8">
        <f t="shared" si="107"/>
        <v>275479.48914833268</v>
      </c>
      <c r="H952" s="6">
        <f>G952*'Dash Board'!$C$11/365</f>
        <v>79.247524275547761</v>
      </c>
      <c r="I952" s="6">
        <f>H952*'Dash Board'!$C$18/'Dash Board'!$C$11</f>
        <v>37.736916321689414</v>
      </c>
      <c r="J952" s="6">
        <f>(G952&gt;1)*PMT('Dash Board'!$C$11/365,$U$4,-'Dash Board'!$C$19)</f>
        <v>108.80376961660664</v>
      </c>
      <c r="K952" s="6">
        <f t="shared" si="102"/>
        <v>0</v>
      </c>
      <c r="L952" s="8">
        <f t="shared" si="103"/>
        <v>275449.93290299166</v>
      </c>
      <c r="N952" s="8">
        <f t="shared" si="108"/>
        <v>71.066853294917223</v>
      </c>
      <c r="O952" s="8">
        <f>IF(E951&lt;&gt;E952,SUM($N$4:N952)-SUM($O$3:O951),0)</f>
        <v>0</v>
      </c>
      <c r="P952" s="6">
        <f>IF(B952&gt;0,SUM($O$4:O952)-SUM($P$3:P951),0)</f>
        <v>0</v>
      </c>
      <c r="Q952" s="6">
        <f t="shared" si="104"/>
        <v>37.736916321689414</v>
      </c>
      <c r="R952" s="8">
        <f>IF(E951&lt;&gt;E952,SUM($Q$4:Q952)-SUM($R$3:R951),0)</f>
        <v>0</v>
      </c>
      <c r="S952" s="6">
        <f>IF(B952&gt;0,SUM($R$4:R952)-SUM($S$3:S951),0)</f>
        <v>0</v>
      </c>
    </row>
    <row r="953" spans="1:19">
      <c r="A953">
        <f>IF(E952&lt;&gt;E953,COUNTIF($A$4:A952,"&lt;&gt;0")+1,0)</f>
        <v>0</v>
      </c>
      <c r="B953">
        <f>IF(A953&lt;&gt;0,IF(MOD(A953,3)=0,COUNTIF($B$4:B952,"&lt;&gt;0")+1,0),0)</f>
        <v>0</v>
      </c>
      <c r="C953" s="9">
        <f>'Dash Board'!$C$12+COUNT('Daily reducing balance'!$F$4:F952)</f>
        <v>42679</v>
      </c>
      <c r="D953">
        <f t="shared" si="105"/>
        <v>2016</v>
      </c>
      <c r="E953">
        <f t="shared" si="106"/>
        <v>11</v>
      </c>
      <c r="F953">
        <f>DAY('Dash Board'!$C$12+COUNT('Daily reducing balance'!$F$4:F952))</f>
        <v>5</v>
      </c>
      <c r="G953" s="8">
        <f t="shared" si="107"/>
        <v>275449.93290299166</v>
      </c>
      <c r="H953" s="6">
        <f>G953*'Dash Board'!$C$11/365</f>
        <v>79.239021794011293</v>
      </c>
      <c r="I953" s="6">
        <f>H953*'Dash Board'!$C$18/'Dash Board'!$C$11</f>
        <v>37.732867520957761</v>
      </c>
      <c r="J953" s="6">
        <f>(G953&gt;1)*PMT('Dash Board'!$C$11/365,$U$4,-'Dash Board'!$C$19)</f>
        <v>108.80376961660664</v>
      </c>
      <c r="K953" s="6">
        <f t="shared" si="102"/>
        <v>0</v>
      </c>
      <c r="L953" s="8">
        <f t="shared" si="103"/>
        <v>275420.36815516907</v>
      </c>
      <c r="N953" s="8">
        <f t="shared" si="108"/>
        <v>71.070902095648876</v>
      </c>
      <c r="O953" s="8">
        <f>IF(E952&lt;&gt;E953,SUM($N$4:N953)-SUM($O$3:O952),0)</f>
        <v>0</v>
      </c>
      <c r="P953" s="6">
        <f>IF(B953&gt;0,SUM($O$4:O953)-SUM($P$3:P952),0)</f>
        <v>0</v>
      </c>
      <c r="Q953" s="6">
        <f t="shared" si="104"/>
        <v>37.732867520957761</v>
      </c>
      <c r="R953" s="8">
        <f>IF(E952&lt;&gt;E953,SUM($Q$4:Q953)-SUM($R$3:R952),0)</f>
        <v>0</v>
      </c>
      <c r="S953" s="6">
        <f>IF(B953&gt;0,SUM($R$4:R953)-SUM($S$3:S952),0)</f>
        <v>0</v>
      </c>
    </row>
    <row r="954" spans="1:19">
      <c r="A954">
        <f>IF(E953&lt;&gt;E954,COUNTIF($A$4:A953,"&lt;&gt;0")+1,0)</f>
        <v>0</v>
      </c>
      <c r="B954">
        <f>IF(A954&lt;&gt;0,IF(MOD(A954,3)=0,COUNTIF($B$4:B953,"&lt;&gt;0")+1,0),0)</f>
        <v>0</v>
      </c>
      <c r="C954" s="9">
        <f>'Dash Board'!$C$12+COUNT('Daily reducing balance'!$F$4:F953)</f>
        <v>42680</v>
      </c>
      <c r="D954">
        <f t="shared" si="105"/>
        <v>2016</v>
      </c>
      <c r="E954">
        <f t="shared" si="106"/>
        <v>11</v>
      </c>
      <c r="F954">
        <f>DAY('Dash Board'!$C$12+COUNT('Daily reducing balance'!$F$4:F953))</f>
        <v>6</v>
      </c>
      <c r="G954" s="8">
        <f t="shared" si="107"/>
        <v>275420.36815516907</v>
      </c>
      <c r="H954" s="6">
        <f>G954*'Dash Board'!$C$11/365</f>
        <v>79.230516866555476</v>
      </c>
      <c r="I954" s="6">
        <f>H954*'Dash Board'!$C$18/'Dash Board'!$C$11</f>
        <v>37.728817555502609</v>
      </c>
      <c r="J954" s="6">
        <f>(G954&gt;1)*PMT('Dash Board'!$C$11/365,$U$4,-'Dash Board'!$C$19)</f>
        <v>108.80376961660664</v>
      </c>
      <c r="K954" s="6">
        <f t="shared" si="102"/>
        <v>0</v>
      </c>
      <c r="L954" s="8">
        <f t="shared" si="103"/>
        <v>275390.79490241903</v>
      </c>
      <c r="N954" s="8">
        <f t="shared" si="108"/>
        <v>71.074952061104028</v>
      </c>
      <c r="O954" s="8">
        <f>IF(E953&lt;&gt;E954,SUM($N$4:N954)-SUM($O$3:O953),0)</f>
        <v>0</v>
      </c>
      <c r="P954" s="6">
        <f>IF(B954&gt;0,SUM($O$4:O954)-SUM($P$3:P953),0)</f>
        <v>0</v>
      </c>
      <c r="Q954" s="6">
        <f t="shared" si="104"/>
        <v>37.728817555502609</v>
      </c>
      <c r="R954" s="8">
        <f>IF(E953&lt;&gt;E954,SUM($Q$4:Q954)-SUM($R$3:R953),0)</f>
        <v>0</v>
      </c>
      <c r="S954" s="6">
        <f>IF(B954&gt;0,SUM($R$4:R954)-SUM($S$3:S953),0)</f>
        <v>0</v>
      </c>
    </row>
    <row r="955" spans="1:19">
      <c r="A955">
        <f>IF(E954&lt;&gt;E955,COUNTIF($A$4:A954,"&lt;&gt;0")+1,0)</f>
        <v>0</v>
      </c>
      <c r="B955">
        <f>IF(A955&lt;&gt;0,IF(MOD(A955,3)=0,COUNTIF($B$4:B954,"&lt;&gt;0")+1,0),0)</f>
        <v>0</v>
      </c>
      <c r="C955" s="9">
        <f>'Dash Board'!$C$12+COUNT('Daily reducing balance'!$F$4:F954)</f>
        <v>42681</v>
      </c>
      <c r="D955">
        <f t="shared" si="105"/>
        <v>2016</v>
      </c>
      <c r="E955">
        <f t="shared" si="106"/>
        <v>11</v>
      </c>
      <c r="F955">
        <f>DAY('Dash Board'!$C$12+COUNT('Daily reducing balance'!$F$4:F954))</f>
        <v>7</v>
      </c>
      <c r="G955" s="8">
        <f t="shared" si="107"/>
        <v>275390.79490241903</v>
      </c>
      <c r="H955" s="6">
        <f>G955*'Dash Board'!$C$11/365</f>
        <v>79.222009492476701</v>
      </c>
      <c r="I955" s="6">
        <f>H955*'Dash Board'!$C$18/'Dash Board'!$C$11</f>
        <v>37.724766424988907</v>
      </c>
      <c r="J955" s="6">
        <f>(G955&gt;1)*PMT('Dash Board'!$C$11/365,$U$4,-'Dash Board'!$C$19)</f>
        <v>108.80376961660664</v>
      </c>
      <c r="K955" s="6">
        <f t="shared" si="102"/>
        <v>0</v>
      </c>
      <c r="L955" s="8">
        <f t="shared" si="103"/>
        <v>275361.2131422949</v>
      </c>
      <c r="N955" s="8">
        <f t="shared" si="108"/>
        <v>71.079003191617744</v>
      </c>
      <c r="O955" s="8">
        <f>IF(E954&lt;&gt;E955,SUM($N$4:N955)-SUM($O$3:O954),0)</f>
        <v>0</v>
      </c>
      <c r="P955" s="6">
        <f>IF(B955&gt;0,SUM($O$4:O955)-SUM($P$3:P954),0)</f>
        <v>0</v>
      </c>
      <c r="Q955" s="6">
        <f t="shared" si="104"/>
        <v>37.724766424988907</v>
      </c>
      <c r="R955" s="8">
        <f>IF(E954&lt;&gt;E955,SUM($Q$4:Q955)-SUM($R$3:R954),0)</f>
        <v>0</v>
      </c>
      <c r="S955" s="6">
        <f>IF(B955&gt;0,SUM($R$4:R955)-SUM($S$3:S954),0)</f>
        <v>0</v>
      </c>
    </row>
    <row r="956" spans="1:19">
      <c r="A956">
        <f>IF(E955&lt;&gt;E956,COUNTIF($A$4:A955,"&lt;&gt;0")+1,0)</f>
        <v>0</v>
      </c>
      <c r="B956">
        <f>IF(A956&lt;&gt;0,IF(MOD(A956,3)=0,COUNTIF($B$4:B955,"&lt;&gt;0")+1,0),0)</f>
        <v>0</v>
      </c>
      <c r="C956" s="9">
        <f>'Dash Board'!$C$12+COUNT('Daily reducing balance'!$F$4:F955)</f>
        <v>42682</v>
      </c>
      <c r="D956">
        <f t="shared" si="105"/>
        <v>2016</v>
      </c>
      <c r="E956">
        <f t="shared" si="106"/>
        <v>11</v>
      </c>
      <c r="F956">
        <f>DAY('Dash Board'!$C$12+COUNT('Daily reducing balance'!$F$4:F955))</f>
        <v>8</v>
      </c>
      <c r="G956" s="8">
        <f t="shared" si="107"/>
        <v>275361.2131422949</v>
      </c>
      <c r="H956" s="6">
        <f>G956*'Dash Board'!$C$11/365</f>
        <v>79.213499671071133</v>
      </c>
      <c r="I956" s="6">
        <f>H956*'Dash Board'!$C$18/'Dash Board'!$C$11</f>
        <v>37.720714129081493</v>
      </c>
      <c r="J956" s="6">
        <f>(G956&gt;1)*PMT('Dash Board'!$C$11/365,$U$4,-'Dash Board'!$C$19)</f>
        <v>108.80376961660664</v>
      </c>
      <c r="K956" s="6">
        <f t="shared" si="102"/>
        <v>0</v>
      </c>
      <c r="L956" s="8">
        <f t="shared" si="103"/>
        <v>275331.6228723494</v>
      </c>
      <c r="N956" s="8">
        <f t="shared" si="108"/>
        <v>71.083055487525144</v>
      </c>
      <c r="O956" s="8">
        <f>IF(E955&lt;&gt;E956,SUM($N$4:N956)-SUM($O$3:O955),0)</f>
        <v>0</v>
      </c>
      <c r="P956" s="6">
        <f>IF(B956&gt;0,SUM($O$4:O956)-SUM($P$3:P955),0)</f>
        <v>0</v>
      </c>
      <c r="Q956" s="6">
        <f t="shared" si="104"/>
        <v>37.720714129081493</v>
      </c>
      <c r="R956" s="8">
        <f>IF(E955&lt;&gt;E956,SUM($Q$4:Q956)-SUM($R$3:R955),0)</f>
        <v>0</v>
      </c>
      <c r="S956" s="6">
        <f>IF(B956&gt;0,SUM($R$4:R956)-SUM($S$3:S955),0)</f>
        <v>0</v>
      </c>
    </row>
    <row r="957" spans="1:19">
      <c r="A957">
        <f>IF(E956&lt;&gt;E957,COUNTIF($A$4:A956,"&lt;&gt;0")+1,0)</f>
        <v>0</v>
      </c>
      <c r="B957">
        <f>IF(A957&lt;&gt;0,IF(MOD(A957,3)=0,COUNTIF($B$4:B956,"&lt;&gt;0")+1,0),0)</f>
        <v>0</v>
      </c>
      <c r="C957" s="9">
        <f>'Dash Board'!$C$12+COUNT('Daily reducing balance'!$F$4:F956)</f>
        <v>42683</v>
      </c>
      <c r="D957">
        <f t="shared" si="105"/>
        <v>2016</v>
      </c>
      <c r="E957">
        <f t="shared" si="106"/>
        <v>11</v>
      </c>
      <c r="F957">
        <f>DAY('Dash Board'!$C$12+COUNT('Daily reducing balance'!$F$4:F956))</f>
        <v>9</v>
      </c>
      <c r="G957" s="8">
        <f t="shared" si="107"/>
        <v>275331.6228723494</v>
      </c>
      <c r="H957" s="6">
        <f>G957*'Dash Board'!$C$11/365</f>
        <v>79.204987401634767</v>
      </c>
      <c r="I957" s="6">
        <f>H957*'Dash Board'!$C$18/'Dash Board'!$C$11</f>
        <v>37.716660667445133</v>
      </c>
      <c r="J957" s="6">
        <f>(G957&gt;1)*PMT('Dash Board'!$C$11/365,$U$4,-'Dash Board'!$C$19)</f>
        <v>108.80376961660664</v>
      </c>
      <c r="K957" s="6">
        <f t="shared" si="102"/>
        <v>0</v>
      </c>
      <c r="L957" s="8">
        <f t="shared" si="103"/>
        <v>275302.02409013442</v>
      </c>
      <c r="N957" s="8">
        <f t="shared" si="108"/>
        <v>71.087108949161518</v>
      </c>
      <c r="O957" s="8">
        <f>IF(E956&lt;&gt;E957,SUM($N$4:N957)-SUM($O$3:O956),0)</f>
        <v>0</v>
      </c>
      <c r="P957" s="6">
        <f>IF(B957&gt;0,SUM($O$4:O957)-SUM($P$3:P956),0)</f>
        <v>0</v>
      </c>
      <c r="Q957" s="6">
        <f t="shared" si="104"/>
        <v>37.716660667445133</v>
      </c>
      <c r="R957" s="8">
        <f>IF(E956&lt;&gt;E957,SUM($Q$4:Q957)-SUM($R$3:R956),0)</f>
        <v>0</v>
      </c>
      <c r="S957" s="6">
        <f>IF(B957&gt;0,SUM($R$4:R957)-SUM($S$3:S956),0)</f>
        <v>0</v>
      </c>
    </row>
    <row r="958" spans="1:19">
      <c r="A958">
        <f>IF(E957&lt;&gt;E958,COUNTIF($A$4:A957,"&lt;&gt;0")+1,0)</f>
        <v>0</v>
      </c>
      <c r="B958">
        <f>IF(A958&lt;&gt;0,IF(MOD(A958,3)=0,COUNTIF($B$4:B957,"&lt;&gt;0")+1,0),0)</f>
        <v>0</v>
      </c>
      <c r="C958" s="9">
        <f>'Dash Board'!$C$12+COUNT('Daily reducing balance'!$F$4:F957)</f>
        <v>42684</v>
      </c>
      <c r="D958">
        <f t="shared" si="105"/>
        <v>2016</v>
      </c>
      <c r="E958">
        <f t="shared" si="106"/>
        <v>11</v>
      </c>
      <c r="F958">
        <f>DAY('Dash Board'!$C$12+COUNT('Daily reducing balance'!$F$4:F957))</f>
        <v>10</v>
      </c>
      <c r="G958" s="8">
        <f t="shared" si="107"/>
        <v>275302.02409013442</v>
      </c>
      <c r="H958" s="6">
        <f>G958*'Dash Board'!$C$11/365</f>
        <v>79.196472683463327</v>
      </c>
      <c r="I958" s="6">
        <f>H958*'Dash Board'!$C$18/'Dash Board'!$C$11</f>
        <v>37.712606039744443</v>
      </c>
      <c r="J958" s="6">
        <f>(G958&gt;1)*PMT('Dash Board'!$C$11/365,$U$4,-'Dash Board'!$C$19)</f>
        <v>108.80376961660664</v>
      </c>
      <c r="K958" s="6">
        <f t="shared" si="102"/>
        <v>0</v>
      </c>
      <c r="L958" s="8">
        <f t="shared" si="103"/>
        <v>275272.41679320129</v>
      </c>
      <c r="N958" s="8">
        <f t="shared" si="108"/>
        <v>71.091163576862201</v>
      </c>
      <c r="O958" s="8">
        <f>IF(E957&lt;&gt;E958,SUM($N$4:N958)-SUM($O$3:O957),0)</f>
        <v>0</v>
      </c>
      <c r="P958" s="6">
        <f>IF(B958&gt;0,SUM($O$4:O958)-SUM($P$3:P957),0)</f>
        <v>0</v>
      </c>
      <c r="Q958" s="6">
        <f t="shared" si="104"/>
        <v>37.712606039744443</v>
      </c>
      <c r="R958" s="8">
        <f>IF(E957&lt;&gt;E958,SUM($Q$4:Q958)-SUM($R$3:R957),0)</f>
        <v>0</v>
      </c>
      <c r="S958" s="6">
        <f>IF(B958&gt;0,SUM($R$4:R958)-SUM($S$3:S957),0)</f>
        <v>0</v>
      </c>
    </row>
    <row r="959" spans="1:19">
      <c r="A959">
        <f>IF(E958&lt;&gt;E959,COUNTIF($A$4:A958,"&lt;&gt;0")+1,0)</f>
        <v>0</v>
      </c>
      <c r="B959">
        <f>IF(A959&lt;&gt;0,IF(MOD(A959,3)=0,COUNTIF($B$4:B958,"&lt;&gt;0")+1,0),0)</f>
        <v>0</v>
      </c>
      <c r="C959" s="9">
        <f>'Dash Board'!$C$12+COUNT('Daily reducing balance'!$F$4:F958)</f>
        <v>42685</v>
      </c>
      <c r="D959">
        <f t="shared" si="105"/>
        <v>2016</v>
      </c>
      <c r="E959">
        <f t="shared" si="106"/>
        <v>11</v>
      </c>
      <c r="F959">
        <f>DAY('Dash Board'!$C$12+COUNT('Daily reducing balance'!$F$4:F958))</f>
        <v>11</v>
      </c>
      <c r="G959" s="8">
        <f t="shared" si="107"/>
        <v>275272.41679320129</v>
      </c>
      <c r="H959" s="6">
        <f>G959*'Dash Board'!$C$11/365</f>
        <v>79.187955515852423</v>
      </c>
      <c r="I959" s="6">
        <f>H959*'Dash Board'!$C$18/'Dash Board'!$C$11</f>
        <v>37.708550245644012</v>
      </c>
      <c r="J959" s="6">
        <f>(G959&gt;1)*PMT('Dash Board'!$C$11/365,$U$4,-'Dash Board'!$C$19)</f>
        <v>108.80376961660664</v>
      </c>
      <c r="K959" s="6">
        <f t="shared" si="102"/>
        <v>0</v>
      </c>
      <c r="L959" s="8">
        <f t="shared" si="103"/>
        <v>275242.80097910058</v>
      </c>
      <c r="N959" s="8">
        <f t="shared" si="108"/>
        <v>71.095219370962639</v>
      </c>
      <c r="O959" s="8">
        <f>IF(E958&lt;&gt;E959,SUM($N$4:N959)-SUM($O$3:O958),0)</f>
        <v>0</v>
      </c>
      <c r="P959" s="6">
        <f>IF(B959&gt;0,SUM($O$4:O959)-SUM($P$3:P958),0)</f>
        <v>0</v>
      </c>
      <c r="Q959" s="6">
        <f t="shared" si="104"/>
        <v>37.708550245644012</v>
      </c>
      <c r="R959" s="8">
        <f>IF(E958&lt;&gt;E959,SUM($Q$4:Q959)-SUM($R$3:R958),0)</f>
        <v>0</v>
      </c>
      <c r="S959" s="6">
        <f>IF(B959&gt;0,SUM($R$4:R959)-SUM($S$3:S958),0)</f>
        <v>0</v>
      </c>
    </row>
    <row r="960" spans="1:19">
      <c r="A960">
        <f>IF(E959&lt;&gt;E960,COUNTIF($A$4:A959,"&lt;&gt;0")+1,0)</f>
        <v>0</v>
      </c>
      <c r="B960">
        <f>IF(A960&lt;&gt;0,IF(MOD(A960,3)=0,COUNTIF($B$4:B959,"&lt;&gt;0")+1,0),0)</f>
        <v>0</v>
      </c>
      <c r="C960" s="9">
        <f>'Dash Board'!$C$12+COUNT('Daily reducing balance'!$F$4:F959)</f>
        <v>42686</v>
      </c>
      <c r="D960">
        <f t="shared" si="105"/>
        <v>2016</v>
      </c>
      <c r="E960">
        <f t="shared" si="106"/>
        <v>11</v>
      </c>
      <c r="F960">
        <f>DAY('Dash Board'!$C$12+COUNT('Daily reducing balance'!$F$4:F959))</f>
        <v>12</v>
      </c>
      <c r="G960" s="8">
        <f t="shared" si="107"/>
        <v>275242.80097910058</v>
      </c>
      <c r="H960" s="6">
        <f>G960*'Dash Board'!$C$11/365</f>
        <v>79.179435898097424</v>
      </c>
      <c r="I960" s="6">
        <f>H960*'Dash Board'!$C$18/'Dash Board'!$C$11</f>
        <v>37.704493284808301</v>
      </c>
      <c r="J960" s="6">
        <f>(G960&gt;1)*PMT('Dash Board'!$C$11/365,$U$4,-'Dash Board'!$C$19)</f>
        <v>108.80376961660664</v>
      </c>
      <c r="K960" s="6">
        <f t="shared" si="102"/>
        <v>0</v>
      </c>
      <c r="L960" s="8">
        <f t="shared" si="103"/>
        <v>275213.17664538207</v>
      </c>
      <c r="N960" s="8">
        <f t="shared" si="108"/>
        <v>71.099276331798336</v>
      </c>
      <c r="O960" s="8">
        <f>IF(E959&lt;&gt;E960,SUM($N$4:N960)-SUM($O$3:O959),0)</f>
        <v>0</v>
      </c>
      <c r="P960" s="6">
        <f>IF(B960&gt;0,SUM($O$4:O960)-SUM($P$3:P959),0)</f>
        <v>0</v>
      </c>
      <c r="Q960" s="6">
        <f t="shared" si="104"/>
        <v>37.704493284808301</v>
      </c>
      <c r="R960" s="8">
        <f>IF(E959&lt;&gt;E960,SUM($Q$4:Q960)-SUM($R$3:R959),0)</f>
        <v>0</v>
      </c>
      <c r="S960" s="6">
        <f>IF(B960&gt;0,SUM($R$4:R960)-SUM($S$3:S959),0)</f>
        <v>0</v>
      </c>
    </row>
    <row r="961" spans="1:19">
      <c r="A961">
        <f>IF(E960&lt;&gt;E961,COUNTIF($A$4:A960,"&lt;&gt;0")+1,0)</f>
        <v>0</v>
      </c>
      <c r="B961">
        <f>IF(A961&lt;&gt;0,IF(MOD(A961,3)=0,COUNTIF($B$4:B960,"&lt;&gt;0")+1,0),0)</f>
        <v>0</v>
      </c>
      <c r="C961" s="9">
        <f>'Dash Board'!$C$12+COUNT('Daily reducing balance'!$F$4:F960)</f>
        <v>42687</v>
      </c>
      <c r="D961">
        <f t="shared" si="105"/>
        <v>2016</v>
      </c>
      <c r="E961">
        <f t="shared" si="106"/>
        <v>11</v>
      </c>
      <c r="F961">
        <f>DAY('Dash Board'!$C$12+COUNT('Daily reducing balance'!$F$4:F960))</f>
        <v>13</v>
      </c>
      <c r="G961" s="8">
        <f t="shared" si="107"/>
        <v>275213.17664538207</v>
      </c>
      <c r="H961" s="6">
        <f>G961*'Dash Board'!$C$11/365</f>
        <v>79.170913829493472</v>
      </c>
      <c r="I961" s="6">
        <f>H961*'Dash Board'!$C$18/'Dash Board'!$C$11</f>
        <v>37.700435156901655</v>
      </c>
      <c r="J961" s="6">
        <f>(G961&gt;1)*PMT('Dash Board'!$C$11/365,$U$4,-'Dash Board'!$C$19)</f>
        <v>108.80376961660664</v>
      </c>
      <c r="K961" s="6">
        <f t="shared" si="102"/>
        <v>0</v>
      </c>
      <c r="L961" s="8">
        <f t="shared" si="103"/>
        <v>275183.54378959496</v>
      </c>
      <c r="N961" s="8">
        <f t="shared" si="108"/>
        <v>71.103334459704996</v>
      </c>
      <c r="O961" s="8">
        <f>IF(E960&lt;&gt;E961,SUM($N$4:N961)-SUM($O$3:O960),0)</f>
        <v>0</v>
      </c>
      <c r="P961" s="6">
        <f>IF(B961&gt;0,SUM($O$4:O961)-SUM($P$3:P960),0)</f>
        <v>0</v>
      </c>
      <c r="Q961" s="6">
        <f t="shared" si="104"/>
        <v>37.700435156901655</v>
      </c>
      <c r="R961" s="8">
        <f>IF(E960&lt;&gt;E961,SUM($Q$4:Q961)-SUM($R$3:R960),0)</f>
        <v>0</v>
      </c>
      <c r="S961" s="6">
        <f>IF(B961&gt;0,SUM($R$4:R961)-SUM($S$3:S960),0)</f>
        <v>0</v>
      </c>
    </row>
    <row r="962" spans="1:19">
      <c r="A962">
        <f>IF(E961&lt;&gt;E962,COUNTIF($A$4:A961,"&lt;&gt;0")+1,0)</f>
        <v>0</v>
      </c>
      <c r="B962">
        <f>IF(A962&lt;&gt;0,IF(MOD(A962,3)=0,COUNTIF($B$4:B961,"&lt;&gt;0")+1,0),0)</f>
        <v>0</v>
      </c>
      <c r="C962" s="9">
        <f>'Dash Board'!$C$12+COUNT('Daily reducing balance'!$F$4:F961)</f>
        <v>42688</v>
      </c>
      <c r="D962">
        <f t="shared" si="105"/>
        <v>2016</v>
      </c>
      <c r="E962">
        <f t="shared" si="106"/>
        <v>11</v>
      </c>
      <c r="F962">
        <f>DAY('Dash Board'!$C$12+COUNT('Daily reducing balance'!$F$4:F961))</f>
        <v>14</v>
      </c>
      <c r="G962" s="8">
        <f t="shared" si="107"/>
        <v>275183.54378959496</v>
      </c>
      <c r="H962" s="6">
        <f>G962*'Dash Board'!$C$11/365</f>
        <v>79.162389309335538</v>
      </c>
      <c r="I962" s="6">
        <f>H962*'Dash Board'!$C$18/'Dash Board'!$C$11</f>
        <v>37.696375861588358</v>
      </c>
      <c r="J962" s="6">
        <f>(G962&gt;1)*PMT('Dash Board'!$C$11/365,$U$4,-'Dash Board'!$C$19)</f>
        <v>108.80376961660664</v>
      </c>
      <c r="K962" s="6">
        <f t="shared" si="102"/>
        <v>0</v>
      </c>
      <c r="L962" s="8">
        <f t="shared" si="103"/>
        <v>275153.90240928769</v>
      </c>
      <c r="N962" s="8">
        <f t="shared" si="108"/>
        <v>71.107393755018279</v>
      </c>
      <c r="O962" s="8">
        <f>IF(E961&lt;&gt;E962,SUM($N$4:N962)-SUM($O$3:O961),0)</f>
        <v>0</v>
      </c>
      <c r="P962" s="6">
        <f>IF(B962&gt;0,SUM($O$4:O962)-SUM($P$3:P961),0)</f>
        <v>0</v>
      </c>
      <c r="Q962" s="6">
        <f t="shared" si="104"/>
        <v>37.696375861588358</v>
      </c>
      <c r="R962" s="8">
        <f>IF(E961&lt;&gt;E962,SUM($Q$4:Q962)-SUM($R$3:R961),0)</f>
        <v>0</v>
      </c>
      <c r="S962" s="6">
        <f>IF(B962&gt;0,SUM($R$4:R962)-SUM($S$3:S961),0)</f>
        <v>0</v>
      </c>
    </row>
    <row r="963" spans="1:19">
      <c r="A963">
        <f>IF(E962&lt;&gt;E963,COUNTIF($A$4:A962,"&lt;&gt;0")+1,0)</f>
        <v>0</v>
      </c>
      <c r="B963">
        <f>IF(A963&lt;&gt;0,IF(MOD(A963,3)=0,COUNTIF($B$4:B962,"&lt;&gt;0")+1,0),0)</f>
        <v>0</v>
      </c>
      <c r="C963" s="9">
        <f>'Dash Board'!$C$12+COUNT('Daily reducing balance'!$F$4:F962)</f>
        <v>42689</v>
      </c>
      <c r="D963">
        <f t="shared" si="105"/>
        <v>2016</v>
      </c>
      <c r="E963">
        <f t="shared" si="106"/>
        <v>11</v>
      </c>
      <c r="F963">
        <f>DAY('Dash Board'!$C$12+COUNT('Daily reducing balance'!$F$4:F962))</f>
        <v>15</v>
      </c>
      <c r="G963" s="8">
        <f t="shared" si="107"/>
        <v>275153.90240928769</v>
      </c>
      <c r="H963" s="6">
        <f>G963*'Dash Board'!$C$11/365</f>
        <v>79.15386233691838</v>
      </c>
      <c r="I963" s="6">
        <f>H963*'Dash Board'!$C$18/'Dash Board'!$C$11</f>
        <v>37.692315398532564</v>
      </c>
      <c r="J963" s="6">
        <f>(G963&gt;1)*PMT('Dash Board'!$C$11/365,$U$4,-'Dash Board'!$C$19)</f>
        <v>108.80376961660664</v>
      </c>
      <c r="K963" s="6">
        <f t="shared" si="102"/>
        <v>0</v>
      </c>
      <c r="L963" s="8">
        <f t="shared" si="103"/>
        <v>275124.25250200805</v>
      </c>
      <c r="N963" s="8">
        <f t="shared" si="108"/>
        <v>71.111454218074073</v>
      </c>
      <c r="O963" s="8">
        <f>IF(E962&lt;&gt;E963,SUM($N$4:N963)-SUM($O$3:O962),0)</f>
        <v>0</v>
      </c>
      <c r="P963" s="6">
        <f>IF(B963&gt;0,SUM($O$4:O963)-SUM($P$3:P962),0)</f>
        <v>0</v>
      </c>
      <c r="Q963" s="6">
        <f t="shared" si="104"/>
        <v>37.692315398532564</v>
      </c>
      <c r="R963" s="8">
        <f>IF(E962&lt;&gt;E963,SUM($Q$4:Q963)-SUM($R$3:R962),0)</f>
        <v>0</v>
      </c>
      <c r="S963" s="6">
        <f>IF(B963&gt;0,SUM($R$4:R963)-SUM($S$3:S962),0)</f>
        <v>0</v>
      </c>
    </row>
    <row r="964" spans="1:19">
      <c r="A964">
        <f>IF(E963&lt;&gt;E964,COUNTIF($A$4:A963,"&lt;&gt;0")+1,0)</f>
        <v>0</v>
      </c>
      <c r="B964">
        <f>IF(A964&lt;&gt;0,IF(MOD(A964,3)=0,COUNTIF($B$4:B963,"&lt;&gt;0")+1,0),0)</f>
        <v>0</v>
      </c>
      <c r="C964" s="9">
        <f>'Dash Board'!$C$12+COUNT('Daily reducing balance'!$F$4:F963)</f>
        <v>42690</v>
      </c>
      <c r="D964">
        <f t="shared" si="105"/>
        <v>2016</v>
      </c>
      <c r="E964">
        <f t="shared" si="106"/>
        <v>11</v>
      </c>
      <c r="F964">
        <f>DAY('Dash Board'!$C$12+COUNT('Daily reducing balance'!$F$4:F963))</f>
        <v>16</v>
      </c>
      <c r="G964" s="8">
        <f t="shared" si="107"/>
        <v>275124.25250200805</v>
      </c>
      <c r="H964" s="6">
        <f>G964*'Dash Board'!$C$11/365</f>
        <v>79.145332911536556</v>
      </c>
      <c r="I964" s="6">
        <f>H964*'Dash Board'!$C$18/'Dash Board'!$C$11</f>
        <v>37.688253767398365</v>
      </c>
      <c r="J964" s="6">
        <f>(G964&gt;1)*PMT('Dash Board'!$C$11/365,$U$4,-'Dash Board'!$C$19)</f>
        <v>108.80376961660664</v>
      </c>
      <c r="K964" s="6">
        <f t="shared" si="102"/>
        <v>0</v>
      </c>
      <c r="L964" s="8">
        <f t="shared" si="103"/>
        <v>275094.59406530298</v>
      </c>
      <c r="N964" s="8">
        <f t="shared" si="108"/>
        <v>71.115515849208279</v>
      </c>
      <c r="O964" s="8">
        <f>IF(E963&lt;&gt;E964,SUM($N$4:N964)-SUM($O$3:O963),0)</f>
        <v>0</v>
      </c>
      <c r="P964" s="6">
        <f>IF(B964&gt;0,SUM($O$4:O964)-SUM($P$3:P963),0)</f>
        <v>0</v>
      </c>
      <c r="Q964" s="6">
        <f t="shared" si="104"/>
        <v>37.688253767398365</v>
      </c>
      <c r="R964" s="8">
        <f>IF(E963&lt;&gt;E964,SUM($Q$4:Q964)-SUM($R$3:R963),0)</f>
        <v>0</v>
      </c>
      <c r="S964" s="6">
        <f>IF(B964&gt;0,SUM($R$4:R964)-SUM($S$3:S963),0)</f>
        <v>0</v>
      </c>
    </row>
    <row r="965" spans="1:19">
      <c r="A965">
        <f>IF(E964&lt;&gt;E965,COUNTIF($A$4:A964,"&lt;&gt;0")+1,0)</f>
        <v>0</v>
      </c>
      <c r="B965">
        <f>IF(A965&lt;&gt;0,IF(MOD(A965,3)=0,COUNTIF($B$4:B964,"&lt;&gt;0")+1,0),0)</f>
        <v>0</v>
      </c>
      <c r="C965" s="9">
        <f>'Dash Board'!$C$12+COUNT('Daily reducing balance'!$F$4:F964)</f>
        <v>42691</v>
      </c>
      <c r="D965">
        <f t="shared" si="105"/>
        <v>2016</v>
      </c>
      <c r="E965">
        <f t="shared" si="106"/>
        <v>11</v>
      </c>
      <c r="F965">
        <f>DAY('Dash Board'!$C$12+COUNT('Daily reducing balance'!$F$4:F964))</f>
        <v>17</v>
      </c>
      <c r="G965" s="8">
        <f t="shared" si="107"/>
        <v>275094.59406530298</v>
      </c>
      <c r="H965" s="6">
        <f>G965*'Dash Board'!$C$11/365</f>
        <v>79.136801032484428</v>
      </c>
      <c r="I965" s="6">
        <f>H965*'Dash Board'!$C$18/'Dash Board'!$C$11</f>
        <v>37.68419096784973</v>
      </c>
      <c r="J965" s="6">
        <f>(G965&gt;1)*PMT('Dash Board'!$C$11/365,$U$4,-'Dash Board'!$C$19)</f>
        <v>108.80376961660664</v>
      </c>
      <c r="K965" s="6">
        <f t="shared" ref="K965:K1028" si="109">IF(F965=1,SUMIFS($J$4:$J$7308,$D$4:$D$7308,"="&amp;YEAR(C965),$E$4:$E$7308,"="&amp;MONTH(C965)),0)</f>
        <v>0</v>
      </c>
      <c r="L965" s="8">
        <f t="shared" ref="L965:L1028" si="110">IF(G965+H965-J965&lt;0,0,G965+H965-J965)</f>
        <v>275064.92709671886</v>
      </c>
      <c r="N965" s="8">
        <f t="shared" si="108"/>
        <v>71.119578648756914</v>
      </c>
      <c r="O965" s="8">
        <f>IF(E964&lt;&gt;E965,SUM($N$4:N965)-SUM($O$3:O964),0)</f>
        <v>0</v>
      </c>
      <c r="P965" s="6">
        <f>IF(B965&gt;0,SUM($O$4:O965)-SUM($P$3:P964),0)</f>
        <v>0</v>
      </c>
      <c r="Q965" s="6">
        <f t="shared" ref="Q965:Q1028" si="111">I965</f>
        <v>37.68419096784973</v>
      </c>
      <c r="R965" s="8">
        <f>IF(E964&lt;&gt;E965,SUM($Q$4:Q965)-SUM($R$3:R964),0)</f>
        <v>0</v>
      </c>
      <c r="S965" s="6">
        <f>IF(B965&gt;0,SUM($R$4:R965)-SUM($S$3:S964),0)</f>
        <v>0</v>
      </c>
    </row>
    <row r="966" spans="1:19">
      <c r="A966">
        <f>IF(E965&lt;&gt;E966,COUNTIF($A$4:A965,"&lt;&gt;0")+1,0)</f>
        <v>0</v>
      </c>
      <c r="B966">
        <f>IF(A966&lt;&gt;0,IF(MOD(A966,3)=0,COUNTIF($B$4:B965,"&lt;&gt;0")+1,0),0)</f>
        <v>0</v>
      </c>
      <c r="C966" s="9">
        <f>'Dash Board'!$C$12+COUNT('Daily reducing balance'!$F$4:F965)</f>
        <v>42692</v>
      </c>
      <c r="D966">
        <f t="shared" si="105"/>
        <v>2016</v>
      </c>
      <c r="E966">
        <f t="shared" si="106"/>
        <v>11</v>
      </c>
      <c r="F966">
        <f>DAY('Dash Board'!$C$12+COUNT('Daily reducing balance'!$F$4:F965))</f>
        <v>18</v>
      </c>
      <c r="G966" s="8">
        <f t="shared" si="107"/>
        <v>275064.92709671886</v>
      </c>
      <c r="H966" s="6">
        <f>G966*'Dash Board'!$C$11/365</f>
        <v>79.128266699056113</v>
      </c>
      <c r="I966" s="6">
        <f>H966*'Dash Board'!$C$18/'Dash Board'!$C$11</f>
        <v>37.680126999550531</v>
      </c>
      <c r="J966" s="6">
        <f>(G966&gt;1)*PMT('Dash Board'!$C$11/365,$U$4,-'Dash Board'!$C$19)</f>
        <v>108.80376961660664</v>
      </c>
      <c r="K966" s="6">
        <f t="shared" si="109"/>
        <v>0</v>
      </c>
      <c r="L966" s="8">
        <f t="shared" si="110"/>
        <v>275035.25159380131</v>
      </c>
      <c r="N966" s="8">
        <f t="shared" si="108"/>
        <v>71.123642617056106</v>
      </c>
      <c r="O966" s="8">
        <f>IF(E965&lt;&gt;E966,SUM($N$4:N966)-SUM($O$3:O965),0)</f>
        <v>0</v>
      </c>
      <c r="P966" s="6">
        <f>IF(B966&gt;0,SUM($O$4:O966)-SUM($P$3:P965),0)</f>
        <v>0</v>
      </c>
      <c r="Q966" s="6">
        <f t="shared" si="111"/>
        <v>37.680126999550531</v>
      </c>
      <c r="R966" s="8">
        <f>IF(E965&lt;&gt;E966,SUM($Q$4:Q966)-SUM($R$3:R965),0)</f>
        <v>0</v>
      </c>
      <c r="S966" s="6">
        <f>IF(B966&gt;0,SUM($R$4:R966)-SUM($S$3:S965),0)</f>
        <v>0</v>
      </c>
    </row>
    <row r="967" spans="1:19">
      <c r="A967">
        <f>IF(E966&lt;&gt;E967,COUNTIF($A$4:A966,"&lt;&gt;0")+1,0)</f>
        <v>0</v>
      </c>
      <c r="B967">
        <f>IF(A967&lt;&gt;0,IF(MOD(A967,3)=0,COUNTIF($B$4:B966,"&lt;&gt;0")+1,0),0)</f>
        <v>0</v>
      </c>
      <c r="C967" s="9">
        <f>'Dash Board'!$C$12+COUNT('Daily reducing balance'!$F$4:F966)</f>
        <v>42693</v>
      </c>
      <c r="D967">
        <f t="shared" si="105"/>
        <v>2016</v>
      </c>
      <c r="E967">
        <f t="shared" si="106"/>
        <v>11</v>
      </c>
      <c r="F967">
        <f>DAY('Dash Board'!$C$12+COUNT('Daily reducing balance'!$F$4:F966))</f>
        <v>19</v>
      </c>
      <c r="G967" s="8">
        <f t="shared" si="107"/>
        <v>275035.25159380131</v>
      </c>
      <c r="H967" s="6">
        <f>G967*'Dash Board'!$C$11/365</f>
        <v>79.119729910545587</v>
      </c>
      <c r="I967" s="6">
        <f>H967*'Dash Board'!$C$18/'Dash Board'!$C$11</f>
        <v>37.676061862164566</v>
      </c>
      <c r="J967" s="6">
        <f>(G967&gt;1)*PMT('Dash Board'!$C$11/365,$U$4,-'Dash Board'!$C$19)</f>
        <v>108.80376961660664</v>
      </c>
      <c r="K967" s="6">
        <f t="shared" si="109"/>
        <v>0</v>
      </c>
      <c r="L967" s="8">
        <f t="shared" si="110"/>
        <v>275005.56755409529</v>
      </c>
      <c r="N967" s="8">
        <f t="shared" si="108"/>
        <v>71.127707754442071</v>
      </c>
      <c r="O967" s="8">
        <f>IF(E966&lt;&gt;E967,SUM($N$4:N967)-SUM($O$3:O966),0)</f>
        <v>0</v>
      </c>
      <c r="P967" s="6">
        <f>IF(B967&gt;0,SUM($O$4:O967)-SUM($P$3:P966),0)</f>
        <v>0</v>
      </c>
      <c r="Q967" s="6">
        <f t="shared" si="111"/>
        <v>37.676061862164566</v>
      </c>
      <c r="R967" s="8">
        <f>IF(E966&lt;&gt;E967,SUM($Q$4:Q967)-SUM($R$3:R966),0)</f>
        <v>0</v>
      </c>
      <c r="S967" s="6">
        <f>IF(B967&gt;0,SUM($R$4:R967)-SUM($S$3:S966),0)</f>
        <v>0</v>
      </c>
    </row>
    <row r="968" spans="1:19">
      <c r="A968">
        <f>IF(E967&lt;&gt;E968,COUNTIF($A$4:A967,"&lt;&gt;0")+1,0)</f>
        <v>0</v>
      </c>
      <c r="B968">
        <f>IF(A968&lt;&gt;0,IF(MOD(A968,3)=0,COUNTIF($B$4:B967,"&lt;&gt;0")+1,0),0)</f>
        <v>0</v>
      </c>
      <c r="C968" s="9">
        <f>'Dash Board'!$C$12+COUNT('Daily reducing balance'!$F$4:F967)</f>
        <v>42694</v>
      </c>
      <c r="D968">
        <f t="shared" si="105"/>
        <v>2016</v>
      </c>
      <c r="E968">
        <f t="shared" si="106"/>
        <v>11</v>
      </c>
      <c r="F968">
        <f>DAY('Dash Board'!$C$12+COUNT('Daily reducing balance'!$F$4:F967))</f>
        <v>20</v>
      </c>
      <c r="G968" s="8">
        <f t="shared" si="107"/>
        <v>275005.56755409529</v>
      </c>
      <c r="H968" s="6">
        <f>G968*'Dash Board'!$C$11/365</f>
        <v>79.111190666246586</v>
      </c>
      <c r="I968" s="6">
        <f>H968*'Dash Board'!$C$18/'Dash Board'!$C$11</f>
        <v>37.671995555355522</v>
      </c>
      <c r="J968" s="6">
        <f>(G968&gt;1)*PMT('Dash Board'!$C$11/365,$U$4,-'Dash Board'!$C$19)</f>
        <v>108.80376961660664</v>
      </c>
      <c r="K968" s="6">
        <f t="shared" si="109"/>
        <v>0</v>
      </c>
      <c r="L968" s="8">
        <f t="shared" si="110"/>
        <v>274975.87497514498</v>
      </c>
      <c r="N968" s="8">
        <f t="shared" si="108"/>
        <v>71.131774061251122</v>
      </c>
      <c r="O968" s="8">
        <f>IF(E967&lt;&gt;E968,SUM($N$4:N968)-SUM($O$3:O967),0)</f>
        <v>0</v>
      </c>
      <c r="P968" s="6">
        <f>IF(B968&gt;0,SUM($O$4:O968)-SUM($P$3:P967),0)</f>
        <v>0</v>
      </c>
      <c r="Q968" s="6">
        <f t="shared" si="111"/>
        <v>37.671995555355522</v>
      </c>
      <c r="R968" s="8">
        <f>IF(E967&lt;&gt;E968,SUM($Q$4:Q968)-SUM($R$3:R967),0)</f>
        <v>0</v>
      </c>
      <c r="S968" s="6">
        <f>IF(B968&gt;0,SUM($R$4:R968)-SUM($S$3:S967),0)</f>
        <v>0</v>
      </c>
    </row>
    <row r="969" spans="1:19">
      <c r="A969">
        <f>IF(E968&lt;&gt;E969,COUNTIF($A$4:A968,"&lt;&gt;0")+1,0)</f>
        <v>0</v>
      </c>
      <c r="B969">
        <f>IF(A969&lt;&gt;0,IF(MOD(A969,3)=0,COUNTIF($B$4:B968,"&lt;&gt;0")+1,0),0)</f>
        <v>0</v>
      </c>
      <c r="C969" s="9">
        <f>'Dash Board'!$C$12+COUNT('Daily reducing balance'!$F$4:F968)</f>
        <v>42695</v>
      </c>
      <c r="D969">
        <f t="shared" si="105"/>
        <v>2016</v>
      </c>
      <c r="E969">
        <f t="shared" si="106"/>
        <v>11</v>
      </c>
      <c r="F969">
        <f>DAY('Dash Board'!$C$12+COUNT('Daily reducing balance'!$F$4:F968))</f>
        <v>21</v>
      </c>
      <c r="G969" s="8">
        <f t="shared" si="107"/>
        <v>274975.87497514498</v>
      </c>
      <c r="H969" s="6">
        <f>G969*'Dash Board'!$C$11/365</f>
        <v>79.102648965452659</v>
      </c>
      <c r="I969" s="6">
        <f>H969*'Dash Board'!$C$18/'Dash Board'!$C$11</f>
        <v>37.667928078786986</v>
      </c>
      <c r="J969" s="6">
        <f>(G969&gt;1)*PMT('Dash Board'!$C$11/365,$U$4,-'Dash Board'!$C$19)</f>
        <v>108.80376961660664</v>
      </c>
      <c r="K969" s="6">
        <f t="shared" si="109"/>
        <v>0</v>
      </c>
      <c r="L969" s="8">
        <f t="shared" si="110"/>
        <v>274946.17385449383</v>
      </c>
      <c r="N969" s="8">
        <f t="shared" si="108"/>
        <v>71.135841537819658</v>
      </c>
      <c r="O969" s="8">
        <f>IF(E968&lt;&gt;E969,SUM($N$4:N969)-SUM($O$3:O968),0)</f>
        <v>0</v>
      </c>
      <c r="P969" s="6">
        <f>IF(B969&gt;0,SUM($O$4:O969)-SUM($P$3:P968),0)</f>
        <v>0</v>
      </c>
      <c r="Q969" s="6">
        <f t="shared" si="111"/>
        <v>37.667928078786986</v>
      </c>
      <c r="R969" s="8">
        <f>IF(E968&lt;&gt;E969,SUM($Q$4:Q969)-SUM($R$3:R968),0)</f>
        <v>0</v>
      </c>
      <c r="S969" s="6">
        <f>IF(B969&gt;0,SUM($R$4:R969)-SUM($S$3:S968),0)</f>
        <v>0</v>
      </c>
    </row>
    <row r="970" spans="1:19">
      <c r="A970">
        <f>IF(E969&lt;&gt;E970,COUNTIF($A$4:A969,"&lt;&gt;0")+1,0)</f>
        <v>0</v>
      </c>
      <c r="B970">
        <f>IF(A970&lt;&gt;0,IF(MOD(A970,3)=0,COUNTIF($B$4:B969,"&lt;&gt;0")+1,0),0)</f>
        <v>0</v>
      </c>
      <c r="C970" s="9">
        <f>'Dash Board'!$C$12+COUNT('Daily reducing balance'!$F$4:F969)</f>
        <v>42696</v>
      </c>
      <c r="D970">
        <f t="shared" si="105"/>
        <v>2016</v>
      </c>
      <c r="E970">
        <f t="shared" si="106"/>
        <v>11</v>
      </c>
      <c r="F970">
        <f>DAY('Dash Board'!$C$12+COUNT('Daily reducing balance'!$F$4:F969))</f>
        <v>22</v>
      </c>
      <c r="G970" s="8">
        <f t="shared" si="107"/>
        <v>274946.17385449383</v>
      </c>
      <c r="H970" s="6">
        <f>G970*'Dash Board'!$C$11/365</f>
        <v>79.094104807457128</v>
      </c>
      <c r="I970" s="6">
        <f>H970*'Dash Board'!$C$18/'Dash Board'!$C$11</f>
        <v>37.663859432122443</v>
      </c>
      <c r="J970" s="6">
        <f>(G970&gt;1)*PMT('Dash Board'!$C$11/365,$U$4,-'Dash Board'!$C$19)</f>
        <v>108.80376961660664</v>
      </c>
      <c r="K970" s="6">
        <f t="shared" si="109"/>
        <v>0</v>
      </c>
      <c r="L970" s="8">
        <f t="shared" si="110"/>
        <v>274916.46418968472</v>
      </c>
      <c r="N970" s="8">
        <f t="shared" si="108"/>
        <v>71.139910184484194</v>
      </c>
      <c r="O970" s="8">
        <f>IF(E969&lt;&gt;E970,SUM($N$4:N970)-SUM($O$3:O969),0)</f>
        <v>0</v>
      </c>
      <c r="P970" s="6">
        <f>IF(B970&gt;0,SUM($O$4:O970)-SUM($P$3:P969),0)</f>
        <v>0</v>
      </c>
      <c r="Q970" s="6">
        <f t="shared" si="111"/>
        <v>37.663859432122443</v>
      </c>
      <c r="R970" s="8">
        <f>IF(E969&lt;&gt;E970,SUM($Q$4:Q970)-SUM($R$3:R969),0)</f>
        <v>0</v>
      </c>
      <c r="S970" s="6">
        <f>IF(B970&gt;0,SUM($R$4:R970)-SUM($S$3:S969),0)</f>
        <v>0</v>
      </c>
    </row>
    <row r="971" spans="1:19">
      <c r="A971">
        <f>IF(E970&lt;&gt;E971,COUNTIF($A$4:A970,"&lt;&gt;0")+1,0)</f>
        <v>0</v>
      </c>
      <c r="B971">
        <f>IF(A971&lt;&gt;0,IF(MOD(A971,3)=0,COUNTIF($B$4:B970,"&lt;&gt;0")+1,0),0)</f>
        <v>0</v>
      </c>
      <c r="C971" s="9">
        <f>'Dash Board'!$C$12+COUNT('Daily reducing balance'!$F$4:F970)</f>
        <v>42697</v>
      </c>
      <c r="D971">
        <f t="shared" si="105"/>
        <v>2016</v>
      </c>
      <c r="E971">
        <f t="shared" si="106"/>
        <v>11</v>
      </c>
      <c r="F971">
        <f>DAY('Dash Board'!$C$12+COUNT('Daily reducing balance'!$F$4:F970))</f>
        <v>23</v>
      </c>
      <c r="G971" s="8">
        <f t="shared" si="107"/>
        <v>274916.46418968472</v>
      </c>
      <c r="H971" s="6">
        <f>G971*'Dash Board'!$C$11/365</f>
        <v>79.085558191553133</v>
      </c>
      <c r="I971" s="6">
        <f>H971*'Dash Board'!$C$18/'Dash Board'!$C$11</f>
        <v>37.659789615025304</v>
      </c>
      <c r="J971" s="6">
        <f>(G971&gt;1)*PMT('Dash Board'!$C$11/365,$U$4,-'Dash Board'!$C$19)</f>
        <v>108.80376961660664</v>
      </c>
      <c r="K971" s="6">
        <f t="shared" si="109"/>
        <v>0</v>
      </c>
      <c r="L971" s="8">
        <f t="shared" si="110"/>
        <v>274886.74597825971</v>
      </c>
      <c r="N971" s="8">
        <f t="shared" si="108"/>
        <v>71.14398000158134</v>
      </c>
      <c r="O971" s="8">
        <f>IF(E970&lt;&gt;E971,SUM($N$4:N971)-SUM($O$3:O970),0)</f>
        <v>0</v>
      </c>
      <c r="P971" s="6">
        <f>IF(B971&gt;0,SUM($O$4:O971)-SUM($P$3:P970),0)</f>
        <v>0</v>
      </c>
      <c r="Q971" s="6">
        <f t="shared" si="111"/>
        <v>37.659789615025304</v>
      </c>
      <c r="R971" s="8">
        <f>IF(E970&lt;&gt;E971,SUM($Q$4:Q971)-SUM($R$3:R970),0)</f>
        <v>0</v>
      </c>
      <c r="S971" s="6">
        <f>IF(B971&gt;0,SUM($R$4:R971)-SUM($S$3:S970),0)</f>
        <v>0</v>
      </c>
    </row>
    <row r="972" spans="1:19">
      <c r="A972">
        <f>IF(E971&lt;&gt;E972,COUNTIF($A$4:A971,"&lt;&gt;0")+1,0)</f>
        <v>0</v>
      </c>
      <c r="B972">
        <f>IF(A972&lt;&gt;0,IF(MOD(A972,3)=0,COUNTIF($B$4:B971,"&lt;&gt;0")+1,0),0)</f>
        <v>0</v>
      </c>
      <c r="C972" s="9">
        <f>'Dash Board'!$C$12+COUNT('Daily reducing balance'!$F$4:F971)</f>
        <v>42698</v>
      </c>
      <c r="D972">
        <f t="shared" si="105"/>
        <v>2016</v>
      </c>
      <c r="E972">
        <f t="shared" si="106"/>
        <v>11</v>
      </c>
      <c r="F972">
        <f>DAY('Dash Board'!$C$12+COUNT('Daily reducing balance'!$F$4:F971))</f>
        <v>24</v>
      </c>
      <c r="G972" s="8">
        <f t="shared" si="107"/>
        <v>274886.74597825971</v>
      </c>
      <c r="H972" s="6">
        <f>G972*'Dash Board'!$C$11/365</f>
        <v>79.077009117033612</v>
      </c>
      <c r="I972" s="6">
        <f>H972*'Dash Board'!$C$18/'Dash Board'!$C$11</f>
        <v>37.655718627158869</v>
      </c>
      <c r="J972" s="6">
        <f>(G972&gt;1)*PMT('Dash Board'!$C$11/365,$U$4,-'Dash Board'!$C$19)</f>
        <v>108.80376961660664</v>
      </c>
      <c r="K972" s="6">
        <f t="shared" si="109"/>
        <v>0</v>
      </c>
      <c r="L972" s="8">
        <f t="shared" si="110"/>
        <v>274857.01921776019</v>
      </c>
      <c r="N972" s="8">
        <f t="shared" si="108"/>
        <v>71.148050989447768</v>
      </c>
      <c r="O972" s="8">
        <f>IF(E971&lt;&gt;E972,SUM($N$4:N972)-SUM($O$3:O971),0)</f>
        <v>0</v>
      </c>
      <c r="P972" s="6">
        <f>IF(B972&gt;0,SUM($O$4:O972)-SUM($P$3:P971),0)</f>
        <v>0</v>
      </c>
      <c r="Q972" s="6">
        <f t="shared" si="111"/>
        <v>37.655718627158869</v>
      </c>
      <c r="R972" s="8">
        <f>IF(E971&lt;&gt;E972,SUM($Q$4:Q972)-SUM($R$3:R971),0)</f>
        <v>0</v>
      </c>
      <c r="S972" s="6">
        <f>IF(B972&gt;0,SUM($R$4:R972)-SUM($S$3:S971),0)</f>
        <v>0</v>
      </c>
    </row>
    <row r="973" spans="1:19">
      <c r="A973">
        <f>IF(E972&lt;&gt;E973,COUNTIF($A$4:A972,"&lt;&gt;0")+1,0)</f>
        <v>0</v>
      </c>
      <c r="B973">
        <f>IF(A973&lt;&gt;0,IF(MOD(A973,3)=0,COUNTIF($B$4:B972,"&lt;&gt;0")+1,0),0)</f>
        <v>0</v>
      </c>
      <c r="C973" s="9">
        <f>'Dash Board'!$C$12+COUNT('Daily reducing balance'!$F$4:F972)</f>
        <v>42699</v>
      </c>
      <c r="D973">
        <f t="shared" si="105"/>
        <v>2016</v>
      </c>
      <c r="E973">
        <f t="shared" si="106"/>
        <v>11</v>
      </c>
      <c r="F973">
        <f>DAY('Dash Board'!$C$12+COUNT('Daily reducing balance'!$F$4:F972))</f>
        <v>25</v>
      </c>
      <c r="G973" s="8">
        <f t="shared" si="107"/>
        <v>274857.01921776019</v>
      </c>
      <c r="H973" s="6">
        <f>G973*'Dash Board'!$C$11/365</f>
        <v>79.068457583191289</v>
      </c>
      <c r="I973" s="6">
        <f>H973*'Dash Board'!$C$18/'Dash Board'!$C$11</f>
        <v>37.651646468186328</v>
      </c>
      <c r="J973" s="6">
        <f>(G973&gt;1)*PMT('Dash Board'!$C$11/365,$U$4,-'Dash Board'!$C$19)</f>
        <v>108.80376961660664</v>
      </c>
      <c r="K973" s="6">
        <f t="shared" si="109"/>
        <v>0</v>
      </c>
      <c r="L973" s="8">
        <f t="shared" si="110"/>
        <v>274827.2839057268</v>
      </c>
      <c r="N973" s="8">
        <f t="shared" si="108"/>
        <v>71.152123148420316</v>
      </c>
      <c r="O973" s="8">
        <f>IF(E972&lt;&gt;E973,SUM($N$4:N973)-SUM($O$3:O972),0)</f>
        <v>0</v>
      </c>
      <c r="P973" s="6">
        <f>IF(B973&gt;0,SUM($O$4:O973)-SUM($P$3:P972),0)</f>
        <v>0</v>
      </c>
      <c r="Q973" s="6">
        <f t="shared" si="111"/>
        <v>37.651646468186328</v>
      </c>
      <c r="R973" s="8">
        <f>IF(E972&lt;&gt;E973,SUM($Q$4:Q973)-SUM($R$3:R972),0)</f>
        <v>0</v>
      </c>
      <c r="S973" s="6">
        <f>IF(B973&gt;0,SUM($R$4:R973)-SUM($S$3:S972),0)</f>
        <v>0</v>
      </c>
    </row>
    <row r="974" spans="1:19">
      <c r="A974">
        <f>IF(E973&lt;&gt;E974,COUNTIF($A$4:A973,"&lt;&gt;0")+1,0)</f>
        <v>0</v>
      </c>
      <c r="B974">
        <f>IF(A974&lt;&gt;0,IF(MOD(A974,3)=0,COUNTIF($B$4:B973,"&lt;&gt;0")+1,0),0)</f>
        <v>0</v>
      </c>
      <c r="C974" s="9">
        <f>'Dash Board'!$C$12+COUNT('Daily reducing balance'!$F$4:F973)</f>
        <v>42700</v>
      </c>
      <c r="D974">
        <f t="shared" si="105"/>
        <v>2016</v>
      </c>
      <c r="E974">
        <f t="shared" si="106"/>
        <v>11</v>
      </c>
      <c r="F974">
        <f>DAY('Dash Board'!$C$12+COUNT('Daily reducing balance'!$F$4:F973))</f>
        <v>26</v>
      </c>
      <c r="G974" s="8">
        <f t="shared" si="107"/>
        <v>274827.2839057268</v>
      </c>
      <c r="H974" s="6">
        <f>G974*'Dash Board'!$C$11/365</f>
        <v>79.059903589318665</v>
      </c>
      <c r="I974" s="6">
        <f>H974*'Dash Board'!$C$18/'Dash Board'!$C$11</f>
        <v>37.647573137770792</v>
      </c>
      <c r="J974" s="6">
        <f>(G974&gt;1)*PMT('Dash Board'!$C$11/365,$U$4,-'Dash Board'!$C$19)</f>
        <v>108.80376961660664</v>
      </c>
      <c r="K974" s="6">
        <f t="shared" si="109"/>
        <v>0</v>
      </c>
      <c r="L974" s="8">
        <f t="shared" si="110"/>
        <v>274797.54003969952</v>
      </c>
      <c r="N974" s="8">
        <f t="shared" si="108"/>
        <v>71.156196478835852</v>
      </c>
      <c r="O974" s="8">
        <f>IF(E973&lt;&gt;E974,SUM($N$4:N974)-SUM($O$3:O973),0)</f>
        <v>0</v>
      </c>
      <c r="P974" s="6">
        <f>IF(B974&gt;0,SUM($O$4:O974)-SUM($P$3:P973),0)</f>
        <v>0</v>
      </c>
      <c r="Q974" s="6">
        <f t="shared" si="111"/>
        <v>37.647573137770792</v>
      </c>
      <c r="R974" s="8">
        <f>IF(E973&lt;&gt;E974,SUM($Q$4:Q974)-SUM($R$3:R973),0)</f>
        <v>0</v>
      </c>
      <c r="S974" s="6">
        <f>IF(B974&gt;0,SUM($R$4:R974)-SUM($S$3:S973),0)</f>
        <v>0</v>
      </c>
    </row>
    <row r="975" spans="1:19">
      <c r="A975">
        <f>IF(E974&lt;&gt;E975,COUNTIF($A$4:A974,"&lt;&gt;0")+1,0)</f>
        <v>0</v>
      </c>
      <c r="B975">
        <f>IF(A975&lt;&gt;0,IF(MOD(A975,3)=0,COUNTIF($B$4:B974,"&lt;&gt;0")+1,0),0)</f>
        <v>0</v>
      </c>
      <c r="C975" s="9">
        <f>'Dash Board'!$C$12+COUNT('Daily reducing balance'!$F$4:F974)</f>
        <v>42701</v>
      </c>
      <c r="D975">
        <f t="shared" si="105"/>
        <v>2016</v>
      </c>
      <c r="E975">
        <f t="shared" si="106"/>
        <v>11</v>
      </c>
      <c r="F975">
        <f>DAY('Dash Board'!$C$12+COUNT('Daily reducing balance'!$F$4:F974))</f>
        <v>27</v>
      </c>
      <c r="G975" s="8">
        <f t="shared" si="107"/>
        <v>274797.54003969952</v>
      </c>
      <c r="H975" s="6">
        <f>G975*'Dash Board'!$C$11/365</f>
        <v>79.051347134708081</v>
      </c>
      <c r="I975" s="6">
        <f>H975*'Dash Board'!$C$18/'Dash Board'!$C$11</f>
        <v>37.643498635575277</v>
      </c>
      <c r="J975" s="6">
        <f>(G975&gt;1)*PMT('Dash Board'!$C$11/365,$U$4,-'Dash Board'!$C$19)</f>
        <v>108.80376961660664</v>
      </c>
      <c r="K975" s="6">
        <f t="shared" si="109"/>
        <v>0</v>
      </c>
      <c r="L975" s="8">
        <f t="shared" si="110"/>
        <v>274767.78761721763</v>
      </c>
      <c r="N975" s="8">
        <f t="shared" si="108"/>
        <v>71.160270981031374</v>
      </c>
      <c r="O975" s="8">
        <f>IF(E974&lt;&gt;E975,SUM($N$4:N975)-SUM($O$3:O974),0)</f>
        <v>0</v>
      </c>
      <c r="P975" s="6">
        <f>IF(B975&gt;0,SUM($O$4:O975)-SUM($P$3:P974),0)</f>
        <v>0</v>
      </c>
      <c r="Q975" s="6">
        <f t="shared" si="111"/>
        <v>37.643498635575277</v>
      </c>
      <c r="R975" s="8">
        <f>IF(E974&lt;&gt;E975,SUM($Q$4:Q975)-SUM($R$3:R974),0)</f>
        <v>0</v>
      </c>
      <c r="S975" s="6">
        <f>IF(B975&gt;0,SUM($R$4:R975)-SUM($S$3:S974),0)</f>
        <v>0</v>
      </c>
    </row>
    <row r="976" spans="1:19">
      <c r="A976">
        <f>IF(E975&lt;&gt;E976,COUNTIF($A$4:A975,"&lt;&gt;0")+1,0)</f>
        <v>0</v>
      </c>
      <c r="B976">
        <f>IF(A976&lt;&gt;0,IF(MOD(A976,3)=0,COUNTIF($B$4:B975,"&lt;&gt;0")+1,0),0)</f>
        <v>0</v>
      </c>
      <c r="C976" s="9">
        <f>'Dash Board'!$C$12+COUNT('Daily reducing balance'!$F$4:F975)</f>
        <v>42702</v>
      </c>
      <c r="D976">
        <f t="shared" si="105"/>
        <v>2016</v>
      </c>
      <c r="E976">
        <f t="shared" si="106"/>
        <v>11</v>
      </c>
      <c r="F976">
        <f>DAY('Dash Board'!$C$12+COUNT('Daily reducing balance'!$F$4:F975))</f>
        <v>28</v>
      </c>
      <c r="G976" s="8">
        <f t="shared" si="107"/>
        <v>274767.78761721763</v>
      </c>
      <c r="H976" s="6">
        <f>G976*'Dash Board'!$C$11/365</f>
        <v>79.042788218651651</v>
      </c>
      <c r="I976" s="6">
        <f>H976*'Dash Board'!$C$18/'Dash Board'!$C$11</f>
        <v>37.639422961262696</v>
      </c>
      <c r="J976" s="6">
        <f>(G976&gt;1)*PMT('Dash Board'!$C$11/365,$U$4,-'Dash Board'!$C$19)</f>
        <v>108.80376961660664</v>
      </c>
      <c r="K976" s="6">
        <f t="shared" si="109"/>
        <v>0</v>
      </c>
      <c r="L976" s="8">
        <f t="shared" si="110"/>
        <v>274738.0266358197</v>
      </c>
      <c r="N976" s="8">
        <f t="shared" si="108"/>
        <v>71.164346655343948</v>
      </c>
      <c r="O976" s="8">
        <f>IF(E975&lt;&gt;E976,SUM($N$4:N976)-SUM($O$3:O975),0)</f>
        <v>0</v>
      </c>
      <c r="P976" s="6">
        <f>IF(B976&gt;0,SUM($O$4:O976)-SUM($P$3:P975),0)</f>
        <v>0</v>
      </c>
      <c r="Q976" s="6">
        <f t="shared" si="111"/>
        <v>37.639422961262696</v>
      </c>
      <c r="R976" s="8">
        <f>IF(E975&lt;&gt;E976,SUM($Q$4:Q976)-SUM($R$3:R975),0)</f>
        <v>0</v>
      </c>
      <c r="S976" s="6">
        <f>IF(B976&gt;0,SUM($R$4:R976)-SUM($S$3:S975),0)</f>
        <v>0</v>
      </c>
    </row>
    <row r="977" spans="1:19">
      <c r="A977">
        <f>IF(E976&lt;&gt;E977,COUNTIF($A$4:A976,"&lt;&gt;0")+1,0)</f>
        <v>0</v>
      </c>
      <c r="B977">
        <f>IF(A977&lt;&gt;0,IF(MOD(A977,3)=0,COUNTIF($B$4:B976,"&lt;&gt;0")+1,0),0)</f>
        <v>0</v>
      </c>
      <c r="C977" s="9">
        <f>'Dash Board'!$C$12+COUNT('Daily reducing balance'!$F$4:F976)</f>
        <v>42703</v>
      </c>
      <c r="D977">
        <f t="shared" si="105"/>
        <v>2016</v>
      </c>
      <c r="E977">
        <f t="shared" si="106"/>
        <v>11</v>
      </c>
      <c r="F977">
        <f>DAY('Dash Board'!$C$12+COUNT('Daily reducing balance'!$F$4:F976))</f>
        <v>29</v>
      </c>
      <c r="G977" s="8">
        <f t="shared" si="107"/>
        <v>274738.0266358197</v>
      </c>
      <c r="H977" s="6">
        <f>G977*'Dash Board'!$C$11/365</f>
        <v>79.034226840441278</v>
      </c>
      <c r="I977" s="6">
        <f>H977*'Dash Board'!$C$18/'Dash Board'!$C$11</f>
        <v>37.635346114495846</v>
      </c>
      <c r="J977" s="6">
        <f>(G977&gt;1)*PMT('Dash Board'!$C$11/365,$U$4,-'Dash Board'!$C$19)</f>
        <v>108.80376961660664</v>
      </c>
      <c r="K977" s="6">
        <f t="shared" si="109"/>
        <v>0</v>
      </c>
      <c r="L977" s="8">
        <f t="shared" si="110"/>
        <v>274708.25709304353</v>
      </c>
      <c r="N977" s="8">
        <f t="shared" si="108"/>
        <v>71.168423502110798</v>
      </c>
      <c r="O977" s="8">
        <f>IF(E976&lt;&gt;E977,SUM($N$4:N977)-SUM($O$3:O976),0)</f>
        <v>0</v>
      </c>
      <c r="P977" s="6">
        <f>IF(B977&gt;0,SUM($O$4:O977)-SUM($P$3:P976),0)</f>
        <v>0</v>
      </c>
      <c r="Q977" s="6">
        <f t="shared" si="111"/>
        <v>37.635346114495846</v>
      </c>
      <c r="R977" s="8">
        <f>IF(E976&lt;&gt;E977,SUM($Q$4:Q977)-SUM($R$3:R976),0)</f>
        <v>0</v>
      </c>
      <c r="S977" s="6">
        <f>IF(B977&gt;0,SUM($R$4:R977)-SUM($S$3:S976),0)</f>
        <v>0</v>
      </c>
    </row>
    <row r="978" spans="1:19">
      <c r="A978">
        <f>IF(E977&lt;&gt;E978,COUNTIF($A$4:A977,"&lt;&gt;0")+1,0)</f>
        <v>0</v>
      </c>
      <c r="B978">
        <f>IF(A978&lt;&gt;0,IF(MOD(A978,3)=0,COUNTIF($B$4:B977,"&lt;&gt;0")+1,0),0)</f>
        <v>0</v>
      </c>
      <c r="C978" s="9">
        <f>'Dash Board'!$C$12+COUNT('Daily reducing balance'!$F$4:F977)</f>
        <v>42704</v>
      </c>
      <c r="D978">
        <f t="shared" si="105"/>
        <v>2016</v>
      </c>
      <c r="E978">
        <f t="shared" si="106"/>
        <v>11</v>
      </c>
      <c r="F978">
        <f>DAY('Dash Board'!$C$12+COUNT('Daily reducing balance'!$F$4:F977))</f>
        <v>30</v>
      </c>
      <c r="G978" s="8">
        <f t="shared" si="107"/>
        <v>274708.25709304353</v>
      </c>
      <c r="H978" s="6">
        <f>G978*'Dash Board'!$C$11/365</f>
        <v>79.025662999368691</v>
      </c>
      <c r="I978" s="6">
        <f>H978*'Dash Board'!$C$18/'Dash Board'!$C$11</f>
        <v>37.631268094937475</v>
      </c>
      <c r="J978" s="6">
        <f>(G978&gt;1)*PMT('Dash Board'!$C$11/365,$U$4,-'Dash Board'!$C$19)</f>
        <v>108.80376961660664</v>
      </c>
      <c r="K978" s="6">
        <f t="shared" si="109"/>
        <v>0</v>
      </c>
      <c r="L978" s="8">
        <f t="shared" si="110"/>
        <v>274678.47898642631</v>
      </c>
      <c r="N978" s="8">
        <f t="shared" si="108"/>
        <v>71.172501521669176</v>
      </c>
      <c r="O978" s="8">
        <f>IF(E977&lt;&gt;E978,SUM($N$4:N978)-SUM($O$3:O977),0)</f>
        <v>0</v>
      </c>
      <c r="P978" s="6">
        <f>IF(B978&gt;0,SUM($O$4:O978)-SUM($P$3:P977),0)</f>
        <v>0</v>
      </c>
      <c r="Q978" s="6">
        <f t="shared" si="111"/>
        <v>37.631268094937475</v>
      </c>
      <c r="R978" s="8">
        <f>IF(E977&lt;&gt;E978,SUM($Q$4:Q978)-SUM($R$3:R977),0)</f>
        <v>0</v>
      </c>
      <c r="S978" s="6">
        <f>IF(B978&gt;0,SUM($R$4:R978)-SUM($S$3:S977),0)</f>
        <v>0</v>
      </c>
    </row>
    <row r="979" spans="1:19">
      <c r="A979">
        <f>IF(E978&lt;&gt;E979,COUNTIF($A$4:A978,"&lt;&gt;0")+1,0)</f>
        <v>32</v>
      </c>
      <c r="B979">
        <f>IF(A979&lt;&gt;0,IF(MOD(A979,3)=0,COUNTIF($B$4:B978,"&lt;&gt;0")+1,0),0)</f>
        <v>0</v>
      </c>
      <c r="C979" s="9">
        <f>'Dash Board'!$C$12+COUNT('Daily reducing balance'!$F$4:F978)</f>
        <v>42705</v>
      </c>
      <c r="D979">
        <f t="shared" si="105"/>
        <v>2016</v>
      </c>
      <c r="E979">
        <f t="shared" si="106"/>
        <v>12</v>
      </c>
      <c r="F979">
        <f>DAY('Dash Board'!$C$12+COUNT('Daily reducing balance'!$F$4:F978))</f>
        <v>1</v>
      </c>
      <c r="G979" s="8">
        <f t="shared" si="107"/>
        <v>274678.47898642631</v>
      </c>
      <c r="H979" s="6">
        <f>G979*'Dash Board'!$C$11/365</f>
        <v>79.017096694725382</v>
      </c>
      <c r="I979" s="6">
        <f>H979*'Dash Board'!$C$18/'Dash Board'!$C$11</f>
        <v>37.627188902250182</v>
      </c>
      <c r="J979" s="6">
        <f>(G979&gt;1)*PMT('Dash Board'!$C$11/365,$U$4,-'Dash Board'!$C$19)</f>
        <v>108.80376961660664</v>
      </c>
      <c r="K979" s="6">
        <f t="shared" si="109"/>
        <v>3372.9168581148047</v>
      </c>
      <c r="L979" s="8">
        <f t="shared" si="110"/>
        <v>274648.69231350446</v>
      </c>
      <c r="N979" s="8">
        <f t="shared" si="108"/>
        <v>71.176580714356461</v>
      </c>
      <c r="O979" s="8">
        <f>IF(E978&lt;&gt;E979,SUM($N$4:N979)-SUM($O$3:O978),0)</f>
        <v>2133.527726283035</v>
      </c>
      <c r="P979" s="6">
        <f>IF(B979&gt;0,SUM($O$4:O979)-SUM($P$3:P978),0)</f>
        <v>0</v>
      </c>
      <c r="Q979" s="6">
        <f t="shared" si="111"/>
        <v>37.627188902250182</v>
      </c>
      <c r="R979" s="8">
        <f>IF(E978&lt;&gt;E979,SUM($Q$4:Q979)-SUM($R$3:R978),0)</f>
        <v>1130.5853622151117</v>
      </c>
      <c r="S979" s="6">
        <f>IF(B979&gt;0,SUM($R$4:R979)-SUM($S$3:S978),0)</f>
        <v>0</v>
      </c>
    </row>
    <row r="980" spans="1:19">
      <c r="A980">
        <f>IF(E979&lt;&gt;E980,COUNTIF($A$4:A979,"&lt;&gt;0")+1,0)</f>
        <v>0</v>
      </c>
      <c r="B980">
        <f>IF(A980&lt;&gt;0,IF(MOD(A980,3)=0,COUNTIF($B$4:B979,"&lt;&gt;0")+1,0),0)</f>
        <v>0</v>
      </c>
      <c r="C980" s="9">
        <f>'Dash Board'!$C$12+COUNT('Daily reducing balance'!$F$4:F979)</f>
        <v>42706</v>
      </c>
      <c r="D980">
        <f t="shared" si="105"/>
        <v>2016</v>
      </c>
      <c r="E980">
        <f t="shared" si="106"/>
        <v>12</v>
      </c>
      <c r="F980">
        <f>DAY('Dash Board'!$C$12+COUNT('Daily reducing balance'!$F$4:F979))</f>
        <v>2</v>
      </c>
      <c r="G980" s="8">
        <f t="shared" si="107"/>
        <v>274648.69231350446</v>
      </c>
      <c r="H980" s="6">
        <f>G980*'Dash Board'!$C$11/365</f>
        <v>79.008527925802653</v>
      </c>
      <c r="I980" s="6">
        <f>H980*'Dash Board'!$C$18/'Dash Board'!$C$11</f>
        <v>37.623108536096503</v>
      </c>
      <c r="J980" s="6">
        <f>(G980&gt;1)*PMT('Dash Board'!$C$11/365,$U$4,-'Dash Board'!$C$19)</f>
        <v>108.80376961660664</v>
      </c>
      <c r="K980" s="6">
        <f t="shared" si="109"/>
        <v>0</v>
      </c>
      <c r="L980" s="8">
        <f t="shared" si="110"/>
        <v>274618.8970718137</v>
      </c>
      <c r="N980" s="8">
        <f t="shared" si="108"/>
        <v>71.180661080510134</v>
      </c>
      <c r="O980" s="8">
        <f>IF(E979&lt;&gt;E980,SUM($N$4:N980)-SUM($O$3:O979),0)</f>
        <v>0</v>
      </c>
      <c r="P980" s="6">
        <f>IF(B980&gt;0,SUM($O$4:O980)-SUM($P$3:P979),0)</f>
        <v>0</v>
      </c>
      <c r="Q980" s="6">
        <f t="shared" si="111"/>
        <v>37.623108536096503</v>
      </c>
      <c r="R980" s="8">
        <f>IF(E979&lt;&gt;E980,SUM($Q$4:Q980)-SUM($R$3:R979),0)</f>
        <v>0</v>
      </c>
      <c r="S980" s="6">
        <f>IF(B980&gt;0,SUM($R$4:R980)-SUM($S$3:S979),0)</f>
        <v>0</v>
      </c>
    </row>
    <row r="981" spans="1:19">
      <c r="A981">
        <f>IF(E980&lt;&gt;E981,COUNTIF($A$4:A980,"&lt;&gt;0")+1,0)</f>
        <v>0</v>
      </c>
      <c r="B981">
        <f>IF(A981&lt;&gt;0,IF(MOD(A981,3)=0,COUNTIF($B$4:B980,"&lt;&gt;0")+1,0),0)</f>
        <v>0</v>
      </c>
      <c r="C981" s="9">
        <f>'Dash Board'!$C$12+COUNT('Daily reducing balance'!$F$4:F980)</f>
        <v>42707</v>
      </c>
      <c r="D981">
        <f t="shared" si="105"/>
        <v>2016</v>
      </c>
      <c r="E981">
        <f t="shared" si="106"/>
        <v>12</v>
      </c>
      <c r="F981">
        <f>DAY('Dash Board'!$C$12+COUNT('Daily reducing balance'!$F$4:F980))</f>
        <v>3</v>
      </c>
      <c r="G981" s="8">
        <f t="shared" si="107"/>
        <v>274618.8970718137</v>
      </c>
      <c r="H981" s="6">
        <f>G981*'Dash Board'!$C$11/365</f>
        <v>78.999956691891612</v>
      </c>
      <c r="I981" s="6">
        <f>H981*'Dash Board'!$C$18/'Dash Board'!$C$11</f>
        <v>37.619026996138864</v>
      </c>
      <c r="J981" s="6">
        <f>(G981&gt;1)*PMT('Dash Board'!$C$11/365,$U$4,-'Dash Board'!$C$19)</f>
        <v>108.80376961660664</v>
      </c>
      <c r="K981" s="6">
        <f t="shared" si="109"/>
        <v>0</v>
      </c>
      <c r="L981" s="8">
        <f t="shared" si="110"/>
        <v>274589.09325888898</v>
      </c>
      <c r="N981" s="8">
        <f t="shared" si="108"/>
        <v>71.184742620467773</v>
      </c>
      <c r="O981" s="8">
        <f>IF(E980&lt;&gt;E981,SUM($N$4:N981)-SUM($O$3:O980),0)</f>
        <v>0</v>
      </c>
      <c r="P981" s="6">
        <f>IF(B981&gt;0,SUM($O$4:O981)-SUM($P$3:P980),0)</f>
        <v>0</v>
      </c>
      <c r="Q981" s="6">
        <f t="shared" si="111"/>
        <v>37.619026996138864</v>
      </c>
      <c r="R981" s="8">
        <f>IF(E980&lt;&gt;E981,SUM($Q$4:Q981)-SUM($R$3:R980),0)</f>
        <v>0</v>
      </c>
      <c r="S981" s="6">
        <f>IF(B981&gt;0,SUM($R$4:R981)-SUM($S$3:S980),0)</f>
        <v>0</v>
      </c>
    </row>
    <row r="982" spans="1:19">
      <c r="A982">
        <f>IF(E981&lt;&gt;E982,COUNTIF($A$4:A981,"&lt;&gt;0")+1,0)</f>
        <v>0</v>
      </c>
      <c r="B982">
        <f>IF(A982&lt;&gt;0,IF(MOD(A982,3)=0,COUNTIF($B$4:B981,"&lt;&gt;0")+1,0),0)</f>
        <v>0</v>
      </c>
      <c r="C982" s="9">
        <f>'Dash Board'!$C$12+COUNT('Daily reducing balance'!$F$4:F981)</f>
        <v>42708</v>
      </c>
      <c r="D982">
        <f t="shared" si="105"/>
        <v>2016</v>
      </c>
      <c r="E982">
        <f t="shared" si="106"/>
        <v>12</v>
      </c>
      <c r="F982">
        <f>DAY('Dash Board'!$C$12+COUNT('Daily reducing balance'!$F$4:F981))</f>
        <v>4</v>
      </c>
      <c r="G982" s="8">
        <f t="shared" si="107"/>
        <v>274589.09325888898</v>
      </c>
      <c r="H982" s="6">
        <f>G982*'Dash Board'!$C$11/365</f>
        <v>78.991382992283121</v>
      </c>
      <c r="I982" s="6">
        <f>H982*'Dash Board'!$C$18/'Dash Board'!$C$11</f>
        <v>37.614944282039581</v>
      </c>
      <c r="J982" s="6">
        <f>(G982&gt;1)*PMT('Dash Board'!$C$11/365,$U$4,-'Dash Board'!$C$19)</f>
        <v>108.80376961660664</v>
      </c>
      <c r="K982" s="6">
        <f t="shared" si="109"/>
        <v>0</v>
      </c>
      <c r="L982" s="8">
        <f t="shared" si="110"/>
        <v>274559.2808722647</v>
      </c>
      <c r="N982" s="8">
        <f t="shared" si="108"/>
        <v>71.188825334567071</v>
      </c>
      <c r="O982" s="8">
        <f>IF(E981&lt;&gt;E982,SUM($N$4:N982)-SUM($O$3:O981),0)</f>
        <v>0</v>
      </c>
      <c r="P982" s="6">
        <f>IF(B982&gt;0,SUM($O$4:O982)-SUM($P$3:P981),0)</f>
        <v>0</v>
      </c>
      <c r="Q982" s="6">
        <f t="shared" si="111"/>
        <v>37.614944282039581</v>
      </c>
      <c r="R982" s="8">
        <f>IF(E981&lt;&gt;E982,SUM($Q$4:Q982)-SUM($R$3:R981),0)</f>
        <v>0</v>
      </c>
      <c r="S982" s="6">
        <f>IF(B982&gt;0,SUM($R$4:R982)-SUM($S$3:S981),0)</f>
        <v>0</v>
      </c>
    </row>
    <row r="983" spans="1:19">
      <c r="A983">
        <f>IF(E982&lt;&gt;E983,COUNTIF($A$4:A982,"&lt;&gt;0")+1,0)</f>
        <v>0</v>
      </c>
      <c r="B983">
        <f>IF(A983&lt;&gt;0,IF(MOD(A983,3)=0,COUNTIF($B$4:B982,"&lt;&gt;0")+1,0),0)</f>
        <v>0</v>
      </c>
      <c r="C983" s="9">
        <f>'Dash Board'!$C$12+COUNT('Daily reducing balance'!$F$4:F982)</f>
        <v>42709</v>
      </c>
      <c r="D983">
        <f t="shared" si="105"/>
        <v>2016</v>
      </c>
      <c r="E983">
        <f t="shared" si="106"/>
        <v>12</v>
      </c>
      <c r="F983">
        <f>DAY('Dash Board'!$C$12+COUNT('Daily reducing balance'!$F$4:F982))</f>
        <v>5</v>
      </c>
      <c r="G983" s="8">
        <f t="shared" si="107"/>
        <v>274559.2808722647</v>
      </c>
      <c r="H983" s="6">
        <f>G983*'Dash Board'!$C$11/365</f>
        <v>78.982806826267932</v>
      </c>
      <c r="I983" s="6">
        <f>H983*'Dash Board'!$C$18/'Dash Board'!$C$11</f>
        <v>37.610860393460925</v>
      </c>
      <c r="J983" s="6">
        <f>(G983&gt;1)*PMT('Dash Board'!$C$11/365,$U$4,-'Dash Board'!$C$19)</f>
        <v>108.80376961660664</v>
      </c>
      <c r="K983" s="6">
        <f t="shared" si="109"/>
        <v>0</v>
      </c>
      <c r="L983" s="8">
        <f t="shared" si="110"/>
        <v>274529.45990947436</v>
      </c>
      <c r="N983" s="8">
        <f t="shared" si="108"/>
        <v>71.192909223145719</v>
      </c>
      <c r="O983" s="8">
        <f>IF(E982&lt;&gt;E983,SUM($N$4:N983)-SUM($O$3:O982),0)</f>
        <v>0</v>
      </c>
      <c r="P983" s="6">
        <f>IF(B983&gt;0,SUM($O$4:O983)-SUM($P$3:P982),0)</f>
        <v>0</v>
      </c>
      <c r="Q983" s="6">
        <f t="shared" si="111"/>
        <v>37.610860393460925</v>
      </c>
      <c r="R983" s="8">
        <f>IF(E982&lt;&gt;E983,SUM($Q$4:Q983)-SUM($R$3:R982),0)</f>
        <v>0</v>
      </c>
      <c r="S983" s="6">
        <f>IF(B983&gt;0,SUM($R$4:R983)-SUM($S$3:S982),0)</f>
        <v>0</v>
      </c>
    </row>
    <row r="984" spans="1:19">
      <c r="A984">
        <f>IF(E983&lt;&gt;E984,COUNTIF($A$4:A983,"&lt;&gt;0")+1,0)</f>
        <v>0</v>
      </c>
      <c r="B984">
        <f>IF(A984&lt;&gt;0,IF(MOD(A984,3)=0,COUNTIF($B$4:B983,"&lt;&gt;0")+1,0),0)</f>
        <v>0</v>
      </c>
      <c r="C984" s="9">
        <f>'Dash Board'!$C$12+COUNT('Daily reducing balance'!$F$4:F983)</f>
        <v>42710</v>
      </c>
      <c r="D984">
        <f t="shared" si="105"/>
        <v>2016</v>
      </c>
      <c r="E984">
        <f t="shared" si="106"/>
        <v>12</v>
      </c>
      <c r="F984">
        <f>DAY('Dash Board'!$C$12+COUNT('Daily reducing balance'!$F$4:F983))</f>
        <v>6</v>
      </c>
      <c r="G984" s="8">
        <f t="shared" si="107"/>
        <v>274529.45990947436</v>
      </c>
      <c r="H984" s="6">
        <f>G984*'Dash Board'!$C$11/365</f>
        <v>78.974228193136454</v>
      </c>
      <c r="I984" s="6">
        <f>H984*'Dash Board'!$C$18/'Dash Board'!$C$11</f>
        <v>37.606775330064984</v>
      </c>
      <c r="J984" s="6">
        <f>(G984&gt;1)*PMT('Dash Board'!$C$11/365,$U$4,-'Dash Board'!$C$19)</f>
        <v>108.80376961660664</v>
      </c>
      <c r="K984" s="6">
        <f t="shared" si="109"/>
        <v>0</v>
      </c>
      <c r="L984" s="8">
        <f t="shared" si="110"/>
        <v>274499.63036805089</v>
      </c>
      <c r="N984" s="8">
        <f t="shared" si="108"/>
        <v>71.196994286541667</v>
      </c>
      <c r="O984" s="8">
        <f>IF(E983&lt;&gt;E984,SUM($N$4:N984)-SUM($O$3:O983),0)</f>
        <v>0</v>
      </c>
      <c r="P984" s="6">
        <f>IF(B984&gt;0,SUM($O$4:O984)-SUM($P$3:P983),0)</f>
        <v>0</v>
      </c>
      <c r="Q984" s="6">
        <f t="shared" si="111"/>
        <v>37.606775330064984</v>
      </c>
      <c r="R984" s="8">
        <f>IF(E983&lt;&gt;E984,SUM($Q$4:Q984)-SUM($R$3:R983),0)</f>
        <v>0</v>
      </c>
      <c r="S984" s="6">
        <f>IF(B984&gt;0,SUM($R$4:R984)-SUM($S$3:S983),0)</f>
        <v>0</v>
      </c>
    </row>
    <row r="985" spans="1:19">
      <c r="A985">
        <f>IF(E984&lt;&gt;E985,COUNTIF($A$4:A984,"&lt;&gt;0")+1,0)</f>
        <v>0</v>
      </c>
      <c r="B985">
        <f>IF(A985&lt;&gt;0,IF(MOD(A985,3)=0,COUNTIF($B$4:B984,"&lt;&gt;0")+1,0),0)</f>
        <v>0</v>
      </c>
      <c r="C985" s="9">
        <f>'Dash Board'!$C$12+COUNT('Daily reducing balance'!$F$4:F984)</f>
        <v>42711</v>
      </c>
      <c r="D985">
        <f t="shared" si="105"/>
        <v>2016</v>
      </c>
      <c r="E985">
        <f t="shared" si="106"/>
        <v>12</v>
      </c>
      <c r="F985">
        <f>DAY('Dash Board'!$C$12+COUNT('Daily reducing balance'!$F$4:F984))</f>
        <v>7</v>
      </c>
      <c r="G985" s="8">
        <f t="shared" si="107"/>
        <v>274499.63036805089</v>
      </c>
      <c r="H985" s="6">
        <f>G985*'Dash Board'!$C$11/365</f>
        <v>78.965647092179026</v>
      </c>
      <c r="I985" s="6">
        <f>H985*'Dash Board'!$C$18/'Dash Board'!$C$11</f>
        <v>37.602689091513824</v>
      </c>
      <c r="J985" s="6">
        <f>(G985&gt;1)*PMT('Dash Board'!$C$11/365,$U$4,-'Dash Board'!$C$19)</f>
        <v>108.80376961660664</v>
      </c>
      <c r="K985" s="6">
        <f t="shared" si="109"/>
        <v>0</v>
      </c>
      <c r="L985" s="8">
        <f t="shared" si="110"/>
        <v>274469.79224552651</v>
      </c>
      <c r="N985" s="8">
        <f t="shared" si="108"/>
        <v>71.20108052509282</v>
      </c>
      <c r="O985" s="8">
        <f>IF(E984&lt;&gt;E985,SUM($N$4:N985)-SUM($O$3:O984),0)</f>
        <v>0</v>
      </c>
      <c r="P985" s="6">
        <f>IF(B985&gt;0,SUM($O$4:O985)-SUM($P$3:P984),0)</f>
        <v>0</v>
      </c>
      <c r="Q985" s="6">
        <f t="shared" si="111"/>
        <v>37.602689091513824</v>
      </c>
      <c r="R985" s="8">
        <f>IF(E984&lt;&gt;E985,SUM($Q$4:Q985)-SUM($R$3:R984),0)</f>
        <v>0</v>
      </c>
      <c r="S985" s="6">
        <f>IF(B985&gt;0,SUM($R$4:R985)-SUM($S$3:S984),0)</f>
        <v>0</v>
      </c>
    </row>
    <row r="986" spans="1:19">
      <c r="A986">
        <f>IF(E985&lt;&gt;E986,COUNTIF($A$4:A985,"&lt;&gt;0")+1,0)</f>
        <v>0</v>
      </c>
      <c r="B986">
        <f>IF(A986&lt;&gt;0,IF(MOD(A986,3)=0,COUNTIF($B$4:B985,"&lt;&gt;0")+1,0),0)</f>
        <v>0</v>
      </c>
      <c r="C986" s="9">
        <f>'Dash Board'!$C$12+COUNT('Daily reducing balance'!$F$4:F985)</f>
        <v>42712</v>
      </c>
      <c r="D986">
        <f t="shared" si="105"/>
        <v>2016</v>
      </c>
      <c r="E986">
        <f t="shared" si="106"/>
        <v>12</v>
      </c>
      <c r="F986">
        <f>DAY('Dash Board'!$C$12+COUNT('Daily reducing balance'!$F$4:F985))</f>
        <v>8</v>
      </c>
      <c r="G986" s="8">
        <f t="shared" si="107"/>
        <v>274469.79224552651</v>
      </c>
      <c r="H986" s="6">
        <f>G986*'Dash Board'!$C$11/365</f>
        <v>78.957063522685701</v>
      </c>
      <c r="I986" s="6">
        <f>H986*'Dash Board'!$C$18/'Dash Board'!$C$11</f>
        <v>37.598601677469382</v>
      </c>
      <c r="J986" s="6">
        <f>(G986&gt;1)*PMT('Dash Board'!$C$11/365,$U$4,-'Dash Board'!$C$19)</f>
        <v>108.80376961660664</v>
      </c>
      <c r="K986" s="6">
        <f t="shared" si="109"/>
        <v>0</v>
      </c>
      <c r="L986" s="8">
        <f t="shared" si="110"/>
        <v>274439.94553943264</v>
      </c>
      <c r="N986" s="8">
        <f t="shared" si="108"/>
        <v>71.205167939137255</v>
      </c>
      <c r="O986" s="8">
        <f>IF(E985&lt;&gt;E986,SUM($N$4:N986)-SUM($O$3:O985),0)</f>
        <v>0</v>
      </c>
      <c r="P986" s="6">
        <f>IF(B986&gt;0,SUM($O$4:O986)-SUM($P$3:P985),0)</f>
        <v>0</v>
      </c>
      <c r="Q986" s="6">
        <f t="shared" si="111"/>
        <v>37.598601677469382</v>
      </c>
      <c r="R986" s="8">
        <f>IF(E985&lt;&gt;E986,SUM($Q$4:Q986)-SUM($R$3:R985),0)</f>
        <v>0</v>
      </c>
      <c r="S986" s="6">
        <f>IF(B986&gt;0,SUM($R$4:R986)-SUM($S$3:S985),0)</f>
        <v>0</v>
      </c>
    </row>
    <row r="987" spans="1:19">
      <c r="A987">
        <f>IF(E986&lt;&gt;E987,COUNTIF($A$4:A986,"&lt;&gt;0")+1,0)</f>
        <v>0</v>
      </c>
      <c r="B987">
        <f>IF(A987&lt;&gt;0,IF(MOD(A987,3)=0,COUNTIF($B$4:B986,"&lt;&gt;0")+1,0),0)</f>
        <v>0</v>
      </c>
      <c r="C987" s="9">
        <f>'Dash Board'!$C$12+COUNT('Daily reducing balance'!$F$4:F986)</f>
        <v>42713</v>
      </c>
      <c r="D987">
        <f t="shared" si="105"/>
        <v>2016</v>
      </c>
      <c r="E987">
        <f t="shared" si="106"/>
        <v>12</v>
      </c>
      <c r="F987">
        <f>DAY('Dash Board'!$C$12+COUNT('Daily reducing balance'!$F$4:F986))</f>
        <v>9</v>
      </c>
      <c r="G987" s="8">
        <f t="shared" si="107"/>
        <v>274439.94553943264</v>
      </c>
      <c r="H987" s="6">
        <f>G987*'Dash Board'!$C$11/365</f>
        <v>78.948477483946377</v>
      </c>
      <c r="I987" s="6">
        <f>H987*'Dash Board'!$C$18/'Dash Board'!$C$11</f>
        <v>37.594513087593519</v>
      </c>
      <c r="J987" s="6">
        <f>(G987&gt;1)*PMT('Dash Board'!$C$11/365,$U$4,-'Dash Board'!$C$19)</f>
        <v>108.80376961660664</v>
      </c>
      <c r="K987" s="6">
        <f t="shared" si="109"/>
        <v>0</v>
      </c>
      <c r="L987" s="8">
        <f t="shared" si="110"/>
        <v>274410.09024729999</v>
      </c>
      <c r="N987" s="8">
        <f t="shared" si="108"/>
        <v>71.209256529013118</v>
      </c>
      <c r="O987" s="8">
        <f>IF(E986&lt;&gt;E987,SUM($N$4:N987)-SUM($O$3:O986),0)</f>
        <v>0</v>
      </c>
      <c r="P987" s="6">
        <f>IF(B987&gt;0,SUM($O$4:O987)-SUM($P$3:P986),0)</f>
        <v>0</v>
      </c>
      <c r="Q987" s="6">
        <f t="shared" si="111"/>
        <v>37.594513087593519</v>
      </c>
      <c r="R987" s="8">
        <f>IF(E986&lt;&gt;E987,SUM($Q$4:Q987)-SUM($R$3:R986),0)</f>
        <v>0</v>
      </c>
      <c r="S987" s="6">
        <f>IF(B987&gt;0,SUM($R$4:R987)-SUM($S$3:S986),0)</f>
        <v>0</v>
      </c>
    </row>
    <row r="988" spans="1:19">
      <c r="A988">
        <f>IF(E987&lt;&gt;E988,COUNTIF($A$4:A987,"&lt;&gt;0")+1,0)</f>
        <v>0</v>
      </c>
      <c r="B988">
        <f>IF(A988&lt;&gt;0,IF(MOD(A988,3)=0,COUNTIF($B$4:B987,"&lt;&gt;0")+1,0),0)</f>
        <v>0</v>
      </c>
      <c r="C988" s="9">
        <f>'Dash Board'!$C$12+COUNT('Daily reducing balance'!$F$4:F987)</f>
        <v>42714</v>
      </c>
      <c r="D988">
        <f t="shared" si="105"/>
        <v>2016</v>
      </c>
      <c r="E988">
        <f t="shared" si="106"/>
        <v>12</v>
      </c>
      <c r="F988">
        <f>DAY('Dash Board'!$C$12+COUNT('Daily reducing balance'!$F$4:F987))</f>
        <v>10</v>
      </c>
      <c r="G988" s="8">
        <f t="shared" si="107"/>
        <v>274410.09024729999</v>
      </c>
      <c r="H988" s="6">
        <f>G988*'Dash Board'!$C$11/365</f>
        <v>78.939888975250682</v>
      </c>
      <c r="I988" s="6">
        <f>H988*'Dash Board'!$C$18/'Dash Board'!$C$11</f>
        <v>37.590423321547945</v>
      </c>
      <c r="J988" s="6">
        <f>(G988&gt;1)*PMT('Dash Board'!$C$11/365,$U$4,-'Dash Board'!$C$19)</f>
        <v>108.80376961660664</v>
      </c>
      <c r="K988" s="6">
        <f t="shared" si="109"/>
        <v>0</v>
      </c>
      <c r="L988" s="8">
        <f t="shared" si="110"/>
        <v>274380.22636665864</v>
      </c>
      <c r="N988" s="8">
        <f t="shared" si="108"/>
        <v>71.213346295058699</v>
      </c>
      <c r="O988" s="8">
        <f>IF(E987&lt;&gt;E988,SUM($N$4:N988)-SUM($O$3:O987),0)</f>
        <v>0</v>
      </c>
      <c r="P988" s="6">
        <f>IF(B988&gt;0,SUM($O$4:O988)-SUM($P$3:P987),0)</f>
        <v>0</v>
      </c>
      <c r="Q988" s="6">
        <f t="shared" si="111"/>
        <v>37.590423321547945</v>
      </c>
      <c r="R988" s="8">
        <f>IF(E987&lt;&gt;E988,SUM($Q$4:Q988)-SUM($R$3:R987),0)</f>
        <v>0</v>
      </c>
      <c r="S988" s="6">
        <f>IF(B988&gt;0,SUM($R$4:R988)-SUM($S$3:S987),0)</f>
        <v>0</v>
      </c>
    </row>
    <row r="989" spans="1:19">
      <c r="A989">
        <f>IF(E988&lt;&gt;E989,COUNTIF($A$4:A988,"&lt;&gt;0")+1,0)</f>
        <v>0</v>
      </c>
      <c r="B989">
        <f>IF(A989&lt;&gt;0,IF(MOD(A989,3)=0,COUNTIF($B$4:B988,"&lt;&gt;0")+1,0),0)</f>
        <v>0</v>
      </c>
      <c r="C989" s="9">
        <f>'Dash Board'!$C$12+COUNT('Daily reducing balance'!$F$4:F988)</f>
        <v>42715</v>
      </c>
      <c r="D989">
        <f t="shared" si="105"/>
        <v>2016</v>
      </c>
      <c r="E989">
        <f t="shared" si="106"/>
        <v>12</v>
      </c>
      <c r="F989">
        <f>DAY('Dash Board'!$C$12+COUNT('Daily reducing balance'!$F$4:F988))</f>
        <v>11</v>
      </c>
      <c r="G989" s="8">
        <f t="shared" si="107"/>
        <v>274380.22636665864</v>
      </c>
      <c r="H989" s="6">
        <f>G989*'Dash Board'!$C$11/365</f>
        <v>78.931297995888102</v>
      </c>
      <c r="I989" s="6">
        <f>H989*'Dash Board'!$C$18/'Dash Board'!$C$11</f>
        <v>37.586332378994335</v>
      </c>
      <c r="J989" s="6">
        <f>(G989&gt;1)*PMT('Dash Board'!$C$11/365,$U$4,-'Dash Board'!$C$19)</f>
        <v>108.80376961660664</v>
      </c>
      <c r="K989" s="6">
        <f t="shared" si="109"/>
        <v>0</v>
      </c>
      <c r="L989" s="8">
        <f t="shared" si="110"/>
        <v>274350.35389503796</v>
      </c>
      <c r="N989" s="8">
        <f t="shared" si="108"/>
        <v>71.217437237612302</v>
      </c>
      <c r="O989" s="8">
        <f>IF(E988&lt;&gt;E989,SUM($N$4:N989)-SUM($O$3:O988),0)</f>
        <v>0</v>
      </c>
      <c r="P989" s="6">
        <f>IF(B989&gt;0,SUM($O$4:O989)-SUM($P$3:P988),0)</f>
        <v>0</v>
      </c>
      <c r="Q989" s="6">
        <f t="shared" si="111"/>
        <v>37.586332378994335</v>
      </c>
      <c r="R989" s="8">
        <f>IF(E988&lt;&gt;E989,SUM($Q$4:Q989)-SUM($R$3:R988),0)</f>
        <v>0</v>
      </c>
      <c r="S989" s="6">
        <f>IF(B989&gt;0,SUM($R$4:R989)-SUM($S$3:S988),0)</f>
        <v>0</v>
      </c>
    </row>
    <row r="990" spans="1:19">
      <c r="A990">
        <f>IF(E989&lt;&gt;E990,COUNTIF($A$4:A989,"&lt;&gt;0")+1,0)</f>
        <v>0</v>
      </c>
      <c r="B990">
        <f>IF(A990&lt;&gt;0,IF(MOD(A990,3)=0,COUNTIF($B$4:B989,"&lt;&gt;0")+1,0),0)</f>
        <v>0</v>
      </c>
      <c r="C990" s="9">
        <f>'Dash Board'!$C$12+COUNT('Daily reducing balance'!$F$4:F989)</f>
        <v>42716</v>
      </c>
      <c r="D990">
        <f t="shared" si="105"/>
        <v>2016</v>
      </c>
      <c r="E990">
        <f t="shared" si="106"/>
        <v>12</v>
      </c>
      <c r="F990">
        <f>DAY('Dash Board'!$C$12+COUNT('Daily reducing balance'!$F$4:F989))</f>
        <v>12</v>
      </c>
      <c r="G990" s="8">
        <f t="shared" si="107"/>
        <v>274350.35389503796</v>
      </c>
      <c r="H990" s="6">
        <f>G990*'Dash Board'!$C$11/365</f>
        <v>78.922704545147894</v>
      </c>
      <c r="I990" s="6">
        <f>H990*'Dash Board'!$C$18/'Dash Board'!$C$11</f>
        <v>37.582240259594244</v>
      </c>
      <c r="J990" s="6">
        <f>(G990&gt;1)*PMT('Dash Board'!$C$11/365,$U$4,-'Dash Board'!$C$19)</f>
        <v>108.80376961660664</v>
      </c>
      <c r="K990" s="6">
        <f t="shared" si="109"/>
        <v>0</v>
      </c>
      <c r="L990" s="8">
        <f t="shared" si="110"/>
        <v>274320.47282996651</v>
      </c>
      <c r="N990" s="8">
        <f t="shared" si="108"/>
        <v>71.2215293570124</v>
      </c>
      <c r="O990" s="8">
        <f>IF(E989&lt;&gt;E990,SUM($N$4:N990)-SUM($O$3:O989),0)</f>
        <v>0</v>
      </c>
      <c r="P990" s="6">
        <f>IF(B990&gt;0,SUM($O$4:O990)-SUM($P$3:P989),0)</f>
        <v>0</v>
      </c>
      <c r="Q990" s="6">
        <f t="shared" si="111"/>
        <v>37.582240259594244</v>
      </c>
      <c r="R990" s="8">
        <f>IF(E989&lt;&gt;E990,SUM($Q$4:Q990)-SUM($R$3:R989),0)</f>
        <v>0</v>
      </c>
      <c r="S990" s="6">
        <f>IF(B990&gt;0,SUM($R$4:R990)-SUM($S$3:S989),0)</f>
        <v>0</v>
      </c>
    </row>
    <row r="991" spans="1:19">
      <c r="A991">
        <f>IF(E990&lt;&gt;E991,COUNTIF($A$4:A990,"&lt;&gt;0")+1,0)</f>
        <v>0</v>
      </c>
      <c r="B991">
        <f>IF(A991&lt;&gt;0,IF(MOD(A991,3)=0,COUNTIF($B$4:B990,"&lt;&gt;0")+1,0),0)</f>
        <v>0</v>
      </c>
      <c r="C991" s="9">
        <f>'Dash Board'!$C$12+COUNT('Daily reducing balance'!$F$4:F990)</f>
        <v>42717</v>
      </c>
      <c r="D991">
        <f t="shared" si="105"/>
        <v>2016</v>
      </c>
      <c r="E991">
        <f t="shared" si="106"/>
        <v>12</v>
      </c>
      <c r="F991">
        <f>DAY('Dash Board'!$C$12+COUNT('Daily reducing balance'!$F$4:F990))</f>
        <v>13</v>
      </c>
      <c r="G991" s="8">
        <f t="shared" si="107"/>
        <v>274320.47282996651</v>
      </c>
      <c r="H991" s="6">
        <f>G991*'Dash Board'!$C$11/365</f>
        <v>78.914108622319134</v>
      </c>
      <c r="I991" s="6">
        <f>H991*'Dash Board'!$C$18/'Dash Board'!$C$11</f>
        <v>37.578146963009118</v>
      </c>
      <c r="J991" s="6">
        <f>(G991&gt;1)*PMT('Dash Board'!$C$11/365,$U$4,-'Dash Board'!$C$19)</f>
        <v>108.80376961660664</v>
      </c>
      <c r="K991" s="6">
        <f t="shared" si="109"/>
        <v>0</v>
      </c>
      <c r="L991" s="8">
        <f t="shared" si="110"/>
        <v>274290.58316897223</v>
      </c>
      <c r="N991" s="8">
        <f t="shared" si="108"/>
        <v>71.225622653597526</v>
      </c>
      <c r="O991" s="8">
        <f>IF(E990&lt;&gt;E991,SUM($N$4:N991)-SUM($O$3:O990),0)</f>
        <v>0</v>
      </c>
      <c r="P991" s="6">
        <f>IF(B991&gt;0,SUM($O$4:O991)-SUM($P$3:P990),0)</f>
        <v>0</v>
      </c>
      <c r="Q991" s="6">
        <f t="shared" si="111"/>
        <v>37.578146963009118</v>
      </c>
      <c r="R991" s="8">
        <f>IF(E990&lt;&gt;E991,SUM($Q$4:Q991)-SUM($R$3:R990),0)</f>
        <v>0</v>
      </c>
      <c r="S991" s="6">
        <f>IF(B991&gt;0,SUM($R$4:R991)-SUM($S$3:S990),0)</f>
        <v>0</v>
      </c>
    </row>
    <row r="992" spans="1:19">
      <c r="A992">
        <f>IF(E991&lt;&gt;E992,COUNTIF($A$4:A991,"&lt;&gt;0")+1,0)</f>
        <v>0</v>
      </c>
      <c r="B992">
        <f>IF(A992&lt;&gt;0,IF(MOD(A992,3)=0,COUNTIF($B$4:B991,"&lt;&gt;0")+1,0),0)</f>
        <v>0</v>
      </c>
      <c r="C992" s="9">
        <f>'Dash Board'!$C$12+COUNT('Daily reducing balance'!$F$4:F991)</f>
        <v>42718</v>
      </c>
      <c r="D992">
        <f t="shared" si="105"/>
        <v>2016</v>
      </c>
      <c r="E992">
        <f t="shared" si="106"/>
        <v>12</v>
      </c>
      <c r="F992">
        <f>DAY('Dash Board'!$C$12+COUNT('Daily reducing balance'!$F$4:F991))</f>
        <v>14</v>
      </c>
      <c r="G992" s="8">
        <f t="shared" si="107"/>
        <v>274290.58316897223</v>
      </c>
      <c r="H992" s="6">
        <f>G992*'Dash Board'!$C$11/365</f>
        <v>78.905510226690637</v>
      </c>
      <c r="I992" s="6">
        <f>H992*'Dash Board'!$C$18/'Dash Board'!$C$11</f>
        <v>37.574052488900307</v>
      </c>
      <c r="J992" s="6">
        <f>(G992&gt;1)*PMT('Dash Board'!$C$11/365,$U$4,-'Dash Board'!$C$19)</f>
        <v>108.80376961660664</v>
      </c>
      <c r="K992" s="6">
        <f t="shared" si="109"/>
        <v>0</v>
      </c>
      <c r="L992" s="8">
        <f t="shared" si="110"/>
        <v>274260.68490958231</v>
      </c>
      <c r="N992" s="8">
        <f t="shared" si="108"/>
        <v>71.229717127706337</v>
      </c>
      <c r="O992" s="8">
        <f>IF(E991&lt;&gt;E992,SUM($N$4:N992)-SUM($O$3:O991),0)</f>
        <v>0</v>
      </c>
      <c r="P992" s="6">
        <f>IF(B992&gt;0,SUM($O$4:O992)-SUM($P$3:P991),0)</f>
        <v>0</v>
      </c>
      <c r="Q992" s="6">
        <f t="shared" si="111"/>
        <v>37.574052488900307</v>
      </c>
      <c r="R992" s="8">
        <f>IF(E991&lt;&gt;E992,SUM($Q$4:Q992)-SUM($R$3:R991),0)</f>
        <v>0</v>
      </c>
      <c r="S992" s="6">
        <f>IF(B992&gt;0,SUM($R$4:R992)-SUM($S$3:S991),0)</f>
        <v>0</v>
      </c>
    </row>
    <row r="993" spans="1:19">
      <c r="A993">
        <f>IF(E992&lt;&gt;E993,COUNTIF($A$4:A992,"&lt;&gt;0")+1,0)</f>
        <v>0</v>
      </c>
      <c r="B993">
        <f>IF(A993&lt;&gt;0,IF(MOD(A993,3)=0,COUNTIF($B$4:B992,"&lt;&gt;0")+1,0),0)</f>
        <v>0</v>
      </c>
      <c r="C993" s="9">
        <f>'Dash Board'!$C$12+COUNT('Daily reducing balance'!$F$4:F992)</f>
        <v>42719</v>
      </c>
      <c r="D993">
        <f t="shared" si="105"/>
        <v>2016</v>
      </c>
      <c r="E993">
        <f t="shared" si="106"/>
        <v>12</v>
      </c>
      <c r="F993">
        <f>DAY('Dash Board'!$C$12+COUNT('Daily reducing balance'!$F$4:F992))</f>
        <v>15</v>
      </c>
      <c r="G993" s="8">
        <f t="shared" si="107"/>
        <v>274260.68490958231</v>
      </c>
      <c r="H993" s="6">
        <f>G993*'Dash Board'!$C$11/365</f>
        <v>78.896909357551067</v>
      </c>
      <c r="I993" s="6">
        <f>H993*'Dash Board'!$C$18/'Dash Board'!$C$11</f>
        <v>37.56995683692908</v>
      </c>
      <c r="J993" s="6">
        <f>(G993&gt;1)*PMT('Dash Board'!$C$11/365,$U$4,-'Dash Board'!$C$19)</f>
        <v>108.80376961660664</v>
      </c>
      <c r="K993" s="6">
        <f t="shared" si="109"/>
        <v>0</v>
      </c>
      <c r="L993" s="8">
        <f t="shared" si="110"/>
        <v>274230.7780493233</v>
      </c>
      <c r="N993" s="8">
        <f t="shared" si="108"/>
        <v>71.233812779677564</v>
      </c>
      <c r="O993" s="8">
        <f>IF(E992&lt;&gt;E993,SUM($N$4:N993)-SUM($O$3:O992),0)</f>
        <v>0</v>
      </c>
      <c r="P993" s="6">
        <f>IF(B993&gt;0,SUM($O$4:O993)-SUM($P$3:P992),0)</f>
        <v>0</v>
      </c>
      <c r="Q993" s="6">
        <f t="shared" si="111"/>
        <v>37.56995683692908</v>
      </c>
      <c r="R993" s="8">
        <f>IF(E992&lt;&gt;E993,SUM($Q$4:Q993)-SUM($R$3:R992),0)</f>
        <v>0</v>
      </c>
      <c r="S993" s="6">
        <f>IF(B993&gt;0,SUM($R$4:R993)-SUM($S$3:S992),0)</f>
        <v>0</v>
      </c>
    </row>
    <row r="994" spans="1:19">
      <c r="A994">
        <f>IF(E993&lt;&gt;E994,COUNTIF($A$4:A993,"&lt;&gt;0")+1,0)</f>
        <v>0</v>
      </c>
      <c r="B994">
        <f>IF(A994&lt;&gt;0,IF(MOD(A994,3)=0,COUNTIF($B$4:B993,"&lt;&gt;0")+1,0),0)</f>
        <v>0</v>
      </c>
      <c r="C994" s="9">
        <f>'Dash Board'!$C$12+COUNT('Daily reducing balance'!$F$4:F993)</f>
        <v>42720</v>
      </c>
      <c r="D994">
        <f t="shared" si="105"/>
        <v>2016</v>
      </c>
      <c r="E994">
        <f t="shared" si="106"/>
        <v>12</v>
      </c>
      <c r="F994">
        <f>DAY('Dash Board'!$C$12+COUNT('Daily reducing balance'!$F$4:F993))</f>
        <v>16</v>
      </c>
      <c r="G994" s="8">
        <f t="shared" si="107"/>
        <v>274230.7780493233</v>
      </c>
      <c r="H994" s="6">
        <f>G994*'Dash Board'!$C$11/365</f>
        <v>78.888306014188899</v>
      </c>
      <c r="I994" s="6">
        <f>H994*'Dash Board'!$C$18/'Dash Board'!$C$11</f>
        <v>37.565860006756623</v>
      </c>
      <c r="J994" s="6">
        <f>(G994&gt;1)*PMT('Dash Board'!$C$11/365,$U$4,-'Dash Board'!$C$19)</f>
        <v>108.80376961660664</v>
      </c>
      <c r="K994" s="6">
        <f t="shared" si="109"/>
        <v>0</v>
      </c>
      <c r="L994" s="8">
        <f t="shared" si="110"/>
        <v>274200.8625857209</v>
      </c>
      <c r="N994" s="8">
        <f t="shared" si="108"/>
        <v>71.237909609850021</v>
      </c>
      <c r="O994" s="8">
        <f>IF(E993&lt;&gt;E994,SUM($N$4:N994)-SUM($O$3:O993),0)</f>
        <v>0</v>
      </c>
      <c r="P994" s="6">
        <f>IF(B994&gt;0,SUM($O$4:O994)-SUM($P$3:P993),0)</f>
        <v>0</v>
      </c>
      <c r="Q994" s="6">
        <f t="shared" si="111"/>
        <v>37.565860006756623</v>
      </c>
      <c r="R994" s="8">
        <f>IF(E993&lt;&gt;E994,SUM($Q$4:Q994)-SUM($R$3:R993),0)</f>
        <v>0</v>
      </c>
      <c r="S994" s="6">
        <f>IF(B994&gt;0,SUM($R$4:R994)-SUM($S$3:S993),0)</f>
        <v>0</v>
      </c>
    </row>
    <row r="995" spans="1:19">
      <c r="A995">
        <f>IF(E994&lt;&gt;E995,COUNTIF($A$4:A994,"&lt;&gt;0")+1,0)</f>
        <v>0</v>
      </c>
      <c r="B995">
        <f>IF(A995&lt;&gt;0,IF(MOD(A995,3)=0,COUNTIF($B$4:B994,"&lt;&gt;0")+1,0),0)</f>
        <v>0</v>
      </c>
      <c r="C995" s="9">
        <f>'Dash Board'!$C$12+COUNT('Daily reducing balance'!$F$4:F994)</f>
        <v>42721</v>
      </c>
      <c r="D995">
        <f t="shared" si="105"/>
        <v>2016</v>
      </c>
      <c r="E995">
        <f t="shared" si="106"/>
        <v>12</v>
      </c>
      <c r="F995">
        <f>DAY('Dash Board'!$C$12+COUNT('Daily reducing balance'!$F$4:F994))</f>
        <v>17</v>
      </c>
      <c r="G995" s="8">
        <f t="shared" si="107"/>
        <v>274200.8625857209</v>
      </c>
      <c r="H995" s="6">
        <f>G995*'Dash Board'!$C$11/365</f>
        <v>78.879700195892312</v>
      </c>
      <c r="I995" s="6">
        <f>H995*'Dash Board'!$C$18/'Dash Board'!$C$11</f>
        <v>37.561761998043963</v>
      </c>
      <c r="J995" s="6">
        <f>(G995&gt;1)*PMT('Dash Board'!$C$11/365,$U$4,-'Dash Board'!$C$19)</f>
        <v>108.80376961660664</v>
      </c>
      <c r="K995" s="6">
        <f t="shared" si="109"/>
        <v>0</v>
      </c>
      <c r="L995" s="8">
        <f t="shared" si="110"/>
        <v>274170.93851630023</v>
      </c>
      <c r="N995" s="8">
        <f t="shared" si="108"/>
        <v>71.242007618562681</v>
      </c>
      <c r="O995" s="8">
        <f>IF(E994&lt;&gt;E995,SUM($N$4:N995)-SUM($O$3:O994),0)</f>
        <v>0</v>
      </c>
      <c r="P995" s="6">
        <f>IF(B995&gt;0,SUM($O$4:O995)-SUM($P$3:P994),0)</f>
        <v>0</v>
      </c>
      <c r="Q995" s="6">
        <f t="shared" si="111"/>
        <v>37.561761998043963</v>
      </c>
      <c r="R995" s="8">
        <f>IF(E994&lt;&gt;E995,SUM($Q$4:Q995)-SUM($R$3:R994),0)</f>
        <v>0</v>
      </c>
      <c r="S995" s="6">
        <f>IF(B995&gt;0,SUM($R$4:R995)-SUM($S$3:S994),0)</f>
        <v>0</v>
      </c>
    </row>
    <row r="996" spans="1:19">
      <c r="A996">
        <f>IF(E995&lt;&gt;E996,COUNTIF($A$4:A995,"&lt;&gt;0")+1,0)</f>
        <v>0</v>
      </c>
      <c r="B996">
        <f>IF(A996&lt;&gt;0,IF(MOD(A996,3)=0,COUNTIF($B$4:B995,"&lt;&gt;0")+1,0),0)</f>
        <v>0</v>
      </c>
      <c r="C996" s="9">
        <f>'Dash Board'!$C$12+COUNT('Daily reducing balance'!$F$4:F995)</f>
        <v>42722</v>
      </c>
      <c r="D996">
        <f t="shared" si="105"/>
        <v>2016</v>
      </c>
      <c r="E996">
        <f t="shared" si="106"/>
        <v>12</v>
      </c>
      <c r="F996">
        <f>DAY('Dash Board'!$C$12+COUNT('Daily reducing balance'!$F$4:F995))</f>
        <v>18</v>
      </c>
      <c r="G996" s="8">
        <f t="shared" si="107"/>
        <v>274170.93851630023</v>
      </c>
      <c r="H996" s="6">
        <f>G996*'Dash Board'!$C$11/365</f>
        <v>78.87109190194937</v>
      </c>
      <c r="I996" s="6">
        <f>H996*'Dash Board'!$C$18/'Dash Board'!$C$11</f>
        <v>37.557662810452086</v>
      </c>
      <c r="J996" s="6">
        <f>(G996&gt;1)*PMT('Dash Board'!$C$11/365,$U$4,-'Dash Board'!$C$19)</f>
        <v>108.80376961660664</v>
      </c>
      <c r="K996" s="6">
        <f t="shared" si="109"/>
        <v>0</v>
      </c>
      <c r="L996" s="8">
        <f t="shared" si="110"/>
        <v>274141.00583858561</v>
      </c>
      <c r="N996" s="8">
        <f t="shared" si="108"/>
        <v>71.246106806154557</v>
      </c>
      <c r="O996" s="8">
        <f>IF(E995&lt;&gt;E996,SUM($N$4:N996)-SUM($O$3:O995),0)</f>
        <v>0</v>
      </c>
      <c r="P996" s="6">
        <f>IF(B996&gt;0,SUM($O$4:O996)-SUM($P$3:P995),0)</f>
        <v>0</v>
      </c>
      <c r="Q996" s="6">
        <f t="shared" si="111"/>
        <v>37.557662810452086</v>
      </c>
      <c r="R996" s="8">
        <f>IF(E995&lt;&gt;E996,SUM($Q$4:Q996)-SUM($R$3:R995),0)</f>
        <v>0</v>
      </c>
      <c r="S996" s="6">
        <f>IF(B996&gt;0,SUM($R$4:R996)-SUM($S$3:S995),0)</f>
        <v>0</v>
      </c>
    </row>
    <row r="997" spans="1:19">
      <c r="A997">
        <f>IF(E996&lt;&gt;E997,COUNTIF($A$4:A996,"&lt;&gt;0")+1,0)</f>
        <v>0</v>
      </c>
      <c r="B997">
        <f>IF(A997&lt;&gt;0,IF(MOD(A997,3)=0,COUNTIF($B$4:B996,"&lt;&gt;0")+1,0),0)</f>
        <v>0</v>
      </c>
      <c r="C997" s="9">
        <f>'Dash Board'!$C$12+COUNT('Daily reducing balance'!$F$4:F996)</f>
        <v>42723</v>
      </c>
      <c r="D997">
        <f t="shared" si="105"/>
        <v>2016</v>
      </c>
      <c r="E997">
        <f t="shared" si="106"/>
        <v>12</v>
      </c>
      <c r="F997">
        <f>DAY('Dash Board'!$C$12+COUNT('Daily reducing balance'!$F$4:F996))</f>
        <v>19</v>
      </c>
      <c r="G997" s="8">
        <f t="shared" si="107"/>
        <v>274141.00583858561</v>
      </c>
      <c r="H997" s="6">
        <f>G997*'Dash Board'!$C$11/365</f>
        <v>78.862481131647911</v>
      </c>
      <c r="I997" s="6">
        <f>H997*'Dash Board'!$C$18/'Dash Board'!$C$11</f>
        <v>37.553562443641866</v>
      </c>
      <c r="J997" s="6">
        <f>(G997&gt;1)*PMT('Dash Board'!$C$11/365,$U$4,-'Dash Board'!$C$19)</f>
        <v>108.80376961660664</v>
      </c>
      <c r="K997" s="6">
        <f t="shared" si="109"/>
        <v>0</v>
      </c>
      <c r="L997" s="8">
        <f t="shared" si="110"/>
        <v>274111.06455010065</v>
      </c>
      <c r="N997" s="8">
        <f t="shared" si="108"/>
        <v>71.250207172964778</v>
      </c>
      <c r="O997" s="8">
        <f>IF(E996&lt;&gt;E997,SUM($N$4:N997)-SUM($O$3:O996),0)</f>
        <v>0</v>
      </c>
      <c r="P997" s="6">
        <f>IF(B997&gt;0,SUM($O$4:O997)-SUM($P$3:P996),0)</f>
        <v>0</v>
      </c>
      <c r="Q997" s="6">
        <f t="shared" si="111"/>
        <v>37.553562443641866</v>
      </c>
      <c r="R997" s="8">
        <f>IF(E996&lt;&gt;E997,SUM($Q$4:Q997)-SUM($R$3:R996),0)</f>
        <v>0</v>
      </c>
      <c r="S997" s="6">
        <f>IF(B997&gt;0,SUM($R$4:R997)-SUM($S$3:S996),0)</f>
        <v>0</v>
      </c>
    </row>
    <row r="998" spans="1:19">
      <c r="A998">
        <f>IF(E997&lt;&gt;E998,COUNTIF($A$4:A997,"&lt;&gt;0")+1,0)</f>
        <v>0</v>
      </c>
      <c r="B998">
        <f>IF(A998&lt;&gt;0,IF(MOD(A998,3)=0,COUNTIF($B$4:B997,"&lt;&gt;0")+1,0),0)</f>
        <v>0</v>
      </c>
      <c r="C998" s="9">
        <f>'Dash Board'!$C$12+COUNT('Daily reducing balance'!$F$4:F997)</f>
        <v>42724</v>
      </c>
      <c r="D998">
        <f t="shared" si="105"/>
        <v>2016</v>
      </c>
      <c r="E998">
        <f t="shared" si="106"/>
        <v>12</v>
      </c>
      <c r="F998">
        <f>DAY('Dash Board'!$C$12+COUNT('Daily reducing balance'!$F$4:F997))</f>
        <v>20</v>
      </c>
      <c r="G998" s="8">
        <f t="shared" si="107"/>
        <v>274111.06455010065</v>
      </c>
      <c r="H998" s="6">
        <f>G998*'Dash Board'!$C$11/365</f>
        <v>78.85386788427553</v>
      </c>
      <c r="I998" s="6">
        <f>H998*'Dash Board'!$C$18/'Dash Board'!$C$11</f>
        <v>37.549460897274066</v>
      </c>
      <c r="J998" s="6">
        <f>(G998&gt;1)*PMT('Dash Board'!$C$11/365,$U$4,-'Dash Board'!$C$19)</f>
        <v>108.80376961660664</v>
      </c>
      <c r="K998" s="6">
        <f t="shared" si="109"/>
        <v>0</v>
      </c>
      <c r="L998" s="8">
        <f t="shared" si="110"/>
        <v>274081.11464836833</v>
      </c>
      <c r="N998" s="8">
        <f t="shared" si="108"/>
        <v>71.254308719332585</v>
      </c>
      <c r="O998" s="8">
        <f>IF(E997&lt;&gt;E998,SUM($N$4:N998)-SUM($O$3:O997),0)</f>
        <v>0</v>
      </c>
      <c r="P998" s="6">
        <f>IF(B998&gt;0,SUM($O$4:O998)-SUM($P$3:P997),0)</f>
        <v>0</v>
      </c>
      <c r="Q998" s="6">
        <f t="shared" si="111"/>
        <v>37.549460897274066</v>
      </c>
      <c r="R998" s="8">
        <f>IF(E997&lt;&gt;E998,SUM($Q$4:Q998)-SUM($R$3:R997),0)</f>
        <v>0</v>
      </c>
      <c r="S998" s="6">
        <f>IF(B998&gt;0,SUM($R$4:R998)-SUM($S$3:S997),0)</f>
        <v>0</v>
      </c>
    </row>
    <row r="999" spans="1:19">
      <c r="A999">
        <f>IF(E998&lt;&gt;E999,COUNTIF($A$4:A998,"&lt;&gt;0")+1,0)</f>
        <v>0</v>
      </c>
      <c r="B999">
        <f>IF(A999&lt;&gt;0,IF(MOD(A999,3)=0,COUNTIF($B$4:B998,"&lt;&gt;0")+1,0),0)</f>
        <v>0</v>
      </c>
      <c r="C999" s="9">
        <f>'Dash Board'!$C$12+COUNT('Daily reducing balance'!$F$4:F998)</f>
        <v>42725</v>
      </c>
      <c r="D999">
        <f t="shared" si="105"/>
        <v>2016</v>
      </c>
      <c r="E999">
        <f t="shared" si="106"/>
        <v>12</v>
      </c>
      <c r="F999">
        <f>DAY('Dash Board'!$C$12+COUNT('Daily reducing balance'!$F$4:F998))</f>
        <v>21</v>
      </c>
      <c r="G999" s="8">
        <f t="shared" si="107"/>
        <v>274081.11464836833</v>
      </c>
      <c r="H999" s="6">
        <f>G999*'Dash Board'!$C$11/365</f>
        <v>78.845252159119653</v>
      </c>
      <c r="I999" s="6">
        <f>H999*'Dash Board'!$C$18/'Dash Board'!$C$11</f>
        <v>37.545358171009362</v>
      </c>
      <c r="J999" s="6">
        <f>(G999&gt;1)*PMT('Dash Board'!$C$11/365,$U$4,-'Dash Board'!$C$19)</f>
        <v>108.80376961660664</v>
      </c>
      <c r="K999" s="6">
        <f t="shared" si="109"/>
        <v>0</v>
      </c>
      <c r="L999" s="8">
        <f t="shared" si="110"/>
        <v>274051.15613091085</v>
      </c>
      <c r="N999" s="8">
        <f t="shared" si="108"/>
        <v>71.258411445597289</v>
      </c>
      <c r="O999" s="8">
        <f>IF(E998&lt;&gt;E999,SUM($N$4:N999)-SUM($O$3:O998),0)</f>
        <v>0</v>
      </c>
      <c r="P999" s="6">
        <f>IF(B999&gt;0,SUM($O$4:O999)-SUM($P$3:P998),0)</f>
        <v>0</v>
      </c>
      <c r="Q999" s="6">
        <f t="shared" si="111"/>
        <v>37.545358171009362</v>
      </c>
      <c r="R999" s="8">
        <f>IF(E998&lt;&gt;E999,SUM($Q$4:Q999)-SUM($R$3:R998),0)</f>
        <v>0</v>
      </c>
      <c r="S999" s="6">
        <f>IF(B999&gt;0,SUM($R$4:R999)-SUM($S$3:S998),0)</f>
        <v>0</v>
      </c>
    </row>
    <row r="1000" spans="1:19">
      <c r="A1000">
        <f>IF(E999&lt;&gt;E1000,COUNTIF($A$4:A999,"&lt;&gt;0")+1,0)</f>
        <v>0</v>
      </c>
      <c r="B1000">
        <f>IF(A1000&lt;&gt;0,IF(MOD(A1000,3)=0,COUNTIF($B$4:B999,"&lt;&gt;0")+1,0),0)</f>
        <v>0</v>
      </c>
      <c r="C1000" s="9">
        <f>'Dash Board'!$C$12+COUNT('Daily reducing balance'!$F$4:F999)</f>
        <v>42726</v>
      </c>
      <c r="D1000">
        <f t="shared" si="105"/>
        <v>2016</v>
      </c>
      <c r="E1000">
        <f t="shared" si="106"/>
        <v>12</v>
      </c>
      <c r="F1000">
        <f>DAY('Dash Board'!$C$12+COUNT('Daily reducing balance'!$F$4:F999))</f>
        <v>22</v>
      </c>
      <c r="G1000" s="8">
        <f t="shared" si="107"/>
        <v>274051.15613091085</v>
      </c>
      <c r="H1000" s="6">
        <f>G1000*'Dash Board'!$C$11/365</f>
        <v>78.836633955467505</v>
      </c>
      <c r="I1000" s="6">
        <f>H1000*'Dash Board'!$C$18/'Dash Board'!$C$11</f>
        <v>37.541254264508339</v>
      </c>
      <c r="J1000" s="6">
        <f>(G1000&gt;1)*PMT('Dash Board'!$C$11/365,$U$4,-'Dash Board'!$C$19)</f>
        <v>108.80376961660664</v>
      </c>
      <c r="K1000" s="6">
        <f t="shared" si="109"/>
        <v>0</v>
      </c>
      <c r="L1000" s="8">
        <f t="shared" si="110"/>
        <v>274021.18899524974</v>
      </c>
      <c r="N1000" s="8">
        <f t="shared" si="108"/>
        <v>71.262515352098305</v>
      </c>
      <c r="O1000" s="8">
        <f>IF(E999&lt;&gt;E1000,SUM($N$4:N1000)-SUM($O$3:O999),0)</f>
        <v>0</v>
      </c>
      <c r="P1000" s="6">
        <f>IF(B1000&gt;0,SUM($O$4:O1000)-SUM($P$3:P999),0)</f>
        <v>0</v>
      </c>
      <c r="Q1000" s="6">
        <f t="shared" si="111"/>
        <v>37.541254264508339</v>
      </c>
      <c r="R1000" s="8">
        <f>IF(E999&lt;&gt;E1000,SUM($Q$4:Q1000)-SUM($R$3:R999),0)</f>
        <v>0</v>
      </c>
      <c r="S1000" s="6">
        <f>IF(B1000&gt;0,SUM($R$4:R1000)-SUM($S$3:S999),0)</f>
        <v>0</v>
      </c>
    </row>
    <row r="1001" spans="1:19">
      <c r="A1001">
        <f>IF(E1000&lt;&gt;E1001,COUNTIF($A$4:A1000,"&lt;&gt;0")+1,0)</f>
        <v>0</v>
      </c>
      <c r="B1001">
        <f>IF(A1001&lt;&gt;0,IF(MOD(A1001,3)=0,COUNTIF($B$4:B1000,"&lt;&gt;0")+1,0),0)</f>
        <v>0</v>
      </c>
      <c r="C1001" s="9">
        <f>'Dash Board'!$C$12+COUNT('Daily reducing balance'!$F$4:F1000)</f>
        <v>42727</v>
      </c>
      <c r="D1001">
        <f t="shared" si="105"/>
        <v>2016</v>
      </c>
      <c r="E1001">
        <f t="shared" si="106"/>
        <v>12</v>
      </c>
      <c r="F1001">
        <f>DAY('Dash Board'!$C$12+COUNT('Daily reducing balance'!$F$4:F1000))</f>
        <v>23</v>
      </c>
      <c r="G1001" s="8">
        <f t="shared" si="107"/>
        <v>274021.18899524974</v>
      </c>
      <c r="H1001" s="6">
        <f>G1001*'Dash Board'!$C$11/365</f>
        <v>78.828013272606086</v>
      </c>
      <c r="I1001" s="6">
        <f>H1001*'Dash Board'!$C$18/'Dash Board'!$C$11</f>
        <v>37.537149177431473</v>
      </c>
      <c r="J1001" s="6">
        <f>(G1001&gt;1)*PMT('Dash Board'!$C$11/365,$U$4,-'Dash Board'!$C$19)</f>
        <v>108.80376961660664</v>
      </c>
      <c r="K1001" s="6">
        <f t="shared" si="109"/>
        <v>0</v>
      </c>
      <c r="L1001" s="8">
        <f t="shared" si="110"/>
        <v>273991.21323890577</v>
      </c>
      <c r="N1001" s="8">
        <f t="shared" si="108"/>
        <v>71.266620439175171</v>
      </c>
      <c r="O1001" s="8">
        <f>IF(E1000&lt;&gt;E1001,SUM($N$4:N1001)-SUM($O$3:O1000),0)</f>
        <v>0</v>
      </c>
      <c r="P1001" s="6">
        <f>IF(B1001&gt;0,SUM($O$4:O1001)-SUM($P$3:P1000),0)</f>
        <v>0</v>
      </c>
      <c r="Q1001" s="6">
        <f t="shared" si="111"/>
        <v>37.537149177431473</v>
      </c>
      <c r="R1001" s="8">
        <f>IF(E1000&lt;&gt;E1001,SUM($Q$4:Q1001)-SUM($R$3:R1000),0)</f>
        <v>0</v>
      </c>
      <c r="S1001" s="6">
        <f>IF(B1001&gt;0,SUM($R$4:R1001)-SUM($S$3:S1000),0)</f>
        <v>0</v>
      </c>
    </row>
    <row r="1002" spans="1:19">
      <c r="A1002">
        <f>IF(E1001&lt;&gt;E1002,COUNTIF($A$4:A1001,"&lt;&gt;0")+1,0)</f>
        <v>0</v>
      </c>
      <c r="B1002">
        <f>IF(A1002&lt;&gt;0,IF(MOD(A1002,3)=0,COUNTIF($B$4:B1001,"&lt;&gt;0")+1,0),0)</f>
        <v>0</v>
      </c>
      <c r="C1002" s="9">
        <f>'Dash Board'!$C$12+COUNT('Daily reducing balance'!$F$4:F1001)</f>
        <v>42728</v>
      </c>
      <c r="D1002">
        <f t="shared" si="105"/>
        <v>2016</v>
      </c>
      <c r="E1002">
        <f t="shared" si="106"/>
        <v>12</v>
      </c>
      <c r="F1002">
        <f>DAY('Dash Board'!$C$12+COUNT('Daily reducing balance'!$F$4:F1001))</f>
        <v>24</v>
      </c>
      <c r="G1002" s="8">
        <f t="shared" si="107"/>
        <v>273991.21323890577</v>
      </c>
      <c r="H1002" s="6">
        <f>G1002*'Dash Board'!$C$11/365</f>
        <v>78.819390109822209</v>
      </c>
      <c r="I1002" s="6">
        <f>H1002*'Dash Board'!$C$18/'Dash Board'!$C$11</f>
        <v>37.533042909439153</v>
      </c>
      <c r="J1002" s="6">
        <f>(G1002&gt;1)*PMT('Dash Board'!$C$11/365,$U$4,-'Dash Board'!$C$19)</f>
        <v>108.80376961660664</v>
      </c>
      <c r="K1002" s="6">
        <f t="shared" si="109"/>
        <v>0</v>
      </c>
      <c r="L1002" s="8">
        <f t="shared" si="110"/>
        <v>273961.22885939898</v>
      </c>
      <c r="N1002" s="8">
        <f t="shared" si="108"/>
        <v>71.270726707167483</v>
      </c>
      <c r="O1002" s="8">
        <f>IF(E1001&lt;&gt;E1002,SUM($N$4:N1002)-SUM($O$3:O1001),0)</f>
        <v>0</v>
      </c>
      <c r="P1002" s="6">
        <f>IF(B1002&gt;0,SUM($O$4:O1002)-SUM($P$3:P1001),0)</f>
        <v>0</v>
      </c>
      <c r="Q1002" s="6">
        <f t="shared" si="111"/>
        <v>37.533042909439153</v>
      </c>
      <c r="R1002" s="8">
        <f>IF(E1001&lt;&gt;E1002,SUM($Q$4:Q1002)-SUM($R$3:R1001),0)</f>
        <v>0</v>
      </c>
      <c r="S1002" s="6">
        <f>IF(B1002&gt;0,SUM($R$4:R1002)-SUM($S$3:S1001),0)</f>
        <v>0</v>
      </c>
    </row>
    <row r="1003" spans="1:19">
      <c r="A1003">
        <f>IF(E1002&lt;&gt;E1003,COUNTIF($A$4:A1002,"&lt;&gt;0")+1,0)</f>
        <v>0</v>
      </c>
      <c r="B1003">
        <f>IF(A1003&lt;&gt;0,IF(MOD(A1003,3)=0,COUNTIF($B$4:B1002,"&lt;&gt;0")+1,0),0)</f>
        <v>0</v>
      </c>
      <c r="C1003" s="9">
        <f>'Dash Board'!$C$12+COUNT('Daily reducing balance'!$F$4:F1002)</f>
        <v>42729</v>
      </c>
      <c r="D1003">
        <f t="shared" si="105"/>
        <v>2016</v>
      </c>
      <c r="E1003">
        <f t="shared" si="106"/>
        <v>12</v>
      </c>
      <c r="F1003">
        <f>DAY('Dash Board'!$C$12+COUNT('Daily reducing balance'!$F$4:F1002))</f>
        <v>25</v>
      </c>
      <c r="G1003" s="8">
        <f t="shared" si="107"/>
        <v>273961.22885939898</v>
      </c>
      <c r="H1003" s="6">
        <f>G1003*'Dash Board'!$C$11/365</f>
        <v>78.810764466402446</v>
      </c>
      <c r="I1003" s="6">
        <f>H1003*'Dash Board'!$C$18/'Dash Board'!$C$11</f>
        <v>37.528935460191647</v>
      </c>
      <c r="J1003" s="6">
        <f>(G1003&gt;1)*PMT('Dash Board'!$C$11/365,$U$4,-'Dash Board'!$C$19)</f>
        <v>108.80376961660664</v>
      </c>
      <c r="K1003" s="6">
        <f t="shared" si="109"/>
        <v>0</v>
      </c>
      <c r="L1003" s="8">
        <f t="shared" si="110"/>
        <v>273931.23585424881</v>
      </c>
      <c r="N1003" s="8">
        <f t="shared" si="108"/>
        <v>71.274834156414997</v>
      </c>
      <c r="O1003" s="8">
        <f>IF(E1002&lt;&gt;E1003,SUM($N$4:N1003)-SUM($O$3:O1002),0)</f>
        <v>0</v>
      </c>
      <c r="P1003" s="6">
        <f>IF(B1003&gt;0,SUM($O$4:O1003)-SUM($P$3:P1002),0)</f>
        <v>0</v>
      </c>
      <c r="Q1003" s="6">
        <f t="shared" si="111"/>
        <v>37.528935460191647</v>
      </c>
      <c r="R1003" s="8">
        <f>IF(E1002&lt;&gt;E1003,SUM($Q$4:Q1003)-SUM($R$3:R1002),0)</f>
        <v>0</v>
      </c>
      <c r="S1003" s="6">
        <f>IF(B1003&gt;0,SUM($R$4:R1003)-SUM($S$3:S1002),0)</f>
        <v>0</v>
      </c>
    </row>
    <row r="1004" spans="1:19">
      <c r="A1004">
        <f>IF(E1003&lt;&gt;E1004,COUNTIF($A$4:A1003,"&lt;&gt;0")+1,0)</f>
        <v>0</v>
      </c>
      <c r="B1004">
        <f>IF(A1004&lt;&gt;0,IF(MOD(A1004,3)=0,COUNTIF($B$4:B1003,"&lt;&gt;0")+1,0),0)</f>
        <v>0</v>
      </c>
      <c r="C1004" s="9">
        <f>'Dash Board'!$C$12+COUNT('Daily reducing balance'!$F$4:F1003)</f>
        <v>42730</v>
      </c>
      <c r="D1004">
        <f t="shared" si="105"/>
        <v>2016</v>
      </c>
      <c r="E1004">
        <f t="shared" si="106"/>
        <v>12</v>
      </c>
      <c r="F1004">
        <f>DAY('Dash Board'!$C$12+COUNT('Daily reducing balance'!$F$4:F1003))</f>
        <v>26</v>
      </c>
      <c r="G1004" s="8">
        <f t="shared" si="107"/>
        <v>273931.23585424881</v>
      </c>
      <c r="H1004" s="6">
        <f>G1004*'Dash Board'!$C$11/365</f>
        <v>78.802136341633215</v>
      </c>
      <c r="I1004" s="6">
        <f>H1004*'Dash Board'!$C$18/'Dash Board'!$C$11</f>
        <v>37.524826829349152</v>
      </c>
      <c r="J1004" s="6">
        <f>(G1004&gt;1)*PMT('Dash Board'!$C$11/365,$U$4,-'Dash Board'!$C$19)</f>
        <v>108.80376961660664</v>
      </c>
      <c r="K1004" s="6">
        <f t="shared" si="109"/>
        <v>0</v>
      </c>
      <c r="L1004" s="8">
        <f t="shared" si="110"/>
        <v>273901.23422097386</v>
      </c>
      <c r="N1004" s="8">
        <f t="shared" si="108"/>
        <v>71.278942787257492</v>
      </c>
      <c r="O1004" s="8">
        <f>IF(E1003&lt;&gt;E1004,SUM($N$4:N1004)-SUM($O$3:O1003),0)</f>
        <v>0</v>
      </c>
      <c r="P1004" s="6">
        <f>IF(B1004&gt;0,SUM($O$4:O1004)-SUM($P$3:P1003),0)</f>
        <v>0</v>
      </c>
      <c r="Q1004" s="6">
        <f t="shared" si="111"/>
        <v>37.524826829349152</v>
      </c>
      <c r="R1004" s="8">
        <f>IF(E1003&lt;&gt;E1004,SUM($Q$4:Q1004)-SUM($R$3:R1003),0)</f>
        <v>0</v>
      </c>
      <c r="S1004" s="6">
        <f>IF(B1004&gt;0,SUM($R$4:R1004)-SUM($S$3:S1003),0)</f>
        <v>0</v>
      </c>
    </row>
    <row r="1005" spans="1:19">
      <c r="A1005">
        <f>IF(E1004&lt;&gt;E1005,COUNTIF($A$4:A1004,"&lt;&gt;0")+1,0)</f>
        <v>0</v>
      </c>
      <c r="B1005">
        <f>IF(A1005&lt;&gt;0,IF(MOD(A1005,3)=0,COUNTIF($B$4:B1004,"&lt;&gt;0")+1,0),0)</f>
        <v>0</v>
      </c>
      <c r="C1005" s="9">
        <f>'Dash Board'!$C$12+COUNT('Daily reducing balance'!$F$4:F1004)</f>
        <v>42731</v>
      </c>
      <c r="D1005">
        <f t="shared" si="105"/>
        <v>2016</v>
      </c>
      <c r="E1005">
        <f t="shared" si="106"/>
        <v>12</v>
      </c>
      <c r="F1005">
        <f>DAY('Dash Board'!$C$12+COUNT('Daily reducing balance'!$F$4:F1004))</f>
        <v>27</v>
      </c>
      <c r="G1005" s="8">
        <f t="shared" si="107"/>
        <v>273901.23422097386</v>
      </c>
      <c r="H1005" s="6">
        <f>G1005*'Dash Board'!$C$11/365</f>
        <v>78.793505734800704</v>
      </c>
      <c r="I1005" s="6">
        <f>H1005*'Dash Board'!$C$18/'Dash Board'!$C$11</f>
        <v>37.520717016571766</v>
      </c>
      <c r="J1005" s="6">
        <f>(G1005&gt;1)*PMT('Dash Board'!$C$11/365,$U$4,-'Dash Board'!$C$19)</f>
        <v>108.80376961660664</v>
      </c>
      <c r="K1005" s="6">
        <f t="shared" si="109"/>
        <v>0</v>
      </c>
      <c r="L1005" s="8">
        <f t="shared" si="110"/>
        <v>273871.22395709209</v>
      </c>
      <c r="N1005" s="8">
        <f t="shared" si="108"/>
        <v>71.283052600034878</v>
      </c>
      <c r="O1005" s="8">
        <f>IF(E1004&lt;&gt;E1005,SUM($N$4:N1005)-SUM($O$3:O1004),0)</f>
        <v>0</v>
      </c>
      <c r="P1005" s="6">
        <f>IF(B1005&gt;0,SUM($O$4:O1005)-SUM($P$3:P1004),0)</f>
        <v>0</v>
      </c>
      <c r="Q1005" s="6">
        <f t="shared" si="111"/>
        <v>37.520717016571766</v>
      </c>
      <c r="R1005" s="8">
        <f>IF(E1004&lt;&gt;E1005,SUM($Q$4:Q1005)-SUM($R$3:R1004),0)</f>
        <v>0</v>
      </c>
      <c r="S1005" s="6">
        <f>IF(B1005&gt;0,SUM($R$4:R1005)-SUM($S$3:S1004),0)</f>
        <v>0</v>
      </c>
    </row>
    <row r="1006" spans="1:19">
      <c r="A1006">
        <f>IF(E1005&lt;&gt;E1006,COUNTIF($A$4:A1005,"&lt;&gt;0")+1,0)</f>
        <v>0</v>
      </c>
      <c r="B1006">
        <f>IF(A1006&lt;&gt;0,IF(MOD(A1006,3)=0,COUNTIF($B$4:B1005,"&lt;&gt;0")+1,0),0)</f>
        <v>0</v>
      </c>
      <c r="C1006" s="9">
        <f>'Dash Board'!$C$12+COUNT('Daily reducing balance'!$F$4:F1005)</f>
        <v>42732</v>
      </c>
      <c r="D1006">
        <f t="shared" si="105"/>
        <v>2016</v>
      </c>
      <c r="E1006">
        <f t="shared" si="106"/>
        <v>12</v>
      </c>
      <c r="F1006">
        <f>DAY('Dash Board'!$C$12+COUNT('Daily reducing balance'!$F$4:F1005))</f>
        <v>28</v>
      </c>
      <c r="G1006" s="8">
        <f t="shared" si="107"/>
        <v>273871.22395709209</v>
      </c>
      <c r="H1006" s="6">
        <f>G1006*'Dash Board'!$C$11/365</f>
        <v>78.784872645190873</v>
      </c>
      <c r="I1006" s="6">
        <f>H1006*'Dash Board'!$C$18/'Dash Board'!$C$11</f>
        <v>37.516606021519465</v>
      </c>
      <c r="J1006" s="6">
        <f>(G1006&gt;1)*PMT('Dash Board'!$C$11/365,$U$4,-'Dash Board'!$C$19)</f>
        <v>108.80376961660664</v>
      </c>
      <c r="K1006" s="6">
        <f t="shared" si="109"/>
        <v>0</v>
      </c>
      <c r="L1006" s="8">
        <f t="shared" si="110"/>
        <v>273841.20506012067</v>
      </c>
      <c r="N1006" s="8">
        <f t="shared" si="108"/>
        <v>71.287163595087179</v>
      </c>
      <c r="O1006" s="8">
        <f>IF(E1005&lt;&gt;E1006,SUM($N$4:N1006)-SUM($O$3:O1005),0)</f>
        <v>0</v>
      </c>
      <c r="P1006" s="6">
        <f>IF(B1006&gt;0,SUM($O$4:O1006)-SUM($P$3:P1005),0)</f>
        <v>0</v>
      </c>
      <c r="Q1006" s="6">
        <f t="shared" si="111"/>
        <v>37.516606021519465</v>
      </c>
      <c r="R1006" s="8">
        <f>IF(E1005&lt;&gt;E1006,SUM($Q$4:Q1006)-SUM($R$3:R1005),0)</f>
        <v>0</v>
      </c>
      <c r="S1006" s="6">
        <f>IF(B1006&gt;0,SUM($R$4:R1006)-SUM($S$3:S1005),0)</f>
        <v>0</v>
      </c>
    </row>
    <row r="1007" spans="1:19">
      <c r="A1007">
        <f>IF(E1006&lt;&gt;E1007,COUNTIF($A$4:A1006,"&lt;&gt;0")+1,0)</f>
        <v>0</v>
      </c>
      <c r="B1007">
        <f>IF(A1007&lt;&gt;0,IF(MOD(A1007,3)=0,COUNTIF($B$4:B1006,"&lt;&gt;0")+1,0),0)</f>
        <v>0</v>
      </c>
      <c r="C1007" s="9">
        <f>'Dash Board'!$C$12+COUNT('Daily reducing balance'!$F$4:F1006)</f>
        <v>42733</v>
      </c>
      <c r="D1007">
        <f t="shared" si="105"/>
        <v>2016</v>
      </c>
      <c r="E1007">
        <f t="shared" si="106"/>
        <v>12</v>
      </c>
      <c r="F1007">
        <f>DAY('Dash Board'!$C$12+COUNT('Daily reducing balance'!$F$4:F1006))</f>
        <v>29</v>
      </c>
      <c r="G1007" s="8">
        <f t="shared" si="107"/>
        <v>273841.20506012067</v>
      </c>
      <c r="H1007" s="6">
        <f>G1007*'Dash Board'!$C$11/365</f>
        <v>78.776237072089501</v>
      </c>
      <c r="I1007" s="6">
        <f>H1007*'Dash Board'!$C$18/'Dash Board'!$C$11</f>
        <v>37.512493843852148</v>
      </c>
      <c r="J1007" s="6">
        <f>(G1007&gt;1)*PMT('Dash Board'!$C$11/365,$U$4,-'Dash Board'!$C$19)</f>
        <v>108.80376961660664</v>
      </c>
      <c r="K1007" s="6">
        <f t="shared" si="109"/>
        <v>0</v>
      </c>
      <c r="L1007" s="8">
        <f t="shared" si="110"/>
        <v>273811.17752757616</v>
      </c>
      <c r="N1007" s="8">
        <f t="shared" si="108"/>
        <v>71.291275772754489</v>
      </c>
      <c r="O1007" s="8">
        <f>IF(E1006&lt;&gt;E1007,SUM($N$4:N1007)-SUM($O$3:O1006),0)</f>
        <v>0</v>
      </c>
      <c r="P1007" s="6">
        <f>IF(B1007&gt;0,SUM($O$4:O1007)-SUM($P$3:P1006),0)</f>
        <v>0</v>
      </c>
      <c r="Q1007" s="6">
        <f t="shared" si="111"/>
        <v>37.512493843852148</v>
      </c>
      <c r="R1007" s="8">
        <f>IF(E1006&lt;&gt;E1007,SUM($Q$4:Q1007)-SUM($R$3:R1006),0)</f>
        <v>0</v>
      </c>
      <c r="S1007" s="6">
        <f>IF(B1007&gt;0,SUM($R$4:R1007)-SUM($S$3:S1006),0)</f>
        <v>0</v>
      </c>
    </row>
    <row r="1008" spans="1:19">
      <c r="A1008">
        <f>IF(E1007&lt;&gt;E1008,COUNTIF($A$4:A1007,"&lt;&gt;0")+1,0)</f>
        <v>0</v>
      </c>
      <c r="B1008">
        <f>IF(A1008&lt;&gt;0,IF(MOD(A1008,3)=0,COUNTIF($B$4:B1007,"&lt;&gt;0")+1,0),0)</f>
        <v>0</v>
      </c>
      <c r="C1008" s="9">
        <f>'Dash Board'!$C$12+COUNT('Daily reducing balance'!$F$4:F1007)</f>
        <v>42734</v>
      </c>
      <c r="D1008">
        <f t="shared" si="105"/>
        <v>2016</v>
      </c>
      <c r="E1008">
        <f t="shared" si="106"/>
        <v>12</v>
      </c>
      <c r="F1008">
        <f>DAY('Dash Board'!$C$12+COUNT('Daily reducing balance'!$F$4:F1007))</f>
        <v>30</v>
      </c>
      <c r="G1008" s="8">
        <f t="shared" si="107"/>
        <v>273811.17752757616</v>
      </c>
      <c r="H1008" s="6">
        <f>G1008*'Dash Board'!$C$11/365</f>
        <v>78.767599014782178</v>
      </c>
      <c r="I1008" s="6">
        <f>H1008*'Dash Board'!$C$18/'Dash Board'!$C$11</f>
        <v>37.508380483229608</v>
      </c>
      <c r="J1008" s="6">
        <f>(G1008&gt;1)*PMT('Dash Board'!$C$11/365,$U$4,-'Dash Board'!$C$19)</f>
        <v>108.80376961660664</v>
      </c>
      <c r="K1008" s="6">
        <f t="shared" si="109"/>
        <v>0</v>
      </c>
      <c r="L1008" s="8">
        <f t="shared" si="110"/>
        <v>273781.14135697437</v>
      </c>
      <c r="N1008" s="8">
        <f t="shared" si="108"/>
        <v>71.295389133377029</v>
      </c>
      <c r="O1008" s="8">
        <f>IF(E1007&lt;&gt;E1008,SUM($N$4:N1008)-SUM($O$3:O1007),0)</f>
        <v>0</v>
      </c>
      <c r="P1008" s="6">
        <f>IF(B1008&gt;0,SUM($O$4:O1008)-SUM($P$3:P1007),0)</f>
        <v>0</v>
      </c>
      <c r="Q1008" s="6">
        <f t="shared" si="111"/>
        <v>37.508380483229608</v>
      </c>
      <c r="R1008" s="8">
        <f>IF(E1007&lt;&gt;E1008,SUM($Q$4:Q1008)-SUM($R$3:R1007),0)</f>
        <v>0</v>
      </c>
      <c r="S1008" s="6">
        <f>IF(B1008&gt;0,SUM($R$4:R1008)-SUM($S$3:S1007),0)</f>
        <v>0</v>
      </c>
    </row>
    <row r="1009" spans="1:19">
      <c r="A1009">
        <f>IF(E1008&lt;&gt;E1009,COUNTIF($A$4:A1008,"&lt;&gt;0")+1,0)</f>
        <v>0</v>
      </c>
      <c r="B1009">
        <f>IF(A1009&lt;&gt;0,IF(MOD(A1009,3)=0,COUNTIF($B$4:B1008,"&lt;&gt;0")+1,0),0)</f>
        <v>0</v>
      </c>
      <c r="C1009" s="9">
        <f>'Dash Board'!$C$12+COUNT('Daily reducing balance'!$F$4:F1008)</f>
        <v>42735</v>
      </c>
      <c r="D1009">
        <f t="shared" si="105"/>
        <v>2016</v>
      </c>
      <c r="E1009">
        <f t="shared" si="106"/>
        <v>12</v>
      </c>
      <c r="F1009">
        <f>DAY('Dash Board'!$C$12+COUNT('Daily reducing balance'!$F$4:F1008))</f>
        <v>31</v>
      </c>
      <c r="G1009" s="8">
        <f t="shared" si="107"/>
        <v>273781.14135697437</v>
      </c>
      <c r="H1009" s="6">
        <f>G1009*'Dash Board'!$C$11/365</f>
        <v>78.758958472554269</v>
      </c>
      <c r="I1009" s="6">
        <f>H1009*'Dash Board'!$C$18/'Dash Board'!$C$11</f>
        <v>37.504265939311558</v>
      </c>
      <c r="J1009" s="6">
        <f>(G1009&gt;1)*PMT('Dash Board'!$C$11/365,$U$4,-'Dash Board'!$C$19)</f>
        <v>108.80376961660664</v>
      </c>
      <c r="K1009" s="6">
        <f t="shared" si="109"/>
        <v>0</v>
      </c>
      <c r="L1009" s="8">
        <f t="shared" si="110"/>
        <v>273751.09654583037</v>
      </c>
      <c r="N1009" s="8">
        <f t="shared" si="108"/>
        <v>71.299503677295093</v>
      </c>
      <c r="O1009" s="8">
        <f>IF(E1008&lt;&gt;E1009,SUM($N$4:N1009)-SUM($O$3:O1008),0)</f>
        <v>0</v>
      </c>
      <c r="P1009" s="6">
        <f>IF(B1009&gt;0,SUM($O$4:O1009)-SUM($P$3:P1008),0)</f>
        <v>0</v>
      </c>
      <c r="Q1009" s="6">
        <f t="shared" si="111"/>
        <v>37.504265939311558</v>
      </c>
      <c r="R1009" s="8">
        <f>IF(E1008&lt;&gt;E1009,SUM($Q$4:Q1009)-SUM($R$3:R1008),0)</f>
        <v>0</v>
      </c>
      <c r="S1009" s="6">
        <f>IF(B1009&gt;0,SUM($R$4:R1009)-SUM($S$3:S1008),0)</f>
        <v>0</v>
      </c>
    </row>
    <row r="1010" spans="1:19">
      <c r="A1010">
        <f>IF(E1009&lt;&gt;E1010,COUNTIF($A$4:A1009,"&lt;&gt;0")+1,0)</f>
        <v>33</v>
      </c>
      <c r="B1010">
        <f>IF(A1010&lt;&gt;0,IF(MOD(A1010,3)=0,COUNTIF($B$4:B1009,"&lt;&gt;0")+1,0),0)</f>
        <v>11</v>
      </c>
      <c r="C1010" s="9">
        <f>'Dash Board'!$C$12+COUNT('Daily reducing balance'!$F$4:F1009)</f>
        <v>42736</v>
      </c>
      <c r="D1010">
        <f t="shared" si="105"/>
        <v>2017</v>
      </c>
      <c r="E1010">
        <f t="shared" si="106"/>
        <v>1</v>
      </c>
      <c r="F1010">
        <f>DAY('Dash Board'!$C$12+COUNT('Daily reducing balance'!$F$4:F1009))</f>
        <v>1</v>
      </c>
      <c r="G1010" s="8">
        <f t="shared" si="107"/>
        <v>273751.09654583037</v>
      </c>
      <c r="H1010" s="6">
        <f>G1010*'Dash Board'!$C$11/365</f>
        <v>78.750315444690926</v>
      </c>
      <c r="I1010" s="6">
        <f>H1010*'Dash Board'!$C$18/'Dash Board'!$C$11</f>
        <v>37.500150211757585</v>
      </c>
      <c r="J1010" s="6">
        <f>(G1010&gt;1)*PMT('Dash Board'!$C$11/365,$U$4,-'Dash Board'!$C$19)</f>
        <v>108.80376961660664</v>
      </c>
      <c r="K1010" s="6">
        <f t="shared" si="109"/>
        <v>3372.9168581148047</v>
      </c>
      <c r="L1010" s="8">
        <f t="shared" si="110"/>
        <v>273721.0430916585</v>
      </c>
      <c r="N1010" s="8">
        <f t="shared" si="108"/>
        <v>71.303619404849059</v>
      </c>
      <c r="O1010" s="8">
        <f>IF(E1009&lt;&gt;E1010,SUM($N$4:N1010)-SUM($O$3:O1009),0)</f>
        <v>2208.5036979871074</v>
      </c>
      <c r="P1010" s="6">
        <f>IF(B1010&gt;0,SUM($O$4:O1010)-SUM($P$3:P1009),0)</f>
        <v>6542.8522443677721</v>
      </c>
      <c r="Q1010" s="6">
        <f t="shared" si="111"/>
        <v>37.500150211757585</v>
      </c>
      <c r="R1010" s="8">
        <f>IF(E1009&lt;&gt;E1010,SUM($Q$4:Q1010)-SUM($R$3:R1009),0)</f>
        <v>1164.4131601277186</v>
      </c>
      <c r="S1010" s="6">
        <f>IF(B1010&gt;0,SUM($R$4:R1010)-SUM($S$3:S1009),0)</f>
        <v>3467.0945603600121</v>
      </c>
    </row>
    <row r="1011" spans="1:19">
      <c r="A1011">
        <f>IF(E1010&lt;&gt;E1011,COUNTIF($A$4:A1010,"&lt;&gt;0")+1,0)</f>
        <v>0</v>
      </c>
      <c r="B1011">
        <f>IF(A1011&lt;&gt;0,IF(MOD(A1011,3)=0,COUNTIF($B$4:B1010,"&lt;&gt;0")+1,0),0)</f>
        <v>0</v>
      </c>
      <c r="C1011" s="9">
        <f>'Dash Board'!$C$12+COUNT('Daily reducing balance'!$F$4:F1010)</f>
        <v>42737</v>
      </c>
      <c r="D1011">
        <f t="shared" si="105"/>
        <v>2017</v>
      </c>
      <c r="E1011">
        <f t="shared" si="106"/>
        <v>1</v>
      </c>
      <c r="F1011">
        <f>DAY('Dash Board'!$C$12+COUNT('Daily reducing balance'!$F$4:F1010))</f>
        <v>2</v>
      </c>
      <c r="G1011" s="8">
        <f t="shared" si="107"/>
        <v>273721.0430916585</v>
      </c>
      <c r="H1011" s="6">
        <f>G1011*'Dash Board'!$C$11/365</f>
        <v>78.741669930477102</v>
      </c>
      <c r="I1011" s="6">
        <f>H1011*'Dash Board'!$C$18/'Dash Board'!$C$11</f>
        <v>37.496033300227197</v>
      </c>
      <c r="J1011" s="6">
        <f>(G1011&gt;1)*PMT('Dash Board'!$C$11/365,$U$4,-'Dash Board'!$C$19)</f>
        <v>108.80376961660664</v>
      </c>
      <c r="K1011" s="6">
        <f t="shared" si="109"/>
        <v>0</v>
      </c>
      <c r="L1011" s="8">
        <f t="shared" si="110"/>
        <v>273690.98099197238</v>
      </c>
      <c r="N1011" s="8">
        <f t="shared" si="108"/>
        <v>71.307736316379447</v>
      </c>
      <c r="O1011" s="8">
        <f>IF(E1010&lt;&gt;E1011,SUM($N$4:N1011)-SUM($O$3:O1010),0)</f>
        <v>0</v>
      </c>
      <c r="P1011" s="6">
        <f>IF(B1011&gt;0,SUM($O$4:O1011)-SUM($P$3:P1010),0)</f>
        <v>0</v>
      </c>
      <c r="Q1011" s="6">
        <f t="shared" si="111"/>
        <v>37.496033300227197</v>
      </c>
      <c r="R1011" s="8">
        <f>IF(E1010&lt;&gt;E1011,SUM($Q$4:Q1011)-SUM($R$3:R1010),0)</f>
        <v>0</v>
      </c>
      <c r="S1011" s="6">
        <f>IF(B1011&gt;0,SUM($R$4:R1011)-SUM($S$3:S1010),0)</f>
        <v>0</v>
      </c>
    </row>
    <row r="1012" spans="1:19">
      <c r="A1012">
        <f>IF(E1011&lt;&gt;E1012,COUNTIF($A$4:A1011,"&lt;&gt;0")+1,0)</f>
        <v>0</v>
      </c>
      <c r="B1012">
        <f>IF(A1012&lt;&gt;0,IF(MOD(A1012,3)=0,COUNTIF($B$4:B1011,"&lt;&gt;0")+1,0),0)</f>
        <v>0</v>
      </c>
      <c r="C1012" s="9">
        <f>'Dash Board'!$C$12+COUNT('Daily reducing balance'!$F$4:F1011)</f>
        <v>42738</v>
      </c>
      <c r="D1012">
        <f t="shared" ref="D1012:D1075" si="112">IF(AND(E1012=1,F1012=1),D1011+1,D1011)</f>
        <v>2017</v>
      </c>
      <c r="E1012">
        <f t="shared" ref="E1012:E1075" si="113">IF(F1012=1,IF(E1011+1&gt;12,1,E1011+1),E1011)</f>
        <v>1</v>
      </c>
      <c r="F1012">
        <f>DAY('Dash Board'!$C$12+COUNT('Daily reducing balance'!$F$4:F1011))</f>
        <v>3</v>
      </c>
      <c r="G1012" s="8">
        <f t="shared" ref="G1012:G1075" si="114">L1011</f>
        <v>273690.98099197238</v>
      </c>
      <c r="H1012" s="6">
        <f>G1012*'Dash Board'!$C$11/365</f>
        <v>78.733021929197534</v>
      </c>
      <c r="I1012" s="6">
        <f>H1012*'Dash Board'!$C$18/'Dash Board'!$C$11</f>
        <v>37.491915204379779</v>
      </c>
      <c r="J1012" s="6">
        <f>(G1012&gt;1)*PMT('Dash Board'!$C$11/365,$U$4,-'Dash Board'!$C$19)</f>
        <v>108.80376961660664</v>
      </c>
      <c r="K1012" s="6">
        <f t="shared" si="109"/>
        <v>0</v>
      </c>
      <c r="L1012" s="8">
        <f t="shared" si="110"/>
        <v>273660.91024428501</v>
      </c>
      <c r="N1012" s="8">
        <f t="shared" ref="N1012:N1075" si="115">J1012-I1012</f>
        <v>71.311854412226864</v>
      </c>
      <c r="O1012" s="8">
        <f>IF(E1011&lt;&gt;E1012,SUM($N$4:N1012)-SUM($O$3:O1011),0)</f>
        <v>0</v>
      </c>
      <c r="P1012" s="6">
        <f>IF(B1012&gt;0,SUM($O$4:O1012)-SUM($P$3:P1011),0)</f>
        <v>0</v>
      </c>
      <c r="Q1012" s="6">
        <f t="shared" si="111"/>
        <v>37.491915204379779</v>
      </c>
      <c r="R1012" s="8">
        <f>IF(E1011&lt;&gt;E1012,SUM($Q$4:Q1012)-SUM($R$3:R1011),0)</f>
        <v>0</v>
      </c>
      <c r="S1012" s="6">
        <f>IF(B1012&gt;0,SUM($R$4:R1012)-SUM($S$3:S1011),0)</f>
        <v>0</v>
      </c>
    </row>
    <row r="1013" spans="1:19">
      <c r="A1013">
        <f>IF(E1012&lt;&gt;E1013,COUNTIF($A$4:A1012,"&lt;&gt;0")+1,0)</f>
        <v>0</v>
      </c>
      <c r="B1013">
        <f>IF(A1013&lt;&gt;0,IF(MOD(A1013,3)=0,COUNTIF($B$4:B1012,"&lt;&gt;0")+1,0),0)</f>
        <v>0</v>
      </c>
      <c r="C1013" s="9">
        <f>'Dash Board'!$C$12+COUNT('Daily reducing balance'!$F$4:F1012)</f>
        <v>42739</v>
      </c>
      <c r="D1013">
        <f t="shared" si="112"/>
        <v>2017</v>
      </c>
      <c r="E1013">
        <f t="shared" si="113"/>
        <v>1</v>
      </c>
      <c r="F1013">
        <f>DAY('Dash Board'!$C$12+COUNT('Daily reducing balance'!$F$4:F1012))</f>
        <v>4</v>
      </c>
      <c r="G1013" s="8">
        <f t="shared" si="114"/>
        <v>273660.91024428501</v>
      </c>
      <c r="H1013" s="6">
        <f>G1013*'Dash Board'!$C$11/365</f>
        <v>78.724371440136778</v>
      </c>
      <c r="I1013" s="6">
        <f>H1013*'Dash Board'!$C$18/'Dash Board'!$C$11</f>
        <v>37.487795923874657</v>
      </c>
      <c r="J1013" s="6">
        <f>(G1013&gt;1)*PMT('Dash Board'!$C$11/365,$U$4,-'Dash Board'!$C$19)</f>
        <v>108.80376961660664</v>
      </c>
      <c r="K1013" s="6">
        <f t="shared" si="109"/>
        <v>0</v>
      </c>
      <c r="L1013" s="8">
        <f t="shared" si="110"/>
        <v>273630.83084610855</v>
      </c>
      <c r="N1013" s="8">
        <f t="shared" si="115"/>
        <v>71.315973692731987</v>
      </c>
      <c r="O1013" s="8">
        <f>IF(E1012&lt;&gt;E1013,SUM($N$4:N1013)-SUM($O$3:O1012),0)</f>
        <v>0</v>
      </c>
      <c r="P1013" s="6">
        <f>IF(B1013&gt;0,SUM($O$4:O1013)-SUM($P$3:P1012),0)</f>
        <v>0</v>
      </c>
      <c r="Q1013" s="6">
        <f t="shared" si="111"/>
        <v>37.487795923874657</v>
      </c>
      <c r="R1013" s="8">
        <f>IF(E1012&lt;&gt;E1013,SUM($Q$4:Q1013)-SUM($R$3:R1012),0)</f>
        <v>0</v>
      </c>
      <c r="S1013" s="6">
        <f>IF(B1013&gt;0,SUM($R$4:R1013)-SUM($S$3:S1012),0)</f>
        <v>0</v>
      </c>
    </row>
    <row r="1014" spans="1:19">
      <c r="A1014">
        <f>IF(E1013&lt;&gt;E1014,COUNTIF($A$4:A1013,"&lt;&gt;0")+1,0)</f>
        <v>0</v>
      </c>
      <c r="B1014">
        <f>IF(A1014&lt;&gt;0,IF(MOD(A1014,3)=0,COUNTIF($B$4:B1013,"&lt;&gt;0")+1,0),0)</f>
        <v>0</v>
      </c>
      <c r="C1014" s="9">
        <f>'Dash Board'!$C$12+COUNT('Daily reducing balance'!$F$4:F1013)</f>
        <v>42740</v>
      </c>
      <c r="D1014">
        <f t="shared" si="112"/>
        <v>2017</v>
      </c>
      <c r="E1014">
        <f t="shared" si="113"/>
        <v>1</v>
      </c>
      <c r="F1014">
        <f>DAY('Dash Board'!$C$12+COUNT('Daily reducing balance'!$F$4:F1013))</f>
        <v>5</v>
      </c>
      <c r="G1014" s="8">
        <f t="shared" si="114"/>
        <v>273630.83084610855</v>
      </c>
      <c r="H1014" s="6">
        <f>G1014*'Dash Board'!$C$11/365</f>
        <v>78.715718462579176</v>
      </c>
      <c r="I1014" s="6">
        <f>H1014*'Dash Board'!$C$18/'Dash Board'!$C$11</f>
        <v>37.483675458371039</v>
      </c>
      <c r="J1014" s="6">
        <f>(G1014&gt;1)*PMT('Dash Board'!$C$11/365,$U$4,-'Dash Board'!$C$19)</f>
        <v>108.80376961660664</v>
      </c>
      <c r="K1014" s="6">
        <f t="shared" si="109"/>
        <v>0</v>
      </c>
      <c r="L1014" s="8">
        <f t="shared" si="110"/>
        <v>273600.74279495457</v>
      </c>
      <c r="N1014" s="8">
        <f t="shared" si="115"/>
        <v>71.320094158235605</v>
      </c>
      <c r="O1014" s="8">
        <f>IF(E1013&lt;&gt;E1014,SUM($N$4:N1014)-SUM($O$3:O1013),0)</f>
        <v>0</v>
      </c>
      <c r="P1014" s="6">
        <f>IF(B1014&gt;0,SUM($O$4:O1014)-SUM($P$3:P1013),0)</f>
        <v>0</v>
      </c>
      <c r="Q1014" s="6">
        <f t="shared" si="111"/>
        <v>37.483675458371039</v>
      </c>
      <c r="R1014" s="8">
        <f>IF(E1013&lt;&gt;E1014,SUM($Q$4:Q1014)-SUM($R$3:R1013),0)</f>
        <v>0</v>
      </c>
      <c r="S1014" s="6">
        <f>IF(B1014&gt;0,SUM($R$4:R1014)-SUM($S$3:S1013),0)</f>
        <v>0</v>
      </c>
    </row>
    <row r="1015" spans="1:19">
      <c r="A1015">
        <f>IF(E1014&lt;&gt;E1015,COUNTIF($A$4:A1014,"&lt;&gt;0")+1,0)</f>
        <v>0</v>
      </c>
      <c r="B1015">
        <f>IF(A1015&lt;&gt;0,IF(MOD(A1015,3)=0,COUNTIF($B$4:B1014,"&lt;&gt;0")+1,0),0)</f>
        <v>0</v>
      </c>
      <c r="C1015" s="9">
        <f>'Dash Board'!$C$12+COUNT('Daily reducing balance'!$F$4:F1014)</f>
        <v>42741</v>
      </c>
      <c r="D1015">
        <f t="shared" si="112"/>
        <v>2017</v>
      </c>
      <c r="E1015">
        <f t="shared" si="113"/>
        <v>1</v>
      </c>
      <c r="F1015">
        <f>DAY('Dash Board'!$C$12+COUNT('Daily reducing balance'!$F$4:F1014))</f>
        <v>6</v>
      </c>
      <c r="G1015" s="8">
        <f t="shared" si="114"/>
        <v>273600.74279495457</v>
      </c>
      <c r="H1015" s="6">
        <f>G1015*'Dash Board'!$C$11/365</f>
        <v>78.707062995808855</v>
      </c>
      <c r="I1015" s="6">
        <f>H1015*'Dash Board'!$C$18/'Dash Board'!$C$11</f>
        <v>37.479553807528028</v>
      </c>
      <c r="J1015" s="6">
        <f>(G1015&gt;1)*PMT('Dash Board'!$C$11/365,$U$4,-'Dash Board'!$C$19)</f>
        <v>108.80376961660664</v>
      </c>
      <c r="K1015" s="6">
        <f t="shared" si="109"/>
        <v>0</v>
      </c>
      <c r="L1015" s="8">
        <f t="shared" si="110"/>
        <v>273570.6460883338</v>
      </c>
      <c r="N1015" s="8">
        <f t="shared" si="115"/>
        <v>71.324215809078623</v>
      </c>
      <c r="O1015" s="8">
        <f>IF(E1014&lt;&gt;E1015,SUM($N$4:N1015)-SUM($O$3:O1014),0)</f>
        <v>0</v>
      </c>
      <c r="P1015" s="6">
        <f>IF(B1015&gt;0,SUM($O$4:O1015)-SUM($P$3:P1014),0)</f>
        <v>0</v>
      </c>
      <c r="Q1015" s="6">
        <f t="shared" si="111"/>
        <v>37.479553807528028</v>
      </c>
      <c r="R1015" s="8">
        <f>IF(E1014&lt;&gt;E1015,SUM($Q$4:Q1015)-SUM($R$3:R1014),0)</f>
        <v>0</v>
      </c>
      <c r="S1015" s="6">
        <f>IF(B1015&gt;0,SUM($R$4:R1015)-SUM($S$3:S1014),0)</f>
        <v>0</v>
      </c>
    </row>
    <row r="1016" spans="1:19">
      <c r="A1016">
        <f>IF(E1015&lt;&gt;E1016,COUNTIF($A$4:A1015,"&lt;&gt;0")+1,0)</f>
        <v>0</v>
      </c>
      <c r="B1016">
        <f>IF(A1016&lt;&gt;0,IF(MOD(A1016,3)=0,COUNTIF($B$4:B1015,"&lt;&gt;0")+1,0),0)</f>
        <v>0</v>
      </c>
      <c r="C1016" s="9">
        <f>'Dash Board'!$C$12+COUNT('Daily reducing balance'!$F$4:F1015)</f>
        <v>42742</v>
      </c>
      <c r="D1016">
        <f t="shared" si="112"/>
        <v>2017</v>
      </c>
      <c r="E1016">
        <f t="shared" si="113"/>
        <v>1</v>
      </c>
      <c r="F1016">
        <f>DAY('Dash Board'!$C$12+COUNT('Daily reducing balance'!$F$4:F1015))</f>
        <v>7</v>
      </c>
      <c r="G1016" s="8">
        <f t="shared" si="114"/>
        <v>273570.6460883338</v>
      </c>
      <c r="H1016" s="6">
        <f>G1016*'Dash Board'!$C$11/365</f>
        <v>78.698405039109716</v>
      </c>
      <c r="I1016" s="6">
        <f>H1016*'Dash Board'!$C$18/'Dash Board'!$C$11</f>
        <v>37.475430971004627</v>
      </c>
      <c r="J1016" s="6">
        <f>(G1016&gt;1)*PMT('Dash Board'!$C$11/365,$U$4,-'Dash Board'!$C$19)</f>
        <v>108.80376961660664</v>
      </c>
      <c r="K1016" s="6">
        <f t="shared" si="109"/>
        <v>0</v>
      </c>
      <c r="L1016" s="8">
        <f t="shared" si="110"/>
        <v>273540.5407237563</v>
      </c>
      <c r="N1016" s="8">
        <f t="shared" si="115"/>
        <v>71.328338645602017</v>
      </c>
      <c r="O1016" s="8">
        <f>IF(E1015&lt;&gt;E1016,SUM($N$4:N1016)-SUM($O$3:O1015),0)</f>
        <v>0</v>
      </c>
      <c r="P1016" s="6">
        <f>IF(B1016&gt;0,SUM($O$4:O1016)-SUM($P$3:P1015),0)</f>
        <v>0</v>
      </c>
      <c r="Q1016" s="6">
        <f t="shared" si="111"/>
        <v>37.475430971004627</v>
      </c>
      <c r="R1016" s="8">
        <f>IF(E1015&lt;&gt;E1016,SUM($Q$4:Q1016)-SUM($R$3:R1015),0)</f>
        <v>0</v>
      </c>
      <c r="S1016" s="6">
        <f>IF(B1016&gt;0,SUM($R$4:R1016)-SUM($S$3:S1015),0)</f>
        <v>0</v>
      </c>
    </row>
    <row r="1017" spans="1:19">
      <c r="A1017">
        <f>IF(E1016&lt;&gt;E1017,COUNTIF($A$4:A1016,"&lt;&gt;0")+1,0)</f>
        <v>0</v>
      </c>
      <c r="B1017">
        <f>IF(A1017&lt;&gt;0,IF(MOD(A1017,3)=0,COUNTIF($B$4:B1016,"&lt;&gt;0")+1,0),0)</f>
        <v>0</v>
      </c>
      <c r="C1017" s="9">
        <f>'Dash Board'!$C$12+COUNT('Daily reducing balance'!$F$4:F1016)</f>
        <v>42743</v>
      </c>
      <c r="D1017">
        <f t="shared" si="112"/>
        <v>2017</v>
      </c>
      <c r="E1017">
        <f t="shared" si="113"/>
        <v>1</v>
      </c>
      <c r="F1017">
        <f>DAY('Dash Board'!$C$12+COUNT('Daily reducing balance'!$F$4:F1016))</f>
        <v>8</v>
      </c>
      <c r="G1017" s="8">
        <f t="shared" si="114"/>
        <v>273540.5407237563</v>
      </c>
      <c r="H1017" s="6">
        <f>G1017*'Dash Board'!$C$11/365</f>
        <v>78.689744591765503</v>
      </c>
      <c r="I1017" s="6">
        <f>H1017*'Dash Board'!$C$18/'Dash Board'!$C$11</f>
        <v>37.47130694845977</v>
      </c>
      <c r="J1017" s="6">
        <f>(G1017&gt;1)*PMT('Dash Board'!$C$11/365,$U$4,-'Dash Board'!$C$19)</f>
        <v>108.80376961660664</v>
      </c>
      <c r="K1017" s="6">
        <f t="shared" si="109"/>
        <v>0</v>
      </c>
      <c r="L1017" s="8">
        <f t="shared" si="110"/>
        <v>273510.42669873149</v>
      </c>
      <c r="N1017" s="8">
        <f t="shared" si="115"/>
        <v>71.332462668146874</v>
      </c>
      <c r="O1017" s="8">
        <f>IF(E1016&lt;&gt;E1017,SUM($N$4:N1017)-SUM($O$3:O1016),0)</f>
        <v>0</v>
      </c>
      <c r="P1017" s="6">
        <f>IF(B1017&gt;0,SUM($O$4:O1017)-SUM($P$3:P1016),0)</f>
        <v>0</v>
      </c>
      <c r="Q1017" s="6">
        <f t="shared" si="111"/>
        <v>37.47130694845977</v>
      </c>
      <c r="R1017" s="8">
        <f>IF(E1016&lt;&gt;E1017,SUM($Q$4:Q1017)-SUM($R$3:R1016),0)</f>
        <v>0</v>
      </c>
      <c r="S1017" s="6">
        <f>IF(B1017&gt;0,SUM($R$4:R1017)-SUM($S$3:S1016),0)</f>
        <v>0</v>
      </c>
    </row>
    <row r="1018" spans="1:19">
      <c r="A1018">
        <f>IF(E1017&lt;&gt;E1018,COUNTIF($A$4:A1017,"&lt;&gt;0")+1,0)</f>
        <v>0</v>
      </c>
      <c r="B1018">
        <f>IF(A1018&lt;&gt;0,IF(MOD(A1018,3)=0,COUNTIF($B$4:B1017,"&lt;&gt;0")+1,0),0)</f>
        <v>0</v>
      </c>
      <c r="C1018" s="9">
        <f>'Dash Board'!$C$12+COUNT('Daily reducing balance'!$F$4:F1017)</f>
        <v>42744</v>
      </c>
      <c r="D1018">
        <f t="shared" si="112"/>
        <v>2017</v>
      </c>
      <c r="E1018">
        <f t="shared" si="113"/>
        <v>1</v>
      </c>
      <c r="F1018">
        <f>DAY('Dash Board'!$C$12+COUNT('Daily reducing balance'!$F$4:F1017))</f>
        <v>9</v>
      </c>
      <c r="G1018" s="8">
        <f t="shared" si="114"/>
        <v>273510.42669873149</v>
      </c>
      <c r="H1018" s="6">
        <f>G1018*'Dash Board'!$C$11/365</f>
        <v>78.681081653059749</v>
      </c>
      <c r="I1018" s="6">
        <f>H1018*'Dash Board'!$C$18/'Dash Board'!$C$11</f>
        <v>37.467181739552267</v>
      </c>
      <c r="J1018" s="6">
        <f>(G1018&gt;1)*PMT('Dash Board'!$C$11/365,$U$4,-'Dash Board'!$C$19)</f>
        <v>108.80376961660664</v>
      </c>
      <c r="K1018" s="6">
        <f t="shared" si="109"/>
        <v>0</v>
      </c>
      <c r="L1018" s="8">
        <f t="shared" si="110"/>
        <v>273480.30401076796</v>
      </c>
      <c r="N1018" s="8">
        <f t="shared" si="115"/>
        <v>71.33658787705437</v>
      </c>
      <c r="O1018" s="8">
        <f>IF(E1017&lt;&gt;E1018,SUM($N$4:N1018)-SUM($O$3:O1017),0)</f>
        <v>0</v>
      </c>
      <c r="P1018" s="6">
        <f>IF(B1018&gt;0,SUM($O$4:O1018)-SUM($P$3:P1017),0)</f>
        <v>0</v>
      </c>
      <c r="Q1018" s="6">
        <f t="shared" si="111"/>
        <v>37.467181739552267</v>
      </c>
      <c r="R1018" s="8">
        <f>IF(E1017&lt;&gt;E1018,SUM($Q$4:Q1018)-SUM($R$3:R1017),0)</f>
        <v>0</v>
      </c>
      <c r="S1018" s="6">
        <f>IF(B1018&gt;0,SUM($R$4:R1018)-SUM($S$3:S1017),0)</f>
        <v>0</v>
      </c>
    </row>
    <row r="1019" spans="1:19">
      <c r="A1019">
        <f>IF(E1018&lt;&gt;E1019,COUNTIF($A$4:A1018,"&lt;&gt;0")+1,0)</f>
        <v>0</v>
      </c>
      <c r="B1019">
        <f>IF(A1019&lt;&gt;0,IF(MOD(A1019,3)=0,COUNTIF($B$4:B1018,"&lt;&gt;0")+1,0),0)</f>
        <v>0</v>
      </c>
      <c r="C1019" s="9">
        <f>'Dash Board'!$C$12+COUNT('Daily reducing balance'!$F$4:F1018)</f>
        <v>42745</v>
      </c>
      <c r="D1019">
        <f t="shared" si="112"/>
        <v>2017</v>
      </c>
      <c r="E1019">
        <f t="shared" si="113"/>
        <v>1</v>
      </c>
      <c r="F1019">
        <f>DAY('Dash Board'!$C$12+COUNT('Daily reducing balance'!$F$4:F1018))</f>
        <v>10</v>
      </c>
      <c r="G1019" s="8">
        <f t="shared" si="114"/>
        <v>273480.30401076796</v>
      </c>
      <c r="H1019" s="6">
        <f>G1019*'Dash Board'!$C$11/365</f>
        <v>78.672416222275714</v>
      </c>
      <c r="I1019" s="6">
        <f>H1019*'Dash Board'!$C$18/'Dash Board'!$C$11</f>
        <v>37.463055343940816</v>
      </c>
      <c r="J1019" s="6">
        <f>(G1019&gt;1)*PMT('Dash Board'!$C$11/365,$U$4,-'Dash Board'!$C$19)</f>
        <v>108.80376961660664</v>
      </c>
      <c r="K1019" s="6">
        <f t="shared" si="109"/>
        <v>0</v>
      </c>
      <c r="L1019" s="8">
        <f t="shared" si="110"/>
        <v>273450.17265737365</v>
      </c>
      <c r="N1019" s="8">
        <f t="shared" si="115"/>
        <v>71.340714272665821</v>
      </c>
      <c r="O1019" s="8">
        <f>IF(E1018&lt;&gt;E1019,SUM($N$4:N1019)-SUM($O$3:O1018),0)</f>
        <v>0</v>
      </c>
      <c r="P1019" s="6">
        <f>IF(B1019&gt;0,SUM($O$4:O1019)-SUM($P$3:P1018),0)</f>
        <v>0</v>
      </c>
      <c r="Q1019" s="6">
        <f t="shared" si="111"/>
        <v>37.463055343940816</v>
      </c>
      <c r="R1019" s="8">
        <f>IF(E1018&lt;&gt;E1019,SUM($Q$4:Q1019)-SUM($R$3:R1018),0)</f>
        <v>0</v>
      </c>
      <c r="S1019" s="6">
        <f>IF(B1019&gt;0,SUM($R$4:R1019)-SUM($S$3:S1018),0)</f>
        <v>0</v>
      </c>
    </row>
    <row r="1020" spans="1:19">
      <c r="A1020">
        <f>IF(E1019&lt;&gt;E1020,COUNTIF($A$4:A1019,"&lt;&gt;0")+1,0)</f>
        <v>0</v>
      </c>
      <c r="B1020">
        <f>IF(A1020&lt;&gt;0,IF(MOD(A1020,3)=0,COUNTIF($B$4:B1019,"&lt;&gt;0")+1,0),0)</f>
        <v>0</v>
      </c>
      <c r="C1020" s="9">
        <f>'Dash Board'!$C$12+COUNT('Daily reducing balance'!$F$4:F1019)</f>
        <v>42746</v>
      </c>
      <c r="D1020">
        <f t="shared" si="112"/>
        <v>2017</v>
      </c>
      <c r="E1020">
        <f t="shared" si="113"/>
        <v>1</v>
      </c>
      <c r="F1020">
        <f>DAY('Dash Board'!$C$12+COUNT('Daily reducing balance'!$F$4:F1019))</f>
        <v>11</v>
      </c>
      <c r="G1020" s="8">
        <f t="shared" si="114"/>
        <v>273450.17265737365</v>
      </c>
      <c r="H1020" s="6">
        <f>G1020*'Dash Board'!$C$11/365</f>
        <v>78.663748298696532</v>
      </c>
      <c r="I1020" s="6">
        <f>H1020*'Dash Board'!$C$18/'Dash Board'!$C$11</f>
        <v>37.458927761284066</v>
      </c>
      <c r="J1020" s="6">
        <f>(G1020&gt;1)*PMT('Dash Board'!$C$11/365,$U$4,-'Dash Board'!$C$19)</f>
        <v>108.80376961660664</v>
      </c>
      <c r="K1020" s="6">
        <f t="shared" si="109"/>
        <v>0</v>
      </c>
      <c r="L1020" s="8">
        <f t="shared" si="110"/>
        <v>273420.03263605578</v>
      </c>
      <c r="N1020" s="8">
        <f t="shared" si="115"/>
        <v>71.344841855322585</v>
      </c>
      <c r="O1020" s="8">
        <f>IF(E1019&lt;&gt;E1020,SUM($N$4:N1020)-SUM($O$3:O1019),0)</f>
        <v>0</v>
      </c>
      <c r="P1020" s="6">
        <f>IF(B1020&gt;0,SUM($O$4:O1020)-SUM($P$3:P1019),0)</f>
        <v>0</v>
      </c>
      <c r="Q1020" s="6">
        <f t="shared" si="111"/>
        <v>37.458927761284066</v>
      </c>
      <c r="R1020" s="8">
        <f>IF(E1019&lt;&gt;E1020,SUM($Q$4:Q1020)-SUM($R$3:R1019),0)</f>
        <v>0</v>
      </c>
      <c r="S1020" s="6">
        <f>IF(B1020&gt;0,SUM($R$4:R1020)-SUM($S$3:S1019),0)</f>
        <v>0</v>
      </c>
    </row>
    <row r="1021" spans="1:19">
      <c r="A1021">
        <f>IF(E1020&lt;&gt;E1021,COUNTIF($A$4:A1020,"&lt;&gt;0")+1,0)</f>
        <v>0</v>
      </c>
      <c r="B1021">
        <f>IF(A1021&lt;&gt;0,IF(MOD(A1021,3)=0,COUNTIF($B$4:B1020,"&lt;&gt;0")+1,0),0)</f>
        <v>0</v>
      </c>
      <c r="C1021" s="9">
        <f>'Dash Board'!$C$12+COUNT('Daily reducing balance'!$F$4:F1020)</f>
        <v>42747</v>
      </c>
      <c r="D1021">
        <f t="shared" si="112"/>
        <v>2017</v>
      </c>
      <c r="E1021">
        <f t="shared" si="113"/>
        <v>1</v>
      </c>
      <c r="F1021">
        <f>DAY('Dash Board'!$C$12+COUNT('Daily reducing balance'!$F$4:F1020))</f>
        <v>12</v>
      </c>
      <c r="G1021" s="8">
        <f t="shared" si="114"/>
        <v>273420.03263605578</v>
      </c>
      <c r="H1021" s="6">
        <f>G1021*'Dash Board'!$C$11/365</f>
        <v>78.655077881605081</v>
      </c>
      <c r="I1021" s="6">
        <f>H1021*'Dash Board'!$C$18/'Dash Board'!$C$11</f>
        <v>37.454798991240516</v>
      </c>
      <c r="J1021" s="6">
        <f>(G1021&gt;1)*PMT('Dash Board'!$C$11/365,$U$4,-'Dash Board'!$C$19)</f>
        <v>108.80376961660664</v>
      </c>
      <c r="K1021" s="6">
        <f t="shared" si="109"/>
        <v>0</v>
      </c>
      <c r="L1021" s="8">
        <f t="shared" si="110"/>
        <v>273389.88394432078</v>
      </c>
      <c r="N1021" s="8">
        <f t="shared" si="115"/>
        <v>71.348970625366121</v>
      </c>
      <c r="O1021" s="8">
        <f>IF(E1020&lt;&gt;E1021,SUM($N$4:N1021)-SUM($O$3:O1020),0)</f>
        <v>0</v>
      </c>
      <c r="P1021" s="6">
        <f>IF(B1021&gt;0,SUM($O$4:O1021)-SUM($P$3:P1020),0)</f>
        <v>0</v>
      </c>
      <c r="Q1021" s="6">
        <f t="shared" si="111"/>
        <v>37.454798991240516</v>
      </c>
      <c r="R1021" s="8">
        <f>IF(E1020&lt;&gt;E1021,SUM($Q$4:Q1021)-SUM($R$3:R1020),0)</f>
        <v>0</v>
      </c>
      <c r="S1021" s="6">
        <f>IF(B1021&gt;0,SUM($R$4:R1021)-SUM($S$3:S1020),0)</f>
        <v>0</v>
      </c>
    </row>
    <row r="1022" spans="1:19">
      <c r="A1022">
        <f>IF(E1021&lt;&gt;E1022,COUNTIF($A$4:A1021,"&lt;&gt;0")+1,0)</f>
        <v>0</v>
      </c>
      <c r="B1022">
        <f>IF(A1022&lt;&gt;0,IF(MOD(A1022,3)=0,COUNTIF($B$4:B1021,"&lt;&gt;0")+1,0),0)</f>
        <v>0</v>
      </c>
      <c r="C1022" s="9">
        <f>'Dash Board'!$C$12+COUNT('Daily reducing balance'!$F$4:F1021)</f>
        <v>42748</v>
      </c>
      <c r="D1022">
        <f t="shared" si="112"/>
        <v>2017</v>
      </c>
      <c r="E1022">
        <f t="shared" si="113"/>
        <v>1</v>
      </c>
      <c r="F1022">
        <f>DAY('Dash Board'!$C$12+COUNT('Daily reducing balance'!$F$4:F1021))</f>
        <v>13</v>
      </c>
      <c r="G1022" s="8">
        <f t="shared" si="114"/>
        <v>273389.88394432078</v>
      </c>
      <c r="H1022" s="6">
        <f>G1022*'Dash Board'!$C$11/365</f>
        <v>78.646404970284053</v>
      </c>
      <c r="I1022" s="6">
        <f>H1022*'Dash Board'!$C$18/'Dash Board'!$C$11</f>
        <v>37.4506690334686</v>
      </c>
      <c r="J1022" s="6">
        <f>(G1022&gt;1)*PMT('Dash Board'!$C$11/365,$U$4,-'Dash Board'!$C$19)</f>
        <v>108.80376961660664</v>
      </c>
      <c r="K1022" s="6">
        <f t="shared" si="109"/>
        <v>0</v>
      </c>
      <c r="L1022" s="8">
        <f t="shared" si="110"/>
        <v>273359.72657967446</v>
      </c>
      <c r="N1022" s="8">
        <f t="shared" si="115"/>
        <v>71.353100583138044</v>
      </c>
      <c r="O1022" s="8">
        <f>IF(E1021&lt;&gt;E1022,SUM($N$4:N1022)-SUM($O$3:O1021),0)</f>
        <v>0</v>
      </c>
      <c r="P1022" s="6">
        <f>IF(B1022&gt;0,SUM($O$4:O1022)-SUM($P$3:P1021),0)</f>
        <v>0</v>
      </c>
      <c r="Q1022" s="6">
        <f t="shared" si="111"/>
        <v>37.4506690334686</v>
      </c>
      <c r="R1022" s="8">
        <f>IF(E1021&lt;&gt;E1022,SUM($Q$4:Q1022)-SUM($R$3:R1021),0)</f>
        <v>0</v>
      </c>
      <c r="S1022" s="6">
        <f>IF(B1022&gt;0,SUM($R$4:R1022)-SUM($S$3:S1021),0)</f>
        <v>0</v>
      </c>
    </row>
    <row r="1023" spans="1:19">
      <c r="A1023">
        <f>IF(E1022&lt;&gt;E1023,COUNTIF($A$4:A1022,"&lt;&gt;0")+1,0)</f>
        <v>0</v>
      </c>
      <c r="B1023">
        <f>IF(A1023&lt;&gt;0,IF(MOD(A1023,3)=0,COUNTIF($B$4:B1022,"&lt;&gt;0")+1,0),0)</f>
        <v>0</v>
      </c>
      <c r="C1023" s="9">
        <f>'Dash Board'!$C$12+COUNT('Daily reducing balance'!$F$4:F1022)</f>
        <v>42749</v>
      </c>
      <c r="D1023">
        <f t="shared" si="112"/>
        <v>2017</v>
      </c>
      <c r="E1023">
        <f t="shared" si="113"/>
        <v>1</v>
      </c>
      <c r="F1023">
        <f>DAY('Dash Board'!$C$12+COUNT('Daily reducing balance'!$F$4:F1022))</f>
        <v>14</v>
      </c>
      <c r="G1023" s="8">
        <f t="shared" si="114"/>
        <v>273359.72657967446</v>
      </c>
      <c r="H1023" s="6">
        <f>G1023*'Dash Board'!$C$11/365</f>
        <v>78.637729564015942</v>
      </c>
      <c r="I1023" s="6">
        <f>H1023*'Dash Board'!$C$18/'Dash Board'!$C$11</f>
        <v>37.44653788762664</v>
      </c>
      <c r="J1023" s="6">
        <f>(G1023&gt;1)*PMT('Dash Board'!$C$11/365,$U$4,-'Dash Board'!$C$19)</f>
        <v>108.80376961660664</v>
      </c>
      <c r="K1023" s="6">
        <f t="shared" si="109"/>
        <v>0</v>
      </c>
      <c r="L1023" s="8">
        <f t="shared" si="110"/>
        <v>273329.56053962192</v>
      </c>
      <c r="N1023" s="8">
        <f t="shared" si="115"/>
        <v>71.357231728979997</v>
      </c>
      <c r="O1023" s="8">
        <f>IF(E1022&lt;&gt;E1023,SUM($N$4:N1023)-SUM($O$3:O1022),0)</f>
        <v>0</v>
      </c>
      <c r="P1023" s="6">
        <f>IF(B1023&gt;0,SUM($O$4:O1023)-SUM($P$3:P1022),0)</f>
        <v>0</v>
      </c>
      <c r="Q1023" s="6">
        <f t="shared" si="111"/>
        <v>37.44653788762664</v>
      </c>
      <c r="R1023" s="8">
        <f>IF(E1022&lt;&gt;E1023,SUM($Q$4:Q1023)-SUM($R$3:R1022),0)</f>
        <v>0</v>
      </c>
      <c r="S1023" s="6">
        <f>IF(B1023&gt;0,SUM($R$4:R1023)-SUM($S$3:S1022),0)</f>
        <v>0</v>
      </c>
    </row>
    <row r="1024" spans="1:19">
      <c r="A1024">
        <f>IF(E1023&lt;&gt;E1024,COUNTIF($A$4:A1023,"&lt;&gt;0")+1,0)</f>
        <v>0</v>
      </c>
      <c r="B1024">
        <f>IF(A1024&lt;&gt;0,IF(MOD(A1024,3)=0,COUNTIF($B$4:B1023,"&lt;&gt;0")+1,0),0)</f>
        <v>0</v>
      </c>
      <c r="C1024" s="9">
        <f>'Dash Board'!$C$12+COUNT('Daily reducing balance'!$F$4:F1023)</f>
        <v>42750</v>
      </c>
      <c r="D1024">
        <f t="shared" si="112"/>
        <v>2017</v>
      </c>
      <c r="E1024">
        <f t="shared" si="113"/>
        <v>1</v>
      </c>
      <c r="F1024">
        <f>DAY('Dash Board'!$C$12+COUNT('Daily reducing balance'!$F$4:F1023))</f>
        <v>15</v>
      </c>
      <c r="G1024" s="8">
        <f t="shared" si="114"/>
        <v>273329.56053962192</v>
      </c>
      <c r="H1024" s="6">
        <f>G1024*'Dash Board'!$C$11/365</f>
        <v>78.629051662083015</v>
      </c>
      <c r="I1024" s="6">
        <f>H1024*'Dash Board'!$C$18/'Dash Board'!$C$11</f>
        <v>37.442405553372865</v>
      </c>
      <c r="J1024" s="6">
        <f>(G1024&gt;1)*PMT('Dash Board'!$C$11/365,$U$4,-'Dash Board'!$C$19)</f>
        <v>108.80376961660664</v>
      </c>
      <c r="K1024" s="6">
        <f t="shared" si="109"/>
        <v>0</v>
      </c>
      <c r="L1024" s="8">
        <f t="shared" si="110"/>
        <v>273299.38582166744</v>
      </c>
      <c r="N1024" s="8">
        <f t="shared" si="115"/>
        <v>71.361364063233779</v>
      </c>
      <c r="O1024" s="8">
        <f>IF(E1023&lt;&gt;E1024,SUM($N$4:N1024)-SUM($O$3:O1023),0)</f>
        <v>0</v>
      </c>
      <c r="P1024" s="6">
        <f>IF(B1024&gt;0,SUM($O$4:O1024)-SUM($P$3:P1023),0)</f>
        <v>0</v>
      </c>
      <c r="Q1024" s="6">
        <f t="shared" si="111"/>
        <v>37.442405553372865</v>
      </c>
      <c r="R1024" s="8">
        <f>IF(E1023&lt;&gt;E1024,SUM($Q$4:Q1024)-SUM($R$3:R1023),0)</f>
        <v>0</v>
      </c>
      <c r="S1024" s="6">
        <f>IF(B1024&gt;0,SUM($R$4:R1024)-SUM($S$3:S1023),0)</f>
        <v>0</v>
      </c>
    </row>
    <row r="1025" spans="1:19">
      <c r="A1025">
        <f>IF(E1024&lt;&gt;E1025,COUNTIF($A$4:A1024,"&lt;&gt;0")+1,0)</f>
        <v>0</v>
      </c>
      <c r="B1025">
        <f>IF(A1025&lt;&gt;0,IF(MOD(A1025,3)=0,COUNTIF($B$4:B1024,"&lt;&gt;0")+1,0),0)</f>
        <v>0</v>
      </c>
      <c r="C1025" s="9">
        <f>'Dash Board'!$C$12+COUNT('Daily reducing balance'!$F$4:F1024)</f>
        <v>42751</v>
      </c>
      <c r="D1025">
        <f t="shared" si="112"/>
        <v>2017</v>
      </c>
      <c r="E1025">
        <f t="shared" si="113"/>
        <v>1</v>
      </c>
      <c r="F1025">
        <f>DAY('Dash Board'!$C$12+COUNT('Daily reducing balance'!$F$4:F1024))</f>
        <v>16</v>
      </c>
      <c r="G1025" s="8">
        <f t="shared" si="114"/>
        <v>273299.38582166744</v>
      </c>
      <c r="H1025" s="6">
        <f>G1025*'Dash Board'!$C$11/365</f>
        <v>78.620371263767353</v>
      </c>
      <c r="I1025" s="6">
        <f>H1025*'Dash Board'!$C$18/'Dash Board'!$C$11</f>
        <v>37.438272030365411</v>
      </c>
      <c r="J1025" s="6">
        <f>(G1025&gt;1)*PMT('Dash Board'!$C$11/365,$U$4,-'Dash Board'!$C$19)</f>
        <v>108.80376961660664</v>
      </c>
      <c r="K1025" s="6">
        <f t="shared" si="109"/>
        <v>0</v>
      </c>
      <c r="L1025" s="8">
        <f t="shared" si="110"/>
        <v>273269.20242331462</v>
      </c>
      <c r="N1025" s="8">
        <f t="shared" si="115"/>
        <v>71.365497586241233</v>
      </c>
      <c r="O1025" s="8">
        <f>IF(E1024&lt;&gt;E1025,SUM($N$4:N1025)-SUM($O$3:O1024),0)</f>
        <v>0</v>
      </c>
      <c r="P1025" s="6">
        <f>IF(B1025&gt;0,SUM($O$4:O1025)-SUM($P$3:P1024),0)</f>
        <v>0</v>
      </c>
      <c r="Q1025" s="6">
        <f t="shared" si="111"/>
        <v>37.438272030365411</v>
      </c>
      <c r="R1025" s="8">
        <f>IF(E1024&lt;&gt;E1025,SUM($Q$4:Q1025)-SUM($R$3:R1024),0)</f>
        <v>0</v>
      </c>
      <c r="S1025" s="6">
        <f>IF(B1025&gt;0,SUM($R$4:R1025)-SUM($S$3:S1024),0)</f>
        <v>0</v>
      </c>
    </row>
    <row r="1026" spans="1:19">
      <c r="A1026">
        <f>IF(E1025&lt;&gt;E1026,COUNTIF($A$4:A1025,"&lt;&gt;0")+1,0)</f>
        <v>0</v>
      </c>
      <c r="B1026">
        <f>IF(A1026&lt;&gt;0,IF(MOD(A1026,3)=0,COUNTIF($B$4:B1025,"&lt;&gt;0")+1,0),0)</f>
        <v>0</v>
      </c>
      <c r="C1026" s="9">
        <f>'Dash Board'!$C$12+COUNT('Daily reducing balance'!$F$4:F1025)</f>
        <v>42752</v>
      </c>
      <c r="D1026">
        <f t="shared" si="112"/>
        <v>2017</v>
      </c>
      <c r="E1026">
        <f t="shared" si="113"/>
        <v>1</v>
      </c>
      <c r="F1026">
        <f>DAY('Dash Board'!$C$12+COUNT('Daily reducing balance'!$F$4:F1025))</f>
        <v>17</v>
      </c>
      <c r="G1026" s="8">
        <f t="shared" si="114"/>
        <v>273269.20242331462</v>
      </c>
      <c r="H1026" s="6">
        <f>G1026*'Dash Board'!$C$11/365</f>
        <v>78.611688368350784</v>
      </c>
      <c r="I1026" s="6">
        <f>H1026*'Dash Board'!$C$18/'Dash Board'!$C$11</f>
        <v>37.43413731826228</v>
      </c>
      <c r="J1026" s="6">
        <f>(G1026&gt;1)*PMT('Dash Board'!$C$11/365,$U$4,-'Dash Board'!$C$19)</f>
        <v>108.80376961660664</v>
      </c>
      <c r="K1026" s="6">
        <f t="shared" si="109"/>
        <v>0</v>
      </c>
      <c r="L1026" s="8">
        <f t="shared" si="110"/>
        <v>273239.01034206641</v>
      </c>
      <c r="N1026" s="8">
        <f t="shared" si="115"/>
        <v>71.369632298344357</v>
      </c>
      <c r="O1026" s="8">
        <f>IF(E1025&lt;&gt;E1026,SUM($N$4:N1026)-SUM($O$3:O1025),0)</f>
        <v>0</v>
      </c>
      <c r="P1026" s="6">
        <f>IF(B1026&gt;0,SUM($O$4:O1026)-SUM($P$3:P1025),0)</f>
        <v>0</v>
      </c>
      <c r="Q1026" s="6">
        <f t="shared" si="111"/>
        <v>37.43413731826228</v>
      </c>
      <c r="R1026" s="8">
        <f>IF(E1025&lt;&gt;E1026,SUM($Q$4:Q1026)-SUM($R$3:R1025),0)</f>
        <v>0</v>
      </c>
      <c r="S1026" s="6">
        <f>IF(B1026&gt;0,SUM($R$4:R1026)-SUM($S$3:S1025),0)</f>
        <v>0</v>
      </c>
    </row>
    <row r="1027" spans="1:19">
      <c r="A1027">
        <f>IF(E1026&lt;&gt;E1027,COUNTIF($A$4:A1026,"&lt;&gt;0")+1,0)</f>
        <v>0</v>
      </c>
      <c r="B1027">
        <f>IF(A1027&lt;&gt;0,IF(MOD(A1027,3)=0,COUNTIF($B$4:B1026,"&lt;&gt;0")+1,0),0)</f>
        <v>0</v>
      </c>
      <c r="C1027" s="9">
        <f>'Dash Board'!$C$12+COUNT('Daily reducing balance'!$F$4:F1026)</f>
        <v>42753</v>
      </c>
      <c r="D1027">
        <f t="shared" si="112"/>
        <v>2017</v>
      </c>
      <c r="E1027">
        <f t="shared" si="113"/>
        <v>1</v>
      </c>
      <c r="F1027">
        <f>DAY('Dash Board'!$C$12+COUNT('Daily reducing balance'!$F$4:F1026))</f>
        <v>18</v>
      </c>
      <c r="G1027" s="8">
        <f t="shared" si="114"/>
        <v>273239.01034206641</v>
      </c>
      <c r="H1027" s="6">
        <f>G1027*'Dash Board'!$C$11/365</f>
        <v>78.60300297511499</v>
      </c>
      <c r="I1027" s="6">
        <f>H1027*'Dash Board'!$C$18/'Dash Board'!$C$11</f>
        <v>37.430001416721424</v>
      </c>
      <c r="J1027" s="6">
        <f>(G1027&gt;1)*PMT('Dash Board'!$C$11/365,$U$4,-'Dash Board'!$C$19)</f>
        <v>108.80376961660664</v>
      </c>
      <c r="K1027" s="6">
        <f t="shared" si="109"/>
        <v>0</v>
      </c>
      <c r="L1027" s="8">
        <f t="shared" si="110"/>
        <v>273208.80957542494</v>
      </c>
      <c r="N1027" s="8">
        <f t="shared" si="115"/>
        <v>71.37376819988522</v>
      </c>
      <c r="O1027" s="8">
        <f>IF(E1026&lt;&gt;E1027,SUM($N$4:N1027)-SUM($O$3:O1026),0)</f>
        <v>0</v>
      </c>
      <c r="P1027" s="6">
        <f>IF(B1027&gt;0,SUM($O$4:O1027)-SUM($P$3:P1026),0)</f>
        <v>0</v>
      </c>
      <c r="Q1027" s="6">
        <f t="shared" si="111"/>
        <v>37.430001416721424</v>
      </c>
      <c r="R1027" s="8">
        <f>IF(E1026&lt;&gt;E1027,SUM($Q$4:Q1027)-SUM($R$3:R1026),0)</f>
        <v>0</v>
      </c>
      <c r="S1027" s="6">
        <f>IF(B1027&gt;0,SUM($R$4:R1027)-SUM($S$3:S1026),0)</f>
        <v>0</v>
      </c>
    </row>
    <row r="1028" spans="1:19">
      <c r="A1028">
        <f>IF(E1027&lt;&gt;E1028,COUNTIF($A$4:A1027,"&lt;&gt;0")+1,0)</f>
        <v>0</v>
      </c>
      <c r="B1028">
        <f>IF(A1028&lt;&gt;0,IF(MOD(A1028,3)=0,COUNTIF($B$4:B1027,"&lt;&gt;0")+1,0),0)</f>
        <v>0</v>
      </c>
      <c r="C1028" s="9">
        <f>'Dash Board'!$C$12+COUNT('Daily reducing balance'!$F$4:F1027)</f>
        <v>42754</v>
      </c>
      <c r="D1028">
        <f t="shared" si="112"/>
        <v>2017</v>
      </c>
      <c r="E1028">
        <f t="shared" si="113"/>
        <v>1</v>
      </c>
      <c r="F1028">
        <f>DAY('Dash Board'!$C$12+COUNT('Daily reducing balance'!$F$4:F1027))</f>
        <v>19</v>
      </c>
      <c r="G1028" s="8">
        <f t="shared" si="114"/>
        <v>273208.80957542494</v>
      </c>
      <c r="H1028" s="6">
        <f>G1028*'Dash Board'!$C$11/365</f>
        <v>78.594315083341414</v>
      </c>
      <c r="I1028" s="6">
        <f>H1028*'Dash Board'!$C$18/'Dash Board'!$C$11</f>
        <v>37.425864325400674</v>
      </c>
      <c r="J1028" s="6">
        <f>(G1028&gt;1)*PMT('Dash Board'!$C$11/365,$U$4,-'Dash Board'!$C$19)</f>
        <v>108.80376961660664</v>
      </c>
      <c r="K1028" s="6">
        <f t="shared" si="109"/>
        <v>0</v>
      </c>
      <c r="L1028" s="8">
        <f t="shared" si="110"/>
        <v>273178.6001208917</v>
      </c>
      <c r="N1028" s="8">
        <f t="shared" si="115"/>
        <v>71.377905291205963</v>
      </c>
      <c r="O1028" s="8">
        <f>IF(E1027&lt;&gt;E1028,SUM($N$4:N1028)-SUM($O$3:O1027),0)</f>
        <v>0</v>
      </c>
      <c r="P1028" s="6">
        <f>IF(B1028&gt;0,SUM($O$4:O1028)-SUM($P$3:P1027),0)</f>
        <v>0</v>
      </c>
      <c r="Q1028" s="6">
        <f t="shared" si="111"/>
        <v>37.425864325400674</v>
      </c>
      <c r="R1028" s="8">
        <f>IF(E1027&lt;&gt;E1028,SUM($Q$4:Q1028)-SUM($R$3:R1027),0)</f>
        <v>0</v>
      </c>
      <c r="S1028" s="6">
        <f>IF(B1028&gt;0,SUM($R$4:R1028)-SUM($S$3:S1027),0)</f>
        <v>0</v>
      </c>
    </row>
    <row r="1029" spans="1:19">
      <c r="A1029">
        <f>IF(E1028&lt;&gt;E1029,COUNTIF($A$4:A1028,"&lt;&gt;0")+1,0)</f>
        <v>0</v>
      </c>
      <c r="B1029">
        <f>IF(A1029&lt;&gt;0,IF(MOD(A1029,3)=0,COUNTIF($B$4:B1028,"&lt;&gt;0")+1,0),0)</f>
        <v>0</v>
      </c>
      <c r="C1029" s="9">
        <f>'Dash Board'!$C$12+COUNT('Daily reducing balance'!$F$4:F1028)</f>
        <v>42755</v>
      </c>
      <c r="D1029">
        <f t="shared" si="112"/>
        <v>2017</v>
      </c>
      <c r="E1029">
        <f t="shared" si="113"/>
        <v>1</v>
      </c>
      <c r="F1029">
        <f>DAY('Dash Board'!$C$12+COUNT('Daily reducing balance'!$F$4:F1028))</f>
        <v>20</v>
      </c>
      <c r="G1029" s="8">
        <f t="shared" si="114"/>
        <v>273178.6001208917</v>
      </c>
      <c r="H1029" s="6">
        <f>G1029*'Dash Board'!$C$11/365</f>
        <v>78.585624692311313</v>
      </c>
      <c r="I1029" s="6">
        <f>H1029*'Dash Board'!$C$18/'Dash Board'!$C$11</f>
        <v>37.421726043957769</v>
      </c>
      <c r="J1029" s="6">
        <f>(G1029&gt;1)*PMT('Dash Board'!$C$11/365,$U$4,-'Dash Board'!$C$19)</f>
        <v>108.80376961660664</v>
      </c>
      <c r="K1029" s="6">
        <f t="shared" ref="K1029:K1092" si="116">IF(F1029=1,SUMIFS($J$4:$J$7308,$D$4:$D$7308,"="&amp;YEAR(C1029),$E$4:$E$7308,"="&amp;MONTH(C1029)),0)</f>
        <v>0</v>
      </c>
      <c r="L1029" s="8">
        <f t="shared" ref="L1029:L1092" si="117">IF(G1029+H1029-J1029&lt;0,0,G1029+H1029-J1029)</f>
        <v>273148.38197596744</v>
      </c>
      <c r="N1029" s="8">
        <f t="shared" si="115"/>
        <v>71.382043572648882</v>
      </c>
      <c r="O1029" s="8">
        <f>IF(E1028&lt;&gt;E1029,SUM($N$4:N1029)-SUM($O$3:O1028),0)</f>
        <v>0</v>
      </c>
      <c r="P1029" s="6">
        <f>IF(B1029&gt;0,SUM($O$4:O1029)-SUM($P$3:P1028),0)</f>
        <v>0</v>
      </c>
      <c r="Q1029" s="6">
        <f t="shared" ref="Q1029:Q1092" si="118">I1029</f>
        <v>37.421726043957769</v>
      </c>
      <c r="R1029" s="8">
        <f>IF(E1028&lt;&gt;E1029,SUM($Q$4:Q1029)-SUM($R$3:R1028),0)</f>
        <v>0</v>
      </c>
      <c r="S1029" s="6">
        <f>IF(B1029&gt;0,SUM($R$4:R1029)-SUM($S$3:S1028),0)</f>
        <v>0</v>
      </c>
    </row>
    <row r="1030" spans="1:19">
      <c r="A1030">
        <f>IF(E1029&lt;&gt;E1030,COUNTIF($A$4:A1029,"&lt;&gt;0")+1,0)</f>
        <v>0</v>
      </c>
      <c r="B1030">
        <f>IF(A1030&lt;&gt;0,IF(MOD(A1030,3)=0,COUNTIF($B$4:B1029,"&lt;&gt;0")+1,0),0)</f>
        <v>0</v>
      </c>
      <c r="C1030" s="9">
        <f>'Dash Board'!$C$12+COUNT('Daily reducing balance'!$F$4:F1029)</f>
        <v>42756</v>
      </c>
      <c r="D1030">
        <f t="shared" si="112"/>
        <v>2017</v>
      </c>
      <c r="E1030">
        <f t="shared" si="113"/>
        <v>1</v>
      </c>
      <c r="F1030">
        <f>DAY('Dash Board'!$C$12+COUNT('Daily reducing balance'!$F$4:F1029))</f>
        <v>21</v>
      </c>
      <c r="G1030" s="8">
        <f t="shared" si="114"/>
        <v>273148.38197596744</v>
      </c>
      <c r="H1030" s="6">
        <f>G1030*'Dash Board'!$C$11/365</f>
        <v>78.576931801305705</v>
      </c>
      <c r="I1030" s="6">
        <f>H1030*'Dash Board'!$C$18/'Dash Board'!$C$11</f>
        <v>37.41758657205034</v>
      </c>
      <c r="J1030" s="6">
        <f>(G1030&gt;1)*PMT('Dash Board'!$C$11/365,$U$4,-'Dash Board'!$C$19)</f>
        <v>108.80376961660664</v>
      </c>
      <c r="K1030" s="6">
        <f t="shared" si="116"/>
        <v>0</v>
      </c>
      <c r="L1030" s="8">
        <f t="shared" si="117"/>
        <v>273118.15513815219</v>
      </c>
      <c r="N1030" s="8">
        <f t="shared" si="115"/>
        <v>71.386183044556304</v>
      </c>
      <c r="O1030" s="8">
        <f>IF(E1029&lt;&gt;E1030,SUM($N$4:N1030)-SUM($O$3:O1029),0)</f>
        <v>0</v>
      </c>
      <c r="P1030" s="6">
        <f>IF(B1030&gt;0,SUM($O$4:O1030)-SUM($P$3:P1029),0)</f>
        <v>0</v>
      </c>
      <c r="Q1030" s="6">
        <f t="shared" si="118"/>
        <v>37.41758657205034</v>
      </c>
      <c r="R1030" s="8">
        <f>IF(E1029&lt;&gt;E1030,SUM($Q$4:Q1030)-SUM($R$3:R1029),0)</f>
        <v>0</v>
      </c>
      <c r="S1030" s="6">
        <f>IF(B1030&gt;0,SUM($R$4:R1030)-SUM($S$3:S1029),0)</f>
        <v>0</v>
      </c>
    </row>
    <row r="1031" spans="1:19">
      <c r="A1031">
        <f>IF(E1030&lt;&gt;E1031,COUNTIF($A$4:A1030,"&lt;&gt;0")+1,0)</f>
        <v>0</v>
      </c>
      <c r="B1031">
        <f>IF(A1031&lt;&gt;0,IF(MOD(A1031,3)=0,COUNTIF($B$4:B1030,"&lt;&gt;0")+1,0),0)</f>
        <v>0</v>
      </c>
      <c r="C1031" s="9">
        <f>'Dash Board'!$C$12+COUNT('Daily reducing balance'!$F$4:F1030)</f>
        <v>42757</v>
      </c>
      <c r="D1031">
        <f t="shared" si="112"/>
        <v>2017</v>
      </c>
      <c r="E1031">
        <f t="shared" si="113"/>
        <v>1</v>
      </c>
      <c r="F1031">
        <f>DAY('Dash Board'!$C$12+COUNT('Daily reducing balance'!$F$4:F1030))</f>
        <v>22</v>
      </c>
      <c r="G1031" s="8">
        <f t="shared" si="114"/>
        <v>273118.15513815219</v>
      </c>
      <c r="H1031" s="6">
        <f>G1031*'Dash Board'!$C$11/365</f>
        <v>78.568236409605419</v>
      </c>
      <c r="I1031" s="6">
        <f>H1031*'Dash Board'!$C$18/'Dash Board'!$C$11</f>
        <v>37.413445909335913</v>
      </c>
      <c r="J1031" s="6">
        <f>(G1031&gt;1)*PMT('Dash Board'!$C$11/365,$U$4,-'Dash Board'!$C$19)</f>
        <v>108.80376961660664</v>
      </c>
      <c r="K1031" s="6">
        <f t="shared" si="116"/>
        <v>0</v>
      </c>
      <c r="L1031" s="8">
        <f t="shared" si="117"/>
        <v>273087.91960494523</v>
      </c>
      <c r="N1031" s="8">
        <f t="shared" si="115"/>
        <v>71.390323707270738</v>
      </c>
      <c r="O1031" s="8">
        <f>IF(E1030&lt;&gt;E1031,SUM($N$4:N1031)-SUM($O$3:O1030),0)</f>
        <v>0</v>
      </c>
      <c r="P1031" s="6">
        <f>IF(B1031&gt;0,SUM($O$4:O1031)-SUM($P$3:P1030),0)</f>
        <v>0</v>
      </c>
      <c r="Q1031" s="6">
        <f t="shared" si="118"/>
        <v>37.413445909335913</v>
      </c>
      <c r="R1031" s="8">
        <f>IF(E1030&lt;&gt;E1031,SUM($Q$4:Q1031)-SUM($R$3:R1030),0)</f>
        <v>0</v>
      </c>
      <c r="S1031" s="6">
        <f>IF(B1031&gt;0,SUM($R$4:R1031)-SUM($S$3:S1030),0)</f>
        <v>0</v>
      </c>
    </row>
    <row r="1032" spans="1:19">
      <c r="A1032">
        <f>IF(E1031&lt;&gt;E1032,COUNTIF($A$4:A1031,"&lt;&gt;0")+1,0)</f>
        <v>0</v>
      </c>
      <c r="B1032">
        <f>IF(A1032&lt;&gt;0,IF(MOD(A1032,3)=0,COUNTIF($B$4:B1031,"&lt;&gt;0")+1,0),0)</f>
        <v>0</v>
      </c>
      <c r="C1032" s="9">
        <f>'Dash Board'!$C$12+COUNT('Daily reducing balance'!$F$4:F1031)</f>
        <v>42758</v>
      </c>
      <c r="D1032">
        <f t="shared" si="112"/>
        <v>2017</v>
      </c>
      <c r="E1032">
        <f t="shared" si="113"/>
        <v>1</v>
      </c>
      <c r="F1032">
        <f>DAY('Dash Board'!$C$12+COUNT('Daily reducing balance'!$F$4:F1031))</f>
        <v>23</v>
      </c>
      <c r="G1032" s="8">
        <f t="shared" si="114"/>
        <v>273087.91960494523</v>
      </c>
      <c r="H1032" s="6">
        <f>G1032*'Dash Board'!$C$11/365</f>
        <v>78.559538516491088</v>
      </c>
      <c r="I1032" s="6">
        <f>H1032*'Dash Board'!$C$18/'Dash Board'!$C$11</f>
        <v>37.409304055471949</v>
      </c>
      <c r="J1032" s="6">
        <f>(G1032&gt;1)*PMT('Dash Board'!$C$11/365,$U$4,-'Dash Board'!$C$19)</f>
        <v>108.80376961660664</v>
      </c>
      <c r="K1032" s="6">
        <f t="shared" si="116"/>
        <v>0</v>
      </c>
      <c r="L1032" s="8">
        <f t="shared" si="117"/>
        <v>273057.67537384515</v>
      </c>
      <c r="N1032" s="8">
        <f t="shared" si="115"/>
        <v>71.394465561134695</v>
      </c>
      <c r="O1032" s="8">
        <f>IF(E1031&lt;&gt;E1032,SUM($N$4:N1032)-SUM($O$3:O1031),0)</f>
        <v>0</v>
      </c>
      <c r="P1032" s="6">
        <f>IF(B1032&gt;0,SUM($O$4:O1032)-SUM($P$3:P1031),0)</f>
        <v>0</v>
      </c>
      <c r="Q1032" s="6">
        <f t="shared" si="118"/>
        <v>37.409304055471949</v>
      </c>
      <c r="R1032" s="8">
        <f>IF(E1031&lt;&gt;E1032,SUM($Q$4:Q1032)-SUM($R$3:R1031),0)</f>
        <v>0</v>
      </c>
      <c r="S1032" s="6">
        <f>IF(B1032&gt;0,SUM($R$4:R1032)-SUM($S$3:S1031),0)</f>
        <v>0</v>
      </c>
    </row>
    <row r="1033" spans="1:19">
      <c r="A1033">
        <f>IF(E1032&lt;&gt;E1033,COUNTIF($A$4:A1032,"&lt;&gt;0")+1,0)</f>
        <v>0</v>
      </c>
      <c r="B1033">
        <f>IF(A1033&lt;&gt;0,IF(MOD(A1033,3)=0,COUNTIF($B$4:B1032,"&lt;&gt;0")+1,0),0)</f>
        <v>0</v>
      </c>
      <c r="C1033" s="9">
        <f>'Dash Board'!$C$12+COUNT('Daily reducing balance'!$F$4:F1032)</f>
        <v>42759</v>
      </c>
      <c r="D1033">
        <f t="shared" si="112"/>
        <v>2017</v>
      </c>
      <c r="E1033">
        <f t="shared" si="113"/>
        <v>1</v>
      </c>
      <c r="F1033">
        <f>DAY('Dash Board'!$C$12+COUNT('Daily reducing balance'!$F$4:F1032))</f>
        <v>24</v>
      </c>
      <c r="G1033" s="8">
        <f t="shared" si="114"/>
        <v>273057.67537384515</v>
      </c>
      <c r="H1033" s="6">
        <f>G1033*'Dash Board'!$C$11/365</f>
        <v>78.550838121243117</v>
      </c>
      <c r="I1033" s="6">
        <f>H1033*'Dash Board'!$C$18/'Dash Board'!$C$11</f>
        <v>37.405161010115776</v>
      </c>
      <c r="J1033" s="6">
        <f>(G1033&gt;1)*PMT('Dash Board'!$C$11/365,$U$4,-'Dash Board'!$C$19)</f>
        <v>108.80376961660664</v>
      </c>
      <c r="K1033" s="6">
        <f t="shared" si="116"/>
        <v>0</v>
      </c>
      <c r="L1033" s="8">
        <f t="shared" si="117"/>
        <v>273027.42244234984</v>
      </c>
      <c r="N1033" s="8">
        <f t="shared" si="115"/>
        <v>71.398608606490868</v>
      </c>
      <c r="O1033" s="8">
        <f>IF(E1032&lt;&gt;E1033,SUM($N$4:N1033)-SUM($O$3:O1032),0)</f>
        <v>0</v>
      </c>
      <c r="P1033" s="6">
        <f>IF(B1033&gt;0,SUM($O$4:O1033)-SUM($P$3:P1032),0)</f>
        <v>0</v>
      </c>
      <c r="Q1033" s="6">
        <f t="shared" si="118"/>
        <v>37.405161010115776</v>
      </c>
      <c r="R1033" s="8">
        <f>IF(E1032&lt;&gt;E1033,SUM($Q$4:Q1033)-SUM($R$3:R1032),0)</f>
        <v>0</v>
      </c>
      <c r="S1033" s="6">
        <f>IF(B1033&gt;0,SUM($R$4:R1033)-SUM($S$3:S1032),0)</f>
        <v>0</v>
      </c>
    </row>
    <row r="1034" spans="1:19">
      <c r="A1034">
        <f>IF(E1033&lt;&gt;E1034,COUNTIF($A$4:A1033,"&lt;&gt;0")+1,0)</f>
        <v>0</v>
      </c>
      <c r="B1034">
        <f>IF(A1034&lt;&gt;0,IF(MOD(A1034,3)=0,COUNTIF($B$4:B1033,"&lt;&gt;0")+1,0),0)</f>
        <v>0</v>
      </c>
      <c r="C1034" s="9">
        <f>'Dash Board'!$C$12+COUNT('Daily reducing balance'!$F$4:F1033)</f>
        <v>42760</v>
      </c>
      <c r="D1034">
        <f t="shared" si="112"/>
        <v>2017</v>
      </c>
      <c r="E1034">
        <f t="shared" si="113"/>
        <v>1</v>
      </c>
      <c r="F1034">
        <f>DAY('Dash Board'!$C$12+COUNT('Daily reducing balance'!$F$4:F1033))</f>
        <v>25</v>
      </c>
      <c r="G1034" s="8">
        <f t="shared" si="114"/>
        <v>273027.42244234984</v>
      </c>
      <c r="H1034" s="6">
        <f>G1034*'Dash Board'!$C$11/365</f>
        <v>78.542135223141727</v>
      </c>
      <c r="I1034" s="6">
        <f>H1034*'Dash Board'!$C$18/'Dash Board'!$C$11</f>
        <v>37.401016772924635</v>
      </c>
      <c r="J1034" s="6">
        <f>(G1034&gt;1)*PMT('Dash Board'!$C$11/365,$U$4,-'Dash Board'!$C$19)</f>
        <v>108.80376961660664</v>
      </c>
      <c r="K1034" s="6">
        <f t="shared" si="116"/>
        <v>0</v>
      </c>
      <c r="L1034" s="8">
        <f t="shared" si="117"/>
        <v>272997.16080795642</v>
      </c>
      <c r="N1034" s="8">
        <f t="shared" si="115"/>
        <v>71.402752843682009</v>
      </c>
      <c r="O1034" s="8">
        <f>IF(E1033&lt;&gt;E1034,SUM($N$4:N1034)-SUM($O$3:O1033),0)</f>
        <v>0</v>
      </c>
      <c r="P1034" s="6">
        <f>IF(B1034&gt;0,SUM($O$4:O1034)-SUM($P$3:P1033),0)</f>
        <v>0</v>
      </c>
      <c r="Q1034" s="6">
        <f t="shared" si="118"/>
        <v>37.401016772924635</v>
      </c>
      <c r="R1034" s="8">
        <f>IF(E1033&lt;&gt;E1034,SUM($Q$4:Q1034)-SUM($R$3:R1033),0)</f>
        <v>0</v>
      </c>
      <c r="S1034" s="6">
        <f>IF(B1034&gt;0,SUM($R$4:R1034)-SUM($S$3:S1033),0)</f>
        <v>0</v>
      </c>
    </row>
    <row r="1035" spans="1:19">
      <c r="A1035">
        <f>IF(E1034&lt;&gt;E1035,COUNTIF($A$4:A1034,"&lt;&gt;0")+1,0)</f>
        <v>0</v>
      </c>
      <c r="B1035">
        <f>IF(A1035&lt;&gt;0,IF(MOD(A1035,3)=0,COUNTIF($B$4:B1034,"&lt;&gt;0")+1,0),0)</f>
        <v>0</v>
      </c>
      <c r="C1035" s="9">
        <f>'Dash Board'!$C$12+COUNT('Daily reducing balance'!$F$4:F1034)</f>
        <v>42761</v>
      </c>
      <c r="D1035">
        <f t="shared" si="112"/>
        <v>2017</v>
      </c>
      <c r="E1035">
        <f t="shared" si="113"/>
        <v>1</v>
      </c>
      <c r="F1035">
        <f>DAY('Dash Board'!$C$12+COUNT('Daily reducing balance'!$F$4:F1034))</f>
        <v>26</v>
      </c>
      <c r="G1035" s="8">
        <f t="shared" si="114"/>
        <v>272997.16080795642</v>
      </c>
      <c r="H1035" s="6">
        <f>G1035*'Dash Board'!$C$11/365</f>
        <v>78.53342982146691</v>
      </c>
      <c r="I1035" s="6">
        <f>H1035*'Dash Board'!$C$18/'Dash Board'!$C$11</f>
        <v>37.396871343555674</v>
      </c>
      <c r="J1035" s="6">
        <f>(G1035&gt;1)*PMT('Dash Board'!$C$11/365,$U$4,-'Dash Board'!$C$19)</f>
        <v>108.80376961660664</v>
      </c>
      <c r="K1035" s="6">
        <f t="shared" si="116"/>
        <v>0</v>
      </c>
      <c r="L1035" s="8">
        <f t="shared" si="117"/>
        <v>272966.89046816132</v>
      </c>
      <c r="N1035" s="8">
        <f t="shared" si="115"/>
        <v>71.40689827305097</v>
      </c>
      <c r="O1035" s="8">
        <f>IF(E1034&lt;&gt;E1035,SUM($N$4:N1035)-SUM($O$3:O1034),0)</f>
        <v>0</v>
      </c>
      <c r="P1035" s="6">
        <f>IF(B1035&gt;0,SUM($O$4:O1035)-SUM($P$3:P1034),0)</f>
        <v>0</v>
      </c>
      <c r="Q1035" s="6">
        <f t="shared" si="118"/>
        <v>37.396871343555674</v>
      </c>
      <c r="R1035" s="8">
        <f>IF(E1034&lt;&gt;E1035,SUM($Q$4:Q1035)-SUM($R$3:R1034),0)</f>
        <v>0</v>
      </c>
      <c r="S1035" s="6">
        <f>IF(B1035&gt;0,SUM($R$4:R1035)-SUM($S$3:S1034),0)</f>
        <v>0</v>
      </c>
    </row>
    <row r="1036" spans="1:19">
      <c r="A1036">
        <f>IF(E1035&lt;&gt;E1036,COUNTIF($A$4:A1035,"&lt;&gt;0")+1,0)</f>
        <v>0</v>
      </c>
      <c r="B1036">
        <f>IF(A1036&lt;&gt;0,IF(MOD(A1036,3)=0,COUNTIF($B$4:B1035,"&lt;&gt;0")+1,0),0)</f>
        <v>0</v>
      </c>
      <c r="C1036" s="9">
        <f>'Dash Board'!$C$12+COUNT('Daily reducing balance'!$F$4:F1035)</f>
        <v>42762</v>
      </c>
      <c r="D1036">
        <f t="shared" si="112"/>
        <v>2017</v>
      </c>
      <c r="E1036">
        <f t="shared" si="113"/>
        <v>1</v>
      </c>
      <c r="F1036">
        <f>DAY('Dash Board'!$C$12+COUNT('Daily reducing balance'!$F$4:F1035))</f>
        <v>27</v>
      </c>
      <c r="G1036" s="8">
        <f t="shared" si="114"/>
        <v>272966.89046816132</v>
      </c>
      <c r="H1036" s="6">
        <f>G1036*'Dash Board'!$C$11/365</f>
        <v>78.524721915498461</v>
      </c>
      <c r="I1036" s="6">
        <f>H1036*'Dash Board'!$C$18/'Dash Board'!$C$11</f>
        <v>37.392724721665935</v>
      </c>
      <c r="J1036" s="6">
        <f>(G1036&gt;1)*PMT('Dash Board'!$C$11/365,$U$4,-'Dash Board'!$C$19)</f>
        <v>108.80376961660664</v>
      </c>
      <c r="K1036" s="6">
        <f t="shared" si="116"/>
        <v>0</v>
      </c>
      <c r="L1036" s="8">
        <f t="shared" si="117"/>
        <v>272936.61142046022</v>
      </c>
      <c r="N1036" s="8">
        <f t="shared" si="115"/>
        <v>71.411044894940716</v>
      </c>
      <c r="O1036" s="8">
        <f>IF(E1035&lt;&gt;E1036,SUM($N$4:N1036)-SUM($O$3:O1035),0)</f>
        <v>0</v>
      </c>
      <c r="P1036" s="6">
        <f>IF(B1036&gt;0,SUM($O$4:O1036)-SUM($P$3:P1035),0)</f>
        <v>0</v>
      </c>
      <c r="Q1036" s="6">
        <f t="shared" si="118"/>
        <v>37.392724721665935</v>
      </c>
      <c r="R1036" s="8">
        <f>IF(E1035&lt;&gt;E1036,SUM($Q$4:Q1036)-SUM($R$3:R1035),0)</f>
        <v>0</v>
      </c>
      <c r="S1036" s="6">
        <f>IF(B1036&gt;0,SUM($R$4:R1036)-SUM($S$3:S1035),0)</f>
        <v>0</v>
      </c>
    </row>
    <row r="1037" spans="1:19">
      <c r="A1037">
        <f>IF(E1036&lt;&gt;E1037,COUNTIF($A$4:A1036,"&lt;&gt;0")+1,0)</f>
        <v>0</v>
      </c>
      <c r="B1037">
        <f>IF(A1037&lt;&gt;0,IF(MOD(A1037,3)=0,COUNTIF($B$4:B1036,"&lt;&gt;0")+1,0),0)</f>
        <v>0</v>
      </c>
      <c r="C1037" s="9">
        <f>'Dash Board'!$C$12+COUNT('Daily reducing balance'!$F$4:F1036)</f>
        <v>42763</v>
      </c>
      <c r="D1037">
        <f t="shared" si="112"/>
        <v>2017</v>
      </c>
      <c r="E1037">
        <f t="shared" si="113"/>
        <v>1</v>
      </c>
      <c r="F1037">
        <f>DAY('Dash Board'!$C$12+COUNT('Daily reducing balance'!$F$4:F1036))</f>
        <v>28</v>
      </c>
      <c r="G1037" s="8">
        <f t="shared" si="114"/>
        <v>272936.61142046022</v>
      </c>
      <c r="H1037" s="6">
        <f>G1037*'Dash Board'!$C$11/365</f>
        <v>78.516011504515959</v>
      </c>
      <c r="I1037" s="6">
        <f>H1037*'Dash Board'!$C$18/'Dash Board'!$C$11</f>
        <v>37.388576906912363</v>
      </c>
      <c r="J1037" s="6">
        <f>(G1037&gt;1)*PMT('Dash Board'!$C$11/365,$U$4,-'Dash Board'!$C$19)</f>
        <v>108.80376961660664</v>
      </c>
      <c r="K1037" s="6">
        <f t="shared" si="116"/>
        <v>0</v>
      </c>
      <c r="L1037" s="8">
        <f t="shared" si="117"/>
        <v>272906.32366234815</v>
      </c>
      <c r="N1037" s="8">
        <f t="shared" si="115"/>
        <v>71.415192709694281</v>
      </c>
      <c r="O1037" s="8">
        <f>IF(E1036&lt;&gt;E1037,SUM($N$4:N1037)-SUM($O$3:O1036),0)</f>
        <v>0</v>
      </c>
      <c r="P1037" s="6">
        <f>IF(B1037&gt;0,SUM($O$4:O1037)-SUM($P$3:P1036),0)</f>
        <v>0</v>
      </c>
      <c r="Q1037" s="6">
        <f t="shared" si="118"/>
        <v>37.388576906912363</v>
      </c>
      <c r="R1037" s="8">
        <f>IF(E1036&lt;&gt;E1037,SUM($Q$4:Q1037)-SUM($R$3:R1036),0)</f>
        <v>0</v>
      </c>
      <c r="S1037" s="6">
        <f>IF(B1037&gt;0,SUM($R$4:R1037)-SUM($S$3:S1036),0)</f>
        <v>0</v>
      </c>
    </row>
    <row r="1038" spans="1:19">
      <c r="A1038">
        <f>IF(E1037&lt;&gt;E1038,COUNTIF($A$4:A1037,"&lt;&gt;0")+1,0)</f>
        <v>0</v>
      </c>
      <c r="B1038">
        <f>IF(A1038&lt;&gt;0,IF(MOD(A1038,3)=0,COUNTIF($B$4:B1037,"&lt;&gt;0")+1,0),0)</f>
        <v>0</v>
      </c>
      <c r="C1038" s="9">
        <f>'Dash Board'!$C$12+COUNT('Daily reducing balance'!$F$4:F1037)</f>
        <v>42764</v>
      </c>
      <c r="D1038">
        <f t="shared" si="112"/>
        <v>2017</v>
      </c>
      <c r="E1038">
        <f t="shared" si="113"/>
        <v>1</v>
      </c>
      <c r="F1038">
        <f>DAY('Dash Board'!$C$12+COUNT('Daily reducing balance'!$F$4:F1037))</f>
        <v>29</v>
      </c>
      <c r="G1038" s="8">
        <f t="shared" si="114"/>
        <v>272906.32366234815</v>
      </c>
      <c r="H1038" s="6">
        <f>G1038*'Dash Board'!$C$11/365</f>
        <v>78.507298587798772</v>
      </c>
      <c r="I1038" s="6">
        <f>H1038*'Dash Board'!$C$18/'Dash Board'!$C$11</f>
        <v>37.384427898951799</v>
      </c>
      <c r="J1038" s="6">
        <f>(G1038&gt;1)*PMT('Dash Board'!$C$11/365,$U$4,-'Dash Board'!$C$19)</f>
        <v>108.80376961660664</v>
      </c>
      <c r="K1038" s="6">
        <f t="shared" si="116"/>
        <v>0</v>
      </c>
      <c r="L1038" s="8">
        <f t="shared" si="117"/>
        <v>272876.02719131939</v>
      </c>
      <c r="N1038" s="8">
        <f t="shared" si="115"/>
        <v>71.419341717654845</v>
      </c>
      <c r="O1038" s="8">
        <f>IF(E1037&lt;&gt;E1038,SUM($N$4:N1038)-SUM($O$3:O1037),0)</f>
        <v>0</v>
      </c>
      <c r="P1038" s="6">
        <f>IF(B1038&gt;0,SUM($O$4:O1038)-SUM($P$3:P1037),0)</f>
        <v>0</v>
      </c>
      <c r="Q1038" s="6">
        <f t="shared" si="118"/>
        <v>37.384427898951799</v>
      </c>
      <c r="R1038" s="8">
        <f>IF(E1037&lt;&gt;E1038,SUM($Q$4:Q1038)-SUM($R$3:R1037),0)</f>
        <v>0</v>
      </c>
      <c r="S1038" s="6">
        <f>IF(B1038&gt;0,SUM($R$4:R1038)-SUM($S$3:S1037),0)</f>
        <v>0</v>
      </c>
    </row>
    <row r="1039" spans="1:19">
      <c r="A1039">
        <f>IF(E1038&lt;&gt;E1039,COUNTIF($A$4:A1038,"&lt;&gt;0")+1,0)</f>
        <v>0</v>
      </c>
      <c r="B1039">
        <f>IF(A1039&lt;&gt;0,IF(MOD(A1039,3)=0,COUNTIF($B$4:B1038,"&lt;&gt;0")+1,0),0)</f>
        <v>0</v>
      </c>
      <c r="C1039" s="9">
        <f>'Dash Board'!$C$12+COUNT('Daily reducing balance'!$F$4:F1038)</f>
        <v>42765</v>
      </c>
      <c r="D1039">
        <f t="shared" si="112"/>
        <v>2017</v>
      </c>
      <c r="E1039">
        <f t="shared" si="113"/>
        <v>1</v>
      </c>
      <c r="F1039">
        <f>DAY('Dash Board'!$C$12+COUNT('Daily reducing balance'!$F$4:F1038))</f>
        <v>30</v>
      </c>
      <c r="G1039" s="8">
        <f t="shared" si="114"/>
        <v>272876.02719131939</v>
      </c>
      <c r="H1039" s="6">
        <f>G1039*'Dash Board'!$C$11/365</f>
        <v>78.498583164626126</v>
      </c>
      <c r="I1039" s="6">
        <f>H1039*'Dash Board'!$C$18/'Dash Board'!$C$11</f>
        <v>37.380277697441016</v>
      </c>
      <c r="J1039" s="6">
        <f>(G1039&gt;1)*PMT('Dash Board'!$C$11/365,$U$4,-'Dash Board'!$C$19)</f>
        <v>108.80376961660664</v>
      </c>
      <c r="K1039" s="6">
        <f t="shared" si="116"/>
        <v>0</v>
      </c>
      <c r="L1039" s="8">
        <f t="shared" si="117"/>
        <v>272845.72200486745</v>
      </c>
      <c r="N1039" s="8">
        <f t="shared" si="115"/>
        <v>71.423491919165627</v>
      </c>
      <c r="O1039" s="8">
        <f>IF(E1038&lt;&gt;E1039,SUM($N$4:N1039)-SUM($O$3:O1038),0)</f>
        <v>0</v>
      </c>
      <c r="P1039" s="6">
        <f>IF(B1039&gt;0,SUM($O$4:O1039)-SUM($P$3:P1038),0)</f>
        <v>0</v>
      </c>
      <c r="Q1039" s="6">
        <f t="shared" si="118"/>
        <v>37.380277697441016</v>
      </c>
      <c r="R1039" s="8">
        <f>IF(E1038&lt;&gt;E1039,SUM($Q$4:Q1039)-SUM($R$3:R1038),0)</f>
        <v>0</v>
      </c>
      <c r="S1039" s="6">
        <f>IF(B1039&gt;0,SUM($R$4:R1039)-SUM($S$3:S1038),0)</f>
        <v>0</v>
      </c>
    </row>
    <row r="1040" spans="1:19">
      <c r="A1040">
        <f>IF(E1039&lt;&gt;E1040,COUNTIF($A$4:A1039,"&lt;&gt;0")+1,0)</f>
        <v>0</v>
      </c>
      <c r="B1040">
        <f>IF(A1040&lt;&gt;0,IF(MOD(A1040,3)=0,COUNTIF($B$4:B1039,"&lt;&gt;0")+1,0),0)</f>
        <v>0</v>
      </c>
      <c r="C1040" s="9">
        <f>'Dash Board'!$C$12+COUNT('Daily reducing balance'!$F$4:F1039)</f>
        <v>42766</v>
      </c>
      <c r="D1040">
        <f t="shared" si="112"/>
        <v>2017</v>
      </c>
      <c r="E1040">
        <f t="shared" si="113"/>
        <v>1</v>
      </c>
      <c r="F1040">
        <f>DAY('Dash Board'!$C$12+COUNT('Daily reducing balance'!$F$4:F1039))</f>
        <v>31</v>
      </c>
      <c r="G1040" s="8">
        <f t="shared" si="114"/>
        <v>272845.72200486745</v>
      </c>
      <c r="H1040" s="6">
        <f>G1040*'Dash Board'!$C$11/365</f>
        <v>78.489865234276934</v>
      </c>
      <c r="I1040" s="6">
        <f>H1040*'Dash Board'!$C$18/'Dash Board'!$C$11</f>
        <v>37.376126302036639</v>
      </c>
      <c r="J1040" s="6">
        <f>(G1040&gt;1)*PMT('Dash Board'!$C$11/365,$U$4,-'Dash Board'!$C$19)</f>
        <v>108.80376961660664</v>
      </c>
      <c r="K1040" s="6">
        <f t="shared" si="116"/>
        <v>0</v>
      </c>
      <c r="L1040" s="8">
        <f t="shared" si="117"/>
        <v>272815.40810048516</v>
      </c>
      <c r="N1040" s="8">
        <f t="shared" si="115"/>
        <v>71.427643314570005</v>
      </c>
      <c r="O1040" s="8">
        <f>IF(E1039&lt;&gt;E1040,SUM($N$4:N1040)-SUM($O$3:O1039),0)</f>
        <v>0</v>
      </c>
      <c r="P1040" s="6">
        <f>IF(B1040&gt;0,SUM($O$4:O1040)-SUM($P$3:P1039),0)</f>
        <v>0</v>
      </c>
      <c r="Q1040" s="6">
        <f t="shared" si="118"/>
        <v>37.376126302036639</v>
      </c>
      <c r="R1040" s="8">
        <f>IF(E1039&lt;&gt;E1040,SUM($Q$4:Q1040)-SUM($R$3:R1039),0)</f>
        <v>0</v>
      </c>
      <c r="S1040" s="6">
        <f>IF(B1040&gt;0,SUM($R$4:R1040)-SUM($S$3:S1039),0)</f>
        <v>0</v>
      </c>
    </row>
    <row r="1041" spans="1:19">
      <c r="A1041">
        <f>IF(E1040&lt;&gt;E1041,COUNTIF($A$4:A1040,"&lt;&gt;0")+1,0)</f>
        <v>34</v>
      </c>
      <c r="B1041">
        <f>IF(A1041&lt;&gt;0,IF(MOD(A1041,3)=0,COUNTIF($B$4:B1040,"&lt;&gt;0")+1,0),0)</f>
        <v>0</v>
      </c>
      <c r="C1041" s="9">
        <f>'Dash Board'!$C$12+COUNT('Daily reducing balance'!$F$4:F1040)</f>
        <v>42767</v>
      </c>
      <c r="D1041">
        <f t="shared" si="112"/>
        <v>2017</v>
      </c>
      <c r="E1041">
        <f t="shared" si="113"/>
        <v>2</v>
      </c>
      <c r="F1041">
        <f>DAY('Dash Board'!$C$12+COUNT('Daily reducing balance'!$F$4:F1040))</f>
        <v>1</v>
      </c>
      <c r="G1041" s="8">
        <f t="shared" si="114"/>
        <v>272815.40810048516</v>
      </c>
      <c r="H1041" s="6">
        <f>G1041*'Dash Board'!$C$11/365</f>
        <v>78.48114479602998</v>
      </c>
      <c r="I1041" s="6">
        <f>H1041*'Dash Board'!$C$18/'Dash Board'!$C$11</f>
        <v>37.371973712395231</v>
      </c>
      <c r="J1041" s="6">
        <f>(G1041&gt;1)*PMT('Dash Board'!$C$11/365,$U$4,-'Dash Board'!$C$19)</f>
        <v>108.80376961660664</v>
      </c>
      <c r="K1041" s="6">
        <f t="shared" si="116"/>
        <v>3046.5055492649849</v>
      </c>
      <c r="L1041" s="8">
        <f t="shared" si="117"/>
        <v>272785.08547566459</v>
      </c>
      <c r="N1041" s="8">
        <f t="shared" si="115"/>
        <v>71.431795904211413</v>
      </c>
      <c r="O1041" s="8">
        <f>IF(E1040&lt;&gt;E1041,SUM($N$4:N1041)-SUM($O$3:O1040),0)</f>
        <v>2212.4600761529</v>
      </c>
      <c r="P1041" s="6">
        <f>IF(B1041&gt;0,SUM($O$4:O1041)-SUM($P$3:P1040),0)</f>
        <v>0</v>
      </c>
      <c r="Q1041" s="6">
        <f t="shared" si="118"/>
        <v>37.371973712395231</v>
      </c>
      <c r="R1041" s="8">
        <f>IF(E1040&lt;&gt;E1041,SUM($Q$4:Q1041)-SUM($R$3:R1040),0)</f>
        <v>1160.4567819618678</v>
      </c>
      <c r="S1041" s="6">
        <f>IF(B1041&gt;0,SUM($R$4:R1041)-SUM($S$3:S1040),0)</f>
        <v>0</v>
      </c>
    </row>
    <row r="1042" spans="1:19">
      <c r="A1042">
        <f>IF(E1041&lt;&gt;E1042,COUNTIF($A$4:A1041,"&lt;&gt;0")+1,0)</f>
        <v>0</v>
      </c>
      <c r="B1042">
        <f>IF(A1042&lt;&gt;0,IF(MOD(A1042,3)=0,COUNTIF($B$4:B1041,"&lt;&gt;0")+1,0),0)</f>
        <v>0</v>
      </c>
      <c r="C1042" s="9">
        <f>'Dash Board'!$C$12+COUNT('Daily reducing balance'!$F$4:F1041)</f>
        <v>42768</v>
      </c>
      <c r="D1042">
        <f t="shared" si="112"/>
        <v>2017</v>
      </c>
      <c r="E1042">
        <f t="shared" si="113"/>
        <v>2</v>
      </c>
      <c r="F1042">
        <f>DAY('Dash Board'!$C$12+COUNT('Daily reducing balance'!$F$4:F1041))</f>
        <v>2</v>
      </c>
      <c r="G1042" s="8">
        <f t="shared" si="114"/>
        <v>272785.08547566459</v>
      </c>
      <c r="H1042" s="6">
        <f>G1042*'Dash Board'!$C$11/365</f>
        <v>78.47242184916378</v>
      </c>
      <c r="I1042" s="6">
        <f>H1042*'Dash Board'!$C$18/'Dash Board'!$C$11</f>
        <v>37.367819928173233</v>
      </c>
      <c r="J1042" s="6">
        <f>(G1042&gt;1)*PMT('Dash Board'!$C$11/365,$U$4,-'Dash Board'!$C$19)</f>
        <v>108.80376961660664</v>
      </c>
      <c r="K1042" s="6">
        <f t="shared" si="116"/>
        <v>0</v>
      </c>
      <c r="L1042" s="8">
        <f t="shared" si="117"/>
        <v>272754.75412789715</v>
      </c>
      <c r="N1042" s="8">
        <f t="shared" si="115"/>
        <v>71.435949688433411</v>
      </c>
      <c r="O1042" s="8">
        <f>IF(E1041&lt;&gt;E1042,SUM($N$4:N1042)-SUM($O$3:O1041),0)</f>
        <v>0</v>
      </c>
      <c r="P1042" s="6">
        <f>IF(B1042&gt;0,SUM($O$4:O1042)-SUM($P$3:P1041),0)</f>
        <v>0</v>
      </c>
      <c r="Q1042" s="6">
        <f t="shared" si="118"/>
        <v>37.367819928173233</v>
      </c>
      <c r="R1042" s="8">
        <f>IF(E1041&lt;&gt;E1042,SUM($Q$4:Q1042)-SUM($R$3:R1041),0)</f>
        <v>0</v>
      </c>
      <c r="S1042" s="6">
        <f>IF(B1042&gt;0,SUM($R$4:R1042)-SUM($S$3:S1041),0)</f>
        <v>0</v>
      </c>
    </row>
    <row r="1043" spans="1:19">
      <c r="A1043">
        <f>IF(E1042&lt;&gt;E1043,COUNTIF($A$4:A1042,"&lt;&gt;0")+1,0)</f>
        <v>0</v>
      </c>
      <c r="B1043">
        <f>IF(A1043&lt;&gt;0,IF(MOD(A1043,3)=0,COUNTIF($B$4:B1042,"&lt;&gt;0")+1,0),0)</f>
        <v>0</v>
      </c>
      <c r="C1043" s="9">
        <f>'Dash Board'!$C$12+COUNT('Daily reducing balance'!$F$4:F1042)</f>
        <v>42769</v>
      </c>
      <c r="D1043">
        <f t="shared" si="112"/>
        <v>2017</v>
      </c>
      <c r="E1043">
        <f t="shared" si="113"/>
        <v>2</v>
      </c>
      <c r="F1043">
        <f>DAY('Dash Board'!$C$12+COUNT('Daily reducing balance'!$F$4:F1042))</f>
        <v>3</v>
      </c>
      <c r="G1043" s="8">
        <f t="shared" si="114"/>
        <v>272754.75412789715</v>
      </c>
      <c r="H1043" s="6">
        <f>G1043*'Dash Board'!$C$11/365</f>
        <v>78.463696392956706</v>
      </c>
      <c r="I1043" s="6">
        <f>H1043*'Dash Board'!$C$18/'Dash Board'!$C$11</f>
        <v>37.363664949027005</v>
      </c>
      <c r="J1043" s="6">
        <f>(G1043&gt;1)*PMT('Dash Board'!$C$11/365,$U$4,-'Dash Board'!$C$19)</f>
        <v>108.80376961660664</v>
      </c>
      <c r="K1043" s="6">
        <f t="shared" si="116"/>
        <v>0</v>
      </c>
      <c r="L1043" s="8">
        <f t="shared" si="117"/>
        <v>272724.41405467351</v>
      </c>
      <c r="N1043" s="8">
        <f t="shared" si="115"/>
        <v>71.440104667579647</v>
      </c>
      <c r="O1043" s="8">
        <f>IF(E1042&lt;&gt;E1043,SUM($N$4:N1043)-SUM($O$3:O1042),0)</f>
        <v>0</v>
      </c>
      <c r="P1043" s="6">
        <f>IF(B1043&gt;0,SUM($O$4:O1043)-SUM($P$3:P1042),0)</f>
        <v>0</v>
      </c>
      <c r="Q1043" s="6">
        <f t="shared" si="118"/>
        <v>37.363664949027005</v>
      </c>
      <c r="R1043" s="8">
        <f>IF(E1042&lt;&gt;E1043,SUM($Q$4:Q1043)-SUM($R$3:R1042),0)</f>
        <v>0</v>
      </c>
      <c r="S1043" s="6">
        <f>IF(B1043&gt;0,SUM($R$4:R1043)-SUM($S$3:S1042),0)</f>
        <v>0</v>
      </c>
    </row>
    <row r="1044" spans="1:19">
      <c r="A1044">
        <f>IF(E1043&lt;&gt;E1044,COUNTIF($A$4:A1043,"&lt;&gt;0")+1,0)</f>
        <v>0</v>
      </c>
      <c r="B1044">
        <f>IF(A1044&lt;&gt;0,IF(MOD(A1044,3)=0,COUNTIF($B$4:B1043,"&lt;&gt;0")+1,0),0)</f>
        <v>0</v>
      </c>
      <c r="C1044" s="9">
        <f>'Dash Board'!$C$12+COUNT('Daily reducing balance'!$F$4:F1043)</f>
        <v>42770</v>
      </c>
      <c r="D1044">
        <f t="shared" si="112"/>
        <v>2017</v>
      </c>
      <c r="E1044">
        <f t="shared" si="113"/>
        <v>2</v>
      </c>
      <c r="F1044">
        <f>DAY('Dash Board'!$C$12+COUNT('Daily reducing balance'!$F$4:F1043))</f>
        <v>4</v>
      </c>
      <c r="G1044" s="8">
        <f t="shared" si="114"/>
        <v>272724.41405467351</v>
      </c>
      <c r="H1044" s="6">
        <f>G1044*'Dash Board'!$C$11/365</f>
        <v>78.454968426686889</v>
      </c>
      <c r="I1044" s="6">
        <f>H1044*'Dash Board'!$C$18/'Dash Board'!$C$11</f>
        <v>37.359508774612806</v>
      </c>
      <c r="J1044" s="6">
        <f>(G1044&gt;1)*PMT('Dash Board'!$C$11/365,$U$4,-'Dash Board'!$C$19)</f>
        <v>108.80376961660664</v>
      </c>
      <c r="K1044" s="6">
        <f t="shared" si="116"/>
        <v>0</v>
      </c>
      <c r="L1044" s="8">
        <f t="shared" si="117"/>
        <v>272694.0652534836</v>
      </c>
      <c r="N1044" s="8">
        <f t="shared" si="115"/>
        <v>71.444260841993838</v>
      </c>
      <c r="O1044" s="8">
        <f>IF(E1043&lt;&gt;E1044,SUM($N$4:N1044)-SUM($O$3:O1043),0)</f>
        <v>0</v>
      </c>
      <c r="P1044" s="6">
        <f>IF(B1044&gt;0,SUM($O$4:O1044)-SUM($P$3:P1043),0)</f>
        <v>0</v>
      </c>
      <c r="Q1044" s="6">
        <f t="shared" si="118"/>
        <v>37.359508774612806</v>
      </c>
      <c r="R1044" s="8">
        <f>IF(E1043&lt;&gt;E1044,SUM($Q$4:Q1044)-SUM($R$3:R1043),0)</f>
        <v>0</v>
      </c>
      <c r="S1044" s="6">
        <f>IF(B1044&gt;0,SUM($R$4:R1044)-SUM($S$3:S1043),0)</f>
        <v>0</v>
      </c>
    </row>
    <row r="1045" spans="1:19">
      <c r="A1045">
        <f>IF(E1044&lt;&gt;E1045,COUNTIF($A$4:A1044,"&lt;&gt;0")+1,0)</f>
        <v>0</v>
      </c>
      <c r="B1045">
        <f>IF(A1045&lt;&gt;0,IF(MOD(A1045,3)=0,COUNTIF($B$4:B1044,"&lt;&gt;0")+1,0),0)</f>
        <v>0</v>
      </c>
      <c r="C1045" s="9">
        <f>'Dash Board'!$C$12+COUNT('Daily reducing balance'!$F$4:F1044)</f>
        <v>42771</v>
      </c>
      <c r="D1045">
        <f t="shared" si="112"/>
        <v>2017</v>
      </c>
      <c r="E1045">
        <f t="shared" si="113"/>
        <v>2</v>
      </c>
      <c r="F1045">
        <f>DAY('Dash Board'!$C$12+COUNT('Daily reducing balance'!$F$4:F1044))</f>
        <v>5</v>
      </c>
      <c r="G1045" s="8">
        <f t="shared" si="114"/>
        <v>272694.0652534836</v>
      </c>
      <c r="H1045" s="6">
        <f>G1045*'Dash Board'!$C$11/365</f>
        <v>78.446237949632263</v>
      </c>
      <c r="I1045" s="6">
        <f>H1045*'Dash Board'!$C$18/'Dash Board'!$C$11</f>
        <v>37.355351404586791</v>
      </c>
      <c r="J1045" s="6">
        <f>(G1045&gt;1)*PMT('Dash Board'!$C$11/365,$U$4,-'Dash Board'!$C$19)</f>
        <v>108.80376961660664</v>
      </c>
      <c r="K1045" s="6">
        <f t="shared" si="116"/>
        <v>0</v>
      </c>
      <c r="L1045" s="8">
        <f t="shared" si="117"/>
        <v>272663.70772181667</v>
      </c>
      <c r="N1045" s="8">
        <f t="shared" si="115"/>
        <v>71.448418212019845</v>
      </c>
      <c r="O1045" s="8">
        <f>IF(E1044&lt;&gt;E1045,SUM($N$4:N1045)-SUM($O$3:O1044),0)</f>
        <v>0</v>
      </c>
      <c r="P1045" s="6">
        <f>IF(B1045&gt;0,SUM($O$4:O1045)-SUM($P$3:P1044),0)</f>
        <v>0</v>
      </c>
      <c r="Q1045" s="6">
        <f t="shared" si="118"/>
        <v>37.355351404586791</v>
      </c>
      <c r="R1045" s="8">
        <f>IF(E1044&lt;&gt;E1045,SUM($Q$4:Q1045)-SUM($R$3:R1044),0)</f>
        <v>0</v>
      </c>
      <c r="S1045" s="6">
        <f>IF(B1045&gt;0,SUM($R$4:R1045)-SUM($S$3:S1044),0)</f>
        <v>0</v>
      </c>
    </row>
    <row r="1046" spans="1:19">
      <c r="A1046">
        <f>IF(E1045&lt;&gt;E1046,COUNTIF($A$4:A1045,"&lt;&gt;0")+1,0)</f>
        <v>0</v>
      </c>
      <c r="B1046">
        <f>IF(A1046&lt;&gt;0,IF(MOD(A1046,3)=0,COUNTIF($B$4:B1045,"&lt;&gt;0")+1,0),0)</f>
        <v>0</v>
      </c>
      <c r="C1046" s="9">
        <f>'Dash Board'!$C$12+COUNT('Daily reducing balance'!$F$4:F1045)</f>
        <v>42772</v>
      </c>
      <c r="D1046">
        <f t="shared" si="112"/>
        <v>2017</v>
      </c>
      <c r="E1046">
        <f t="shared" si="113"/>
        <v>2</v>
      </c>
      <c r="F1046">
        <f>DAY('Dash Board'!$C$12+COUNT('Daily reducing balance'!$F$4:F1045))</f>
        <v>6</v>
      </c>
      <c r="G1046" s="8">
        <f t="shared" si="114"/>
        <v>272663.70772181667</v>
      </c>
      <c r="H1046" s="6">
        <f>G1046*'Dash Board'!$C$11/365</f>
        <v>78.437504961070545</v>
      </c>
      <c r="I1046" s="6">
        <f>H1046*'Dash Board'!$C$18/'Dash Board'!$C$11</f>
        <v>37.351192838605023</v>
      </c>
      <c r="J1046" s="6">
        <f>(G1046&gt;1)*PMT('Dash Board'!$C$11/365,$U$4,-'Dash Board'!$C$19)</f>
        <v>108.80376961660664</v>
      </c>
      <c r="K1046" s="6">
        <f t="shared" si="116"/>
        <v>0</v>
      </c>
      <c r="L1046" s="8">
        <f t="shared" si="117"/>
        <v>272633.34145716118</v>
      </c>
      <c r="N1046" s="8">
        <f t="shared" si="115"/>
        <v>71.452576778001628</v>
      </c>
      <c r="O1046" s="8">
        <f>IF(E1045&lt;&gt;E1046,SUM($N$4:N1046)-SUM($O$3:O1045),0)</f>
        <v>0</v>
      </c>
      <c r="P1046" s="6">
        <f>IF(B1046&gt;0,SUM($O$4:O1046)-SUM($P$3:P1045),0)</f>
        <v>0</v>
      </c>
      <c r="Q1046" s="6">
        <f t="shared" si="118"/>
        <v>37.351192838605023</v>
      </c>
      <c r="R1046" s="8">
        <f>IF(E1045&lt;&gt;E1046,SUM($Q$4:Q1046)-SUM($R$3:R1045),0)</f>
        <v>0</v>
      </c>
      <c r="S1046" s="6">
        <f>IF(B1046&gt;0,SUM($R$4:R1046)-SUM($S$3:S1045),0)</f>
        <v>0</v>
      </c>
    </row>
    <row r="1047" spans="1:19">
      <c r="A1047">
        <f>IF(E1046&lt;&gt;E1047,COUNTIF($A$4:A1046,"&lt;&gt;0")+1,0)</f>
        <v>0</v>
      </c>
      <c r="B1047">
        <f>IF(A1047&lt;&gt;0,IF(MOD(A1047,3)=0,COUNTIF($B$4:B1046,"&lt;&gt;0")+1,0),0)</f>
        <v>0</v>
      </c>
      <c r="C1047" s="9">
        <f>'Dash Board'!$C$12+COUNT('Daily reducing balance'!$F$4:F1046)</f>
        <v>42773</v>
      </c>
      <c r="D1047">
        <f t="shared" si="112"/>
        <v>2017</v>
      </c>
      <c r="E1047">
        <f t="shared" si="113"/>
        <v>2</v>
      </c>
      <c r="F1047">
        <f>DAY('Dash Board'!$C$12+COUNT('Daily reducing balance'!$F$4:F1046))</f>
        <v>7</v>
      </c>
      <c r="G1047" s="8">
        <f t="shared" si="114"/>
        <v>272633.34145716118</v>
      </c>
      <c r="H1047" s="6">
        <f>G1047*'Dash Board'!$C$11/365</f>
        <v>78.428769460279241</v>
      </c>
      <c r="I1047" s="6">
        <f>H1047*'Dash Board'!$C$18/'Dash Board'!$C$11</f>
        <v>37.347033076323456</v>
      </c>
      <c r="J1047" s="6">
        <f>(G1047&gt;1)*PMT('Dash Board'!$C$11/365,$U$4,-'Dash Board'!$C$19)</f>
        <v>108.80376961660664</v>
      </c>
      <c r="K1047" s="6">
        <f t="shared" si="116"/>
        <v>0</v>
      </c>
      <c r="L1047" s="8">
        <f t="shared" si="117"/>
        <v>272602.96645700489</v>
      </c>
      <c r="N1047" s="8">
        <f t="shared" si="115"/>
        <v>71.456736540283188</v>
      </c>
      <c r="O1047" s="8">
        <f>IF(E1046&lt;&gt;E1047,SUM($N$4:N1047)-SUM($O$3:O1046),0)</f>
        <v>0</v>
      </c>
      <c r="P1047" s="6">
        <f>IF(B1047&gt;0,SUM($O$4:O1047)-SUM($P$3:P1046),0)</f>
        <v>0</v>
      </c>
      <c r="Q1047" s="6">
        <f t="shared" si="118"/>
        <v>37.347033076323456</v>
      </c>
      <c r="R1047" s="8">
        <f>IF(E1046&lt;&gt;E1047,SUM($Q$4:Q1047)-SUM($R$3:R1046),0)</f>
        <v>0</v>
      </c>
      <c r="S1047" s="6">
        <f>IF(B1047&gt;0,SUM($R$4:R1047)-SUM($S$3:S1046),0)</f>
        <v>0</v>
      </c>
    </row>
    <row r="1048" spans="1:19">
      <c r="A1048">
        <f>IF(E1047&lt;&gt;E1048,COUNTIF($A$4:A1047,"&lt;&gt;0")+1,0)</f>
        <v>0</v>
      </c>
      <c r="B1048">
        <f>IF(A1048&lt;&gt;0,IF(MOD(A1048,3)=0,COUNTIF($B$4:B1047,"&lt;&gt;0")+1,0),0)</f>
        <v>0</v>
      </c>
      <c r="C1048" s="9">
        <f>'Dash Board'!$C$12+COUNT('Daily reducing balance'!$F$4:F1047)</f>
        <v>42774</v>
      </c>
      <c r="D1048">
        <f t="shared" si="112"/>
        <v>2017</v>
      </c>
      <c r="E1048">
        <f t="shared" si="113"/>
        <v>2</v>
      </c>
      <c r="F1048">
        <f>DAY('Dash Board'!$C$12+COUNT('Daily reducing balance'!$F$4:F1047))</f>
        <v>8</v>
      </c>
      <c r="G1048" s="8">
        <f t="shared" si="114"/>
        <v>272602.96645700489</v>
      </c>
      <c r="H1048" s="6">
        <f>G1048*'Dash Board'!$C$11/365</f>
        <v>78.420031446535646</v>
      </c>
      <c r="I1048" s="6">
        <f>H1048*'Dash Board'!$C$18/'Dash Board'!$C$11</f>
        <v>37.342872117397931</v>
      </c>
      <c r="J1048" s="6">
        <f>(G1048&gt;1)*PMT('Dash Board'!$C$11/365,$U$4,-'Dash Board'!$C$19)</f>
        <v>108.80376961660664</v>
      </c>
      <c r="K1048" s="6">
        <f t="shared" si="116"/>
        <v>0</v>
      </c>
      <c r="L1048" s="8">
        <f t="shared" si="117"/>
        <v>272572.58271883486</v>
      </c>
      <c r="N1048" s="8">
        <f t="shared" si="115"/>
        <v>71.460897499208713</v>
      </c>
      <c r="O1048" s="8">
        <f>IF(E1047&lt;&gt;E1048,SUM($N$4:N1048)-SUM($O$3:O1047),0)</f>
        <v>0</v>
      </c>
      <c r="P1048" s="6">
        <f>IF(B1048&gt;0,SUM($O$4:O1048)-SUM($P$3:P1047),0)</f>
        <v>0</v>
      </c>
      <c r="Q1048" s="6">
        <f t="shared" si="118"/>
        <v>37.342872117397931</v>
      </c>
      <c r="R1048" s="8">
        <f>IF(E1047&lt;&gt;E1048,SUM($Q$4:Q1048)-SUM($R$3:R1047),0)</f>
        <v>0</v>
      </c>
      <c r="S1048" s="6">
        <f>IF(B1048&gt;0,SUM($R$4:R1048)-SUM($S$3:S1047),0)</f>
        <v>0</v>
      </c>
    </row>
    <row r="1049" spans="1:19">
      <c r="A1049">
        <f>IF(E1048&lt;&gt;E1049,COUNTIF($A$4:A1048,"&lt;&gt;0")+1,0)</f>
        <v>0</v>
      </c>
      <c r="B1049">
        <f>IF(A1049&lt;&gt;0,IF(MOD(A1049,3)=0,COUNTIF($B$4:B1048,"&lt;&gt;0")+1,0),0)</f>
        <v>0</v>
      </c>
      <c r="C1049" s="9">
        <f>'Dash Board'!$C$12+COUNT('Daily reducing balance'!$F$4:F1048)</f>
        <v>42775</v>
      </c>
      <c r="D1049">
        <f t="shared" si="112"/>
        <v>2017</v>
      </c>
      <c r="E1049">
        <f t="shared" si="113"/>
        <v>2</v>
      </c>
      <c r="F1049">
        <f>DAY('Dash Board'!$C$12+COUNT('Daily reducing balance'!$F$4:F1048))</f>
        <v>9</v>
      </c>
      <c r="G1049" s="8">
        <f t="shared" si="114"/>
        <v>272572.58271883486</v>
      </c>
      <c r="H1049" s="6">
        <f>G1049*'Dash Board'!$C$11/365</f>
        <v>78.41129091911688</v>
      </c>
      <c r="I1049" s="6">
        <f>H1049*'Dash Board'!$C$18/'Dash Board'!$C$11</f>
        <v>37.338709961484234</v>
      </c>
      <c r="J1049" s="6">
        <f>(G1049&gt;1)*PMT('Dash Board'!$C$11/365,$U$4,-'Dash Board'!$C$19)</f>
        <v>108.80376961660664</v>
      </c>
      <c r="K1049" s="6">
        <f t="shared" si="116"/>
        <v>0</v>
      </c>
      <c r="L1049" s="8">
        <f t="shared" si="117"/>
        <v>272542.1902401374</v>
      </c>
      <c r="N1049" s="8">
        <f t="shared" si="115"/>
        <v>71.465059655122417</v>
      </c>
      <c r="O1049" s="8">
        <f>IF(E1048&lt;&gt;E1049,SUM($N$4:N1049)-SUM($O$3:O1048),0)</f>
        <v>0</v>
      </c>
      <c r="P1049" s="6">
        <f>IF(B1049&gt;0,SUM($O$4:O1049)-SUM($P$3:P1048),0)</f>
        <v>0</v>
      </c>
      <c r="Q1049" s="6">
        <f t="shared" si="118"/>
        <v>37.338709961484234</v>
      </c>
      <c r="R1049" s="8">
        <f>IF(E1048&lt;&gt;E1049,SUM($Q$4:Q1049)-SUM($R$3:R1048),0)</f>
        <v>0</v>
      </c>
      <c r="S1049" s="6">
        <f>IF(B1049&gt;0,SUM($R$4:R1049)-SUM($S$3:S1048),0)</f>
        <v>0</v>
      </c>
    </row>
    <row r="1050" spans="1:19">
      <c r="A1050">
        <f>IF(E1049&lt;&gt;E1050,COUNTIF($A$4:A1049,"&lt;&gt;0")+1,0)</f>
        <v>0</v>
      </c>
      <c r="B1050">
        <f>IF(A1050&lt;&gt;0,IF(MOD(A1050,3)=0,COUNTIF($B$4:B1049,"&lt;&gt;0")+1,0),0)</f>
        <v>0</v>
      </c>
      <c r="C1050" s="9">
        <f>'Dash Board'!$C$12+COUNT('Daily reducing balance'!$F$4:F1049)</f>
        <v>42776</v>
      </c>
      <c r="D1050">
        <f t="shared" si="112"/>
        <v>2017</v>
      </c>
      <c r="E1050">
        <f t="shared" si="113"/>
        <v>2</v>
      </c>
      <c r="F1050">
        <f>DAY('Dash Board'!$C$12+COUNT('Daily reducing balance'!$F$4:F1049))</f>
        <v>10</v>
      </c>
      <c r="G1050" s="8">
        <f t="shared" si="114"/>
        <v>272542.1902401374</v>
      </c>
      <c r="H1050" s="6">
        <f>G1050*'Dash Board'!$C$11/365</f>
        <v>78.402547877299796</v>
      </c>
      <c r="I1050" s="6">
        <f>H1050*'Dash Board'!$C$18/'Dash Board'!$C$11</f>
        <v>37.334546608238</v>
      </c>
      <c r="J1050" s="6">
        <f>(G1050&gt;1)*PMT('Dash Board'!$C$11/365,$U$4,-'Dash Board'!$C$19)</f>
        <v>108.80376961660664</v>
      </c>
      <c r="K1050" s="6">
        <f t="shared" si="116"/>
        <v>0</v>
      </c>
      <c r="L1050" s="8">
        <f t="shared" si="117"/>
        <v>272511.78901839809</v>
      </c>
      <c r="N1050" s="8">
        <f t="shared" si="115"/>
        <v>71.469223008368644</v>
      </c>
      <c r="O1050" s="8">
        <f>IF(E1049&lt;&gt;E1050,SUM($N$4:N1050)-SUM($O$3:O1049),0)</f>
        <v>0</v>
      </c>
      <c r="P1050" s="6">
        <f>IF(B1050&gt;0,SUM($O$4:O1050)-SUM($P$3:P1049),0)</f>
        <v>0</v>
      </c>
      <c r="Q1050" s="6">
        <f t="shared" si="118"/>
        <v>37.334546608238</v>
      </c>
      <c r="R1050" s="8">
        <f>IF(E1049&lt;&gt;E1050,SUM($Q$4:Q1050)-SUM($R$3:R1049),0)</f>
        <v>0</v>
      </c>
      <c r="S1050" s="6">
        <f>IF(B1050&gt;0,SUM($R$4:R1050)-SUM($S$3:S1049),0)</f>
        <v>0</v>
      </c>
    </row>
    <row r="1051" spans="1:19">
      <c r="A1051">
        <f>IF(E1050&lt;&gt;E1051,COUNTIF($A$4:A1050,"&lt;&gt;0")+1,0)</f>
        <v>0</v>
      </c>
      <c r="B1051">
        <f>IF(A1051&lt;&gt;0,IF(MOD(A1051,3)=0,COUNTIF($B$4:B1050,"&lt;&gt;0")+1,0),0)</f>
        <v>0</v>
      </c>
      <c r="C1051" s="9">
        <f>'Dash Board'!$C$12+COUNT('Daily reducing balance'!$F$4:F1050)</f>
        <v>42777</v>
      </c>
      <c r="D1051">
        <f t="shared" si="112"/>
        <v>2017</v>
      </c>
      <c r="E1051">
        <f t="shared" si="113"/>
        <v>2</v>
      </c>
      <c r="F1051">
        <f>DAY('Dash Board'!$C$12+COUNT('Daily reducing balance'!$F$4:F1050))</f>
        <v>11</v>
      </c>
      <c r="G1051" s="8">
        <f t="shared" si="114"/>
        <v>272511.78901839809</v>
      </c>
      <c r="H1051" s="6">
        <f>G1051*'Dash Board'!$C$11/365</f>
        <v>78.39380232036109</v>
      </c>
      <c r="I1051" s="6">
        <f>H1051*'Dash Board'!$C$18/'Dash Board'!$C$11</f>
        <v>37.330382057314807</v>
      </c>
      <c r="J1051" s="6">
        <f>(G1051&gt;1)*PMT('Dash Board'!$C$11/365,$U$4,-'Dash Board'!$C$19)</f>
        <v>108.80376961660664</v>
      </c>
      <c r="K1051" s="6">
        <f t="shared" si="116"/>
        <v>0</v>
      </c>
      <c r="L1051" s="8">
        <f t="shared" si="117"/>
        <v>272481.37905110186</v>
      </c>
      <c r="N1051" s="8">
        <f t="shared" si="115"/>
        <v>71.473387559291837</v>
      </c>
      <c r="O1051" s="8">
        <f>IF(E1050&lt;&gt;E1051,SUM($N$4:N1051)-SUM($O$3:O1050),0)</f>
        <v>0</v>
      </c>
      <c r="P1051" s="6">
        <f>IF(B1051&gt;0,SUM($O$4:O1051)-SUM($P$3:P1050),0)</f>
        <v>0</v>
      </c>
      <c r="Q1051" s="6">
        <f t="shared" si="118"/>
        <v>37.330382057314807</v>
      </c>
      <c r="R1051" s="8">
        <f>IF(E1050&lt;&gt;E1051,SUM($Q$4:Q1051)-SUM($R$3:R1050),0)</f>
        <v>0</v>
      </c>
      <c r="S1051" s="6">
        <f>IF(B1051&gt;0,SUM($R$4:R1051)-SUM($S$3:S1050),0)</f>
        <v>0</v>
      </c>
    </row>
    <row r="1052" spans="1:19">
      <c r="A1052">
        <f>IF(E1051&lt;&gt;E1052,COUNTIF($A$4:A1051,"&lt;&gt;0")+1,0)</f>
        <v>0</v>
      </c>
      <c r="B1052">
        <f>IF(A1052&lt;&gt;0,IF(MOD(A1052,3)=0,COUNTIF($B$4:B1051,"&lt;&gt;0")+1,0),0)</f>
        <v>0</v>
      </c>
      <c r="C1052" s="9">
        <f>'Dash Board'!$C$12+COUNT('Daily reducing balance'!$F$4:F1051)</f>
        <v>42778</v>
      </c>
      <c r="D1052">
        <f t="shared" si="112"/>
        <v>2017</v>
      </c>
      <c r="E1052">
        <f t="shared" si="113"/>
        <v>2</v>
      </c>
      <c r="F1052">
        <f>DAY('Dash Board'!$C$12+COUNT('Daily reducing balance'!$F$4:F1051))</f>
        <v>12</v>
      </c>
      <c r="G1052" s="8">
        <f t="shared" si="114"/>
        <v>272481.37905110186</v>
      </c>
      <c r="H1052" s="6">
        <f>G1052*'Dash Board'!$C$11/365</f>
        <v>78.385054247577244</v>
      </c>
      <c r="I1052" s="6">
        <f>H1052*'Dash Board'!$C$18/'Dash Board'!$C$11</f>
        <v>37.326216308370121</v>
      </c>
      <c r="J1052" s="6">
        <f>(G1052&gt;1)*PMT('Dash Board'!$C$11/365,$U$4,-'Dash Board'!$C$19)</f>
        <v>108.80376961660664</v>
      </c>
      <c r="K1052" s="6">
        <f t="shared" si="116"/>
        <v>0</v>
      </c>
      <c r="L1052" s="8">
        <f t="shared" si="117"/>
        <v>272450.96033573285</v>
      </c>
      <c r="N1052" s="8">
        <f t="shared" si="115"/>
        <v>71.477553308236523</v>
      </c>
      <c r="O1052" s="8">
        <f>IF(E1051&lt;&gt;E1052,SUM($N$4:N1052)-SUM($O$3:O1051),0)</f>
        <v>0</v>
      </c>
      <c r="P1052" s="6">
        <f>IF(B1052&gt;0,SUM($O$4:O1052)-SUM($P$3:P1051),0)</f>
        <v>0</v>
      </c>
      <c r="Q1052" s="6">
        <f t="shared" si="118"/>
        <v>37.326216308370121</v>
      </c>
      <c r="R1052" s="8">
        <f>IF(E1051&lt;&gt;E1052,SUM($Q$4:Q1052)-SUM($R$3:R1051),0)</f>
        <v>0</v>
      </c>
      <c r="S1052" s="6">
        <f>IF(B1052&gt;0,SUM($R$4:R1052)-SUM($S$3:S1051),0)</f>
        <v>0</v>
      </c>
    </row>
    <row r="1053" spans="1:19">
      <c r="A1053">
        <f>IF(E1052&lt;&gt;E1053,COUNTIF($A$4:A1052,"&lt;&gt;0")+1,0)</f>
        <v>0</v>
      </c>
      <c r="B1053">
        <f>IF(A1053&lt;&gt;0,IF(MOD(A1053,3)=0,COUNTIF($B$4:B1052,"&lt;&gt;0")+1,0),0)</f>
        <v>0</v>
      </c>
      <c r="C1053" s="9">
        <f>'Dash Board'!$C$12+COUNT('Daily reducing balance'!$F$4:F1052)</f>
        <v>42779</v>
      </c>
      <c r="D1053">
        <f t="shared" si="112"/>
        <v>2017</v>
      </c>
      <c r="E1053">
        <f t="shared" si="113"/>
        <v>2</v>
      </c>
      <c r="F1053">
        <f>DAY('Dash Board'!$C$12+COUNT('Daily reducing balance'!$F$4:F1052))</f>
        <v>13</v>
      </c>
      <c r="G1053" s="8">
        <f t="shared" si="114"/>
        <v>272450.96033573285</v>
      </c>
      <c r="H1053" s="6">
        <f>G1053*'Dash Board'!$C$11/365</f>
        <v>78.376303658224515</v>
      </c>
      <c r="I1053" s="6">
        <f>H1053*'Dash Board'!$C$18/'Dash Board'!$C$11</f>
        <v>37.3220493610593</v>
      </c>
      <c r="J1053" s="6">
        <f>(G1053&gt;1)*PMT('Dash Board'!$C$11/365,$U$4,-'Dash Board'!$C$19)</f>
        <v>108.80376961660664</v>
      </c>
      <c r="K1053" s="6">
        <f t="shared" si="116"/>
        <v>0</v>
      </c>
      <c r="L1053" s="8">
        <f t="shared" si="117"/>
        <v>272420.5328697745</v>
      </c>
      <c r="N1053" s="8">
        <f t="shared" si="115"/>
        <v>71.481720255547344</v>
      </c>
      <c r="O1053" s="8">
        <f>IF(E1052&lt;&gt;E1053,SUM($N$4:N1053)-SUM($O$3:O1052),0)</f>
        <v>0</v>
      </c>
      <c r="P1053" s="6">
        <f>IF(B1053&gt;0,SUM($O$4:O1053)-SUM($P$3:P1052),0)</f>
        <v>0</v>
      </c>
      <c r="Q1053" s="6">
        <f t="shared" si="118"/>
        <v>37.3220493610593</v>
      </c>
      <c r="R1053" s="8">
        <f>IF(E1052&lt;&gt;E1053,SUM($Q$4:Q1053)-SUM($R$3:R1052),0)</f>
        <v>0</v>
      </c>
      <c r="S1053" s="6">
        <f>IF(B1053&gt;0,SUM($R$4:R1053)-SUM($S$3:S1052),0)</f>
        <v>0</v>
      </c>
    </row>
    <row r="1054" spans="1:19">
      <c r="A1054">
        <f>IF(E1053&lt;&gt;E1054,COUNTIF($A$4:A1053,"&lt;&gt;0")+1,0)</f>
        <v>0</v>
      </c>
      <c r="B1054">
        <f>IF(A1054&lt;&gt;0,IF(MOD(A1054,3)=0,COUNTIF($B$4:B1053,"&lt;&gt;0")+1,0),0)</f>
        <v>0</v>
      </c>
      <c r="C1054" s="9">
        <f>'Dash Board'!$C$12+COUNT('Daily reducing balance'!$F$4:F1053)</f>
        <v>42780</v>
      </c>
      <c r="D1054">
        <f t="shared" si="112"/>
        <v>2017</v>
      </c>
      <c r="E1054">
        <f t="shared" si="113"/>
        <v>2</v>
      </c>
      <c r="F1054">
        <f>DAY('Dash Board'!$C$12+COUNT('Daily reducing balance'!$F$4:F1053))</f>
        <v>14</v>
      </c>
      <c r="G1054" s="8">
        <f t="shared" si="114"/>
        <v>272420.5328697745</v>
      </c>
      <c r="H1054" s="6">
        <f>G1054*'Dash Board'!$C$11/365</f>
        <v>78.367550551578958</v>
      </c>
      <c r="I1054" s="6">
        <f>H1054*'Dash Board'!$C$18/'Dash Board'!$C$11</f>
        <v>37.317881215037602</v>
      </c>
      <c r="J1054" s="6">
        <f>(G1054&gt;1)*PMT('Dash Board'!$C$11/365,$U$4,-'Dash Board'!$C$19)</f>
        <v>108.80376961660664</v>
      </c>
      <c r="K1054" s="6">
        <f t="shared" si="116"/>
        <v>0</v>
      </c>
      <c r="L1054" s="8">
        <f t="shared" si="117"/>
        <v>272390.09665070951</v>
      </c>
      <c r="N1054" s="8">
        <f t="shared" si="115"/>
        <v>71.485888401569042</v>
      </c>
      <c r="O1054" s="8">
        <f>IF(E1053&lt;&gt;E1054,SUM($N$4:N1054)-SUM($O$3:O1053),0)</f>
        <v>0</v>
      </c>
      <c r="P1054" s="6">
        <f>IF(B1054&gt;0,SUM($O$4:O1054)-SUM($P$3:P1053),0)</f>
        <v>0</v>
      </c>
      <c r="Q1054" s="6">
        <f t="shared" si="118"/>
        <v>37.317881215037602</v>
      </c>
      <c r="R1054" s="8">
        <f>IF(E1053&lt;&gt;E1054,SUM($Q$4:Q1054)-SUM($R$3:R1053),0)</f>
        <v>0</v>
      </c>
      <c r="S1054" s="6">
        <f>IF(B1054&gt;0,SUM($R$4:R1054)-SUM($S$3:S1053),0)</f>
        <v>0</v>
      </c>
    </row>
    <row r="1055" spans="1:19">
      <c r="A1055">
        <f>IF(E1054&lt;&gt;E1055,COUNTIF($A$4:A1054,"&lt;&gt;0")+1,0)</f>
        <v>0</v>
      </c>
      <c r="B1055">
        <f>IF(A1055&lt;&gt;0,IF(MOD(A1055,3)=0,COUNTIF($B$4:B1054,"&lt;&gt;0")+1,0),0)</f>
        <v>0</v>
      </c>
      <c r="C1055" s="9">
        <f>'Dash Board'!$C$12+COUNT('Daily reducing balance'!$F$4:F1054)</f>
        <v>42781</v>
      </c>
      <c r="D1055">
        <f t="shared" si="112"/>
        <v>2017</v>
      </c>
      <c r="E1055">
        <f t="shared" si="113"/>
        <v>2</v>
      </c>
      <c r="F1055">
        <f>DAY('Dash Board'!$C$12+COUNT('Daily reducing balance'!$F$4:F1054))</f>
        <v>15</v>
      </c>
      <c r="G1055" s="8">
        <f t="shared" si="114"/>
        <v>272390.09665070951</v>
      </c>
      <c r="H1055" s="6">
        <f>G1055*'Dash Board'!$C$11/365</f>
        <v>78.358794926916431</v>
      </c>
      <c r="I1055" s="6">
        <f>H1055*'Dash Board'!$C$18/'Dash Board'!$C$11</f>
        <v>37.313711869960208</v>
      </c>
      <c r="J1055" s="6">
        <f>(G1055&gt;1)*PMT('Dash Board'!$C$11/365,$U$4,-'Dash Board'!$C$19)</f>
        <v>108.80376961660664</v>
      </c>
      <c r="K1055" s="6">
        <f t="shared" si="116"/>
        <v>0</v>
      </c>
      <c r="L1055" s="8">
        <f t="shared" si="117"/>
        <v>272359.65167601983</v>
      </c>
      <c r="N1055" s="8">
        <f t="shared" si="115"/>
        <v>71.490057746646443</v>
      </c>
      <c r="O1055" s="8">
        <f>IF(E1054&lt;&gt;E1055,SUM($N$4:N1055)-SUM($O$3:O1054),0)</f>
        <v>0</v>
      </c>
      <c r="P1055" s="6">
        <f>IF(B1055&gt;0,SUM($O$4:O1055)-SUM($P$3:P1054),0)</f>
        <v>0</v>
      </c>
      <c r="Q1055" s="6">
        <f t="shared" si="118"/>
        <v>37.313711869960208</v>
      </c>
      <c r="R1055" s="8">
        <f>IF(E1054&lt;&gt;E1055,SUM($Q$4:Q1055)-SUM($R$3:R1054),0)</f>
        <v>0</v>
      </c>
      <c r="S1055" s="6">
        <f>IF(B1055&gt;0,SUM($R$4:R1055)-SUM($S$3:S1054),0)</f>
        <v>0</v>
      </c>
    </row>
    <row r="1056" spans="1:19">
      <c r="A1056">
        <f>IF(E1055&lt;&gt;E1056,COUNTIF($A$4:A1055,"&lt;&gt;0")+1,0)</f>
        <v>0</v>
      </c>
      <c r="B1056">
        <f>IF(A1056&lt;&gt;0,IF(MOD(A1056,3)=0,COUNTIF($B$4:B1055,"&lt;&gt;0")+1,0),0)</f>
        <v>0</v>
      </c>
      <c r="C1056" s="9">
        <f>'Dash Board'!$C$12+COUNT('Daily reducing balance'!$F$4:F1055)</f>
        <v>42782</v>
      </c>
      <c r="D1056">
        <f t="shared" si="112"/>
        <v>2017</v>
      </c>
      <c r="E1056">
        <f t="shared" si="113"/>
        <v>2</v>
      </c>
      <c r="F1056">
        <f>DAY('Dash Board'!$C$12+COUNT('Daily reducing balance'!$F$4:F1055))</f>
        <v>16</v>
      </c>
      <c r="G1056" s="8">
        <f t="shared" si="114"/>
        <v>272359.65167601983</v>
      </c>
      <c r="H1056" s="6">
        <f>G1056*'Dash Board'!$C$11/365</f>
        <v>78.35003678351255</v>
      </c>
      <c r="I1056" s="6">
        <f>H1056*'Dash Board'!$C$18/'Dash Board'!$C$11</f>
        <v>37.309541325482172</v>
      </c>
      <c r="J1056" s="6">
        <f>(G1056&gt;1)*PMT('Dash Board'!$C$11/365,$U$4,-'Dash Board'!$C$19)</f>
        <v>108.80376961660664</v>
      </c>
      <c r="K1056" s="6">
        <f t="shared" si="116"/>
        <v>0</v>
      </c>
      <c r="L1056" s="8">
        <f t="shared" si="117"/>
        <v>272329.19794318674</v>
      </c>
      <c r="N1056" s="8">
        <f t="shared" si="115"/>
        <v>71.494228291124472</v>
      </c>
      <c r="O1056" s="8">
        <f>IF(E1055&lt;&gt;E1056,SUM($N$4:N1056)-SUM($O$3:O1055),0)</f>
        <v>0</v>
      </c>
      <c r="P1056" s="6">
        <f>IF(B1056&gt;0,SUM($O$4:O1056)-SUM($P$3:P1055),0)</f>
        <v>0</v>
      </c>
      <c r="Q1056" s="6">
        <f t="shared" si="118"/>
        <v>37.309541325482172</v>
      </c>
      <c r="R1056" s="8">
        <f>IF(E1055&lt;&gt;E1056,SUM($Q$4:Q1056)-SUM($R$3:R1055),0)</f>
        <v>0</v>
      </c>
      <c r="S1056" s="6">
        <f>IF(B1056&gt;0,SUM($R$4:R1056)-SUM($S$3:S1055),0)</f>
        <v>0</v>
      </c>
    </row>
    <row r="1057" spans="1:19">
      <c r="A1057">
        <f>IF(E1056&lt;&gt;E1057,COUNTIF($A$4:A1056,"&lt;&gt;0")+1,0)</f>
        <v>0</v>
      </c>
      <c r="B1057">
        <f>IF(A1057&lt;&gt;0,IF(MOD(A1057,3)=0,COUNTIF($B$4:B1056,"&lt;&gt;0")+1,0),0)</f>
        <v>0</v>
      </c>
      <c r="C1057" s="9">
        <f>'Dash Board'!$C$12+COUNT('Daily reducing balance'!$F$4:F1056)</f>
        <v>42783</v>
      </c>
      <c r="D1057">
        <f t="shared" si="112"/>
        <v>2017</v>
      </c>
      <c r="E1057">
        <f t="shared" si="113"/>
        <v>2</v>
      </c>
      <c r="F1057">
        <f>DAY('Dash Board'!$C$12+COUNT('Daily reducing balance'!$F$4:F1056))</f>
        <v>17</v>
      </c>
      <c r="G1057" s="8">
        <f t="shared" si="114"/>
        <v>272329.19794318674</v>
      </c>
      <c r="H1057" s="6">
        <f>G1057*'Dash Board'!$C$11/365</f>
        <v>78.34127612064276</v>
      </c>
      <c r="I1057" s="6">
        <f>H1057*'Dash Board'!$C$18/'Dash Board'!$C$11</f>
        <v>37.305369581258461</v>
      </c>
      <c r="J1057" s="6">
        <f>(G1057&gt;1)*PMT('Dash Board'!$C$11/365,$U$4,-'Dash Board'!$C$19)</f>
        <v>108.80376961660664</v>
      </c>
      <c r="K1057" s="6">
        <f t="shared" si="116"/>
        <v>0</v>
      </c>
      <c r="L1057" s="8">
        <f t="shared" si="117"/>
        <v>272298.73544969078</v>
      </c>
      <c r="N1057" s="8">
        <f t="shared" si="115"/>
        <v>71.498400035348183</v>
      </c>
      <c r="O1057" s="8">
        <f>IF(E1056&lt;&gt;E1057,SUM($N$4:N1057)-SUM($O$3:O1056),0)</f>
        <v>0</v>
      </c>
      <c r="P1057" s="6">
        <f>IF(B1057&gt;0,SUM($O$4:O1057)-SUM($P$3:P1056),0)</f>
        <v>0</v>
      </c>
      <c r="Q1057" s="6">
        <f t="shared" si="118"/>
        <v>37.305369581258461</v>
      </c>
      <c r="R1057" s="8">
        <f>IF(E1056&lt;&gt;E1057,SUM($Q$4:Q1057)-SUM($R$3:R1056),0)</f>
        <v>0</v>
      </c>
      <c r="S1057" s="6">
        <f>IF(B1057&gt;0,SUM($R$4:R1057)-SUM($S$3:S1056),0)</f>
        <v>0</v>
      </c>
    </row>
    <row r="1058" spans="1:19">
      <c r="A1058">
        <f>IF(E1057&lt;&gt;E1058,COUNTIF($A$4:A1057,"&lt;&gt;0")+1,0)</f>
        <v>0</v>
      </c>
      <c r="B1058">
        <f>IF(A1058&lt;&gt;0,IF(MOD(A1058,3)=0,COUNTIF($B$4:B1057,"&lt;&gt;0")+1,0),0)</f>
        <v>0</v>
      </c>
      <c r="C1058" s="9">
        <f>'Dash Board'!$C$12+COUNT('Daily reducing balance'!$F$4:F1057)</f>
        <v>42784</v>
      </c>
      <c r="D1058">
        <f t="shared" si="112"/>
        <v>2017</v>
      </c>
      <c r="E1058">
        <f t="shared" si="113"/>
        <v>2</v>
      </c>
      <c r="F1058">
        <f>DAY('Dash Board'!$C$12+COUNT('Daily reducing balance'!$F$4:F1057))</f>
        <v>18</v>
      </c>
      <c r="G1058" s="8">
        <f t="shared" si="114"/>
        <v>272298.73544969078</v>
      </c>
      <c r="H1058" s="6">
        <f>G1058*'Dash Board'!$C$11/365</f>
        <v>78.33251293758228</v>
      </c>
      <c r="I1058" s="6">
        <f>H1058*'Dash Board'!$C$18/'Dash Board'!$C$11</f>
        <v>37.301196636943942</v>
      </c>
      <c r="J1058" s="6">
        <f>(G1058&gt;1)*PMT('Dash Board'!$C$11/365,$U$4,-'Dash Board'!$C$19)</f>
        <v>108.80376961660664</v>
      </c>
      <c r="K1058" s="6">
        <f t="shared" si="116"/>
        <v>0</v>
      </c>
      <c r="L1058" s="8">
        <f t="shared" si="117"/>
        <v>272268.2641930118</v>
      </c>
      <c r="N1058" s="8">
        <f t="shared" si="115"/>
        <v>71.502572979662702</v>
      </c>
      <c r="O1058" s="8">
        <f>IF(E1057&lt;&gt;E1058,SUM($N$4:N1058)-SUM($O$3:O1057),0)</f>
        <v>0</v>
      </c>
      <c r="P1058" s="6">
        <f>IF(B1058&gt;0,SUM($O$4:O1058)-SUM($P$3:P1057),0)</f>
        <v>0</v>
      </c>
      <c r="Q1058" s="6">
        <f t="shared" si="118"/>
        <v>37.301196636943942</v>
      </c>
      <c r="R1058" s="8">
        <f>IF(E1057&lt;&gt;E1058,SUM($Q$4:Q1058)-SUM($R$3:R1057),0)</f>
        <v>0</v>
      </c>
      <c r="S1058" s="6">
        <f>IF(B1058&gt;0,SUM($R$4:R1058)-SUM($S$3:S1057),0)</f>
        <v>0</v>
      </c>
    </row>
    <row r="1059" spans="1:19">
      <c r="A1059">
        <f>IF(E1058&lt;&gt;E1059,COUNTIF($A$4:A1058,"&lt;&gt;0")+1,0)</f>
        <v>0</v>
      </c>
      <c r="B1059">
        <f>IF(A1059&lt;&gt;0,IF(MOD(A1059,3)=0,COUNTIF($B$4:B1058,"&lt;&gt;0")+1,0),0)</f>
        <v>0</v>
      </c>
      <c r="C1059" s="9">
        <f>'Dash Board'!$C$12+COUNT('Daily reducing balance'!$F$4:F1058)</f>
        <v>42785</v>
      </c>
      <c r="D1059">
        <f t="shared" si="112"/>
        <v>2017</v>
      </c>
      <c r="E1059">
        <f t="shared" si="113"/>
        <v>2</v>
      </c>
      <c r="F1059">
        <f>DAY('Dash Board'!$C$12+COUNT('Daily reducing balance'!$F$4:F1058))</f>
        <v>19</v>
      </c>
      <c r="G1059" s="8">
        <f t="shared" si="114"/>
        <v>272268.2641930118</v>
      </c>
      <c r="H1059" s="6">
        <f>G1059*'Dash Board'!$C$11/365</f>
        <v>78.323747233606127</v>
      </c>
      <c r="I1059" s="6">
        <f>H1059*'Dash Board'!$C$18/'Dash Board'!$C$11</f>
        <v>37.297022492193399</v>
      </c>
      <c r="J1059" s="6">
        <f>(G1059&gt;1)*PMT('Dash Board'!$C$11/365,$U$4,-'Dash Board'!$C$19)</f>
        <v>108.80376961660664</v>
      </c>
      <c r="K1059" s="6">
        <f t="shared" si="116"/>
        <v>0</v>
      </c>
      <c r="L1059" s="8">
        <f t="shared" si="117"/>
        <v>272237.78417062882</v>
      </c>
      <c r="N1059" s="8">
        <f t="shared" si="115"/>
        <v>71.506747124413238</v>
      </c>
      <c r="O1059" s="8">
        <f>IF(E1058&lt;&gt;E1059,SUM($N$4:N1059)-SUM($O$3:O1058),0)</f>
        <v>0</v>
      </c>
      <c r="P1059" s="6">
        <f>IF(B1059&gt;0,SUM($O$4:O1059)-SUM($P$3:P1058),0)</f>
        <v>0</v>
      </c>
      <c r="Q1059" s="6">
        <f t="shared" si="118"/>
        <v>37.297022492193399</v>
      </c>
      <c r="R1059" s="8">
        <f>IF(E1058&lt;&gt;E1059,SUM($Q$4:Q1059)-SUM($R$3:R1058),0)</f>
        <v>0</v>
      </c>
      <c r="S1059" s="6">
        <f>IF(B1059&gt;0,SUM($R$4:R1059)-SUM($S$3:S1058),0)</f>
        <v>0</v>
      </c>
    </row>
    <row r="1060" spans="1:19">
      <c r="A1060">
        <f>IF(E1059&lt;&gt;E1060,COUNTIF($A$4:A1059,"&lt;&gt;0")+1,0)</f>
        <v>0</v>
      </c>
      <c r="B1060">
        <f>IF(A1060&lt;&gt;0,IF(MOD(A1060,3)=0,COUNTIF($B$4:B1059,"&lt;&gt;0")+1,0),0)</f>
        <v>0</v>
      </c>
      <c r="C1060" s="9">
        <f>'Dash Board'!$C$12+COUNT('Daily reducing balance'!$F$4:F1059)</f>
        <v>42786</v>
      </c>
      <c r="D1060">
        <f t="shared" si="112"/>
        <v>2017</v>
      </c>
      <c r="E1060">
        <f t="shared" si="113"/>
        <v>2</v>
      </c>
      <c r="F1060">
        <f>DAY('Dash Board'!$C$12+COUNT('Daily reducing balance'!$F$4:F1059))</f>
        <v>20</v>
      </c>
      <c r="G1060" s="8">
        <f t="shared" si="114"/>
        <v>272237.78417062882</v>
      </c>
      <c r="H1060" s="6">
        <f>G1060*'Dash Board'!$C$11/365</f>
        <v>78.314979007989109</v>
      </c>
      <c r="I1060" s="6">
        <f>H1060*'Dash Board'!$C$18/'Dash Board'!$C$11</f>
        <v>37.292847146661487</v>
      </c>
      <c r="J1060" s="6">
        <f>(G1060&gt;1)*PMT('Dash Board'!$C$11/365,$U$4,-'Dash Board'!$C$19)</f>
        <v>108.80376961660664</v>
      </c>
      <c r="K1060" s="6">
        <f t="shared" si="116"/>
        <v>0</v>
      </c>
      <c r="L1060" s="8">
        <f t="shared" si="117"/>
        <v>272207.29538002022</v>
      </c>
      <c r="N1060" s="8">
        <f t="shared" si="115"/>
        <v>71.510922469945157</v>
      </c>
      <c r="O1060" s="8">
        <f>IF(E1059&lt;&gt;E1060,SUM($N$4:N1060)-SUM($O$3:O1059),0)</f>
        <v>0</v>
      </c>
      <c r="P1060" s="6">
        <f>IF(B1060&gt;0,SUM($O$4:O1060)-SUM($P$3:P1059),0)</f>
        <v>0</v>
      </c>
      <c r="Q1060" s="6">
        <f t="shared" si="118"/>
        <v>37.292847146661487</v>
      </c>
      <c r="R1060" s="8">
        <f>IF(E1059&lt;&gt;E1060,SUM($Q$4:Q1060)-SUM($R$3:R1059),0)</f>
        <v>0</v>
      </c>
      <c r="S1060" s="6">
        <f>IF(B1060&gt;0,SUM($R$4:R1060)-SUM($S$3:S1059),0)</f>
        <v>0</v>
      </c>
    </row>
    <row r="1061" spans="1:19">
      <c r="A1061">
        <f>IF(E1060&lt;&gt;E1061,COUNTIF($A$4:A1060,"&lt;&gt;0")+1,0)</f>
        <v>0</v>
      </c>
      <c r="B1061">
        <f>IF(A1061&lt;&gt;0,IF(MOD(A1061,3)=0,COUNTIF($B$4:B1060,"&lt;&gt;0")+1,0),0)</f>
        <v>0</v>
      </c>
      <c r="C1061" s="9">
        <f>'Dash Board'!$C$12+COUNT('Daily reducing balance'!$F$4:F1060)</f>
        <v>42787</v>
      </c>
      <c r="D1061">
        <f t="shared" si="112"/>
        <v>2017</v>
      </c>
      <c r="E1061">
        <f t="shared" si="113"/>
        <v>2</v>
      </c>
      <c r="F1061">
        <f>DAY('Dash Board'!$C$12+COUNT('Daily reducing balance'!$F$4:F1060))</f>
        <v>21</v>
      </c>
      <c r="G1061" s="8">
        <f t="shared" si="114"/>
        <v>272207.29538002022</v>
      </c>
      <c r="H1061" s="6">
        <f>G1061*'Dash Board'!$C$11/365</f>
        <v>78.306208260005818</v>
      </c>
      <c r="I1061" s="6">
        <f>H1061*'Dash Board'!$C$18/'Dash Board'!$C$11</f>
        <v>37.288670600002774</v>
      </c>
      <c r="J1061" s="6">
        <f>(G1061&gt;1)*PMT('Dash Board'!$C$11/365,$U$4,-'Dash Board'!$C$19)</f>
        <v>108.80376961660664</v>
      </c>
      <c r="K1061" s="6">
        <f t="shared" si="116"/>
        <v>0</v>
      </c>
      <c r="L1061" s="8">
        <f t="shared" si="117"/>
        <v>272176.79781866365</v>
      </c>
      <c r="N1061" s="8">
        <f t="shared" si="115"/>
        <v>71.51509901660387</v>
      </c>
      <c r="O1061" s="8">
        <f>IF(E1060&lt;&gt;E1061,SUM($N$4:N1061)-SUM($O$3:O1060),0)</f>
        <v>0</v>
      </c>
      <c r="P1061" s="6">
        <f>IF(B1061&gt;0,SUM($O$4:O1061)-SUM($P$3:P1060),0)</f>
        <v>0</v>
      </c>
      <c r="Q1061" s="6">
        <f t="shared" si="118"/>
        <v>37.288670600002774</v>
      </c>
      <c r="R1061" s="8">
        <f>IF(E1060&lt;&gt;E1061,SUM($Q$4:Q1061)-SUM($R$3:R1060),0)</f>
        <v>0</v>
      </c>
      <c r="S1061" s="6">
        <f>IF(B1061&gt;0,SUM($R$4:R1061)-SUM($S$3:S1060),0)</f>
        <v>0</v>
      </c>
    </row>
    <row r="1062" spans="1:19">
      <c r="A1062">
        <f>IF(E1061&lt;&gt;E1062,COUNTIF($A$4:A1061,"&lt;&gt;0")+1,0)</f>
        <v>0</v>
      </c>
      <c r="B1062">
        <f>IF(A1062&lt;&gt;0,IF(MOD(A1062,3)=0,COUNTIF($B$4:B1061,"&lt;&gt;0")+1,0),0)</f>
        <v>0</v>
      </c>
      <c r="C1062" s="9">
        <f>'Dash Board'!$C$12+COUNT('Daily reducing balance'!$F$4:F1061)</f>
        <v>42788</v>
      </c>
      <c r="D1062">
        <f t="shared" si="112"/>
        <v>2017</v>
      </c>
      <c r="E1062">
        <f t="shared" si="113"/>
        <v>2</v>
      </c>
      <c r="F1062">
        <f>DAY('Dash Board'!$C$12+COUNT('Daily reducing balance'!$F$4:F1061))</f>
        <v>22</v>
      </c>
      <c r="G1062" s="8">
        <f t="shared" si="114"/>
        <v>272176.79781866365</v>
      </c>
      <c r="H1062" s="6">
        <f>G1062*'Dash Board'!$C$11/365</f>
        <v>78.297434988930632</v>
      </c>
      <c r="I1062" s="6">
        <f>H1062*'Dash Board'!$C$18/'Dash Board'!$C$11</f>
        <v>37.284492851871732</v>
      </c>
      <c r="J1062" s="6">
        <f>(G1062&gt;1)*PMT('Dash Board'!$C$11/365,$U$4,-'Dash Board'!$C$19)</f>
        <v>108.80376961660664</v>
      </c>
      <c r="K1062" s="6">
        <f t="shared" si="116"/>
        <v>0</v>
      </c>
      <c r="L1062" s="8">
        <f t="shared" si="117"/>
        <v>272146.29148403602</v>
      </c>
      <c r="N1062" s="8">
        <f t="shared" si="115"/>
        <v>71.519276764734911</v>
      </c>
      <c r="O1062" s="8">
        <f>IF(E1061&lt;&gt;E1062,SUM($N$4:N1062)-SUM($O$3:O1061),0)</f>
        <v>0</v>
      </c>
      <c r="P1062" s="6">
        <f>IF(B1062&gt;0,SUM($O$4:O1062)-SUM($P$3:P1061),0)</f>
        <v>0</v>
      </c>
      <c r="Q1062" s="6">
        <f t="shared" si="118"/>
        <v>37.284492851871732</v>
      </c>
      <c r="R1062" s="8">
        <f>IF(E1061&lt;&gt;E1062,SUM($Q$4:Q1062)-SUM($R$3:R1061),0)</f>
        <v>0</v>
      </c>
      <c r="S1062" s="6">
        <f>IF(B1062&gt;0,SUM($R$4:R1062)-SUM($S$3:S1061),0)</f>
        <v>0</v>
      </c>
    </row>
    <row r="1063" spans="1:19">
      <c r="A1063">
        <f>IF(E1062&lt;&gt;E1063,COUNTIF($A$4:A1062,"&lt;&gt;0")+1,0)</f>
        <v>0</v>
      </c>
      <c r="B1063">
        <f>IF(A1063&lt;&gt;0,IF(MOD(A1063,3)=0,COUNTIF($B$4:B1062,"&lt;&gt;0")+1,0),0)</f>
        <v>0</v>
      </c>
      <c r="C1063" s="9">
        <f>'Dash Board'!$C$12+COUNT('Daily reducing balance'!$F$4:F1062)</f>
        <v>42789</v>
      </c>
      <c r="D1063">
        <f t="shared" si="112"/>
        <v>2017</v>
      </c>
      <c r="E1063">
        <f t="shared" si="113"/>
        <v>2</v>
      </c>
      <c r="F1063">
        <f>DAY('Dash Board'!$C$12+COUNT('Daily reducing balance'!$F$4:F1062))</f>
        <v>23</v>
      </c>
      <c r="G1063" s="8">
        <f t="shared" si="114"/>
        <v>272146.29148403602</v>
      </c>
      <c r="H1063" s="6">
        <f>G1063*'Dash Board'!$C$11/365</f>
        <v>78.288659194037763</v>
      </c>
      <c r="I1063" s="6">
        <f>H1063*'Dash Board'!$C$18/'Dash Board'!$C$11</f>
        <v>37.280313901922746</v>
      </c>
      <c r="J1063" s="6">
        <f>(G1063&gt;1)*PMT('Dash Board'!$C$11/365,$U$4,-'Dash Board'!$C$19)</f>
        <v>108.80376961660664</v>
      </c>
      <c r="K1063" s="6">
        <f t="shared" si="116"/>
        <v>0</v>
      </c>
      <c r="L1063" s="8">
        <f t="shared" si="117"/>
        <v>272115.77637361345</v>
      </c>
      <c r="N1063" s="8">
        <f t="shared" si="115"/>
        <v>71.523455714683905</v>
      </c>
      <c r="O1063" s="8">
        <f>IF(E1062&lt;&gt;E1063,SUM($N$4:N1063)-SUM($O$3:O1062),0)</f>
        <v>0</v>
      </c>
      <c r="P1063" s="6">
        <f>IF(B1063&gt;0,SUM($O$4:O1063)-SUM($P$3:P1062),0)</f>
        <v>0</v>
      </c>
      <c r="Q1063" s="6">
        <f t="shared" si="118"/>
        <v>37.280313901922746</v>
      </c>
      <c r="R1063" s="8">
        <f>IF(E1062&lt;&gt;E1063,SUM($Q$4:Q1063)-SUM($R$3:R1062),0)</f>
        <v>0</v>
      </c>
      <c r="S1063" s="6">
        <f>IF(B1063&gt;0,SUM($R$4:R1063)-SUM($S$3:S1062),0)</f>
        <v>0</v>
      </c>
    </row>
    <row r="1064" spans="1:19">
      <c r="A1064">
        <f>IF(E1063&lt;&gt;E1064,COUNTIF($A$4:A1063,"&lt;&gt;0")+1,0)</f>
        <v>0</v>
      </c>
      <c r="B1064">
        <f>IF(A1064&lt;&gt;0,IF(MOD(A1064,3)=0,COUNTIF($B$4:B1063,"&lt;&gt;0")+1,0),0)</f>
        <v>0</v>
      </c>
      <c r="C1064" s="9">
        <f>'Dash Board'!$C$12+COUNT('Daily reducing balance'!$F$4:F1063)</f>
        <v>42790</v>
      </c>
      <c r="D1064">
        <f t="shared" si="112"/>
        <v>2017</v>
      </c>
      <c r="E1064">
        <f t="shared" si="113"/>
        <v>2</v>
      </c>
      <c r="F1064">
        <f>DAY('Dash Board'!$C$12+COUNT('Daily reducing balance'!$F$4:F1063))</f>
        <v>24</v>
      </c>
      <c r="G1064" s="8">
        <f t="shared" si="114"/>
        <v>272115.77637361345</v>
      </c>
      <c r="H1064" s="6">
        <f>G1064*'Dash Board'!$C$11/365</f>
        <v>78.279880874601133</v>
      </c>
      <c r="I1064" s="6">
        <f>H1064*'Dash Board'!$C$18/'Dash Board'!$C$11</f>
        <v>37.276133749810064</v>
      </c>
      <c r="J1064" s="6">
        <f>(G1064&gt;1)*PMT('Dash Board'!$C$11/365,$U$4,-'Dash Board'!$C$19)</f>
        <v>108.80376961660664</v>
      </c>
      <c r="K1064" s="6">
        <f t="shared" si="116"/>
        <v>0</v>
      </c>
      <c r="L1064" s="8">
        <f t="shared" si="117"/>
        <v>272085.25248487148</v>
      </c>
      <c r="N1064" s="8">
        <f t="shared" si="115"/>
        <v>71.527635866796572</v>
      </c>
      <c r="O1064" s="8">
        <f>IF(E1063&lt;&gt;E1064,SUM($N$4:N1064)-SUM($O$3:O1063),0)</f>
        <v>0</v>
      </c>
      <c r="P1064" s="6">
        <f>IF(B1064&gt;0,SUM($O$4:O1064)-SUM($P$3:P1063),0)</f>
        <v>0</v>
      </c>
      <c r="Q1064" s="6">
        <f t="shared" si="118"/>
        <v>37.276133749810064</v>
      </c>
      <c r="R1064" s="8">
        <f>IF(E1063&lt;&gt;E1064,SUM($Q$4:Q1064)-SUM($R$3:R1063),0)</f>
        <v>0</v>
      </c>
      <c r="S1064" s="6">
        <f>IF(B1064&gt;0,SUM($R$4:R1064)-SUM($S$3:S1063),0)</f>
        <v>0</v>
      </c>
    </row>
    <row r="1065" spans="1:19">
      <c r="A1065">
        <f>IF(E1064&lt;&gt;E1065,COUNTIF($A$4:A1064,"&lt;&gt;0")+1,0)</f>
        <v>0</v>
      </c>
      <c r="B1065">
        <f>IF(A1065&lt;&gt;0,IF(MOD(A1065,3)=0,COUNTIF($B$4:B1064,"&lt;&gt;0")+1,0),0)</f>
        <v>0</v>
      </c>
      <c r="C1065" s="9">
        <f>'Dash Board'!$C$12+COUNT('Daily reducing balance'!$F$4:F1064)</f>
        <v>42791</v>
      </c>
      <c r="D1065">
        <f t="shared" si="112"/>
        <v>2017</v>
      </c>
      <c r="E1065">
        <f t="shared" si="113"/>
        <v>2</v>
      </c>
      <c r="F1065">
        <f>DAY('Dash Board'!$C$12+COUNT('Daily reducing balance'!$F$4:F1064))</f>
        <v>25</v>
      </c>
      <c r="G1065" s="8">
        <f t="shared" si="114"/>
        <v>272085.25248487148</v>
      </c>
      <c r="H1065" s="6">
        <f>G1065*'Dash Board'!$C$11/365</f>
        <v>78.271100029894541</v>
      </c>
      <c r="I1065" s="6">
        <f>H1065*'Dash Board'!$C$18/'Dash Board'!$C$11</f>
        <v>37.271952395187881</v>
      </c>
      <c r="J1065" s="6">
        <f>(G1065&gt;1)*PMT('Dash Board'!$C$11/365,$U$4,-'Dash Board'!$C$19)</f>
        <v>108.80376961660664</v>
      </c>
      <c r="K1065" s="6">
        <f t="shared" si="116"/>
        <v>0</v>
      </c>
      <c r="L1065" s="8">
        <f t="shared" si="117"/>
        <v>272054.71981528477</v>
      </c>
      <c r="N1065" s="8">
        <f t="shared" si="115"/>
        <v>71.531817221418763</v>
      </c>
      <c r="O1065" s="8">
        <f>IF(E1064&lt;&gt;E1065,SUM($N$4:N1065)-SUM($O$3:O1064),0)</f>
        <v>0</v>
      </c>
      <c r="P1065" s="6">
        <f>IF(B1065&gt;0,SUM($O$4:O1065)-SUM($P$3:P1064),0)</f>
        <v>0</v>
      </c>
      <c r="Q1065" s="6">
        <f t="shared" si="118"/>
        <v>37.271952395187881</v>
      </c>
      <c r="R1065" s="8">
        <f>IF(E1064&lt;&gt;E1065,SUM($Q$4:Q1065)-SUM($R$3:R1064),0)</f>
        <v>0</v>
      </c>
      <c r="S1065" s="6">
        <f>IF(B1065&gt;0,SUM($R$4:R1065)-SUM($S$3:S1064),0)</f>
        <v>0</v>
      </c>
    </row>
    <row r="1066" spans="1:19">
      <c r="A1066">
        <f>IF(E1065&lt;&gt;E1066,COUNTIF($A$4:A1065,"&lt;&gt;0")+1,0)</f>
        <v>0</v>
      </c>
      <c r="B1066">
        <f>IF(A1066&lt;&gt;0,IF(MOD(A1066,3)=0,COUNTIF($B$4:B1065,"&lt;&gt;0")+1,0),0)</f>
        <v>0</v>
      </c>
      <c r="C1066" s="9">
        <f>'Dash Board'!$C$12+COUNT('Daily reducing balance'!$F$4:F1065)</f>
        <v>42792</v>
      </c>
      <c r="D1066">
        <f t="shared" si="112"/>
        <v>2017</v>
      </c>
      <c r="E1066">
        <f t="shared" si="113"/>
        <v>2</v>
      </c>
      <c r="F1066">
        <f>DAY('Dash Board'!$C$12+COUNT('Daily reducing balance'!$F$4:F1065))</f>
        <v>26</v>
      </c>
      <c r="G1066" s="8">
        <f t="shared" si="114"/>
        <v>272054.71981528477</v>
      </c>
      <c r="H1066" s="6">
        <f>G1066*'Dash Board'!$C$11/365</f>
        <v>78.262316659191512</v>
      </c>
      <c r="I1066" s="6">
        <f>H1066*'Dash Board'!$C$18/'Dash Board'!$C$11</f>
        <v>37.267769837710247</v>
      </c>
      <c r="J1066" s="6">
        <f>(G1066&gt;1)*PMT('Dash Board'!$C$11/365,$U$4,-'Dash Board'!$C$19)</f>
        <v>108.80376961660664</v>
      </c>
      <c r="K1066" s="6">
        <f t="shared" si="116"/>
        <v>0</v>
      </c>
      <c r="L1066" s="8">
        <f t="shared" si="117"/>
        <v>272024.1783623274</v>
      </c>
      <c r="N1066" s="8">
        <f t="shared" si="115"/>
        <v>71.535999778896397</v>
      </c>
      <c r="O1066" s="8">
        <f>IF(E1065&lt;&gt;E1066,SUM($N$4:N1066)-SUM($O$3:O1065),0)</f>
        <v>0</v>
      </c>
      <c r="P1066" s="6">
        <f>IF(B1066&gt;0,SUM($O$4:O1066)-SUM($P$3:P1065),0)</f>
        <v>0</v>
      </c>
      <c r="Q1066" s="6">
        <f t="shared" si="118"/>
        <v>37.267769837710247</v>
      </c>
      <c r="R1066" s="8">
        <f>IF(E1065&lt;&gt;E1066,SUM($Q$4:Q1066)-SUM($R$3:R1065),0)</f>
        <v>0</v>
      </c>
      <c r="S1066" s="6">
        <f>IF(B1066&gt;0,SUM($R$4:R1066)-SUM($S$3:S1065),0)</f>
        <v>0</v>
      </c>
    </row>
    <row r="1067" spans="1:19">
      <c r="A1067">
        <f>IF(E1066&lt;&gt;E1067,COUNTIF($A$4:A1066,"&lt;&gt;0")+1,0)</f>
        <v>0</v>
      </c>
      <c r="B1067">
        <f>IF(A1067&lt;&gt;0,IF(MOD(A1067,3)=0,COUNTIF($B$4:B1066,"&lt;&gt;0")+1,0),0)</f>
        <v>0</v>
      </c>
      <c r="C1067" s="9">
        <f>'Dash Board'!$C$12+COUNT('Daily reducing balance'!$F$4:F1066)</f>
        <v>42793</v>
      </c>
      <c r="D1067">
        <f t="shared" si="112"/>
        <v>2017</v>
      </c>
      <c r="E1067">
        <f t="shared" si="113"/>
        <v>2</v>
      </c>
      <c r="F1067">
        <f>DAY('Dash Board'!$C$12+COUNT('Daily reducing balance'!$F$4:F1066))</f>
        <v>27</v>
      </c>
      <c r="G1067" s="8">
        <f t="shared" si="114"/>
        <v>272024.1783623274</v>
      </c>
      <c r="H1067" s="6">
        <f>G1067*'Dash Board'!$C$11/365</f>
        <v>78.253530761765418</v>
      </c>
      <c r="I1067" s="6">
        <f>H1067*'Dash Board'!$C$18/'Dash Board'!$C$11</f>
        <v>37.263586077031157</v>
      </c>
      <c r="J1067" s="6">
        <f>(G1067&gt;1)*PMT('Dash Board'!$C$11/365,$U$4,-'Dash Board'!$C$19)</f>
        <v>108.80376961660664</v>
      </c>
      <c r="K1067" s="6">
        <f t="shared" si="116"/>
        <v>0</v>
      </c>
      <c r="L1067" s="8">
        <f t="shared" si="117"/>
        <v>271993.62812347256</v>
      </c>
      <c r="N1067" s="8">
        <f t="shared" si="115"/>
        <v>71.54018353957548</v>
      </c>
      <c r="O1067" s="8">
        <f>IF(E1066&lt;&gt;E1067,SUM($N$4:N1067)-SUM($O$3:O1066),0)</f>
        <v>0</v>
      </c>
      <c r="P1067" s="6">
        <f>IF(B1067&gt;0,SUM($O$4:O1067)-SUM($P$3:P1066),0)</f>
        <v>0</v>
      </c>
      <c r="Q1067" s="6">
        <f t="shared" si="118"/>
        <v>37.263586077031157</v>
      </c>
      <c r="R1067" s="8">
        <f>IF(E1066&lt;&gt;E1067,SUM($Q$4:Q1067)-SUM($R$3:R1066),0)</f>
        <v>0</v>
      </c>
      <c r="S1067" s="6">
        <f>IF(B1067&gt;0,SUM($R$4:R1067)-SUM($S$3:S1066),0)</f>
        <v>0</v>
      </c>
    </row>
    <row r="1068" spans="1:19">
      <c r="A1068">
        <f>IF(E1067&lt;&gt;E1068,COUNTIF($A$4:A1067,"&lt;&gt;0")+1,0)</f>
        <v>0</v>
      </c>
      <c r="B1068">
        <f>IF(A1068&lt;&gt;0,IF(MOD(A1068,3)=0,COUNTIF($B$4:B1067,"&lt;&gt;0")+1,0),0)</f>
        <v>0</v>
      </c>
      <c r="C1068" s="9">
        <f>'Dash Board'!$C$12+COUNT('Daily reducing balance'!$F$4:F1067)</f>
        <v>42794</v>
      </c>
      <c r="D1068">
        <f t="shared" si="112"/>
        <v>2017</v>
      </c>
      <c r="E1068">
        <f t="shared" si="113"/>
        <v>2</v>
      </c>
      <c r="F1068">
        <f>DAY('Dash Board'!$C$12+COUNT('Daily reducing balance'!$F$4:F1067))</f>
        <v>28</v>
      </c>
      <c r="G1068" s="8">
        <f t="shared" si="114"/>
        <v>271993.62812347256</v>
      </c>
      <c r="H1068" s="6">
        <f>G1068*'Dash Board'!$C$11/365</f>
        <v>78.24474233688936</v>
      </c>
      <c r="I1068" s="6">
        <f>H1068*'Dash Board'!$C$18/'Dash Board'!$C$11</f>
        <v>37.259401112804461</v>
      </c>
      <c r="J1068" s="6">
        <f>(G1068&gt;1)*PMT('Dash Board'!$C$11/365,$U$4,-'Dash Board'!$C$19)</f>
        <v>108.80376961660664</v>
      </c>
      <c r="K1068" s="6">
        <f t="shared" si="116"/>
        <v>0</v>
      </c>
      <c r="L1068" s="8">
        <f t="shared" si="117"/>
        <v>271963.06909619289</v>
      </c>
      <c r="N1068" s="8">
        <f t="shared" si="115"/>
        <v>71.54436850380219</v>
      </c>
      <c r="O1068" s="8">
        <f>IF(E1067&lt;&gt;E1068,SUM($N$4:N1068)-SUM($O$3:O1067),0)</f>
        <v>0</v>
      </c>
      <c r="P1068" s="6">
        <f>IF(B1068&gt;0,SUM($O$4:O1068)-SUM($P$3:P1067),0)</f>
        <v>0</v>
      </c>
      <c r="Q1068" s="6">
        <f t="shared" si="118"/>
        <v>37.259401112804461</v>
      </c>
      <c r="R1068" s="8">
        <f>IF(E1067&lt;&gt;E1068,SUM($Q$4:Q1068)-SUM($R$3:R1067),0)</f>
        <v>0</v>
      </c>
      <c r="S1068" s="6">
        <f>IF(B1068&gt;0,SUM($R$4:R1068)-SUM($S$3:S1067),0)</f>
        <v>0</v>
      </c>
    </row>
    <row r="1069" spans="1:19">
      <c r="A1069">
        <f>IF(E1068&lt;&gt;E1069,COUNTIF($A$4:A1068,"&lt;&gt;0")+1,0)</f>
        <v>35</v>
      </c>
      <c r="B1069">
        <f>IF(A1069&lt;&gt;0,IF(MOD(A1069,3)=0,COUNTIF($B$4:B1068,"&lt;&gt;0")+1,0),0)</f>
        <v>0</v>
      </c>
      <c r="C1069" s="9">
        <f>'Dash Board'!$C$12+COUNT('Daily reducing balance'!$F$4:F1068)</f>
        <v>42795</v>
      </c>
      <c r="D1069">
        <f t="shared" si="112"/>
        <v>2017</v>
      </c>
      <c r="E1069">
        <f t="shared" si="113"/>
        <v>3</v>
      </c>
      <c r="F1069">
        <f>DAY('Dash Board'!$C$12+COUNT('Daily reducing balance'!$F$4:F1068))</f>
        <v>1</v>
      </c>
      <c r="G1069" s="8">
        <f t="shared" si="114"/>
        <v>271963.06909619289</v>
      </c>
      <c r="H1069" s="6">
        <f>G1069*'Dash Board'!$C$11/365</f>
        <v>78.235951383836309</v>
      </c>
      <c r="I1069" s="6">
        <f>H1069*'Dash Board'!$C$18/'Dash Board'!$C$11</f>
        <v>37.255214944683956</v>
      </c>
      <c r="J1069" s="6">
        <f>(G1069&gt;1)*PMT('Dash Board'!$C$11/365,$U$4,-'Dash Board'!$C$19)</f>
        <v>108.80376961660664</v>
      </c>
      <c r="K1069" s="6">
        <f t="shared" si="116"/>
        <v>3372.9168581148047</v>
      </c>
      <c r="L1069" s="8">
        <f t="shared" si="117"/>
        <v>271932.50127796014</v>
      </c>
      <c r="N1069" s="8">
        <f t="shared" si="115"/>
        <v>71.548554671922687</v>
      </c>
      <c r="O1069" s="8">
        <f>IF(E1068&lt;&gt;E1069,SUM($N$4:N1069)-SUM($O$3:O1068),0)</f>
        <v>2001.7810961412179</v>
      </c>
      <c r="P1069" s="6">
        <f>IF(B1069&gt;0,SUM($O$4:O1069)-SUM($P$3:P1068),0)</f>
        <v>0</v>
      </c>
      <c r="Q1069" s="6">
        <f t="shared" si="118"/>
        <v>37.255214944683956</v>
      </c>
      <c r="R1069" s="8">
        <f>IF(E1068&lt;&gt;E1069,SUM($Q$4:Q1069)-SUM($R$3:R1068),0)</f>
        <v>1044.7244531237593</v>
      </c>
      <c r="S1069" s="6">
        <f>IF(B1069&gt;0,SUM($R$4:R1069)-SUM($S$3:S1068),0)</f>
        <v>0</v>
      </c>
    </row>
    <row r="1070" spans="1:19">
      <c r="A1070">
        <f>IF(E1069&lt;&gt;E1070,COUNTIF($A$4:A1069,"&lt;&gt;0")+1,0)</f>
        <v>0</v>
      </c>
      <c r="B1070">
        <f>IF(A1070&lt;&gt;0,IF(MOD(A1070,3)=0,COUNTIF($B$4:B1069,"&lt;&gt;0")+1,0),0)</f>
        <v>0</v>
      </c>
      <c r="C1070" s="9">
        <f>'Dash Board'!$C$12+COUNT('Daily reducing balance'!$F$4:F1069)</f>
        <v>42796</v>
      </c>
      <c r="D1070">
        <f t="shared" si="112"/>
        <v>2017</v>
      </c>
      <c r="E1070">
        <f t="shared" si="113"/>
        <v>3</v>
      </c>
      <c r="F1070">
        <f>DAY('Dash Board'!$C$12+COUNT('Daily reducing balance'!$F$4:F1069))</f>
        <v>2</v>
      </c>
      <c r="G1070" s="8">
        <f t="shared" si="114"/>
        <v>271932.50127796014</v>
      </c>
      <c r="H1070" s="6">
        <f>G1070*'Dash Board'!$C$11/365</f>
        <v>78.22715790187894</v>
      </c>
      <c r="I1070" s="6">
        <f>H1070*'Dash Board'!$C$18/'Dash Board'!$C$11</f>
        <v>37.251027572323309</v>
      </c>
      <c r="J1070" s="6">
        <f>(G1070&gt;1)*PMT('Dash Board'!$C$11/365,$U$4,-'Dash Board'!$C$19)</f>
        <v>108.80376961660664</v>
      </c>
      <c r="K1070" s="6">
        <f t="shared" si="116"/>
        <v>0</v>
      </c>
      <c r="L1070" s="8">
        <f t="shared" si="117"/>
        <v>271901.92466624541</v>
      </c>
      <c r="N1070" s="8">
        <f t="shared" si="115"/>
        <v>71.552742044283335</v>
      </c>
      <c r="O1070" s="8">
        <f>IF(E1069&lt;&gt;E1070,SUM($N$4:N1070)-SUM($O$3:O1069),0)</f>
        <v>0</v>
      </c>
      <c r="P1070" s="6">
        <f>IF(B1070&gt;0,SUM($O$4:O1070)-SUM($P$3:P1069),0)</f>
        <v>0</v>
      </c>
      <c r="Q1070" s="6">
        <f t="shared" si="118"/>
        <v>37.251027572323309</v>
      </c>
      <c r="R1070" s="8">
        <f>IF(E1069&lt;&gt;E1070,SUM($Q$4:Q1070)-SUM($R$3:R1069),0)</f>
        <v>0</v>
      </c>
      <c r="S1070" s="6">
        <f>IF(B1070&gt;0,SUM($R$4:R1070)-SUM($S$3:S1069),0)</f>
        <v>0</v>
      </c>
    </row>
    <row r="1071" spans="1:19">
      <c r="A1071">
        <f>IF(E1070&lt;&gt;E1071,COUNTIF($A$4:A1070,"&lt;&gt;0")+1,0)</f>
        <v>0</v>
      </c>
      <c r="B1071">
        <f>IF(A1071&lt;&gt;0,IF(MOD(A1071,3)=0,COUNTIF($B$4:B1070,"&lt;&gt;0")+1,0),0)</f>
        <v>0</v>
      </c>
      <c r="C1071" s="9">
        <f>'Dash Board'!$C$12+COUNT('Daily reducing balance'!$F$4:F1070)</f>
        <v>42797</v>
      </c>
      <c r="D1071">
        <f t="shared" si="112"/>
        <v>2017</v>
      </c>
      <c r="E1071">
        <f t="shared" si="113"/>
        <v>3</v>
      </c>
      <c r="F1071">
        <f>DAY('Dash Board'!$C$12+COUNT('Daily reducing balance'!$F$4:F1070))</f>
        <v>3</v>
      </c>
      <c r="G1071" s="8">
        <f t="shared" si="114"/>
        <v>271901.92466624541</v>
      </c>
      <c r="H1071" s="6">
        <f>G1071*'Dash Board'!$C$11/365</f>
        <v>78.218361890289771</v>
      </c>
      <c r="I1071" s="6">
        <f>H1071*'Dash Board'!$C$18/'Dash Board'!$C$11</f>
        <v>37.246838995376088</v>
      </c>
      <c r="J1071" s="6">
        <f>(G1071&gt;1)*PMT('Dash Board'!$C$11/365,$U$4,-'Dash Board'!$C$19)</f>
        <v>108.80376961660664</v>
      </c>
      <c r="K1071" s="6">
        <f t="shared" si="116"/>
        <v>0</v>
      </c>
      <c r="L1071" s="8">
        <f t="shared" si="117"/>
        <v>271871.33925851912</v>
      </c>
      <c r="N1071" s="8">
        <f t="shared" si="115"/>
        <v>71.556930621230549</v>
      </c>
      <c r="O1071" s="8">
        <f>IF(E1070&lt;&gt;E1071,SUM($N$4:N1071)-SUM($O$3:O1070),0)</f>
        <v>0</v>
      </c>
      <c r="P1071" s="6">
        <f>IF(B1071&gt;0,SUM($O$4:O1071)-SUM($P$3:P1070),0)</f>
        <v>0</v>
      </c>
      <c r="Q1071" s="6">
        <f t="shared" si="118"/>
        <v>37.246838995376088</v>
      </c>
      <c r="R1071" s="8">
        <f>IF(E1070&lt;&gt;E1071,SUM($Q$4:Q1071)-SUM($R$3:R1070),0)</f>
        <v>0</v>
      </c>
      <c r="S1071" s="6">
        <f>IF(B1071&gt;0,SUM($R$4:R1071)-SUM($S$3:S1070),0)</f>
        <v>0</v>
      </c>
    </row>
    <row r="1072" spans="1:19">
      <c r="A1072">
        <f>IF(E1071&lt;&gt;E1072,COUNTIF($A$4:A1071,"&lt;&gt;0")+1,0)</f>
        <v>0</v>
      </c>
      <c r="B1072">
        <f>IF(A1072&lt;&gt;0,IF(MOD(A1072,3)=0,COUNTIF($B$4:B1071,"&lt;&gt;0")+1,0),0)</f>
        <v>0</v>
      </c>
      <c r="C1072" s="9">
        <f>'Dash Board'!$C$12+COUNT('Daily reducing balance'!$F$4:F1071)</f>
        <v>42798</v>
      </c>
      <c r="D1072">
        <f t="shared" si="112"/>
        <v>2017</v>
      </c>
      <c r="E1072">
        <f t="shared" si="113"/>
        <v>3</v>
      </c>
      <c r="F1072">
        <f>DAY('Dash Board'!$C$12+COUNT('Daily reducing balance'!$F$4:F1071))</f>
        <v>4</v>
      </c>
      <c r="G1072" s="8">
        <f t="shared" si="114"/>
        <v>271871.33925851912</v>
      </c>
      <c r="H1072" s="6">
        <f>G1072*'Dash Board'!$C$11/365</f>
        <v>78.209563348341106</v>
      </c>
      <c r="I1072" s="6">
        <f>H1072*'Dash Board'!$C$18/'Dash Board'!$C$11</f>
        <v>37.242649213495767</v>
      </c>
      <c r="J1072" s="6">
        <f>(G1072&gt;1)*PMT('Dash Board'!$C$11/365,$U$4,-'Dash Board'!$C$19)</f>
        <v>108.80376961660664</v>
      </c>
      <c r="K1072" s="6">
        <f t="shared" si="116"/>
        <v>0</v>
      </c>
      <c r="L1072" s="8">
        <f t="shared" si="117"/>
        <v>271840.74505225086</v>
      </c>
      <c r="N1072" s="8">
        <f t="shared" si="115"/>
        <v>71.561120403110877</v>
      </c>
      <c r="O1072" s="8">
        <f>IF(E1071&lt;&gt;E1072,SUM($N$4:N1072)-SUM($O$3:O1071),0)</f>
        <v>0</v>
      </c>
      <c r="P1072" s="6">
        <f>IF(B1072&gt;0,SUM($O$4:O1072)-SUM($P$3:P1071),0)</f>
        <v>0</v>
      </c>
      <c r="Q1072" s="6">
        <f t="shared" si="118"/>
        <v>37.242649213495767</v>
      </c>
      <c r="R1072" s="8">
        <f>IF(E1071&lt;&gt;E1072,SUM($Q$4:Q1072)-SUM($R$3:R1071),0)</f>
        <v>0</v>
      </c>
      <c r="S1072" s="6">
        <f>IF(B1072&gt;0,SUM($R$4:R1072)-SUM($S$3:S1071),0)</f>
        <v>0</v>
      </c>
    </row>
    <row r="1073" spans="1:19">
      <c r="A1073">
        <f>IF(E1072&lt;&gt;E1073,COUNTIF($A$4:A1072,"&lt;&gt;0")+1,0)</f>
        <v>0</v>
      </c>
      <c r="B1073">
        <f>IF(A1073&lt;&gt;0,IF(MOD(A1073,3)=0,COUNTIF($B$4:B1072,"&lt;&gt;0")+1,0),0)</f>
        <v>0</v>
      </c>
      <c r="C1073" s="9">
        <f>'Dash Board'!$C$12+COUNT('Daily reducing balance'!$F$4:F1072)</f>
        <v>42799</v>
      </c>
      <c r="D1073">
        <f t="shared" si="112"/>
        <v>2017</v>
      </c>
      <c r="E1073">
        <f t="shared" si="113"/>
        <v>3</v>
      </c>
      <c r="F1073">
        <f>DAY('Dash Board'!$C$12+COUNT('Daily reducing balance'!$F$4:F1072))</f>
        <v>5</v>
      </c>
      <c r="G1073" s="8">
        <f t="shared" si="114"/>
        <v>271840.74505225086</v>
      </c>
      <c r="H1073" s="6">
        <f>G1073*'Dash Board'!$C$11/365</f>
        <v>78.200762275305038</v>
      </c>
      <c r="I1073" s="6">
        <f>H1073*'Dash Board'!$C$18/'Dash Board'!$C$11</f>
        <v>37.238458226335737</v>
      </c>
      <c r="J1073" s="6">
        <f>(G1073&gt;1)*PMT('Dash Board'!$C$11/365,$U$4,-'Dash Board'!$C$19)</f>
        <v>108.80376961660664</v>
      </c>
      <c r="K1073" s="6">
        <f t="shared" si="116"/>
        <v>0</v>
      </c>
      <c r="L1073" s="8">
        <f t="shared" si="117"/>
        <v>271810.14204490959</v>
      </c>
      <c r="N1073" s="8">
        <f t="shared" si="115"/>
        <v>71.565311390270907</v>
      </c>
      <c r="O1073" s="8">
        <f>IF(E1072&lt;&gt;E1073,SUM($N$4:N1073)-SUM($O$3:O1072),0)</f>
        <v>0</v>
      </c>
      <c r="P1073" s="6">
        <f>IF(B1073&gt;0,SUM($O$4:O1073)-SUM($P$3:P1072),0)</f>
        <v>0</v>
      </c>
      <c r="Q1073" s="6">
        <f t="shared" si="118"/>
        <v>37.238458226335737</v>
      </c>
      <c r="R1073" s="8">
        <f>IF(E1072&lt;&gt;E1073,SUM($Q$4:Q1073)-SUM($R$3:R1072),0)</f>
        <v>0</v>
      </c>
      <c r="S1073" s="6">
        <f>IF(B1073&gt;0,SUM($R$4:R1073)-SUM($S$3:S1072),0)</f>
        <v>0</v>
      </c>
    </row>
    <row r="1074" spans="1:19">
      <c r="A1074">
        <f>IF(E1073&lt;&gt;E1074,COUNTIF($A$4:A1073,"&lt;&gt;0")+1,0)</f>
        <v>0</v>
      </c>
      <c r="B1074">
        <f>IF(A1074&lt;&gt;0,IF(MOD(A1074,3)=0,COUNTIF($B$4:B1073,"&lt;&gt;0")+1,0),0)</f>
        <v>0</v>
      </c>
      <c r="C1074" s="9">
        <f>'Dash Board'!$C$12+COUNT('Daily reducing balance'!$F$4:F1073)</f>
        <v>42800</v>
      </c>
      <c r="D1074">
        <f t="shared" si="112"/>
        <v>2017</v>
      </c>
      <c r="E1074">
        <f t="shared" si="113"/>
        <v>3</v>
      </c>
      <c r="F1074">
        <f>DAY('Dash Board'!$C$12+COUNT('Daily reducing balance'!$F$4:F1073))</f>
        <v>6</v>
      </c>
      <c r="G1074" s="8">
        <f t="shared" si="114"/>
        <v>271810.14204490959</v>
      </c>
      <c r="H1074" s="6">
        <f>G1074*'Dash Board'!$C$11/365</f>
        <v>78.191958670453445</v>
      </c>
      <c r="I1074" s="6">
        <f>H1074*'Dash Board'!$C$18/'Dash Board'!$C$11</f>
        <v>37.234266033549261</v>
      </c>
      <c r="J1074" s="6">
        <f>(G1074&gt;1)*PMT('Dash Board'!$C$11/365,$U$4,-'Dash Board'!$C$19)</f>
        <v>108.80376961660664</v>
      </c>
      <c r="K1074" s="6">
        <f t="shared" si="116"/>
        <v>0</v>
      </c>
      <c r="L1074" s="8">
        <f t="shared" si="117"/>
        <v>271779.53023396345</v>
      </c>
      <c r="N1074" s="8">
        <f t="shared" si="115"/>
        <v>71.569503583057383</v>
      </c>
      <c r="O1074" s="8">
        <f>IF(E1073&lt;&gt;E1074,SUM($N$4:N1074)-SUM($O$3:O1073),0)</f>
        <v>0</v>
      </c>
      <c r="P1074" s="6">
        <f>IF(B1074&gt;0,SUM($O$4:O1074)-SUM($P$3:P1073),0)</f>
        <v>0</v>
      </c>
      <c r="Q1074" s="6">
        <f t="shared" si="118"/>
        <v>37.234266033549261</v>
      </c>
      <c r="R1074" s="8">
        <f>IF(E1073&lt;&gt;E1074,SUM($Q$4:Q1074)-SUM($R$3:R1073),0)</f>
        <v>0</v>
      </c>
      <c r="S1074" s="6">
        <f>IF(B1074&gt;0,SUM($R$4:R1074)-SUM($S$3:S1073),0)</f>
        <v>0</v>
      </c>
    </row>
    <row r="1075" spans="1:19">
      <c r="A1075">
        <f>IF(E1074&lt;&gt;E1075,COUNTIF($A$4:A1074,"&lt;&gt;0")+1,0)</f>
        <v>0</v>
      </c>
      <c r="B1075">
        <f>IF(A1075&lt;&gt;0,IF(MOD(A1075,3)=0,COUNTIF($B$4:B1074,"&lt;&gt;0")+1,0),0)</f>
        <v>0</v>
      </c>
      <c r="C1075" s="9">
        <f>'Dash Board'!$C$12+COUNT('Daily reducing balance'!$F$4:F1074)</f>
        <v>42801</v>
      </c>
      <c r="D1075">
        <f t="shared" si="112"/>
        <v>2017</v>
      </c>
      <c r="E1075">
        <f t="shared" si="113"/>
        <v>3</v>
      </c>
      <c r="F1075">
        <f>DAY('Dash Board'!$C$12+COUNT('Daily reducing balance'!$F$4:F1074))</f>
        <v>7</v>
      </c>
      <c r="G1075" s="8">
        <f t="shared" si="114"/>
        <v>271779.53023396345</v>
      </c>
      <c r="H1075" s="6">
        <f>G1075*'Dash Board'!$C$11/365</f>
        <v>78.183152533057978</v>
      </c>
      <c r="I1075" s="6">
        <f>H1075*'Dash Board'!$C$18/'Dash Board'!$C$11</f>
        <v>37.230072634789515</v>
      </c>
      <c r="J1075" s="6">
        <f>(G1075&gt;1)*PMT('Dash Board'!$C$11/365,$U$4,-'Dash Board'!$C$19)</f>
        <v>108.80376961660664</v>
      </c>
      <c r="K1075" s="6">
        <f t="shared" si="116"/>
        <v>0</v>
      </c>
      <c r="L1075" s="8">
        <f t="shared" si="117"/>
        <v>271748.90961687994</v>
      </c>
      <c r="N1075" s="8">
        <f t="shared" si="115"/>
        <v>71.573696981817136</v>
      </c>
      <c r="O1075" s="8">
        <f>IF(E1074&lt;&gt;E1075,SUM($N$4:N1075)-SUM($O$3:O1074),0)</f>
        <v>0</v>
      </c>
      <c r="P1075" s="6">
        <f>IF(B1075&gt;0,SUM($O$4:O1075)-SUM($P$3:P1074),0)</f>
        <v>0</v>
      </c>
      <c r="Q1075" s="6">
        <f t="shared" si="118"/>
        <v>37.230072634789515</v>
      </c>
      <c r="R1075" s="8">
        <f>IF(E1074&lt;&gt;E1075,SUM($Q$4:Q1075)-SUM($R$3:R1074),0)</f>
        <v>0</v>
      </c>
      <c r="S1075" s="6">
        <f>IF(B1075&gt;0,SUM($R$4:R1075)-SUM($S$3:S1074),0)</f>
        <v>0</v>
      </c>
    </row>
    <row r="1076" spans="1:19">
      <c r="A1076">
        <f>IF(E1075&lt;&gt;E1076,COUNTIF($A$4:A1075,"&lt;&gt;0")+1,0)</f>
        <v>0</v>
      </c>
      <c r="B1076">
        <f>IF(A1076&lt;&gt;0,IF(MOD(A1076,3)=0,COUNTIF($B$4:B1075,"&lt;&gt;0")+1,0),0)</f>
        <v>0</v>
      </c>
      <c r="C1076" s="9">
        <f>'Dash Board'!$C$12+COUNT('Daily reducing balance'!$F$4:F1075)</f>
        <v>42802</v>
      </c>
      <c r="D1076">
        <f t="shared" ref="D1076:D1139" si="119">IF(AND(E1076=1,F1076=1),D1075+1,D1075)</f>
        <v>2017</v>
      </c>
      <c r="E1076">
        <f t="shared" ref="E1076:E1139" si="120">IF(F1076=1,IF(E1075+1&gt;12,1,E1075+1),E1075)</f>
        <v>3</v>
      </c>
      <c r="F1076">
        <f>DAY('Dash Board'!$C$12+COUNT('Daily reducing balance'!$F$4:F1075))</f>
        <v>8</v>
      </c>
      <c r="G1076" s="8">
        <f t="shared" ref="G1076:G1139" si="121">L1075</f>
        <v>271748.90961687994</v>
      </c>
      <c r="H1076" s="6">
        <f>G1076*'Dash Board'!$C$11/365</f>
        <v>78.174343862390117</v>
      </c>
      <c r="I1076" s="6">
        <f>H1076*'Dash Board'!$C$18/'Dash Board'!$C$11</f>
        <v>37.225878029709584</v>
      </c>
      <c r="J1076" s="6">
        <f>(G1076&gt;1)*PMT('Dash Board'!$C$11/365,$U$4,-'Dash Board'!$C$19)</f>
        <v>108.80376961660664</v>
      </c>
      <c r="K1076" s="6">
        <f t="shared" si="116"/>
        <v>0</v>
      </c>
      <c r="L1076" s="8">
        <f t="shared" si="117"/>
        <v>271718.28019112576</v>
      </c>
      <c r="N1076" s="8">
        <f t="shared" ref="N1076:N1139" si="122">J1076-I1076</f>
        <v>71.577891586897067</v>
      </c>
      <c r="O1076" s="8">
        <f>IF(E1075&lt;&gt;E1076,SUM($N$4:N1076)-SUM($O$3:O1075),0)</f>
        <v>0</v>
      </c>
      <c r="P1076" s="6">
        <f>IF(B1076&gt;0,SUM($O$4:O1076)-SUM($P$3:P1075),0)</f>
        <v>0</v>
      </c>
      <c r="Q1076" s="6">
        <f t="shared" si="118"/>
        <v>37.225878029709584</v>
      </c>
      <c r="R1076" s="8">
        <f>IF(E1075&lt;&gt;E1076,SUM($Q$4:Q1076)-SUM($R$3:R1075),0)</f>
        <v>0</v>
      </c>
      <c r="S1076" s="6">
        <f>IF(B1076&gt;0,SUM($R$4:R1076)-SUM($S$3:S1075),0)</f>
        <v>0</v>
      </c>
    </row>
    <row r="1077" spans="1:19">
      <c r="A1077">
        <f>IF(E1076&lt;&gt;E1077,COUNTIF($A$4:A1076,"&lt;&gt;0")+1,0)</f>
        <v>0</v>
      </c>
      <c r="B1077">
        <f>IF(A1077&lt;&gt;0,IF(MOD(A1077,3)=0,COUNTIF($B$4:B1076,"&lt;&gt;0")+1,0),0)</f>
        <v>0</v>
      </c>
      <c r="C1077" s="9">
        <f>'Dash Board'!$C$12+COUNT('Daily reducing balance'!$F$4:F1076)</f>
        <v>42803</v>
      </c>
      <c r="D1077">
        <f t="shared" si="119"/>
        <v>2017</v>
      </c>
      <c r="E1077">
        <f t="shared" si="120"/>
        <v>3</v>
      </c>
      <c r="F1077">
        <f>DAY('Dash Board'!$C$12+COUNT('Daily reducing balance'!$F$4:F1076))</f>
        <v>9</v>
      </c>
      <c r="G1077" s="8">
        <f t="shared" si="121"/>
        <v>271718.28019112576</v>
      </c>
      <c r="H1077" s="6">
        <f>G1077*'Dash Board'!$C$11/365</f>
        <v>78.165532657721101</v>
      </c>
      <c r="I1077" s="6">
        <f>H1077*'Dash Board'!$C$18/'Dash Board'!$C$11</f>
        <v>37.221682217962432</v>
      </c>
      <c r="J1077" s="6">
        <f>(G1077&gt;1)*PMT('Dash Board'!$C$11/365,$U$4,-'Dash Board'!$C$19)</f>
        <v>108.80376961660664</v>
      </c>
      <c r="K1077" s="6">
        <f t="shared" si="116"/>
        <v>0</v>
      </c>
      <c r="L1077" s="8">
        <f t="shared" si="117"/>
        <v>271687.64195416687</v>
      </c>
      <c r="N1077" s="8">
        <f t="shared" si="122"/>
        <v>71.582087398644205</v>
      </c>
      <c r="O1077" s="8">
        <f>IF(E1076&lt;&gt;E1077,SUM($N$4:N1077)-SUM($O$3:O1076),0)</f>
        <v>0</v>
      </c>
      <c r="P1077" s="6">
        <f>IF(B1077&gt;0,SUM($O$4:O1077)-SUM($P$3:P1076),0)</f>
        <v>0</v>
      </c>
      <c r="Q1077" s="6">
        <f t="shared" si="118"/>
        <v>37.221682217962432</v>
      </c>
      <c r="R1077" s="8">
        <f>IF(E1076&lt;&gt;E1077,SUM($Q$4:Q1077)-SUM($R$3:R1076),0)</f>
        <v>0</v>
      </c>
      <c r="S1077" s="6">
        <f>IF(B1077&gt;0,SUM($R$4:R1077)-SUM($S$3:S1076),0)</f>
        <v>0</v>
      </c>
    </row>
    <row r="1078" spans="1:19">
      <c r="A1078">
        <f>IF(E1077&lt;&gt;E1078,COUNTIF($A$4:A1077,"&lt;&gt;0")+1,0)</f>
        <v>0</v>
      </c>
      <c r="B1078">
        <f>IF(A1078&lt;&gt;0,IF(MOD(A1078,3)=0,COUNTIF($B$4:B1077,"&lt;&gt;0")+1,0),0)</f>
        <v>0</v>
      </c>
      <c r="C1078" s="9">
        <f>'Dash Board'!$C$12+COUNT('Daily reducing balance'!$F$4:F1077)</f>
        <v>42804</v>
      </c>
      <c r="D1078">
        <f t="shared" si="119"/>
        <v>2017</v>
      </c>
      <c r="E1078">
        <f t="shared" si="120"/>
        <v>3</v>
      </c>
      <c r="F1078">
        <f>DAY('Dash Board'!$C$12+COUNT('Daily reducing balance'!$F$4:F1077))</f>
        <v>10</v>
      </c>
      <c r="G1078" s="8">
        <f t="shared" si="121"/>
        <v>271687.64195416687</v>
      </c>
      <c r="H1078" s="6">
        <f>G1078*'Dash Board'!$C$11/365</f>
        <v>78.156718918321971</v>
      </c>
      <c r="I1078" s="6">
        <f>H1078*'Dash Board'!$C$18/'Dash Board'!$C$11</f>
        <v>37.217485199200944</v>
      </c>
      <c r="J1078" s="6">
        <f>(G1078&gt;1)*PMT('Dash Board'!$C$11/365,$U$4,-'Dash Board'!$C$19)</f>
        <v>108.80376961660664</v>
      </c>
      <c r="K1078" s="6">
        <f t="shared" si="116"/>
        <v>0</v>
      </c>
      <c r="L1078" s="8">
        <f t="shared" si="117"/>
        <v>271656.99490346859</v>
      </c>
      <c r="N1078" s="8">
        <f t="shared" si="122"/>
        <v>71.586284417405693</v>
      </c>
      <c r="O1078" s="8">
        <f>IF(E1077&lt;&gt;E1078,SUM($N$4:N1078)-SUM($O$3:O1077),0)</f>
        <v>0</v>
      </c>
      <c r="P1078" s="6">
        <f>IF(B1078&gt;0,SUM($O$4:O1078)-SUM($P$3:P1077),0)</f>
        <v>0</v>
      </c>
      <c r="Q1078" s="6">
        <f t="shared" si="118"/>
        <v>37.217485199200944</v>
      </c>
      <c r="R1078" s="8">
        <f>IF(E1077&lt;&gt;E1078,SUM($Q$4:Q1078)-SUM($R$3:R1077),0)</f>
        <v>0</v>
      </c>
      <c r="S1078" s="6">
        <f>IF(B1078&gt;0,SUM($R$4:R1078)-SUM($S$3:S1077),0)</f>
        <v>0</v>
      </c>
    </row>
    <row r="1079" spans="1:19">
      <c r="A1079">
        <f>IF(E1078&lt;&gt;E1079,COUNTIF($A$4:A1078,"&lt;&gt;0")+1,0)</f>
        <v>0</v>
      </c>
      <c r="B1079">
        <f>IF(A1079&lt;&gt;0,IF(MOD(A1079,3)=0,COUNTIF($B$4:B1078,"&lt;&gt;0")+1,0),0)</f>
        <v>0</v>
      </c>
      <c r="C1079" s="9">
        <f>'Dash Board'!$C$12+COUNT('Daily reducing balance'!$F$4:F1078)</f>
        <v>42805</v>
      </c>
      <c r="D1079">
        <f t="shared" si="119"/>
        <v>2017</v>
      </c>
      <c r="E1079">
        <f t="shared" si="120"/>
        <v>3</v>
      </c>
      <c r="F1079">
        <f>DAY('Dash Board'!$C$12+COUNT('Daily reducing balance'!$F$4:F1078))</f>
        <v>11</v>
      </c>
      <c r="G1079" s="8">
        <f t="shared" si="121"/>
        <v>271656.99490346859</v>
      </c>
      <c r="H1079" s="6">
        <f>G1079*'Dash Board'!$C$11/365</f>
        <v>78.147902643463553</v>
      </c>
      <c r="I1079" s="6">
        <f>H1079*'Dash Board'!$C$18/'Dash Board'!$C$11</f>
        <v>37.213286973077885</v>
      </c>
      <c r="J1079" s="6">
        <f>(G1079&gt;1)*PMT('Dash Board'!$C$11/365,$U$4,-'Dash Board'!$C$19)</f>
        <v>108.80376961660664</v>
      </c>
      <c r="K1079" s="6">
        <f t="shared" si="116"/>
        <v>0</v>
      </c>
      <c r="L1079" s="8">
        <f t="shared" si="117"/>
        <v>271626.33903649548</v>
      </c>
      <c r="N1079" s="8">
        <f t="shared" si="122"/>
        <v>71.590482643528759</v>
      </c>
      <c r="O1079" s="8">
        <f>IF(E1078&lt;&gt;E1079,SUM($N$4:N1079)-SUM($O$3:O1078),0)</f>
        <v>0</v>
      </c>
      <c r="P1079" s="6">
        <f>IF(B1079&gt;0,SUM($O$4:O1079)-SUM($P$3:P1078),0)</f>
        <v>0</v>
      </c>
      <c r="Q1079" s="6">
        <f t="shared" si="118"/>
        <v>37.213286973077885</v>
      </c>
      <c r="R1079" s="8">
        <f>IF(E1078&lt;&gt;E1079,SUM($Q$4:Q1079)-SUM($R$3:R1078),0)</f>
        <v>0</v>
      </c>
      <c r="S1079" s="6">
        <f>IF(B1079&gt;0,SUM($R$4:R1079)-SUM($S$3:S1078),0)</f>
        <v>0</v>
      </c>
    </row>
    <row r="1080" spans="1:19">
      <c r="A1080">
        <f>IF(E1079&lt;&gt;E1080,COUNTIF($A$4:A1079,"&lt;&gt;0")+1,0)</f>
        <v>0</v>
      </c>
      <c r="B1080">
        <f>IF(A1080&lt;&gt;0,IF(MOD(A1080,3)=0,COUNTIF($B$4:B1079,"&lt;&gt;0")+1,0),0)</f>
        <v>0</v>
      </c>
      <c r="C1080" s="9">
        <f>'Dash Board'!$C$12+COUNT('Daily reducing balance'!$F$4:F1079)</f>
        <v>42806</v>
      </c>
      <c r="D1080">
        <f t="shared" si="119"/>
        <v>2017</v>
      </c>
      <c r="E1080">
        <f t="shared" si="120"/>
        <v>3</v>
      </c>
      <c r="F1080">
        <f>DAY('Dash Board'!$C$12+COUNT('Daily reducing balance'!$F$4:F1079))</f>
        <v>12</v>
      </c>
      <c r="G1080" s="8">
        <f t="shared" si="121"/>
        <v>271626.33903649548</v>
      </c>
      <c r="H1080" s="6">
        <f>G1080*'Dash Board'!$C$11/365</f>
        <v>78.139083832416503</v>
      </c>
      <c r="I1080" s="6">
        <f>H1080*'Dash Board'!$C$18/'Dash Board'!$C$11</f>
        <v>37.209087539245957</v>
      </c>
      <c r="J1080" s="6">
        <f>(G1080&gt;1)*PMT('Dash Board'!$C$11/365,$U$4,-'Dash Board'!$C$19)</f>
        <v>108.80376961660664</v>
      </c>
      <c r="K1080" s="6">
        <f t="shared" si="116"/>
        <v>0</v>
      </c>
      <c r="L1080" s="8">
        <f t="shared" si="117"/>
        <v>271595.67435071134</v>
      </c>
      <c r="N1080" s="8">
        <f t="shared" si="122"/>
        <v>71.594682077360687</v>
      </c>
      <c r="O1080" s="8">
        <f>IF(E1079&lt;&gt;E1080,SUM($N$4:N1080)-SUM($O$3:O1079),0)</f>
        <v>0</v>
      </c>
      <c r="P1080" s="6">
        <f>IF(B1080&gt;0,SUM($O$4:O1080)-SUM($P$3:P1079),0)</f>
        <v>0</v>
      </c>
      <c r="Q1080" s="6">
        <f t="shared" si="118"/>
        <v>37.209087539245957</v>
      </c>
      <c r="R1080" s="8">
        <f>IF(E1079&lt;&gt;E1080,SUM($Q$4:Q1080)-SUM($R$3:R1079),0)</f>
        <v>0</v>
      </c>
      <c r="S1080" s="6">
        <f>IF(B1080&gt;0,SUM($R$4:R1080)-SUM($S$3:S1079),0)</f>
        <v>0</v>
      </c>
    </row>
    <row r="1081" spans="1:19">
      <c r="A1081">
        <f>IF(E1080&lt;&gt;E1081,COUNTIF($A$4:A1080,"&lt;&gt;0")+1,0)</f>
        <v>0</v>
      </c>
      <c r="B1081">
        <f>IF(A1081&lt;&gt;0,IF(MOD(A1081,3)=0,COUNTIF($B$4:B1080,"&lt;&gt;0")+1,0),0)</f>
        <v>0</v>
      </c>
      <c r="C1081" s="9">
        <f>'Dash Board'!$C$12+COUNT('Daily reducing balance'!$F$4:F1080)</f>
        <v>42807</v>
      </c>
      <c r="D1081">
        <f t="shared" si="119"/>
        <v>2017</v>
      </c>
      <c r="E1081">
        <f t="shared" si="120"/>
        <v>3</v>
      </c>
      <c r="F1081">
        <f>DAY('Dash Board'!$C$12+COUNT('Daily reducing balance'!$F$4:F1080))</f>
        <v>13</v>
      </c>
      <c r="G1081" s="8">
        <f t="shared" si="121"/>
        <v>271595.67435071134</v>
      </c>
      <c r="H1081" s="6">
        <f>G1081*'Dash Board'!$C$11/365</f>
        <v>78.130262484451208</v>
      </c>
      <c r="I1081" s="6">
        <f>H1081*'Dash Board'!$C$18/'Dash Board'!$C$11</f>
        <v>37.204886897357724</v>
      </c>
      <c r="J1081" s="6">
        <f>(G1081&gt;1)*PMT('Dash Board'!$C$11/365,$U$4,-'Dash Board'!$C$19)</f>
        <v>108.80376961660664</v>
      </c>
      <c r="K1081" s="6">
        <f t="shared" si="116"/>
        <v>0</v>
      </c>
      <c r="L1081" s="8">
        <f t="shared" si="117"/>
        <v>271565.00084357918</v>
      </c>
      <c r="N1081" s="8">
        <f t="shared" si="122"/>
        <v>71.59888271924892</v>
      </c>
      <c r="O1081" s="8">
        <f>IF(E1080&lt;&gt;E1081,SUM($N$4:N1081)-SUM($O$3:O1080),0)</f>
        <v>0</v>
      </c>
      <c r="P1081" s="6">
        <f>IF(B1081&gt;0,SUM($O$4:O1081)-SUM($P$3:P1080),0)</f>
        <v>0</v>
      </c>
      <c r="Q1081" s="6">
        <f t="shared" si="118"/>
        <v>37.204886897357724</v>
      </c>
      <c r="R1081" s="8">
        <f>IF(E1080&lt;&gt;E1081,SUM($Q$4:Q1081)-SUM($R$3:R1080),0)</f>
        <v>0</v>
      </c>
      <c r="S1081" s="6">
        <f>IF(B1081&gt;0,SUM($R$4:R1081)-SUM($S$3:S1080),0)</f>
        <v>0</v>
      </c>
    </row>
    <row r="1082" spans="1:19">
      <c r="A1082">
        <f>IF(E1081&lt;&gt;E1082,COUNTIF($A$4:A1081,"&lt;&gt;0")+1,0)</f>
        <v>0</v>
      </c>
      <c r="B1082">
        <f>IF(A1082&lt;&gt;0,IF(MOD(A1082,3)=0,COUNTIF($B$4:B1081,"&lt;&gt;0")+1,0),0)</f>
        <v>0</v>
      </c>
      <c r="C1082" s="9">
        <f>'Dash Board'!$C$12+COUNT('Daily reducing balance'!$F$4:F1081)</f>
        <v>42808</v>
      </c>
      <c r="D1082">
        <f t="shared" si="119"/>
        <v>2017</v>
      </c>
      <c r="E1082">
        <f t="shared" si="120"/>
        <v>3</v>
      </c>
      <c r="F1082">
        <f>DAY('Dash Board'!$C$12+COUNT('Daily reducing balance'!$F$4:F1081))</f>
        <v>14</v>
      </c>
      <c r="G1082" s="8">
        <f t="shared" si="121"/>
        <v>271565.00084357918</v>
      </c>
      <c r="H1082" s="6">
        <f>G1082*'Dash Board'!$C$11/365</f>
        <v>78.121438598837841</v>
      </c>
      <c r="I1082" s="6">
        <f>H1082*'Dash Board'!$C$18/'Dash Board'!$C$11</f>
        <v>37.20068504706564</v>
      </c>
      <c r="J1082" s="6">
        <f>(G1082&gt;1)*PMT('Dash Board'!$C$11/365,$U$4,-'Dash Board'!$C$19)</f>
        <v>108.80376961660664</v>
      </c>
      <c r="K1082" s="6">
        <f t="shared" si="116"/>
        <v>0</v>
      </c>
      <c r="L1082" s="8">
        <f t="shared" si="117"/>
        <v>271534.31851256144</v>
      </c>
      <c r="N1082" s="8">
        <f t="shared" si="122"/>
        <v>71.603084569541011</v>
      </c>
      <c r="O1082" s="8">
        <f>IF(E1081&lt;&gt;E1082,SUM($N$4:N1082)-SUM($O$3:O1081),0)</f>
        <v>0</v>
      </c>
      <c r="P1082" s="6">
        <f>IF(B1082&gt;0,SUM($O$4:O1082)-SUM($P$3:P1081),0)</f>
        <v>0</v>
      </c>
      <c r="Q1082" s="6">
        <f t="shared" si="118"/>
        <v>37.20068504706564</v>
      </c>
      <c r="R1082" s="8">
        <f>IF(E1081&lt;&gt;E1082,SUM($Q$4:Q1082)-SUM($R$3:R1081),0)</f>
        <v>0</v>
      </c>
      <c r="S1082" s="6">
        <f>IF(B1082&gt;0,SUM($R$4:R1082)-SUM($S$3:S1081),0)</f>
        <v>0</v>
      </c>
    </row>
    <row r="1083" spans="1:19">
      <c r="A1083">
        <f>IF(E1082&lt;&gt;E1083,COUNTIF($A$4:A1082,"&lt;&gt;0")+1,0)</f>
        <v>0</v>
      </c>
      <c r="B1083">
        <f>IF(A1083&lt;&gt;0,IF(MOD(A1083,3)=0,COUNTIF($B$4:B1082,"&lt;&gt;0")+1,0),0)</f>
        <v>0</v>
      </c>
      <c r="C1083" s="9">
        <f>'Dash Board'!$C$12+COUNT('Daily reducing balance'!$F$4:F1082)</f>
        <v>42809</v>
      </c>
      <c r="D1083">
        <f t="shared" si="119"/>
        <v>2017</v>
      </c>
      <c r="E1083">
        <f t="shared" si="120"/>
        <v>3</v>
      </c>
      <c r="F1083">
        <f>DAY('Dash Board'!$C$12+COUNT('Daily reducing balance'!$F$4:F1082))</f>
        <v>15</v>
      </c>
      <c r="G1083" s="8">
        <f t="shared" si="121"/>
        <v>271534.31851256144</v>
      </c>
      <c r="H1083" s="6">
        <f>G1083*'Dash Board'!$C$11/365</f>
        <v>78.112612174846433</v>
      </c>
      <c r="I1083" s="6">
        <f>H1083*'Dash Board'!$C$18/'Dash Board'!$C$11</f>
        <v>37.196481988022114</v>
      </c>
      <c r="J1083" s="6">
        <f>(G1083&gt;1)*PMT('Dash Board'!$C$11/365,$U$4,-'Dash Board'!$C$19)</f>
        <v>108.80376961660664</v>
      </c>
      <c r="K1083" s="6">
        <f t="shared" si="116"/>
        <v>0</v>
      </c>
      <c r="L1083" s="8">
        <f t="shared" si="117"/>
        <v>271503.62735511968</v>
      </c>
      <c r="N1083" s="8">
        <f t="shared" si="122"/>
        <v>71.60728762858453</v>
      </c>
      <c r="O1083" s="8">
        <f>IF(E1082&lt;&gt;E1083,SUM($N$4:N1083)-SUM($O$3:O1082),0)</f>
        <v>0</v>
      </c>
      <c r="P1083" s="6">
        <f>IF(B1083&gt;0,SUM($O$4:O1083)-SUM($P$3:P1082),0)</f>
        <v>0</v>
      </c>
      <c r="Q1083" s="6">
        <f t="shared" si="118"/>
        <v>37.196481988022114</v>
      </c>
      <c r="R1083" s="8">
        <f>IF(E1082&lt;&gt;E1083,SUM($Q$4:Q1083)-SUM($R$3:R1082),0)</f>
        <v>0</v>
      </c>
      <c r="S1083" s="6">
        <f>IF(B1083&gt;0,SUM($R$4:R1083)-SUM($S$3:S1082),0)</f>
        <v>0</v>
      </c>
    </row>
    <row r="1084" spans="1:19">
      <c r="A1084">
        <f>IF(E1083&lt;&gt;E1084,COUNTIF($A$4:A1083,"&lt;&gt;0")+1,0)</f>
        <v>0</v>
      </c>
      <c r="B1084">
        <f>IF(A1084&lt;&gt;0,IF(MOD(A1084,3)=0,COUNTIF($B$4:B1083,"&lt;&gt;0")+1,0),0)</f>
        <v>0</v>
      </c>
      <c r="C1084" s="9">
        <f>'Dash Board'!$C$12+COUNT('Daily reducing balance'!$F$4:F1083)</f>
        <v>42810</v>
      </c>
      <c r="D1084">
        <f t="shared" si="119"/>
        <v>2017</v>
      </c>
      <c r="E1084">
        <f t="shared" si="120"/>
        <v>3</v>
      </c>
      <c r="F1084">
        <f>DAY('Dash Board'!$C$12+COUNT('Daily reducing balance'!$F$4:F1083))</f>
        <v>16</v>
      </c>
      <c r="G1084" s="8">
        <f t="shared" si="121"/>
        <v>271503.62735511968</v>
      </c>
      <c r="H1084" s="6">
        <f>G1084*'Dash Board'!$C$11/365</f>
        <v>78.103783211746759</v>
      </c>
      <c r="I1084" s="6">
        <f>H1084*'Dash Board'!$C$18/'Dash Board'!$C$11</f>
        <v>37.192277719879414</v>
      </c>
      <c r="J1084" s="6">
        <f>(G1084&gt;1)*PMT('Dash Board'!$C$11/365,$U$4,-'Dash Board'!$C$19)</f>
        <v>108.80376961660664</v>
      </c>
      <c r="K1084" s="6">
        <f t="shared" si="116"/>
        <v>0</v>
      </c>
      <c r="L1084" s="8">
        <f t="shared" si="117"/>
        <v>271472.92736871482</v>
      </c>
      <c r="N1084" s="8">
        <f t="shared" si="122"/>
        <v>71.61149189672723</v>
      </c>
      <c r="O1084" s="8">
        <f>IF(E1083&lt;&gt;E1084,SUM($N$4:N1084)-SUM($O$3:O1083),0)</f>
        <v>0</v>
      </c>
      <c r="P1084" s="6">
        <f>IF(B1084&gt;0,SUM($O$4:O1084)-SUM($P$3:P1083),0)</f>
        <v>0</v>
      </c>
      <c r="Q1084" s="6">
        <f t="shared" si="118"/>
        <v>37.192277719879414</v>
      </c>
      <c r="R1084" s="8">
        <f>IF(E1083&lt;&gt;E1084,SUM($Q$4:Q1084)-SUM($R$3:R1083),0)</f>
        <v>0</v>
      </c>
      <c r="S1084" s="6">
        <f>IF(B1084&gt;0,SUM($R$4:R1084)-SUM($S$3:S1083),0)</f>
        <v>0</v>
      </c>
    </row>
    <row r="1085" spans="1:19">
      <c r="A1085">
        <f>IF(E1084&lt;&gt;E1085,COUNTIF($A$4:A1084,"&lt;&gt;0")+1,0)</f>
        <v>0</v>
      </c>
      <c r="B1085">
        <f>IF(A1085&lt;&gt;0,IF(MOD(A1085,3)=0,COUNTIF($B$4:B1084,"&lt;&gt;0")+1,0),0)</f>
        <v>0</v>
      </c>
      <c r="C1085" s="9">
        <f>'Dash Board'!$C$12+COUNT('Daily reducing balance'!$F$4:F1084)</f>
        <v>42811</v>
      </c>
      <c r="D1085">
        <f t="shared" si="119"/>
        <v>2017</v>
      </c>
      <c r="E1085">
        <f t="shared" si="120"/>
        <v>3</v>
      </c>
      <c r="F1085">
        <f>DAY('Dash Board'!$C$12+COUNT('Daily reducing balance'!$F$4:F1084))</f>
        <v>17</v>
      </c>
      <c r="G1085" s="8">
        <f t="shared" si="121"/>
        <v>271472.92736871482</v>
      </c>
      <c r="H1085" s="6">
        <f>G1085*'Dash Board'!$C$11/365</f>
        <v>78.094951708808367</v>
      </c>
      <c r="I1085" s="6">
        <f>H1085*'Dash Board'!$C$18/'Dash Board'!$C$11</f>
        <v>37.188072242289699</v>
      </c>
      <c r="J1085" s="6">
        <f>(G1085&gt;1)*PMT('Dash Board'!$C$11/365,$U$4,-'Dash Board'!$C$19)</f>
        <v>108.80376961660664</v>
      </c>
      <c r="K1085" s="6">
        <f t="shared" si="116"/>
        <v>0</v>
      </c>
      <c r="L1085" s="8">
        <f t="shared" si="117"/>
        <v>271442.21855080704</v>
      </c>
      <c r="N1085" s="8">
        <f t="shared" si="122"/>
        <v>71.615697374316937</v>
      </c>
      <c r="O1085" s="8">
        <f>IF(E1084&lt;&gt;E1085,SUM($N$4:N1085)-SUM($O$3:O1084),0)</f>
        <v>0</v>
      </c>
      <c r="P1085" s="6">
        <f>IF(B1085&gt;0,SUM($O$4:O1085)-SUM($P$3:P1084),0)</f>
        <v>0</v>
      </c>
      <c r="Q1085" s="6">
        <f t="shared" si="118"/>
        <v>37.188072242289699</v>
      </c>
      <c r="R1085" s="8">
        <f>IF(E1084&lt;&gt;E1085,SUM($Q$4:Q1085)-SUM($R$3:R1084),0)</f>
        <v>0</v>
      </c>
      <c r="S1085" s="6">
        <f>IF(B1085&gt;0,SUM($R$4:R1085)-SUM($S$3:S1084),0)</f>
        <v>0</v>
      </c>
    </row>
    <row r="1086" spans="1:19">
      <c r="A1086">
        <f>IF(E1085&lt;&gt;E1086,COUNTIF($A$4:A1085,"&lt;&gt;0")+1,0)</f>
        <v>0</v>
      </c>
      <c r="B1086">
        <f>IF(A1086&lt;&gt;0,IF(MOD(A1086,3)=0,COUNTIF($B$4:B1085,"&lt;&gt;0")+1,0),0)</f>
        <v>0</v>
      </c>
      <c r="C1086" s="9">
        <f>'Dash Board'!$C$12+COUNT('Daily reducing balance'!$F$4:F1085)</f>
        <v>42812</v>
      </c>
      <c r="D1086">
        <f t="shared" si="119"/>
        <v>2017</v>
      </c>
      <c r="E1086">
        <f t="shared" si="120"/>
        <v>3</v>
      </c>
      <c r="F1086">
        <f>DAY('Dash Board'!$C$12+COUNT('Daily reducing balance'!$F$4:F1085))</f>
        <v>18</v>
      </c>
      <c r="G1086" s="8">
        <f t="shared" si="121"/>
        <v>271442.21855080704</v>
      </c>
      <c r="H1086" s="6">
        <f>G1086*'Dash Board'!$C$11/365</f>
        <v>78.086117665300648</v>
      </c>
      <c r="I1086" s="6">
        <f>H1086*'Dash Board'!$C$18/'Dash Board'!$C$11</f>
        <v>37.183865554905076</v>
      </c>
      <c r="J1086" s="6">
        <f>(G1086&gt;1)*PMT('Dash Board'!$C$11/365,$U$4,-'Dash Board'!$C$19)</f>
        <v>108.80376961660664</v>
      </c>
      <c r="K1086" s="6">
        <f t="shared" si="116"/>
        <v>0</v>
      </c>
      <c r="L1086" s="8">
        <f t="shared" si="117"/>
        <v>271411.50089885574</v>
      </c>
      <c r="N1086" s="8">
        <f t="shared" si="122"/>
        <v>71.619904061701561</v>
      </c>
      <c r="O1086" s="8">
        <f>IF(E1085&lt;&gt;E1086,SUM($N$4:N1086)-SUM($O$3:O1085),0)</f>
        <v>0</v>
      </c>
      <c r="P1086" s="6">
        <f>IF(B1086&gt;0,SUM($O$4:O1086)-SUM($P$3:P1085),0)</f>
        <v>0</v>
      </c>
      <c r="Q1086" s="6">
        <f t="shared" si="118"/>
        <v>37.183865554905076</v>
      </c>
      <c r="R1086" s="8">
        <f>IF(E1085&lt;&gt;E1086,SUM($Q$4:Q1086)-SUM($R$3:R1085),0)</f>
        <v>0</v>
      </c>
      <c r="S1086" s="6">
        <f>IF(B1086&gt;0,SUM($R$4:R1086)-SUM($S$3:S1085),0)</f>
        <v>0</v>
      </c>
    </row>
    <row r="1087" spans="1:19">
      <c r="A1087">
        <f>IF(E1086&lt;&gt;E1087,COUNTIF($A$4:A1086,"&lt;&gt;0")+1,0)</f>
        <v>0</v>
      </c>
      <c r="B1087">
        <f>IF(A1087&lt;&gt;0,IF(MOD(A1087,3)=0,COUNTIF($B$4:B1086,"&lt;&gt;0")+1,0),0)</f>
        <v>0</v>
      </c>
      <c r="C1087" s="9">
        <f>'Dash Board'!$C$12+COUNT('Daily reducing balance'!$F$4:F1086)</f>
        <v>42813</v>
      </c>
      <c r="D1087">
        <f t="shared" si="119"/>
        <v>2017</v>
      </c>
      <c r="E1087">
        <f t="shared" si="120"/>
        <v>3</v>
      </c>
      <c r="F1087">
        <f>DAY('Dash Board'!$C$12+COUNT('Daily reducing balance'!$F$4:F1086))</f>
        <v>19</v>
      </c>
      <c r="G1087" s="8">
        <f t="shared" si="121"/>
        <v>271411.50089885574</v>
      </c>
      <c r="H1087" s="6">
        <f>G1087*'Dash Board'!$C$11/365</f>
        <v>78.077281080492739</v>
      </c>
      <c r="I1087" s="6">
        <f>H1087*'Dash Board'!$C$18/'Dash Board'!$C$11</f>
        <v>37.179657657377497</v>
      </c>
      <c r="J1087" s="6">
        <f>(G1087&gt;1)*PMT('Dash Board'!$C$11/365,$U$4,-'Dash Board'!$C$19)</f>
        <v>108.80376961660664</v>
      </c>
      <c r="K1087" s="6">
        <f t="shared" si="116"/>
        <v>0</v>
      </c>
      <c r="L1087" s="8">
        <f t="shared" si="117"/>
        <v>271380.77441031963</v>
      </c>
      <c r="N1087" s="8">
        <f t="shared" si="122"/>
        <v>71.62411195922914</v>
      </c>
      <c r="O1087" s="8">
        <f>IF(E1086&lt;&gt;E1087,SUM($N$4:N1087)-SUM($O$3:O1086),0)</f>
        <v>0</v>
      </c>
      <c r="P1087" s="6">
        <f>IF(B1087&gt;0,SUM($O$4:O1087)-SUM($P$3:P1086),0)</f>
        <v>0</v>
      </c>
      <c r="Q1087" s="6">
        <f t="shared" si="118"/>
        <v>37.179657657377497</v>
      </c>
      <c r="R1087" s="8">
        <f>IF(E1086&lt;&gt;E1087,SUM($Q$4:Q1087)-SUM($R$3:R1086),0)</f>
        <v>0</v>
      </c>
      <c r="S1087" s="6">
        <f>IF(B1087&gt;0,SUM($R$4:R1087)-SUM($S$3:S1086),0)</f>
        <v>0</v>
      </c>
    </row>
    <row r="1088" spans="1:19">
      <c r="A1088">
        <f>IF(E1087&lt;&gt;E1088,COUNTIF($A$4:A1087,"&lt;&gt;0")+1,0)</f>
        <v>0</v>
      </c>
      <c r="B1088">
        <f>IF(A1088&lt;&gt;0,IF(MOD(A1088,3)=0,COUNTIF($B$4:B1087,"&lt;&gt;0")+1,0),0)</f>
        <v>0</v>
      </c>
      <c r="C1088" s="9">
        <f>'Dash Board'!$C$12+COUNT('Daily reducing balance'!$F$4:F1087)</f>
        <v>42814</v>
      </c>
      <c r="D1088">
        <f t="shared" si="119"/>
        <v>2017</v>
      </c>
      <c r="E1088">
        <f t="shared" si="120"/>
        <v>3</v>
      </c>
      <c r="F1088">
        <f>DAY('Dash Board'!$C$12+COUNT('Daily reducing balance'!$F$4:F1087))</f>
        <v>20</v>
      </c>
      <c r="G1088" s="8">
        <f t="shared" si="121"/>
        <v>271380.77441031963</v>
      </c>
      <c r="H1088" s="6">
        <f>G1088*'Dash Board'!$C$11/365</f>
        <v>78.06844195365359</v>
      </c>
      <c r="I1088" s="6">
        <f>H1088*'Dash Board'!$C$18/'Dash Board'!$C$11</f>
        <v>37.175448549358855</v>
      </c>
      <c r="J1088" s="6">
        <f>(G1088&gt;1)*PMT('Dash Board'!$C$11/365,$U$4,-'Dash Board'!$C$19)</f>
        <v>108.80376961660664</v>
      </c>
      <c r="K1088" s="6">
        <f t="shared" si="116"/>
        <v>0</v>
      </c>
      <c r="L1088" s="8">
        <f t="shared" si="117"/>
        <v>271350.03908265667</v>
      </c>
      <c r="N1088" s="8">
        <f t="shared" si="122"/>
        <v>71.628321067247782</v>
      </c>
      <c r="O1088" s="8">
        <f>IF(E1087&lt;&gt;E1088,SUM($N$4:N1088)-SUM($O$3:O1087),0)</f>
        <v>0</v>
      </c>
      <c r="P1088" s="6">
        <f>IF(B1088&gt;0,SUM($O$4:O1088)-SUM($P$3:P1087),0)</f>
        <v>0</v>
      </c>
      <c r="Q1088" s="6">
        <f t="shared" si="118"/>
        <v>37.175448549358855</v>
      </c>
      <c r="R1088" s="8">
        <f>IF(E1087&lt;&gt;E1088,SUM($Q$4:Q1088)-SUM($R$3:R1087),0)</f>
        <v>0</v>
      </c>
      <c r="S1088" s="6">
        <f>IF(B1088&gt;0,SUM($R$4:R1088)-SUM($S$3:S1087),0)</f>
        <v>0</v>
      </c>
    </row>
    <row r="1089" spans="1:19">
      <c r="A1089">
        <f>IF(E1088&lt;&gt;E1089,COUNTIF($A$4:A1088,"&lt;&gt;0")+1,0)</f>
        <v>0</v>
      </c>
      <c r="B1089">
        <f>IF(A1089&lt;&gt;0,IF(MOD(A1089,3)=0,COUNTIF($B$4:B1088,"&lt;&gt;0")+1,0),0)</f>
        <v>0</v>
      </c>
      <c r="C1089" s="9">
        <f>'Dash Board'!$C$12+COUNT('Daily reducing balance'!$F$4:F1088)</f>
        <v>42815</v>
      </c>
      <c r="D1089">
        <f t="shared" si="119"/>
        <v>2017</v>
      </c>
      <c r="E1089">
        <f t="shared" si="120"/>
        <v>3</v>
      </c>
      <c r="F1089">
        <f>DAY('Dash Board'!$C$12+COUNT('Daily reducing balance'!$F$4:F1088))</f>
        <v>21</v>
      </c>
      <c r="G1089" s="8">
        <f t="shared" si="121"/>
        <v>271350.03908265667</v>
      </c>
      <c r="H1089" s="6">
        <f>G1089*'Dash Board'!$C$11/365</f>
        <v>78.059600284051911</v>
      </c>
      <c r="I1089" s="6">
        <f>H1089*'Dash Board'!$C$18/'Dash Board'!$C$11</f>
        <v>37.171238230500911</v>
      </c>
      <c r="J1089" s="6">
        <f>(G1089&gt;1)*PMT('Dash Board'!$C$11/365,$U$4,-'Dash Board'!$C$19)</f>
        <v>108.80376961660664</v>
      </c>
      <c r="K1089" s="6">
        <f t="shared" si="116"/>
        <v>0</v>
      </c>
      <c r="L1089" s="8">
        <f t="shared" si="117"/>
        <v>271319.29491332412</v>
      </c>
      <c r="N1089" s="8">
        <f t="shared" si="122"/>
        <v>71.63253138610574</v>
      </c>
      <c r="O1089" s="8">
        <f>IF(E1088&lt;&gt;E1089,SUM($N$4:N1089)-SUM($O$3:O1088),0)</f>
        <v>0</v>
      </c>
      <c r="P1089" s="6">
        <f>IF(B1089&gt;0,SUM($O$4:O1089)-SUM($P$3:P1088),0)</f>
        <v>0</v>
      </c>
      <c r="Q1089" s="6">
        <f t="shared" si="118"/>
        <v>37.171238230500911</v>
      </c>
      <c r="R1089" s="8">
        <f>IF(E1088&lt;&gt;E1089,SUM($Q$4:Q1089)-SUM($R$3:R1088),0)</f>
        <v>0</v>
      </c>
      <c r="S1089" s="6">
        <f>IF(B1089&gt;0,SUM($R$4:R1089)-SUM($S$3:S1088),0)</f>
        <v>0</v>
      </c>
    </row>
    <row r="1090" spans="1:19">
      <c r="A1090">
        <f>IF(E1089&lt;&gt;E1090,COUNTIF($A$4:A1089,"&lt;&gt;0")+1,0)</f>
        <v>0</v>
      </c>
      <c r="B1090">
        <f>IF(A1090&lt;&gt;0,IF(MOD(A1090,3)=0,COUNTIF($B$4:B1089,"&lt;&gt;0")+1,0),0)</f>
        <v>0</v>
      </c>
      <c r="C1090" s="9">
        <f>'Dash Board'!$C$12+COUNT('Daily reducing balance'!$F$4:F1089)</f>
        <v>42816</v>
      </c>
      <c r="D1090">
        <f t="shared" si="119"/>
        <v>2017</v>
      </c>
      <c r="E1090">
        <f t="shared" si="120"/>
        <v>3</v>
      </c>
      <c r="F1090">
        <f>DAY('Dash Board'!$C$12+COUNT('Daily reducing balance'!$F$4:F1089))</f>
        <v>22</v>
      </c>
      <c r="G1090" s="8">
        <f t="shared" si="121"/>
        <v>271319.29491332412</v>
      </c>
      <c r="H1090" s="6">
        <f>G1090*'Dash Board'!$C$11/365</f>
        <v>78.050756070956254</v>
      </c>
      <c r="I1090" s="6">
        <f>H1090*'Dash Board'!$C$18/'Dash Board'!$C$11</f>
        <v>37.167026700455359</v>
      </c>
      <c r="J1090" s="6">
        <f>(G1090&gt;1)*PMT('Dash Board'!$C$11/365,$U$4,-'Dash Board'!$C$19)</f>
        <v>108.80376961660664</v>
      </c>
      <c r="K1090" s="6">
        <f t="shared" si="116"/>
        <v>0</v>
      </c>
      <c r="L1090" s="8">
        <f t="shared" si="117"/>
        <v>271288.54189977847</v>
      </c>
      <c r="N1090" s="8">
        <f t="shared" si="122"/>
        <v>71.636742916151292</v>
      </c>
      <c r="O1090" s="8">
        <f>IF(E1089&lt;&gt;E1090,SUM($N$4:N1090)-SUM($O$3:O1089),0)</f>
        <v>0</v>
      </c>
      <c r="P1090" s="6">
        <f>IF(B1090&gt;0,SUM($O$4:O1090)-SUM($P$3:P1089),0)</f>
        <v>0</v>
      </c>
      <c r="Q1090" s="6">
        <f t="shared" si="118"/>
        <v>37.167026700455359</v>
      </c>
      <c r="R1090" s="8">
        <f>IF(E1089&lt;&gt;E1090,SUM($Q$4:Q1090)-SUM($R$3:R1089),0)</f>
        <v>0</v>
      </c>
      <c r="S1090" s="6">
        <f>IF(B1090&gt;0,SUM($R$4:R1090)-SUM($S$3:S1089),0)</f>
        <v>0</v>
      </c>
    </row>
    <row r="1091" spans="1:19">
      <c r="A1091">
        <f>IF(E1090&lt;&gt;E1091,COUNTIF($A$4:A1090,"&lt;&gt;0")+1,0)</f>
        <v>0</v>
      </c>
      <c r="B1091">
        <f>IF(A1091&lt;&gt;0,IF(MOD(A1091,3)=0,COUNTIF($B$4:B1090,"&lt;&gt;0")+1,0),0)</f>
        <v>0</v>
      </c>
      <c r="C1091" s="9">
        <f>'Dash Board'!$C$12+COUNT('Daily reducing balance'!$F$4:F1090)</f>
        <v>42817</v>
      </c>
      <c r="D1091">
        <f t="shared" si="119"/>
        <v>2017</v>
      </c>
      <c r="E1091">
        <f t="shared" si="120"/>
        <v>3</v>
      </c>
      <c r="F1091">
        <f>DAY('Dash Board'!$C$12+COUNT('Daily reducing balance'!$F$4:F1090))</f>
        <v>23</v>
      </c>
      <c r="G1091" s="8">
        <f t="shared" si="121"/>
        <v>271288.54189977847</v>
      </c>
      <c r="H1091" s="6">
        <f>G1091*'Dash Board'!$C$11/365</f>
        <v>78.041909313634903</v>
      </c>
      <c r="I1091" s="6">
        <f>H1091*'Dash Board'!$C$18/'Dash Board'!$C$11</f>
        <v>37.162813958873762</v>
      </c>
      <c r="J1091" s="6">
        <f>(G1091&gt;1)*PMT('Dash Board'!$C$11/365,$U$4,-'Dash Board'!$C$19)</f>
        <v>108.80376961660664</v>
      </c>
      <c r="K1091" s="6">
        <f t="shared" si="116"/>
        <v>0</v>
      </c>
      <c r="L1091" s="8">
        <f t="shared" si="117"/>
        <v>271257.78003947553</v>
      </c>
      <c r="N1091" s="8">
        <f t="shared" si="122"/>
        <v>71.640955657732889</v>
      </c>
      <c r="O1091" s="8">
        <f>IF(E1090&lt;&gt;E1091,SUM($N$4:N1091)-SUM($O$3:O1090),0)</f>
        <v>0</v>
      </c>
      <c r="P1091" s="6">
        <f>IF(B1091&gt;0,SUM($O$4:O1091)-SUM($P$3:P1090),0)</f>
        <v>0</v>
      </c>
      <c r="Q1091" s="6">
        <f t="shared" si="118"/>
        <v>37.162813958873762</v>
      </c>
      <c r="R1091" s="8">
        <f>IF(E1090&lt;&gt;E1091,SUM($Q$4:Q1091)-SUM($R$3:R1090),0)</f>
        <v>0</v>
      </c>
      <c r="S1091" s="6">
        <f>IF(B1091&gt;0,SUM($R$4:R1091)-SUM($S$3:S1090),0)</f>
        <v>0</v>
      </c>
    </row>
    <row r="1092" spans="1:19">
      <c r="A1092">
        <f>IF(E1091&lt;&gt;E1092,COUNTIF($A$4:A1091,"&lt;&gt;0")+1,0)</f>
        <v>0</v>
      </c>
      <c r="B1092">
        <f>IF(A1092&lt;&gt;0,IF(MOD(A1092,3)=0,COUNTIF($B$4:B1091,"&lt;&gt;0")+1,0),0)</f>
        <v>0</v>
      </c>
      <c r="C1092" s="9">
        <f>'Dash Board'!$C$12+COUNT('Daily reducing balance'!$F$4:F1091)</f>
        <v>42818</v>
      </c>
      <c r="D1092">
        <f t="shared" si="119"/>
        <v>2017</v>
      </c>
      <c r="E1092">
        <f t="shared" si="120"/>
        <v>3</v>
      </c>
      <c r="F1092">
        <f>DAY('Dash Board'!$C$12+COUNT('Daily reducing balance'!$F$4:F1091))</f>
        <v>24</v>
      </c>
      <c r="G1092" s="8">
        <f t="shared" si="121"/>
        <v>271257.78003947553</v>
      </c>
      <c r="H1092" s="6">
        <f>G1092*'Dash Board'!$C$11/365</f>
        <v>78.033060011355971</v>
      </c>
      <c r="I1092" s="6">
        <f>H1092*'Dash Board'!$C$18/'Dash Board'!$C$11</f>
        <v>37.158600005407607</v>
      </c>
      <c r="J1092" s="6">
        <f>(G1092&gt;1)*PMT('Dash Board'!$C$11/365,$U$4,-'Dash Board'!$C$19)</f>
        <v>108.80376961660664</v>
      </c>
      <c r="K1092" s="6">
        <f t="shared" si="116"/>
        <v>0</v>
      </c>
      <c r="L1092" s="8">
        <f t="shared" si="117"/>
        <v>271227.00932987029</v>
      </c>
      <c r="N1092" s="8">
        <f t="shared" si="122"/>
        <v>71.645169611199037</v>
      </c>
      <c r="O1092" s="8">
        <f>IF(E1091&lt;&gt;E1092,SUM($N$4:N1092)-SUM($O$3:O1091),0)</f>
        <v>0</v>
      </c>
      <c r="P1092" s="6">
        <f>IF(B1092&gt;0,SUM($O$4:O1092)-SUM($P$3:P1091),0)</f>
        <v>0</v>
      </c>
      <c r="Q1092" s="6">
        <f t="shared" si="118"/>
        <v>37.158600005407607</v>
      </c>
      <c r="R1092" s="8">
        <f>IF(E1091&lt;&gt;E1092,SUM($Q$4:Q1092)-SUM($R$3:R1091),0)</f>
        <v>0</v>
      </c>
      <c r="S1092" s="6">
        <f>IF(B1092&gt;0,SUM($R$4:R1092)-SUM($S$3:S1091),0)</f>
        <v>0</v>
      </c>
    </row>
    <row r="1093" spans="1:19">
      <c r="A1093">
        <f>IF(E1092&lt;&gt;E1093,COUNTIF($A$4:A1092,"&lt;&gt;0")+1,0)</f>
        <v>0</v>
      </c>
      <c r="B1093">
        <f>IF(A1093&lt;&gt;0,IF(MOD(A1093,3)=0,COUNTIF($B$4:B1092,"&lt;&gt;0")+1,0),0)</f>
        <v>0</v>
      </c>
      <c r="C1093" s="9">
        <f>'Dash Board'!$C$12+COUNT('Daily reducing balance'!$F$4:F1092)</f>
        <v>42819</v>
      </c>
      <c r="D1093">
        <f t="shared" si="119"/>
        <v>2017</v>
      </c>
      <c r="E1093">
        <f t="shared" si="120"/>
        <v>3</v>
      </c>
      <c r="F1093">
        <f>DAY('Dash Board'!$C$12+COUNT('Daily reducing balance'!$F$4:F1092))</f>
        <v>25</v>
      </c>
      <c r="G1093" s="8">
        <f t="shared" si="121"/>
        <v>271227.00932987029</v>
      </c>
      <c r="H1093" s="6">
        <f>G1093*'Dash Board'!$C$11/365</f>
        <v>78.024208163387343</v>
      </c>
      <c r="I1093" s="6">
        <f>H1093*'Dash Board'!$C$18/'Dash Board'!$C$11</f>
        <v>37.154384839708264</v>
      </c>
      <c r="J1093" s="6">
        <f>(G1093&gt;1)*PMT('Dash Board'!$C$11/365,$U$4,-'Dash Board'!$C$19)</f>
        <v>108.80376961660664</v>
      </c>
      <c r="K1093" s="6">
        <f t="shared" ref="K1093:K1156" si="123">IF(F1093=1,SUMIFS($J$4:$J$7308,$D$4:$D$7308,"="&amp;YEAR(C1093),$E$4:$E$7308,"="&amp;MONTH(C1093)),0)</f>
        <v>0</v>
      </c>
      <c r="L1093" s="8">
        <f t="shared" ref="L1093:L1156" si="124">IF(G1093+H1093-J1093&lt;0,0,G1093+H1093-J1093)</f>
        <v>271196.22976841708</v>
      </c>
      <c r="N1093" s="8">
        <f t="shared" si="122"/>
        <v>71.649384776898387</v>
      </c>
      <c r="O1093" s="8">
        <f>IF(E1092&lt;&gt;E1093,SUM($N$4:N1093)-SUM($O$3:O1092),0)</f>
        <v>0</v>
      </c>
      <c r="P1093" s="6">
        <f>IF(B1093&gt;0,SUM($O$4:O1093)-SUM($P$3:P1092),0)</f>
        <v>0</v>
      </c>
      <c r="Q1093" s="6">
        <f t="shared" ref="Q1093:Q1156" si="125">I1093</f>
        <v>37.154384839708264</v>
      </c>
      <c r="R1093" s="8">
        <f>IF(E1092&lt;&gt;E1093,SUM($Q$4:Q1093)-SUM($R$3:R1092),0)</f>
        <v>0</v>
      </c>
      <c r="S1093" s="6">
        <f>IF(B1093&gt;0,SUM($R$4:R1093)-SUM($S$3:S1092),0)</f>
        <v>0</v>
      </c>
    </row>
    <row r="1094" spans="1:19">
      <c r="A1094">
        <f>IF(E1093&lt;&gt;E1094,COUNTIF($A$4:A1093,"&lt;&gt;0")+1,0)</f>
        <v>0</v>
      </c>
      <c r="B1094">
        <f>IF(A1094&lt;&gt;0,IF(MOD(A1094,3)=0,COUNTIF($B$4:B1093,"&lt;&gt;0")+1,0),0)</f>
        <v>0</v>
      </c>
      <c r="C1094" s="9">
        <f>'Dash Board'!$C$12+COUNT('Daily reducing balance'!$F$4:F1093)</f>
        <v>42820</v>
      </c>
      <c r="D1094">
        <f t="shared" si="119"/>
        <v>2017</v>
      </c>
      <c r="E1094">
        <f t="shared" si="120"/>
        <v>3</v>
      </c>
      <c r="F1094">
        <f>DAY('Dash Board'!$C$12+COUNT('Daily reducing balance'!$F$4:F1093))</f>
        <v>26</v>
      </c>
      <c r="G1094" s="8">
        <f t="shared" si="121"/>
        <v>271196.22976841708</v>
      </c>
      <c r="H1094" s="6">
        <f>G1094*'Dash Board'!$C$11/365</f>
        <v>78.01535376899669</v>
      </c>
      <c r="I1094" s="6">
        <f>H1094*'Dash Board'!$C$18/'Dash Board'!$C$11</f>
        <v>37.150168461427</v>
      </c>
      <c r="J1094" s="6">
        <f>(G1094&gt;1)*PMT('Dash Board'!$C$11/365,$U$4,-'Dash Board'!$C$19)</f>
        <v>108.80376961660664</v>
      </c>
      <c r="K1094" s="6">
        <f t="shared" si="123"/>
        <v>0</v>
      </c>
      <c r="L1094" s="8">
        <f t="shared" si="124"/>
        <v>271165.4413525695</v>
      </c>
      <c r="N1094" s="8">
        <f t="shared" si="122"/>
        <v>71.653601155179643</v>
      </c>
      <c r="O1094" s="8">
        <f>IF(E1093&lt;&gt;E1094,SUM($N$4:N1094)-SUM($O$3:O1093),0)</f>
        <v>0</v>
      </c>
      <c r="P1094" s="6">
        <f>IF(B1094&gt;0,SUM($O$4:O1094)-SUM($P$3:P1093),0)</f>
        <v>0</v>
      </c>
      <c r="Q1094" s="6">
        <f t="shared" si="125"/>
        <v>37.150168461427</v>
      </c>
      <c r="R1094" s="8">
        <f>IF(E1093&lt;&gt;E1094,SUM($Q$4:Q1094)-SUM($R$3:R1093),0)</f>
        <v>0</v>
      </c>
      <c r="S1094" s="6">
        <f>IF(B1094&gt;0,SUM($R$4:R1094)-SUM($S$3:S1093),0)</f>
        <v>0</v>
      </c>
    </row>
    <row r="1095" spans="1:19">
      <c r="A1095">
        <f>IF(E1094&lt;&gt;E1095,COUNTIF($A$4:A1094,"&lt;&gt;0")+1,0)</f>
        <v>0</v>
      </c>
      <c r="B1095">
        <f>IF(A1095&lt;&gt;0,IF(MOD(A1095,3)=0,COUNTIF($B$4:B1094,"&lt;&gt;0")+1,0),0)</f>
        <v>0</v>
      </c>
      <c r="C1095" s="9">
        <f>'Dash Board'!$C$12+COUNT('Daily reducing balance'!$F$4:F1094)</f>
        <v>42821</v>
      </c>
      <c r="D1095">
        <f t="shared" si="119"/>
        <v>2017</v>
      </c>
      <c r="E1095">
        <f t="shared" si="120"/>
        <v>3</v>
      </c>
      <c r="F1095">
        <f>DAY('Dash Board'!$C$12+COUNT('Daily reducing balance'!$F$4:F1094))</f>
        <v>27</v>
      </c>
      <c r="G1095" s="8">
        <f t="shared" si="121"/>
        <v>271165.4413525695</v>
      </c>
      <c r="H1095" s="6">
        <f>G1095*'Dash Board'!$C$11/365</f>
        <v>78.0064968274515</v>
      </c>
      <c r="I1095" s="6">
        <f>H1095*'Dash Board'!$C$18/'Dash Board'!$C$11</f>
        <v>37.145950870215003</v>
      </c>
      <c r="J1095" s="6">
        <f>(G1095&gt;1)*PMT('Dash Board'!$C$11/365,$U$4,-'Dash Board'!$C$19)</f>
        <v>108.80376961660664</v>
      </c>
      <c r="K1095" s="6">
        <f t="shared" si="123"/>
        <v>0</v>
      </c>
      <c r="L1095" s="8">
        <f t="shared" si="124"/>
        <v>271134.64407978038</v>
      </c>
      <c r="N1095" s="8">
        <f t="shared" si="122"/>
        <v>71.657818746391641</v>
      </c>
      <c r="O1095" s="8">
        <f>IF(E1094&lt;&gt;E1095,SUM($N$4:N1095)-SUM($O$3:O1094),0)</f>
        <v>0</v>
      </c>
      <c r="P1095" s="6">
        <f>IF(B1095&gt;0,SUM($O$4:O1095)-SUM($P$3:P1094),0)</f>
        <v>0</v>
      </c>
      <c r="Q1095" s="6">
        <f t="shared" si="125"/>
        <v>37.145950870215003</v>
      </c>
      <c r="R1095" s="8">
        <f>IF(E1094&lt;&gt;E1095,SUM($Q$4:Q1095)-SUM($R$3:R1094),0)</f>
        <v>0</v>
      </c>
      <c r="S1095" s="6">
        <f>IF(B1095&gt;0,SUM($R$4:R1095)-SUM($S$3:S1094),0)</f>
        <v>0</v>
      </c>
    </row>
    <row r="1096" spans="1:19">
      <c r="A1096">
        <f>IF(E1095&lt;&gt;E1096,COUNTIF($A$4:A1095,"&lt;&gt;0")+1,0)</f>
        <v>0</v>
      </c>
      <c r="B1096">
        <f>IF(A1096&lt;&gt;0,IF(MOD(A1096,3)=0,COUNTIF($B$4:B1095,"&lt;&gt;0")+1,0),0)</f>
        <v>0</v>
      </c>
      <c r="C1096" s="9">
        <f>'Dash Board'!$C$12+COUNT('Daily reducing balance'!$F$4:F1095)</f>
        <v>42822</v>
      </c>
      <c r="D1096">
        <f t="shared" si="119"/>
        <v>2017</v>
      </c>
      <c r="E1096">
        <f t="shared" si="120"/>
        <v>3</v>
      </c>
      <c r="F1096">
        <f>DAY('Dash Board'!$C$12+COUNT('Daily reducing balance'!$F$4:F1095))</f>
        <v>28</v>
      </c>
      <c r="G1096" s="8">
        <f t="shared" si="121"/>
        <v>271134.64407978038</v>
      </c>
      <c r="H1096" s="6">
        <f>G1096*'Dash Board'!$C$11/365</f>
        <v>77.997637338019004</v>
      </c>
      <c r="I1096" s="6">
        <f>H1096*'Dash Board'!$C$18/'Dash Board'!$C$11</f>
        <v>37.141732065723339</v>
      </c>
      <c r="J1096" s="6">
        <f>(G1096&gt;1)*PMT('Dash Board'!$C$11/365,$U$4,-'Dash Board'!$C$19)</f>
        <v>108.80376961660664</v>
      </c>
      <c r="K1096" s="6">
        <f t="shared" si="123"/>
        <v>0</v>
      </c>
      <c r="L1096" s="8">
        <f t="shared" si="124"/>
        <v>271103.8379475018</v>
      </c>
      <c r="N1096" s="8">
        <f t="shared" si="122"/>
        <v>71.662037550883298</v>
      </c>
      <c r="O1096" s="8">
        <f>IF(E1095&lt;&gt;E1096,SUM($N$4:N1096)-SUM($O$3:O1095),0)</f>
        <v>0</v>
      </c>
      <c r="P1096" s="6">
        <f>IF(B1096&gt;0,SUM($O$4:O1096)-SUM($P$3:P1095),0)</f>
        <v>0</v>
      </c>
      <c r="Q1096" s="6">
        <f t="shared" si="125"/>
        <v>37.141732065723339</v>
      </c>
      <c r="R1096" s="8">
        <f>IF(E1095&lt;&gt;E1096,SUM($Q$4:Q1096)-SUM($R$3:R1095),0)</f>
        <v>0</v>
      </c>
      <c r="S1096" s="6">
        <f>IF(B1096&gt;0,SUM($R$4:R1096)-SUM($S$3:S1095),0)</f>
        <v>0</v>
      </c>
    </row>
    <row r="1097" spans="1:19">
      <c r="A1097">
        <f>IF(E1096&lt;&gt;E1097,COUNTIF($A$4:A1096,"&lt;&gt;0")+1,0)</f>
        <v>0</v>
      </c>
      <c r="B1097">
        <f>IF(A1097&lt;&gt;0,IF(MOD(A1097,3)=0,COUNTIF($B$4:B1096,"&lt;&gt;0")+1,0),0)</f>
        <v>0</v>
      </c>
      <c r="C1097" s="9">
        <f>'Dash Board'!$C$12+COUNT('Daily reducing balance'!$F$4:F1096)</f>
        <v>42823</v>
      </c>
      <c r="D1097">
        <f t="shared" si="119"/>
        <v>2017</v>
      </c>
      <c r="E1097">
        <f t="shared" si="120"/>
        <v>3</v>
      </c>
      <c r="F1097">
        <f>DAY('Dash Board'!$C$12+COUNT('Daily reducing balance'!$F$4:F1096))</f>
        <v>29</v>
      </c>
      <c r="G1097" s="8">
        <f t="shared" si="121"/>
        <v>271103.8379475018</v>
      </c>
      <c r="H1097" s="6">
        <f>G1097*'Dash Board'!$C$11/365</f>
        <v>77.988775299966278</v>
      </c>
      <c r="I1097" s="6">
        <f>H1097*'Dash Board'!$C$18/'Dash Board'!$C$11</f>
        <v>37.137512047602989</v>
      </c>
      <c r="J1097" s="6">
        <f>(G1097&gt;1)*PMT('Dash Board'!$C$11/365,$U$4,-'Dash Board'!$C$19)</f>
        <v>108.80376961660664</v>
      </c>
      <c r="K1097" s="6">
        <f t="shared" si="123"/>
        <v>0</v>
      </c>
      <c r="L1097" s="8">
        <f t="shared" si="124"/>
        <v>271073.02295318519</v>
      </c>
      <c r="N1097" s="8">
        <f t="shared" si="122"/>
        <v>71.666257569003648</v>
      </c>
      <c r="O1097" s="8">
        <f>IF(E1096&lt;&gt;E1097,SUM($N$4:N1097)-SUM($O$3:O1096),0)</f>
        <v>0</v>
      </c>
      <c r="P1097" s="6">
        <f>IF(B1097&gt;0,SUM($O$4:O1097)-SUM($P$3:P1096),0)</f>
        <v>0</v>
      </c>
      <c r="Q1097" s="6">
        <f t="shared" si="125"/>
        <v>37.137512047602989</v>
      </c>
      <c r="R1097" s="8">
        <f>IF(E1096&lt;&gt;E1097,SUM($Q$4:Q1097)-SUM($R$3:R1096),0)</f>
        <v>0</v>
      </c>
      <c r="S1097" s="6">
        <f>IF(B1097&gt;0,SUM($R$4:R1097)-SUM($S$3:S1096),0)</f>
        <v>0</v>
      </c>
    </row>
    <row r="1098" spans="1:19">
      <c r="A1098">
        <f>IF(E1097&lt;&gt;E1098,COUNTIF($A$4:A1097,"&lt;&gt;0")+1,0)</f>
        <v>0</v>
      </c>
      <c r="B1098">
        <f>IF(A1098&lt;&gt;0,IF(MOD(A1098,3)=0,COUNTIF($B$4:B1097,"&lt;&gt;0")+1,0),0)</f>
        <v>0</v>
      </c>
      <c r="C1098" s="9">
        <f>'Dash Board'!$C$12+COUNT('Daily reducing balance'!$F$4:F1097)</f>
        <v>42824</v>
      </c>
      <c r="D1098">
        <f t="shared" si="119"/>
        <v>2017</v>
      </c>
      <c r="E1098">
        <f t="shared" si="120"/>
        <v>3</v>
      </c>
      <c r="F1098">
        <f>DAY('Dash Board'!$C$12+COUNT('Daily reducing balance'!$F$4:F1097))</f>
        <v>30</v>
      </c>
      <c r="G1098" s="8">
        <f t="shared" si="121"/>
        <v>271073.02295318519</v>
      </c>
      <c r="H1098" s="6">
        <f>G1098*'Dash Board'!$C$11/365</f>
        <v>77.979910712560113</v>
      </c>
      <c r="I1098" s="6">
        <f>H1098*'Dash Board'!$C$18/'Dash Board'!$C$11</f>
        <v>37.133290815504814</v>
      </c>
      <c r="J1098" s="6">
        <f>(G1098&gt;1)*PMT('Dash Board'!$C$11/365,$U$4,-'Dash Board'!$C$19)</f>
        <v>108.80376961660664</v>
      </c>
      <c r="K1098" s="6">
        <f t="shared" si="123"/>
        <v>0</v>
      </c>
      <c r="L1098" s="8">
        <f t="shared" si="124"/>
        <v>271042.19909428118</v>
      </c>
      <c r="N1098" s="8">
        <f t="shared" si="122"/>
        <v>71.670478801101837</v>
      </c>
      <c r="O1098" s="8">
        <f>IF(E1097&lt;&gt;E1098,SUM($N$4:N1098)-SUM($O$3:O1097),0)</f>
        <v>0</v>
      </c>
      <c r="P1098" s="6">
        <f>IF(B1098&gt;0,SUM($O$4:O1098)-SUM($P$3:P1097),0)</f>
        <v>0</v>
      </c>
      <c r="Q1098" s="6">
        <f t="shared" si="125"/>
        <v>37.133290815504814</v>
      </c>
      <c r="R1098" s="8">
        <f>IF(E1097&lt;&gt;E1098,SUM($Q$4:Q1098)-SUM($R$3:R1097),0)</f>
        <v>0</v>
      </c>
      <c r="S1098" s="6">
        <f>IF(B1098&gt;0,SUM($R$4:R1098)-SUM($S$3:S1097),0)</f>
        <v>0</v>
      </c>
    </row>
    <row r="1099" spans="1:19">
      <c r="A1099">
        <f>IF(E1098&lt;&gt;E1099,COUNTIF($A$4:A1098,"&lt;&gt;0")+1,0)</f>
        <v>0</v>
      </c>
      <c r="B1099">
        <f>IF(A1099&lt;&gt;0,IF(MOD(A1099,3)=0,COUNTIF($B$4:B1098,"&lt;&gt;0")+1,0),0)</f>
        <v>0</v>
      </c>
      <c r="C1099" s="9">
        <f>'Dash Board'!$C$12+COUNT('Daily reducing balance'!$F$4:F1098)</f>
        <v>42825</v>
      </c>
      <c r="D1099">
        <f t="shared" si="119"/>
        <v>2017</v>
      </c>
      <c r="E1099">
        <f t="shared" si="120"/>
        <v>3</v>
      </c>
      <c r="F1099">
        <f>DAY('Dash Board'!$C$12+COUNT('Daily reducing balance'!$F$4:F1098))</f>
        <v>31</v>
      </c>
      <c r="G1099" s="8">
        <f t="shared" si="121"/>
        <v>271042.19909428118</v>
      </c>
      <c r="H1099" s="6">
        <f>G1099*'Dash Board'!$C$11/365</f>
        <v>77.971043575067185</v>
      </c>
      <c r="I1099" s="6">
        <f>H1099*'Dash Board'!$C$18/'Dash Board'!$C$11</f>
        <v>37.129068369079612</v>
      </c>
      <c r="J1099" s="6">
        <f>(G1099&gt;1)*PMT('Dash Board'!$C$11/365,$U$4,-'Dash Board'!$C$19)</f>
        <v>108.80376961660664</v>
      </c>
      <c r="K1099" s="6">
        <f t="shared" si="123"/>
        <v>0</v>
      </c>
      <c r="L1099" s="8">
        <f t="shared" si="124"/>
        <v>271011.36636823969</v>
      </c>
      <c r="N1099" s="8">
        <f t="shared" si="122"/>
        <v>71.674701247527025</v>
      </c>
      <c r="O1099" s="8">
        <f>IF(E1098&lt;&gt;E1099,SUM($N$4:N1099)-SUM($O$3:O1098),0)</f>
        <v>0</v>
      </c>
      <c r="P1099" s="6">
        <f>IF(B1099&gt;0,SUM($O$4:O1099)-SUM($P$3:P1098),0)</f>
        <v>0</v>
      </c>
      <c r="Q1099" s="6">
        <f t="shared" si="125"/>
        <v>37.129068369079612</v>
      </c>
      <c r="R1099" s="8">
        <f>IF(E1098&lt;&gt;E1099,SUM($Q$4:Q1099)-SUM($R$3:R1098),0)</f>
        <v>0</v>
      </c>
      <c r="S1099" s="6">
        <f>IF(B1099&gt;0,SUM($R$4:R1099)-SUM($S$3:S1098),0)</f>
        <v>0</v>
      </c>
    </row>
    <row r="1100" spans="1:19">
      <c r="A1100">
        <f>IF(E1099&lt;&gt;E1100,COUNTIF($A$4:A1099,"&lt;&gt;0")+1,0)</f>
        <v>36</v>
      </c>
      <c r="B1100">
        <f>IF(A1100&lt;&gt;0,IF(MOD(A1100,3)=0,COUNTIF($B$4:B1099,"&lt;&gt;0")+1,0),0)</f>
        <v>12</v>
      </c>
      <c r="C1100" s="9">
        <f>'Dash Board'!$C$12+COUNT('Daily reducing balance'!$F$4:F1099)</f>
        <v>42826</v>
      </c>
      <c r="D1100">
        <f t="shared" si="119"/>
        <v>2017</v>
      </c>
      <c r="E1100">
        <f t="shared" si="120"/>
        <v>4</v>
      </c>
      <c r="F1100">
        <f>DAY('Dash Board'!$C$12+COUNT('Daily reducing balance'!$F$4:F1099))</f>
        <v>1</v>
      </c>
      <c r="G1100" s="8">
        <f t="shared" si="121"/>
        <v>271011.36636823969</v>
      </c>
      <c r="H1100" s="6">
        <f>G1100*'Dash Board'!$C$11/365</f>
        <v>77.962173886753874</v>
      </c>
      <c r="I1100" s="6">
        <f>H1100*'Dash Board'!$C$18/'Dash Board'!$C$11</f>
        <v>37.124844707978035</v>
      </c>
      <c r="J1100" s="6">
        <f>(G1100&gt;1)*PMT('Dash Board'!$C$11/365,$U$4,-'Dash Board'!$C$19)</f>
        <v>108.80376961660664</v>
      </c>
      <c r="K1100" s="6">
        <f t="shared" si="123"/>
        <v>3264.1130884981981</v>
      </c>
      <c r="L1100" s="8">
        <f t="shared" si="124"/>
        <v>270980.52477250987</v>
      </c>
      <c r="N1100" s="8">
        <f t="shared" si="122"/>
        <v>71.678924908628602</v>
      </c>
      <c r="O1100" s="8">
        <f>IF(E1099&lt;&gt;E1100,SUM($N$4:N1100)-SUM($O$3:O1099),0)</f>
        <v>2220.0881187509804</v>
      </c>
      <c r="P1100" s="6">
        <f>IF(B1100&gt;0,SUM($O$4:O1100)-SUM($P$3:P1099),0)</f>
        <v>6434.3292910450982</v>
      </c>
      <c r="Q1100" s="6">
        <f t="shared" si="125"/>
        <v>37.124844707978035</v>
      </c>
      <c r="R1100" s="8">
        <f>IF(E1099&lt;&gt;E1100,SUM($Q$4:Q1100)-SUM($R$3:R1099),0)</f>
        <v>1152.8287393637875</v>
      </c>
      <c r="S1100" s="6">
        <f>IF(B1100&gt;0,SUM($R$4:R1100)-SUM($S$3:S1099),0)</f>
        <v>3358.0099744494146</v>
      </c>
    </row>
    <row r="1101" spans="1:19">
      <c r="A1101">
        <f>IF(E1100&lt;&gt;E1101,COUNTIF($A$4:A1100,"&lt;&gt;0")+1,0)</f>
        <v>0</v>
      </c>
      <c r="B1101">
        <f>IF(A1101&lt;&gt;0,IF(MOD(A1101,3)=0,COUNTIF($B$4:B1100,"&lt;&gt;0")+1,0),0)</f>
        <v>0</v>
      </c>
      <c r="C1101" s="9">
        <f>'Dash Board'!$C$12+COUNT('Daily reducing balance'!$F$4:F1100)</f>
        <v>42827</v>
      </c>
      <c r="D1101">
        <f t="shared" si="119"/>
        <v>2017</v>
      </c>
      <c r="E1101">
        <f t="shared" si="120"/>
        <v>4</v>
      </c>
      <c r="F1101">
        <f>DAY('Dash Board'!$C$12+COUNT('Daily reducing balance'!$F$4:F1100))</f>
        <v>2</v>
      </c>
      <c r="G1101" s="8">
        <f t="shared" si="121"/>
        <v>270980.52477250987</v>
      </c>
      <c r="H1101" s="6">
        <f>G1101*'Dash Board'!$C$11/365</f>
        <v>77.953301646886402</v>
      </c>
      <c r="I1101" s="6">
        <f>H1101*'Dash Board'!$C$18/'Dash Board'!$C$11</f>
        <v>37.120619831850668</v>
      </c>
      <c r="J1101" s="6">
        <f>(G1101&gt;1)*PMT('Dash Board'!$C$11/365,$U$4,-'Dash Board'!$C$19)</f>
        <v>108.80376961660664</v>
      </c>
      <c r="K1101" s="6">
        <f t="shared" si="123"/>
        <v>0</v>
      </c>
      <c r="L1101" s="8">
        <f t="shared" si="124"/>
        <v>270949.67430454015</v>
      </c>
      <c r="N1101" s="8">
        <f t="shared" si="122"/>
        <v>71.683149784755983</v>
      </c>
      <c r="O1101" s="8">
        <f>IF(E1100&lt;&gt;E1101,SUM($N$4:N1101)-SUM($O$3:O1100),0)</f>
        <v>0</v>
      </c>
      <c r="P1101" s="6">
        <f>IF(B1101&gt;0,SUM($O$4:O1101)-SUM($P$3:P1100),0)</f>
        <v>0</v>
      </c>
      <c r="Q1101" s="6">
        <f t="shared" si="125"/>
        <v>37.120619831850668</v>
      </c>
      <c r="R1101" s="8">
        <f>IF(E1100&lt;&gt;E1101,SUM($Q$4:Q1101)-SUM($R$3:R1100),0)</f>
        <v>0</v>
      </c>
      <c r="S1101" s="6">
        <f>IF(B1101&gt;0,SUM($R$4:R1101)-SUM($S$3:S1100),0)</f>
        <v>0</v>
      </c>
    </row>
    <row r="1102" spans="1:19">
      <c r="A1102">
        <f>IF(E1101&lt;&gt;E1102,COUNTIF($A$4:A1101,"&lt;&gt;0")+1,0)</f>
        <v>0</v>
      </c>
      <c r="B1102">
        <f>IF(A1102&lt;&gt;0,IF(MOD(A1102,3)=0,COUNTIF($B$4:B1101,"&lt;&gt;0")+1,0),0)</f>
        <v>0</v>
      </c>
      <c r="C1102" s="9">
        <f>'Dash Board'!$C$12+COUNT('Daily reducing balance'!$F$4:F1101)</f>
        <v>42828</v>
      </c>
      <c r="D1102">
        <f t="shared" si="119"/>
        <v>2017</v>
      </c>
      <c r="E1102">
        <f t="shared" si="120"/>
        <v>4</v>
      </c>
      <c r="F1102">
        <f>DAY('Dash Board'!$C$12+COUNT('Daily reducing balance'!$F$4:F1101))</f>
        <v>3</v>
      </c>
      <c r="G1102" s="8">
        <f t="shared" si="121"/>
        <v>270949.67430454015</v>
      </c>
      <c r="H1102" s="6">
        <f>G1102*'Dash Board'!$C$11/365</f>
        <v>77.944426854730722</v>
      </c>
      <c r="I1102" s="6">
        <f>H1102*'Dash Board'!$C$18/'Dash Board'!$C$11</f>
        <v>37.116393740347966</v>
      </c>
      <c r="J1102" s="6">
        <f>(G1102&gt;1)*PMT('Dash Board'!$C$11/365,$U$4,-'Dash Board'!$C$19)</f>
        <v>108.80376961660664</v>
      </c>
      <c r="K1102" s="6">
        <f t="shared" si="123"/>
        <v>0</v>
      </c>
      <c r="L1102" s="8">
        <f t="shared" si="124"/>
        <v>270918.81496177829</v>
      </c>
      <c r="N1102" s="8">
        <f t="shared" si="122"/>
        <v>71.68737587625867</v>
      </c>
      <c r="O1102" s="8">
        <f>IF(E1101&lt;&gt;E1102,SUM($N$4:N1102)-SUM($O$3:O1101),0)</f>
        <v>0</v>
      </c>
      <c r="P1102" s="6">
        <f>IF(B1102&gt;0,SUM($O$4:O1102)-SUM($P$3:P1101),0)</f>
        <v>0</v>
      </c>
      <c r="Q1102" s="6">
        <f t="shared" si="125"/>
        <v>37.116393740347966</v>
      </c>
      <c r="R1102" s="8">
        <f>IF(E1101&lt;&gt;E1102,SUM($Q$4:Q1102)-SUM($R$3:R1101),0)</f>
        <v>0</v>
      </c>
      <c r="S1102" s="6">
        <f>IF(B1102&gt;0,SUM($R$4:R1102)-SUM($S$3:S1101),0)</f>
        <v>0</v>
      </c>
    </row>
    <row r="1103" spans="1:19">
      <c r="A1103">
        <f>IF(E1102&lt;&gt;E1103,COUNTIF($A$4:A1102,"&lt;&gt;0")+1,0)</f>
        <v>0</v>
      </c>
      <c r="B1103">
        <f>IF(A1103&lt;&gt;0,IF(MOD(A1103,3)=0,COUNTIF($B$4:B1102,"&lt;&gt;0")+1,0),0)</f>
        <v>0</v>
      </c>
      <c r="C1103" s="9">
        <f>'Dash Board'!$C$12+COUNT('Daily reducing balance'!$F$4:F1102)</f>
        <v>42829</v>
      </c>
      <c r="D1103">
        <f t="shared" si="119"/>
        <v>2017</v>
      </c>
      <c r="E1103">
        <f t="shared" si="120"/>
        <v>4</v>
      </c>
      <c r="F1103">
        <f>DAY('Dash Board'!$C$12+COUNT('Daily reducing balance'!$F$4:F1102))</f>
        <v>4</v>
      </c>
      <c r="G1103" s="8">
        <f t="shared" si="121"/>
        <v>270918.81496177829</v>
      </c>
      <c r="H1103" s="6">
        <f>G1103*'Dash Board'!$C$11/365</f>
        <v>77.935549509552658</v>
      </c>
      <c r="I1103" s="6">
        <f>H1103*'Dash Board'!$C$18/'Dash Board'!$C$11</f>
        <v>37.112166433120315</v>
      </c>
      <c r="J1103" s="6">
        <f>(G1103&gt;1)*PMT('Dash Board'!$C$11/365,$U$4,-'Dash Board'!$C$19)</f>
        <v>108.80376961660664</v>
      </c>
      <c r="K1103" s="6">
        <f t="shared" si="123"/>
        <v>0</v>
      </c>
      <c r="L1103" s="8">
        <f t="shared" si="124"/>
        <v>270887.94674167124</v>
      </c>
      <c r="N1103" s="8">
        <f t="shared" si="122"/>
        <v>71.691603183486336</v>
      </c>
      <c r="O1103" s="8">
        <f>IF(E1102&lt;&gt;E1103,SUM($N$4:N1103)-SUM($O$3:O1102),0)</f>
        <v>0</v>
      </c>
      <c r="P1103" s="6">
        <f>IF(B1103&gt;0,SUM($O$4:O1103)-SUM($P$3:P1102),0)</f>
        <v>0</v>
      </c>
      <c r="Q1103" s="6">
        <f t="shared" si="125"/>
        <v>37.112166433120315</v>
      </c>
      <c r="R1103" s="8">
        <f>IF(E1102&lt;&gt;E1103,SUM($Q$4:Q1103)-SUM($R$3:R1102),0)</f>
        <v>0</v>
      </c>
      <c r="S1103" s="6">
        <f>IF(B1103&gt;0,SUM($R$4:R1103)-SUM($S$3:S1102),0)</f>
        <v>0</v>
      </c>
    </row>
    <row r="1104" spans="1:19">
      <c r="A1104">
        <f>IF(E1103&lt;&gt;E1104,COUNTIF($A$4:A1103,"&lt;&gt;0")+1,0)</f>
        <v>0</v>
      </c>
      <c r="B1104">
        <f>IF(A1104&lt;&gt;0,IF(MOD(A1104,3)=0,COUNTIF($B$4:B1103,"&lt;&gt;0")+1,0),0)</f>
        <v>0</v>
      </c>
      <c r="C1104" s="9">
        <f>'Dash Board'!$C$12+COUNT('Daily reducing balance'!$F$4:F1103)</f>
        <v>42830</v>
      </c>
      <c r="D1104">
        <f t="shared" si="119"/>
        <v>2017</v>
      </c>
      <c r="E1104">
        <f t="shared" si="120"/>
        <v>4</v>
      </c>
      <c r="F1104">
        <f>DAY('Dash Board'!$C$12+COUNT('Daily reducing balance'!$F$4:F1103))</f>
        <v>5</v>
      </c>
      <c r="G1104" s="8">
        <f t="shared" si="121"/>
        <v>270887.94674167124</v>
      </c>
      <c r="H1104" s="6">
        <f>G1104*'Dash Board'!$C$11/365</f>
        <v>77.926669610617751</v>
      </c>
      <c r="I1104" s="6">
        <f>H1104*'Dash Board'!$C$18/'Dash Board'!$C$11</f>
        <v>37.107937909817977</v>
      </c>
      <c r="J1104" s="6">
        <f>(G1104&gt;1)*PMT('Dash Board'!$C$11/365,$U$4,-'Dash Board'!$C$19)</f>
        <v>108.80376961660664</v>
      </c>
      <c r="K1104" s="6">
        <f t="shared" si="123"/>
        <v>0</v>
      </c>
      <c r="L1104" s="8">
        <f t="shared" si="124"/>
        <v>270857.06964166526</v>
      </c>
      <c r="N1104" s="8">
        <f t="shared" si="122"/>
        <v>71.695831706788667</v>
      </c>
      <c r="O1104" s="8">
        <f>IF(E1103&lt;&gt;E1104,SUM($N$4:N1104)-SUM($O$3:O1103),0)</f>
        <v>0</v>
      </c>
      <c r="P1104" s="6">
        <f>IF(B1104&gt;0,SUM($O$4:O1104)-SUM($P$3:P1103),0)</f>
        <v>0</v>
      </c>
      <c r="Q1104" s="6">
        <f t="shared" si="125"/>
        <v>37.107937909817977</v>
      </c>
      <c r="R1104" s="8">
        <f>IF(E1103&lt;&gt;E1104,SUM($Q$4:Q1104)-SUM($R$3:R1103),0)</f>
        <v>0</v>
      </c>
      <c r="S1104" s="6">
        <f>IF(B1104&gt;0,SUM($R$4:R1104)-SUM($S$3:S1103),0)</f>
        <v>0</v>
      </c>
    </row>
    <row r="1105" spans="1:19">
      <c r="A1105">
        <f>IF(E1104&lt;&gt;E1105,COUNTIF($A$4:A1104,"&lt;&gt;0")+1,0)</f>
        <v>0</v>
      </c>
      <c r="B1105">
        <f>IF(A1105&lt;&gt;0,IF(MOD(A1105,3)=0,COUNTIF($B$4:B1104,"&lt;&gt;0")+1,0),0)</f>
        <v>0</v>
      </c>
      <c r="C1105" s="9">
        <f>'Dash Board'!$C$12+COUNT('Daily reducing balance'!$F$4:F1104)</f>
        <v>42831</v>
      </c>
      <c r="D1105">
        <f t="shared" si="119"/>
        <v>2017</v>
      </c>
      <c r="E1105">
        <f t="shared" si="120"/>
        <v>4</v>
      </c>
      <c r="F1105">
        <f>DAY('Dash Board'!$C$12+COUNT('Daily reducing balance'!$F$4:F1104))</f>
        <v>6</v>
      </c>
      <c r="G1105" s="8">
        <f t="shared" si="121"/>
        <v>270857.06964166526</v>
      </c>
      <c r="H1105" s="6">
        <f>G1105*'Dash Board'!$C$11/365</f>
        <v>77.91778715719137</v>
      </c>
      <c r="I1105" s="6">
        <f>H1105*'Dash Board'!$C$18/'Dash Board'!$C$11</f>
        <v>37.103708170091132</v>
      </c>
      <c r="J1105" s="6">
        <f>(G1105&gt;1)*PMT('Dash Board'!$C$11/365,$U$4,-'Dash Board'!$C$19)</f>
        <v>108.80376961660664</v>
      </c>
      <c r="K1105" s="6">
        <f t="shared" si="123"/>
        <v>0</v>
      </c>
      <c r="L1105" s="8">
        <f t="shared" si="124"/>
        <v>270826.18365920585</v>
      </c>
      <c r="N1105" s="8">
        <f t="shared" si="122"/>
        <v>71.700061446515519</v>
      </c>
      <c r="O1105" s="8">
        <f>IF(E1104&lt;&gt;E1105,SUM($N$4:N1105)-SUM($O$3:O1104),0)</f>
        <v>0</v>
      </c>
      <c r="P1105" s="6">
        <f>IF(B1105&gt;0,SUM($O$4:O1105)-SUM($P$3:P1104),0)</f>
        <v>0</v>
      </c>
      <c r="Q1105" s="6">
        <f t="shared" si="125"/>
        <v>37.103708170091132</v>
      </c>
      <c r="R1105" s="8">
        <f>IF(E1104&lt;&gt;E1105,SUM($Q$4:Q1105)-SUM($R$3:R1104),0)</f>
        <v>0</v>
      </c>
      <c r="S1105" s="6">
        <f>IF(B1105&gt;0,SUM($R$4:R1105)-SUM($S$3:S1104),0)</f>
        <v>0</v>
      </c>
    </row>
    <row r="1106" spans="1:19">
      <c r="A1106">
        <f>IF(E1105&lt;&gt;E1106,COUNTIF($A$4:A1105,"&lt;&gt;0")+1,0)</f>
        <v>0</v>
      </c>
      <c r="B1106">
        <f>IF(A1106&lt;&gt;0,IF(MOD(A1106,3)=0,COUNTIF($B$4:B1105,"&lt;&gt;0")+1,0),0)</f>
        <v>0</v>
      </c>
      <c r="C1106" s="9">
        <f>'Dash Board'!$C$12+COUNT('Daily reducing balance'!$F$4:F1105)</f>
        <v>42832</v>
      </c>
      <c r="D1106">
        <f t="shared" si="119"/>
        <v>2017</v>
      </c>
      <c r="E1106">
        <f t="shared" si="120"/>
        <v>4</v>
      </c>
      <c r="F1106">
        <f>DAY('Dash Board'!$C$12+COUNT('Daily reducing balance'!$F$4:F1105))</f>
        <v>7</v>
      </c>
      <c r="G1106" s="8">
        <f t="shared" si="121"/>
        <v>270826.18365920585</v>
      </c>
      <c r="H1106" s="6">
        <f>G1106*'Dash Board'!$C$11/365</f>
        <v>77.908902148538672</v>
      </c>
      <c r="I1106" s="6">
        <f>H1106*'Dash Board'!$C$18/'Dash Board'!$C$11</f>
        <v>37.099477213589843</v>
      </c>
      <c r="J1106" s="6">
        <f>(G1106&gt;1)*PMT('Dash Board'!$C$11/365,$U$4,-'Dash Board'!$C$19)</f>
        <v>108.80376961660664</v>
      </c>
      <c r="K1106" s="6">
        <f t="shared" si="123"/>
        <v>0</v>
      </c>
      <c r="L1106" s="8">
        <f t="shared" si="124"/>
        <v>270795.28879173781</v>
      </c>
      <c r="N1106" s="8">
        <f t="shared" si="122"/>
        <v>71.704292403016808</v>
      </c>
      <c r="O1106" s="8">
        <f>IF(E1105&lt;&gt;E1106,SUM($N$4:N1106)-SUM($O$3:O1105),0)</f>
        <v>0</v>
      </c>
      <c r="P1106" s="6">
        <f>IF(B1106&gt;0,SUM($O$4:O1106)-SUM($P$3:P1105),0)</f>
        <v>0</v>
      </c>
      <c r="Q1106" s="6">
        <f t="shared" si="125"/>
        <v>37.099477213589843</v>
      </c>
      <c r="R1106" s="8">
        <f>IF(E1105&lt;&gt;E1106,SUM($Q$4:Q1106)-SUM($R$3:R1105),0)</f>
        <v>0</v>
      </c>
      <c r="S1106" s="6">
        <f>IF(B1106&gt;0,SUM($R$4:R1106)-SUM($S$3:S1105),0)</f>
        <v>0</v>
      </c>
    </row>
    <row r="1107" spans="1:19">
      <c r="A1107">
        <f>IF(E1106&lt;&gt;E1107,COUNTIF($A$4:A1106,"&lt;&gt;0")+1,0)</f>
        <v>0</v>
      </c>
      <c r="B1107">
        <f>IF(A1107&lt;&gt;0,IF(MOD(A1107,3)=0,COUNTIF($B$4:B1106,"&lt;&gt;0")+1,0),0)</f>
        <v>0</v>
      </c>
      <c r="C1107" s="9">
        <f>'Dash Board'!$C$12+COUNT('Daily reducing balance'!$F$4:F1106)</f>
        <v>42833</v>
      </c>
      <c r="D1107">
        <f t="shared" si="119"/>
        <v>2017</v>
      </c>
      <c r="E1107">
        <f t="shared" si="120"/>
        <v>4</v>
      </c>
      <c r="F1107">
        <f>DAY('Dash Board'!$C$12+COUNT('Daily reducing balance'!$F$4:F1106))</f>
        <v>8</v>
      </c>
      <c r="G1107" s="8">
        <f t="shared" si="121"/>
        <v>270795.28879173781</v>
      </c>
      <c r="H1107" s="6">
        <f>G1107*'Dash Board'!$C$11/365</f>
        <v>77.900014583924573</v>
      </c>
      <c r="I1107" s="6">
        <f>H1107*'Dash Board'!$C$18/'Dash Board'!$C$11</f>
        <v>37.095245039964084</v>
      </c>
      <c r="J1107" s="6">
        <f>(G1107&gt;1)*PMT('Dash Board'!$C$11/365,$U$4,-'Dash Board'!$C$19)</f>
        <v>108.80376961660664</v>
      </c>
      <c r="K1107" s="6">
        <f t="shared" si="123"/>
        <v>0</v>
      </c>
      <c r="L1107" s="8">
        <f t="shared" si="124"/>
        <v>270764.38503670518</v>
      </c>
      <c r="N1107" s="8">
        <f t="shared" si="122"/>
        <v>71.70852457664256</v>
      </c>
      <c r="O1107" s="8">
        <f>IF(E1106&lt;&gt;E1107,SUM($N$4:N1107)-SUM($O$3:O1106),0)</f>
        <v>0</v>
      </c>
      <c r="P1107" s="6">
        <f>IF(B1107&gt;0,SUM($O$4:O1107)-SUM($P$3:P1106),0)</f>
        <v>0</v>
      </c>
      <c r="Q1107" s="6">
        <f t="shared" si="125"/>
        <v>37.095245039964084</v>
      </c>
      <c r="R1107" s="8">
        <f>IF(E1106&lt;&gt;E1107,SUM($Q$4:Q1107)-SUM($R$3:R1106),0)</f>
        <v>0</v>
      </c>
      <c r="S1107" s="6">
        <f>IF(B1107&gt;0,SUM($R$4:R1107)-SUM($S$3:S1106),0)</f>
        <v>0</v>
      </c>
    </row>
    <row r="1108" spans="1:19">
      <c r="A1108">
        <f>IF(E1107&lt;&gt;E1108,COUNTIF($A$4:A1107,"&lt;&gt;0")+1,0)</f>
        <v>0</v>
      </c>
      <c r="B1108">
        <f>IF(A1108&lt;&gt;0,IF(MOD(A1108,3)=0,COUNTIF($B$4:B1107,"&lt;&gt;0")+1,0),0)</f>
        <v>0</v>
      </c>
      <c r="C1108" s="9">
        <f>'Dash Board'!$C$12+COUNT('Daily reducing balance'!$F$4:F1107)</f>
        <v>42834</v>
      </c>
      <c r="D1108">
        <f t="shared" si="119"/>
        <v>2017</v>
      </c>
      <c r="E1108">
        <f t="shared" si="120"/>
        <v>4</v>
      </c>
      <c r="F1108">
        <f>DAY('Dash Board'!$C$12+COUNT('Daily reducing balance'!$F$4:F1107))</f>
        <v>9</v>
      </c>
      <c r="G1108" s="8">
        <f t="shared" si="121"/>
        <v>270764.38503670518</v>
      </c>
      <c r="H1108" s="6">
        <f>G1108*'Dash Board'!$C$11/365</f>
        <v>77.891124462613817</v>
      </c>
      <c r="I1108" s="6">
        <f>H1108*'Dash Board'!$C$18/'Dash Board'!$C$11</f>
        <v>37.091011648863727</v>
      </c>
      <c r="J1108" s="6">
        <f>(G1108&gt;1)*PMT('Dash Board'!$C$11/365,$U$4,-'Dash Board'!$C$19)</f>
        <v>108.80376961660664</v>
      </c>
      <c r="K1108" s="6">
        <f t="shared" si="123"/>
        <v>0</v>
      </c>
      <c r="L1108" s="8">
        <f t="shared" si="124"/>
        <v>270733.47239155119</v>
      </c>
      <c r="N1108" s="8">
        <f t="shared" si="122"/>
        <v>71.712757967742917</v>
      </c>
      <c r="O1108" s="8">
        <f>IF(E1107&lt;&gt;E1108,SUM($N$4:N1108)-SUM($O$3:O1107),0)</f>
        <v>0</v>
      </c>
      <c r="P1108" s="6">
        <f>IF(B1108&gt;0,SUM($O$4:O1108)-SUM($P$3:P1107),0)</f>
        <v>0</v>
      </c>
      <c r="Q1108" s="6">
        <f t="shared" si="125"/>
        <v>37.091011648863727</v>
      </c>
      <c r="R1108" s="8">
        <f>IF(E1107&lt;&gt;E1108,SUM($Q$4:Q1108)-SUM($R$3:R1107),0)</f>
        <v>0</v>
      </c>
      <c r="S1108" s="6">
        <f>IF(B1108&gt;0,SUM($R$4:R1108)-SUM($S$3:S1107),0)</f>
        <v>0</v>
      </c>
    </row>
    <row r="1109" spans="1:19">
      <c r="A1109">
        <f>IF(E1108&lt;&gt;E1109,COUNTIF($A$4:A1108,"&lt;&gt;0")+1,0)</f>
        <v>0</v>
      </c>
      <c r="B1109">
        <f>IF(A1109&lt;&gt;0,IF(MOD(A1109,3)=0,COUNTIF($B$4:B1108,"&lt;&gt;0")+1,0),0)</f>
        <v>0</v>
      </c>
      <c r="C1109" s="9">
        <f>'Dash Board'!$C$12+COUNT('Daily reducing balance'!$F$4:F1108)</f>
        <v>42835</v>
      </c>
      <c r="D1109">
        <f t="shared" si="119"/>
        <v>2017</v>
      </c>
      <c r="E1109">
        <f t="shared" si="120"/>
        <v>4</v>
      </c>
      <c r="F1109">
        <f>DAY('Dash Board'!$C$12+COUNT('Daily reducing balance'!$F$4:F1108))</f>
        <v>10</v>
      </c>
      <c r="G1109" s="8">
        <f t="shared" si="121"/>
        <v>270733.47239155119</v>
      </c>
      <c r="H1109" s="6">
        <f>G1109*'Dash Board'!$C$11/365</f>
        <v>77.882231783870893</v>
      </c>
      <c r="I1109" s="6">
        <f>H1109*'Dash Board'!$C$18/'Dash Board'!$C$11</f>
        <v>37.086777039938525</v>
      </c>
      <c r="J1109" s="6">
        <f>(G1109&gt;1)*PMT('Dash Board'!$C$11/365,$U$4,-'Dash Board'!$C$19)</f>
        <v>108.80376961660664</v>
      </c>
      <c r="K1109" s="6">
        <f t="shared" si="123"/>
        <v>0</v>
      </c>
      <c r="L1109" s="8">
        <f t="shared" si="124"/>
        <v>270702.55085371848</v>
      </c>
      <c r="N1109" s="8">
        <f t="shared" si="122"/>
        <v>71.716992576668119</v>
      </c>
      <c r="O1109" s="8">
        <f>IF(E1108&lt;&gt;E1109,SUM($N$4:N1109)-SUM($O$3:O1108),0)</f>
        <v>0</v>
      </c>
      <c r="P1109" s="6">
        <f>IF(B1109&gt;0,SUM($O$4:O1109)-SUM($P$3:P1108),0)</f>
        <v>0</v>
      </c>
      <c r="Q1109" s="6">
        <f t="shared" si="125"/>
        <v>37.086777039938525</v>
      </c>
      <c r="R1109" s="8">
        <f>IF(E1108&lt;&gt;E1109,SUM($Q$4:Q1109)-SUM($R$3:R1108),0)</f>
        <v>0</v>
      </c>
      <c r="S1109" s="6">
        <f>IF(B1109&gt;0,SUM($R$4:R1109)-SUM($S$3:S1108),0)</f>
        <v>0</v>
      </c>
    </row>
    <row r="1110" spans="1:19">
      <c r="A1110">
        <f>IF(E1109&lt;&gt;E1110,COUNTIF($A$4:A1109,"&lt;&gt;0")+1,0)</f>
        <v>0</v>
      </c>
      <c r="B1110">
        <f>IF(A1110&lt;&gt;0,IF(MOD(A1110,3)=0,COUNTIF($B$4:B1109,"&lt;&gt;0")+1,0),0)</f>
        <v>0</v>
      </c>
      <c r="C1110" s="9">
        <f>'Dash Board'!$C$12+COUNT('Daily reducing balance'!$F$4:F1109)</f>
        <v>42836</v>
      </c>
      <c r="D1110">
        <f t="shared" si="119"/>
        <v>2017</v>
      </c>
      <c r="E1110">
        <f t="shared" si="120"/>
        <v>4</v>
      </c>
      <c r="F1110">
        <f>DAY('Dash Board'!$C$12+COUNT('Daily reducing balance'!$F$4:F1109))</f>
        <v>11</v>
      </c>
      <c r="G1110" s="8">
        <f t="shared" si="121"/>
        <v>270702.55085371848</v>
      </c>
      <c r="H1110" s="6">
        <f>G1110*'Dash Board'!$C$11/365</f>
        <v>77.873336546960118</v>
      </c>
      <c r="I1110" s="6">
        <f>H1110*'Dash Board'!$C$18/'Dash Board'!$C$11</f>
        <v>37.082541212838159</v>
      </c>
      <c r="J1110" s="6">
        <f>(G1110&gt;1)*PMT('Dash Board'!$C$11/365,$U$4,-'Dash Board'!$C$19)</f>
        <v>108.80376961660664</v>
      </c>
      <c r="K1110" s="6">
        <f t="shared" si="123"/>
        <v>0</v>
      </c>
      <c r="L1110" s="8">
        <f t="shared" si="124"/>
        <v>270671.62042064883</v>
      </c>
      <c r="N1110" s="8">
        <f t="shared" si="122"/>
        <v>71.721228403768492</v>
      </c>
      <c r="O1110" s="8">
        <f>IF(E1109&lt;&gt;E1110,SUM($N$4:N1110)-SUM($O$3:O1109),0)</f>
        <v>0</v>
      </c>
      <c r="P1110" s="6">
        <f>IF(B1110&gt;0,SUM($O$4:O1110)-SUM($P$3:P1109),0)</f>
        <v>0</v>
      </c>
      <c r="Q1110" s="6">
        <f t="shared" si="125"/>
        <v>37.082541212838159</v>
      </c>
      <c r="R1110" s="8">
        <f>IF(E1109&lt;&gt;E1110,SUM($Q$4:Q1110)-SUM($R$3:R1109),0)</f>
        <v>0</v>
      </c>
      <c r="S1110" s="6">
        <f>IF(B1110&gt;0,SUM($R$4:R1110)-SUM($S$3:S1109),0)</f>
        <v>0</v>
      </c>
    </row>
    <row r="1111" spans="1:19">
      <c r="A1111">
        <f>IF(E1110&lt;&gt;E1111,COUNTIF($A$4:A1110,"&lt;&gt;0")+1,0)</f>
        <v>0</v>
      </c>
      <c r="B1111">
        <f>IF(A1111&lt;&gt;0,IF(MOD(A1111,3)=0,COUNTIF($B$4:B1110,"&lt;&gt;0")+1,0),0)</f>
        <v>0</v>
      </c>
      <c r="C1111" s="9">
        <f>'Dash Board'!$C$12+COUNT('Daily reducing balance'!$F$4:F1110)</f>
        <v>42837</v>
      </c>
      <c r="D1111">
        <f t="shared" si="119"/>
        <v>2017</v>
      </c>
      <c r="E1111">
        <f t="shared" si="120"/>
        <v>4</v>
      </c>
      <c r="F1111">
        <f>DAY('Dash Board'!$C$12+COUNT('Daily reducing balance'!$F$4:F1110))</f>
        <v>12</v>
      </c>
      <c r="G1111" s="8">
        <f t="shared" si="121"/>
        <v>270671.62042064883</v>
      </c>
      <c r="H1111" s="6">
        <f>G1111*'Dash Board'!$C$11/365</f>
        <v>77.864438751145556</v>
      </c>
      <c r="I1111" s="6">
        <f>H1111*'Dash Board'!$C$18/'Dash Board'!$C$11</f>
        <v>37.078304167212174</v>
      </c>
      <c r="J1111" s="6">
        <f>(G1111&gt;1)*PMT('Dash Board'!$C$11/365,$U$4,-'Dash Board'!$C$19)</f>
        <v>108.80376961660664</v>
      </c>
      <c r="K1111" s="6">
        <f t="shared" si="123"/>
        <v>0</v>
      </c>
      <c r="L1111" s="8">
        <f t="shared" si="124"/>
        <v>270640.68108978338</v>
      </c>
      <c r="N1111" s="8">
        <f t="shared" si="122"/>
        <v>71.725465449394477</v>
      </c>
      <c r="O1111" s="8">
        <f>IF(E1110&lt;&gt;E1111,SUM($N$4:N1111)-SUM($O$3:O1110),0)</f>
        <v>0</v>
      </c>
      <c r="P1111" s="6">
        <f>IF(B1111&gt;0,SUM($O$4:O1111)-SUM($P$3:P1110),0)</f>
        <v>0</v>
      </c>
      <c r="Q1111" s="6">
        <f t="shared" si="125"/>
        <v>37.078304167212174</v>
      </c>
      <c r="R1111" s="8">
        <f>IF(E1110&lt;&gt;E1111,SUM($Q$4:Q1111)-SUM($R$3:R1110),0)</f>
        <v>0</v>
      </c>
      <c r="S1111" s="6">
        <f>IF(B1111&gt;0,SUM($R$4:R1111)-SUM($S$3:S1110),0)</f>
        <v>0</v>
      </c>
    </row>
    <row r="1112" spans="1:19">
      <c r="A1112">
        <f>IF(E1111&lt;&gt;E1112,COUNTIF($A$4:A1111,"&lt;&gt;0")+1,0)</f>
        <v>0</v>
      </c>
      <c r="B1112">
        <f>IF(A1112&lt;&gt;0,IF(MOD(A1112,3)=0,COUNTIF($B$4:B1111,"&lt;&gt;0")+1,0),0)</f>
        <v>0</v>
      </c>
      <c r="C1112" s="9">
        <f>'Dash Board'!$C$12+COUNT('Daily reducing balance'!$F$4:F1111)</f>
        <v>42838</v>
      </c>
      <c r="D1112">
        <f t="shared" si="119"/>
        <v>2017</v>
      </c>
      <c r="E1112">
        <f t="shared" si="120"/>
        <v>4</v>
      </c>
      <c r="F1112">
        <f>DAY('Dash Board'!$C$12+COUNT('Daily reducing balance'!$F$4:F1111))</f>
        <v>13</v>
      </c>
      <c r="G1112" s="8">
        <f t="shared" si="121"/>
        <v>270640.68108978338</v>
      </c>
      <c r="H1112" s="6">
        <f>G1112*'Dash Board'!$C$11/365</f>
        <v>77.855538395691113</v>
      </c>
      <c r="I1112" s="6">
        <f>H1112*'Dash Board'!$C$18/'Dash Board'!$C$11</f>
        <v>37.074065902710053</v>
      </c>
      <c r="J1112" s="6">
        <f>(G1112&gt;1)*PMT('Dash Board'!$C$11/365,$U$4,-'Dash Board'!$C$19)</f>
        <v>108.80376961660664</v>
      </c>
      <c r="K1112" s="6">
        <f t="shared" si="123"/>
        <v>0</v>
      </c>
      <c r="L1112" s="8">
        <f t="shared" si="124"/>
        <v>270609.73285856249</v>
      </c>
      <c r="N1112" s="8">
        <f t="shared" si="122"/>
        <v>71.729703713896583</v>
      </c>
      <c r="O1112" s="8">
        <f>IF(E1111&lt;&gt;E1112,SUM($N$4:N1112)-SUM($O$3:O1111),0)</f>
        <v>0</v>
      </c>
      <c r="P1112" s="6">
        <f>IF(B1112&gt;0,SUM($O$4:O1112)-SUM($P$3:P1111),0)</f>
        <v>0</v>
      </c>
      <c r="Q1112" s="6">
        <f t="shared" si="125"/>
        <v>37.074065902710053</v>
      </c>
      <c r="R1112" s="8">
        <f>IF(E1111&lt;&gt;E1112,SUM($Q$4:Q1112)-SUM($R$3:R1111),0)</f>
        <v>0</v>
      </c>
      <c r="S1112" s="6">
        <f>IF(B1112&gt;0,SUM($R$4:R1112)-SUM($S$3:S1111),0)</f>
        <v>0</v>
      </c>
    </row>
    <row r="1113" spans="1:19">
      <c r="A1113">
        <f>IF(E1112&lt;&gt;E1113,COUNTIF($A$4:A1112,"&lt;&gt;0")+1,0)</f>
        <v>0</v>
      </c>
      <c r="B1113">
        <f>IF(A1113&lt;&gt;0,IF(MOD(A1113,3)=0,COUNTIF($B$4:B1112,"&lt;&gt;0")+1,0),0)</f>
        <v>0</v>
      </c>
      <c r="C1113" s="9">
        <f>'Dash Board'!$C$12+COUNT('Daily reducing balance'!$F$4:F1112)</f>
        <v>42839</v>
      </c>
      <c r="D1113">
        <f t="shared" si="119"/>
        <v>2017</v>
      </c>
      <c r="E1113">
        <f t="shared" si="120"/>
        <v>4</v>
      </c>
      <c r="F1113">
        <f>DAY('Dash Board'!$C$12+COUNT('Daily reducing balance'!$F$4:F1112))</f>
        <v>14</v>
      </c>
      <c r="G1113" s="8">
        <f t="shared" si="121"/>
        <v>270609.73285856249</v>
      </c>
      <c r="H1113" s="6">
        <f>G1113*'Dash Board'!$C$11/365</f>
        <v>77.846635479860439</v>
      </c>
      <c r="I1113" s="6">
        <f>H1113*'Dash Board'!$C$18/'Dash Board'!$C$11</f>
        <v>37.069826418981165</v>
      </c>
      <c r="J1113" s="6">
        <f>(G1113&gt;1)*PMT('Dash Board'!$C$11/365,$U$4,-'Dash Board'!$C$19)</f>
        <v>108.80376961660664</v>
      </c>
      <c r="K1113" s="6">
        <f t="shared" si="123"/>
        <v>0</v>
      </c>
      <c r="L1113" s="8">
        <f t="shared" si="124"/>
        <v>270578.7757244258</v>
      </c>
      <c r="N1113" s="8">
        <f t="shared" si="122"/>
        <v>71.733943197625479</v>
      </c>
      <c r="O1113" s="8">
        <f>IF(E1112&lt;&gt;E1113,SUM($N$4:N1113)-SUM($O$3:O1112),0)</f>
        <v>0</v>
      </c>
      <c r="P1113" s="6">
        <f>IF(B1113&gt;0,SUM($O$4:O1113)-SUM($P$3:P1112),0)</f>
        <v>0</v>
      </c>
      <c r="Q1113" s="6">
        <f t="shared" si="125"/>
        <v>37.069826418981165</v>
      </c>
      <c r="R1113" s="8">
        <f>IF(E1112&lt;&gt;E1113,SUM($Q$4:Q1113)-SUM($R$3:R1112),0)</f>
        <v>0</v>
      </c>
      <c r="S1113" s="6">
        <f>IF(B1113&gt;0,SUM($R$4:R1113)-SUM($S$3:S1112),0)</f>
        <v>0</v>
      </c>
    </row>
    <row r="1114" spans="1:19">
      <c r="A1114">
        <f>IF(E1113&lt;&gt;E1114,COUNTIF($A$4:A1113,"&lt;&gt;0")+1,0)</f>
        <v>0</v>
      </c>
      <c r="B1114">
        <f>IF(A1114&lt;&gt;0,IF(MOD(A1114,3)=0,COUNTIF($B$4:B1113,"&lt;&gt;0")+1,0),0)</f>
        <v>0</v>
      </c>
      <c r="C1114" s="9">
        <f>'Dash Board'!$C$12+COUNT('Daily reducing balance'!$F$4:F1113)</f>
        <v>42840</v>
      </c>
      <c r="D1114">
        <f t="shared" si="119"/>
        <v>2017</v>
      </c>
      <c r="E1114">
        <f t="shared" si="120"/>
        <v>4</v>
      </c>
      <c r="F1114">
        <f>DAY('Dash Board'!$C$12+COUNT('Daily reducing balance'!$F$4:F1113))</f>
        <v>15</v>
      </c>
      <c r="G1114" s="8">
        <f t="shared" si="121"/>
        <v>270578.7757244258</v>
      </c>
      <c r="H1114" s="6">
        <f>G1114*'Dash Board'!$C$11/365</f>
        <v>77.837730002917013</v>
      </c>
      <c r="I1114" s="6">
        <f>H1114*'Dash Board'!$C$18/'Dash Board'!$C$11</f>
        <v>37.065585715674771</v>
      </c>
      <c r="J1114" s="6">
        <f>(G1114&gt;1)*PMT('Dash Board'!$C$11/365,$U$4,-'Dash Board'!$C$19)</f>
        <v>108.80376961660664</v>
      </c>
      <c r="K1114" s="6">
        <f t="shared" si="123"/>
        <v>0</v>
      </c>
      <c r="L1114" s="8">
        <f t="shared" si="124"/>
        <v>270547.80968481215</v>
      </c>
      <c r="N1114" s="8">
        <f t="shared" si="122"/>
        <v>71.738183900931872</v>
      </c>
      <c r="O1114" s="8">
        <f>IF(E1113&lt;&gt;E1114,SUM($N$4:N1114)-SUM($O$3:O1113),0)</f>
        <v>0</v>
      </c>
      <c r="P1114" s="6">
        <f>IF(B1114&gt;0,SUM($O$4:O1114)-SUM($P$3:P1113),0)</f>
        <v>0</v>
      </c>
      <c r="Q1114" s="6">
        <f t="shared" si="125"/>
        <v>37.065585715674771</v>
      </c>
      <c r="R1114" s="8">
        <f>IF(E1113&lt;&gt;E1114,SUM($Q$4:Q1114)-SUM($R$3:R1113),0)</f>
        <v>0</v>
      </c>
      <c r="S1114" s="6">
        <f>IF(B1114&gt;0,SUM($R$4:R1114)-SUM($S$3:S1113),0)</f>
        <v>0</v>
      </c>
    </row>
    <row r="1115" spans="1:19">
      <c r="A1115">
        <f>IF(E1114&lt;&gt;E1115,COUNTIF($A$4:A1114,"&lt;&gt;0")+1,0)</f>
        <v>0</v>
      </c>
      <c r="B1115">
        <f>IF(A1115&lt;&gt;0,IF(MOD(A1115,3)=0,COUNTIF($B$4:B1114,"&lt;&gt;0")+1,0),0)</f>
        <v>0</v>
      </c>
      <c r="C1115" s="9">
        <f>'Dash Board'!$C$12+COUNT('Daily reducing balance'!$F$4:F1114)</f>
        <v>42841</v>
      </c>
      <c r="D1115">
        <f t="shared" si="119"/>
        <v>2017</v>
      </c>
      <c r="E1115">
        <f t="shared" si="120"/>
        <v>4</v>
      </c>
      <c r="F1115">
        <f>DAY('Dash Board'!$C$12+COUNT('Daily reducing balance'!$F$4:F1114))</f>
        <v>16</v>
      </c>
      <c r="G1115" s="8">
        <f t="shared" si="121"/>
        <v>270547.80968481215</v>
      </c>
      <c r="H1115" s="6">
        <f>G1115*'Dash Board'!$C$11/365</f>
        <v>77.828821964124032</v>
      </c>
      <c r="I1115" s="6">
        <f>H1115*'Dash Board'!$C$18/'Dash Board'!$C$11</f>
        <v>37.06134379244002</v>
      </c>
      <c r="J1115" s="6">
        <f>(G1115&gt;1)*PMT('Dash Board'!$C$11/365,$U$4,-'Dash Board'!$C$19)</f>
        <v>108.80376961660664</v>
      </c>
      <c r="K1115" s="6">
        <f t="shared" si="123"/>
        <v>0</v>
      </c>
      <c r="L1115" s="8">
        <f t="shared" si="124"/>
        <v>270516.83473715966</v>
      </c>
      <c r="N1115" s="8">
        <f t="shared" si="122"/>
        <v>71.742425824166617</v>
      </c>
      <c r="O1115" s="8">
        <f>IF(E1114&lt;&gt;E1115,SUM($N$4:N1115)-SUM($O$3:O1114),0)</f>
        <v>0</v>
      </c>
      <c r="P1115" s="6">
        <f>IF(B1115&gt;0,SUM($O$4:O1115)-SUM($P$3:P1114),0)</f>
        <v>0</v>
      </c>
      <c r="Q1115" s="6">
        <f t="shared" si="125"/>
        <v>37.06134379244002</v>
      </c>
      <c r="R1115" s="8">
        <f>IF(E1114&lt;&gt;E1115,SUM($Q$4:Q1115)-SUM($R$3:R1114),0)</f>
        <v>0</v>
      </c>
      <c r="S1115" s="6">
        <f>IF(B1115&gt;0,SUM($R$4:R1115)-SUM($S$3:S1114),0)</f>
        <v>0</v>
      </c>
    </row>
    <row r="1116" spans="1:19">
      <c r="A1116">
        <f>IF(E1115&lt;&gt;E1116,COUNTIF($A$4:A1115,"&lt;&gt;0")+1,0)</f>
        <v>0</v>
      </c>
      <c r="B1116">
        <f>IF(A1116&lt;&gt;0,IF(MOD(A1116,3)=0,COUNTIF($B$4:B1115,"&lt;&gt;0")+1,0),0)</f>
        <v>0</v>
      </c>
      <c r="C1116" s="9">
        <f>'Dash Board'!$C$12+COUNT('Daily reducing balance'!$F$4:F1115)</f>
        <v>42842</v>
      </c>
      <c r="D1116">
        <f t="shared" si="119"/>
        <v>2017</v>
      </c>
      <c r="E1116">
        <f t="shared" si="120"/>
        <v>4</v>
      </c>
      <c r="F1116">
        <f>DAY('Dash Board'!$C$12+COUNT('Daily reducing balance'!$F$4:F1115))</f>
        <v>17</v>
      </c>
      <c r="G1116" s="8">
        <f t="shared" si="121"/>
        <v>270516.83473715966</v>
      </c>
      <c r="H1116" s="6">
        <f>G1116*'Dash Board'!$C$11/365</f>
        <v>77.819911362744563</v>
      </c>
      <c r="I1116" s="6">
        <f>H1116*'Dash Board'!$C$18/'Dash Board'!$C$11</f>
        <v>37.057100648925982</v>
      </c>
      <c r="J1116" s="6">
        <f>(G1116&gt;1)*PMT('Dash Board'!$C$11/365,$U$4,-'Dash Board'!$C$19)</f>
        <v>108.80376961660664</v>
      </c>
      <c r="K1116" s="6">
        <f t="shared" si="123"/>
        <v>0</v>
      </c>
      <c r="L1116" s="8">
        <f t="shared" si="124"/>
        <v>270485.8508789058</v>
      </c>
      <c r="N1116" s="8">
        <f t="shared" si="122"/>
        <v>71.746668967680662</v>
      </c>
      <c r="O1116" s="8">
        <f>IF(E1115&lt;&gt;E1116,SUM($N$4:N1116)-SUM($O$3:O1115),0)</f>
        <v>0</v>
      </c>
      <c r="P1116" s="6">
        <f>IF(B1116&gt;0,SUM($O$4:O1116)-SUM($P$3:P1115),0)</f>
        <v>0</v>
      </c>
      <c r="Q1116" s="6">
        <f t="shared" si="125"/>
        <v>37.057100648925982</v>
      </c>
      <c r="R1116" s="8">
        <f>IF(E1115&lt;&gt;E1116,SUM($Q$4:Q1116)-SUM($R$3:R1115),0)</f>
        <v>0</v>
      </c>
      <c r="S1116" s="6">
        <f>IF(B1116&gt;0,SUM($R$4:R1116)-SUM($S$3:S1115),0)</f>
        <v>0</v>
      </c>
    </row>
    <row r="1117" spans="1:19">
      <c r="A1117">
        <f>IF(E1116&lt;&gt;E1117,COUNTIF($A$4:A1116,"&lt;&gt;0")+1,0)</f>
        <v>0</v>
      </c>
      <c r="B1117">
        <f>IF(A1117&lt;&gt;0,IF(MOD(A1117,3)=0,COUNTIF($B$4:B1116,"&lt;&gt;0")+1,0),0)</f>
        <v>0</v>
      </c>
      <c r="C1117" s="9">
        <f>'Dash Board'!$C$12+COUNT('Daily reducing balance'!$F$4:F1116)</f>
        <v>42843</v>
      </c>
      <c r="D1117">
        <f t="shared" si="119"/>
        <v>2017</v>
      </c>
      <c r="E1117">
        <f t="shared" si="120"/>
        <v>4</v>
      </c>
      <c r="F1117">
        <f>DAY('Dash Board'!$C$12+COUNT('Daily reducing balance'!$F$4:F1116))</f>
        <v>18</v>
      </c>
      <c r="G1117" s="8">
        <f t="shared" si="121"/>
        <v>270485.8508789058</v>
      </c>
      <c r="H1117" s="6">
        <f>G1117*'Dash Board'!$C$11/365</f>
        <v>77.810998198041389</v>
      </c>
      <c r="I1117" s="6">
        <f>H1117*'Dash Board'!$C$18/'Dash Board'!$C$11</f>
        <v>37.052856284781619</v>
      </c>
      <c r="J1117" s="6">
        <f>(G1117&gt;1)*PMT('Dash Board'!$C$11/365,$U$4,-'Dash Board'!$C$19)</f>
        <v>108.80376961660664</v>
      </c>
      <c r="K1117" s="6">
        <f t="shared" si="123"/>
        <v>0</v>
      </c>
      <c r="L1117" s="8">
        <f t="shared" si="124"/>
        <v>270454.85810748726</v>
      </c>
      <c r="N1117" s="8">
        <f t="shared" si="122"/>
        <v>71.750913331825018</v>
      </c>
      <c r="O1117" s="8">
        <f>IF(E1116&lt;&gt;E1117,SUM($N$4:N1117)-SUM($O$3:O1116),0)</f>
        <v>0</v>
      </c>
      <c r="P1117" s="6">
        <f>IF(B1117&gt;0,SUM($O$4:O1117)-SUM($P$3:P1116),0)</f>
        <v>0</v>
      </c>
      <c r="Q1117" s="6">
        <f t="shared" si="125"/>
        <v>37.052856284781619</v>
      </c>
      <c r="R1117" s="8">
        <f>IF(E1116&lt;&gt;E1117,SUM($Q$4:Q1117)-SUM($R$3:R1116),0)</f>
        <v>0</v>
      </c>
      <c r="S1117" s="6">
        <f>IF(B1117&gt;0,SUM($R$4:R1117)-SUM($S$3:S1116),0)</f>
        <v>0</v>
      </c>
    </row>
    <row r="1118" spans="1:19">
      <c r="A1118">
        <f>IF(E1117&lt;&gt;E1118,COUNTIF($A$4:A1117,"&lt;&gt;0")+1,0)</f>
        <v>0</v>
      </c>
      <c r="B1118">
        <f>IF(A1118&lt;&gt;0,IF(MOD(A1118,3)=0,COUNTIF($B$4:B1117,"&lt;&gt;0")+1,0),0)</f>
        <v>0</v>
      </c>
      <c r="C1118" s="9">
        <f>'Dash Board'!$C$12+COUNT('Daily reducing balance'!$F$4:F1117)</f>
        <v>42844</v>
      </c>
      <c r="D1118">
        <f t="shared" si="119"/>
        <v>2017</v>
      </c>
      <c r="E1118">
        <f t="shared" si="120"/>
        <v>4</v>
      </c>
      <c r="F1118">
        <f>DAY('Dash Board'!$C$12+COUNT('Daily reducing balance'!$F$4:F1117))</f>
        <v>19</v>
      </c>
      <c r="G1118" s="8">
        <f t="shared" si="121"/>
        <v>270454.85810748726</v>
      </c>
      <c r="H1118" s="6">
        <f>G1118*'Dash Board'!$C$11/365</f>
        <v>77.802082469277153</v>
      </c>
      <c r="I1118" s="6">
        <f>H1118*'Dash Board'!$C$18/'Dash Board'!$C$11</f>
        <v>37.048610699655789</v>
      </c>
      <c r="J1118" s="6">
        <f>(G1118&gt;1)*PMT('Dash Board'!$C$11/365,$U$4,-'Dash Board'!$C$19)</f>
        <v>108.80376961660664</v>
      </c>
      <c r="K1118" s="6">
        <f t="shared" si="123"/>
        <v>0</v>
      </c>
      <c r="L1118" s="8">
        <f t="shared" si="124"/>
        <v>270423.85642033996</v>
      </c>
      <c r="N1118" s="8">
        <f t="shared" si="122"/>
        <v>71.755158916950847</v>
      </c>
      <c r="O1118" s="8">
        <f>IF(E1117&lt;&gt;E1118,SUM($N$4:N1118)-SUM($O$3:O1117),0)</f>
        <v>0</v>
      </c>
      <c r="P1118" s="6">
        <f>IF(B1118&gt;0,SUM($O$4:O1118)-SUM($P$3:P1117),0)</f>
        <v>0</v>
      </c>
      <c r="Q1118" s="6">
        <f t="shared" si="125"/>
        <v>37.048610699655789</v>
      </c>
      <c r="R1118" s="8">
        <f>IF(E1117&lt;&gt;E1118,SUM($Q$4:Q1118)-SUM($R$3:R1117),0)</f>
        <v>0</v>
      </c>
      <c r="S1118" s="6">
        <f>IF(B1118&gt;0,SUM($R$4:R1118)-SUM($S$3:S1117),0)</f>
        <v>0</v>
      </c>
    </row>
    <row r="1119" spans="1:19">
      <c r="A1119">
        <f>IF(E1118&lt;&gt;E1119,COUNTIF($A$4:A1118,"&lt;&gt;0")+1,0)</f>
        <v>0</v>
      </c>
      <c r="B1119">
        <f>IF(A1119&lt;&gt;0,IF(MOD(A1119,3)=0,COUNTIF($B$4:B1118,"&lt;&gt;0")+1,0),0)</f>
        <v>0</v>
      </c>
      <c r="C1119" s="9">
        <f>'Dash Board'!$C$12+COUNT('Daily reducing balance'!$F$4:F1118)</f>
        <v>42845</v>
      </c>
      <c r="D1119">
        <f t="shared" si="119"/>
        <v>2017</v>
      </c>
      <c r="E1119">
        <f t="shared" si="120"/>
        <v>4</v>
      </c>
      <c r="F1119">
        <f>DAY('Dash Board'!$C$12+COUNT('Daily reducing balance'!$F$4:F1118))</f>
        <v>20</v>
      </c>
      <c r="G1119" s="8">
        <f t="shared" si="121"/>
        <v>270423.85642033996</v>
      </c>
      <c r="H1119" s="6">
        <f>G1119*'Dash Board'!$C$11/365</f>
        <v>77.793164175714224</v>
      </c>
      <c r="I1119" s="6">
        <f>H1119*'Dash Board'!$C$18/'Dash Board'!$C$11</f>
        <v>37.04436389319725</v>
      </c>
      <c r="J1119" s="6">
        <f>(G1119&gt;1)*PMT('Dash Board'!$C$11/365,$U$4,-'Dash Board'!$C$19)</f>
        <v>108.80376961660664</v>
      </c>
      <c r="K1119" s="6">
        <f t="shared" si="123"/>
        <v>0</v>
      </c>
      <c r="L1119" s="8">
        <f t="shared" si="124"/>
        <v>270392.84581489908</v>
      </c>
      <c r="N1119" s="8">
        <f t="shared" si="122"/>
        <v>71.759405723409401</v>
      </c>
      <c r="O1119" s="8">
        <f>IF(E1118&lt;&gt;E1119,SUM($N$4:N1119)-SUM($O$3:O1118),0)</f>
        <v>0</v>
      </c>
      <c r="P1119" s="6">
        <f>IF(B1119&gt;0,SUM($O$4:O1119)-SUM($P$3:P1118),0)</f>
        <v>0</v>
      </c>
      <c r="Q1119" s="6">
        <f t="shared" si="125"/>
        <v>37.04436389319725</v>
      </c>
      <c r="R1119" s="8">
        <f>IF(E1118&lt;&gt;E1119,SUM($Q$4:Q1119)-SUM($R$3:R1118),0)</f>
        <v>0</v>
      </c>
      <c r="S1119" s="6">
        <f>IF(B1119&gt;0,SUM($R$4:R1119)-SUM($S$3:S1118),0)</f>
        <v>0</v>
      </c>
    </row>
    <row r="1120" spans="1:19">
      <c r="A1120">
        <f>IF(E1119&lt;&gt;E1120,COUNTIF($A$4:A1119,"&lt;&gt;0")+1,0)</f>
        <v>0</v>
      </c>
      <c r="B1120">
        <f>IF(A1120&lt;&gt;0,IF(MOD(A1120,3)=0,COUNTIF($B$4:B1119,"&lt;&gt;0")+1,0),0)</f>
        <v>0</v>
      </c>
      <c r="C1120" s="9">
        <f>'Dash Board'!$C$12+COUNT('Daily reducing balance'!$F$4:F1119)</f>
        <v>42846</v>
      </c>
      <c r="D1120">
        <f t="shared" si="119"/>
        <v>2017</v>
      </c>
      <c r="E1120">
        <f t="shared" si="120"/>
        <v>4</v>
      </c>
      <c r="F1120">
        <f>DAY('Dash Board'!$C$12+COUNT('Daily reducing balance'!$F$4:F1119))</f>
        <v>21</v>
      </c>
      <c r="G1120" s="8">
        <f t="shared" si="121"/>
        <v>270392.84581489908</v>
      </c>
      <c r="H1120" s="6">
        <f>G1120*'Dash Board'!$C$11/365</f>
        <v>77.784243316614791</v>
      </c>
      <c r="I1120" s="6">
        <f>H1120*'Dash Board'!$C$18/'Dash Board'!$C$11</f>
        <v>37.040115865054666</v>
      </c>
      <c r="J1120" s="6">
        <f>(G1120&gt;1)*PMT('Dash Board'!$C$11/365,$U$4,-'Dash Board'!$C$19)</f>
        <v>108.80376961660664</v>
      </c>
      <c r="K1120" s="6">
        <f t="shared" si="123"/>
        <v>0</v>
      </c>
      <c r="L1120" s="8">
        <f t="shared" si="124"/>
        <v>270361.82628859911</v>
      </c>
      <c r="N1120" s="8">
        <f t="shared" si="122"/>
        <v>71.763653751551971</v>
      </c>
      <c r="O1120" s="8">
        <f>IF(E1119&lt;&gt;E1120,SUM($N$4:N1120)-SUM($O$3:O1119),0)</f>
        <v>0</v>
      </c>
      <c r="P1120" s="6">
        <f>IF(B1120&gt;0,SUM($O$4:O1120)-SUM($P$3:P1119),0)</f>
        <v>0</v>
      </c>
      <c r="Q1120" s="6">
        <f t="shared" si="125"/>
        <v>37.040115865054666</v>
      </c>
      <c r="R1120" s="8">
        <f>IF(E1119&lt;&gt;E1120,SUM($Q$4:Q1120)-SUM($R$3:R1119),0)</f>
        <v>0</v>
      </c>
      <c r="S1120" s="6">
        <f>IF(B1120&gt;0,SUM($R$4:R1120)-SUM($S$3:S1119),0)</f>
        <v>0</v>
      </c>
    </row>
    <row r="1121" spans="1:19">
      <c r="A1121">
        <f>IF(E1120&lt;&gt;E1121,COUNTIF($A$4:A1120,"&lt;&gt;0")+1,0)</f>
        <v>0</v>
      </c>
      <c r="B1121">
        <f>IF(A1121&lt;&gt;0,IF(MOD(A1121,3)=0,COUNTIF($B$4:B1120,"&lt;&gt;0")+1,0),0)</f>
        <v>0</v>
      </c>
      <c r="C1121" s="9">
        <f>'Dash Board'!$C$12+COUNT('Daily reducing balance'!$F$4:F1120)</f>
        <v>42847</v>
      </c>
      <c r="D1121">
        <f t="shared" si="119"/>
        <v>2017</v>
      </c>
      <c r="E1121">
        <f t="shared" si="120"/>
        <v>4</v>
      </c>
      <c r="F1121">
        <f>DAY('Dash Board'!$C$12+COUNT('Daily reducing balance'!$F$4:F1120))</f>
        <v>22</v>
      </c>
      <c r="G1121" s="8">
        <f t="shared" si="121"/>
        <v>270361.82628859911</v>
      </c>
      <c r="H1121" s="6">
        <f>G1121*'Dash Board'!$C$11/365</f>
        <v>77.775319891240841</v>
      </c>
      <c r="I1121" s="6">
        <f>H1121*'Dash Board'!$C$18/'Dash Board'!$C$11</f>
        <v>37.035866614876596</v>
      </c>
      <c r="J1121" s="6">
        <f>(G1121&gt;1)*PMT('Dash Board'!$C$11/365,$U$4,-'Dash Board'!$C$19)</f>
        <v>108.80376961660664</v>
      </c>
      <c r="K1121" s="6">
        <f t="shared" si="123"/>
        <v>0</v>
      </c>
      <c r="L1121" s="8">
        <f t="shared" si="124"/>
        <v>270330.79783887375</v>
      </c>
      <c r="N1121" s="8">
        <f t="shared" si="122"/>
        <v>71.767903001730048</v>
      </c>
      <c r="O1121" s="8">
        <f>IF(E1120&lt;&gt;E1121,SUM($N$4:N1121)-SUM($O$3:O1120),0)</f>
        <v>0</v>
      </c>
      <c r="P1121" s="6">
        <f>IF(B1121&gt;0,SUM($O$4:O1121)-SUM($P$3:P1120),0)</f>
        <v>0</v>
      </c>
      <c r="Q1121" s="6">
        <f t="shared" si="125"/>
        <v>37.035866614876596</v>
      </c>
      <c r="R1121" s="8">
        <f>IF(E1120&lt;&gt;E1121,SUM($Q$4:Q1121)-SUM($R$3:R1120),0)</f>
        <v>0</v>
      </c>
      <c r="S1121" s="6">
        <f>IF(B1121&gt;0,SUM($R$4:R1121)-SUM($S$3:S1120),0)</f>
        <v>0</v>
      </c>
    </row>
    <row r="1122" spans="1:19">
      <c r="A1122">
        <f>IF(E1121&lt;&gt;E1122,COUNTIF($A$4:A1121,"&lt;&gt;0")+1,0)</f>
        <v>0</v>
      </c>
      <c r="B1122">
        <f>IF(A1122&lt;&gt;0,IF(MOD(A1122,3)=0,COUNTIF($B$4:B1121,"&lt;&gt;0")+1,0),0)</f>
        <v>0</v>
      </c>
      <c r="C1122" s="9">
        <f>'Dash Board'!$C$12+COUNT('Daily reducing balance'!$F$4:F1121)</f>
        <v>42848</v>
      </c>
      <c r="D1122">
        <f t="shared" si="119"/>
        <v>2017</v>
      </c>
      <c r="E1122">
        <f t="shared" si="120"/>
        <v>4</v>
      </c>
      <c r="F1122">
        <f>DAY('Dash Board'!$C$12+COUNT('Daily reducing balance'!$F$4:F1121))</f>
        <v>23</v>
      </c>
      <c r="G1122" s="8">
        <f t="shared" si="121"/>
        <v>270330.79783887375</v>
      </c>
      <c r="H1122" s="6">
        <f>G1122*'Dash Board'!$C$11/365</f>
        <v>77.766393898854091</v>
      </c>
      <c r="I1122" s="6">
        <f>H1122*'Dash Board'!$C$18/'Dash Board'!$C$11</f>
        <v>37.031616142311478</v>
      </c>
      <c r="J1122" s="6">
        <f>(G1122&gt;1)*PMT('Dash Board'!$C$11/365,$U$4,-'Dash Board'!$C$19)</f>
        <v>108.80376961660664</v>
      </c>
      <c r="K1122" s="6">
        <f t="shared" si="123"/>
        <v>0</v>
      </c>
      <c r="L1122" s="8">
        <f t="shared" si="124"/>
        <v>270299.76046315604</v>
      </c>
      <c r="N1122" s="8">
        <f t="shared" si="122"/>
        <v>71.772153474295166</v>
      </c>
      <c r="O1122" s="8">
        <f>IF(E1121&lt;&gt;E1122,SUM($N$4:N1122)-SUM($O$3:O1121),0)</f>
        <v>0</v>
      </c>
      <c r="P1122" s="6">
        <f>IF(B1122&gt;0,SUM($O$4:O1122)-SUM($P$3:P1121),0)</f>
        <v>0</v>
      </c>
      <c r="Q1122" s="6">
        <f t="shared" si="125"/>
        <v>37.031616142311478</v>
      </c>
      <c r="R1122" s="8">
        <f>IF(E1121&lt;&gt;E1122,SUM($Q$4:Q1122)-SUM($R$3:R1121),0)</f>
        <v>0</v>
      </c>
      <c r="S1122" s="6">
        <f>IF(B1122&gt;0,SUM($R$4:R1122)-SUM($S$3:S1121),0)</f>
        <v>0</v>
      </c>
    </row>
    <row r="1123" spans="1:19">
      <c r="A1123">
        <f>IF(E1122&lt;&gt;E1123,COUNTIF($A$4:A1122,"&lt;&gt;0")+1,0)</f>
        <v>0</v>
      </c>
      <c r="B1123">
        <f>IF(A1123&lt;&gt;0,IF(MOD(A1123,3)=0,COUNTIF($B$4:B1122,"&lt;&gt;0")+1,0),0)</f>
        <v>0</v>
      </c>
      <c r="C1123" s="9">
        <f>'Dash Board'!$C$12+COUNT('Daily reducing balance'!$F$4:F1122)</f>
        <v>42849</v>
      </c>
      <c r="D1123">
        <f t="shared" si="119"/>
        <v>2017</v>
      </c>
      <c r="E1123">
        <f t="shared" si="120"/>
        <v>4</v>
      </c>
      <c r="F1123">
        <f>DAY('Dash Board'!$C$12+COUNT('Daily reducing balance'!$F$4:F1122))</f>
        <v>24</v>
      </c>
      <c r="G1123" s="8">
        <f t="shared" si="121"/>
        <v>270299.76046315604</v>
      </c>
      <c r="H1123" s="6">
        <f>G1123*'Dash Board'!$C$11/365</f>
        <v>77.757465338716116</v>
      </c>
      <c r="I1123" s="6">
        <f>H1123*'Dash Board'!$C$18/'Dash Board'!$C$11</f>
        <v>37.027364447007677</v>
      </c>
      <c r="J1123" s="6">
        <f>(G1123&gt;1)*PMT('Dash Board'!$C$11/365,$U$4,-'Dash Board'!$C$19)</f>
        <v>108.80376961660664</v>
      </c>
      <c r="K1123" s="6">
        <f t="shared" si="123"/>
        <v>0</v>
      </c>
      <c r="L1123" s="8">
        <f t="shared" si="124"/>
        <v>270268.7141588782</v>
      </c>
      <c r="N1123" s="8">
        <f t="shared" si="122"/>
        <v>71.776405169598974</v>
      </c>
      <c r="O1123" s="8">
        <f>IF(E1122&lt;&gt;E1123,SUM($N$4:N1123)-SUM($O$3:O1122),0)</f>
        <v>0</v>
      </c>
      <c r="P1123" s="6">
        <f>IF(B1123&gt;0,SUM($O$4:O1123)-SUM($P$3:P1122),0)</f>
        <v>0</v>
      </c>
      <c r="Q1123" s="6">
        <f t="shared" si="125"/>
        <v>37.027364447007677</v>
      </c>
      <c r="R1123" s="8">
        <f>IF(E1122&lt;&gt;E1123,SUM($Q$4:Q1123)-SUM($R$3:R1122),0)</f>
        <v>0</v>
      </c>
      <c r="S1123" s="6">
        <f>IF(B1123&gt;0,SUM($R$4:R1123)-SUM($S$3:S1122),0)</f>
        <v>0</v>
      </c>
    </row>
    <row r="1124" spans="1:19">
      <c r="A1124">
        <f>IF(E1123&lt;&gt;E1124,COUNTIF($A$4:A1123,"&lt;&gt;0")+1,0)</f>
        <v>0</v>
      </c>
      <c r="B1124">
        <f>IF(A1124&lt;&gt;0,IF(MOD(A1124,3)=0,COUNTIF($B$4:B1123,"&lt;&gt;0")+1,0),0)</f>
        <v>0</v>
      </c>
      <c r="C1124" s="9">
        <f>'Dash Board'!$C$12+COUNT('Daily reducing balance'!$F$4:F1123)</f>
        <v>42850</v>
      </c>
      <c r="D1124">
        <f t="shared" si="119"/>
        <v>2017</v>
      </c>
      <c r="E1124">
        <f t="shared" si="120"/>
        <v>4</v>
      </c>
      <c r="F1124">
        <f>DAY('Dash Board'!$C$12+COUNT('Daily reducing balance'!$F$4:F1123))</f>
        <v>25</v>
      </c>
      <c r="G1124" s="8">
        <f t="shared" si="121"/>
        <v>270268.7141588782</v>
      </c>
      <c r="H1124" s="6">
        <f>G1124*'Dash Board'!$C$11/365</f>
        <v>77.748534210088252</v>
      </c>
      <c r="I1124" s="6">
        <f>H1124*'Dash Board'!$C$18/'Dash Board'!$C$11</f>
        <v>37.023111528613455</v>
      </c>
      <c r="J1124" s="6">
        <f>(G1124&gt;1)*PMT('Dash Board'!$C$11/365,$U$4,-'Dash Board'!$C$19)</f>
        <v>108.80376961660664</v>
      </c>
      <c r="K1124" s="6">
        <f t="shared" si="123"/>
        <v>0</v>
      </c>
      <c r="L1124" s="8">
        <f t="shared" si="124"/>
        <v>270237.6589234717</v>
      </c>
      <c r="N1124" s="8">
        <f t="shared" si="122"/>
        <v>71.780658087993189</v>
      </c>
      <c r="O1124" s="8">
        <f>IF(E1123&lt;&gt;E1124,SUM($N$4:N1124)-SUM($O$3:O1123),0)</f>
        <v>0</v>
      </c>
      <c r="P1124" s="6">
        <f>IF(B1124&gt;0,SUM($O$4:O1124)-SUM($P$3:P1123),0)</f>
        <v>0</v>
      </c>
      <c r="Q1124" s="6">
        <f t="shared" si="125"/>
        <v>37.023111528613455</v>
      </c>
      <c r="R1124" s="8">
        <f>IF(E1123&lt;&gt;E1124,SUM($Q$4:Q1124)-SUM($R$3:R1123),0)</f>
        <v>0</v>
      </c>
      <c r="S1124" s="6">
        <f>IF(B1124&gt;0,SUM($R$4:R1124)-SUM($S$3:S1123),0)</f>
        <v>0</v>
      </c>
    </row>
    <row r="1125" spans="1:19">
      <c r="A1125">
        <f>IF(E1124&lt;&gt;E1125,COUNTIF($A$4:A1124,"&lt;&gt;0")+1,0)</f>
        <v>0</v>
      </c>
      <c r="B1125">
        <f>IF(A1125&lt;&gt;0,IF(MOD(A1125,3)=0,COUNTIF($B$4:B1124,"&lt;&gt;0")+1,0),0)</f>
        <v>0</v>
      </c>
      <c r="C1125" s="9">
        <f>'Dash Board'!$C$12+COUNT('Daily reducing balance'!$F$4:F1124)</f>
        <v>42851</v>
      </c>
      <c r="D1125">
        <f t="shared" si="119"/>
        <v>2017</v>
      </c>
      <c r="E1125">
        <f t="shared" si="120"/>
        <v>4</v>
      </c>
      <c r="F1125">
        <f>DAY('Dash Board'!$C$12+COUNT('Daily reducing balance'!$F$4:F1124))</f>
        <v>26</v>
      </c>
      <c r="G1125" s="8">
        <f t="shared" si="121"/>
        <v>270237.6589234717</v>
      </c>
      <c r="H1125" s="6">
        <f>G1125*'Dash Board'!$C$11/365</f>
        <v>77.739600512231576</v>
      </c>
      <c r="I1125" s="6">
        <f>H1125*'Dash Board'!$C$18/'Dash Board'!$C$11</f>
        <v>37.018857386776943</v>
      </c>
      <c r="J1125" s="6">
        <f>(G1125&gt;1)*PMT('Dash Board'!$C$11/365,$U$4,-'Dash Board'!$C$19)</f>
        <v>108.80376961660664</v>
      </c>
      <c r="K1125" s="6">
        <f t="shared" si="123"/>
        <v>0</v>
      </c>
      <c r="L1125" s="8">
        <f t="shared" si="124"/>
        <v>270206.59475436737</v>
      </c>
      <c r="N1125" s="8">
        <f t="shared" si="122"/>
        <v>71.7849122298297</v>
      </c>
      <c r="O1125" s="8">
        <f>IF(E1124&lt;&gt;E1125,SUM($N$4:N1125)-SUM($O$3:O1124),0)</f>
        <v>0</v>
      </c>
      <c r="P1125" s="6">
        <f>IF(B1125&gt;0,SUM($O$4:O1125)-SUM($P$3:P1124),0)</f>
        <v>0</v>
      </c>
      <c r="Q1125" s="6">
        <f t="shared" si="125"/>
        <v>37.018857386776943</v>
      </c>
      <c r="R1125" s="8">
        <f>IF(E1124&lt;&gt;E1125,SUM($Q$4:Q1125)-SUM($R$3:R1124),0)</f>
        <v>0</v>
      </c>
      <c r="S1125" s="6">
        <f>IF(B1125&gt;0,SUM($R$4:R1125)-SUM($S$3:S1124),0)</f>
        <v>0</v>
      </c>
    </row>
    <row r="1126" spans="1:19">
      <c r="A1126">
        <f>IF(E1125&lt;&gt;E1126,COUNTIF($A$4:A1125,"&lt;&gt;0")+1,0)</f>
        <v>0</v>
      </c>
      <c r="B1126">
        <f>IF(A1126&lt;&gt;0,IF(MOD(A1126,3)=0,COUNTIF($B$4:B1125,"&lt;&gt;0")+1,0),0)</f>
        <v>0</v>
      </c>
      <c r="C1126" s="9">
        <f>'Dash Board'!$C$12+COUNT('Daily reducing balance'!$F$4:F1125)</f>
        <v>42852</v>
      </c>
      <c r="D1126">
        <f t="shared" si="119"/>
        <v>2017</v>
      </c>
      <c r="E1126">
        <f t="shared" si="120"/>
        <v>4</v>
      </c>
      <c r="F1126">
        <f>DAY('Dash Board'!$C$12+COUNT('Daily reducing balance'!$F$4:F1125))</f>
        <v>27</v>
      </c>
      <c r="G1126" s="8">
        <f t="shared" si="121"/>
        <v>270206.59475436737</v>
      </c>
      <c r="H1126" s="6">
        <f>G1126*'Dash Board'!$C$11/365</f>
        <v>77.730664244407038</v>
      </c>
      <c r="I1126" s="6">
        <f>H1126*'Dash Board'!$C$18/'Dash Board'!$C$11</f>
        <v>37.01460202114621</v>
      </c>
      <c r="J1126" s="6">
        <f>(G1126&gt;1)*PMT('Dash Board'!$C$11/365,$U$4,-'Dash Board'!$C$19)</f>
        <v>108.80376961660664</v>
      </c>
      <c r="K1126" s="6">
        <f t="shared" si="123"/>
        <v>0</v>
      </c>
      <c r="L1126" s="8">
        <f t="shared" si="124"/>
        <v>270175.52164899517</v>
      </c>
      <c r="N1126" s="8">
        <f t="shared" si="122"/>
        <v>71.789167595460441</v>
      </c>
      <c r="O1126" s="8">
        <f>IF(E1125&lt;&gt;E1126,SUM($N$4:N1126)-SUM($O$3:O1125),0)</f>
        <v>0</v>
      </c>
      <c r="P1126" s="6">
        <f>IF(B1126&gt;0,SUM($O$4:O1126)-SUM($P$3:P1125),0)</f>
        <v>0</v>
      </c>
      <c r="Q1126" s="6">
        <f t="shared" si="125"/>
        <v>37.01460202114621</v>
      </c>
      <c r="R1126" s="8">
        <f>IF(E1125&lt;&gt;E1126,SUM($Q$4:Q1126)-SUM($R$3:R1125),0)</f>
        <v>0</v>
      </c>
      <c r="S1126" s="6">
        <f>IF(B1126&gt;0,SUM($R$4:R1126)-SUM($S$3:S1125),0)</f>
        <v>0</v>
      </c>
    </row>
    <row r="1127" spans="1:19">
      <c r="A1127">
        <f>IF(E1126&lt;&gt;E1127,COUNTIF($A$4:A1126,"&lt;&gt;0")+1,0)</f>
        <v>0</v>
      </c>
      <c r="B1127">
        <f>IF(A1127&lt;&gt;0,IF(MOD(A1127,3)=0,COUNTIF($B$4:B1126,"&lt;&gt;0")+1,0),0)</f>
        <v>0</v>
      </c>
      <c r="C1127" s="9">
        <f>'Dash Board'!$C$12+COUNT('Daily reducing balance'!$F$4:F1126)</f>
        <v>42853</v>
      </c>
      <c r="D1127">
        <f t="shared" si="119"/>
        <v>2017</v>
      </c>
      <c r="E1127">
        <f t="shared" si="120"/>
        <v>4</v>
      </c>
      <c r="F1127">
        <f>DAY('Dash Board'!$C$12+COUNT('Daily reducing balance'!$F$4:F1126))</f>
        <v>28</v>
      </c>
      <c r="G1127" s="8">
        <f t="shared" si="121"/>
        <v>270175.52164899517</v>
      </c>
      <c r="H1127" s="6">
        <f>G1127*'Dash Board'!$C$11/365</f>
        <v>77.721725405875318</v>
      </c>
      <c r="I1127" s="6">
        <f>H1127*'Dash Board'!$C$18/'Dash Board'!$C$11</f>
        <v>37.010345431369203</v>
      </c>
      <c r="J1127" s="6">
        <f>(G1127&gt;1)*PMT('Dash Board'!$C$11/365,$U$4,-'Dash Board'!$C$19)</f>
        <v>108.80376961660664</v>
      </c>
      <c r="K1127" s="6">
        <f t="shared" si="123"/>
        <v>0</v>
      </c>
      <c r="L1127" s="8">
        <f t="shared" si="124"/>
        <v>270144.43960478448</v>
      </c>
      <c r="N1127" s="8">
        <f t="shared" si="122"/>
        <v>71.793424185237441</v>
      </c>
      <c r="O1127" s="8">
        <f>IF(E1126&lt;&gt;E1127,SUM($N$4:N1127)-SUM($O$3:O1126),0)</f>
        <v>0</v>
      </c>
      <c r="P1127" s="6">
        <f>IF(B1127&gt;0,SUM($O$4:O1127)-SUM($P$3:P1126),0)</f>
        <v>0</v>
      </c>
      <c r="Q1127" s="6">
        <f t="shared" si="125"/>
        <v>37.010345431369203</v>
      </c>
      <c r="R1127" s="8">
        <f>IF(E1126&lt;&gt;E1127,SUM($Q$4:Q1127)-SUM($R$3:R1126),0)</f>
        <v>0</v>
      </c>
      <c r="S1127" s="6">
        <f>IF(B1127&gt;0,SUM($R$4:R1127)-SUM($S$3:S1126),0)</f>
        <v>0</v>
      </c>
    </row>
    <row r="1128" spans="1:19">
      <c r="A1128">
        <f>IF(E1127&lt;&gt;E1128,COUNTIF($A$4:A1127,"&lt;&gt;0")+1,0)</f>
        <v>0</v>
      </c>
      <c r="B1128">
        <f>IF(A1128&lt;&gt;0,IF(MOD(A1128,3)=0,COUNTIF($B$4:B1127,"&lt;&gt;0")+1,0),0)</f>
        <v>0</v>
      </c>
      <c r="C1128" s="9">
        <f>'Dash Board'!$C$12+COUNT('Daily reducing balance'!$F$4:F1127)</f>
        <v>42854</v>
      </c>
      <c r="D1128">
        <f t="shared" si="119"/>
        <v>2017</v>
      </c>
      <c r="E1128">
        <f t="shared" si="120"/>
        <v>4</v>
      </c>
      <c r="F1128">
        <f>DAY('Dash Board'!$C$12+COUNT('Daily reducing balance'!$F$4:F1127))</f>
        <v>29</v>
      </c>
      <c r="G1128" s="8">
        <f t="shared" si="121"/>
        <v>270144.43960478448</v>
      </c>
      <c r="H1128" s="6">
        <f>G1128*'Dash Board'!$C$11/365</f>
        <v>77.712783995896899</v>
      </c>
      <c r="I1128" s="6">
        <f>H1128*'Dash Board'!$C$18/'Dash Board'!$C$11</f>
        <v>37.006087617093762</v>
      </c>
      <c r="J1128" s="6">
        <f>(G1128&gt;1)*PMT('Dash Board'!$C$11/365,$U$4,-'Dash Board'!$C$19)</f>
        <v>108.80376961660664</v>
      </c>
      <c r="K1128" s="6">
        <f t="shared" si="123"/>
        <v>0</v>
      </c>
      <c r="L1128" s="8">
        <f t="shared" si="124"/>
        <v>270113.34861916379</v>
      </c>
      <c r="N1128" s="8">
        <f t="shared" si="122"/>
        <v>71.797681999512889</v>
      </c>
      <c r="O1128" s="8">
        <f>IF(E1127&lt;&gt;E1128,SUM($N$4:N1128)-SUM($O$3:O1127),0)</f>
        <v>0</v>
      </c>
      <c r="P1128" s="6">
        <f>IF(B1128&gt;0,SUM($O$4:O1128)-SUM($P$3:P1127),0)</f>
        <v>0</v>
      </c>
      <c r="Q1128" s="6">
        <f t="shared" si="125"/>
        <v>37.006087617093762</v>
      </c>
      <c r="R1128" s="8">
        <f>IF(E1127&lt;&gt;E1128,SUM($Q$4:Q1128)-SUM($R$3:R1127),0)</f>
        <v>0</v>
      </c>
      <c r="S1128" s="6">
        <f>IF(B1128&gt;0,SUM($R$4:R1128)-SUM($S$3:S1127),0)</f>
        <v>0</v>
      </c>
    </row>
    <row r="1129" spans="1:19">
      <c r="A1129">
        <f>IF(E1128&lt;&gt;E1129,COUNTIF($A$4:A1128,"&lt;&gt;0")+1,0)</f>
        <v>0</v>
      </c>
      <c r="B1129">
        <f>IF(A1129&lt;&gt;0,IF(MOD(A1129,3)=0,COUNTIF($B$4:B1128,"&lt;&gt;0")+1,0),0)</f>
        <v>0</v>
      </c>
      <c r="C1129" s="9">
        <f>'Dash Board'!$C$12+COUNT('Daily reducing balance'!$F$4:F1128)</f>
        <v>42855</v>
      </c>
      <c r="D1129">
        <f t="shared" si="119"/>
        <v>2017</v>
      </c>
      <c r="E1129">
        <f t="shared" si="120"/>
        <v>4</v>
      </c>
      <c r="F1129">
        <f>DAY('Dash Board'!$C$12+COUNT('Daily reducing balance'!$F$4:F1128))</f>
        <v>30</v>
      </c>
      <c r="G1129" s="8">
        <f t="shared" si="121"/>
        <v>270113.34861916379</v>
      </c>
      <c r="H1129" s="6">
        <f>G1129*'Dash Board'!$C$11/365</f>
        <v>77.703840013732048</v>
      </c>
      <c r="I1129" s="6">
        <f>H1129*'Dash Board'!$C$18/'Dash Board'!$C$11</f>
        <v>37.001828577967643</v>
      </c>
      <c r="J1129" s="6">
        <f>(G1129&gt;1)*PMT('Dash Board'!$C$11/365,$U$4,-'Dash Board'!$C$19)</f>
        <v>108.80376961660664</v>
      </c>
      <c r="K1129" s="6">
        <f t="shared" si="123"/>
        <v>0</v>
      </c>
      <c r="L1129" s="8">
        <f t="shared" si="124"/>
        <v>270082.24868956092</v>
      </c>
      <c r="N1129" s="8">
        <f t="shared" si="122"/>
        <v>71.801941038639001</v>
      </c>
      <c r="O1129" s="8">
        <f>IF(E1128&lt;&gt;E1129,SUM($N$4:N1129)-SUM($O$3:O1128),0)</f>
        <v>0</v>
      </c>
      <c r="P1129" s="6">
        <f>IF(B1129&gt;0,SUM($O$4:O1129)-SUM($P$3:P1128),0)</f>
        <v>0</v>
      </c>
      <c r="Q1129" s="6">
        <f t="shared" si="125"/>
        <v>37.001828577967643</v>
      </c>
      <c r="R1129" s="8">
        <f>IF(E1128&lt;&gt;E1129,SUM($Q$4:Q1129)-SUM($R$3:R1128),0)</f>
        <v>0</v>
      </c>
      <c r="S1129" s="6">
        <f>IF(B1129&gt;0,SUM($R$4:R1129)-SUM($S$3:S1128),0)</f>
        <v>0</v>
      </c>
    </row>
    <row r="1130" spans="1:19">
      <c r="A1130">
        <f>IF(E1129&lt;&gt;E1130,COUNTIF($A$4:A1129,"&lt;&gt;0")+1,0)</f>
        <v>37</v>
      </c>
      <c r="B1130">
        <f>IF(A1130&lt;&gt;0,IF(MOD(A1130,3)=0,COUNTIF($B$4:B1129,"&lt;&gt;0")+1,0),0)</f>
        <v>0</v>
      </c>
      <c r="C1130" s="9">
        <f>'Dash Board'!$C$12+COUNT('Daily reducing balance'!$F$4:F1129)</f>
        <v>42856</v>
      </c>
      <c r="D1130">
        <f t="shared" si="119"/>
        <v>2017</v>
      </c>
      <c r="E1130">
        <f t="shared" si="120"/>
        <v>5</v>
      </c>
      <c r="F1130">
        <f>DAY('Dash Board'!$C$12+COUNT('Daily reducing balance'!$F$4:F1129))</f>
        <v>1</v>
      </c>
      <c r="G1130" s="8">
        <f t="shared" si="121"/>
        <v>270082.24868956092</v>
      </c>
      <c r="H1130" s="6">
        <f>G1130*'Dash Board'!$C$11/365</f>
        <v>77.694893458640806</v>
      </c>
      <c r="I1130" s="6">
        <f>H1130*'Dash Board'!$C$18/'Dash Board'!$C$11</f>
        <v>36.997568313638482</v>
      </c>
      <c r="J1130" s="6">
        <f>(G1130&gt;1)*PMT('Dash Board'!$C$11/365,$U$4,-'Dash Board'!$C$19)</f>
        <v>108.80376961660664</v>
      </c>
      <c r="K1130" s="6">
        <f t="shared" si="123"/>
        <v>3372.9168581148047</v>
      </c>
      <c r="L1130" s="8">
        <f t="shared" si="124"/>
        <v>270051.13981340296</v>
      </c>
      <c r="N1130" s="8">
        <f t="shared" si="122"/>
        <v>71.806201302968162</v>
      </c>
      <c r="O1130" s="8">
        <f>IF(E1129&lt;&gt;E1130,SUM($N$4:N1130)-SUM($O$3:O1129),0)</f>
        <v>2152.3377887883107</v>
      </c>
      <c r="P1130" s="6">
        <f>IF(B1130&gt;0,SUM($O$4:O1130)-SUM($P$3:P1129),0)</f>
        <v>0</v>
      </c>
      <c r="Q1130" s="6">
        <f t="shared" si="125"/>
        <v>36.997568313638482</v>
      </c>
      <c r="R1130" s="8">
        <f>IF(E1129&lt;&gt;E1130,SUM($Q$4:Q1130)-SUM($R$3:R1129),0)</f>
        <v>1111.7752997098651</v>
      </c>
      <c r="S1130" s="6">
        <f>IF(B1130&gt;0,SUM($R$4:R1130)-SUM($S$3:S1129),0)</f>
        <v>0</v>
      </c>
    </row>
    <row r="1131" spans="1:19">
      <c r="A1131">
        <f>IF(E1130&lt;&gt;E1131,COUNTIF($A$4:A1130,"&lt;&gt;0")+1,0)</f>
        <v>0</v>
      </c>
      <c r="B1131">
        <f>IF(A1131&lt;&gt;0,IF(MOD(A1131,3)=0,COUNTIF($B$4:B1130,"&lt;&gt;0")+1,0),0)</f>
        <v>0</v>
      </c>
      <c r="C1131" s="9">
        <f>'Dash Board'!$C$12+COUNT('Daily reducing balance'!$F$4:F1130)</f>
        <v>42857</v>
      </c>
      <c r="D1131">
        <f t="shared" si="119"/>
        <v>2017</v>
      </c>
      <c r="E1131">
        <f t="shared" si="120"/>
        <v>5</v>
      </c>
      <c r="F1131">
        <f>DAY('Dash Board'!$C$12+COUNT('Daily reducing balance'!$F$4:F1130))</f>
        <v>2</v>
      </c>
      <c r="G1131" s="8">
        <f t="shared" si="121"/>
        <v>270051.13981340296</v>
      </c>
      <c r="H1131" s="6">
        <f>G1131*'Dash Board'!$C$11/365</f>
        <v>77.685944329883029</v>
      </c>
      <c r="I1131" s="6">
        <f>H1131*'Dash Board'!$C$18/'Dash Board'!$C$11</f>
        <v>36.993306823753827</v>
      </c>
      <c r="J1131" s="6">
        <f>(G1131&gt;1)*PMT('Dash Board'!$C$11/365,$U$4,-'Dash Board'!$C$19)</f>
        <v>108.80376961660664</v>
      </c>
      <c r="K1131" s="6">
        <f t="shared" si="123"/>
        <v>0</v>
      </c>
      <c r="L1131" s="8">
        <f t="shared" si="124"/>
        <v>270020.02198811626</v>
      </c>
      <c r="N1131" s="8">
        <f t="shared" si="122"/>
        <v>71.810462792852817</v>
      </c>
      <c r="O1131" s="8">
        <f>IF(E1130&lt;&gt;E1131,SUM($N$4:N1131)-SUM($O$3:O1130),0)</f>
        <v>0</v>
      </c>
      <c r="P1131" s="6">
        <f>IF(B1131&gt;0,SUM($O$4:O1131)-SUM($P$3:P1130),0)</f>
        <v>0</v>
      </c>
      <c r="Q1131" s="6">
        <f t="shared" si="125"/>
        <v>36.993306823753827</v>
      </c>
      <c r="R1131" s="8">
        <f>IF(E1130&lt;&gt;E1131,SUM($Q$4:Q1131)-SUM($R$3:R1130),0)</f>
        <v>0</v>
      </c>
      <c r="S1131" s="6">
        <f>IF(B1131&gt;0,SUM($R$4:R1131)-SUM($S$3:S1130),0)</f>
        <v>0</v>
      </c>
    </row>
    <row r="1132" spans="1:19">
      <c r="A1132">
        <f>IF(E1131&lt;&gt;E1132,COUNTIF($A$4:A1131,"&lt;&gt;0")+1,0)</f>
        <v>0</v>
      </c>
      <c r="B1132">
        <f>IF(A1132&lt;&gt;0,IF(MOD(A1132,3)=0,COUNTIF($B$4:B1131,"&lt;&gt;0")+1,0),0)</f>
        <v>0</v>
      </c>
      <c r="C1132" s="9">
        <f>'Dash Board'!$C$12+COUNT('Daily reducing balance'!$F$4:F1131)</f>
        <v>42858</v>
      </c>
      <c r="D1132">
        <f t="shared" si="119"/>
        <v>2017</v>
      </c>
      <c r="E1132">
        <f t="shared" si="120"/>
        <v>5</v>
      </c>
      <c r="F1132">
        <f>DAY('Dash Board'!$C$12+COUNT('Daily reducing balance'!$F$4:F1131))</f>
        <v>3</v>
      </c>
      <c r="G1132" s="8">
        <f t="shared" si="121"/>
        <v>270020.02198811626</v>
      </c>
      <c r="H1132" s="6">
        <f>G1132*'Dash Board'!$C$11/365</f>
        <v>77.676992626718373</v>
      </c>
      <c r="I1132" s="6">
        <f>H1132*'Dash Board'!$C$18/'Dash Board'!$C$11</f>
        <v>36.989044107961135</v>
      </c>
      <c r="J1132" s="6">
        <f>(G1132&gt;1)*PMT('Dash Board'!$C$11/365,$U$4,-'Dash Board'!$C$19)</f>
        <v>108.80376961660664</v>
      </c>
      <c r="K1132" s="6">
        <f t="shared" si="123"/>
        <v>0</v>
      </c>
      <c r="L1132" s="8">
        <f t="shared" si="124"/>
        <v>269988.89521112642</v>
      </c>
      <c r="N1132" s="8">
        <f t="shared" si="122"/>
        <v>71.814725508645509</v>
      </c>
      <c r="O1132" s="8">
        <f>IF(E1131&lt;&gt;E1132,SUM($N$4:N1132)-SUM($O$3:O1131),0)</f>
        <v>0</v>
      </c>
      <c r="P1132" s="6">
        <f>IF(B1132&gt;0,SUM($O$4:O1132)-SUM($P$3:P1131),0)</f>
        <v>0</v>
      </c>
      <c r="Q1132" s="6">
        <f t="shared" si="125"/>
        <v>36.989044107961135</v>
      </c>
      <c r="R1132" s="8">
        <f>IF(E1131&lt;&gt;E1132,SUM($Q$4:Q1132)-SUM($R$3:R1131),0)</f>
        <v>0</v>
      </c>
      <c r="S1132" s="6">
        <f>IF(B1132&gt;0,SUM($R$4:R1132)-SUM($S$3:S1131),0)</f>
        <v>0</v>
      </c>
    </row>
    <row r="1133" spans="1:19">
      <c r="A1133">
        <f>IF(E1132&lt;&gt;E1133,COUNTIF($A$4:A1132,"&lt;&gt;0")+1,0)</f>
        <v>0</v>
      </c>
      <c r="B1133">
        <f>IF(A1133&lt;&gt;0,IF(MOD(A1133,3)=0,COUNTIF($B$4:B1132,"&lt;&gt;0")+1,0),0)</f>
        <v>0</v>
      </c>
      <c r="C1133" s="9">
        <f>'Dash Board'!$C$12+COUNT('Daily reducing balance'!$F$4:F1132)</f>
        <v>42859</v>
      </c>
      <c r="D1133">
        <f t="shared" si="119"/>
        <v>2017</v>
      </c>
      <c r="E1133">
        <f t="shared" si="120"/>
        <v>5</v>
      </c>
      <c r="F1133">
        <f>DAY('Dash Board'!$C$12+COUNT('Daily reducing balance'!$F$4:F1132))</f>
        <v>4</v>
      </c>
      <c r="G1133" s="8">
        <f t="shared" si="121"/>
        <v>269988.89521112642</v>
      </c>
      <c r="H1133" s="6">
        <f>G1133*'Dash Board'!$C$11/365</f>
        <v>77.668038348406228</v>
      </c>
      <c r="I1133" s="6">
        <f>H1133*'Dash Board'!$C$18/'Dash Board'!$C$11</f>
        <v>36.984780165907729</v>
      </c>
      <c r="J1133" s="6">
        <f>(G1133&gt;1)*PMT('Dash Board'!$C$11/365,$U$4,-'Dash Board'!$C$19)</f>
        <v>108.80376961660664</v>
      </c>
      <c r="K1133" s="6">
        <f t="shared" si="123"/>
        <v>0</v>
      </c>
      <c r="L1133" s="8">
        <f t="shared" si="124"/>
        <v>269957.75947985827</v>
      </c>
      <c r="N1133" s="8">
        <f t="shared" si="122"/>
        <v>71.818989450698922</v>
      </c>
      <c r="O1133" s="8">
        <f>IF(E1132&lt;&gt;E1133,SUM($N$4:N1133)-SUM($O$3:O1132),0)</f>
        <v>0</v>
      </c>
      <c r="P1133" s="6">
        <f>IF(B1133&gt;0,SUM($O$4:O1133)-SUM($P$3:P1132),0)</f>
        <v>0</v>
      </c>
      <c r="Q1133" s="6">
        <f t="shared" si="125"/>
        <v>36.984780165907729</v>
      </c>
      <c r="R1133" s="8">
        <f>IF(E1132&lt;&gt;E1133,SUM($Q$4:Q1133)-SUM($R$3:R1132),0)</f>
        <v>0</v>
      </c>
      <c r="S1133" s="6">
        <f>IF(B1133&gt;0,SUM($R$4:R1133)-SUM($S$3:S1132),0)</f>
        <v>0</v>
      </c>
    </row>
    <row r="1134" spans="1:19">
      <c r="A1134">
        <f>IF(E1133&lt;&gt;E1134,COUNTIF($A$4:A1133,"&lt;&gt;0")+1,0)</f>
        <v>0</v>
      </c>
      <c r="B1134">
        <f>IF(A1134&lt;&gt;0,IF(MOD(A1134,3)=0,COUNTIF($B$4:B1133,"&lt;&gt;0")+1,0),0)</f>
        <v>0</v>
      </c>
      <c r="C1134" s="9">
        <f>'Dash Board'!$C$12+COUNT('Daily reducing balance'!$F$4:F1133)</f>
        <v>42860</v>
      </c>
      <c r="D1134">
        <f t="shared" si="119"/>
        <v>2017</v>
      </c>
      <c r="E1134">
        <f t="shared" si="120"/>
        <v>5</v>
      </c>
      <c r="F1134">
        <f>DAY('Dash Board'!$C$12+COUNT('Daily reducing balance'!$F$4:F1133))</f>
        <v>5</v>
      </c>
      <c r="G1134" s="8">
        <f t="shared" si="121"/>
        <v>269957.75947985827</v>
      </c>
      <c r="H1134" s="6">
        <f>G1134*'Dash Board'!$C$11/365</f>
        <v>77.659081494205793</v>
      </c>
      <c r="I1134" s="6">
        <f>H1134*'Dash Board'!$C$18/'Dash Board'!$C$11</f>
        <v>36.980514997240853</v>
      </c>
      <c r="J1134" s="6">
        <f>(G1134&gt;1)*PMT('Dash Board'!$C$11/365,$U$4,-'Dash Board'!$C$19)</f>
        <v>108.80376961660664</v>
      </c>
      <c r="K1134" s="6">
        <f t="shared" si="123"/>
        <v>0</v>
      </c>
      <c r="L1134" s="8">
        <f t="shared" si="124"/>
        <v>269926.61479173589</v>
      </c>
      <c r="N1134" s="8">
        <f t="shared" si="122"/>
        <v>71.823254619365798</v>
      </c>
      <c r="O1134" s="8">
        <f>IF(E1133&lt;&gt;E1134,SUM($N$4:N1134)-SUM($O$3:O1133),0)</f>
        <v>0</v>
      </c>
      <c r="P1134" s="6">
        <f>IF(B1134&gt;0,SUM($O$4:O1134)-SUM($P$3:P1133),0)</f>
        <v>0</v>
      </c>
      <c r="Q1134" s="6">
        <f t="shared" si="125"/>
        <v>36.980514997240853</v>
      </c>
      <c r="R1134" s="8">
        <f>IF(E1133&lt;&gt;E1134,SUM($Q$4:Q1134)-SUM($R$3:R1133),0)</f>
        <v>0</v>
      </c>
      <c r="S1134" s="6">
        <f>IF(B1134&gt;0,SUM($R$4:R1134)-SUM($S$3:S1133),0)</f>
        <v>0</v>
      </c>
    </row>
    <row r="1135" spans="1:19">
      <c r="A1135">
        <f>IF(E1134&lt;&gt;E1135,COUNTIF($A$4:A1134,"&lt;&gt;0")+1,0)</f>
        <v>0</v>
      </c>
      <c r="B1135">
        <f>IF(A1135&lt;&gt;0,IF(MOD(A1135,3)=0,COUNTIF($B$4:B1134,"&lt;&gt;0")+1,0),0)</f>
        <v>0</v>
      </c>
      <c r="C1135" s="9">
        <f>'Dash Board'!$C$12+COUNT('Daily reducing balance'!$F$4:F1134)</f>
        <v>42861</v>
      </c>
      <c r="D1135">
        <f t="shared" si="119"/>
        <v>2017</v>
      </c>
      <c r="E1135">
        <f t="shared" si="120"/>
        <v>5</v>
      </c>
      <c r="F1135">
        <f>DAY('Dash Board'!$C$12+COUNT('Daily reducing balance'!$F$4:F1134))</f>
        <v>6</v>
      </c>
      <c r="G1135" s="8">
        <f t="shared" si="121"/>
        <v>269926.61479173589</v>
      </c>
      <c r="H1135" s="6">
        <f>G1135*'Dash Board'!$C$11/365</f>
        <v>77.650122063376074</v>
      </c>
      <c r="I1135" s="6">
        <f>H1135*'Dash Board'!$C$18/'Dash Board'!$C$11</f>
        <v>36.976248601607658</v>
      </c>
      <c r="J1135" s="6">
        <f>(G1135&gt;1)*PMT('Dash Board'!$C$11/365,$U$4,-'Dash Board'!$C$19)</f>
        <v>108.80376961660664</v>
      </c>
      <c r="K1135" s="6">
        <f t="shared" si="123"/>
        <v>0</v>
      </c>
      <c r="L1135" s="8">
        <f t="shared" si="124"/>
        <v>269895.46114418266</v>
      </c>
      <c r="N1135" s="8">
        <f t="shared" si="122"/>
        <v>71.827521014998979</v>
      </c>
      <c r="O1135" s="8">
        <f>IF(E1134&lt;&gt;E1135,SUM($N$4:N1135)-SUM($O$3:O1134),0)</f>
        <v>0</v>
      </c>
      <c r="P1135" s="6">
        <f>IF(B1135&gt;0,SUM($O$4:O1135)-SUM($P$3:P1134),0)</f>
        <v>0</v>
      </c>
      <c r="Q1135" s="6">
        <f t="shared" si="125"/>
        <v>36.976248601607658</v>
      </c>
      <c r="R1135" s="8">
        <f>IF(E1134&lt;&gt;E1135,SUM($Q$4:Q1135)-SUM($R$3:R1134),0)</f>
        <v>0</v>
      </c>
      <c r="S1135" s="6">
        <f>IF(B1135&gt;0,SUM($R$4:R1135)-SUM($S$3:S1134),0)</f>
        <v>0</v>
      </c>
    </row>
    <row r="1136" spans="1:19">
      <c r="A1136">
        <f>IF(E1135&lt;&gt;E1136,COUNTIF($A$4:A1135,"&lt;&gt;0")+1,0)</f>
        <v>0</v>
      </c>
      <c r="B1136">
        <f>IF(A1136&lt;&gt;0,IF(MOD(A1136,3)=0,COUNTIF($B$4:B1135,"&lt;&gt;0")+1,0),0)</f>
        <v>0</v>
      </c>
      <c r="C1136" s="9">
        <f>'Dash Board'!$C$12+COUNT('Daily reducing balance'!$F$4:F1135)</f>
        <v>42862</v>
      </c>
      <c r="D1136">
        <f t="shared" si="119"/>
        <v>2017</v>
      </c>
      <c r="E1136">
        <f t="shared" si="120"/>
        <v>5</v>
      </c>
      <c r="F1136">
        <f>DAY('Dash Board'!$C$12+COUNT('Daily reducing balance'!$F$4:F1135))</f>
        <v>7</v>
      </c>
      <c r="G1136" s="8">
        <f t="shared" si="121"/>
        <v>269895.46114418266</v>
      </c>
      <c r="H1136" s="6">
        <f>G1136*'Dash Board'!$C$11/365</f>
        <v>77.641160055175831</v>
      </c>
      <c r="I1136" s="6">
        <f>H1136*'Dash Board'!$C$18/'Dash Board'!$C$11</f>
        <v>36.971980978655161</v>
      </c>
      <c r="J1136" s="6">
        <f>(G1136&gt;1)*PMT('Dash Board'!$C$11/365,$U$4,-'Dash Board'!$C$19)</f>
        <v>108.80376961660664</v>
      </c>
      <c r="K1136" s="6">
        <f t="shared" si="123"/>
        <v>0</v>
      </c>
      <c r="L1136" s="8">
        <f t="shared" si="124"/>
        <v>269864.29853462125</v>
      </c>
      <c r="N1136" s="8">
        <f t="shared" si="122"/>
        <v>71.83178863795149</v>
      </c>
      <c r="O1136" s="8">
        <f>IF(E1135&lt;&gt;E1136,SUM($N$4:N1136)-SUM($O$3:O1135),0)</f>
        <v>0</v>
      </c>
      <c r="P1136" s="6">
        <f>IF(B1136&gt;0,SUM($O$4:O1136)-SUM($P$3:P1135),0)</f>
        <v>0</v>
      </c>
      <c r="Q1136" s="6">
        <f t="shared" si="125"/>
        <v>36.971980978655161</v>
      </c>
      <c r="R1136" s="8">
        <f>IF(E1135&lt;&gt;E1136,SUM($Q$4:Q1136)-SUM($R$3:R1135),0)</f>
        <v>0</v>
      </c>
      <c r="S1136" s="6">
        <f>IF(B1136&gt;0,SUM($R$4:R1136)-SUM($S$3:S1135),0)</f>
        <v>0</v>
      </c>
    </row>
    <row r="1137" spans="1:19">
      <c r="A1137">
        <f>IF(E1136&lt;&gt;E1137,COUNTIF($A$4:A1136,"&lt;&gt;0")+1,0)</f>
        <v>0</v>
      </c>
      <c r="B1137">
        <f>IF(A1137&lt;&gt;0,IF(MOD(A1137,3)=0,COUNTIF($B$4:B1136,"&lt;&gt;0")+1,0),0)</f>
        <v>0</v>
      </c>
      <c r="C1137" s="9">
        <f>'Dash Board'!$C$12+COUNT('Daily reducing balance'!$F$4:F1136)</f>
        <v>42863</v>
      </c>
      <c r="D1137">
        <f t="shared" si="119"/>
        <v>2017</v>
      </c>
      <c r="E1137">
        <f t="shared" si="120"/>
        <v>5</v>
      </c>
      <c r="F1137">
        <f>DAY('Dash Board'!$C$12+COUNT('Daily reducing balance'!$F$4:F1136))</f>
        <v>8</v>
      </c>
      <c r="G1137" s="8">
        <f t="shared" si="121"/>
        <v>269864.29853462125</v>
      </c>
      <c r="H1137" s="6">
        <f>G1137*'Dash Board'!$C$11/365</f>
        <v>77.632195468863642</v>
      </c>
      <c r="I1137" s="6">
        <f>H1137*'Dash Board'!$C$18/'Dash Board'!$C$11</f>
        <v>36.967712128030314</v>
      </c>
      <c r="J1137" s="6">
        <f>(G1137&gt;1)*PMT('Dash Board'!$C$11/365,$U$4,-'Dash Board'!$C$19)</f>
        <v>108.80376961660664</v>
      </c>
      <c r="K1137" s="6">
        <f t="shared" si="123"/>
        <v>0</v>
      </c>
      <c r="L1137" s="8">
        <f t="shared" si="124"/>
        <v>269833.12696047354</v>
      </c>
      <c r="N1137" s="8">
        <f t="shared" si="122"/>
        <v>71.83605748857633</v>
      </c>
      <c r="O1137" s="8">
        <f>IF(E1136&lt;&gt;E1137,SUM($N$4:N1137)-SUM($O$3:O1136),0)</f>
        <v>0</v>
      </c>
      <c r="P1137" s="6">
        <f>IF(B1137&gt;0,SUM($O$4:O1137)-SUM($P$3:P1136),0)</f>
        <v>0</v>
      </c>
      <c r="Q1137" s="6">
        <f t="shared" si="125"/>
        <v>36.967712128030314</v>
      </c>
      <c r="R1137" s="8">
        <f>IF(E1136&lt;&gt;E1137,SUM($Q$4:Q1137)-SUM($R$3:R1136),0)</f>
        <v>0</v>
      </c>
      <c r="S1137" s="6">
        <f>IF(B1137&gt;0,SUM($R$4:R1137)-SUM($S$3:S1136),0)</f>
        <v>0</v>
      </c>
    </row>
    <row r="1138" spans="1:19">
      <c r="A1138">
        <f>IF(E1137&lt;&gt;E1138,COUNTIF($A$4:A1137,"&lt;&gt;0")+1,0)</f>
        <v>0</v>
      </c>
      <c r="B1138">
        <f>IF(A1138&lt;&gt;0,IF(MOD(A1138,3)=0,COUNTIF($B$4:B1137,"&lt;&gt;0")+1,0),0)</f>
        <v>0</v>
      </c>
      <c r="C1138" s="9">
        <f>'Dash Board'!$C$12+COUNT('Daily reducing balance'!$F$4:F1137)</f>
        <v>42864</v>
      </c>
      <c r="D1138">
        <f t="shared" si="119"/>
        <v>2017</v>
      </c>
      <c r="E1138">
        <f t="shared" si="120"/>
        <v>5</v>
      </c>
      <c r="F1138">
        <f>DAY('Dash Board'!$C$12+COUNT('Daily reducing balance'!$F$4:F1137))</f>
        <v>9</v>
      </c>
      <c r="G1138" s="8">
        <f t="shared" si="121"/>
        <v>269833.12696047354</v>
      </c>
      <c r="H1138" s="6">
        <f>G1138*'Dash Board'!$C$11/365</f>
        <v>77.623228303697871</v>
      </c>
      <c r="I1138" s="6">
        <f>H1138*'Dash Board'!$C$18/'Dash Board'!$C$11</f>
        <v>36.963442049379942</v>
      </c>
      <c r="J1138" s="6">
        <f>(G1138&gt;1)*PMT('Dash Board'!$C$11/365,$U$4,-'Dash Board'!$C$19)</f>
        <v>108.80376961660664</v>
      </c>
      <c r="K1138" s="6">
        <f t="shared" si="123"/>
        <v>0</v>
      </c>
      <c r="L1138" s="8">
        <f t="shared" si="124"/>
        <v>269801.94641916064</v>
      </c>
      <c r="N1138" s="8">
        <f t="shared" si="122"/>
        <v>71.840327567226694</v>
      </c>
      <c r="O1138" s="8">
        <f>IF(E1137&lt;&gt;E1138,SUM($N$4:N1138)-SUM($O$3:O1137),0)</f>
        <v>0</v>
      </c>
      <c r="P1138" s="6">
        <f>IF(B1138&gt;0,SUM($O$4:O1138)-SUM($P$3:P1137),0)</f>
        <v>0</v>
      </c>
      <c r="Q1138" s="6">
        <f t="shared" si="125"/>
        <v>36.963442049379942</v>
      </c>
      <c r="R1138" s="8">
        <f>IF(E1137&lt;&gt;E1138,SUM($Q$4:Q1138)-SUM($R$3:R1137),0)</f>
        <v>0</v>
      </c>
      <c r="S1138" s="6">
        <f>IF(B1138&gt;0,SUM($R$4:R1138)-SUM($S$3:S1137),0)</f>
        <v>0</v>
      </c>
    </row>
    <row r="1139" spans="1:19">
      <c r="A1139">
        <f>IF(E1138&lt;&gt;E1139,COUNTIF($A$4:A1138,"&lt;&gt;0")+1,0)</f>
        <v>0</v>
      </c>
      <c r="B1139">
        <f>IF(A1139&lt;&gt;0,IF(MOD(A1139,3)=0,COUNTIF($B$4:B1138,"&lt;&gt;0")+1,0),0)</f>
        <v>0</v>
      </c>
      <c r="C1139" s="9">
        <f>'Dash Board'!$C$12+COUNT('Daily reducing balance'!$F$4:F1138)</f>
        <v>42865</v>
      </c>
      <c r="D1139">
        <f t="shared" si="119"/>
        <v>2017</v>
      </c>
      <c r="E1139">
        <f t="shared" si="120"/>
        <v>5</v>
      </c>
      <c r="F1139">
        <f>DAY('Dash Board'!$C$12+COUNT('Daily reducing balance'!$F$4:F1138))</f>
        <v>10</v>
      </c>
      <c r="G1139" s="8">
        <f t="shared" si="121"/>
        <v>269801.94641916064</v>
      </c>
      <c r="H1139" s="6">
        <f>G1139*'Dash Board'!$C$11/365</f>
        <v>77.614258558936612</v>
      </c>
      <c r="I1139" s="6">
        <f>H1139*'Dash Board'!$C$18/'Dash Board'!$C$11</f>
        <v>36.959170742350771</v>
      </c>
      <c r="J1139" s="6">
        <f>(G1139&gt;1)*PMT('Dash Board'!$C$11/365,$U$4,-'Dash Board'!$C$19)</f>
        <v>108.80376961660664</v>
      </c>
      <c r="K1139" s="6">
        <f t="shared" si="123"/>
        <v>0</v>
      </c>
      <c r="L1139" s="8">
        <f t="shared" si="124"/>
        <v>269770.75690810301</v>
      </c>
      <c r="N1139" s="8">
        <f t="shared" si="122"/>
        <v>71.844598874255865</v>
      </c>
      <c r="O1139" s="8">
        <f>IF(E1138&lt;&gt;E1139,SUM($N$4:N1139)-SUM($O$3:O1138),0)</f>
        <v>0</v>
      </c>
      <c r="P1139" s="6">
        <f>IF(B1139&gt;0,SUM($O$4:O1139)-SUM($P$3:P1138),0)</f>
        <v>0</v>
      </c>
      <c r="Q1139" s="6">
        <f t="shared" si="125"/>
        <v>36.959170742350771</v>
      </c>
      <c r="R1139" s="8">
        <f>IF(E1138&lt;&gt;E1139,SUM($Q$4:Q1139)-SUM($R$3:R1138),0)</f>
        <v>0</v>
      </c>
      <c r="S1139" s="6">
        <f>IF(B1139&gt;0,SUM($R$4:R1139)-SUM($S$3:S1138),0)</f>
        <v>0</v>
      </c>
    </row>
    <row r="1140" spans="1:19">
      <c r="A1140">
        <f>IF(E1139&lt;&gt;E1140,COUNTIF($A$4:A1139,"&lt;&gt;0")+1,0)</f>
        <v>0</v>
      </c>
      <c r="B1140">
        <f>IF(A1140&lt;&gt;0,IF(MOD(A1140,3)=0,COUNTIF($B$4:B1139,"&lt;&gt;0")+1,0),0)</f>
        <v>0</v>
      </c>
      <c r="C1140" s="9">
        <f>'Dash Board'!$C$12+COUNT('Daily reducing balance'!$F$4:F1139)</f>
        <v>42866</v>
      </c>
      <c r="D1140">
        <f t="shared" ref="D1140:D1203" si="126">IF(AND(E1140=1,F1140=1),D1139+1,D1139)</f>
        <v>2017</v>
      </c>
      <c r="E1140">
        <f t="shared" ref="E1140:E1203" si="127">IF(F1140=1,IF(E1139+1&gt;12,1,E1139+1),E1139)</f>
        <v>5</v>
      </c>
      <c r="F1140">
        <f>DAY('Dash Board'!$C$12+COUNT('Daily reducing balance'!$F$4:F1139))</f>
        <v>11</v>
      </c>
      <c r="G1140" s="8">
        <f t="shared" ref="G1140:G1203" si="128">L1139</f>
        <v>269770.75690810301</v>
      </c>
      <c r="H1140" s="6">
        <f>G1140*'Dash Board'!$C$11/365</f>
        <v>77.605286233837845</v>
      </c>
      <c r="I1140" s="6">
        <f>H1140*'Dash Board'!$C$18/'Dash Board'!$C$11</f>
        <v>36.954898206589448</v>
      </c>
      <c r="J1140" s="6">
        <f>(G1140&gt;1)*PMT('Dash Board'!$C$11/365,$U$4,-'Dash Board'!$C$19)</f>
        <v>108.80376961660664</v>
      </c>
      <c r="K1140" s="6">
        <f t="shared" si="123"/>
        <v>0</v>
      </c>
      <c r="L1140" s="8">
        <f t="shared" si="124"/>
        <v>269739.55842472025</v>
      </c>
      <c r="N1140" s="8">
        <f t="shared" ref="N1140:N1203" si="129">J1140-I1140</f>
        <v>71.848871410017196</v>
      </c>
      <c r="O1140" s="8">
        <f>IF(E1139&lt;&gt;E1140,SUM($N$4:N1140)-SUM($O$3:O1139),0)</f>
        <v>0</v>
      </c>
      <c r="P1140" s="6">
        <f>IF(B1140&gt;0,SUM($O$4:O1140)-SUM($P$3:P1139),0)</f>
        <v>0</v>
      </c>
      <c r="Q1140" s="6">
        <f t="shared" si="125"/>
        <v>36.954898206589448</v>
      </c>
      <c r="R1140" s="8">
        <f>IF(E1139&lt;&gt;E1140,SUM($Q$4:Q1140)-SUM($R$3:R1139),0)</f>
        <v>0</v>
      </c>
      <c r="S1140" s="6">
        <f>IF(B1140&gt;0,SUM($R$4:R1140)-SUM($S$3:S1139),0)</f>
        <v>0</v>
      </c>
    </row>
    <row r="1141" spans="1:19">
      <c r="A1141">
        <f>IF(E1140&lt;&gt;E1141,COUNTIF($A$4:A1140,"&lt;&gt;0")+1,0)</f>
        <v>0</v>
      </c>
      <c r="B1141">
        <f>IF(A1141&lt;&gt;0,IF(MOD(A1141,3)=0,COUNTIF($B$4:B1140,"&lt;&gt;0")+1,0),0)</f>
        <v>0</v>
      </c>
      <c r="C1141" s="9">
        <f>'Dash Board'!$C$12+COUNT('Daily reducing balance'!$F$4:F1140)</f>
        <v>42867</v>
      </c>
      <c r="D1141">
        <f t="shared" si="126"/>
        <v>2017</v>
      </c>
      <c r="E1141">
        <f t="shared" si="127"/>
        <v>5</v>
      </c>
      <c r="F1141">
        <f>DAY('Dash Board'!$C$12+COUNT('Daily reducing balance'!$F$4:F1140))</f>
        <v>12</v>
      </c>
      <c r="G1141" s="8">
        <f t="shared" si="128"/>
        <v>269739.55842472025</v>
      </c>
      <c r="H1141" s="6">
        <f>G1141*'Dash Board'!$C$11/365</f>
        <v>77.596311327659251</v>
      </c>
      <c r="I1141" s="6">
        <f>H1141*'Dash Board'!$C$18/'Dash Board'!$C$11</f>
        <v>36.950624441742505</v>
      </c>
      <c r="J1141" s="6">
        <f>(G1141&gt;1)*PMT('Dash Board'!$C$11/365,$U$4,-'Dash Board'!$C$19)</f>
        <v>108.80376961660664</v>
      </c>
      <c r="K1141" s="6">
        <f t="shared" si="123"/>
        <v>0</v>
      </c>
      <c r="L1141" s="8">
        <f t="shared" si="124"/>
        <v>269708.35096643132</v>
      </c>
      <c r="N1141" s="8">
        <f t="shared" si="129"/>
        <v>71.853145174864139</v>
      </c>
      <c r="O1141" s="8">
        <f>IF(E1140&lt;&gt;E1141,SUM($N$4:N1141)-SUM($O$3:O1140),0)</f>
        <v>0</v>
      </c>
      <c r="P1141" s="6">
        <f>IF(B1141&gt;0,SUM($O$4:O1141)-SUM($P$3:P1140),0)</f>
        <v>0</v>
      </c>
      <c r="Q1141" s="6">
        <f t="shared" si="125"/>
        <v>36.950624441742505</v>
      </c>
      <c r="R1141" s="8">
        <f>IF(E1140&lt;&gt;E1141,SUM($Q$4:Q1141)-SUM($R$3:R1140),0)</f>
        <v>0</v>
      </c>
      <c r="S1141" s="6">
        <f>IF(B1141&gt;0,SUM($R$4:R1141)-SUM($S$3:S1140),0)</f>
        <v>0</v>
      </c>
    </row>
    <row r="1142" spans="1:19">
      <c r="A1142">
        <f>IF(E1141&lt;&gt;E1142,COUNTIF($A$4:A1141,"&lt;&gt;0")+1,0)</f>
        <v>0</v>
      </c>
      <c r="B1142">
        <f>IF(A1142&lt;&gt;0,IF(MOD(A1142,3)=0,COUNTIF($B$4:B1141,"&lt;&gt;0")+1,0),0)</f>
        <v>0</v>
      </c>
      <c r="C1142" s="9">
        <f>'Dash Board'!$C$12+COUNT('Daily reducing balance'!$F$4:F1141)</f>
        <v>42868</v>
      </c>
      <c r="D1142">
        <f t="shared" si="126"/>
        <v>2017</v>
      </c>
      <c r="E1142">
        <f t="shared" si="127"/>
        <v>5</v>
      </c>
      <c r="F1142">
        <f>DAY('Dash Board'!$C$12+COUNT('Daily reducing balance'!$F$4:F1141))</f>
        <v>13</v>
      </c>
      <c r="G1142" s="8">
        <f t="shared" si="128"/>
        <v>269708.35096643132</v>
      </c>
      <c r="H1142" s="6">
        <f>G1142*'Dash Board'!$C$11/365</f>
        <v>77.587333839658328</v>
      </c>
      <c r="I1142" s="6">
        <f>H1142*'Dash Board'!$C$18/'Dash Board'!$C$11</f>
        <v>36.946349447456349</v>
      </c>
      <c r="J1142" s="6">
        <f>(G1142&gt;1)*PMT('Dash Board'!$C$11/365,$U$4,-'Dash Board'!$C$19)</f>
        <v>108.80376961660664</v>
      </c>
      <c r="K1142" s="6">
        <f t="shared" si="123"/>
        <v>0</v>
      </c>
      <c r="L1142" s="8">
        <f t="shared" si="124"/>
        <v>269677.13453065441</v>
      </c>
      <c r="N1142" s="8">
        <f t="shared" si="129"/>
        <v>71.857420169150288</v>
      </c>
      <c r="O1142" s="8">
        <f>IF(E1141&lt;&gt;E1142,SUM($N$4:N1142)-SUM($O$3:O1141),0)</f>
        <v>0</v>
      </c>
      <c r="P1142" s="6">
        <f>IF(B1142&gt;0,SUM($O$4:O1142)-SUM($P$3:P1141),0)</f>
        <v>0</v>
      </c>
      <c r="Q1142" s="6">
        <f t="shared" si="125"/>
        <v>36.946349447456349</v>
      </c>
      <c r="R1142" s="8">
        <f>IF(E1141&lt;&gt;E1142,SUM($Q$4:Q1142)-SUM($R$3:R1141),0)</f>
        <v>0</v>
      </c>
      <c r="S1142" s="6">
        <f>IF(B1142&gt;0,SUM($R$4:R1142)-SUM($S$3:S1141),0)</f>
        <v>0</v>
      </c>
    </row>
    <row r="1143" spans="1:19">
      <c r="A1143">
        <f>IF(E1142&lt;&gt;E1143,COUNTIF($A$4:A1142,"&lt;&gt;0")+1,0)</f>
        <v>0</v>
      </c>
      <c r="B1143">
        <f>IF(A1143&lt;&gt;0,IF(MOD(A1143,3)=0,COUNTIF($B$4:B1142,"&lt;&gt;0")+1,0),0)</f>
        <v>0</v>
      </c>
      <c r="C1143" s="9">
        <f>'Dash Board'!$C$12+COUNT('Daily reducing balance'!$F$4:F1142)</f>
        <v>42869</v>
      </c>
      <c r="D1143">
        <f t="shared" si="126"/>
        <v>2017</v>
      </c>
      <c r="E1143">
        <f t="shared" si="127"/>
        <v>5</v>
      </c>
      <c r="F1143">
        <f>DAY('Dash Board'!$C$12+COUNT('Daily reducing balance'!$F$4:F1142))</f>
        <v>14</v>
      </c>
      <c r="G1143" s="8">
        <f t="shared" si="128"/>
        <v>269677.13453065441</v>
      </c>
      <c r="H1143" s="6">
        <f>G1143*'Dash Board'!$C$11/365</f>
        <v>77.578353769092359</v>
      </c>
      <c r="I1143" s="6">
        <f>H1143*'Dash Board'!$C$18/'Dash Board'!$C$11</f>
        <v>36.942073223377314</v>
      </c>
      <c r="J1143" s="6">
        <f>(G1143&gt;1)*PMT('Dash Board'!$C$11/365,$U$4,-'Dash Board'!$C$19)</f>
        <v>108.80376961660664</v>
      </c>
      <c r="K1143" s="6">
        <f t="shared" si="123"/>
        <v>0</v>
      </c>
      <c r="L1143" s="8">
        <f t="shared" si="124"/>
        <v>269645.90911480691</v>
      </c>
      <c r="N1143" s="8">
        <f t="shared" si="129"/>
        <v>71.861696393229323</v>
      </c>
      <c r="O1143" s="8">
        <f>IF(E1142&lt;&gt;E1143,SUM($N$4:N1143)-SUM($O$3:O1142),0)</f>
        <v>0</v>
      </c>
      <c r="P1143" s="6">
        <f>IF(B1143&gt;0,SUM($O$4:O1143)-SUM($P$3:P1142),0)</f>
        <v>0</v>
      </c>
      <c r="Q1143" s="6">
        <f t="shared" si="125"/>
        <v>36.942073223377314</v>
      </c>
      <c r="R1143" s="8">
        <f>IF(E1142&lt;&gt;E1143,SUM($Q$4:Q1143)-SUM($R$3:R1142),0)</f>
        <v>0</v>
      </c>
      <c r="S1143" s="6">
        <f>IF(B1143&gt;0,SUM($R$4:R1143)-SUM($S$3:S1142),0)</f>
        <v>0</v>
      </c>
    </row>
    <row r="1144" spans="1:19">
      <c r="A1144">
        <f>IF(E1143&lt;&gt;E1144,COUNTIF($A$4:A1143,"&lt;&gt;0")+1,0)</f>
        <v>0</v>
      </c>
      <c r="B1144">
        <f>IF(A1144&lt;&gt;0,IF(MOD(A1144,3)=0,COUNTIF($B$4:B1143,"&lt;&gt;0")+1,0),0)</f>
        <v>0</v>
      </c>
      <c r="C1144" s="9">
        <f>'Dash Board'!$C$12+COUNT('Daily reducing balance'!$F$4:F1143)</f>
        <v>42870</v>
      </c>
      <c r="D1144">
        <f t="shared" si="126"/>
        <v>2017</v>
      </c>
      <c r="E1144">
        <f t="shared" si="127"/>
        <v>5</v>
      </c>
      <c r="F1144">
        <f>DAY('Dash Board'!$C$12+COUNT('Daily reducing balance'!$F$4:F1143))</f>
        <v>15</v>
      </c>
      <c r="G1144" s="8">
        <f t="shared" si="128"/>
        <v>269645.90911480691</v>
      </c>
      <c r="H1144" s="6">
        <f>G1144*'Dash Board'!$C$11/365</f>
        <v>77.569371115218416</v>
      </c>
      <c r="I1144" s="6">
        <f>H1144*'Dash Board'!$C$18/'Dash Board'!$C$11</f>
        <v>36.937795769151634</v>
      </c>
      <c r="J1144" s="6">
        <f>(G1144&gt;1)*PMT('Dash Board'!$C$11/365,$U$4,-'Dash Board'!$C$19)</f>
        <v>108.80376961660664</v>
      </c>
      <c r="K1144" s="6">
        <f t="shared" si="123"/>
        <v>0</v>
      </c>
      <c r="L1144" s="8">
        <f t="shared" si="124"/>
        <v>269614.67471630557</v>
      </c>
      <c r="N1144" s="8">
        <f t="shared" si="129"/>
        <v>71.86597384745501</v>
      </c>
      <c r="O1144" s="8">
        <f>IF(E1143&lt;&gt;E1144,SUM($N$4:N1144)-SUM($O$3:O1143),0)</f>
        <v>0</v>
      </c>
      <c r="P1144" s="6">
        <f>IF(B1144&gt;0,SUM($O$4:O1144)-SUM($P$3:P1143),0)</f>
        <v>0</v>
      </c>
      <c r="Q1144" s="6">
        <f t="shared" si="125"/>
        <v>36.937795769151634</v>
      </c>
      <c r="R1144" s="8">
        <f>IF(E1143&lt;&gt;E1144,SUM($Q$4:Q1144)-SUM($R$3:R1143),0)</f>
        <v>0</v>
      </c>
      <c r="S1144" s="6">
        <f>IF(B1144&gt;0,SUM($R$4:R1144)-SUM($S$3:S1143),0)</f>
        <v>0</v>
      </c>
    </row>
    <row r="1145" spans="1:19">
      <c r="A1145">
        <f>IF(E1144&lt;&gt;E1145,COUNTIF($A$4:A1144,"&lt;&gt;0")+1,0)</f>
        <v>0</v>
      </c>
      <c r="B1145">
        <f>IF(A1145&lt;&gt;0,IF(MOD(A1145,3)=0,COUNTIF($B$4:B1144,"&lt;&gt;0")+1,0),0)</f>
        <v>0</v>
      </c>
      <c r="C1145" s="9">
        <f>'Dash Board'!$C$12+COUNT('Daily reducing balance'!$F$4:F1144)</f>
        <v>42871</v>
      </c>
      <c r="D1145">
        <f t="shared" si="126"/>
        <v>2017</v>
      </c>
      <c r="E1145">
        <f t="shared" si="127"/>
        <v>5</v>
      </c>
      <c r="F1145">
        <f>DAY('Dash Board'!$C$12+COUNT('Daily reducing balance'!$F$4:F1144))</f>
        <v>16</v>
      </c>
      <c r="G1145" s="8">
        <f t="shared" si="128"/>
        <v>269614.67471630557</v>
      </c>
      <c r="H1145" s="6">
        <f>G1145*'Dash Board'!$C$11/365</f>
        <v>77.560385877293371</v>
      </c>
      <c r="I1145" s="6">
        <f>H1145*'Dash Board'!$C$18/'Dash Board'!$C$11</f>
        <v>36.933517084425418</v>
      </c>
      <c r="J1145" s="6">
        <f>(G1145&gt;1)*PMT('Dash Board'!$C$11/365,$U$4,-'Dash Board'!$C$19)</f>
        <v>108.80376961660664</v>
      </c>
      <c r="K1145" s="6">
        <f t="shared" si="123"/>
        <v>0</v>
      </c>
      <c r="L1145" s="8">
        <f t="shared" si="124"/>
        <v>269583.43133256625</v>
      </c>
      <c r="N1145" s="8">
        <f t="shared" si="129"/>
        <v>71.870252532181226</v>
      </c>
      <c r="O1145" s="8">
        <f>IF(E1144&lt;&gt;E1145,SUM($N$4:N1145)-SUM($O$3:O1144),0)</f>
        <v>0</v>
      </c>
      <c r="P1145" s="6">
        <f>IF(B1145&gt;0,SUM($O$4:O1145)-SUM($P$3:P1144),0)</f>
        <v>0</v>
      </c>
      <c r="Q1145" s="6">
        <f t="shared" si="125"/>
        <v>36.933517084425418</v>
      </c>
      <c r="R1145" s="8">
        <f>IF(E1144&lt;&gt;E1145,SUM($Q$4:Q1145)-SUM($R$3:R1144),0)</f>
        <v>0</v>
      </c>
      <c r="S1145" s="6">
        <f>IF(B1145&gt;0,SUM($R$4:R1145)-SUM($S$3:S1144),0)</f>
        <v>0</v>
      </c>
    </row>
    <row r="1146" spans="1:19">
      <c r="A1146">
        <f>IF(E1145&lt;&gt;E1146,COUNTIF($A$4:A1145,"&lt;&gt;0")+1,0)</f>
        <v>0</v>
      </c>
      <c r="B1146">
        <f>IF(A1146&lt;&gt;0,IF(MOD(A1146,3)=0,COUNTIF($B$4:B1145,"&lt;&gt;0")+1,0),0)</f>
        <v>0</v>
      </c>
      <c r="C1146" s="9">
        <f>'Dash Board'!$C$12+COUNT('Daily reducing balance'!$F$4:F1145)</f>
        <v>42872</v>
      </c>
      <c r="D1146">
        <f t="shared" si="126"/>
        <v>2017</v>
      </c>
      <c r="E1146">
        <f t="shared" si="127"/>
        <v>5</v>
      </c>
      <c r="F1146">
        <f>DAY('Dash Board'!$C$12+COUNT('Daily reducing balance'!$F$4:F1145))</f>
        <v>17</v>
      </c>
      <c r="G1146" s="8">
        <f t="shared" si="128"/>
        <v>269583.43133256625</v>
      </c>
      <c r="H1146" s="6">
        <f>G1146*'Dash Board'!$C$11/365</f>
        <v>77.551398054573852</v>
      </c>
      <c r="I1146" s="6">
        <f>H1146*'Dash Board'!$C$18/'Dash Board'!$C$11</f>
        <v>36.929237168844693</v>
      </c>
      <c r="J1146" s="6">
        <f>(G1146&gt;1)*PMT('Dash Board'!$C$11/365,$U$4,-'Dash Board'!$C$19)</f>
        <v>108.80376961660664</v>
      </c>
      <c r="K1146" s="6">
        <f t="shared" si="123"/>
        <v>0</v>
      </c>
      <c r="L1146" s="8">
        <f t="shared" si="124"/>
        <v>269552.17896100425</v>
      </c>
      <c r="N1146" s="8">
        <f t="shared" si="129"/>
        <v>71.87453244776195</v>
      </c>
      <c r="O1146" s="8">
        <f>IF(E1145&lt;&gt;E1146,SUM($N$4:N1146)-SUM($O$3:O1145),0)</f>
        <v>0</v>
      </c>
      <c r="P1146" s="6">
        <f>IF(B1146&gt;0,SUM($O$4:O1146)-SUM($P$3:P1145),0)</f>
        <v>0</v>
      </c>
      <c r="Q1146" s="6">
        <f t="shared" si="125"/>
        <v>36.929237168844693</v>
      </c>
      <c r="R1146" s="8">
        <f>IF(E1145&lt;&gt;E1146,SUM($Q$4:Q1146)-SUM($R$3:R1145),0)</f>
        <v>0</v>
      </c>
      <c r="S1146" s="6">
        <f>IF(B1146&gt;0,SUM($R$4:R1146)-SUM($S$3:S1145),0)</f>
        <v>0</v>
      </c>
    </row>
    <row r="1147" spans="1:19">
      <c r="A1147">
        <f>IF(E1146&lt;&gt;E1147,COUNTIF($A$4:A1146,"&lt;&gt;0")+1,0)</f>
        <v>0</v>
      </c>
      <c r="B1147">
        <f>IF(A1147&lt;&gt;0,IF(MOD(A1147,3)=0,COUNTIF($B$4:B1146,"&lt;&gt;0")+1,0),0)</f>
        <v>0</v>
      </c>
      <c r="C1147" s="9">
        <f>'Dash Board'!$C$12+COUNT('Daily reducing balance'!$F$4:F1146)</f>
        <v>42873</v>
      </c>
      <c r="D1147">
        <f t="shared" si="126"/>
        <v>2017</v>
      </c>
      <c r="E1147">
        <f t="shared" si="127"/>
        <v>5</v>
      </c>
      <c r="F1147">
        <f>DAY('Dash Board'!$C$12+COUNT('Daily reducing balance'!$F$4:F1146))</f>
        <v>18</v>
      </c>
      <c r="G1147" s="8">
        <f t="shared" si="128"/>
        <v>269552.17896100425</v>
      </c>
      <c r="H1147" s="6">
        <f>G1147*'Dash Board'!$C$11/365</f>
        <v>77.542407646316292</v>
      </c>
      <c r="I1147" s="6">
        <f>H1147*'Dash Board'!$C$18/'Dash Board'!$C$11</f>
        <v>36.924956022055376</v>
      </c>
      <c r="J1147" s="6">
        <f>(G1147&gt;1)*PMT('Dash Board'!$C$11/365,$U$4,-'Dash Board'!$C$19)</f>
        <v>108.80376961660664</v>
      </c>
      <c r="K1147" s="6">
        <f t="shared" si="123"/>
        <v>0</v>
      </c>
      <c r="L1147" s="8">
        <f t="shared" si="124"/>
        <v>269520.91759903397</v>
      </c>
      <c r="N1147" s="8">
        <f t="shared" si="129"/>
        <v>71.878813594551275</v>
      </c>
      <c r="O1147" s="8">
        <f>IF(E1146&lt;&gt;E1147,SUM($N$4:N1147)-SUM($O$3:O1146),0)</f>
        <v>0</v>
      </c>
      <c r="P1147" s="6">
        <f>IF(B1147&gt;0,SUM($O$4:O1147)-SUM($P$3:P1146),0)</f>
        <v>0</v>
      </c>
      <c r="Q1147" s="6">
        <f t="shared" si="125"/>
        <v>36.924956022055376</v>
      </c>
      <c r="R1147" s="8">
        <f>IF(E1146&lt;&gt;E1147,SUM($Q$4:Q1147)-SUM($R$3:R1146),0)</f>
        <v>0</v>
      </c>
      <c r="S1147" s="6">
        <f>IF(B1147&gt;0,SUM($R$4:R1147)-SUM($S$3:S1146),0)</f>
        <v>0</v>
      </c>
    </row>
    <row r="1148" spans="1:19">
      <c r="A1148">
        <f>IF(E1147&lt;&gt;E1148,COUNTIF($A$4:A1147,"&lt;&gt;0")+1,0)</f>
        <v>0</v>
      </c>
      <c r="B1148">
        <f>IF(A1148&lt;&gt;0,IF(MOD(A1148,3)=0,COUNTIF($B$4:B1147,"&lt;&gt;0")+1,0),0)</f>
        <v>0</v>
      </c>
      <c r="C1148" s="9">
        <f>'Dash Board'!$C$12+COUNT('Daily reducing balance'!$F$4:F1147)</f>
        <v>42874</v>
      </c>
      <c r="D1148">
        <f t="shared" si="126"/>
        <v>2017</v>
      </c>
      <c r="E1148">
        <f t="shared" si="127"/>
        <v>5</v>
      </c>
      <c r="F1148">
        <f>DAY('Dash Board'!$C$12+COUNT('Daily reducing balance'!$F$4:F1147))</f>
        <v>19</v>
      </c>
      <c r="G1148" s="8">
        <f t="shared" si="128"/>
        <v>269520.91759903397</v>
      </c>
      <c r="H1148" s="6">
        <f>G1148*'Dash Board'!$C$11/365</f>
        <v>77.533414651776894</v>
      </c>
      <c r="I1148" s="6">
        <f>H1148*'Dash Board'!$C$18/'Dash Board'!$C$11</f>
        <v>36.920673643703289</v>
      </c>
      <c r="J1148" s="6">
        <f>(G1148&gt;1)*PMT('Dash Board'!$C$11/365,$U$4,-'Dash Board'!$C$19)</f>
        <v>108.80376961660664</v>
      </c>
      <c r="K1148" s="6">
        <f t="shared" si="123"/>
        <v>0</v>
      </c>
      <c r="L1148" s="8">
        <f t="shared" si="124"/>
        <v>269489.64724406914</v>
      </c>
      <c r="N1148" s="8">
        <f t="shared" si="129"/>
        <v>71.883095972903362</v>
      </c>
      <c r="O1148" s="8">
        <f>IF(E1147&lt;&gt;E1148,SUM($N$4:N1148)-SUM($O$3:O1147),0)</f>
        <v>0</v>
      </c>
      <c r="P1148" s="6">
        <f>IF(B1148&gt;0,SUM($O$4:O1148)-SUM($P$3:P1147),0)</f>
        <v>0</v>
      </c>
      <c r="Q1148" s="6">
        <f t="shared" si="125"/>
        <v>36.920673643703289</v>
      </c>
      <c r="R1148" s="8">
        <f>IF(E1147&lt;&gt;E1148,SUM($Q$4:Q1148)-SUM($R$3:R1147),0)</f>
        <v>0</v>
      </c>
      <c r="S1148" s="6">
        <f>IF(B1148&gt;0,SUM($R$4:R1148)-SUM($S$3:S1147),0)</f>
        <v>0</v>
      </c>
    </row>
    <row r="1149" spans="1:19">
      <c r="A1149">
        <f>IF(E1148&lt;&gt;E1149,COUNTIF($A$4:A1148,"&lt;&gt;0")+1,0)</f>
        <v>0</v>
      </c>
      <c r="B1149">
        <f>IF(A1149&lt;&gt;0,IF(MOD(A1149,3)=0,COUNTIF($B$4:B1148,"&lt;&gt;0")+1,0),0)</f>
        <v>0</v>
      </c>
      <c r="C1149" s="9">
        <f>'Dash Board'!$C$12+COUNT('Daily reducing balance'!$F$4:F1148)</f>
        <v>42875</v>
      </c>
      <c r="D1149">
        <f t="shared" si="126"/>
        <v>2017</v>
      </c>
      <c r="E1149">
        <f t="shared" si="127"/>
        <v>5</v>
      </c>
      <c r="F1149">
        <f>DAY('Dash Board'!$C$12+COUNT('Daily reducing balance'!$F$4:F1148))</f>
        <v>20</v>
      </c>
      <c r="G1149" s="8">
        <f t="shared" si="128"/>
        <v>269489.64724406914</v>
      </c>
      <c r="H1149" s="6">
        <f>G1149*'Dash Board'!$C$11/365</f>
        <v>77.524419070211664</v>
      </c>
      <c r="I1149" s="6">
        <f>H1149*'Dash Board'!$C$18/'Dash Board'!$C$11</f>
        <v>36.916390033434126</v>
      </c>
      <c r="J1149" s="6">
        <f>(G1149&gt;1)*PMT('Dash Board'!$C$11/365,$U$4,-'Dash Board'!$C$19)</f>
        <v>108.80376961660664</v>
      </c>
      <c r="K1149" s="6">
        <f t="shared" si="123"/>
        <v>0</v>
      </c>
      <c r="L1149" s="8">
        <f t="shared" si="124"/>
        <v>269458.36789352278</v>
      </c>
      <c r="N1149" s="8">
        <f t="shared" si="129"/>
        <v>71.887379583172518</v>
      </c>
      <c r="O1149" s="8">
        <f>IF(E1148&lt;&gt;E1149,SUM($N$4:N1149)-SUM($O$3:O1148),0)</f>
        <v>0</v>
      </c>
      <c r="P1149" s="6">
        <f>IF(B1149&gt;0,SUM($O$4:O1149)-SUM($P$3:P1148),0)</f>
        <v>0</v>
      </c>
      <c r="Q1149" s="6">
        <f t="shared" si="125"/>
        <v>36.916390033434126</v>
      </c>
      <c r="R1149" s="8">
        <f>IF(E1148&lt;&gt;E1149,SUM($Q$4:Q1149)-SUM($R$3:R1148),0)</f>
        <v>0</v>
      </c>
      <c r="S1149" s="6">
        <f>IF(B1149&gt;0,SUM($R$4:R1149)-SUM($S$3:S1148),0)</f>
        <v>0</v>
      </c>
    </row>
    <row r="1150" spans="1:19">
      <c r="A1150">
        <f>IF(E1149&lt;&gt;E1150,COUNTIF($A$4:A1149,"&lt;&gt;0")+1,0)</f>
        <v>0</v>
      </c>
      <c r="B1150">
        <f>IF(A1150&lt;&gt;0,IF(MOD(A1150,3)=0,COUNTIF($B$4:B1149,"&lt;&gt;0")+1,0),0)</f>
        <v>0</v>
      </c>
      <c r="C1150" s="9">
        <f>'Dash Board'!$C$12+COUNT('Daily reducing balance'!$F$4:F1149)</f>
        <v>42876</v>
      </c>
      <c r="D1150">
        <f t="shared" si="126"/>
        <v>2017</v>
      </c>
      <c r="E1150">
        <f t="shared" si="127"/>
        <v>5</v>
      </c>
      <c r="F1150">
        <f>DAY('Dash Board'!$C$12+COUNT('Daily reducing balance'!$F$4:F1149))</f>
        <v>21</v>
      </c>
      <c r="G1150" s="8">
        <f t="shared" si="128"/>
        <v>269458.36789352278</v>
      </c>
      <c r="H1150" s="6">
        <f>G1150*'Dash Board'!$C$11/365</f>
        <v>77.515420900876407</v>
      </c>
      <c r="I1150" s="6">
        <f>H1150*'Dash Board'!$C$18/'Dash Board'!$C$11</f>
        <v>36.912105190893527</v>
      </c>
      <c r="J1150" s="6">
        <f>(G1150&gt;1)*PMT('Dash Board'!$C$11/365,$U$4,-'Dash Board'!$C$19)</f>
        <v>108.80376961660664</v>
      </c>
      <c r="K1150" s="6">
        <f t="shared" si="123"/>
        <v>0</v>
      </c>
      <c r="L1150" s="8">
        <f t="shared" si="124"/>
        <v>269427.07954480709</v>
      </c>
      <c r="N1150" s="8">
        <f t="shared" si="129"/>
        <v>71.891664425713117</v>
      </c>
      <c r="O1150" s="8">
        <f>IF(E1149&lt;&gt;E1150,SUM($N$4:N1150)-SUM($O$3:O1149),0)</f>
        <v>0</v>
      </c>
      <c r="P1150" s="6">
        <f>IF(B1150&gt;0,SUM($O$4:O1150)-SUM($P$3:P1149),0)</f>
        <v>0</v>
      </c>
      <c r="Q1150" s="6">
        <f t="shared" si="125"/>
        <v>36.912105190893527</v>
      </c>
      <c r="R1150" s="8">
        <f>IF(E1149&lt;&gt;E1150,SUM($Q$4:Q1150)-SUM($R$3:R1149),0)</f>
        <v>0</v>
      </c>
      <c r="S1150" s="6">
        <f>IF(B1150&gt;0,SUM($R$4:R1150)-SUM($S$3:S1149),0)</f>
        <v>0</v>
      </c>
    </row>
    <row r="1151" spans="1:19">
      <c r="A1151">
        <f>IF(E1150&lt;&gt;E1151,COUNTIF($A$4:A1150,"&lt;&gt;0")+1,0)</f>
        <v>0</v>
      </c>
      <c r="B1151">
        <f>IF(A1151&lt;&gt;0,IF(MOD(A1151,3)=0,COUNTIF($B$4:B1150,"&lt;&gt;0")+1,0),0)</f>
        <v>0</v>
      </c>
      <c r="C1151" s="9">
        <f>'Dash Board'!$C$12+COUNT('Daily reducing balance'!$F$4:F1150)</f>
        <v>42877</v>
      </c>
      <c r="D1151">
        <f t="shared" si="126"/>
        <v>2017</v>
      </c>
      <c r="E1151">
        <f t="shared" si="127"/>
        <v>5</v>
      </c>
      <c r="F1151">
        <f>DAY('Dash Board'!$C$12+COUNT('Daily reducing balance'!$F$4:F1150))</f>
        <v>22</v>
      </c>
      <c r="G1151" s="8">
        <f t="shared" si="128"/>
        <v>269427.07954480709</v>
      </c>
      <c r="H1151" s="6">
        <f>G1151*'Dash Board'!$C$11/365</f>
        <v>77.506420143026688</v>
      </c>
      <c r="I1151" s="6">
        <f>H1151*'Dash Board'!$C$18/'Dash Board'!$C$11</f>
        <v>36.907819115727001</v>
      </c>
      <c r="J1151" s="6">
        <f>(G1151&gt;1)*PMT('Dash Board'!$C$11/365,$U$4,-'Dash Board'!$C$19)</f>
        <v>108.80376961660664</v>
      </c>
      <c r="K1151" s="6">
        <f t="shared" si="123"/>
        <v>0</v>
      </c>
      <c r="L1151" s="8">
        <f t="shared" si="124"/>
        <v>269395.78219533351</v>
      </c>
      <c r="N1151" s="8">
        <f t="shared" si="129"/>
        <v>71.89595050087965</v>
      </c>
      <c r="O1151" s="8">
        <f>IF(E1150&lt;&gt;E1151,SUM($N$4:N1151)-SUM($O$3:O1150),0)</f>
        <v>0</v>
      </c>
      <c r="P1151" s="6">
        <f>IF(B1151&gt;0,SUM($O$4:O1151)-SUM($P$3:P1150),0)</f>
        <v>0</v>
      </c>
      <c r="Q1151" s="6">
        <f t="shared" si="125"/>
        <v>36.907819115727001</v>
      </c>
      <c r="R1151" s="8">
        <f>IF(E1150&lt;&gt;E1151,SUM($Q$4:Q1151)-SUM($R$3:R1150),0)</f>
        <v>0</v>
      </c>
      <c r="S1151" s="6">
        <f>IF(B1151&gt;0,SUM($R$4:R1151)-SUM($S$3:S1150),0)</f>
        <v>0</v>
      </c>
    </row>
    <row r="1152" spans="1:19">
      <c r="A1152">
        <f>IF(E1151&lt;&gt;E1152,COUNTIF($A$4:A1151,"&lt;&gt;0")+1,0)</f>
        <v>0</v>
      </c>
      <c r="B1152">
        <f>IF(A1152&lt;&gt;0,IF(MOD(A1152,3)=0,COUNTIF($B$4:B1151,"&lt;&gt;0")+1,0),0)</f>
        <v>0</v>
      </c>
      <c r="C1152" s="9">
        <f>'Dash Board'!$C$12+COUNT('Daily reducing balance'!$F$4:F1151)</f>
        <v>42878</v>
      </c>
      <c r="D1152">
        <f t="shared" si="126"/>
        <v>2017</v>
      </c>
      <c r="E1152">
        <f t="shared" si="127"/>
        <v>5</v>
      </c>
      <c r="F1152">
        <f>DAY('Dash Board'!$C$12+COUNT('Daily reducing balance'!$F$4:F1151))</f>
        <v>23</v>
      </c>
      <c r="G1152" s="8">
        <f t="shared" si="128"/>
        <v>269395.78219533351</v>
      </c>
      <c r="H1152" s="6">
        <f>G1152*'Dash Board'!$C$11/365</f>
        <v>77.497416795917857</v>
      </c>
      <c r="I1152" s="6">
        <f>H1152*'Dash Board'!$C$18/'Dash Board'!$C$11</f>
        <v>36.903531807579931</v>
      </c>
      <c r="J1152" s="6">
        <f>(G1152&gt;1)*PMT('Dash Board'!$C$11/365,$U$4,-'Dash Board'!$C$19)</f>
        <v>108.80376961660664</v>
      </c>
      <c r="K1152" s="6">
        <f t="shared" si="123"/>
        <v>0</v>
      </c>
      <c r="L1152" s="8">
        <f t="shared" si="124"/>
        <v>269364.47584251285</v>
      </c>
      <c r="N1152" s="8">
        <f t="shared" si="129"/>
        <v>71.90023780902672</v>
      </c>
      <c r="O1152" s="8">
        <f>IF(E1151&lt;&gt;E1152,SUM($N$4:N1152)-SUM($O$3:O1151),0)</f>
        <v>0</v>
      </c>
      <c r="P1152" s="6">
        <f>IF(B1152&gt;0,SUM($O$4:O1152)-SUM($P$3:P1151),0)</f>
        <v>0</v>
      </c>
      <c r="Q1152" s="6">
        <f t="shared" si="125"/>
        <v>36.903531807579931</v>
      </c>
      <c r="R1152" s="8">
        <f>IF(E1151&lt;&gt;E1152,SUM($Q$4:Q1152)-SUM($R$3:R1151),0)</f>
        <v>0</v>
      </c>
      <c r="S1152" s="6">
        <f>IF(B1152&gt;0,SUM($R$4:R1152)-SUM($S$3:S1151),0)</f>
        <v>0</v>
      </c>
    </row>
    <row r="1153" spans="1:19">
      <c r="A1153">
        <f>IF(E1152&lt;&gt;E1153,COUNTIF($A$4:A1152,"&lt;&gt;0")+1,0)</f>
        <v>0</v>
      </c>
      <c r="B1153">
        <f>IF(A1153&lt;&gt;0,IF(MOD(A1153,3)=0,COUNTIF($B$4:B1152,"&lt;&gt;0")+1,0),0)</f>
        <v>0</v>
      </c>
      <c r="C1153" s="9">
        <f>'Dash Board'!$C$12+COUNT('Daily reducing balance'!$F$4:F1152)</f>
        <v>42879</v>
      </c>
      <c r="D1153">
        <f t="shared" si="126"/>
        <v>2017</v>
      </c>
      <c r="E1153">
        <f t="shared" si="127"/>
        <v>5</v>
      </c>
      <c r="F1153">
        <f>DAY('Dash Board'!$C$12+COUNT('Daily reducing balance'!$F$4:F1152))</f>
        <v>24</v>
      </c>
      <c r="G1153" s="8">
        <f t="shared" si="128"/>
        <v>269364.47584251285</v>
      </c>
      <c r="H1153" s="6">
        <f>G1153*'Dash Board'!$C$11/365</f>
        <v>77.488410858805068</v>
      </c>
      <c r="I1153" s="6">
        <f>H1153*'Dash Board'!$C$18/'Dash Board'!$C$11</f>
        <v>36.899243266097656</v>
      </c>
      <c r="J1153" s="6">
        <f>(G1153&gt;1)*PMT('Dash Board'!$C$11/365,$U$4,-'Dash Board'!$C$19)</f>
        <v>108.80376961660664</v>
      </c>
      <c r="K1153" s="6">
        <f t="shared" si="123"/>
        <v>0</v>
      </c>
      <c r="L1153" s="8">
        <f t="shared" si="124"/>
        <v>269333.16048375505</v>
      </c>
      <c r="N1153" s="8">
        <f t="shared" si="129"/>
        <v>71.904526350508988</v>
      </c>
      <c r="O1153" s="8">
        <f>IF(E1152&lt;&gt;E1153,SUM($N$4:N1153)-SUM($O$3:O1152),0)</f>
        <v>0</v>
      </c>
      <c r="P1153" s="6">
        <f>IF(B1153&gt;0,SUM($O$4:O1153)-SUM($P$3:P1152),0)</f>
        <v>0</v>
      </c>
      <c r="Q1153" s="6">
        <f t="shared" si="125"/>
        <v>36.899243266097656</v>
      </c>
      <c r="R1153" s="8">
        <f>IF(E1152&lt;&gt;E1153,SUM($Q$4:Q1153)-SUM($R$3:R1152),0)</f>
        <v>0</v>
      </c>
      <c r="S1153" s="6">
        <f>IF(B1153&gt;0,SUM($R$4:R1153)-SUM($S$3:S1152),0)</f>
        <v>0</v>
      </c>
    </row>
    <row r="1154" spans="1:19">
      <c r="A1154">
        <f>IF(E1153&lt;&gt;E1154,COUNTIF($A$4:A1153,"&lt;&gt;0")+1,0)</f>
        <v>0</v>
      </c>
      <c r="B1154">
        <f>IF(A1154&lt;&gt;0,IF(MOD(A1154,3)=0,COUNTIF($B$4:B1153,"&lt;&gt;0")+1,0),0)</f>
        <v>0</v>
      </c>
      <c r="C1154" s="9">
        <f>'Dash Board'!$C$12+COUNT('Daily reducing balance'!$F$4:F1153)</f>
        <v>42880</v>
      </c>
      <c r="D1154">
        <f t="shared" si="126"/>
        <v>2017</v>
      </c>
      <c r="E1154">
        <f t="shared" si="127"/>
        <v>5</v>
      </c>
      <c r="F1154">
        <f>DAY('Dash Board'!$C$12+COUNT('Daily reducing balance'!$F$4:F1153))</f>
        <v>25</v>
      </c>
      <c r="G1154" s="8">
        <f t="shared" si="128"/>
        <v>269333.16048375505</v>
      </c>
      <c r="H1154" s="6">
        <f>G1154*'Dash Board'!$C$11/365</f>
        <v>77.47940233094323</v>
      </c>
      <c r="I1154" s="6">
        <f>H1154*'Dash Board'!$C$18/'Dash Board'!$C$11</f>
        <v>36.894953490925353</v>
      </c>
      <c r="J1154" s="6">
        <f>(G1154&gt;1)*PMT('Dash Board'!$C$11/365,$U$4,-'Dash Board'!$C$19)</f>
        <v>108.80376961660664</v>
      </c>
      <c r="K1154" s="6">
        <f t="shared" si="123"/>
        <v>0</v>
      </c>
      <c r="L1154" s="8">
        <f t="shared" si="124"/>
        <v>269301.83611646941</v>
      </c>
      <c r="N1154" s="8">
        <f t="shared" si="129"/>
        <v>71.908816125681284</v>
      </c>
      <c r="O1154" s="8">
        <f>IF(E1153&lt;&gt;E1154,SUM($N$4:N1154)-SUM($O$3:O1153),0)</f>
        <v>0</v>
      </c>
      <c r="P1154" s="6">
        <f>IF(B1154&gt;0,SUM($O$4:O1154)-SUM($P$3:P1153),0)</f>
        <v>0</v>
      </c>
      <c r="Q1154" s="6">
        <f t="shared" si="125"/>
        <v>36.894953490925353</v>
      </c>
      <c r="R1154" s="8">
        <f>IF(E1153&lt;&gt;E1154,SUM($Q$4:Q1154)-SUM($R$3:R1153),0)</f>
        <v>0</v>
      </c>
      <c r="S1154" s="6">
        <f>IF(B1154&gt;0,SUM($R$4:R1154)-SUM($S$3:S1153),0)</f>
        <v>0</v>
      </c>
    </row>
    <row r="1155" spans="1:19">
      <c r="A1155">
        <f>IF(E1154&lt;&gt;E1155,COUNTIF($A$4:A1154,"&lt;&gt;0")+1,0)</f>
        <v>0</v>
      </c>
      <c r="B1155">
        <f>IF(A1155&lt;&gt;0,IF(MOD(A1155,3)=0,COUNTIF($B$4:B1154,"&lt;&gt;0")+1,0),0)</f>
        <v>0</v>
      </c>
      <c r="C1155" s="9">
        <f>'Dash Board'!$C$12+COUNT('Daily reducing balance'!$F$4:F1154)</f>
        <v>42881</v>
      </c>
      <c r="D1155">
        <f t="shared" si="126"/>
        <v>2017</v>
      </c>
      <c r="E1155">
        <f t="shared" si="127"/>
        <v>5</v>
      </c>
      <c r="F1155">
        <f>DAY('Dash Board'!$C$12+COUNT('Daily reducing balance'!$F$4:F1154))</f>
        <v>26</v>
      </c>
      <c r="G1155" s="8">
        <f t="shared" si="128"/>
        <v>269301.83611646941</v>
      </c>
      <c r="H1155" s="6">
        <f>G1155*'Dash Board'!$C$11/365</f>
        <v>77.470391211587085</v>
      </c>
      <c r="I1155" s="6">
        <f>H1155*'Dash Board'!$C$18/'Dash Board'!$C$11</f>
        <v>36.890662481708141</v>
      </c>
      <c r="J1155" s="6">
        <f>(G1155&gt;1)*PMT('Dash Board'!$C$11/365,$U$4,-'Dash Board'!$C$19)</f>
        <v>108.80376961660664</v>
      </c>
      <c r="K1155" s="6">
        <f t="shared" si="123"/>
        <v>0</v>
      </c>
      <c r="L1155" s="8">
        <f t="shared" si="124"/>
        <v>269270.50273806439</v>
      </c>
      <c r="N1155" s="8">
        <f t="shared" si="129"/>
        <v>71.913107134898496</v>
      </c>
      <c r="O1155" s="8">
        <f>IF(E1154&lt;&gt;E1155,SUM($N$4:N1155)-SUM($O$3:O1154),0)</f>
        <v>0</v>
      </c>
      <c r="P1155" s="6">
        <f>IF(B1155&gt;0,SUM($O$4:O1155)-SUM($P$3:P1154),0)</f>
        <v>0</v>
      </c>
      <c r="Q1155" s="6">
        <f t="shared" si="125"/>
        <v>36.890662481708141</v>
      </c>
      <c r="R1155" s="8">
        <f>IF(E1154&lt;&gt;E1155,SUM($Q$4:Q1155)-SUM($R$3:R1154),0)</f>
        <v>0</v>
      </c>
      <c r="S1155" s="6">
        <f>IF(B1155&gt;0,SUM($R$4:R1155)-SUM($S$3:S1154),0)</f>
        <v>0</v>
      </c>
    </row>
    <row r="1156" spans="1:19">
      <c r="A1156">
        <f>IF(E1155&lt;&gt;E1156,COUNTIF($A$4:A1155,"&lt;&gt;0")+1,0)</f>
        <v>0</v>
      </c>
      <c r="B1156">
        <f>IF(A1156&lt;&gt;0,IF(MOD(A1156,3)=0,COUNTIF($B$4:B1155,"&lt;&gt;0")+1,0),0)</f>
        <v>0</v>
      </c>
      <c r="C1156" s="9">
        <f>'Dash Board'!$C$12+COUNT('Daily reducing balance'!$F$4:F1155)</f>
        <v>42882</v>
      </c>
      <c r="D1156">
        <f t="shared" si="126"/>
        <v>2017</v>
      </c>
      <c r="E1156">
        <f t="shared" si="127"/>
        <v>5</v>
      </c>
      <c r="F1156">
        <f>DAY('Dash Board'!$C$12+COUNT('Daily reducing balance'!$F$4:F1155))</f>
        <v>27</v>
      </c>
      <c r="G1156" s="8">
        <f t="shared" si="128"/>
        <v>269270.50273806439</v>
      </c>
      <c r="H1156" s="6">
        <f>G1156*'Dash Board'!$C$11/365</f>
        <v>77.46137749999113</v>
      </c>
      <c r="I1156" s="6">
        <f>H1156*'Dash Board'!$C$18/'Dash Board'!$C$11</f>
        <v>36.886370238091018</v>
      </c>
      <c r="J1156" s="6">
        <f>(G1156&gt;1)*PMT('Dash Board'!$C$11/365,$U$4,-'Dash Board'!$C$19)</f>
        <v>108.80376961660664</v>
      </c>
      <c r="K1156" s="6">
        <f t="shared" si="123"/>
        <v>0</v>
      </c>
      <c r="L1156" s="8">
        <f t="shared" si="124"/>
        <v>269239.16034594778</v>
      </c>
      <c r="N1156" s="8">
        <f t="shared" si="129"/>
        <v>71.917399378515626</v>
      </c>
      <c r="O1156" s="8">
        <f>IF(E1155&lt;&gt;E1156,SUM($N$4:N1156)-SUM($O$3:O1155),0)</f>
        <v>0</v>
      </c>
      <c r="P1156" s="6">
        <f>IF(B1156&gt;0,SUM($O$4:O1156)-SUM($P$3:P1155),0)</f>
        <v>0</v>
      </c>
      <c r="Q1156" s="6">
        <f t="shared" si="125"/>
        <v>36.886370238091018</v>
      </c>
      <c r="R1156" s="8">
        <f>IF(E1155&lt;&gt;E1156,SUM($Q$4:Q1156)-SUM($R$3:R1155),0)</f>
        <v>0</v>
      </c>
      <c r="S1156" s="6">
        <f>IF(B1156&gt;0,SUM($R$4:R1156)-SUM($S$3:S1155),0)</f>
        <v>0</v>
      </c>
    </row>
    <row r="1157" spans="1:19">
      <c r="A1157">
        <f>IF(E1156&lt;&gt;E1157,COUNTIF($A$4:A1156,"&lt;&gt;0")+1,0)</f>
        <v>0</v>
      </c>
      <c r="B1157">
        <f>IF(A1157&lt;&gt;0,IF(MOD(A1157,3)=0,COUNTIF($B$4:B1156,"&lt;&gt;0")+1,0),0)</f>
        <v>0</v>
      </c>
      <c r="C1157" s="9">
        <f>'Dash Board'!$C$12+COUNT('Daily reducing balance'!$F$4:F1156)</f>
        <v>42883</v>
      </c>
      <c r="D1157">
        <f t="shared" si="126"/>
        <v>2017</v>
      </c>
      <c r="E1157">
        <f t="shared" si="127"/>
        <v>5</v>
      </c>
      <c r="F1157">
        <f>DAY('Dash Board'!$C$12+COUNT('Daily reducing balance'!$F$4:F1156))</f>
        <v>28</v>
      </c>
      <c r="G1157" s="8">
        <f t="shared" si="128"/>
        <v>269239.16034594778</v>
      </c>
      <c r="H1157" s="6">
        <f>G1157*'Dash Board'!$C$11/365</f>
        <v>77.452361195409637</v>
      </c>
      <c r="I1157" s="6">
        <f>H1157*'Dash Board'!$C$18/'Dash Board'!$C$11</f>
        <v>36.882076759718878</v>
      </c>
      <c r="J1157" s="6">
        <f>(G1157&gt;1)*PMT('Dash Board'!$C$11/365,$U$4,-'Dash Board'!$C$19)</f>
        <v>108.80376961660664</v>
      </c>
      <c r="K1157" s="6">
        <f t="shared" ref="K1157:K1220" si="130">IF(F1157=1,SUMIFS($J$4:$J$7308,$D$4:$D$7308,"="&amp;YEAR(C1157),$E$4:$E$7308,"="&amp;MONTH(C1157)),0)</f>
        <v>0</v>
      </c>
      <c r="L1157" s="8">
        <f t="shared" ref="L1157:L1220" si="131">IF(G1157+H1157-J1157&lt;0,0,G1157+H1157-J1157)</f>
        <v>269207.8089375266</v>
      </c>
      <c r="N1157" s="8">
        <f t="shared" si="129"/>
        <v>71.921692856887773</v>
      </c>
      <c r="O1157" s="8">
        <f>IF(E1156&lt;&gt;E1157,SUM($N$4:N1157)-SUM($O$3:O1156),0)</f>
        <v>0</v>
      </c>
      <c r="P1157" s="6">
        <f>IF(B1157&gt;0,SUM($O$4:O1157)-SUM($P$3:P1156),0)</f>
        <v>0</v>
      </c>
      <c r="Q1157" s="6">
        <f t="shared" ref="Q1157:Q1220" si="132">I1157</f>
        <v>36.882076759718878</v>
      </c>
      <c r="R1157" s="8">
        <f>IF(E1156&lt;&gt;E1157,SUM($Q$4:Q1157)-SUM($R$3:R1156),0)</f>
        <v>0</v>
      </c>
      <c r="S1157" s="6">
        <f>IF(B1157&gt;0,SUM($R$4:R1157)-SUM($S$3:S1156),0)</f>
        <v>0</v>
      </c>
    </row>
    <row r="1158" spans="1:19">
      <c r="A1158">
        <f>IF(E1157&lt;&gt;E1158,COUNTIF($A$4:A1157,"&lt;&gt;0")+1,0)</f>
        <v>0</v>
      </c>
      <c r="B1158">
        <f>IF(A1158&lt;&gt;0,IF(MOD(A1158,3)=0,COUNTIF($B$4:B1157,"&lt;&gt;0")+1,0),0)</f>
        <v>0</v>
      </c>
      <c r="C1158" s="9">
        <f>'Dash Board'!$C$12+COUNT('Daily reducing balance'!$F$4:F1157)</f>
        <v>42884</v>
      </c>
      <c r="D1158">
        <f t="shared" si="126"/>
        <v>2017</v>
      </c>
      <c r="E1158">
        <f t="shared" si="127"/>
        <v>5</v>
      </c>
      <c r="F1158">
        <f>DAY('Dash Board'!$C$12+COUNT('Daily reducing balance'!$F$4:F1157))</f>
        <v>29</v>
      </c>
      <c r="G1158" s="8">
        <f t="shared" si="128"/>
        <v>269207.8089375266</v>
      </c>
      <c r="H1158" s="6">
        <f>G1158*'Dash Board'!$C$11/365</f>
        <v>77.443342297096692</v>
      </c>
      <c r="I1158" s="6">
        <f>H1158*'Dash Board'!$C$18/'Dash Board'!$C$11</f>
        <v>36.877782046236526</v>
      </c>
      <c r="J1158" s="6">
        <f>(G1158&gt;1)*PMT('Dash Board'!$C$11/365,$U$4,-'Dash Board'!$C$19)</f>
        <v>108.80376961660664</v>
      </c>
      <c r="K1158" s="6">
        <f t="shared" si="130"/>
        <v>0</v>
      </c>
      <c r="L1158" s="8">
        <f t="shared" si="131"/>
        <v>269176.44851020712</v>
      </c>
      <c r="N1158" s="8">
        <f t="shared" si="129"/>
        <v>71.925987570370125</v>
      </c>
      <c r="O1158" s="8">
        <f>IF(E1157&lt;&gt;E1158,SUM($N$4:N1158)-SUM($O$3:O1157),0)</f>
        <v>0</v>
      </c>
      <c r="P1158" s="6">
        <f>IF(B1158&gt;0,SUM($O$4:O1158)-SUM($P$3:P1157),0)</f>
        <v>0</v>
      </c>
      <c r="Q1158" s="6">
        <f t="shared" si="132"/>
        <v>36.877782046236526</v>
      </c>
      <c r="R1158" s="8">
        <f>IF(E1157&lt;&gt;E1158,SUM($Q$4:Q1158)-SUM($R$3:R1157),0)</f>
        <v>0</v>
      </c>
      <c r="S1158" s="6">
        <f>IF(B1158&gt;0,SUM($R$4:R1158)-SUM($S$3:S1157),0)</f>
        <v>0</v>
      </c>
    </row>
    <row r="1159" spans="1:19">
      <c r="A1159">
        <f>IF(E1158&lt;&gt;E1159,COUNTIF($A$4:A1158,"&lt;&gt;0")+1,0)</f>
        <v>0</v>
      </c>
      <c r="B1159">
        <f>IF(A1159&lt;&gt;0,IF(MOD(A1159,3)=0,COUNTIF($B$4:B1158,"&lt;&gt;0")+1,0),0)</f>
        <v>0</v>
      </c>
      <c r="C1159" s="9">
        <f>'Dash Board'!$C$12+COUNT('Daily reducing balance'!$F$4:F1158)</f>
        <v>42885</v>
      </c>
      <c r="D1159">
        <f t="shared" si="126"/>
        <v>2017</v>
      </c>
      <c r="E1159">
        <f t="shared" si="127"/>
        <v>5</v>
      </c>
      <c r="F1159">
        <f>DAY('Dash Board'!$C$12+COUNT('Daily reducing balance'!$F$4:F1158))</f>
        <v>30</v>
      </c>
      <c r="G1159" s="8">
        <f t="shared" si="128"/>
        <v>269176.44851020712</v>
      </c>
      <c r="H1159" s="6">
        <f>G1159*'Dash Board'!$C$11/365</f>
        <v>77.434320804306154</v>
      </c>
      <c r="I1159" s="6">
        <f>H1159*'Dash Board'!$C$18/'Dash Board'!$C$11</f>
        <v>36.873486097288648</v>
      </c>
      <c r="J1159" s="6">
        <f>(G1159&gt;1)*PMT('Dash Board'!$C$11/365,$U$4,-'Dash Board'!$C$19)</f>
        <v>108.80376961660664</v>
      </c>
      <c r="K1159" s="6">
        <f t="shared" si="130"/>
        <v>0</v>
      </c>
      <c r="L1159" s="8">
        <f t="shared" si="131"/>
        <v>269145.07906139485</v>
      </c>
      <c r="N1159" s="8">
        <f t="shared" si="129"/>
        <v>71.930283519317996</v>
      </c>
      <c r="O1159" s="8">
        <f>IF(E1158&lt;&gt;E1159,SUM($N$4:N1159)-SUM($O$3:O1158),0)</f>
        <v>0</v>
      </c>
      <c r="P1159" s="6">
        <f>IF(B1159&gt;0,SUM($O$4:O1159)-SUM($P$3:P1158),0)</f>
        <v>0</v>
      </c>
      <c r="Q1159" s="6">
        <f t="shared" si="132"/>
        <v>36.873486097288648</v>
      </c>
      <c r="R1159" s="8">
        <f>IF(E1158&lt;&gt;E1159,SUM($Q$4:Q1159)-SUM($R$3:R1158),0)</f>
        <v>0</v>
      </c>
      <c r="S1159" s="6">
        <f>IF(B1159&gt;0,SUM($R$4:R1159)-SUM($S$3:S1158),0)</f>
        <v>0</v>
      </c>
    </row>
    <row r="1160" spans="1:19">
      <c r="A1160">
        <f>IF(E1159&lt;&gt;E1160,COUNTIF($A$4:A1159,"&lt;&gt;0")+1,0)</f>
        <v>0</v>
      </c>
      <c r="B1160">
        <f>IF(A1160&lt;&gt;0,IF(MOD(A1160,3)=0,COUNTIF($B$4:B1159,"&lt;&gt;0")+1,0),0)</f>
        <v>0</v>
      </c>
      <c r="C1160" s="9">
        <f>'Dash Board'!$C$12+COUNT('Daily reducing balance'!$F$4:F1159)</f>
        <v>42886</v>
      </c>
      <c r="D1160">
        <f t="shared" si="126"/>
        <v>2017</v>
      </c>
      <c r="E1160">
        <f t="shared" si="127"/>
        <v>5</v>
      </c>
      <c r="F1160">
        <f>DAY('Dash Board'!$C$12+COUNT('Daily reducing balance'!$F$4:F1159))</f>
        <v>31</v>
      </c>
      <c r="G1160" s="8">
        <f t="shared" si="128"/>
        <v>269145.07906139485</v>
      </c>
      <c r="H1160" s="6">
        <f>G1160*'Dash Board'!$C$11/365</f>
        <v>77.425296716291669</v>
      </c>
      <c r="I1160" s="6">
        <f>H1160*'Dash Board'!$C$18/'Dash Board'!$C$11</f>
        <v>36.869188912519846</v>
      </c>
      <c r="J1160" s="6">
        <f>(G1160&gt;1)*PMT('Dash Board'!$C$11/365,$U$4,-'Dash Board'!$C$19)</f>
        <v>108.80376961660664</v>
      </c>
      <c r="K1160" s="6">
        <f t="shared" si="130"/>
        <v>0</v>
      </c>
      <c r="L1160" s="8">
        <f t="shared" si="131"/>
        <v>269113.70058849454</v>
      </c>
      <c r="N1160" s="8">
        <f t="shared" si="129"/>
        <v>71.934580704086798</v>
      </c>
      <c r="O1160" s="8">
        <f>IF(E1159&lt;&gt;E1160,SUM($N$4:N1160)-SUM($O$3:O1159),0)</f>
        <v>0</v>
      </c>
      <c r="P1160" s="6">
        <f>IF(B1160&gt;0,SUM($O$4:O1160)-SUM($P$3:P1159),0)</f>
        <v>0</v>
      </c>
      <c r="Q1160" s="6">
        <f t="shared" si="132"/>
        <v>36.869188912519846</v>
      </c>
      <c r="R1160" s="8">
        <f>IF(E1159&lt;&gt;E1160,SUM($Q$4:Q1160)-SUM($R$3:R1159),0)</f>
        <v>0</v>
      </c>
      <c r="S1160" s="6">
        <f>IF(B1160&gt;0,SUM($R$4:R1160)-SUM($S$3:S1159),0)</f>
        <v>0</v>
      </c>
    </row>
    <row r="1161" spans="1:19">
      <c r="A1161">
        <f>IF(E1160&lt;&gt;E1161,COUNTIF($A$4:A1160,"&lt;&gt;0")+1,0)</f>
        <v>38</v>
      </c>
      <c r="B1161">
        <f>IF(A1161&lt;&gt;0,IF(MOD(A1161,3)=0,COUNTIF($B$4:B1160,"&lt;&gt;0")+1,0),0)</f>
        <v>0</v>
      </c>
      <c r="C1161" s="9">
        <f>'Dash Board'!$C$12+COUNT('Daily reducing balance'!$F$4:F1160)</f>
        <v>42887</v>
      </c>
      <c r="D1161">
        <f t="shared" si="126"/>
        <v>2017</v>
      </c>
      <c r="E1161">
        <f t="shared" si="127"/>
        <v>6</v>
      </c>
      <c r="F1161">
        <f>DAY('Dash Board'!$C$12+COUNT('Daily reducing balance'!$F$4:F1160))</f>
        <v>1</v>
      </c>
      <c r="G1161" s="8">
        <f t="shared" si="128"/>
        <v>269113.70058849454</v>
      </c>
      <c r="H1161" s="6">
        <f>G1161*'Dash Board'!$C$11/365</f>
        <v>77.416270032306642</v>
      </c>
      <c r="I1161" s="6">
        <f>H1161*'Dash Board'!$C$18/'Dash Board'!$C$11</f>
        <v>36.864890491574599</v>
      </c>
      <c r="J1161" s="6">
        <f>(G1161&gt;1)*PMT('Dash Board'!$C$11/365,$U$4,-'Dash Board'!$C$19)</f>
        <v>108.80376961660664</v>
      </c>
      <c r="K1161" s="6">
        <f t="shared" si="130"/>
        <v>3264.1130884981981</v>
      </c>
      <c r="L1161" s="8">
        <f t="shared" si="131"/>
        <v>269082.31308891025</v>
      </c>
      <c r="N1161" s="8">
        <f t="shared" si="129"/>
        <v>71.938879125032045</v>
      </c>
      <c r="O1161" s="8">
        <f>IF(E1160&lt;&gt;E1161,SUM($N$4:N1161)-SUM($O$3:O1160),0)</f>
        <v>2228.1120325808297</v>
      </c>
      <c r="P1161" s="6">
        <f>IF(B1161&gt;0,SUM($O$4:O1161)-SUM($P$3:P1160),0)</f>
        <v>0</v>
      </c>
      <c r="Q1161" s="6">
        <f t="shared" si="132"/>
        <v>36.864890491574599</v>
      </c>
      <c r="R1161" s="8">
        <f>IF(E1160&lt;&gt;E1161,SUM($Q$4:Q1161)-SUM($R$3:R1160),0)</f>
        <v>1144.8048255340254</v>
      </c>
      <c r="S1161" s="6">
        <f>IF(B1161&gt;0,SUM($R$4:R1161)-SUM($S$3:S1160),0)</f>
        <v>0</v>
      </c>
    </row>
    <row r="1162" spans="1:19">
      <c r="A1162">
        <f>IF(E1161&lt;&gt;E1162,COUNTIF($A$4:A1161,"&lt;&gt;0")+1,0)</f>
        <v>0</v>
      </c>
      <c r="B1162">
        <f>IF(A1162&lt;&gt;0,IF(MOD(A1162,3)=0,COUNTIF($B$4:B1161,"&lt;&gt;0")+1,0),0)</f>
        <v>0</v>
      </c>
      <c r="C1162" s="9">
        <f>'Dash Board'!$C$12+COUNT('Daily reducing balance'!$F$4:F1161)</f>
        <v>42888</v>
      </c>
      <c r="D1162">
        <f t="shared" si="126"/>
        <v>2017</v>
      </c>
      <c r="E1162">
        <f t="shared" si="127"/>
        <v>6</v>
      </c>
      <c r="F1162">
        <f>DAY('Dash Board'!$C$12+COUNT('Daily reducing balance'!$F$4:F1161))</f>
        <v>2</v>
      </c>
      <c r="G1162" s="8">
        <f t="shared" si="128"/>
        <v>269082.31308891025</v>
      </c>
      <c r="H1162" s="6">
        <f>G1162*'Dash Board'!$C$11/365</f>
        <v>77.40724075160432</v>
      </c>
      <c r="I1162" s="6">
        <f>H1162*'Dash Board'!$C$18/'Dash Board'!$C$11</f>
        <v>36.860590834097302</v>
      </c>
      <c r="J1162" s="6">
        <f>(G1162&gt;1)*PMT('Dash Board'!$C$11/365,$U$4,-'Dash Board'!$C$19)</f>
        <v>108.80376961660664</v>
      </c>
      <c r="K1162" s="6">
        <f t="shared" si="130"/>
        <v>0</v>
      </c>
      <c r="L1162" s="8">
        <f t="shared" si="131"/>
        <v>269050.91656004527</v>
      </c>
      <c r="N1162" s="8">
        <f t="shared" si="129"/>
        <v>71.943178782509335</v>
      </c>
      <c r="O1162" s="8">
        <f>IF(E1161&lt;&gt;E1162,SUM($N$4:N1162)-SUM($O$3:O1161),0)</f>
        <v>0</v>
      </c>
      <c r="P1162" s="6">
        <f>IF(B1162&gt;0,SUM($O$4:O1162)-SUM($P$3:P1161),0)</f>
        <v>0</v>
      </c>
      <c r="Q1162" s="6">
        <f t="shared" si="132"/>
        <v>36.860590834097302</v>
      </c>
      <c r="R1162" s="8">
        <f>IF(E1161&lt;&gt;E1162,SUM($Q$4:Q1162)-SUM($R$3:R1161),0)</f>
        <v>0</v>
      </c>
      <c r="S1162" s="6">
        <f>IF(B1162&gt;0,SUM($R$4:R1162)-SUM($S$3:S1161),0)</f>
        <v>0</v>
      </c>
    </row>
    <row r="1163" spans="1:19">
      <c r="A1163">
        <f>IF(E1162&lt;&gt;E1163,COUNTIF($A$4:A1162,"&lt;&gt;0")+1,0)</f>
        <v>0</v>
      </c>
      <c r="B1163">
        <f>IF(A1163&lt;&gt;0,IF(MOD(A1163,3)=0,COUNTIF($B$4:B1162,"&lt;&gt;0")+1,0),0)</f>
        <v>0</v>
      </c>
      <c r="C1163" s="9">
        <f>'Dash Board'!$C$12+COUNT('Daily reducing balance'!$F$4:F1162)</f>
        <v>42889</v>
      </c>
      <c r="D1163">
        <f t="shared" si="126"/>
        <v>2017</v>
      </c>
      <c r="E1163">
        <f t="shared" si="127"/>
        <v>6</v>
      </c>
      <c r="F1163">
        <f>DAY('Dash Board'!$C$12+COUNT('Daily reducing balance'!$F$4:F1162))</f>
        <v>3</v>
      </c>
      <c r="G1163" s="8">
        <f t="shared" si="128"/>
        <v>269050.91656004527</v>
      </c>
      <c r="H1163" s="6">
        <f>G1163*'Dash Board'!$C$11/365</f>
        <v>77.398208873437682</v>
      </c>
      <c r="I1163" s="6">
        <f>H1163*'Dash Board'!$C$18/'Dash Board'!$C$11</f>
        <v>36.856289939732228</v>
      </c>
      <c r="J1163" s="6">
        <f>(G1163&gt;1)*PMT('Dash Board'!$C$11/365,$U$4,-'Dash Board'!$C$19)</f>
        <v>108.80376961660664</v>
      </c>
      <c r="K1163" s="6">
        <f t="shared" si="130"/>
        <v>0</v>
      </c>
      <c r="L1163" s="8">
        <f t="shared" si="131"/>
        <v>269019.51099930215</v>
      </c>
      <c r="N1163" s="8">
        <f t="shared" si="129"/>
        <v>71.947479676874423</v>
      </c>
      <c r="O1163" s="8">
        <f>IF(E1162&lt;&gt;E1163,SUM($N$4:N1163)-SUM($O$3:O1162),0)</f>
        <v>0</v>
      </c>
      <c r="P1163" s="6">
        <f>IF(B1163&gt;0,SUM($O$4:O1163)-SUM($P$3:P1162),0)</f>
        <v>0</v>
      </c>
      <c r="Q1163" s="6">
        <f t="shared" si="132"/>
        <v>36.856289939732228</v>
      </c>
      <c r="R1163" s="8">
        <f>IF(E1162&lt;&gt;E1163,SUM($Q$4:Q1163)-SUM($R$3:R1162),0)</f>
        <v>0</v>
      </c>
      <c r="S1163" s="6">
        <f>IF(B1163&gt;0,SUM($R$4:R1163)-SUM($S$3:S1162),0)</f>
        <v>0</v>
      </c>
    </row>
    <row r="1164" spans="1:19">
      <c r="A1164">
        <f>IF(E1163&lt;&gt;E1164,COUNTIF($A$4:A1163,"&lt;&gt;0")+1,0)</f>
        <v>0</v>
      </c>
      <c r="B1164">
        <f>IF(A1164&lt;&gt;0,IF(MOD(A1164,3)=0,COUNTIF($B$4:B1163,"&lt;&gt;0")+1,0),0)</f>
        <v>0</v>
      </c>
      <c r="C1164" s="9">
        <f>'Dash Board'!$C$12+COUNT('Daily reducing balance'!$F$4:F1163)</f>
        <v>42890</v>
      </c>
      <c r="D1164">
        <f t="shared" si="126"/>
        <v>2017</v>
      </c>
      <c r="E1164">
        <f t="shared" si="127"/>
        <v>6</v>
      </c>
      <c r="F1164">
        <f>DAY('Dash Board'!$C$12+COUNT('Daily reducing balance'!$F$4:F1163))</f>
        <v>4</v>
      </c>
      <c r="G1164" s="8">
        <f t="shared" si="128"/>
        <v>269019.51099930215</v>
      </c>
      <c r="H1164" s="6">
        <f>G1164*'Dash Board'!$C$11/365</f>
        <v>77.38917439705952</v>
      </c>
      <c r="I1164" s="6">
        <f>H1164*'Dash Board'!$C$18/'Dash Board'!$C$11</f>
        <v>36.851987808123582</v>
      </c>
      <c r="J1164" s="6">
        <f>(G1164&gt;1)*PMT('Dash Board'!$C$11/365,$U$4,-'Dash Board'!$C$19)</f>
        <v>108.80376961660664</v>
      </c>
      <c r="K1164" s="6">
        <f t="shared" si="130"/>
        <v>0</v>
      </c>
      <c r="L1164" s="8">
        <f t="shared" si="131"/>
        <v>268988.09640408261</v>
      </c>
      <c r="N1164" s="8">
        <f t="shared" si="129"/>
        <v>71.951781808483062</v>
      </c>
      <c r="O1164" s="8">
        <f>IF(E1163&lt;&gt;E1164,SUM($N$4:N1164)-SUM($O$3:O1163),0)</f>
        <v>0</v>
      </c>
      <c r="P1164" s="6">
        <f>IF(B1164&gt;0,SUM($O$4:O1164)-SUM($P$3:P1163),0)</f>
        <v>0</v>
      </c>
      <c r="Q1164" s="6">
        <f t="shared" si="132"/>
        <v>36.851987808123582</v>
      </c>
      <c r="R1164" s="8">
        <f>IF(E1163&lt;&gt;E1164,SUM($Q$4:Q1164)-SUM($R$3:R1163),0)</f>
        <v>0</v>
      </c>
      <c r="S1164" s="6">
        <f>IF(B1164&gt;0,SUM($R$4:R1164)-SUM($S$3:S1163),0)</f>
        <v>0</v>
      </c>
    </row>
    <row r="1165" spans="1:19">
      <c r="A1165">
        <f>IF(E1164&lt;&gt;E1165,COUNTIF($A$4:A1164,"&lt;&gt;0")+1,0)</f>
        <v>0</v>
      </c>
      <c r="B1165">
        <f>IF(A1165&lt;&gt;0,IF(MOD(A1165,3)=0,COUNTIF($B$4:B1164,"&lt;&gt;0")+1,0),0)</f>
        <v>0</v>
      </c>
      <c r="C1165" s="9">
        <f>'Dash Board'!$C$12+COUNT('Daily reducing balance'!$F$4:F1164)</f>
        <v>42891</v>
      </c>
      <c r="D1165">
        <f t="shared" si="126"/>
        <v>2017</v>
      </c>
      <c r="E1165">
        <f t="shared" si="127"/>
        <v>6</v>
      </c>
      <c r="F1165">
        <f>DAY('Dash Board'!$C$12+COUNT('Daily reducing balance'!$F$4:F1164))</f>
        <v>5</v>
      </c>
      <c r="G1165" s="8">
        <f t="shared" si="128"/>
        <v>268988.09640408261</v>
      </c>
      <c r="H1165" s="6">
        <f>G1165*'Dash Board'!$C$11/365</f>
        <v>77.380137321722387</v>
      </c>
      <c r="I1165" s="6">
        <f>H1165*'Dash Board'!$C$18/'Dash Board'!$C$11</f>
        <v>36.847684438915422</v>
      </c>
      <c r="J1165" s="6">
        <f>(G1165&gt;1)*PMT('Dash Board'!$C$11/365,$U$4,-'Dash Board'!$C$19)</f>
        <v>108.80376961660664</v>
      </c>
      <c r="K1165" s="6">
        <f t="shared" si="130"/>
        <v>0</v>
      </c>
      <c r="L1165" s="8">
        <f t="shared" si="131"/>
        <v>268956.67277178774</v>
      </c>
      <c r="N1165" s="8">
        <f t="shared" si="129"/>
        <v>71.956085177691222</v>
      </c>
      <c r="O1165" s="8">
        <f>IF(E1164&lt;&gt;E1165,SUM($N$4:N1165)-SUM($O$3:O1164),0)</f>
        <v>0</v>
      </c>
      <c r="P1165" s="6">
        <f>IF(B1165&gt;0,SUM($O$4:O1165)-SUM($P$3:P1164),0)</f>
        <v>0</v>
      </c>
      <c r="Q1165" s="6">
        <f t="shared" si="132"/>
        <v>36.847684438915422</v>
      </c>
      <c r="R1165" s="8">
        <f>IF(E1164&lt;&gt;E1165,SUM($Q$4:Q1165)-SUM($R$3:R1164),0)</f>
        <v>0</v>
      </c>
      <c r="S1165" s="6">
        <f>IF(B1165&gt;0,SUM($R$4:R1165)-SUM($S$3:S1164),0)</f>
        <v>0</v>
      </c>
    </row>
    <row r="1166" spans="1:19">
      <c r="A1166">
        <f>IF(E1165&lt;&gt;E1166,COUNTIF($A$4:A1165,"&lt;&gt;0")+1,0)</f>
        <v>0</v>
      </c>
      <c r="B1166">
        <f>IF(A1166&lt;&gt;0,IF(MOD(A1166,3)=0,COUNTIF($B$4:B1165,"&lt;&gt;0")+1,0),0)</f>
        <v>0</v>
      </c>
      <c r="C1166" s="9">
        <f>'Dash Board'!$C$12+COUNT('Daily reducing balance'!$F$4:F1165)</f>
        <v>42892</v>
      </c>
      <c r="D1166">
        <f t="shared" si="126"/>
        <v>2017</v>
      </c>
      <c r="E1166">
        <f t="shared" si="127"/>
        <v>6</v>
      </c>
      <c r="F1166">
        <f>DAY('Dash Board'!$C$12+COUNT('Daily reducing balance'!$F$4:F1165))</f>
        <v>6</v>
      </c>
      <c r="G1166" s="8">
        <f t="shared" si="128"/>
        <v>268956.67277178774</v>
      </c>
      <c r="H1166" s="6">
        <f>G1166*'Dash Board'!$C$11/365</f>
        <v>77.371097646678663</v>
      </c>
      <c r="I1166" s="6">
        <f>H1166*'Dash Board'!$C$18/'Dash Board'!$C$11</f>
        <v>36.843379831751747</v>
      </c>
      <c r="J1166" s="6">
        <f>(G1166&gt;1)*PMT('Dash Board'!$C$11/365,$U$4,-'Dash Board'!$C$19)</f>
        <v>108.80376961660664</v>
      </c>
      <c r="K1166" s="6">
        <f t="shared" si="130"/>
        <v>0</v>
      </c>
      <c r="L1166" s="8">
        <f t="shared" si="131"/>
        <v>268925.24009981781</v>
      </c>
      <c r="N1166" s="8">
        <f t="shared" si="129"/>
        <v>71.960389784854897</v>
      </c>
      <c r="O1166" s="8">
        <f>IF(E1165&lt;&gt;E1166,SUM($N$4:N1166)-SUM($O$3:O1165),0)</f>
        <v>0</v>
      </c>
      <c r="P1166" s="6">
        <f>IF(B1166&gt;0,SUM($O$4:O1166)-SUM($P$3:P1165),0)</f>
        <v>0</v>
      </c>
      <c r="Q1166" s="6">
        <f t="shared" si="132"/>
        <v>36.843379831751747</v>
      </c>
      <c r="R1166" s="8">
        <f>IF(E1165&lt;&gt;E1166,SUM($Q$4:Q1166)-SUM($R$3:R1165),0)</f>
        <v>0</v>
      </c>
      <c r="S1166" s="6">
        <f>IF(B1166&gt;0,SUM($R$4:R1166)-SUM($S$3:S1165),0)</f>
        <v>0</v>
      </c>
    </row>
    <row r="1167" spans="1:19">
      <c r="A1167">
        <f>IF(E1166&lt;&gt;E1167,COUNTIF($A$4:A1166,"&lt;&gt;0")+1,0)</f>
        <v>0</v>
      </c>
      <c r="B1167">
        <f>IF(A1167&lt;&gt;0,IF(MOD(A1167,3)=0,COUNTIF($B$4:B1166,"&lt;&gt;0")+1,0),0)</f>
        <v>0</v>
      </c>
      <c r="C1167" s="9">
        <f>'Dash Board'!$C$12+COUNT('Daily reducing balance'!$F$4:F1166)</f>
        <v>42893</v>
      </c>
      <c r="D1167">
        <f t="shared" si="126"/>
        <v>2017</v>
      </c>
      <c r="E1167">
        <f t="shared" si="127"/>
        <v>6</v>
      </c>
      <c r="F1167">
        <f>DAY('Dash Board'!$C$12+COUNT('Daily reducing balance'!$F$4:F1166))</f>
        <v>7</v>
      </c>
      <c r="G1167" s="8">
        <f t="shared" si="128"/>
        <v>268925.24009981781</v>
      </c>
      <c r="H1167" s="6">
        <f>G1167*'Dash Board'!$C$11/365</f>
        <v>77.36205537118046</v>
      </c>
      <c r="I1167" s="6">
        <f>H1167*'Dash Board'!$C$18/'Dash Board'!$C$11</f>
        <v>36.839073986276411</v>
      </c>
      <c r="J1167" s="6">
        <f>(G1167&gt;1)*PMT('Dash Board'!$C$11/365,$U$4,-'Dash Board'!$C$19)</f>
        <v>108.80376961660664</v>
      </c>
      <c r="K1167" s="6">
        <f t="shared" si="130"/>
        <v>0</v>
      </c>
      <c r="L1167" s="8">
        <f t="shared" si="131"/>
        <v>268893.79838557239</v>
      </c>
      <c r="N1167" s="8">
        <f t="shared" si="129"/>
        <v>71.964695630330226</v>
      </c>
      <c r="O1167" s="8">
        <f>IF(E1166&lt;&gt;E1167,SUM($N$4:N1167)-SUM($O$3:O1166),0)</f>
        <v>0</v>
      </c>
      <c r="P1167" s="6">
        <f>IF(B1167&gt;0,SUM($O$4:O1167)-SUM($P$3:P1166),0)</f>
        <v>0</v>
      </c>
      <c r="Q1167" s="6">
        <f t="shared" si="132"/>
        <v>36.839073986276411</v>
      </c>
      <c r="R1167" s="8">
        <f>IF(E1166&lt;&gt;E1167,SUM($Q$4:Q1167)-SUM($R$3:R1166),0)</f>
        <v>0</v>
      </c>
      <c r="S1167" s="6">
        <f>IF(B1167&gt;0,SUM($R$4:R1167)-SUM($S$3:S1166),0)</f>
        <v>0</v>
      </c>
    </row>
    <row r="1168" spans="1:19">
      <c r="A1168">
        <f>IF(E1167&lt;&gt;E1168,COUNTIF($A$4:A1167,"&lt;&gt;0")+1,0)</f>
        <v>0</v>
      </c>
      <c r="B1168">
        <f>IF(A1168&lt;&gt;0,IF(MOD(A1168,3)=0,COUNTIF($B$4:B1167,"&lt;&gt;0")+1,0),0)</f>
        <v>0</v>
      </c>
      <c r="C1168" s="9">
        <f>'Dash Board'!$C$12+COUNT('Daily reducing balance'!$F$4:F1167)</f>
        <v>42894</v>
      </c>
      <c r="D1168">
        <f t="shared" si="126"/>
        <v>2017</v>
      </c>
      <c r="E1168">
        <f t="shared" si="127"/>
        <v>6</v>
      </c>
      <c r="F1168">
        <f>DAY('Dash Board'!$C$12+COUNT('Daily reducing balance'!$F$4:F1167))</f>
        <v>8</v>
      </c>
      <c r="G1168" s="8">
        <f t="shared" si="128"/>
        <v>268893.79838557239</v>
      </c>
      <c r="H1168" s="6">
        <f>G1168*'Dash Board'!$C$11/365</f>
        <v>77.353010494479719</v>
      </c>
      <c r="I1168" s="6">
        <f>H1168*'Dash Board'!$C$18/'Dash Board'!$C$11</f>
        <v>36.834766902133204</v>
      </c>
      <c r="J1168" s="6">
        <f>(G1168&gt;1)*PMT('Dash Board'!$C$11/365,$U$4,-'Dash Board'!$C$19)</f>
        <v>108.80376961660664</v>
      </c>
      <c r="K1168" s="6">
        <f t="shared" si="130"/>
        <v>0</v>
      </c>
      <c r="L1168" s="8">
        <f t="shared" si="131"/>
        <v>268862.3476264503</v>
      </c>
      <c r="N1168" s="8">
        <f t="shared" si="129"/>
        <v>71.969002714473447</v>
      </c>
      <c r="O1168" s="8">
        <f>IF(E1167&lt;&gt;E1168,SUM($N$4:N1168)-SUM($O$3:O1167),0)</f>
        <v>0</v>
      </c>
      <c r="P1168" s="6">
        <f>IF(B1168&gt;0,SUM($O$4:O1168)-SUM($P$3:P1167),0)</f>
        <v>0</v>
      </c>
      <c r="Q1168" s="6">
        <f t="shared" si="132"/>
        <v>36.834766902133204</v>
      </c>
      <c r="R1168" s="8">
        <f>IF(E1167&lt;&gt;E1168,SUM($Q$4:Q1168)-SUM($R$3:R1167),0)</f>
        <v>0</v>
      </c>
      <c r="S1168" s="6">
        <f>IF(B1168&gt;0,SUM($R$4:R1168)-SUM($S$3:S1167),0)</f>
        <v>0</v>
      </c>
    </row>
    <row r="1169" spans="1:19">
      <c r="A1169">
        <f>IF(E1168&lt;&gt;E1169,COUNTIF($A$4:A1168,"&lt;&gt;0")+1,0)</f>
        <v>0</v>
      </c>
      <c r="B1169">
        <f>IF(A1169&lt;&gt;0,IF(MOD(A1169,3)=0,COUNTIF($B$4:B1168,"&lt;&gt;0")+1,0),0)</f>
        <v>0</v>
      </c>
      <c r="C1169" s="9">
        <f>'Dash Board'!$C$12+COUNT('Daily reducing balance'!$F$4:F1168)</f>
        <v>42895</v>
      </c>
      <c r="D1169">
        <f t="shared" si="126"/>
        <v>2017</v>
      </c>
      <c r="E1169">
        <f t="shared" si="127"/>
        <v>6</v>
      </c>
      <c r="F1169">
        <f>DAY('Dash Board'!$C$12+COUNT('Daily reducing balance'!$F$4:F1168))</f>
        <v>9</v>
      </c>
      <c r="G1169" s="8">
        <f t="shared" si="128"/>
        <v>268862.3476264503</v>
      </c>
      <c r="H1169" s="6">
        <f>G1169*'Dash Board'!$C$11/365</f>
        <v>77.343963015828166</v>
      </c>
      <c r="I1169" s="6">
        <f>H1169*'Dash Board'!$C$18/'Dash Board'!$C$11</f>
        <v>36.830458578965796</v>
      </c>
      <c r="J1169" s="6">
        <f>(G1169&gt;1)*PMT('Dash Board'!$C$11/365,$U$4,-'Dash Board'!$C$19)</f>
        <v>108.80376961660664</v>
      </c>
      <c r="K1169" s="6">
        <f t="shared" si="130"/>
        <v>0</v>
      </c>
      <c r="L1169" s="8">
        <f t="shared" si="131"/>
        <v>268830.88781984954</v>
      </c>
      <c r="N1169" s="8">
        <f t="shared" si="129"/>
        <v>71.973311037640855</v>
      </c>
      <c r="O1169" s="8">
        <f>IF(E1168&lt;&gt;E1169,SUM($N$4:N1169)-SUM($O$3:O1168),0)</f>
        <v>0</v>
      </c>
      <c r="P1169" s="6">
        <f>IF(B1169&gt;0,SUM($O$4:O1169)-SUM($P$3:P1168),0)</f>
        <v>0</v>
      </c>
      <c r="Q1169" s="6">
        <f t="shared" si="132"/>
        <v>36.830458578965796</v>
      </c>
      <c r="R1169" s="8">
        <f>IF(E1168&lt;&gt;E1169,SUM($Q$4:Q1169)-SUM($R$3:R1168),0)</f>
        <v>0</v>
      </c>
      <c r="S1169" s="6">
        <f>IF(B1169&gt;0,SUM($R$4:R1169)-SUM($S$3:S1168),0)</f>
        <v>0</v>
      </c>
    </row>
    <row r="1170" spans="1:19">
      <c r="A1170">
        <f>IF(E1169&lt;&gt;E1170,COUNTIF($A$4:A1169,"&lt;&gt;0")+1,0)</f>
        <v>0</v>
      </c>
      <c r="B1170">
        <f>IF(A1170&lt;&gt;0,IF(MOD(A1170,3)=0,COUNTIF($B$4:B1169,"&lt;&gt;0")+1,0),0)</f>
        <v>0</v>
      </c>
      <c r="C1170" s="9">
        <f>'Dash Board'!$C$12+COUNT('Daily reducing balance'!$F$4:F1169)</f>
        <v>42896</v>
      </c>
      <c r="D1170">
        <f t="shared" si="126"/>
        <v>2017</v>
      </c>
      <c r="E1170">
        <f t="shared" si="127"/>
        <v>6</v>
      </c>
      <c r="F1170">
        <f>DAY('Dash Board'!$C$12+COUNT('Daily reducing balance'!$F$4:F1169))</f>
        <v>10</v>
      </c>
      <c r="G1170" s="8">
        <f t="shared" si="128"/>
        <v>268830.88781984954</v>
      </c>
      <c r="H1170" s="6">
        <f>G1170*'Dash Board'!$C$11/365</f>
        <v>77.334912934477259</v>
      </c>
      <c r="I1170" s="6">
        <f>H1170*'Dash Board'!$C$18/'Dash Board'!$C$11</f>
        <v>36.826149016417745</v>
      </c>
      <c r="J1170" s="6">
        <f>(G1170&gt;1)*PMT('Dash Board'!$C$11/365,$U$4,-'Dash Board'!$C$19)</f>
        <v>108.80376961660664</v>
      </c>
      <c r="K1170" s="6">
        <f t="shared" si="130"/>
        <v>0</v>
      </c>
      <c r="L1170" s="8">
        <f t="shared" si="131"/>
        <v>268799.41896316741</v>
      </c>
      <c r="N1170" s="8">
        <f t="shared" si="129"/>
        <v>71.977620600188899</v>
      </c>
      <c r="O1170" s="8">
        <f>IF(E1169&lt;&gt;E1170,SUM($N$4:N1170)-SUM($O$3:O1169),0)</f>
        <v>0</v>
      </c>
      <c r="P1170" s="6">
        <f>IF(B1170&gt;0,SUM($O$4:O1170)-SUM($P$3:P1169),0)</f>
        <v>0</v>
      </c>
      <c r="Q1170" s="6">
        <f t="shared" si="132"/>
        <v>36.826149016417745</v>
      </c>
      <c r="R1170" s="8">
        <f>IF(E1169&lt;&gt;E1170,SUM($Q$4:Q1170)-SUM($R$3:R1169),0)</f>
        <v>0</v>
      </c>
      <c r="S1170" s="6">
        <f>IF(B1170&gt;0,SUM($R$4:R1170)-SUM($S$3:S1169),0)</f>
        <v>0</v>
      </c>
    </row>
    <row r="1171" spans="1:19">
      <c r="A1171">
        <f>IF(E1170&lt;&gt;E1171,COUNTIF($A$4:A1170,"&lt;&gt;0")+1,0)</f>
        <v>0</v>
      </c>
      <c r="B1171">
        <f>IF(A1171&lt;&gt;0,IF(MOD(A1171,3)=0,COUNTIF($B$4:B1170,"&lt;&gt;0")+1,0),0)</f>
        <v>0</v>
      </c>
      <c r="C1171" s="9">
        <f>'Dash Board'!$C$12+COUNT('Daily reducing balance'!$F$4:F1170)</f>
        <v>42897</v>
      </c>
      <c r="D1171">
        <f t="shared" si="126"/>
        <v>2017</v>
      </c>
      <c r="E1171">
        <f t="shared" si="127"/>
        <v>6</v>
      </c>
      <c r="F1171">
        <f>DAY('Dash Board'!$C$12+COUNT('Daily reducing balance'!$F$4:F1170))</f>
        <v>11</v>
      </c>
      <c r="G1171" s="8">
        <f t="shared" si="128"/>
        <v>268799.41896316741</v>
      </c>
      <c r="H1171" s="6">
        <f>G1171*'Dash Board'!$C$11/365</f>
        <v>77.3258602496783</v>
      </c>
      <c r="I1171" s="6">
        <f>H1171*'Dash Board'!$C$18/'Dash Board'!$C$11</f>
        <v>36.821838214132526</v>
      </c>
      <c r="J1171" s="6">
        <f>(G1171&gt;1)*PMT('Dash Board'!$C$11/365,$U$4,-'Dash Board'!$C$19)</f>
        <v>108.80376961660664</v>
      </c>
      <c r="K1171" s="6">
        <f t="shared" si="130"/>
        <v>0</v>
      </c>
      <c r="L1171" s="8">
        <f t="shared" si="131"/>
        <v>268767.94105380052</v>
      </c>
      <c r="N1171" s="8">
        <f t="shared" si="129"/>
        <v>71.981931402474117</v>
      </c>
      <c r="O1171" s="8">
        <f>IF(E1170&lt;&gt;E1171,SUM($N$4:N1171)-SUM($O$3:O1170),0)</f>
        <v>0</v>
      </c>
      <c r="P1171" s="6">
        <f>IF(B1171&gt;0,SUM($O$4:O1171)-SUM($P$3:P1170),0)</f>
        <v>0</v>
      </c>
      <c r="Q1171" s="6">
        <f t="shared" si="132"/>
        <v>36.821838214132526</v>
      </c>
      <c r="R1171" s="8">
        <f>IF(E1170&lt;&gt;E1171,SUM($Q$4:Q1171)-SUM($R$3:R1170),0)</f>
        <v>0</v>
      </c>
      <c r="S1171" s="6">
        <f>IF(B1171&gt;0,SUM($R$4:R1171)-SUM($S$3:S1170),0)</f>
        <v>0</v>
      </c>
    </row>
    <row r="1172" spans="1:19">
      <c r="A1172">
        <f>IF(E1171&lt;&gt;E1172,COUNTIF($A$4:A1171,"&lt;&gt;0")+1,0)</f>
        <v>0</v>
      </c>
      <c r="B1172">
        <f>IF(A1172&lt;&gt;0,IF(MOD(A1172,3)=0,COUNTIF($B$4:B1171,"&lt;&gt;0")+1,0),0)</f>
        <v>0</v>
      </c>
      <c r="C1172" s="9">
        <f>'Dash Board'!$C$12+COUNT('Daily reducing balance'!$F$4:F1171)</f>
        <v>42898</v>
      </c>
      <c r="D1172">
        <f t="shared" si="126"/>
        <v>2017</v>
      </c>
      <c r="E1172">
        <f t="shared" si="127"/>
        <v>6</v>
      </c>
      <c r="F1172">
        <f>DAY('Dash Board'!$C$12+COUNT('Daily reducing balance'!$F$4:F1171))</f>
        <v>12</v>
      </c>
      <c r="G1172" s="8">
        <f t="shared" si="128"/>
        <v>268767.94105380052</v>
      </c>
      <c r="H1172" s="6">
        <f>G1172*'Dash Board'!$C$11/365</f>
        <v>77.316804960682347</v>
      </c>
      <c r="I1172" s="6">
        <f>H1172*'Dash Board'!$C$18/'Dash Board'!$C$11</f>
        <v>36.817526171753499</v>
      </c>
      <c r="J1172" s="6">
        <f>(G1172&gt;1)*PMT('Dash Board'!$C$11/365,$U$4,-'Dash Board'!$C$19)</f>
        <v>108.80376961660664</v>
      </c>
      <c r="K1172" s="6">
        <f t="shared" si="130"/>
        <v>0</v>
      </c>
      <c r="L1172" s="8">
        <f t="shared" si="131"/>
        <v>268736.45408914459</v>
      </c>
      <c r="N1172" s="8">
        <f t="shared" si="129"/>
        <v>71.986243444853145</v>
      </c>
      <c r="O1172" s="8">
        <f>IF(E1171&lt;&gt;E1172,SUM($N$4:N1172)-SUM($O$3:O1171),0)</f>
        <v>0</v>
      </c>
      <c r="P1172" s="6">
        <f>IF(B1172&gt;0,SUM($O$4:O1172)-SUM($P$3:P1171),0)</f>
        <v>0</v>
      </c>
      <c r="Q1172" s="6">
        <f t="shared" si="132"/>
        <v>36.817526171753499</v>
      </c>
      <c r="R1172" s="8">
        <f>IF(E1171&lt;&gt;E1172,SUM($Q$4:Q1172)-SUM($R$3:R1171),0)</f>
        <v>0</v>
      </c>
      <c r="S1172" s="6">
        <f>IF(B1172&gt;0,SUM($R$4:R1172)-SUM($S$3:S1171),0)</f>
        <v>0</v>
      </c>
    </row>
    <row r="1173" spans="1:19">
      <c r="A1173">
        <f>IF(E1172&lt;&gt;E1173,COUNTIF($A$4:A1172,"&lt;&gt;0")+1,0)</f>
        <v>0</v>
      </c>
      <c r="B1173">
        <f>IF(A1173&lt;&gt;0,IF(MOD(A1173,3)=0,COUNTIF($B$4:B1172,"&lt;&gt;0")+1,0),0)</f>
        <v>0</v>
      </c>
      <c r="C1173" s="9">
        <f>'Dash Board'!$C$12+COUNT('Daily reducing balance'!$F$4:F1172)</f>
        <v>42899</v>
      </c>
      <c r="D1173">
        <f t="shared" si="126"/>
        <v>2017</v>
      </c>
      <c r="E1173">
        <f t="shared" si="127"/>
        <v>6</v>
      </c>
      <c r="F1173">
        <f>DAY('Dash Board'!$C$12+COUNT('Daily reducing balance'!$F$4:F1172))</f>
        <v>13</v>
      </c>
      <c r="G1173" s="8">
        <f t="shared" si="128"/>
        <v>268736.45408914459</v>
      </c>
      <c r="H1173" s="6">
        <f>G1173*'Dash Board'!$C$11/365</f>
        <v>77.30774706674022</v>
      </c>
      <c r="I1173" s="6">
        <f>H1173*'Dash Board'!$C$18/'Dash Board'!$C$11</f>
        <v>36.813212888923921</v>
      </c>
      <c r="J1173" s="6">
        <f>(G1173&gt;1)*PMT('Dash Board'!$C$11/365,$U$4,-'Dash Board'!$C$19)</f>
        <v>108.80376961660664</v>
      </c>
      <c r="K1173" s="6">
        <f t="shared" si="130"/>
        <v>0</v>
      </c>
      <c r="L1173" s="8">
        <f t="shared" si="131"/>
        <v>268704.95806659473</v>
      </c>
      <c r="N1173" s="8">
        <f t="shared" si="129"/>
        <v>71.99055672768273</v>
      </c>
      <c r="O1173" s="8">
        <f>IF(E1172&lt;&gt;E1173,SUM($N$4:N1173)-SUM($O$3:O1172),0)</f>
        <v>0</v>
      </c>
      <c r="P1173" s="6">
        <f>IF(B1173&gt;0,SUM($O$4:O1173)-SUM($P$3:P1172),0)</f>
        <v>0</v>
      </c>
      <c r="Q1173" s="6">
        <f t="shared" si="132"/>
        <v>36.813212888923921</v>
      </c>
      <c r="R1173" s="8">
        <f>IF(E1172&lt;&gt;E1173,SUM($Q$4:Q1173)-SUM($R$3:R1172),0)</f>
        <v>0</v>
      </c>
      <c r="S1173" s="6">
        <f>IF(B1173&gt;0,SUM($R$4:R1173)-SUM($S$3:S1172),0)</f>
        <v>0</v>
      </c>
    </row>
    <row r="1174" spans="1:19">
      <c r="A1174">
        <f>IF(E1173&lt;&gt;E1174,COUNTIF($A$4:A1173,"&lt;&gt;0")+1,0)</f>
        <v>0</v>
      </c>
      <c r="B1174">
        <f>IF(A1174&lt;&gt;0,IF(MOD(A1174,3)=0,COUNTIF($B$4:B1173,"&lt;&gt;0")+1,0),0)</f>
        <v>0</v>
      </c>
      <c r="C1174" s="9">
        <f>'Dash Board'!$C$12+COUNT('Daily reducing balance'!$F$4:F1173)</f>
        <v>42900</v>
      </c>
      <c r="D1174">
        <f t="shared" si="126"/>
        <v>2017</v>
      </c>
      <c r="E1174">
        <f t="shared" si="127"/>
        <v>6</v>
      </c>
      <c r="F1174">
        <f>DAY('Dash Board'!$C$12+COUNT('Daily reducing balance'!$F$4:F1173))</f>
        <v>14</v>
      </c>
      <c r="G1174" s="8">
        <f t="shared" si="128"/>
        <v>268704.95806659473</v>
      </c>
      <c r="H1174" s="6">
        <f>G1174*'Dash Board'!$C$11/365</f>
        <v>77.298686567102592</v>
      </c>
      <c r="I1174" s="6">
        <f>H1174*'Dash Board'!$C$18/'Dash Board'!$C$11</f>
        <v>36.80889836528695</v>
      </c>
      <c r="J1174" s="6">
        <f>(G1174&gt;1)*PMT('Dash Board'!$C$11/365,$U$4,-'Dash Board'!$C$19)</f>
        <v>108.80376961660664</v>
      </c>
      <c r="K1174" s="6">
        <f t="shared" si="130"/>
        <v>0</v>
      </c>
      <c r="L1174" s="8">
        <f t="shared" si="131"/>
        <v>268673.45298354526</v>
      </c>
      <c r="N1174" s="8">
        <f t="shared" si="129"/>
        <v>71.994871251319694</v>
      </c>
      <c r="O1174" s="8">
        <f>IF(E1173&lt;&gt;E1174,SUM($N$4:N1174)-SUM($O$3:O1173),0)</f>
        <v>0</v>
      </c>
      <c r="P1174" s="6">
        <f>IF(B1174&gt;0,SUM($O$4:O1174)-SUM($P$3:P1173),0)</f>
        <v>0</v>
      </c>
      <c r="Q1174" s="6">
        <f t="shared" si="132"/>
        <v>36.80889836528695</v>
      </c>
      <c r="R1174" s="8">
        <f>IF(E1173&lt;&gt;E1174,SUM($Q$4:Q1174)-SUM($R$3:R1173),0)</f>
        <v>0</v>
      </c>
      <c r="S1174" s="6">
        <f>IF(B1174&gt;0,SUM($R$4:R1174)-SUM($S$3:S1173),0)</f>
        <v>0</v>
      </c>
    </row>
    <row r="1175" spans="1:19">
      <c r="A1175">
        <f>IF(E1174&lt;&gt;E1175,COUNTIF($A$4:A1174,"&lt;&gt;0")+1,0)</f>
        <v>0</v>
      </c>
      <c r="B1175">
        <f>IF(A1175&lt;&gt;0,IF(MOD(A1175,3)=0,COUNTIF($B$4:B1174,"&lt;&gt;0")+1,0),0)</f>
        <v>0</v>
      </c>
      <c r="C1175" s="9">
        <f>'Dash Board'!$C$12+COUNT('Daily reducing balance'!$F$4:F1174)</f>
        <v>42901</v>
      </c>
      <c r="D1175">
        <f t="shared" si="126"/>
        <v>2017</v>
      </c>
      <c r="E1175">
        <f t="shared" si="127"/>
        <v>6</v>
      </c>
      <c r="F1175">
        <f>DAY('Dash Board'!$C$12+COUNT('Daily reducing balance'!$F$4:F1174))</f>
        <v>15</v>
      </c>
      <c r="G1175" s="8">
        <f t="shared" si="128"/>
        <v>268673.45298354526</v>
      </c>
      <c r="H1175" s="6">
        <f>G1175*'Dash Board'!$C$11/365</f>
        <v>77.289623461019858</v>
      </c>
      <c r="I1175" s="6">
        <f>H1175*'Dash Board'!$C$18/'Dash Board'!$C$11</f>
        <v>36.804582600485652</v>
      </c>
      <c r="J1175" s="6">
        <f>(G1175&gt;1)*PMT('Dash Board'!$C$11/365,$U$4,-'Dash Board'!$C$19)</f>
        <v>108.80376961660664</v>
      </c>
      <c r="K1175" s="6">
        <f t="shared" si="130"/>
        <v>0</v>
      </c>
      <c r="L1175" s="8">
        <f t="shared" si="131"/>
        <v>268641.93883738969</v>
      </c>
      <c r="N1175" s="8">
        <f t="shared" si="129"/>
        <v>71.999187016120999</v>
      </c>
      <c r="O1175" s="8">
        <f>IF(E1174&lt;&gt;E1175,SUM($N$4:N1175)-SUM($O$3:O1174),0)</f>
        <v>0</v>
      </c>
      <c r="P1175" s="6">
        <f>IF(B1175&gt;0,SUM($O$4:O1175)-SUM($P$3:P1174),0)</f>
        <v>0</v>
      </c>
      <c r="Q1175" s="6">
        <f t="shared" si="132"/>
        <v>36.804582600485652</v>
      </c>
      <c r="R1175" s="8">
        <f>IF(E1174&lt;&gt;E1175,SUM($Q$4:Q1175)-SUM($R$3:R1174),0)</f>
        <v>0</v>
      </c>
      <c r="S1175" s="6">
        <f>IF(B1175&gt;0,SUM($R$4:R1175)-SUM($S$3:S1174),0)</f>
        <v>0</v>
      </c>
    </row>
    <row r="1176" spans="1:19">
      <c r="A1176">
        <f>IF(E1175&lt;&gt;E1176,COUNTIF($A$4:A1175,"&lt;&gt;0")+1,0)</f>
        <v>0</v>
      </c>
      <c r="B1176">
        <f>IF(A1176&lt;&gt;0,IF(MOD(A1176,3)=0,COUNTIF($B$4:B1175,"&lt;&gt;0")+1,0),0)</f>
        <v>0</v>
      </c>
      <c r="C1176" s="9">
        <f>'Dash Board'!$C$12+COUNT('Daily reducing balance'!$F$4:F1175)</f>
        <v>42902</v>
      </c>
      <c r="D1176">
        <f t="shared" si="126"/>
        <v>2017</v>
      </c>
      <c r="E1176">
        <f t="shared" si="127"/>
        <v>6</v>
      </c>
      <c r="F1176">
        <f>DAY('Dash Board'!$C$12+COUNT('Daily reducing balance'!$F$4:F1175))</f>
        <v>16</v>
      </c>
      <c r="G1176" s="8">
        <f t="shared" si="128"/>
        <v>268641.93883738969</v>
      </c>
      <c r="H1176" s="6">
        <f>G1176*'Dash Board'!$C$11/365</f>
        <v>77.280557747742236</v>
      </c>
      <c r="I1176" s="6">
        <f>H1176*'Dash Board'!$C$18/'Dash Board'!$C$11</f>
        <v>36.800265594162973</v>
      </c>
      <c r="J1176" s="6">
        <f>(G1176&gt;1)*PMT('Dash Board'!$C$11/365,$U$4,-'Dash Board'!$C$19)</f>
        <v>108.80376961660664</v>
      </c>
      <c r="K1176" s="6">
        <f t="shared" si="130"/>
        <v>0</v>
      </c>
      <c r="L1176" s="8">
        <f t="shared" si="131"/>
        <v>268610.41562552087</v>
      </c>
      <c r="N1176" s="8">
        <f t="shared" si="129"/>
        <v>72.003504022443678</v>
      </c>
      <c r="O1176" s="8">
        <f>IF(E1175&lt;&gt;E1176,SUM($N$4:N1176)-SUM($O$3:O1175),0)</f>
        <v>0</v>
      </c>
      <c r="P1176" s="6">
        <f>IF(B1176&gt;0,SUM($O$4:O1176)-SUM($P$3:P1175),0)</f>
        <v>0</v>
      </c>
      <c r="Q1176" s="6">
        <f t="shared" si="132"/>
        <v>36.800265594162973</v>
      </c>
      <c r="R1176" s="8">
        <f>IF(E1175&lt;&gt;E1176,SUM($Q$4:Q1176)-SUM($R$3:R1175),0)</f>
        <v>0</v>
      </c>
      <c r="S1176" s="6">
        <f>IF(B1176&gt;0,SUM($R$4:R1176)-SUM($S$3:S1175),0)</f>
        <v>0</v>
      </c>
    </row>
    <row r="1177" spans="1:19">
      <c r="A1177">
        <f>IF(E1176&lt;&gt;E1177,COUNTIF($A$4:A1176,"&lt;&gt;0")+1,0)</f>
        <v>0</v>
      </c>
      <c r="B1177">
        <f>IF(A1177&lt;&gt;0,IF(MOD(A1177,3)=0,COUNTIF($B$4:B1176,"&lt;&gt;0")+1,0),0)</f>
        <v>0</v>
      </c>
      <c r="C1177" s="9">
        <f>'Dash Board'!$C$12+COUNT('Daily reducing balance'!$F$4:F1176)</f>
        <v>42903</v>
      </c>
      <c r="D1177">
        <f t="shared" si="126"/>
        <v>2017</v>
      </c>
      <c r="E1177">
        <f t="shared" si="127"/>
        <v>6</v>
      </c>
      <c r="F1177">
        <f>DAY('Dash Board'!$C$12+COUNT('Daily reducing balance'!$F$4:F1176))</f>
        <v>17</v>
      </c>
      <c r="G1177" s="8">
        <f t="shared" si="128"/>
        <v>268610.41562552087</v>
      </c>
      <c r="H1177" s="6">
        <f>G1177*'Dash Board'!$C$11/365</f>
        <v>77.271489426519693</v>
      </c>
      <c r="I1177" s="6">
        <f>H1177*'Dash Board'!$C$18/'Dash Board'!$C$11</f>
        <v>36.795947345961764</v>
      </c>
      <c r="J1177" s="6">
        <f>(G1177&gt;1)*PMT('Dash Board'!$C$11/365,$U$4,-'Dash Board'!$C$19)</f>
        <v>108.80376961660664</v>
      </c>
      <c r="K1177" s="6">
        <f t="shared" si="130"/>
        <v>0</v>
      </c>
      <c r="L1177" s="8">
        <f t="shared" si="131"/>
        <v>268578.88334533077</v>
      </c>
      <c r="N1177" s="8">
        <f t="shared" si="129"/>
        <v>72.00782227064488</v>
      </c>
      <c r="O1177" s="8">
        <f>IF(E1176&lt;&gt;E1177,SUM($N$4:N1177)-SUM($O$3:O1176),0)</f>
        <v>0</v>
      </c>
      <c r="P1177" s="6">
        <f>IF(B1177&gt;0,SUM($O$4:O1177)-SUM($P$3:P1176),0)</f>
        <v>0</v>
      </c>
      <c r="Q1177" s="6">
        <f t="shared" si="132"/>
        <v>36.795947345961764</v>
      </c>
      <c r="R1177" s="8">
        <f>IF(E1176&lt;&gt;E1177,SUM($Q$4:Q1177)-SUM($R$3:R1176),0)</f>
        <v>0</v>
      </c>
      <c r="S1177" s="6">
        <f>IF(B1177&gt;0,SUM($R$4:R1177)-SUM($S$3:S1176),0)</f>
        <v>0</v>
      </c>
    </row>
    <row r="1178" spans="1:19">
      <c r="A1178">
        <f>IF(E1177&lt;&gt;E1178,COUNTIF($A$4:A1177,"&lt;&gt;0")+1,0)</f>
        <v>0</v>
      </c>
      <c r="B1178">
        <f>IF(A1178&lt;&gt;0,IF(MOD(A1178,3)=0,COUNTIF($B$4:B1177,"&lt;&gt;0")+1,0),0)</f>
        <v>0</v>
      </c>
      <c r="C1178" s="9">
        <f>'Dash Board'!$C$12+COUNT('Daily reducing balance'!$F$4:F1177)</f>
        <v>42904</v>
      </c>
      <c r="D1178">
        <f t="shared" si="126"/>
        <v>2017</v>
      </c>
      <c r="E1178">
        <f t="shared" si="127"/>
        <v>6</v>
      </c>
      <c r="F1178">
        <f>DAY('Dash Board'!$C$12+COUNT('Daily reducing balance'!$F$4:F1177))</f>
        <v>18</v>
      </c>
      <c r="G1178" s="8">
        <f t="shared" si="128"/>
        <v>268578.88334533077</v>
      </c>
      <c r="H1178" s="6">
        <f>G1178*'Dash Board'!$C$11/365</f>
        <v>77.262418496601995</v>
      </c>
      <c r="I1178" s="6">
        <f>H1178*'Dash Board'!$C$18/'Dash Board'!$C$11</f>
        <v>36.791627855524766</v>
      </c>
      <c r="J1178" s="6">
        <f>(G1178&gt;1)*PMT('Dash Board'!$C$11/365,$U$4,-'Dash Board'!$C$19)</f>
        <v>108.80376961660664</v>
      </c>
      <c r="K1178" s="6">
        <f t="shared" si="130"/>
        <v>0</v>
      </c>
      <c r="L1178" s="8">
        <f t="shared" si="131"/>
        <v>268547.34199421079</v>
      </c>
      <c r="N1178" s="8">
        <f t="shared" si="129"/>
        <v>72.012141761081878</v>
      </c>
      <c r="O1178" s="8">
        <f>IF(E1177&lt;&gt;E1178,SUM($N$4:N1178)-SUM($O$3:O1177),0)</f>
        <v>0</v>
      </c>
      <c r="P1178" s="6">
        <f>IF(B1178&gt;0,SUM($O$4:O1178)-SUM($P$3:P1177),0)</f>
        <v>0</v>
      </c>
      <c r="Q1178" s="6">
        <f t="shared" si="132"/>
        <v>36.791627855524766</v>
      </c>
      <c r="R1178" s="8">
        <f>IF(E1177&lt;&gt;E1178,SUM($Q$4:Q1178)-SUM($R$3:R1177),0)</f>
        <v>0</v>
      </c>
      <c r="S1178" s="6">
        <f>IF(B1178&gt;0,SUM($R$4:R1178)-SUM($S$3:S1177),0)</f>
        <v>0</v>
      </c>
    </row>
    <row r="1179" spans="1:19">
      <c r="A1179">
        <f>IF(E1178&lt;&gt;E1179,COUNTIF($A$4:A1178,"&lt;&gt;0")+1,0)</f>
        <v>0</v>
      </c>
      <c r="B1179">
        <f>IF(A1179&lt;&gt;0,IF(MOD(A1179,3)=0,COUNTIF($B$4:B1178,"&lt;&gt;0")+1,0),0)</f>
        <v>0</v>
      </c>
      <c r="C1179" s="9">
        <f>'Dash Board'!$C$12+COUNT('Daily reducing balance'!$F$4:F1178)</f>
        <v>42905</v>
      </c>
      <c r="D1179">
        <f t="shared" si="126"/>
        <v>2017</v>
      </c>
      <c r="E1179">
        <f t="shared" si="127"/>
        <v>6</v>
      </c>
      <c r="F1179">
        <f>DAY('Dash Board'!$C$12+COUNT('Daily reducing balance'!$F$4:F1178))</f>
        <v>19</v>
      </c>
      <c r="G1179" s="8">
        <f t="shared" si="128"/>
        <v>268547.34199421079</v>
      </c>
      <c r="H1179" s="6">
        <f>G1179*'Dash Board'!$C$11/365</f>
        <v>77.25334495723871</v>
      </c>
      <c r="I1179" s="6">
        <f>H1179*'Dash Board'!$C$18/'Dash Board'!$C$11</f>
        <v>36.787307122494624</v>
      </c>
      <c r="J1179" s="6">
        <f>(G1179&gt;1)*PMT('Dash Board'!$C$11/365,$U$4,-'Dash Board'!$C$19)</f>
        <v>108.80376961660664</v>
      </c>
      <c r="K1179" s="6">
        <f t="shared" si="130"/>
        <v>0</v>
      </c>
      <c r="L1179" s="8">
        <f t="shared" si="131"/>
        <v>268515.79156955145</v>
      </c>
      <c r="N1179" s="8">
        <f t="shared" si="129"/>
        <v>72.016462494112019</v>
      </c>
      <c r="O1179" s="8">
        <f>IF(E1178&lt;&gt;E1179,SUM($N$4:N1179)-SUM($O$3:O1178),0)</f>
        <v>0</v>
      </c>
      <c r="P1179" s="6">
        <f>IF(B1179&gt;0,SUM($O$4:O1179)-SUM($P$3:P1178),0)</f>
        <v>0</v>
      </c>
      <c r="Q1179" s="6">
        <f t="shared" si="132"/>
        <v>36.787307122494624</v>
      </c>
      <c r="R1179" s="8">
        <f>IF(E1178&lt;&gt;E1179,SUM($Q$4:Q1179)-SUM($R$3:R1178),0)</f>
        <v>0</v>
      </c>
      <c r="S1179" s="6">
        <f>IF(B1179&gt;0,SUM($R$4:R1179)-SUM($S$3:S1178),0)</f>
        <v>0</v>
      </c>
    </row>
    <row r="1180" spans="1:19">
      <c r="A1180">
        <f>IF(E1179&lt;&gt;E1180,COUNTIF($A$4:A1179,"&lt;&gt;0")+1,0)</f>
        <v>0</v>
      </c>
      <c r="B1180">
        <f>IF(A1180&lt;&gt;0,IF(MOD(A1180,3)=0,COUNTIF($B$4:B1179,"&lt;&gt;0")+1,0),0)</f>
        <v>0</v>
      </c>
      <c r="C1180" s="9">
        <f>'Dash Board'!$C$12+COUNT('Daily reducing balance'!$F$4:F1179)</f>
        <v>42906</v>
      </c>
      <c r="D1180">
        <f t="shared" si="126"/>
        <v>2017</v>
      </c>
      <c r="E1180">
        <f t="shared" si="127"/>
        <v>6</v>
      </c>
      <c r="F1180">
        <f>DAY('Dash Board'!$C$12+COUNT('Daily reducing balance'!$F$4:F1179))</f>
        <v>20</v>
      </c>
      <c r="G1180" s="8">
        <f t="shared" si="128"/>
        <v>268515.79156955145</v>
      </c>
      <c r="H1180" s="6">
        <f>G1180*'Dash Board'!$C$11/365</f>
        <v>77.244268807679177</v>
      </c>
      <c r="I1180" s="6">
        <f>H1180*'Dash Board'!$C$18/'Dash Board'!$C$11</f>
        <v>36.782985146513901</v>
      </c>
      <c r="J1180" s="6">
        <f>(G1180&gt;1)*PMT('Dash Board'!$C$11/365,$U$4,-'Dash Board'!$C$19)</f>
        <v>108.80376961660664</v>
      </c>
      <c r="K1180" s="6">
        <f t="shared" si="130"/>
        <v>0</v>
      </c>
      <c r="L1180" s="8">
        <f t="shared" si="131"/>
        <v>268484.23206874257</v>
      </c>
      <c r="N1180" s="8">
        <f t="shared" si="129"/>
        <v>72.020784470092735</v>
      </c>
      <c r="O1180" s="8">
        <f>IF(E1179&lt;&gt;E1180,SUM($N$4:N1180)-SUM($O$3:O1179),0)</f>
        <v>0</v>
      </c>
      <c r="P1180" s="6">
        <f>IF(B1180&gt;0,SUM($O$4:O1180)-SUM($P$3:P1179),0)</f>
        <v>0</v>
      </c>
      <c r="Q1180" s="6">
        <f t="shared" si="132"/>
        <v>36.782985146513901</v>
      </c>
      <c r="R1180" s="8">
        <f>IF(E1179&lt;&gt;E1180,SUM($Q$4:Q1180)-SUM($R$3:R1179),0)</f>
        <v>0</v>
      </c>
      <c r="S1180" s="6">
        <f>IF(B1180&gt;0,SUM($R$4:R1180)-SUM($S$3:S1179),0)</f>
        <v>0</v>
      </c>
    </row>
    <row r="1181" spans="1:19">
      <c r="A1181">
        <f>IF(E1180&lt;&gt;E1181,COUNTIF($A$4:A1180,"&lt;&gt;0")+1,0)</f>
        <v>0</v>
      </c>
      <c r="B1181">
        <f>IF(A1181&lt;&gt;0,IF(MOD(A1181,3)=0,COUNTIF($B$4:B1180,"&lt;&gt;0")+1,0),0)</f>
        <v>0</v>
      </c>
      <c r="C1181" s="9">
        <f>'Dash Board'!$C$12+COUNT('Daily reducing balance'!$F$4:F1180)</f>
        <v>42907</v>
      </c>
      <c r="D1181">
        <f t="shared" si="126"/>
        <v>2017</v>
      </c>
      <c r="E1181">
        <f t="shared" si="127"/>
        <v>6</v>
      </c>
      <c r="F1181">
        <f>DAY('Dash Board'!$C$12+COUNT('Daily reducing balance'!$F$4:F1180))</f>
        <v>21</v>
      </c>
      <c r="G1181" s="8">
        <f t="shared" si="128"/>
        <v>268484.23206874257</v>
      </c>
      <c r="H1181" s="6">
        <f>G1181*'Dash Board'!$C$11/365</f>
        <v>77.235190047172509</v>
      </c>
      <c r="I1181" s="6">
        <f>H1181*'Dash Board'!$C$18/'Dash Board'!$C$11</f>
        <v>36.778661927225009</v>
      </c>
      <c r="J1181" s="6">
        <f>(G1181&gt;1)*PMT('Dash Board'!$C$11/365,$U$4,-'Dash Board'!$C$19)</f>
        <v>108.80376961660664</v>
      </c>
      <c r="K1181" s="6">
        <f t="shared" si="130"/>
        <v>0</v>
      </c>
      <c r="L1181" s="8">
        <f t="shared" si="131"/>
        <v>268452.66348917317</v>
      </c>
      <c r="N1181" s="8">
        <f t="shared" si="129"/>
        <v>72.025107689381628</v>
      </c>
      <c r="O1181" s="8">
        <f>IF(E1180&lt;&gt;E1181,SUM($N$4:N1181)-SUM($O$3:O1180),0)</f>
        <v>0</v>
      </c>
      <c r="P1181" s="6">
        <f>IF(B1181&gt;0,SUM($O$4:O1181)-SUM($P$3:P1180),0)</f>
        <v>0</v>
      </c>
      <c r="Q1181" s="6">
        <f t="shared" si="132"/>
        <v>36.778661927225009</v>
      </c>
      <c r="R1181" s="8">
        <f>IF(E1180&lt;&gt;E1181,SUM($Q$4:Q1181)-SUM($R$3:R1180),0)</f>
        <v>0</v>
      </c>
      <c r="S1181" s="6">
        <f>IF(B1181&gt;0,SUM($R$4:R1181)-SUM($S$3:S1180),0)</f>
        <v>0</v>
      </c>
    </row>
    <row r="1182" spans="1:19">
      <c r="A1182">
        <f>IF(E1181&lt;&gt;E1182,COUNTIF($A$4:A1181,"&lt;&gt;0")+1,0)</f>
        <v>0</v>
      </c>
      <c r="B1182">
        <f>IF(A1182&lt;&gt;0,IF(MOD(A1182,3)=0,COUNTIF($B$4:B1181,"&lt;&gt;0")+1,0),0)</f>
        <v>0</v>
      </c>
      <c r="C1182" s="9">
        <f>'Dash Board'!$C$12+COUNT('Daily reducing balance'!$F$4:F1181)</f>
        <v>42908</v>
      </c>
      <c r="D1182">
        <f t="shared" si="126"/>
        <v>2017</v>
      </c>
      <c r="E1182">
        <f t="shared" si="127"/>
        <v>6</v>
      </c>
      <c r="F1182">
        <f>DAY('Dash Board'!$C$12+COUNT('Daily reducing balance'!$F$4:F1181))</f>
        <v>22</v>
      </c>
      <c r="G1182" s="8">
        <f t="shared" si="128"/>
        <v>268452.66348917317</v>
      </c>
      <c r="H1182" s="6">
        <f>G1182*'Dash Board'!$C$11/365</f>
        <v>77.22610867496762</v>
      </c>
      <c r="I1182" s="6">
        <f>H1182*'Dash Board'!$C$18/'Dash Board'!$C$11</f>
        <v>36.774337464270296</v>
      </c>
      <c r="J1182" s="6">
        <f>(G1182&gt;1)*PMT('Dash Board'!$C$11/365,$U$4,-'Dash Board'!$C$19)</f>
        <v>108.80376961660664</v>
      </c>
      <c r="K1182" s="6">
        <f t="shared" si="130"/>
        <v>0</v>
      </c>
      <c r="L1182" s="8">
        <f t="shared" si="131"/>
        <v>268421.08582823153</v>
      </c>
      <c r="N1182" s="8">
        <f t="shared" si="129"/>
        <v>72.029432152336341</v>
      </c>
      <c r="O1182" s="8">
        <f>IF(E1181&lt;&gt;E1182,SUM($N$4:N1182)-SUM($O$3:O1181),0)</f>
        <v>0</v>
      </c>
      <c r="P1182" s="6">
        <f>IF(B1182&gt;0,SUM($O$4:O1182)-SUM($P$3:P1181),0)</f>
        <v>0</v>
      </c>
      <c r="Q1182" s="6">
        <f t="shared" si="132"/>
        <v>36.774337464270296</v>
      </c>
      <c r="R1182" s="8">
        <f>IF(E1181&lt;&gt;E1182,SUM($Q$4:Q1182)-SUM($R$3:R1181),0)</f>
        <v>0</v>
      </c>
      <c r="S1182" s="6">
        <f>IF(B1182&gt;0,SUM($R$4:R1182)-SUM($S$3:S1181),0)</f>
        <v>0</v>
      </c>
    </row>
    <row r="1183" spans="1:19">
      <c r="A1183">
        <f>IF(E1182&lt;&gt;E1183,COUNTIF($A$4:A1182,"&lt;&gt;0")+1,0)</f>
        <v>0</v>
      </c>
      <c r="B1183">
        <f>IF(A1183&lt;&gt;0,IF(MOD(A1183,3)=0,COUNTIF($B$4:B1182,"&lt;&gt;0")+1,0),0)</f>
        <v>0</v>
      </c>
      <c r="C1183" s="9">
        <f>'Dash Board'!$C$12+COUNT('Daily reducing balance'!$F$4:F1182)</f>
        <v>42909</v>
      </c>
      <c r="D1183">
        <f t="shared" si="126"/>
        <v>2017</v>
      </c>
      <c r="E1183">
        <f t="shared" si="127"/>
        <v>6</v>
      </c>
      <c r="F1183">
        <f>DAY('Dash Board'!$C$12+COUNT('Daily reducing balance'!$F$4:F1182))</f>
        <v>23</v>
      </c>
      <c r="G1183" s="8">
        <f t="shared" si="128"/>
        <v>268421.08582823153</v>
      </c>
      <c r="H1183" s="6">
        <f>G1183*'Dash Board'!$C$11/365</f>
        <v>77.217024690313167</v>
      </c>
      <c r="I1183" s="6">
        <f>H1183*'Dash Board'!$C$18/'Dash Board'!$C$11</f>
        <v>36.770011757291989</v>
      </c>
      <c r="J1183" s="6">
        <f>(G1183&gt;1)*PMT('Dash Board'!$C$11/365,$U$4,-'Dash Board'!$C$19)</f>
        <v>108.80376961660664</v>
      </c>
      <c r="K1183" s="6">
        <f t="shared" si="130"/>
        <v>0</v>
      </c>
      <c r="L1183" s="8">
        <f t="shared" si="131"/>
        <v>268389.49908330524</v>
      </c>
      <c r="N1183" s="8">
        <f t="shared" si="129"/>
        <v>72.033757859314647</v>
      </c>
      <c r="O1183" s="8">
        <f>IF(E1182&lt;&gt;E1183,SUM($N$4:N1183)-SUM($O$3:O1182),0)</f>
        <v>0</v>
      </c>
      <c r="P1183" s="6">
        <f>IF(B1183&gt;0,SUM($O$4:O1183)-SUM($P$3:P1182),0)</f>
        <v>0</v>
      </c>
      <c r="Q1183" s="6">
        <f t="shared" si="132"/>
        <v>36.770011757291989</v>
      </c>
      <c r="R1183" s="8">
        <f>IF(E1182&lt;&gt;E1183,SUM($Q$4:Q1183)-SUM($R$3:R1182),0)</f>
        <v>0</v>
      </c>
      <c r="S1183" s="6">
        <f>IF(B1183&gt;0,SUM($R$4:R1183)-SUM($S$3:S1182),0)</f>
        <v>0</v>
      </c>
    </row>
    <row r="1184" spans="1:19">
      <c r="A1184">
        <f>IF(E1183&lt;&gt;E1184,COUNTIF($A$4:A1183,"&lt;&gt;0")+1,0)</f>
        <v>0</v>
      </c>
      <c r="B1184">
        <f>IF(A1184&lt;&gt;0,IF(MOD(A1184,3)=0,COUNTIF($B$4:B1183,"&lt;&gt;0")+1,0),0)</f>
        <v>0</v>
      </c>
      <c r="C1184" s="9">
        <f>'Dash Board'!$C$12+COUNT('Daily reducing balance'!$F$4:F1183)</f>
        <v>42910</v>
      </c>
      <c r="D1184">
        <f t="shared" si="126"/>
        <v>2017</v>
      </c>
      <c r="E1184">
        <f t="shared" si="127"/>
        <v>6</v>
      </c>
      <c r="F1184">
        <f>DAY('Dash Board'!$C$12+COUNT('Daily reducing balance'!$F$4:F1183))</f>
        <v>24</v>
      </c>
      <c r="G1184" s="8">
        <f t="shared" si="128"/>
        <v>268389.49908330524</v>
      </c>
      <c r="H1184" s="6">
        <f>G1184*'Dash Board'!$C$11/365</f>
        <v>77.207938092457667</v>
      </c>
      <c r="I1184" s="6">
        <f>H1184*'Dash Board'!$C$18/'Dash Board'!$C$11</f>
        <v>36.765684805932224</v>
      </c>
      <c r="J1184" s="6">
        <f>(G1184&gt;1)*PMT('Dash Board'!$C$11/365,$U$4,-'Dash Board'!$C$19)</f>
        <v>108.80376961660664</v>
      </c>
      <c r="K1184" s="6">
        <f t="shared" si="130"/>
        <v>0</v>
      </c>
      <c r="L1184" s="8">
        <f t="shared" si="131"/>
        <v>268357.90325178113</v>
      </c>
      <c r="N1184" s="8">
        <f t="shared" si="129"/>
        <v>72.03808481067442</v>
      </c>
      <c r="O1184" s="8">
        <f>IF(E1183&lt;&gt;E1184,SUM($N$4:N1184)-SUM($O$3:O1183),0)</f>
        <v>0</v>
      </c>
      <c r="P1184" s="6">
        <f>IF(B1184&gt;0,SUM($O$4:O1184)-SUM($P$3:P1183),0)</f>
        <v>0</v>
      </c>
      <c r="Q1184" s="6">
        <f t="shared" si="132"/>
        <v>36.765684805932224</v>
      </c>
      <c r="R1184" s="8">
        <f>IF(E1183&lt;&gt;E1184,SUM($Q$4:Q1184)-SUM($R$3:R1183),0)</f>
        <v>0</v>
      </c>
      <c r="S1184" s="6">
        <f>IF(B1184&gt;0,SUM($R$4:R1184)-SUM($S$3:S1183),0)</f>
        <v>0</v>
      </c>
    </row>
    <row r="1185" spans="1:19">
      <c r="A1185">
        <f>IF(E1184&lt;&gt;E1185,COUNTIF($A$4:A1184,"&lt;&gt;0")+1,0)</f>
        <v>0</v>
      </c>
      <c r="B1185">
        <f>IF(A1185&lt;&gt;0,IF(MOD(A1185,3)=0,COUNTIF($B$4:B1184,"&lt;&gt;0")+1,0),0)</f>
        <v>0</v>
      </c>
      <c r="C1185" s="9">
        <f>'Dash Board'!$C$12+COUNT('Daily reducing balance'!$F$4:F1184)</f>
        <v>42911</v>
      </c>
      <c r="D1185">
        <f t="shared" si="126"/>
        <v>2017</v>
      </c>
      <c r="E1185">
        <f t="shared" si="127"/>
        <v>6</v>
      </c>
      <c r="F1185">
        <f>DAY('Dash Board'!$C$12+COUNT('Daily reducing balance'!$F$4:F1184))</f>
        <v>25</v>
      </c>
      <c r="G1185" s="8">
        <f t="shared" si="128"/>
        <v>268357.90325178113</v>
      </c>
      <c r="H1185" s="6">
        <f>G1185*'Dash Board'!$C$11/365</f>
        <v>77.198848880649365</v>
      </c>
      <c r="I1185" s="6">
        <f>H1185*'Dash Board'!$C$18/'Dash Board'!$C$11</f>
        <v>36.761356609833037</v>
      </c>
      <c r="J1185" s="6">
        <f>(G1185&gt;1)*PMT('Dash Board'!$C$11/365,$U$4,-'Dash Board'!$C$19)</f>
        <v>108.80376961660664</v>
      </c>
      <c r="K1185" s="6">
        <f t="shared" si="130"/>
        <v>0</v>
      </c>
      <c r="L1185" s="8">
        <f t="shared" si="131"/>
        <v>268326.2983310452</v>
      </c>
      <c r="N1185" s="8">
        <f t="shared" si="129"/>
        <v>72.042413006773614</v>
      </c>
      <c r="O1185" s="8">
        <f>IF(E1184&lt;&gt;E1185,SUM($N$4:N1185)-SUM($O$3:O1184),0)</f>
        <v>0</v>
      </c>
      <c r="P1185" s="6">
        <f>IF(B1185&gt;0,SUM($O$4:O1185)-SUM($P$3:P1184),0)</f>
        <v>0</v>
      </c>
      <c r="Q1185" s="6">
        <f t="shared" si="132"/>
        <v>36.761356609833037</v>
      </c>
      <c r="R1185" s="8">
        <f>IF(E1184&lt;&gt;E1185,SUM($Q$4:Q1185)-SUM($R$3:R1184),0)</f>
        <v>0</v>
      </c>
      <c r="S1185" s="6">
        <f>IF(B1185&gt;0,SUM($R$4:R1185)-SUM($S$3:S1184),0)</f>
        <v>0</v>
      </c>
    </row>
    <row r="1186" spans="1:19">
      <c r="A1186">
        <f>IF(E1185&lt;&gt;E1186,COUNTIF($A$4:A1185,"&lt;&gt;0")+1,0)</f>
        <v>0</v>
      </c>
      <c r="B1186">
        <f>IF(A1186&lt;&gt;0,IF(MOD(A1186,3)=0,COUNTIF($B$4:B1185,"&lt;&gt;0")+1,0),0)</f>
        <v>0</v>
      </c>
      <c r="C1186" s="9">
        <f>'Dash Board'!$C$12+COUNT('Daily reducing balance'!$F$4:F1185)</f>
        <v>42912</v>
      </c>
      <c r="D1186">
        <f t="shared" si="126"/>
        <v>2017</v>
      </c>
      <c r="E1186">
        <f t="shared" si="127"/>
        <v>6</v>
      </c>
      <c r="F1186">
        <f>DAY('Dash Board'!$C$12+COUNT('Daily reducing balance'!$F$4:F1185))</f>
        <v>26</v>
      </c>
      <c r="G1186" s="8">
        <f t="shared" si="128"/>
        <v>268326.2983310452</v>
      </c>
      <c r="H1186" s="6">
        <f>G1186*'Dash Board'!$C$11/365</f>
        <v>77.18975705413628</v>
      </c>
      <c r="I1186" s="6">
        <f>H1186*'Dash Board'!$C$18/'Dash Board'!$C$11</f>
        <v>36.757027168636327</v>
      </c>
      <c r="J1186" s="6">
        <f>(G1186&gt;1)*PMT('Dash Board'!$C$11/365,$U$4,-'Dash Board'!$C$19)</f>
        <v>108.80376961660664</v>
      </c>
      <c r="K1186" s="6">
        <f t="shared" si="130"/>
        <v>0</v>
      </c>
      <c r="L1186" s="8">
        <f t="shared" si="131"/>
        <v>268294.68431848276</v>
      </c>
      <c r="N1186" s="8">
        <f t="shared" si="129"/>
        <v>72.046742447970317</v>
      </c>
      <c r="O1186" s="8">
        <f>IF(E1185&lt;&gt;E1186,SUM($N$4:N1186)-SUM($O$3:O1185),0)</f>
        <v>0</v>
      </c>
      <c r="P1186" s="6">
        <f>IF(B1186&gt;0,SUM($O$4:O1186)-SUM($P$3:P1185),0)</f>
        <v>0</v>
      </c>
      <c r="Q1186" s="6">
        <f t="shared" si="132"/>
        <v>36.757027168636327</v>
      </c>
      <c r="R1186" s="8">
        <f>IF(E1185&lt;&gt;E1186,SUM($Q$4:Q1186)-SUM($R$3:R1185),0)</f>
        <v>0</v>
      </c>
      <c r="S1186" s="6">
        <f>IF(B1186&gt;0,SUM($R$4:R1186)-SUM($S$3:S1185),0)</f>
        <v>0</v>
      </c>
    </row>
    <row r="1187" spans="1:19">
      <c r="A1187">
        <f>IF(E1186&lt;&gt;E1187,COUNTIF($A$4:A1186,"&lt;&gt;0")+1,0)</f>
        <v>0</v>
      </c>
      <c r="B1187">
        <f>IF(A1187&lt;&gt;0,IF(MOD(A1187,3)=0,COUNTIF($B$4:B1186,"&lt;&gt;0")+1,0),0)</f>
        <v>0</v>
      </c>
      <c r="C1187" s="9">
        <f>'Dash Board'!$C$12+COUNT('Daily reducing balance'!$F$4:F1186)</f>
        <v>42913</v>
      </c>
      <c r="D1187">
        <f t="shared" si="126"/>
        <v>2017</v>
      </c>
      <c r="E1187">
        <f t="shared" si="127"/>
        <v>6</v>
      </c>
      <c r="F1187">
        <f>DAY('Dash Board'!$C$12+COUNT('Daily reducing balance'!$F$4:F1186))</f>
        <v>27</v>
      </c>
      <c r="G1187" s="8">
        <f t="shared" si="128"/>
        <v>268294.68431848276</v>
      </c>
      <c r="H1187" s="6">
        <f>G1187*'Dash Board'!$C$11/365</f>
        <v>77.180662612166273</v>
      </c>
      <c r="I1187" s="6">
        <f>H1187*'Dash Board'!$C$18/'Dash Board'!$C$11</f>
        <v>36.752696481983939</v>
      </c>
      <c r="J1187" s="6">
        <f>(G1187&gt;1)*PMT('Dash Board'!$C$11/365,$U$4,-'Dash Board'!$C$19)</f>
        <v>108.80376961660664</v>
      </c>
      <c r="K1187" s="6">
        <f t="shared" si="130"/>
        <v>0</v>
      </c>
      <c r="L1187" s="8">
        <f t="shared" si="131"/>
        <v>268263.06121147831</v>
      </c>
      <c r="N1187" s="8">
        <f t="shared" si="129"/>
        <v>72.051073134622698</v>
      </c>
      <c r="O1187" s="8">
        <f>IF(E1186&lt;&gt;E1187,SUM($N$4:N1187)-SUM($O$3:O1186),0)</f>
        <v>0</v>
      </c>
      <c r="P1187" s="6">
        <f>IF(B1187&gt;0,SUM($O$4:O1187)-SUM($P$3:P1186),0)</f>
        <v>0</v>
      </c>
      <c r="Q1187" s="6">
        <f t="shared" si="132"/>
        <v>36.752696481983939</v>
      </c>
      <c r="R1187" s="8">
        <f>IF(E1186&lt;&gt;E1187,SUM($Q$4:Q1187)-SUM($R$3:R1186),0)</f>
        <v>0</v>
      </c>
      <c r="S1187" s="6">
        <f>IF(B1187&gt;0,SUM($R$4:R1187)-SUM($S$3:S1186),0)</f>
        <v>0</v>
      </c>
    </row>
    <row r="1188" spans="1:19">
      <c r="A1188">
        <f>IF(E1187&lt;&gt;E1188,COUNTIF($A$4:A1187,"&lt;&gt;0")+1,0)</f>
        <v>0</v>
      </c>
      <c r="B1188">
        <f>IF(A1188&lt;&gt;0,IF(MOD(A1188,3)=0,COUNTIF($B$4:B1187,"&lt;&gt;0")+1,0),0)</f>
        <v>0</v>
      </c>
      <c r="C1188" s="9">
        <f>'Dash Board'!$C$12+COUNT('Daily reducing balance'!$F$4:F1187)</f>
        <v>42914</v>
      </c>
      <c r="D1188">
        <f t="shared" si="126"/>
        <v>2017</v>
      </c>
      <c r="E1188">
        <f t="shared" si="127"/>
        <v>6</v>
      </c>
      <c r="F1188">
        <f>DAY('Dash Board'!$C$12+COUNT('Daily reducing balance'!$F$4:F1187))</f>
        <v>28</v>
      </c>
      <c r="G1188" s="8">
        <f t="shared" si="128"/>
        <v>268263.06121147831</v>
      </c>
      <c r="H1188" s="6">
        <f>G1188*'Dash Board'!$C$11/365</f>
        <v>77.171565553986909</v>
      </c>
      <c r="I1188" s="6">
        <f>H1188*'Dash Board'!$C$18/'Dash Board'!$C$11</f>
        <v>36.748364549517582</v>
      </c>
      <c r="J1188" s="6">
        <f>(G1188&gt;1)*PMT('Dash Board'!$C$11/365,$U$4,-'Dash Board'!$C$19)</f>
        <v>108.80376961660664</v>
      </c>
      <c r="K1188" s="6">
        <f t="shared" si="130"/>
        <v>0</v>
      </c>
      <c r="L1188" s="8">
        <f t="shared" si="131"/>
        <v>268231.42900741572</v>
      </c>
      <c r="N1188" s="8">
        <f t="shared" si="129"/>
        <v>72.055405067089055</v>
      </c>
      <c r="O1188" s="8">
        <f>IF(E1187&lt;&gt;E1188,SUM($N$4:N1188)-SUM($O$3:O1187),0)</f>
        <v>0</v>
      </c>
      <c r="P1188" s="6">
        <f>IF(B1188&gt;0,SUM($O$4:O1188)-SUM($P$3:P1187),0)</f>
        <v>0</v>
      </c>
      <c r="Q1188" s="6">
        <f t="shared" si="132"/>
        <v>36.748364549517582</v>
      </c>
      <c r="R1188" s="8">
        <f>IF(E1187&lt;&gt;E1188,SUM($Q$4:Q1188)-SUM($R$3:R1187),0)</f>
        <v>0</v>
      </c>
      <c r="S1188" s="6">
        <f>IF(B1188&gt;0,SUM($R$4:R1188)-SUM($S$3:S1187),0)</f>
        <v>0</v>
      </c>
    </row>
    <row r="1189" spans="1:19">
      <c r="A1189">
        <f>IF(E1188&lt;&gt;E1189,COUNTIF($A$4:A1188,"&lt;&gt;0")+1,0)</f>
        <v>0</v>
      </c>
      <c r="B1189">
        <f>IF(A1189&lt;&gt;0,IF(MOD(A1189,3)=0,COUNTIF($B$4:B1188,"&lt;&gt;0")+1,0),0)</f>
        <v>0</v>
      </c>
      <c r="C1189" s="9">
        <f>'Dash Board'!$C$12+COUNT('Daily reducing balance'!$F$4:F1188)</f>
        <v>42915</v>
      </c>
      <c r="D1189">
        <f t="shared" si="126"/>
        <v>2017</v>
      </c>
      <c r="E1189">
        <f t="shared" si="127"/>
        <v>6</v>
      </c>
      <c r="F1189">
        <f>DAY('Dash Board'!$C$12+COUNT('Daily reducing balance'!$F$4:F1188))</f>
        <v>29</v>
      </c>
      <c r="G1189" s="8">
        <f t="shared" si="128"/>
        <v>268231.42900741572</v>
      </c>
      <c r="H1189" s="6">
        <f>G1189*'Dash Board'!$C$11/365</f>
        <v>77.162465878845623</v>
      </c>
      <c r="I1189" s="6">
        <f>H1189*'Dash Board'!$C$18/'Dash Board'!$C$11</f>
        <v>36.744031370878872</v>
      </c>
      <c r="J1189" s="6">
        <f>(G1189&gt;1)*PMT('Dash Board'!$C$11/365,$U$4,-'Dash Board'!$C$19)</f>
        <v>108.80376961660664</v>
      </c>
      <c r="K1189" s="6">
        <f t="shared" si="130"/>
        <v>0</v>
      </c>
      <c r="L1189" s="8">
        <f t="shared" si="131"/>
        <v>268199.78770367795</v>
      </c>
      <c r="N1189" s="8">
        <f t="shared" si="129"/>
        <v>72.059738245727772</v>
      </c>
      <c r="O1189" s="8">
        <f>IF(E1188&lt;&gt;E1189,SUM($N$4:N1189)-SUM($O$3:O1188),0)</f>
        <v>0</v>
      </c>
      <c r="P1189" s="6">
        <f>IF(B1189&gt;0,SUM($O$4:O1189)-SUM($P$3:P1188),0)</f>
        <v>0</v>
      </c>
      <c r="Q1189" s="6">
        <f t="shared" si="132"/>
        <v>36.744031370878872</v>
      </c>
      <c r="R1189" s="8">
        <f>IF(E1188&lt;&gt;E1189,SUM($Q$4:Q1189)-SUM($R$3:R1188),0)</f>
        <v>0</v>
      </c>
      <c r="S1189" s="6">
        <f>IF(B1189&gt;0,SUM($R$4:R1189)-SUM($S$3:S1188),0)</f>
        <v>0</v>
      </c>
    </row>
    <row r="1190" spans="1:19">
      <c r="A1190">
        <f>IF(E1189&lt;&gt;E1190,COUNTIF($A$4:A1189,"&lt;&gt;0")+1,0)</f>
        <v>0</v>
      </c>
      <c r="B1190">
        <f>IF(A1190&lt;&gt;0,IF(MOD(A1190,3)=0,COUNTIF($B$4:B1189,"&lt;&gt;0")+1,0),0)</f>
        <v>0</v>
      </c>
      <c r="C1190" s="9">
        <f>'Dash Board'!$C$12+COUNT('Daily reducing balance'!$F$4:F1189)</f>
        <v>42916</v>
      </c>
      <c r="D1190">
        <f t="shared" si="126"/>
        <v>2017</v>
      </c>
      <c r="E1190">
        <f t="shared" si="127"/>
        <v>6</v>
      </c>
      <c r="F1190">
        <f>DAY('Dash Board'!$C$12+COUNT('Daily reducing balance'!$F$4:F1189))</f>
        <v>30</v>
      </c>
      <c r="G1190" s="8">
        <f t="shared" si="128"/>
        <v>268199.78770367795</v>
      </c>
      <c r="H1190" s="6">
        <f>G1190*'Dash Board'!$C$11/365</f>
        <v>77.153363585989553</v>
      </c>
      <c r="I1190" s="6">
        <f>H1190*'Dash Board'!$C$18/'Dash Board'!$C$11</f>
        <v>36.739696945709312</v>
      </c>
      <c r="J1190" s="6">
        <f>(G1190&gt;1)*PMT('Dash Board'!$C$11/365,$U$4,-'Dash Board'!$C$19)</f>
        <v>108.80376961660664</v>
      </c>
      <c r="K1190" s="6">
        <f t="shared" si="130"/>
        <v>0</v>
      </c>
      <c r="L1190" s="8">
        <f t="shared" si="131"/>
        <v>268168.13729764736</v>
      </c>
      <c r="N1190" s="8">
        <f t="shared" si="129"/>
        <v>72.064072670897332</v>
      </c>
      <c r="O1190" s="8">
        <f>IF(E1189&lt;&gt;E1190,SUM($N$4:N1190)-SUM($O$3:O1189),0)</f>
        <v>0</v>
      </c>
      <c r="P1190" s="6">
        <f>IF(B1190&gt;0,SUM($O$4:O1190)-SUM($P$3:P1189),0)</f>
        <v>0</v>
      </c>
      <c r="Q1190" s="6">
        <f t="shared" si="132"/>
        <v>36.739696945709312</v>
      </c>
      <c r="R1190" s="8">
        <f>IF(E1189&lt;&gt;E1190,SUM($Q$4:Q1190)-SUM($R$3:R1189),0)</f>
        <v>0</v>
      </c>
      <c r="S1190" s="6">
        <f>IF(B1190&gt;0,SUM($R$4:R1190)-SUM($S$3:S1189),0)</f>
        <v>0</v>
      </c>
    </row>
    <row r="1191" spans="1:19">
      <c r="A1191">
        <f>IF(E1190&lt;&gt;E1191,COUNTIF($A$4:A1190,"&lt;&gt;0")+1,0)</f>
        <v>39</v>
      </c>
      <c r="B1191">
        <f>IF(A1191&lt;&gt;0,IF(MOD(A1191,3)=0,COUNTIF($B$4:B1190,"&lt;&gt;0")+1,0),0)</f>
        <v>13</v>
      </c>
      <c r="C1191" s="9">
        <f>'Dash Board'!$C$12+COUNT('Daily reducing balance'!$F$4:F1190)</f>
        <v>42917</v>
      </c>
      <c r="D1191">
        <f t="shared" si="126"/>
        <v>2017</v>
      </c>
      <c r="E1191">
        <f t="shared" si="127"/>
        <v>7</v>
      </c>
      <c r="F1191">
        <f>DAY('Dash Board'!$C$12+COUNT('Daily reducing balance'!$F$4:F1190))</f>
        <v>1</v>
      </c>
      <c r="G1191" s="8">
        <f t="shared" si="128"/>
        <v>268168.13729764736</v>
      </c>
      <c r="H1191" s="6">
        <f>G1191*'Dash Board'!$C$11/365</f>
        <v>77.144258674665679</v>
      </c>
      <c r="I1191" s="6">
        <f>H1191*'Dash Board'!$C$18/'Dash Board'!$C$11</f>
        <v>36.735361273650327</v>
      </c>
      <c r="J1191" s="6">
        <f>(G1191&gt;1)*PMT('Dash Board'!$C$11/365,$U$4,-'Dash Board'!$C$19)</f>
        <v>108.80376961660664</v>
      </c>
      <c r="K1191" s="6">
        <f t="shared" si="130"/>
        <v>3372.9168581148047</v>
      </c>
      <c r="L1191" s="8">
        <f t="shared" si="131"/>
        <v>268136.47778670542</v>
      </c>
      <c r="N1191" s="8">
        <f t="shared" si="129"/>
        <v>72.068408342956317</v>
      </c>
      <c r="O1191" s="8">
        <f>IF(E1190&lt;&gt;E1191,SUM($N$4:N1191)-SUM($O$3:O1190),0)</f>
        <v>2160.1712855016376</v>
      </c>
      <c r="P1191" s="6">
        <f>IF(B1191&gt;0,SUM($O$4:O1191)-SUM($P$3:P1190),0)</f>
        <v>6540.621106870778</v>
      </c>
      <c r="Q1191" s="6">
        <f t="shared" si="132"/>
        <v>36.735361273650327</v>
      </c>
      <c r="R1191" s="8">
        <f>IF(E1190&lt;&gt;E1191,SUM($Q$4:Q1191)-SUM($R$3:R1190),0)</f>
        <v>1103.9418029965673</v>
      </c>
      <c r="S1191" s="6">
        <f>IF(B1191&gt;0,SUM($R$4:R1191)-SUM($S$3:S1190),0)</f>
        <v>3360.5219282404578</v>
      </c>
    </row>
    <row r="1192" spans="1:19">
      <c r="A1192">
        <f>IF(E1191&lt;&gt;E1192,COUNTIF($A$4:A1191,"&lt;&gt;0")+1,0)</f>
        <v>0</v>
      </c>
      <c r="B1192">
        <f>IF(A1192&lt;&gt;0,IF(MOD(A1192,3)=0,COUNTIF($B$4:B1191,"&lt;&gt;0")+1,0),0)</f>
        <v>0</v>
      </c>
      <c r="C1192" s="9">
        <f>'Dash Board'!$C$12+COUNT('Daily reducing balance'!$F$4:F1191)</f>
        <v>42918</v>
      </c>
      <c r="D1192">
        <f t="shared" si="126"/>
        <v>2017</v>
      </c>
      <c r="E1192">
        <f t="shared" si="127"/>
        <v>7</v>
      </c>
      <c r="F1192">
        <f>DAY('Dash Board'!$C$12+COUNT('Daily reducing balance'!$F$4:F1191))</f>
        <v>2</v>
      </c>
      <c r="G1192" s="8">
        <f t="shared" si="128"/>
        <v>268136.47778670542</v>
      </c>
      <c r="H1192" s="6">
        <f>G1192*'Dash Board'!$C$11/365</f>
        <v>77.135151144120741</v>
      </c>
      <c r="I1192" s="6">
        <f>H1192*'Dash Board'!$C$18/'Dash Board'!$C$11</f>
        <v>36.731024354343212</v>
      </c>
      <c r="J1192" s="6">
        <f>(G1192&gt;1)*PMT('Dash Board'!$C$11/365,$U$4,-'Dash Board'!$C$19)</f>
        <v>108.80376961660664</v>
      </c>
      <c r="K1192" s="6">
        <f t="shared" si="130"/>
        <v>0</v>
      </c>
      <c r="L1192" s="8">
        <f t="shared" si="131"/>
        <v>268104.80916823295</v>
      </c>
      <c r="N1192" s="8">
        <f t="shared" si="129"/>
        <v>72.072745262263425</v>
      </c>
      <c r="O1192" s="8">
        <f>IF(E1191&lt;&gt;E1192,SUM($N$4:N1192)-SUM($O$3:O1191),0)</f>
        <v>0</v>
      </c>
      <c r="P1192" s="6">
        <f>IF(B1192&gt;0,SUM($O$4:O1192)-SUM($P$3:P1191),0)</f>
        <v>0</v>
      </c>
      <c r="Q1192" s="6">
        <f t="shared" si="132"/>
        <v>36.731024354343212</v>
      </c>
      <c r="R1192" s="8">
        <f>IF(E1191&lt;&gt;E1192,SUM($Q$4:Q1192)-SUM($R$3:R1191),0)</f>
        <v>0</v>
      </c>
      <c r="S1192" s="6">
        <f>IF(B1192&gt;0,SUM($R$4:R1192)-SUM($S$3:S1191),0)</f>
        <v>0</v>
      </c>
    </row>
    <row r="1193" spans="1:19">
      <c r="A1193">
        <f>IF(E1192&lt;&gt;E1193,COUNTIF($A$4:A1192,"&lt;&gt;0")+1,0)</f>
        <v>0</v>
      </c>
      <c r="B1193">
        <f>IF(A1193&lt;&gt;0,IF(MOD(A1193,3)=0,COUNTIF($B$4:B1192,"&lt;&gt;0")+1,0),0)</f>
        <v>0</v>
      </c>
      <c r="C1193" s="9">
        <f>'Dash Board'!$C$12+COUNT('Daily reducing balance'!$F$4:F1192)</f>
        <v>42919</v>
      </c>
      <c r="D1193">
        <f t="shared" si="126"/>
        <v>2017</v>
      </c>
      <c r="E1193">
        <f t="shared" si="127"/>
        <v>7</v>
      </c>
      <c r="F1193">
        <f>DAY('Dash Board'!$C$12+COUNT('Daily reducing balance'!$F$4:F1192))</f>
        <v>3</v>
      </c>
      <c r="G1193" s="8">
        <f t="shared" si="128"/>
        <v>268104.80916823295</v>
      </c>
      <c r="H1193" s="6">
        <f>G1193*'Dash Board'!$C$11/365</f>
        <v>77.126040993601251</v>
      </c>
      <c r="I1193" s="6">
        <f>H1193*'Dash Board'!$C$18/'Dash Board'!$C$11</f>
        <v>36.726686187429166</v>
      </c>
      <c r="J1193" s="6">
        <f>(G1193&gt;1)*PMT('Dash Board'!$C$11/365,$U$4,-'Dash Board'!$C$19)</f>
        <v>108.80376961660664</v>
      </c>
      <c r="K1193" s="6">
        <f t="shared" si="130"/>
        <v>0</v>
      </c>
      <c r="L1193" s="8">
        <f t="shared" si="131"/>
        <v>268073.13143960998</v>
      </c>
      <c r="N1193" s="8">
        <f t="shared" si="129"/>
        <v>72.077083429177478</v>
      </c>
      <c r="O1193" s="8">
        <f>IF(E1192&lt;&gt;E1193,SUM($N$4:N1193)-SUM($O$3:O1192),0)</f>
        <v>0</v>
      </c>
      <c r="P1193" s="6">
        <f>IF(B1193&gt;0,SUM($O$4:O1193)-SUM($P$3:P1192),0)</f>
        <v>0</v>
      </c>
      <c r="Q1193" s="6">
        <f t="shared" si="132"/>
        <v>36.726686187429166</v>
      </c>
      <c r="R1193" s="8">
        <f>IF(E1192&lt;&gt;E1193,SUM($Q$4:Q1193)-SUM($R$3:R1192),0)</f>
        <v>0</v>
      </c>
      <c r="S1193" s="6">
        <f>IF(B1193&gt;0,SUM($R$4:R1193)-SUM($S$3:S1192),0)</f>
        <v>0</v>
      </c>
    </row>
    <row r="1194" spans="1:19">
      <c r="A1194">
        <f>IF(E1193&lt;&gt;E1194,COUNTIF($A$4:A1193,"&lt;&gt;0")+1,0)</f>
        <v>0</v>
      </c>
      <c r="B1194">
        <f>IF(A1194&lt;&gt;0,IF(MOD(A1194,3)=0,COUNTIF($B$4:B1193,"&lt;&gt;0")+1,0),0)</f>
        <v>0</v>
      </c>
      <c r="C1194" s="9">
        <f>'Dash Board'!$C$12+COUNT('Daily reducing balance'!$F$4:F1193)</f>
        <v>42920</v>
      </c>
      <c r="D1194">
        <f t="shared" si="126"/>
        <v>2017</v>
      </c>
      <c r="E1194">
        <f t="shared" si="127"/>
        <v>7</v>
      </c>
      <c r="F1194">
        <f>DAY('Dash Board'!$C$12+COUNT('Daily reducing balance'!$F$4:F1193))</f>
        <v>4</v>
      </c>
      <c r="G1194" s="8">
        <f t="shared" si="128"/>
        <v>268073.13143960998</v>
      </c>
      <c r="H1194" s="6">
        <f>G1194*'Dash Board'!$C$11/365</f>
        <v>77.11692822235355</v>
      </c>
      <c r="I1194" s="6">
        <f>H1194*'Dash Board'!$C$18/'Dash Board'!$C$11</f>
        <v>36.722346772549315</v>
      </c>
      <c r="J1194" s="6">
        <f>(G1194&gt;1)*PMT('Dash Board'!$C$11/365,$U$4,-'Dash Board'!$C$19)</f>
        <v>108.80376961660664</v>
      </c>
      <c r="K1194" s="6">
        <f t="shared" si="130"/>
        <v>0</v>
      </c>
      <c r="L1194" s="8">
        <f t="shared" si="131"/>
        <v>268041.44459821575</v>
      </c>
      <c r="N1194" s="8">
        <f t="shared" si="129"/>
        <v>72.081422844057329</v>
      </c>
      <c r="O1194" s="8">
        <f>IF(E1193&lt;&gt;E1194,SUM($N$4:N1194)-SUM($O$3:O1193),0)</f>
        <v>0</v>
      </c>
      <c r="P1194" s="6">
        <f>IF(B1194&gt;0,SUM($O$4:O1194)-SUM($P$3:P1193),0)</f>
        <v>0</v>
      </c>
      <c r="Q1194" s="6">
        <f t="shared" si="132"/>
        <v>36.722346772549315</v>
      </c>
      <c r="R1194" s="8">
        <f>IF(E1193&lt;&gt;E1194,SUM($Q$4:Q1194)-SUM($R$3:R1193),0)</f>
        <v>0</v>
      </c>
      <c r="S1194" s="6">
        <f>IF(B1194&gt;0,SUM($R$4:R1194)-SUM($S$3:S1193),0)</f>
        <v>0</v>
      </c>
    </row>
    <row r="1195" spans="1:19">
      <c r="A1195">
        <f>IF(E1194&lt;&gt;E1195,COUNTIF($A$4:A1194,"&lt;&gt;0")+1,0)</f>
        <v>0</v>
      </c>
      <c r="B1195">
        <f>IF(A1195&lt;&gt;0,IF(MOD(A1195,3)=0,COUNTIF($B$4:B1194,"&lt;&gt;0")+1,0),0)</f>
        <v>0</v>
      </c>
      <c r="C1195" s="9">
        <f>'Dash Board'!$C$12+COUNT('Daily reducing balance'!$F$4:F1194)</f>
        <v>42921</v>
      </c>
      <c r="D1195">
        <f t="shared" si="126"/>
        <v>2017</v>
      </c>
      <c r="E1195">
        <f t="shared" si="127"/>
        <v>7</v>
      </c>
      <c r="F1195">
        <f>DAY('Dash Board'!$C$12+COUNT('Daily reducing balance'!$F$4:F1194))</f>
        <v>5</v>
      </c>
      <c r="G1195" s="8">
        <f t="shared" si="128"/>
        <v>268041.44459821575</v>
      </c>
      <c r="H1195" s="6">
        <f>G1195*'Dash Board'!$C$11/365</f>
        <v>77.107812829623711</v>
      </c>
      <c r="I1195" s="6">
        <f>H1195*'Dash Board'!$C$18/'Dash Board'!$C$11</f>
        <v>36.718006109344628</v>
      </c>
      <c r="J1195" s="6">
        <f>(G1195&gt;1)*PMT('Dash Board'!$C$11/365,$U$4,-'Dash Board'!$C$19)</f>
        <v>108.80376961660664</v>
      </c>
      <c r="K1195" s="6">
        <f t="shared" si="130"/>
        <v>0</v>
      </c>
      <c r="L1195" s="8">
        <f t="shared" si="131"/>
        <v>268009.74864142877</v>
      </c>
      <c r="N1195" s="8">
        <f t="shared" si="129"/>
        <v>72.085763507262016</v>
      </c>
      <c r="O1195" s="8">
        <f>IF(E1194&lt;&gt;E1195,SUM($N$4:N1195)-SUM($O$3:O1194),0)</f>
        <v>0</v>
      </c>
      <c r="P1195" s="6">
        <f>IF(B1195&gt;0,SUM($O$4:O1195)-SUM($P$3:P1194),0)</f>
        <v>0</v>
      </c>
      <c r="Q1195" s="6">
        <f t="shared" si="132"/>
        <v>36.718006109344628</v>
      </c>
      <c r="R1195" s="8">
        <f>IF(E1194&lt;&gt;E1195,SUM($Q$4:Q1195)-SUM($R$3:R1194),0)</f>
        <v>0</v>
      </c>
      <c r="S1195" s="6">
        <f>IF(B1195&gt;0,SUM($R$4:R1195)-SUM($S$3:S1194),0)</f>
        <v>0</v>
      </c>
    </row>
    <row r="1196" spans="1:19">
      <c r="A1196">
        <f>IF(E1195&lt;&gt;E1196,COUNTIF($A$4:A1195,"&lt;&gt;0")+1,0)</f>
        <v>0</v>
      </c>
      <c r="B1196">
        <f>IF(A1196&lt;&gt;0,IF(MOD(A1196,3)=0,COUNTIF($B$4:B1195,"&lt;&gt;0")+1,0),0)</f>
        <v>0</v>
      </c>
      <c r="C1196" s="9">
        <f>'Dash Board'!$C$12+COUNT('Daily reducing balance'!$F$4:F1195)</f>
        <v>42922</v>
      </c>
      <c r="D1196">
        <f t="shared" si="126"/>
        <v>2017</v>
      </c>
      <c r="E1196">
        <f t="shared" si="127"/>
        <v>7</v>
      </c>
      <c r="F1196">
        <f>DAY('Dash Board'!$C$12+COUNT('Daily reducing balance'!$F$4:F1195))</f>
        <v>6</v>
      </c>
      <c r="G1196" s="8">
        <f t="shared" si="128"/>
        <v>268009.74864142877</v>
      </c>
      <c r="H1196" s="6">
        <f>G1196*'Dash Board'!$C$11/365</f>
        <v>77.098694814657591</v>
      </c>
      <c r="I1196" s="6">
        <f>H1196*'Dash Board'!$C$18/'Dash Board'!$C$11</f>
        <v>36.713664197455998</v>
      </c>
      <c r="J1196" s="6">
        <f>(G1196&gt;1)*PMT('Dash Board'!$C$11/365,$U$4,-'Dash Board'!$C$19)</f>
        <v>108.80376961660664</v>
      </c>
      <c r="K1196" s="6">
        <f t="shared" si="130"/>
        <v>0</v>
      </c>
      <c r="L1196" s="8">
        <f t="shared" si="131"/>
        <v>267978.04356662685</v>
      </c>
      <c r="N1196" s="8">
        <f t="shared" si="129"/>
        <v>72.090105419150646</v>
      </c>
      <c r="O1196" s="8">
        <f>IF(E1195&lt;&gt;E1196,SUM($N$4:N1196)-SUM($O$3:O1195),0)</f>
        <v>0</v>
      </c>
      <c r="P1196" s="6">
        <f>IF(B1196&gt;0,SUM($O$4:O1196)-SUM($P$3:P1195),0)</f>
        <v>0</v>
      </c>
      <c r="Q1196" s="6">
        <f t="shared" si="132"/>
        <v>36.713664197455998</v>
      </c>
      <c r="R1196" s="8">
        <f>IF(E1195&lt;&gt;E1196,SUM($Q$4:Q1196)-SUM($R$3:R1195),0)</f>
        <v>0</v>
      </c>
      <c r="S1196" s="6">
        <f>IF(B1196&gt;0,SUM($R$4:R1196)-SUM($S$3:S1195),0)</f>
        <v>0</v>
      </c>
    </row>
    <row r="1197" spans="1:19">
      <c r="A1197">
        <f>IF(E1196&lt;&gt;E1197,COUNTIF($A$4:A1196,"&lt;&gt;0")+1,0)</f>
        <v>0</v>
      </c>
      <c r="B1197">
        <f>IF(A1197&lt;&gt;0,IF(MOD(A1197,3)=0,COUNTIF($B$4:B1196,"&lt;&gt;0")+1,0),0)</f>
        <v>0</v>
      </c>
      <c r="C1197" s="9">
        <f>'Dash Board'!$C$12+COUNT('Daily reducing balance'!$F$4:F1196)</f>
        <v>42923</v>
      </c>
      <c r="D1197">
        <f t="shared" si="126"/>
        <v>2017</v>
      </c>
      <c r="E1197">
        <f t="shared" si="127"/>
        <v>7</v>
      </c>
      <c r="F1197">
        <f>DAY('Dash Board'!$C$12+COUNT('Daily reducing balance'!$F$4:F1196))</f>
        <v>7</v>
      </c>
      <c r="G1197" s="8">
        <f t="shared" si="128"/>
        <v>267978.04356662685</v>
      </c>
      <c r="H1197" s="6">
        <f>G1197*'Dash Board'!$C$11/365</f>
        <v>77.089574176700864</v>
      </c>
      <c r="I1197" s="6">
        <f>H1197*'Dash Board'!$C$18/'Dash Board'!$C$11</f>
        <v>36.709321036524223</v>
      </c>
      <c r="J1197" s="6">
        <f>(G1197&gt;1)*PMT('Dash Board'!$C$11/365,$U$4,-'Dash Board'!$C$19)</f>
        <v>108.80376961660664</v>
      </c>
      <c r="K1197" s="6">
        <f t="shared" si="130"/>
        <v>0</v>
      </c>
      <c r="L1197" s="8">
        <f t="shared" si="131"/>
        <v>267946.32937118696</v>
      </c>
      <c r="N1197" s="8">
        <f t="shared" si="129"/>
        <v>72.094448580082428</v>
      </c>
      <c r="O1197" s="8">
        <f>IF(E1196&lt;&gt;E1197,SUM($N$4:N1197)-SUM($O$3:O1196),0)</f>
        <v>0</v>
      </c>
      <c r="P1197" s="6">
        <f>IF(B1197&gt;0,SUM($O$4:O1197)-SUM($P$3:P1196),0)</f>
        <v>0</v>
      </c>
      <c r="Q1197" s="6">
        <f t="shared" si="132"/>
        <v>36.709321036524223</v>
      </c>
      <c r="R1197" s="8">
        <f>IF(E1196&lt;&gt;E1197,SUM($Q$4:Q1197)-SUM($R$3:R1196),0)</f>
        <v>0</v>
      </c>
      <c r="S1197" s="6">
        <f>IF(B1197&gt;0,SUM($R$4:R1197)-SUM($S$3:S1196),0)</f>
        <v>0</v>
      </c>
    </row>
    <row r="1198" spans="1:19">
      <c r="A1198">
        <f>IF(E1197&lt;&gt;E1198,COUNTIF($A$4:A1197,"&lt;&gt;0")+1,0)</f>
        <v>0</v>
      </c>
      <c r="B1198">
        <f>IF(A1198&lt;&gt;0,IF(MOD(A1198,3)=0,COUNTIF($B$4:B1197,"&lt;&gt;0")+1,0),0)</f>
        <v>0</v>
      </c>
      <c r="C1198" s="9">
        <f>'Dash Board'!$C$12+COUNT('Daily reducing balance'!$F$4:F1197)</f>
        <v>42924</v>
      </c>
      <c r="D1198">
        <f t="shared" si="126"/>
        <v>2017</v>
      </c>
      <c r="E1198">
        <f t="shared" si="127"/>
        <v>7</v>
      </c>
      <c r="F1198">
        <f>DAY('Dash Board'!$C$12+COUNT('Daily reducing balance'!$F$4:F1197))</f>
        <v>8</v>
      </c>
      <c r="G1198" s="8">
        <f t="shared" si="128"/>
        <v>267946.32937118696</v>
      </c>
      <c r="H1198" s="6">
        <f>G1198*'Dash Board'!$C$11/365</f>
        <v>77.080450914998991</v>
      </c>
      <c r="I1198" s="6">
        <f>H1198*'Dash Board'!$C$18/'Dash Board'!$C$11</f>
        <v>36.704976626189996</v>
      </c>
      <c r="J1198" s="6">
        <f>(G1198&gt;1)*PMT('Dash Board'!$C$11/365,$U$4,-'Dash Board'!$C$19)</f>
        <v>108.80376961660664</v>
      </c>
      <c r="K1198" s="6">
        <f t="shared" si="130"/>
        <v>0</v>
      </c>
      <c r="L1198" s="8">
        <f t="shared" si="131"/>
        <v>267914.60605248535</v>
      </c>
      <c r="N1198" s="8">
        <f t="shared" si="129"/>
        <v>72.098792990416655</v>
      </c>
      <c r="O1198" s="8">
        <f>IF(E1197&lt;&gt;E1198,SUM($N$4:N1198)-SUM($O$3:O1197),0)</f>
        <v>0</v>
      </c>
      <c r="P1198" s="6">
        <f>IF(B1198&gt;0,SUM($O$4:O1198)-SUM($P$3:P1197),0)</f>
        <v>0</v>
      </c>
      <c r="Q1198" s="6">
        <f t="shared" si="132"/>
        <v>36.704976626189996</v>
      </c>
      <c r="R1198" s="8">
        <f>IF(E1197&lt;&gt;E1198,SUM($Q$4:Q1198)-SUM($R$3:R1197),0)</f>
        <v>0</v>
      </c>
      <c r="S1198" s="6">
        <f>IF(B1198&gt;0,SUM($R$4:R1198)-SUM($S$3:S1197),0)</f>
        <v>0</v>
      </c>
    </row>
    <row r="1199" spans="1:19">
      <c r="A1199">
        <f>IF(E1198&lt;&gt;E1199,COUNTIF($A$4:A1198,"&lt;&gt;0")+1,0)</f>
        <v>0</v>
      </c>
      <c r="B1199">
        <f>IF(A1199&lt;&gt;0,IF(MOD(A1199,3)=0,COUNTIF($B$4:B1198,"&lt;&gt;0")+1,0),0)</f>
        <v>0</v>
      </c>
      <c r="C1199" s="9">
        <f>'Dash Board'!$C$12+COUNT('Daily reducing balance'!$F$4:F1198)</f>
        <v>42925</v>
      </c>
      <c r="D1199">
        <f t="shared" si="126"/>
        <v>2017</v>
      </c>
      <c r="E1199">
        <f t="shared" si="127"/>
        <v>7</v>
      </c>
      <c r="F1199">
        <f>DAY('Dash Board'!$C$12+COUNT('Daily reducing balance'!$F$4:F1198))</f>
        <v>9</v>
      </c>
      <c r="G1199" s="8">
        <f t="shared" si="128"/>
        <v>267914.60605248535</v>
      </c>
      <c r="H1199" s="6">
        <f>G1199*'Dash Board'!$C$11/365</f>
        <v>77.071325028797148</v>
      </c>
      <c r="I1199" s="6">
        <f>H1199*'Dash Board'!$C$18/'Dash Board'!$C$11</f>
        <v>36.700630966093883</v>
      </c>
      <c r="J1199" s="6">
        <f>(G1199&gt;1)*PMT('Dash Board'!$C$11/365,$U$4,-'Dash Board'!$C$19)</f>
        <v>108.80376961660664</v>
      </c>
      <c r="K1199" s="6">
        <f t="shared" si="130"/>
        <v>0</v>
      </c>
      <c r="L1199" s="8">
        <f t="shared" si="131"/>
        <v>267882.87360789755</v>
      </c>
      <c r="N1199" s="8">
        <f t="shared" si="129"/>
        <v>72.103138650512761</v>
      </c>
      <c r="O1199" s="8">
        <f>IF(E1198&lt;&gt;E1199,SUM($N$4:N1199)-SUM($O$3:O1198),0)</f>
        <v>0</v>
      </c>
      <c r="P1199" s="6">
        <f>IF(B1199&gt;0,SUM($O$4:O1199)-SUM($P$3:P1198),0)</f>
        <v>0</v>
      </c>
      <c r="Q1199" s="6">
        <f t="shared" si="132"/>
        <v>36.700630966093883</v>
      </c>
      <c r="R1199" s="8">
        <f>IF(E1198&lt;&gt;E1199,SUM($Q$4:Q1199)-SUM($R$3:R1198),0)</f>
        <v>0</v>
      </c>
      <c r="S1199" s="6">
        <f>IF(B1199&gt;0,SUM($R$4:R1199)-SUM($S$3:S1198),0)</f>
        <v>0</v>
      </c>
    </row>
    <row r="1200" spans="1:19">
      <c r="A1200">
        <f>IF(E1199&lt;&gt;E1200,COUNTIF($A$4:A1199,"&lt;&gt;0")+1,0)</f>
        <v>0</v>
      </c>
      <c r="B1200">
        <f>IF(A1200&lt;&gt;0,IF(MOD(A1200,3)=0,COUNTIF($B$4:B1199,"&lt;&gt;0")+1,0),0)</f>
        <v>0</v>
      </c>
      <c r="C1200" s="9">
        <f>'Dash Board'!$C$12+COUNT('Daily reducing balance'!$F$4:F1199)</f>
        <v>42926</v>
      </c>
      <c r="D1200">
        <f t="shared" si="126"/>
        <v>2017</v>
      </c>
      <c r="E1200">
        <f t="shared" si="127"/>
        <v>7</v>
      </c>
      <c r="F1200">
        <f>DAY('Dash Board'!$C$12+COUNT('Daily reducing balance'!$F$4:F1199))</f>
        <v>10</v>
      </c>
      <c r="G1200" s="8">
        <f t="shared" si="128"/>
        <v>267882.87360789755</v>
      </c>
      <c r="H1200" s="6">
        <f>G1200*'Dash Board'!$C$11/365</f>
        <v>77.062196517340382</v>
      </c>
      <c r="I1200" s="6">
        <f>H1200*'Dash Board'!$C$18/'Dash Board'!$C$11</f>
        <v>36.696284055876376</v>
      </c>
      <c r="J1200" s="6">
        <f>(G1200&gt;1)*PMT('Dash Board'!$C$11/365,$U$4,-'Dash Board'!$C$19)</f>
        <v>108.80376961660664</v>
      </c>
      <c r="K1200" s="6">
        <f t="shared" si="130"/>
        <v>0</v>
      </c>
      <c r="L1200" s="8">
        <f t="shared" si="131"/>
        <v>267851.13203479833</v>
      </c>
      <c r="N1200" s="8">
        <f t="shared" si="129"/>
        <v>72.107485560730268</v>
      </c>
      <c r="O1200" s="8">
        <f>IF(E1199&lt;&gt;E1200,SUM($N$4:N1200)-SUM($O$3:O1199),0)</f>
        <v>0</v>
      </c>
      <c r="P1200" s="6">
        <f>IF(B1200&gt;0,SUM($O$4:O1200)-SUM($P$3:P1199),0)</f>
        <v>0</v>
      </c>
      <c r="Q1200" s="6">
        <f t="shared" si="132"/>
        <v>36.696284055876376</v>
      </c>
      <c r="R1200" s="8">
        <f>IF(E1199&lt;&gt;E1200,SUM($Q$4:Q1200)-SUM($R$3:R1199),0)</f>
        <v>0</v>
      </c>
      <c r="S1200" s="6">
        <f>IF(B1200&gt;0,SUM($R$4:R1200)-SUM($S$3:S1199),0)</f>
        <v>0</v>
      </c>
    </row>
    <row r="1201" spans="1:19">
      <c r="A1201">
        <f>IF(E1200&lt;&gt;E1201,COUNTIF($A$4:A1200,"&lt;&gt;0")+1,0)</f>
        <v>0</v>
      </c>
      <c r="B1201">
        <f>IF(A1201&lt;&gt;0,IF(MOD(A1201,3)=0,COUNTIF($B$4:B1200,"&lt;&gt;0")+1,0),0)</f>
        <v>0</v>
      </c>
      <c r="C1201" s="9">
        <f>'Dash Board'!$C$12+COUNT('Daily reducing balance'!$F$4:F1200)</f>
        <v>42927</v>
      </c>
      <c r="D1201">
        <f t="shared" si="126"/>
        <v>2017</v>
      </c>
      <c r="E1201">
        <f t="shared" si="127"/>
        <v>7</v>
      </c>
      <c r="F1201">
        <f>DAY('Dash Board'!$C$12+COUNT('Daily reducing balance'!$F$4:F1200))</f>
        <v>11</v>
      </c>
      <c r="G1201" s="8">
        <f t="shared" si="128"/>
        <v>267851.13203479833</v>
      </c>
      <c r="H1201" s="6">
        <f>G1201*'Dash Board'!$C$11/365</f>
        <v>77.053065379873487</v>
      </c>
      <c r="I1201" s="6">
        <f>H1201*'Dash Board'!$C$18/'Dash Board'!$C$11</f>
        <v>36.691935895177856</v>
      </c>
      <c r="J1201" s="6">
        <f>(G1201&gt;1)*PMT('Dash Board'!$C$11/365,$U$4,-'Dash Board'!$C$19)</f>
        <v>108.80376961660664</v>
      </c>
      <c r="K1201" s="6">
        <f t="shared" si="130"/>
        <v>0</v>
      </c>
      <c r="L1201" s="8">
        <f t="shared" si="131"/>
        <v>267819.38133056159</v>
      </c>
      <c r="N1201" s="8">
        <f t="shared" si="129"/>
        <v>72.111833721428781</v>
      </c>
      <c r="O1201" s="8">
        <f>IF(E1200&lt;&gt;E1201,SUM($N$4:N1201)-SUM($O$3:O1200),0)</f>
        <v>0</v>
      </c>
      <c r="P1201" s="6">
        <f>IF(B1201&gt;0,SUM($O$4:O1201)-SUM($P$3:P1200),0)</f>
        <v>0</v>
      </c>
      <c r="Q1201" s="6">
        <f t="shared" si="132"/>
        <v>36.691935895177856</v>
      </c>
      <c r="R1201" s="8">
        <f>IF(E1200&lt;&gt;E1201,SUM($Q$4:Q1201)-SUM($R$3:R1200),0)</f>
        <v>0</v>
      </c>
      <c r="S1201" s="6">
        <f>IF(B1201&gt;0,SUM($R$4:R1201)-SUM($S$3:S1200),0)</f>
        <v>0</v>
      </c>
    </row>
    <row r="1202" spans="1:19">
      <c r="A1202">
        <f>IF(E1201&lt;&gt;E1202,COUNTIF($A$4:A1201,"&lt;&gt;0")+1,0)</f>
        <v>0</v>
      </c>
      <c r="B1202">
        <f>IF(A1202&lt;&gt;0,IF(MOD(A1202,3)=0,COUNTIF($B$4:B1201,"&lt;&gt;0")+1,0),0)</f>
        <v>0</v>
      </c>
      <c r="C1202" s="9">
        <f>'Dash Board'!$C$12+COUNT('Daily reducing balance'!$F$4:F1201)</f>
        <v>42928</v>
      </c>
      <c r="D1202">
        <f t="shared" si="126"/>
        <v>2017</v>
      </c>
      <c r="E1202">
        <f t="shared" si="127"/>
        <v>7</v>
      </c>
      <c r="F1202">
        <f>DAY('Dash Board'!$C$12+COUNT('Daily reducing balance'!$F$4:F1201))</f>
        <v>12</v>
      </c>
      <c r="G1202" s="8">
        <f t="shared" si="128"/>
        <v>267819.38133056159</v>
      </c>
      <c r="H1202" s="6">
        <f>G1202*'Dash Board'!$C$11/365</f>
        <v>77.043931615641014</v>
      </c>
      <c r="I1202" s="6">
        <f>H1202*'Dash Board'!$C$18/'Dash Board'!$C$11</f>
        <v>36.687586483638583</v>
      </c>
      <c r="J1202" s="6">
        <f>(G1202&gt;1)*PMT('Dash Board'!$C$11/365,$U$4,-'Dash Board'!$C$19)</f>
        <v>108.80376961660664</v>
      </c>
      <c r="K1202" s="6">
        <f t="shared" si="130"/>
        <v>0</v>
      </c>
      <c r="L1202" s="8">
        <f t="shared" si="131"/>
        <v>267787.62149256066</v>
      </c>
      <c r="N1202" s="8">
        <f t="shared" si="129"/>
        <v>72.116183132968061</v>
      </c>
      <c r="O1202" s="8">
        <f>IF(E1201&lt;&gt;E1202,SUM($N$4:N1202)-SUM($O$3:O1201),0)</f>
        <v>0</v>
      </c>
      <c r="P1202" s="6">
        <f>IF(B1202&gt;0,SUM($O$4:O1202)-SUM($P$3:P1201),0)</f>
        <v>0</v>
      </c>
      <c r="Q1202" s="6">
        <f t="shared" si="132"/>
        <v>36.687586483638583</v>
      </c>
      <c r="R1202" s="8">
        <f>IF(E1201&lt;&gt;E1202,SUM($Q$4:Q1202)-SUM($R$3:R1201),0)</f>
        <v>0</v>
      </c>
      <c r="S1202" s="6">
        <f>IF(B1202&gt;0,SUM($R$4:R1202)-SUM($S$3:S1201),0)</f>
        <v>0</v>
      </c>
    </row>
    <row r="1203" spans="1:19">
      <c r="A1203">
        <f>IF(E1202&lt;&gt;E1203,COUNTIF($A$4:A1202,"&lt;&gt;0")+1,0)</f>
        <v>0</v>
      </c>
      <c r="B1203">
        <f>IF(A1203&lt;&gt;0,IF(MOD(A1203,3)=0,COUNTIF($B$4:B1202,"&lt;&gt;0")+1,0),0)</f>
        <v>0</v>
      </c>
      <c r="C1203" s="9">
        <f>'Dash Board'!$C$12+COUNT('Daily reducing balance'!$F$4:F1202)</f>
        <v>42929</v>
      </c>
      <c r="D1203">
        <f t="shared" si="126"/>
        <v>2017</v>
      </c>
      <c r="E1203">
        <f t="shared" si="127"/>
        <v>7</v>
      </c>
      <c r="F1203">
        <f>DAY('Dash Board'!$C$12+COUNT('Daily reducing balance'!$F$4:F1202))</f>
        <v>13</v>
      </c>
      <c r="G1203" s="8">
        <f t="shared" si="128"/>
        <v>267787.62149256066</v>
      </c>
      <c r="H1203" s="6">
        <f>G1203*'Dash Board'!$C$11/365</f>
        <v>77.034795223887315</v>
      </c>
      <c r="I1203" s="6">
        <f>H1203*'Dash Board'!$C$18/'Dash Board'!$C$11</f>
        <v>36.683235820898723</v>
      </c>
      <c r="J1203" s="6">
        <f>(G1203&gt;1)*PMT('Dash Board'!$C$11/365,$U$4,-'Dash Board'!$C$19)</f>
        <v>108.80376961660664</v>
      </c>
      <c r="K1203" s="6">
        <f t="shared" si="130"/>
        <v>0</v>
      </c>
      <c r="L1203" s="8">
        <f t="shared" si="131"/>
        <v>267755.85251816799</v>
      </c>
      <c r="N1203" s="8">
        <f t="shared" si="129"/>
        <v>72.120533795707928</v>
      </c>
      <c r="O1203" s="8">
        <f>IF(E1202&lt;&gt;E1203,SUM($N$4:N1203)-SUM($O$3:O1202),0)</f>
        <v>0</v>
      </c>
      <c r="P1203" s="6">
        <f>IF(B1203&gt;0,SUM($O$4:O1203)-SUM($P$3:P1202),0)</f>
        <v>0</v>
      </c>
      <c r="Q1203" s="6">
        <f t="shared" si="132"/>
        <v>36.683235820898723</v>
      </c>
      <c r="R1203" s="8">
        <f>IF(E1202&lt;&gt;E1203,SUM($Q$4:Q1203)-SUM($R$3:R1202),0)</f>
        <v>0</v>
      </c>
      <c r="S1203" s="6">
        <f>IF(B1203&gt;0,SUM($R$4:R1203)-SUM($S$3:S1202),0)</f>
        <v>0</v>
      </c>
    </row>
    <row r="1204" spans="1:19">
      <c r="A1204">
        <f>IF(E1203&lt;&gt;E1204,COUNTIF($A$4:A1203,"&lt;&gt;0")+1,0)</f>
        <v>0</v>
      </c>
      <c r="B1204">
        <f>IF(A1204&lt;&gt;0,IF(MOD(A1204,3)=0,COUNTIF($B$4:B1203,"&lt;&gt;0")+1,0),0)</f>
        <v>0</v>
      </c>
      <c r="C1204" s="9">
        <f>'Dash Board'!$C$12+COUNT('Daily reducing balance'!$F$4:F1203)</f>
        <v>42930</v>
      </c>
      <c r="D1204">
        <f t="shared" ref="D1204:D1267" si="133">IF(AND(E1204=1,F1204=1),D1203+1,D1203)</f>
        <v>2017</v>
      </c>
      <c r="E1204">
        <f t="shared" ref="E1204:E1267" si="134">IF(F1204=1,IF(E1203+1&gt;12,1,E1203+1),E1203)</f>
        <v>7</v>
      </c>
      <c r="F1204">
        <f>DAY('Dash Board'!$C$12+COUNT('Daily reducing balance'!$F$4:F1203))</f>
        <v>14</v>
      </c>
      <c r="G1204" s="8">
        <f t="shared" ref="G1204:G1267" si="135">L1203</f>
        <v>267755.85251816799</v>
      </c>
      <c r="H1204" s="6">
        <f>G1204*'Dash Board'!$C$11/365</f>
        <v>77.025656203856542</v>
      </c>
      <c r="I1204" s="6">
        <f>H1204*'Dash Board'!$C$18/'Dash Board'!$C$11</f>
        <v>36.678883906598358</v>
      </c>
      <c r="J1204" s="6">
        <f>(G1204&gt;1)*PMT('Dash Board'!$C$11/365,$U$4,-'Dash Board'!$C$19)</f>
        <v>108.80376961660664</v>
      </c>
      <c r="K1204" s="6">
        <f t="shared" si="130"/>
        <v>0</v>
      </c>
      <c r="L1204" s="8">
        <f t="shared" si="131"/>
        <v>267724.07440475526</v>
      </c>
      <c r="N1204" s="8">
        <f t="shared" ref="N1204:N1267" si="136">J1204-I1204</f>
        <v>72.124885710008286</v>
      </c>
      <c r="O1204" s="8">
        <f>IF(E1203&lt;&gt;E1204,SUM($N$4:N1204)-SUM($O$3:O1203),0)</f>
        <v>0</v>
      </c>
      <c r="P1204" s="6">
        <f>IF(B1204&gt;0,SUM($O$4:O1204)-SUM($P$3:P1203),0)</f>
        <v>0</v>
      </c>
      <c r="Q1204" s="6">
        <f t="shared" si="132"/>
        <v>36.678883906598358</v>
      </c>
      <c r="R1204" s="8">
        <f>IF(E1203&lt;&gt;E1204,SUM($Q$4:Q1204)-SUM($R$3:R1203),0)</f>
        <v>0</v>
      </c>
      <c r="S1204" s="6">
        <f>IF(B1204&gt;0,SUM($R$4:R1204)-SUM($S$3:S1203),0)</f>
        <v>0</v>
      </c>
    </row>
    <row r="1205" spans="1:19">
      <c r="A1205">
        <f>IF(E1204&lt;&gt;E1205,COUNTIF($A$4:A1204,"&lt;&gt;0")+1,0)</f>
        <v>0</v>
      </c>
      <c r="B1205">
        <f>IF(A1205&lt;&gt;0,IF(MOD(A1205,3)=0,COUNTIF($B$4:B1204,"&lt;&gt;0")+1,0),0)</f>
        <v>0</v>
      </c>
      <c r="C1205" s="9">
        <f>'Dash Board'!$C$12+COUNT('Daily reducing balance'!$F$4:F1204)</f>
        <v>42931</v>
      </c>
      <c r="D1205">
        <f t="shared" si="133"/>
        <v>2017</v>
      </c>
      <c r="E1205">
        <f t="shared" si="134"/>
        <v>7</v>
      </c>
      <c r="F1205">
        <f>DAY('Dash Board'!$C$12+COUNT('Daily reducing balance'!$F$4:F1204))</f>
        <v>15</v>
      </c>
      <c r="G1205" s="8">
        <f t="shared" si="135"/>
        <v>267724.07440475526</v>
      </c>
      <c r="H1205" s="6">
        <f>G1205*'Dash Board'!$C$11/365</f>
        <v>77.016514554792607</v>
      </c>
      <c r="I1205" s="6">
        <f>H1205*'Dash Board'!$C$18/'Dash Board'!$C$11</f>
        <v>36.674530740377435</v>
      </c>
      <c r="J1205" s="6">
        <f>(G1205&gt;1)*PMT('Dash Board'!$C$11/365,$U$4,-'Dash Board'!$C$19)</f>
        <v>108.80376961660664</v>
      </c>
      <c r="K1205" s="6">
        <f t="shared" si="130"/>
        <v>0</v>
      </c>
      <c r="L1205" s="8">
        <f t="shared" si="131"/>
        <v>267692.28714969347</v>
      </c>
      <c r="N1205" s="8">
        <f t="shared" si="136"/>
        <v>72.129238876229209</v>
      </c>
      <c r="O1205" s="8">
        <f>IF(E1204&lt;&gt;E1205,SUM($N$4:N1205)-SUM($O$3:O1204),0)</f>
        <v>0</v>
      </c>
      <c r="P1205" s="6">
        <f>IF(B1205&gt;0,SUM($O$4:O1205)-SUM($P$3:P1204),0)</f>
        <v>0</v>
      </c>
      <c r="Q1205" s="6">
        <f t="shared" si="132"/>
        <v>36.674530740377435</v>
      </c>
      <c r="R1205" s="8">
        <f>IF(E1204&lt;&gt;E1205,SUM($Q$4:Q1205)-SUM($R$3:R1204),0)</f>
        <v>0</v>
      </c>
      <c r="S1205" s="6">
        <f>IF(B1205&gt;0,SUM($R$4:R1205)-SUM($S$3:S1204),0)</f>
        <v>0</v>
      </c>
    </row>
    <row r="1206" spans="1:19">
      <c r="A1206">
        <f>IF(E1205&lt;&gt;E1206,COUNTIF($A$4:A1205,"&lt;&gt;0")+1,0)</f>
        <v>0</v>
      </c>
      <c r="B1206">
        <f>IF(A1206&lt;&gt;0,IF(MOD(A1206,3)=0,COUNTIF($B$4:B1205,"&lt;&gt;0")+1,0),0)</f>
        <v>0</v>
      </c>
      <c r="C1206" s="9">
        <f>'Dash Board'!$C$12+COUNT('Daily reducing balance'!$F$4:F1205)</f>
        <v>42932</v>
      </c>
      <c r="D1206">
        <f t="shared" si="133"/>
        <v>2017</v>
      </c>
      <c r="E1206">
        <f t="shared" si="134"/>
        <v>7</v>
      </c>
      <c r="F1206">
        <f>DAY('Dash Board'!$C$12+COUNT('Daily reducing balance'!$F$4:F1205))</f>
        <v>16</v>
      </c>
      <c r="G1206" s="8">
        <f t="shared" si="135"/>
        <v>267692.28714969347</v>
      </c>
      <c r="H1206" s="6">
        <f>G1206*'Dash Board'!$C$11/365</f>
        <v>77.007370275939209</v>
      </c>
      <c r="I1206" s="6">
        <f>H1206*'Dash Board'!$C$18/'Dash Board'!$C$11</f>
        <v>36.670176321875815</v>
      </c>
      <c r="J1206" s="6">
        <f>(G1206&gt;1)*PMT('Dash Board'!$C$11/365,$U$4,-'Dash Board'!$C$19)</f>
        <v>108.80376961660664</v>
      </c>
      <c r="K1206" s="6">
        <f t="shared" si="130"/>
        <v>0</v>
      </c>
      <c r="L1206" s="8">
        <f t="shared" si="131"/>
        <v>267660.49075035279</v>
      </c>
      <c r="N1206" s="8">
        <f t="shared" si="136"/>
        <v>72.133593294730829</v>
      </c>
      <c r="O1206" s="8">
        <f>IF(E1205&lt;&gt;E1206,SUM($N$4:N1206)-SUM($O$3:O1205),0)</f>
        <v>0</v>
      </c>
      <c r="P1206" s="6">
        <f>IF(B1206&gt;0,SUM($O$4:O1206)-SUM($P$3:P1205),0)</f>
        <v>0</v>
      </c>
      <c r="Q1206" s="6">
        <f t="shared" si="132"/>
        <v>36.670176321875815</v>
      </c>
      <c r="R1206" s="8">
        <f>IF(E1205&lt;&gt;E1206,SUM($Q$4:Q1206)-SUM($R$3:R1205),0)</f>
        <v>0</v>
      </c>
      <c r="S1206" s="6">
        <f>IF(B1206&gt;0,SUM($R$4:R1206)-SUM($S$3:S1205),0)</f>
        <v>0</v>
      </c>
    </row>
    <row r="1207" spans="1:19">
      <c r="A1207">
        <f>IF(E1206&lt;&gt;E1207,COUNTIF($A$4:A1206,"&lt;&gt;0")+1,0)</f>
        <v>0</v>
      </c>
      <c r="B1207">
        <f>IF(A1207&lt;&gt;0,IF(MOD(A1207,3)=0,COUNTIF($B$4:B1206,"&lt;&gt;0")+1,0),0)</f>
        <v>0</v>
      </c>
      <c r="C1207" s="9">
        <f>'Dash Board'!$C$12+COUNT('Daily reducing balance'!$F$4:F1206)</f>
        <v>42933</v>
      </c>
      <c r="D1207">
        <f t="shared" si="133"/>
        <v>2017</v>
      </c>
      <c r="E1207">
        <f t="shared" si="134"/>
        <v>7</v>
      </c>
      <c r="F1207">
        <f>DAY('Dash Board'!$C$12+COUNT('Daily reducing balance'!$F$4:F1206))</f>
        <v>17</v>
      </c>
      <c r="G1207" s="8">
        <f t="shared" si="135"/>
        <v>267660.49075035279</v>
      </c>
      <c r="H1207" s="6">
        <f>G1207*'Dash Board'!$C$11/365</f>
        <v>76.998223366539847</v>
      </c>
      <c r="I1207" s="6">
        <f>H1207*'Dash Board'!$C$18/'Dash Board'!$C$11</f>
        <v>36.665820650733259</v>
      </c>
      <c r="J1207" s="6">
        <f>(G1207&gt;1)*PMT('Dash Board'!$C$11/365,$U$4,-'Dash Board'!$C$19)</f>
        <v>108.80376961660664</v>
      </c>
      <c r="K1207" s="6">
        <f t="shared" si="130"/>
        <v>0</v>
      </c>
      <c r="L1207" s="8">
        <f t="shared" si="131"/>
        <v>267628.68520410277</v>
      </c>
      <c r="N1207" s="8">
        <f t="shared" si="136"/>
        <v>72.137948965873392</v>
      </c>
      <c r="O1207" s="8">
        <f>IF(E1206&lt;&gt;E1207,SUM($N$4:N1207)-SUM($O$3:O1206),0)</f>
        <v>0</v>
      </c>
      <c r="P1207" s="6">
        <f>IF(B1207&gt;0,SUM($O$4:O1207)-SUM($P$3:P1206),0)</f>
        <v>0</v>
      </c>
      <c r="Q1207" s="6">
        <f t="shared" si="132"/>
        <v>36.665820650733259</v>
      </c>
      <c r="R1207" s="8">
        <f>IF(E1206&lt;&gt;E1207,SUM($Q$4:Q1207)-SUM($R$3:R1206),0)</f>
        <v>0</v>
      </c>
      <c r="S1207" s="6">
        <f>IF(B1207&gt;0,SUM($R$4:R1207)-SUM($S$3:S1206),0)</f>
        <v>0</v>
      </c>
    </row>
    <row r="1208" spans="1:19">
      <c r="A1208">
        <f>IF(E1207&lt;&gt;E1208,COUNTIF($A$4:A1207,"&lt;&gt;0")+1,0)</f>
        <v>0</v>
      </c>
      <c r="B1208">
        <f>IF(A1208&lt;&gt;0,IF(MOD(A1208,3)=0,COUNTIF($B$4:B1207,"&lt;&gt;0")+1,0),0)</f>
        <v>0</v>
      </c>
      <c r="C1208" s="9">
        <f>'Dash Board'!$C$12+COUNT('Daily reducing balance'!$F$4:F1207)</f>
        <v>42934</v>
      </c>
      <c r="D1208">
        <f t="shared" si="133"/>
        <v>2017</v>
      </c>
      <c r="E1208">
        <f t="shared" si="134"/>
        <v>7</v>
      </c>
      <c r="F1208">
        <f>DAY('Dash Board'!$C$12+COUNT('Daily reducing balance'!$F$4:F1207))</f>
        <v>18</v>
      </c>
      <c r="G1208" s="8">
        <f t="shared" si="135"/>
        <v>267628.68520410277</v>
      </c>
      <c r="H1208" s="6">
        <f>G1208*'Dash Board'!$C$11/365</f>
        <v>76.989073825837778</v>
      </c>
      <c r="I1208" s="6">
        <f>H1208*'Dash Board'!$C$18/'Dash Board'!$C$11</f>
        <v>36.661463726589425</v>
      </c>
      <c r="J1208" s="6">
        <f>(G1208&gt;1)*PMT('Dash Board'!$C$11/365,$U$4,-'Dash Board'!$C$19)</f>
        <v>108.80376961660664</v>
      </c>
      <c r="K1208" s="6">
        <f t="shared" si="130"/>
        <v>0</v>
      </c>
      <c r="L1208" s="8">
        <f t="shared" si="131"/>
        <v>267596.87050831201</v>
      </c>
      <c r="N1208" s="8">
        <f t="shared" si="136"/>
        <v>72.142305890017212</v>
      </c>
      <c r="O1208" s="8">
        <f>IF(E1207&lt;&gt;E1208,SUM($N$4:N1208)-SUM($O$3:O1207),0)</f>
        <v>0</v>
      </c>
      <c r="P1208" s="6">
        <f>IF(B1208&gt;0,SUM($O$4:O1208)-SUM($P$3:P1207),0)</f>
        <v>0</v>
      </c>
      <c r="Q1208" s="6">
        <f t="shared" si="132"/>
        <v>36.661463726589425</v>
      </c>
      <c r="R1208" s="8">
        <f>IF(E1207&lt;&gt;E1208,SUM($Q$4:Q1208)-SUM($R$3:R1207),0)</f>
        <v>0</v>
      </c>
      <c r="S1208" s="6">
        <f>IF(B1208&gt;0,SUM($R$4:R1208)-SUM($S$3:S1207),0)</f>
        <v>0</v>
      </c>
    </row>
    <row r="1209" spans="1:19">
      <c r="A1209">
        <f>IF(E1208&lt;&gt;E1209,COUNTIF($A$4:A1208,"&lt;&gt;0")+1,0)</f>
        <v>0</v>
      </c>
      <c r="B1209">
        <f>IF(A1209&lt;&gt;0,IF(MOD(A1209,3)=0,COUNTIF($B$4:B1208,"&lt;&gt;0")+1,0),0)</f>
        <v>0</v>
      </c>
      <c r="C1209" s="9">
        <f>'Dash Board'!$C$12+COUNT('Daily reducing balance'!$F$4:F1208)</f>
        <v>42935</v>
      </c>
      <c r="D1209">
        <f t="shared" si="133"/>
        <v>2017</v>
      </c>
      <c r="E1209">
        <f t="shared" si="134"/>
        <v>7</v>
      </c>
      <c r="F1209">
        <f>DAY('Dash Board'!$C$12+COUNT('Daily reducing balance'!$F$4:F1208))</f>
        <v>19</v>
      </c>
      <c r="G1209" s="8">
        <f t="shared" si="135"/>
        <v>267596.87050831201</v>
      </c>
      <c r="H1209" s="6">
        <f>G1209*'Dash Board'!$C$11/365</f>
        <v>76.979921653076062</v>
      </c>
      <c r="I1209" s="6">
        <f>H1209*'Dash Board'!$C$18/'Dash Board'!$C$11</f>
        <v>36.657105549083845</v>
      </c>
      <c r="J1209" s="6">
        <f>(G1209&gt;1)*PMT('Dash Board'!$C$11/365,$U$4,-'Dash Board'!$C$19)</f>
        <v>108.80376961660664</v>
      </c>
      <c r="K1209" s="6">
        <f t="shared" si="130"/>
        <v>0</v>
      </c>
      <c r="L1209" s="8">
        <f t="shared" si="131"/>
        <v>267565.04666034848</v>
      </c>
      <c r="N1209" s="8">
        <f t="shared" si="136"/>
        <v>72.146664067522806</v>
      </c>
      <c r="O1209" s="8">
        <f>IF(E1208&lt;&gt;E1209,SUM($N$4:N1209)-SUM($O$3:O1208),0)</f>
        <v>0</v>
      </c>
      <c r="P1209" s="6">
        <f>IF(B1209&gt;0,SUM($O$4:O1209)-SUM($P$3:P1208),0)</f>
        <v>0</v>
      </c>
      <c r="Q1209" s="6">
        <f t="shared" si="132"/>
        <v>36.657105549083845</v>
      </c>
      <c r="R1209" s="8">
        <f>IF(E1208&lt;&gt;E1209,SUM($Q$4:Q1209)-SUM($R$3:R1208),0)</f>
        <v>0</v>
      </c>
      <c r="S1209" s="6">
        <f>IF(B1209&gt;0,SUM($R$4:R1209)-SUM($S$3:S1208),0)</f>
        <v>0</v>
      </c>
    </row>
    <row r="1210" spans="1:19">
      <c r="A1210">
        <f>IF(E1209&lt;&gt;E1210,COUNTIF($A$4:A1209,"&lt;&gt;0")+1,0)</f>
        <v>0</v>
      </c>
      <c r="B1210">
        <f>IF(A1210&lt;&gt;0,IF(MOD(A1210,3)=0,COUNTIF($B$4:B1209,"&lt;&gt;0")+1,0),0)</f>
        <v>0</v>
      </c>
      <c r="C1210" s="9">
        <f>'Dash Board'!$C$12+COUNT('Daily reducing balance'!$F$4:F1209)</f>
        <v>42936</v>
      </c>
      <c r="D1210">
        <f t="shared" si="133"/>
        <v>2017</v>
      </c>
      <c r="E1210">
        <f t="shared" si="134"/>
        <v>7</v>
      </c>
      <c r="F1210">
        <f>DAY('Dash Board'!$C$12+COUNT('Daily reducing balance'!$F$4:F1209))</f>
        <v>20</v>
      </c>
      <c r="G1210" s="8">
        <f t="shared" si="135"/>
        <v>267565.04666034848</v>
      </c>
      <c r="H1210" s="6">
        <f>G1210*'Dash Board'!$C$11/365</f>
        <v>76.970766847497501</v>
      </c>
      <c r="I1210" s="6">
        <f>H1210*'Dash Board'!$C$18/'Dash Board'!$C$11</f>
        <v>36.652746117855955</v>
      </c>
      <c r="J1210" s="6">
        <f>(G1210&gt;1)*PMT('Dash Board'!$C$11/365,$U$4,-'Dash Board'!$C$19)</f>
        <v>108.80376961660664</v>
      </c>
      <c r="K1210" s="6">
        <f t="shared" si="130"/>
        <v>0</v>
      </c>
      <c r="L1210" s="8">
        <f t="shared" si="131"/>
        <v>267533.21365757938</v>
      </c>
      <c r="N1210" s="8">
        <f t="shared" si="136"/>
        <v>72.151023498750689</v>
      </c>
      <c r="O1210" s="8">
        <f>IF(E1209&lt;&gt;E1210,SUM($N$4:N1210)-SUM($O$3:O1209),0)</f>
        <v>0</v>
      </c>
      <c r="P1210" s="6">
        <f>IF(B1210&gt;0,SUM($O$4:O1210)-SUM($P$3:P1209),0)</f>
        <v>0</v>
      </c>
      <c r="Q1210" s="6">
        <f t="shared" si="132"/>
        <v>36.652746117855955</v>
      </c>
      <c r="R1210" s="8">
        <f>IF(E1209&lt;&gt;E1210,SUM($Q$4:Q1210)-SUM($R$3:R1209),0)</f>
        <v>0</v>
      </c>
      <c r="S1210" s="6">
        <f>IF(B1210&gt;0,SUM($R$4:R1210)-SUM($S$3:S1209),0)</f>
        <v>0</v>
      </c>
    </row>
    <row r="1211" spans="1:19">
      <c r="A1211">
        <f>IF(E1210&lt;&gt;E1211,COUNTIF($A$4:A1210,"&lt;&gt;0")+1,0)</f>
        <v>0</v>
      </c>
      <c r="B1211">
        <f>IF(A1211&lt;&gt;0,IF(MOD(A1211,3)=0,COUNTIF($B$4:B1210,"&lt;&gt;0")+1,0),0)</f>
        <v>0</v>
      </c>
      <c r="C1211" s="9">
        <f>'Dash Board'!$C$12+COUNT('Daily reducing balance'!$F$4:F1210)</f>
        <v>42937</v>
      </c>
      <c r="D1211">
        <f t="shared" si="133"/>
        <v>2017</v>
      </c>
      <c r="E1211">
        <f t="shared" si="134"/>
        <v>7</v>
      </c>
      <c r="F1211">
        <f>DAY('Dash Board'!$C$12+COUNT('Daily reducing balance'!$F$4:F1210))</f>
        <v>21</v>
      </c>
      <c r="G1211" s="8">
        <f t="shared" si="135"/>
        <v>267533.21365757938</v>
      </c>
      <c r="H1211" s="6">
        <f>G1211*'Dash Board'!$C$11/365</f>
        <v>76.961609408344756</v>
      </c>
      <c r="I1211" s="6">
        <f>H1211*'Dash Board'!$C$18/'Dash Board'!$C$11</f>
        <v>36.648385432545126</v>
      </c>
      <c r="J1211" s="6">
        <f>(G1211&gt;1)*PMT('Dash Board'!$C$11/365,$U$4,-'Dash Board'!$C$19)</f>
        <v>108.80376961660664</v>
      </c>
      <c r="K1211" s="6">
        <f t="shared" si="130"/>
        <v>0</v>
      </c>
      <c r="L1211" s="8">
        <f t="shared" si="131"/>
        <v>267501.37149737112</v>
      </c>
      <c r="N1211" s="8">
        <f t="shared" si="136"/>
        <v>72.155384184061518</v>
      </c>
      <c r="O1211" s="8">
        <f>IF(E1210&lt;&gt;E1211,SUM($N$4:N1211)-SUM($O$3:O1210),0)</f>
        <v>0</v>
      </c>
      <c r="P1211" s="6">
        <f>IF(B1211&gt;0,SUM($O$4:O1211)-SUM($P$3:P1210),0)</f>
        <v>0</v>
      </c>
      <c r="Q1211" s="6">
        <f t="shared" si="132"/>
        <v>36.648385432545126</v>
      </c>
      <c r="R1211" s="8">
        <f>IF(E1210&lt;&gt;E1211,SUM($Q$4:Q1211)-SUM($R$3:R1210),0)</f>
        <v>0</v>
      </c>
      <c r="S1211" s="6">
        <f>IF(B1211&gt;0,SUM($R$4:R1211)-SUM($S$3:S1210),0)</f>
        <v>0</v>
      </c>
    </row>
    <row r="1212" spans="1:19">
      <c r="A1212">
        <f>IF(E1211&lt;&gt;E1212,COUNTIF($A$4:A1211,"&lt;&gt;0")+1,0)</f>
        <v>0</v>
      </c>
      <c r="B1212">
        <f>IF(A1212&lt;&gt;0,IF(MOD(A1212,3)=0,COUNTIF($B$4:B1211,"&lt;&gt;0")+1,0),0)</f>
        <v>0</v>
      </c>
      <c r="C1212" s="9">
        <f>'Dash Board'!$C$12+COUNT('Daily reducing balance'!$F$4:F1211)</f>
        <v>42938</v>
      </c>
      <c r="D1212">
        <f t="shared" si="133"/>
        <v>2017</v>
      </c>
      <c r="E1212">
        <f t="shared" si="134"/>
        <v>7</v>
      </c>
      <c r="F1212">
        <f>DAY('Dash Board'!$C$12+COUNT('Daily reducing balance'!$F$4:F1211))</f>
        <v>22</v>
      </c>
      <c r="G1212" s="8">
        <f t="shared" si="135"/>
        <v>267501.37149737112</v>
      </c>
      <c r="H1212" s="6">
        <f>G1212*'Dash Board'!$C$11/365</f>
        <v>76.952449334860191</v>
      </c>
      <c r="I1212" s="6">
        <f>H1212*'Dash Board'!$C$18/'Dash Board'!$C$11</f>
        <v>36.644023492790573</v>
      </c>
      <c r="J1212" s="6">
        <f>(G1212&gt;1)*PMT('Dash Board'!$C$11/365,$U$4,-'Dash Board'!$C$19)</f>
        <v>108.80376961660664</v>
      </c>
      <c r="K1212" s="6">
        <f t="shared" si="130"/>
        <v>0</v>
      </c>
      <c r="L1212" s="8">
        <f t="shared" si="131"/>
        <v>267469.52017708938</v>
      </c>
      <c r="N1212" s="8">
        <f t="shared" si="136"/>
        <v>72.159746123816063</v>
      </c>
      <c r="O1212" s="8">
        <f>IF(E1211&lt;&gt;E1212,SUM($N$4:N1212)-SUM($O$3:O1211),0)</f>
        <v>0</v>
      </c>
      <c r="P1212" s="6">
        <f>IF(B1212&gt;0,SUM($O$4:O1212)-SUM($P$3:P1211),0)</f>
        <v>0</v>
      </c>
      <c r="Q1212" s="6">
        <f t="shared" si="132"/>
        <v>36.644023492790573</v>
      </c>
      <c r="R1212" s="8">
        <f>IF(E1211&lt;&gt;E1212,SUM($Q$4:Q1212)-SUM($R$3:R1211),0)</f>
        <v>0</v>
      </c>
      <c r="S1212" s="6">
        <f>IF(B1212&gt;0,SUM($R$4:R1212)-SUM($S$3:S1211),0)</f>
        <v>0</v>
      </c>
    </row>
    <row r="1213" spans="1:19">
      <c r="A1213">
        <f>IF(E1212&lt;&gt;E1213,COUNTIF($A$4:A1212,"&lt;&gt;0")+1,0)</f>
        <v>0</v>
      </c>
      <c r="B1213">
        <f>IF(A1213&lt;&gt;0,IF(MOD(A1213,3)=0,COUNTIF($B$4:B1212,"&lt;&gt;0")+1,0),0)</f>
        <v>0</v>
      </c>
      <c r="C1213" s="9">
        <f>'Dash Board'!$C$12+COUNT('Daily reducing balance'!$F$4:F1212)</f>
        <v>42939</v>
      </c>
      <c r="D1213">
        <f t="shared" si="133"/>
        <v>2017</v>
      </c>
      <c r="E1213">
        <f t="shared" si="134"/>
        <v>7</v>
      </c>
      <c r="F1213">
        <f>DAY('Dash Board'!$C$12+COUNT('Daily reducing balance'!$F$4:F1212))</f>
        <v>23</v>
      </c>
      <c r="G1213" s="8">
        <f t="shared" si="135"/>
        <v>267469.52017708938</v>
      </c>
      <c r="H1213" s="6">
        <f>G1213*'Dash Board'!$C$11/365</f>
        <v>76.943286626285982</v>
      </c>
      <c r="I1213" s="6">
        <f>H1213*'Dash Board'!$C$18/'Dash Board'!$C$11</f>
        <v>36.639660298231426</v>
      </c>
      <c r="J1213" s="6">
        <f>(G1213&gt;1)*PMT('Dash Board'!$C$11/365,$U$4,-'Dash Board'!$C$19)</f>
        <v>108.80376961660664</v>
      </c>
      <c r="K1213" s="6">
        <f t="shared" si="130"/>
        <v>0</v>
      </c>
      <c r="L1213" s="8">
        <f t="shared" si="131"/>
        <v>267437.6596940991</v>
      </c>
      <c r="N1213" s="8">
        <f t="shared" si="136"/>
        <v>72.16410931837521</v>
      </c>
      <c r="O1213" s="8">
        <f>IF(E1212&lt;&gt;E1213,SUM($N$4:N1213)-SUM($O$3:O1212),0)</f>
        <v>0</v>
      </c>
      <c r="P1213" s="6">
        <f>IF(B1213&gt;0,SUM($O$4:O1213)-SUM($P$3:P1212),0)</f>
        <v>0</v>
      </c>
      <c r="Q1213" s="6">
        <f t="shared" si="132"/>
        <v>36.639660298231426</v>
      </c>
      <c r="R1213" s="8">
        <f>IF(E1212&lt;&gt;E1213,SUM($Q$4:Q1213)-SUM($R$3:R1212),0)</f>
        <v>0</v>
      </c>
      <c r="S1213" s="6">
        <f>IF(B1213&gt;0,SUM($R$4:R1213)-SUM($S$3:S1212),0)</f>
        <v>0</v>
      </c>
    </row>
    <row r="1214" spans="1:19">
      <c r="A1214">
        <f>IF(E1213&lt;&gt;E1214,COUNTIF($A$4:A1213,"&lt;&gt;0")+1,0)</f>
        <v>0</v>
      </c>
      <c r="B1214">
        <f>IF(A1214&lt;&gt;0,IF(MOD(A1214,3)=0,COUNTIF($B$4:B1213,"&lt;&gt;0")+1,0),0)</f>
        <v>0</v>
      </c>
      <c r="C1214" s="9">
        <f>'Dash Board'!$C$12+COUNT('Daily reducing balance'!$F$4:F1213)</f>
        <v>42940</v>
      </c>
      <c r="D1214">
        <f t="shared" si="133"/>
        <v>2017</v>
      </c>
      <c r="E1214">
        <f t="shared" si="134"/>
        <v>7</v>
      </c>
      <c r="F1214">
        <f>DAY('Dash Board'!$C$12+COUNT('Daily reducing balance'!$F$4:F1213))</f>
        <v>24</v>
      </c>
      <c r="G1214" s="8">
        <f t="shared" si="135"/>
        <v>267437.6596940991</v>
      </c>
      <c r="H1214" s="6">
        <f>G1214*'Dash Board'!$C$11/365</f>
        <v>76.934121281864122</v>
      </c>
      <c r="I1214" s="6">
        <f>H1214*'Dash Board'!$C$18/'Dash Board'!$C$11</f>
        <v>36.635295848506729</v>
      </c>
      <c r="J1214" s="6">
        <f>(G1214&gt;1)*PMT('Dash Board'!$C$11/365,$U$4,-'Dash Board'!$C$19)</f>
        <v>108.80376961660664</v>
      </c>
      <c r="K1214" s="6">
        <f t="shared" si="130"/>
        <v>0</v>
      </c>
      <c r="L1214" s="8">
        <f t="shared" si="131"/>
        <v>267405.79004576436</v>
      </c>
      <c r="N1214" s="8">
        <f t="shared" si="136"/>
        <v>72.168473768099915</v>
      </c>
      <c r="O1214" s="8">
        <f>IF(E1213&lt;&gt;E1214,SUM($N$4:N1214)-SUM($O$3:O1213),0)</f>
        <v>0</v>
      </c>
      <c r="P1214" s="6">
        <f>IF(B1214&gt;0,SUM($O$4:O1214)-SUM($P$3:P1213),0)</f>
        <v>0</v>
      </c>
      <c r="Q1214" s="6">
        <f t="shared" si="132"/>
        <v>36.635295848506729</v>
      </c>
      <c r="R1214" s="8">
        <f>IF(E1213&lt;&gt;E1214,SUM($Q$4:Q1214)-SUM($R$3:R1213),0)</f>
        <v>0</v>
      </c>
      <c r="S1214" s="6">
        <f>IF(B1214&gt;0,SUM($R$4:R1214)-SUM($S$3:S1213),0)</f>
        <v>0</v>
      </c>
    </row>
    <row r="1215" spans="1:19">
      <c r="A1215">
        <f>IF(E1214&lt;&gt;E1215,COUNTIF($A$4:A1214,"&lt;&gt;0")+1,0)</f>
        <v>0</v>
      </c>
      <c r="B1215">
        <f>IF(A1215&lt;&gt;0,IF(MOD(A1215,3)=0,COUNTIF($B$4:B1214,"&lt;&gt;0")+1,0),0)</f>
        <v>0</v>
      </c>
      <c r="C1215" s="9">
        <f>'Dash Board'!$C$12+COUNT('Daily reducing balance'!$F$4:F1214)</f>
        <v>42941</v>
      </c>
      <c r="D1215">
        <f t="shared" si="133"/>
        <v>2017</v>
      </c>
      <c r="E1215">
        <f t="shared" si="134"/>
        <v>7</v>
      </c>
      <c r="F1215">
        <f>DAY('Dash Board'!$C$12+COUNT('Daily reducing balance'!$F$4:F1214))</f>
        <v>25</v>
      </c>
      <c r="G1215" s="8">
        <f t="shared" si="135"/>
        <v>267405.79004576436</v>
      </c>
      <c r="H1215" s="6">
        <f>G1215*'Dash Board'!$C$11/365</f>
        <v>76.924953300836322</v>
      </c>
      <c r="I1215" s="6">
        <f>H1215*'Dash Board'!$C$18/'Dash Board'!$C$11</f>
        <v>36.630930143255391</v>
      </c>
      <c r="J1215" s="6">
        <f>(G1215&gt;1)*PMT('Dash Board'!$C$11/365,$U$4,-'Dash Board'!$C$19)</f>
        <v>108.80376961660664</v>
      </c>
      <c r="K1215" s="6">
        <f t="shared" si="130"/>
        <v>0</v>
      </c>
      <c r="L1215" s="8">
        <f t="shared" si="131"/>
        <v>267373.91122944863</v>
      </c>
      <c r="N1215" s="8">
        <f t="shared" si="136"/>
        <v>72.172839473351246</v>
      </c>
      <c r="O1215" s="8">
        <f>IF(E1214&lt;&gt;E1215,SUM($N$4:N1215)-SUM($O$3:O1214),0)</f>
        <v>0</v>
      </c>
      <c r="P1215" s="6">
        <f>IF(B1215&gt;0,SUM($O$4:O1215)-SUM($P$3:P1214),0)</f>
        <v>0</v>
      </c>
      <c r="Q1215" s="6">
        <f t="shared" si="132"/>
        <v>36.630930143255391</v>
      </c>
      <c r="R1215" s="8">
        <f>IF(E1214&lt;&gt;E1215,SUM($Q$4:Q1215)-SUM($R$3:R1214),0)</f>
        <v>0</v>
      </c>
      <c r="S1215" s="6">
        <f>IF(B1215&gt;0,SUM($R$4:R1215)-SUM($S$3:S1214),0)</f>
        <v>0</v>
      </c>
    </row>
    <row r="1216" spans="1:19">
      <c r="A1216">
        <f>IF(E1215&lt;&gt;E1216,COUNTIF($A$4:A1215,"&lt;&gt;0")+1,0)</f>
        <v>0</v>
      </c>
      <c r="B1216">
        <f>IF(A1216&lt;&gt;0,IF(MOD(A1216,3)=0,COUNTIF($B$4:B1215,"&lt;&gt;0")+1,0),0)</f>
        <v>0</v>
      </c>
      <c r="C1216" s="9">
        <f>'Dash Board'!$C$12+COUNT('Daily reducing balance'!$F$4:F1215)</f>
        <v>42942</v>
      </c>
      <c r="D1216">
        <f t="shared" si="133"/>
        <v>2017</v>
      </c>
      <c r="E1216">
        <f t="shared" si="134"/>
        <v>7</v>
      </c>
      <c r="F1216">
        <f>DAY('Dash Board'!$C$12+COUNT('Daily reducing balance'!$F$4:F1215))</f>
        <v>26</v>
      </c>
      <c r="G1216" s="8">
        <f t="shared" si="135"/>
        <v>267373.91122944863</v>
      </c>
      <c r="H1216" s="6">
        <f>G1216*'Dash Board'!$C$11/365</f>
        <v>76.915782682444132</v>
      </c>
      <c r="I1216" s="6">
        <f>H1216*'Dash Board'!$C$18/'Dash Board'!$C$11</f>
        <v>36.626563182116257</v>
      </c>
      <c r="J1216" s="6">
        <f>(G1216&gt;1)*PMT('Dash Board'!$C$11/365,$U$4,-'Dash Board'!$C$19)</f>
        <v>108.80376961660664</v>
      </c>
      <c r="K1216" s="6">
        <f t="shared" si="130"/>
        <v>0</v>
      </c>
      <c r="L1216" s="8">
        <f t="shared" si="131"/>
        <v>267342.02324251446</v>
      </c>
      <c r="N1216" s="8">
        <f t="shared" si="136"/>
        <v>72.177206434490387</v>
      </c>
      <c r="O1216" s="8">
        <f>IF(E1215&lt;&gt;E1216,SUM($N$4:N1216)-SUM($O$3:O1215),0)</f>
        <v>0</v>
      </c>
      <c r="P1216" s="6">
        <f>IF(B1216&gt;0,SUM($O$4:O1216)-SUM($P$3:P1215),0)</f>
        <v>0</v>
      </c>
      <c r="Q1216" s="6">
        <f t="shared" si="132"/>
        <v>36.626563182116257</v>
      </c>
      <c r="R1216" s="8">
        <f>IF(E1215&lt;&gt;E1216,SUM($Q$4:Q1216)-SUM($R$3:R1215),0)</f>
        <v>0</v>
      </c>
      <c r="S1216" s="6">
        <f>IF(B1216&gt;0,SUM($R$4:R1216)-SUM($S$3:S1215),0)</f>
        <v>0</v>
      </c>
    </row>
    <row r="1217" spans="1:19">
      <c r="A1217">
        <f>IF(E1216&lt;&gt;E1217,COUNTIF($A$4:A1216,"&lt;&gt;0")+1,0)</f>
        <v>0</v>
      </c>
      <c r="B1217">
        <f>IF(A1217&lt;&gt;0,IF(MOD(A1217,3)=0,COUNTIF($B$4:B1216,"&lt;&gt;0")+1,0),0)</f>
        <v>0</v>
      </c>
      <c r="C1217" s="9">
        <f>'Dash Board'!$C$12+COUNT('Daily reducing balance'!$F$4:F1216)</f>
        <v>42943</v>
      </c>
      <c r="D1217">
        <f t="shared" si="133"/>
        <v>2017</v>
      </c>
      <c r="E1217">
        <f t="shared" si="134"/>
        <v>7</v>
      </c>
      <c r="F1217">
        <f>DAY('Dash Board'!$C$12+COUNT('Daily reducing balance'!$F$4:F1216))</f>
        <v>27</v>
      </c>
      <c r="G1217" s="8">
        <f t="shared" si="135"/>
        <v>267342.02324251446</v>
      </c>
      <c r="H1217" s="6">
        <f>G1217*'Dash Board'!$C$11/365</f>
        <v>76.906609425928821</v>
      </c>
      <c r="I1217" s="6">
        <f>H1217*'Dash Board'!$C$18/'Dash Board'!$C$11</f>
        <v>36.62219496472801</v>
      </c>
      <c r="J1217" s="6">
        <f>(G1217&gt;1)*PMT('Dash Board'!$C$11/365,$U$4,-'Dash Board'!$C$19)</f>
        <v>108.80376961660664</v>
      </c>
      <c r="K1217" s="6">
        <f t="shared" si="130"/>
        <v>0</v>
      </c>
      <c r="L1217" s="8">
        <f t="shared" si="131"/>
        <v>267310.12608232378</v>
      </c>
      <c r="N1217" s="8">
        <f t="shared" si="136"/>
        <v>72.181574651878634</v>
      </c>
      <c r="O1217" s="8">
        <f>IF(E1216&lt;&gt;E1217,SUM($N$4:N1217)-SUM($O$3:O1216),0)</f>
        <v>0</v>
      </c>
      <c r="P1217" s="6">
        <f>IF(B1217&gt;0,SUM($O$4:O1217)-SUM($P$3:P1216),0)</f>
        <v>0</v>
      </c>
      <c r="Q1217" s="6">
        <f t="shared" si="132"/>
        <v>36.62219496472801</v>
      </c>
      <c r="R1217" s="8">
        <f>IF(E1216&lt;&gt;E1217,SUM($Q$4:Q1217)-SUM($R$3:R1216),0)</f>
        <v>0</v>
      </c>
      <c r="S1217" s="6">
        <f>IF(B1217&gt;0,SUM($R$4:R1217)-SUM($S$3:S1216),0)</f>
        <v>0</v>
      </c>
    </row>
    <row r="1218" spans="1:19">
      <c r="A1218">
        <f>IF(E1217&lt;&gt;E1218,COUNTIF($A$4:A1217,"&lt;&gt;0")+1,0)</f>
        <v>0</v>
      </c>
      <c r="B1218">
        <f>IF(A1218&lt;&gt;0,IF(MOD(A1218,3)=0,COUNTIF($B$4:B1217,"&lt;&gt;0")+1,0),0)</f>
        <v>0</v>
      </c>
      <c r="C1218" s="9">
        <f>'Dash Board'!$C$12+COUNT('Daily reducing balance'!$F$4:F1217)</f>
        <v>42944</v>
      </c>
      <c r="D1218">
        <f t="shared" si="133"/>
        <v>2017</v>
      </c>
      <c r="E1218">
        <f t="shared" si="134"/>
        <v>7</v>
      </c>
      <c r="F1218">
        <f>DAY('Dash Board'!$C$12+COUNT('Daily reducing balance'!$F$4:F1217))</f>
        <v>28</v>
      </c>
      <c r="G1218" s="8">
        <f t="shared" si="135"/>
        <v>267310.12608232378</v>
      </c>
      <c r="H1218" s="6">
        <f>G1218*'Dash Board'!$C$11/365</f>
        <v>76.897433530531501</v>
      </c>
      <c r="I1218" s="6">
        <f>H1218*'Dash Board'!$C$18/'Dash Board'!$C$11</f>
        <v>36.617825490729288</v>
      </c>
      <c r="J1218" s="6">
        <f>(G1218&gt;1)*PMT('Dash Board'!$C$11/365,$U$4,-'Dash Board'!$C$19)</f>
        <v>108.80376961660664</v>
      </c>
      <c r="K1218" s="6">
        <f t="shared" si="130"/>
        <v>0</v>
      </c>
      <c r="L1218" s="8">
        <f t="shared" si="131"/>
        <v>267278.21974623774</v>
      </c>
      <c r="N1218" s="8">
        <f t="shared" si="136"/>
        <v>72.185944125877356</v>
      </c>
      <c r="O1218" s="8">
        <f>IF(E1217&lt;&gt;E1218,SUM($N$4:N1218)-SUM($O$3:O1217),0)</f>
        <v>0</v>
      </c>
      <c r="P1218" s="6">
        <f>IF(B1218&gt;0,SUM($O$4:O1218)-SUM($P$3:P1217),0)</f>
        <v>0</v>
      </c>
      <c r="Q1218" s="6">
        <f t="shared" si="132"/>
        <v>36.617825490729288</v>
      </c>
      <c r="R1218" s="8">
        <f>IF(E1217&lt;&gt;E1218,SUM($Q$4:Q1218)-SUM($R$3:R1217),0)</f>
        <v>0</v>
      </c>
      <c r="S1218" s="6">
        <f>IF(B1218&gt;0,SUM($R$4:R1218)-SUM($S$3:S1217),0)</f>
        <v>0</v>
      </c>
    </row>
    <row r="1219" spans="1:19">
      <c r="A1219">
        <f>IF(E1218&lt;&gt;E1219,COUNTIF($A$4:A1218,"&lt;&gt;0")+1,0)</f>
        <v>0</v>
      </c>
      <c r="B1219">
        <f>IF(A1219&lt;&gt;0,IF(MOD(A1219,3)=0,COUNTIF($B$4:B1218,"&lt;&gt;0")+1,0),0)</f>
        <v>0</v>
      </c>
      <c r="C1219" s="9">
        <f>'Dash Board'!$C$12+COUNT('Daily reducing balance'!$F$4:F1218)</f>
        <v>42945</v>
      </c>
      <c r="D1219">
        <f t="shared" si="133"/>
        <v>2017</v>
      </c>
      <c r="E1219">
        <f t="shared" si="134"/>
        <v>7</v>
      </c>
      <c r="F1219">
        <f>DAY('Dash Board'!$C$12+COUNT('Daily reducing balance'!$F$4:F1218))</f>
        <v>29</v>
      </c>
      <c r="G1219" s="8">
        <f t="shared" si="135"/>
        <v>267278.21974623774</v>
      </c>
      <c r="H1219" s="6">
        <f>G1219*'Dash Board'!$C$11/365</f>
        <v>76.888254995493043</v>
      </c>
      <c r="I1219" s="6">
        <f>H1219*'Dash Board'!$C$18/'Dash Board'!$C$11</f>
        <v>36.613454759758596</v>
      </c>
      <c r="J1219" s="6">
        <f>(G1219&gt;1)*PMT('Dash Board'!$C$11/365,$U$4,-'Dash Board'!$C$19)</f>
        <v>108.80376961660664</v>
      </c>
      <c r="K1219" s="6">
        <f t="shared" si="130"/>
        <v>0</v>
      </c>
      <c r="L1219" s="8">
        <f t="shared" si="131"/>
        <v>267246.30423161667</v>
      </c>
      <c r="N1219" s="8">
        <f t="shared" si="136"/>
        <v>72.190314856848047</v>
      </c>
      <c r="O1219" s="8">
        <f>IF(E1218&lt;&gt;E1219,SUM($N$4:N1219)-SUM($O$3:O1218),0)</f>
        <v>0</v>
      </c>
      <c r="P1219" s="6">
        <f>IF(B1219&gt;0,SUM($O$4:O1219)-SUM($P$3:P1218),0)</f>
        <v>0</v>
      </c>
      <c r="Q1219" s="6">
        <f t="shared" si="132"/>
        <v>36.613454759758596</v>
      </c>
      <c r="R1219" s="8">
        <f>IF(E1218&lt;&gt;E1219,SUM($Q$4:Q1219)-SUM($R$3:R1218),0)</f>
        <v>0</v>
      </c>
      <c r="S1219" s="6">
        <f>IF(B1219&gt;0,SUM($R$4:R1219)-SUM($S$3:S1218),0)</f>
        <v>0</v>
      </c>
    </row>
    <row r="1220" spans="1:19">
      <c r="A1220">
        <f>IF(E1219&lt;&gt;E1220,COUNTIF($A$4:A1219,"&lt;&gt;0")+1,0)</f>
        <v>0</v>
      </c>
      <c r="B1220">
        <f>IF(A1220&lt;&gt;0,IF(MOD(A1220,3)=0,COUNTIF($B$4:B1219,"&lt;&gt;0")+1,0),0)</f>
        <v>0</v>
      </c>
      <c r="C1220" s="9">
        <f>'Dash Board'!$C$12+COUNT('Daily reducing balance'!$F$4:F1219)</f>
        <v>42946</v>
      </c>
      <c r="D1220">
        <f t="shared" si="133"/>
        <v>2017</v>
      </c>
      <c r="E1220">
        <f t="shared" si="134"/>
        <v>7</v>
      </c>
      <c r="F1220">
        <f>DAY('Dash Board'!$C$12+COUNT('Daily reducing balance'!$F$4:F1219))</f>
        <v>30</v>
      </c>
      <c r="G1220" s="8">
        <f t="shared" si="135"/>
        <v>267246.30423161667</v>
      </c>
      <c r="H1220" s="6">
        <f>G1220*'Dash Board'!$C$11/365</f>
        <v>76.879073820054103</v>
      </c>
      <c r="I1220" s="6">
        <f>H1220*'Dash Board'!$C$18/'Dash Board'!$C$11</f>
        <v>36.609082771454339</v>
      </c>
      <c r="J1220" s="6">
        <f>(G1220&gt;1)*PMT('Dash Board'!$C$11/365,$U$4,-'Dash Board'!$C$19)</f>
        <v>108.80376961660664</v>
      </c>
      <c r="K1220" s="6">
        <f t="shared" si="130"/>
        <v>0</v>
      </c>
      <c r="L1220" s="8">
        <f t="shared" si="131"/>
        <v>267214.37953582016</v>
      </c>
      <c r="N1220" s="8">
        <f t="shared" si="136"/>
        <v>72.194686845152304</v>
      </c>
      <c r="O1220" s="8">
        <f>IF(E1219&lt;&gt;E1220,SUM($N$4:N1220)-SUM($O$3:O1219),0)</f>
        <v>0</v>
      </c>
      <c r="P1220" s="6">
        <f>IF(B1220&gt;0,SUM($O$4:O1220)-SUM($P$3:P1219),0)</f>
        <v>0</v>
      </c>
      <c r="Q1220" s="6">
        <f t="shared" si="132"/>
        <v>36.609082771454339</v>
      </c>
      <c r="R1220" s="8">
        <f>IF(E1219&lt;&gt;E1220,SUM($Q$4:Q1220)-SUM($R$3:R1219),0)</f>
        <v>0</v>
      </c>
      <c r="S1220" s="6">
        <f>IF(B1220&gt;0,SUM($R$4:R1220)-SUM($S$3:S1219),0)</f>
        <v>0</v>
      </c>
    </row>
    <row r="1221" spans="1:19">
      <c r="A1221">
        <f>IF(E1220&lt;&gt;E1221,COUNTIF($A$4:A1220,"&lt;&gt;0")+1,0)</f>
        <v>0</v>
      </c>
      <c r="B1221">
        <f>IF(A1221&lt;&gt;0,IF(MOD(A1221,3)=0,COUNTIF($B$4:B1220,"&lt;&gt;0")+1,0),0)</f>
        <v>0</v>
      </c>
      <c r="C1221" s="9">
        <f>'Dash Board'!$C$12+COUNT('Daily reducing balance'!$F$4:F1220)</f>
        <v>42947</v>
      </c>
      <c r="D1221">
        <f t="shared" si="133"/>
        <v>2017</v>
      </c>
      <c r="E1221">
        <f t="shared" si="134"/>
        <v>7</v>
      </c>
      <c r="F1221">
        <f>DAY('Dash Board'!$C$12+COUNT('Daily reducing balance'!$F$4:F1220))</f>
        <v>31</v>
      </c>
      <c r="G1221" s="8">
        <f t="shared" si="135"/>
        <v>267214.37953582016</v>
      </c>
      <c r="H1221" s="6">
        <f>G1221*'Dash Board'!$C$11/365</f>
        <v>76.869890003455112</v>
      </c>
      <c r="I1221" s="6">
        <f>H1221*'Dash Board'!$C$18/'Dash Board'!$C$11</f>
        <v>36.604709525454822</v>
      </c>
      <c r="J1221" s="6">
        <f>(G1221&gt;1)*PMT('Dash Board'!$C$11/365,$U$4,-'Dash Board'!$C$19)</f>
        <v>108.80376961660664</v>
      </c>
      <c r="K1221" s="6">
        <f t="shared" ref="K1221:K1284" si="137">IF(F1221=1,SUMIFS($J$4:$J$7308,$D$4:$D$7308,"="&amp;YEAR(C1221),$E$4:$E$7308,"="&amp;MONTH(C1221)),0)</f>
        <v>0</v>
      </c>
      <c r="L1221" s="8">
        <f t="shared" ref="L1221:L1284" si="138">IF(G1221+H1221-J1221&lt;0,0,G1221+H1221-J1221)</f>
        <v>267182.44565620704</v>
      </c>
      <c r="N1221" s="8">
        <f t="shared" si="136"/>
        <v>72.199060091151821</v>
      </c>
      <c r="O1221" s="8">
        <f>IF(E1220&lt;&gt;E1221,SUM($N$4:N1221)-SUM($O$3:O1220),0)</f>
        <v>0</v>
      </c>
      <c r="P1221" s="6">
        <f>IF(B1221&gt;0,SUM($O$4:O1221)-SUM($P$3:P1220),0)</f>
        <v>0</v>
      </c>
      <c r="Q1221" s="6">
        <f t="shared" ref="Q1221:Q1284" si="139">I1221</f>
        <v>36.604709525454822</v>
      </c>
      <c r="R1221" s="8">
        <f>IF(E1220&lt;&gt;E1221,SUM($Q$4:Q1221)-SUM($R$3:R1220),0)</f>
        <v>0</v>
      </c>
      <c r="S1221" s="6">
        <f>IF(B1221&gt;0,SUM($R$4:R1221)-SUM($S$3:S1220),0)</f>
        <v>0</v>
      </c>
    </row>
    <row r="1222" spans="1:19">
      <c r="A1222">
        <f>IF(E1221&lt;&gt;E1222,COUNTIF($A$4:A1221,"&lt;&gt;0")+1,0)</f>
        <v>40</v>
      </c>
      <c r="B1222">
        <f>IF(A1222&lt;&gt;0,IF(MOD(A1222,3)=0,COUNTIF($B$4:B1221,"&lt;&gt;0")+1,0),0)</f>
        <v>0</v>
      </c>
      <c r="C1222" s="9">
        <f>'Dash Board'!$C$12+COUNT('Daily reducing balance'!$F$4:F1221)</f>
        <v>42948</v>
      </c>
      <c r="D1222">
        <f t="shared" si="133"/>
        <v>2017</v>
      </c>
      <c r="E1222">
        <f t="shared" si="134"/>
        <v>8</v>
      </c>
      <c r="F1222">
        <f>DAY('Dash Board'!$C$12+COUNT('Daily reducing balance'!$F$4:F1221))</f>
        <v>1</v>
      </c>
      <c r="G1222" s="8">
        <f t="shared" si="135"/>
        <v>267182.44565620704</v>
      </c>
      <c r="H1222" s="6">
        <f>G1222*'Dash Board'!$C$11/365</f>
        <v>76.860703544936271</v>
      </c>
      <c r="I1222" s="6">
        <f>H1222*'Dash Board'!$C$18/'Dash Board'!$C$11</f>
        <v>36.600335021398223</v>
      </c>
      <c r="J1222" s="6">
        <f>(G1222&gt;1)*PMT('Dash Board'!$C$11/365,$U$4,-'Dash Board'!$C$19)</f>
        <v>108.80376961660664</v>
      </c>
      <c r="K1222" s="6">
        <f t="shared" si="137"/>
        <v>3372.9168581148047</v>
      </c>
      <c r="L1222" s="8">
        <f t="shared" si="138"/>
        <v>267150.50259013538</v>
      </c>
      <c r="N1222" s="8">
        <f t="shared" si="136"/>
        <v>72.203434595208421</v>
      </c>
      <c r="O1222" s="8">
        <f>IF(E1221&lt;&gt;E1222,SUM($N$4:N1222)-SUM($O$3:O1221),0)</f>
        <v>2236.2779716651858</v>
      </c>
      <c r="P1222" s="6">
        <f>IF(B1222&gt;0,SUM($O$4:O1222)-SUM($P$3:P1221),0)</f>
        <v>0</v>
      </c>
      <c r="Q1222" s="6">
        <f t="shared" si="139"/>
        <v>36.600335021398223</v>
      </c>
      <c r="R1222" s="8">
        <f>IF(E1221&lt;&gt;E1222,SUM($Q$4:Q1222)-SUM($R$3:R1221),0)</f>
        <v>1136.6388864496257</v>
      </c>
      <c r="S1222" s="6">
        <f>IF(B1222&gt;0,SUM($R$4:R1222)-SUM($S$3:S1221),0)</f>
        <v>0</v>
      </c>
    </row>
    <row r="1223" spans="1:19">
      <c r="A1223">
        <f>IF(E1222&lt;&gt;E1223,COUNTIF($A$4:A1222,"&lt;&gt;0")+1,0)</f>
        <v>0</v>
      </c>
      <c r="B1223">
        <f>IF(A1223&lt;&gt;0,IF(MOD(A1223,3)=0,COUNTIF($B$4:B1222,"&lt;&gt;0")+1,0),0)</f>
        <v>0</v>
      </c>
      <c r="C1223" s="9">
        <f>'Dash Board'!$C$12+COUNT('Daily reducing balance'!$F$4:F1222)</f>
        <v>42949</v>
      </c>
      <c r="D1223">
        <f t="shared" si="133"/>
        <v>2017</v>
      </c>
      <c r="E1223">
        <f t="shared" si="134"/>
        <v>8</v>
      </c>
      <c r="F1223">
        <f>DAY('Dash Board'!$C$12+COUNT('Daily reducing balance'!$F$4:F1222))</f>
        <v>2</v>
      </c>
      <c r="G1223" s="8">
        <f t="shared" si="135"/>
        <v>267150.50259013538</v>
      </c>
      <c r="H1223" s="6">
        <f>G1223*'Dash Board'!$C$11/365</f>
        <v>76.851514443737571</v>
      </c>
      <c r="I1223" s="6">
        <f>H1223*'Dash Board'!$C$18/'Dash Board'!$C$11</f>
        <v>36.595959258922655</v>
      </c>
      <c r="J1223" s="6">
        <f>(G1223&gt;1)*PMT('Dash Board'!$C$11/365,$U$4,-'Dash Board'!$C$19)</f>
        <v>108.80376961660664</v>
      </c>
      <c r="K1223" s="6">
        <f t="shared" si="137"/>
        <v>0</v>
      </c>
      <c r="L1223" s="8">
        <f t="shared" si="138"/>
        <v>267118.55033496255</v>
      </c>
      <c r="N1223" s="8">
        <f t="shared" si="136"/>
        <v>72.207810357683996</v>
      </c>
      <c r="O1223" s="8">
        <f>IF(E1222&lt;&gt;E1223,SUM($N$4:N1223)-SUM($O$3:O1222),0)</f>
        <v>0</v>
      </c>
      <c r="P1223" s="6">
        <f>IF(B1223&gt;0,SUM($O$4:O1223)-SUM($P$3:P1222),0)</f>
        <v>0</v>
      </c>
      <c r="Q1223" s="6">
        <f t="shared" si="139"/>
        <v>36.595959258922655</v>
      </c>
      <c r="R1223" s="8">
        <f>IF(E1222&lt;&gt;E1223,SUM($Q$4:Q1223)-SUM($R$3:R1222),0)</f>
        <v>0</v>
      </c>
      <c r="S1223" s="6">
        <f>IF(B1223&gt;0,SUM($R$4:R1223)-SUM($S$3:S1222),0)</f>
        <v>0</v>
      </c>
    </row>
    <row r="1224" spans="1:19">
      <c r="A1224">
        <f>IF(E1223&lt;&gt;E1224,COUNTIF($A$4:A1223,"&lt;&gt;0")+1,0)</f>
        <v>0</v>
      </c>
      <c r="B1224">
        <f>IF(A1224&lt;&gt;0,IF(MOD(A1224,3)=0,COUNTIF($B$4:B1223,"&lt;&gt;0")+1,0),0)</f>
        <v>0</v>
      </c>
      <c r="C1224" s="9">
        <f>'Dash Board'!$C$12+COUNT('Daily reducing balance'!$F$4:F1223)</f>
        <v>42950</v>
      </c>
      <c r="D1224">
        <f t="shared" si="133"/>
        <v>2017</v>
      </c>
      <c r="E1224">
        <f t="shared" si="134"/>
        <v>8</v>
      </c>
      <c r="F1224">
        <f>DAY('Dash Board'!$C$12+COUNT('Daily reducing balance'!$F$4:F1223))</f>
        <v>3</v>
      </c>
      <c r="G1224" s="8">
        <f t="shared" si="135"/>
        <v>267118.55033496255</v>
      </c>
      <c r="H1224" s="6">
        <f>G1224*'Dash Board'!$C$11/365</f>
        <v>76.842322699098816</v>
      </c>
      <c r="I1224" s="6">
        <f>H1224*'Dash Board'!$C$18/'Dash Board'!$C$11</f>
        <v>36.591582237666103</v>
      </c>
      <c r="J1224" s="6">
        <f>(G1224&gt;1)*PMT('Dash Board'!$C$11/365,$U$4,-'Dash Board'!$C$19)</f>
        <v>108.80376961660664</v>
      </c>
      <c r="K1224" s="6">
        <f t="shared" si="137"/>
        <v>0</v>
      </c>
      <c r="L1224" s="8">
        <f t="shared" si="138"/>
        <v>267086.58888804505</v>
      </c>
      <c r="N1224" s="8">
        <f t="shared" si="136"/>
        <v>72.212187378940541</v>
      </c>
      <c r="O1224" s="8">
        <f>IF(E1223&lt;&gt;E1224,SUM($N$4:N1224)-SUM($O$3:O1223),0)</f>
        <v>0</v>
      </c>
      <c r="P1224" s="6">
        <f>IF(B1224&gt;0,SUM($O$4:O1224)-SUM($P$3:P1223),0)</f>
        <v>0</v>
      </c>
      <c r="Q1224" s="6">
        <f t="shared" si="139"/>
        <v>36.591582237666103</v>
      </c>
      <c r="R1224" s="8">
        <f>IF(E1223&lt;&gt;E1224,SUM($Q$4:Q1224)-SUM($R$3:R1223),0)</f>
        <v>0</v>
      </c>
      <c r="S1224" s="6">
        <f>IF(B1224&gt;0,SUM($R$4:R1224)-SUM($S$3:S1223),0)</f>
        <v>0</v>
      </c>
    </row>
    <row r="1225" spans="1:19">
      <c r="A1225">
        <f>IF(E1224&lt;&gt;E1225,COUNTIF($A$4:A1224,"&lt;&gt;0")+1,0)</f>
        <v>0</v>
      </c>
      <c r="B1225">
        <f>IF(A1225&lt;&gt;0,IF(MOD(A1225,3)=0,COUNTIF($B$4:B1224,"&lt;&gt;0")+1,0),0)</f>
        <v>0</v>
      </c>
      <c r="C1225" s="9">
        <f>'Dash Board'!$C$12+COUNT('Daily reducing balance'!$F$4:F1224)</f>
        <v>42951</v>
      </c>
      <c r="D1225">
        <f t="shared" si="133"/>
        <v>2017</v>
      </c>
      <c r="E1225">
        <f t="shared" si="134"/>
        <v>8</v>
      </c>
      <c r="F1225">
        <f>DAY('Dash Board'!$C$12+COUNT('Daily reducing balance'!$F$4:F1224))</f>
        <v>4</v>
      </c>
      <c r="G1225" s="8">
        <f t="shared" si="135"/>
        <v>267086.58888804505</v>
      </c>
      <c r="H1225" s="6">
        <f>G1225*'Dash Board'!$C$11/365</f>
        <v>76.833128310259525</v>
      </c>
      <c r="I1225" s="6">
        <f>H1225*'Dash Board'!$C$18/'Dash Board'!$C$11</f>
        <v>36.587203957266446</v>
      </c>
      <c r="J1225" s="6">
        <f>(G1225&gt;1)*PMT('Dash Board'!$C$11/365,$U$4,-'Dash Board'!$C$19)</f>
        <v>108.80376961660664</v>
      </c>
      <c r="K1225" s="6">
        <f t="shared" si="137"/>
        <v>0</v>
      </c>
      <c r="L1225" s="8">
        <f t="shared" si="138"/>
        <v>267054.61824673874</v>
      </c>
      <c r="N1225" s="8">
        <f t="shared" si="136"/>
        <v>72.216565659340205</v>
      </c>
      <c r="O1225" s="8">
        <f>IF(E1224&lt;&gt;E1225,SUM($N$4:N1225)-SUM($O$3:O1224),0)</f>
        <v>0</v>
      </c>
      <c r="P1225" s="6">
        <f>IF(B1225&gt;0,SUM($O$4:O1225)-SUM($P$3:P1224),0)</f>
        <v>0</v>
      </c>
      <c r="Q1225" s="6">
        <f t="shared" si="139"/>
        <v>36.587203957266446</v>
      </c>
      <c r="R1225" s="8">
        <f>IF(E1224&lt;&gt;E1225,SUM($Q$4:Q1225)-SUM($R$3:R1224),0)</f>
        <v>0</v>
      </c>
      <c r="S1225" s="6">
        <f>IF(B1225&gt;0,SUM($R$4:R1225)-SUM($S$3:S1224),0)</f>
        <v>0</v>
      </c>
    </row>
    <row r="1226" spans="1:19">
      <c r="A1226">
        <f>IF(E1225&lt;&gt;E1226,COUNTIF($A$4:A1225,"&lt;&gt;0")+1,0)</f>
        <v>0</v>
      </c>
      <c r="B1226">
        <f>IF(A1226&lt;&gt;0,IF(MOD(A1226,3)=0,COUNTIF($B$4:B1225,"&lt;&gt;0")+1,0),0)</f>
        <v>0</v>
      </c>
      <c r="C1226" s="9">
        <f>'Dash Board'!$C$12+COUNT('Daily reducing balance'!$F$4:F1225)</f>
        <v>42952</v>
      </c>
      <c r="D1226">
        <f t="shared" si="133"/>
        <v>2017</v>
      </c>
      <c r="E1226">
        <f t="shared" si="134"/>
        <v>8</v>
      </c>
      <c r="F1226">
        <f>DAY('Dash Board'!$C$12+COUNT('Daily reducing balance'!$F$4:F1225))</f>
        <v>5</v>
      </c>
      <c r="G1226" s="8">
        <f t="shared" si="135"/>
        <v>267054.61824673874</v>
      </c>
      <c r="H1226" s="6">
        <f>G1226*'Dash Board'!$C$11/365</f>
        <v>76.823931276459092</v>
      </c>
      <c r="I1226" s="6">
        <f>H1226*'Dash Board'!$C$18/'Dash Board'!$C$11</f>
        <v>36.582824417361472</v>
      </c>
      <c r="J1226" s="6">
        <f>(G1226&gt;1)*PMT('Dash Board'!$C$11/365,$U$4,-'Dash Board'!$C$19)</f>
        <v>108.80376961660664</v>
      </c>
      <c r="K1226" s="6">
        <f t="shared" si="137"/>
        <v>0</v>
      </c>
      <c r="L1226" s="8">
        <f t="shared" si="138"/>
        <v>267022.6384083986</v>
      </c>
      <c r="N1226" s="8">
        <f t="shared" si="136"/>
        <v>72.220945199245165</v>
      </c>
      <c r="O1226" s="8">
        <f>IF(E1225&lt;&gt;E1226,SUM($N$4:N1226)-SUM($O$3:O1225),0)</f>
        <v>0</v>
      </c>
      <c r="P1226" s="6">
        <f>IF(B1226&gt;0,SUM($O$4:O1226)-SUM($P$3:P1225),0)</f>
        <v>0</v>
      </c>
      <c r="Q1226" s="6">
        <f t="shared" si="139"/>
        <v>36.582824417361472</v>
      </c>
      <c r="R1226" s="8">
        <f>IF(E1225&lt;&gt;E1226,SUM($Q$4:Q1226)-SUM($R$3:R1225),0)</f>
        <v>0</v>
      </c>
      <c r="S1226" s="6">
        <f>IF(B1226&gt;0,SUM($R$4:R1226)-SUM($S$3:S1225),0)</f>
        <v>0</v>
      </c>
    </row>
    <row r="1227" spans="1:19">
      <c r="A1227">
        <f>IF(E1226&lt;&gt;E1227,COUNTIF($A$4:A1226,"&lt;&gt;0")+1,0)</f>
        <v>0</v>
      </c>
      <c r="B1227">
        <f>IF(A1227&lt;&gt;0,IF(MOD(A1227,3)=0,COUNTIF($B$4:B1226,"&lt;&gt;0")+1,0),0)</f>
        <v>0</v>
      </c>
      <c r="C1227" s="9">
        <f>'Dash Board'!$C$12+COUNT('Daily reducing balance'!$F$4:F1226)</f>
        <v>42953</v>
      </c>
      <c r="D1227">
        <f t="shared" si="133"/>
        <v>2017</v>
      </c>
      <c r="E1227">
        <f t="shared" si="134"/>
        <v>8</v>
      </c>
      <c r="F1227">
        <f>DAY('Dash Board'!$C$12+COUNT('Daily reducing balance'!$F$4:F1226))</f>
        <v>6</v>
      </c>
      <c r="G1227" s="8">
        <f t="shared" si="135"/>
        <v>267022.6384083986</v>
      </c>
      <c r="H1227" s="6">
        <f>G1227*'Dash Board'!$C$11/365</f>
        <v>76.814731596936582</v>
      </c>
      <c r="I1227" s="6">
        <f>H1227*'Dash Board'!$C$18/'Dash Board'!$C$11</f>
        <v>36.578443617588853</v>
      </c>
      <c r="J1227" s="6">
        <f>(G1227&gt;1)*PMT('Dash Board'!$C$11/365,$U$4,-'Dash Board'!$C$19)</f>
        <v>108.80376961660664</v>
      </c>
      <c r="K1227" s="6">
        <f t="shared" si="137"/>
        <v>0</v>
      </c>
      <c r="L1227" s="8">
        <f t="shared" si="138"/>
        <v>266990.64937037893</v>
      </c>
      <c r="N1227" s="8">
        <f t="shared" si="136"/>
        <v>72.225325999017798</v>
      </c>
      <c r="O1227" s="8">
        <f>IF(E1226&lt;&gt;E1227,SUM($N$4:N1227)-SUM($O$3:O1226),0)</f>
        <v>0</v>
      </c>
      <c r="P1227" s="6">
        <f>IF(B1227&gt;0,SUM($O$4:O1227)-SUM($P$3:P1226),0)</f>
        <v>0</v>
      </c>
      <c r="Q1227" s="6">
        <f t="shared" si="139"/>
        <v>36.578443617588853</v>
      </c>
      <c r="R1227" s="8">
        <f>IF(E1226&lt;&gt;E1227,SUM($Q$4:Q1227)-SUM($R$3:R1226),0)</f>
        <v>0</v>
      </c>
      <c r="S1227" s="6">
        <f>IF(B1227&gt;0,SUM($R$4:R1227)-SUM($S$3:S1226),0)</f>
        <v>0</v>
      </c>
    </row>
    <row r="1228" spans="1:19">
      <c r="A1228">
        <f>IF(E1227&lt;&gt;E1228,COUNTIF($A$4:A1227,"&lt;&gt;0")+1,0)</f>
        <v>0</v>
      </c>
      <c r="B1228">
        <f>IF(A1228&lt;&gt;0,IF(MOD(A1228,3)=0,COUNTIF($B$4:B1227,"&lt;&gt;0")+1,0),0)</f>
        <v>0</v>
      </c>
      <c r="C1228" s="9">
        <f>'Dash Board'!$C$12+COUNT('Daily reducing balance'!$F$4:F1227)</f>
        <v>42954</v>
      </c>
      <c r="D1228">
        <f t="shared" si="133"/>
        <v>2017</v>
      </c>
      <c r="E1228">
        <f t="shared" si="134"/>
        <v>8</v>
      </c>
      <c r="F1228">
        <f>DAY('Dash Board'!$C$12+COUNT('Daily reducing balance'!$F$4:F1227))</f>
        <v>7</v>
      </c>
      <c r="G1228" s="8">
        <f t="shared" si="135"/>
        <v>266990.64937037893</v>
      </c>
      <c r="H1228" s="6">
        <f>G1228*'Dash Board'!$C$11/365</f>
        <v>76.805529270930933</v>
      </c>
      <c r="I1228" s="6">
        <f>H1228*'Dash Board'!$C$18/'Dash Board'!$C$11</f>
        <v>36.574061557586163</v>
      </c>
      <c r="J1228" s="6">
        <f>(G1228&gt;1)*PMT('Dash Board'!$C$11/365,$U$4,-'Dash Board'!$C$19)</f>
        <v>108.80376961660664</v>
      </c>
      <c r="K1228" s="6">
        <f t="shared" si="137"/>
        <v>0</v>
      </c>
      <c r="L1228" s="8">
        <f t="shared" si="138"/>
        <v>266958.65113003325</v>
      </c>
      <c r="N1228" s="8">
        <f t="shared" si="136"/>
        <v>72.229708059020481</v>
      </c>
      <c r="O1228" s="8">
        <f>IF(E1227&lt;&gt;E1228,SUM($N$4:N1228)-SUM($O$3:O1227),0)</f>
        <v>0</v>
      </c>
      <c r="P1228" s="6">
        <f>IF(B1228&gt;0,SUM($O$4:O1228)-SUM($P$3:P1227),0)</f>
        <v>0</v>
      </c>
      <c r="Q1228" s="6">
        <f t="shared" si="139"/>
        <v>36.574061557586163</v>
      </c>
      <c r="R1228" s="8">
        <f>IF(E1227&lt;&gt;E1228,SUM($Q$4:Q1228)-SUM($R$3:R1227),0)</f>
        <v>0</v>
      </c>
      <c r="S1228" s="6">
        <f>IF(B1228&gt;0,SUM($R$4:R1228)-SUM($S$3:S1227),0)</f>
        <v>0</v>
      </c>
    </row>
    <row r="1229" spans="1:19">
      <c r="A1229">
        <f>IF(E1228&lt;&gt;E1229,COUNTIF($A$4:A1228,"&lt;&gt;0")+1,0)</f>
        <v>0</v>
      </c>
      <c r="B1229">
        <f>IF(A1229&lt;&gt;0,IF(MOD(A1229,3)=0,COUNTIF($B$4:B1228,"&lt;&gt;0")+1,0),0)</f>
        <v>0</v>
      </c>
      <c r="C1229" s="9">
        <f>'Dash Board'!$C$12+COUNT('Daily reducing balance'!$F$4:F1228)</f>
        <v>42955</v>
      </c>
      <c r="D1229">
        <f t="shared" si="133"/>
        <v>2017</v>
      </c>
      <c r="E1229">
        <f t="shared" si="134"/>
        <v>8</v>
      </c>
      <c r="F1229">
        <f>DAY('Dash Board'!$C$12+COUNT('Daily reducing balance'!$F$4:F1228))</f>
        <v>8</v>
      </c>
      <c r="G1229" s="8">
        <f t="shared" si="135"/>
        <v>266958.65113003325</v>
      </c>
      <c r="H1229" s="6">
        <f>G1229*'Dash Board'!$C$11/365</f>
        <v>76.796324297680798</v>
      </c>
      <c r="I1229" s="6">
        <f>H1229*'Dash Board'!$C$18/'Dash Board'!$C$11</f>
        <v>36.56967823699086</v>
      </c>
      <c r="J1229" s="6">
        <f>(G1229&gt;1)*PMT('Dash Board'!$C$11/365,$U$4,-'Dash Board'!$C$19)</f>
        <v>108.80376961660664</v>
      </c>
      <c r="K1229" s="6">
        <f t="shared" si="137"/>
        <v>0</v>
      </c>
      <c r="L1229" s="8">
        <f t="shared" si="138"/>
        <v>266926.64368471433</v>
      </c>
      <c r="N1229" s="8">
        <f t="shared" si="136"/>
        <v>72.234091379615791</v>
      </c>
      <c r="O1229" s="8">
        <f>IF(E1228&lt;&gt;E1229,SUM($N$4:N1229)-SUM($O$3:O1228),0)</f>
        <v>0</v>
      </c>
      <c r="P1229" s="6">
        <f>IF(B1229&gt;0,SUM($O$4:O1229)-SUM($P$3:P1228),0)</f>
        <v>0</v>
      </c>
      <c r="Q1229" s="6">
        <f t="shared" si="139"/>
        <v>36.56967823699086</v>
      </c>
      <c r="R1229" s="8">
        <f>IF(E1228&lt;&gt;E1229,SUM($Q$4:Q1229)-SUM($R$3:R1228),0)</f>
        <v>0</v>
      </c>
      <c r="S1229" s="6">
        <f>IF(B1229&gt;0,SUM($R$4:R1229)-SUM($S$3:S1228),0)</f>
        <v>0</v>
      </c>
    </row>
    <row r="1230" spans="1:19">
      <c r="A1230">
        <f>IF(E1229&lt;&gt;E1230,COUNTIF($A$4:A1229,"&lt;&gt;0")+1,0)</f>
        <v>0</v>
      </c>
      <c r="B1230">
        <f>IF(A1230&lt;&gt;0,IF(MOD(A1230,3)=0,COUNTIF($B$4:B1229,"&lt;&gt;0")+1,0),0)</f>
        <v>0</v>
      </c>
      <c r="C1230" s="9">
        <f>'Dash Board'!$C$12+COUNT('Daily reducing balance'!$F$4:F1229)</f>
        <v>42956</v>
      </c>
      <c r="D1230">
        <f t="shared" si="133"/>
        <v>2017</v>
      </c>
      <c r="E1230">
        <f t="shared" si="134"/>
        <v>8</v>
      </c>
      <c r="F1230">
        <f>DAY('Dash Board'!$C$12+COUNT('Daily reducing balance'!$F$4:F1229))</f>
        <v>9</v>
      </c>
      <c r="G1230" s="8">
        <f t="shared" si="135"/>
        <v>266926.64368471433</v>
      </c>
      <c r="H1230" s="6">
        <f>G1230*'Dash Board'!$C$11/365</f>
        <v>76.787116676424674</v>
      </c>
      <c r="I1230" s="6">
        <f>H1230*'Dash Board'!$C$18/'Dash Board'!$C$11</f>
        <v>36.565293655440321</v>
      </c>
      <c r="J1230" s="6">
        <f>(G1230&gt;1)*PMT('Dash Board'!$C$11/365,$U$4,-'Dash Board'!$C$19)</f>
        <v>108.80376961660664</v>
      </c>
      <c r="K1230" s="6">
        <f t="shared" si="137"/>
        <v>0</v>
      </c>
      <c r="L1230" s="8">
        <f t="shared" si="138"/>
        <v>266894.6270317742</v>
      </c>
      <c r="N1230" s="8">
        <f t="shared" si="136"/>
        <v>72.23847596116633</v>
      </c>
      <c r="O1230" s="8">
        <f>IF(E1229&lt;&gt;E1230,SUM($N$4:N1230)-SUM($O$3:O1229),0)</f>
        <v>0</v>
      </c>
      <c r="P1230" s="6">
        <f>IF(B1230&gt;0,SUM($O$4:O1230)-SUM($P$3:P1229),0)</f>
        <v>0</v>
      </c>
      <c r="Q1230" s="6">
        <f t="shared" si="139"/>
        <v>36.565293655440321</v>
      </c>
      <c r="R1230" s="8">
        <f>IF(E1229&lt;&gt;E1230,SUM($Q$4:Q1230)-SUM($R$3:R1229),0)</f>
        <v>0</v>
      </c>
      <c r="S1230" s="6">
        <f>IF(B1230&gt;0,SUM($R$4:R1230)-SUM($S$3:S1229),0)</f>
        <v>0</v>
      </c>
    </row>
    <row r="1231" spans="1:19">
      <c r="A1231">
        <f>IF(E1230&lt;&gt;E1231,COUNTIF($A$4:A1230,"&lt;&gt;0")+1,0)</f>
        <v>0</v>
      </c>
      <c r="B1231">
        <f>IF(A1231&lt;&gt;0,IF(MOD(A1231,3)=0,COUNTIF($B$4:B1230,"&lt;&gt;0")+1,0),0)</f>
        <v>0</v>
      </c>
      <c r="C1231" s="9">
        <f>'Dash Board'!$C$12+COUNT('Daily reducing balance'!$F$4:F1230)</f>
        <v>42957</v>
      </c>
      <c r="D1231">
        <f t="shared" si="133"/>
        <v>2017</v>
      </c>
      <c r="E1231">
        <f t="shared" si="134"/>
        <v>8</v>
      </c>
      <c r="F1231">
        <f>DAY('Dash Board'!$C$12+COUNT('Daily reducing balance'!$F$4:F1230))</f>
        <v>10</v>
      </c>
      <c r="G1231" s="8">
        <f t="shared" si="135"/>
        <v>266894.6270317742</v>
      </c>
      <c r="H1231" s="6">
        <f>G1231*'Dash Board'!$C$11/365</f>
        <v>76.777906406400788</v>
      </c>
      <c r="I1231" s="6">
        <f>H1231*'Dash Board'!$C$18/'Dash Board'!$C$11</f>
        <v>36.560907812571806</v>
      </c>
      <c r="J1231" s="6">
        <f>(G1231&gt;1)*PMT('Dash Board'!$C$11/365,$U$4,-'Dash Board'!$C$19)</f>
        <v>108.80376961660664</v>
      </c>
      <c r="K1231" s="6">
        <f t="shared" si="137"/>
        <v>0</v>
      </c>
      <c r="L1231" s="8">
        <f t="shared" si="138"/>
        <v>266862.601168564</v>
      </c>
      <c r="N1231" s="8">
        <f t="shared" si="136"/>
        <v>72.242861804034845</v>
      </c>
      <c r="O1231" s="8">
        <f>IF(E1230&lt;&gt;E1231,SUM($N$4:N1231)-SUM($O$3:O1230),0)</f>
        <v>0</v>
      </c>
      <c r="P1231" s="6">
        <f>IF(B1231&gt;0,SUM($O$4:O1231)-SUM($P$3:P1230),0)</f>
        <v>0</v>
      </c>
      <c r="Q1231" s="6">
        <f t="shared" si="139"/>
        <v>36.560907812571806</v>
      </c>
      <c r="R1231" s="8">
        <f>IF(E1230&lt;&gt;E1231,SUM($Q$4:Q1231)-SUM($R$3:R1230),0)</f>
        <v>0</v>
      </c>
      <c r="S1231" s="6">
        <f>IF(B1231&gt;0,SUM($R$4:R1231)-SUM($S$3:S1230),0)</f>
        <v>0</v>
      </c>
    </row>
    <row r="1232" spans="1:19">
      <c r="A1232">
        <f>IF(E1231&lt;&gt;E1232,COUNTIF($A$4:A1231,"&lt;&gt;0")+1,0)</f>
        <v>0</v>
      </c>
      <c r="B1232">
        <f>IF(A1232&lt;&gt;0,IF(MOD(A1232,3)=0,COUNTIF($B$4:B1231,"&lt;&gt;0")+1,0),0)</f>
        <v>0</v>
      </c>
      <c r="C1232" s="9">
        <f>'Dash Board'!$C$12+COUNT('Daily reducing balance'!$F$4:F1231)</f>
        <v>42958</v>
      </c>
      <c r="D1232">
        <f t="shared" si="133"/>
        <v>2017</v>
      </c>
      <c r="E1232">
        <f t="shared" si="134"/>
        <v>8</v>
      </c>
      <c r="F1232">
        <f>DAY('Dash Board'!$C$12+COUNT('Daily reducing balance'!$F$4:F1231))</f>
        <v>11</v>
      </c>
      <c r="G1232" s="8">
        <f t="shared" si="135"/>
        <v>266862.601168564</v>
      </c>
      <c r="H1232" s="6">
        <f>G1232*'Dash Board'!$C$11/365</f>
        <v>76.76869348684717</v>
      </c>
      <c r="I1232" s="6">
        <f>H1232*'Dash Board'!$C$18/'Dash Board'!$C$11</f>
        <v>36.556520708022468</v>
      </c>
      <c r="J1232" s="6">
        <f>(G1232&gt;1)*PMT('Dash Board'!$C$11/365,$U$4,-'Dash Board'!$C$19)</f>
        <v>108.80376961660664</v>
      </c>
      <c r="K1232" s="6">
        <f t="shared" si="137"/>
        <v>0</v>
      </c>
      <c r="L1232" s="8">
        <f t="shared" si="138"/>
        <v>266830.56609243428</v>
      </c>
      <c r="N1232" s="8">
        <f t="shared" si="136"/>
        <v>72.247248908584169</v>
      </c>
      <c r="O1232" s="8">
        <f>IF(E1231&lt;&gt;E1232,SUM($N$4:N1232)-SUM($O$3:O1231),0)</f>
        <v>0</v>
      </c>
      <c r="P1232" s="6">
        <f>IF(B1232&gt;0,SUM($O$4:O1232)-SUM($P$3:P1231),0)</f>
        <v>0</v>
      </c>
      <c r="Q1232" s="6">
        <f t="shared" si="139"/>
        <v>36.556520708022468</v>
      </c>
      <c r="R1232" s="8">
        <f>IF(E1231&lt;&gt;E1232,SUM($Q$4:Q1232)-SUM($R$3:R1231),0)</f>
        <v>0</v>
      </c>
      <c r="S1232" s="6">
        <f>IF(B1232&gt;0,SUM($R$4:R1232)-SUM($S$3:S1231),0)</f>
        <v>0</v>
      </c>
    </row>
    <row r="1233" spans="1:19">
      <c r="A1233">
        <f>IF(E1232&lt;&gt;E1233,COUNTIF($A$4:A1232,"&lt;&gt;0")+1,0)</f>
        <v>0</v>
      </c>
      <c r="B1233">
        <f>IF(A1233&lt;&gt;0,IF(MOD(A1233,3)=0,COUNTIF($B$4:B1232,"&lt;&gt;0")+1,0),0)</f>
        <v>0</v>
      </c>
      <c r="C1233" s="9">
        <f>'Dash Board'!$C$12+COUNT('Daily reducing balance'!$F$4:F1232)</f>
        <v>42959</v>
      </c>
      <c r="D1233">
        <f t="shared" si="133"/>
        <v>2017</v>
      </c>
      <c r="E1233">
        <f t="shared" si="134"/>
        <v>8</v>
      </c>
      <c r="F1233">
        <f>DAY('Dash Board'!$C$12+COUNT('Daily reducing balance'!$F$4:F1232))</f>
        <v>12</v>
      </c>
      <c r="G1233" s="8">
        <f t="shared" si="135"/>
        <v>266830.56609243428</v>
      </c>
      <c r="H1233" s="6">
        <f>G1233*'Dash Board'!$C$11/365</f>
        <v>76.759477917001647</v>
      </c>
      <c r="I1233" s="6">
        <f>H1233*'Dash Board'!$C$18/'Dash Board'!$C$11</f>
        <v>36.552132341429356</v>
      </c>
      <c r="J1233" s="6">
        <f>(G1233&gt;1)*PMT('Dash Board'!$C$11/365,$U$4,-'Dash Board'!$C$19)</f>
        <v>108.80376961660664</v>
      </c>
      <c r="K1233" s="6">
        <f t="shared" si="137"/>
        <v>0</v>
      </c>
      <c r="L1233" s="8">
        <f t="shared" si="138"/>
        <v>266798.52180073468</v>
      </c>
      <c r="N1233" s="8">
        <f t="shared" si="136"/>
        <v>72.251637275177288</v>
      </c>
      <c r="O1233" s="8">
        <f>IF(E1232&lt;&gt;E1233,SUM($N$4:N1233)-SUM($O$3:O1232),0)</f>
        <v>0</v>
      </c>
      <c r="P1233" s="6">
        <f>IF(B1233&gt;0,SUM($O$4:O1233)-SUM($P$3:P1232),0)</f>
        <v>0</v>
      </c>
      <c r="Q1233" s="6">
        <f t="shared" si="139"/>
        <v>36.552132341429356</v>
      </c>
      <c r="R1233" s="8">
        <f>IF(E1232&lt;&gt;E1233,SUM($Q$4:Q1233)-SUM($R$3:R1232),0)</f>
        <v>0</v>
      </c>
      <c r="S1233" s="6">
        <f>IF(B1233&gt;0,SUM($R$4:R1233)-SUM($S$3:S1232),0)</f>
        <v>0</v>
      </c>
    </row>
    <row r="1234" spans="1:19">
      <c r="A1234">
        <f>IF(E1233&lt;&gt;E1234,COUNTIF($A$4:A1233,"&lt;&gt;0")+1,0)</f>
        <v>0</v>
      </c>
      <c r="B1234">
        <f>IF(A1234&lt;&gt;0,IF(MOD(A1234,3)=0,COUNTIF($B$4:B1233,"&lt;&gt;0")+1,0),0)</f>
        <v>0</v>
      </c>
      <c r="C1234" s="9">
        <f>'Dash Board'!$C$12+COUNT('Daily reducing balance'!$F$4:F1233)</f>
        <v>42960</v>
      </c>
      <c r="D1234">
        <f t="shared" si="133"/>
        <v>2017</v>
      </c>
      <c r="E1234">
        <f t="shared" si="134"/>
        <v>8</v>
      </c>
      <c r="F1234">
        <f>DAY('Dash Board'!$C$12+COUNT('Daily reducing balance'!$F$4:F1233))</f>
        <v>13</v>
      </c>
      <c r="G1234" s="8">
        <f t="shared" si="135"/>
        <v>266798.52180073468</v>
      </c>
      <c r="H1234" s="6">
        <f>G1234*'Dash Board'!$C$11/365</f>
        <v>76.750259696101764</v>
      </c>
      <c r="I1234" s="6">
        <f>H1234*'Dash Board'!$C$18/'Dash Board'!$C$11</f>
        <v>36.547742712429418</v>
      </c>
      <c r="J1234" s="6">
        <f>(G1234&gt;1)*PMT('Dash Board'!$C$11/365,$U$4,-'Dash Board'!$C$19)</f>
        <v>108.80376961660664</v>
      </c>
      <c r="K1234" s="6">
        <f t="shared" si="137"/>
        <v>0</v>
      </c>
      <c r="L1234" s="8">
        <f t="shared" si="138"/>
        <v>266766.4682908142</v>
      </c>
      <c r="N1234" s="8">
        <f t="shared" si="136"/>
        <v>72.256026904177219</v>
      </c>
      <c r="O1234" s="8">
        <f>IF(E1233&lt;&gt;E1234,SUM($N$4:N1234)-SUM($O$3:O1233),0)</f>
        <v>0</v>
      </c>
      <c r="P1234" s="6">
        <f>IF(B1234&gt;0,SUM($O$4:O1234)-SUM($P$3:P1233),0)</f>
        <v>0</v>
      </c>
      <c r="Q1234" s="6">
        <f t="shared" si="139"/>
        <v>36.547742712429418</v>
      </c>
      <c r="R1234" s="8">
        <f>IF(E1233&lt;&gt;E1234,SUM($Q$4:Q1234)-SUM($R$3:R1233),0)</f>
        <v>0</v>
      </c>
      <c r="S1234" s="6">
        <f>IF(B1234&gt;0,SUM($R$4:R1234)-SUM($S$3:S1233),0)</f>
        <v>0</v>
      </c>
    </row>
    <row r="1235" spans="1:19">
      <c r="A1235">
        <f>IF(E1234&lt;&gt;E1235,COUNTIF($A$4:A1234,"&lt;&gt;0")+1,0)</f>
        <v>0</v>
      </c>
      <c r="B1235">
        <f>IF(A1235&lt;&gt;0,IF(MOD(A1235,3)=0,COUNTIF($B$4:B1234,"&lt;&gt;0")+1,0),0)</f>
        <v>0</v>
      </c>
      <c r="C1235" s="9">
        <f>'Dash Board'!$C$12+COUNT('Daily reducing balance'!$F$4:F1234)</f>
        <v>42961</v>
      </c>
      <c r="D1235">
        <f t="shared" si="133"/>
        <v>2017</v>
      </c>
      <c r="E1235">
        <f t="shared" si="134"/>
        <v>8</v>
      </c>
      <c r="F1235">
        <f>DAY('Dash Board'!$C$12+COUNT('Daily reducing balance'!$F$4:F1234))</f>
        <v>14</v>
      </c>
      <c r="G1235" s="8">
        <f t="shared" si="135"/>
        <v>266766.4682908142</v>
      </c>
      <c r="H1235" s="6">
        <f>G1235*'Dash Board'!$C$11/365</f>
        <v>76.741038823384912</v>
      </c>
      <c r="I1235" s="6">
        <f>H1235*'Dash Board'!$C$18/'Dash Board'!$C$11</f>
        <v>36.543351820659488</v>
      </c>
      <c r="J1235" s="6">
        <f>(G1235&gt;1)*PMT('Dash Board'!$C$11/365,$U$4,-'Dash Board'!$C$19)</f>
        <v>108.80376961660664</v>
      </c>
      <c r="K1235" s="6">
        <f t="shared" si="137"/>
        <v>0</v>
      </c>
      <c r="L1235" s="8">
        <f t="shared" si="138"/>
        <v>266734.405560021</v>
      </c>
      <c r="N1235" s="8">
        <f t="shared" si="136"/>
        <v>72.260417795947149</v>
      </c>
      <c r="O1235" s="8">
        <f>IF(E1234&lt;&gt;E1235,SUM($N$4:N1235)-SUM($O$3:O1234),0)</f>
        <v>0</v>
      </c>
      <c r="P1235" s="6">
        <f>IF(B1235&gt;0,SUM($O$4:O1235)-SUM($P$3:P1234),0)</f>
        <v>0</v>
      </c>
      <c r="Q1235" s="6">
        <f t="shared" si="139"/>
        <v>36.543351820659488</v>
      </c>
      <c r="R1235" s="8">
        <f>IF(E1234&lt;&gt;E1235,SUM($Q$4:Q1235)-SUM($R$3:R1234),0)</f>
        <v>0</v>
      </c>
      <c r="S1235" s="6">
        <f>IF(B1235&gt;0,SUM($R$4:R1235)-SUM($S$3:S1234),0)</f>
        <v>0</v>
      </c>
    </row>
    <row r="1236" spans="1:19">
      <c r="A1236">
        <f>IF(E1235&lt;&gt;E1236,COUNTIF($A$4:A1235,"&lt;&gt;0")+1,0)</f>
        <v>0</v>
      </c>
      <c r="B1236">
        <f>IF(A1236&lt;&gt;0,IF(MOD(A1236,3)=0,COUNTIF($B$4:B1235,"&lt;&gt;0")+1,0),0)</f>
        <v>0</v>
      </c>
      <c r="C1236" s="9">
        <f>'Dash Board'!$C$12+COUNT('Daily reducing balance'!$F$4:F1235)</f>
        <v>42962</v>
      </c>
      <c r="D1236">
        <f t="shared" si="133"/>
        <v>2017</v>
      </c>
      <c r="E1236">
        <f t="shared" si="134"/>
        <v>8</v>
      </c>
      <c r="F1236">
        <f>DAY('Dash Board'!$C$12+COUNT('Daily reducing balance'!$F$4:F1235))</f>
        <v>15</v>
      </c>
      <c r="G1236" s="8">
        <f t="shared" si="135"/>
        <v>266734.405560021</v>
      </c>
      <c r="H1236" s="6">
        <f>G1236*'Dash Board'!$C$11/365</f>
        <v>76.731815298088236</v>
      </c>
      <c r="I1236" s="6">
        <f>H1236*'Dash Board'!$C$18/'Dash Board'!$C$11</f>
        <v>36.538959665756309</v>
      </c>
      <c r="J1236" s="6">
        <f>(G1236&gt;1)*PMT('Dash Board'!$C$11/365,$U$4,-'Dash Board'!$C$19)</f>
        <v>108.80376961660664</v>
      </c>
      <c r="K1236" s="6">
        <f t="shared" si="137"/>
        <v>0</v>
      </c>
      <c r="L1236" s="8">
        <f t="shared" si="138"/>
        <v>266702.3336057025</v>
      </c>
      <c r="N1236" s="8">
        <f t="shared" si="136"/>
        <v>72.264809950850335</v>
      </c>
      <c r="O1236" s="8">
        <f>IF(E1235&lt;&gt;E1236,SUM($N$4:N1236)-SUM($O$3:O1235),0)</f>
        <v>0</v>
      </c>
      <c r="P1236" s="6">
        <f>IF(B1236&gt;0,SUM($O$4:O1236)-SUM($P$3:P1235),0)</f>
        <v>0</v>
      </c>
      <c r="Q1236" s="6">
        <f t="shared" si="139"/>
        <v>36.538959665756309</v>
      </c>
      <c r="R1236" s="8">
        <f>IF(E1235&lt;&gt;E1236,SUM($Q$4:Q1236)-SUM($R$3:R1235),0)</f>
        <v>0</v>
      </c>
      <c r="S1236" s="6">
        <f>IF(B1236&gt;0,SUM($R$4:R1236)-SUM($S$3:S1235),0)</f>
        <v>0</v>
      </c>
    </row>
    <row r="1237" spans="1:19">
      <c r="A1237">
        <f>IF(E1236&lt;&gt;E1237,COUNTIF($A$4:A1236,"&lt;&gt;0")+1,0)</f>
        <v>0</v>
      </c>
      <c r="B1237">
        <f>IF(A1237&lt;&gt;0,IF(MOD(A1237,3)=0,COUNTIF($B$4:B1236,"&lt;&gt;0")+1,0),0)</f>
        <v>0</v>
      </c>
      <c r="C1237" s="9">
        <f>'Dash Board'!$C$12+COUNT('Daily reducing balance'!$F$4:F1236)</f>
        <v>42963</v>
      </c>
      <c r="D1237">
        <f t="shared" si="133"/>
        <v>2017</v>
      </c>
      <c r="E1237">
        <f t="shared" si="134"/>
        <v>8</v>
      </c>
      <c r="F1237">
        <f>DAY('Dash Board'!$C$12+COUNT('Daily reducing balance'!$F$4:F1236))</f>
        <v>16</v>
      </c>
      <c r="G1237" s="8">
        <f t="shared" si="135"/>
        <v>266702.3336057025</v>
      </c>
      <c r="H1237" s="6">
        <f>G1237*'Dash Board'!$C$11/365</f>
        <v>76.722589119448656</v>
      </c>
      <c r="I1237" s="6">
        <f>H1237*'Dash Board'!$C$18/'Dash Board'!$C$11</f>
        <v>36.534566247356501</v>
      </c>
      <c r="J1237" s="6">
        <f>(G1237&gt;1)*PMT('Dash Board'!$C$11/365,$U$4,-'Dash Board'!$C$19)</f>
        <v>108.80376961660664</v>
      </c>
      <c r="K1237" s="6">
        <f t="shared" si="137"/>
        <v>0</v>
      </c>
      <c r="L1237" s="8">
        <f t="shared" si="138"/>
        <v>266670.25242520537</v>
      </c>
      <c r="N1237" s="8">
        <f t="shared" si="136"/>
        <v>72.269203369250135</v>
      </c>
      <c r="O1237" s="8">
        <f>IF(E1236&lt;&gt;E1237,SUM($N$4:N1237)-SUM($O$3:O1236),0)</f>
        <v>0</v>
      </c>
      <c r="P1237" s="6">
        <f>IF(B1237&gt;0,SUM($O$4:O1237)-SUM($P$3:P1236),0)</f>
        <v>0</v>
      </c>
      <c r="Q1237" s="6">
        <f t="shared" si="139"/>
        <v>36.534566247356501</v>
      </c>
      <c r="R1237" s="8">
        <f>IF(E1236&lt;&gt;E1237,SUM($Q$4:Q1237)-SUM($R$3:R1236),0)</f>
        <v>0</v>
      </c>
      <c r="S1237" s="6">
        <f>IF(B1237&gt;0,SUM($R$4:R1237)-SUM($S$3:S1236),0)</f>
        <v>0</v>
      </c>
    </row>
    <row r="1238" spans="1:19">
      <c r="A1238">
        <f>IF(E1237&lt;&gt;E1238,COUNTIF($A$4:A1237,"&lt;&gt;0")+1,0)</f>
        <v>0</v>
      </c>
      <c r="B1238">
        <f>IF(A1238&lt;&gt;0,IF(MOD(A1238,3)=0,COUNTIF($B$4:B1237,"&lt;&gt;0")+1,0),0)</f>
        <v>0</v>
      </c>
      <c r="C1238" s="9">
        <f>'Dash Board'!$C$12+COUNT('Daily reducing balance'!$F$4:F1237)</f>
        <v>42964</v>
      </c>
      <c r="D1238">
        <f t="shared" si="133"/>
        <v>2017</v>
      </c>
      <c r="E1238">
        <f t="shared" si="134"/>
        <v>8</v>
      </c>
      <c r="F1238">
        <f>DAY('Dash Board'!$C$12+COUNT('Daily reducing balance'!$F$4:F1237))</f>
        <v>17</v>
      </c>
      <c r="G1238" s="8">
        <f t="shared" si="135"/>
        <v>266670.25242520537</v>
      </c>
      <c r="H1238" s="6">
        <f>G1238*'Dash Board'!$C$11/365</f>
        <v>76.713360286702908</v>
      </c>
      <c r="I1238" s="6">
        <f>H1238*'Dash Board'!$C$18/'Dash Board'!$C$11</f>
        <v>36.530171565096623</v>
      </c>
      <c r="J1238" s="6">
        <f>(G1238&gt;1)*PMT('Dash Board'!$C$11/365,$U$4,-'Dash Board'!$C$19)</f>
        <v>108.80376961660664</v>
      </c>
      <c r="K1238" s="6">
        <f t="shared" si="137"/>
        <v>0</v>
      </c>
      <c r="L1238" s="8">
        <f t="shared" si="138"/>
        <v>266638.16201587551</v>
      </c>
      <c r="N1238" s="8">
        <f t="shared" si="136"/>
        <v>72.273598051510021</v>
      </c>
      <c r="O1238" s="8">
        <f>IF(E1237&lt;&gt;E1238,SUM($N$4:N1238)-SUM($O$3:O1237),0)</f>
        <v>0</v>
      </c>
      <c r="P1238" s="6">
        <f>IF(B1238&gt;0,SUM($O$4:O1238)-SUM($P$3:P1237),0)</f>
        <v>0</v>
      </c>
      <c r="Q1238" s="6">
        <f t="shared" si="139"/>
        <v>36.530171565096623</v>
      </c>
      <c r="R1238" s="8">
        <f>IF(E1237&lt;&gt;E1238,SUM($Q$4:Q1238)-SUM($R$3:R1237),0)</f>
        <v>0</v>
      </c>
      <c r="S1238" s="6">
        <f>IF(B1238&gt;0,SUM($R$4:R1238)-SUM($S$3:S1237),0)</f>
        <v>0</v>
      </c>
    </row>
    <row r="1239" spans="1:19">
      <c r="A1239">
        <f>IF(E1238&lt;&gt;E1239,COUNTIF($A$4:A1238,"&lt;&gt;0")+1,0)</f>
        <v>0</v>
      </c>
      <c r="B1239">
        <f>IF(A1239&lt;&gt;0,IF(MOD(A1239,3)=0,COUNTIF($B$4:B1238,"&lt;&gt;0")+1,0),0)</f>
        <v>0</v>
      </c>
      <c r="C1239" s="9">
        <f>'Dash Board'!$C$12+COUNT('Daily reducing balance'!$F$4:F1238)</f>
        <v>42965</v>
      </c>
      <c r="D1239">
        <f t="shared" si="133"/>
        <v>2017</v>
      </c>
      <c r="E1239">
        <f t="shared" si="134"/>
        <v>8</v>
      </c>
      <c r="F1239">
        <f>DAY('Dash Board'!$C$12+COUNT('Daily reducing balance'!$F$4:F1238))</f>
        <v>18</v>
      </c>
      <c r="G1239" s="8">
        <f t="shared" si="135"/>
        <v>266638.16201587551</v>
      </c>
      <c r="H1239" s="6">
        <f>G1239*'Dash Board'!$C$11/365</f>
        <v>76.704128799087471</v>
      </c>
      <c r="I1239" s="6">
        <f>H1239*'Dash Board'!$C$18/'Dash Board'!$C$11</f>
        <v>36.525775618613082</v>
      </c>
      <c r="J1239" s="6">
        <f>(G1239&gt;1)*PMT('Dash Board'!$C$11/365,$U$4,-'Dash Board'!$C$19)</f>
        <v>108.80376961660664</v>
      </c>
      <c r="K1239" s="6">
        <f t="shared" si="137"/>
        <v>0</v>
      </c>
      <c r="L1239" s="8">
        <f t="shared" si="138"/>
        <v>266606.06237505801</v>
      </c>
      <c r="N1239" s="8">
        <f t="shared" si="136"/>
        <v>72.277993997993562</v>
      </c>
      <c r="O1239" s="8">
        <f>IF(E1238&lt;&gt;E1239,SUM($N$4:N1239)-SUM($O$3:O1238),0)</f>
        <v>0</v>
      </c>
      <c r="P1239" s="6">
        <f>IF(B1239&gt;0,SUM($O$4:O1239)-SUM($P$3:P1238),0)</f>
        <v>0</v>
      </c>
      <c r="Q1239" s="6">
        <f t="shared" si="139"/>
        <v>36.525775618613082</v>
      </c>
      <c r="R1239" s="8">
        <f>IF(E1238&lt;&gt;E1239,SUM($Q$4:Q1239)-SUM($R$3:R1238),0)</f>
        <v>0</v>
      </c>
      <c r="S1239" s="6">
        <f>IF(B1239&gt;0,SUM($R$4:R1239)-SUM($S$3:S1238),0)</f>
        <v>0</v>
      </c>
    </row>
    <row r="1240" spans="1:19">
      <c r="A1240">
        <f>IF(E1239&lt;&gt;E1240,COUNTIF($A$4:A1239,"&lt;&gt;0")+1,0)</f>
        <v>0</v>
      </c>
      <c r="B1240">
        <f>IF(A1240&lt;&gt;0,IF(MOD(A1240,3)=0,COUNTIF($B$4:B1239,"&lt;&gt;0")+1,0),0)</f>
        <v>0</v>
      </c>
      <c r="C1240" s="9">
        <f>'Dash Board'!$C$12+COUNT('Daily reducing balance'!$F$4:F1239)</f>
        <v>42966</v>
      </c>
      <c r="D1240">
        <f t="shared" si="133"/>
        <v>2017</v>
      </c>
      <c r="E1240">
        <f t="shared" si="134"/>
        <v>8</v>
      </c>
      <c r="F1240">
        <f>DAY('Dash Board'!$C$12+COUNT('Daily reducing balance'!$F$4:F1239))</f>
        <v>19</v>
      </c>
      <c r="G1240" s="8">
        <f t="shared" si="135"/>
        <v>266606.06237505801</v>
      </c>
      <c r="H1240" s="6">
        <f>G1240*'Dash Board'!$C$11/365</f>
        <v>76.69489465583861</v>
      </c>
      <c r="I1240" s="6">
        <f>H1240*'Dash Board'!$C$18/'Dash Board'!$C$11</f>
        <v>36.521378407542201</v>
      </c>
      <c r="J1240" s="6">
        <f>(G1240&gt;1)*PMT('Dash Board'!$C$11/365,$U$4,-'Dash Board'!$C$19)</f>
        <v>108.80376961660664</v>
      </c>
      <c r="K1240" s="6">
        <f t="shared" si="137"/>
        <v>0</v>
      </c>
      <c r="L1240" s="8">
        <f t="shared" si="138"/>
        <v>266573.95350009727</v>
      </c>
      <c r="N1240" s="8">
        <f t="shared" si="136"/>
        <v>72.282391209064443</v>
      </c>
      <c r="O1240" s="8">
        <f>IF(E1239&lt;&gt;E1240,SUM($N$4:N1240)-SUM($O$3:O1239),0)</f>
        <v>0</v>
      </c>
      <c r="P1240" s="6">
        <f>IF(B1240&gt;0,SUM($O$4:O1240)-SUM($P$3:P1239),0)</f>
        <v>0</v>
      </c>
      <c r="Q1240" s="6">
        <f t="shared" si="139"/>
        <v>36.521378407542201</v>
      </c>
      <c r="R1240" s="8">
        <f>IF(E1239&lt;&gt;E1240,SUM($Q$4:Q1240)-SUM($R$3:R1239),0)</f>
        <v>0</v>
      </c>
      <c r="S1240" s="6">
        <f>IF(B1240&gt;0,SUM($R$4:R1240)-SUM($S$3:S1239),0)</f>
        <v>0</v>
      </c>
    </row>
    <row r="1241" spans="1:19">
      <c r="A1241">
        <f>IF(E1240&lt;&gt;E1241,COUNTIF($A$4:A1240,"&lt;&gt;0")+1,0)</f>
        <v>0</v>
      </c>
      <c r="B1241">
        <f>IF(A1241&lt;&gt;0,IF(MOD(A1241,3)=0,COUNTIF($B$4:B1240,"&lt;&gt;0")+1,0),0)</f>
        <v>0</v>
      </c>
      <c r="C1241" s="9">
        <f>'Dash Board'!$C$12+COUNT('Daily reducing balance'!$F$4:F1240)</f>
        <v>42967</v>
      </c>
      <c r="D1241">
        <f t="shared" si="133"/>
        <v>2017</v>
      </c>
      <c r="E1241">
        <f t="shared" si="134"/>
        <v>8</v>
      </c>
      <c r="F1241">
        <f>DAY('Dash Board'!$C$12+COUNT('Daily reducing balance'!$F$4:F1240))</f>
        <v>20</v>
      </c>
      <c r="G1241" s="8">
        <f t="shared" si="135"/>
        <v>266573.95350009727</v>
      </c>
      <c r="H1241" s="6">
        <f>G1241*'Dash Board'!$C$11/365</f>
        <v>76.685657856192364</v>
      </c>
      <c r="I1241" s="6">
        <f>H1241*'Dash Board'!$C$18/'Dash Board'!$C$11</f>
        <v>36.516979931520176</v>
      </c>
      <c r="J1241" s="6">
        <f>(G1241&gt;1)*PMT('Dash Board'!$C$11/365,$U$4,-'Dash Board'!$C$19)</f>
        <v>108.80376961660664</v>
      </c>
      <c r="K1241" s="6">
        <f t="shared" si="137"/>
        <v>0</v>
      </c>
      <c r="L1241" s="8">
        <f t="shared" si="138"/>
        <v>266541.83538833685</v>
      </c>
      <c r="N1241" s="8">
        <f t="shared" si="136"/>
        <v>72.286789685086461</v>
      </c>
      <c r="O1241" s="8">
        <f>IF(E1240&lt;&gt;E1241,SUM($N$4:N1241)-SUM($O$3:O1240),0)</f>
        <v>0</v>
      </c>
      <c r="P1241" s="6">
        <f>IF(B1241&gt;0,SUM($O$4:O1241)-SUM($P$3:P1240),0)</f>
        <v>0</v>
      </c>
      <c r="Q1241" s="6">
        <f t="shared" si="139"/>
        <v>36.516979931520176</v>
      </c>
      <c r="R1241" s="8">
        <f>IF(E1240&lt;&gt;E1241,SUM($Q$4:Q1241)-SUM($R$3:R1240),0)</f>
        <v>0</v>
      </c>
      <c r="S1241" s="6">
        <f>IF(B1241&gt;0,SUM($R$4:R1241)-SUM($S$3:S1240),0)</f>
        <v>0</v>
      </c>
    </row>
    <row r="1242" spans="1:19">
      <c r="A1242">
        <f>IF(E1241&lt;&gt;E1242,COUNTIF($A$4:A1241,"&lt;&gt;0")+1,0)</f>
        <v>0</v>
      </c>
      <c r="B1242">
        <f>IF(A1242&lt;&gt;0,IF(MOD(A1242,3)=0,COUNTIF($B$4:B1241,"&lt;&gt;0")+1,0),0)</f>
        <v>0</v>
      </c>
      <c r="C1242" s="9">
        <f>'Dash Board'!$C$12+COUNT('Daily reducing balance'!$F$4:F1241)</f>
        <v>42968</v>
      </c>
      <c r="D1242">
        <f t="shared" si="133"/>
        <v>2017</v>
      </c>
      <c r="E1242">
        <f t="shared" si="134"/>
        <v>8</v>
      </c>
      <c r="F1242">
        <f>DAY('Dash Board'!$C$12+COUNT('Daily reducing balance'!$F$4:F1241))</f>
        <v>21</v>
      </c>
      <c r="G1242" s="8">
        <f t="shared" si="135"/>
        <v>266541.83538833685</v>
      </c>
      <c r="H1242" s="6">
        <f>G1242*'Dash Board'!$C$11/365</f>
        <v>76.676418399384573</v>
      </c>
      <c r="I1242" s="6">
        <f>H1242*'Dash Board'!$C$18/'Dash Board'!$C$11</f>
        <v>36.512580190183137</v>
      </c>
      <c r="J1242" s="6">
        <f>(G1242&gt;1)*PMT('Dash Board'!$C$11/365,$U$4,-'Dash Board'!$C$19)</f>
        <v>108.80376961660664</v>
      </c>
      <c r="K1242" s="6">
        <f t="shared" si="137"/>
        <v>0</v>
      </c>
      <c r="L1242" s="8">
        <f t="shared" si="138"/>
        <v>266509.70803711965</v>
      </c>
      <c r="N1242" s="8">
        <f t="shared" si="136"/>
        <v>72.2911894264235</v>
      </c>
      <c r="O1242" s="8">
        <f>IF(E1241&lt;&gt;E1242,SUM($N$4:N1242)-SUM($O$3:O1241),0)</f>
        <v>0</v>
      </c>
      <c r="P1242" s="6">
        <f>IF(B1242&gt;0,SUM($O$4:O1242)-SUM($P$3:P1241),0)</f>
        <v>0</v>
      </c>
      <c r="Q1242" s="6">
        <f t="shared" si="139"/>
        <v>36.512580190183137</v>
      </c>
      <c r="R1242" s="8">
        <f>IF(E1241&lt;&gt;E1242,SUM($Q$4:Q1242)-SUM($R$3:R1241),0)</f>
        <v>0</v>
      </c>
      <c r="S1242" s="6">
        <f>IF(B1242&gt;0,SUM($R$4:R1242)-SUM($S$3:S1241),0)</f>
        <v>0</v>
      </c>
    </row>
    <row r="1243" spans="1:19">
      <c r="A1243">
        <f>IF(E1242&lt;&gt;E1243,COUNTIF($A$4:A1242,"&lt;&gt;0")+1,0)</f>
        <v>0</v>
      </c>
      <c r="B1243">
        <f>IF(A1243&lt;&gt;0,IF(MOD(A1243,3)=0,COUNTIF($B$4:B1242,"&lt;&gt;0")+1,0),0)</f>
        <v>0</v>
      </c>
      <c r="C1243" s="9">
        <f>'Dash Board'!$C$12+COUNT('Daily reducing balance'!$F$4:F1242)</f>
        <v>42969</v>
      </c>
      <c r="D1243">
        <f t="shared" si="133"/>
        <v>2017</v>
      </c>
      <c r="E1243">
        <f t="shared" si="134"/>
        <v>8</v>
      </c>
      <c r="F1243">
        <f>DAY('Dash Board'!$C$12+COUNT('Daily reducing balance'!$F$4:F1242))</f>
        <v>22</v>
      </c>
      <c r="G1243" s="8">
        <f t="shared" si="135"/>
        <v>266509.70803711965</v>
      </c>
      <c r="H1243" s="6">
        <f>G1243*'Dash Board'!$C$11/365</f>
        <v>76.66717628465085</v>
      </c>
      <c r="I1243" s="6">
        <f>H1243*'Dash Board'!$C$18/'Dash Board'!$C$11</f>
        <v>36.508179183167073</v>
      </c>
      <c r="J1243" s="6">
        <f>(G1243&gt;1)*PMT('Dash Board'!$C$11/365,$U$4,-'Dash Board'!$C$19)</f>
        <v>108.80376961660664</v>
      </c>
      <c r="K1243" s="6">
        <f t="shared" si="137"/>
        <v>0</v>
      </c>
      <c r="L1243" s="8">
        <f t="shared" si="138"/>
        <v>266477.57144378772</v>
      </c>
      <c r="N1243" s="8">
        <f t="shared" si="136"/>
        <v>72.295590433439571</v>
      </c>
      <c r="O1243" s="8">
        <f>IF(E1242&lt;&gt;E1243,SUM($N$4:N1243)-SUM($O$3:O1242),0)</f>
        <v>0</v>
      </c>
      <c r="P1243" s="6">
        <f>IF(B1243&gt;0,SUM($O$4:O1243)-SUM($P$3:P1242),0)</f>
        <v>0</v>
      </c>
      <c r="Q1243" s="6">
        <f t="shared" si="139"/>
        <v>36.508179183167073</v>
      </c>
      <c r="R1243" s="8">
        <f>IF(E1242&lt;&gt;E1243,SUM($Q$4:Q1243)-SUM($R$3:R1242),0)</f>
        <v>0</v>
      </c>
      <c r="S1243" s="6">
        <f>IF(B1243&gt;0,SUM($R$4:R1243)-SUM($S$3:S1242),0)</f>
        <v>0</v>
      </c>
    </row>
    <row r="1244" spans="1:19">
      <c r="A1244">
        <f>IF(E1243&lt;&gt;E1244,COUNTIF($A$4:A1243,"&lt;&gt;0")+1,0)</f>
        <v>0</v>
      </c>
      <c r="B1244">
        <f>IF(A1244&lt;&gt;0,IF(MOD(A1244,3)=0,COUNTIF($B$4:B1243,"&lt;&gt;0")+1,0),0)</f>
        <v>0</v>
      </c>
      <c r="C1244" s="9">
        <f>'Dash Board'!$C$12+COUNT('Daily reducing balance'!$F$4:F1243)</f>
        <v>42970</v>
      </c>
      <c r="D1244">
        <f t="shared" si="133"/>
        <v>2017</v>
      </c>
      <c r="E1244">
        <f t="shared" si="134"/>
        <v>8</v>
      </c>
      <c r="F1244">
        <f>DAY('Dash Board'!$C$12+COUNT('Daily reducing balance'!$F$4:F1243))</f>
        <v>23</v>
      </c>
      <c r="G1244" s="8">
        <f t="shared" si="135"/>
        <v>266477.57144378772</v>
      </c>
      <c r="H1244" s="6">
        <f>G1244*'Dash Board'!$C$11/365</f>
        <v>76.657931511226607</v>
      </c>
      <c r="I1244" s="6">
        <f>H1244*'Dash Board'!$C$18/'Dash Board'!$C$11</f>
        <v>36.503776910107909</v>
      </c>
      <c r="J1244" s="6">
        <f>(G1244&gt;1)*PMT('Dash Board'!$C$11/365,$U$4,-'Dash Board'!$C$19)</f>
        <v>108.80376961660664</v>
      </c>
      <c r="K1244" s="6">
        <f t="shared" si="137"/>
        <v>0</v>
      </c>
      <c r="L1244" s="8">
        <f t="shared" si="138"/>
        <v>266445.42560568237</v>
      </c>
      <c r="N1244" s="8">
        <f t="shared" si="136"/>
        <v>72.299992706498728</v>
      </c>
      <c r="O1244" s="8">
        <f>IF(E1243&lt;&gt;E1244,SUM($N$4:N1244)-SUM($O$3:O1243),0)</f>
        <v>0</v>
      </c>
      <c r="P1244" s="6">
        <f>IF(B1244&gt;0,SUM($O$4:O1244)-SUM($P$3:P1243),0)</f>
        <v>0</v>
      </c>
      <c r="Q1244" s="6">
        <f t="shared" si="139"/>
        <v>36.503776910107909</v>
      </c>
      <c r="R1244" s="8">
        <f>IF(E1243&lt;&gt;E1244,SUM($Q$4:Q1244)-SUM($R$3:R1243),0)</f>
        <v>0</v>
      </c>
      <c r="S1244" s="6">
        <f>IF(B1244&gt;0,SUM($R$4:R1244)-SUM($S$3:S1243),0)</f>
        <v>0</v>
      </c>
    </row>
    <row r="1245" spans="1:19">
      <c r="A1245">
        <f>IF(E1244&lt;&gt;E1245,COUNTIF($A$4:A1244,"&lt;&gt;0")+1,0)</f>
        <v>0</v>
      </c>
      <c r="B1245">
        <f>IF(A1245&lt;&gt;0,IF(MOD(A1245,3)=0,COUNTIF($B$4:B1244,"&lt;&gt;0")+1,0),0)</f>
        <v>0</v>
      </c>
      <c r="C1245" s="9">
        <f>'Dash Board'!$C$12+COUNT('Daily reducing balance'!$F$4:F1244)</f>
        <v>42971</v>
      </c>
      <c r="D1245">
        <f t="shared" si="133"/>
        <v>2017</v>
      </c>
      <c r="E1245">
        <f t="shared" si="134"/>
        <v>8</v>
      </c>
      <c r="F1245">
        <f>DAY('Dash Board'!$C$12+COUNT('Daily reducing balance'!$F$4:F1244))</f>
        <v>24</v>
      </c>
      <c r="G1245" s="8">
        <f t="shared" si="135"/>
        <v>266445.42560568237</v>
      </c>
      <c r="H1245" s="6">
        <f>G1245*'Dash Board'!$C$11/365</f>
        <v>76.648684078346975</v>
      </c>
      <c r="I1245" s="6">
        <f>H1245*'Dash Board'!$C$18/'Dash Board'!$C$11</f>
        <v>36.499373370641422</v>
      </c>
      <c r="J1245" s="6">
        <f>(G1245&gt;1)*PMT('Dash Board'!$C$11/365,$U$4,-'Dash Board'!$C$19)</f>
        <v>108.80376961660664</v>
      </c>
      <c r="K1245" s="6">
        <f t="shared" si="137"/>
        <v>0</v>
      </c>
      <c r="L1245" s="8">
        <f t="shared" si="138"/>
        <v>266413.27052014414</v>
      </c>
      <c r="N1245" s="8">
        <f t="shared" si="136"/>
        <v>72.304396245965222</v>
      </c>
      <c r="O1245" s="8">
        <f>IF(E1244&lt;&gt;E1245,SUM($N$4:N1245)-SUM($O$3:O1244),0)</f>
        <v>0</v>
      </c>
      <c r="P1245" s="6">
        <f>IF(B1245&gt;0,SUM($O$4:O1245)-SUM($P$3:P1244),0)</f>
        <v>0</v>
      </c>
      <c r="Q1245" s="6">
        <f t="shared" si="139"/>
        <v>36.499373370641422</v>
      </c>
      <c r="R1245" s="8">
        <f>IF(E1244&lt;&gt;E1245,SUM($Q$4:Q1245)-SUM($R$3:R1244),0)</f>
        <v>0</v>
      </c>
      <c r="S1245" s="6">
        <f>IF(B1245&gt;0,SUM($R$4:R1245)-SUM($S$3:S1244),0)</f>
        <v>0</v>
      </c>
    </row>
    <row r="1246" spans="1:19">
      <c r="A1246">
        <f>IF(E1245&lt;&gt;E1246,COUNTIF($A$4:A1245,"&lt;&gt;0")+1,0)</f>
        <v>0</v>
      </c>
      <c r="B1246">
        <f>IF(A1246&lt;&gt;0,IF(MOD(A1246,3)=0,COUNTIF($B$4:B1245,"&lt;&gt;0")+1,0),0)</f>
        <v>0</v>
      </c>
      <c r="C1246" s="9">
        <f>'Dash Board'!$C$12+COUNT('Daily reducing balance'!$F$4:F1245)</f>
        <v>42972</v>
      </c>
      <c r="D1246">
        <f t="shared" si="133"/>
        <v>2017</v>
      </c>
      <c r="E1246">
        <f t="shared" si="134"/>
        <v>8</v>
      </c>
      <c r="F1246">
        <f>DAY('Dash Board'!$C$12+COUNT('Daily reducing balance'!$F$4:F1245))</f>
        <v>25</v>
      </c>
      <c r="G1246" s="8">
        <f t="shared" si="135"/>
        <v>266413.27052014414</v>
      </c>
      <c r="H1246" s="6">
        <f>G1246*'Dash Board'!$C$11/365</f>
        <v>76.639433985246939</v>
      </c>
      <c r="I1246" s="6">
        <f>H1246*'Dash Board'!$C$18/'Dash Board'!$C$11</f>
        <v>36.494968564403308</v>
      </c>
      <c r="J1246" s="6">
        <f>(G1246&gt;1)*PMT('Dash Board'!$C$11/365,$U$4,-'Dash Board'!$C$19)</f>
        <v>108.80376961660664</v>
      </c>
      <c r="K1246" s="6">
        <f t="shared" si="137"/>
        <v>0</v>
      </c>
      <c r="L1246" s="8">
        <f t="shared" si="138"/>
        <v>266381.10618451278</v>
      </c>
      <c r="N1246" s="8">
        <f t="shared" si="136"/>
        <v>72.308801052203336</v>
      </c>
      <c r="O1246" s="8">
        <f>IF(E1245&lt;&gt;E1246,SUM($N$4:N1246)-SUM($O$3:O1245),0)</f>
        <v>0</v>
      </c>
      <c r="P1246" s="6">
        <f>IF(B1246&gt;0,SUM($O$4:O1246)-SUM($P$3:P1245),0)</f>
        <v>0</v>
      </c>
      <c r="Q1246" s="6">
        <f t="shared" si="139"/>
        <v>36.494968564403308</v>
      </c>
      <c r="R1246" s="8">
        <f>IF(E1245&lt;&gt;E1246,SUM($Q$4:Q1246)-SUM($R$3:R1245),0)</f>
        <v>0</v>
      </c>
      <c r="S1246" s="6">
        <f>IF(B1246&gt;0,SUM($R$4:R1246)-SUM($S$3:S1245),0)</f>
        <v>0</v>
      </c>
    </row>
    <row r="1247" spans="1:19">
      <c r="A1247">
        <f>IF(E1246&lt;&gt;E1247,COUNTIF($A$4:A1246,"&lt;&gt;0")+1,0)</f>
        <v>0</v>
      </c>
      <c r="B1247">
        <f>IF(A1247&lt;&gt;0,IF(MOD(A1247,3)=0,COUNTIF($B$4:B1246,"&lt;&gt;0")+1,0),0)</f>
        <v>0</v>
      </c>
      <c r="C1247" s="9">
        <f>'Dash Board'!$C$12+COUNT('Daily reducing balance'!$F$4:F1246)</f>
        <v>42973</v>
      </c>
      <c r="D1247">
        <f t="shared" si="133"/>
        <v>2017</v>
      </c>
      <c r="E1247">
        <f t="shared" si="134"/>
        <v>8</v>
      </c>
      <c r="F1247">
        <f>DAY('Dash Board'!$C$12+COUNT('Daily reducing balance'!$F$4:F1246))</f>
        <v>26</v>
      </c>
      <c r="G1247" s="8">
        <f t="shared" si="135"/>
        <v>266381.10618451278</v>
      </c>
      <c r="H1247" s="6">
        <f>G1247*'Dash Board'!$C$11/365</f>
        <v>76.630181231161203</v>
      </c>
      <c r="I1247" s="6">
        <f>H1247*'Dash Board'!$C$18/'Dash Board'!$C$11</f>
        <v>36.490562491029152</v>
      </c>
      <c r="J1247" s="6">
        <f>(G1247&gt;1)*PMT('Dash Board'!$C$11/365,$U$4,-'Dash Board'!$C$19)</f>
        <v>108.80376961660664</v>
      </c>
      <c r="K1247" s="6">
        <f t="shared" si="137"/>
        <v>0</v>
      </c>
      <c r="L1247" s="8">
        <f t="shared" si="138"/>
        <v>266348.93259612739</v>
      </c>
      <c r="N1247" s="8">
        <f t="shared" si="136"/>
        <v>72.313207125577492</v>
      </c>
      <c r="O1247" s="8">
        <f>IF(E1246&lt;&gt;E1247,SUM($N$4:N1247)-SUM($O$3:O1246),0)</f>
        <v>0</v>
      </c>
      <c r="P1247" s="6">
        <f>IF(B1247&gt;0,SUM($O$4:O1247)-SUM($P$3:P1246),0)</f>
        <v>0</v>
      </c>
      <c r="Q1247" s="6">
        <f t="shared" si="139"/>
        <v>36.490562491029152</v>
      </c>
      <c r="R1247" s="8">
        <f>IF(E1246&lt;&gt;E1247,SUM($Q$4:Q1247)-SUM($R$3:R1246),0)</f>
        <v>0</v>
      </c>
      <c r="S1247" s="6">
        <f>IF(B1247&gt;0,SUM($R$4:R1247)-SUM($S$3:S1246),0)</f>
        <v>0</v>
      </c>
    </row>
    <row r="1248" spans="1:19">
      <c r="A1248">
        <f>IF(E1247&lt;&gt;E1248,COUNTIF($A$4:A1247,"&lt;&gt;0")+1,0)</f>
        <v>0</v>
      </c>
      <c r="B1248">
        <f>IF(A1248&lt;&gt;0,IF(MOD(A1248,3)=0,COUNTIF($B$4:B1247,"&lt;&gt;0")+1,0),0)</f>
        <v>0</v>
      </c>
      <c r="C1248" s="9">
        <f>'Dash Board'!$C$12+COUNT('Daily reducing balance'!$F$4:F1247)</f>
        <v>42974</v>
      </c>
      <c r="D1248">
        <f t="shared" si="133"/>
        <v>2017</v>
      </c>
      <c r="E1248">
        <f t="shared" si="134"/>
        <v>8</v>
      </c>
      <c r="F1248">
        <f>DAY('Dash Board'!$C$12+COUNT('Daily reducing balance'!$F$4:F1247))</f>
        <v>27</v>
      </c>
      <c r="G1248" s="8">
        <f t="shared" si="135"/>
        <v>266348.93259612739</v>
      </c>
      <c r="H1248" s="6">
        <f>G1248*'Dash Board'!$C$11/365</f>
        <v>76.620925815324313</v>
      </c>
      <c r="I1248" s="6">
        <f>H1248*'Dash Board'!$C$18/'Dash Board'!$C$11</f>
        <v>36.486155150154438</v>
      </c>
      <c r="J1248" s="6">
        <f>(G1248&gt;1)*PMT('Dash Board'!$C$11/365,$U$4,-'Dash Board'!$C$19)</f>
        <v>108.80376961660664</v>
      </c>
      <c r="K1248" s="6">
        <f t="shared" si="137"/>
        <v>0</v>
      </c>
      <c r="L1248" s="8">
        <f t="shared" si="138"/>
        <v>266316.74975232611</v>
      </c>
      <c r="N1248" s="8">
        <f t="shared" si="136"/>
        <v>72.317614466452198</v>
      </c>
      <c r="O1248" s="8">
        <f>IF(E1247&lt;&gt;E1248,SUM($N$4:N1248)-SUM($O$3:O1247),0)</f>
        <v>0</v>
      </c>
      <c r="P1248" s="6">
        <f>IF(B1248&gt;0,SUM($O$4:O1248)-SUM($P$3:P1247),0)</f>
        <v>0</v>
      </c>
      <c r="Q1248" s="6">
        <f t="shared" si="139"/>
        <v>36.486155150154438</v>
      </c>
      <c r="R1248" s="8">
        <f>IF(E1247&lt;&gt;E1248,SUM($Q$4:Q1248)-SUM($R$3:R1247),0)</f>
        <v>0</v>
      </c>
      <c r="S1248" s="6">
        <f>IF(B1248&gt;0,SUM($R$4:R1248)-SUM($S$3:S1247),0)</f>
        <v>0</v>
      </c>
    </row>
    <row r="1249" spans="1:19">
      <c r="A1249">
        <f>IF(E1248&lt;&gt;E1249,COUNTIF($A$4:A1248,"&lt;&gt;0")+1,0)</f>
        <v>0</v>
      </c>
      <c r="B1249">
        <f>IF(A1249&lt;&gt;0,IF(MOD(A1249,3)=0,COUNTIF($B$4:B1248,"&lt;&gt;0")+1,0),0)</f>
        <v>0</v>
      </c>
      <c r="C1249" s="9">
        <f>'Dash Board'!$C$12+COUNT('Daily reducing balance'!$F$4:F1248)</f>
        <v>42975</v>
      </c>
      <c r="D1249">
        <f t="shared" si="133"/>
        <v>2017</v>
      </c>
      <c r="E1249">
        <f t="shared" si="134"/>
        <v>8</v>
      </c>
      <c r="F1249">
        <f>DAY('Dash Board'!$C$12+COUNT('Daily reducing balance'!$F$4:F1248))</f>
        <v>28</v>
      </c>
      <c r="G1249" s="8">
        <f t="shared" si="135"/>
        <v>266316.74975232611</v>
      </c>
      <c r="H1249" s="6">
        <f>G1249*'Dash Board'!$C$11/365</f>
        <v>76.611667736970517</v>
      </c>
      <c r="I1249" s="6">
        <f>H1249*'Dash Board'!$C$18/'Dash Board'!$C$11</f>
        <v>36.481746541414537</v>
      </c>
      <c r="J1249" s="6">
        <f>(G1249&gt;1)*PMT('Dash Board'!$C$11/365,$U$4,-'Dash Board'!$C$19)</f>
        <v>108.80376961660664</v>
      </c>
      <c r="K1249" s="6">
        <f t="shared" si="137"/>
        <v>0</v>
      </c>
      <c r="L1249" s="8">
        <f t="shared" si="138"/>
        <v>266284.55765044648</v>
      </c>
      <c r="N1249" s="8">
        <f t="shared" si="136"/>
        <v>72.322023075192106</v>
      </c>
      <c r="O1249" s="8">
        <f>IF(E1248&lt;&gt;E1249,SUM($N$4:N1249)-SUM($O$3:O1248),0)</f>
        <v>0</v>
      </c>
      <c r="P1249" s="6">
        <f>IF(B1249&gt;0,SUM($O$4:O1249)-SUM($P$3:P1248),0)</f>
        <v>0</v>
      </c>
      <c r="Q1249" s="6">
        <f t="shared" si="139"/>
        <v>36.481746541414537</v>
      </c>
      <c r="R1249" s="8">
        <f>IF(E1248&lt;&gt;E1249,SUM($Q$4:Q1249)-SUM($R$3:R1248),0)</f>
        <v>0</v>
      </c>
      <c r="S1249" s="6">
        <f>IF(B1249&gt;0,SUM($R$4:R1249)-SUM($S$3:S1248),0)</f>
        <v>0</v>
      </c>
    </row>
    <row r="1250" spans="1:19">
      <c r="A1250">
        <f>IF(E1249&lt;&gt;E1250,COUNTIF($A$4:A1249,"&lt;&gt;0")+1,0)</f>
        <v>0</v>
      </c>
      <c r="B1250">
        <f>IF(A1250&lt;&gt;0,IF(MOD(A1250,3)=0,COUNTIF($B$4:B1249,"&lt;&gt;0")+1,0),0)</f>
        <v>0</v>
      </c>
      <c r="C1250" s="9">
        <f>'Dash Board'!$C$12+COUNT('Daily reducing balance'!$F$4:F1249)</f>
        <v>42976</v>
      </c>
      <c r="D1250">
        <f t="shared" si="133"/>
        <v>2017</v>
      </c>
      <c r="E1250">
        <f t="shared" si="134"/>
        <v>8</v>
      </c>
      <c r="F1250">
        <f>DAY('Dash Board'!$C$12+COUNT('Daily reducing balance'!$F$4:F1249))</f>
        <v>29</v>
      </c>
      <c r="G1250" s="8">
        <f t="shared" si="135"/>
        <v>266284.55765044648</v>
      </c>
      <c r="H1250" s="6">
        <f>G1250*'Dash Board'!$C$11/365</f>
        <v>76.602406995333922</v>
      </c>
      <c r="I1250" s="6">
        <f>H1250*'Dash Board'!$C$18/'Dash Board'!$C$11</f>
        <v>36.477336664444728</v>
      </c>
      <c r="J1250" s="6">
        <f>(G1250&gt;1)*PMT('Dash Board'!$C$11/365,$U$4,-'Dash Board'!$C$19)</f>
        <v>108.80376961660664</v>
      </c>
      <c r="K1250" s="6">
        <f t="shared" si="137"/>
        <v>0</v>
      </c>
      <c r="L1250" s="8">
        <f t="shared" si="138"/>
        <v>266252.35628782521</v>
      </c>
      <c r="N1250" s="8">
        <f t="shared" si="136"/>
        <v>72.326432952161923</v>
      </c>
      <c r="O1250" s="8">
        <f>IF(E1249&lt;&gt;E1250,SUM($N$4:N1250)-SUM($O$3:O1249),0)</f>
        <v>0</v>
      </c>
      <c r="P1250" s="6">
        <f>IF(B1250&gt;0,SUM($O$4:O1250)-SUM($P$3:P1249),0)</f>
        <v>0</v>
      </c>
      <c r="Q1250" s="6">
        <f t="shared" si="139"/>
        <v>36.477336664444728</v>
      </c>
      <c r="R1250" s="8">
        <f>IF(E1249&lt;&gt;E1250,SUM($Q$4:Q1250)-SUM($R$3:R1249),0)</f>
        <v>0</v>
      </c>
      <c r="S1250" s="6">
        <f>IF(B1250&gt;0,SUM($R$4:R1250)-SUM($S$3:S1249),0)</f>
        <v>0</v>
      </c>
    </row>
    <row r="1251" spans="1:19">
      <c r="A1251">
        <f>IF(E1250&lt;&gt;E1251,COUNTIF($A$4:A1250,"&lt;&gt;0")+1,0)</f>
        <v>0</v>
      </c>
      <c r="B1251">
        <f>IF(A1251&lt;&gt;0,IF(MOD(A1251,3)=0,COUNTIF($B$4:B1250,"&lt;&gt;0")+1,0),0)</f>
        <v>0</v>
      </c>
      <c r="C1251" s="9">
        <f>'Dash Board'!$C$12+COUNT('Daily reducing balance'!$F$4:F1250)</f>
        <v>42977</v>
      </c>
      <c r="D1251">
        <f t="shared" si="133"/>
        <v>2017</v>
      </c>
      <c r="E1251">
        <f t="shared" si="134"/>
        <v>8</v>
      </c>
      <c r="F1251">
        <f>DAY('Dash Board'!$C$12+COUNT('Daily reducing balance'!$F$4:F1250))</f>
        <v>30</v>
      </c>
      <c r="G1251" s="8">
        <f t="shared" si="135"/>
        <v>266252.35628782521</v>
      </c>
      <c r="H1251" s="6">
        <f>G1251*'Dash Board'!$C$11/365</f>
        <v>76.593143589648349</v>
      </c>
      <c r="I1251" s="6">
        <f>H1251*'Dash Board'!$C$18/'Dash Board'!$C$11</f>
        <v>36.472925518880167</v>
      </c>
      <c r="J1251" s="6">
        <f>(G1251&gt;1)*PMT('Dash Board'!$C$11/365,$U$4,-'Dash Board'!$C$19)</f>
        <v>108.80376961660664</v>
      </c>
      <c r="K1251" s="6">
        <f t="shared" si="137"/>
        <v>0</v>
      </c>
      <c r="L1251" s="8">
        <f t="shared" si="138"/>
        <v>266220.14566179825</v>
      </c>
      <c r="N1251" s="8">
        <f t="shared" si="136"/>
        <v>72.330844097726469</v>
      </c>
      <c r="O1251" s="8">
        <f>IF(E1250&lt;&gt;E1251,SUM($N$4:N1251)-SUM($O$3:O1250),0)</f>
        <v>0</v>
      </c>
      <c r="P1251" s="6">
        <f>IF(B1251&gt;0,SUM($O$4:O1251)-SUM($P$3:P1250),0)</f>
        <v>0</v>
      </c>
      <c r="Q1251" s="6">
        <f t="shared" si="139"/>
        <v>36.472925518880167</v>
      </c>
      <c r="R1251" s="8">
        <f>IF(E1250&lt;&gt;E1251,SUM($Q$4:Q1251)-SUM($R$3:R1250),0)</f>
        <v>0</v>
      </c>
      <c r="S1251" s="6">
        <f>IF(B1251&gt;0,SUM($R$4:R1251)-SUM($S$3:S1250),0)</f>
        <v>0</v>
      </c>
    </row>
    <row r="1252" spans="1:19">
      <c r="A1252">
        <f>IF(E1251&lt;&gt;E1252,COUNTIF($A$4:A1251,"&lt;&gt;0")+1,0)</f>
        <v>0</v>
      </c>
      <c r="B1252">
        <f>IF(A1252&lt;&gt;0,IF(MOD(A1252,3)=0,COUNTIF($B$4:B1251,"&lt;&gt;0")+1,0),0)</f>
        <v>0</v>
      </c>
      <c r="C1252" s="9">
        <f>'Dash Board'!$C$12+COUNT('Daily reducing balance'!$F$4:F1251)</f>
        <v>42978</v>
      </c>
      <c r="D1252">
        <f t="shared" si="133"/>
        <v>2017</v>
      </c>
      <c r="E1252">
        <f t="shared" si="134"/>
        <v>8</v>
      </c>
      <c r="F1252">
        <f>DAY('Dash Board'!$C$12+COUNT('Daily reducing balance'!$F$4:F1251))</f>
        <v>31</v>
      </c>
      <c r="G1252" s="8">
        <f t="shared" si="135"/>
        <v>266220.14566179825</v>
      </c>
      <c r="H1252" s="6">
        <f>G1252*'Dash Board'!$C$11/365</f>
        <v>76.583877519147435</v>
      </c>
      <c r="I1252" s="6">
        <f>H1252*'Dash Board'!$C$18/'Dash Board'!$C$11</f>
        <v>36.468513104355928</v>
      </c>
      <c r="J1252" s="6">
        <f>(G1252&gt;1)*PMT('Dash Board'!$C$11/365,$U$4,-'Dash Board'!$C$19)</f>
        <v>108.80376961660664</v>
      </c>
      <c r="K1252" s="6">
        <f t="shared" si="137"/>
        <v>0</v>
      </c>
      <c r="L1252" s="8">
        <f t="shared" si="138"/>
        <v>266187.92576970079</v>
      </c>
      <c r="N1252" s="8">
        <f t="shared" si="136"/>
        <v>72.335256512250709</v>
      </c>
      <c r="O1252" s="8">
        <f>IF(E1251&lt;&gt;E1252,SUM($N$4:N1252)-SUM($O$3:O1251),0)</f>
        <v>0</v>
      </c>
      <c r="P1252" s="6">
        <f>IF(B1252&gt;0,SUM($O$4:O1252)-SUM($P$3:P1251),0)</f>
        <v>0</v>
      </c>
      <c r="Q1252" s="6">
        <f t="shared" si="139"/>
        <v>36.468513104355928</v>
      </c>
      <c r="R1252" s="8">
        <f>IF(E1251&lt;&gt;E1252,SUM($Q$4:Q1252)-SUM($R$3:R1251),0)</f>
        <v>0</v>
      </c>
      <c r="S1252" s="6">
        <f>IF(B1252&gt;0,SUM($R$4:R1252)-SUM($S$3:S1251),0)</f>
        <v>0</v>
      </c>
    </row>
    <row r="1253" spans="1:19">
      <c r="A1253">
        <f>IF(E1252&lt;&gt;E1253,COUNTIF($A$4:A1252,"&lt;&gt;0")+1,0)</f>
        <v>41</v>
      </c>
      <c r="B1253">
        <f>IF(A1253&lt;&gt;0,IF(MOD(A1253,3)=0,COUNTIF($B$4:B1252,"&lt;&gt;0")+1,0),0)</f>
        <v>0</v>
      </c>
      <c r="C1253" s="9">
        <f>'Dash Board'!$C$12+COUNT('Daily reducing balance'!$F$4:F1252)</f>
        <v>42979</v>
      </c>
      <c r="D1253">
        <f t="shared" si="133"/>
        <v>2017</v>
      </c>
      <c r="E1253">
        <f t="shared" si="134"/>
        <v>9</v>
      </c>
      <c r="F1253">
        <f>DAY('Dash Board'!$C$12+COUNT('Daily reducing balance'!$F$4:F1252))</f>
        <v>1</v>
      </c>
      <c r="G1253" s="8">
        <f t="shared" si="135"/>
        <v>266187.92576970079</v>
      </c>
      <c r="H1253" s="6">
        <f>G1253*'Dash Board'!$C$11/365</f>
        <v>76.574608783064605</v>
      </c>
      <c r="I1253" s="6">
        <f>H1253*'Dash Board'!$C$18/'Dash Board'!$C$11</f>
        <v>36.464099420506955</v>
      </c>
      <c r="J1253" s="6">
        <f>(G1253&gt;1)*PMT('Dash Board'!$C$11/365,$U$4,-'Dash Board'!$C$19)</f>
        <v>108.80376961660664</v>
      </c>
      <c r="K1253" s="6">
        <f t="shared" si="137"/>
        <v>3264.1130884981981</v>
      </c>
      <c r="L1253" s="8">
        <f t="shared" si="138"/>
        <v>266155.69660886726</v>
      </c>
      <c r="N1253" s="8">
        <f t="shared" si="136"/>
        <v>72.339670196099689</v>
      </c>
      <c r="O1253" s="8">
        <f>IF(E1252&lt;&gt;E1253,SUM($N$4:N1253)-SUM($O$3:O1252),0)</f>
        <v>2240.483107235661</v>
      </c>
      <c r="P1253" s="6">
        <f>IF(B1253&gt;0,SUM($O$4:O1253)-SUM($P$3:P1252),0)</f>
        <v>0</v>
      </c>
      <c r="Q1253" s="6">
        <f t="shared" si="139"/>
        <v>36.464099420506955</v>
      </c>
      <c r="R1253" s="8">
        <f>IF(E1252&lt;&gt;E1253,SUM($Q$4:Q1253)-SUM($R$3:R1252),0)</f>
        <v>1132.4337508790923</v>
      </c>
      <c r="S1253" s="6">
        <f>IF(B1253&gt;0,SUM($R$4:R1253)-SUM($S$3:S1252),0)</f>
        <v>0</v>
      </c>
    </row>
    <row r="1254" spans="1:19">
      <c r="A1254">
        <f>IF(E1253&lt;&gt;E1254,COUNTIF($A$4:A1253,"&lt;&gt;0")+1,0)</f>
        <v>0</v>
      </c>
      <c r="B1254">
        <f>IF(A1254&lt;&gt;0,IF(MOD(A1254,3)=0,COUNTIF($B$4:B1253,"&lt;&gt;0")+1,0),0)</f>
        <v>0</v>
      </c>
      <c r="C1254" s="9">
        <f>'Dash Board'!$C$12+COUNT('Daily reducing balance'!$F$4:F1253)</f>
        <v>42980</v>
      </c>
      <c r="D1254">
        <f t="shared" si="133"/>
        <v>2017</v>
      </c>
      <c r="E1254">
        <f t="shared" si="134"/>
        <v>9</v>
      </c>
      <c r="F1254">
        <f>DAY('Dash Board'!$C$12+COUNT('Daily reducing balance'!$F$4:F1253))</f>
        <v>2</v>
      </c>
      <c r="G1254" s="8">
        <f t="shared" si="135"/>
        <v>266155.69660886726</v>
      </c>
      <c r="H1254" s="6">
        <f>G1254*'Dash Board'!$C$11/365</f>
        <v>76.565337380633039</v>
      </c>
      <c r="I1254" s="6">
        <f>H1254*'Dash Board'!$C$18/'Dash Board'!$C$11</f>
        <v>36.45968446696812</v>
      </c>
      <c r="J1254" s="6">
        <f>(G1254&gt;1)*PMT('Dash Board'!$C$11/365,$U$4,-'Dash Board'!$C$19)</f>
        <v>108.80376961660664</v>
      </c>
      <c r="K1254" s="6">
        <f t="shared" si="137"/>
        <v>0</v>
      </c>
      <c r="L1254" s="8">
        <f t="shared" si="138"/>
        <v>266123.45817663131</v>
      </c>
      <c r="N1254" s="8">
        <f t="shared" si="136"/>
        <v>72.344085149638516</v>
      </c>
      <c r="O1254" s="8">
        <f>IF(E1253&lt;&gt;E1254,SUM($N$4:N1254)-SUM($O$3:O1253),0)</f>
        <v>0</v>
      </c>
      <c r="P1254" s="6">
        <f>IF(B1254&gt;0,SUM($O$4:O1254)-SUM($P$3:P1253),0)</f>
        <v>0</v>
      </c>
      <c r="Q1254" s="6">
        <f t="shared" si="139"/>
        <v>36.45968446696812</v>
      </c>
      <c r="R1254" s="8">
        <f>IF(E1253&lt;&gt;E1254,SUM($Q$4:Q1254)-SUM($R$3:R1253),0)</f>
        <v>0</v>
      </c>
      <c r="S1254" s="6">
        <f>IF(B1254&gt;0,SUM($R$4:R1254)-SUM($S$3:S1253),0)</f>
        <v>0</v>
      </c>
    </row>
    <row r="1255" spans="1:19">
      <c r="A1255">
        <f>IF(E1254&lt;&gt;E1255,COUNTIF($A$4:A1254,"&lt;&gt;0")+1,0)</f>
        <v>0</v>
      </c>
      <c r="B1255">
        <f>IF(A1255&lt;&gt;0,IF(MOD(A1255,3)=0,COUNTIF($B$4:B1254,"&lt;&gt;0")+1,0),0)</f>
        <v>0</v>
      </c>
      <c r="C1255" s="9">
        <f>'Dash Board'!$C$12+COUNT('Daily reducing balance'!$F$4:F1254)</f>
        <v>42981</v>
      </c>
      <c r="D1255">
        <f t="shared" si="133"/>
        <v>2017</v>
      </c>
      <c r="E1255">
        <f t="shared" si="134"/>
        <v>9</v>
      </c>
      <c r="F1255">
        <f>DAY('Dash Board'!$C$12+COUNT('Daily reducing balance'!$F$4:F1254))</f>
        <v>3</v>
      </c>
      <c r="G1255" s="8">
        <f t="shared" si="135"/>
        <v>266123.45817663131</v>
      </c>
      <c r="H1255" s="6">
        <f>G1255*'Dash Board'!$C$11/365</f>
        <v>76.556063311085708</v>
      </c>
      <c r="I1255" s="6">
        <f>H1255*'Dash Board'!$C$18/'Dash Board'!$C$11</f>
        <v>36.45526824337415</v>
      </c>
      <c r="J1255" s="6">
        <f>(G1255&gt;1)*PMT('Dash Board'!$C$11/365,$U$4,-'Dash Board'!$C$19)</f>
        <v>108.80376961660664</v>
      </c>
      <c r="K1255" s="6">
        <f t="shared" si="137"/>
        <v>0</v>
      </c>
      <c r="L1255" s="8">
        <f t="shared" si="138"/>
        <v>266091.21047032578</v>
      </c>
      <c r="N1255" s="8">
        <f t="shared" si="136"/>
        <v>72.348501373232494</v>
      </c>
      <c r="O1255" s="8">
        <f>IF(E1254&lt;&gt;E1255,SUM($N$4:N1255)-SUM($O$3:O1254),0)</f>
        <v>0</v>
      </c>
      <c r="P1255" s="6">
        <f>IF(B1255&gt;0,SUM($O$4:O1255)-SUM($P$3:P1254),0)</f>
        <v>0</v>
      </c>
      <c r="Q1255" s="6">
        <f t="shared" si="139"/>
        <v>36.45526824337415</v>
      </c>
      <c r="R1255" s="8">
        <f>IF(E1254&lt;&gt;E1255,SUM($Q$4:Q1255)-SUM($R$3:R1254),0)</f>
        <v>0</v>
      </c>
      <c r="S1255" s="6">
        <f>IF(B1255&gt;0,SUM($R$4:R1255)-SUM($S$3:S1254),0)</f>
        <v>0</v>
      </c>
    </row>
    <row r="1256" spans="1:19">
      <c r="A1256">
        <f>IF(E1255&lt;&gt;E1256,COUNTIF($A$4:A1255,"&lt;&gt;0")+1,0)</f>
        <v>0</v>
      </c>
      <c r="B1256">
        <f>IF(A1256&lt;&gt;0,IF(MOD(A1256,3)=0,COUNTIF($B$4:B1255,"&lt;&gt;0")+1,0),0)</f>
        <v>0</v>
      </c>
      <c r="C1256" s="9">
        <f>'Dash Board'!$C$12+COUNT('Daily reducing balance'!$F$4:F1255)</f>
        <v>42982</v>
      </c>
      <c r="D1256">
        <f t="shared" si="133"/>
        <v>2017</v>
      </c>
      <c r="E1256">
        <f t="shared" si="134"/>
        <v>9</v>
      </c>
      <c r="F1256">
        <f>DAY('Dash Board'!$C$12+COUNT('Daily reducing balance'!$F$4:F1255))</f>
        <v>4</v>
      </c>
      <c r="G1256" s="8">
        <f t="shared" si="135"/>
        <v>266091.21047032578</v>
      </c>
      <c r="H1256" s="6">
        <f>G1256*'Dash Board'!$C$11/365</f>
        <v>76.546786573655353</v>
      </c>
      <c r="I1256" s="6">
        <f>H1256*'Dash Board'!$C$18/'Dash Board'!$C$11</f>
        <v>36.450850749359695</v>
      </c>
      <c r="J1256" s="6">
        <f>(G1256&gt;1)*PMT('Dash Board'!$C$11/365,$U$4,-'Dash Board'!$C$19)</f>
        <v>108.80376961660664</v>
      </c>
      <c r="K1256" s="6">
        <f t="shared" si="137"/>
        <v>0</v>
      </c>
      <c r="L1256" s="8">
        <f t="shared" si="138"/>
        <v>266058.95348728285</v>
      </c>
      <c r="N1256" s="8">
        <f t="shared" si="136"/>
        <v>72.352918867246956</v>
      </c>
      <c r="O1256" s="8">
        <f>IF(E1255&lt;&gt;E1256,SUM($N$4:N1256)-SUM($O$3:O1255),0)</f>
        <v>0</v>
      </c>
      <c r="P1256" s="6">
        <f>IF(B1256&gt;0,SUM($O$4:O1256)-SUM($P$3:P1255),0)</f>
        <v>0</v>
      </c>
      <c r="Q1256" s="6">
        <f t="shared" si="139"/>
        <v>36.450850749359695</v>
      </c>
      <c r="R1256" s="8">
        <f>IF(E1255&lt;&gt;E1256,SUM($Q$4:Q1256)-SUM($R$3:R1255),0)</f>
        <v>0</v>
      </c>
      <c r="S1256" s="6">
        <f>IF(B1256&gt;0,SUM($R$4:R1256)-SUM($S$3:S1255),0)</f>
        <v>0</v>
      </c>
    </row>
    <row r="1257" spans="1:19">
      <c r="A1257">
        <f>IF(E1256&lt;&gt;E1257,COUNTIF($A$4:A1256,"&lt;&gt;0")+1,0)</f>
        <v>0</v>
      </c>
      <c r="B1257">
        <f>IF(A1257&lt;&gt;0,IF(MOD(A1257,3)=0,COUNTIF($B$4:B1256,"&lt;&gt;0")+1,0),0)</f>
        <v>0</v>
      </c>
      <c r="C1257" s="9">
        <f>'Dash Board'!$C$12+COUNT('Daily reducing balance'!$F$4:F1256)</f>
        <v>42983</v>
      </c>
      <c r="D1257">
        <f t="shared" si="133"/>
        <v>2017</v>
      </c>
      <c r="E1257">
        <f t="shared" si="134"/>
        <v>9</v>
      </c>
      <c r="F1257">
        <f>DAY('Dash Board'!$C$12+COUNT('Daily reducing balance'!$F$4:F1256))</f>
        <v>5</v>
      </c>
      <c r="G1257" s="8">
        <f t="shared" si="135"/>
        <v>266058.95348728285</v>
      </c>
      <c r="H1257" s="6">
        <f>G1257*'Dash Board'!$C$11/365</f>
        <v>76.537507167574518</v>
      </c>
      <c r="I1257" s="6">
        <f>H1257*'Dash Board'!$C$18/'Dash Board'!$C$11</f>
        <v>36.446431984559297</v>
      </c>
      <c r="J1257" s="6">
        <f>(G1257&gt;1)*PMT('Dash Board'!$C$11/365,$U$4,-'Dash Board'!$C$19)</f>
        <v>108.80376961660664</v>
      </c>
      <c r="K1257" s="6">
        <f t="shared" si="137"/>
        <v>0</v>
      </c>
      <c r="L1257" s="8">
        <f t="shared" si="138"/>
        <v>266026.68722483382</v>
      </c>
      <c r="N1257" s="8">
        <f t="shared" si="136"/>
        <v>72.357337632047347</v>
      </c>
      <c r="O1257" s="8">
        <f>IF(E1256&lt;&gt;E1257,SUM($N$4:N1257)-SUM($O$3:O1256),0)</f>
        <v>0</v>
      </c>
      <c r="P1257" s="6">
        <f>IF(B1257&gt;0,SUM($O$4:O1257)-SUM($P$3:P1256),0)</f>
        <v>0</v>
      </c>
      <c r="Q1257" s="6">
        <f t="shared" si="139"/>
        <v>36.446431984559297</v>
      </c>
      <c r="R1257" s="8">
        <f>IF(E1256&lt;&gt;E1257,SUM($Q$4:Q1257)-SUM($R$3:R1256),0)</f>
        <v>0</v>
      </c>
      <c r="S1257" s="6">
        <f>IF(B1257&gt;0,SUM($R$4:R1257)-SUM($S$3:S1256),0)</f>
        <v>0</v>
      </c>
    </row>
    <row r="1258" spans="1:19">
      <c r="A1258">
        <f>IF(E1257&lt;&gt;E1258,COUNTIF($A$4:A1257,"&lt;&gt;0")+1,0)</f>
        <v>0</v>
      </c>
      <c r="B1258">
        <f>IF(A1258&lt;&gt;0,IF(MOD(A1258,3)=0,COUNTIF($B$4:B1257,"&lt;&gt;0")+1,0),0)</f>
        <v>0</v>
      </c>
      <c r="C1258" s="9">
        <f>'Dash Board'!$C$12+COUNT('Daily reducing balance'!$F$4:F1257)</f>
        <v>42984</v>
      </c>
      <c r="D1258">
        <f t="shared" si="133"/>
        <v>2017</v>
      </c>
      <c r="E1258">
        <f t="shared" si="134"/>
        <v>9</v>
      </c>
      <c r="F1258">
        <f>DAY('Dash Board'!$C$12+COUNT('Daily reducing balance'!$F$4:F1257))</f>
        <v>6</v>
      </c>
      <c r="G1258" s="8">
        <f t="shared" si="135"/>
        <v>266026.68722483382</v>
      </c>
      <c r="H1258" s="6">
        <f>G1258*'Dash Board'!$C$11/365</f>
        <v>76.528225092075473</v>
      </c>
      <c r="I1258" s="6">
        <f>H1258*'Dash Board'!$C$18/'Dash Board'!$C$11</f>
        <v>36.442011948607373</v>
      </c>
      <c r="J1258" s="6">
        <f>(G1258&gt;1)*PMT('Dash Board'!$C$11/365,$U$4,-'Dash Board'!$C$19)</f>
        <v>108.80376961660664</v>
      </c>
      <c r="K1258" s="6">
        <f t="shared" si="137"/>
        <v>0</v>
      </c>
      <c r="L1258" s="8">
        <f t="shared" si="138"/>
        <v>265994.41168030933</v>
      </c>
      <c r="N1258" s="8">
        <f t="shared" si="136"/>
        <v>72.361757667999271</v>
      </c>
      <c r="O1258" s="8">
        <f>IF(E1257&lt;&gt;E1258,SUM($N$4:N1258)-SUM($O$3:O1257),0)</f>
        <v>0</v>
      </c>
      <c r="P1258" s="6">
        <f>IF(B1258&gt;0,SUM($O$4:O1258)-SUM($P$3:P1257),0)</f>
        <v>0</v>
      </c>
      <c r="Q1258" s="6">
        <f t="shared" si="139"/>
        <v>36.442011948607373</v>
      </c>
      <c r="R1258" s="8">
        <f>IF(E1257&lt;&gt;E1258,SUM($Q$4:Q1258)-SUM($R$3:R1257),0)</f>
        <v>0</v>
      </c>
      <c r="S1258" s="6">
        <f>IF(B1258&gt;0,SUM($R$4:R1258)-SUM($S$3:S1257),0)</f>
        <v>0</v>
      </c>
    </row>
    <row r="1259" spans="1:19">
      <c r="A1259">
        <f>IF(E1258&lt;&gt;E1259,COUNTIF($A$4:A1258,"&lt;&gt;0")+1,0)</f>
        <v>0</v>
      </c>
      <c r="B1259">
        <f>IF(A1259&lt;&gt;0,IF(MOD(A1259,3)=0,COUNTIF($B$4:B1258,"&lt;&gt;0")+1,0),0)</f>
        <v>0</v>
      </c>
      <c r="C1259" s="9">
        <f>'Dash Board'!$C$12+COUNT('Daily reducing balance'!$F$4:F1258)</f>
        <v>42985</v>
      </c>
      <c r="D1259">
        <f t="shared" si="133"/>
        <v>2017</v>
      </c>
      <c r="E1259">
        <f t="shared" si="134"/>
        <v>9</v>
      </c>
      <c r="F1259">
        <f>DAY('Dash Board'!$C$12+COUNT('Daily reducing balance'!$F$4:F1258))</f>
        <v>7</v>
      </c>
      <c r="G1259" s="8">
        <f t="shared" si="135"/>
        <v>265994.41168030933</v>
      </c>
      <c r="H1259" s="6">
        <f>G1259*'Dash Board'!$C$11/365</f>
        <v>76.518940346390352</v>
      </c>
      <c r="I1259" s="6">
        <f>H1259*'Dash Board'!$C$18/'Dash Board'!$C$11</f>
        <v>36.437590641138264</v>
      </c>
      <c r="J1259" s="6">
        <f>(G1259&gt;1)*PMT('Dash Board'!$C$11/365,$U$4,-'Dash Board'!$C$19)</f>
        <v>108.80376961660664</v>
      </c>
      <c r="K1259" s="6">
        <f t="shared" si="137"/>
        <v>0</v>
      </c>
      <c r="L1259" s="8">
        <f t="shared" si="138"/>
        <v>265962.12685103912</v>
      </c>
      <c r="N1259" s="8">
        <f t="shared" si="136"/>
        <v>72.366178975468387</v>
      </c>
      <c r="O1259" s="8">
        <f>IF(E1258&lt;&gt;E1259,SUM($N$4:N1259)-SUM($O$3:O1258),0)</f>
        <v>0</v>
      </c>
      <c r="P1259" s="6">
        <f>IF(B1259&gt;0,SUM($O$4:O1259)-SUM($P$3:P1258),0)</f>
        <v>0</v>
      </c>
      <c r="Q1259" s="6">
        <f t="shared" si="139"/>
        <v>36.437590641138264</v>
      </c>
      <c r="R1259" s="8">
        <f>IF(E1258&lt;&gt;E1259,SUM($Q$4:Q1259)-SUM($R$3:R1258),0)</f>
        <v>0</v>
      </c>
      <c r="S1259" s="6">
        <f>IF(B1259&gt;0,SUM($R$4:R1259)-SUM($S$3:S1258),0)</f>
        <v>0</v>
      </c>
    </row>
    <row r="1260" spans="1:19">
      <c r="A1260">
        <f>IF(E1259&lt;&gt;E1260,COUNTIF($A$4:A1259,"&lt;&gt;0")+1,0)</f>
        <v>0</v>
      </c>
      <c r="B1260">
        <f>IF(A1260&lt;&gt;0,IF(MOD(A1260,3)=0,COUNTIF($B$4:B1259,"&lt;&gt;0")+1,0),0)</f>
        <v>0</v>
      </c>
      <c r="C1260" s="9">
        <f>'Dash Board'!$C$12+COUNT('Daily reducing balance'!$F$4:F1259)</f>
        <v>42986</v>
      </c>
      <c r="D1260">
        <f t="shared" si="133"/>
        <v>2017</v>
      </c>
      <c r="E1260">
        <f t="shared" si="134"/>
        <v>9</v>
      </c>
      <c r="F1260">
        <f>DAY('Dash Board'!$C$12+COUNT('Daily reducing balance'!$F$4:F1259))</f>
        <v>8</v>
      </c>
      <c r="G1260" s="8">
        <f t="shared" si="135"/>
        <v>265962.12685103912</v>
      </c>
      <c r="H1260" s="6">
        <f>G1260*'Dash Board'!$C$11/365</f>
        <v>76.509652929750985</v>
      </c>
      <c r="I1260" s="6">
        <f>H1260*'Dash Board'!$C$18/'Dash Board'!$C$11</f>
        <v>36.433168061786184</v>
      </c>
      <c r="J1260" s="6">
        <f>(G1260&gt;1)*PMT('Dash Board'!$C$11/365,$U$4,-'Dash Board'!$C$19)</f>
        <v>108.80376961660664</v>
      </c>
      <c r="K1260" s="6">
        <f t="shared" si="137"/>
        <v>0</v>
      </c>
      <c r="L1260" s="8">
        <f t="shared" si="138"/>
        <v>265929.83273435227</v>
      </c>
      <c r="N1260" s="8">
        <f t="shared" si="136"/>
        <v>72.370601554820468</v>
      </c>
      <c r="O1260" s="8">
        <f>IF(E1259&lt;&gt;E1260,SUM($N$4:N1260)-SUM($O$3:O1259),0)</f>
        <v>0</v>
      </c>
      <c r="P1260" s="6">
        <f>IF(B1260&gt;0,SUM($O$4:O1260)-SUM($P$3:P1259),0)</f>
        <v>0</v>
      </c>
      <c r="Q1260" s="6">
        <f t="shared" si="139"/>
        <v>36.433168061786184</v>
      </c>
      <c r="R1260" s="8">
        <f>IF(E1259&lt;&gt;E1260,SUM($Q$4:Q1260)-SUM($R$3:R1259),0)</f>
        <v>0</v>
      </c>
      <c r="S1260" s="6">
        <f>IF(B1260&gt;0,SUM($R$4:R1260)-SUM($S$3:S1259),0)</f>
        <v>0</v>
      </c>
    </row>
    <row r="1261" spans="1:19">
      <c r="A1261">
        <f>IF(E1260&lt;&gt;E1261,COUNTIF($A$4:A1260,"&lt;&gt;0")+1,0)</f>
        <v>0</v>
      </c>
      <c r="B1261">
        <f>IF(A1261&lt;&gt;0,IF(MOD(A1261,3)=0,COUNTIF($B$4:B1260,"&lt;&gt;0")+1,0),0)</f>
        <v>0</v>
      </c>
      <c r="C1261" s="9">
        <f>'Dash Board'!$C$12+COUNT('Daily reducing balance'!$F$4:F1260)</f>
        <v>42987</v>
      </c>
      <c r="D1261">
        <f t="shared" si="133"/>
        <v>2017</v>
      </c>
      <c r="E1261">
        <f t="shared" si="134"/>
        <v>9</v>
      </c>
      <c r="F1261">
        <f>DAY('Dash Board'!$C$12+COUNT('Daily reducing balance'!$F$4:F1260))</f>
        <v>9</v>
      </c>
      <c r="G1261" s="8">
        <f t="shared" si="135"/>
        <v>265929.83273435227</v>
      </c>
      <c r="H1261" s="6">
        <f>G1261*'Dash Board'!$C$11/365</f>
        <v>76.500362841389006</v>
      </c>
      <c r="I1261" s="6">
        <f>H1261*'Dash Board'!$C$18/'Dash Board'!$C$11</f>
        <v>36.428744210185243</v>
      </c>
      <c r="J1261" s="6">
        <f>(G1261&gt;1)*PMT('Dash Board'!$C$11/365,$U$4,-'Dash Board'!$C$19)</f>
        <v>108.80376961660664</v>
      </c>
      <c r="K1261" s="6">
        <f t="shared" si="137"/>
        <v>0</v>
      </c>
      <c r="L1261" s="8">
        <f t="shared" si="138"/>
        <v>265897.5293275771</v>
      </c>
      <c r="N1261" s="8">
        <f t="shared" si="136"/>
        <v>72.3750254064214</v>
      </c>
      <c r="O1261" s="8">
        <f>IF(E1260&lt;&gt;E1261,SUM($N$4:N1261)-SUM($O$3:O1260),0)</f>
        <v>0</v>
      </c>
      <c r="P1261" s="6">
        <f>IF(B1261&gt;0,SUM($O$4:O1261)-SUM($P$3:P1260),0)</f>
        <v>0</v>
      </c>
      <c r="Q1261" s="6">
        <f t="shared" si="139"/>
        <v>36.428744210185243</v>
      </c>
      <c r="R1261" s="8">
        <f>IF(E1260&lt;&gt;E1261,SUM($Q$4:Q1261)-SUM($R$3:R1260),0)</f>
        <v>0</v>
      </c>
      <c r="S1261" s="6">
        <f>IF(B1261&gt;0,SUM($R$4:R1261)-SUM($S$3:S1260),0)</f>
        <v>0</v>
      </c>
    </row>
    <row r="1262" spans="1:19">
      <c r="A1262">
        <f>IF(E1261&lt;&gt;E1262,COUNTIF($A$4:A1261,"&lt;&gt;0")+1,0)</f>
        <v>0</v>
      </c>
      <c r="B1262">
        <f>IF(A1262&lt;&gt;0,IF(MOD(A1262,3)=0,COUNTIF($B$4:B1261,"&lt;&gt;0")+1,0),0)</f>
        <v>0</v>
      </c>
      <c r="C1262" s="9">
        <f>'Dash Board'!$C$12+COUNT('Daily reducing balance'!$F$4:F1261)</f>
        <v>42988</v>
      </c>
      <c r="D1262">
        <f t="shared" si="133"/>
        <v>2017</v>
      </c>
      <c r="E1262">
        <f t="shared" si="134"/>
        <v>9</v>
      </c>
      <c r="F1262">
        <f>DAY('Dash Board'!$C$12+COUNT('Daily reducing balance'!$F$4:F1261))</f>
        <v>10</v>
      </c>
      <c r="G1262" s="8">
        <f t="shared" si="135"/>
        <v>265897.5293275771</v>
      </c>
      <c r="H1262" s="6">
        <f>G1262*'Dash Board'!$C$11/365</f>
        <v>76.491070080535877</v>
      </c>
      <c r="I1262" s="6">
        <f>H1262*'Dash Board'!$C$18/'Dash Board'!$C$11</f>
        <v>36.424319085969465</v>
      </c>
      <c r="J1262" s="6">
        <f>(G1262&gt;1)*PMT('Dash Board'!$C$11/365,$U$4,-'Dash Board'!$C$19)</f>
        <v>108.80376961660664</v>
      </c>
      <c r="K1262" s="6">
        <f t="shared" si="137"/>
        <v>0</v>
      </c>
      <c r="L1262" s="8">
        <f t="shared" si="138"/>
        <v>265865.21662804106</v>
      </c>
      <c r="N1262" s="8">
        <f t="shared" si="136"/>
        <v>72.379450530637172</v>
      </c>
      <c r="O1262" s="8">
        <f>IF(E1261&lt;&gt;E1262,SUM($N$4:N1262)-SUM($O$3:O1261),0)</f>
        <v>0</v>
      </c>
      <c r="P1262" s="6">
        <f>IF(B1262&gt;0,SUM($O$4:O1262)-SUM($P$3:P1261),0)</f>
        <v>0</v>
      </c>
      <c r="Q1262" s="6">
        <f t="shared" si="139"/>
        <v>36.424319085969465</v>
      </c>
      <c r="R1262" s="8">
        <f>IF(E1261&lt;&gt;E1262,SUM($Q$4:Q1262)-SUM($R$3:R1261),0)</f>
        <v>0</v>
      </c>
      <c r="S1262" s="6">
        <f>IF(B1262&gt;0,SUM($R$4:R1262)-SUM($S$3:S1261),0)</f>
        <v>0</v>
      </c>
    </row>
    <row r="1263" spans="1:19">
      <c r="A1263">
        <f>IF(E1262&lt;&gt;E1263,COUNTIF($A$4:A1262,"&lt;&gt;0")+1,0)</f>
        <v>0</v>
      </c>
      <c r="B1263">
        <f>IF(A1263&lt;&gt;0,IF(MOD(A1263,3)=0,COUNTIF($B$4:B1262,"&lt;&gt;0")+1,0),0)</f>
        <v>0</v>
      </c>
      <c r="C1263" s="9">
        <f>'Dash Board'!$C$12+COUNT('Daily reducing balance'!$F$4:F1262)</f>
        <v>42989</v>
      </c>
      <c r="D1263">
        <f t="shared" si="133"/>
        <v>2017</v>
      </c>
      <c r="E1263">
        <f t="shared" si="134"/>
        <v>9</v>
      </c>
      <c r="F1263">
        <f>DAY('Dash Board'!$C$12+COUNT('Daily reducing balance'!$F$4:F1262))</f>
        <v>11</v>
      </c>
      <c r="G1263" s="8">
        <f t="shared" si="135"/>
        <v>265865.21662804106</v>
      </c>
      <c r="H1263" s="6">
        <f>G1263*'Dash Board'!$C$11/365</f>
        <v>76.481774646422764</v>
      </c>
      <c r="I1263" s="6">
        <f>H1263*'Dash Board'!$C$18/'Dash Board'!$C$11</f>
        <v>36.419892688772748</v>
      </c>
      <c r="J1263" s="6">
        <f>(G1263&gt;1)*PMT('Dash Board'!$C$11/365,$U$4,-'Dash Board'!$C$19)</f>
        <v>108.80376961660664</v>
      </c>
      <c r="K1263" s="6">
        <f t="shared" si="137"/>
        <v>0</v>
      </c>
      <c r="L1263" s="8">
        <f t="shared" si="138"/>
        <v>265832.89463307092</v>
      </c>
      <c r="N1263" s="8">
        <f t="shared" si="136"/>
        <v>72.383876927833896</v>
      </c>
      <c r="O1263" s="8">
        <f>IF(E1262&lt;&gt;E1263,SUM($N$4:N1263)-SUM($O$3:O1262),0)</f>
        <v>0</v>
      </c>
      <c r="P1263" s="6">
        <f>IF(B1263&gt;0,SUM($O$4:O1263)-SUM($P$3:P1262),0)</f>
        <v>0</v>
      </c>
      <c r="Q1263" s="6">
        <f t="shared" si="139"/>
        <v>36.419892688772748</v>
      </c>
      <c r="R1263" s="8">
        <f>IF(E1262&lt;&gt;E1263,SUM($Q$4:Q1263)-SUM($R$3:R1262),0)</f>
        <v>0</v>
      </c>
      <c r="S1263" s="6">
        <f>IF(B1263&gt;0,SUM($R$4:R1263)-SUM($S$3:S1262),0)</f>
        <v>0</v>
      </c>
    </row>
    <row r="1264" spans="1:19">
      <c r="A1264">
        <f>IF(E1263&lt;&gt;E1264,COUNTIF($A$4:A1263,"&lt;&gt;0")+1,0)</f>
        <v>0</v>
      </c>
      <c r="B1264">
        <f>IF(A1264&lt;&gt;0,IF(MOD(A1264,3)=0,COUNTIF($B$4:B1263,"&lt;&gt;0")+1,0),0)</f>
        <v>0</v>
      </c>
      <c r="C1264" s="9">
        <f>'Dash Board'!$C$12+COUNT('Daily reducing balance'!$F$4:F1263)</f>
        <v>42990</v>
      </c>
      <c r="D1264">
        <f t="shared" si="133"/>
        <v>2017</v>
      </c>
      <c r="E1264">
        <f t="shared" si="134"/>
        <v>9</v>
      </c>
      <c r="F1264">
        <f>DAY('Dash Board'!$C$12+COUNT('Daily reducing balance'!$F$4:F1263))</f>
        <v>12</v>
      </c>
      <c r="G1264" s="8">
        <f t="shared" si="135"/>
        <v>265832.89463307092</v>
      </c>
      <c r="H1264" s="6">
        <f>G1264*'Dash Board'!$C$11/365</f>
        <v>76.472476538280674</v>
      </c>
      <c r="I1264" s="6">
        <f>H1264*'Dash Board'!$C$18/'Dash Board'!$C$11</f>
        <v>36.415465018228893</v>
      </c>
      <c r="J1264" s="6">
        <f>(G1264&gt;1)*PMT('Dash Board'!$C$11/365,$U$4,-'Dash Board'!$C$19)</f>
        <v>108.80376961660664</v>
      </c>
      <c r="K1264" s="6">
        <f t="shared" si="137"/>
        <v>0</v>
      </c>
      <c r="L1264" s="8">
        <f t="shared" si="138"/>
        <v>265800.5633399926</v>
      </c>
      <c r="N1264" s="8">
        <f t="shared" si="136"/>
        <v>72.388304598377744</v>
      </c>
      <c r="O1264" s="8">
        <f>IF(E1263&lt;&gt;E1264,SUM($N$4:N1264)-SUM($O$3:O1263),0)</f>
        <v>0</v>
      </c>
      <c r="P1264" s="6">
        <f>IF(B1264&gt;0,SUM($O$4:O1264)-SUM($P$3:P1263),0)</f>
        <v>0</v>
      </c>
      <c r="Q1264" s="6">
        <f t="shared" si="139"/>
        <v>36.415465018228893</v>
      </c>
      <c r="R1264" s="8">
        <f>IF(E1263&lt;&gt;E1264,SUM($Q$4:Q1264)-SUM($R$3:R1263),0)</f>
        <v>0</v>
      </c>
      <c r="S1264" s="6">
        <f>IF(B1264&gt;0,SUM($R$4:R1264)-SUM($S$3:S1263),0)</f>
        <v>0</v>
      </c>
    </row>
    <row r="1265" spans="1:19">
      <c r="A1265">
        <f>IF(E1264&lt;&gt;E1265,COUNTIF($A$4:A1264,"&lt;&gt;0")+1,0)</f>
        <v>0</v>
      </c>
      <c r="B1265">
        <f>IF(A1265&lt;&gt;0,IF(MOD(A1265,3)=0,COUNTIF($B$4:B1264,"&lt;&gt;0")+1,0),0)</f>
        <v>0</v>
      </c>
      <c r="C1265" s="9">
        <f>'Dash Board'!$C$12+COUNT('Daily reducing balance'!$F$4:F1264)</f>
        <v>42991</v>
      </c>
      <c r="D1265">
        <f t="shared" si="133"/>
        <v>2017</v>
      </c>
      <c r="E1265">
        <f t="shared" si="134"/>
        <v>9</v>
      </c>
      <c r="F1265">
        <f>DAY('Dash Board'!$C$12+COUNT('Daily reducing balance'!$F$4:F1264))</f>
        <v>13</v>
      </c>
      <c r="G1265" s="8">
        <f t="shared" si="135"/>
        <v>265800.5633399926</v>
      </c>
      <c r="H1265" s="6">
        <f>G1265*'Dash Board'!$C$11/365</f>
        <v>76.46317575534033</v>
      </c>
      <c r="I1265" s="6">
        <f>H1265*'Dash Board'!$C$18/'Dash Board'!$C$11</f>
        <v>36.411036073971587</v>
      </c>
      <c r="J1265" s="6">
        <f>(G1265&gt;1)*PMT('Dash Board'!$C$11/365,$U$4,-'Dash Board'!$C$19)</f>
        <v>108.80376961660664</v>
      </c>
      <c r="K1265" s="6">
        <f t="shared" si="137"/>
        <v>0</v>
      </c>
      <c r="L1265" s="8">
        <f t="shared" si="138"/>
        <v>265768.22274613136</v>
      </c>
      <c r="N1265" s="8">
        <f t="shared" si="136"/>
        <v>72.392733542635057</v>
      </c>
      <c r="O1265" s="8">
        <f>IF(E1264&lt;&gt;E1265,SUM($N$4:N1265)-SUM($O$3:O1264),0)</f>
        <v>0</v>
      </c>
      <c r="P1265" s="6">
        <f>IF(B1265&gt;0,SUM($O$4:O1265)-SUM($P$3:P1264),0)</f>
        <v>0</v>
      </c>
      <c r="Q1265" s="6">
        <f t="shared" si="139"/>
        <v>36.411036073971587</v>
      </c>
      <c r="R1265" s="8">
        <f>IF(E1264&lt;&gt;E1265,SUM($Q$4:Q1265)-SUM($R$3:R1264),0)</f>
        <v>0</v>
      </c>
      <c r="S1265" s="6">
        <f>IF(B1265&gt;0,SUM($R$4:R1265)-SUM($S$3:S1264),0)</f>
        <v>0</v>
      </c>
    </row>
    <row r="1266" spans="1:19">
      <c r="A1266">
        <f>IF(E1265&lt;&gt;E1266,COUNTIF($A$4:A1265,"&lt;&gt;0")+1,0)</f>
        <v>0</v>
      </c>
      <c r="B1266">
        <f>IF(A1266&lt;&gt;0,IF(MOD(A1266,3)=0,COUNTIF($B$4:B1265,"&lt;&gt;0")+1,0),0)</f>
        <v>0</v>
      </c>
      <c r="C1266" s="9">
        <f>'Dash Board'!$C$12+COUNT('Daily reducing balance'!$F$4:F1265)</f>
        <v>42992</v>
      </c>
      <c r="D1266">
        <f t="shared" si="133"/>
        <v>2017</v>
      </c>
      <c r="E1266">
        <f t="shared" si="134"/>
        <v>9</v>
      </c>
      <c r="F1266">
        <f>DAY('Dash Board'!$C$12+COUNT('Daily reducing balance'!$F$4:F1265))</f>
        <v>14</v>
      </c>
      <c r="G1266" s="8">
        <f t="shared" si="135"/>
        <v>265768.22274613136</v>
      </c>
      <c r="H1266" s="6">
        <f>G1266*'Dash Board'!$C$11/365</f>
        <v>76.453872296832316</v>
      </c>
      <c r="I1266" s="6">
        <f>H1266*'Dash Board'!$C$18/'Dash Board'!$C$11</f>
        <v>36.406605855634439</v>
      </c>
      <c r="J1266" s="6">
        <f>(G1266&gt;1)*PMT('Dash Board'!$C$11/365,$U$4,-'Dash Board'!$C$19)</f>
        <v>108.80376961660664</v>
      </c>
      <c r="K1266" s="6">
        <f t="shared" si="137"/>
        <v>0</v>
      </c>
      <c r="L1266" s="8">
        <f t="shared" si="138"/>
        <v>265735.87284881162</v>
      </c>
      <c r="N1266" s="8">
        <f t="shared" si="136"/>
        <v>72.397163760972205</v>
      </c>
      <c r="O1266" s="8">
        <f>IF(E1265&lt;&gt;E1266,SUM($N$4:N1266)-SUM($O$3:O1265),0)</f>
        <v>0</v>
      </c>
      <c r="P1266" s="6">
        <f>IF(B1266&gt;0,SUM($O$4:O1266)-SUM($P$3:P1265),0)</f>
        <v>0</v>
      </c>
      <c r="Q1266" s="6">
        <f t="shared" si="139"/>
        <v>36.406605855634439</v>
      </c>
      <c r="R1266" s="8">
        <f>IF(E1265&lt;&gt;E1266,SUM($Q$4:Q1266)-SUM($R$3:R1265),0)</f>
        <v>0</v>
      </c>
      <c r="S1266" s="6">
        <f>IF(B1266&gt;0,SUM($R$4:R1266)-SUM($S$3:S1265),0)</f>
        <v>0</v>
      </c>
    </row>
    <row r="1267" spans="1:19">
      <c r="A1267">
        <f>IF(E1266&lt;&gt;E1267,COUNTIF($A$4:A1266,"&lt;&gt;0")+1,0)</f>
        <v>0</v>
      </c>
      <c r="B1267">
        <f>IF(A1267&lt;&gt;0,IF(MOD(A1267,3)=0,COUNTIF($B$4:B1266,"&lt;&gt;0")+1,0),0)</f>
        <v>0</v>
      </c>
      <c r="C1267" s="9">
        <f>'Dash Board'!$C$12+COUNT('Daily reducing balance'!$F$4:F1266)</f>
        <v>42993</v>
      </c>
      <c r="D1267">
        <f t="shared" si="133"/>
        <v>2017</v>
      </c>
      <c r="E1267">
        <f t="shared" si="134"/>
        <v>9</v>
      </c>
      <c r="F1267">
        <f>DAY('Dash Board'!$C$12+COUNT('Daily reducing balance'!$F$4:F1266))</f>
        <v>15</v>
      </c>
      <c r="G1267" s="8">
        <f t="shared" si="135"/>
        <v>265735.87284881162</v>
      </c>
      <c r="H1267" s="6">
        <f>G1267*'Dash Board'!$C$11/365</f>
        <v>76.444566161986899</v>
      </c>
      <c r="I1267" s="6">
        <f>H1267*'Dash Board'!$C$18/'Dash Board'!$C$11</f>
        <v>36.402174362850907</v>
      </c>
      <c r="J1267" s="6">
        <f>(G1267&gt;1)*PMT('Dash Board'!$C$11/365,$U$4,-'Dash Board'!$C$19)</f>
        <v>108.80376961660664</v>
      </c>
      <c r="K1267" s="6">
        <f t="shared" si="137"/>
        <v>0</v>
      </c>
      <c r="L1267" s="8">
        <f t="shared" si="138"/>
        <v>265703.51364535704</v>
      </c>
      <c r="N1267" s="8">
        <f t="shared" si="136"/>
        <v>72.401595253755744</v>
      </c>
      <c r="O1267" s="8">
        <f>IF(E1266&lt;&gt;E1267,SUM($N$4:N1267)-SUM($O$3:O1266),0)</f>
        <v>0</v>
      </c>
      <c r="P1267" s="6">
        <f>IF(B1267&gt;0,SUM($O$4:O1267)-SUM($P$3:P1266),0)</f>
        <v>0</v>
      </c>
      <c r="Q1267" s="6">
        <f t="shared" si="139"/>
        <v>36.402174362850907</v>
      </c>
      <c r="R1267" s="8">
        <f>IF(E1266&lt;&gt;E1267,SUM($Q$4:Q1267)-SUM($R$3:R1266),0)</f>
        <v>0</v>
      </c>
      <c r="S1267" s="6">
        <f>IF(B1267&gt;0,SUM($R$4:R1267)-SUM($S$3:S1266),0)</f>
        <v>0</v>
      </c>
    </row>
    <row r="1268" spans="1:19">
      <c r="A1268">
        <f>IF(E1267&lt;&gt;E1268,COUNTIF($A$4:A1267,"&lt;&gt;0")+1,0)</f>
        <v>0</v>
      </c>
      <c r="B1268">
        <f>IF(A1268&lt;&gt;0,IF(MOD(A1268,3)=0,COUNTIF($B$4:B1267,"&lt;&gt;0")+1,0),0)</f>
        <v>0</v>
      </c>
      <c r="C1268" s="9">
        <f>'Dash Board'!$C$12+COUNT('Daily reducing balance'!$F$4:F1267)</f>
        <v>42994</v>
      </c>
      <c r="D1268">
        <f t="shared" ref="D1268:D1331" si="140">IF(AND(E1268=1,F1268=1),D1267+1,D1267)</f>
        <v>2017</v>
      </c>
      <c r="E1268">
        <f t="shared" ref="E1268:E1331" si="141">IF(F1268=1,IF(E1267+1&gt;12,1,E1267+1),E1267)</f>
        <v>9</v>
      </c>
      <c r="F1268">
        <f>DAY('Dash Board'!$C$12+COUNT('Daily reducing balance'!$F$4:F1267))</f>
        <v>16</v>
      </c>
      <c r="G1268" s="8">
        <f t="shared" ref="G1268:G1331" si="142">L1267</f>
        <v>265703.51364535704</v>
      </c>
      <c r="H1268" s="6">
        <f>G1268*'Dash Board'!$C$11/365</f>
        <v>76.43525735003422</v>
      </c>
      <c r="I1268" s="6">
        <f>H1268*'Dash Board'!$C$18/'Dash Board'!$C$11</f>
        <v>36.397741595254395</v>
      </c>
      <c r="J1268" s="6">
        <f>(G1268&gt;1)*PMT('Dash Board'!$C$11/365,$U$4,-'Dash Board'!$C$19)</f>
        <v>108.80376961660664</v>
      </c>
      <c r="K1268" s="6">
        <f t="shared" si="137"/>
        <v>0</v>
      </c>
      <c r="L1268" s="8">
        <f t="shared" si="138"/>
        <v>265671.1451330905</v>
      </c>
      <c r="N1268" s="8">
        <f t="shared" ref="N1268:N1331" si="143">J1268-I1268</f>
        <v>72.406028021352256</v>
      </c>
      <c r="O1268" s="8">
        <f>IF(E1267&lt;&gt;E1268,SUM($N$4:N1268)-SUM($O$3:O1267),0)</f>
        <v>0</v>
      </c>
      <c r="P1268" s="6">
        <f>IF(B1268&gt;0,SUM($O$4:O1268)-SUM($P$3:P1267),0)</f>
        <v>0</v>
      </c>
      <c r="Q1268" s="6">
        <f t="shared" si="139"/>
        <v>36.397741595254395</v>
      </c>
      <c r="R1268" s="8">
        <f>IF(E1267&lt;&gt;E1268,SUM($Q$4:Q1268)-SUM($R$3:R1267),0)</f>
        <v>0</v>
      </c>
      <c r="S1268" s="6">
        <f>IF(B1268&gt;0,SUM($R$4:R1268)-SUM($S$3:S1267),0)</f>
        <v>0</v>
      </c>
    </row>
    <row r="1269" spans="1:19">
      <c r="A1269">
        <f>IF(E1268&lt;&gt;E1269,COUNTIF($A$4:A1268,"&lt;&gt;0")+1,0)</f>
        <v>0</v>
      </c>
      <c r="B1269">
        <f>IF(A1269&lt;&gt;0,IF(MOD(A1269,3)=0,COUNTIF($B$4:B1268,"&lt;&gt;0")+1,0),0)</f>
        <v>0</v>
      </c>
      <c r="C1269" s="9">
        <f>'Dash Board'!$C$12+COUNT('Daily reducing balance'!$F$4:F1268)</f>
        <v>42995</v>
      </c>
      <c r="D1269">
        <f t="shared" si="140"/>
        <v>2017</v>
      </c>
      <c r="E1269">
        <f t="shared" si="141"/>
        <v>9</v>
      </c>
      <c r="F1269">
        <f>DAY('Dash Board'!$C$12+COUNT('Daily reducing balance'!$F$4:F1268))</f>
        <v>17</v>
      </c>
      <c r="G1269" s="8">
        <f t="shared" si="142"/>
        <v>265671.1451330905</v>
      </c>
      <c r="H1269" s="6">
        <f>G1269*'Dash Board'!$C$11/365</f>
        <v>76.425945860204109</v>
      </c>
      <c r="I1269" s="6">
        <f>H1269*'Dash Board'!$C$18/'Dash Board'!$C$11</f>
        <v>36.393307552478149</v>
      </c>
      <c r="J1269" s="6">
        <f>(G1269&gt;1)*PMT('Dash Board'!$C$11/365,$U$4,-'Dash Board'!$C$19)</f>
        <v>108.80376961660664</v>
      </c>
      <c r="K1269" s="6">
        <f t="shared" si="137"/>
        <v>0</v>
      </c>
      <c r="L1269" s="8">
        <f t="shared" si="138"/>
        <v>265638.76730933413</v>
      </c>
      <c r="N1269" s="8">
        <f t="shared" si="143"/>
        <v>72.410462064128495</v>
      </c>
      <c r="O1269" s="8">
        <f>IF(E1268&lt;&gt;E1269,SUM($N$4:N1269)-SUM($O$3:O1268),0)</f>
        <v>0</v>
      </c>
      <c r="P1269" s="6">
        <f>IF(B1269&gt;0,SUM($O$4:O1269)-SUM($P$3:P1268),0)</f>
        <v>0</v>
      </c>
      <c r="Q1269" s="6">
        <f t="shared" si="139"/>
        <v>36.393307552478149</v>
      </c>
      <c r="R1269" s="8">
        <f>IF(E1268&lt;&gt;E1269,SUM($Q$4:Q1269)-SUM($R$3:R1268),0)</f>
        <v>0</v>
      </c>
      <c r="S1269" s="6">
        <f>IF(B1269&gt;0,SUM($R$4:R1269)-SUM($S$3:S1268),0)</f>
        <v>0</v>
      </c>
    </row>
    <row r="1270" spans="1:19">
      <c r="A1270">
        <f>IF(E1269&lt;&gt;E1270,COUNTIF($A$4:A1269,"&lt;&gt;0")+1,0)</f>
        <v>0</v>
      </c>
      <c r="B1270">
        <f>IF(A1270&lt;&gt;0,IF(MOD(A1270,3)=0,COUNTIF($B$4:B1269,"&lt;&gt;0")+1,0),0)</f>
        <v>0</v>
      </c>
      <c r="C1270" s="9">
        <f>'Dash Board'!$C$12+COUNT('Daily reducing balance'!$F$4:F1269)</f>
        <v>42996</v>
      </c>
      <c r="D1270">
        <f t="shared" si="140"/>
        <v>2017</v>
      </c>
      <c r="E1270">
        <f t="shared" si="141"/>
        <v>9</v>
      </c>
      <c r="F1270">
        <f>DAY('Dash Board'!$C$12+COUNT('Daily reducing balance'!$F$4:F1269))</f>
        <v>18</v>
      </c>
      <c r="G1270" s="8">
        <f t="shared" si="142"/>
        <v>265638.76730933413</v>
      </c>
      <c r="H1270" s="6">
        <f>G1270*'Dash Board'!$C$11/365</f>
        <v>76.416631691726252</v>
      </c>
      <c r="I1270" s="6">
        <f>H1270*'Dash Board'!$C$18/'Dash Board'!$C$11</f>
        <v>36.388872234155365</v>
      </c>
      <c r="J1270" s="6">
        <f>(G1270&gt;1)*PMT('Dash Board'!$C$11/365,$U$4,-'Dash Board'!$C$19)</f>
        <v>108.80376961660664</v>
      </c>
      <c r="K1270" s="6">
        <f t="shared" si="137"/>
        <v>0</v>
      </c>
      <c r="L1270" s="8">
        <f t="shared" si="138"/>
        <v>265606.38017140928</v>
      </c>
      <c r="N1270" s="8">
        <f t="shared" si="143"/>
        <v>72.414897382451272</v>
      </c>
      <c r="O1270" s="8">
        <f>IF(E1269&lt;&gt;E1270,SUM($N$4:N1270)-SUM($O$3:O1269),0)</f>
        <v>0</v>
      </c>
      <c r="P1270" s="6">
        <f>IF(B1270&gt;0,SUM($O$4:O1270)-SUM($P$3:P1269),0)</f>
        <v>0</v>
      </c>
      <c r="Q1270" s="6">
        <f t="shared" si="139"/>
        <v>36.388872234155365</v>
      </c>
      <c r="R1270" s="8">
        <f>IF(E1269&lt;&gt;E1270,SUM($Q$4:Q1270)-SUM($R$3:R1269),0)</f>
        <v>0</v>
      </c>
      <c r="S1270" s="6">
        <f>IF(B1270&gt;0,SUM($R$4:R1270)-SUM($S$3:S1269),0)</f>
        <v>0</v>
      </c>
    </row>
    <row r="1271" spans="1:19">
      <c r="A1271">
        <f>IF(E1270&lt;&gt;E1271,COUNTIF($A$4:A1270,"&lt;&gt;0")+1,0)</f>
        <v>0</v>
      </c>
      <c r="B1271">
        <f>IF(A1271&lt;&gt;0,IF(MOD(A1271,3)=0,COUNTIF($B$4:B1270,"&lt;&gt;0")+1,0),0)</f>
        <v>0</v>
      </c>
      <c r="C1271" s="9">
        <f>'Dash Board'!$C$12+COUNT('Daily reducing balance'!$F$4:F1270)</f>
        <v>42997</v>
      </c>
      <c r="D1271">
        <f t="shared" si="140"/>
        <v>2017</v>
      </c>
      <c r="E1271">
        <f t="shared" si="141"/>
        <v>9</v>
      </c>
      <c r="F1271">
        <f>DAY('Dash Board'!$C$12+COUNT('Daily reducing balance'!$F$4:F1270))</f>
        <v>19</v>
      </c>
      <c r="G1271" s="8">
        <f t="shared" si="142"/>
        <v>265606.38017140928</v>
      </c>
      <c r="H1271" s="6">
        <f>G1271*'Dash Board'!$C$11/365</f>
        <v>76.407314843830065</v>
      </c>
      <c r="I1271" s="6">
        <f>H1271*'Dash Board'!$C$18/'Dash Board'!$C$11</f>
        <v>36.384435639919083</v>
      </c>
      <c r="J1271" s="6">
        <f>(G1271&gt;1)*PMT('Dash Board'!$C$11/365,$U$4,-'Dash Board'!$C$19)</f>
        <v>108.80376961660664</v>
      </c>
      <c r="K1271" s="6">
        <f t="shared" si="137"/>
        <v>0</v>
      </c>
      <c r="L1271" s="8">
        <f t="shared" si="138"/>
        <v>265573.98371663655</v>
      </c>
      <c r="N1271" s="8">
        <f t="shared" si="143"/>
        <v>72.419333976687568</v>
      </c>
      <c r="O1271" s="8">
        <f>IF(E1270&lt;&gt;E1271,SUM($N$4:N1271)-SUM($O$3:O1270),0)</f>
        <v>0</v>
      </c>
      <c r="P1271" s="6">
        <f>IF(B1271&gt;0,SUM($O$4:O1271)-SUM($P$3:P1270),0)</f>
        <v>0</v>
      </c>
      <c r="Q1271" s="6">
        <f t="shared" si="139"/>
        <v>36.384435639919083</v>
      </c>
      <c r="R1271" s="8">
        <f>IF(E1270&lt;&gt;E1271,SUM($Q$4:Q1271)-SUM($R$3:R1270),0)</f>
        <v>0</v>
      </c>
      <c r="S1271" s="6">
        <f>IF(B1271&gt;0,SUM($R$4:R1271)-SUM($S$3:S1270),0)</f>
        <v>0</v>
      </c>
    </row>
    <row r="1272" spans="1:19">
      <c r="A1272">
        <f>IF(E1271&lt;&gt;E1272,COUNTIF($A$4:A1271,"&lt;&gt;0")+1,0)</f>
        <v>0</v>
      </c>
      <c r="B1272">
        <f>IF(A1272&lt;&gt;0,IF(MOD(A1272,3)=0,COUNTIF($B$4:B1271,"&lt;&gt;0")+1,0),0)</f>
        <v>0</v>
      </c>
      <c r="C1272" s="9">
        <f>'Dash Board'!$C$12+COUNT('Daily reducing balance'!$F$4:F1271)</f>
        <v>42998</v>
      </c>
      <c r="D1272">
        <f t="shared" si="140"/>
        <v>2017</v>
      </c>
      <c r="E1272">
        <f t="shared" si="141"/>
        <v>9</v>
      </c>
      <c r="F1272">
        <f>DAY('Dash Board'!$C$12+COUNT('Daily reducing balance'!$F$4:F1271))</f>
        <v>20</v>
      </c>
      <c r="G1272" s="8">
        <f t="shared" si="142"/>
        <v>265573.98371663655</v>
      </c>
      <c r="H1272" s="6">
        <f>G1272*'Dash Board'!$C$11/365</f>
        <v>76.397995315744765</v>
      </c>
      <c r="I1272" s="6">
        <f>H1272*'Dash Board'!$C$18/'Dash Board'!$C$11</f>
        <v>36.379997769402273</v>
      </c>
      <c r="J1272" s="6">
        <f>(G1272&gt;1)*PMT('Dash Board'!$C$11/365,$U$4,-'Dash Board'!$C$19)</f>
        <v>108.80376961660664</v>
      </c>
      <c r="K1272" s="6">
        <f t="shared" si="137"/>
        <v>0</v>
      </c>
      <c r="L1272" s="8">
        <f t="shared" si="138"/>
        <v>265541.57794233569</v>
      </c>
      <c r="N1272" s="8">
        <f t="shared" si="143"/>
        <v>72.423771847204364</v>
      </c>
      <c r="O1272" s="8">
        <f>IF(E1271&lt;&gt;E1272,SUM($N$4:N1272)-SUM($O$3:O1271),0)</f>
        <v>0</v>
      </c>
      <c r="P1272" s="6">
        <f>IF(B1272&gt;0,SUM($O$4:O1272)-SUM($P$3:P1271),0)</f>
        <v>0</v>
      </c>
      <c r="Q1272" s="6">
        <f t="shared" si="139"/>
        <v>36.379997769402273</v>
      </c>
      <c r="R1272" s="8">
        <f>IF(E1271&lt;&gt;E1272,SUM($Q$4:Q1272)-SUM($R$3:R1271),0)</f>
        <v>0</v>
      </c>
      <c r="S1272" s="6">
        <f>IF(B1272&gt;0,SUM($R$4:R1272)-SUM($S$3:S1271),0)</f>
        <v>0</v>
      </c>
    </row>
    <row r="1273" spans="1:19">
      <c r="A1273">
        <f>IF(E1272&lt;&gt;E1273,COUNTIF($A$4:A1272,"&lt;&gt;0")+1,0)</f>
        <v>0</v>
      </c>
      <c r="B1273">
        <f>IF(A1273&lt;&gt;0,IF(MOD(A1273,3)=0,COUNTIF($B$4:B1272,"&lt;&gt;0")+1,0),0)</f>
        <v>0</v>
      </c>
      <c r="C1273" s="9">
        <f>'Dash Board'!$C$12+COUNT('Daily reducing balance'!$F$4:F1272)</f>
        <v>42999</v>
      </c>
      <c r="D1273">
        <f t="shared" si="140"/>
        <v>2017</v>
      </c>
      <c r="E1273">
        <f t="shared" si="141"/>
        <v>9</v>
      </c>
      <c r="F1273">
        <f>DAY('Dash Board'!$C$12+COUNT('Daily reducing balance'!$F$4:F1272))</f>
        <v>21</v>
      </c>
      <c r="G1273" s="8">
        <f t="shared" si="142"/>
        <v>265541.57794233569</v>
      </c>
      <c r="H1273" s="6">
        <f>G1273*'Dash Board'!$C$11/365</f>
        <v>76.388673106699301</v>
      </c>
      <c r="I1273" s="6">
        <f>H1273*'Dash Board'!$C$18/'Dash Board'!$C$11</f>
        <v>36.375558622237762</v>
      </c>
      <c r="J1273" s="6">
        <f>(G1273&gt;1)*PMT('Dash Board'!$C$11/365,$U$4,-'Dash Board'!$C$19)</f>
        <v>108.80376961660664</v>
      </c>
      <c r="K1273" s="6">
        <f t="shared" si="137"/>
        <v>0</v>
      </c>
      <c r="L1273" s="8">
        <f t="shared" si="138"/>
        <v>265509.16284582578</v>
      </c>
      <c r="N1273" s="8">
        <f t="shared" si="143"/>
        <v>72.428210994368882</v>
      </c>
      <c r="O1273" s="8">
        <f>IF(E1272&lt;&gt;E1273,SUM($N$4:N1273)-SUM($O$3:O1272),0)</f>
        <v>0</v>
      </c>
      <c r="P1273" s="6">
        <f>IF(B1273&gt;0,SUM($O$4:O1273)-SUM($P$3:P1272),0)</f>
        <v>0</v>
      </c>
      <c r="Q1273" s="6">
        <f t="shared" si="139"/>
        <v>36.375558622237762</v>
      </c>
      <c r="R1273" s="8">
        <f>IF(E1272&lt;&gt;E1273,SUM($Q$4:Q1273)-SUM($R$3:R1272),0)</f>
        <v>0</v>
      </c>
      <c r="S1273" s="6">
        <f>IF(B1273&gt;0,SUM($R$4:R1273)-SUM($S$3:S1272),0)</f>
        <v>0</v>
      </c>
    </row>
    <row r="1274" spans="1:19">
      <c r="A1274">
        <f>IF(E1273&lt;&gt;E1274,COUNTIF($A$4:A1273,"&lt;&gt;0")+1,0)</f>
        <v>0</v>
      </c>
      <c r="B1274">
        <f>IF(A1274&lt;&gt;0,IF(MOD(A1274,3)=0,COUNTIF($B$4:B1273,"&lt;&gt;0")+1,0),0)</f>
        <v>0</v>
      </c>
      <c r="C1274" s="9">
        <f>'Dash Board'!$C$12+COUNT('Daily reducing balance'!$F$4:F1273)</f>
        <v>43000</v>
      </c>
      <c r="D1274">
        <f t="shared" si="140"/>
        <v>2017</v>
      </c>
      <c r="E1274">
        <f t="shared" si="141"/>
        <v>9</v>
      </c>
      <c r="F1274">
        <f>DAY('Dash Board'!$C$12+COUNT('Daily reducing balance'!$F$4:F1273))</f>
        <v>22</v>
      </c>
      <c r="G1274" s="8">
        <f t="shared" si="142"/>
        <v>265509.16284582578</v>
      </c>
      <c r="H1274" s="6">
        <f>G1274*'Dash Board'!$C$11/365</f>
        <v>76.379348215922477</v>
      </c>
      <c r="I1274" s="6">
        <f>H1274*'Dash Board'!$C$18/'Dash Board'!$C$11</f>
        <v>36.371118198058326</v>
      </c>
      <c r="J1274" s="6">
        <f>(G1274&gt;1)*PMT('Dash Board'!$C$11/365,$U$4,-'Dash Board'!$C$19)</f>
        <v>108.80376961660664</v>
      </c>
      <c r="K1274" s="6">
        <f t="shared" si="137"/>
        <v>0</v>
      </c>
      <c r="L1274" s="8">
        <f t="shared" si="138"/>
        <v>265476.73842442513</v>
      </c>
      <c r="N1274" s="8">
        <f t="shared" si="143"/>
        <v>72.432651418548318</v>
      </c>
      <c r="O1274" s="8">
        <f>IF(E1273&lt;&gt;E1274,SUM($N$4:N1274)-SUM($O$3:O1273),0)</f>
        <v>0</v>
      </c>
      <c r="P1274" s="6">
        <f>IF(B1274&gt;0,SUM($O$4:O1274)-SUM($P$3:P1273),0)</f>
        <v>0</v>
      </c>
      <c r="Q1274" s="6">
        <f t="shared" si="139"/>
        <v>36.371118198058326</v>
      </c>
      <c r="R1274" s="8">
        <f>IF(E1273&lt;&gt;E1274,SUM($Q$4:Q1274)-SUM($R$3:R1273),0)</f>
        <v>0</v>
      </c>
      <c r="S1274" s="6">
        <f>IF(B1274&gt;0,SUM($R$4:R1274)-SUM($S$3:S1273),0)</f>
        <v>0</v>
      </c>
    </row>
    <row r="1275" spans="1:19">
      <c r="A1275">
        <f>IF(E1274&lt;&gt;E1275,COUNTIF($A$4:A1274,"&lt;&gt;0")+1,0)</f>
        <v>0</v>
      </c>
      <c r="B1275">
        <f>IF(A1275&lt;&gt;0,IF(MOD(A1275,3)=0,COUNTIF($B$4:B1274,"&lt;&gt;0")+1,0),0)</f>
        <v>0</v>
      </c>
      <c r="C1275" s="9">
        <f>'Dash Board'!$C$12+COUNT('Daily reducing balance'!$F$4:F1274)</f>
        <v>43001</v>
      </c>
      <c r="D1275">
        <f t="shared" si="140"/>
        <v>2017</v>
      </c>
      <c r="E1275">
        <f t="shared" si="141"/>
        <v>9</v>
      </c>
      <c r="F1275">
        <f>DAY('Dash Board'!$C$12+COUNT('Daily reducing balance'!$F$4:F1274))</f>
        <v>23</v>
      </c>
      <c r="G1275" s="8">
        <f t="shared" si="142"/>
        <v>265476.73842442513</v>
      </c>
      <c r="H1275" s="6">
        <f>G1275*'Dash Board'!$C$11/365</f>
        <v>76.370020642642842</v>
      </c>
      <c r="I1275" s="6">
        <f>H1275*'Dash Board'!$C$18/'Dash Board'!$C$11</f>
        <v>36.366676496496595</v>
      </c>
      <c r="J1275" s="6">
        <f>(G1275&gt;1)*PMT('Dash Board'!$C$11/365,$U$4,-'Dash Board'!$C$19)</f>
        <v>108.80376961660664</v>
      </c>
      <c r="K1275" s="6">
        <f t="shared" si="137"/>
        <v>0</v>
      </c>
      <c r="L1275" s="8">
        <f t="shared" si="138"/>
        <v>265444.30467545119</v>
      </c>
      <c r="N1275" s="8">
        <f t="shared" si="143"/>
        <v>72.437093120110049</v>
      </c>
      <c r="O1275" s="8">
        <f>IF(E1274&lt;&gt;E1275,SUM($N$4:N1275)-SUM($O$3:O1274),0)</f>
        <v>0</v>
      </c>
      <c r="P1275" s="6">
        <f>IF(B1275&gt;0,SUM($O$4:O1275)-SUM($P$3:P1274),0)</f>
        <v>0</v>
      </c>
      <c r="Q1275" s="6">
        <f t="shared" si="139"/>
        <v>36.366676496496595</v>
      </c>
      <c r="R1275" s="8">
        <f>IF(E1274&lt;&gt;E1275,SUM($Q$4:Q1275)-SUM($R$3:R1274),0)</f>
        <v>0</v>
      </c>
      <c r="S1275" s="6">
        <f>IF(B1275&gt;0,SUM($R$4:R1275)-SUM($S$3:S1274),0)</f>
        <v>0</v>
      </c>
    </row>
    <row r="1276" spans="1:19">
      <c r="A1276">
        <f>IF(E1275&lt;&gt;E1276,COUNTIF($A$4:A1275,"&lt;&gt;0")+1,0)</f>
        <v>0</v>
      </c>
      <c r="B1276">
        <f>IF(A1276&lt;&gt;0,IF(MOD(A1276,3)=0,COUNTIF($B$4:B1275,"&lt;&gt;0")+1,0),0)</f>
        <v>0</v>
      </c>
      <c r="C1276" s="9">
        <f>'Dash Board'!$C$12+COUNT('Daily reducing balance'!$F$4:F1275)</f>
        <v>43002</v>
      </c>
      <c r="D1276">
        <f t="shared" si="140"/>
        <v>2017</v>
      </c>
      <c r="E1276">
        <f t="shared" si="141"/>
        <v>9</v>
      </c>
      <c r="F1276">
        <f>DAY('Dash Board'!$C$12+COUNT('Daily reducing balance'!$F$4:F1275))</f>
        <v>24</v>
      </c>
      <c r="G1276" s="8">
        <f t="shared" si="142"/>
        <v>265444.30467545119</v>
      </c>
      <c r="H1276" s="6">
        <f>G1276*'Dash Board'!$C$11/365</f>
        <v>76.360690386088706</v>
      </c>
      <c r="I1276" s="6">
        <f>H1276*'Dash Board'!$C$18/'Dash Board'!$C$11</f>
        <v>36.362233517185103</v>
      </c>
      <c r="J1276" s="6">
        <f>(G1276&gt;1)*PMT('Dash Board'!$C$11/365,$U$4,-'Dash Board'!$C$19)</f>
        <v>108.80376961660664</v>
      </c>
      <c r="K1276" s="6">
        <f t="shared" si="137"/>
        <v>0</v>
      </c>
      <c r="L1276" s="8">
        <f t="shared" si="138"/>
        <v>265411.8615962207</v>
      </c>
      <c r="N1276" s="8">
        <f t="shared" si="143"/>
        <v>72.44153609942154</v>
      </c>
      <c r="O1276" s="8">
        <f>IF(E1275&lt;&gt;E1276,SUM($N$4:N1276)-SUM($O$3:O1275),0)</f>
        <v>0</v>
      </c>
      <c r="P1276" s="6">
        <f>IF(B1276&gt;0,SUM($O$4:O1276)-SUM($P$3:P1275),0)</f>
        <v>0</v>
      </c>
      <c r="Q1276" s="6">
        <f t="shared" si="139"/>
        <v>36.362233517185103</v>
      </c>
      <c r="R1276" s="8">
        <f>IF(E1275&lt;&gt;E1276,SUM($Q$4:Q1276)-SUM($R$3:R1275),0)</f>
        <v>0</v>
      </c>
      <c r="S1276" s="6">
        <f>IF(B1276&gt;0,SUM($R$4:R1276)-SUM($S$3:S1275),0)</f>
        <v>0</v>
      </c>
    </row>
    <row r="1277" spans="1:19">
      <c r="A1277">
        <f>IF(E1276&lt;&gt;E1277,COUNTIF($A$4:A1276,"&lt;&gt;0")+1,0)</f>
        <v>0</v>
      </c>
      <c r="B1277">
        <f>IF(A1277&lt;&gt;0,IF(MOD(A1277,3)=0,COUNTIF($B$4:B1276,"&lt;&gt;0")+1,0),0)</f>
        <v>0</v>
      </c>
      <c r="C1277" s="9">
        <f>'Dash Board'!$C$12+COUNT('Daily reducing balance'!$F$4:F1276)</f>
        <v>43003</v>
      </c>
      <c r="D1277">
        <f t="shared" si="140"/>
        <v>2017</v>
      </c>
      <c r="E1277">
        <f t="shared" si="141"/>
        <v>9</v>
      </c>
      <c r="F1277">
        <f>DAY('Dash Board'!$C$12+COUNT('Daily reducing balance'!$F$4:F1276))</f>
        <v>25</v>
      </c>
      <c r="G1277" s="8">
        <f t="shared" si="142"/>
        <v>265411.8615962207</v>
      </c>
      <c r="H1277" s="6">
        <f>G1277*'Dash Board'!$C$11/365</f>
        <v>76.351357445488148</v>
      </c>
      <c r="I1277" s="6">
        <f>H1277*'Dash Board'!$C$18/'Dash Board'!$C$11</f>
        <v>36.357789259756267</v>
      </c>
      <c r="J1277" s="6">
        <f>(G1277&gt;1)*PMT('Dash Board'!$C$11/365,$U$4,-'Dash Board'!$C$19)</f>
        <v>108.80376961660664</v>
      </c>
      <c r="K1277" s="6">
        <f t="shared" si="137"/>
        <v>0</v>
      </c>
      <c r="L1277" s="8">
        <f t="shared" si="138"/>
        <v>265379.40918404958</v>
      </c>
      <c r="N1277" s="8">
        <f t="shared" si="143"/>
        <v>72.445980356850384</v>
      </c>
      <c r="O1277" s="8">
        <f>IF(E1276&lt;&gt;E1277,SUM($N$4:N1277)-SUM($O$3:O1276),0)</f>
        <v>0</v>
      </c>
      <c r="P1277" s="6">
        <f>IF(B1277&gt;0,SUM($O$4:O1277)-SUM($P$3:P1276),0)</f>
        <v>0</v>
      </c>
      <c r="Q1277" s="6">
        <f t="shared" si="139"/>
        <v>36.357789259756267</v>
      </c>
      <c r="R1277" s="8">
        <f>IF(E1276&lt;&gt;E1277,SUM($Q$4:Q1277)-SUM($R$3:R1276),0)</f>
        <v>0</v>
      </c>
      <c r="S1277" s="6">
        <f>IF(B1277&gt;0,SUM($R$4:R1277)-SUM($S$3:S1276),0)</f>
        <v>0</v>
      </c>
    </row>
    <row r="1278" spans="1:19">
      <c r="A1278">
        <f>IF(E1277&lt;&gt;E1278,COUNTIF($A$4:A1277,"&lt;&gt;0")+1,0)</f>
        <v>0</v>
      </c>
      <c r="B1278">
        <f>IF(A1278&lt;&gt;0,IF(MOD(A1278,3)=0,COUNTIF($B$4:B1277,"&lt;&gt;0")+1,0),0)</f>
        <v>0</v>
      </c>
      <c r="C1278" s="9">
        <f>'Dash Board'!$C$12+COUNT('Daily reducing balance'!$F$4:F1277)</f>
        <v>43004</v>
      </c>
      <c r="D1278">
        <f t="shared" si="140"/>
        <v>2017</v>
      </c>
      <c r="E1278">
        <f t="shared" si="141"/>
        <v>9</v>
      </c>
      <c r="F1278">
        <f>DAY('Dash Board'!$C$12+COUNT('Daily reducing balance'!$F$4:F1277))</f>
        <v>26</v>
      </c>
      <c r="G1278" s="8">
        <f t="shared" si="142"/>
        <v>265379.40918404958</v>
      </c>
      <c r="H1278" s="6">
        <f>G1278*'Dash Board'!$C$11/365</f>
        <v>76.34202182006905</v>
      </c>
      <c r="I1278" s="6">
        <f>H1278*'Dash Board'!$C$18/'Dash Board'!$C$11</f>
        <v>36.353343723842407</v>
      </c>
      <c r="J1278" s="6">
        <f>(G1278&gt;1)*PMT('Dash Board'!$C$11/365,$U$4,-'Dash Board'!$C$19)</f>
        <v>108.80376961660664</v>
      </c>
      <c r="K1278" s="6">
        <f t="shared" si="137"/>
        <v>0</v>
      </c>
      <c r="L1278" s="8">
        <f t="shared" si="138"/>
        <v>265346.94743625307</v>
      </c>
      <c r="N1278" s="8">
        <f t="shared" si="143"/>
        <v>72.45042589276423</v>
      </c>
      <c r="O1278" s="8">
        <f>IF(E1277&lt;&gt;E1278,SUM($N$4:N1278)-SUM($O$3:O1277),0)</f>
        <v>0</v>
      </c>
      <c r="P1278" s="6">
        <f>IF(B1278&gt;0,SUM($O$4:O1278)-SUM($P$3:P1277),0)</f>
        <v>0</v>
      </c>
      <c r="Q1278" s="6">
        <f t="shared" si="139"/>
        <v>36.353343723842407</v>
      </c>
      <c r="R1278" s="8">
        <f>IF(E1277&lt;&gt;E1278,SUM($Q$4:Q1278)-SUM($R$3:R1277),0)</f>
        <v>0</v>
      </c>
      <c r="S1278" s="6">
        <f>IF(B1278&gt;0,SUM($R$4:R1278)-SUM($S$3:S1277),0)</f>
        <v>0</v>
      </c>
    </row>
    <row r="1279" spans="1:19">
      <c r="A1279">
        <f>IF(E1278&lt;&gt;E1279,COUNTIF($A$4:A1278,"&lt;&gt;0")+1,0)</f>
        <v>0</v>
      </c>
      <c r="B1279">
        <f>IF(A1279&lt;&gt;0,IF(MOD(A1279,3)=0,COUNTIF($B$4:B1278,"&lt;&gt;0")+1,0),0)</f>
        <v>0</v>
      </c>
      <c r="C1279" s="9">
        <f>'Dash Board'!$C$12+COUNT('Daily reducing balance'!$F$4:F1278)</f>
        <v>43005</v>
      </c>
      <c r="D1279">
        <f t="shared" si="140"/>
        <v>2017</v>
      </c>
      <c r="E1279">
        <f t="shared" si="141"/>
        <v>9</v>
      </c>
      <c r="F1279">
        <f>DAY('Dash Board'!$C$12+COUNT('Daily reducing balance'!$F$4:F1278))</f>
        <v>27</v>
      </c>
      <c r="G1279" s="8">
        <f t="shared" si="142"/>
        <v>265346.94743625307</v>
      </c>
      <c r="H1279" s="6">
        <f>G1279*'Dash Board'!$C$11/365</f>
        <v>76.332683509059095</v>
      </c>
      <c r="I1279" s="6">
        <f>H1279*'Dash Board'!$C$18/'Dash Board'!$C$11</f>
        <v>36.348896909075762</v>
      </c>
      <c r="J1279" s="6">
        <f>(G1279&gt;1)*PMT('Dash Board'!$C$11/365,$U$4,-'Dash Board'!$C$19)</f>
        <v>108.80376961660664</v>
      </c>
      <c r="K1279" s="6">
        <f t="shared" si="137"/>
        <v>0</v>
      </c>
      <c r="L1279" s="8">
        <f t="shared" si="138"/>
        <v>265314.47635014553</v>
      </c>
      <c r="N1279" s="8">
        <f t="shared" si="143"/>
        <v>72.454872707530882</v>
      </c>
      <c r="O1279" s="8">
        <f>IF(E1278&lt;&gt;E1279,SUM($N$4:N1279)-SUM($O$3:O1278),0)</f>
        <v>0</v>
      </c>
      <c r="P1279" s="6">
        <f>IF(B1279&gt;0,SUM($O$4:O1279)-SUM($P$3:P1278),0)</f>
        <v>0</v>
      </c>
      <c r="Q1279" s="6">
        <f t="shared" si="139"/>
        <v>36.348896909075762</v>
      </c>
      <c r="R1279" s="8">
        <f>IF(E1278&lt;&gt;E1279,SUM($Q$4:Q1279)-SUM($R$3:R1278),0)</f>
        <v>0</v>
      </c>
      <c r="S1279" s="6">
        <f>IF(B1279&gt;0,SUM($R$4:R1279)-SUM($S$3:S1278),0)</f>
        <v>0</v>
      </c>
    </row>
    <row r="1280" spans="1:19">
      <c r="A1280">
        <f>IF(E1279&lt;&gt;E1280,COUNTIF($A$4:A1279,"&lt;&gt;0")+1,0)</f>
        <v>0</v>
      </c>
      <c r="B1280">
        <f>IF(A1280&lt;&gt;0,IF(MOD(A1280,3)=0,COUNTIF($B$4:B1279,"&lt;&gt;0")+1,0),0)</f>
        <v>0</v>
      </c>
      <c r="C1280" s="9">
        <f>'Dash Board'!$C$12+COUNT('Daily reducing balance'!$F$4:F1279)</f>
        <v>43006</v>
      </c>
      <c r="D1280">
        <f t="shared" si="140"/>
        <v>2017</v>
      </c>
      <c r="E1280">
        <f t="shared" si="141"/>
        <v>9</v>
      </c>
      <c r="F1280">
        <f>DAY('Dash Board'!$C$12+COUNT('Daily reducing balance'!$F$4:F1279))</f>
        <v>28</v>
      </c>
      <c r="G1280" s="8">
        <f t="shared" si="142"/>
        <v>265314.47635014553</v>
      </c>
      <c r="H1280" s="6">
        <f>G1280*'Dash Board'!$C$11/365</f>
        <v>76.323342511685695</v>
      </c>
      <c r="I1280" s="6">
        <f>H1280*'Dash Board'!$C$18/'Dash Board'!$C$11</f>
        <v>36.344448815088427</v>
      </c>
      <c r="J1280" s="6">
        <f>(G1280&gt;1)*PMT('Dash Board'!$C$11/365,$U$4,-'Dash Board'!$C$19)</f>
        <v>108.80376961660664</v>
      </c>
      <c r="K1280" s="6">
        <f t="shared" si="137"/>
        <v>0</v>
      </c>
      <c r="L1280" s="8">
        <f t="shared" si="138"/>
        <v>265281.99592304061</v>
      </c>
      <c r="N1280" s="8">
        <f t="shared" si="143"/>
        <v>72.459320801518217</v>
      </c>
      <c r="O1280" s="8">
        <f>IF(E1279&lt;&gt;E1280,SUM($N$4:N1280)-SUM($O$3:O1279),0)</f>
        <v>0</v>
      </c>
      <c r="P1280" s="6">
        <f>IF(B1280&gt;0,SUM($O$4:O1280)-SUM($P$3:P1279),0)</f>
        <v>0</v>
      </c>
      <c r="Q1280" s="6">
        <f t="shared" si="139"/>
        <v>36.344448815088427</v>
      </c>
      <c r="R1280" s="8">
        <f>IF(E1279&lt;&gt;E1280,SUM($Q$4:Q1280)-SUM($R$3:R1279),0)</f>
        <v>0</v>
      </c>
      <c r="S1280" s="6">
        <f>IF(B1280&gt;0,SUM($R$4:R1280)-SUM($S$3:S1279),0)</f>
        <v>0</v>
      </c>
    </row>
    <row r="1281" spans="1:19">
      <c r="A1281">
        <f>IF(E1280&lt;&gt;E1281,COUNTIF($A$4:A1280,"&lt;&gt;0")+1,0)</f>
        <v>0</v>
      </c>
      <c r="B1281">
        <f>IF(A1281&lt;&gt;0,IF(MOD(A1281,3)=0,COUNTIF($B$4:B1280,"&lt;&gt;0")+1,0),0)</f>
        <v>0</v>
      </c>
      <c r="C1281" s="9">
        <f>'Dash Board'!$C$12+COUNT('Daily reducing balance'!$F$4:F1280)</f>
        <v>43007</v>
      </c>
      <c r="D1281">
        <f t="shared" si="140"/>
        <v>2017</v>
      </c>
      <c r="E1281">
        <f t="shared" si="141"/>
        <v>9</v>
      </c>
      <c r="F1281">
        <f>DAY('Dash Board'!$C$12+COUNT('Daily reducing balance'!$F$4:F1280))</f>
        <v>29</v>
      </c>
      <c r="G1281" s="8">
        <f t="shared" si="142"/>
        <v>265281.99592304061</v>
      </c>
      <c r="H1281" s="6">
        <f>G1281*'Dash Board'!$C$11/365</f>
        <v>76.313998827176064</v>
      </c>
      <c r="I1281" s="6">
        <f>H1281*'Dash Board'!$C$18/'Dash Board'!$C$11</f>
        <v>36.339999441512411</v>
      </c>
      <c r="J1281" s="6">
        <f>(G1281&gt;1)*PMT('Dash Board'!$C$11/365,$U$4,-'Dash Board'!$C$19)</f>
        <v>108.80376961660664</v>
      </c>
      <c r="K1281" s="6">
        <f t="shared" si="137"/>
        <v>0</v>
      </c>
      <c r="L1281" s="8">
        <f t="shared" si="138"/>
        <v>265249.50615225121</v>
      </c>
      <c r="N1281" s="8">
        <f t="shared" si="143"/>
        <v>72.463770175094226</v>
      </c>
      <c r="O1281" s="8">
        <f>IF(E1280&lt;&gt;E1281,SUM($N$4:N1281)-SUM($O$3:O1280),0)</f>
        <v>0</v>
      </c>
      <c r="P1281" s="6">
        <f>IF(B1281&gt;0,SUM($O$4:O1281)-SUM($P$3:P1280),0)</f>
        <v>0</v>
      </c>
      <c r="Q1281" s="6">
        <f t="shared" si="139"/>
        <v>36.339999441512411</v>
      </c>
      <c r="R1281" s="8">
        <f>IF(E1280&lt;&gt;E1281,SUM($Q$4:Q1281)-SUM($R$3:R1280),0)</f>
        <v>0</v>
      </c>
      <c r="S1281" s="6">
        <f>IF(B1281&gt;0,SUM($R$4:R1281)-SUM($S$3:S1280),0)</f>
        <v>0</v>
      </c>
    </row>
    <row r="1282" spans="1:19">
      <c r="A1282">
        <f>IF(E1281&lt;&gt;E1282,COUNTIF($A$4:A1281,"&lt;&gt;0")+1,0)</f>
        <v>0</v>
      </c>
      <c r="B1282">
        <f>IF(A1282&lt;&gt;0,IF(MOD(A1282,3)=0,COUNTIF($B$4:B1281,"&lt;&gt;0")+1,0),0)</f>
        <v>0</v>
      </c>
      <c r="C1282" s="9">
        <f>'Dash Board'!$C$12+COUNT('Daily reducing balance'!$F$4:F1281)</f>
        <v>43008</v>
      </c>
      <c r="D1282">
        <f t="shared" si="140"/>
        <v>2017</v>
      </c>
      <c r="E1282">
        <f t="shared" si="141"/>
        <v>9</v>
      </c>
      <c r="F1282">
        <f>DAY('Dash Board'!$C$12+COUNT('Daily reducing balance'!$F$4:F1281))</f>
        <v>30</v>
      </c>
      <c r="G1282" s="8">
        <f t="shared" si="142"/>
        <v>265249.50615225121</v>
      </c>
      <c r="H1282" s="6">
        <f>G1282*'Dash Board'!$C$11/365</f>
        <v>76.304652454757189</v>
      </c>
      <c r="I1282" s="6">
        <f>H1282*'Dash Board'!$C$18/'Dash Board'!$C$11</f>
        <v>36.335548787979619</v>
      </c>
      <c r="J1282" s="6">
        <f>(G1282&gt;1)*PMT('Dash Board'!$C$11/365,$U$4,-'Dash Board'!$C$19)</f>
        <v>108.80376961660664</v>
      </c>
      <c r="K1282" s="6">
        <f t="shared" si="137"/>
        <v>0</v>
      </c>
      <c r="L1282" s="8">
        <f t="shared" si="138"/>
        <v>265217.00703508937</v>
      </c>
      <c r="N1282" s="8">
        <f t="shared" si="143"/>
        <v>72.468220828627025</v>
      </c>
      <c r="O1282" s="8">
        <f>IF(E1281&lt;&gt;E1282,SUM($N$4:N1282)-SUM($O$3:O1281),0)</f>
        <v>0</v>
      </c>
      <c r="P1282" s="6">
        <f>IF(B1282&gt;0,SUM($O$4:O1282)-SUM($P$3:P1281),0)</f>
        <v>0</v>
      </c>
      <c r="Q1282" s="6">
        <f t="shared" si="139"/>
        <v>36.335548787979619</v>
      </c>
      <c r="R1282" s="8">
        <f>IF(E1281&lt;&gt;E1282,SUM($Q$4:Q1282)-SUM($R$3:R1281),0)</f>
        <v>0</v>
      </c>
      <c r="S1282" s="6">
        <f>IF(B1282&gt;0,SUM($R$4:R1282)-SUM($S$3:S1281),0)</f>
        <v>0</v>
      </c>
    </row>
    <row r="1283" spans="1:19">
      <c r="A1283">
        <f>IF(E1282&lt;&gt;E1283,COUNTIF($A$4:A1282,"&lt;&gt;0")+1,0)</f>
        <v>42</v>
      </c>
      <c r="B1283">
        <f>IF(A1283&lt;&gt;0,IF(MOD(A1283,3)=0,COUNTIF($B$4:B1282,"&lt;&gt;0")+1,0),0)</f>
        <v>14</v>
      </c>
      <c r="C1283" s="9">
        <f>'Dash Board'!$C$12+COUNT('Daily reducing balance'!$F$4:F1282)</f>
        <v>43009</v>
      </c>
      <c r="D1283">
        <f t="shared" si="140"/>
        <v>2017</v>
      </c>
      <c r="E1283">
        <f t="shared" si="141"/>
        <v>10</v>
      </c>
      <c r="F1283">
        <f>DAY('Dash Board'!$C$12+COUNT('Daily reducing balance'!$F$4:F1282))</f>
        <v>1</v>
      </c>
      <c r="G1283" s="8">
        <f t="shared" si="142"/>
        <v>265217.00703508937</v>
      </c>
      <c r="H1283" s="6">
        <f>G1283*'Dash Board'!$C$11/365</f>
        <v>76.295303393655843</v>
      </c>
      <c r="I1283" s="6">
        <f>H1283*'Dash Board'!$C$18/'Dash Board'!$C$11</f>
        <v>36.331096854121832</v>
      </c>
      <c r="J1283" s="6">
        <f>(G1283&gt;1)*PMT('Dash Board'!$C$11/365,$U$4,-'Dash Board'!$C$19)</f>
        <v>108.80376961660664</v>
      </c>
      <c r="K1283" s="6">
        <f t="shared" si="137"/>
        <v>3372.9168581148047</v>
      </c>
      <c r="L1283" s="8">
        <f t="shared" si="138"/>
        <v>265184.49856886646</v>
      </c>
      <c r="N1283" s="8">
        <f t="shared" si="143"/>
        <v>72.472672762484819</v>
      </c>
      <c r="O1283" s="8">
        <f>IF(E1282&lt;&gt;E1283,SUM($N$4:N1283)-SUM($O$3:O1282),0)</f>
        <v>2172.2487796902278</v>
      </c>
      <c r="P1283" s="6">
        <f>IF(B1283&gt;0,SUM($O$4:O1283)-SUM($P$3:P1282),0)</f>
        <v>6649.0098585910746</v>
      </c>
      <c r="Q1283" s="6">
        <f t="shared" si="139"/>
        <v>36.331096854121832</v>
      </c>
      <c r="R1283" s="8">
        <f>IF(E1282&lt;&gt;E1283,SUM($Q$4:Q1283)-SUM($R$3:R1282),0)</f>
        <v>1091.8643088079552</v>
      </c>
      <c r="S1283" s="6">
        <f>IF(B1283&gt;0,SUM($R$4:R1283)-SUM($S$3:S1282),0)</f>
        <v>3360.9369461366732</v>
      </c>
    </row>
    <row r="1284" spans="1:19">
      <c r="A1284">
        <f>IF(E1283&lt;&gt;E1284,COUNTIF($A$4:A1283,"&lt;&gt;0")+1,0)</f>
        <v>0</v>
      </c>
      <c r="B1284">
        <f>IF(A1284&lt;&gt;0,IF(MOD(A1284,3)=0,COUNTIF($B$4:B1283,"&lt;&gt;0")+1,0),0)</f>
        <v>0</v>
      </c>
      <c r="C1284" s="9">
        <f>'Dash Board'!$C$12+COUNT('Daily reducing balance'!$F$4:F1283)</f>
        <v>43010</v>
      </c>
      <c r="D1284">
        <f t="shared" si="140"/>
        <v>2017</v>
      </c>
      <c r="E1284">
        <f t="shared" si="141"/>
        <v>10</v>
      </c>
      <c r="F1284">
        <f>DAY('Dash Board'!$C$12+COUNT('Daily reducing balance'!$F$4:F1283))</f>
        <v>2</v>
      </c>
      <c r="G1284" s="8">
        <f t="shared" si="142"/>
        <v>265184.49856886646</v>
      </c>
      <c r="H1284" s="6">
        <f>G1284*'Dash Board'!$C$11/365</f>
        <v>76.285951643098571</v>
      </c>
      <c r="I1284" s="6">
        <f>H1284*'Dash Board'!$C$18/'Dash Board'!$C$11</f>
        <v>36.326643639570747</v>
      </c>
      <c r="J1284" s="6">
        <f>(G1284&gt;1)*PMT('Dash Board'!$C$11/365,$U$4,-'Dash Board'!$C$19)</f>
        <v>108.80376961660664</v>
      </c>
      <c r="K1284" s="6">
        <f t="shared" si="137"/>
        <v>0</v>
      </c>
      <c r="L1284" s="8">
        <f t="shared" si="138"/>
        <v>265151.98075089295</v>
      </c>
      <c r="N1284" s="8">
        <f t="shared" si="143"/>
        <v>72.477125977035897</v>
      </c>
      <c r="O1284" s="8">
        <f>IF(E1283&lt;&gt;E1284,SUM($N$4:N1284)-SUM($O$3:O1283),0)</f>
        <v>0</v>
      </c>
      <c r="P1284" s="6">
        <f>IF(B1284&gt;0,SUM($O$4:O1284)-SUM($P$3:P1283),0)</f>
        <v>0</v>
      </c>
      <c r="Q1284" s="6">
        <f t="shared" si="139"/>
        <v>36.326643639570747</v>
      </c>
      <c r="R1284" s="8">
        <f>IF(E1283&lt;&gt;E1284,SUM($Q$4:Q1284)-SUM($R$3:R1283),0)</f>
        <v>0</v>
      </c>
      <c r="S1284" s="6">
        <f>IF(B1284&gt;0,SUM($R$4:R1284)-SUM($S$3:S1283),0)</f>
        <v>0</v>
      </c>
    </row>
    <row r="1285" spans="1:19">
      <c r="A1285">
        <f>IF(E1284&lt;&gt;E1285,COUNTIF($A$4:A1284,"&lt;&gt;0")+1,0)</f>
        <v>0</v>
      </c>
      <c r="B1285">
        <f>IF(A1285&lt;&gt;0,IF(MOD(A1285,3)=0,COUNTIF($B$4:B1284,"&lt;&gt;0")+1,0),0)</f>
        <v>0</v>
      </c>
      <c r="C1285" s="9">
        <f>'Dash Board'!$C$12+COUNT('Daily reducing balance'!$F$4:F1284)</f>
        <v>43011</v>
      </c>
      <c r="D1285">
        <f t="shared" si="140"/>
        <v>2017</v>
      </c>
      <c r="E1285">
        <f t="shared" si="141"/>
        <v>10</v>
      </c>
      <c r="F1285">
        <f>DAY('Dash Board'!$C$12+COUNT('Daily reducing balance'!$F$4:F1284))</f>
        <v>3</v>
      </c>
      <c r="G1285" s="8">
        <f t="shared" si="142"/>
        <v>265151.98075089295</v>
      </c>
      <c r="H1285" s="6">
        <f>G1285*'Dash Board'!$C$11/365</f>
        <v>76.276597202311663</v>
      </c>
      <c r="I1285" s="6">
        <f>H1285*'Dash Board'!$C$18/'Dash Board'!$C$11</f>
        <v>36.322189143957935</v>
      </c>
      <c r="J1285" s="6">
        <f>(G1285&gt;1)*PMT('Dash Board'!$C$11/365,$U$4,-'Dash Board'!$C$19)</f>
        <v>108.80376961660664</v>
      </c>
      <c r="K1285" s="6">
        <f t="shared" ref="K1285:K1348" si="144">IF(F1285=1,SUMIFS($J$4:$J$7308,$D$4:$D$7308,"="&amp;YEAR(C1285),$E$4:$E$7308,"="&amp;MONTH(C1285)),0)</f>
        <v>0</v>
      </c>
      <c r="L1285" s="8">
        <f t="shared" ref="L1285:L1348" si="145">IF(G1285+H1285-J1285&lt;0,0,G1285+H1285-J1285)</f>
        <v>265119.45357847866</v>
      </c>
      <c r="N1285" s="8">
        <f t="shared" si="143"/>
        <v>72.481580472648716</v>
      </c>
      <c r="O1285" s="8">
        <f>IF(E1284&lt;&gt;E1285,SUM($N$4:N1285)-SUM($O$3:O1284),0)</f>
        <v>0</v>
      </c>
      <c r="P1285" s="6">
        <f>IF(B1285&gt;0,SUM($O$4:O1285)-SUM($P$3:P1284),0)</f>
        <v>0</v>
      </c>
      <c r="Q1285" s="6">
        <f t="shared" ref="Q1285:Q1348" si="146">I1285</f>
        <v>36.322189143957935</v>
      </c>
      <c r="R1285" s="8">
        <f>IF(E1284&lt;&gt;E1285,SUM($Q$4:Q1285)-SUM($R$3:R1284),0)</f>
        <v>0</v>
      </c>
      <c r="S1285" s="6">
        <f>IF(B1285&gt;0,SUM($R$4:R1285)-SUM($S$3:S1284),0)</f>
        <v>0</v>
      </c>
    </row>
    <row r="1286" spans="1:19">
      <c r="A1286">
        <f>IF(E1285&lt;&gt;E1286,COUNTIF($A$4:A1285,"&lt;&gt;0")+1,0)</f>
        <v>0</v>
      </c>
      <c r="B1286">
        <f>IF(A1286&lt;&gt;0,IF(MOD(A1286,3)=0,COUNTIF($B$4:B1285,"&lt;&gt;0")+1,0),0)</f>
        <v>0</v>
      </c>
      <c r="C1286" s="9">
        <f>'Dash Board'!$C$12+COUNT('Daily reducing balance'!$F$4:F1285)</f>
        <v>43012</v>
      </c>
      <c r="D1286">
        <f t="shared" si="140"/>
        <v>2017</v>
      </c>
      <c r="E1286">
        <f t="shared" si="141"/>
        <v>10</v>
      </c>
      <c r="F1286">
        <f>DAY('Dash Board'!$C$12+COUNT('Daily reducing balance'!$F$4:F1285))</f>
        <v>4</v>
      </c>
      <c r="G1286" s="8">
        <f t="shared" si="142"/>
        <v>265119.45357847866</v>
      </c>
      <c r="H1286" s="6">
        <f>G1286*'Dash Board'!$C$11/365</f>
        <v>76.267240070521254</v>
      </c>
      <c r="I1286" s="6">
        <f>H1286*'Dash Board'!$C$18/'Dash Board'!$C$11</f>
        <v>36.317733366914887</v>
      </c>
      <c r="J1286" s="6">
        <f>(G1286&gt;1)*PMT('Dash Board'!$C$11/365,$U$4,-'Dash Board'!$C$19)</f>
        <v>108.80376961660664</v>
      </c>
      <c r="K1286" s="6">
        <f t="shared" si="144"/>
        <v>0</v>
      </c>
      <c r="L1286" s="8">
        <f t="shared" si="145"/>
        <v>265086.91704893258</v>
      </c>
      <c r="N1286" s="8">
        <f t="shared" si="143"/>
        <v>72.48603624969175</v>
      </c>
      <c r="O1286" s="8">
        <f>IF(E1285&lt;&gt;E1286,SUM($N$4:N1286)-SUM($O$3:O1285),0)</f>
        <v>0</v>
      </c>
      <c r="P1286" s="6">
        <f>IF(B1286&gt;0,SUM($O$4:O1286)-SUM($P$3:P1285),0)</f>
        <v>0</v>
      </c>
      <c r="Q1286" s="6">
        <f t="shared" si="146"/>
        <v>36.317733366914887</v>
      </c>
      <c r="R1286" s="8">
        <f>IF(E1285&lt;&gt;E1286,SUM($Q$4:Q1286)-SUM($R$3:R1285),0)</f>
        <v>0</v>
      </c>
      <c r="S1286" s="6">
        <f>IF(B1286&gt;0,SUM($R$4:R1286)-SUM($S$3:S1285),0)</f>
        <v>0</v>
      </c>
    </row>
    <row r="1287" spans="1:19">
      <c r="A1287">
        <f>IF(E1286&lt;&gt;E1287,COUNTIF($A$4:A1286,"&lt;&gt;0")+1,0)</f>
        <v>0</v>
      </c>
      <c r="B1287">
        <f>IF(A1287&lt;&gt;0,IF(MOD(A1287,3)=0,COUNTIF($B$4:B1286,"&lt;&gt;0")+1,0),0)</f>
        <v>0</v>
      </c>
      <c r="C1287" s="9">
        <f>'Dash Board'!$C$12+COUNT('Daily reducing balance'!$F$4:F1286)</f>
        <v>43013</v>
      </c>
      <c r="D1287">
        <f t="shared" si="140"/>
        <v>2017</v>
      </c>
      <c r="E1287">
        <f t="shared" si="141"/>
        <v>10</v>
      </c>
      <c r="F1287">
        <f>DAY('Dash Board'!$C$12+COUNT('Daily reducing balance'!$F$4:F1286))</f>
        <v>5</v>
      </c>
      <c r="G1287" s="8">
        <f t="shared" si="142"/>
        <v>265086.91704893258</v>
      </c>
      <c r="H1287" s="6">
        <f>G1287*'Dash Board'!$C$11/365</f>
        <v>76.257880246953206</v>
      </c>
      <c r="I1287" s="6">
        <f>H1287*'Dash Board'!$C$18/'Dash Board'!$C$11</f>
        <v>36.313276308072957</v>
      </c>
      <c r="J1287" s="6">
        <f>(G1287&gt;1)*PMT('Dash Board'!$C$11/365,$U$4,-'Dash Board'!$C$19)</f>
        <v>108.80376961660664</v>
      </c>
      <c r="K1287" s="6">
        <f t="shared" si="144"/>
        <v>0</v>
      </c>
      <c r="L1287" s="8">
        <f t="shared" si="145"/>
        <v>265054.37115956296</v>
      </c>
      <c r="N1287" s="8">
        <f t="shared" si="143"/>
        <v>72.490493308533686</v>
      </c>
      <c r="O1287" s="8">
        <f>IF(E1286&lt;&gt;E1287,SUM($N$4:N1287)-SUM($O$3:O1286),0)</f>
        <v>0</v>
      </c>
      <c r="P1287" s="6">
        <f>IF(B1287&gt;0,SUM($O$4:O1287)-SUM($P$3:P1286),0)</f>
        <v>0</v>
      </c>
      <c r="Q1287" s="6">
        <f t="shared" si="146"/>
        <v>36.313276308072957</v>
      </c>
      <c r="R1287" s="8">
        <f>IF(E1286&lt;&gt;E1287,SUM($Q$4:Q1287)-SUM($R$3:R1286),0)</f>
        <v>0</v>
      </c>
      <c r="S1287" s="6">
        <f>IF(B1287&gt;0,SUM($R$4:R1287)-SUM($S$3:S1286),0)</f>
        <v>0</v>
      </c>
    </row>
    <row r="1288" spans="1:19">
      <c r="A1288">
        <f>IF(E1287&lt;&gt;E1288,COUNTIF($A$4:A1287,"&lt;&gt;0")+1,0)</f>
        <v>0</v>
      </c>
      <c r="B1288">
        <f>IF(A1288&lt;&gt;0,IF(MOD(A1288,3)=0,COUNTIF($B$4:B1287,"&lt;&gt;0")+1,0),0)</f>
        <v>0</v>
      </c>
      <c r="C1288" s="9">
        <f>'Dash Board'!$C$12+COUNT('Daily reducing balance'!$F$4:F1287)</f>
        <v>43014</v>
      </c>
      <c r="D1288">
        <f t="shared" si="140"/>
        <v>2017</v>
      </c>
      <c r="E1288">
        <f t="shared" si="141"/>
        <v>10</v>
      </c>
      <c r="F1288">
        <f>DAY('Dash Board'!$C$12+COUNT('Daily reducing balance'!$F$4:F1287))</f>
        <v>6</v>
      </c>
      <c r="G1288" s="8">
        <f t="shared" si="142"/>
        <v>265054.37115956296</v>
      </c>
      <c r="H1288" s="6">
        <f>G1288*'Dash Board'!$C$11/365</f>
        <v>76.248517730833171</v>
      </c>
      <c r="I1288" s="6">
        <f>H1288*'Dash Board'!$C$18/'Dash Board'!$C$11</f>
        <v>36.308817967063419</v>
      </c>
      <c r="J1288" s="6">
        <f>(G1288&gt;1)*PMT('Dash Board'!$C$11/365,$U$4,-'Dash Board'!$C$19)</f>
        <v>108.80376961660664</v>
      </c>
      <c r="K1288" s="6">
        <f t="shared" si="144"/>
        <v>0</v>
      </c>
      <c r="L1288" s="8">
        <f t="shared" si="145"/>
        <v>265021.81590767723</v>
      </c>
      <c r="N1288" s="8">
        <f t="shared" si="143"/>
        <v>72.494951649543225</v>
      </c>
      <c r="O1288" s="8">
        <f>IF(E1287&lt;&gt;E1288,SUM($N$4:N1288)-SUM($O$3:O1287),0)</f>
        <v>0</v>
      </c>
      <c r="P1288" s="6">
        <f>IF(B1288&gt;0,SUM($O$4:O1288)-SUM($P$3:P1287),0)</f>
        <v>0</v>
      </c>
      <c r="Q1288" s="6">
        <f t="shared" si="146"/>
        <v>36.308817967063419</v>
      </c>
      <c r="R1288" s="8">
        <f>IF(E1287&lt;&gt;E1288,SUM($Q$4:Q1288)-SUM($R$3:R1287),0)</f>
        <v>0</v>
      </c>
      <c r="S1288" s="6">
        <f>IF(B1288&gt;0,SUM($R$4:R1288)-SUM($S$3:S1287),0)</f>
        <v>0</v>
      </c>
    </row>
    <row r="1289" spans="1:19">
      <c r="A1289">
        <f>IF(E1288&lt;&gt;E1289,COUNTIF($A$4:A1288,"&lt;&gt;0")+1,0)</f>
        <v>0</v>
      </c>
      <c r="B1289">
        <f>IF(A1289&lt;&gt;0,IF(MOD(A1289,3)=0,COUNTIF($B$4:B1288,"&lt;&gt;0")+1,0),0)</f>
        <v>0</v>
      </c>
      <c r="C1289" s="9">
        <f>'Dash Board'!$C$12+COUNT('Daily reducing balance'!$F$4:F1288)</f>
        <v>43015</v>
      </c>
      <c r="D1289">
        <f t="shared" si="140"/>
        <v>2017</v>
      </c>
      <c r="E1289">
        <f t="shared" si="141"/>
        <v>10</v>
      </c>
      <c r="F1289">
        <f>DAY('Dash Board'!$C$12+COUNT('Daily reducing balance'!$F$4:F1288))</f>
        <v>7</v>
      </c>
      <c r="G1289" s="8">
        <f t="shared" si="142"/>
        <v>265021.81590767723</v>
      </c>
      <c r="H1289" s="6">
        <f>G1289*'Dash Board'!$C$11/365</f>
        <v>76.2391525213866</v>
      </c>
      <c r="I1289" s="6">
        <f>H1289*'Dash Board'!$C$18/'Dash Board'!$C$11</f>
        <v>36.304358343517428</v>
      </c>
      <c r="J1289" s="6">
        <f>(G1289&gt;1)*PMT('Dash Board'!$C$11/365,$U$4,-'Dash Board'!$C$19)</f>
        <v>108.80376961660664</v>
      </c>
      <c r="K1289" s="6">
        <f t="shared" si="144"/>
        <v>0</v>
      </c>
      <c r="L1289" s="8">
        <f t="shared" si="145"/>
        <v>264989.251290582</v>
      </c>
      <c r="N1289" s="8">
        <f t="shared" si="143"/>
        <v>72.499411273089208</v>
      </c>
      <c r="O1289" s="8">
        <f>IF(E1288&lt;&gt;E1289,SUM($N$4:N1289)-SUM($O$3:O1288),0)</f>
        <v>0</v>
      </c>
      <c r="P1289" s="6">
        <f>IF(B1289&gt;0,SUM($O$4:O1289)-SUM($P$3:P1288),0)</f>
        <v>0</v>
      </c>
      <c r="Q1289" s="6">
        <f t="shared" si="146"/>
        <v>36.304358343517428</v>
      </c>
      <c r="R1289" s="8">
        <f>IF(E1288&lt;&gt;E1289,SUM($Q$4:Q1289)-SUM($R$3:R1288),0)</f>
        <v>0</v>
      </c>
      <c r="S1289" s="6">
        <f>IF(B1289&gt;0,SUM($R$4:R1289)-SUM($S$3:S1288),0)</f>
        <v>0</v>
      </c>
    </row>
    <row r="1290" spans="1:19">
      <c r="A1290">
        <f>IF(E1289&lt;&gt;E1290,COUNTIF($A$4:A1289,"&lt;&gt;0")+1,0)</f>
        <v>0</v>
      </c>
      <c r="B1290">
        <f>IF(A1290&lt;&gt;0,IF(MOD(A1290,3)=0,COUNTIF($B$4:B1289,"&lt;&gt;0")+1,0),0)</f>
        <v>0</v>
      </c>
      <c r="C1290" s="9">
        <f>'Dash Board'!$C$12+COUNT('Daily reducing balance'!$F$4:F1289)</f>
        <v>43016</v>
      </c>
      <c r="D1290">
        <f t="shared" si="140"/>
        <v>2017</v>
      </c>
      <c r="E1290">
        <f t="shared" si="141"/>
        <v>10</v>
      </c>
      <c r="F1290">
        <f>DAY('Dash Board'!$C$12+COUNT('Daily reducing balance'!$F$4:F1289))</f>
        <v>8</v>
      </c>
      <c r="G1290" s="8">
        <f t="shared" si="142"/>
        <v>264989.251290582</v>
      </c>
      <c r="H1290" s="6">
        <f>G1290*'Dash Board'!$C$11/365</f>
        <v>76.229784617838661</v>
      </c>
      <c r="I1290" s="6">
        <f>H1290*'Dash Board'!$C$18/'Dash Board'!$C$11</f>
        <v>36.299897437066029</v>
      </c>
      <c r="J1290" s="6">
        <f>(G1290&gt;1)*PMT('Dash Board'!$C$11/365,$U$4,-'Dash Board'!$C$19)</f>
        <v>108.80376961660664</v>
      </c>
      <c r="K1290" s="6">
        <f t="shared" si="144"/>
        <v>0</v>
      </c>
      <c r="L1290" s="8">
        <f t="shared" si="145"/>
        <v>264956.67730558326</v>
      </c>
      <c r="N1290" s="8">
        <f t="shared" si="143"/>
        <v>72.503872179540622</v>
      </c>
      <c r="O1290" s="8">
        <f>IF(E1289&lt;&gt;E1290,SUM($N$4:N1290)-SUM($O$3:O1289),0)</f>
        <v>0</v>
      </c>
      <c r="P1290" s="6">
        <f>IF(B1290&gt;0,SUM($O$4:O1290)-SUM($P$3:P1289),0)</f>
        <v>0</v>
      </c>
      <c r="Q1290" s="6">
        <f t="shared" si="146"/>
        <v>36.299897437066029</v>
      </c>
      <c r="R1290" s="8">
        <f>IF(E1289&lt;&gt;E1290,SUM($Q$4:Q1290)-SUM($R$3:R1289),0)</f>
        <v>0</v>
      </c>
      <c r="S1290" s="6">
        <f>IF(B1290&gt;0,SUM($R$4:R1290)-SUM($S$3:S1289),0)</f>
        <v>0</v>
      </c>
    </row>
    <row r="1291" spans="1:19">
      <c r="A1291">
        <f>IF(E1290&lt;&gt;E1291,COUNTIF($A$4:A1290,"&lt;&gt;0")+1,0)</f>
        <v>0</v>
      </c>
      <c r="B1291">
        <f>IF(A1291&lt;&gt;0,IF(MOD(A1291,3)=0,COUNTIF($B$4:B1290,"&lt;&gt;0")+1,0),0)</f>
        <v>0</v>
      </c>
      <c r="C1291" s="9">
        <f>'Dash Board'!$C$12+COUNT('Daily reducing balance'!$F$4:F1290)</f>
        <v>43017</v>
      </c>
      <c r="D1291">
        <f t="shared" si="140"/>
        <v>2017</v>
      </c>
      <c r="E1291">
        <f t="shared" si="141"/>
        <v>10</v>
      </c>
      <c r="F1291">
        <f>DAY('Dash Board'!$C$12+COUNT('Daily reducing balance'!$F$4:F1290))</f>
        <v>9</v>
      </c>
      <c r="G1291" s="8">
        <f t="shared" si="142"/>
        <v>264956.67730558326</v>
      </c>
      <c r="H1291" s="6">
        <f>G1291*'Dash Board'!$C$11/365</f>
        <v>76.220414019414363</v>
      </c>
      <c r="I1291" s="6">
        <f>H1291*'Dash Board'!$C$18/'Dash Board'!$C$11</f>
        <v>36.29543524734018</v>
      </c>
      <c r="J1291" s="6">
        <f>(G1291&gt;1)*PMT('Dash Board'!$C$11/365,$U$4,-'Dash Board'!$C$19)</f>
        <v>108.80376961660664</v>
      </c>
      <c r="K1291" s="6">
        <f t="shared" si="144"/>
        <v>0</v>
      </c>
      <c r="L1291" s="8">
        <f t="shared" si="145"/>
        <v>264924.0939499861</v>
      </c>
      <c r="N1291" s="8">
        <f t="shared" si="143"/>
        <v>72.508334369266464</v>
      </c>
      <c r="O1291" s="8">
        <f>IF(E1290&lt;&gt;E1291,SUM($N$4:N1291)-SUM($O$3:O1290),0)</f>
        <v>0</v>
      </c>
      <c r="P1291" s="6">
        <f>IF(B1291&gt;0,SUM($O$4:O1291)-SUM($P$3:P1290),0)</f>
        <v>0</v>
      </c>
      <c r="Q1291" s="6">
        <f t="shared" si="146"/>
        <v>36.29543524734018</v>
      </c>
      <c r="R1291" s="8">
        <f>IF(E1290&lt;&gt;E1291,SUM($Q$4:Q1291)-SUM($R$3:R1290),0)</f>
        <v>0</v>
      </c>
      <c r="S1291" s="6">
        <f>IF(B1291&gt;0,SUM($R$4:R1291)-SUM($S$3:S1290),0)</f>
        <v>0</v>
      </c>
    </row>
    <row r="1292" spans="1:19">
      <c r="A1292">
        <f>IF(E1291&lt;&gt;E1292,COUNTIF($A$4:A1291,"&lt;&gt;0")+1,0)</f>
        <v>0</v>
      </c>
      <c r="B1292">
        <f>IF(A1292&lt;&gt;0,IF(MOD(A1292,3)=0,COUNTIF($B$4:B1291,"&lt;&gt;0")+1,0),0)</f>
        <v>0</v>
      </c>
      <c r="C1292" s="9">
        <f>'Dash Board'!$C$12+COUNT('Daily reducing balance'!$F$4:F1291)</f>
        <v>43018</v>
      </c>
      <c r="D1292">
        <f t="shared" si="140"/>
        <v>2017</v>
      </c>
      <c r="E1292">
        <f t="shared" si="141"/>
        <v>10</v>
      </c>
      <c r="F1292">
        <f>DAY('Dash Board'!$C$12+COUNT('Daily reducing balance'!$F$4:F1291))</f>
        <v>10</v>
      </c>
      <c r="G1292" s="8">
        <f t="shared" si="142"/>
        <v>264924.0939499861</v>
      </c>
      <c r="H1292" s="6">
        <f>G1292*'Dash Board'!$C$11/365</f>
        <v>76.211040725338464</v>
      </c>
      <c r="I1292" s="6">
        <f>H1292*'Dash Board'!$C$18/'Dash Board'!$C$11</f>
        <v>36.290971773970696</v>
      </c>
      <c r="J1292" s="6">
        <f>(G1292&gt;1)*PMT('Dash Board'!$C$11/365,$U$4,-'Dash Board'!$C$19)</f>
        <v>108.80376961660664</v>
      </c>
      <c r="K1292" s="6">
        <f t="shared" si="144"/>
        <v>0</v>
      </c>
      <c r="L1292" s="8">
        <f t="shared" si="145"/>
        <v>264891.50122109486</v>
      </c>
      <c r="N1292" s="8">
        <f t="shared" si="143"/>
        <v>72.512797842635948</v>
      </c>
      <c r="O1292" s="8">
        <f>IF(E1291&lt;&gt;E1292,SUM($N$4:N1292)-SUM($O$3:O1291),0)</f>
        <v>0</v>
      </c>
      <c r="P1292" s="6">
        <f>IF(B1292&gt;0,SUM($O$4:O1292)-SUM($P$3:P1291),0)</f>
        <v>0</v>
      </c>
      <c r="Q1292" s="6">
        <f t="shared" si="146"/>
        <v>36.290971773970696</v>
      </c>
      <c r="R1292" s="8">
        <f>IF(E1291&lt;&gt;E1292,SUM($Q$4:Q1292)-SUM($R$3:R1291),0)</f>
        <v>0</v>
      </c>
      <c r="S1292" s="6">
        <f>IF(B1292&gt;0,SUM($R$4:R1292)-SUM($S$3:S1291),0)</f>
        <v>0</v>
      </c>
    </row>
    <row r="1293" spans="1:19">
      <c r="A1293">
        <f>IF(E1292&lt;&gt;E1293,COUNTIF($A$4:A1292,"&lt;&gt;0")+1,0)</f>
        <v>0</v>
      </c>
      <c r="B1293">
        <f>IF(A1293&lt;&gt;0,IF(MOD(A1293,3)=0,COUNTIF($B$4:B1292,"&lt;&gt;0")+1,0),0)</f>
        <v>0</v>
      </c>
      <c r="C1293" s="9">
        <f>'Dash Board'!$C$12+COUNT('Daily reducing balance'!$F$4:F1292)</f>
        <v>43019</v>
      </c>
      <c r="D1293">
        <f t="shared" si="140"/>
        <v>2017</v>
      </c>
      <c r="E1293">
        <f t="shared" si="141"/>
        <v>10</v>
      </c>
      <c r="F1293">
        <f>DAY('Dash Board'!$C$12+COUNT('Daily reducing balance'!$F$4:F1292))</f>
        <v>11</v>
      </c>
      <c r="G1293" s="8">
        <f t="shared" si="142"/>
        <v>264891.50122109486</v>
      </c>
      <c r="H1293" s="6">
        <f>G1293*'Dash Board'!$C$11/365</f>
        <v>76.201664734835504</v>
      </c>
      <c r="I1293" s="6">
        <f>H1293*'Dash Board'!$C$18/'Dash Board'!$C$11</f>
        <v>36.286507016588338</v>
      </c>
      <c r="J1293" s="6">
        <f>(G1293&gt;1)*PMT('Dash Board'!$C$11/365,$U$4,-'Dash Board'!$C$19)</f>
        <v>108.80376961660664</v>
      </c>
      <c r="K1293" s="6">
        <f t="shared" si="144"/>
        <v>0</v>
      </c>
      <c r="L1293" s="8">
        <f t="shared" si="145"/>
        <v>264858.89911621314</v>
      </c>
      <c r="N1293" s="8">
        <f t="shared" si="143"/>
        <v>72.517262600018313</v>
      </c>
      <c r="O1293" s="8">
        <f>IF(E1292&lt;&gt;E1293,SUM($N$4:N1293)-SUM($O$3:O1292),0)</f>
        <v>0</v>
      </c>
      <c r="P1293" s="6">
        <f>IF(B1293&gt;0,SUM($O$4:O1293)-SUM($P$3:P1292),0)</f>
        <v>0</v>
      </c>
      <c r="Q1293" s="6">
        <f t="shared" si="146"/>
        <v>36.286507016588338</v>
      </c>
      <c r="R1293" s="8">
        <f>IF(E1292&lt;&gt;E1293,SUM($Q$4:Q1293)-SUM($R$3:R1292),0)</f>
        <v>0</v>
      </c>
      <c r="S1293" s="6">
        <f>IF(B1293&gt;0,SUM($R$4:R1293)-SUM($S$3:S1292),0)</f>
        <v>0</v>
      </c>
    </row>
    <row r="1294" spans="1:19">
      <c r="A1294">
        <f>IF(E1293&lt;&gt;E1294,COUNTIF($A$4:A1293,"&lt;&gt;0")+1,0)</f>
        <v>0</v>
      </c>
      <c r="B1294">
        <f>IF(A1294&lt;&gt;0,IF(MOD(A1294,3)=0,COUNTIF($B$4:B1293,"&lt;&gt;0")+1,0),0)</f>
        <v>0</v>
      </c>
      <c r="C1294" s="9">
        <f>'Dash Board'!$C$12+COUNT('Daily reducing balance'!$F$4:F1293)</f>
        <v>43020</v>
      </c>
      <c r="D1294">
        <f t="shared" si="140"/>
        <v>2017</v>
      </c>
      <c r="E1294">
        <f t="shared" si="141"/>
        <v>10</v>
      </c>
      <c r="F1294">
        <f>DAY('Dash Board'!$C$12+COUNT('Daily reducing balance'!$F$4:F1293))</f>
        <v>12</v>
      </c>
      <c r="G1294" s="8">
        <f t="shared" si="142"/>
        <v>264858.89911621314</v>
      </c>
      <c r="H1294" s="6">
        <f>G1294*'Dash Board'!$C$11/365</f>
        <v>76.192286047129798</v>
      </c>
      <c r="I1294" s="6">
        <f>H1294*'Dash Board'!$C$18/'Dash Board'!$C$11</f>
        <v>36.282040974823715</v>
      </c>
      <c r="J1294" s="6">
        <f>(G1294&gt;1)*PMT('Dash Board'!$C$11/365,$U$4,-'Dash Board'!$C$19)</f>
        <v>108.80376961660664</v>
      </c>
      <c r="K1294" s="6">
        <f t="shared" si="144"/>
        <v>0</v>
      </c>
      <c r="L1294" s="8">
        <f t="shared" si="145"/>
        <v>264826.28763264371</v>
      </c>
      <c r="N1294" s="8">
        <f t="shared" si="143"/>
        <v>72.521728641782929</v>
      </c>
      <c r="O1294" s="8">
        <f>IF(E1293&lt;&gt;E1294,SUM($N$4:N1294)-SUM($O$3:O1293),0)</f>
        <v>0</v>
      </c>
      <c r="P1294" s="6">
        <f>IF(B1294&gt;0,SUM($O$4:O1294)-SUM($P$3:P1293),0)</f>
        <v>0</v>
      </c>
      <c r="Q1294" s="6">
        <f t="shared" si="146"/>
        <v>36.282040974823715</v>
      </c>
      <c r="R1294" s="8">
        <f>IF(E1293&lt;&gt;E1294,SUM($Q$4:Q1294)-SUM($R$3:R1293),0)</f>
        <v>0</v>
      </c>
      <c r="S1294" s="6">
        <f>IF(B1294&gt;0,SUM($R$4:R1294)-SUM($S$3:S1293),0)</f>
        <v>0</v>
      </c>
    </row>
    <row r="1295" spans="1:19">
      <c r="A1295">
        <f>IF(E1294&lt;&gt;E1295,COUNTIF($A$4:A1294,"&lt;&gt;0")+1,0)</f>
        <v>0</v>
      </c>
      <c r="B1295">
        <f>IF(A1295&lt;&gt;0,IF(MOD(A1295,3)=0,COUNTIF($B$4:B1294,"&lt;&gt;0")+1,0),0)</f>
        <v>0</v>
      </c>
      <c r="C1295" s="9">
        <f>'Dash Board'!$C$12+COUNT('Daily reducing balance'!$F$4:F1294)</f>
        <v>43021</v>
      </c>
      <c r="D1295">
        <f t="shared" si="140"/>
        <v>2017</v>
      </c>
      <c r="E1295">
        <f t="shared" si="141"/>
        <v>10</v>
      </c>
      <c r="F1295">
        <f>DAY('Dash Board'!$C$12+COUNT('Daily reducing balance'!$F$4:F1294))</f>
        <v>13</v>
      </c>
      <c r="G1295" s="8">
        <f t="shared" si="142"/>
        <v>264826.28763264371</v>
      </c>
      <c r="H1295" s="6">
        <f>G1295*'Dash Board'!$C$11/365</f>
        <v>76.182904661445448</v>
      </c>
      <c r="I1295" s="6">
        <f>H1295*'Dash Board'!$C$18/'Dash Board'!$C$11</f>
        <v>36.27757364830736</v>
      </c>
      <c r="J1295" s="6">
        <f>(G1295&gt;1)*PMT('Dash Board'!$C$11/365,$U$4,-'Dash Board'!$C$19)</f>
        <v>108.80376961660664</v>
      </c>
      <c r="K1295" s="6">
        <f t="shared" si="144"/>
        <v>0</v>
      </c>
      <c r="L1295" s="8">
        <f t="shared" si="145"/>
        <v>264793.66676768858</v>
      </c>
      <c r="N1295" s="8">
        <f t="shared" si="143"/>
        <v>72.526195968299277</v>
      </c>
      <c r="O1295" s="8">
        <f>IF(E1294&lt;&gt;E1295,SUM($N$4:N1295)-SUM($O$3:O1294),0)</f>
        <v>0</v>
      </c>
      <c r="P1295" s="6">
        <f>IF(B1295&gt;0,SUM($O$4:O1295)-SUM($P$3:P1294),0)</f>
        <v>0</v>
      </c>
      <c r="Q1295" s="6">
        <f t="shared" si="146"/>
        <v>36.27757364830736</v>
      </c>
      <c r="R1295" s="8">
        <f>IF(E1294&lt;&gt;E1295,SUM($Q$4:Q1295)-SUM($R$3:R1294),0)</f>
        <v>0</v>
      </c>
      <c r="S1295" s="6">
        <f>IF(B1295&gt;0,SUM($R$4:R1295)-SUM($S$3:S1294),0)</f>
        <v>0</v>
      </c>
    </row>
    <row r="1296" spans="1:19">
      <c r="A1296">
        <f>IF(E1295&lt;&gt;E1296,COUNTIF($A$4:A1295,"&lt;&gt;0")+1,0)</f>
        <v>0</v>
      </c>
      <c r="B1296">
        <f>IF(A1296&lt;&gt;0,IF(MOD(A1296,3)=0,COUNTIF($B$4:B1295,"&lt;&gt;0")+1,0),0)</f>
        <v>0</v>
      </c>
      <c r="C1296" s="9">
        <f>'Dash Board'!$C$12+COUNT('Daily reducing balance'!$F$4:F1295)</f>
        <v>43022</v>
      </c>
      <c r="D1296">
        <f t="shared" si="140"/>
        <v>2017</v>
      </c>
      <c r="E1296">
        <f t="shared" si="141"/>
        <v>10</v>
      </c>
      <c r="F1296">
        <f>DAY('Dash Board'!$C$12+COUNT('Daily reducing balance'!$F$4:F1295))</f>
        <v>14</v>
      </c>
      <c r="G1296" s="8">
        <f t="shared" si="142"/>
        <v>264793.66676768858</v>
      </c>
      <c r="H1296" s="6">
        <f>G1296*'Dash Board'!$C$11/365</f>
        <v>76.1735205770063</v>
      </c>
      <c r="I1296" s="6">
        <f>H1296*'Dash Board'!$C$18/'Dash Board'!$C$11</f>
        <v>36.273105036669669</v>
      </c>
      <c r="J1296" s="6">
        <f>(G1296&gt;1)*PMT('Dash Board'!$C$11/365,$U$4,-'Dash Board'!$C$19)</f>
        <v>108.80376961660664</v>
      </c>
      <c r="K1296" s="6">
        <f t="shared" si="144"/>
        <v>0</v>
      </c>
      <c r="L1296" s="8">
        <f t="shared" si="145"/>
        <v>264761.03651864902</v>
      </c>
      <c r="N1296" s="8">
        <f t="shared" si="143"/>
        <v>72.530664579936968</v>
      </c>
      <c r="O1296" s="8">
        <f>IF(E1295&lt;&gt;E1296,SUM($N$4:N1296)-SUM($O$3:O1295),0)</f>
        <v>0</v>
      </c>
      <c r="P1296" s="6">
        <f>IF(B1296&gt;0,SUM($O$4:O1296)-SUM($P$3:P1295),0)</f>
        <v>0</v>
      </c>
      <c r="Q1296" s="6">
        <f t="shared" si="146"/>
        <v>36.273105036669669</v>
      </c>
      <c r="R1296" s="8">
        <f>IF(E1295&lt;&gt;E1296,SUM($Q$4:Q1296)-SUM($R$3:R1295),0)</f>
        <v>0</v>
      </c>
      <c r="S1296" s="6">
        <f>IF(B1296&gt;0,SUM($R$4:R1296)-SUM($S$3:S1295),0)</f>
        <v>0</v>
      </c>
    </row>
    <row r="1297" spans="1:19">
      <c r="A1297">
        <f>IF(E1296&lt;&gt;E1297,COUNTIF($A$4:A1296,"&lt;&gt;0")+1,0)</f>
        <v>0</v>
      </c>
      <c r="B1297">
        <f>IF(A1297&lt;&gt;0,IF(MOD(A1297,3)=0,COUNTIF($B$4:B1296,"&lt;&gt;0")+1,0),0)</f>
        <v>0</v>
      </c>
      <c r="C1297" s="9">
        <f>'Dash Board'!$C$12+COUNT('Daily reducing balance'!$F$4:F1296)</f>
        <v>43023</v>
      </c>
      <c r="D1297">
        <f t="shared" si="140"/>
        <v>2017</v>
      </c>
      <c r="E1297">
        <f t="shared" si="141"/>
        <v>10</v>
      </c>
      <c r="F1297">
        <f>DAY('Dash Board'!$C$12+COUNT('Daily reducing balance'!$F$4:F1296))</f>
        <v>15</v>
      </c>
      <c r="G1297" s="8">
        <f t="shared" si="142"/>
        <v>264761.03651864902</v>
      </c>
      <c r="H1297" s="6">
        <f>G1297*'Dash Board'!$C$11/365</f>
        <v>76.164133793036015</v>
      </c>
      <c r="I1297" s="6">
        <f>H1297*'Dash Board'!$C$18/'Dash Board'!$C$11</f>
        <v>36.268635139540962</v>
      </c>
      <c r="J1297" s="6">
        <f>(G1297&gt;1)*PMT('Dash Board'!$C$11/365,$U$4,-'Dash Board'!$C$19)</f>
        <v>108.80376961660664</v>
      </c>
      <c r="K1297" s="6">
        <f t="shared" si="144"/>
        <v>0</v>
      </c>
      <c r="L1297" s="8">
        <f t="shared" si="145"/>
        <v>264728.39688282547</v>
      </c>
      <c r="N1297" s="8">
        <f t="shared" si="143"/>
        <v>72.535134477065682</v>
      </c>
      <c r="O1297" s="8">
        <f>IF(E1296&lt;&gt;E1297,SUM($N$4:N1297)-SUM($O$3:O1296),0)</f>
        <v>0</v>
      </c>
      <c r="P1297" s="6">
        <f>IF(B1297&gt;0,SUM($O$4:O1297)-SUM($P$3:P1296),0)</f>
        <v>0</v>
      </c>
      <c r="Q1297" s="6">
        <f t="shared" si="146"/>
        <v>36.268635139540962</v>
      </c>
      <c r="R1297" s="8">
        <f>IF(E1296&lt;&gt;E1297,SUM($Q$4:Q1297)-SUM($R$3:R1296),0)</f>
        <v>0</v>
      </c>
      <c r="S1297" s="6">
        <f>IF(B1297&gt;0,SUM($R$4:R1297)-SUM($S$3:S1296),0)</f>
        <v>0</v>
      </c>
    </row>
    <row r="1298" spans="1:19">
      <c r="A1298">
        <f>IF(E1297&lt;&gt;E1298,COUNTIF($A$4:A1297,"&lt;&gt;0")+1,0)</f>
        <v>0</v>
      </c>
      <c r="B1298">
        <f>IF(A1298&lt;&gt;0,IF(MOD(A1298,3)=0,COUNTIF($B$4:B1297,"&lt;&gt;0")+1,0),0)</f>
        <v>0</v>
      </c>
      <c r="C1298" s="9">
        <f>'Dash Board'!$C$12+COUNT('Daily reducing balance'!$F$4:F1297)</f>
        <v>43024</v>
      </c>
      <c r="D1298">
        <f t="shared" si="140"/>
        <v>2017</v>
      </c>
      <c r="E1298">
        <f t="shared" si="141"/>
        <v>10</v>
      </c>
      <c r="F1298">
        <f>DAY('Dash Board'!$C$12+COUNT('Daily reducing balance'!$F$4:F1297))</f>
        <v>16</v>
      </c>
      <c r="G1298" s="8">
        <f t="shared" si="142"/>
        <v>264728.39688282547</v>
      </c>
      <c r="H1298" s="6">
        <f>G1298*'Dash Board'!$C$11/365</f>
        <v>76.154744308758012</v>
      </c>
      <c r="I1298" s="6">
        <f>H1298*'Dash Board'!$C$18/'Dash Board'!$C$11</f>
        <v>36.264163956551435</v>
      </c>
      <c r="J1298" s="6">
        <f>(G1298&gt;1)*PMT('Dash Board'!$C$11/365,$U$4,-'Dash Board'!$C$19)</f>
        <v>108.80376961660664</v>
      </c>
      <c r="K1298" s="6">
        <f t="shared" si="144"/>
        <v>0</v>
      </c>
      <c r="L1298" s="8">
        <f t="shared" si="145"/>
        <v>264695.74785751762</v>
      </c>
      <c r="N1298" s="8">
        <f t="shared" si="143"/>
        <v>72.539605660055201</v>
      </c>
      <c r="O1298" s="8">
        <f>IF(E1297&lt;&gt;E1298,SUM($N$4:N1298)-SUM($O$3:O1297),0)</f>
        <v>0</v>
      </c>
      <c r="P1298" s="6">
        <f>IF(B1298&gt;0,SUM($O$4:O1298)-SUM($P$3:P1297),0)</f>
        <v>0</v>
      </c>
      <c r="Q1298" s="6">
        <f t="shared" si="146"/>
        <v>36.264163956551435</v>
      </c>
      <c r="R1298" s="8">
        <f>IF(E1297&lt;&gt;E1298,SUM($Q$4:Q1298)-SUM($R$3:R1297),0)</f>
        <v>0</v>
      </c>
      <c r="S1298" s="6">
        <f>IF(B1298&gt;0,SUM($R$4:R1298)-SUM($S$3:S1297),0)</f>
        <v>0</v>
      </c>
    </row>
    <row r="1299" spans="1:19">
      <c r="A1299">
        <f>IF(E1298&lt;&gt;E1299,COUNTIF($A$4:A1298,"&lt;&gt;0")+1,0)</f>
        <v>0</v>
      </c>
      <c r="B1299">
        <f>IF(A1299&lt;&gt;0,IF(MOD(A1299,3)=0,COUNTIF($B$4:B1298,"&lt;&gt;0")+1,0),0)</f>
        <v>0</v>
      </c>
      <c r="C1299" s="9">
        <f>'Dash Board'!$C$12+COUNT('Daily reducing balance'!$F$4:F1298)</f>
        <v>43025</v>
      </c>
      <c r="D1299">
        <f t="shared" si="140"/>
        <v>2017</v>
      </c>
      <c r="E1299">
        <f t="shared" si="141"/>
        <v>10</v>
      </c>
      <c r="F1299">
        <f>DAY('Dash Board'!$C$12+COUNT('Daily reducing balance'!$F$4:F1298))</f>
        <v>17</v>
      </c>
      <c r="G1299" s="8">
        <f t="shared" si="142"/>
        <v>264695.74785751762</v>
      </c>
      <c r="H1299" s="6">
        <f>G1299*'Dash Board'!$C$11/365</f>
        <v>76.145352123395469</v>
      </c>
      <c r="I1299" s="6">
        <f>H1299*'Dash Board'!$C$18/'Dash Board'!$C$11</f>
        <v>36.259691487331175</v>
      </c>
      <c r="J1299" s="6">
        <f>(G1299&gt;1)*PMT('Dash Board'!$C$11/365,$U$4,-'Dash Board'!$C$19)</f>
        <v>108.80376961660664</v>
      </c>
      <c r="K1299" s="6">
        <f t="shared" si="144"/>
        <v>0</v>
      </c>
      <c r="L1299" s="8">
        <f t="shared" si="145"/>
        <v>264663.08944002446</v>
      </c>
      <c r="N1299" s="8">
        <f t="shared" si="143"/>
        <v>72.544078129275476</v>
      </c>
      <c r="O1299" s="8">
        <f>IF(E1298&lt;&gt;E1299,SUM($N$4:N1299)-SUM($O$3:O1298),0)</f>
        <v>0</v>
      </c>
      <c r="P1299" s="6">
        <f>IF(B1299&gt;0,SUM($O$4:O1299)-SUM($P$3:P1298),0)</f>
        <v>0</v>
      </c>
      <c r="Q1299" s="6">
        <f t="shared" si="146"/>
        <v>36.259691487331175</v>
      </c>
      <c r="R1299" s="8">
        <f>IF(E1298&lt;&gt;E1299,SUM($Q$4:Q1299)-SUM($R$3:R1298),0)</f>
        <v>0</v>
      </c>
      <c r="S1299" s="6">
        <f>IF(B1299&gt;0,SUM($R$4:R1299)-SUM($S$3:S1298),0)</f>
        <v>0</v>
      </c>
    </row>
    <row r="1300" spans="1:19">
      <c r="A1300">
        <f>IF(E1299&lt;&gt;E1300,COUNTIF($A$4:A1299,"&lt;&gt;0")+1,0)</f>
        <v>0</v>
      </c>
      <c r="B1300">
        <f>IF(A1300&lt;&gt;0,IF(MOD(A1300,3)=0,COUNTIF($B$4:B1299,"&lt;&gt;0")+1,0),0)</f>
        <v>0</v>
      </c>
      <c r="C1300" s="9">
        <f>'Dash Board'!$C$12+COUNT('Daily reducing balance'!$F$4:F1299)</f>
        <v>43026</v>
      </c>
      <c r="D1300">
        <f t="shared" si="140"/>
        <v>2017</v>
      </c>
      <c r="E1300">
        <f t="shared" si="141"/>
        <v>10</v>
      </c>
      <c r="F1300">
        <f>DAY('Dash Board'!$C$12+COUNT('Daily reducing balance'!$F$4:F1299))</f>
        <v>18</v>
      </c>
      <c r="G1300" s="8">
        <f t="shared" si="142"/>
        <v>264663.08944002446</v>
      </c>
      <c r="H1300" s="6">
        <f>G1300*'Dash Board'!$C$11/365</f>
        <v>76.135957236171421</v>
      </c>
      <c r="I1300" s="6">
        <f>H1300*'Dash Board'!$C$18/'Dash Board'!$C$11</f>
        <v>36.2552177315102</v>
      </c>
      <c r="J1300" s="6">
        <f>(G1300&gt;1)*PMT('Dash Board'!$C$11/365,$U$4,-'Dash Board'!$C$19)</f>
        <v>108.80376961660664</v>
      </c>
      <c r="K1300" s="6">
        <f t="shared" si="144"/>
        <v>0</v>
      </c>
      <c r="L1300" s="8">
        <f t="shared" si="145"/>
        <v>264630.42162764404</v>
      </c>
      <c r="N1300" s="8">
        <f t="shared" si="143"/>
        <v>72.548551885096444</v>
      </c>
      <c r="O1300" s="8">
        <f>IF(E1299&lt;&gt;E1300,SUM($N$4:N1300)-SUM($O$3:O1299),0)</f>
        <v>0</v>
      </c>
      <c r="P1300" s="6">
        <f>IF(B1300&gt;0,SUM($O$4:O1300)-SUM($P$3:P1299),0)</f>
        <v>0</v>
      </c>
      <c r="Q1300" s="6">
        <f t="shared" si="146"/>
        <v>36.2552177315102</v>
      </c>
      <c r="R1300" s="8">
        <f>IF(E1299&lt;&gt;E1300,SUM($Q$4:Q1300)-SUM($R$3:R1299),0)</f>
        <v>0</v>
      </c>
      <c r="S1300" s="6">
        <f>IF(B1300&gt;0,SUM($R$4:R1300)-SUM($S$3:S1299),0)</f>
        <v>0</v>
      </c>
    </row>
    <row r="1301" spans="1:19">
      <c r="A1301">
        <f>IF(E1300&lt;&gt;E1301,COUNTIF($A$4:A1300,"&lt;&gt;0")+1,0)</f>
        <v>0</v>
      </c>
      <c r="B1301">
        <f>IF(A1301&lt;&gt;0,IF(MOD(A1301,3)=0,COUNTIF($B$4:B1300,"&lt;&gt;0")+1,0),0)</f>
        <v>0</v>
      </c>
      <c r="C1301" s="9">
        <f>'Dash Board'!$C$12+COUNT('Daily reducing balance'!$F$4:F1300)</f>
        <v>43027</v>
      </c>
      <c r="D1301">
        <f t="shared" si="140"/>
        <v>2017</v>
      </c>
      <c r="E1301">
        <f t="shared" si="141"/>
        <v>10</v>
      </c>
      <c r="F1301">
        <f>DAY('Dash Board'!$C$12+COUNT('Daily reducing balance'!$F$4:F1300))</f>
        <v>19</v>
      </c>
      <c r="G1301" s="8">
        <f t="shared" si="142"/>
        <v>264630.42162764404</v>
      </c>
      <c r="H1301" s="6">
        <f>G1301*'Dash Board'!$C$11/365</f>
        <v>76.12655964630855</v>
      </c>
      <c r="I1301" s="6">
        <f>H1301*'Dash Board'!$C$18/'Dash Board'!$C$11</f>
        <v>36.250742688718361</v>
      </c>
      <c r="J1301" s="6">
        <f>(G1301&gt;1)*PMT('Dash Board'!$C$11/365,$U$4,-'Dash Board'!$C$19)</f>
        <v>108.80376961660664</v>
      </c>
      <c r="K1301" s="6">
        <f t="shared" si="144"/>
        <v>0</v>
      </c>
      <c r="L1301" s="8">
        <f t="shared" si="145"/>
        <v>264597.74441767379</v>
      </c>
      <c r="N1301" s="8">
        <f t="shared" si="143"/>
        <v>72.553026927888283</v>
      </c>
      <c r="O1301" s="8">
        <f>IF(E1300&lt;&gt;E1301,SUM($N$4:N1301)-SUM($O$3:O1300),0)</f>
        <v>0</v>
      </c>
      <c r="P1301" s="6">
        <f>IF(B1301&gt;0,SUM($O$4:O1301)-SUM($P$3:P1300),0)</f>
        <v>0</v>
      </c>
      <c r="Q1301" s="6">
        <f t="shared" si="146"/>
        <v>36.250742688718361</v>
      </c>
      <c r="R1301" s="8">
        <f>IF(E1300&lt;&gt;E1301,SUM($Q$4:Q1301)-SUM($R$3:R1300),0)</f>
        <v>0</v>
      </c>
      <c r="S1301" s="6">
        <f>IF(B1301&gt;0,SUM($R$4:R1301)-SUM($S$3:S1300),0)</f>
        <v>0</v>
      </c>
    </row>
    <row r="1302" spans="1:19">
      <c r="A1302">
        <f>IF(E1301&lt;&gt;E1302,COUNTIF($A$4:A1301,"&lt;&gt;0")+1,0)</f>
        <v>0</v>
      </c>
      <c r="B1302">
        <f>IF(A1302&lt;&gt;0,IF(MOD(A1302,3)=0,COUNTIF($B$4:B1301,"&lt;&gt;0")+1,0),0)</f>
        <v>0</v>
      </c>
      <c r="C1302" s="9">
        <f>'Dash Board'!$C$12+COUNT('Daily reducing balance'!$F$4:F1301)</f>
        <v>43028</v>
      </c>
      <c r="D1302">
        <f t="shared" si="140"/>
        <v>2017</v>
      </c>
      <c r="E1302">
        <f t="shared" si="141"/>
        <v>10</v>
      </c>
      <c r="F1302">
        <f>DAY('Dash Board'!$C$12+COUNT('Daily reducing balance'!$F$4:F1301))</f>
        <v>20</v>
      </c>
      <c r="G1302" s="8">
        <f t="shared" si="142"/>
        <v>264597.74441767379</v>
      </c>
      <c r="H1302" s="6">
        <f>G1302*'Dash Board'!$C$11/365</f>
        <v>76.11715935302945</v>
      </c>
      <c r="I1302" s="6">
        <f>H1302*'Dash Board'!$C$18/'Dash Board'!$C$11</f>
        <v>36.246266358585459</v>
      </c>
      <c r="J1302" s="6">
        <f>(G1302&gt;1)*PMT('Dash Board'!$C$11/365,$U$4,-'Dash Board'!$C$19)</f>
        <v>108.80376961660664</v>
      </c>
      <c r="K1302" s="6">
        <f t="shared" si="144"/>
        <v>0</v>
      </c>
      <c r="L1302" s="8">
        <f t="shared" si="145"/>
        <v>264565.05780741025</v>
      </c>
      <c r="N1302" s="8">
        <f t="shared" si="143"/>
        <v>72.557503258021185</v>
      </c>
      <c r="O1302" s="8">
        <f>IF(E1301&lt;&gt;E1302,SUM($N$4:N1302)-SUM($O$3:O1301),0)</f>
        <v>0</v>
      </c>
      <c r="P1302" s="6">
        <f>IF(B1302&gt;0,SUM($O$4:O1302)-SUM($P$3:P1301),0)</f>
        <v>0</v>
      </c>
      <c r="Q1302" s="6">
        <f t="shared" si="146"/>
        <v>36.246266358585459</v>
      </c>
      <c r="R1302" s="8">
        <f>IF(E1301&lt;&gt;E1302,SUM($Q$4:Q1302)-SUM($R$3:R1301),0)</f>
        <v>0</v>
      </c>
      <c r="S1302" s="6">
        <f>IF(B1302&gt;0,SUM($R$4:R1302)-SUM($S$3:S1301),0)</f>
        <v>0</v>
      </c>
    </row>
    <row r="1303" spans="1:19">
      <c r="A1303">
        <f>IF(E1302&lt;&gt;E1303,COUNTIF($A$4:A1302,"&lt;&gt;0")+1,0)</f>
        <v>0</v>
      </c>
      <c r="B1303">
        <f>IF(A1303&lt;&gt;0,IF(MOD(A1303,3)=0,COUNTIF($B$4:B1302,"&lt;&gt;0")+1,0),0)</f>
        <v>0</v>
      </c>
      <c r="C1303" s="9">
        <f>'Dash Board'!$C$12+COUNT('Daily reducing balance'!$F$4:F1302)</f>
        <v>43029</v>
      </c>
      <c r="D1303">
        <f t="shared" si="140"/>
        <v>2017</v>
      </c>
      <c r="E1303">
        <f t="shared" si="141"/>
        <v>10</v>
      </c>
      <c r="F1303">
        <f>DAY('Dash Board'!$C$12+COUNT('Daily reducing balance'!$F$4:F1302))</f>
        <v>21</v>
      </c>
      <c r="G1303" s="8">
        <f t="shared" si="142"/>
        <v>264565.05780741025</v>
      </c>
      <c r="H1303" s="6">
        <f>G1303*'Dash Board'!$C$11/365</f>
        <v>76.107756355556376</v>
      </c>
      <c r="I1303" s="6">
        <f>H1303*'Dash Board'!$C$18/'Dash Board'!$C$11</f>
        <v>36.241788740741136</v>
      </c>
      <c r="J1303" s="6">
        <f>(G1303&gt;1)*PMT('Dash Board'!$C$11/365,$U$4,-'Dash Board'!$C$19)</f>
        <v>108.80376961660664</v>
      </c>
      <c r="K1303" s="6">
        <f t="shared" si="144"/>
        <v>0</v>
      </c>
      <c r="L1303" s="8">
        <f t="shared" si="145"/>
        <v>264532.36179414921</v>
      </c>
      <c r="N1303" s="8">
        <f t="shared" si="143"/>
        <v>72.561980875865515</v>
      </c>
      <c r="O1303" s="8">
        <f>IF(E1302&lt;&gt;E1303,SUM($N$4:N1303)-SUM($O$3:O1302),0)</f>
        <v>0</v>
      </c>
      <c r="P1303" s="6">
        <f>IF(B1303&gt;0,SUM($O$4:O1303)-SUM($P$3:P1302),0)</f>
        <v>0</v>
      </c>
      <c r="Q1303" s="6">
        <f t="shared" si="146"/>
        <v>36.241788740741136</v>
      </c>
      <c r="R1303" s="8">
        <f>IF(E1302&lt;&gt;E1303,SUM($Q$4:Q1303)-SUM($R$3:R1302),0)</f>
        <v>0</v>
      </c>
      <c r="S1303" s="6">
        <f>IF(B1303&gt;0,SUM($R$4:R1303)-SUM($S$3:S1302),0)</f>
        <v>0</v>
      </c>
    </row>
    <row r="1304" spans="1:19">
      <c r="A1304">
        <f>IF(E1303&lt;&gt;E1304,COUNTIF($A$4:A1303,"&lt;&gt;0")+1,0)</f>
        <v>0</v>
      </c>
      <c r="B1304">
        <f>IF(A1304&lt;&gt;0,IF(MOD(A1304,3)=0,COUNTIF($B$4:B1303,"&lt;&gt;0")+1,0),0)</f>
        <v>0</v>
      </c>
      <c r="C1304" s="9">
        <f>'Dash Board'!$C$12+COUNT('Daily reducing balance'!$F$4:F1303)</f>
        <v>43030</v>
      </c>
      <c r="D1304">
        <f t="shared" si="140"/>
        <v>2017</v>
      </c>
      <c r="E1304">
        <f t="shared" si="141"/>
        <v>10</v>
      </c>
      <c r="F1304">
        <f>DAY('Dash Board'!$C$12+COUNT('Daily reducing balance'!$F$4:F1303))</f>
        <v>22</v>
      </c>
      <c r="G1304" s="8">
        <f t="shared" si="142"/>
        <v>264532.36179414921</v>
      </c>
      <c r="H1304" s="6">
        <f>G1304*'Dash Board'!$C$11/365</f>
        <v>76.09835065311141</v>
      </c>
      <c r="I1304" s="6">
        <f>H1304*'Dash Board'!$C$18/'Dash Board'!$C$11</f>
        <v>36.237309834814965</v>
      </c>
      <c r="J1304" s="6">
        <f>(G1304&gt;1)*PMT('Dash Board'!$C$11/365,$U$4,-'Dash Board'!$C$19)</f>
        <v>108.80376961660664</v>
      </c>
      <c r="K1304" s="6">
        <f t="shared" si="144"/>
        <v>0</v>
      </c>
      <c r="L1304" s="8">
        <f t="shared" si="145"/>
        <v>264499.65637518576</v>
      </c>
      <c r="N1304" s="8">
        <f t="shared" si="143"/>
        <v>72.566459781791679</v>
      </c>
      <c r="O1304" s="8">
        <f>IF(E1303&lt;&gt;E1304,SUM($N$4:N1304)-SUM($O$3:O1303),0)</f>
        <v>0</v>
      </c>
      <c r="P1304" s="6">
        <f>IF(B1304&gt;0,SUM($O$4:O1304)-SUM($P$3:P1303),0)</f>
        <v>0</v>
      </c>
      <c r="Q1304" s="6">
        <f t="shared" si="146"/>
        <v>36.237309834814965</v>
      </c>
      <c r="R1304" s="8">
        <f>IF(E1303&lt;&gt;E1304,SUM($Q$4:Q1304)-SUM($R$3:R1303),0)</f>
        <v>0</v>
      </c>
      <c r="S1304" s="6">
        <f>IF(B1304&gt;0,SUM($R$4:R1304)-SUM($S$3:S1303),0)</f>
        <v>0</v>
      </c>
    </row>
    <row r="1305" spans="1:19">
      <c r="A1305">
        <f>IF(E1304&lt;&gt;E1305,COUNTIF($A$4:A1304,"&lt;&gt;0")+1,0)</f>
        <v>0</v>
      </c>
      <c r="B1305">
        <f>IF(A1305&lt;&gt;0,IF(MOD(A1305,3)=0,COUNTIF($B$4:B1304,"&lt;&gt;0")+1,0),0)</f>
        <v>0</v>
      </c>
      <c r="C1305" s="9">
        <f>'Dash Board'!$C$12+COUNT('Daily reducing balance'!$F$4:F1304)</f>
        <v>43031</v>
      </c>
      <c r="D1305">
        <f t="shared" si="140"/>
        <v>2017</v>
      </c>
      <c r="E1305">
        <f t="shared" si="141"/>
        <v>10</v>
      </c>
      <c r="F1305">
        <f>DAY('Dash Board'!$C$12+COUNT('Daily reducing balance'!$F$4:F1304))</f>
        <v>23</v>
      </c>
      <c r="G1305" s="8">
        <f t="shared" si="142"/>
        <v>264499.65637518576</v>
      </c>
      <c r="H1305" s="6">
        <f>G1305*'Dash Board'!$C$11/365</f>
        <v>76.088942244916453</v>
      </c>
      <c r="I1305" s="6">
        <f>H1305*'Dash Board'!$C$18/'Dash Board'!$C$11</f>
        <v>36.232829640436414</v>
      </c>
      <c r="J1305" s="6">
        <f>(G1305&gt;1)*PMT('Dash Board'!$C$11/365,$U$4,-'Dash Board'!$C$19)</f>
        <v>108.80376961660664</v>
      </c>
      <c r="K1305" s="6">
        <f t="shared" si="144"/>
        <v>0</v>
      </c>
      <c r="L1305" s="8">
        <f t="shared" si="145"/>
        <v>264466.94154781412</v>
      </c>
      <c r="N1305" s="8">
        <f t="shared" si="143"/>
        <v>72.570939976170223</v>
      </c>
      <c r="O1305" s="8">
        <f>IF(E1304&lt;&gt;E1305,SUM($N$4:N1305)-SUM($O$3:O1304),0)</f>
        <v>0</v>
      </c>
      <c r="P1305" s="6">
        <f>IF(B1305&gt;0,SUM($O$4:O1305)-SUM($P$3:P1304),0)</f>
        <v>0</v>
      </c>
      <c r="Q1305" s="6">
        <f t="shared" si="146"/>
        <v>36.232829640436414</v>
      </c>
      <c r="R1305" s="8">
        <f>IF(E1304&lt;&gt;E1305,SUM($Q$4:Q1305)-SUM($R$3:R1304),0)</f>
        <v>0</v>
      </c>
      <c r="S1305" s="6">
        <f>IF(B1305&gt;0,SUM($R$4:R1305)-SUM($S$3:S1304),0)</f>
        <v>0</v>
      </c>
    </row>
    <row r="1306" spans="1:19">
      <c r="A1306">
        <f>IF(E1305&lt;&gt;E1306,COUNTIF($A$4:A1305,"&lt;&gt;0")+1,0)</f>
        <v>0</v>
      </c>
      <c r="B1306">
        <f>IF(A1306&lt;&gt;0,IF(MOD(A1306,3)=0,COUNTIF($B$4:B1305,"&lt;&gt;0")+1,0),0)</f>
        <v>0</v>
      </c>
      <c r="C1306" s="9">
        <f>'Dash Board'!$C$12+COUNT('Daily reducing balance'!$F$4:F1305)</f>
        <v>43032</v>
      </c>
      <c r="D1306">
        <f t="shared" si="140"/>
        <v>2017</v>
      </c>
      <c r="E1306">
        <f t="shared" si="141"/>
        <v>10</v>
      </c>
      <c r="F1306">
        <f>DAY('Dash Board'!$C$12+COUNT('Daily reducing balance'!$F$4:F1305))</f>
        <v>24</v>
      </c>
      <c r="G1306" s="8">
        <f t="shared" si="142"/>
        <v>264466.94154781412</v>
      </c>
      <c r="H1306" s="6">
        <f>G1306*'Dash Board'!$C$11/365</f>
        <v>76.079531130193104</v>
      </c>
      <c r="I1306" s="6">
        <f>H1306*'Dash Board'!$C$18/'Dash Board'!$C$11</f>
        <v>36.228348157234812</v>
      </c>
      <c r="J1306" s="6">
        <f>(G1306&gt;1)*PMT('Dash Board'!$C$11/365,$U$4,-'Dash Board'!$C$19)</f>
        <v>108.80376961660664</v>
      </c>
      <c r="K1306" s="6">
        <f t="shared" si="144"/>
        <v>0</v>
      </c>
      <c r="L1306" s="8">
        <f t="shared" si="145"/>
        <v>264434.21730932774</v>
      </c>
      <c r="N1306" s="8">
        <f t="shared" si="143"/>
        <v>72.575421459371825</v>
      </c>
      <c r="O1306" s="8">
        <f>IF(E1305&lt;&gt;E1306,SUM($N$4:N1306)-SUM($O$3:O1305),0)</f>
        <v>0</v>
      </c>
      <c r="P1306" s="6">
        <f>IF(B1306&gt;0,SUM($O$4:O1306)-SUM($P$3:P1305),0)</f>
        <v>0</v>
      </c>
      <c r="Q1306" s="6">
        <f t="shared" si="146"/>
        <v>36.228348157234812</v>
      </c>
      <c r="R1306" s="8">
        <f>IF(E1305&lt;&gt;E1306,SUM($Q$4:Q1306)-SUM($R$3:R1305),0)</f>
        <v>0</v>
      </c>
      <c r="S1306" s="6">
        <f>IF(B1306&gt;0,SUM($R$4:R1306)-SUM($S$3:S1305),0)</f>
        <v>0</v>
      </c>
    </row>
    <row r="1307" spans="1:19">
      <c r="A1307">
        <f>IF(E1306&lt;&gt;E1307,COUNTIF($A$4:A1306,"&lt;&gt;0")+1,0)</f>
        <v>0</v>
      </c>
      <c r="B1307">
        <f>IF(A1307&lt;&gt;0,IF(MOD(A1307,3)=0,COUNTIF($B$4:B1306,"&lt;&gt;0")+1,0),0)</f>
        <v>0</v>
      </c>
      <c r="C1307" s="9">
        <f>'Dash Board'!$C$12+COUNT('Daily reducing balance'!$F$4:F1306)</f>
        <v>43033</v>
      </c>
      <c r="D1307">
        <f t="shared" si="140"/>
        <v>2017</v>
      </c>
      <c r="E1307">
        <f t="shared" si="141"/>
        <v>10</v>
      </c>
      <c r="F1307">
        <f>DAY('Dash Board'!$C$12+COUNT('Daily reducing balance'!$F$4:F1306))</f>
        <v>25</v>
      </c>
      <c r="G1307" s="8">
        <f t="shared" si="142"/>
        <v>264434.21730932774</v>
      </c>
      <c r="H1307" s="6">
        <f>G1307*'Dash Board'!$C$11/365</f>
        <v>76.070117308162764</v>
      </c>
      <c r="I1307" s="6">
        <f>H1307*'Dash Board'!$C$18/'Dash Board'!$C$11</f>
        <v>36.223865384839414</v>
      </c>
      <c r="J1307" s="6">
        <f>(G1307&gt;1)*PMT('Dash Board'!$C$11/365,$U$4,-'Dash Board'!$C$19)</f>
        <v>108.80376961660664</v>
      </c>
      <c r="K1307" s="6">
        <f t="shared" si="144"/>
        <v>0</v>
      </c>
      <c r="L1307" s="8">
        <f t="shared" si="145"/>
        <v>264401.48365701933</v>
      </c>
      <c r="N1307" s="8">
        <f t="shared" si="143"/>
        <v>72.57990423176723</v>
      </c>
      <c r="O1307" s="8">
        <f>IF(E1306&lt;&gt;E1307,SUM($N$4:N1307)-SUM($O$3:O1306),0)</f>
        <v>0</v>
      </c>
      <c r="P1307" s="6">
        <f>IF(B1307&gt;0,SUM($O$4:O1307)-SUM($P$3:P1306),0)</f>
        <v>0</v>
      </c>
      <c r="Q1307" s="6">
        <f t="shared" si="146"/>
        <v>36.223865384839414</v>
      </c>
      <c r="R1307" s="8">
        <f>IF(E1306&lt;&gt;E1307,SUM($Q$4:Q1307)-SUM($R$3:R1306),0)</f>
        <v>0</v>
      </c>
      <c r="S1307" s="6">
        <f>IF(B1307&gt;0,SUM($R$4:R1307)-SUM($S$3:S1306),0)</f>
        <v>0</v>
      </c>
    </row>
    <row r="1308" spans="1:19">
      <c r="A1308">
        <f>IF(E1307&lt;&gt;E1308,COUNTIF($A$4:A1307,"&lt;&gt;0")+1,0)</f>
        <v>0</v>
      </c>
      <c r="B1308">
        <f>IF(A1308&lt;&gt;0,IF(MOD(A1308,3)=0,COUNTIF($B$4:B1307,"&lt;&gt;0")+1,0),0)</f>
        <v>0</v>
      </c>
      <c r="C1308" s="9">
        <f>'Dash Board'!$C$12+COUNT('Daily reducing balance'!$F$4:F1307)</f>
        <v>43034</v>
      </c>
      <c r="D1308">
        <f t="shared" si="140"/>
        <v>2017</v>
      </c>
      <c r="E1308">
        <f t="shared" si="141"/>
        <v>10</v>
      </c>
      <c r="F1308">
        <f>DAY('Dash Board'!$C$12+COUNT('Daily reducing balance'!$F$4:F1307))</f>
        <v>26</v>
      </c>
      <c r="G1308" s="8">
        <f t="shared" si="142"/>
        <v>264401.48365701933</v>
      </c>
      <c r="H1308" s="6">
        <f>G1308*'Dash Board'!$C$11/365</f>
        <v>76.060700778046652</v>
      </c>
      <c r="I1308" s="6">
        <f>H1308*'Dash Board'!$C$18/'Dash Board'!$C$11</f>
        <v>36.219381322879364</v>
      </c>
      <c r="J1308" s="6">
        <f>(G1308&gt;1)*PMT('Dash Board'!$C$11/365,$U$4,-'Dash Board'!$C$19)</f>
        <v>108.80376961660664</v>
      </c>
      <c r="K1308" s="6">
        <f t="shared" si="144"/>
        <v>0</v>
      </c>
      <c r="L1308" s="8">
        <f t="shared" si="145"/>
        <v>264368.74058818078</v>
      </c>
      <c r="N1308" s="8">
        <f t="shared" si="143"/>
        <v>72.584388293727272</v>
      </c>
      <c r="O1308" s="8">
        <f>IF(E1307&lt;&gt;E1308,SUM($N$4:N1308)-SUM($O$3:O1307),0)</f>
        <v>0</v>
      </c>
      <c r="P1308" s="6">
        <f>IF(B1308&gt;0,SUM($O$4:O1308)-SUM($P$3:P1307),0)</f>
        <v>0</v>
      </c>
      <c r="Q1308" s="6">
        <f t="shared" si="146"/>
        <v>36.219381322879364</v>
      </c>
      <c r="R1308" s="8">
        <f>IF(E1307&lt;&gt;E1308,SUM($Q$4:Q1308)-SUM($R$3:R1307),0)</f>
        <v>0</v>
      </c>
      <c r="S1308" s="6">
        <f>IF(B1308&gt;0,SUM($R$4:R1308)-SUM($S$3:S1307),0)</f>
        <v>0</v>
      </c>
    </row>
    <row r="1309" spans="1:19">
      <c r="A1309">
        <f>IF(E1308&lt;&gt;E1309,COUNTIF($A$4:A1308,"&lt;&gt;0")+1,0)</f>
        <v>0</v>
      </c>
      <c r="B1309">
        <f>IF(A1309&lt;&gt;0,IF(MOD(A1309,3)=0,COUNTIF($B$4:B1308,"&lt;&gt;0")+1,0),0)</f>
        <v>0</v>
      </c>
      <c r="C1309" s="9">
        <f>'Dash Board'!$C$12+COUNT('Daily reducing balance'!$F$4:F1308)</f>
        <v>43035</v>
      </c>
      <c r="D1309">
        <f t="shared" si="140"/>
        <v>2017</v>
      </c>
      <c r="E1309">
        <f t="shared" si="141"/>
        <v>10</v>
      </c>
      <c r="F1309">
        <f>DAY('Dash Board'!$C$12+COUNT('Daily reducing balance'!$F$4:F1308))</f>
        <v>27</v>
      </c>
      <c r="G1309" s="8">
        <f t="shared" si="142"/>
        <v>264368.74058818078</v>
      </c>
      <c r="H1309" s="6">
        <f>G1309*'Dash Board'!$C$11/365</f>
        <v>76.051281539065698</v>
      </c>
      <c r="I1309" s="6">
        <f>H1309*'Dash Board'!$C$18/'Dash Board'!$C$11</f>
        <v>36.214895970983669</v>
      </c>
      <c r="J1309" s="6">
        <f>(G1309&gt;1)*PMT('Dash Board'!$C$11/365,$U$4,-'Dash Board'!$C$19)</f>
        <v>108.80376961660664</v>
      </c>
      <c r="K1309" s="6">
        <f t="shared" si="144"/>
        <v>0</v>
      </c>
      <c r="L1309" s="8">
        <f t="shared" si="145"/>
        <v>264335.98810010328</v>
      </c>
      <c r="N1309" s="8">
        <f t="shared" si="143"/>
        <v>72.588873645622982</v>
      </c>
      <c r="O1309" s="8">
        <f>IF(E1308&lt;&gt;E1309,SUM($N$4:N1309)-SUM($O$3:O1308),0)</f>
        <v>0</v>
      </c>
      <c r="P1309" s="6">
        <f>IF(B1309&gt;0,SUM($O$4:O1309)-SUM($P$3:P1308),0)</f>
        <v>0</v>
      </c>
      <c r="Q1309" s="6">
        <f t="shared" si="146"/>
        <v>36.214895970983669</v>
      </c>
      <c r="R1309" s="8">
        <f>IF(E1308&lt;&gt;E1309,SUM($Q$4:Q1309)-SUM($R$3:R1308),0)</f>
        <v>0</v>
      </c>
      <c r="S1309" s="6">
        <f>IF(B1309&gt;0,SUM($R$4:R1309)-SUM($S$3:S1308),0)</f>
        <v>0</v>
      </c>
    </row>
    <row r="1310" spans="1:19">
      <c r="A1310">
        <f>IF(E1309&lt;&gt;E1310,COUNTIF($A$4:A1309,"&lt;&gt;0")+1,0)</f>
        <v>0</v>
      </c>
      <c r="B1310">
        <f>IF(A1310&lt;&gt;0,IF(MOD(A1310,3)=0,COUNTIF($B$4:B1309,"&lt;&gt;0")+1,0),0)</f>
        <v>0</v>
      </c>
      <c r="C1310" s="9">
        <f>'Dash Board'!$C$12+COUNT('Daily reducing balance'!$F$4:F1309)</f>
        <v>43036</v>
      </c>
      <c r="D1310">
        <f t="shared" si="140"/>
        <v>2017</v>
      </c>
      <c r="E1310">
        <f t="shared" si="141"/>
        <v>10</v>
      </c>
      <c r="F1310">
        <f>DAY('Dash Board'!$C$12+COUNT('Daily reducing balance'!$F$4:F1309))</f>
        <v>28</v>
      </c>
      <c r="G1310" s="8">
        <f t="shared" si="142"/>
        <v>264335.98810010328</v>
      </c>
      <c r="H1310" s="6">
        <f>G1310*'Dash Board'!$C$11/365</f>
        <v>76.041859590440666</v>
      </c>
      <c r="I1310" s="6">
        <f>H1310*'Dash Board'!$C$18/'Dash Board'!$C$11</f>
        <v>36.210409328781267</v>
      </c>
      <c r="J1310" s="6">
        <f>(G1310&gt;1)*PMT('Dash Board'!$C$11/365,$U$4,-'Dash Board'!$C$19)</f>
        <v>108.80376961660664</v>
      </c>
      <c r="K1310" s="6">
        <f t="shared" si="144"/>
        <v>0</v>
      </c>
      <c r="L1310" s="8">
        <f t="shared" si="145"/>
        <v>264303.22619007714</v>
      </c>
      <c r="N1310" s="8">
        <f t="shared" si="143"/>
        <v>72.593360287825377</v>
      </c>
      <c r="O1310" s="8">
        <f>IF(E1309&lt;&gt;E1310,SUM($N$4:N1310)-SUM($O$3:O1309),0)</f>
        <v>0</v>
      </c>
      <c r="P1310" s="6">
        <f>IF(B1310&gt;0,SUM($O$4:O1310)-SUM($P$3:P1309),0)</f>
        <v>0</v>
      </c>
      <c r="Q1310" s="6">
        <f t="shared" si="146"/>
        <v>36.210409328781267</v>
      </c>
      <c r="R1310" s="8">
        <f>IF(E1309&lt;&gt;E1310,SUM($Q$4:Q1310)-SUM($R$3:R1309),0)</f>
        <v>0</v>
      </c>
      <c r="S1310" s="6">
        <f>IF(B1310&gt;0,SUM($R$4:R1310)-SUM($S$3:S1309),0)</f>
        <v>0</v>
      </c>
    </row>
    <row r="1311" spans="1:19">
      <c r="A1311">
        <f>IF(E1310&lt;&gt;E1311,COUNTIF($A$4:A1310,"&lt;&gt;0")+1,0)</f>
        <v>0</v>
      </c>
      <c r="B1311">
        <f>IF(A1311&lt;&gt;0,IF(MOD(A1311,3)=0,COUNTIF($B$4:B1310,"&lt;&gt;0")+1,0),0)</f>
        <v>0</v>
      </c>
      <c r="C1311" s="9">
        <f>'Dash Board'!$C$12+COUNT('Daily reducing balance'!$F$4:F1310)</f>
        <v>43037</v>
      </c>
      <c r="D1311">
        <f t="shared" si="140"/>
        <v>2017</v>
      </c>
      <c r="E1311">
        <f t="shared" si="141"/>
        <v>10</v>
      </c>
      <c r="F1311">
        <f>DAY('Dash Board'!$C$12+COUNT('Daily reducing balance'!$F$4:F1310))</f>
        <v>29</v>
      </c>
      <c r="G1311" s="8">
        <f t="shared" si="142"/>
        <v>264303.22619007714</v>
      </c>
      <c r="H1311" s="6">
        <f>G1311*'Dash Board'!$C$11/365</f>
        <v>76.032434931392061</v>
      </c>
      <c r="I1311" s="6">
        <f>H1311*'Dash Board'!$C$18/'Dash Board'!$C$11</f>
        <v>36.205921395900987</v>
      </c>
      <c r="J1311" s="6">
        <f>(G1311&gt;1)*PMT('Dash Board'!$C$11/365,$U$4,-'Dash Board'!$C$19)</f>
        <v>108.80376961660664</v>
      </c>
      <c r="K1311" s="6">
        <f t="shared" si="144"/>
        <v>0</v>
      </c>
      <c r="L1311" s="8">
        <f t="shared" si="145"/>
        <v>264270.45485539193</v>
      </c>
      <c r="N1311" s="8">
        <f t="shared" si="143"/>
        <v>72.597848220705657</v>
      </c>
      <c r="O1311" s="8">
        <f>IF(E1310&lt;&gt;E1311,SUM($N$4:N1311)-SUM($O$3:O1310),0)</f>
        <v>0</v>
      </c>
      <c r="P1311" s="6">
        <f>IF(B1311&gt;0,SUM($O$4:O1311)-SUM($P$3:P1310),0)</f>
        <v>0</v>
      </c>
      <c r="Q1311" s="6">
        <f t="shared" si="146"/>
        <v>36.205921395900987</v>
      </c>
      <c r="R1311" s="8">
        <f>IF(E1310&lt;&gt;E1311,SUM($Q$4:Q1311)-SUM($R$3:R1310),0)</f>
        <v>0</v>
      </c>
      <c r="S1311" s="6">
        <f>IF(B1311&gt;0,SUM($R$4:R1311)-SUM($S$3:S1310),0)</f>
        <v>0</v>
      </c>
    </row>
    <row r="1312" spans="1:19">
      <c r="A1312">
        <f>IF(E1311&lt;&gt;E1312,COUNTIF($A$4:A1311,"&lt;&gt;0")+1,0)</f>
        <v>0</v>
      </c>
      <c r="B1312">
        <f>IF(A1312&lt;&gt;0,IF(MOD(A1312,3)=0,COUNTIF($B$4:B1311,"&lt;&gt;0")+1,0),0)</f>
        <v>0</v>
      </c>
      <c r="C1312" s="9">
        <f>'Dash Board'!$C$12+COUNT('Daily reducing balance'!$F$4:F1311)</f>
        <v>43038</v>
      </c>
      <c r="D1312">
        <f t="shared" si="140"/>
        <v>2017</v>
      </c>
      <c r="E1312">
        <f t="shared" si="141"/>
        <v>10</v>
      </c>
      <c r="F1312">
        <f>DAY('Dash Board'!$C$12+COUNT('Daily reducing balance'!$F$4:F1311))</f>
        <v>30</v>
      </c>
      <c r="G1312" s="8">
        <f t="shared" si="142"/>
        <v>264270.45485539193</v>
      </c>
      <c r="H1312" s="6">
        <f>G1312*'Dash Board'!$C$11/365</f>
        <v>76.023007561140133</v>
      </c>
      <c r="I1312" s="6">
        <f>H1312*'Dash Board'!$C$18/'Dash Board'!$C$11</f>
        <v>36.201432171971497</v>
      </c>
      <c r="J1312" s="6">
        <f>(G1312&gt;1)*PMT('Dash Board'!$C$11/365,$U$4,-'Dash Board'!$C$19)</f>
        <v>108.80376961660664</v>
      </c>
      <c r="K1312" s="6">
        <f t="shared" si="144"/>
        <v>0</v>
      </c>
      <c r="L1312" s="8">
        <f t="shared" si="145"/>
        <v>264237.67409333651</v>
      </c>
      <c r="N1312" s="8">
        <f t="shared" si="143"/>
        <v>72.60233744463514</v>
      </c>
      <c r="O1312" s="8">
        <f>IF(E1311&lt;&gt;E1312,SUM($N$4:N1312)-SUM($O$3:O1311),0)</f>
        <v>0</v>
      </c>
      <c r="P1312" s="6">
        <f>IF(B1312&gt;0,SUM($O$4:O1312)-SUM($P$3:P1311),0)</f>
        <v>0</v>
      </c>
      <c r="Q1312" s="6">
        <f t="shared" si="146"/>
        <v>36.201432171971497</v>
      </c>
      <c r="R1312" s="8">
        <f>IF(E1311&lt;&gt;E1312,SUM($Q$4:Q1312)-SUM($R$3:R1311),0)</f>
        <v>0</v>
      </c>
      <c r="S1312" s="6">
        <f>IF(B1312&gt;0,SUM($R$4:R1312)-SUM($S$3:S1311),0)</f>
        <v>0</v>
      </c>
    </row>
    <row r="1313" spans="1:19">
      <c r="A1313">
        <f>IF(E1312&lt;&gt;E1313,COUNTIF($A$4:A1312,"&lt;&gt;0")+1,0)</f>
        <v>0</v>
      </c>
      <c r="B1313">
        <f>IF(A1313&lt;&gt;0,IF(MOD(A1313,3)=0,COUNTIF($B$4:B1312,"&lt;&gt;0")+1,0),0)</f>
        <v>0</v>
      </c>
      <c r="C1313" s="9">
        <f>'Dash Board'!$C$12+COUNT('Daily reducing balance'!$F$4:F1312)</f>
        <v>43039</v>
      </c>
      <c r="D1313">
        <f t="shared" si="140"/>
        <v>2017</v>
      </c>
      <c r="E1313">
        <f t="shared" si="141"/>
        <v>10</v>
      </c>
      <c r="F1313">
        <f>DAY('Dash Board'!$C$12+COUNT('Daily reducing balance'!$F$4:F1312))</f>
        <v>31</v>
      </c>
      <c r="G1313" s="8">
        <f t="shared" si="142"/>
        <v>264237.67409333651</v>
      </c>
      <c r="H1313" s="6">
        <f>G1313*'Dash Board'!$C$11/365</f>
        <v>76.01357747890502</v>
      </c>
      <c r="I1313" s="6">
        <f>H1313*'Dash Board'!$C$18/'Dash Board'!$C$11</f>
        <v>36.196941656621441</v>
      </c>
      <c r="J1313" s="6">
        <f>(G1313&gt;1)*PMT('Dash Board'!$C$11/365,$U$4,-'Dash Board'!$C$19)</f>
        <v>108.80376961660664</v>
      </c>
      <c r="K1313" s="6">
        <f t="shared" si="144"/>
        <v>0</v>
      </c>
      <c r="L1313" s="8">
        <f t="shared" si="145"/>
        <v>264204.8839011988</v>
      </c>
      <c r="N1313" s="8">
        <f t="shared" si="143"/>
        <v>72.606827959985196</v>
      </c>
      <c r="O1313" s="8">
        <f>IF(E1312&lt;&gt;E1313,SUM($N$4:N1313)-SUM($O$3:O1312),0)</f>
        <v>0</v>
      </c>
      <c r="P1313" s="6">
        <f>IF(B1313&gt;0,SUM($O$4:O1313)-SUM($P$3:P1312),0)</f>
        <v>0</v>
      </c>
      <c r="Q1313" s="6">
        <f t="shared" si="146"/>
        <v>36.196941656621441</v>
      </c>
      <c r="R1313" s="8">
        <f>IF(E1312&lt;&gt;E1313,SUM($Q$4:Q1313)-SUM($R$3:R1312),0)</f>
        <v>0</v>
      </c>
      <c r="S1313" s="6">
        <f>IF(B1313&gt;0,SUM($R$4:R1313)-SUM($S$3:S1312),0)</f>
        <v>0</v>
      </c>
    </row>
    <row r="1314" spans="1:19">
      <c r="A1314">
        <f>IF(E1313&lt;&gt;E1314,COUNTIF($A$4:A1313,"&lt;&gt;0")+1,0)</f>
        <v>43</v>
      </c>
      <c r="B1314">
        <f>IF(A1314&lt;&gt;0,IF(MOD(A1314,3)=0,COUNTIF($B$4:B1313,"&lt;&gt;0")+1,0),0)</f>
        <v>0</v>
      </c>
      <c r="C1314" s="9">
        <f>'Dash Board'!$C$12+COUNT('Daily reducing balance'!$F$4:F1313)</f>
        <v>43040</v>
      </c>
      <c r="D1314">
        <f t="shared" si="140"/>
        <v>2017</v>
      </c>
      <c r="E1314">
        <f t="shared" si="141"/>
        <v>11</v>
      </c>
      <c r="F1314">
        <f>DAY('Dash Board'!$C$12+COUNT('Daily reducing balance'!$F$4:F1313))</f>
        <v>1</v>
      </c>
      <c r="G1314" s="8">
        <f t="shared" si="142"/>
        <v>264204.8839011988</v>
      </c>
      <c r="H1314" s="6">
        <f>G1314*'Dash Board'!$C$11/365</f>
        <v>76.004144683906503</v>
      </c>
      <c r="I1314" s="6">
        <f>H1314*'Dash Board'!$C$18/'Dash Board'!$C$11</f>
        <v>36.192449849479289</v>
      </c>
      <c r="J1314" s="6">
        <f>(G1314&gt;1)*PMT('Dash Board'!$C$11/365,$U$4,-'Dash Board'!$C$19)</f>
        <v>108.80376961660664</v>
      </c>
      <c r="K1314" s="6">
        <f t="shared" si="144"/>
        <v>3264.1130884981981</v>
      </c>
      <c r="L1314" s="8">
        <f t="shared" si="145"/>
        <v>264172.08427626611</v>
      </c>
      <c r="N1314" s="8">
        <f t="shared" si="143"/>
        <v>72.611319767127355</v>
      </c>
      <c r="O1314" s="8">
        <f>IF(E1313&lt;&gt;E1314,SUM($N$4:N1314)-SUM($O$3:O1313),0)</f>
        <v>2248.8680173940229</v>
      </c>
      <c r="P1314" s="6">
        <f>IF(B1314&gt;0,SUM($O$4:O1314)-SUM($P$3:P1313),0)</f>
        <v>0</v>
      </c>
      <c r="Q1314" s="6">
        <f t="shared" si="146"/>
        <v>36.192449849479289</v>
      </c>
      <c r="R1314" s="8">
        <f>IF(E1313&lt;&gt;E1314,SUM($Q$4:Q1314)-SUM($R$3:R1313),0)</f>
        <v>1124.048840720774</v>
      </c>
      <c r="S1314" s="6">
        <f>IF(B1314&gt;0,SUM($R$4:R1314)-SUM($S$3:S1313),0)</f>
        <v>0</v>
      </c>
    </row>
    <row r="1315" spans="1:19">
      <c r="A1315">
        <f>IF(E1314&lt;&gt;E1315,COUNTIF($A$4:A1314,"&lt;&gt;0")+1,0)</f>
        <v>0</v>
      </c>
      <c r="B1315">
        <f>IF(A1315&lt;&gt;0,IF(MOD(A1315,3)=0,COUNTIF($B$4:B1314,"&lt;&gt;0")+1,0),0)</f>
        <v>0</v>
      </c>
      <c r="C1315" s="9">
        <f>'Dash Board'!$C$12+COUNT('Daily reducing balance'!$F$4:F1314)</f>
        <v>43041</v>
      </c>
      <c r="D1315">
        <f t="shared" si="140"/>
        <v>2017</v>
      </c>
      <c r="E1315">
        <f t="shared" si="141"/>
        <v>11</v>
      </c>
      <c r="F1315">
        <f>DAY('Dash Board'!$C$12+COUNT('Daily reducing balance'!$F$4:F1314))</f>
        <v>2</v>
      </c>
      <c r="G1315" s="8">
        <f t="shared" si="142"/>
        <v>264172.08427626611</v>
      </c>
      <c r="H1315" s="6">
        <f>G1315*'Dash Board'!$C$11/365</f>
        <v>75.994709175364221</v>
      </c>
      <c r="I1315" s="6">
        <f>H1315*'Dash Board'!$C$18/'Dash Board'!$C$11</f>
        <v>36.187956750173441</v>
      </c>
      <c r="J1315" s="6">
        <f>(G1315&gt;1)*PMT('Dash Board'!$C$11/365,$U$4,-'Dash Board'!$C$19)</f>
        <v>108.80376961660664</v>
      </c>
      <c r="K1315" s="6">
        <f t="shared" si="144"/>
        <v>0</v>
      </c>
      <c r="L1315" s="8">
        <f t="shared" si="145"/>
        <v>264139.27521582489</v>
      </c>
      <c r="N1315" s="8">
        <f t="shared" si="143"/>
        <v>72.615812866433203</v>
      </c>
      <c r="O1315" s="8">
        <f>IF(E1314&lt;&gt;E1315,SUM($N$4:N1315)-SUM($O$3:O1314),0)</f>
        <v>0</v>
      </c>
      <c r="P1315" s="6">
        <f>IF(B1315&gt;0,SUM($O$4:O1315)-SUM($P$3:P1314),0)</f>
        <v>0</v>
      </c>
      <c r="Q1315" s="6">
        <f t="shared" si="146"/>
        <v>36.187956750173441</v>
      </c>
      <c r="R1315" s="8">
        <f>IF(E1314&lt;&gt;E1315,SUM($Q$4:Q1315)-SUM($R$3:R1314),0)</f>
        <v>0</v>
      </c>
      <c r="S1315" s="6">
        <f>IF(B1315&gt;0,SUM($R$4:R1315)-SUM($S$3:S1314),0)</f>
        <v>0</v>
      </c>
    </row>
    <row r="1316" spans="1:19">
      <c r="A1316">
        <f>IF(E1315&lt;&gt;E1316,COUNTIF($A$4:A1315,"&lt;&gt;0")+1,0)</f>
        <v>0</v>
      </c>
      <c r="B1316">
        <f>IF(A1316&lt;&gt;0,IF(MOD(A1316,3)=0,COUNTIF($B$4:B1315,"&lt;&gt;0")+1,0),0)</f>
        <v>0</v>
      </c>
      <c r="C1316" s="9">
        <f>'Dash Board'!$C$12+COUNT('Daily reducing balance'!$F$4:F1315)</f>
        <v>43042</v>
      </c>
      <c r="D1316">
        <f t="shared" si="140"/>
        <v>2017</v>
      </c>
      <c r="E1316">
        <f t="shared" si="141"/>
        <v>11</v>
      </c>
      <c r="F1316">
        <f>DAY('Dash Board'!$C$12+COUNT('Daily reducing balance'!$F$4:F1315))</f>
        <v>3</v>
      </c>
      <c r="G1316" s="8">
        <f t="shared" si="142"/>
        <v>264139.27521582489</v>
      </c>
      <c r="H1316" s="6">
        <f>G1316*'Dash Board'!$C$11/365</f>
        <v>75.985270952497572</v>
      </c>
      <c r="I1316" s="6">
        <f>H1316*'Dash Board'!$C$18/'Dash Board'!$C$11</f>
        <v>36.183462358332179</v>
      </c>
      <c r="J1316" s="6">
        <f>(G1316&gt;1)*PMT('Dash Board'!$C$11/365,$U$4,-'Dash Board'!$C$19)</f>
        <v>108.80376961660664</v>
      </c>
      <c r="K1316" s="6">
        <f t="shared" si="144"/>
        <v>0</v>
      </c>
      <c r="L1316" s="8">
        <f t="shared" si="145"/>
        <v>264106.45671716082</v>
      </c>
      <c r="N1316" s="8">
        <f t="shared" si="143"/>
        <v>72.620307258274465</v>
      </c>
      <c r="O1316" s="8">
        <f>IF(E1315&lt;&gt;E1316,SUM($N$4:N1316)-SUM($O$3:O1315),0)</f>
        <v>0</v>
      </c>
      <c r="P1316" s="6">
        <f>IF(B1316&gt;0,SUM($O$4:O1316)-SUM($P$3:P1315),0)</f>
        <v>0</v>
      </c>
      <c r="Q1316" s="6">
        <f t="shared" si="146"/>
        <v>36.183462358332179</v>
      </c>
      <c r="R1316" s="8">
        <f>IF(E1315&lt;&gt;E1316,SUM($Q$4:Q1316)-SUM($R$3:R1315),0)</f>
        <v>0</v>
      </c>
      <c r="S1316" s="6">
        <f>IF(B1316&gt;0,SUM($R$4:R1316)-SUM($S$3:S1315),0)</f>
        <v>0</v>
      </c>
    </row>
    <row r="1317" spans="1:19">
      <c r="A1317">
        <f>IF(E1316&lt;&gt;E1317,COUNTIF($A$4:A1316,"&lt;&gt;0")+1,0)</f>
        <v>0</v>
      </c>
      <c r="B1317">
        <f>IF(A1317&lt;&gt;0,IF(MOD(A1317,3)=0,COUNTIF($B$4:B1316,"&lt;&gt;0")+1,0),0)</f>
        <v>0</v>
      </c>
      <c r="C1317" s="9">
        <f>'Dash Board'!$C$12+COUNT('Daily reducing balance'!$F$4:F1316)</f>
        <v>43043</v>
      </c>
      <c r="D1317">
        <f t="shared" si="140"/>
        <v>2017</v>
      </c>
      <c r="E1317">
        <f t="shared" si="141"/>
        <v>11</v>
      </c>
      <c r="F1317">
        <f>DAY('Dash Board'!$C$12+COUNT('Daily reducing balance'!$F$4:F1316))</f>
        <v>4</v>
      </c>
      <c r="G1317" s="8">
        <f t="shared" si="142"/>
        <v>264106.45671716082</v>
      </c>
      <c r="H1317" s="6">
        <f>G1317*'Dash Board'!$C$11/365</f>
        <v>75.975830014525712</v>
      </c>
      <c r="I1317" s="6">
        <f>H1317*'Dash Board'!$C$18/'Dash Board'!$C$11</f>
        <v>36.178966673583673</v>
      </c>
      <c r="J1317" s="6">
        <f>(G1317&gt;1)*PMT('Dash Board'!$C$11/365,$U$4,-'Dash Board'!$C$19)</f>
        <v>108.80376961660664</v>
      </c>
      <c r="K1317" s="6">
        <f t="shared" si="144"/>
        <v>0</v>
      </c>
      <c r="L1317" s="8">
        <f t="shared" si="145"/>
        <v>264073.62877755874</v>
      </c>
      <c r="N1317" s="8">
        <f t="shared" si="143"/>
        <v>72.624802943022971</v>
      </c>
      <c r="O1317" s="8">
        <f>IF(E1316&lt;&gt;E1317,SUM($N$4:N1317)-SUM($O$3:O1316),0)</f>
        <v>0</v>
      </c>
      <c r="P1317" s="6">
        <f>IF(B1317&gt;0,SUM($O$4:O1317)-SUM($P$3:P1316),0)</f>
        <v>0</v>
      </c>
      <c r="Q1317" s="6">
        <f t="shared" si="146"/>
        <v>36.178966673583673</v>
      </c>
      <c r="R1317" s="8">
        <f>IF(E1316&lt;&gt;E1317,SUM($Q$4:Q1317)-SUM($R$3:R1316),0)</f>
        <v>0</v>
      </c>
      <c r="S1317" s="6">
        <f>IF(B1317&gt;0,SUM($R$4:R1317)-SUM($S$3:S1316),0)</f>
        <v>0</v>
      </c>
    </row>
    <row r="1318" spans="1:19">
      <c r="A1318">
        <f>IF(E1317&lt;&gt;E1318,COUNTIF($A$4:A1317,"&lt;&gt;0")+1,0)</f>
        <v>0</v>
      </c>
      <c r="B1318">
        <f>IF(A1318&lt;&gt;0,IF(MOD(A1318,3)=0,COUNTIF($B$4:B1317,"&lt;&gt;0")+1,0),0)</f>
        <v>0</v>
      </c>
      <c r="C1318" s="9">
        <f>'Dash Board'!$C$12+COUNT('Daily reducing balance'!$F$4:F1317)</f>
        <v>43044</v>
      </c>
      <c r="D1318">
        <f t="shared" si="140"/>
        <v>2017</v>
      </c>
      <c r="E1318">
        <f t="shared" si="141"/>
        <v>11</v>
      </c>
      <c r="F1318">
        <f>DAY('Dash Board'!$C$12+COUNT('Daily reducing balance'!$F$4:F1317))</f>
        <v>5</v>
      </c>
      <c r="G1318" s="8">
        <f t="shared" si="142"/>
        <v>264073.62877755874</v>
      </c>
      <c r="H1318" s="6">
        <f>G1318*'Dash Board'!$C$11/365</f>
        <v>75.966386360667585</v>
      </c>
      <c r="I1318" s="6">
        <f>H1318*'Dash Board'!$C$18/'Dash Board'!$C$11</f>
        <v>36.174469695555999</v>
      </c>
      <c r="J1318" s="6">
        <f>(G1318&gt;1)*PMT('Dash Board'!$C$11/365,$U$4,-'Dash Board'!$C$19)</f>
        <v>108.80376961660664</v>
      </c>
      <c r="K1318" s="6">
        <f t="shared" si="144"/>
        <v>0</v>
      </c>
      <c r="L1318" s="8">
        <f t="shared" si="145"/>
        <v>264040.7913943028</v>
      </c>
      <c r="N1318" s="8">
        <f t="shared" si="143"/>
        <v>72.629299921050645</v>
      </c>
      <c r="O1318" s="8">
        <f>IF(E1317&lt;&gt;E1318,SUM($N$4:N1318)-SUM($O$3:O1317),0)</f>
        <v>0</v>
      </c>
      <c r="P1318" s="6">
        <f>IF(B1318&gt;0,SUM($O$4:O1318)-SUM($P$3:P1317),0)</f>
        <v>0</v>
      </c>
      <c r="Q1318" s="6">
        <f t="shared" si="146"/>
        <v>36.174469695555999</v>
      </c>
      <c r="R1318" s="8">
        <f>IF(E1317&lt;&gt;E1318,SUM($Q$4:Q1318)-SUM($R$3:R1317),0)</f>
        <v>0</v>
      </c>
      <c r="S1318" s="6">
        <f>IF(B1318&gt;0,SUM($R$4:R1318)-SUM($S$3:S1317),0)</f>
        <v>0</v>
      </c>
    </row>
    <row r="1319" spans="1:19">
      <c r="A1319">
        <f>IF(E1318&lt;&gt;E1319,COUNTIF($A$4:A1318,"&lt;&gt;0")+1,0)</f>
        <v>0</v>
      </c>
      <c r="B1319">
        <f>IF(A1319&lt;&gt;0,IF(MOD(A1319,3)=0,COUNTIF($B$4:B1318,"&lt;&gt;0")+1,0),0)</f>
        <v>0</v>
      </c>
      <c r="C1319" s="9">
        <f>'Dash Board'!$C$12+COUNT('Daily reducing balance'!$F$4:F1318)</f>
        <v>43045</v>
      </c>
      <c r="D1319">
        <f t="shared" si="140"/>
        <v>2017</v>
      </c>
      <c r="E1319">
        <f t="shared" si="141"/>
        <v>11</v>
      </c>
      <c r="F1319">
        <f>DAY('Dash Board'!$C$12+COUNT('Daily reducing balance'!$F$4:F1318))</f>
        <v>6</v>
      </c>
      <c r="G1319" s="8">
        <f t="shared" si="142"/>
        <v>264040.7913943028</v>
      </c>
      <c r="H1319" s="6">
        <f>G1319*'Dash Board'!$C$11/365</f>
        <v>75.95693999014189</v>
      </c>
      <c r="I1319" s="6">
        <f>H1319*'Dash Board'!$C$18/'Dash Board'!$C$11</f>
        <v>36.169971423877094</v>
      </c>
      <c r="J1319" s="6">
        <f>(G1319&gt;1)*PMT('Dash Board'!$C$11/365,$U$4,-'Dash Board'!$C$19)</f>
        <v>108.80376961660664</v>
      </c>
      <c r="K1319" s="6">
        <f t="shared" si="144"/>
        <v>0</v>
      </c>
      <c r="L1319" s="8">
        <f t="shared" si="145"/>
        <v>264007.94456467638</v>
      </c>
      <c r="N1319" s="8">
        <f t="shared" si="143"/>
        <v>72.633798192729557</v>
      </c>
      <c r="O1319" s="8">
        <f>IF(E1318&lt;&gt;E1319,SUM($N$4:N1319)-SUM($O$3:O1318),0)</f>
        <v>0</v>
      </c>
      <c r="P1319" s="6">
        <f>IF(B1319&gt;0,SUM($O$4:O1319)-SUM($P$3:P1318),0)</f>
        <v>0</v>
      </c>
      <c r="Q1319" s="6">
        <f t="shared" si="146"/>
        <v>36.169971423877094</v>
      </c>
      <c r="R1319" s="8">
        <f>IF(E1318&lt;&gt;E1319,SUM($Q$4:Q1319)-SUM($R$3:R1318),0)</f>
        <v>0</v>
      </c>
      <c r="S1319" s="6">
        <f>IF(B1319&gt;0,SUM($R$4:R1319)-SUM($S$3:S1318),0)</f>
        <v>0</v>
      </c>
    </row>
    <row r="1320" spans="1:19">
      <c r="A1320">
        <f>IF(E1319&lt;&gt;E1320,COUNTIF($A$4:A1319,"&lt;&gt;0")+1,0)</f>
        <v>0</v>
      </c>
      <c r="B1320">
        <f>IF(A1320&lt;&gt;0,IF(MOD(A1320,3)=0,COUNTIF($B$4:B1319,"&lt;&gt;0")+1,0),0)</f>
        <v>0</v>
      </c>
      <c r="C1320" s="9">
        <f>'Dash Board'!$C$12+COUNT('Daily reducing balance'!$F$4:F1319)</f>
        <v>43046</v>
      </c>
      <c r="D1320">
        <f t="shared" si="140"/>
        <v>2017</v>
      </c>
      <c r="E1320">
        <f t="shared" si="141"/>
        <v>11</v>
      </c>
      <c r="F1320">
        <f>DAY('Dash Board'!$C$12+COUNT('Daily reducing balance'!$F$4:F1319))</f>
        <v>7</v>
      </c>
      <c r="G1320" s="8">
        <f t="shared" si="142"/>
        <v>264007.94456467638</v>
      </c>
      <c r="H1320" s="6">
        <f>G1320*'Dash Board'!$C$11/365</f>
        <v>75.947490902167175</v>
      </c>
      <c r="I1320" s="6">
        <f>H1320*'Dash Board'!$C$18/'Dash Board'!$C$11</f>
        <v>36.165471858174847</v>
      </c>
      <c r="J1320" s="6">
        <f>(G1320&gt;1)*PMT('Dash Board'!$C$11/365,$U$4,-'Dash Board'!$C$19)</f>
        <v>108.80376961660664</v>
      </c>
      <c r="K1320" s="6">
        <f t="shared" si="144"/>
        <v>0</v>
      </c>
      <c r="L1320" s="8">
        <f t="shared" si="145"/>
        <v>263975.08828596195</v>
      </c>
      <c r="N1320" s="8">
        <f t="shared" si="143"/>
        <v>72.638297758431804</v>
      </c>
      <c r="O1320" s="8">
        <f>IF(E1319&lt;&gt;E1320,SUM($N$4:N1320)-SUM($O$3:O1319),0)</f>
        <v>0</v>
      </c>
      <c r="P1320" s="6">
        <f>IF(B1320&gt;0,SUM($O$4:O1320)-SUM($P$3:P1319),0)</f>
        <v>0</v>
      </c>
      <c r="Q1320" s="6">
        <f t="shared" si="146"/>
        <v>36.165471858174847</v>
      </c>
      <c r="R1320" s="8">
        <f>IF(E1319&lt;&gt;E1320,SUM($Q$4:Q1320)-SUM($R$3:R1319),0)</f>
        <v>0</v>
      </c>
      <c r="S1320" s="6">
        <f>IF(B1320&gt;0,SUM($R$4:R1320)-SUM($S$3:S1319),0)</f>
        <v>0</v>
      </c>
    </row>
    <row r="1321" spans="1:19">
      <c r="A1321">
        <f>IF(E1320&lt;&gt;E1321,COUNTIF($A$4:A1320,"&lt;&gt;0")+1,0)</f>
        <v>0</v>
      </c>
      <c r="B1321">
        <f>IF(A1321&lt;&gt;0,IF(MOD(A1321,3)=0,COUNTIF($B$4:B1320,"&lt;&gt;0")+1,0),0)</f>
        <v>0</v>
      </c>
      <c r="C1321" s="9">
        <f>'Dash Board'!$C$12+COUNT('Daily reducing balance'!$F$4:F1320)</f>
        <v>43047</v>
      </c>
      <c r="D1321">
        <f t="shared" si="140"/>
        <v>2017</v>
      </c>
      <c r="E1321">
        <f t="shared" si="141"/>
        <v>11</v>
      </c>
      <c r="F1321">
        <f>DAY('Dash Board'!$C$12+COUNT('Daily reducing balance'!$F$4:F1320))</f>
        <v>8</v>
      </c>
      <c r="G1321" s="8">
        <f t="shared" si="142"/>
        <v>263975.08828596195</v>
      </c>
      <c r="H1321" s="6">
        <f>G1321*'Dash Board'!$C$11/365</f>
        <v>75.938039095961656</v>
      </c>
      <c r="I1321" s="6">
        <f>H1321*'Dash Board'!$C$18/'Dash Board'!$C$11</f>
        <v>36.160970998076984</v>
      </c>
      <c r="J1321" s="6">
        <f>(G1321&gt;1)*PMT('Dash Board'!$C$11/365,$U$4,-'Dash Board'!$C$19)</f>
        <v>108.80376961660664</v>
      </c>
      <c r="K1321" s="6">
        <f t="shared" si="144"/>
        <v>0</v>
      </c>
      <c r="L1321" s="8">
        <f t="shared" si="145"/>
        <v>263942.22255544132</v>
      </c>
      <c r="N1321" s="8">
        <f t="shared" si="143"/>
        <v>72.642798618529667</v>
      </c>
      <c r="O1321" s="8">
        <f>IF(E1320&lt;&gt;E1321,SUM($N$4:N1321)-SUM($O$3:O1320),0)</f>
        <v>0</v>
      </c>
      <c r="P1321" s="6">
        <f>IF(B1321&gt;0,SUM($O$4:O1321)-SUM($P$3:P1320),0)</f>
        <v>0</v>
      </c>
      <c r="Q1321" s="6">
        <f t="shared" si="146"/>
        <v>36.160970998076984</v>
      </c>
      <c r="R1321" s="8">
        <f>IF(E1320&lt;&gt;E1321,SUM($Q$4:Q1321)-SUM($R$3:R1320),0)</f>
        <v>0</v>
      </c>
      <c r="S1321" s="6">
        <f>IF(B1321&gt;0,SUM($R$4:R1321)-SUM($S$3:S1320),0)</f>
        <v>0</v>
      </c>
    </row>
    <row r="1322" spans="1:19">
      <c r="A1322">
        <f>IF(E1321&lt;&gt;E1322,COUNTIF($A$4:A1321,"&lt;&gt;0")+1,0)</f>
        <v>0</v>
      </c>
      <c r="B1322">
        <f>IF(A1322&lt;&gt;0,IF(MOD(A1322,3)=0,COUNTIF($B$4:B1321,"&lt;&gt;0")+1,0),0)</f>
        <v>0</v>
      </c>
      <c r="C1322" s="9">
        <f>'Dash Board'!$C$12+COUNT('Daily reducing balance'!$F$4:F1321)</f>
        <v>43048</v>
      </c>
      <c r="D1322">
        <f t="shared" si="140"/>
        <v>2017</v>
      </c>
      <c r="E1322">
        <f t="shared" si="141"/>
        <v>11</v>
      </c>
      <c r="F1322">
        <f>DAY('Dash Board'!$C$12+COUNT('Daily reducing balance'!$F$4:F1321))</f>
        <v>9</v>
      </c>
      <c r="G1322" s="8">
        <f t="shared" si="142"/>
        <v>263942.22255544132</v>
      </c>
      <c r="H1322" s="6">
        <f>G1322*'Dash Board'!$C$11/365</f>
        <v>75.928584570743396</v>
      </c>
      <c r="I1322" s="6">
        <f>H1322*'Dash Board'!$C$18/'Dash Board'!$C$11</f>
        <v>36.156468843211144</v>
      </c>
      <c r="J1322" s="6">
        <f>(G1322&gt;1)*PMT('Dash Board'!$C$11/365,$U$4,-'Dash Board'!$C$19)</f>
        <v>108.80376961660664</v>
      </c>
      <c r="K1322" s="6">
        <f t="shared" si="144"/>
        <v>0</v>
      </c>
      <c r="L1322" s="8">
        <f t="shared" si="145"/>
        <v>263909.3473703955</v>
      </c>
      <c r="N1322" s="8">
        <f t="shared" si="143"/>
        <v>72.6473007733955</v>
      </c>
      <c r="O1322" s="8">
        <f>IF(E1321&lt;&gt;E1322,SUM($N$4:N1322)-SUM($O$3:O1321),0)</f>
        <v>0</v>
      </c>
      <c r="P1322" s="6">
        <f>IF(B1322&gt;0,SUM($O$4:O1322)-SUM($P$3:P1321),0)</f>
        <v>0</v>
      </c>
      <c r="Q1322" s="6">
        <f t="shared" si="146"/>
        <v>36.156468843211144</v>
      </c>
      <c r="R1322" s="8">
        <f>IF(E1321&lt;&gt;E1322,SUM($Q$4:Q1322)-SUM($R$3:R1321),0)</f>
        <v>0</v>
      </c>
      <c r="S1322" s="6">
        <f>IF(B1322&gt;0,SUM($R$4:R1322)-SUM($S$3:S1321),0)</f>
        <v>0</v>
      </c>
    </row>
    <row r="1323" spans="1:19">
      <c r="A1323">
        <f>IF(E1322&lt;&gt;E1323,COUNTIF($A$4:A1322,"&lt;&gt;0")+1,0)</f>
        <v>0</v>
      </c>
      <c r="B1323">
        <f>IF(A1323&lt;&gt;0,IF(MOD(A1323,3)=0,COUNTIF($B$4:B1322,"&lt;&gt;0")+1,0),0)</f>
        <v>0</v>
      </c>
      <c r="C1323" s="9">
        <f>'Dash Board'!$C$12+COUNT('Daily reducing balance'!$F$4:F1322)</f>
        <v>43049</v>
      </c>
      <c r="D1323">
        <f t="shared" si="140"/>
        <v>2017</v>
      </c>
      <c r="E1323">
        <f t="shared" si="141"/>
        <v>11</v>
      </c>
      <c r="F1323">
        <f>DAY('Dash Board'!$C$12+COUNT('Daily reducing balance'!$F$4:F1322))</f>
        <v>10</v>
      </c>
      <c r="G1323" s="8">
        <f t="shared" si="142"/>
        <v>263909.3473703955</v>
      </c>
      <c r="H1323" s="6">
        <f>G1323*'Dash Board'!$C$11/365</f>
        <v>75.919127325730216</v>
      </c>
      <c r="I1323" s="6">
        <f>H1323*'Dash Board'!$C$18/'Dash Board'!$C$11</f>
        <v>36.151965393204868</v>
      </c>
      <c r="J1323" s="6">
        <f>(G1323&gt;1)*PMT('Dash Board'!$C$11/365,$U$4,-'Dash Board'!$C$19)</f>
        <v>108.80376961660664</v>
      </c>
      <c r="K1323" s="6">
        <f t="shared" si="144"/>
        <v>0</v>
      </c>
      <c r="L1323" s="8">
        <f t="shared" si="145"/>
        <v>263876.46272810461</v>
      </c>
      <c r="N1323" s="8">
        <f t="shared" si="143"/>
        <v>72.651804223401768</v>
      </c>
      <c r="O1323" s="8">
        <f>IF(E1322&lt;&gt;E1323,SUM($N$4:N1323)-SUM($O$3:O1322),0)</f>
        <v>0</v>
      </c>
      <c r="P1323" s="6">
        <f>IF(B1323&gt;0,SUM($O$4:O1323)-SUM($P$3:P1322),0)</f>
        <v>0</v>
      </c>
      <c r="Q1323" s="6">
        <f t="shared" si="146"/>
        <v>36.151965393204868</v>
      </c>
      <c r="R1323" s="8">
        <f>IF(E1322&lt;&gt;E1323,SUM($Q$4:Q1323)-SUM($R$3:R1322),0)</f>
        <v>0</v>
      </c>
      <c r="S1323" s="6">
        <f>IF(B1323&gt;0,SUM($R$4:R1323)-SUM($S$3:S1322),0)</f>
        <v>0</v>
      </c>
    </row>
    <row r="1324" spans="1:19">
      <c r="A1324">
        <f>IF(E1323&lt;&gt;E1324,COUNTIF($A$4:A1323,"&lt;&gt;0")+1,0)</f>
        <v>0</v>
      </c>
      <c r="B1324">
        <f>IF(A1324&lt;&gt;0,IF(MOD(A1324,3)=0,COUNTIF($B$4:B1323,"&lt;&gt;0")+1,0),0)</f>
        <v>0</v>
      </c>
      <c r="C1324" s="9">
        <f>'Dash Board'!$C$12+COUNT('Daily reducing balance'!$F$4:F1323)</f>
        <v>43050</v>
      </c>
      <c r="D1324">
        <f t="shared" si="140"/>
        <v>2017</v>
      </c>
      <c r="E1324">
        <f t="shared" si="141"/>
        <v>11</v>
      </c>
      <c r="F1324">
        <f>DAY('Dash Board'!$C$12+COUNT('Daily reducing balance'!$F$4:F1323))</f>
        <v>11</v>
      </c>
      <c r="G1324" s="8">
        <f t="shared" si="142"/>
        <v>263876.46272810461</v>
      </c>
      <c r="H1324" s="6">
        <f>G1324*'Dash Board'!$C$11/365</f>
        <v>75.909667360139679</v>
      </c>
      <c r="I1324" s="6">
        <f>H1324*'Dash Board'!$C$18/'Dash Board'!$C$11</f>
        <v>36.147460647685563</v>
      </c>
      <c r="J1324" s="6">
        <f>(G1324&gt;1)*PMT('Dash Board'!$C$11/365,$U$4,-'Dash Board'!$C$19)</f>
        <v>108.80376961660664</v>
      </c>
      <c r="K1324" s="6">
        <f t="shared" si="144"/>
        <v>0</v>
      </c>
      <c r="L1324" s="8">
        <f t="shared" si="145"/>
        <v>263843.56862584816</v>
      </c>
      <c r="N1324" s="8">
        <f t="shared" si="143"/>
        <v>72.656308968921081</v>
      </c>
      <c r="O1324" s="8">
        <f>IF(E1323&lt;&gt;E1324,SUM($N$4:N1324)-SUM($O$3:O1323),0)</f>
        <v>0</v>
      </c>
      <c r="P1324" s="6">
        <f>IF(B1324&gt;0,SUM($O$4:O1324)-SUM($P$3:P1323),0)</f>
        <v>0</v>
      </c>
      <c r="Q1324" s="6">
        <f t="shared" si="146"/>
        <v>36.147460647685563</v>
      </c>
      <c r="R1324" s="8">
        <f>IF(E1323&lt;&gt;E1324,SUM($Q$4:Q1324)-SUM($R$3:R1323),0)</f>
        <v>0</v>
      </c>
      <c r="S1324" s="6">
        <f>IF(B1324&gt;0,SUM($R$4:R1324)-SUM($S$3:S1323),0)</f>
        <v>0</v>
      </c>
    </row>
    <row r="1325" spans="1:19">
      <c r="A1325">
        <f>IF(E1324&lt;&gt;E1325,COUNTIF($A$4:A1324,"&lt;&gt;0")+1,0)</f>
        <v>0</v>
      </c>
      <c r="B1325">
        <f>IF(A1325&lt;&gt;0,IF(MOD(A1325,3)=0,COUNTIF($B$4:B1324,"&lt;&gt;0")+1,0),0)</f>
        <v>0</v>
      </c>
      <c r="C1325" s="9">
        <f>'Dash Board'!$C$12+COUNT('Daily reducing balance'!$F$4:F1324)</f>
        <v>43051</v>
      </c>
      <c r="D1325">
        <f t="shared" si="140"/>
        <v>2017</v>
      </c>
      <c r="E1325">
        <f t="shared" si="141"/>
        <v>11</v>
      </c>
      <c r="F1325">
        <f>DAY('Dash Board'!$C$12+COUNT('Daily reducing balance'!$F$4:F1324))</f>
        <v>12</v>
      </c>
      <c r="G1325" s="8">
        <f t="shared" si="142"/>
        <v>263843.56862584816</v>
      </c>
      <c r="H1325" s="6">
        <f>G1325*'Dash Board'!$C$11/365</f>
        <v>75.900204673189194</v>
      </c>
      <c r="I1325" s="6">
        <f>H1325*'Dash Board'!$C$18/'Dash Board'!$C$11</f>
        <v>36.142954606280568</v>
      </c>
      <c r="J1325" s="6">
        <f>(G1325&gt;1)*PMT('Dash Board'!$C$11/365,$U$4,-'Dash Board'!$C$19)</f>
        <v>108.80376961660664</v>
      </c>
      <c r="K1325" s="6">
        <f t="shared" si="144"/>
        <v>0</v>
      </c>
      <c r="L1325" s="8">
        <f t="shared" si="145"/>
        <v>263810.66506090475</v>
      </c>
      <c r="N1325" s="8">
        <f t="shared" si="143"/>
        <v>72.660815010326075</v>
      </c>
      <c r="O1325" s="8">
        <f>IF(E1324&lt;&gt;E1325,SUM($N$4:N1325)-SUM($O$3:O1324),0)</f>
        <v>0</v>
      </c>
      <c r="P1325" s="6">
        <f>IF(B1325&gt;0,SUM($O$4:O1325)-SUM($P$3:P1324),0)</f>
        <v>0</v>
      </c>
      <c r="Q1325" s="6">
        <f t="shared" si="146"/>
        <v>36.142954606280568</v>
      </c>
      <c r="R1325" s="8">
        <f>IF(E1324&lt;&gt;E1325,SUM($Q$4:Q1325)-SUM($R$3:R1324),0)</f>
        <v>0</v>
      </c>
      <c r="S1325" s="6">
        <f>IF(B1325&gt;0,SUM($R$4:R1325)-SUM($S$3:S1324),0)</f>
        <v>0</v>
      </c>
    </row>
    <row r="1326" spans="1:19">
      <c r="A1326">
        <f>IF(E1325&lt;&gt;E1326,COUNTIF($A$4:A1325,"&lt;&gt;0")+1,0)</f>
        <v>0</v>
      </c>
      <c r="B1326">
        <f>IF(A1326&lt;&gt;0,IF(MOD(A1326,3)=0,COUNTIF($B$4:B1325,"&lt;&gt;0")+1,0),0)</f>
        <v>0</v>
      </c>
      <c r="C1326" s="9">
        <f>'Dash Board'!$C$12+COUNT('Daily reducing balance'!$F$4:F1325)</f>
        <v>43052</v>
      </c>
      <c r="D1326">
        <f t="shared" si="140"/>
        <v>2017</v>
      </c>
      <c r="E1326">
        <f t="shared" si="141"/>
        <v>11</v>
      </c>
      <c r="F1326">
        <f>DAY('Dash Board'!$C$12+COUNT('Daily reducing balance'!$F$4:F1325))</f>
        <v>13</v>
      </c>
      <c r="G1326" s="8">
        <f t="shared" si="142"/>
        <v>263810.66506090475</v>
      </c>
      <c r="H1326" s="6">
        <f>G1326*'Dash Board'!$C$11/365</f>
        <v>75.890739264095885</v>
      </c>
      <c r="I1326" s="6">
        <f>H1326*'Dash Board'!$C$18/'Dash Board'!$C$11</f>
        <v>36.138447268617092</v>
      </c>
      <c r="J1326" s="6">
        <f>(G1326&gt;1)*PMT('Dash Board'!$C$11/365,$U$4,-'Dash Board'!$C$19)</f>
        <v>108.80376961660664</v>
      </c>
      <c r="K1326" s="6">
        <f t="shared" si="144"/>
        <v>0</v>
      </c>
      <c r="L1326" s="8">
        <f t="shared" si="145"/>
        <v>263777.75203055225</v>
      </c>
      <c r="N1326" s="8">
        <f t="shared" si="143"/>
        <v>72.665322347989559</v>
      </c>
      <c r="O1326" s="8">
        <f>IF(E1325&lt;&gt;E1326,SUM($N$4:N1326)-SUM($O$3:O1325),0)</f>
        <v>0</v>
      </c>
      <c r="P1326" s="6">
        <f>IF(B1326&gt;0,SUM($O$4:O1326)-SUM($P$3:P1325),0)</f>
        <v>0</v>
      </c>
      <c r="Q1326" s="6">
        <f t="shared" si="146"/>
        <v>36.138447268617092</v>
      </c>
      <c r="R1326" s="8">
        <f>IF(E1325&lt;&gt;E1326,SUM($Q$4:Q1326)-SUM($R$3:R1325),0)</f>
        <v>0</v>
      </c>
      <c r="S1326" s="6">
        <f>IF(B1326&gt;0,SUM($R$4:R1326)-SUM($S$3:S1325),0)</f>
        <v>0</v>
      </c>
    </row>
    <row r="1327" spans="1:19">
      <c r="A1327">
        <f>IF(E1326&lt;&gt;E1327,COUNTIF($A$4:A1326,"&lt;&gt;0")+1,0)</f>
        <v>0</v>
      </c>
      <c r="B1327">
        <f>IF(A1327&lt;&gt;0,IF(MOD(A1327,3)=0,COUNTIF($B$4:B1326,"&lt;&gt;0")+1,0),0)</f>
        <v>0</v>
      </c>
      <c r="C1327" s="9">
        <f>'Dash Board'!$C$12+COUNT('Daily reducing balance'!$F$4:F1326)</f>
        <v>43053</v>
      </c>
      <c r="D1327">
        <f t="shared" si="140"/>
        <v>2017</v>
      </c>
      <c r="E1327">
        <f t="shared" si="141"/>
        <v>11</v>
      </c>
      <c r="F1327">
        <f>DAY('Dash Board'!$C$12+COUNT('Daily reducing balance'!$F$4:F1326))</f>
        <v>14</v>
      </c>
      <c r="G1327" s="8">
        <f t="shared" si="142"/>
        <v>263777.75203055225</v>
      </c>
      <c r="H1327" s="6">
        <f>G1327*'Dash Board'!$C$11/365</f>
        <v>75.881271132076677</v>
      </c>
      <c r="I1327" s="6">
        <f>H1327*'Dash Board'!$C$18/'Dash Board'!$C$11</f>
        <v>36.133938634322227</v>
      </c>
      <c r="J1327" s="6">
        <f>(G1327&gt;1)*PMT('Dash Board'!$C$11/365,$U$4,-'Dash Board'!$C$19)</f>
        <v>108.80376961660664</v>
      </c>
      <c r="K1327" s="6">
        <f t="shared" si="144"/>
        <v>0</v>
      </c>
      <c r="L1327" s="8">
        <f t="shared" si="145"/>
        <v>263744.82953206776</v>
      </c>
      <c r="N1327" s="8">
        <f t="shared" si="143"/>
        <v>72.669830982284424</v>
      </c>
      <c r="O1327" s="8">
        <f>IF(E1326&lt;&gt;E1327,SUM($N$4:N1327)-SUM($O$3:O1326),0)</f>
        <v>0</v>
      </c>
      <c r="P1327" s="6">
        <f>IF(B1327&gt;0,SUM($O$4:O1327)-SUM($P$3:P1326),0)</f>
        <v>0</v>
      </c>
      <c r="Q1327" s="6">
        <f t="shared" si="146"/>
        <v>36.133938634322227</v>
      </c>
      <c r="R1327" s="8">
        <f>IF(E1326&lt;&gt;E1327,SUM($Q$4:Q1327)-SUM($R$3:R1326),0)</f>
        <v>0</v>
      </c>
      <c r="S1327" s="6">
        <f>IF(B1327&gt;0,SUM($R$4:R1327)-SUM($S$3:S1326),0)</f>
        <v>0</v>
      </c>
    </row>
    <row r="1328" spans="1:19">
      <c r="A1328">
        <f>IF(E1327&lt;&gt;E1328,COUNTIF($A$4:A1327,"&lt;&gt;0")+1,0)</f>
        <v>0</v>
      </c>
      <c r="B1328">
        <f>IF(A1328&lt;&gt;0,IF(MOD(A1328,3)=0,COUNTIF($B$4:B1327,"&lt;&gt;0")+1,0),0)</f>
        <v>0</v>
      </c>
      <c r="C1328" s="9">
        <f>'Dash Board'!$C$12+COUNT('Daily reducing balance'!$F$4:F1327)</f>
        <v>43054</v>
      </c>
      <c r="D1328">
        <f t="shared" si="140"/>
        <v>2017</v>
      </c>
      <c r="E1328">
        <f t="shared" si="141"/>
        <v>11</v>
      </c>
      <c r="F1328">
        <f>DAY('Dash Board'!$C$12+COUNT('Daily reducing balance'!$F$4:F1327))</f>
        <v>15</v>
      </c>
      <c r="G1328" s="8">
        <f t="shared" si="142"/>
        <v>263744.82953206776</v>
      </c>
      <c r="H1328" s="6">
        <f>G1328*'Dash Board'!$C$11/365</f>
        <v>75.871800276348253</v>
      </c>
      <c r="I1328" s="6">
        <f>H1328*'Dash Board'!$C$18/'Dash Board'!$C$11</f>
        <v>36.129428703022981</v>
      </c>
      <c r="J1328" s="6">
        <f>(G1328&gt;1)*PMT('Dash Board'!$C$11/365,$U$4,-'Dash Board'!$C$19)</f>
        <v>108.80376961660664</v>
      </c>
      <c r="K1328" s="6">
        <f t="shared" si="144"/>
        <v>0</v>
      </c>
      <c r="L1328" s="8">
        <f t="shared" si="145"/>
        <v>263711.89756272751</v>
      </c>
      <c r="N1328" s="8">
        <f t="shared" si="143"/>
        <v>72.674340913583663</v>
      </c>
      <c r="O1328" s="8">
        <f>IF(E1327&lt;&gt;E1328,SUM($N$4:N1328)-SUM($O$3:O1327),0)</f>
        <v>0</v>
      </c>
      <c r="P1328" s="6">
        <f>IF(B1328&gt;0,SUM($O$4:O1328)-SUM($P$3:P1327),0)</f>
        <v>0</v>
      </c>
      <c r="Q1328" s="6">
        <f t="shared" si="146"/>
        <v>36.129428703022981</v>
      </c>
      <c r="R1328" s="8">
        <f>IF(E1327&lt;&gt;E1328,SUM($Q$4:Q1328)-SUM($R$3:R1327),0)</f>
        <v>0</v>
      </c>
      <c r="S1328" s="6">
        <f>IF(B1328&gt;0,SUM($R$4:R1328)-SUM($S$3:S1327),0)</f>
        <v>0</v>
      </c>
    </row>
    <row r="1329" spans="1:19">
      <c r="A1329">
        <f>IF(E1328&lt;&gt;E1329,COUNTIF($A$4:A1328,"&lt;&gt;0")+1,0)</f>
        <v>0</v>
      </c>
      <c r="B1329">
        <f>IF(A1329&lt;&gt;0,IF(MOD(A1329,3)=0,COUNTIF($B$4:B1328,"&lt;&gt;0")+1,0),0)</f>
        <v>0</v>
      </c>
      <c r="C1329" s="9">
        <f>'Dash Board'!$C$12+COUNT('Daily reducing balance'!$F$4:F1328)</f>
        <v>43055</v>
      </c>
      <c r="D1329">
        <f t="shared" si="140"/>
        <v>2017</v>
      </c>
      <c r="E1329">
        <f t="shared" si="141"/>
        <v>11</v>
      </c>
      <c r="F1329">
        <f>DAY('Dash Board'!$C$12+COUNT('Daily reducing balance'!$F$4:F1328))</f>
        <v>16</v>
      </c>
      <c r="G1329" s="8">
        <f t="shared" si="142"/>
        <v>263711.89756272751</v>
      </c>
      <c r="H1329" s="6">
        <f>G1329*'Dash Board'!$C$11/365</f>
        <v>75.862326696127084</v>
      </c>
      <c r="I1329" s="6">
        <f>H1329*'Dash Board'!$C$18/'Dash Board'!$C$11</f>
        <v>36.124917474346233</v>
      </c>
      <c r="J1329" s="6">
        <f>(G1329&gt;1)*PMT('Dash Board'!$C$11/365,$U$4,-'Dash Board'!$C$19)</f>
        <v>108.80376961660664</v>
      </c>
      <c r="K1329" s="6">
        <f t="shared" si="144"/>
        <v>0</v>
      </c>
      <c r="L1329" s="8">
        <f t="shared" si="145"/>
        <v>263678.95611980703</v>
      </c>
      <c r="N1329" s="8">
        <f t="shared" si="143"/>
        <v>72.678852142260411</v>
      </c>
      <c r="O1329" s="8">
        <f>IF(E1328&lt;&gt;E1329,SUM($N$4:N1329)-SUM($O$3:O1328),0)</f>
        <v>0</v>
      </c>
      <c r="P1329" s="6">
        <f>IF(B1329&gt;0,SUM($O$4:O1329)-SUM($P$3:P1328),0)</f>
        <v>0</v>
      </c>
      <c r="Q1329" s="6">
        <f t="shared" si="146"/>
        <v>36.124917474346233</v>
      </c>
      <c r="R1329" s="8">
        <f>IF(E1328&lt;&gt;E1329,SUM($Q$4:Q1329)-SUM($R$3:R1328),0)</f>
        <v>0</v>
      </c>
      <c r="S1329" s="6">
        <f>IF(B1329&gt;0,SUM($R$4:R1329)-SUM($S$3:S1328),0)</f>
        <v>0</v>
      </c>
    </row>
    <row r="1330" spans="1:19">
      <c r="A1330">
        <f>IF(E1329&lt;&gt;E1330,COUNTIF($A$4:A1329,"&lt;&gt;0")+1,0)</f>
        <v>0</v>
      </c>
      <c r="B1330">
        <f>IF(A1330&lt;&gt;0,IF(MOD(A1330,3)=0,COUNTIF($B$4:B1329,"&lt;&gt;0")+1,0),0)</f>
        <v>0</v>
      </c>
      <c r="C1330" s="9">
        <f>'Dash Board'!$C$12+COUNT('Daily reducing balance'!$F$4:F1329)</f>
        <v>43056</v>
      </c>
      <c r="D1330">
        <f t="shared" si="140"/>
        <v>2017</v>
      </c>
      <c r="E1330">
        <f t="shared" si="141"/>
        <v>11</v>
      </c>
      <c r="F1330">
        <f>DAY('Dash Board'!$C$12+COUNT('Daily reducing balance'!$F$4:F1329))</f>
        <v>17</v>
      </c>
      <c r="G1330" s="8">
        <f t="shared" si="142"/>
        <v>263678.95611980703</v>
      </c>
      <c r="H1330" s="6">
        <f>G1330*'Dash Board'!$C$11/365</f>
        <v>75.852850390629413</v>
      </c>
      <c r="I1330" s="6">
        <f>H1330*'Dash Board'!$C$18/'Dash Board'!$C$11</f>
        <v>36.120404947918772</v>
      </c>
      <c r="J1330" s="6">
        <f>(G1330&gt;1)*PMT('Dash Board'!$C$11/365,$U$4,-'Dash Board'!$C$19)</f>
        <v>108.80376961660664</v>
      </c>
      <c r="K1330" s="6">
        <f t="shared" si="144"/>
        <v>0</v>
      </c>
      <c r="L1330" s="8">
        <f t="shared" si="145"/>
        <v>263646.0052005811</v>
      </c>
      <c r="N1330" s="8">
        <f t="shared" si="143"/>
        <v>72.683364668687872</v>
      </c>
      <c r="O1330" s="8">
        <f>IF(E1329&lt;&gt;E1330,SUM($N$4:N1330)-SUM($O$3:O1329),0)</f>
        <v>0</v>
      </c>
      <c r="P1330" s="6">
        <f>IF(B1330&gt;0,SUM($O$4:O1330)-SUM($P$3:P1329),0)</f>
        <v>0</v>
      </c>
      <c r="Q1330" s="6">
        <f t="shared" si="146"/>
        <v>36.120404947918772</v>
      </c>
      <c r="R1330" s="8">
        <f>IF(E1329&lt;&gt;E1330,SUM($Q$4:Q1330)-SUM($R$3:R1329),0)</f>
        <v>0</v>
      </c>
      <c r="S1330" s="6">
        <f>IF(B1330&gt;0,SUM($R$4:R1330)-SUM($S$3:S1329),0)</f>
        <v>0</v>
      </c>
    </row>
    <row r="1331" spans="1:19">
      <c r="A1331">
        <f>IF(E1330&lt;&gt;E1331,COUNTIF($A$4:A1330,"&lt;&gt;0")+1,0)</f>
        <v>0</v>
      </c>
      <c r="B1331">
        <f>IF(A1331&lt;&gt;0,IF(MOD(A1331,3)=0,COUNTIF($B$4:B1330,"&lt;&gt;0")+1,0),0)</f>
        <v>0</v>
      </c>
      <c r="C1331" s="9">
        <f>'Dash Board'!$C$12+COUNT('Daily reducing balance'!$F$4:F1330)</f>
        <v>43057</v>
      </c>
      <c r="D1331">
        <f t="shared" si="140"/>
        <v>2017</v>
      </c>
      <c r="E1331">
        <f t="shared" si="141"/>
        <v>11</v>
      </c>
      <c r="F1331">
        <f>DAY('Dash Board'!$C$12+COUNT('Daily reducing balance'!$F$4:F1330))</f>
        <v>18</v>
      </c>
      <c r="G1331" s="8">
        <f t="shared" si="142"/>
        <v>263646.0052005811</v>
      </c>
      <c r="H1331" s="6">
        <f>G1331*'Dash Board'!$C$11/365</f>
        <v>75.84337135907127</v>
      </c>
      <c r="I1331" s="6">
        <f>H1331*'Dash Board'!$C$18/'Dash Board'!$C$11</f>
        <v>36.11589112336727</v>
      </c>
      <c r="J1331" s="6">
        <f>(G1331&gt;1)*PMT('Dash Board'!$C$11/365,$U$4,-'Dash Board'!$C$19)</f>
        <v>108.80376961660664</v>
      </c>
      <c r="K1331" s="6">
        <f t="shared" si="144"/>
        <v>0</v>
      </c>
      <c r="L1331" s="8">
        <f t="shared" si="145"/>
        <v>263613.04480232357</v>
      </c>
      <c r="N1331" s="8">
        <f t="shared" si="143"/>
        <v>72.687878493239367</v>
      </c>
      <c r="O1331" s="8">
        <f>IF(E1330&lt;&gt;E1331,SUM($N$4:N1331)-SUM($O$3:O1330),0)</f>
        <v>0</v>
      </c>
      <c r="P1331" s="6">
        <f>IF(B1331&gt;0,SUM($O$4:O1331)-SUM($P$3:P1330),0)</f>
        <v>0</v>
      </c>
      <c r="Q1331" s="6">
        <f t="shared" si="146"/>
        <v>36.11589112336727</v>
      </c>
      <c r="R1331" s="8">
        <f>IF(E1330&lt;&gt;E1331,SUM($Q$4:Q1331)-SUM($R$3:R1330),0)</f>
        <v>0</v>
      </c>
      <c r="S1331" s="6">
        <f>IF(B1331&gt;0,SUM($R$4:R1331)-SUM($S$3:S1330),0)</f>
        <v>0</v>
      </c>
    </row>
    <row r="1332" spans="1:19">
      <c r="A1332">
        <f>IF(E1331&lt;&gt;E1332,COUNTIF($A$4:A1331,"&lt;&gt;0")+1,0)</f>
        <v>0</v>
      </c>
      <c r="B1332">
        <f>IF(A1332&lt;&gt;0,IF(MOD(A1332,3)=0,COUNTIF($B$4:B1331,"&lt;&gt;0")+1,0),0)</f>
        <v>0</v>
      </c>
      <c r="C1332" s="9">
        <f>'Dash Board'!$C$12+COUNT('Daily reducing balance'!$F$4:F1331)</f>
        <v>43058</v>
      </c>
      <c r="D1332">
        <f t="shared" ref="D1332:D1395" si="147">IF(AND(E1332=1,F1332=1),D1331+1,D1331)</f>
        <v>2017</v>
      </c>
      <c r="E1332">
        <f t="shared" ref="E1332:E1395" si="148">IF(F1332=1,IF(E1331+1&gt;12,1,E1331+1),E1331)</f>
        <v>11</v>
      </c>
      <c r="F1332">
        <f>DAY('Dash Board'!$C$12+COUNT('Daily reducing balance'!$F$4:F1331))</f>
        <v>19</v>
      </c>
      <c r="G1332" s="8">
        <f t="shared" ref="G1332:G1395" si="149">L1331</f>
        <v>263613.04480232357</v>
      </c>
      <c r="H1332" s="6">
        <f>G1332*'Dash Board'!$C$11/365</f>
        <v>75.833889600668428</v>
      </c>
      <c r="I1332" s="6">
        <f>H1332*'Dash Board'!$C$18/'Dash Board'!$C$11</f>
        <v>36.111376000318302</v>
      </c>
      <c r="J1332" s="6">
        <f>(G1332&gt;1)*PMT('Dash Board'!$C$11/365,$U$4,-'Dash Board'!$C$19)</f>
        <v>108.80376961660664</v>
      </c>
      <c r="K1332" s="6">
        <f t="shared" si="144"/>
        <v>0</v>
      </c>
      <c r="L1332" s="8">
        <f t="shared" si="145"/>
        <v>263580.07492230763</v>
      </c>
      <c r="N1332" s="8">
        <f t="shared" ref="N1332:N1395" si="150">J1332-I1332</f>
        <v>72.692393616288342</v>
      </c>
      <c r="O1332" s="8">
        <f>IF(E1331&lt;&gt;E1332,SUM($N$4:N1332)-SUM($O$3:O1331),0)</f>
        <v>0</v>
      </c>
      <c r="P1332" s="6">
        <f>IF(B1332&gt;0,SUM($O$4:O1332)-SUM($P$3:P1331),0)</f>
        <v>0</v>
      </c>
      <c r="Q1332" s="6">
        <f t="shared" si="146"/>
        <v>36.111376000318302</v>
      </c>
      <c r="R1332" s="8">
        <f>IF(E1331&lt;&gt;E1332,SUM($Q$4:Q1332)-SUM($R$3:R1331),0)</f>
        <v>0</v>
      </c>
      <c r="S1332" s="6">
        <f>IF(B1332&gt;0,SUM($R$4:R1332)-SUM($S$3:S1331),0)</f>
        <v>0</v>
      </c>
    </row>
    <row r="1333" spans="1:19">
      <c r="A1333">
        <f>IF(E1332&lt;&gt;E1333,COUNTIF($A$4:A1332,"&lt;&gt;0")+1,0)</f>
        <v>0</v>
      </c>
      <c r="B1333">
        <f>IF(A1333&lt;&gt;0,IF(MOD(A1333,3)=0,COUNTIF($B$4:B1332,"&lt;&gt;0")+1,0),0)</f>
        <v>0</v>
      </c>
      <c r="C1333" s="9">
        <f>'Dash Board'!$C$12+COUNT('Daily reducing balance'!$F$4:F1332)</f>
        <v>43059</v>
      </c>
      <c r="D1333">
        <f t="shared" si="147"/>
        <v>2017</v>
      </c>
      <c r="E1333">
        <f t="shared" si="148"/>
        <v>11</v>
      </c>
      <c r="F1333">
        <f>DAY('Dash Board'!$C$12+COUNT('Daily reducing balance'!$F$4:F1332))</f>
        <v>20</v>
      </c>
      <c r="G1333" s="8">
        <f t="shared" si="149"/>
        <v>263580.07492230763</v>
      </c>
      <c r="H1333" s="6">
        <f>G1333*'Dash Board'!$C$11/365</f>
        <v>75.824405114636434</v>
      </c>
      <c r="I1333" s="6">
        <f>H1333*'Dash Board'!$C$18/'Dash Board'!$C$11</f>
        <v>36.106859578398307</v>
      </c>
      <c r="J1333" s="6">
        <f>(G1333&gt;1)*PMT('Dash Board'!$C$11/365,$U$4,-'Dash Board'!$C$19)</f>
        <v>108.80376961660664</v>
      </c>
      <c r="K1333" s="6">
        <f t="shared" si="144"/>
        <v>0</v>
      </c>
      <c r="L1333" s="8">
        <f t="shared" si="145"/>
        <v>263547.09555780567</v>
      </c>
      <c r="N1333" s="8">
        <f t="shared" si="150"/>
        <v>72.69691003820833</v>
      </c>
      <c r="O1333" s="8">
        <f>IF(E1332&lt;&gt;E1333,SUM($N$4:N1333)-SUM($O$3:O1332),0)</f>
        <v>0</v>
      </c>
      <c r="P1333" s="6">
        <f>IF(B1333&gt;0,SUM($O$4:O1333)-SUM($P$3:P1332),0)</f>
        <v>0</v>
      </c>
      <c r="Q1333" s="6">
        <f t="shared" si="146"/>
        <v>36.106859578398307</v>
      </c>
      <c r="R1333" s="8">
        <f>IF(E1332&lt;&gt;E1333,SUM($Q$4:Q1333)-SUM($R$3:R1332),0)</f>
        <v>0</v>
      </c>
      <c r="S1333" s="6">
        <f>IF(B1333&gt;0,SUM($R$4:R1333)-SUM($S$3:S1332),0)</f>
        <v>0</v>
      </c>
    </row>
    <row r="1334" spans="1:19">
      <c r="A1334">
        <f>IF(E1333&lt;&gt;E1334,COUNTIF($A$4:A1333,"&lt;&gt;0")+1,0)</f>
        <v>0</v>
      </c>
      <c r="B1334">
        <f>IF(A1334&lt;&gt;0,IF(MOD(A1334,3)=0,COUNTIF($B$4:B1333,"&lt;&gt;0")+1,0),0)</f>
        <v>0</v>
      </c>
      <c r="C1334" s="9">
        <f>'Dash Board'!$C$12+COUNT('Daily reducing balance'!$F$4:F1333)</f>
        <v>43060</v>
      </c>
      <c r="D1334">
        <f t="shared" si="147"/>
        <v>2017</v>
      </c>
      <c r="E1334">
        <f t="shared" si="148"/>
        <v>11</v>
      </c>
      <c r="F1334">
        <f>DAY('Dash Board'!$C$12+COUNT('Daily reducing balance'!$F$4:F1333))</f>
        <v>21</v>
      </c>
      <c r="G1334" s="8">
        <f t="shared" si="149"/>
        <v>263547.09555780567</v>
      </c>
      <c r="H1334" s="6">
        <f>G1334*'Dash Board'!$C$11/365</f>
        <v>75.814917900190665</v>
      </c>
      <c r="I1334" s="6">
        <f>H1334*'Dash Board'!$C$18/'Dash Board'!$C$11</f>
        <v>36.102341857233654</v>
      </c>
      <c r="J1334" s="6">
        <f>(G1334&gt;1)*PMT('Dash Board'!$C$11/365,$U$4,-'Dash Board'!$C$19)</f>
        <v>108.80376961660664</v>
      </c>
      <c r="K1334" s="6">
        <f t="shared" si="144"/>
        <v>0</v>
      </c>
      <c r="L1334" s="8">
        <f t="shared" si="145"/>
        <v>263514.10670608928</v>
      </c>
      <c r="N1334" s="8">
        <f t="shared" si="150"/>
        <v>72.70142775937299</v>
      </c>
      <c r="O1334" s="8">
        <f>IF(E1333&lt;&gt;E1334,SUM($N$4:N1334)-SUM($O$3:O1333),0)</f>
        <v>0</v>
      </c>
      <c r="P1334" s="6">
        <f>IF(B1334&gt;0,SUM($O$4:O1334)-SUM($P$3:P1333),0)</f>
        <v>0</v>
      </c>
      <c r="Q1334" s="6">
        <f t="shared" si="146"/>
        <v>36.102341857233654</v>
      </c>
      <c r="R1334" s="8">
        <f>IF(E1333&lt;&gt;E1334,SUM($Q$4:Q1334)-SUM($R$3:R1333),0)</f>
        <v>0</v>
      </c>
      <c r="S1334" s="6">
        <f>IF(B1334&gt;0,SUM($R$4:R1334)-SUM($S$3:S1333),0)</f>
        <v>0</v>
      </c>
    </row>
    <row r="1335" spans="1:19">
      <c r="A1335">
        <f>IF(E1334&lt;&gt;E1335,COUNTIF($A$4:A1334,"&lt;&gt;0")+1,0)</f>
        <v>0</v>
      </c>
      <c r="B1335">
        <f>IF(A1335&lt;&gt;0,IF(MOD(A1335,3)=0,COUNTIF($B$4:B1334,"&lt;&gt;0")+1,0),0)</f>
        <v>0</v>
      </c>
      <c r="C1335" s="9">
        <f>'Dash Board'!$C$12+COUNT('Daily reducing balance'!$F$4:F1334)</f>
        <v>43061</v>
      </c>
      <c r="D1335">
        <f t="shared" si="147"/>
        <v>2017</v>
      </c>
      <c r="E1335">
        <f t="shared" si="148"/>
        <v>11</v>
      </c>
      <c r="F1335">
        <f>DAY('Dash Board'!$C$12+COUNT('Daily reducing balance'!$F$4:F1334))</f>
        <v>22</v>
      </c>
      <c r="G1335" s="8">
        <f t="shared" si="149"/>
        <v>263514.10670608928</v>
      </c>
      <c r="H1335" s="6">
        <f>G1335*'Dash Board'!$C$11/365</f>
        <v>75.805427956546225</v>
      </c>
      <c r="I1335" s="6">
        <f>H1335*'Dash Board'!$C$18/'Dash Board'!$C$11</f>
        <v>36.097822836450582</v>
      </c>
      <c r="J1335" s="6">
        <f>(G1335&gt;1)*PMT('Dash Board'!$C$11/365,$U$4,-'Dash Board'!$C$19)</f>
        <v>108.80376961660664</v>
      </c>
      <c r="K1335" s="6">
        <f t="shared" si="144"/>
        <v>0</v>
      </c>
      <c r="L1335" s="8">
        <f t="shared" si="145"/>
        <v>263481.10836442927</v>
      </c>
      <c r="N1335" s="8">
        <f t="shared" si="150"/>
        <v>72.705946780156069</v>
      </c>
      <c r="O1335" s="8">
        <f>IF(E1334&lt;&gt;E1335,SUM($N$4:N1335)-SUM($O$3:O1334),0)</f>
        <v>0</v>
      </c>
      <c r="P1335" s="6">
        <f>IF(B1335&gt;0,SUM($O$4:O1335)-SUM($P$3:P1334),0)</f>
        <v>0</v>
      </c>
      <c r="Q1335" s="6">
        <f t="shared" si="146"/>
        <v>36.097822836450582</v>
      </c>
      <c r="R1335" s="8">
        <f>IF(E1334&lt;&gt;E1335,SUM($Q$4:Q1335)-SUM($R$3:R1334),0)</f>
        <v>0</v>
      </c>
      <c r="S1335" s="6">
        <f>IF(B1335&gt;0,SUM($R$4:R1335)-SUM($S$3:S1334),0)</f>
        <v>0</v>
      </c>
    </row>
    <row r="1336" spans="1:19">
      <c r="A1336">
        <f>IF(E1335&lt;&gt;E1336,COUNTIF($A$4:A1335,"&lt;&gt;0")+1,0)</f>
        <v>0</v>
      </c>
      <c r="B1336">
        <f>IF(A1336&lt;&gt;0,IF(MOD(A1336,3)=0,COUNTIF($B$4:B1335,"&lt;&gt;0")+1,0),0)</f>
        <v>0</v>
      </c>
      <c r="C1336" s="9">
        <f>'Dash Board'!$C$12+COUNT('Daily reducing balance'!$F$4:F1335)</f>
        <v>43062</v>
      </c>
      <c r="D1336">
        <f t="shared" si="147"/>
        <v>2017</v>
      </c>
      <c r="E1336">
        <f t="shared" si="148"/>
        <v>11</v>
      </c>
      <c r="F1336">
        <f>DAY('Dash Board'!$C$12+COUNT('Daily reducing balance'!$F$4:F1335))</f>
        <v>23</v>
      </c>
      <c r="G1336" s="8">
        <f t="shared" si="149"/>
        <v>263481.10836442927</v>
      </c>
      <c r="H1336" s="6">
        <f>G1336*'Dash Board'!$C$11/365</f>
        <v>75.795935282917995</v>
      </c>
      <c r="I1336" s="6">
        <f>H1336*'Dash Board'!$C$18/'Dash Board'!$C$11</f>
        <v>36.093302515675241</v>
      </c>
      <c r="J1336" s="6">
        <f>(G1336&gt;1)*PMT('Dash Board'!$C$11/365,$U$4,-'Dash Board'!$C$19)</f>
        <v>108.80376961660664</v>
      </c>
      <c r="K1336" s="6">
        <f t="shared" si="144"/>
        <v>0</v>
      </c>
      <c r="L1336" s="8">
        <f t="shared" si="145"/>
        <v>263448.10053009557</v>
      </c>
      <c r="N1336" s="8">
        <f t="shared" si="150"/>
        <v>72.710467100931396</v>
      </c>
      <c r="O1336" s="8">
        <f>IF(E1335&lt;&gt;E1336,SUM($N$4:N1336)-SUM($O$3:O1335),0)</f>
        <v>0</v>
      </c>
      <c r="P1336" s="6">
        <f>IF(B1336&gt;0,SUM($O$4:O1336)-SUM($P$3:P1335),0)</f>
        <v>0</v>
      </c>
      <c r="Q1336" s="6">
        <f t="shared" si="146"/>
        <v>36.093302515675241</v>
      </c>
      <c r="R1336" s="8">
        <f>IF(E1335&lt;&gt;E1336,SUM($Q$4:Q1336)-SUM($R$3:R1335),0)</f>
        <v>0</v>
      </c>
      <c r="S1336" s="6">
        <f>IF(B1336&gt;0,SUM($R$4:R1336)-SUM($S$3:S1335),0)</f>
        <v>0</v>
      </c>
    </row>
    <row r="1337" spans="1:19">
      <c r="A1337">
        <f>IF(E1336&lt;&gt;E1337,COUNTIF($A$4:A1336,"&lt;&gt;0")+1,0)</f>
        <v>0</v>
      </c>
      <c r="B1337">
        <f>IF(A1337&lt;&gt;0,IF(MOD(A1337,3)=0,COUNTIF($B$4:B1336,"&lt;&gt;0")+1,0),0)</f>
        <v>0</v>
      </c>
      <c r="C1337" s="9">
        <f>'Dash Board'!$C$12+COUNT('Daily reducing balance'!$F$4:F1336)</f>
        <v>43063</v>
      </c>
      <c r="D1337">
        <f t="shared" si="147"/>
        <v>2017</v>
      </c>
      <c r="E1337">
        <f t="shared" si="148"/>
        <v>11</v>
      </c>
      <c r="F1337">
        <f>DAY('Dash Board'!$C$12+COUNT('Daily reducing balance'!$F$4:F1336))</f>
        <v>24</v>
      </c>
      <c r="G1337" s="8">
        <f t="shared" si="149"/>
        <v>263448.10053009557</v>
      </c>
      <c r="H1337" s="6">
        <f>G1337*'Dash Board'!$C$11/365</f>
        <v>75.786439878520639</v>
      </c>
      <c r="I1337" s="6">
        <f>H1337*'Dash Board'!$C$18/'Dash Board'!$C$11</f>
        <v>36.088780894533642</v>
      </c>
      <c r="J1337" s="6">
        <f>(G1337&gt;1)*PMT('Dash Board'!$C$11/365,$U$4,-'Dash Board'!$C$19)</f>
        <v>108.80376961660664</v>
      </c>
      <c r="K1337" s="6">
        <f t="shared" si="144"/>
        <v>0</v>
      </c>
      <c r="L1337" s="8">
        <f t="shared" si="145"/>
        <v>263415.08320035751</v>
      </c>
      <c r="N1337" s="8">
        <f t="shared" si="150"/>
        <v>72.714988722073002</v>
      </c>
      <c r="O1337" s="8">
        <f>IF(E1336&lt;&gt;E1337,SUM($N$4:N1337)-SUM($O$3:O1336),0)</f>
        <v>0</v>
      </c>
      <c r="P1337" s="6">
        <f>IF(B1337&gt;0,SUM($O$4:O1337)-SUM($P$3:P1336),0)</f>
        <v>0</v>
      </c>
      <c r="Q1337" s="6">
        <f t="shared" si="146"/>
        <v>36.088780894533642</v>
      </c>
      <c r="R1337" s="8">
        <f>IF(E1336&lt;&gt;E1337,SUM($Q$4:Q1337)-SUM($R$3:R1336),0)</f>
        <v>0</v>
      </c>
      <c r="S1337" s="6">
        <f>IF(B1337&gt;0,SUM($R$4:R1337)-SUM($S$3:S1336),0)</f>
        <v>0</v>
      </c>
    </row>
    <row r="1338" spans="1:19">
      <c r="A1338">
        <f>IF(E1337&lt;&gt;E1338,COUNTIF($A$4:A1337,"&lt;&gt;0")+1,0)</f>
        <v>0</v>
      </c>
      <c r="B1338">
        <f>IF(A1338&lt;&gt;0,IF(MOD(A1338,3)=0,COUNTIF($B$4:B1337,"&lt;&gt;0")+1,0),0)</f>
        <v>0</v>
      </c>
      <c r="C1338" s="9">
        <f>'Dash Board'!$C$12+COUNT('Daily reducing balance'!$F$4:F1337)</f>
        <v>43064</v>
      </c>
      <c r="D1338">
        <f t="shared" si="147"/>
        <v>2017</v>
      </c>
      <c r="E1338">
        <f t="shared" si="148"/>
        <v>11</v>
      </c>
      <c r="F1338">
        <f>DAY('Dash Board'!$C$12+COUNT('Daily reducing balance'!$F$4:F1337))</f>
        <v>25</v>
      </c>
      <c r="G1338" s="8">
        <f t="shared" si="149"/>
        <v>263415.08320035751</v>
      </c>
      <c r="H1338" s="6">
        <f>G1338*'Dash Board'!$C$11/365</f>
        <v>75.776941742568596</v>
      </c>
      <c r="I1338" s="6">
        <f>H1338*'Dash Board'!$C$18/'Dash Board'!$C$11</f>
        <v>36.084257972651713</v>
      </c>
      <c r="J1338" s="6">
        <f>(G1338&gt;1)*PMT('Dash Board'!$C$11/365,$U$4,-'Dash Board'!$C$19)</f>
        <v>108.80376961660664</v>
      </c>
      <c r="K1338" s="6">
        <f t="shared" si="144"/>
        <v>0</v>
      </c>
      <c r="L1338" s="8">
        <f t="shared" si="145"/>
        <v>263382.05637248349</v>
      </c>
      <c r="N1338" s="8">
        <f t="shared" si="150"/>
        <v>72.719511643954931</v>
      </c>
      <c r="O1338" s="8">
        <f>IF(E1337&lt;&gt;E1338,SUM($N$4:N1338)-SUM($O$3:O1337),0)</f>
        <v>0</v>
      </c>
      <c r="P1338" s="6">
        <f>IF(B1338&gt;0,SUM($O$4:O1338)-SUM($P$3:P1337),0)</f>
        <v>0</v>
      </c>
      <c r="Q1338" s="6">
        <f t="shared" si="146"/>
        <v>36.084257972651713</v>
      </c>
      <c r="R1338" s="8">
        <f>IF(E1337&lt;&gt;E1338,SUM($Q$4:Q1338)-SUM($R$3:R1337),0)</f>
        <v>0</v>
      </c>
      <c r="S1338" s="6">
        <f>IF(B1338&gt;0,SUM($R$4:R1338)-SUM($S$3:S1337),0)</f>
        <v>0</v>
      </c>
    </row>
    <row r="1339" spans="1:19">
      <c r="A1339">
        <f>IF(E1338&lt;&gt;E1339,COUNTIF($A$4:A1338,"&lt;&gt;0")+1,0)</f>
        <v>0</v>
      </c>
      <c r="B1339">
        <f>IF(A1339&lt;&gt;0,IF(MOD(A1339,3)=0,COUNTIF($B$4:B1338,"&lt;&gt;0")+1,0),0)</f>
        <v>0</v>
      </c>
      <c r="C1339" s="9">
        <f>'Dash Board'!$C$12+COUNT('Daily reducing balance'!$F$4:F1338)</f>
        <v>43065</v>
      </c>
      <c r="D1339">
        <f t="shared" si="147"/>
        <v>2017</v>
      </c>
      <c r="E1339">
        <f t="shared" si="148"/>
        <v>11</v>
      </c>
      <c r="F1339">
        <f>DAY('Dash Board'!$C$12+COUNT('Daily reducing balance'!$F$4:F1338))</f>
        <v>26</v>
      </c>
      <c r="G1339" s="8">
        <f t="shared" si="149"/>
        <v>263382.05637248349</v>
      </c>
      <c r="H1339" s="6">
        <f>G1339*'Dash Board'!$C$11/365</f>
        <v>75.767440874276076</v>
      </c>
      <c r="I1339" s="6">
        <f>H1339*'Dash Board'!$C$18/'Dash Board'!$C$11</f>
        <v>36.079733749655276</v>
      </c>
      <c r="J1339" s="6">
        <f>(G1339&gt;1)*PMT('Dash Board'!$C$11/365,$U$4,-'Dash Board'!$C$19)</f>
        <v>108.80376961660664</v>
      </c>
      <c r="K1339" s="6">
        <f t="shared" si="144"/>
        <v>0</v>
      </c>
      <c r="L1339" s="8">
        <f t="shared" si="145"/>
        <v>263349.02004374121</v>
      </c>
      <c r="N1339" s="8">
        <f t="shared" si="150"/>
        <v>72.724035866951368</v>
      </c>
      <c r="O1339" s="8">
        <f>IF(E1338&lt;&gt;E1339,SUM($N$4:N1339)-SUM($O$3:O1338),0)</f>
        <v>0</v>
      </c>
      <c r="P1339" s="6">
        <f>IF(B1339&gt;0,SUM($O$4:O1339)-SUM($P$3:P1338),0)</f>
        <v>0</v>
      </c>
      <c r="Q1339" s="6">
        <f t="shared" si="146"/>
        <v>36.079733749655276</v>
      </c>
      <c r="R1339" s="8">
        <f>IF(E1338&lt;&gt;E1339,SUM($Q$4:Q1339)-SUM($R$3:R1338),0)</f>
        <v>0</v>
      </c>
      <c r="S1339" s="6">
        <f>IF(B1339&gt;0,SUM($R$4:R1339)-SUM($S$3:S1338),0)</f>
        <v>0</v>
      </c>
    </row>
    <row r="1340" spans="1:19">
      <c r="A1340">
        <f>IF(E1339&lt;&gt;E1340,COUNTIF($A$4:A1339,"&lt;&gt;0")+1,0)</f>
        <v>0</v>
      </c>
      <c r="B1340">
        <f>IF(A1340&lt;&gt;0,IF(MOD(A1340,3)=0,COUNTIF($B$4:B1339,"&lt;&gt;0")+1,0),0)</f>
        <v>0</v>
      </c>
      <c r="C1340" s="9">
        <f>'Dash Board'!$C$12+COUNT('Daily reducing balance'!$F$4:F1339)</f>
        <v>43066</v>
      </c>
      <c r="D1340">
        <f t="shared" si="147"/>
        <v>2017</v>
      </c>
      <c r="E1340">
        <f t="shared" si="148"/>
        <v>11</v>
      </c>
      <c r="F1340">
        <f>DAY('Dash Board'!$C$12+COUNT('Daily reducing balance'!$F$4:F1339))</f>
        <v>27</v>
      </c>
      <c r="G1340" s="8">
        <f t="shared" si="149"/>
        <v>263349.02004374121</v>
      </c>
      <c r="H1340" s="6">
        <f>G1340*'Dash Board'!$C$11/365</f>
        <v>75.757937272857063</v>
      </c>
      <c r="I1340" s="6">
        <f>H1340*'Dash Board'!$C$18/'Dash Board'!$C$11</f>
        <v>36.07520822517003</v>
      </c>
      <c r="J1340" s="6">
        <f>(G1340&gt;1)*PMT('Dash Board'!$C$11/365,$U$4,-'Dash Board'!$C$19)</f>
        <v>108.80376961660664</v>
      </c>
      <c r="K1340" s="6">
        <f t="shared" si="144"/>
        <v>0</v>
      </c>
      <c r="L1340" s="8">
        <f t="shared" si="145"/>
        <v>263315.97421139746</v>
      </c>
      <c r="N1340" s="8">
        <f t="shared" si="150"/>
        <v>72.728561391436614</v>
      </c>
      <c r="O1340" s="8">
        <f>IF(E1339&lt;&gt;E1340,SUM($N$4:N1340)-SUM($O$3:O1339),0)</f>
        <v>0</v>
      </c>
      <c r="P1340" s="6">
        <f>IF(B1340&gt;0,SUM($O$4:O1340)-SUM($P$3:P1339),0)</f>
        <v>0</v>
      </c>
      <c r="Q1340" s="6">
        <f t="shared" si="146"/>
        <v>36.07520822517003</v>
      </c>
      <c r="R1340" s="8">
        <f>IF(E1339&lt;&gt;E1340,SUM($Q$4:Q1340)-SUM($R$3:R1339),0)</f>
        <v>0</v>
      </c>
      <c r="S1340" s="6">
        <f>IF(B1340&gt;0,SUM($R$4:R1340)-SUM($S$3:S1339),0)</f>
        <v>0</v>
      </c>
    </row>
    <row r="1341" spans="1:19">
      <c r="A1341">
        <f>IF(E1340&lt;&gt;E1341,COUNTIF($A$4:A1340,"&lt;&gt;0")+1,0)</f>
        <v>0</v>
      </c>
      <c r="B1341">
        <f>IF(A1341&lt;&gt;0,IF(MOD(A1341,3)=0,COUNTIF($B$4:B1340,"&lt;&gt;0")+1,0),0)</f>
        <v>0</v>
      </c>
      <c r="C1341" s="9">
        <f>'Dash Board'!$C$12+COUNT('Daily reducing balance'!$F$4:F1340)</f>
        <v>43067</v>
      </c>
      <c r="D1341">
        <f t="shared" si="147"/>
        <v>2017</v>
      </c>
      <c r="E1341">
        <f t="shared" si="148"/>
        <v>11</v>
      </c>
      <c r="F1341">
        <f>DAY('Dash Board'!$C$12+COUNT('Daily reducing balance'!$F$4:F1340))</f>
        <v>28</v>
      </c>
      <c r="G1341" s="8">
        <f t="shared" si="149"/>
        <v>263315.97421139746</v>
      </c>
      <c r="H1341" s="6">
        <f>G1341*'Dash Board'!$C$11/365</f>
        <v>75.748430937525285</v>
      </c>
      <c r="I1341" s="6">
        <f>H1341*'Dash Board'!$C$18/'Dash Board'!$C$11</f>
        <v>36.07068139882157</v>
      </c>
      <c r="J1341" s="6">
        <f>(G1341&gt;1)*PMT('Dash Board'!$C$11/365,$U$4,-'Dash Board'!$C$19)</f>
        <v>108.80376961660664</v>
      </c>
      <c r="K1341" s="6">
        <f t="shared" si="144"/>
        <v>0</v>
      </c>
      <c r="L1341" s="8">
        <f t="shared" si="145"/>
        <v>263282.91887271841</v>
      </c>
      <c r="N1341" s="8">
        <f t="shared" si="150"/>
        <v>72.733088217785081</v>
      </c>
      <c r="O1341" s="8">
        <f>IF(E1340&lt;&gt;E1341,SUM($N$4:N1341)-SUM($O$3:O1340),0)</f>
        <v>0</v>
      </c>
      <c r="P1341" s="6">
        <f>IF(B1341&gt;0,SUM($O$4:O1341)-SUM($P$3:P1340),0)</f>
        <v>0</v>
      </c>
      <c r="Q1341" s="6">
        <f t="shared" si="146"/>
        <v>36.07068139882157</v>
      </c>
      <c r="R1341" s="8">
        <f>IF(E1340&lt;&gt;E1341,SUM($Q$4:Q1341)-SUM($R$3:R1340),0)</f>
        <v>0</v>
      </c>
      <c r="S1341" s="6">
        <f>IF(B1341&gt;0,SUM($R$4:R1341)-SUM($S$3:S1340),0)</f>
        <v>0</v>
      </c>
    </row>
    <row r="1342" spans="1:19">
      <c r="A1342">
        <f>IF(E1341&lt;&gt;E1342,COUNTIF($A$4:A1341,"&lt;&gt;0")+1,0)</f>
        <v>0</v>
      </c>
      <c r="B1342">
        <f>IF(A1342&lt;&gt;0,IF(MOD(A1342,3)=0,COUNTIF($B$4:B1341,"&lt;&gt;0")+1,0),0)</f>
        <v>0</v>
      </c>
      <c r="C1342" s="9">
        <f>'Dash Board'!$C$12+COUNT('Daily reducing balance'!$F$4:F1341)</f>
        <v>43068</v>
      </c>
      <c r="D1342">
        <f t="shared" si="147"/>
        <v>2017</v>
      </c>
      <c r="E1342">
        <f t="shared" si="148"/>
        <v>11</v>
      </c>
      <c r="F1342">
        <f>DAY('Dash Board'!$C$12+COUNT('Daily reducing balance'!$F$4:F1341))</f>
        <v>29</v>
      </c>
      <c r="G1342" s="8">
        <f t="shared" si="149"/>
        <v>263282.91887271841</v>
      </c>
      <c r="H1342" s="6">
        <f>G1342*'Dash Board'!$C$11/365</f>
        <v>75.738921867494341</v>
      </c>
      <c r="I1342" s="6">
        <f>H1342*'Dash Board'!$C$18/'Dash Board'!$C$11</f>
        <v>36.066153270235404</v>
      </c>
      <c r="J1342" s="6">
        <f>(G1342&gt;1)*PMT('Dash Board'!$C$11/365,$U$4,-'Dash Board'!$C$19)</f>
        <v>108.80376961660664</v>
      </c>
      <c r="K1342" s="6">
        <f t="shared" si="144"/>
        <v>0</v>
      </c>
      <c r="L1342" s="8">
        <f t="shared" si="145"/>
        <v>263249.85402496933</v>
      </c>
      <c r="N1342" s="8">
        <f t="shared" si="150"/>
        <v>72.73761634637124</v>
      </c>
      <c r="O1342" s="8">
        <f>IF(E1341&lt;&gt;E1342,SUM($N$4:N1342)-SUM($O$3:O1341),0)</f>
        <v>0</v>
      </c>
      <c r="P1342" s="6">
        <f>IF(B1342&gt;0,SUM($O$4:O1342)-SUM($P$3:P1341),0)</f>
        <v>0</v>
      </c>
      <c r="Q1342" s="6">
        <f t="shared" si="146"/>
        <v>36.066153270235404</v>
      </c>
      <c r="R1342" s="8">
        <f>IF(E1341&lt;&gt;E1342,SUM($Q$4:Q1342)-SUM($R$3:R1341),0)</f>
        <v>0</v>
      </c>
      <c r="S1342" s="6">
        <f>IF(B1342&gt;0,SUM($R$4:R1342)-SUM($S$3:S1341),0)</f>
        <v>0</v>
      </c>
    </row>
    <row r="1343" spans="1:19">
      <c r="A1343">
        <f>IF(E1342&lt;&gt;E1343,COUNTIF($A$4:A1342,"&lt;&gt;0")+1,0)</f>
        <v>0</v>
      </c>
      <c r="B1343">
        <f>IF(A1343&lt;&gt;0,IF(MOD(A1343,3)=0,COUNTIF($B$4:B1342,"&lt;&gt;0")+1,0),0)</f>
        <v>0</v>
      </c>
      <c r="C1343" s="9">
        <f>'Dash Board'!$C$12+COUNT('Daily reducing balance'!$F$4:F1342)</f>
        <v>43069</v>
      </c>
      <c r="D1343">
        <f t="shared" si="147"/>
        <v>2017</v>
      </c>
      <c r="E1343">
        <f t="shared" si="148"/>
        <v>11</v>
      </c>
      <c r="F1343">
        <f>DAY('Dash Board'!$C$12+COUNT('Daily reducing balance'!$F$4:F1342))</f>
        <v>30</v>
      </c>
      <c r="G1343" s="8">
        <f t="shared" si="149"/>
        <v>263249.85402496933</v>
      </c>
      <c r="H1343" s="6">
        <f>G1343*'Dash Board'!$C$11/365</f>
        <v>75.729410061977475</v>
      </c>
      <c r="I1343" s="6">
        <f>H1343*'Dash Board'!$C$18/'Dash Board'!$C$11</f>
        <v>36.061623839036898</v>
      </c>
      <c r="J1343" s="6">
        <f>(G1343&gt;1)*PMT('Dash Board'!$C$11/365,$U$4,-'Dash Board'!$C$19)</f>
        <v>108.80376961660664</v>
      </c>
      <c r="K1343" s="6">
        <f t="shared" si="144"/>
        <v>0</v>
      </c>
      <c r="L1343" s="8">
        <f t="shared" si="145"/>
        <v>263216.77966541471</v>
      </c>
      <c r="N1343" s="8">
        <f t="shared" si="150"/>
        <v>72.742145777569746</v>
      </c>
      <c r="O1343" s="8">
        <f>IF(E1342&lt;&gt;E1343,SUM($N$4:N1343)-SUM($O$3:O1342),0)</f>
        <v>0</v>
      </c>
      <c r="P1343" s="6">
        <f>IF(B1343&gt;0,SUM($O$4:O1343)-SUM($P$3:P1342),0)</f>
        <v>0</v>
      </c>
      <c r="Q1343" s="6">
        <f t="shared" si="146"/>
        <v>36.061623839036898</v>
      </c>
      <c r="R1343" s="8">
        <f>IF(E1342&lt;&gt;E1343,SUM($Q$4:Q1343)-SUM($R$3:R1342),0)</f>
        <v>0</v>
      </c>
      <c r="S1343" s="6">
        <f>IF(B1343&gt;0,SUM($R$4:R1343)-SUM($S$3:S1342),0)</f>
        <v>0</v>
      </c>
    </row>
    <row r="1344" spans="1:19">
      <c r="A1344">
        <f>IF(E1343&lt;&gt;E1344,COUNTIF($A$4:A1343,"&lt;&gt;0")+1,0)</f>
        <v>44</v>
      </c>
      <c r="B1344">
        <f>IF(A1344&lt;&gt;0,IF(MOD(A1344,3)=0,COUNTIF($B$4:B1343,"&lt;&gt;0")+1,0),0)</f>
        <v>0</v>
      </c>
      <c r="C1344" s="9">
        <f>'Dash Board'!$C$12+COUNT('Daily reducing balance'!$F$4:F1343)</f>
        <v>43070</v>
      </c>
      <c r="D1344">
        <f t="shared" si="147"/>
        <v>2017</v>
      </c>
      <c r="E1344">
        <f t="shared" si="148"/>
        <v>12</v>
      </c>
      <c r="F1344">
        <f>DAY('Dash Board'!$C$12+COUNT('Daily reducing balance'!$F$4:F1343))</f>
        <v>1</v>
      </c>
      <c r="G1344" s="8">
        <f t="shared" si="149"/>
        <v>263216.77966541471</v>
      </c>
      <c r="H1344" s="6">
        <f>G1344*'Dash Board'!$C$11/365</f>
        <v>75.719895520187791</v>
      </c>
      <c r="I1344" s="6">
        <f>H1344*'Dash Board'!$C$18/'Dash Board'!$C$11</f>
        <v>36.057093104851333</v>
      </c>
      <c r="J1344" s="6">
        <f>(G1344&gt;1)*PMT('Dash Board'!$C$11/365,$U$4,-'Dash Board'!$C$19)</f>
        <v>108.80376961660664</v>
      </c>
      <c r="K1344" s="6">
        <f t="shared" si="144"/>
        <v>3372.9168581148047</v>
      </c>
      <c r="L1344" s="8">
        <f t="shared" si="145"/>
        <v>263183.69579131831</v>
      </c>
      <c r="N1344" s="8">
        <f t="shared" si="150"/>
        <v>72.746676511755311</v>
      </c>
      <c r="O1344" s="8">
        <f>IF(E1343&lt;&gt;E1344,SUM($N$4:N1344)-SUM($O$3:O1343),0)</f>
        <v>2180.4347058554413</v>
      </c>
      <c r="P1344" s="6">
        <f>IF(B1344&gt;0,SUM($O$4:O1344)-SUM($P$3:P1343),0)</f>
        <v>0</v>
      </c>
      <c r="Q1344" s="6">
        <f t="shared" si="146"/>
        <v>36.057093104851333</v>
      </c>
      <c r="R1344" s="8">
        <f>IF(E1343&lt;&gt;E1344,SUM($Q$4:Q1344)-SUM($R$3:R1343),0)</f>
        <v>1083.6783826428073</v>
      </c>
      <c r="S1344" s="6">
        <f>IF(B1344&gt;0,SUM($R$4:R1344)-SUM($S$3:S1343),0)</f>
        <v>0</v>
      </c>
    </row>
    <row r="1345" spans="1:19">
      <c r="A1345">
        <f>IF(E1344&lt;&gt;E1345,COUNTIF($A$4:A1344,"&lt;&gt;0")+1,0)</f>
        <v>0</v>
      </c>
      <c r="B1345">
        <f>IF(A1345&lt;&gt;0,IF(MOD(A1345,3)=0,COUNTIF($B$4:B1344,"&lt;&gt;0")+1,0),0)</f>
        <v>0</v>
      </c>
      <c r="C1345" s="9">
        <f>'Dash Board'!$C$12+COUNT('Daily reducing balance'!$F$4:F1344)</f>
        <v>43071</v>
      </c>
      <c r="D1345">
        <f t="shared" si="147"/>
        <v>2017</v>
      </c>
      <c r="E1345">
        <f t="shared" si="148"/>
        <v>12</v>
      </c>
      <c r="F1345">
        <f>DAY('Dash Board'!$C$12+COUNT('Daily reducing balance'!$F$4:F1344))</f>
        <v>2</v>
      </c>
      <c r="G1345" s="8">
        <f t="shared" si="149"/>
        <v>263183.69579131831</v>
      </c>
      <c r="H1345" s="6">
        <f>G1345*'Dash Board'!$C$11/365</f>
        <v>75.710378241338148</v>
      </c>
      <c r="I1345" s="6">
        <f>H1345*'Dash Board'!$C$18/'Dash Board'!$C$11</f>
        <v>36.052561067303884</v>
      </c>
      <c r="J1345" s="6">
        <f>(G1345&gt;1)*PMT('Dash Board'!$C$11/365,$U$4,-'Dash Board'!$C$19)</f>
        <v>108.80376961660664</v>
      </c>
      <c r="K1345" s="6">
        <f t="shared" si="144"/>
        <v>0</v>
      </c>
      <c r="L1345" s="8">
        <f t="shared" si="145"/>
        <v>263150.60239994305</v>
      </c>
      <c r="N1345" s="8">
        <f t="shared" si="150"/>
        <v>72.75120854930276</v>
      </c>
      <c r="O1345" s="8">
        <f>IF(E1344&lt;&gt;E1345,SUM($N$4:N1345)-SUM($O$3:O1344),0)</f>
        <v>0</v>
      </c>
      <c r="P1345" s="6">
        <f>IF(B1345&gt;0,SUM($O$4:O1345)-SUM($P$3:P1344),0)</f>
        <v>0</v>
      </c>
      <c r="Q1345" s="6">
        <f t="shared" si="146"/>
        <v>36.052561067303884</v>
      </c>
      <c r="R1345" s="8">
        <f>IF(E1344&lt;&gt;E1345,SUM($Q$4:Q1345)-SUM($R$3:R1344),0)</f>
        <v>0</v>
      </c>
      <c r="S1345" s="6">
        <f>IF(B1345&gt;0,SUM($R$4:R1345)-SUM($S$3:S1344),0)</f>
        <v>0</v>
      </c>
    </row>
    <row r="1346" spans="1:19">
      <c r="A1346">
        <f>IF(E1345&lt;&gt;E1346,COUNTIF($A$4:A1345,"&lt;&gt;0")+1,0)</f>
        <v>0</v>
      </c>
      <c r="B1346">
        <f>IF(A1346&lt;&gt;0,IF(MOD(A1346,3)=0,COUNTIF($B$4:B1345,"&lt;&gt;0")+1,0),0)</f>
        <v>0</v>
      </c>
      <c r="C1346" s="9">
        <f>'Dash Board'!$C$12+COUNT('Daily reducing balance'!$F$4:F1345)</f>
        <v>43072</v>
      </c>
      <c r="D1346">
        <f t="shared" si="147"/>
        <v>2017</v>
      </c>
      <c r="E1346">
        <f t="shared" si="148"/>
        <v>12</v>
      </c>
      <c r="F1346">
        <f>DAY('Dash Board'!$C$12+COUNT('Daily reducing balance'!$F$4:F1345))</f>
        <v>3</v>
      </c>
      <c r="G1346" s="8">
        <f t="shared" si="149"/>
        <v>263150.60239994305</v>
      </c>
      <c r="H1346" s="6">
        <f>G1346*'Dash Board'!$C$11/365</f>
        <v>75.700858224641152</v>
      </c>
      <c r="I1346" s="6">
        <f>H1346*'Dash Board'!$C$18/'Dash Board'!$C$11</f>
        <v>36.048027726019598</v>
      </c>
      <c r="J1346" s="6">
        <f>(G1346&gt;1)*PMT('Dash Board'!$C$11/365,$U$4,-'Dash Board'!$C$19)</f>
        <v>108.80376961660664</v>
      </c>
      <c r="K1346" s="6">
        <f t="shared" si="144"/>
        <v>0</v>
      </c>
      <c r="L1346" s="8">
        <f t="shared" si="145"/>
        <v>263117.49948855111</v>
      </c>
      <c r="N1346" s="8">
        <f t="shared" si="150"/>
        <v>72.755741890587046</v>
      </c>
      <c r="O1346" s="8">
        <f>IF(E1345&lt;&gt;E1346,SUM($N$4:N1346)-SUM($O$3:O1345),0)</f>
        <v>0</v>
      </c>
      <c r="P1346" s="6">
        <f>IF(B1346&gt;0,SUM($O$4:O1346)-SUM($P$3:P1345),0)</f>
        <v>0</v>
      </c>
      <c r="Q1346" s="6">
        <f t="shared" si="146"/>
        <v>36.048027726019598</v>
      </c>
      <c r="R1346" s="8">
        <f>IF(E1345&lt;&gt;E1346,SUM($Q$4:Q1346)-SUM($R$3:R1345),0)</f>
        <v>0</v>
      </c>
      <c r="S1346" s="6">
        <f>IF(B1346&gt;0,SUM($R$4:R1346)-SUM($S$3:S1345),0)</f>
        <v>0</v>
      </c>
    </row>
    <row r="1347" spans="1:19">
      <c r="A1347">
        <f>IF(E1346&lt;&gt;E1347,COUNTIF($A$4:A1346,"&lt;&gt;0")+1,0)</f>
        <v>0</v>
      </c>
      <c r="B1347">
        <f>IF(A1347&lt;&gt;0,IF(MOD(A1347,3)=0,COUNTIF($B$4:B1346,"&lt;&gt;0")+1,0),0)</f>
        <v>0</v>
      </c>
      <c r="C1347" s="9">
        <f>'Dash Board'!$C$12+COUNT('Daily reducing balance'!$F$4:F1346)</f>
        <v>43073</v>
      </c>
      <c r="D1347">
        <f t="shared" si="147"/>
        <v>2017</v>
      </c>
      <c r="E1347">
        <f t="shared" si="148"/>
        <v>12</v>
      </c>
      <c r="F1347">
        <f>DAY('Dash Board'!$C$12+COUNT('Daily reducing balance'!$F$4:F1346))</f>
        <v>4</v>
      </c>
      <c r="G1347" s="8">
        <f t="shared" si="149"/>
        <v>263117.49948855111</v>
      </c>
      <c r="H1347" s="6">
        <f>G1347*'Dash Board'!$C$11/365</f>
        <v>75.691335469309223</v>
      </c>
      <c r="I1347" s="6">
        <f>H1347*'Dash Board'!$C$18/'Dash Board'!$C$11</f>
        <v>36.043493080623442</v>
      </c>
      <c r="J1347" s="6">
        <f>(G1347&gt;1)*PMT('Dash Board'!$C$11/365,$U$4,-'Dash Board'!$C$19)</f>
        <v>108.80376961660664</v>
      </c>
      <c r="K1347" s="6">
        <f t="shared" si="144"/>
        <v>0</v>
      </c>
      <c r="L1347" s="8">
        <f t="shared" si="145"/>
        <v>263084.38705440384</v>
      </c>
      <c r="N1347" s="8">
        <f t="shared" si="150"/>
        <v>72.760276535983195</v>
      </c>
      <c r="O1347" s="8">
        <f>IF(E1346&lt;&gt;E1347,SUM($N$4:N1347)-SUM($O$3:O1346),0)</f>
        <v>0</v>
      </c>
      <c r="P1347" s="6">
        <f>IF(B1347&gt;0,SUM($O$4:O1347)-SUM($P$3:P1346),0)</f>
        <v>0</v>
      </c>
      <c r="Q1347" s="6">
        <f t="shared" si="146"/>
        <v>36.043493080623442</v>
      </c>
      <c r="R1347" s="8">
        <f>IF(E1346&lt;&gt;E1347,SUM($Q$4:Q1347)-SUM($R$3:R1346),0)</f>
        <v>0</v>
      </c>
      <c r="S1347" s="6">
        <f>IF(B1347&gt;0,SUM($R$4:R1347)-SUM($S$3:S1346),0)</f>
        <v>0</v>
      </c>
    </row>
    <row r="1348" spans="1:19">
      <c r="A1348">
        <f>IF(E1347&lt;&gt;E1348,COUNTIF($A$4:A1347,"&lt;&gt;0")+1,0)</f>
        <v>0</v>
      </c>
      <c r="B1348">
        <f>IF(A1348&lt;&gt;0,IF(MOD(A1348,3)=0,COUNTIF($B$4:B1347,"&lt;&gt;0")+1,0),0)</f>
        <v>0</v>
      </c>
      <c r="C1348" s="9">
        <f>'Dash Board'!$C$12+COUNT('Daily reducing balance'!$F$4:F1347)</f>
        <v>43074</v>
      </c>
      <c r="D1348">
        <f t="shared" si="147"/>
        <v>2017</v>
      </c>
      <c r="E1348">
        <f t="shared" si="148"/>
        <v>12</v>
      </c>
      <c r="F1348">
        <f>DAY('Dash Board'!$C$12+COUNT('Daily reducing balance'!$F$4:F1347))</f>
        <v>5</v>
      </c>
      <c r="G1348" s="8">
        <f t="shared" si="149"/>
        <v>263084.38705440384</v>
      </c>
      <c r="H1348" s="6">
        <f>G1348*'Dash Board'!$C$11/365</f>
        <v>75.681809974554525</v>
      </c>
      <c r="I1348" s="6">
        <f>H1348*'Dash Board'!$C$18/'Dash Board'!$C$11</f>
        <v>36.038957130740258</v>
      </c>
      <c r="J1348" s="6">
        <f>(G1348&gt;1)*PMT('Dash Board'!$C$11/365,$U$4,-'Dash Board'!$C$19)</f>
        <v>108.80376961660664</v>
      </c>
      <c r="K1348" s="6">
        <f t="shared" si="144"/>
        <v>0</v>
      </c>
      <c r="L1348" s="8">
        <f t="shared" si="145"/>
        <v>263051.26509476179</v>
      </c>
      <c r="N1348" s="8">
        <f t="shared" si="150"/>
        <v>72.764812485866386</v>
      </c>
      <c r="O1348" s="8">
        <f>IF(E1347&lt;&gt;E1348,SUM($N$4:N1348)-SUM($O$3:O1347),0)</f>
        <v>0</v>
      </c>
      <c r="P1348" s="6">
        <f>IF(B1348&gt;0,SUM($O$4:O1348)-SUM($P$3:P1347),0)</f>
        <v>0</v>
      </c>
      <c r="Q1348" s="6">
        <f t="shared" si="146"/>
        <v>36.038957130740258</v>
      </c>
      <c r="R1348" s="8">
        <f>IF(E1347&lt;&gt;E1348,SUM($Q$4:Q1348)-SUM($R$3:R1347),0)</f>
        <v>0</v>
      </c>
      <c r="S1348" s="6">
        <f>IF(B1348&gt;0,SUM($R$4:R1348)-SUM($S$3:S1347),0)</f>
        <v>0</v>
      </c>
    </row>
    <row r="1349" spans="1:19">
      <c r="A1349">
        <f>IF(E1348&lt;&gt;E1349,COUNTIF($A$4:A1348,"&lt;&gt;0")+1,0)</f>
        <v>0</v>
      </c>
      <c r="B1349">
        <f>IF(A1349&lt;&gt;0,IF(MOD(A1349,3)=0,COUNTIF($B$4:B1348,"&lt;&gt;0")+1,0),0)</f>
        <v>0</v>
      </c>
      <c r="C1349" s="9">
        <f>'Dash Board'!$C$12+COUNT('Daily reducing balance'!$F$4:F1348)</f>
        <v>43075</v>
      </c>
      <c r="D1349">
        <f t="shared" si="147"/>
        <v>2017</v>
      </c>
      <c r="E1349">
        <f t="shared" si="148"/>
        <v>12</v>
      </c>
      <c r="F1349">
        <f>DAY('Dash Board'!$C$12+COUNT('Daily reducing balance'!$F$4:F1348))</f>
        <v>6</v>
      </c>
      <c r="G1349" s="8">
        <f t="shared" si="149"/>
        <v>263051.26509476179</v>
      </c>
      <c r="H1349" s="6">
        <f>G1349*'Dash Board'!$C$11/365</f>
        <v>75.67228173958901</v>
      </c>
      <c r="I1349" s="6">
        <f>H1349*'Dash Board'!$C$18/'Dash Board'!$C$11</f>
        <v>36.034419875994772</v>
      </c>
      <c r="J1349" s="6">
        <f>(G1349&gt;1)*PMT('Dash Board'!$C$11/365,$U$4,-'Dash Board'!$C$19)</f>
        <v>108.80376961660664</v>
      </c>
      <c r="K1349" s="6">
        <f t="shared" ref="K1349:K1412" si="151">IF(F1349=1,SUMIFS($J$4:$J$7308,$D$4:$D$7308,"="&amp;YEAR(C1349),$E$4:$E$7308,"="&amp;MONTH(C1349)),0)</f>
        <v>0</v>
      </c>
      <c r="L1349" s="8">
        <f t="shared" ref="L1349:L1412" si="152">IF(G1349+H1349-J1349&lt;0,0,G1349+H1349-J1349)</f>
        <v>263018.1336068848</v>
      </c>
      <c r="N1349" s="8">
        <f t="shared" si="150"/>
        <v>72.769349740611872</v>
      </c>
      <c r="O1349" s="8">
        <f>IF(E1348&lt;&gt;E1349,SUM($N$4:N1349)-SUM($O$3:O1348),0)</f>
        <v>0</v>
      </c>
      <c r="P1349" s="6">
        <f>IF(B1349&gt;0,SUM($O$4:O1349)-SUM($P$3:P1348),0)</f>
        <v>0</v>
      </c>
      <c r="Q1349" s="6">
        <f t="shared" ref="Q1349:Q1412" si="153">I1349</f>
        <v>36.034419875994772</v>
      </c>
      <c r="R1349" s="8">
        <f>IF(E1348&lt;&gt;E1349,SUM($Q$4:Q1349)-SUM($R$3:R1348),0)</f>
        <v>0</v>
      </c>
      <c r="S1349" s="6">
        <f>IF(B1349&gt;0,SUM($R$4:R1349)-SUM($S$3:S1348),0)</f>
        <v>0</v>
      </c>
    </row>
    <row r="1350" spans="1:19">
      <c r="A1350">
        <f>IF(E1349&lt;&gt;E1350,COUNTIF($A$4:A1349,"&lt;&gt;0")+1,0)</f>
        <v>0</v>
      </c>
      <c r="B1350">
        <f>IF(A1350&lt;&gt;0,IF(MOD(A1350,3)=0,COUNTIF($B$4:B1349,"&lt;&gt;0")+1,0),0)</f>
        <v>0</v>
      </c>
      <c r="C1350" s="9">
        <f>'Dash Board'!$C$12+COUNT('Daily reducing balance'!$F$4:F1349)</f>
        <v>43076</v>
      </c>
      <c r="D1350">
        <f t="shared" si="147"/>
        <v>2017</v>
      </c>
      <c r="E1350">
        <f t="shared" si="148"/>
        <v>12</v>
      </c>
      <c r="F1350">
        <f>DAY('Dash Board'!$C$12+COUNT('Daily reducing balance'!$F$4:F1349))</f>
        <v>7</v>
      </c>
      <c r="G1350" s="8">
        <f t="shared" si="149"/>
        <v>263018.1336068848</v>
      </c>
      <c r="H1350" s="6">
        <f>G1350*'Dash Board'!$C$11/365</f>
        <v>75.662750763624388</v>
      </c>
      <c r="I1350" s="6">
        <f>H1350*'Dash Board'!$C$18/'Dash Board'!$C$11</f>
        <v>36.029881316011618</v>
      </c>
      <c r="J1350" s="6">
        <f>(G1350&gt;1)*PMT('Dash Board'!$C$11/365,$U$4,-'Dash Board'!$C$19)</f>
        <v>108.80376961660664</v>
      </c>
      <c r="K1350" s="6">
        <f t="shared" si="151"/>
        <v>0</v>
      </c>
      <c r="L1350" s="8">
        <f t="shared" si="152"/>
        <v>262984.99258803186</v>
      </c>
      <c r="N1350" s="8">
        <f t="shared" si="150"/>
        <v>72.773888300595019</v>
      </c>
      <c r="O1350" s="8">
        <f>IF(E1349&lt;&gt;E1350,SUM($N$4:N1350)-SUM($O$3:O1349),0)</f>
        <v>0</v>
      </c>
      <c r="P1350" s="6">
        <f>IF(B1350&gt;0,SUM($O$4:O1350)-SUM($P$3:P1349),0)</f>
        <v>0</v>
      </c>
      <c r="Q1350" s="6">
        <f t="shared" si="153"/>
        <v>36.029881316011618</v>
      </c>
      <c r="R1350" s="8">
        <f>IF(E1349&lt;&gt;E1350,SUM($Q$4:Q1350)-SUM($R$3:R1349),0)</f>
        <v>0</v>
      </c>
      <c r="S1350" s="6">
        <f>IF(B1350&gt;0,SUM($R$4:R1350)-SUM($S$3:S1349),0)</f>
        <v>0</v>
      </c>
    </row>
    <row r="1351" spans="1:19">
      <c r="A1351">
        <f>IF(E1350&lt;&gt;E1351,COUNTIF($A$4:A1350,"&lt;&gt;0")+1,0)</f>
        <v>0</v>
      </c>
      <c r="B1351">
        <f>IF(A1351&lt;&gt;0,IF(MOD(A1351,3)=0,COUNTIF($B$4:B1350,"&lt;&gt;0")+1,0),0)</f>
        <v>0</v>
      </c>
      <c r="C1351" s="9">
        <f>'Dash Board'!$C$12+COUNT('Daily reducing balance'!$F$4:F1350)</f>
        <v>43077</v>
      </c>
      <c r="D1351">
        <f t="shared" si="147"/>
        <v>2017</v>
      </c>
      <c r="E1351">
        <f t="shared" si="148"/>
        <v>12</v>
      </c>
      <c r="F1351">
        <f>DAY('Dash Board'!$C$12+COUNT('Daily reducing balance'!$F$4:F1350))</f>
        <v>8</v>
      </c>
      <c r="G1351" s="8">
        <f t="shared" si="149"/>
        <v>262984.99258803186</v>
      </c>
      <c r="H1351" s="6">
        <f>G1351*'Dash Board'!$C$11/365</f>
        <v>75.653217045872182</v>
      </c>
      <c r="I1351" s="6">
        <f>H1351*'Dash Board'!$C$18/'Dash Board'!$C$11</f>
        <v>36.025341450415326</v>
      </c>
      <c r="J1351" s="6">
        <f>(G1351&gt;1)*PMT('Dash Board'!$C$11/365,$U$4,-'Dash Board'!$C$19)</f>
        <v>108.80376961660664</v>
      </c>
      <c r="K1351" s="6">
        <f t="shared" si="151"/>
        <v>0</v>
      </c>
      <c r="L1351" s="8">
        <f t="shared" si="152"/>
        <v>262951.84203546116</v>
      </c>
      <c r="N1351" s="8">
        <f t="shared" si="150"/>
        <v>72.778428166191318</v>
      </c>
      <c r="O1351" s="8">
        <f>IF(E1350&lt;&gt;E1351,SUM($N$4:N1351)-SUM($O$3:O1350),0)</f>
        <v>0</v>
      </c>
      <c r="P1351" s="6">
        <f>IF(B1351&gt;0,SUM($O$4:O1351)-SUM($P$3:P1350),0)</f>
        <v>0</v>
      </c>
      <c r="Q1351" s="6">
        <f t="shared" si="153"/>
        <v>36.025341450415326</v>
      </c>
      <c r="R1351" s="8">
        <f>IF(E1350&lt;&gt;E1351,SUM($Q$4:Q1351)-SUM($R$3:R1350),0)</f>
        <v>0</v>
      </c>
      <c r="S1351" s="6">
        <f>IF(B1351&gt;0,SUM($R$4:R1351)-SUM($S$3:S1350),0)</f>
        <v>0</v>
      </c>
    </row>
    <row r="1352" spans="1:19">
      <c r="A1352">
        <f>IF(E1351&lt;&gt;E1352,COUNTIF($A$4:A1351,"&lt;&gt;0")+1,0)</f>
        <v>0</v>
      </c>
      <c r="B1352">
        <f>IF(A1352&lt;&gt;0,IF(MOD(A1352,3)=0,COUNTIF($B$4:B1351,"&lt;&gt;0")+1,0),0)</f>
        <v>0</v>
      </c>
      <c r="C1352" s="9">
        <f>'Dash Board'!$C$12+COUNT('Daily reducing balance'!$F$4:F1351)</f>
        <v>43078</v>
      </c>
      <c r="D1352">
        <f t="shared" si="147"/>
        <v>2017</v>
      </c>
      <c r="E1352">
        <f t="shared" si="148"/>
        <v>12</v>
      </c>
      <c r="F1352">
        <f>DAY('Dash Board'!$C$12+COUNT('Daily reducing balance'!$F$4:F1351))</f>
        <v>9</v>
      </c>
      <c r="G1352" s="8">
        <f t="shared" si="149"/>
        <v>262951.84203546116</v>
      </c>
      <c r="H1352" s="6">
        <f>G1352*'Dash Board'!$C$11/365</f>
        <v>75.643680585543621</v>
      </c>
      <c r="I1352" s="6">
        <f>H1352*'Dash Board'!$C$18/'Dash Board'!$C$11</f>
        <v>36.020800278830301</v>
      </c>
      <c r="J1352" s="6">
        <f>(G1352&gt;1)*PMT('Dash Board'!$C$11/365,$U$4,-'Dash Board'!$C$19)</f>
        <v>108.80376961660664</v>
      </c>
      <c r="K1352" s="6">
        <f t="shared" si="151"/>
        <v>0</v>
      </c>
      <c r="L1352" s="8">
        <f t="shared" si="152"/>
        <v>262918.68194643012</v>
      </c>
      <c r="N1352" s="8">
        <f t="shared" si="150"/>
        <v>72.782969337776336</v>
      </c>
      <c r="O1352" s="8">
        <f>IF(E1351&lt;&gt;E1352,SUM($N$4:N1352)-SUM($O$3:O1351),0)</f>
        <v>0</v>
      </c>
      <c r="P1352" s="6">
        <f>IF(B1352&gt;0,SUM($O$4:O1352)-SUM($P$3:P1351),0)</f>
        <v>0</v>
      </c>
      <c r="Q1352" s="6">
        <f t="shared" si="153"/>
        <v>36.020800278830301</v>
      </c>
      <c r="R1352" s="8">
        <f>IF(E1351&lt;&gt;E1352,SUM($Q$4:Q1352)-SUM($R$3:R1351),0)</f>
        <v>0</v>
      </c>
      <c r="S1352" s="6">
        <f>IF(B1352&gt;0,SUM($R$4:R1352)-SUM($S$3:S1351),0)</f>
        <v>0</v>
      </c>
    </row>
    <row r="1353" spans="1:19">
      <c r="A1353">
        <f>IF(E1352&lt;&gt;E1353,COUNTIF($A$4:A1352,"&lt;&gt;0")+1,0)</f>
        <v>0</v>
      </c>
      <c r="B1353">
        <f>IF(A1353&lt;&gt;0,IF(MOD(A1353,3)=0,COUNTIF($B$4:B1352,"&lt;&gt;0")+1,0),0)</f>
        <v>0</v>
      </c>
      <c r="C1353" s="9">
        <f>'Dash Board'!$C$12+COUNT('Daily reducing balance'!$F$4:F1352)</f>
        <v>43079</v>
      </c>
      <c r="D1353">
        <f t="shared" si="147"/>
        <v>2017</v>
      </c>
      <c r="E1353">
        <f t="shared" si="148"/>
        <v>12</v>
      </c>
      <c r="F1353">
        <f>DAY('Dash Board'!$C$12+COUNT('Daily reducing balance'!$F$4:F1352))</f>
        <v>10</v>
      </c>
      <c r="G1353" s="8">
        <f t="shared" si="149"/>
        <v>262918.68194643012</v>
      </c>
      <c r="H1353" s="6">
        <f>G1353*'Dash Board'!$C$11/365</f>
        <v>75.634141381849759</v>
      </c>
      <c r="I1353" s="6">
        <f>H1353*'Dash Board'!$C$18/'Dash Board'!$C$11</f>
        <v>36.016257800880844</v>
      </c>
      <c r="J1353" s="6">
        <f>(G1353&gt;1)*PMT('Dash Board'!$C$11/365,$U$4,-'Dash Board'!$C$19)</f>
        <v>108.80376961660664</v>
      </c>
      <c r="K1353" s="6">
        <f t="shared" si="151"/>
        <v>0</v>
      </c>
      <c r="L1353" s="8">
        <f t="shared" si="152"/>
        <v>262885.51231819537</v>
      </c>
      <c r="N1353" s="8">
        <f t="shared" si="150"/>
        <v>72.787511815725793</v>
      </c>
      <c r="O1353" s="8">
        <f>IF(E1352&lt;&gt;E1353,SUM($N$4:N1353)-SUM($O$3:O1352),0)</f>
        <v>0</v>
      </c>
      <c r="P1353" s="6">
        <f>IF(B1353&gt;0,SUM($O$4:O1353)-SUM($P$3:P1352),0)</f>
        <v>0</v>
      </c>
      <c r="Q1353" s="6">
        <f t="shared" si="153"/>
        <v>36.016257800880844</v>
      </c>
      <c r="R1353" s="8">
        <f>IF(E1352&lt;&gt;E1353,SUM($Q$4:Q1353)-SUM($R$3:R1352),0)</f>
        <v>0</v>
      </c>
      <c r="S1353" s="6">
        <f>IF(B1353&gt;0,SUM($R$4:R1353)-SUM($S$3:S1352),0)</f>
        <v>0</v>
      </c>
    </row>
    <row r="1354" spans="1:19">
      <c r="A1354">
        <f>IF(E1353&lt;&gt;E1354,COUNTIF($A$4:A1353,"&lt;&gt;0")+1,0)</f>
        <v>0</v>
      </c>
      <c r="B1354">
        <f>IF(A1354&lt;&gt;0,IF(MOD(A1354,3)=0,COUNTIF($B$4:B1353,"&lt;&gt;0")+1,0),0)</f>
        <v>0</v>
      </c>
      <c r="C1354" s="9">
        <f>'Dash Board'!$C$12+COUNT('Daily reducing balance'!$F$4:F1353)</f>
        <v>43080</v>
      </c>
      <c r="D1354">
        <f t="shared" si="147"/>
        <v>2017</v>
      </c>
      <c r="E1354">
        <f t="shared" si="148"/>
        <v>12</v>
      </c>
      <c r="F1354">
        <f>DAY('Dash Board'!$C$12+COUNT('Daily reducing balance'!$F$4:F1353))</f>
        <v>11</v>
      </c>
      <c r="G1354" s="8">
        <f t="shared" si="149"/>
        <v>262885.51231819537</v>
      </c>
      <c r="H1354" s="6">
        <f>G1354*'Dash Board'!$C$11/365</f>
        <v>75.624599434001397</v>
      </c>
      <c r="I1354" s="6">
        <f>H1354*'Dash Board'!$C$18/'Dash Board'!$C$11</f>
        <v>36.011714016191142</v>
      </c>
      <c r="J1354" s="6">
        <f>(G1354&gt;1)*PMT('Dash Board'!$C$11/365,$U$4,-'Dash Board'!$C$19)</f>
        <v>108.80376961660664</v>
      </c>
      <c r="K1354" s="6">
        <f t="shared" si="151"/>
        <v>0</v>
      </c>
      <c r="L1354" s="8">
        <f t="shared" si="152"/>
        <v>262852.33314801281</v>
      </c>
      <c r="N1354" s="8">
        <f t="shared" si="150"/>
        <v>72.792055600415495</v>
      </c>
      <c r="O1354" s="8">
        <f>IF(E1353&lt;&gt;E1354,SUM($N$4:N1354)-SUM($O$3:O1353),0)</f>
        <v>0</v>
      </c>
      <c r="P1354" s="6">
        <f>IF(B1354&gt;0,SUM($O$4:O1354)-SUM($P$3:P1353),0)</f>
        <v>0</v>
      </c>
      <c r="Q1354" s="6">
        <f t="shared" si="153"/>
        <v>36.011714016191142</v>
      </c>
      <c r="R1354" s="8">
        <f>IF(E1353&lt;&gt;E1354,SUM($Q$4:Q1354)-SUM($R$3:R1353),0)</f>
        <v>0</v>
      </c>
      <c r="S1354" s="6">
        <f>IF(B1354&gt;0,SUM($R$4:R1354)-SUM($S$3:S1353),0)</f>
        <v>0</v>
      </c>
    </row>
    <row r="1355" spans="1:19">
      <c r="A1355">
        <f>IF(E1354&lt;&gt;E1355,COUNTIF($A$4:A1354,"&lt;&gt;0")+1,0)</f>
        <v>0</v>
      </c>
      <c r="B1355">
        <f>IF(A1355&lt;&gt;0,IF(MOD(A1355,3)=0,COUNTIF($B$4:B1354,"&lt;&gt;0")+1,0),0)</f>
        <v>0</v>
      </c>
      <c r="C1355" s="9">
        <f>'Dash Board'!$C$12+COUNT('Daily reducing balance'!$F$4:F1354)</f>
        <v>43081</v>
      </c>
      <c r="D1355">
        <f t="shared" si="147"/>
        <v>2017</v>
      </c>
      <c r="E1355">
        <f t="shared" si="148"/>
        <v>12</v>
      </c>
      <c r="F1355">
        <f>DAY('Dash Board'!$C$12+COUNT('Daily reducing balance'!$F$4:F1354))</f>
        <v>12</v>
      </c>
      <c r="G1355" s="8">
        <f t="shared" si="149"/>
        <v>262852.33314801281</v>
      </c>
      <c r="H1355" s="6">
        <f>G1355*'Dash Board'!$C$11/365</f>
        <v>75.615054741209164</v>
      </c>
      <c r="I1355" s="6">
        <f>H1355*'Dash Board'!$C$18/'Dash Board'!$C$11</f>
        <v>36.007168924385319</v>
      </c>
      <c r="J1355" s="6">
        <f>(G1355&gt;1)*PMT('Dash Board'!$C$11/365,$U$4,-'Dash Board'!$C$19)</f>
        <v>108.80376961660664</v>
      </c>
      <c r="K1355" s="6">
        <f t="shared" si="151"/>
        <v>0</v>
      </c>
      <c r="L1355" s="8">
        <f t="shared" si="152"/>
        <v>262819.14443313744</v>
      </c>
      <c r="N1355" s="8">
        <f t="shared" si="150"/>
        <v>72.796600692221318</v>
      </c>
      <c r="O1355" s="8">
        <f>IF(E1354&lt;&gt;E1355,SUM($N$4:N1355)-SUM($O$3:O1354),0)</f>
        <v>0</v>
      </c>
      <c r="P1355" s="6">
        <f>IF(B1355&gt;0,SUM($O$4:O1355)-SUM($P$3:P1354),0)</f>
        <v>0</v>
      </c>
      <c r="Q1355" s="6">
        <f t="shared" si="153"/>
        <v>36.007168924385319</v>
      </c>
      <c r="R1355" s="8">
        <f>IF(E1354&lt;&gt;E1355,SUM($Q$4:Q1355)-SUM($R$3:R1354),0)</f>
        <v>0</v>
      </c>
      <c r="S1355" s="6">
        <f>IF(B1355&gt;0,SUM($R$4:R1355)-SUM($S$3:S1354),0)</f>
        <v>0</v>
      </c>
    </row>
    <row r="1356" spans="1:19">
      <c r="A1356">
        <f>IF(E1355&lt;&gt;E1356,COUNTIF($A$4:A1355,"&lt;&gt;0")+1,0)</f>
        <v>0</v>
      </c>
      <c r="B1356">
        <f>IF(A1356&lt;&gt;0,IF(MOD(A1356,3)=0,COUNTIF($B$4:B1355,"&lt;&gt;0")+1,0),0)</f>
        <v>0</v>
      </c>
      <c r="C1356" s="9">
        <f>'Dash Board'!$C$12+COUNT('Daily reducing balance'!$F$4:F1355)</f>
        <v>43082</v>
      </c>
      <c r="D1356">
        <f t="shared" si="147"/>
        <v>2017</v>
      </c>
      <c r="E1356">
        <f t="shared" si="148"/>
        <v>12</v>
      </c>
      <c r="F1356">
        <f>DAY('Dash Board'!$C$12+COUNT('Daily reducing balance'!$F$4:F1355))</f>
        <v>13</v>
      </c>
      <c r="G1356" s="8">
        <f t="shared" si="149"/>
        <v>262819.14443313744</v>
      </c>
      <c r="H1356" s="6">
        <f>G1356*'Dash Board'!$C$11/365</f>
        <v>75.605507302683378</v>
      </c>
      <c r="I1356" s="6">
        <f>H1356*'Dash Board'!$C$18/'Dash Board'!$C$11</f>
        <v>36.002622525087325</v>
      </c>
      <c r="J1356" s="6">
        <f>(G1356&gt;1)*PMT('Dash Board'!$C$11/365,$U$4,-'Dash Board'!$C$19)</f>
        <v>108.80376961660664</v>
      </c>
      <c r="K1356" s="6">
        <f t="shared" si="151"/>
        <v>0</v>
      </c>
      <c r="L1356" s="8">
        <f t="shared" si="152"/>
        <v>262785.94617082353</v>
      </c>
      <c r="N1356" s="8">
        <f t="shared" si="150"/>
        <v>72.801147091519312</v>
      </c>
      <c r="O1356" s="8">
        <f>IF(E1355&lt;&gt;E1356,SUM($N$4:N1356)-SUM($O$3:O1355),0)</f>
        <v>0</v>
      </c>
      <c r="P1356" s="6">
        <f>IF(B1356&gt;0,SUM($O$4:O1356)-SUM($P$3:P1355),0)</f>
        <v>0</v>
      </c>
      <c r="Q1356" s="6">
        <f t="shared" si="153"/>
        <v>36.002622525087325</v>
      </c>
      <c r="R1356" s="8">
        <f>IF(E1355&lt;&gt;E1356,SUM($Q$4:Q1356)-SUM($R$3:R1355),0)</f>
        <v>0</v>
      </c>
      <c r="S1356" s="6">
        <f>IF(B1356&gt;0,SUM($R$4:R1356)-SUM($S$3:S1355),0)</f>
        <v>0</v>
      </c>
    </row>
    <row r="1357" spans="1:19">
      <c r="A1357">
        <f>IF(E1356&lt;&gt;E1357,COUNTIF($A$4:A1356,"&lt;&gt;0")+1,0)</f>
        <v>0</v>
      </c>
      <c r="B1357">
        <f>IF(A1357&lt;&gt;0,IF(MOD(A1357,3)=0,COUNTIF($B$4:B1356,"&lt;&gt;0")+1,0),0)</f>
        <v>0</v>
      </c>
      <c r="C1357" s="9">
        <f>'Dash Board'!$C$12+COUNT('Daily reducing balance'!$F$4:F1356)</f>
        <v>43083</v>
      </c>
      <c r="D1357">
        <f t="shared" si="147"/>
        <v>2017</v>
      </c>
      <c r="E1357">
        <f t="shared" si="148"/>
        <v>12</v>
      </c>
      <c r="F1357">
        <f>DAY('Dash Board'!$C$12+COUNT('Daily reducing balance'!$F$4:F1356))</f>
        <v>14</v>
      </c>
      <c r="G1357" s="8">
        <f t="shared" si="149"/>
        <v>262785.94617082353</v>
      </c>
      <c r="H1357" s="6">
        <f>G1357*'Dash Board'!$C$11/365</f>
        <v>75.595957117634157</v>
      </c>
      <c r="I1357" s="6">
        <f>H1357*'Dash Board'!$C$18/'Dash Board'!$C$11</f>
        <v>35.998074817921029</v>
      </c>
      <c r="J1357" s="6">
        <f>(G1357&gt;1)*PMT('Dash Board'!$C$11/365,$U$4,-'Dash Board'!$C$19)</f>
        <v>108.80376961660664</v>
      </c>
      <c r="K1357" s="6">
        <f t="shared" si="151"/>
        <v>0</v>
      </c>
      <c r="L1357" s="8">
        <f t="shared" si="152"/>
        <v>262752.73835832457</v>
      </c>
      <c r="N1357" s="8">
        <f t="shared" si="150"/>
        <v>72.805694798685607</v>
      </c>
      <c r="O1357" s="8">
        <f>IF(E1356&lt;&gt;E1357,SUM($N$4:N1357)-SUM($O$3:O1356),0)</f>
        <v>0</v>
      </c>
      <c r="P1357" s="6">
        <f>IF(B1357&gt;0,SUM($O$4:O1357)-SUM($P$3:P1356),0)</f>
        <v>0</v>
      </c>
      <c r="Q1357" s="6">
        <f t="shared" si="153"/>
        <v>35.998074817921029</v>
      </c>
      <c r="R1357" s="8">
        <f>IF(E1356&lt;&gt;E1357,SUM($Q$4:Q1357)-SUM($R$3:R1356),0)</f>
        <v>0</v>
      </c>
      <c r="S1357" s="6">
        <f>IF(B1357&gt;0,SUM($R$4:R1357)-SUM($S$3:S1356),0)</f>
        <v>0</v>
      </c>
    </row>
    <row r="1358" spans="1:19">
      <c r="A1358">
        <f>IF(E1357&lt;&gt;E1358,COUNTIF($A$4:A1357,"&lt;&gt;0")+1,0)</f>
        <v>0</v>
      </c>
      <c r="B1358">
        <f>IF(A1358&lt;&gt;0,IF(MOD(A1358,3)=0,COUNTIF($B$4:B1357,"&lt;&gt;0")+1,0),0)</f>
        <v>0</v>
      </c>
      <c r="C1358" s="9">
        <f>'Dash Board'!$C$12+COUNT('Daily reducing balance'!$F$4:F1357)</f>
        <v>43084</v>
      </c>
      <c r="D1358">
        <f t="shared" si="147"/>
        <v>2017</v>
      </c>
      <c r="E1358">
        <f t="shared" si="148"/>
        <v>12</v>
      </c>
      <c r="F1358">
        <f>DAY('Dash Board'!$C$12+COUNT('Daily reducing balance'!$F$4:F1357))</f>
        <v>15</v>
      </c>
      <c r="G1358" s="8">
        <f t="shared" si="149"/>
        <v>262752.73835832457</v>
      </c>
      <c r="H1358" s="6">
        <f>G1358*'Dash Board'!$C$11/365</f>
        <v>75.586404185271448</v>
      </c>
      <c r="I1358" s="6">
        <f>H1358*'Dash Board'!$C$18/'Dash Board'!$C$11</f>
        <v>35.993525802510213</v>
      </c>
      <c r="J1358" s="6">
        <f>(G1358&gt;1)*PMT('Dash Board'!$C$11/365,$U$4,-'Dash Board'!$C$19)</f>
        <v>108.80376961660664</v>
      </c>
      <c r="K1358" s="6">
        <f t="shared" si="151"/>
        <v>0</v>
      </c>
      <c r="L1358" s="8">
        <f t="shared" si="152"/>
        <v>262719.52099289326</v>
      </c>
      <c r="N1358" s="8">
        <f t="shared" si="150"/>
        <v>72.810243814096424</v>
      </c>
      <c r="O1358" s="8">
        <f>IF(E1357&lt;&gt;E1358,SUM($N$4:N1358)-SUM($O$3:O1357),0)</f>
        <v>0</v>
      </c>
      <c r="P1358" s="6">
        <f>IF(B1358&gt;0,SUM($O$4:O1358)-SUM($P$3:P1357),0)</f>
        <v>0</v>
      </c>
      <c r="Q1358" s="6">
        <f t="shared" si="153"/>
        <v>35.993525802510213</v>
      </c>
      <c r="R1358" s="8">
        <f>IF(E1357&lt;&gt;E1358,SUM($Q$4:Q1358)-SUM($R$3:R1357),0)</f>
        <v>0</v>
      </c>
      <c r="S1358" s="6">
        <f>IF(B1358&gt;0,SUM($R$4:R1358)-SUM($S$3:S1357),0)</f>
        <v>0</v>
      </c>
    </row>
    <row r="1359" spans="1:19">
      <c r="A1359">
        <f>IF(E1358&lt;&gt;E1359,COUNTIF($A$4:A1358,"&lt;&gt;0")+1,0)</f>
        <v>0</v>
      </c>
      <c r="B1359">
        <f>IF(A1359&lt;&gt;0,IF(MOD(A1359,3)=0,COUNTIF($B$4:B1358,"&lt;&gt;0")+1,0),0)</f>
        <v>0</v>
      </c>
      <c r="C1359" s="9">
        <f>'Dash Board'!$C$12+COUNT('Daily reducing balance'!$F$4:F1358)</f>
        <v>43085</v>
      </c>
      <c r="D1359">
        <f t="shared" si="147"/>
        <v>2017</v>
      </c>
      <c r="E1359">
        <f t="shared" si="148"/>
        <v>12</v>
      </c>
      <c r="F1359">
        <f>DAY('Dash Board'!$C$12+COUNT('Daily reducing balance'!$F$4:F1358))</f>
        <v>16</v>
      </c>
      <c r="G1359" s="8">
        <f t="shared" si="149"/>
        <v>262719.52099289326</v>
      </c>
      <c r="H1359" s="6">
        <f>G1359*'Dash Board'!$C$11/365</f>
        <v>75.5768485048049</v>
      </c>
      <c r="I1359" s="6">
        <f>H1359*'Dash Board'!$C$18/'Dash Board'!$C$11</f>
        <v>35.98897547847853</v>
      </c>
      <c r="J1359" s="6">
        <f>(G1359&gt;1)*PMT('Dash Board'!$C$11/365,$U$4,-'Dash Board'!$C$19)</f>
        <v>108.80376961660664</v>
      </c>
      <c r="K1359" s="6">
        <f t="shared" si="151"/>
        <v>0</v>
      </c>
      <c r="L1359" s="8">
        <f t="shared" si="152"/>
        <v>262686.29407178151</v>
      </c>
      <c r="N1359" s="8">
        <f t="shared" si="150"/>
        <v>72.814794138128121</v>
      </c>
      <c r="O1359" s="8">
        <f>IF(E1358&lt;&gt;E1359,SUM($N$4:N1359)-SUM($O$3:O1358),0)</f>
        <v>0</v>
      </c>
      <c r="P1359" s="6">
        <f>IF(B1359&gt;0,SUM($O$4:O1359)-SUM($P$3:P1358),0)</f>
        <v>0</v>
      </c>
      <c r="Q1359" s="6">
        <f t="shared" si="153"/>
        <v>35.98897547847853</v>
      </c>
      <c r="R1359" s="8">
        <f>IF(E1358&lt;&gt;E1359,SUM($Q$4:Q1359)-SUM($R$3:R1358),0)</f>
        <v>0</v>
      </c>
      <c r="S1359" s="6">
        <f>IF(B1359&gt;0,SUM($R$4:R1359)-SUM($S$3:S1358),0)</f>
        <v>0</v>
      </c>
    </row>
    <row r="1360" spans="1:19">
      <c r="A1360">
        <f>IF(E1359&lt;&gt;E1360,COUNTIF($A$4:A1359,"&lt;&gt;0")+1,0)</f>
        <v>0</v>
      </c>
      <c r="B1360">
        <f>IF(A1360&lt;&gt;0,IF(MOD(A1360,3)=0,COUNTIF($B$4:B1359,"&lt;&gt;0")+1,0),0)</f>
        <v>0</v>
      </c>
      <c r="C1360" s="9">
        <f>'Dash Board'!$C$12+COUNT('Daily reducing balance'!$F$4:F1359)</f>
        <v>43086</v>
      </c>
      <c r="D1360">
        <f t="shared" si="147"/>
        <v>2017</v>
      </c>
      <c r="E1360">
        <f t="shared" si="148"/>
        <v>12</v>
      </c>
      <c r="F1360">
        <f>DAY('Dash Board'!$C$12+COUNT('Daily reducing balance'!$F$4:F1359))</f>
        <v>17</v>
      </c>
      <c r="G1360" s="8">
        <f t="shared" si="149"/>
        <v>262686.29407178151</v>
      </c>
      <c r="H1360" s="6">
        <f>G1360*'Dash Board'!$C$11/365</f>
        <v>75.567290075443992</v>
      </c>
      <c r="I1360" s="6">
        <f>H1360*'Dash Board'!$C$18/'Dash Board'!$C$11</f>
        <v>35.98442384544952</v>
      </c>
      <c r="J1360" s="6">
        <f>(G1360&gt;1)*PMT('Dash Board'!$C$11/365,$U$4,-'Dash Board'!$C$19)</f>
        <v>108.80376961660664</v>
      </c>
      <c r="K1360" s="6">
        <f t="shared" si="151"/>
        <v>0</v>
      </c>
      <c r="L1360" s="8">
        <f t="shared" si="152"/>
        <v>262653.0575922404</v>
      </c>
      <c r="N1360" s="8">
        <f t="shared" si="150"/>
        <v>72.819345771157117</v>
      </c>
      <c r="O1360" s="8">
        <f>IF(E1359&lt;&gt;E1360,SUM($N$4:N1360)-SUM($O$3:O1359),0)</f>
        <v>0</v>
      </c>
      <c r="P1360" s="6">
        <f>IF(B1360&gt;0,SUM($O$4:O1360)-SUM($P$3:P1359),0)</f>
        <v>0</v>
      </c>
      <c r="Q1360" s="6">
        <f t="shared" si="153"/>
        <v>35.98442384544952</v>
      </c>
      <c r="R1360" s="8">
        <f>IF(E1359&lt;&gt;E1360,SUM($Q$4:Q1360)-SUM($R$3:R1359),0)</f>
        <v>0</v>
      </c>
      <c r="S1360" s="6">
        <f>IF(B1360&gt;0,SUM($R$4:R1360)-SUM($S$3:S1359),0)</f>
        <v>0</v>
      </c>
    </row>
    <row r="1361" spans="1:19">
      <c r="A1361">
        <f>IF(E1360&lt;&gt;E1361,COUNTIF($A$4:A1360,"&lt;&gt;0")+1,0)</f>
        <v>0</v>
      </c>
      <c r="B1361">
        <f>IF(A1361&lt;&gt;0,IF(MOD(A1361,3)=0,COUNTIF($B$4:B1360,"&lt;&gt;0")+1,0),0)</f>
        <v>0</v>
      </c>
      <c r="C1361" s="9">
        <f>'Dash Board'!$C$12+COUNT('Daily reducing balance'!$F$4:F1360)</f>
        <v>43087</v>
      </c>
      <c r="D1361">
        <f t="shared" si="147"/>
        <v>2017</v>
      </c>
      <c r="E1361">
        <f t="shared" si="148"/>
        <v>12</v>
      </c>
      <c r="F1361">
        <f>DAY('Dash Board'!$C$12+COUNT('Daily reducing balance'!$F$4:F1360))</f>
        <v>18</v>
      </c>
      <c r="G1361" s="8">
        <f t="shared" si="149"/>
        <v>262653.0575922404</v>
      </c>
      <c r="H1361" s="6">
        <f>G1361*'Dash Board'!$C$11/365</f>
        <v>75.557728896397919</v>
      </c>
      <c r="I1361" s="6">
        <f>H1361*'Dash Board'!$C$18/'Dash Board'!$C$11</f>
        <v>35.979870903046631</v>
      </c>
      <c r="J1361" s="6">
        <f>(G1361&gt;1)*PMT('Dash Board'!$C$11/365,$U$4,-'Dash Board'!$C$19)</f>
        <v>108.80376961660664</v>
      </c>
      <c r="K1361" s="6">
        <f t="shared" si="151"/>
        <v>0</v>
      </c>
      <c r="L1361" s="8">
        <f t="shared" si="152"/>
        <v>262619.81155152019</v>
      </c>
      <c r="N1361" s="8">
        <f t="shared" si="150"/>
        <v>72.823898713560013</v>
      </c>
      <c r="O1361" s="8">
        <f>IF(E1360&lt;&gt;E1361,SUM($N$4:N1361)-SUM($O$3:O1360),0)</f>
        <v>0</v>
      </c>
      <c r="P1361" s="6">
        <f>IF(B1361&gt;0,SUM($O$4:O1361)-SUM($P$3:P1360),0)</f>
        <v>0</v>
      </c>
      <c r="Q1361" s="6">
        <f t="shared" si="153"/>
        <v>35.979870903046631</v>
      </c>
      <c r="R1361" s="8">
        <f>IF(E1360&lt;&gt;E1361,SUM($Q$4:Q1361)-SUM($R$3:R1360),0)</f>
        <v>0</v>
      </c>
      <c r="S1361" s="6">
        <f>IF(B1361&gt;0,SUM($R$4:R1361)-SUM($S$3:S1360),0)</f>
        <v>0</v>
      </c>
    </row>
    <row r="1362" spans="1:19">
      <c r="A1362">
        <f>IF(E1361&lt;&gt;E1362,COUNTIF($A$4:A1361,"&lt;&gt;0")+1,0)</f>
        <v>0</v>
      </c>
      <c r="B1362">
        <f>IF(A1362&lt;&gt;0,IF(MOD(A1362,3)=0,COUNTIF($B$4:B1361,"&lt;&gt;0")+1,0),0)</f>
        <v>0</v>
      </c>
      <c r="C1362" s="9">
        <f>'Dash Board'!$C$12+COUNT('Daily reducing balance'!$F$4:F1361)</f>
        <v>43088</v>
      </c>
      <c r="D1362">
        <f t="shared" si="147"/>
        <v>2017</v>
      </c>
      <c r="E1362">
        <f t="shared" si="148"/>
        <v>12</v>
      </c>
      <c r="F1362">
        <f>DAY('Dash Board'!$C$12+COUNT('Daily reducing balance'!$F$4:F1361))</f>
        <v>19</v>
      </c>
      <c r="G1362" s="8">
        <f t="shared" si="149"/>
        <v>262619.81155152019</v>
      </c>
      <c r="H1362" s="6">
        <f>G1362*'Dash Board'!$C$11/365</f>
        <v>75.548164966875675</v>
      </c>
      <c r="I1362" s="6">
        <f>H1362*'Dash Board'!$C$18/'Dash Board'!$C$11</f>
        <v>35.975316650893184</v>
      </c>
      <c r="J1362" s="6">
        <f>(G1362&gt;1)*PMT('Dash Board'!$C$11/365,$U$4,-'Dash Board'!$C$19)</f>
        <v>108.80376961660664</v>
      </c>
      <c r="K1362" s="6">
        <f t="shared" si="151"/>
        <v>0</v>
      </c>
      <c r="L1362" s="8">
        <f t="shared" si="152"/>
        <v>262586.55594687047</v>
      </c>
      <c r="N1362" s="8">
        <f t="shared" si="150"/>
        <v>72.828452965713467</v>
      </c>
      <c r="O1362" s="8">
        <f>IF(E1361&lt;&gt;E1362,SUM($N$4:N1362)-SUM($O$3:O1361),0)</f>
        <v>0</v>
      </c>
      <c r="P1362" s="6">
        <f>IF(B1362&gt;0,SUM($O$4:O1362)-SUM($P$3:P1361),0)</f>
        <v>0</v>
      </c>
      <c r="Q1362" s="6">
        <f t="shared" si="153"/>
        <v>35.975316650893184</v>
      </c>
      <c r="R1362" s="8">
        <f>IF(E1361&lt;&gt;E1362,SUM($Q$4:Q1362)-SUM($R$3:R1361),0)</f>
        <v>0</v>
      </c>
      <c r="S1362" s="6">
        <f>IF(B1362&gt;0,SUM($R$4:R1362)-SUM($S$3:S1361),0)</f>
        <v>0</v>
      </c>
    </row>
    <row r="1363" spans="1:19">
      <c r="A1363">
        <f>IF(E1362&lt;&gt;E1363,COUNTIF($A$4:A1362,"&lt;&gt;0")+1,0)</f>
        <v>0</v>
      </c>
      <c r="B1363">
        <f>IF(A1363&lt;&gt;0,IF(MOD(A1363,3)=0,COUNTIF($B$4:B1362,"&lt;&gt;0")+1,0),0)</f>
        <v>0</v>
      </c>
      <c r="C1363" s="9">
        <f>'Dash Board'!$C$12+COUNT('Daily reducing balance'!$F$4:F1362)</f>
        <v>43089</v>
      </c>
      <c r="D1363">
        <f t="shared" si="147"/>
        <v>2017</v>
      </c>
      <c r="E1363">
        <f t="shared" si="148"/>
        <v>12</v>
      </c>
      <c r="F1363">
        <f>DAY('Dash Board'!$C$12+COUNT('Daily reducing balance'!$F$4:F1362))</f>
        <v>20</v>
      </c>
      <c r="G1363" s="8">
        <f t="shared" si="149"/>
        <v>262586.55594687047</v>
      </c>
      <c r="H1363" s="6">
        <f>G1363*'Dash Board'!$C$11/365</f>
        <v>75.538598286086014</v>
      </c>
      <c r="I1363" s="6">
        <f>H1363*'Dash Board'!$C$18/'Dash Board'!$C$11</f>
        <v>35.970761088612392</v>
      </c>
      <c r="J1363" s="6">
        <f>(G1363&gt;1)*PMT('Dash Board'!$C$11/365,$U$4,-'Dash Board'!$C$19)</f>
        <v>108.80376961660664</v>
      </c>
      <c r="K1363" s="6">
        <f t="shared" si="151"/>
        <v>0</v>
      </c>
      <c r="L1363" s="8">
        <f t="shared" si="152"/>
        <v>262553.29077553999</v>
      </c>
      <c r="N1363" s="8">
        <f t="shared" si="150"/>
        <v>72.833008527994252</v>
      </c>
      <c r="O1363" s="8">
        <f>IF(E1362&lt;&gt;E1363,SUM($N$4:N1363)-SUM($O$3:O1362),0)</f>
        <v>0</v>
      </c>
      <c r="P1363" s="6">
        <f>IF(B1363&gt;0,SUM($O$4:O1363)-SUM($P$3:P1362),0)</f>
        <v>0</v>
      </c>
      <c r="Q1363" s="6">
        <f t="shared" si="153"/>
        <v>35.970761088612392</v>
      </c>
      <c r="R1363" s="8">
        <f>IF(E1362&lt;&gt;E1363,SUM($Q$4:Q1363)-SUM($R$3:R1362),0)</f>
        <v>0</v>
      </c>
      <c r="S1363" s="6">
        <f>IF(B1363&gt;0,SUM($R$4:R1363)-SUM($S$3:S1362),0)</f>
        <v>0</v>
      </c>
    </row>
    <row r="1364" spans="1:19">
      <c r="A1364">
        <f>IF(E1363&lt;&gt;E1364,COUNTIF($A$4:A1363,"&lt;&gt;0")+1,0)</f>
        <v>0</v>
      </c>
      <c r="B1364">
        <f>IF(A1364&lt;&gt;0,IF(MOD(A1364,3)=0,COUNTIF($B$4:B1363,"&lt;&gt;0")+1,0),0)</f>
        <v>0</v>
      </c>
      <c r="C1364" s="9">
        <f>'Dash Board'!$C$12+COUNT('Daily reducing balance'!$F$4:F1363)</f>
        <v>43090</v>
      </c>
      <c r="D1364">
        <f t="shared" si="147"/>
        <v>2017</v>
      </c>
      <c r="E1364">
        <f t="shared" si="148"/>
        <v>12</v>
      </c>
      <c r="F1364">
        <f>DAY('Dash Board'!$C$12+COUNT('Daily reducing balance'!$F$4:F1363))</f>
        <v>21</v>
      </c>
      <c r="G1364" s="8">
        <f t="shared" si="149"/>
        <v>262553.29077553999</v>
      </c>
      <c r="H1364" s="6">
        <f>G1364*'Dash Board'!$C$11/365</f>
        <v>75.529028853237534</v>
      </c>
      <c r="I1364" s="6">
        <f>H1364*'Dash Board'!$C$18/'Dash Board'!$C$11</f>
        <v>35.966204215827396</v>
      </c>
      <c r="J1364" s="6">
        <f>(G1364&gt;1)*PMT('Dash Board'!$C$11/365,$U$4,-'Dash Board'!$C$19)</f>
        <v>108.80376961660664</v>
      </c>
      <c r="K1364" s="6">
        <f t="shared" si="151"/>
        <v>0</v>
      </c>
      <c r="L1364" s="8">
        <f t="shared" si="152"/>
        <v>262520.01603477664</v>
      </c>
      <c r="N1364" s="8">
        <f t="shared" si="150"/>
        <v>72.837565400779255</v>
      </c>
      <c r="O1364" s="8">
        <f>IF(E1363&lt;&gt;E1364,SUM($N$4:N1364)-SUM($O$3:O1363),0)</f>
        <v>0</v>
      </c>
      <c r="P1364" s="6">
        <f>IF(B1364&gt;0,SUM($O$4:O1364)-SUM($P$3:P1363),0)</f>
        <v>0</v>
      </c>
      <c r="Q1364" s="6">
        <f t="shared" si="153"/>
        <v>35.966204215827396</v>
      </c>
      <c r="R1364" s="8">
        <f>IF(E1363&lt;&gt;E1364,SUM($Q$4:Q1364)-SUM($R$3:R1363),0)</f>
        <v>0</v>
      </c>
      <c r="S1364" s="6">
        <f>IF(B1364&gt;0,SUM($R$4:R1364)-SUM($S$3:S1363),0)</f>
        <v>0</v>
      </c>
    </row>
    <row r="1365" spans="1:19">
      <c r="A1365">
        <f>IF(E1364&lt;&gt;E1365,COUNTIF($A$4:A1364,"&lt;&gt;0")+1,0)</f>
        <v>0</v>
      </c>
      <c r="B1365">
        <f>IF(A1365&lt;&gt;0,IF(MOD(A1365,3)=0,COUNTIF($B$4:B1364,"&lt;&gt;0")+1,0),0)</f>
        <v>0</v>
      </c>
      <c r="C1365" s="9">
        <f>'Dash Board'!$C$12+COUNT('Daily reducing balance'!$F$4:F1364)</f>
        <v>43091</v>
      </c>
      <c r="D1365">
        <f t="shared" si="147"/>
        <v>2017</v>
      </c>
      <c r="E1365">
        <f t="shared" si="148"/>
        <v>12</v>
      </c>
      <c r="F1365">
        <f>DAY('Dash Board'!$C$12+COUNT('Daily reducing balance'!$F$4:F1364))</f>
        <v>22</v>
      </c>
      <c r="G1365" s="8">
        <f t="shared" si="149"/>
        <v>262520.01603477664</v>
      </c>
      <c r="H1365" s="6">
        <f>G1365*'Dash Board'!$C$11/365</f>
        <v>75.519456667538478</v>
      </c>
      <c r="I1365" s="6">
        <f>H1365*'Dash Board'!$C$18/'Dash Board'!$C$11</f>
        <v>35.961646032161184</v>
      </c>
      <c r="J1365" s="6">
        <f>(G1365&gt;1)*PMT('Dash Board'!$C$11/365,$U$4,-'Dash Board'!$C$19)</f>
        <v>108.80376961660664</v>
      </c>
      <c r="K1365" s="6">
        <f t="shared" si="151"/>
        <v>0</v>
      </c>
      <c r="L1365" s="8">
        <f t="shared" si="152"/>
        <v>262486.73172182759</v>
      </c>
      <c r="N1365" s="8">
        <f t="shared" si="150"/>
        <v>72.84212358444546</v>
      </c>
      <c r="O1365" s="8">
        <f>IF(E1364&lt;&gt;E1365,SUM($N$4:N1365)-SUM($O$3:O1364),0)</f>
        <v>0</v>
      </c>
      <c r="P1365" s="6">
        <f>IF(B1365&gt;0,SUM($O$4:O1365)-SUM($P$3:P1364),0)</f>
        <v>0</v>
      </c>
      <c r="Q1365" s="6">
        <f t="shared" si="153"/>
        <v>35.961646032161184</v>
      </c>
      <c r="R1365" s="8">
        <f>IF(E1364&lt;&gt;E1365,SUM($Q$4:Q1365)-SUM($R$3:R1364),0)</f>
        <v>0</v>
      </c>
      <c r="S1365" s="6">
        <f>IF(B1365&gt;0,SUM($R$4:R1365)-SUM($S$3:S1364),0)</f>
        <v>0</v>
      </c>
    </row>
    <row r="1366" spans="1:19">
      <c r="A1366">
        <f>IF(E1365&lt;&gt;E1366,COUNTIF($A$4:A1365,"&lt;&gt;0")+1,0)</f>
        <v>0</v>
      </c>
      <c r="B1366">
        <f>IF(A1366&lt;&gt;0,IF(MOD(A1366,3)=0,COUNTIF($B$4:B1365,"&lt;&gt;0")+1,0),0)</f>
        <v>0</v>
      </c>
      <c r="C1366" s="9">
        <f>'Dash Board'!$C$12+COUNT('Daily reducing balance'!$F$4:F1365)</f>
        <v>43092</v>
      </c>
      <c r="D1366">
        <f t="shared" si="147"/>
        <v>2017</v>
      </c>
      <c r="E1366">
        <f t="shared" si="148"/>
        <v>12</v>
      </c>
      <c r="F1366">
        <f>DAY('Dash Board'!$C$12+COUNT('Daily reducing balance'!$F$4:F1365))</f>
        <v>23</v>
      </c>
      <c r="G1366" s="8">
        <f t="shared" si="149"/>
        <v>262486.73172182759</v>
      </c>
      <c r="H1366" s="6">
        <f>G1366*'Dash Board'!$C$11/365</f>
        <v>75.509881728196973</v>
      </c>
      <c r="I1366" s="6">
        <f>H1366*'Dash Board'!$C$18/'Dash Board'!$C$11</f>
        <v>35.957086537236655</v>
      </c>
      <c r="J1366" s="6">
        <f>(G1366&gt;1)*PMT('Dash Board'!$C$11/365,$U$4,-'Dash Board'!$C$19)</f>
        <v>108.80376961660664</v>
      </c>
      <c r="K1366" s="6">
        <f t="shared" si="151"/>
        <v>0</v>
      </c>
      <c r="L1366" s="8">
        <f t="shared" si="152"/>
        <v>262453.43783393921</v>
      </c>
      <c r="N1366" s="8">
        <f t="shared" si="150"/>
        <v>72.846683079369996</v>
      </c>
      <c r="O1366" s="8">
        <f>IF(E1365&lt;&gt;E1366,SUM($N$4:N1366)-SUM($O$3:O1365),0)</f>
        <v>0</v>
      </c>
      <c r="P1366" s="6">
        <f>IF(B1366&gt;0,SUM($O$4:O1366)-SUM($P$3:P1365),0)</f>
        <v>0</v>
      </c>
      <c r="Q1366" s="6">
        <f t="shared" si="153"/>
        <v>35.957086537236655</v>
      </c>
      <c r="R1366" s="8">
        <f>IF(E1365&lt;&gt;E1366,SUM($Q$4:Q1366)-SUM($R$3:R1365),0)</f>
        <v>0</v>
      </c>
      <c r="S1366" s="6">
        <f>IF(B1366&gt;0,SUM($R$4:R1366)-SUM($S$3:S1365),0)</f>
        <v>0</v>
      </c>
    </row>
    <row r="1367" spans="1:19">
      <c r="A1367">
        <f>IF(E1366&lt;&gt;E1367,COUNTIF($A$4:A1366,"&lt;&gt;0")+1,0)</f>
        <v>0</v>
      </c>
      <c r="B1367">
        <f>IF(A1367&lt;&gt;0,IF(MOD(A1367,3)=0,COUNTIF($B$4:B1366,"&lt;&gt;0")+1,0),0)</f>
        <v>0</v>
      </c>
      <c r="C1367" s="9">
        <f>'Dash Board'!$C$12+COUNT('Daily reducing balance'!$F$4:F1366)</f>
        <v>43093</v>
      </c>
      <c r="D1367">
        <f t="shared" si="147"/>
        <v>2017</v>
      </c>
      <c r="E1367">
        <f t="shared" si="148"/>
        <v>12</v>
      </c>
      <c r="F1367">
        <f>DAY('Dash Board'!$C$12+COUNT('Daily reducing balance'!$F$4:F1366))</f>
        <v>24</v>
      </c>
      <c r="G1367" s="8">
        <f t="shared" si="149"/>
        <v>262453.43783393921</v>
      </c>
      <c r="H1367" s="6">
        <f>G1367*'Dash Board'!$C$11/365</f>
        <v>75.500304034420864</v>
      </c>
      <c r="I1367" s="6">
        <f>H1367*'Dash Board'!$C$18/'Dash Board'!$C$11</f>
        <v>35.952525730676605</v>
      </c>
      <c r="J1367" s="6">
        <f>(G1367&gt;1)*PMT('Dash Board'!$C$11/365,$U$4,-'Dash Board'!$C$19)</f>
        <v>108.80376961660664</v>
      </c>
      <c r="K1367" s="6">
        <f t="shared" si="151"/>
        <v>0</v>
      </c>
      <c r="L1367" s="8">
        <f t="shared" si="152"/>
        <v>262420.13436835707</v>
      </c>
      <c r="N1367" s="8">
        <f t="shared" si="150"/>
        <v>72.851243885930046</v>
      </c>
      <c r="O1367" s="8">
        <f>IF(E1366&lt;&gt;E1367,SUM($N$4:N1367)-SUM($O$3:O1366),0)</f>
        <v>0</v>
      </c>
      <c r="P1367" s="6">
        <f>IF(B1367&gt;0,SUM($O$4:O1367)-SUM($P$3:P1366),0)</f>
        <v>0</v>
      </c>
      <c r="Q1367" s="6">
        <f t="shared" si="153"/>
        <v>35.952525730676605</v>
      </c>
      <c r="R1367" s="8">
        <f>IF(E1366&lt;&gt;E1367,SUM($Q$4:Q1367)-SUM($R$3:R1366),0)</f>
        <v>0</v>
      </c>
      <c r="S1367" s="6">
        <f>IF(B1367&gt;0,SUM($R$4:R1367)-SUM($S$3:S1366),0)</f>
        <v>0</v>
      </c>
    </row>
    <row r="1368" spans="1:19">
      <c r="A1368">
        <f>IF(E1367&lt;&gt;E1368,COUNTIF($A$4:A1367,"&lt;&gt;0")+1,0)</f>
        <v>0</v>
      </c>
      <c r="B1368">
        <f>IF(A1368&lt;&gt;0,IF(MOD(A1368,3)=0,COUNTIF($B$4:B1367,"&lt;&gt;0")+1,0),0)</f>
        <v>0</v>
      </c>
      <c r="C1368" s="9">
        <f>'Dash Board'!$C$12+COUNT('Daily reducing balance'!$F$4:F1367)</f>
        <v>43094</v>
      </c>
      <c r="D1368">
        <f t="shared" si="147"/>
        <v>2017</v>
      </c>
      <c r="E1368">
        <f t="shared" si="148"/>
        <v>12</v>
      </c>
      <c r="F1368">
        <f>DAY('Dash Board'!$C$12+COUNT('Daily reducing balance'!$F$4:F1367))</f>
        <v>25</v>
      </c>
      <c r="G1368" s="8">
        <f t="shared" si="149"/>
        <v>262420.13436835707</v>
      </c>
      <c r="H1368" s="6">
        <f>G1368*'Dash Board'!$C$11/365</f>
        <v>75.490723585417783</v>
      </c>
      <c r="I1368" s="6">
        <f>H1368*'Dash Board'!$C$18/'Dash Board'!$C$11</f>
        <v>35.947963612103706</v>
      </c>
      <c r="J1368" s="6">
        <f>(G1368&gt;1)*PMT('Dash Board'!$C$11/365,$U$4,-'Dash Board'!$C$19)</f>
        <v>108.80376961660664</v>
      </c>
      <c r="K1368" s="6">
        <f t="shared" si="151"/>
        <v>0</v>
      </c>
      <c r="L1368" s="8">
        <f t="shared" si="152"/>
        <v>262386.82132232591</v>
      </c>
      <c r="N1368" s="8">
        <f t="shared" si="150"/>
        <v>72.855806004502938</v>
      </c>
      <c r="O1368" s="8">
        <f>IF(E1367&lt;&gt;E1368,SUM($N$4:N1368)-SUM($O$3:O1367),0)</f>
        <v>0</v>
      </c>
      <c r="P1368" s="6">
        <f>IF(B1368&gt;0,SUM($O$4:O1368)-SUM($P$3:P1367),0)</f>
        <v>0</v>
      </c>
      <c r="Q1368" s="6">
        <f t="shared" si="153"/>
        <v>35.947963612103706</v>
      </c>
      <c r="R1368" s="8">
        <f>IF(E1367&lt;&gt;E1368,SUM($Q$4:Q1368)-SUM($R$3:R1367),0)</f>
        <v>0</v>
      </c>
      <c r="S1368" s="6">
        <f>IF(B1368&gt;0,SUM($R$4:R1368)-SUM($S$3:S1367),0)</f>
        <v>0</v>
      </c>
    </row>
    <row r="1369" spans="1:19">
      <c r="A1369">
        <f>IF(E1368&lt;&gt;E1369,COUNTIF($A$4:A1368,"&lt;&gt;0")+1,0)</f>
        <v>0</v>
      </c>
      <c r="B1369">
        <f>IF(A1369&lt;&gt;0,IF(MOD(A1369,3)=0,COUNTIF($B$4:B1368,"&lt;&gt;0")+1,0),0)</f>
        <v>0</v>
      </c>
      <c r="C1369" s="9">
        <f>'Dash Board'!$C$12+COUNT('Daily reducing balance'!$F$4:F1368)</f>
        <v>43095</v>
      </c>
      <c r="D1369">
        <f t="shared" si="147"/>
        <v>2017</v>
      </c>
      <c r="E1369">
        <f t="shared" si="148"/>
        <v>12</v>
      </c>
      <c r="F1369">
        <f>DAY('Dash Board'!$C$12+COUNT('Daily reducing balance'!$F$4:F1368))</f>
        <v>26</v>
      </c>
      <c r="G1369" s="8">
        <f t="shared" si="149"/>
        <v>262386.82132232591</v>
      </c>
      <c r="H1369" s="6">
        <f>G1369*'Dash Board'!$C$11/365</f>
        <v>75.481140380395132</v>
      </c>
      <c r="I1369" s="6">
        <f>H1369*'Dash Board'!$C$18/'Dash Board'!$C$11</f>
        <v>35.943400181140539</v>
      </c>
      <c r="J1369" s="6">
        <f>(G1369&gt;1)*PMT('Dash Board'!$C$11/365,$U$4,-'Dash Board'!$C$19)</f>
        <v>108.80376961660664</v>
      </c>
      <c r="K1369" s="6">
        <f t="shared" si="151"/>
        <v>0</v>
      </c>
      <c r="L1369" s="8">
        <f t="shared" si="152"/>
        <v>262353.4986930897</v>
      </c>
      <c r="N1369" s="8">
        <f t="shared" si="150"/>
        <v>72.860369435466112</v>
      </c>
      <c r="O1369" s="8">
        <f>IF(E1368&lt;&gt;E1369,SUM($N$4:N1369)-SUM($O$3:O1368),0)</f>
        <v>0</v>
      </c>
      <c r="P1369" s="6">
        <f>IF(B1369&gt;0,SUM($O$4:O1369)-SUM($P$3:P1368),0)</f>
        <v>0</v>
      </c>
      <c r="Q1369" s="6">
        <f t="shared" si="153"/>
        <v>35.943400181140539</v>
      </c>
      <c r="R1369" s="8">
        <f>IF(E1368&lt;&gt;E1369,SUM($Q$4:Q1369)-SUM($R$3:R1368),0)</f>
        <v>0</v>
      </c>
      <c r="S1369" s="6">
        <f>IF(B1369&gt;0,SUM($R$4:R1369)-SUM($S$3:S1368),0)</f>
        <v>0</v>
      </c>
    </row>
    <row r="1370" spans="1:19">
      <c r="A1370">
        <f>IF(E1369&lt;&gt;E1370,COUNTIF($A$4:A1369,"&lt;&gt;0")+1,0)</f>
        <v>0</v>
      </c>
      <c r="B1370">
        <f>IF(A1370&lt;&gt;0,IF(MOD(A1370,3)=0,COUNTIF($B$4:B1369,"&lt;&gt;0")+1,0),0)</f>
        <v>0</v>
      </c>
      <c r="C1370" s="9">
        <f>'Dash Board'!$C$12+COUNT('Daily reducing balance'!$F$4:F1369)</f>
        <v>43096</v>
      </c>
      <c r="D1370">
        <f t="shared" si="147"/>
        <v>2017</v>
      </c>
      <c r="E1370">
        <f t="shared" si="148"/>
        <v>12</v>
      </c>
      <c r="F1370">
        <f>DAY('Dash Board'!$C$12+COUNT('Daily reducing balance'!$F$4:F1369))</f>
        <v>27</v>
      </c>
      <c r="G1370" s="8">
        <f t="shared" si="149"/>
        <v>262353.4986930897</v>
      </c>
      <c r="H1370" s="6">
        <f>G1370*'Dash Board'!$C$11/365</f>
        <v>75.471554418560046</v>
      </c>
      <c r="I1370" s="6">
        <f>H1370*'Dash Board'!$C$18/'Dash Board'!$C$11</f>
        <v>35.938835437409551</v>
      </c>
      <c r="J1370" s="6">
        <f>(G1370&gt;1)*PMT('Dash Board'!$C$11/365,$U$4,-'Dash Board'!$C$19)</f>
        <v>108.80376961660664</v>
      </c>
      <c r="K1370" s="6">
        <f t="shared" si="151"/>
        <v>0</v>
      </c>
      <c r="L1370" s="8">
        <f t="shared" si="152"/>
        <v>262320.16647789167</v>
      </c>
      <c r="N1370" s="8">
        <f t="shared" si="150"/>
        <v>72.864934179197093</v>
      </c>
      <c r="O1370" s="8">
        <f>IF(E1369&lt;&gt;E1370,SUM($N$4:N1370)-SUM($O$3:O1369),0)</f>
        <v>0</v>
      </c>
      <c r="P1370" s="6">
        <f>IF(B1370&gt;0,SUM($O$4:O1370)-SUM($P$3:P1369),0)</f>
        <v>0</v>
      </c>
      <c r="Q1370" s="6">
        <f t="shared" si="153"/>
        <v>35.938835437409551</v>
      </c>
      <c r="R1370" s="8">
        <f>IF(E1369&lt;&gt;E1370,SUM($Q$4:Q1370)-SUM($R$3:R1369),0)</f>
        <v>0</v>
      </c>
      <c r="S1370" s="6">
        <f>IF(B1370&gt;0,SUM($R$4:R1370)-SUM($S$3:S1369),0)</f>
        <v>0</v>
      </c>
    </row>
    <row r="1371" spans="1:19">
      <c r="A1371">
        <f>IF(E1370&lt;&gt;E1371,COUNTIF($A$4:A1370,"&lt;&gt;0")+1,0)</f>
        <v>0</v>
      </c>
      <c r="B1371">
        <f>IF(A1371&lt;&gt;0,IF(MOD(A1371,3)=0,COUNTIF($B$4:B1370,"&lt;&gt;0")+1,0),0)</f>
        <v>0</v>
      </c>
      <c r="C1371" s="9">
        <f>'Dash Board'!$C$12+COUNT('Daily reducing balance'!$F$4:F1370)</f>
        <v>43097</v>
      </c>
      <c r="D1371">
        <f t="shared" si="147"/>
        <v>2017</v>
      </c>
      <c r="E1371">
        <f t="shared" si="148"/>
        <v>12</v>
      </c>
      <c r="F1371">
        <f>DAY('Dash Board'!$C$12+COUNT('Daily reducing balance'!$F$4:F1370))</f>
        <v>28</v>
      </c>
      <c r="G1371" s="8">
        <f t="shared" si="149"/>
        <v>262320.16647789167</v>
      </c>
      <c r="H1371" s="6">
        <f>G1371*'Dash Board'!$C$11/365</f>
        <v>75.461965699119517</v>
      </c>
      <c r="I1371" s="6">
        <f>H1371*'Dash Board'!$C$18/'Dash Board'!$C$11</f>
        <v>35.934269380533109</v>
      </c>
      <c r="J1371" s="6">
        <f>(G1371&gt;1)*PMT('Dash Board'!$C$11/365,$U$4,-'Dash Board'!$C$19)</f>
        <v>108.80376961660664</v>
      </c>
      <c r="K1371" s="6">
        <f t="shared" si="151"/>
        <v>0</v>
      </c>
      <c r="L1371" s="8">
        <f t="shared" si="152"/>
        <v>262286.82467397419</v>
      </c>
      <c r="N1371" s="8">
        <f t="shared" si="150"/>
        <v>72.869500236073534</v>
      </c>
      <c r="O1371" s="8">
        <f>IF(E1370&lt;&gt;E1371,SUM($N$4:N1371)-SUM($O$3:O1370),0)</f>
        <v>0</v>
      </c>
      <c r="P1371" s="6">
        <f>IF(B1371&gt;0,SUM($O$4:O1371)-SUM($P$3:P1370),0)</f>
        <v>0</v>
      </c>
      <c r="Q1371" s="6">
        <f t="shared" si="153"/>
        <v>35.934269380533109</v>
      </c>
      <c r="R1371" s="8">
        <f>IF(E1370&lt;&gt;E1371,SUM($Q$4:Q1371)-SUM($R$3:R1370),0)</f>
        <v>0</v>
      </c>
      <c r="S1371" s="6">
        <f>IF(B1371&gt;0,SUM($R$4:R1371)-SUM($S$3:S1370),0)</f>
        <v>0</v>
      </c>
    </row>
    <row r="1372" spans="1:19">
      <c r="A1372">
        <f>IF(E1371&lt;&gt;E1372,COUNTIF($A$4:A1371,"&lt;&gt;0")+1,0)</f>
        <v>0</v>
      </c>
      <c r="B1372">
        <f>IF(A1372&lt;&gt;0,IF(MOD(A1372,3)=0,COUNTIF($B$4:B1371,"&lt;&gt;0")+1,0),0)</f>
        <v>0</v>
      </c>
      <c r="C1372" s="9">
        <f>'Dash Board'!$C$12+COUNT('Daily reducing balance'!$F$4:F1371)</f>
        <v>43098</v>
      </c>
      <c r="D1372">
        <f t="shared" si="147"/>
        <v>2017</v>
      </c>
      <c r="E1372">
        <f t="shared" si="148"/>
        <v>12</v>
      </c>
      <c r="F1372">
        <f>DAY('Dash Board'!$C$12+COUNT('Daily reducing balance'!$F$4:F1371))</f>
        <v>29</v>
      </c>
      <c r="G1372" s="8">
        <f t="shared" si="149"/>
        <v>262286.82467397419</v>
      </c>
      <c r="H1372" s="6">
        <f>G1372*'Dash Board'!$C$11/365</f>
        <v>75.452374221280238</v>
      </c>
      <c r="I1372" s="6">
        <f>H1372*'Dash Board'!$C$18/'Dash Board'!$C$11</f>
        <v>35.929702010133447</v>
      </c>
      <c r="J1372" s="6">
        <f>(G1372&gt;1)*PMT('Dash Board'!$C$11/365,$U$4,-'Dash Board'!$C$19)</f>
        <v>108.80376961660664</v>
      </c>
      <c r="K1372" s="6">
        <f t="shared" si="151"/>
        <v>0</v>
      </c>
      <c r="L1372" s="8">
        <f t="shared" si="152"/>
        <v>262253.47327857889</v>
      </c>
      <c r="N1372" s="8">
        <f t="shared" si="150"/>
        <v>72.874067606473204</v>
      </c>
      <c r="O1372" s="8">
        <f>IF(E1371&lt;&gt;E1372,SUM($N$4:N1372)-SUM($O$3:O1371),0)</f>
        <v>0</v>
      </c>
      <c r="P1372" s="6">
        <f>IF(B1372&gt;0,SUM($O$4:O1372)-SUM($P$3:P1371),0)</f>
        <v>0</v>
      </c>
      <c r="Q1372" s="6">
        <f t="shared" si="153"/>
        <v>35.929702010133447</v>
      </c>
      <c r="R1372" s="8">
        <f>IF(E1371&lt;&gt;E1372,SUM($Q$4:Q1372)-SUM($R$3:R1371),0)</f>
        <v>0</v>
      </c>
      <c r="S1372" s="6">
        <f>IF(B1372&gt;0,SUM($R$4:R1372)-SUM($S$3:S1371),0)</f>
        <v>0</v>
      </c>
    </row>
    <row r="1373" spans="1:19">
      <c r="A1373">
        <f>IF(E1372&lt;&gt;E1373,COUNTIF($A$4:A1372,"&lt;&gt;0")+1,0)</f>
        <v>0</v>
      </c>
      <c r="B1373">
        <f>IF(A1373&lt;&gt;0,IF(MOD(A1373,3)=0,COUNTIF($B$4:B1372,"&lt;&gt;0")+1,0),0)</f>
        <v>0</v>
      </c>
      <c r="C1373" s="9">
        <f>'Dash Board'!$C$12+COUNT('Daily reducing balance'!$F$4:F1372)</f>
        <v>43099</v>
      </c>
      <c r="D1373">
        <f t="shared" si="147"/>
        <v>2017</v>
      </c>
      <c r="E1373">
        <f t="shared" si="148"/>
        <v>12</v>
      </c>
      <c r="F1373">
        <f>DAY('Dash Board'!$C$12+COUNT('Daily reducing balance'!$F$4:F1372))</f>
        <v>30</v>
      </c>
      <c r="G1373" s="8">
        <f t="shared" si="149"/>
        <v>262253.47327857889</v>
      </c>
      <c r="H1373" s="6">
        <f>G1373*'Dash Board'!$C$11/365</f>
        <v>75.442779984248716</v>
      </c>
      <c r="I1373" s="6">
        <f>H1373*'Dash Board'!$C$18/'Dash Board'!$C$11</f>
        <v>35.925133325832725</v>
      </c>
      <c r="J1373" s="6">
        <f>(G1373&gt;1)*PMT('Dash Board'!$C$11/365,$U$4,-'Dash Board'!$C$19)</f>
        <v>108.80376961660664</v>
      </c>
      <c r="K1373" s="6">
        <f t="shared" si="151"/>
        <v>0</v>
      </c>
      <c r="L1373" s="8">
        <f t="shared" si="152"/>
        <v>262220.11228894658</v>
      </c>
      <c r="N1373" s="8">
        <f t="shared" si="150"/>
        <v>72.878636290773926</v>
      </c>
      <c r="O1373" s="8">
        <f>IF(E1372&lt;&gt;E1373,SUM($N$4:N1373)-SUM($O$3:O1372),0)</f>
        <v>0</v>
      </c>
      <c r="P1373" s="6">
        <f>IF(B1373&gt;0,SUM($O$4:O1373)-SUM($P$3:P1372),0)</f>
        <v>0</v>
      </c>
      <c r="Q1373" s="6">
        <f t="shared" si="153"/>
        <v>35.925133325832725</v>
      </c>
      <c r="R1373" s="8">
        <f>IF(E1372&lt;&gt;E1373,SUM($Q$4:Q1373)-SUM($R$3:R1372),0)</f>
        <v>0</v>
      </c>
      <c r="S1373" s="6">
        <f>IF(B1373&gt;0,SUM($R$4:R1373)-SUM($S$3:S1372),0)</f>
        <v>0</v>
      </c>
    </row>
    <row r="1374" spans="1:19">
      <c r="A1374">
        <f>IF(E1373&lt;&gt;E1374,COUNTIF($A$4:A1373,"&lt;&gt;0")+1,0)</f>
        <v>0</v>
      </c>
      <c r="B1374">
        <f>IF(A1374&lt;&gt;0,IF(MOD(A1374,3)=0,COUNTIF($B$4:B1373,"&lt;&gt;0")+1,0),0)</f>
        <v>0</v>
      </c>
      <c r="C1374" s="9">
        <f>'Dash Board'!$C$12+COUNT('Daily reducing balance'!$F$4:F1373)</f>
        <v>43100</v>
      </c>
      <c r="D1374">
        <f t="shared" si="147"/>
        <v>2017</v>
      </c>
      <c r="E1374">
        <f t="shared" si="148"/>
        <v>12</v>
      </c>
      <c r="F1374">
        <f>DAY('Dash Board'!$C$12+COUNT('Daily reducing balance'!$F$4:F1373))</f>
        <v>31</v>
      </c>
      <c r="G1374" s="8">
        <f t="shared" si="149"/>
        <v>262220.11228894658</v>
      </c>
      <c r="H1374" s="6">
        <f>G1374*'Dash Board'!$C$11/365</f>
        <v>75.433182987231206</v>
      </c>
      <c r="I1374" s="6">
        <f>H1374*'Dash Board'!$C$18/'Dash Board'!$C$11</f>
        <v>35.920563327252957</v>
      </c>
      <c r="J1374" s="6">
        <f>(G1374&gt;1)*PMT('Dash Board'!$C$11/365,$U$4,-'Dash Board'!$C$19)</f>
        <v>108.80376961660664</v>
      </c>
      <c r="K1374" s="6">
        <f t="shared" si="151"/>
        <v>0</v>
      </c>
      <c r="L1374" s="8">
        <f t="shared" si="152"/>
        <v>262186.7417023172</v>
      </c>
      <c r="N1374" s="8">
        <f t="shared" si="150"/>
        <v>72.883206289353694</v>
      </c>
      <c r="O1374" s="8">
        <f>IF(E1373&lt;&gt;E1374,SUM($N$4:N1374)-SUM($O$3:O1373),0)</f>
        <v>0</v>
      </c>
      <c r="P1374" s="6">
        <f>IF(B1374&gt;0,SUM($O$4:O1374)-SUM($P$3:P1373),0)</f>
        <v>0</v>
      </c>
      <c r="Q1374" s="6">
        <f t="shared" si="153"/>
        <v>35.920563327252957</v>
      </c>
      <c r="R1374" s="8">
        <f>IF(E1373&lt;&gt;E1374,SUM($Q$4:Q1374)-SUM($R$3:R1373),0)</f>
        <v>0</v>
      </c>
      <c r="S1374" s="6">
        <f>IF(B1374&gt;0,SUM($R$4:R1374)-SUM($S$3:S1373),0)</f>
        <v>0</v>
      </c>
    </row>
    <row r="1375" spans="1:19">
      <c r="A1375">
        <f>IF(E1374&lt;&gt;E1375,COUNTIF($A$4:A1374,"&lt;&gt;0")+1,0)</f>
        <v>45</v>
      </c>
      <c r="B1375">
        <f>IF(A1375&lt;&gt;0,IF(MOD(A1375,3)=0,COUNTIF($B$4:B1374,"&lt;&gt;0")+1,0),0)</f>
        <v>15</v>
      </c>
      <c r="C1375" s="9">
        <f>'Dash Board'!$C$12+COUNT('Daily reducing balance'!$F$4:F1374)</f>
        <v>43101</v>
      </c>
      <c r="D1375">
        <f t="shared" si="147"/>
        <v>2018</v>
      </c>
      <c r="E1375">
        <f t="shared" si="148"/>
        <v>1</v>
      </c>
      <c r="F1375">
        <f>DAY('Dash Board'!$C$12+COUNT('Daily reducing balance'!$F$4:F1374))</f>
        <v>1</v>
      </c>
      <c r="G1375" s="8">
        <f t="shared" si="149"/>
        <v>262186.7417023172</v>
      </c>
      <c r="H1375" s="6">
        <f>G1375*'Dash Board'!$C$11/365</f>
        <v>75.423583229433703</v>
      </c>
      <c r="I1375" s="6">
        <f>H1375*'Dash Board'!$C$18/'Dash Board'!$C$11</f>
        <v>35.915992014016055</v>
      </c>
      <c r="J1375" s="6">
        <f>(G1375&gt;1)*PMT('Dash Board'!$C$11/365,$U$4,-'Dash Board'!$C$19)</f>
        <v>108.80376961660664</v>
      </c>
      <c r="K1375" s="6">
        <f t="shared" si="151"/>
        <v>3372.9168581148047</v>
      </c>
      <c r="L1375" s="8">
        <f t="shared" si="152"/>
        <v>262153.36151593004</v>
      </c>
      <c r="N1375" s="8">
        <f t="shared" si="150"/>
        <v>72.887777602590589</v>
      </c>
      <c r="O1375" s="8">
        <f>IF(E1374&lt;&gt;E1375,SUM($N$4:N1375)-SUM($O$3:O1374),0)</f>
        <v>2257.4013425310986</v>
      </c>
      <c r="P1375" s="6">
        <f>IF(B1375&gt;0,SUM($O$4:O1375)-SUM($P$3:P1374),0)</f>
        <v>6686.7040657805628</v>
      </c>
      <c r="Q1375" s="6">
        <f t="shared" si="153"/>
        <v>35.915992014016055</v>
      </c>
      <c r="R1375" s="8">
        <f>IF(E1374&lt;&gt;E1375,SUM($Q$4:Q1375)-SUM($R$3:R1374),0)</f>
        <v>1115.5155155837128</v>
      </c>
      <c r="S1375" s="6">
        <f>IF(B1375&gt;0,SUM($R$4:R1375)-SUM($S$3:S1374),0)</f>
        <v>3323.2427389472941</v>
      </c>
    </row>
    <row r="1376" spans="1:19">
      <c r="A1376">
        <f>IF(E1375&lt;&gt;E1376,COUNTIF($A$4:A1375,"&lt;&gt;0")+1,0)</f>
        <v>0</v>
      </c>
      <c r="B1376">
        <f>IF(A1376&lt;&gt;0,IF(MOD(A1376,3)=0,COUNTIF($B$4:B1375,"&lt;&gt;0")+1,0),0)</f>
        <v>0</v>
      </c>
      <c r="C1376" s="9">
        <f>'Dash Board'!$C$12+COUNT('Daily reducing balance'!$F$4:F1375)</f>
        <v>43102</v>
      </c>
      <c r="D1376">
        <f t="shared" si="147"/>
        <v>2018</v>
      </c>
      <c r="E1376">
        <f t="shared" si="148"/>
        <v>1</v>
      </c>
      <c r="F1376">
        <f>DAY('Dash Board'!$C$12+COUNT('Daily reducing balance'!$F$4:F1375))</f>
        <v>2</v>
      </c>
      <c r="G1376" s="8">
        <f t="shared" si="149"/>
        <v>262153.36151593004</v>
      </c>
      <c r="H1376" s="6">
        <f>G1376*'Dash Board'!$C$11/365</f>
        <v>75.413980710062063</v>
      </c>
      <c r="I1376" s="6">
        <f>H1376*'Dash Board'!$C$18/'Dash Board'!$C$11</f>
        <v>35.911419385743841</v>
      </c>
      <c r="J1376" s="6">
        <f>(G1376&gt;1)*PMT('Dash Board'!$C$11/365,$U$4,-'Dash Board'!$C$19)</f>
        <v>108.80376961660664</v>
      </c>
      <c r="K1376" s="6">
        <f t="shared" si="151"/>
        <v>0</v>
      </c>
      <c r="L1376" s="8">
        <f t="shared" si="152"/>
        <v>262119.97172702351</v>
      </c>
      <c r="N1376" s="8">
        <f t="shared" si="150"/>
        <v>72.892350230862803</v>
      </c>
      <c r="O1376" s="8">
        <f>IF(E1375&lt;&gt;E1376,SUM($N$4:N1376)-SUM($O$3:O1375),0)</f>
        <v>0</v>
      </c>
      <c r="P1376" s="6">
        <f>IF(B1376&gt;0,SUM($O$4:O1376)-SUM($P$3:P1375),0)</f>
        <v>0</v>
      </c>
      <c r="Q1376" s="6">
        <f t="shared" si="153"/>
        <v>35.911419385743841</v>
      </c>
      <c r="R1376" s="8">
        <f>IF(E1375&lt;&gt;E1376,SUM($Q$4:Q1376)-SUM($R$3:R1375),0)</f>
        <v>0</v>
      </c>
      <c r="S1376" s="6">
        <f>IF(B1376&gt;0,SUM($R$4:R1376)-SUM($S$3:S1375),0)</f>
        <v>0</v>
      </c>
    </row>
    <row r="1377" spans="1:19">
      <c r="A1377">
        <f>IF(E1376&lt;&gt;E1377,COUNTIF($A$4:A1376,"&lt;&gt;0")+1,0)</f>
        <v>0</v>
      </c>
      <c r="B1377">
        <f>IF(A1377&lt;&gt;0,IF(MOD(A1377,3)=0,COUNTIF($B$4:B1376,"&lt;&gt;0")+1,0),0)</f>
        <v>0</v>
      </c>
      <c r="C1377" s="9">
        <f>'Dash Board'!$C$12+COUNT('Daily reducing balance'!$F$4:F1376)</f>
        <v>43103</v>
      </c>
      <c r="D1377">
        <f t="shared" si="147"/>
        <v>2018</v>
      </c>
      <c r="E1377">
        <f t="shared" si="148"/>
        <v>1</v>
      </c>
      <c r="F1377">
        <f>DAY('Dash Board'!$C$12+COUNT('Daily reducing balance'!$F$4:F1376))</f>
        <v>3</v>
      </c>
      <c r="G1377" s="8">
        <f t="shared" si="149"/>
        <v>262119.97172702351</v>
      </c>
      <c r="H1377" s="6">
        <f>G1377*'Dash Board'!$C$11/365</f>
        <v>75.404375428321828</v>
      </c>
      <c r="I1377" s="6">
        <f>H1377*'Dash Board'!$C$18/'Dash Board'!$C$11</f>
        <v>35.906845442058021</v>
      </c>
      <c r="J1377" s="6">
        <f>(G1377&gt;1)*PMT('Dash Board'!$C$11/365,$U$4,-'Dash Board'!$C$19)</f>
        <v>108.80376961660664</v>
      </c>
      <c r="K1377" s="6">
        <f t="shared" si="151"/>
        <v>0</v>
      </c>
      <c r="L1377" s="8">
        <f t="shared" si="152"/>
        <v>262086.5723328352</v>
      </c>
      <c r="N1377" s="8">
        <f t="shared" si="150"/>
        <v>72.896924174548616</v>
      </c>
      <c r="O1377" s="8">
        <f>IF(E1376&lt;&gt;E1377,SUM($N$4:N1377)-SUM($O$3:O1376),0)</f>
        <v>0</v>
      </c>
      <c r="P1377" s="6">
        <f>IF(B1377&gt;0,SUM($O$4:O1377)-SUM($P$3:P1376),0)</f>
        <v>0</v>
      </c>
      <c r="Q1377" s="6">
        <f t="shared" si="153"/>
        <v>35.906845442058021</v>
      </c>
      <c r="R1377" s="8">
        <f>IF(E1376&lt;&gt;E1377,SUM($Q$4:Q1377)-SUM($R$3:R1376),0)</f>
        <v>0</v>
      </c>
      <c r="S1377" s="6">
        <f>IF(B1377&gt;0,SUM($R$4:R1377)-SUM($S$3:S1376),0)</f>
        <v>0</v>
      </c>
    </row>
    <row r="1378" spans="1:19">
      <c r="A1378">
        <f>IF(E1377&lt;&gt;E1378,COUNTIF($A$4:A1377,"&lt;&gt;0")+1,0)</f>
        <v>0</v>
      </c>
      <c r="B1378">
        <f>IF(A1378&lt;&gt;0,IF(MOD(A1378,3)=0,COUNTIF($B$4:B1377,"&lt;&gt;0")+1,0),0)</f>
        <v>0</v>
      </c>
      <c r="C1378" s="9">
        <f>'Dash Board'!$C$12+COUNT('Daily reducing balance'!$F$4:F1377)</f>
        <v>43104</v>
      </c>
      <c r="D1378">
        <f t="shared" si="147"/>
        <v>2018</v>
      </c>
      <c r="E1378">
        <f t="shared" si="148"/>
        <v>1</v>
      </c>
      <c r="F1378">
        <f>DAY('Dash Board'!$C$12+COUNT('Daily reducing balance'!$F$4:F1377))</f>
        <v>4</v>
      </c>
      <c r="G1378" s="8">
        <f t="shared" si="149"/>
        <v>262086.5723328352</v>
      </c>
      <c r="H1378" s="6">
        <f>G1378*'Dash Board'!$C$11/365</f>
        <v>75.394767383418341</v>
      </c>
      <c r="I1378" s="6">
        <f>H1378*'Dash Board'!$C$18/'Dash Board'!$C$11</f>
        <v>35.902270182580168</v>
      </c>
      <c r="J1378" s="6">
        <f>(G1378&gt;1)*PMT('Dash Board'!$C$11/365,$U$4,-'Dash Board'!$C$19)</f>
        <v>108.80376961660664</v>
      </c>
      <c r="K1378" s="6">
        <f t="shared" si="151"/>
        <v>0</v>
      </c>
      <c r="L1378" s="8">
        <f t="shared" si="152"/>
        <v>262053.16333060202</v>
      </c>
      <c r="N1378" s="8">
        <f t="shared" si="150"/>
        <v>72.901499434026476</v>
      </c>
      <c r="O1378" s="8">
        <f>IF(E1377&lt;&gt;E1378,SUM($N$4:N1378)-SUM($O$3:O1377),0)</f>
        <v>0</v>
      </c>
      <c r="P1378" s="6">
        <f>IF(B1378&gt;0,SUM($O$4:O1378)-SUM($P$3:P1377),0)</f>
        <v>0</v>
      </c>
      <c r="Q1378" s="6">
        <f t="shared" si="153"/>
        <v>35.902270182580168</v>
      </c>
      <c r="R1378" s="8">
        <f>IF(E1377&lt;&gt;E1378,SUM($Q$4:Q1378)-SUM($R$3:R1377),0)</f>
        <v>0</v>
      </c>
      <c r="S1378" s="6">
        <f>IF(B1378&gt;0,SUM($R$4:R1378)-SUM($S$3:S1377),0)</f>
        <v>0</v>
      </c>
    </row>
    <row r="1379" spans="1:19">
      <c r="A1379">
        <f>IF(E1378&lt;&gt;E1379,COUNTIF($A$4:A1378,"&lt;&gt;0")+1,0)</f>
        <v>0</v>
      </c>
      <c r="B1379">
        <f>IF(A1379&lt;&gt;0,IF(MOD(A1379,3)=0,COUNTIF($B$4:B1378,"&lt;&gt;0")+1,0),0)</f>
        <v>0</v>
      </c>
      <c r="C1379" s="9">
        <f>'Dash Board'!$C$12+COUNT('Daily reducing balance'!$F$4:F1378)</f>
        <v>43105</v>
      </c>
      <c r="D1379">
        <f t="shared" si="147"/>
        <v>2018</v>
      </c>
      <c r="E1379">
        <f t="shared" si="148"/>
        <v>1</v>
      </c>
      <c r="F1379">
        <f>DAY('Dash Board'!$C$12+COUNT('Daily reducing balance'!$F$4:F1378))</f>
        <v>5</v>
      </c>
      <c r="G1379" s="8">
        <f t="shared" si="149"/>
        <v>262053.16333060202</v>
      </c>
      <c r="H1379" s="6">
        <f>G1379*'Dash Board'!$C$11/365</f>
        <v>75.385156574556746</v>
      </c>
      <c r="I1379" s="6">
        <f>H1379*'Dash Board'!$C$18/'Dash Board'!$C$11</f>
        <v>35.897693606931789</v>
      </c>
      <c r="J1379" s="6">
        <f>(G1379&gt;1)*PMT('Dash Board'!$C$11/365,$U$4,-'Dash Board'!$C$19)</f>
        <v>108.80376961660664</v>
      </c>
      <c r="K1379" s="6">
        <f t="shared" si="151"/>
        <v>0</v>
      </c>
      <c r="L1379" s="8">
        <f t="shared" si="152"/>
        <v>262019.74471755995</v>
      </c>
      <c r="N1379" s="8">
        <f t="shared" si="150"/>
        <v>72.906076009674848</v>
      </c>
      <c r="O1379" s="8">
        <f>IF(E1378&lt;&gt;E1379,SUM($N$4:N1379)-SUM($O$3:O1378),0)</f>
        <v>0</v>
      </c>
      <c r="P1379" s="6">
        <f>IF(B1379&gt;0,SUM($O$4:O1379)-SUM($P$3:P1378),0)</f>
        <v>0</v>
      </c>
      <c r="Q1379" s="6">
        <f t="shared" si="153"/>
        <v>35.897693606931789</v>
      </c>
      <c r="R1379" s="8">
        <f>IF(E1378&lt;&gt;E1379,SUM($Q$4:Q1379)-SUM($R$3:R1378),0)</f>
        <v>0</v>
      </c>
      <c r="S1379" s="6">
        <f>IF(B1379&gt;0,SUM($R$4:R1379)-SUM($S$3:S1378),0)</f>
        <v>0</v>
      </c>
    </row>
    <row r="1380" spans="1:19">
      <c r="A1380">
        <f>IF(E1379&lt;&gt;E1380,COUNTIF($A$4:A1379,"&lt;&gt;0")+1,0)</f>
        <v>0</v>
      </c>
      <c r="B1380">
        <f>IF(A1380&lt;&gt;0,IF(MOD(A1380,3)=0,COUNTIF($B$4:B1379,"&lt;&gt;0")+1,0),0)</f>
        <v>0</v>
      </c>
      <c r="C1380" s="9">
        <f>'Dash Board'!$C$12+COUNT('Daily reducing balance'!$F$4:F1379)</f>
        <v>43106</v>
      </c>
      <c r="D1380">
        <f t="shared" si="147"/>
        <v>2018</v>
      </c>
      <c r="E1380">
        <f t="shared" si="148"/>
        <v>1</v>
      </c>
      <c r="F1380">
        <f>DAY('Dash Board'!$C$12+COUNT('Daily reducing balance'!$F$4:F1379))</f>
        <v>6</v>
      </c>
      <c r="G1380" s="8">
        <f t="shared" si="149"/>
        <v>262019.74471755995</v>
      </c>
      <c r="H1380" s="6">
        <f>G1380*'Dash Board'!$C$11/365</f>
        <v>75.375543000941903</v>
      </c>
      <c r="I1380" s="6">
        <f>H1380*'Dash Board'!$C$18/'Dash Board'!$C$11</f>
        <v>35.893115714734243</v>
      </c>
      <c r="J1380" s="6">
        <f>(G1380&gt;1)*PMT('Dash Board'!$C$11/365,$U$4,-'Dash Board'!$C$19)</f>
        <v>108.80376961660664</v>
      </c>
      <c r="K1380" s="6">
        <f t="shared" si="151"/>
        <v>0</v>
      </c>
      <c r="L1380" s="8">
        <f t="shared" si="152"/>
        <v>261986.31649094427</v>
      </c>
      <c r="N1380" s="8">
        <f t="shared" si="150"/>
        <v>72.910653901872394</v>
      </c>
      <c r="O1380" s="8">
        <f>IF(E1379&lt;&gt;E1380,SUM($N$4:N1380)-SUM($O$3:O1379),0)</f>
        <v>0</v>
      </c>
      <c r="P1380" s="6">
        <f>IF(B1380&gt;0,SUM($O$4:O1380)-SUM($P$3:P1379),0)</f>
        <v>0</v>
      </c>
      <c r="Q1380" s="6">
        <f t="shared" si="153"/>
        <v>35.893115714734243</v>
      </c>
      <c r="R1380" s="8">
        <f>IF(E1379&lt;&gt;E1380,SUM($Q$4:Q1380)-SUM($R$3:R1379),0)</f>
        <v>0</v>
      </c>
      <c r="S1380" s="6">
        <f>IF(B1380&gt;0,SUM($R$4:R1380)-SUM($S$3:S1379),0)</f>
        <v>0</v>
      </c>
    </row>
    <row r="1381" spans="1:19">
      <c r="A1381">
        <f>IF(E1380&lt;&gt;E1381,COUNTIF($A$4:A1380,"&lt;&gt;0")+1,0)</f>
        <v>0</v>
      </c>
      <c r="B1381">
        <f>IF(A1381&lt;&gt;0,IF(MOD(A1381,3)=0,COUNTIF($B$4:B1380,"&lt;&gt;0")+1,0),0)</f>
        <v>0</v>
      </c>
      <c r="C1381" s="9">
        <f>'Dash Board'!$C$12+COUNT('Daily reducing balance'!$F$4:F1380)</f>
        <v>43107</v>
      </c>
      <c r="D1381">
        <f t="shared" si="147"/>
        <v>2018</v>
      </c>
      <c r="E1381">
        <f t="shared" si="148"/>
        <v>1</v>
      </c>
      <c r="F1381">
        <f>DAY('Dash Board'!$C$12+COUNT('Daily reducing balance'!$F$4:F1380))</f>
        <v>7</v>
      </c>
      <c r="G1381" s="8">
        <f t="shared" si="149"/>
        <v>261986.31649094427</v>
      </c>
      <c r="H1381" s="6">
        <f>G1381*'Dash Board'!$C$11/365</f>
        <v>75.365926661778488</v>
      </c>
      <c r="I1381" s="6">
        <f>H1381*'Dash Board'!$C$18/'Dash Board'!$C$11</f>
        <v>35.888536505608812</v>
      </c>
      <c r="J1381" s="6">
        <f>(G1381&gt;1)*PMT('Dash Board'!$C$11/365,$U$4,-'Dash Board'!$C$19)</f>
        <v>108.80376961660664</v>
      </c>
      <c r="K1381" s="6">
        <f t="shared" si="151"/>
        <v>0</v>
      </c>
      <c r="L1381" s="8">
        <f t="shared" si="152"/>
        <v>261952.87864798945</v>
      </c>
      <c r="N1381" s="8">
        <f t="shared" si="150"/>
        <v>72.915233110997832</v>
      </c>
      <c r="O1381" s="8">
        <f>IF(E1380&lt;&gt;E1381,SUM($N$4:N1381)-SUM($O$3:O1380),0)</f>
        <v>0</v>
      </c>
      <c r="P1381" s="6">
        <f>IF(B1381&gt;0,SUM($O$4:O1381)-SUM($P$3:P1380),0)</f>
        <v>0</v>
      </c>
      <c r="Q1381" s="6">
        <f t="shared" si="153"/>
        <v>35.888536505608812</v>
      </c>
      <c r="R1381" s="8">
        <f>IF(E1380&lt;&gt;E1381,SUM($Q$4:Q1381)-SUM($R$3:R1380),0)</f>
        <v>0</v>
      </c>
      <c r="S1381" s="6">
        <f>IF(B1381&gt;0,SUM($R$4:R1381)-SUM($S$3:S1380),0)</f>
        <v>0</v>
      </c>
    </row>
    <row r="1382" spans="1:19">
      <c r="A1382">
        <f>IF(E1381&lt;&gt;E1382,COUNTIF($A$4:A1381,"&lt;&gt;0")+1,0)</f>
        <v>0</v>
      </c>
      <c r="B1382">
        <f>IF(A1382&lt;&gt;0,IF(MOD(A1382,3)=0,COUNTIF($B$4:B1381,"&lt;&gt;0")+1,0),0)</f>
        <v>0</v>
      </c>
      <c r="C1382" s="9">
        <f>'Dash Board'!$C$12+COUNT('Daily reducing balance'!$F$4:F1381)</f>
        <v>43108</v>
      </c>
      <c r="D1382">
        <f t="shared" si="147"/>
        <v>2018</v>
      </c>
      <c r="E1382">
        <f t="shared" si="148"/>
        <v>1</v>
      </c>
      <c r="F1382">
        <f>DAY('Dash Board'!$C$12+COUNT('Daily reducing balance'!$F$4:F1381))</f>
        <v>8</v>
      </c>
      <c r="G1382" s="8">
        <f t="shared" si="149"/>
        <v>261952.87864798945</v>
      </c>
      <c r="H1382" s="6">
        <f>G1382*'Dash Board'!$C$11/365</f>
        <v>75.356307556270934</v>
      </c>
      <c r="I1382" s="6">
        <f>H1382*'Dash Board'!$C$18/'Dash Board'!$C$11</f>
        <v>35.88395597917664</v>
      </c>
      <c r="J1382" s="6">
        <f>(G1382&gt;1)*PMT('Dash Board'!$C$11/365,$U$4,-'Dash Board'!$C$19)</f>
        <v>108.80376961660664</v>
      </c>
      <c r="K1382" s="6">
        <f t="shared" si="151"/>
        <v>0</v>
      </c>
      <c r="L1382" s="8">
        <f t="shared" si="152"/>
        <v>261919.4311859291</v>
      </c>
      <c r="N1382" s="8">
        <f t="shared" si="150"/>
        <v>72.919813637429996</v>
      </c>
      <c r="O1382" s="8">
        <f>IF(E1381&lt;&gt;E1382,SUM($N$4:N1382)-SUM($O$3:O1381),0)</f>
        <v>0</v>
      </c>
      <c r="P1382" s="6">
        <f>IF(B1382&gt;0,SUM($O$4:O1382)-SUM($P$3:P1381),0)</f>
        <v>0</v>
      </c>
      <c r="Q1382" s="6">
        <f t="shared" si="153"/>
        <v>35.88395597917664</v>
      </c>
      <c r="R1382" s="8">
        <f>IF(E1381&lt;&gt;E1382,SUM($Q$4:Q1382)-SUM($R$3:R1381),0)</f>
        <v>0</v>
      </c>
      <c r="S1382" s="6">
        <f>IF(B1382&gt;0,SUM($R$4:R1382)-SUM($S$3:S1381),0)</f>
        <v>0</v>
      </c>
    </row>
    <row r="1383" spans="1:19">
      <c r="A1383">
        <f>IF(E1382&lt;&gt;E1383,COUNTIF($A$4:A1382,"&lt;&gt;0")+1,0)</f>
        <v>0</v>
      </c>
      <c r="B1383">
        <f>IF(A1383&lt;&gt;0,IF(MOD(A1383,3)=0,COUNTIF($B$4:B1382,"&lt;&gt;0")+1,0),0)</f>
        <v>0</v>
      </c>
      <c r="C1383" s="9">
        <f>'Dash Board'!$C$12+COUNT('Daily reducing balance'!$F$4:F1382)</f>
        <v>43109</v>
      </c>
      <c r="D1383">
        <f t="shared" si="147"/>
        <v>2018</v>
      </c>
      <c r="E1383">
        <f t="shared" si="148"/>
        <v>1</v>
      </c>
      <c r="F1383">
        <f>DAY('Dash Board'!$C$12+COUNT('Daily reducing balance'!$F$4:F1382))</f>
        <v>9</v>
      </c>
      <c r="G1383" s="8">
        <f t="shared" si="149"/>
        <v>261919.4311859291</v>
      </c>
      <c r="H1383" s="6">
        <f>G1383*'Dash Board'!$C$11/365</f>
        <v>75.346685683623434</v>
      </c>
      <c r="I1383" s="6">
        <f>H1383*'Dash Board'!$C$18/'Dash Board'!$C$11</f>
        <v>35.879374135058782</v>
      </c>
      <c r="J1383" s="6">
        <f>(G1383&gt;1)*PMT('Dash Board'!$C$11/365,$U$4,-'Dash Board'!$C$19)</f>
        <v>108.80376961660664</v>
      </c>
      <c r="K1383" s="6">
        <f t="shared" si="151"/>
        <v>0</v>
      </c>
      <c r="L1383" s="8">
        <f t="shared" si="152"/>
        <v>261885.97410199611</v>
      </c>
      <c r="N1383" s="8">
        <f t="shared" si="150"/>
        <v>72.924395481547862</v>
      </c>
      <c r="O1383" s="8">
        <f>IF(E1382&lt;&gt;E1383,SUM($N$4:N1383)-SUM($O$3:O1382),0)</f>
        <v>0</v>
      </c>
      <c r="P1383" s="6">
        <f>IF(B1383&gt;0,SUM($O$4:O1383)-SUM($P$3:P1382),0)</f>
        <v>0</v>
      </c>
      <c r="Q1383" s="6">
        <f t="shared" si="153"/>
        <v>35.879374135058782</v>
      </c>
      <c r="R1383" s="8">
        <f>IF(E1382&lt;&gt;E1383,SUM($Q$4:Q1383)-SUM($R$3:R1382),0)</f>
        <v>0</v>
      </c>
      <c r="S1383" s="6">
        <f>IF(B1383&gt;0,SUM($R$4:R1383)-SUM($S$3:S1382),0)</f>
        <v>0</v>
      </c>
    </row>
    <row r="1384" spans="1:19">
      <c r="A1384">
        <f>IF(E1383&lt;&gt;E1384,COUNTIF($A$4:A1383,"&lt;&gt;0")+1,0)</f>
        <v>0</v>
      </c>
      <c r="B1384">
        <f>IF(A1384&lt;&gt;0,IF(MOD(A1384,3)=0,COUNTIF($B$4:B1383,"&lt;&gt;0")+1,0),0)</f>
        <v>0</v>
      </c>
      <c r="C1384" s="9">
        <f>'Dash Board'!$C$12+COUNT('Daily reducing balance'!$F$4:F1383)</f>
        <v>43110</v>
      </c>
      <c r="D1384">
        <f t="shared" si="147"/>
        <v>2018</v>
      </c>
      <c r="E1384">
        <f t="shared" si="148"/>
        <v>1</v>
      </c>
      <c r="F1384">
        <f>DAY('Dash Board'!$C$12+COUNT('Daily reducing balance'!$F$4:F1383))</f>
        <v>10</v>
      </c>
      <c r="G1384" s="8">
        <f t="shared" si="149"/>
        <v>261885.97410199611</v>
      </c>
      <c r="H1384" s="6">
        <f>G1384*'Dash Board'!$C$11/365</f>
        <v>75.337061043039967</v>
      </c>
      <c r="I1384" s="6">
        <f>H1384*'Dash Board'!$C$18/'Dash Board'!$C$11</f>
        <v>35.874790972876177</v>
      </c>
      <c r="J1384" s="6">
        <f>(G1384&gt;1)*PMT('Dash Board'!$C$11/365,$U$4,-'Dash Board'!$C$19)</f>
        <v>108.80376961660664</v>
      </c>
      <c r="K1384" s="6">
        <f t="shared" si="151"/>
        <v>0</v>
      </c>
      <c r="L1384" s="8">
        <f t="shared" si="152"/>
        <v>261852.50739342254</v>
      </c>
      <c r="N1384" s="8">
        <f t="shared" si="150"/>
        <v>72.92897864373046</v>
      </c>
      <c r="O1384" s="8">
        <f>IF(E1383&lt;&gt;E1384,SUM($N$4:N1384)-SUM($O$3:O1383),0)</f>
        <v>0</v>
      </c>
      <c r="P1384" s="6">
        <f>IF(B1384&gt;0,SUM($O$4:O1384)-SUM($P$3:P1383),0)</f>
        <v>0</v>
      </c>
      <c r="Q1384" s="6">
        <f t="shared" si="153"/>
        <v>35.874790972876177</v>
      </c>
      <c r="R1384" s="8">
        <f>IF(E1383&lt;&gt;E1384,SUM($Q$4:Q1384)-SUM($R$3:R1383),0)</f>
        <v>0</v>
      </c>
      <c r="S1384" s="6">
        <f>IF(B1384&gt;0,SUM($R$4:R1384)-SUM($S$3:S1383),0)</f>
        <v>0</v>
      </c>
    </row>
    <row r="1385" spans="1:19">
      <c r="A1385">
        <f>IF(E1384&lt;&gt;E1385,COUNTIF($A$4:A1384,"&lt;&gt;0")+1,0)</f>
        <v>0</v>
      </c>
      <c r="B1385">
        <f>IF(A1385&lt;&gt;0,IF(MOD(A1385,3)=0,COUNTIF($B$4:B1384,"&lt;&gt;0")+1,0),0)</f>
        <v>0</v>
      </c>
      <c r="C1385" s="9">
        <f>'Dash Board'!$C$12+COUNT('Daily reducing balance'!$F$4:F1384)</f>
        <v>43111</v>
      </c>
      <c r="D1385">
        <f t="shared" si="147"/>
        <v>2018</v>
      </c>
      <c r="E1385">
        <f t="shared" si="148"/>
        <v>1</v>
      </c>
      <c r="F1385">
        <f>DAY('Dash Board'!$C$12+COUNT('Daily reducing balance'!$F$4:F1384))</f>
        <v>11</v>
      </c>
      <c r="G1385" s="8">
        <f t="shared" si="149"/>
        <v>261852.50739342254</v>
      </c>
      <c r="H1385" s="6">
        <f>G1385*'Dash Board'!$C$11/365</f>
        <v>75.327433633724283</v>
      </c>
      <c r="I1385" s="6">
        <f>H1385*'Dash Board'!$C$18/'Dash Board'!$C$11</f>
        <v>35.870206492249665</v>
      </c>
      <c r="J1385" s="6">
        <f>(G1385&gt;1)*PMT('Dash Board'!$C$11/365,$U$4,-'Dash Board'!$C$19)</f>
        <v>108.80376961660664</v>
      </c>
      <c r="K1385" s="6">
        <f t="shared" si="151"/>
        <v>0</v>
      </c>
      <c r="L1385" s="8">
        <f t="shared" si="152"/>
        <v>261819.03105743966</v>
      </c>
      <c r="N1385" s="8">
        <f t="shared" si="150"/>
        <v>72.933563124356979</v>
      </c>
      <c r="O1385" s="8">
        <f>IF(E1384&lt;&gt;E1385,SUM($N$4:N1385)-SUM($O$3:O1384),0)</f>
        <v>0</v>
      </c>
      <c r="P1385" s="6">
        <f>IF(B1385&gt;0,SUM($O$4:O1385)-SUM($P$3:P1384),0)</f>
        <v>0</v>
      </c>
      <c r="Q1385" s="6">
        <f t="shared" si="153"/>
        <v>35.870206492249665</v>
      </c>
      <c r="R1385" s="8">
        <f>IF(E1384&lt;&gt;E1385,SUM($Q$4:Q1385)-SUM($R$3:R1384),0)</f>
        <v>0</v>
      </c>
      <c r="S1385" s="6">
        <f>IF(B1385&gt;0,SUM($R$4:R1385)-SUM($S$3:S1384),0)</f>
        <v>0</v>
      </c>
    </row>
    <row r="1386" spans="1:19">
      <c r="A1386">
        <f>IF(E1385&lt;&gt;E1386,COUNTIF($A$4:A1385,"&lt;&gt;0")+1,0)</f>
        <v>0</v>
      </c>
      <c r="B1386">
        <f>IF(A1386&lt;&gt;0,IF(MOD(A1386,3)=0,COUNTIF($B$4:B1385,"&lt;&gt;0")+1,0),0)</f>
        <v>0</v>
      </c>
      <c r="C1386" s="9">
        <f>'Dash Board'!$C$12+COUNT('Daily reducing balance'!$F$4:F1385)</f>
        <v>43112</v>
      </c>
      <c r="D1386">
        <f t="shared" si="147"/>
        <v>2018</v>
      </c>
      <c r="E1386">
        <f t="shared" si="148"/>
        <v>1</v>
      </c>
      <c r="F1386">
        <f>DAY('Dash Board'!$C$12+COUNT('Daily reducing balance'!$F$4:F1385))</f>
        <v>12</v>
      </c>
      <c r="G1386" s="8">
        <f t="shared" si="149"/>
        <v>261819.03105743966</v>
      </c>
      <c r="H1386" s="6">
        <f>G1386*'Dash Board'!$C$11/365</f>
        <v>75.317803454879893</v>
      </c>
      <c r="I1386" s="6">
        <f>H1386*'Dash Board'!$C$18/'Dash Board'!$C$11</f>
        <v>35.865620692799951</v>
      </c>
      <c r="J1386" s="6">
        <f>(G1386&gt;1)*PMT('Dash Board'!$C$11/365,$U$4,-'Dash Board'!$C$19)</f>
        <v>108.80376961660664</v>
      </c>
      <c r="K1386" s="6">
        <f t="shared" si="151"/>
        <v>0</v>
      </c>
      <c r="L1386" s="8">
        <f t="shared" si="152"/>
        <v>261785.54509127792</v>
      </c>
      <c r="N1386" s="8">
        <f t="shared" si="150"/>
        <v>72.938148923806693</v>
      </c>
      <c r="O1386" s="8">
        <f>IF(E1385&lt;&gt;E1386,SUM($N$4:N1386)-SUM($O$3:O1385),0)</f>
        <v>0</v>
      </c>
      <c r="P1386" s="6">
        <f>IF(B1386&gt;0,SUM($O$4:O1386)-SUM($P$3:P1385),0)</f>
        <v>0</v>
      </c>
      <c r="Q1386" s="6">
        <f t="shared" si="153"/>
        <v>35.865620692799951</v>
      </c>
      <c r="R1386" s="8">
        <f>IF(E1385&lt;&gt;E1386,SUM($Q$4:Q1386)-SUM($R$3:R1385),0)</f>
        <v>0</v>
      </c>
      <c r="S1386" s="6">
        <f>IF(B1386&gt;0,SUM($R$4:R1386)-SUM($S$3:S1385),0)</f>
        <v>0</v>
      </c>
    </row>
    <row r="1387" spans="1:19">
      <c r="A1387">
        <f>IF(E1386&lt;&gt;E1387,COUNTIF($A$4:A1386,"&lt;&gt;0")+1,0)</f>
        <v>0</v>
      </c>
      <c r="B1387">
        <f>IF(A1387&lt;&gt;0,IF(MOD(A1387,3)=0,COUNTIF($B$4:B1386,"&lt;&gt;0")+1,0),0)</f>
        <v>0</v>
      </c>
      <c r="C1387" s="9">
        <f>'Dash Board'!$C$12+COUNT('Daily reducing balance'!$F$4:F1386)</f>
        <v>43113</v>
      </c>
      <c r="D1387">
        <f t="shared" si="147"/>
        <v>2018</v>
      </c>
      <c r="E1387">
        <f t="shared" si="148"/>
        <v>1</v>
      </c>
      <c r="F1387">
        <f>DAY('Dash Board'!$C$12+COUNT('Daily reducing balance'!$F$4:F1386))</f>
        <v>13</v>
      </c>
      <c r="G1387" s="8">
        <f t="shared" si="149"/>
        <v>261785.54509127792</v>
      </c>
      <c r="H1387" s="6">
        <f>G1387*'Dash Board'!$C$11/365</f>
        <v>75.308170505710095</v>
      </c>
      <c r="I1387" s="6">
        <f>H1387*'Dash Board'!$C$18/'Dash Board'!$C$11</f>
        <v>35.861033574147669</v>
      </c>
      <c r="J1387" s="6">
        <f>(G1387&gt;1)*PMT('Dash Board'!$C$11/365,$U$4,-'Dash Board'!$C$19)</f>
        <v>108.80376961660664</v>
      </c>
      <c r="K1387" s="6">
        <f t="shared" si="151"/>
        <v>0</v>
      </c>
      <c r="L1387" s="8">
        <f t="shared" si="152"/>
        <v>261752.04949216702</v>
      </c>
      <c r="N1387" s="8">
        <f t="shared" si="150"/>
        <v>72.942736042458975</v>
      </c>
      <c r="O1387" s="8">
        <f>IF(E1386&lt;&gt;E1387,SUM($N$4:N1387)-SUM($O$3:O1386),0)</f>
        <v>0</v>
      </c>
      <c r="P1387" s="6">
        <f>IF(B1387&gt;0,SUM($O$4:O1387)-SUM($P$3:P1386),0)</f>
        <v>0</v>
      </c>
      <c r="Q1387" s="6">
        <f t="shared" si="153"/>
        <v>35.861033574147669</v>
      </c>
      <c r="R1387" s="8">
        <f>IF(E1386&lt;&gt;E1387,SUM($Q$4:Q1387)-SUM($R$3:R1386),0)</f>
        <v>0</v>
      </c>
      <c r="S1387" s="6">
        <f>IF(B1387&gt;0,SUM($R$4:R1387)-SUM($S$3:S1386),0)</f>
        <v>0</v>
      </c>
    </row>
    <row r="1388" spans="1:19">
      <c r="A1388">
        <f>IF(E1387&lt;&gt;E1388,COUNTIF($A$4:A1387,"&lt;&gt;0")+1,0)</f>
        <v>0</v>
      </c>
      <c r="B1388">
        <f>IF(A1388&lt;&gt;0,IF(MOD(A1388,3)=0,COUNTIF($B$4:B1387,"&lt;&gt;0")+1,0),0)</f>
        <v>0</v>
      </c>
      <c r="C1388" s="9">
        <f>'Dash Board'!$C$12+COUNT('Daily reducing balance'!$F$4:F1387)</f>
        <v>43114</v>
      </c>
      <c r="D1388">
        <f t="shared" si="147"/>
        <v>2018</v>
      </c>
      <c r="E1388">
        <f t="shared" si="148"/>
        <v>1</v>
      </c>
      <c r="F1388">
        <f>DAY('Dash Board'!$C$12+COUNT('Daily reducing balance'!$F$4:F1387))</f>
        <v>14</v>
      </c>
      <c r="G1388" s="8">
        <f t="shared" si="149"/>
        <v>261752.04949216702</v>
      </c>
      <c r="H1388" s="6">
        <f>G1388*'Dash Board'!$C$11/365</f>
        <v>75.2985347854179</v>
      </c>
      <c r="I1388" s="6">
        <f>H1388*'Dash Board'!$C$18/'Dash Board'!$C$11</f>
        <v>35.85644513591329</v>
      </c>
      <c r="J1388" s="6">
        <f>(G1388&gt;1)*PMT('Dash Board'!$C$11/365,$U$4,-'Dash Board'!$C$19)</f>
        <v>108.80376961660664</v>
      </c>
      <c r="K1388" s="6">
        <f t="shared" si="151"/>
        <v>0</v>
      </c>
      <c r="L1388" s="8">
        <f t="shared" si="152"/>
        <v>261718.54425733583</v>
      </c>
      <c r="N1388" s="8">
        <f t="shared" si="150"/>
        <v>72.947324480693354</v>
      </c>
      <c r="O1388" s="8">
        <f>IF(E1387&lt;&gt;E1388,SUM($N$4:N1388)-SUM($O$3:O1387),0)</f>
        <v>0</v>
      </c>
      <c r="P1388" s="6">
        <f>IF(B1388&gt;0,SUM($O$4:O1388)-SUM($P$3:P1387),0)</f>
        <v>0</v>
      </c>
      <c r="Q1388" s="6">
        <f t="shared" si="153"/>
        <v>35.85644513591329</v>
      </c>
      <c r="R1388" s="8">
        <f>IF(E1387&lt;&gt;E1388,SUM($Q$4:Q1388)-SUM($R$3:R1387),0)</f>
        <v>0</v>
      </c>
      <c r="S1388" s="6">
        <f>IF(B1388&gt;0,SUM($R$4:R1388)-SUM($S$3:S1387),0)</f>
        <v>0</v>
      </c>
    </row>
    <row r="1389" spans="1:19">
      <c r="A1389">
        <f>IF(E1388&lt;&gt;E1389,COUNTIF($A$4:A1388,"&lt;&gt;0")+1,0)</f>
        <v>0</v>
      </c>
      <c r="B1389">
        <f>IF(A1389&lt;&gt;0,IF(MOD(A1389,3)=0,COUNTIF($B$4:B1388,"&lt;&gt;0")+1,0),0)</f>
        <v>0</v>
      </c>
      <c r="C1389" s="9">
        <f>'Dash Board'!$C$12+COUNT('Daily reducing balance'!$F$4:F1388)</f>
        <v>43115</v>
      </c>
      <c r="D1389">
        <f t="shared" si="147"/>
        <v>2018</v>
      </c>
      <c r="E1389">
        <f t="shared" si="148"/>
        <v>1</v>
      </c>
      <c r="F1389">
        <f>DAY('Dash Board'!$C$12+COUNT('Daily reducing balance'!$F$4:F1388))</f>
        <v>15</v>
      </c>
      <c r="G1389" s="8">
        <f t="shared" si="149"/>
        <v>261718.54425733583</v>
      </c>
      <c r="H1389" s="6">
        <f>G1389*'Dash Board'!$C$11/365</f>
        <v>75.288896293206193</v>
      </c>
      <c r="I1389" s="6">
        <f>H1389*'Dash Board'!$C$18/'Dash Board'!$C$11</f>
        <v>35.851855377717243</v>
      </c>
      <c r="J1389" s="6">
        <f>(G1389&gt;1)*PMT('Dash Board'!$C$11/365,$U$4,-'Dash Board'!$C$19)</f>
        <v>108.80376961660664</v>
      </c>
      <c r="K1389" s="6">
        <f t="shared" si="151"/>
        <v>0</v>
      </c>
      <c r="L1389" s="8">
        <f t="shared" si="152"/>
        <v>261685.02938401242</v>
      </c>
      <c r="N1389" s="8">
        <f t="shared" si="150"/>
        <v>72.951914238889401</v>
      </c>
      <c r="O1389" s="8">
        <f>IF(E1388&lt;&gt;E1389,SUM($N$4:N1389)-SUM($O$3:O1388),0)</f>
        <v>0</v>
      </c>
      <c r="P1389" s="6">
        <f>IF(B1389&gt;0,SUM($O$4:O1389)-SUM($P$3:P1388),0)</f>
        <v>0</v>
      </c>
      <c r="Q1389" s="6">
        <f t="shared" si="153"/>
        <v>35.851855377717243</v>
      </c>
      <c r="R1389" s="8">
        <f>IF(E1388&lt;&gt;E1389,SUM($Q$4:Q1389)-SUM($R$3:R1388),0)</f>
        <v>0</v>
      </c>
      <c r="S1389" s="6">
        <f>IF(B1389&gt;0,SUM($R$4:R1389)-SUM($S$3:S1388),0)</f>
        <v>0</v>
      </c>
    </row>
    <row r="1390" spans="1:19">
      <c r="A1390">
        <f>IF(E1389&lt;&gt;E1390,COUNTIF($A$4:A1389,"&lt;&gt;0")+1,0)</f>
        <v>0</v>
      </c>
      <c r="B1390">
        <f>IF(A1390&lt;&gt;0,IF(MOD(A1390,3)=0,COUNTIF($B$4:B1389,"&lt;&gt;0")+1,0),0)</f>
        <v>0</v>
      </c>
      <c r="C1390" s="9">
        <f>'Dash Board'!$C$12+COUNT('Daily reducing balance'!$F$4:F1389)</f>
        <v>43116</v>
      </c>
      <c r="D1390">
        <f t="shared" si="147"/>
        <v>2018</v>
      </c>
      <c r="E1390">
        <f t="shared" si="148"/>
        <v>1</v>
      </c>
      <c r="F1390">
        <f>DAY('Dash Board'!$C$12+COUNT('Daily reducing balance'!$F$4:F1389))</f>
        <v>16</v>
      </c>
      <c r="G1390" s="8">
        <f t="shared" si="149"/>
        <v>261685.02938401242</v>
      </c>
      <c r="H1390" s="6">
        <f>G1390*'Dash Board'!$C$11/365</f>
        <v>75.279255028277547</v>
      </c>
      <c r="I1390" s="6">
        <f>H1390*'Dash Board'!$C$18/'Dash Board'!$C$11</f>
        <v>35.847264299179791</v>
      </c>
      <c r="J1390" s="6">
        <f>(G1390&gt;1)*PMT('Dash Board'!$C$11/365,$U$4,-'Dash Board'!$C$19)</f>
        <v>108.80376961660664</v>
      </c>
      <c r="K1390" s="6">
        <f t="shared" si="151"/>
        <v>0</v>
      </c>
      <c r="L1390" s="8">
        <f t="shared" si="152"/>
        <v>261651.5048694241</v>
      </c>
      <c r="N1390" s="8">
        <f t="shared" si="150"/>
        <v>72.95650531742686</v>
      </c>
      <c r="O1390" s="8">
        <f>IF(E1389&lt;&gt;E1390,SUM($N$4:N1390)-SUM($O$3:O1389),0)</f>
        <v>0</v>
      </c>
      <c r="P1390" s="6">
        <f>IF(B1390&gt;0,SUM($O$4:O1390)-SUM($P$3:P1389),0)</f>
        <v>0</v>
      </c>
      <c r="Q1390" s="6">
        <f t="shared" si="153"/>
        <v>35.847264299179791</v>
      </c>
      <c r="R1390" s="8">
        <f>IF(E1389&lt;&gt;E1390,SUM($Q$4:Q1390)-SUM($R$3:R1389),0)</f>
        <v>0</v>
      </c>
      <c r="S1390" s="6">
        <f>IF(B1390&gt;0,SUM($R$4:R1390)-SUM($S$3:S1389),0)</f>
        <v>0</v>
      </c>
    </row>
    <row r="1391" spans="1:19">
      <c r="A1391">
        <f>IF(E1390&lt;&gt;E1391,COUNTIF($A$4:A1390,"&lt;&gt;0")+1,0)</f>
        <v>0</v>
      </c>
      <c r="B1391">
        <f>IF(A1391&lt;&gt;0,IF(MOD(A1391,3)=0,COUNTIF($B$4:B1390,"&lt;&gt;0")+1,0),0)</f>
        <v>0</v>
      </c>
      <c r="C1391" s="9">
        <f>'Dash Board'!$C$12+COUNT('Daily reducing balance'!$F$4:F1390)</f>
        <v>43117</v>
      </c>
      <c r="D1391">
        <f t="shared" si="147"/>
        <v>2018</v>
      </c>
      <c r="E1391">
        <f t="shared" si="148"/>
        <v>1</v>
      </c>
      <c r="F1391">
        <f>DAY('Dash Board'!$C$12+COUNT('Daily reducing balance'!$F$4:F1390))</f>
        <v>17</v>
      </c>
      <c r="G1391" s="8">
        <f t="shared" si="149"/>
        <v>261651.5048694241</v>
      </c>
      <c r="H1391" s="6">
        <f>G1391*'Dash Board'!$C$11/365</f>
        <v>75.26961098983432</v>
      </c>
      <c r="I1391" s="6">
        <f>H1391*'Dash Board'!$C$18/'Dash Board'!$C$11</f>
        <v>35.842671899921108</v>
      </c>
      <c r="J1391" s="6">
        <f>(G1391&gt;1)*PMT('Dash Board'!$C$11/365,$U$4,-'Dash Board'!$C$19)</f>
        <v>108.80376961660664</v>
      </c>
      <c r="K1391" s="6">
        <f t="shared" si="151"/>
        <v>0</v>
      </c>
      <c r="L1391" s="8">
        <f t="shared" si="152"/>
        <v>261617.97071079732</v>
      </c>
      <c r="N1391" s="8">
        <f t="shared" si="150"/>
        <v>72.961097716685543</v>
      </c>
      <c r="O1391" s="8">
        <f>IF(E1390&lt;&gt;E1391,SUM($N$4:N1391)-SUM($O$3:O1390),0)</f>
        <v>0</v>
      </c>
      <c r="P1391" s="6">
        <f>IF(B1391&gt;0,SUM($O$4:O1391)-SUM($P$3:P1390),0)</f>
        <v>0</v>
      </c>
      <c r="Q1391" s="6">
        <f t="shared" si="153"/>
        <v>35.842671899921108</v>
      </c>
      <c r="R1391" s="8">
        <f>IF(E1390&lt;&gt;E1391,SUM($Q$4:Q1391)-SUM($R$3:R1390),0)</f>
        <v>0</v>
      </c>
      <c r="S1391" s="6">
        <f>IF(B1391&gt;0,SUM($R$4:R1391)-SUM($S$3:S1390),0)</f>
        <v>0</v>
      </c>
    </row>
    <row r="1392" spans="1:19">
      <c r="A1392">
        <f>IF(E1391&lt;&gt;E1392,COUNTIF($A$4:A1391,"&lt;&gt;0")+1,0)</f>
        <v>0</v>
      </c>
      <c r="B1392">
        <f>IF(A1392&lt;&gt;0,IF(MOD(A1392,3)=0,COUNTIF($B$4:B1391,"&lt;&gt;0")+1,0),0)</f>
        <v>0</v>
      </c>
      <c r="C1392" s="9">
        <f>'Dash Board'!$C$12+COUNT('Daily reducing balance'!$F$4:F1391)</f>
        <v>43118</v>
      </c>
      <c r="D1392">
        <f t="shared" si="147"/>
        <v>2018</v>
      </c>
      <c r="E1392">
        <f t="shared" si="148"/>
        <v>1</v>
      </c>
      <c r="F1392">
        <f>DAY('Dash Board'!$C$12+COUNT('Daily reducing balance'!$F$4:F1391))</f>
        <v>18</v>
      </c>
      <c r="G1392" s="8">
        <f t="shared" si="149"/>
        <v>261617.97071079732</v>
      </c>
      <c r="H1392" s="6">
        <f>G1392*'Dash Board'!$C$11/365</f>
        <v>75.259964177078672</v>
      </c>
      <c r="I1392" s="6">
        <f>H1392*'Dash Board'!$C$18/'Dash Board'!$C$11</f>
        <v>35.838078179561272</v>
      </c>
      <c r="J1392" s="6">
        <f>(G1392&gt;1)*PMT('Dash Board'!$C$11/365,$U$4,-'Dash Board'!$C$19)</f>
        <v>108.80376961660664</v>
      </c>
      <c r="K1392" s="6">
        <f t="shared" si="151"/>
        <v>0</v>
      </c>
      <c r="L1392" s="8">
        <f t="shared" si="152"/>
        <v>261584.42690535777</v>
      </c>
      <c r="N1392" s="8">
        <f t="shared" si="150"/>
        <v>72.965691437045365</v>
      </c>
      <c r="O1392" s="8">
        <f>IF(E1391&lt;&gt;E1392,SUM($N$4:N1392)-SUM($O$3:O1391),0)</f>
        <v>0</v>
      </c>
      <c r="P1392" s="6">
        <f>IF(B1392&gt;0,SUM($O$4:O1392)-SUM($P$3:P1391),0)</f>
        <v>0</v>
      </c>
      <c r="Q1392" s="6">
        <f t="shared" si="153"/>
        <v>35.838078179561272</v>
      </c>
      <c r="R1392" s="8">
        <f>IF(E1391&lt;&gt;E1392,SUM($Q$4:Q1392)-SUM($R$3:R1391),0)</f>
        <v>0</v>
      </c>
      <c r="S1392" s="6">
        <f>IF(B1392&gt;0,SUM($R$4:R1392)-SUM($S$3:S1391),0)</f>
        <v>0</v>
      </c>
    </row>
    <row r="1393" spans="1:19">
      <c r="A1393">
        <f>IF(E1392&lt;&gt;E1393,COUNTIF($A$4:A1392,"&lt;&gt;0")+1,0)</f>
        <v>0</v>
      </c>
      <c r="B1393">
        <f>IF(A1393&lt;&gt;0,IF(MOD(A1393,3)=0,COUNTIF($B$4:B1392,"&lt;&gt;0")+1,0),0)</f>
        <v>0</v>
      </c>
      <c r="C1393" s="9">
        <f>'Dash Board'!$C$12+COUNT('Daily reducing balance'!$F$4:F1392)</f>
        <v>43119</v>
      </c>
      <c r="D1393">
        <f t="shared" si="147"/>
        <v>2018</v>
      </c>
      <c r="E1393">
        <f t="shared" si="148"/>
        <v>1</v>
      </c>
      <c r="F1393">
        <f>DAY('Dash Board'!$C$12+COUNT('Daily reducing balance'!$F$4:F1392))</f>
        <v>19</v>
      </c>
      <c r="G1393" s="8">
        <f t="shared" si="149"/>
        <v>261584.42690535777</v>
      </c>
      <c r="H1393" s="6">
        <f>G1393*'Dash Board'!$C$11/365</f>
        <v>75.250314589212508</v>
      </c>
      <c r="I1393" s="6">
        <f>H1393*'Dash Board'!$C$18/'Dash Board'!$C$11</f>
        <v>35.833483137720243</v>
      </c>
      <c r="J1393" s="6">
        <f>(G1393&gt;1)*PMT('Dash Board'!$C$11/365,$U$4,-'Dash Board'!$C$19)</f>
        <v>108.80376961660664</v>
      </c>
      <c r="K1393" s="6">
        <f t="shared" si="151"/>
        <v>0</v>
      </c>
      <c r="L1393" s="8">
        <f t="shared" si="152"/>
        <v>261550.87345033037</v>
      </c>
      <c r="N1393" s="8">
        <f t="shared" si="150"/>
        <v>72.970286478886408</v>
      </c>
      <c r="O1393" s="8">
        <f>IF(E1392&lt;&gt;E1393,SUM($N$4:N1393)-SUM($O$3:O1392),0)</f>
        <v>0</v>
      </c>
      <c r="P1393" s="6">
        <f>IF(B1393&gt;0,SUM($O$4:O1393)-SUM($P$3:P1392),0)</f>
        <v>0</v>
      </c>
      <c r="Q1393" s="6">
        <f t="shared" si="153"/>
        <v>35.833483137720243</v>
      </c>
      <c r="R1393" s="8">
        <f>IF(E1392&lt;&gt;E1393,SUM($Q$4:Q1393)-SUM($R$3:R1392),0)</f>
        <v>0</v>
      </c>
      <c r="S1393" s="6">
        <f>IF(B1393&gt;0,SUM($R$4:R1393)-SUM($S$3:S1392),0)</f>
        <v>0</v>
      </c>
    </row>
    <row r="1394" spans="1:19">
      <c r="A1394">
        <f>IF(E1393&lt;&gt;E1394,COUNTIF($A$4:A1393,"&lt;&gt;0")+1,0)</f>
        <v>0</v>
      </c>
      <c r="B1394">
        <f>IF(A1394&lt;&gt;0,IF(MOD(A1394,3)=0,COUNTIF($B$4:B1393,"&lt;&gt;0")+1,0),0)</f>
        <v>0</v>
      </c>
      <c r="C1394" s="9">
        <f>'Dash Board'!$C$12+COUNT('Daily reducing balance'!$F$4:F1393)</f>
        <v>43120</v>
      </c>
      <c r="D1394">
        <f t="shared" si="147"/>
        <v>2018</v>
      </c>
      <c r="E1394">
        <f t="shared" si="148"/>
        <v>1</v>
      </c>
      <c r="F1394">
        <f>DAY('Dash Board'!$C$12+COUNT('Daily reducing balance'!$F$4:F1393))</f>
        <v>20</v>
      </c>
      <c r="G1394" s="8">
        <f t="shared" si="149"/>
        <v>261550.87345033037</v>
      </c>
      <c r="H1394" s="6">
        <f>G1394*'Dash Board'!$C$11/365</f>
        <v>75.240662225437504</v>
      </c>
      <c r="I1394" s="6">
        <f>H1394*'Dash Board'!$C$18/'Dash Board'!$C$11</f>
        <v>35.82888677401786</v>
      </c>
      <c r="J1394" s="6">
        <f>(G1394&gt;1)*PMT('Dash Board'!$C$11/365,$U$4,-'Dash Board'!$C$19)</f>
        <v>108.80376961660664</v>
      </c>
      <c r="K1394" s="6">
        <f t="shared" si="151"/>
        <v>0</v>
      </c>
      <c r="L1394" s="8">
        <f t="shared" si="152"/>
        <v>261517.31034293919</v>
      </c>
      <c r="N1394" s="8">
        <f t="shared" si="150"/>
        <v>72.974882842588784</v>
      </c>
      <c r="O1394" s="8">
        <f>IF(E1393&lt;&gt;E1394,SUM($N$4:N1394)-SUM($O$3:O1393),0)</f>
        <v>0</v>
      </c>
      <c r="P1394" s="6">
        <f>IF(B1394&gt;0,SUM($O$4:O1394)-SUM($P$3:P1393),0)</f>
        <v>0</v>
      </c>
      <c r="Q1394" s="6">
        <f t="shared" si="153"/>
        <v>35.82888677401786</v>
      </c>
      <c r="R1394" s="8">
        <f>IF(E1393&lt;&gt;E1394,SUM($Q$4:Q1394)-SUM($R$3:R1393),0)</f>
        <v>0</v>
      </c>
      <c r="S1394" s="6">
        <f>IF(B1394&gt;0,SUM($R$4:R1394)-SUM($S$3:S1393),0)</f>
        <v>0</v>
      </c>
    </row>
    <row r="1395" spans="1:19">
      <c r="A1395">
        <f>IF(E1394&lt;&gt;E1395,COUNTIF($A$4:A1394,"&lt;&gt;0")+1,0)</f>
        <v>0</v>
      </c>
      <c r="B1395">
        <f>IF(A1395&lt;&gt;0,IF(MOD(A1395,3)=0,COUNTIF($B$4:B1394,"&lt;&gt;0")+1,0),0)</f>
        <v>0</v>
      </c>
      <c r="C1395" s="9">
        <f>'Dash Board'!$C$12+COUNT('Daily reducing balance'!$F$4:F1394)</f>
        <v>43121</v>
      </c>
      <c r="D1395">
        <f t="shared" si="147"/>
        <v>2018</v>
      </c>
      <c r="E1395">
        <f t="shared" si="148"/>
        <v>1</v>
      </c>
      <c r="F1395">
        <f>DAY('Dash Board'!$C$12+COUNT('Daily reducing balance'!$F$4:F1394))</f>
        <v>21</v>
      </c>
      <c r="G1395" s="8">
        <f t="shared" si="149"/>
        <v>261517.31034293919</v>
      </c>
      <c r="H1395" s="6">
        <f>G1395*'Dash Board'!$C$11/365</f>
        <v>75.23100708495511</v>
      </c>
      <c r="I1395" s="6">
        <f>H1395*'Dash Board'!$C$18/'Dash Board'!$C$11</f>
        <v>35.824289088073868</v>
      </c>
      <c r="J1395" s="6">
        <f>(G1395&gt;1)*PMT('Dash Board'!$C$11/365,$U$4,-'Dash Board'!$C$19)</f>
        <v>108.80376961660664</v>
      </c>
      <c r="K1395" s="6">
        <f t="shared" si="151"/>
        <v>0</v>
      </c>
      <c r="L1395" s="8">
        <f t="shared" si="152"/>
        <v>261483.73758040753</v>
      </c>
      <c r="N1395" s="8">
        <f t="shared" si="150"/>
        <v>72.979480528532775</v>
      </c>
      <c r="O1395" s="8">
        <f>IF(E1394&lt;&gt;E1395,SUM($N$4:N1395)-SUM($O$3:O1394),0)</f>
        <v>0</v>
      </c>
      <c r="P1395" s="6">
        <f>IF(B1395&gt;0,SUM($O$4:O1395)-SUM($P$3:P1394),0)</f>
        <v>0</v>
      </c>
      <c r="Q1395" s="6">
        <f t="shared" si="153"/>
        <v>35.824289088073868</v>
      </c>
      <c r="R1395" s="8">
        <f>IF(E1394&lt;&gt;E1395,SUM($Q$4:Q1395)-SUM($R$3:R1394),0)</f>
        <v>0</v>
      </c>
      <c r="S1395" s="6">
        <f>IF(B1395&gt;0,SUM($R$4:R1395)-SUM($S$3:S1394),0)</f>
        <v>0</v>
      </c>
    </row>
    <row r="1396" spans="1:19">
      <c r="A1396">
        <f>IF(E1395&lt;&gt;E1396,COUNTIF($A$4:A1395,"&lt;&gt;0")+1,0)</f>
        <v>0</v>
      </c>
      <c r="B1396">
        <f>IF(A1396&lt;&gt;0,IF(MOD(A1396,3)=0,COUNTIF($B$4:B1395,"&lt;&gt;0")+1,0),0)</f>
        <v>0</v>
      </c>
      <c r="C1396" s="9">
        <f>'Dash Board'!$C$12+COUNT('Daily reducing balance'!$F$4:F1395)</f>
        <v>43122</v>
      </c>
      <c r="D1396">
        <f t="shared" ref="D1396:D1459" si="154">IF(AND(E1396=1,F1396=1),D1395+1,D1395)</f>
        <v>2018</v>
      </c>
      <c r="E1396">
        <f t="shared" ref="E1396:E1459" si="155">IF(F1396=1,IF(E1395+1&gt;12,1,E1395+1),E1395)</f>
        <v>1</v>
      </c>
      <c r="F1396">
        <f>DAY('Dash Board'!$C$12+COUNT('Daily reducing balance'!$F$4:F1395))</f>
        <v>22</v>
      </c>
      <c r="G1396" s="8">
        <f t="shared" ref="G1396:G1459" si="156">L1395</f>
        <v>261483.73758040753</v>
      </c>
      <c r="H1396" s="6">
        <f>G1396*'Dash Board'!$C$11/365</f>
        <v>75.221349166966547</v>
      </c>
      <c r="I1396" s="6">
        <f>H1396*'Dash Board'!$C$18/'Dash Board'!$C$11</f>
        <v>35.819690079507879</v>
      </c>
      <c r="J1396" s="6">
        <f>(G1396&gt;1)*PMT('Dash Board'!$C$11/365,$U$4,-'Dash Board'!$C$19)</f>
        <v>108.80376961660664</v>
      </c>
      <c r="K1396" s="6">
        <f t="shared" si="151"/>
        <v>0</v>
      </c>
      <c r="L1396" s="8">
        <f t="shared" si="152"/>
        <v>261450.15515995788</v>
      </c>
      <c r="N1396" s="8">
        <f t="shared" ref="N1396:N1459" si="157">J1396-I1396</f>
        <v>72.984079537098765</v>
      </c>
      <c r="O1396" s="8">
        <f>IF(E1395&lt;&gt;E1396,SUM($N$4:N1396)-SUM($O$3:O1395),0)</f>
        <v>0</v>
      </c>
      <c r="P1396" s="6">
        <f>IF(B1396&gt;0,SUM($O$4:O1396)-SUM($P$3:P1395),0)</f>
        <v>0</v>
      </c>
      <c r="Q1396" s="6">
        <f t="shared" si="153"/>
        <v>35.819690079507879</v>
      </c>
      <c r="R1396" s="8">
        <f>IF(E1395&lt;&gt;E1396,SUM($Q$4:Q1396)-SUM($R$3:R1395),0)</f>
        <v>0</v>
      </c>
      <c r="S1396" s="6">
        <f>IF(B1396&gt;0,SUM($R$4:R1396)-SUM($S$3:S1395),0)</f>
        <v>0</v>
      </c>
    </row>
    <row r="1397" spans="1:19">
      <c r="A1397">
        <f>IF(E1396&lt;&gt;E1397,COUNTIF($A$4:A1396,"&lt;&gt;0")+1,0)</f>
        <v>0</v>
      </c>
      <c r="B1397">
        <f>IF(A1397&lt;&gt;0,IF(MOD(A1397,3)=0,COUNTIF($B$4:B1396,"&lt;&gt;0")+1,0),0)</f>
        <v>0</v>
      </c>
      <c r="C1397" s="9">
        <f>'Dash Board'!$C$12+COUNT('Daily reducing balance'!$F$4:F1396)</f>
        <v>43123</v>
      </c>
      <c r="D1397">
        <f t="shared" si="154"/>
        <v>2018</v>
      </c>
      <c r="E1397">
        <f t="shared" si="155"/>
        <v>1</v>
      </c>
      <c r="F1397">
        <f>DAY('Dash Board'!$C$12+COUNT('Daily reducing balance'!$F$4:F1396))</f>
        <v>23</v>
      </c>
      <c r="G1397" s="8">
        <f t="shared" si="156"/>
        <v>261450.15515995788</v>
      </c>
      <c r="H1397" s="6">
        <f>G1397*'Dash Board'!$C$11/365</f>
        <v>75.211688470672811</v>
      </c>
      <c r="I1397" s="6">
        <f>H1397*'Dash Board'!$C$18/'Dash Board'!$C$11</f>
        <v>35.815089747939439</v>
      </c>
      <c r="J1397" s="6">
        <f>(G1397&gt;1)*PMT('Dash Board'!$C$11/365,$U$4,-'Dash Board'!$C$19)</f>
        <v>108.80376961660664</v>
      </c>
      <c r="K1397" s="6">
        <f t="shared" si="151"/>
        <v>0</v>
      </c>
      <c r="L1397" s="8">
        <f t="shared" si="152"/>
        <v>261416.56307881195</v>
      </c>
      <c r="N1397" s="8">
        <f t="shared" si="157"/>
        <v>72.988679868667205</v>
      </c>
      <c r="O1397" s="8">
        <f>IF(E1396&lt;&gt;E1397,SUM($N$4:N1397)-SUM($O$3:O1396),0)</f>
        <v>0</v>
      </c>
      <c r="P1397" s="6">
        <f>IF(B1397&gt;0,SUM($O$4:O1397)-SUM($P$3:P1396),0)</f>
        <v>0</v>
      </c>
      <c r="Q1397" s="6">
        <f t="shared" si="153"/>
        <v>35.815089747939439</v>
      </c>
      <c r="R1397" s="8">
        <f>IF(E1396&lt;&gt;E1397,SUM($Q$4:Q1397)-SUM($R$3:R1396),0)</f>
        <v>0</v>
      </c>
      <c r="S1397" s="6">
        <f>IF(B1397&gt;0,SUM($R$4:R1397)-SUM($S$3:S1396),0)</f>
        <v>0</v>
      </c>
    </row>
    <row r="1398" spans="1:19">
      <c r="A1398">
        <f>IF(E1397&lt;&gt;E1398,COUNTIF($A$4:A1397,"&lt;&gt;0")+1,0)</f>
        <v>0</v>
      </c>
      <c r="B1398">
        <f>IF(A1398&lt;&gt;0,IF(MOD(A1398,3)=0,COUNTIF($B$4:B1397,"&lt;&gt;0")+1,0),0)</f>
        <v>0</v>
      </c>
      <c r="C1398" s="9">
        <f>'Dash Board'!$C$12+COUNT('Daily reducing balance'!$F$4:F1397)</f>
        <v>43124</v>
      </c>
      <c r="D1398">
        <f t="shared" si="154"/>
        <v>2018</v>
      </c>
      <c r="E1398">
        <f t="shared" si="155"/>
        <v>1</v>
      </c>
      <c r="F1398">
        <f>DAY('Dash Board'!$C$12+COUNT('Daily reducing balance'!$F$4:F1397))</f>
        <v>24</v>
      </c>
      <c r="G1398" s="8">
        <f t="shared" si="156"/>
        <v>261416.56307881195</v>
      </c>
      <c r="H1398" s="6">
        <f>G1398*'Dash Board'!$C$11/365</f>
        <v>75.20202499527467</v>
      </c>
      <c r="I1398" s="6">
        <f>H1398*'Dash Board'!$C$18/'Dash Board'!$C$11</f>
        <v>35.810488092987946</v>
      </c>
      <c r="J1398" s="6">
        <f>(G1398&gt;1)*PMT('Dash Board'!$C$11/365,$U$4,-'Dash Board'!$C$19)</f>
        <v>108.80376961660664</v>
      </c>
      <c r="K1398" s="6">
        <f t="shared" si="151"/>
        <v>0</v>
      </c>
      <c r="L1398" s="8">
        <f t="shared" si="152"/>
        <v>261382.96133419059</v>
      </c>
      <c r="N1398" s="8">
        <f t="shared" si="157"/>
        <v>72.993281523618691</v>
      </c>
      <c r="O1398" s="8">
        <f>IF(E1397&lt;&gt;E1398,SUM($N$4:N1398)-SUM($O$3:O1397),0)</f>
        <v>0</v>
      </c>
      <c r="P1398" s="6">
        <f>IF(B1398&gt;0,SUM($O$4:O1398)-SUM($P$3:P1397),0)</f>
        <v>0</v>
      </c>
      <c r="Q1398" s="6">
        <f t="shared" si="153"/>
        <v>35.810488092987946</v>
      </c>
      <c r="R1398" s="8">
        <f>IF(E1397&lt;&gt;E1398,SUM($Q$4:Q1398)-SUM($R$3:R1397),0)</f>
        <v>0</v>
      </c>
      <c r="S1398" s="6">
        <f>IF(B1398&gt;0,SUM($R$4:R1398)-SUM($S$3:S1397),0)</f>
        <v>0</v>
      </c>
    </row>
    <row r="1399" spans="1:19">
      <c r="A1399">
        <f>IF(E1398&lt;&gt;E1399,COUNTIF($A$4:A1398,"&lt;&gt;0")+1,0)</f>
        <v>0</v>
      </c>
      <c r="B1399">
        <f>IF(A1399&lt;&gt;0,IF(MOD(A1399,3)=0,COUNTIF($B$4:B1398,"&lt;&gt;0")+1,0),0)</f>
        <v>0</v>
      </c>
      <c r="C1399" s="9">
        <f>'Dash Board'!$C$12+COUNT('Daily reducing balance'!$F$4:F1398)</f>
        <v>43125</v>
      </c>
      <c r="D1399">
        <f t="shared" si="154"/>
        <v>2018</v>
      </c>
      <c r="E1399">
        <f t="shared" si="155"/>
        <v>1</v>
      </c>
      <c r="F1399">
        <f>DAY('Dash Board'!$C$12+COUNT('Daily reducing balance'!$F$4:F1398))</f>
        <v>25</v>
      </c>
      <c r="G1399" s="8">
        <f t="shared" si="156"/>
        <v>261382.96133419059</v>
      </c>
      <c r="H1399" s="6">
        <f>G1399*'Dash Board'!$C$11/365</f>
        <v>75.192358739972633</v>
      </c>
      <c r="I1399" s="6">
        <f>H1399*'Dash Board'!$C$18/'Dash Board'!$C$11</f>
        <v>35.805885114272684</v>
      </c>
      <c r="J1399" s="6">
        <f>(G1399&gt;1)*PMT('Dash Board'!$C$11/365,$U$4,-'Dash Board'!$C$19)</f>
        <v>108.80376961660664</v>
      </c>
      <c r="K1399" s="6">
        <f t="shared" si="151"/>
        <v>0</v>
      </c>
      <c r="L1399" s="8">
        <f t="shared" si="152"/>
        <v>261349.34992331394</v>
      </c>
      <c r="N1399" s="8">
        <f t="shared" si="157"/>
        <v>72.99788450233396</v>
      </c>
      <c r="O1399" s="8">
        <f>IF(E1398&lt;&gt;E1399,SUM($N$4:N1399)-SUM($O$3:O1398),0)</f>
        <v>0</v>
      </c>
      <c r="P1399" s="6">
        <f>IF(B1399&gt;0,SUM($O$4:O1399)-SUM($P$3:P1398),0)</f>
        <v>0</v>
      </c>
      <c r="Q1399" s="6">
        <f t="shared" si="153"/>
        <v>35.805885114272684</v>
      </c>
      <c r="R1399" s="8">
        <f>IF(E1398&lt;&gt;E1399,SUM($Q$4:Q1399)-SUM($R$3:R1398),0)</f>
        <v>0</v>
      </c>
      <c r="S1399" s="6">
        <f>IF(B1399&gt;0,SUM($R$4:R1399)-SUM($S$3:S1398),0)</f>
        <v>0</v>
      </c>
    </row>
    <row r="1400" spans="1:19">
      <c r="A1400">
        <f>IF(E1399&lt;&gt;E1400,COUNTIF($A$4:A1399,"&lt;&gt;0")+1,0)</f>
        <v>0</v>
      </c>
      <c r="B1400">
        <f>IF(A1400&lt;&gt;0,IF(MOD(A1400,3)=0,COUNTIF($B$4:B1399,"&lt;&gt;0")+1,0),0)</f>
        <v>0</v>
      </c>
      <c r="C1400" s="9">
        <f>'Dash Board'!$C$12+COUNT('Daily reducing balance'!$F$4:F1399)</f>
        <v>43126</v>
      </c>
      <c r="D1400">
        <f t="shared" si="154"/>
        <v>2018</v>
      </c>
      <c r="E1400">
        <f t="shared" si="155"/>
        <v>1</v>
      </c>
      <c r="F1400">
        <f>DAY('Dash Board'!$C$12+COUNT('Daily reducing balance'!$F$4:F1399))</f>
        <v>26</v>
      </c>
      <c r="G1400" s="8">
        <f t="shared" si="156"/>
        <v>261349.34992331394</v>
      </c>
      <c r="H1400" s="6">
        <f>G1400*'Dash Board'!$C$11/365</f>
        <v>75.182689703967029</v>
      </c>
      <c r="I1400" s="6">
        <f>H1400*'Dash Board'!$C$18/'Dash Board'!$C$11</f>
        <v>35.801280811412873</v>
      </c>
      <c r="J1400" s="6">
        <f>(G1400&gt;1)*PMT('Dash Board'!$C$11/365,$U$4,-'Dash Board'!$C$19)</f>
        <v>108.80376961660664</v>
      </c>
      <c r="K1400" s="6">
        <f t="shared" si="151"/>
        <v>0</v>
      </c>
      <c r="L1400" s="8">
        <f t="shared" si="152"/>
        <v>261315.7288434013</v>
      </c>
      <c r="N1400" s="8">
        <f t="shared" si="157"/>
        <v>73.002488805193764</v>
      </c>
      <c r="O1400" s="8">
        <f>IF(E1399&lt;&gt;E1400,SUM($N$4:N1400)-SUM($O$3:O1399),0)</f>
        <v>0</v>
      </c>
      <c r="P1400" s="6">
        <f>IF(B1400&gt;0,SUM($O$4:O1400)-SUM($P$3:P1399),0)</f>
        <v>0</v>
      </c>
      <c r="Q1400" s="6">
        <f t="shared" si="153"/>
        <v>35.801280811412873</v>
      </c>
      <c r="R1400" s="8">
        <f>IF(E1399&lt;&gt;E1400,SUM($Q$4:Q1400)-SUM($R$3:R1399),0)</f>
        <v>0</v>
      </c>
      <c r="S1400" s="6">
        <f>IF(B1400&gt;0,SUM($R$4:R1400)-SUM($S$3:S1399),0)</f>
        <v>0</v>
      </c>
    </row>
    <row r="1401" spans="1:19">
      <c r="A1401">
        <f>IF(E1400&lt;&gt;E1401,COUNTIF($A$4:A1400,"&lt;&gt;0")+1,0)</f>
        <v>0</v>
      </c>
      <c r="B1401">
        <f>IF(A1401&lt;&gt;0,IF(MOD(A1401,3)=0,COUNTIF($B$4:B1400,"&lt;&gt;0")+1,0),0)</f>
        <v>0</v>
      </c>
      <c r="C1401" s="9">
        <f>'Dash Board'!$C$12+COUNT('Daily reducing balance'!$F$4:F1400)</f>
        <v>43127</v>
      </c>
      <c r="D1401">
        <f t="shared" si="154"/>
        <v>2018</v>
      </c>
      <c r="E1401">
        <f t="shared" si="155"/>
        <v>1</v>
      </c>
      <c r="F1401">
        <f>DAY('Dash Board'!$C$12+COUNT('Daily reducing balance'!$F$4:F1400))</f>
        <v>27</v>
      </c>
      <c r="G1401" s="8">
        <f t="shared" si="156"/>
        <v>261315.7288434013</v>
      </c>
      <c r="H1401" s="6">
        <f>G1401*'Dash Board'!$C$11/365</f>
        <v>75.173017886457913</v>
      </c>
      <c r="I1401" s="6">
        <f>H1401*'Dash Board'!$C$18/'Dash Board'!$C$11</f>
        <v>35.796675184027585</v>
      </c>
      <c r="J1401" s="6">
        <f>(G1401&gt;1)*PMT('Dash Board'!$C$11/365,$U$4,-'Dash Board'!$C$19)</f>
        <v>108.80376961660664</v>
      </c>
      <c r="K1401" s="6">
        <f t="shared" si="151"/>
        <v>0</v>
      </c>
      <c r="L1401" s="8">
        <f t="shared" si="152"/>
        <v>261282.09809167116</v>
      </c>
      <c r="N1401" s="8">
        <f t="shared" si="157"/>
        <v>73.007094432579066</v>
      </c>
      <c r="O1401" s="8">
        <f>IF(E1400&lt;&gt;E1401,SUM($N$4:N1401)-SUM($O$3:O1400),0)</f>
        <v>0</v>
      </c>
      <c r="P1401" s="6">
        <f>IF(B1401&gt;0,SUM($O$4:O1401)-SUM($P$3:P1400),0)</f>
        <v>0</v>
      </c>
      <c r="Q1401" s="6">
        <f t="shared" si="153"/>
        <v>35.796675184027585</v>
      </c>
      <c r="R1401" s="8">
        <f>IF(E1400&lt;&gt;E1401,SUM($Q$4:Q1401)-SUM($R$3:R1400),0)</f>
        <v>0</v>
      </c>
      <c r="S1401" s="6">
        <f>IF(B1401&gt;0,SUM($R$4:R1401)-SUM($S$3:S1400),0)</f>
        <v>0</v>
      </c>
    </row>
    <row r="1402" spans="1:19">
      <c r="A1402">
        <f>IF(E1401&lt;&gt;E1402,COUNTIF($A$4:A1401,"&lt;&gt;0")+1,0)</f>
        <v>0</v>
      </c>
      <c r="B1402">
        <f>IF(A1402&lt;&gt;0,IF(MOD(A1402,3)=0,COUNTIF($B$4:B1401,"&lt;&gt;0")+1,0),0)</f>
        <v>0</v>
      </c>
      <c r="C1402" s="9">
        <f>'Dash Board'!$C$12+COUNT('Daily reducing balance'!$F$4:F1401)</f>
        <v>43128</v>
      </c>
      <c r="D1402">
        <f t="shared" si="154"/>
        <v>2018</v>
      </c>
      <c r="E1402">
        <f t="shared" si="155"/>
        <v>1</v>
      </c>
      <c r="F1402">
        <f>DAY('Dash Board'!$C$12+COUNT('Daily reducing balance'!$F$4:F1401))</f>
        <v>28</v>
      </c>
      <c r="G1402" s="8">
        <f t="shared" si="156"/>
        <v>261282.09809167116</v>
      </c>
      <c r="H1402" s="6">
        <f>G1402*'Dash Board'!$C$11/365</f>
        <v>75.163343286645116</v>
      </c>
      <c r="I1402" s="6">
        <f>H1402*'Dash Board'!$C$18/'Dash Board'!$C$11</f>
        <v>35.792068231735776</v>
      </c>
      <c r="J1402" s="6">
        <f>(G1402&gt;1)*PMT('Dash Board'!$C$11/365,$U$4,-'Dash Board'!$C$19)</f>
        <v>108.80376961660664</v>
      </c>
      <c r="K1402" s="6">
        <f t="shared" si="151"/>
        <v>0</v>
      </c>
      <c r="L1402" s="8">
        <f t="shared" si="152"/>
        <v>261248.45766534118</v>
      </c>
      <c r="N1402" s="8">
        <f t="shared" si="157"/>
        <v>73.011701384870861</v>
      </c>
      <c r="O1402" s="8">
        <f>IF(E1401&lt;&gt;E1402,SUM($N$4:N1402)-SUM($O$3:O1401),0)</f>
        <v>0</v>
      </c>
      <c r="P1402" s="6">
        <f>IF(B1402&gt;0,SUM($O$4:O1402)-SUM($P$3:P1401),0)</f>
        <v>0</v>
      </c>
      <c r="Q1402" s="6">
        <f t="shared" si="153"/>
        <v>35.792068231735776</v>
      </c>
      <c r="R1402" s="8">
        <f>IF(E1401&lt;&gt;E1402,SUM($Q$4:Q1402)-SUM($R$3:R1401),0)</f>
        <v>0</v>
      </c>
      <c r="S1402" s="6">
        <f>IF(B1402&gt;0,SUM($R$4:R1402)-SUM($S$3:S1401),0)</f>
        <v>0</v>
      </c>
    </row>
    <row r="1403" spans="1:19">
      <c r="A1403">
        <f>IF(E1402&lt;&gt;E1403,COUNTIF($A$4:A1402,"&lt;&gt;0")+1,0)</f>
        <v>0</v>
      </c>
      <c r="B1403">
        <f>IF(A1403&lt;&gt;0,IF(MOD(A1403,3)=0,COUNTIF($B$4:B1402,"&lt;&gt;0")+1,0),0)</f>
        <v>0</v>
      </c>
      <c r="C1403" s="9">
        <f>'Dash Board'!$C$12+COUNT('Daily reducing balance'!$F$4:F1402)</f>
        <v>43129</v>
      </c>
      <c r="D1403">
        <f t="shared" si="154"/>
        <v>2018</v>
      </c>
      <c r="E1403">
        <f t="shared" si="155"/>
        <v>1</v>
      </c>
      <c r="F1403">
        <f>DAY('Dash Board'!$C$12+COUNT('Daily reducing balance'!$F$4:F1402))</f>
        <v>29</v>
      </c>
      <c r="G1403" s="8">
        <f t="shared" si="156"/>
        <v>261248.45766534118</v>
      </c>
      <c r="H1403" s="6">
        <f>G1403*'Dash Board'!$C$11/365</f>
        <v>75.153665903728282</v>
      </c>
      <c r="I1403" s="6">
        <f>H1403*'Dash Board'!$C$18/'Dash Board'!$C$11</f>
        <v>35.787459954156326</v>
      </c>
      <c r="J1403" s="6">
        <f>(G1403&gt;1)*PMT('Dash Board'!$C$11/365,$U$4,-'Dash Board'!$C$19)</f>
        <v>108.80376961660664</v>
      </c>
      <c r="K1403" s="6">
        <f t="shared" si="151"/>
        <v>0</v>
      </c>
      <c r="L1403" s="8">
        <f t="shared" si="152"/>
        <v>261214.80756162829</v>
      </c>
      <c r="N1403" s="8">
        <f t="shared" si="157"/>
        <v>73.016309662450311</v>
      </c>
      <c r="O1403" s="8">
        <f>IF(E1402&lt;&gt;E1403,SUM($N$4:N1403)-SUM($O$3:O1402),0)</f>
        <v>0</v>
      </c>
      <c r="P1403" s="6">
        <f>IF(B1403&gt;0,SUM($O$4:O1403)-SUM($P$3:P1402),0)</f>
        <v>0</v>
      </c>
      <c r="Q1403" s="6">
        <f t="shared" si="153"/>
        <v>35.787459954156326</v>
      </c>
      <c r="R1403" s="8">
        <f>IF(E1402&lt;&gt;E1403,SUM($Q$4:Q1403)-SUM($R$3:R1402),0)</f>
        <v>0</v>
      </c>
      <c r="S1403" s="6">
        <f>IF(B1403&gt;0,SUM($R$4:R1403)-SUM($S$3:S1402),0)</f>
        <v>0</v>
      </c>
    </row>
    <row r="1404" spans="1:19">
      <c r="A1404">
        <f>IF(E1403&lt;&gt;E1404,COUNTIF($A$4:A1403,"&lt;&gt;0")+1,0)</f>
        <v>0</v>
      </c>
      <c r="B1404">
        <f>IF(A1404&lt;&gt;0,IF(MOD(A1404,3)=0,COUNTIF($B$4:B1403,"&lt;&gt;0")+1,0),0)</f>
        <v>0</v>
      </c>
      <c r="C1404" s="9">
        <f>'Dash Board'!$C$12+COUNT('Daily reducing balance'!$F$4:F1403)</f>
        <v>43130</v>
      </c>
      <c r="D1404">
        <f t="shared" si="154"/>
        <v>2018</v>
      </c>
      <c r="E1404">
        <f t="shared" si="155"/>
        <v>1</v>
      </c>
      <c r="F1404">
        <f>DAY('Dash Board'!$C$12+COUNT('Daily reducing balance'!$F$4:F1403))</f>
        <v>30</v>
      </c>
      <c r="G1404" s="8">
        <f t="shared" si="156"/>
        <v>261214.80756162829</v>
      </c>
      <c r="H1404" s="6">
        <f>G1404*'Dash Board'!$C$11/365</f>
        <v>75.143985736906757</v>
      </c>
      <c r="I1404" s="6">
        <f>H1404*'Dash Board'!$C$18/'Dash Board'!$C$11</f>
        <v>35.782850350907985</v>
      </c>
      <c r="J1404" s="6">
        <f>(G1404&gt;1)*PMT('Dash Board'!$C$11/365,$U$4,-'Dash Board'!$C$19)</f>
        <v>108.80376961660664</v>
      </c>
      <c r="K1404" s="6">
        <f t="shared" si="151"/>
        <v>0</v>
      </c>
      <c r="L1404" s="8">
        <f t="shared" si="152"/>
        <v>261181.14777774859</v>
      </c>
      <c r="N1404" s="8">
        <f t="shared" si="157"/>
        <v>73.020919265698666</v>
      </c>
      <c r="O1404" s="8">
        <f>IF(E1403&lt;&gt;E1404,SUM($N$4:N1404)-SUM($O$3:O1403),0)</f>
        <v>0</v>
      </c>
      <c r="P1404" s="6">
        <f>IF(B1404&gt;0,SUM($O$4:O1404)-SUM($P$3:P1403),0)</f>
        <v>0</v>
      </c>
      <c r="Q1404" s="6">
        <f t="shared" si="153"/>
        <v>35.782850350907985</v>
      </c>
      <c r="R1404" s="8">
        <f>IF(E1403&lt;&gt;E1404,SUM($Q$4:Q1404)-SUM($R$3:R1403),0)</f>
        <v>0</v>
      </c>
      <c r="S1404" s="6">
        <f>IF(B1404&gt;0,SUM($R$4:R1404)-SUM($S$3:S1403),0)</f>
        <v>0</v>
      </c>
    </row>
    <row r="1405" spans="1:19">
      <c r="A1405">
        <f>IF(E1404&lt;&gt;E1405,COUNTIF($A$4:A1404,"&lt;&gt;0")+1,0)</f>
        <v>0</v>
      </c>
      <c r="B1405">
        <f>IF(A1405&lt;&gt;0,IF(MOD(A1405,3)=0,COUNTIF($B$4:B1404,"&lt;&gt;0")+1,0),0)</f>
        <v>0</v>
      </c>
      <c r="C1405" s="9">
        <f>'Dash Board'!$C$12+COUNT('Daily reducing balance'!$F$4:F1404)</f>
        <v>43131</v>
      </c>
      <c r="D1405">
        <f t="shared" si="154"/>
        <v>2018</v>
      </c>
      <c r="E1405">
        <f t="shared" si="155"/>
        <v>1</v>
      </c>
      <c r="F1405">
        <f>DAY('Dash Board'!$C$12+COUNT('Daily reducing balance'!$F$4:F1404))</f>
        <v>31</v>
      </c>
      <c r="G1405" s="8">
        <f t="shared" si="156"/>
        <v>261181.14777774859</v>
      </c>
      <c r="H1405" s="6">
        <f>G1405*'Dash Board'!$C$11/365</f>
        <v>75.134302785379731</v>
      </c>
      <c r="I1405" s="6">
        <f>H1405*'Dash Board'!$C$18/'Dash Board'!$C$11</f>
        <v>35.778239421609399</v>
      </c>
      <c r="J1405" s="6">
        <f>(G1405&gt;1)*PMT('Dash Board'!$C$11/365,$U$4,-'Dash Board'!$C$19)</f>
        <v>108.80376961660664</v>
      </c>
      <c r="K1405" s="6">
        <f t="shared" si="151"/>
        <v>0</v>
      </c>
      <c r="L1405" s="8">
        <f t="shared" si="152"/>
        <v>261147.47831091736</v>
      </c>
      <c r="N1405" s="8">
        <f t="shared" si="157"/>
        <v>73.025530194997245</v>
      </c>
      <c r="O1405" s="8">
        <f>IF(E1404&lt;&gt;E1405,SUM($N$4:N1405)-SUM($O$3:O1404),0)</f>
        <v>0</v>
      </c>
      <c r="P1405" s="6">
        <f>IF(B1405&gt;0,SUM($O$4:O1405)-SUM($P$3:P1404),0)</f>
        <v>0</v>
      </c>
      <c r="Q1405" s="6">
        <f t="shared" si="153"/>
        <v>35.778239421609399</v>
      </c>
      <c r="R1405" s="8">
        <f>IF(E1404&lt;&gt;E1405,SUM($Q$4:Q1405)-SUM($R$3:R1404),0)</f>
        <v>0</v>
      </c>
      <c r="S1405" s="6">
        <f>IF(B1405&gt;0,SUM($R$4:R1405)-SUM($S$3:S1404),0)</f>
        <v>0</v>
      </c>
    </row>
    <row r="1406" spans="1:19">
      <c r="A1406">
        <f>IF(E1405&lt;&gt;E1406,COUNTIF($A$4:A1405,"&lt;&gt;0")+1,0)</f>
        <v>46</v>
      </c>
      <c r="B1406">
        <f>IF(A1406&lt;&gt;0,IF(MOD(A1406,3)=0,COUNTIF($B$4:B1405,"&lt;&gt;0")+1,0),0)</f>
        <v>0</v>
      </c>
      <c r="C1406" s="9">
        <f>'Dash Board'!$C$12+COUNT('Daily reducing balance'!$F$4:F1405)</f>
        <v>43132</v>
      </c>
      <c r="D1406">
        <f t="shared" si="154"/>
        <v>2018</v>
      </c>
      <c r="E1406">
        <f t="shared" si="155"/>
        <v>2</v>
      </c>
      <c r="F1406">
        <f>DAY('Dash Board'!$C$12+COUNT('Daily reducing balance'!$F$4:F1405))</f>
        <v>1</v>
      </c>
      <c r="G1406" s="8">
        <f t="shared" si="156"/>
        <v>261147.47831091736</v>
      </c>
      <c r="H1406" s="6">
        <f>G1406*'Dash Board'!$C$11/365</f>
        <v>75.124617048346096</v>
      </c>
      <c r="I1406" s="6">
        <f>H1406*'Dash Board'!$C$18/'Dash Board'!$C$11</f>
        <v>35.773627165879098</v>
      </c>
      <c r="J1406" s="6">
        <f>(G1406&gt;1)*PMT('Dash Board'!$C$11/365,$U$4,-'Dash Board'!$C$19)</f>
        <v>108.80376961660664</v>
      </c>
      <c r="K1406" s="6">
        <f t="shared" si="151"/>
        <v>3046.5055492649849</v>
      </c>
      <c r="L1406" s="8">
        <f t="shared" si="152"/>
        <v>261113.79915834908</v>
      </c>
      <c r="N1406" s="8">
        <f t="shared" si="157"/>
        <v>73.030142450727539</v>
      </c>
      <c r="O1406" s="8">
        <f>IF(E1405&lt;&gt;E1406,SUM($N$4:N1406)-SUM($O$3:O1405),0)</f>
        <v>2261.7956673843</v>
      </c>
      <c r="P1406" s="6">
        <f>IF(B1406&gt;0,SUM($O$4:O1406)-SUM($P$3:P1405),0)</f>
        <v>0</v>
      </c>
      <c r="Q1406" s="6">
        <f t="shared" si="153"/>
        <v>35.773627165879098</v>
      </c>
      <c r="R1406" s="8">
        <f>IF(E1405&lt;&gt;E1406,SUM($Q$4:Q1406)-SUM($R$3:R1405),0)</f>
        <v>1111.1211907305042</v>
      </c>
      <c r="S1406" s="6">
        <f>IF(B1406&gt;0,SUM($R$4:R1406)-SUM($S$3:S1405),0)</f>
        <v>0</v>
      </c>
    </row>
    <row r="1407" spans="1:19">
      <c r="A1407">
        <f>IF(E1406&lt;&gt;E1407,COUNTIF($A$4:A1406,"&lt;&gt;0")+1,0)</f>
        <v>0</v>
      </c>
      <c r="B1407">
        <f>IF(A1407&lt;&gt;0,IF(MOD(A1407,3)=0,COUNTIF($B$4:B1406,"&lt;&gt;0")+1,0),0)</f>
        <v>0</v>
      </c>
      <c r="C1407" s="9">
        <f>'Dash Board'!$C$12+COUNT('Daily reducing balance'!$F$4:F1406)</f>
        <v>43133</v>
      </c>
      <c r="D1407">
        <f t="shared" si="154"/>
        <v>2018</v>
      </c>
      <c r="E1407">
        <f t="shared" si="155"/>
        <v>2</v>
      </c>
      <c r="F1407">
        <f>DAY('Dash Board'!$C$12+COUNT('Daily reducing balance'!$F$4:F1406))</f>
        <v>2</v>
      </c>
      <c r="G1407" s="8">
        <f t="shared" si="156"/>
        <v>261113.79915834908</v>
      </c>
      <c r="H1407" s="6">
        <f>G1407*'Dash Board'!$C$11/365</f>
        <v>75.11492852500453</v>
      </c>
      <c r="I1407" s="6">
        <f>H1407*'Dash Board'!$C$18/'Dash Board'!$C$11</f>
        <v>35.769013583335493</v>
      </c>
      <c r="J1407" s="6">
        <f>(G1407&gt;1)*PMT('Dash Board'!$C$11/365,$U$4,-'Dash Board'!$C$19)</f>
        <v>108.80376961660664</v>
      </c>
      <c r="K1407" s="6">
        <f t="shared" si="151"/>
        <v>0</v>
      </c>
      <c r="L1407" s="8">
        <f t="shared" si="152"/>
        <v>261080.11031725747</v>
      </c>
      <c r="N1407" s="8">
        <f t="shared" si="157"/>
        <v>73.034756033271151</v>
      </c>
      <c r="O1407" s="8">
        <f>IF(E1406&lt;&gt;E1407,SUM($N$4:N1407)-SUM($O$3:O1406),0)</f>
        <v>0</v>
      </c>
      <c r="P1407" s="6">
        <f>IF(B1407&gt;0,SUM($O$4:O1407)-SUM($P$3:P1406),0)</f>
        <v>0</v>
      </c>
      <c r="Q1407" s="6">
        <f t="shared" si="153"/>
        <v>35.769013583335493</v>
      </c>
      <c r="R1407" s="8">
        <f>IF(E1406&lt;&gt;E1407,SUM($Q$4:Q1407)-SUM($R$3:R1406),0)</f>
        <v>0</v>
      </c>
      <c r="S1407" s="6">
        <f>IF(B1407&gt;0,SUM($R$4:R1407)-SUM($S$3:S1406),0)</f>
        <v>0</v>
      </c>
    </row>
    <row r="1408" spans="1:19">
      <c r="A1408">
        <f>IF(E1407&lt;&gt;E1408,COUNTIF($A$4:A1407,"&lt;&gt;0")+1,0)</f>
        <v>0</v>
      </c>
      <c r="B1408">
        <f>IF(A1408&lt;&gt;0,IF(MOD(A1408,3)=0,COUNTIF($B$4:B1407,"&lt;&gt;0")+1,0),0)</f>
        <v>0</v>
      </c>
      <c r="C1408" s="9">
        <f>'Dash Board'!$C$12+COUNT('Daily reducing balance'!$F$4:F1407)</f>
        <v>43134</v>
      </c>
      <c r="D1408">
        <f t="shared" si="154"/>
        <v>2018</v>
      </c>
      <c r="E1408">
        <f t="shared" si="155"/>
        <v>2</v>
      </c>
      <c r="F1408">
        <f>DAY('Dash Board'!$C$12+COUNT('Daily reducing balance'!$F$4:F1407))</f>
        <v>3</v>
      </c>
      <c r="G1408" s="8">
        <f t="shared" si="156"/>
        <v>261080.11031725747</v>
      </c>
      <c r="H1408" s="6">
        <f>G1408*'Dash Board'!$C$11/365</f>
        <v>75.105237214553512</v>
      </c>
      <c r="I1408" s="6">
        <f>H1408*'Dash Board'!$C$18/'Dash Board'!$C$11</f>
        <v>35.764398673596915</v>
      </c>
      <c r="J1408" s="6">
        <f>(G1408&gt;1)*PMT('Dash Board'!$C$11/365,$U$4,-'Dash Board'!$C$19)</f>
        <v>108.80376961660664</v>
      </c>
      <c r="K1408" s="6">
        <f t="shared" si="151"/>
        <v>0</v>
      </c>
      <c r="L1408" s="8">
        <f t="shared" si="152"/>
        <v>261046.41178485542</v>
      </c>
      <c r="N1408" s="8">
        <f t="shared" si="157"/>
        <v>73.039370943009729</v>
      </c>
      <c r="O1408" s="8">
        <f>IF(E1407&lt;&gt;E1408,SUM($N$4:N1408)-SUM($O$3:O1407),0)</f>
        <v>0</v>
      </c>
      <c r="P1408" s="6">
        <f>IF(B1408&gt;0,SUM($O$4:O1408)-SUM($P$3:P1407),0)</f>
        <v>0</v>
      </c>
      <c r="Q1408" s="6">
        <f t="shared" si="153"/>
        <v>35.764398673596915</v>
      </c>
      <c r="R1408" s="8">
        <f>IF(E1407&lt;&gt;E1408,SUM($Q$4:Q1408)-SUM($R$3:R1407),0)</f>
        <v>0</v>
      </c>
      <c r="S1408" s="6">
        <f>IF(B1408&gt;0,SUM($R$4:R1408)-SUM($S$3:S1407),0)</f>
        <v>0</v>
      </c>
    </row>
    <row r="1409" spans="1:19">
      <c r="A1409">
        <f>IF(E1408&lt;&gt;E1409,COUNTIF($A$4:A1408,"&lt;&gt;0")+1,0)</f>
        <v>0</v>
      </c>
      <c r="B1409">
        <f>IF(A1409&lt;&gt;0,IF(MOD(A1409,3)=0,COUNTIF($B$4:B1408,"&lt;&gt;0")+1,0),0)</f>
        <v>0</v>
      </c>
      <c r="C1409" s="9">
        <f>'Dash Board'!$C$12+COUNT('Daily reducing balance'!$F$4:F1408)</f>
        <v>43135</v>
      </c>
      <c r="D1409">
        <f t="shared" si="154"/>
        <v>2018</v>
      </c>
      <c r="E1409">
        <f t="shared" si="155"/>
        <v>2</v>
      </c>
      <c r="F1409">
        <f>DAY('Dash Board'!$C$12+COUNT('Daily reducing balance'!$F$4:F1408))</f>
        <v>4</v>
      </c>
      <c r="G1409" s="8">
        <f t="shared" si="156"/>
        <v>261046.41178485542</v>
      </c>
      <c r="H1409" s="6">
        <f>G1409*'Dash Board'!$C$11/365</f>
        <v>75.09554311619128</v>
      </c>
      <c r="I1409" s="6">
        <f>H1409*'Dash Board'!$C$18/'Dash Board'!$C$11</f>
        <v>35.759782436281562</v>
      </c>
      <c r="J1409" s="6">
        <f>(G1409&gt;1)*PMT('Dash Board'!$C$11/365,$U$4,-'Dash Board'!$C$19)</f>
        <v>108.80376961660664</v>
      </c>
      <c r="K1409" s="6">
        <f t="shared" si="151"/>
        <v>0</v>
      </c>
      <c r="L1409" s="8">
        <f t="shared" si="152"/>
        <v>261012.70355835499</v>
      </c>
      <c r="N1409" s="8">
        <f t="shared" si="157"/>
        <v>73.043987180325075</v>
      </c>
      <c r="O1409" s="8">
        <f>IF(E1408&lt;&gt;E1409,SUM($N$4:N1409)-SUM($O$3:O1408),0)</f>
        <v>0</v>
      </c>
      <c r="P1409" s="6">
        <f>IF(B1409&gt;0,SUM($O$4:O1409)-SUM($P$3:P1408),0)</f>
        <v>0</v>
      </c>
      <c r="Q1409" s="6">
        <f t="shared" si="153"/>
        <v>35.759782436281562</v>
      </c>
      <c r="R1409" s="8">
        <f>IF(E1408&lt;&gt;E1409,SUM($Q$4:Q1409)-SUM($R$3:R1408),0)</f>
        <v>0</v>
      </c>
      <c r="S1409" s="6">
        <f>IF(B1409&gt;0,SUM($R$4:R1409)-SUM($S$3:S1408),0)</f>
        <v>0</v>
      </c>
    </row>
    <row r="1410" spans="1:19">
      <c r="A1410">
        <f>IF(E1409&lt;&gt;E1410,COUNTIF($A$4:A1409,"&lt;&gt;0")+1,0)</f>
        <v>0</v>
      </c>
      <c r="B1410">
        <f>IF(A1410&lt;&gt;0,IF(MOD(A1410,3)=0,COUNTIF($B$4:B1409,"&lt;&gt;0")+1,0),0)</f>
        <v>0</v>
      </c>
      <c r="C1410" s="9">
        <f>'Dash Board'!$C$12+COUNT('Daily reducing balance'!$F$4:F1409)</f>
        <v>43136</v>
      </c>
      <c r="D1410">
        <f t="shared" si="154"/>
        <v>2018</v>
      </c>
      <c r="E1410">
        <f t="shared" si="155"/>
        <v>2</v>
      </c>
      <c r="F1410">
        <f>DAY('Dash Board'!$C$12+COUNT('Daily reducing balance'!$F$4:F1409))</f>
        <v>5</v>
      </c>
      <c r="G1410" s="8">
        <f t="shared" si="156"/>
        <v>261012.70355835499</v>
      </c>
      <c r="H1410" s="6">
        <f>G1410*'Dash Board'!$C$11/365</f>
        <v>75.085846229115816</v>
      </c>
      <c r="I1410" s="6">
        <f>H1410*'Dash Board'!$C$18/'Dash Board'!$C$11</f>
        <v>35.755164871007537</v>
      </c>
      <c r="J1410" s="6">
        <f>(G1410&gt;1)*PMT('Dash Board'!$C$11/365,$U$4,-'Dash Board'!$C$19)</f>
        <v>108.80376961660664</v>
      </c>
      <c r="K1410" s="6">
        <f t="shared" si="151"/>
        <v>0</v>
      </c>
      <c r="L1410" s="8">
        <f t="shared" si="152"/>
        <v>260978.98563496748</v>
      </c>
      <c r="N1410" s="8">
        <f t="shared" si="157"/>
        <v>73.048604745599107</v>
      </c>
      <c r="O1410" s="8">
        <f>IF(E1409&lt;&gt;E1410,SUM($N$4:N1410)-SUM($O$3:O1409),0)</f>
        <v>0</v>
      </c>
      <c r="P1410" s="6">
        <f>IF(B1410&gt;0,SUM($O$4:O1410)-SUM($P$3:P1409),0)</f>
        <v>0</v>
      </c>
      <c r="Q1410" s="6">
        <f t="shared" si="153"/>
        <v>35.755164871007537</v>
      </c>
      <c r="R1410" s="8">
        <f>IF(E1409&lt;&gt;E1410,SUM($Q$4:Q1410)-SUM($R$3:R1409),0)</f>
        <v>0</v>
      </c>
      <c r="S1410" s="6">
        <f>IF(B1410&gt;0,SUM($R$4:R1410)-SUM($S$3:S1409),0)</f>
        <v>0</v>
      </c>
    </row>
    <row r="1411" spans="1:19">
      <c r="A1411">
        <f>IF(E1410&lt;&gt;E1411,COUNTIF($A$4:A1410,"&lt;&gt;0")+1,0)</f>
        <v>0</v>
      </c>
      <c r="B1411">
        <f>IF(A1411&lt;&gt;0,IF(MOD(A1411,3)=0,COUNTIF($B$4:B1410,"&lt;&gt;0")+1,0),0)</f>
        <v>0</v>
      </c>
      <c r="C1411" s="9">
        <f>'Dash Board'!$C$12+COUNT('Daily reducing balance'!$F$4:F1410)</f>
        <v>43137</v>
      </c>
      <c r="D1411">
        <f t="shared" si="154"/>
        <v>2018</v>
      </c>
      <c r="E1411">
        <f t="shared" si="155"/>
        <v>2</v>
      </c>
      <c r="F1411">
        <f>DAY('Dash Board'!$C$12+COUNT('Daily reducing balance'!$F$4:F1410))</f>
        <v>6</v>
      </c>
      <c r="G1411" s="8">
        <f t="shared" si="156"/>
        <v>260978.98563496748</v>
      </c>
      <c r="H1411" s="6">
        <f>G1411*'Dash Board'!$C$11/365</f>
        <v>75.076146552524889</v>
      </c>
      <c r="I1411" s="6">
        <f>H1411*'Dash Board'!$C$18/'Dash Board'!$C$11</f>
        <v>35.750545977392804</v>
      </c>
      <c r="J1411" s="6">
        <f>(G1411&gt;1)*PMT('Dash Board'!$C$11/365,$U$4,-'Dash Board'!$C$19)</f>
        <v>108.80376961660664</v>
      </c>
      <c r="K1411" s="6">
        <f t="shared" si="151"/>
        <v>0</v>
      </c>
      <c r="L1411" s="8">
        <f t="shared" si="152"/>
        <v>260945.25801190338</v>
      </c>
      <c r="N1411" s="8">
        <f t="shared" si="157"/>
        <v>73.05322363921384</v>
      </c>
      <c r="O1411" s="8">
        <f>IF(E1410&lt;&gt;E1411,SUM($N$4:N1411)-SUM($O$3:O1410),0)</f>
        <v>0</v>
      </c>
      <c r="P1411" s="6">
        <f>IF(B1411&gt;0,SUM($O$4:O1411)-SUM($P$3:P1410),0)</f>
        <v>0</v>
      </c>
      <c r="Q1411" s="6">
        <f t="shared" si="153"/>
        <v>35.750545977392804</v>
      </c>
      <c r="R1411" s="8">
        <f>IF(E1410&lt;&gt;E1411,SUM($Q$4:Q1411)-SUM($R$3:R1410),0)</f>
        <v>0</v>
      </c>
      <c r="S1411" s="6">
        <f>IF(B1411&gt;0,SUM($R$4:R1411)-SUM($S$3:S1410),0)</f>
        <v>0</v>
      </c>
    </row>
    <row r="1412" spans="1:19">
      <c r="A1412">
        <f>IF(E1411&lt;&gt;E1412,COUNTIF($A$4:A1411,"&lt;&gt;0")+1,0)</f>
        <v>0</v>
      </c>
      <c r="B1412">
        <f>IF(A1412&lt;&gt;0,IF(MOD(A1412,3)=0,COUNTIF($B$4:B1411,"&lt;&gt;0")+1,0),0)</f>
        <v>0</v>
      </c>
      <c r="C1412" s="9">
        <f>'Dash Board'!$C$12+COUNT('Daily reducing balance'!$F$4:F1411)</f>
        <v>43138</v>
      </c>
      <c r="D1412">
        <f t="shared" si="154"/>
        <v>2018</v>
      </c>
      <c r="E1412">
        <f t="shared" si="155"/>
        <v>2</v>
      </c>
      <c r="F1412">
        <f>DAY('Dash Board'!$C$12+COUNT('Daily reducing balance'!$F$4:F1411))</f>
        <v>7</v>
      </c>
      <c r="G1412" s="8">
        <f t="shared" si="156"/>
        <v>260945.25801190338</v>
      </c>
      <c r="H1412" s="6">
        <f>G1412*'Dash Board'!$C$11/365</f>
        <v>75.066444085616041</v>
      </c>
      <c r="I1412" s="6">
        <f>H1412*'Dash Board'!$C$18/'Dash Board'!$C$11</f>
        <v>35.745925755055261</v>
      </c>
      <c r="J1412" s="6">
        <f>(G1412&gt;1)*PMT('Dash Board'!$C$11/365,$U$4,-'Dash Board'!$C$19)</f>
        <v>108.80376961660664</v>
      </c>
      <c r="K1412" s="6">
        <f t="shared" si="151"/>
        <v>0</v>
      </c>
      <c r="L1412" s="8">
        <f t="shared" si="152"/>
        <v>260911.52068637239</v>
      </c>
      <c r="N1412" s="8">
        <f t="shared" si="157"/>
        <v>73.05784386155139</v>
      </c>
      <c r="O1412" s="8">
        <f>IF(E1411&lt;&gt;E1412,SUM($N$4:N1412)-SUM($O$3:O1411),0)</f>
        <v>0</v>
      </c>
      <c r="P1412" s="6">
        <f>IF(B1412&gt;0,SUM($O$4:O1412)-SUM($P$3:P1411),0)</f>
        <v>0</v>
      </c>
      <c r="Q1412" s="6">
        <f t="shared" si="153"/>
        <v>35.745925755055261</v>
      </c>
      <c r="R1412" s="8">
        <f>IF(E1411&lt;&gt;E1412,SUM($Q$4:Q1412)-SUM($R$3:R1411),0)</f>
        <v>0</v>
      </c>
      <c r="S1412" s="6">
        <f>IF(B1412&gt;0,SUM($R$4:R1412)-SUM($S$3:S1411),0)</f>
        <v>0</v>
      </c>
    </row>
    <row r="1413" spans="1:19">
      <c r="A1413">
        <f>IF(E1412&lt;&gt;E1413,COUNTIF($A$4:A1412,"&lt;&gt;0")+1,0)</f>
        <v>0</v>
      </c>
      <c r="B1413">
        <f>IF(A1413&lt;&gt;0,IF(MOD(A1413,3)=0,COUNTIF($B$4:B1412,"&lt;&gt;0")+1,0),0)</f>
        <v>0</v>
      </c>
      <c r="C1413" s="9">
        <f>'Dash Board'!$C$12+COUNT('Daily reducing balance'!$F$4:F1412)</f>
        <v>43139</v>
      </c>
      <c r="D1413">
        <f t="shared" si="154"/>
        <v>2018</v>
      </c>
      <c r="E1413">
        <f t="shared" si="155"/>
        <v>2</v>
      </c>
      <c r="F1413">
        <f>DAY('Dash Board'!$C$12+COUNT('Daily reducing balance'!$F$4:F1412))</f>
        <v>8</v>
      </c>
      <c r="G1413" s="8">
        <f t="shared" si="156"/>
        <v>260911.52068637239</v>
      </c>
      <c r="H1413" s="6">
        <f>G1413*'Dash Board'!$C$11/365</f>
        <v>75.056738827586571</v>
      </c>
      <c r="I1413" s="6">
        <f>H1413*'Dash Board'!$C$18/'Dash Board'!$C$11</f>
        <v>35.741304203612657</v>
      </c>
      <c r="J1413" s="6">
        <f>(G1413&gt;1)*PMT('Dash Board'!$C$11/365,$U$4,-'Dash Board'!$C$19)</f>
        <v>108.80376961660664</v>
      </c>
      <c r="K1413" s="6">
        <f t="shared" ref="K1413:K1476" si="158">IF(F1413=1,SUMIFS($J$4:$J$7308,$D$4:$D$7308,"="&amp;YEAR(C1413),$E$4:$E$7308,"="&amp;MONTH(C1413)),0)</f>
        <v>0</v>
      </c>
      <c r="L1413" s="8">
        <f t="shared" ref="L1413:L1476" si="159">IF(G1413+H1413-J1413&lt;0,0,G1413+H1413-J1413)</f>
        <v>260877.77365558335</v>
      </c>
      <c r="N1413" s="8">
        <f t="shared" si="157"/>
        <v>73.062465412993987</v>
      </c>
      <c r="O1413" s="8">
        <f>IF(E1412&lt;&gt;E1413,SUM($N$4:N1413)-SUM($O$3:O1412),0)</f>
        <v>0</v>
      </c>
      <c r="P1413" s="6">
        <f>IF(B1413&gt;0,SUM($O$4:O1413)-SUM($P$3:P1412),0)</f>
        <v>0</v>
      </c>
      <c r="Q1413" s="6">
        <f t="shared" ref="Q1413:Q1476" si="160">I1413</f>
        <v>35.741304203612657</v>
      </c>
      <c r="R1413" s="8">
        <f>IF(E1412&lt;&gt;E1413,SUM($Q$4:Q1413)-SUM($R$3:R1412),0)</f>
        <v>0</v>
      </c>
      <c r="S1413" s="6">
        <f>IF(B1413&gt;0,SUM($R$4:R1413)-SUM($S$3:S1412),0)</f>
        <v>0</v>
      </c>
    </row>
    <row r="1414" spans="1:19">
      <c r="A1414">
        <f>IF(E1413&lt;&gt;E1414,COUNTIF($A$4:A1413,"&lt;&gt;0")+1,0)</f>
        <v>0</v>
      </c>
      <c r="B1414">
        <f>IF(A1414&lt;&gt;0,IF(MOD(A1414,3)=0,COUNTIF($B$4:B1413,"&lt;&gt;0")+1,0),0)</f>
        <v>0</v>
      </c>
      <c r="C1414" s="9">
        <f>'Dash Board'!$C$12+COUNT('Daily reducing balance'!$F$4:F1413)</f>
        <v>43140</v>
      </c>
      <c r="D1414">
        <f t="shared" si="154"/>
        <v>2018</v>
      </c>
      <c r="E1414">
        <f t="shared" si="155"/>
        <v>2</v>
      </c>
      <c r="F1414">
        <f>DAY('Dash Board'!$C$12+COUNT('Daily reducing balance'!$F$4:F1413))</f>
        <v>9</v>
      </c>
      <c r="G1414" s="8">
        <f t="shared" si="156"/>
        <v>260877.77365558335</v>
      </c>
      <c r="H1414" s="6">
        <f>G1414*'Dash Board'!$C$11/365</f>
        <v>75.047030777633566</v>
      </c>
      <c r="I1414" s="6">
        <f>H1414*'Dash Board'!$C$18/'Dash Board'!$C$11</f>
        <v>35.736681322682649</v>
      </c>
      <c r="J1414" s="6">
        <f>(G1414&gt;1)*PMT('Dash Board'!$C$11/365,$U$4,-'Dash Board'!$C$19)</f>
        <v>108.80376961660664</v>
      </c>
      <c r="K1414" s="6">
        <f t="shared" si="158"/>
        <v>0</v>
      </c>
      <c r="L1414" s="8">
        <f t="shared" si="159"/>
        <v>260844.01691674438</v>
      </c>
      <c r="N1414" s="8">
        <f t="shared" si="157"/>
        <v>73.067088293924002</v>
      </c>
      <c r="O1414" s="8">
        <f>IF(E1413&lt;&gt;E1414,SUM($N$4:N1414)-SUM($O$3:O1413),0)</f>
        <v>0</v>
      </c>
      <c r="P1414" s="6">
        <f>IF(B1414&gt;0,SUM($O$4:O1414)-SUM($P$3:P1413),0)</f>
        <v>0</v>
      </c>
      <c r="Q1414" s="6">
        <f t="shared" si="160"/>
        <v>35.736681322682649</v>
      </c>
      <c r="R1414" s="8">
        <f>IF(E1413&lt;&gt;E1414,SUM($Q$4:Q1414)-SUM($R$3:R1413),0)</f>
        <v>0</v>
      </c>
      <c r="S1414" s="6">
        <f>IF(B1414&gt;0,SUM($R$4:R1414)-SUM($S$3:S1413),0)</f>
        <v>0</v>
      </c>
    </row>
    <row r="1415" spans="1:19">
      <c r="A1415">
        <f>IF(E1414&lt;&gt;E1415,COUNTIF($A$4:A1414,"&lt;&gt;0")+1,0)</f>
        <v>0</v>
      </c>
      <c r="B1415">
        <f>IF(A1415&lt;&gt;0,IF(MOD(A1415,3)=0,COUNTIF($B$4:B1414,"&lt;&gt;0")+1,0),0)</f>
        <v>0</v>
      </c>
      <c r="C1415" s="9">
        <f>'Dash Board'!$C$12+COUNT('Daily reducing balance'!$F$4:F1414)</f>
        <v>43141</v>
      </c>
      <c r="D1415">
        <f t="shared" si="154"/>
        <v>2018</v>
      </c>
      <c r="E1415">
        <f t="shared" si="155"/>
        <v>2</v>
      </c>
      <c r="F1415">
        <f>DAY('Dash Board'!$C$12+COUNT('Daily reducing balance'!$F$4:F1414))</f>
        <v>10</v>
      </c>
      <c r="G1415" s="8">
        <f t="shared" si="156"/>
        <v>260844.01691674438</v>
      </c>
      <c r="H1415" s="6">
        <f>G1415*'Dash Board'!$C$11/365</f>
        <v>75.037319934953857</v>
      </c>
      <c r="I1415" s="6">
        <f>H1415*'Dash Board'!$C$18/'Dash Board'!$C$11</f>
        <v>35.732057111882789</v>
      </c>
      <c r="J1415" s="6">
        <f>(G1415&gt;1)*PMT('Dash Board'!$C$11/365,$U$4,-'Dash Board'!$C$19)</f>
        <v>108.80376961660664</v>
      </c>
      <c r="K1415" s="6">
        <f t="shared" si="158"/>
        <v>0</v>
      </c>
      <c r="L1415" s="8">
        <f t="shared" si="159"/>
        <v>260810.25046706272</v>
      </c>
      <c r="N1415" s="8">
        <f t="shared" si="157"/>
        <v>73.071712504723848</v>
      </c>
      <c r="O1415" s="8">
        <f>IF(E1414&lt;&gt;E1415,SUM($N$4:N1415)-SUM($O$3:O1414),0)</f>
        <v>0</v>
      </c>
      <c r="P1415" s="6">
        <f>IF(B1415&gt;0,SUM($O$4:O1415)-SUM($P$3:P1414),0)</f>
        <v>0</v>
      </c>
      <c r="Q1415" s="6">
        <f t="shared" si="160"/>
        <v>35.732057111882789</v>
      </c>
      <c r="R1415" s="8">
        <f>IF(E1414&lt;&gt;E1415,SUM($Q$4:Q1415)-SUM($R$3:R1414),0)</f>
        <v>0</v>
      </c>
      <c r="S1415" s="6">
        <f>IF(B1415&gt;0,SUM($R$4:R1415)-SUM($S$3:S1414),0)</f>
        <v>0</v>
      </c>
    </row>
    <row r="1416" spans="1:19">
      <c r="A1416">
        <f>IF(E1415&lt;&gt;E1416,COUNTIF($A$4:A1415,"&lt;&gt;0")+1,0)</f>
        <v>0</v>
      </c>
      <c r="B1416">
        <f>IF(A1416&lt;&gt;0,IF(MOD(A1416,3)=0,COUNTIF($B$4:B1415,"&lt;&gt;0")+1,0),0)</f>
        <v>0</v>
      </c>
      <c r="C1416" s="9">
        <f>'Dash Board'!$C$12+COUNT('Daily reducing balance'!$F$4:F1415)</f>
        <v>43142</v>
      </c>
      <c r="D1416">
        <f t="shared" si="154"/>
        <v>2018</v>
      </c>
      <c r="E1416">
        <f t="shared" si="155"/>
        <v>2</v>
      </c>
      <c r="F1416">
        <f>DAY('Dash Board'!$C$12+COUNT('Daily reducing balance'!$F$4:F1415))</f>
        <v>11</v>
      </c>
      <c r="G1416" s="8">
        <f t="shared" si="156"/>
        <v>260810.25046706272</v>
      </c>
      <c r="H1416" s="6">
        <f>G1416*'Dash Board'!$C$11/365</f>
        <v>75.027606298744075</v>
      </c>
      <c r="I1416" s="6">
        <f>H1416*'Dash Board'!$C$18/'Dash Board'!$C$11</f>
        <v>35.727431570830518</v>
      </c>
      <c r="J1416" s="6">
        <f>(G1416&gt;1)*PMT('Dash Board'!$C$11/365,$U$4,-'Dash Board'!$C$19)</f>
        <v>108.80376961660664</v>
      </c>
      <c r="K1416" s="6">
        <f t="shared" si="158"/>
        <v>0</v>
      </c>
      <c r="L1416" s="8">
        <f t="shared" si="159"/>
        <v>260776.47430374485</v>
      </c>
      <c r="N1416" s="8">
        <f t="shared" si="157"/>
        <v>73.076338045776126</v>
      </c>
      <c r="O1416" s="8">
        <f>IF(E1415&lt;&gt;E1416,SUM($N$4:N1416)-SUM($O$3:O1415),0)</f>
        <v>0</v>
      </c>
      <c r="P1416" s="6">
        <f>IF(B1416&gt;0,SUM($O$4:O1416)-SUM($P$3:P1415),0)</f>
        <v>0</v>
      </c>
      <c r="Q1416" s="6">
        <f t="shared" si="160"/>
        <v>35.727431570830518</v>
      </c>
      <c r="R1416" s="8">
        <f>IF(E1415&lt;&gt;E1416,SUM($Q$4:Q1416)-SUM($R$3:R1415),0)</f>
        <v>0</v>
      </c>
      <c r="S1416" s="6">
        <f>IF(B1416&gt;0,SUM($R$4:R1416)-SUM($S$3:S1415),0)</f>
        <v>0</v>
      </c>
    </row>
    <row r="1417" spans="1:19">
      <c r="A1417">
        <f>IF(E1416&lt;&gt;E1417,COUNTIF($A$4:A1416,"&lt;&gt;0")+1,0)</f>
        <v>0</v>
      </c>
      <c r="B1417">
        <f>IF(A1417&lt;&gt;0,IF(MOD(A1417,3)=0,COUNTIF($B$4:B1416,"&lt;&gt;0")+1,0),0)</f>
        <v>0</v>
      </c>
      <c r="C1417" s="9">
        <f>'Dash Board'!$C$12+COUNT('Daily reducing balance'!$F$4:F1416)</f>
        <v>43143</v>
      </c>
      <c r="D1417">
        <f t="shared" si="154"/>
        <v>2018</v>
      </c>
      <c r="E1417">
        <f t="shared" si="155"/>
        <v>2</v>
      </c>
      <c r="F1417">
        <f>DAY('Dash Board'!$C$12+COUNT('Daily reducing balance'!$F$4:F1416))</f>
        <v>12</v>
      </c>
      <c r="G1417" s="8">
        <f t="shared" si="156"/>
        <v>260776.47430374485</v>
      </c>
      <c r="H1417" s="6">
        <f>G1417*'Dash Board'!$C$11/365</f>
        <v>75.017889868200569</v>
      </c>
      <c r="I1417" s="6">
        <f>H1417*'Dash Board'!$C$18/'Dash Board'!$C$11</f>
        <v>35.722804699143133</v>
      </c>
      <c r="J1417" s="6">
        <f>(G1417&gt;1)*PMT('Dash Board'!$C$11/365,$U$4,-'Dash Board'!$C$19)</f>
        <v>108.80376961660664</v>
      </c>
      <c r="K1417" s="6">
        <f t="shared" si="158"/>
        <v>0</v>
      </c>
      <c r="L1417" s="8">
        <f t="shared" si="159"/>
        <v>260742.68842399644</v>
      </c>
      <c r="N1417" s="8">
        <f t="shared" si="157"/>
        <v>73.080964917463518</v>
      </c>
      <c r="O1417" s="8">
        <f>IF(E1416&lt;&gt;E1417,SUM($N$4:N1417)-SUM($O$3:O1416),0)</f>
        <v>0</v>
      </c>
      <c r="P1417" s="6">
        <f>IF(B1417&gt;0,SUM($O$4:O1417)-SUM($P$3:P1416),0)</f>
        <v>0</v>
      </c>
      <c r="Q1417" s="6">
        <f t="shared" si="160"/>
        <v>35.722804699143133</v>
      </c>
      <c r="R1417" s="8">
        <f>IF(E1416&lt;&gt;E1417,SUM($Q$4:Q1417)-SUM($R$3:R1416),0)</f>
        <v>0</v>
      </c>
      <c r="S1417" s="6">
        <f>IF(B1417&gt;0,SUM($R$4:R1417)-SUM($S$3:S1416),0)</f>
        <v>0</v>
      </c>
    </row>
    <row r="1418" spans="1:19">
      <c r="A1418">
        <f>IF(E1417&lt;&gt;E1418,COUNTIF($A$4:A1417,"&lt;&gt;0")+1,0)</f>
        <v>0</v>
      </c>
      <c r="B1418">
        <f>IF(A1418&lt;&gt;0,IF(MOD(A1418,3)=0,COUNTIF($B$4:B1417,"&lt;&gt;0")+1,0),0)</f>
        <v>0</v>
      </c>
      <c r="C1418" s="9">
        <f>'Dash Board'!$C$12+COUNT('Daily reducing balance'!$F$4:F1417)</f>
        <v>43144</v>
      </c>
      <c r="D1418">
        <f t="shared" si="154"/>
        <v>2018</v>
      </c>
      <c r="E1418">
        <f t="shared" si="155"/>
        <v>2</v>
      </c>
      <c r="F1418">
        <f>DAY('Dash Board'!$C$12+COUNT('Daily reducing balance'!$F$4:F1417))</f>
        <v>13</v>
      </c>
      <c r="G1418" s="8">
        <f t="shared" si="156"/>
        <v>260742.68842399644</v>
      </c>
      <c r="H1418" s="6">
        <f>G1418*'Dash Board'!$C$11/365</f>
        <v>75.008170642519516</v>
      </c>
      <c r="I1418" s="6">
        <f>H1418*'Dash Board'!$C$18/'Dash Board'!$C$11</f>
        <v>35.71817649643787</v>
      </c>
      <c r="J1418" s="6">
        <f>(G1418&gt;1)*PMT('Dash Board'!$C$11/365,$U$4,-'Dash Board'!$C$19)</f>
        <v>108.80376961660664</v>
      </c>
      <c r="K1418" s="6">
        <f t="shared" si="158"/>
        <v>0</v>
      </c>
      <c r="L1418" s="8">
        <f t="shared" si="159"/>
        <v>260708.89282502234</v>
      </c>
      <c r="N1418" s="8">
        <f t="shared" si="157"/>
        <v>73.085593120168767</v>
      </c>
      <c r="O1418" s="8">
        <f>IF(E1417&lt;&gt;E1418,SUM($N$4:N1418)-SUM($O$3:O1417),0)</f>
        <v>0</v>
      </c>
      <c r="P1418" s="6">
        <f>IF(B1418&gt;0,SUM($O$4:O1418)-SUM($P$3:P1417),0)</f>
        <v>0</v>
      </c>
      <c r="Q1418" s="6">
        <f t="shared" si="160"/>
        <v>35.71817649643787</v>
      </c>
      <c r="R1418" s="8">
        <f>IF(E1417&lt;&gt;E1418,SUM($Q$4:Q1418)-SUM($R$3:R1417),0)</f>
        <v>0</v>
      </c>
      <c r="S1418" s="6">
        <f>IF(B1418&gt;0,SUM($R$4:R1418)-SUM($S$3:S1417),0)</f>
        <v>0</v>
      </c>
    </row>
    <row r="1419" spans="1:19">
      <c r="A1419">
        <f>IF(E1418&lt;&gt;E1419,COUNTIF($A$4:A1418,"&lt;&gt;0")+1,0)</f>
        <v>0</v>
      </c>
      <c r="B1419">
        <f>IF(A1419&lt;&gt;0,IF(MOD(A1419,3)=0,COUNTIF($B$4:B1418,"&lt;&gt;0")+1,0),0)</f>
        <v>0</v>
      </c>
      <c r="C1419" s="9">
        <f>'Dash Board'!$C$12+COUNT('Daily reducing balance'!$F$4:F1418)</f>
        <v>43145</v>
      </c>
      <c r="D1419">
        <f t="shared" si="154"/>
        <v>2018</v>
      </c>
      <c r="E1419">
        <f t="shared" si="155"/>
        <v>2</v>
      </c>
      <c r="F1419">
        <f>DAY('Dash Board'!$C$12+COUNT('Daily reducing balance'!$F$4:F1418))</f>
        <v>14</v>
      </c>
      <c r="G1419" s="8">
        <f t="shared" si="156"/>
        <v>260708.89282502234</v>
      </c>
      <c r="H1419" s="6">
        <f>G1419*'Dash Board'!$C$11/365</f>
        <v>74.998448620896838</v>
      </c>
      <c r="I1419" s="6">
        <f>H1419*'Dash Board'!$C$18/'Dash Board'!$C$11</f>
        <v>35.713546962331833</v>
      </c>
      <c r="J1419" s="6">
        <f>(G1419&gt;1)*PMT('Dash Board'!$C$11/365,$U$4,-'Dash Board'!$C$19)</f>
        <v>108.80376961660664</v>
      </c>
      <c r="K1419" s="6">
        <f t="shared" si="158"/>
        <v>0</v>
      </c>
      <c r="L1419" s="8">
        <f t="shared" si="159"/>
        <v>260675.08750402663</v>
      </c>
      <c r="N1419" s="8">
        <f t="shared" si="157"/>
        <v>73.090222654274811</v>
      </c>
      <c r="O1419" s="8">
        <f>IF(E1418&lt;&gt;E1419,SUM($N$4:N1419)-SUM($O$3:O1418),0)</f>
        <v>0</v>
      </c>
      <c r="P1419" s="6">
        <f>IF(B1419&gt;0,SUM($O$4:O1419)-SUM($P$3:P1418),0)</f>
        <v>0</v>
      </c>
      <c r="Q1419" s="6">
        <f t="shared" si="160"/>
        <v>35.713546962331833</v>
      </c>
      <c r="R1419" s="8">
        <f>IF(E1418&lt;&gt;E1419,SUM($Q$4:Q1419)-SUM($R$3:R1418),0)</f>
        <v>0</v>
      </c>
      <c r="S1419" s="6">
        <f>IF(B1419&gt;0,SUM($R$4:R1419)-SUM($S$3:S1418),0)</f>
        <v>0</v>
      </c>
    </row>
    <row r="1420" spans="1:19">
      <c r="A1420">
        <f>IF(E1419&lt;&gt;E1420,COUNTIF($A$4:A1419,"&lt;&gt;0")+1,0)</f>
        <v>0</v>
      </c>
      <c r="B1420">
        <f>IF(A1420&lt;&gt;0,IF(MOD(A1420,3)=0,COUNTIF($B$4:B1419,"&lt;&gt;0")+1,0),0)</f>
        <v>0</v>
      </c>
      <c r="C1420" s="9">
        <f>'Dash Board'!$C$12+COUNT('Daily reducing balance'!$F$4:F1419)</f>
        <v>43146</v>
      </c>
      <c r="D1420">
        <f t="shared" si="154"/>
        <v>2018</v>
      </c>
      <c r="E1420">
        <f t="shared" si="155"/>
        <v>2</v>
      </c>
      <c r="F1420">
        <f>DAY('Dash Board'!$C$12+COUNT('Daily reducing balance'!$F$4:F1419))</f>
        <v>15</v>
      </c>
      <c r="G1420" s="8">
        <f t="shared" si="156"/>
        <v>260675.08750402663</v>
      </c>
      <c r="H1420" s="6">
        <f>G1420*'Dash Board'!$C$11/365</f>
        <v>74.988723802528199</v>
      </c>
      <c r="I1420" s="6">
        <f>H1420*'Dash Board'!$C$18/'Dash Board'!$C$11</f>
        <v>35.708916096442003</v>
      </c>
      <c r="J1420" s="6">
        <f>(G1420&gt;1)*PMT('Dash Board'!$C$11/365,$U$4,-'Dash Board'!$C$19)</f>
        <v>108.80376961660664</v>
      </c>
      <c r="K1420" s="6">
        <f t="shared" si="158"/>
        <v>0</v>
      </c>
      <c r="L1420" s="8">
        <f t="shared" si="159"/>
        <v>260641.27245821254</v>
      </c>
      <c r="N1420" s="8">
        <f t="shared" si="157"/>
        <v>73.094853520164634</v>
      </c>
      <c r="O1420" s="8">
        <f>IF(E1419&lt;&gt;E1420,SUM($N$4:N1420)-SUM($O$3:O1419),0)</f>
        <v>0</v>
      </c>
      <c r="P1420" s="6">
        <f>IF(B1420&gt;0,SUM($O$4:O1420)-SUM($P$3:P1419),0)</f>
        <v>0</v>
      </c>
      <c r="Q1420" s="6">
        <f t="shared" si="160"/>
        <v>35.708916096442003</v>
      </c>
      <c r="R1420" s="8">
        <f>IF(E1419&lt;&gt;E1420,SUM($Q$4:Q1420)-SUM($R$3:R1419),0)</f>
        <v>0</v>
      </c>
      <c r="S1420" s="6">
        <f>IF(B1420&gt;0,SUM($R$4:R1420)-SUM($S$3:S1419),0)</f>
        <v>0</v>
      </c>
    </row>
    <row r="1421" spans="1:19">
      <c r="A1421">
        <f>IF(E1420&lt;&gt;E1421,COUNTIF($A$4:A1420,"&lt;&gt;0")+1,0)</f>
        <v>0</v>
      </c>
      <c r="B1421">
        <f>IF(A1421&lt;&gt;0,IF(MOD(A1421,3)=0,COUNTIF($B$4:B1420,"&lt;&gt;0")+1,0),0)</f>
        <v>0</v>
      </c>
      <c r="C1421" s="9">
        <f>'Dash Board'!$C$12+COUNT('Daily reducing balance'!$F$4:F1420)</f>
        <v>43147</v>
      </c>
      <c r="D1421">
        <f t="shared" si="154"/>
        <v>2018</v>
      </c>
      <c r="E1421">
        <f t="shared" si="155"/>
        <v>2</v>
      </c>
      <c r="F1421">
        <f>DAY('Dash Board'!$C$12+COUNT('Daily reducing balance'!$F$4:F1420))</f>
        <v>16</v>
      </c>
      <c r="G1421" s="8">
        <f t="shared" si="156"/>
        <v>260641.27245821254</v>
      </c>
      <c r="H1421" s="6">
        <f>G1421*'Dash Board'!$C$11/365</f>
        <v>74.978996186609081</v>
      </c>
      <c r="I1421" s="6">
        <f>H1421*'Dash Board'!$C$18/'Dash Board'!$C$11</f>
        <v>35.704283898385277</v>
      </c>
      <c r="J1421" s="6">
        <f>(G1421&gt;1)*PMT('Dash Board'!$C$11/365,$U$4,-'Dash Board'!$C$19)</f>
        <v>108.80376961660664</v>
      </c>
      <c r="K1421" s="6">
        <f t="shared" si="158"/>
        <v>0</v>
      </c>
      <c r="L1421" s="8">
        <f t="shared" si="159"/>
        <v>260607.44768478253</v>
      </c>
      <c r="N1421" s="8">
        <f t="shared" si="157"/>
        <v>73.099485718221359</v>
      </c>
      <c r="O1421" s="8">
        <f>IF(E1420&lt;&gt;E1421,SUM($N$4:N1421)-SUM($O$3:O1420),0)</f>
        <v>0</v>
      </c>
      <c r="P1421" s="6">
        <f>IF(B1421&gt;0,SUM($O$4:O1421)-SUM($P$3:P1420),0)</f>
        <v>0</v>
      </c>
      <c r="Q1421" s="6">
        <f t="shared" si="160"/>
        <v>35.704283898385277</v>
      </c>
      <c r="R1421" s="8">
        <f>IF(E1420&lt;&gt;E1421,SUM($Q$4:Q1421)-SUM($R$3:R1420),0)</f>
        <v>0</v>
      </c>
      <c r="S1421" s="6">
        <f>IF(B1421&gt;0,SUM($R$4:R1421)-SUM($S$3:S1420),0)</f>
        <v>0</v>
      </c>
    </row>
    <row r="1422" spans="1:19">
      <c r="A1422">
        <f>IF(E1421&lt;&gt;E1422,COUNTIF($A$4:A1421,"&lt;&gt;0")+1,0)</f>
        <v>0</v>
      </c>
      <c r="B1422">
        <f>IF(A1422&lt;&gt;0,IF(MOD(A1422,3)=0,COUNTIF($B$4:B1421,"&lt;&gt;0")+1,0),0)</f>
        <v>0</v>
      </c>
      <c r="C1422" s="9">
        <f>'Dash Board'!$C$12+COUNT('Daily reducing balance'!$F$4:F1421)</f>
        <v>43148</v>
      </c>
      <c r="D1422">
        <f t="shared" si="154"/>
        <v>2018</v>
      </c>
      <c r="E1422">
        <f t="shared" si="155"/>
        <v>2</v>
      </c>
      <c r="F1422">
        <f>DAY('Dash Board'!$C$12+COUNT('Daily reducing balance'!$F$4:F1421))</f>
        <v>17</v>
      </c>
      <c r="G1422" s="8">
        <f t="shared" si="156"/>
        <v>260607.44768478253</v>
      </c>
      <c r="H1422" s="6">
        <f>G1422*'Dash Board'!$C$11/365</f>
        <v>74.969265772334694</v>
      </c>
      <c r="I1422" s="6">
        <f>H1422*'Dash Board'!$C$18/'Dash Board'!$C$11</f>
        <v>35.699650367778432</v>
      </c>
      <c r="J1422" s="6">
        <f>(G1422&gt;1)*PMT('Dash Board'!$C$11/365,$U$4,-'Dash Board'!$C$19)</f>
        <v>108.80376961660664</v>
      </c>
      <c r="K1422" s="6">
        <f t="shared" si="158"/>
        <v>0</v>
      </c>
      <c r="L1422" s="8">
        <f t="shared" si="159"/>
        <v>260573.61318093824</v>
      </c>
      <c r="N1422" s="8">
        <f t="shared" si="157"/>
        <v>73.104119248828212</v>
      </c>
      <c r="O1422" s="8">
        <f>IF(E1421&lt;&gt;E1422,SUM($N$4:N1422)-SUM($O$3:O1421),0)</f>
        <v>0</v>
      </c>
      <c r="P1422" s="6">
        <f>IF(B1422&gt;0,SUM($O$4:O1422)-SUM($P$3:P1421),0)</f>
        <v>0</v>
      </c>
      <c r="Q1422" s="6">
        <f t="shared" si="160"/>
        <v>35.699650367778432</v>
      </c>
      <c r="R1422" s="8">
        <f>IF(E1421&lt;&gt;E1422,SUM($Q$4:Q1422)-SUM($R$3:R1421),0)</f>
        <v>0</v>
      </c>
      <c r="S1422" s="6">
        <f>IF(B1422&gt;0,SUM($R$4:R1422)-SUM($S$3:S1421),0)</f>
        <v>0</v>
      </c>
    </row>
    <row r="1423" spans="1:19">
      <c r="A1423">
        <f>IF(E1422&lt;&gt;E1423,COUNTIF($A$4:A1422,"&lt;&gt;0")+1,0)</f>
        <v>0</v>
      </c>
      <c r="B1423">
        <f>IF(A1423&lt;&gt;0,IF(MOD(A1423,3)=0,COUNTIF($B$4:B1422,"&lt;&gt;0")+1,0),0)</f>
        <v>0</v>
      </c>
      <c r="C1423" s="9">
        <f>'Dash Board'!$C$12+COUNT('Daily reducing balance'!$F$4:F1422)</f>
        <v>43149</v>
      </c>
      <c r="D1423">
        <f t="shared" si="154"/>
        <v>2018</v>
      </c>
      <c r="E1423">
        <f t="shared" si="155"/>
        <v>2</v>
      </c>
      <c r="F1423">
        <f>DAY('Dash Board'!$C$12+COUNT('Daily reducing balance'!$F$4:F1422))</f>
        <v>18</v>
      </c>
      <c r="G1423" s="8">
        <f t="shared" si="156"/>
        <v>260573.61318093824</v>
      </c>
      <c r="H1423" s="6">
        <f>G1423*'Dash Board'!$C$11/365</f>
        <v>74.959532558900037</v>
      </c>
      <c r="I1423" s="6">
        <f>H1423*'Dash Board'!$C$18/'Dash Board'!$C$11</f>
        <v>35.695015504238114</v>
      </c>
      <c r="J1423" s="6">
        <f>(G1423&gt;1)*PMT('Dash Board'!$C$11/365,$U$4,-'Dash Board'!$C$19)</f>
        <v>108.80376961660664</v>
      </c>
      <c r="K1423" s="6">
        <f t="shared" si="158"/>
        <v>0</v>
      </c>
      <c r="L1423" s="8">
        <f t="shared" si="159"/>
        <v>260539.76894388051</v>
      </c>
      <c r="N1423" s="8">
        <f t="shared" si="157"/>
        <v>73.10875411236853</v>
      </c>
      <c r="O1423" s="8">
        <f>IF(E1422&lt;&gt;E1423,SUM($N$4:N1423)-SUM($O$3:O1422),0)</f>
        <v>0</v>
      </c>
      <c r="P1423" s="6">
        <f>IF(B1423&gt;0,SUM($O$4:O1423)-SUM($P$3:P1422),0)</f>
        <v>0</v>
      </c>
      <c r="Q1423" s="6">
        <f t="shared" si="160"/>
        <v>35.695015504238114</v>
      </c>
      <c r="R1423" s="8">
        <f>IF(E1422&lt;&gt;E1423,SUM($Q$4:Q1423)-SUM($R$3:R1422),0)</f>
        <v>0</v>
      </c>
      <c r="S1423" s="6">
        <f>IF(B1423&gt;0,SUM($R$4:R1423)-SUM($S$3:S1422),0)</f>
        <v>0</v>
      </c>
    </row>
    <row r="1424" spans="1:19">
      <c r="A1424">
        <f>IF(E1423&lt;&gt;E1424,COUNTIF($A$4:A1423,"&lt;&gt;0")+1,0)</f>
        <v>0</v>
      </c>
      <c r="B1424">
        <f>IF(A1424&lt;&gt;0,IF(MOD(A1424,3)=0,COUNTIF($B$4:B1423,"&lt;&gt;0")+1,0),0)</f>
        <v>0</v>
      </c>
      <c r="C1424" s="9">
        <f>'Dash Board'!$C$12+COUNT('Daily reducing balance'!$F$4:F1423)</f>
        <v>43150</v>
      </c>
      <c r="D1424">
        <f t="shared" si="154"/>
        <v>2018</v>
      </c>
      <c r="E1424">
        <f t="shared" si="155"/>
        <v>2</v>
      </c>
      <c r="F1424">
        <f>DAY('Dash Board'!$C$12+COUNT('Daily reducing balance'!$F$4:F1423))</f>
        <v>19</v>
      </c>
      <c r="G1424" s="8">
        <f t="shared" si="156"/>
        <v>260539.76894388051</v>
      </c>
      <c r="H1424" s="6">
        <f>G1424*'Dash Board'!$C$11/365</f>
        <v>74.949796545499879</v>
      </c>
      <c r="I1424" s="6">
        <f>H1424*'Dash Board'!$C$18/'Dash Board'!$C$11</f>
        <v>35.690379307380901</v>
      </c>
      <c r="J1424" s="6">
        <f>(G1424&gt;1)*PMT('Dash Board'!$C$11/365,$U$4,-'Dash Board'!$C$19)</f>
        <v>108.80376961660664</v>
      </c>
      <c r="K1424" s="6">
        <f t="shared" si="158"/>
        <v>0</v>
      </c>
      <c r="L1424" s="8">
        <f t="shared" si="159"/>
        <v>260505.91497080939</v>
      </c>
      <c r="N1424" s="8">
        <f t="shared" si="157"/>
        <v>73.113390309225736</v>
      </c>
      <c r="O1424" s="8">
        <f>IF(E1423&lt;&gt;E1424,SUM($N$4:N1424)-SUM($O$3:O1423),0)</f>
        <v>0</v>
      </c>
      <c r="P1424" s="6">
        <f>IF(B1424&gt;0,SUM($O$4:O1424)-SUM($P$3:P1423),0)</f>
        <v>0</v>
      </c>
      <c r="Q1424" s="6">
        <f t="shared" si="160"/>
        <v>35.690379307380901</v>
      </c>
      <c r="R1424" s="8">
        <f>IF(E1423&lt;&gt;E1424,SUM($Q$4:Q1424)-SUM($R$3:R1423),0)</f>
        <v>0</v>
      </c>
      <c r="S1424" s="6">
        <f>IF(B1424&gt;0,SUM($R$4:R1424)-SUM($S$3:S1423),0)</f>
        <v>0</v>
      </c>
    </row>
    <row r="1425" spans="1:19">
      <c r="A1425">
        <f>IF(E1424&lt;&gt;E1425,COUNTIF($A$4:A1424,"&lt;&gt;0")+1,0)</f>
        <v>0</v>
      </c>
      <c r="B1425">
        <f>IF(A1425&lt;&gt;0,IF(MOD(A1425,3)=0,COUNTIF($B$4:B1424,"&lt;&gt;0")+1,0),0)</f>
        <v>0</v>
      </c>
      <c r="C1425" s="9">
        <f>'Dash Board'!$C$12+COUNT('Daily reducing balance'!$F$4:F1424)</f>
        <v>43151</v>
      </c>
      <c r="D1425">
        <f t="shared" si="154"/>
        <v>2018</v>
      </c>
      <c r="E1425">
        <f t="shared" si="155"/>
        <v>2</v>
      </c>
      <c r="F1425">
        <f>DAY('Dash Board'!$C$12+COUNT('Daily reducing balance'!$F$4:F1424))</f>
        <v>20</v>
      </c>
      <c r="G1425" s="8">
        <f t="shared" si="156"/>
        <v>260505.91497080939</v>
      </c>
      <c r="H1425" s="6">
        <f>G1425*'Dash Board'!$C$11/365</f>
        <v>74.940057731328722</v>
      </c>
      <c r="I1425" s="6">
        <f>H1425*'Dash Board'!$C$18/'Dash Board'!$C$11</f>
        <v>35.685741776823207</v>
      </c>
      <c r="J1425" s="6">
        <f>(G1425&gt;1)*PMT('Dash Board'!$C$11/365,$U$4,-'Dash Board'!$C$19)</f>
        <v>108.80376961660664</v>
      </c>
      <c r="K1425" s="6">
        <f t="shared" si="158"/>
        <v>0</v>
      </c>
      <c r="L1425" s="8">
        <f t="shared" si="159"/>
        <v>260472.0512589241</v>
      </c>
      <c r="N1425" s="8">
        <f t="shared" si="157"/>
        <v>73.118027839783437</v>
      </c>
      <c r="O1425" s="8">
        <f>IF(E1424&lt;&gt;E1425,SUM($N$4:N1425)-SUM($O$3:O1424),0)</f>
        <v>0</v>
      </c>
      <c r="P1425" s="6">
        <f>IF(B1425&gt;0,SUM($O$4:O1425)-SUM($P$3:P1424),0)</f>
        <v>0</v>
      </c>
      <c r="Q1425" s="6">
        <f t="shared" si="160"/>
        <v>35.685741776823207</v>
      </c>
      <c r="R1425" s="8">
        <f>IF(E1424&lt;&gt;E1425,SUM($Q$4:Q1425)-SUM($R$3:R1424),0)</f>
        <v>0</v>
      </c>
      <c r="S1425" s="6">
        <f>IF(B1425&gt;0,SUM($R$4:R1425)-SUM($S$3:S1424),0)</f>
        <v>0</v>
      </c>
    </row>
    <row r="1426" spans="1:19">
      <c r="A1426">
        <f>IF(E1425&lt;&gt;E1426,COUNTIF($A$4:A1425,"&lt;&gt;0")+1,0)</f>
        <v>0</v>
      </c>
      <c r="B1426">
        <f>IF(A1426&lt;&gt;0,IF(MOD(A1426,3)=0,COUNTIF($B$4:B1425,"&lt;&gt;0")+1,0),0)</f>
        <v>0</v>
      </c>
      <c r="C1426" s="9">
        <f>'Dash Board'!$C$12+COUNT('Daily reducing balance'!$F$4:F1425)</f>
        <v>43152</v>
      </c>
      <c r="D1426">
        <f t="shared" si="154"/>
        <v>2018</v>
      </c>
      <c r="E1426">
        <f t="shared" si="155"/>
        <v>2</v>
      </c>
      <c r="F1426">
        <f>DAY('Dash Board'!$C$12+COUNT('Daily reducing balance'!$F$4:F1425))</f>
        <v>21</v>
      </c>
      <c r="G1426" s="8">
        <f t="shared" si="156"/>
        <v>260472.0512589241</v>
      </c>
      <c r="H1426" s="6">
        <f>G1426*'Dash Board'!$C$11/365</f>
        <v>74.930316115580908</v>
      </c>
      <c r="I1426" s="6">
        <f>H1426*'Dash Board'!$C$18/'Dash Board'!$C$11</f>
        <v>35.681102912181387</v>
      </c>
      <c r="J1426" s="6">
        <f>(G1426&gt;1)*PMT('Dash Board'!$C$11/365,$U$4,-'Dash Board'!$C$19)</f>
        <v>108.80376961660664</v>
      </c>
      <c r="K1426" s="6">
        <f t="shared" si="158"/>
        <v>0</v>
      </c>
      <c r="L1426" s="8">
        <f t="shared" si="159"/>
        <v>260438.17780542307</v>
      </c>
      <c r="N1426" s="8">
        <f t="shared" si="157"/>
        <v>73.122666704425257</v>
      </c>
      <c r="O1426" s="8">
        <f>IF(E1425&lt;&gt;E1426,SUM($N$4:N1426)-SUM($O$3:O1425),0)</f>
        <v>0</v>
      </c>
      <c r="P1426" s="6">
        <f>IF(B1426&gt;0,SUM($O$4:O1426)-SUM($P$3:P1425),0)</f>
        <v>0</v>
      </c>
      <c r="Q1426" s="6">
        <f t="shared" si="160"/>
        <v>35.681102912181387</v>
      </c>
      <c r="R1426" s="8">
        <f>IF(E1425&lt;&gt;E1426,SUM($Q$4:Q1426)-SUM($R$3:R1425),0)</f>
        <v>0</v>
      </c>
      <c r="S1426" s="6">
        <f>IF(B1426&gt;0,SUM($R$4:R1426)-SUM($S$3:S1425),0)</f>
        <v>0</v>
      </c>
    </row>
    <row r="1427" spans="1:19">
      <c r="A1427">
        <f>IF(E1426&lt;&gt;E1427,COUNTIF($A$4:A1426,"&lt;&gt;0")+1,0)</f>
        <v>0</v>
      </c>
      <c r="B1427">
        <f>IF(A1427&lt;&gt;0,IF(MOD(A1427,3)=0,COUNTIF($B$4:B1426,"&lt;&gt;0")+1,0),0)</f>
        <v>0</v>
      </c>
      <c r="C1427" s="9">
        <f>'Dash Board'!$C$12+COUNT('Daily reducing balance'!$F$4:F1426)</f>
        <v>43153</v>
      </c>
      <c r="D1427">
        <f t="shared" si="154"/>
        <v>2018</v>
      </c>
      <c r="E1427">
        <f t="shared" si="155"/>
        <v>2</v>
      </c>
      <c r="F1427">
        <f>DAY('Dash Board'!$C$12+COUNT('Daily reducing balance'!$F$4:F1426))</f>
        <v>22</v>
      </c>
      <c r="G1427" s="8">
        <f t="shared" si="156"/>
        <v>260438.17780542307</v>
      </c>
      <c r="H1427" s="6">
        <f>G1427*'Dash Board'!$C$11/365</f>
        <v>74.92057169745047</v>
      </c>
      <c r="I1427" s="6">
        <f>H1427*'Dash Board'!$C$18/'Dash Board'!$C$11</f>
        <v>35.676462713071658</v>
      </c>
      <c r="J1427" s="6">
        <f>(G1427&gt;1)*PMT('Dash Board'!$C$11/365,$U$4,-'Dash Board'!$C$19)</f>
        <v>108.80376961660664</v>
      </c>
      <c r="K1427" s="6">
        <f t="shared" si="158"/>
        <v>0</v>
      </c>
      <c r="L1427" s="8">
        <f t="shared" si="159"/>
        <v>260404.29460750389</v>
      </c>
      <c r="N1427" s="8">
        <f t="shared" si="157"/>
        <v>73.127306903534986</v>
      </c>
      <c r="O1427" s="8">
        <f>IF(E1426&lt;&gt;E1427,SUM($N$4:N1427)-SUM($O$3:O1426),0)</f>
        <v>0</v>
      </c>
      <c r="P1427" s="6">
        <f>IF(B1427&gt;0,SUM($O$4:O1427)-SUM($P$3:P1426),0)</f>
        <v>0</v>
      </c>
      <c r="Q1427" s="6">
        <f t="shared" si="160"/>
        <v>35.676462713071658</v>
      </c>
      <c r="R1427" s="8">
        <f>IF(E1426&lt;&gt;E1427,SUM($Q$4:Q1427)-SUM($R$3:R1426),0)</f>
        <v>0</v>
      </c>
      <c r="S1427" s="6">
        <f>IF(B1427&gt;0,SUM($R$4:R1427)-SUM($S$3:S1426),0)</f>
        <v>0</v>
      </c>
    </row>
    <row r="1428" spans="1:19">
      <c r="A1428">
        <f>IF(E1427&lt;&gt;E1428,COUNTIF($A$4:A1427,"&lt;&gt;0")+1,0)</f>
        <v>0</v>
      </c>
      <c r="B1428">
        <f>IF(A1428&lt;&gt;0,IF(MOD(A1428,3)=0,COUNTIF($B$4:B1427,"&lt;&gt;0")+1,0),0)</f>
        <v>0</v>
      </c>
      <c r="C1428" s="9">
        <f>'Dash Board'!$C$12+COUNT('Daily reducing balance'!$F$4:F1427)</f>
        <v>43154</v>
      </c>
      <c r="D1428">
        <f t="shared" si="154"/>
        <v>2018</v>
      </c>
      <c r="E1428">
        <f t="shared" si="155"/>
        <v>2</v>
      </c>
      <c r="F1428">
        <f>DAY('Dash Board'!$C$12+COUNT('Daily reducing balance'!$F$4:F1427))</f>
        <v>23</v>
      </c>
      <c r="G1428" s="8">
        <f t="shared" si="156"/>
        <v>260404.29460750389</v>
      </c>
      <c r="H1428" s="6">
        <f>G1428*'Dash Board'!$C$11/365</f>
        <v>74.910824476131253</v>
      </c>
      <c r="I1428" s="6">
        <f>H1428*'Dash Board'!$C$18/'Dash Board'!$C$11</f>
        <v>35.671821179110125</v>
      </c>
      <c r="J1428" s="6">
        <f>(G1428&gt;1)*PMT('Dash Board'!$C$11/365,$U$4,-'Dash Board'!$C$19)</f>
        <v>108.80376961660664</v>
      </c>
      <c r="K1428" s="6">
        <f t="shared" si="158"/>
        <v>0</v>
      </c>
      <c r="L1428" s="8">
        <f t="shared" si="159"/>
        <v>260370.40166236341</v>
      </c>
      <c r="N1428" s="8">
        <f t="shared" si="157"/>
        <v>73.131948437496519</v>
      </c>
      <c r="O1428" s="8">
        <f>IF(E1427&lt;&gt;E1428,SUM($N$4:N1428)-SUM($O$3:O1427),0)</f>
        <v>0</v>
      </c>
      <c r="P1428" s="6">
        <f>IF(B1428&gt;0,SUM($O$4:O1428)-SUM($P$3:P1427),0)</f>
        <v>0</v>
      </c>
      <c r="Q1428" s="6">
        <f t="shared" si="160"/>
        <v>35.671821179110125</v>
      </c>
      <c r="R1428" s="8">
        <f>IF(E1427&lt;&gt;E1428,SUM($Q$4:Q1428)-SUM($R$3:R1427),0)</f>
        <v>0</v>
      </c>
      <c r="S1428" s="6">
        <f>IF(B1428&gt;0,SUM($R$4:R1428)-SUM($S$3:S1427),0)</f>
        <v>0</v>
      </c>
    </row>
    <row r="1429" spans="1:19">
      <c r="A1429">
        <f>IF(E1428&lt;&gt;E1429,COUNTIF($A$4:A1428,"&lt;&gt;0")+1,0)</f>
        <v>0</v>
      </c>
      <c r="B1429">
        <f>IF(A1429&lt;&gt;0,IF(MOD(A1429,3)=0,COUNTIF($B$4:B1428,"&lt;&gt;0")+1,0),0)</f>
        <v>0</v>
      </c>
      <c r="C1429" s="9">
        <f>'Dash Board'!$C$12+COUNT('Daily reducing balance'!$F$4:F1428)</f>
        <v>43155</v>
      </c>
      <c r="D1429">
        <f t="shared" si="154"/>
        <v>2018</v>
      </c>
      <c r="E1429">
        <f t="shared" si="155"/>
        <v>2</v>
      </c>
      <c r="F1429">
        <f>DAY('Dash Board'!$C$12+COUNT('Daily reducing balance'!$F$4:F1428))</f>
        <v>24</v>
      </c>
      <c r="G1429" s="8">
        <f t="shared" si="156"/>
        <v>260370.40166236341</v>
      </c>
      <c r="H1429" s="6">
        <f>G1429*'Dash Board'!$C$11/365</f>
        <v>74.901074450816864</v>
      </c>
      <c r="I1429" s="6">
        <f>H1429*'Dash Board'!$C$18/'Dash Board'!$C$11</f>
        <v>35.667178309912799</v>
      </c>
      <c r="J1429" s="6">
        <f>(G1429&gt;1)*PMT('Dash Board'!$C$11/365,$U$4,-'Dash Board'!$C$19)</f>
        <v>108.80376961660664</v>
      </c>
      <c r="K1429" s="6">
        <f t="shared" si="158"/>
        <v>0</v>
      </c>
      <c r="L1429" s="8">
        <f t="shared" si="159"/>
        <v>260336.49896719761</v>
      </c>
      <c r="N1429" s="8">
        <f t="shared" si="157"/>
        <v>73.136591306693845</v>
      </c>
      <c r="O1429" s="8">
        <f>IF(E1428&lt;&gt;E1429,SUM($N$4:N1429)-SUM($O$3:O1428),0)</f>
        <v>0</v>
      </c>
      <c r="P1429" s="6">
        <f>IF(B1429&gt;0,SUM($O$4:O1429)-SUM($P$3:P1428),0)</f>
        <v>0</v>
      </c>
      <c r="Q1429" s="6">
        <f t="shared" si="160"/>
        <v>35.667178309912799</v>
      </c>
      <c r="R1429" s="8">
        <f>IF(E1428&lt;&gt;E1429,SUM($Q$4:Q1429)-SUM($R$3:R1428),0)</f>
        <v>0</v>
      </c>
      <c r="S1429" s="6">
        <f>IF(B1429&gt;0,SUM($R$4:R1429)-SUM($S$3:S1428),0)</f>
        <v>0</v>
      </c>
    </row>
    <row r="1430" spans="1:19">
      <c r="A1430">
        <f>IF(E1429&lt;&gt;E1430,COUNTIF($A$4:A1429,"&lt;&gt;0")+1,0)</f>
        <v>0</v>
      </c>
      <c r="B1430">
        <f>IF(A1430&lt;&gt;0,IF(MOD(A1430,3)=0,COUNTIF($B$4:B1429,"&lt;&gt;0")+1,0),0)</f>
        <v>0</v>
      </c>
      <c r="C1430" s="9">
        <f>'Dash Board'!$C$12+COUNT('Daily reducing balance'!$F$4:F1429)</f>
        <v>43156</v>
      </c>
      <c r="D1430">
        <f t="shared" si="154"/>
        <v>2018</v>
      </c>
      <c r="E1430">
        <f t="shared" si="155"/>
        <v>2</v>
      </c>
      <c r="F1430">
        <f>DAY('Dash Board'!$C$12+COUNT('Daily reducing balance'!$F$4:F1429))</f>
        <v>25</v>
      </c>
      <c r="G1430" s="8">
        <f t="shared" si="156"/>
        <v>260336.49896719761</v>
      </c>
      <c r="H1430" s="6">
        <f>G1430*'Dash Board'!$C$11/365</f>
        <v>74.89132162070068</v>
      </c>
      <c r="I1430" s="6">
        <f>H1430*'Dash Board'!$C$18/'Dash Board'!$C$11</f>
        <v>35.662534105095567</v>
      </c>
      <c r="J1430" s="6">
        <f>(G1430&gt;1)*PMT('Dash Board'!$C$11/365,$U$4,-'Dash Board'!$C$19)</f>
        <v>108.80376961660664</v>
      </c>
      <c r="K1430" s="6">
        <f t="shared" si="158"/>
        <v>0</v>
      </c>
      <c r="L1430" s="8">
        <f t="shared" si="159"/>
        <v>260302.58651920169</v>
      </c>
      <c r="N1430" s="8">
        <f t="shared" si="157"/>
        <v>73.14123551151107</v>
      </c>
      <c r="O1430" s="8">
        <f>IF(E1429&lt;&gt;E1430,SUM($N$4:N1430)-SUM($O$3:O1429),0)</f>
        <v>0</v>
      </c>
      <c r="P1430" s="6">
        <f>IF(B1430&gt;0,SUM($O$4:O1430)-SUM($P$3:P1429),0)</f>
        <v>0</v>
      </c>
      <c r="Q1430" s="6">
        <f t="shared" si="160"/>
        <v>35.662534105095567</v>
      </c>
      <c r="R1430" s="8">
        <f>IF(E1429&lt;&gt;E1430,SUM($Q$4:Q1430)-SUM($R$3:R1429),0)</f>
        <v>0</v>
      </c>
      <c r="S1430" s="6">
        <f>IF(B1430&gt;0,SUM($R$4:R1430)-SUM($S$3:S1429),0)</f>
        <v>0</v>
      </c>
    </row>
    <row r="1431" spans="1:19">
      <c r="A1431">
        <f>IF(E1430&lt;&gt;E1431,COUNTIF($A$4:A1430,"&lt;&gt;0")+1,0)</f>
        <v>0</v>
      </c>
      <c r="B1431">
        <f>IF(A1431&lt;&gt;0,IF(MOD(A1431,3)=0,COUNTIF($B$4:B1430,"&lt;&gt;0")+1,0),0)</f>
        <v>0</v>
      </c>
      <c r="C1431" s="9">
        <f>'Dash Board'!$C$12+COUNT('Daily reducing balance'!$F$4:F1430)</f>
        <v>43157</v>
      </c>
      <c r="D1431">
        <f t="shared" si="154"/>
        <v>2018</v>
      </c>
      <c r="E1431">
        <f t="shared" si="155"/>
        <v>2</v>
      </c>
      <c r="F1431">
        <f>DAY('Dash Board'!$C$12+COUNT('Daily reducing balance'!$F$4:F1430))</f>
        <v>26</v>
      </c>
      <c r="G1431" s="8">
        <f t="shared" si="156"/>
        <v>260302.58651920169</v>
      </c>
      <c r="H1431" s="6">
        <f>G1431*'Dash Board'!$C$11/365</f>
        <v>74.881565984975822</v>
      </c>
      <c r="I1431" s="6">
        <f>H1431*'Dash Board'!$C$18/'Dash Board'!$C$11</f>
        <v>35.657888564274202</v>
      </c>
      <c r="J1431" s="6">
        <f>(G1431&gt;1)*PMT('Dash Board'!$C$11/365,$U$4,-'Dash Board'!$C$19)</f>
        <v>108.80376961660664</v>
      </c>
      <c r="K1431" s="6">
        <f t="shared" si="158"/>
        <v>0</v>
      </c>
      <c r="L1431" s="8">
        <f t="shared" si="159"/>
        <v>260268.66431557006</v>
      </c>
      <c r="N1431" s="8">
        <f t="shared" si="157"/>
        <v>73.145881052332442</v>
      </c>
      <c r="O1431" s="8">
        <f>IF(E1430&lt;&gt;E1431,SUM($N$4:N1431)-SUM($O$3:O1430),0)</f>
        <v>0</v>
      </c>
      <c r="P1431" s="6">
        <f>IF(B1431&gt;0,SUM($O$4:O1431)-SUM($P$3:P1430),0)</f>
        <v>0</v>
      </c>
      <c r="Q1431" s="6">
        <f t="shared" si="160"/>
        <v>35.657888564274202</v>
      </c>
      <c r="R1431" s="8">
        <f>IF(E1430&lt;&gt;E1431,SUM($Q$4:Q1431)-SUM($R$3:R1430),0)</f>
        <v>0</v>
      </c>
      <c r="S1431" s="6">
        <f>IF(B1431&gt;0,SUM($R$4:R1431)-SUM($S$3:S1430),0)</f>
        <v>0</v>
      </c>
    </row>
    <row r="1432" spans="1:19">
      <c r="A1432">
        <f>IF(E1431&lt;&gt;E1432,COUNTIF($A$4:A1431,"&lt;&gt;0")+1,0)</f>
        <v>0</v>
      </c>
      <c r="B1432">
        <f>IF(A1432&lt;&gt;0,IF(MOD(A1432,3)=0,COUNTIF($B$4:B1431,"&lt;&gt;0")+1,0),0)</f>
        <v>0</v>
      </c>
      <c r="C1432" s="9">
        <f>'Dash Board'!$C$12+COUNT('Daily reducing balance'!$F$4:F1431)</f>
        <v>43158</v>
      </c>
      <c r="D1432">
        <f t="shared" si="154"/>
        <v>2018</v>
      </c>
      <c r="E1432">
        <f t="shared" si="155"/>
        <v>2</v>
      </c>
      <c r="F1432">
        <f>DAY('Dash Board'!$C$12+COUNT('Daily reducing balance'!$F$4:F1431))</f>
        <v>27</v>
      </c>
      <c r="G1432" s="8">
        <f t="shared" si="156"/>
        <v>260268.66431557006</v>
      </c>
      <c r="H1432" s="6">
        <f>G1432*'Dash Board'!$C$11/365</f>
        <v>74.871807542835214</v>
      </c>
      <c r="I1432" s="6">
        <f>H1432*'Dash Board'!$C$18/'Dash Board'!$C$11</f>
        <v>35.653241687064387</v>
      </c>
      <c r="J1432" s="6">
        <f>(G1432&gt;1)*PMT('Dash Board'!$C$11/365,$U$4,-'Dash Board'!$C$19)</f>
        <v>108.80376961660664</v>
      </c>
      <c r="K1432" s="6">
        <f t="shared" si="158"/>
        <v>0</v>
      </c>
      <c r="L1432" s="8">
        <f t="shared" si="159"/>
        <v>260234.73235349628</v>
      </c>
      <c r="N1432" s="8">
        <f t="shared" si="157"/>
        <v>73.15052792954225</v>
      </c>
      <c r="O1432" s="8">
        <f>IF(E1431&lt;&gt;E1432,SUM($N$4:N1432)-SUM($O$3:O1431),0)</f>
        <v>0</v>
      </c>
      <c r="P1432" s="6">
        <f>IF(B1432&gt;0,SUM($O$4:O1432)-SUM($P$3:P1431),0)</f>
        <v>0</v>
      </c>
      <c r="Q1432" s="6">
        <f t="shared" si="160"/>
        <v>35.653241687064387</v>
      </c>
      <c r="R1432" s="8">
        <f>IF(E1431&lt;&gt;E1432,SUM($Q$4:Q1432)-SUM($R$3:R1431),0)</f>
        <v>0</v>
      </c>
      <c r="S1432" s="6">
        <f>IF(B1432&gt;0,SUM($R$4:R1432)-SUM($S$3:S1431),0)</f>
        <v>0</v>
      </c>
    </row>
    <row r="1433" spans="1:19">
      <c r="A1433">
        <f>IF(E1432&lt;&gt;E1433,COUNTIF($A$4:A1432,"&lt;&gt;0")+1,0)</f>
        <v>0</v>
      </c>
      <c r="B1433">
        <f>IF(A1433&lt;&gt;0,IF(MOD(A1433,3)=0,COUNTIF($B$4:B1432,"&lt;&gt;0")+1,0),0)</f>
        <v>0</v>
      </c>
      <c r="C1433" s="9">
        <f>'Dash Board'!$C$12+COUNT('Daily reducing balance'!$F$4:F1432)</f>
        <v>43159</v>
      </c>
      <c r="D1433">
        <f t="shared" si="154"/>
        <v>2018</v>
      </c>
      <c r="E1433">
        <f t="shared" si="155"/>
        <v>2</v>
      </c>
      <c r="F1433">
        <f>DAY('Dash Board'!$C$12+COUNT('Daily reducing balance'!$F$4:F1432))</f>
        <v>28</v>
      </c>
      <c r="G1433" s="8">
        <f t="shared" si="156"/>
        <v>260234.73235349628</v>
      </c>
      <c r="H1433" s="6">
        <f>G1433*'Dash Board'!$C$11/365</f>
        <v>74.862046293471536</v>
      </c>
      <c r="I1433" s="6">
        <f>H1433*'Dash Board'!$C$18/'Dash Board'!$C$11</f>
        <v>35.648593473081689</v>
      </c>
      <c r="J1433" s="6">
        <f>(G1433&gt;1)*PMT('Dash Board'!$C$11/365,$U$4,-'Dash Board'!$C$19)</f>
        <v>108.80376961660664</v>
      </c>
      <c r="K1433" s="6">
        <f t="shared" si="158"/>
        <v>0</v>
      </c>
      <c r="L1433" s="8">
        <f t="shared" si="159"/>
        <v>260200.79063017314</v>
      </c>
      <c r="N1433" s="8">
        <f t="shared" si="157"/>
        <v>73.155176143524955</v>
      </c>
      <c r="O1433" s="8">
        <f>IF(E1432&lt;&gt;E1433,SUM($N$4:N1433)-SUM($O$3:O1432),0)</f>
        <v>0</v>
      </c>
      <c r="P1433" s="6">
        <f>IF(B1433&gt;0,SUM($O$4:O1433)-SUM($P$3:P1432),0)</f>
        <v>0</v>
      </c>
      <c r="Q1433" s="6">
        <f t="shared" si="160"/>
        <v>35.648593473081689</v>
      </c>
      <c r="R1433" s="8">
        <f>IF(E1432&lt;&gt;E1433,SUM($Q$4:Q1433)-SUM($R$3:R1432),0)</f>
        <v>0</v>
      </c>
      <c r="S1433" s="6">
        <f>IF(B1433&gt;0,SUM($R$4:R1433)-SUM($S$3:S1432),0)</f>
        <v>0</v>
      </c>
    </row>
    <row r="1434" spans="1:19">
      <c r="A1434">
        <f>IF(E1433&lt;&gt;E1434,COUNTIF($A$4:A1433,"&lt;&gt;0")+1,0)</f>
        <v>47</v>
      </c>
      <c r="B1434">
        <f>IF(A1434&lt;&gt;0,IF(MOD(A1434,3)=0,COUNTIF($B$4:B1433,"&lt;&gt;0")+1,0),0)</f>
        <v>0</v>
      </c>
      <c r="C1434" s="9">
        <f>'Dash Board'!$C$12+COUNT('Daily reducing balance'!$F$4:F1433)</f>
        <v>43160</v>
      </c>
      <c r="D1434">
        <f t="shared" si="154"/>
        <v>2018</v>
      </c>
      <c r="E1434">
        <f t="shared" si="155"/>
        <v>3</v>
      </c>
      <c r="F1434">
        <f>DAY('Dash Board'!$C$12+COUNT('Daily reducing balance'!$F$4:F1433))</f>
        <v>1</v>
      </c>
      <c r="G1434" s="8">
        <f t="shared" si="156"/>
        <v>260200.79063017314</v>
      </c>
      <c r="H1434" s="6">
        <f>G1434*'Dash Board'!$C$11/365</f>
        <v>74.852282236077201</v>
      </c>
      <c r="I1434" s="6">
        <f>H1434*'Dash Board'!$C$18/'Dash Board'!$C$11</f>
        <v>35.643943921941528</v>
      </c>
      <c r="J1434" s="6">
        <f>(G1434&gt;1)*PMT('Dash Board'!$C$11/365,$U$4,-'Dash Board'!$C$19)</f>
        <v>108.80376961660664</v>
      </c>
      <c r="K1434" s="6">
        <f t="shared" si="158"/>
        <v>3372.9168581148047</v>
      </c>
      <c r="L1434" s="8">
        <f t="shared" si="159"/>
        <v>260166.8391427926</v>
      </c>
      <c r="N1434" s="8">
        <f t="shared" si="157"/>
        <v>73.159825694665116</v>
      </c>
      <c r="O1434" s="8">
        <f>IF(E1433&lt;&gt;E1434,SUM($N$4:N1434)-SUM($O$3:O1433),0)</f>
        <v>2046.7219617846131</v>
      </c>
      <c r="P1434" s="6">
        <f>IF(B1434&gt;0,SUM($O$4:O1434)-SUM($P$3:P1433),0)</f>
        <v>0</v>
      </c>
      <c r="Q1434" s="6">
        <f t="shared" si="160"/>
        <v>35.643943921941528</v>
      </c>
      <c r="R1434" s="8">
        <f>IF(E1433&lt;&gt;E1434,SUM($Q$4:Q1434)-SUM($R$3:R1433),0)</f>
        <v>999.78358748036408</v>
      </c>
      <c r="S1434" s="6">
        <f>IF(B1434&gt;0,SUM($R$4:R1434)-SUM($S$3:S1433),0)</f>
        <v>0</v>
      </c>
    </row>
    <row r="1435" spans="1:19">
      <c r="A1435">
        <f>IF(E1434&lt;&gt;E1435,COUNTIF($A$4:A1434,"&lt;&gt;0")+1,0)</f>
        <v>0</v>
      </c>
      <c r="B1435">
        <f>IF(A1435&lt;&gt;0,IF(MOD(A1435,3)=0,COUNTIF($B$4:B1434,"&lt;&gt;0")+1,0),0)</f>
        <v>0</v>
      </c>
      <c r="C1435" s="9">
        <f>'Dash Board'!$C$12+COUNT('Daily reducing balance'!$F$4:F1434)</f>
        <v>43161</v>
      </c>
      <c r="D1435">
        <f t="shared" si="154"/>
        <v>2018</v>
      </c>
      <c r="E1435">
        <f t="shared" si="155"/>
        <v>3</v>
      </c>
      <c r="F1435">
        <f>DAY('Dash Board'!$C$12+COUNT('Daily reducing balance'!$F$4:F1434))</f>
        <v>2</v>
      </c>
      <c r="G1435" s="8">
        <f t="shared" si="156"/>
        <v>260166.8391427926</v>
      </c>
      <c r="H1435" s="6">
        <f>G1435*'Dash Board'!$C$11/365</f>
        <v>74.842515369844449</v>
      </c>
      <c r="I1435" s="6">
        <f>H1435*'Dash Board'!$C$18/'Dash Board'!$C$11</f>
        <v>35.639293033259264</v>
      </c>
      <c r="J1435" s="6">
        <f>(G1435&gt;1)*PMT('Dash Board'!$C$11/365,$U$4,-'Dash Board'!$C$19)</f>
        <v>108.80376961660664</v>
      </c>
      <c r="K1435" s="6">
        <f t="shared" si="158"/>
        <v>0</v>
      </c>
      <c r="L1435" s="8">
        <f t="shared" si="159"/>
        <v>260132.87788854583</v>
      </c>
      <c r="N1435" s="8">
        <f t="shared" si="157"/>
        <v>73.16447658334738</v>
      </c>
      <c r="O1435" s="8">
        <f>IF(E1434&lt;&gt;E1435,SUM($N$4:N1435)-SUM($O$3:O1434),0)</f>
        <v>0</v>
      </c>
      <c r="P1435" s="6">
        <f>IF(B1435&gt;0,SUM($O$4:O1435)-SUM($P$3:P1434),0)</f>
        <v>0</v>
      </c>
      <c r="Q1435" s="6">
        <f t="shared" si="160"/>
        <v>35.639293033259264</v>
      </c>
      <c r="R1435" s="8">
        <f>IF(E1434&lt;&gt;E1435,SUM($Q$4:Q1435)-SUM($R$3:R1434),0)</f>
        <v>0</v>
      </c>
      <c r="S1435" s="6">
        <f>IF(B1435&gt;0,SUM($R$4:R1435)-SUM($S$3:S1434),0)</f>
        <v>0</v>
      </c>
    </row>
    <row r="1436" spans="1:19">
      <c r="A1436">
        <f>IF(E1435&lt;&gt;E1436,COUNTIF($A$4:A1435,"&lt;&gt;0")+1,0)</f>
        <v>0</v>
      </c>
      <c r="B1436">
        <f>IF(A1436&lt;&gt;0,IF(MOD(A1436,3)=0,COUNTIF($B$4:B1435,"&lt;&gt;0")+1,0),0)</f>
        <v>0</v>
      </c>
      <c r="C1436" s="9">
        <f>'Dash Board'!$C$12+COUNT('Daily reducing balance'!$F$4:F1435)</f>
        <v>43162</v>
      </c>
      <c r="D1436">
        <f t="shared" si="154"/>
        <v>2018</v>
      </c>
      <c r="E1436">
        <f t="shared" si="155"/>
        <v>3</v>
      </c>
      <c r="F1436">
        <f>DAY('Dash Board'!$C$12+COUNT('Daily reducing balance'!$F$4:F1435))</f>
        <v>3</v>
      </c>
      <c r="G1436" s="8">
        <f t="shared" si="156"/>
        <v>260132.87788854583</v>
      </c>
      <c r="H1436" s="6">
        <f>G1436*'Dash Board'!$C$11/365</f>
        <v>74.832745693965236</v>
      </c>
      <c r="I1436" s="6">
        <f>H1436*'Dash Board'!$C$18/'Dash Board'!$C$11</f>
        <v>35.634640806650118</v>
      </c>
      <c r="J1436" s="6">
        <f>(G1436&gt;1)*PMT('Dash Board'!$C$11/365,$U$4,-'Dash Board'!$C$19)</f>
        <v>108.80376961660664</v>
      </c>
      <c r="K1436" s="6">
        <f t="shared" si="158"/>
        <v>0</v>
      </c>
      <c r="L1436" s="8">
        <f t="shared" si="159"/>
        <v>260098.90686462319</v>
      </c>
      <c r="N1436" s="8">
        <f t="shared" si="157"/>
        <v>73.169128809956533</v>
      </c>
      <c r="O1436" s="8">
        <f>IF(E1435&lt;&gt;E1436,SUM($N$4:N1436)-SUM($O$3:O1435),0)</f>
        <v>0</v>
      </c>
      <c r="P1436" s="6">
        <f>IF(B1436&gt;0,SUM($O$4:O1436)-SUM($P$3:P1435),0)</f>
        <v>0</v>
      </c>
      <c r="Q1436" s="6">
        <f t="shared" si="160"/>
        <v>35.634640806650118</v>
      </c>
      <c r="R1436" s="8">
        <f>IF(E1435&lt;&gt;E1436,SUM($Q$4:Q1436)-SUM($R$3:R1435),0)</f>
        <v>0</v>
      </c>
      <c r="S1436" s="6">
        <f>IF(B1436&gt;0,SUM($R$4:R1436)-SUM($S$3:S1435),0)</f>
        <v>0</v>
      </c>
    </row>
    <row r="1437" spans="1:19">
      <c r="A1437">
        <f>IF(E1436&lt;&gt;E1437,COUNTIF($A$4:A1436,"&lt;&gt;0")+1,0)</f>
        <v>0</v>
      </c>
      <c r="B1437">
        <f>IF(A1437&lt;&gt;0,IF(MOD(A1437,3)=0,COUNTIF($B$4:B1436,"&lt;&gt;0")+1,0),0)</f>
        <v>0</v>
      </c>
      <c r="C1437" s="9">
        <f>'Dash Board'!$C$12+COUNT('Daily reducing balance'!$F$4:F1436)</f>
        <v>43163</v>
      </c>
      <c r="D1437">
        <f t="shared" si="154"/>
        <v>2018</v>
      </c>
      <c r="E1437">
        <f t="shared" si="155"/>
        <v>3</v>
      </c>
      <c r="F1437">
        <f>DAY('Dash Board'!$C$12+COUNT('Daily reducing balance'!$F$4:F1436))</f>
        <v>4</v>
      </c>
      <c r="G1437" s="8">
        <f t="shared" si="156"/>
        <v>260098.90686462319</v>
      </c>
      <c r="H1437" s="6">
        <f>G1437*'Dash Board'!$C$11/365</f>
        <v>74.822973207631321</v>
      </c>
      <c r="I1437" s="6">
        <f>H1437*'Dash Board'!$C$18/'Dash Board'!$C$11</f>
        <v>35.629987241729204</v>
      </c>
      <c r="J1437" s="6">
        <f>(G1437&gt;1)*PMT('Dash Board'!$C$11/365,$U$4,-'Dash Board'!$C$19)</f>
        <v>108.80376961660664</v>
      </c>
      <c r="K1437" s="6">
        <f t="shared" si="158"/>
        <v>0</v>
      </c>
      <c r="L1437" s="8">
        <f t="shared" si="159"/>
        <v>260064.9260682142</v>
      </c>
      <c r="N1437" s="8">
        <f t="shared" si="157"/>
        <v>73.173782374877447</v>
      </c>
      <c r="O1437" s="8">
        <f>IF(E1436&lt;&gt;E1437,SUM($N$4:N1437)-SUM($O$3:O1436),0)</f>
        <v>0</v>
      </c>
      <c r="P1437" s="6">
        <f>IF(B1437&gt;0,SUM($O$4:O1437)-SUM($P$3:P1436),0)</f>
        <v>0</v>
      </c>
      <c r="Q1437" s="6">
        <f t="shared" si="160"/>
        <v>35.629987241729204</v>
      </c>
      <c r="R1437" s="8">
        <f>IF(E1436&lt;&gt;E1437,SUM($Q$4:Q1437)-SUM($R$3:R1436),0)</f>
        <v>0</v>
      </c>
      <c r="S1437" s="6">
        <f>IF(B1437&gt;0,SUM($R$4:R1437)-SUM($S$3:S1436),0)</f>
        <v>0</v>
      </c>
    </row>
    <row r="1438" spans="1:19">
      <c r="A1438">
        <f>IF(E1437&lt;&gt;E1438,COUNTIF($A$4:A1437,"&lt;&gt;0")+1,0)</f>
        <v>0</v>
      </c>
      <c r="B1438">
        <f>IF(A1438&lt;&gt;0,IF(MOD(A1438,3)=0,COUNTIF($B$4:B1437,"&lt;&gt;0")+1,0),0)</f>
        <v>0</v>
      </c>
      <c r="C1438" s="9">
        <f>'Dash Board'!$C$12+COUNT('Daily reducing balance'!$F$4:F1437)</f>
        <v>43164</v>
      </c>
      <c r="D1438">
        <f t="shared" si="154"/>
        <v>2018</v>
      </c>
      <c r="E1438">
        <f t="shared" si="155"/>
        <v>3</v>
      </c>
      <c r="F1438">
        <f>DAY('Dash Board'!$C$12+COUNT('Daily reducing balance'!$F$4:F1437))</f>
        <v>5</v>
      </c>
      <c r="G1438" s="8">
        <f t="shared" si="156"/>
        <v>260064.9260682142</v>
      </c>
      <c r="H1438" s="6">
        <f>G1438*'Dash Board'!$C$11/365</f>
        <v>74.813197910034219</v>
      </c>
      <c r="I1438" s="6">
        <f>H1438*'Dash Board'!$C$18/'Dash Board'!$C$11</f>
        <v>35.625332338111534</v>
      </c>
      <c r="J1438" s="6">
        <f>(G1438&gt;1)*PMT('Dash Board'!$C$11/365,$U$4,-'Dash Board'!$C$19)</f>
        <v>108.80376961660664</v>
      </c>
      <c r="K1438" s="6">
        <f t="shared" si="158"/>
        <v>0</v>
      </c>
      <c r="L1438" s="8">
        <f t="shared" si="159"/>
        <v>260030.93549650762</v>
      </c>
      <c r="N1438" s="8">
        <f t="shared" si="157"/>
        <v>73.17843727849511</v>
      </c>
      <c r="O1438" s="8">
        <f>IF(E1437&lt;&gt;E1438,SUM($N$4:N1438)-SUM($O$3:O1437),0)</f>
        <v>0</v>
      </c>
      <c r="P1438" s="6">
        <f>IF(B1438&gt;0,SUM($O$4:O1438)-SUM($P$3:P1437),0)</f>
        <v>0</v>
      </c>
      <c r="Q1438" s="6">
        <f t="shared" si="160"/>
        <v>35.625332338111534</v>
      </c>
      <c r="R1438" s="8">
        <f>IF(E1437&lt;&gt;E1438,SUM($Q$4:Q1438)-SUM($R$3:R1437),0)</f>
        <v>0</v>
      </c>
      <c r="S1438" s="6">
        <f>IF(B1438&gt;0,SUM($R$4:R1438)-SUM($S$3:S1437),0)</f>
        <v>0</v>
      </c>
    </row>
    <row r="1439" spans="1:19">
      <c r="A1439">
        <f>IF(E1438&lt;&gt;E1439,COUNTIF($A$4:A1438,"&lt;&gt;0")+1,0)</f>
        <v>0</v>
      </c>
      <c r="B1439">
        <f>IF(A1439&lt;&gt;0,IF(MOD(A1439,3)=0,COUNTIF($B$4:B1438,"&lt;&gt;0")+1,0),0)</f>
        <v>0</v>
      </c>
      <c r="C1439" s="9">
        <f>'Dash Board'!$C$12+COUNT('Daily reducing balance'!$F$4:F1438)</f>
        <v>43165</v>
      </c>
      <c r="D1439">
        <f t="shared" si="154"/>
        <v>2018</v>
      </c>
      <c r="E1439">
        <f t="shared" si="155"/>
        <v>3</v>
      </c>
      <c r="F1439">
        <f>DAY('Dash Board'!$C$12+COUNT('Daily reducing balance'!$F$4:F1438))</f>
        <v>6</v>
      </c>
      <c r="G1439" s="8">
        <f t="shared" si="156"/>
        <v>260030.93549650762</v>
      </c>
      <c r="H1439" s="6">
        <f>G1439*'Dash Board'!$C$11/365</f>
        <v>74.803419800365205</v>
      </c>
      <c r="I1439" s="6">
        <f>H1439*'Dash Board'!$C$18/'Dash Board'!$C$11</f>
        <v>35.620676095412001</v>
      </c>
      <c r="J1439" s="6">
        <f>(G1439&gt;1)*PMT('Dash Board'!$C$11/365,$U$4,-'Dash Board'!$C$19)</f>
        <v>108.80376961660664</v>
      </c>
      <c r="K1439" s="6">
        <f t="shared" si="158"/>
        <v>0</v>
      </c>
      <c r="L1439" s="8">
        <f t="shared" si="159"/>
        <v>259996.93514669136</v>
      </c>
      <c r="N1439" s="8">
        <f t="shared" si="157"/>
        <v>73.18309352119465</v>
      </c>
      <c r="O1439" s="8">
        <f>IF(E1438&lt;&gt;E1439,SUM($N$4:N1439)-SUM($O$3:O1438),0)</f>
        <v>0</v>
      </c>
      <c r="P1439" s="6">
        <f>IF(B1439&gt;0,SUM($O$4:O1439)-SUM($P$3:P1438),0)</f>
        <v>0</v>
      </c>
      <c r="Q1439" s="6">
        <f t="shared" si="160"/>
        <v>35.620676095412001</v>
      </c>
      <c r="R1439" s="8">
        <f>IF(E1438&lt;&gt;E1439,SUM($Q$4:Q1439)-SUM($R$3:R1438),0)</f>
        <v>0</v>
      </c>
      <c r="S1439" s="6">
        <f>IF(B1439&gt;0,SUM($R$4:R1439)-SUM($S$3:S1438),0)</f>
        <v>0</v>
      </c>
    </row>
    <row r="1440" spans="1:19">
      <c r="A1440">
        <f>IF(E1439&lt;&gt;E1440,COUNTIF($A$4:A1439,"&lt;&gt;0")+1,0)</f>
        <v>0</v>
      </c>
      <c r="B1440">
        <f>IF(A1440&lt;&gt;0,IF(MOD(A1440,3)=0,COUNTIF($B$4:B1439,"&lt;&gt;0")+1,0),0)</f>
        <v>0</v>
      </c>
      <c r="C1440" s="9">
        <f>'Dash Board'!$C$12+COUNT('Daily reducing balance'!$F$4:F1439)</f>
        <v>43166</v>
      </c>
      <c r="D1440">
        <f t="shared" si="154"/>
        <v>2018</v>
      </c>
      <c r="E1440">
        <f t="shared" si="155"/>
        <v>3</v>
      </c>
      <c r="F1440">
        <f>DAY('Dash Board'!$C$12+COUNT('Daily reducing balance'!$F$4:F1439))</f>
        <v>7</v>
      </c>
      <c r="G1440" s="8">
        <f t="shared" si="156"/>
        <v>259996.93514669136</v>
      </c>
      <c r="H1440" s="6">
        <f>G1440*'Dash Board'!$C$11/365</f>
        <v>74.793638877815326</v>
      </c>
      <c r="I1440" s="6">
        <f>H1440*'Dash Board'!$C$18/'Dash Board'!$C$11</f>
        <v>35.616018513245393</v>
      </c>
      <c r="J1440" s="6">
        <f>(G1440&gt;1)*PMT('Dash Board'!$C$11/365,$U$4,-'Dash Board'!$C$19)</f>
        <v>108.80376961660664</v>
      </c>
      <c r="K1440" s="6">
        <f t="shared" si="158"/>
        <v>0</v>
      </c>
      <c r="L1440" s="8">
        <f t="shared" si="159"/>
        <v>259962.92501595255</v>
      </c>
      <c r="N1440" s="8">
        <f t="shared" si="157"/>
        <v>73.187751103361251</v>
      </c>
      <c r="O1440" s="8">
        <f>IF(E1439&lt;&gt;E1440,SUM($N$4:N1440)-SUM($O$3:O1439),0)</f>
        <v>0</v>
      </c>
      <c r="P1440" s="6">
        <f>IF(B1440&gt;0,SUM($O$4:O1440)-SUM($P$3:P1439),0)</f>
        <v>0</v>
      </c>
      <c r="Q1440" s="6">
        <f t="shared" si="160"/>
        <v>35.616018513245393</v>
      </c>
      <c r="R1440" s="8">
        <f>IF(E1439&lt;&gt;E1440,SUM($Q$4:Q1440)-SUM($R$3:R1439),0)</f>
        <v>0</v>
      </c>
      <c r="S1440" s="6">
        <f>IF(B1440&gt;0,SUM($R$4:R1440)-SUM($S$3:S1439),0)</f>
        <v>0</v>
      </c>
    </row>
    <row r="1441" spans="1:19">
      <c r="A1441">
        <f>IF(E1440&lt;&gt;E1441,COUNTIF($A$4:A1440,"&lt;&gt;0")+1,0)</f>
        <v>0</v>
      </c>
      <c r="B1441">
        <f>IF(A1441&lt;&gt;0,IF(MOD(A1441,3)=0,COUNTIF($B$4:B1440,"&lt;&gt;0")+1,0),0)</f>
        <v>0</v>
      </c>
      <c r="C1441" s="9">
        <f>'Dash Board'!$C$12+COUNT('Daily reducing balance'!$F$4:F1440)</f>
        <v>43167</v>
      </c>
      <c r="D1441">
        <f t="shared" si="154"/>
        <v>2018</v>
      </c>
      <c r="E1441">
        <f t="shared" si="155"/>
        <v>3</v>
      </c>
      <c r="F1441">
        <f>DAY('Dash Board'!$C$12+COUNT('Daily reducing balance'!$F$4:F1440))</f>
        <v>8</v>
      </c>
      <c r="G1441" s="8">
        <f t="shared" si="156"/>
        <v>259962.92501595255</v>
      </c>
      <c r="H1441" s="6">
        <f>G1441*'Dash Board'!$C$11/365</f>
        <v>74.783855141575387</v>
      </c>
      <c r="I1441" s="6">
        <f>H1441*'Dash Board'!$C$18/'Dash Board'!$C$11</f>
        <v>35.611359591226375</v>
      </c>
      <c r="J1441" s="6">
        <f>(G1441&gt;1)*PMT('Dash Board'!$C$11/365,$U$4,-'Dash Board'!$C$19)</f>
        <v>108.80376961660664</v>
      </c>
      <c r="K1441" s="6">
        <f t="shared" si="158"/>
        <v>0</v>
      </c>
      <c r="L1441" s="8">
        <f t="shared" si="159"/>
        <v>259928.90510147752</v>
      </c>
      <c r="N1441" s="8">
        <f t="shared" si="157"/>
        <v>73.192410025380269</v>
      </c>
      <c r="O1441" s="8">
        <f>IF(E1440&lt;&gt;E1441,SUM($N$4:N1441)-SUM($O$3:O1440),0)</f>
        <v>0</v>
      </c>
      <c r="P1441" s="6">
        <f>IF(B1441&gt;0,SUM($O$4:O1441)-SUM($P$3:P1440),0)</f>
        <v>0</v>
      </c>
      <c r="Q1441" s="6">
        <f t="shared" si="160"/>
        <v>35.611359591226375</v>
      </c>
      <c r="R1441" s="8">
        <f>IF(E1440&lt;&gt;E1441,SUM($Q$4:Q1441)-SUM($R$3:R1440),0)</f>
        <v>0</v>
      </c>
      <c r="S1441" s="6">
        <f>IF(B1441&gt;0,SUM($R$4:R1441)-SUM($S$3:S1440),0)</f>
        <v>0</v>
      </c>
    </row>
    <row r="1442" spans="1:19">
      <c r="A1442">
        <f>IF(E1441&lt;&gt;E1442,COUNTIF($A$4:A1441,"&lt;&gt;0")+1,0)</f>
        <v>0</v>
      </c>
      <c r="B1442">
        <f>IF(A1442&lt;&gt;0,IF(MOD(A1442,3)=0,COUNTIF($B$4:B1441,"&lt;&gt;0")+1,0),0)</f>
        <v>0</v>
      </c>
      <c r="C1442" s="9">
        <f>'Dash Board'!$C$12+COUNT('Daily reducing balance'!$F$4:F1441)</f>
        <v>43168</v>
      </c>
      <c r="D1442">
        <f t="shared" si="154"/>
        <v>2018</v>
      </c>
      <c r="E1442">
        <f t="shared" si="155"/>
        <v>3</v>
      </c>
      <c r="F1442">
        <f>DAY('Dash Board'!$C$12+COUNT('Daily reducing balance'!$F$4:F1441))</f>
        <v>9</v>
      </c>
      <c r="G1442" s="8">
        <f t="shared" si="156"/>
        <v>259928.90510147752</v>
      </c>
      <c r="H1442" s="6">
        <f>G1442*'Dash Board'!$C$11/365</f>
        <v>74.774068590835995</v>
      </c>
      <c r="I1442" s="6">
        <f>H1442*'Dash Board'!$C$18/'Dash Board'!$C$11</f>
        <v>35.606699328969526</v>
      </c>
      <c r="J1442" s="6">
        <f>(G1442&gt;1)*PMT('Dash Board'!$C$11/365,$U$4,-'Dash Board'!$C$19)</f>
        <v>108.80376961660664</v>
      </c>
      <c r="K1442" s="6">
        <f t="shared" si="158"/>
        <v>0</v>
      </c>
      <c r="L1442" s="8">
        <f t="shared" si="159"/>
        <v>259894.87540045174</v>
      </c>
      <c r="N1442" s="8">
        <f t="shared" si="157"/>
        <v>73.197070287637118</v>
      </c>
      <c r="O1442" s="8">
        <f>IF(E1441&lt;&gt;E1442,SUM($N$4:N1442)-SUM($O$3:O1441),0)</f>
        <v>0</v>
      </c>
      <c r="P1442" s="6">
        <f>IF(B1442&gt;0,SUM($O$4:O1442)-SUM($P$3:P1441),0)</f>
        <v>0</v>
      </c>
      <c r="Q1442" s="6">
        <f t="shared" si="160"/>
        <v>35.606699328969526</v>
      </c>
      <c r="R1442" s="8">
        <f>IF(E1441&lt;&gt;E1442,SUM($Q$4:Q1442)-SUM($R$3:R1441),0)</f>
        <v>0</v>
      </c>
      <c r="S1442" s="6">
        <f>IF(B1442&gt;0,SUM($R$4:R1442)-SUM($S$3:S1441),0)</f>
        <v>0</v>
      </c>
    </row>
    <row r="1443" spans="1:19">
      <c r="A1443">
        <f>IF(E1442&lt;&gt;E1443,COUNTIF($A$4:A1442,"&lt;&gt;0")+1,0)</f>
        <v>0</v>
      </c>
      <c r="B1443">
        <f>IF(A1443&lt;&gt;0,IF(MOD(A1443,3)=0,COUNTIF($B$4:B1442,"&lt;&gt;0")+1,0),0)</f>
        <v>0</v>
      </c>
      <c r="C1443" s="9">
        <f>'Dash Board'!$C$12+COUNT('Daily reducing balance'!$F$4:F1442)</f>
        <v>43169</v>
      </c>
      <c r="D1443">
        <f t="shared" si="154"/>
        <v>2018</v>
      </c>
      <c r="E1443">
        <f t="shared" si="155"/>
        <v>3</v>
      </c>
      <c r="F1443">
        <f>DAY('Dash Board'!$C$12+COUNT('Daily reducing balance'!$F$4:F1442))</f>
        <v>10</v>
      </c>
      <c r="G1443" s="8">
        <f t="shared" si="156"/>
        <v>259894.87540045174</v>
      </c>
      <c r="H1443" s="6">
        <f>G1443*'Dash Board'!$C$11/365</f>
        <v>74.764279224787487</v>
      </c>
      <c r="I1443" s="6">
        <f>H1443*'Dash Board'!$C$18/'Dash Board'!$C$11</f>
        <v>35.602037726089279</v>
      </c>
      <c r="J1443" s="6">
        <f>(G1443&gt;1)*PMT('Dash Board'!$C$11/365,$U$4,-'Dash Board'!$C$19)</f>
        <v>108.80376961660664</v>
      </c>
      <c r="K1443" s="6">
        <f t="shared" si="158"/>
        <v>0</v>
      </c>
      <c r="L1443" s="8">
        <f t="shared" si="159"/>
        <v>259860.83591005992</v>
      </c>
      <c r="N1443" s="8">
        <f t="shared" si="157"/>
        <v>73.201731890517365</v>
      </c>
      <c r="O1443" s="8">
        <f>IF(E1442&lt;&gt;E1443,SUM($N$4:N1443)-SUM($O$3:O1442),0)</f>
        <v>0</v>
      </c>
      <c r="P1443" s="6">
        <f>IF(B1443&gt;0,SUM($O$4:O1443)-SUM($P$3:P1442),0)</f>
        <v>0</v>
      </c>
      <c r="Q1443" s="6">
        <f t="shared" si="160"/>
        <v>35.602037726089279</v>
      </c>
      <c r="R1443" s="8">
        <f>IF(E1442&lt;&gt;E1443,SUM($Q$4:Q1443)-SUM($R$3:R1442),0)</f>
        <v>0</v>
      </c>
      <c r="S1443" s="6">
        <f>IF(B1443&gt;0,SUM($R$4:R1443)-SUM($S$3:S1442),0)</f>
        <v>0</v>
      </c>
    </row>
    <row r="1444" spans="1:19">
      <c r="A1444">
        <f>IF(E1443&lt;&gt;E1444,COUNTIF($A$4:A1443,"&lt;&gt;0")+1,0)</f>
        <v>0</v>
      </c>
      <c r="B1444">
        <f>IF(A1444&lt;&gt;0,IF(MOD(A1444,3)=0,COUNTIF($B$4:B1443,"&lt;&gt;0")+1,0),0)</f>
        <v>0</v>
      </c>
      <c r="C1444" s="9">
        <f>'Dash Board'!$C$12+COUNT('Daily reducing balance'!$F$4:F1443)</f>
        <v>43170</v>
      </c>
      <c r="D1444">
        <f t="shared" si="154"/>
        <v>2018</v>
      </c>
      <c r="E1444">
        <f t="shared" si="155"/>
        <v>3</v>
      </c>
      <c r="F1444">
        <f>DAY('Dash Board'!$C$12+COUNT('Daily reducing balance'!$F$4:F1443))</f>
        <v>11</v>
      </c>
      <c r="G1444" s="8">
        <f t="shared" si="156"/>
        <v>259860.83591005992</v>
      </c>
      <c r="H1444" s="6">
        <f>G1444*'Dash Board'!$C$11/365</f>
        <v>74.754487042619971</v>
      </c>
      <c r="I1444" s="6">
        <f>H1444*'Dash Board'!$C$18/'Dash Board'!$C$11</f>
        <v>35.597374782199985</v>
      </c>
      <c r="J1444" s="6">
        <f>(G1444&gt;1)*PMT('Dash Board'!$C$11/365,$U$4,-'Dash Board'!$C$19)</f>
        <v>108.80376961660664</v>
      </c>
      <c r="K1444" s="6">
        <f t="shared" si="158"/>
        <v>0</v>
      </c>
      <c r="L1444" s="8">
        <f t="shared" si="159"/>
        <v>259826.78662748591</v>
      </c>
      <c r="N1444" s="8">
        <f t="shared" si="157"/>
        <v>73.206394834406666</v>
      </c>
      <c r="O1444" s="8">
        <f>IF(E1443&lt;&gt;E1444,SUM($N$4:N1444)-SUM($O$3:O1443),0)</f>
        <v>0</v>
      </c>
      <c r="P1444" s="6">
        <f>IF(B1444&gt;0,SUM($O$4:O1444)-SUM($P$3:P1443),0)</f>
        <v>0</v>
      </c>
      <c r="Q1444" s="6">
        <f t="shared" si="160"/>
        <v>35.597374782199985</v>
      </c>
      <c r="R1444" s="8">
        <f>IF(E1443&lt;&gt;E1444,SUM($Q$4:Q1444)-SUM($R$3:R1443),0)</f>
        <v>0</v>
      </c>
      <c r="S1444" s="6">
        <f>IF(B1444&gt;0,SUM($R$4:R1444)-SUM($S$3:S1443),0)</f>
        <v>0</v>
      </c>
    </row>
    <row r="1445" spans="1:19">
      <c r="A1445">
        <f>IF(E1444&lt;&gt;E1445,COUNTIF($A$4:A1444,"&lt;&gt;0")+1,0)</f>
        <v>0</v>
      </c>
      <c r="B1445">
        <f>IF(A1445&lt;&gt;0,IF(MOD(A1445,3)=0,COUNTIF($B$4:B1444,"&lt;&gt;0")+1,0),0)</f>
        <v>0</v>
      </c>
      <c r="C1445" s="9">
        <f>'Dash Board'!$C$12+COUNT('Daily reducing balance'!$F$4:F1444)</f>
        <v>43171</v>
      </c>
      <c r="D1445">
        <f t="shared" si="154"/>
        <v>2018</v>
      </c>
      <c r="E1445">
        <f t="shared" si="155"/>
        <v>3</v>
      </c>
      <c r="F1445">
        <f>DAY('Dash Board'!$C$12+COUNT('Daily reducing balance'!$F$4:F1444))</f>
        <v>12</v>
      </c>
      <c r="G1445" s="8">
        <f t="shared" si="156"/>
        <v>259826.78662748591</v>
      </c>
      <c r="H1445" s="6">
        <f>G1445*'Dash Board'!$C$11/365</f>
        <v>74.744692043523344</v>
      </c>
      <c r="I1445" s="6">
        <f>H1445*'Dash Board'!$C$18/'Dash Board'!$C$11</f>
        <v>35.592710496915885</v>
      </c>
      <c r="J1445" s="6">
        <f>(G1445&gt;1)*PMT('Dash Board'!$C$11/365,$U$4,-'Dash Board'!$C$19)</f>
        <v>108.80376961660664</v>
      </c>
      <c r="K1445" s="6">
        <f t="shared" si="158"/>
        <v>0</v>
      </c>
      <c r="L1445" s="8">
        <f t="shared" si="159"/>
        <v>259792.72754991282</v>
      </c>
      <c r="N1445" s="8">
        <f t="shared" si="157"/>
        <v>73.211059119690759</v>
      </c>
      <c r="O1445" s="8">
        <f>IF(E1444&lt;&gt;E1445,SUM($N$4:N1445)-SUM($O$3:O1444),0)</f>
        <v>0</v>
      </c>
      <c r="P1445" s="6">
        <f>IF(B1445&gt;0,SUM($O$4:O1445)-SUM($P$3:P1444),0)</f>
        <v>0</v>
      </c>
      <c r="Q1445" s="6">
        <f t="shared" si="160"/>
        <v>35.592710496915885</v>
      </c>
      <c r="R1445" s="8">
        <f>IF(E1444&lt;&gt;E1445,SUM($Q$4:Q1445)-SUM($R$3:R1444),0)</f>
        <v>0</v>
      </c>
      <c r="S1445" s="6">
        <f>IF(B1445&gt;0,SUM($R$4:R1445)-SUM($S$3:S1444),0)</f>
        <v>0</v>
      </c>
    </row>
    <row r="1446" spans="1:19">
      <c r="A1446">
        <f>IF(E1445&lt;&gt;E1446,COUNTIF($A$4:A1445,"&lt;&gt;0")+1,0)</f>
        <v>0</v>
      </c>
      <c r="B1446">
        <f>IF(A1446&lt;&gt;0,IF(MOD(A1446,3)=0,COUNTIF($B$4:B1445,"&lt;&gt;0")+1,0),0)</f>
        <v>0</v>
      </c>
      <c r="C1446" s="9">
        <f>'Dash Board'!$C$12+COUNT('Daily reducing balance'!$F$4:F1445)</f>
        <v>43172</v>
      </c>
      <c r="D1446">
        <f t="shared" si="154"/>
        <v>2018</v>
      </c>
      <c r="E1446">
        <f t="shared" si="155"/>
        <v>3</v>
      </c>
      <c r="F1446">
        <f>DAY('Dash Board'!$C$12+COUNT('Daily reducing balance'!$F$4:F1445))</f>
        <v>13</v>
      </c>
      <c r="G1446" s="8">
        <f t="shared" si="156"/>
        <v>259792.72754991282</v>
      </c>
      <c r="H1446" s="6">
        <f>G1446*'Dash Board'!$C$11/365</f>
        <v>74.734894226687246</v>
      </c>
      <c r="I1446" s="6">
        <f>H1446*'Dash Board'!$C$18/'Dash Board'!$C$11</f>
        <v>35.588044869851075</v>
      </c>
      <c r="J1446" s="6">
        <f>(G1446&gt;1)*PMT('Dash Board'!$C$11/365,$U$4,-'Dash Board'!$C$19)</f>
        <v>108.80376961660664</v>
      </c>
      <c r="K1446" s="6">
        <f t="shared" si="158"/>
        <v>0</v>
      </c>
      <c r="L1446" s="8">
        <f t="shared" si="159"/>
        <v>259758.65867452289</v>
      </c>
      <c r="N1446" s="8">
        <f t="shared" si="157"/>
        <v>73.215724746755569</v>
      </c>
      <c r="O1446" s="8">
        <f>IF(E1445&lt;&gt;E1446,SUM($N$4:N1446)-SUM($O$3:O1445),0)</f>
        <v>0</v>
      </c>
      <c r="P1446" s="6">
        <f>IF(B1446&gt;0,SUM($O$4:O1446)-SUM($P$3:P1445),0)</f>
        <v>0</v>
      </c>
      <c r="Q1446" s="6">
        <f t="shared" si="160"/>
        <v>35.588044869851075</v>
      </c>
      <c r="R1446" s="8">
        <f>IF(E1445&lt;&gt;E1446,SUM($Q$4:Q1446)-SUM($R$3:R1445),0)</f>
        <v>0</v>
      </c>
      <c r="S1446" s="6">
        <f>IF(B1446&gt;0,SUM($R$4:R1446)-SUM($S$3:S1445),0)</f>
        <v>0</v>
      </c>
    </row>
    <row r="1447" spans="1:19">
      <c r="A1447">
        <f>IF(E1446&lt;&gt;E1447,COUNTIF($A$4:A1446,"&lt;&gt;0")+1,0)</f>
        <v>0</v>
      </c>
      <c r="B1447">
        <f>IF(A1447&lt;&gt;0,IF(MOD(A1447,3)=0,COUNTIF($B$4:B1446,"&lt;&gt;0")+1,0),0)</f>
        <v>0</v>
      </c>
      <c r="C1447" s="9">
        <f>'Dash Board'!$C$12+COUNT('Daily reducing balance'!$F$4:F1446)</f>
        <v>43173</v>
      </c>
      <c r="D1447">
        <f t="shared" si="154"/>
        <v>2018</v>
      </c>
      <c r="E1447">
        <f t="shared" si="155"/>
        <v>3</v>
      </c>
      <c r="F1447">
        <f>DAY('Dash Board'!$C$12+COUNT('Daily reducing balance'!$F$4:F1446))</f>
        <v>14</v>
      </c>
      <c r="G1447" s="8">
        <f t="shared" si="156"/>
        <v>259758.65867452289</v>
      </c>
      <c r="H1447" s="6">
        <f>G1447*'Dash Board'!$C$11/365</f>
        <v>74.725093591301103</v>
      </c>
      <c r="I1447" s="6">
        <f>H1447*'Dash Board'!$C$18/'Dash Board'!$C$11</f>
        <v>35.583377900619581</v>
      </c>
      <c r="J1447" s="6">
        <f>(G1447&gt;1)*PMT('Dash Board'!$C$11/365,$U$4,-'Dash Board'!$C$19)</f>
        <v>108.80376961660664</v>
      </c>
      <c r="K1447" s="6">
        <f t="shared" si="158"/>
        <v>0</v>
      </c>
      <c r="L1447" s="8">
        <f t="shared" si="159"/>
        <v>259724.57999849756</v>
      </c>
      <c r="N1447" s="8">
        <f t="shared" si="157"/>
        <v>73.220391715987063</v>
      </c>
      <c r="O1447" s="8">
        <f>IF(E1446&lt;&gt;E1447,SUM($N$4:N1447)-SUM($O$3:O1446),0)</f>
        <v>0</v>
      </c>
      <c r="P1447" s="6">
        <f>IF(B1447&gt;0,SUM($O$4:O1447)-SUM($P$3:P1446),0)</f>
        <v>0</v>
      </c>
      <c r="Q1447" s="6">
        <f t="shared" si="160"/>
        <v>35.583377900619581</v>
      </c>
      <c r="R1447" s="8">
        <f>IF(E1446&lt;&gt;E1447,SUM($Q$4:Q1447)-SUM($R$3:R1446),0)</f>
        <v>0</v>
      </c>
      <c r="S1447" s="6">
        <f>IF(B1447&gt;0,SUM($R$4:R1447)-SUM($S$3:S1446),0)</f>
        <v>0</v>
      </c>
    </row>
    <row r="1448" spans="1:19">
      <c r="A1448">
        <f>IF(E1447&lt;&gt;E1448,COUNTIF($A$4:A1447,"&lt;&gt;0")+1,0)</f>
        <v>0</v>
      </c>
      <c r="B1448">
        <f>IF(A1448&lt;&gt;0,IF(MOD(A1448,3)=0,COUNTIF($B$4:B1447,"&lt;&gt;0")+1,0),0)</f>
        <v>0</v>
      </c>
      <c r="C1448" s="9">
        <f>'Dash Board'!$C$12+COUNT('Daily reducing balance'!$F$4:F1447)</f>
        <v>43174</v>
      </c>
      <c r="D1448">
        <f t="shared" si="154"/>
        <v>2018</v>
      </c>
      <c r="E1448">
        <f t="shared" si="155"/>
        <v>3</v>
      </c>
      <c r="F1448">
        <f>DAY('Dash Board'!$C$12+COUNT('Daily reducing balance'!$F$4:F1447))</f>
        <v>15</v>
      </c>
      <c r="G1448" s="8">
        <f t="shared" si="156"/>
        <v>259724.57999849756</v>
      </c>
      <c r="H1448" s="6">
        <f>G1448*'Dash Board'!$C$11/365</f>
        <v>74.715290136554088</v>
      </c>
      <c r="I1448" s="6">
        <f>H1448*'Dash Board'!$C$18/'Dash Board'!$C$11</f>
        <v>35.578709588835288</v>
      </c>
      <c r="J1448" s="6">
        <f>(G1448&gt;1)*PMT('Dash Board'!$C$11/365,$U$4,-'Dash Board'!$C$19)</f>
        <v>108.80376961660664</v>
      </c>
      <c r="K1448" s="6">
        <f t="shared" si="158"/>
        <v>0</v>
      </c>
      <c r="L1448" s="8">
        <f t="shared" si="159"/>
        <v>259690.49151901749</v>
      </c>
      <c r="N1448" s="8">
        <f t="shared" si="157"/>
        <v>73.225060027771349</v>
      </c>
      <c r="O1448" s="8">
        <f>IF(E1447&lt;&gt;E1448,SUM($N$4:N1448)-SUM($O$3:O1447),0)</f>
        <v>0</v>
      </c>
      <c r="P1448" s="6">
        <f>IF(B1448&gt;0,SUM($O$4:O1448)-SUM($P$3:P1447),0)</f>
        <v>0</v>
      </c>
      <c r="Q1448" s="6">
        <f t="shared" si="160"/>
        <v>35.578709588835288</v>
      </c>
      <c r="R1448" s="8">
        <f>IF(E1447&lt;&gt;E1448,SUM($Q$4:Q1448)-SUM($R$3:R1447),0)</f>
        <v>0</v>
      </c>
      <c r="S1448" s="6">
        <f>IF(B1448&gt;0,SUM($R$4:R1448)-SUM($S$3:S1447),0)</f>
        <v>0</v>
      </c>
    </row>
    <row r="1449" spans="1:19">
      <c r="A1449">
        <f>IF(E1448&lt;&gt;E1449,COUNTIF($A$4:A1448,"&lt;&gt;0")+1,0)</f>
        <v>0</v>
      </c>
      <c r="B1449">
        <f>IF(A1449&lt;&gt;0,IF(MOD(A1449,3)=0,COUNTIF($B$4:B1448,"&lt;&gt;0")+1,0),0)</f>
        <v>0</v>
      </c>
      <c r="C1449" s="9">
        <f>'Dash Board'!$C$12+COUNT('Daily reducing balance'!$F$4:F1448)</f>
        <v>43175</v>
      </c>
      <c r="D1449">
        <f t="shared" si="154"/>
        <v>2018</v>
      </c>
      <c r="E1449">
        <f t="shared" si="155"/>
        <v>3</v>
      </c>
      <c r="F1449">
        <f>DAY('Dash Board'!$C$12+COUNT('Daily reducing balance'!$F$4:F1448))</f>
        <v>16</v>
      </c>
      <c r="G1449" s="8">
        <f t="shared" si="156"/>
        <v>259690.49151901749</v>
      </c>
      <c r="H1449" s="6">
        <f>G1449*'Dash Board'!$C$11/365</f>
        <v>74.705483861635159</v>
      </c>
      <c r="I1449" s="6">
        <f>H1449*'Dash Board'!$C$18/'Dash Board'!$C$11</f>
        <v>35.574039934111987</v>
      </c>
      <c r="J1449" s="6">
        <f>(G1449&gt;1)*PMT('Dash Board'!$C$11/365,$U$4,-'Dash Board'!$C$19)</f>
        <v>108.80376961660664</v>
      </c>
      <c r="K1449" s="6">
        <f t="shared" si="158"/>
        <v>0</v>
      </c>
      <c r="L1449" s="8">
        <f t="shared" si="159"/>
        <v>259656.39323326253</v>
      </c>
      <c r="N1449" s="8">
        <f t="shared" si="157"/>
        <v>73.22972968249465</v>
      </c>
      <c r="O1449" s="8">
        <f>IF(E1448&lt;&gt;E1449,SUM($N$4:N1449)-SUM($O$3:O1448),0)</f>
        <v>0</v>
      </c>
      <c r="P1449" s="6">
        <f>IF(B1449&gt;0,SUM($O$4:O1449)-SUM($P$3:P1448),0)</f>
        <v>0</v>
      </c>
      <c r="Q1449" s="6">
        <f t="shared" si="160"/>
        <v>35.574039934111987</v>
      </c>
      <c r="R1449" s="8">
        <f>IF(E1448&lt;&gt;E1449,SUM($Q$4:Q1449)-SUM($R$3:R1448),0)</f>
        <v>0</v>
      </c>
      <c r="S1449" s="6">
        <f>IF(B1449&gt;0,SUM($R$4:R1449)-SUM($S$3:S1448),0)</f>
        <v>0</v>
      </c>
    </row>
    <row r="1450" spans="1:19">
      <c r="A1450">
        <f>IF(E1449&lt;&gt;E1450,COUNTIF($A$4:A1449,"&lt;&gt;0")+1,0)</f>
        <v>0</v>
      </c>
      <c r="B1450">
        <f>IF(A1450&lt;&gt;0,IF(MOD(A1450,3)=0,COUNTIF($B$4:B1449,"&lt;&gt;0")+1,0),0)</f>
        <v>0</v>
      </c>
      <c r="C1450" s="9">
        <f>'Dash Board'!$C$12+COUNT('Daily reducing balance'!$F$4:F1449)</f>
        <v>43176</v>
      </c>
      <c r="D1450">
        <f t="shared" si="154"/>
        <v>2018</v>
      </c>
      <c r="E1450">
        <f t="shared" si="155"/>
        <v>3</v>
      </c>
      <c r="F1450">
        <f>DAY('Dash Board'!$C$12+COUNT('Daily reducing balance'!$F$4:F1449))</f>
        <v>17</v>
      </c>
      <c r="G1450" s="8">
        <f t="shared" si="156"/>
        <v>259656.39323326253</v>
      </c>
      <c r="H1450" s="6">
        <f>G1450*'Dash Board'!$C$11/365</f>
        <v>74.69567476573306</v>
      </c>
      <c r="I1450" s="6">
        <f>H1450*'Dash Board'!$C$18/'Dash Board'!$C$11</f>
        <v>35.56936893606337</v>
      </c>
      <c r="J1450" s="6">
        <f>(G1450&gt;1)*PMT('Dash Board'!$C$11/365,$U$4,-'Dash Board'!$C$19)</f>
        <v>108.80376961660664</v>
      </c>
      <c r="K1450" s="6">
        <f t="shared" si="158"/>
        <v>0</v>
      </c>
      <c r="L1450" s="8">
        <f t="shared" si="159"/>
        <v>259622.28513841165</v>
      </c>
      <c r="N1450" s="8">
        <f t="shared" si="157"/>
        <v>73.234400680543274</v>
      </c>
      <c r="O1450" s="8">
        <f>IF(E1449&lt;&gt;E1450,SUM($N$4:N1450)-SUM($O$3:O1449),0)</f>
        <v>0</v>
      </c>
      <c r="P1450" s="6">
        <f>IF(B1450&gt;0,SUM($O$4:O1450)-SUM($P$3:P1449),0)</f>
        <v>0</v>
      </c>
      <c r="Q1450" s="6">
        <f t="shared" si="160"/>
        <v>35.56936893606337</v>
      </c>
      <c r="R1450" s="8">
        <f>IF(E1449&lt;&gt;E1450,SUM($Q$4:Q1450)-SUM($R$3:R1449),0)</f>
        <v>0</v>
      </c>
      <c r="S1450" s="6">
        <f>IF(B1450&gt;0,SUM($R$4:R1450)-SUM($S$3:S1449),0)</f>
        <v>0</v>
      </c>
    </row>
    <row r="1451" spans="1:19">
      <c r="A1451">
        <f>IF(E1450&lt;&gt;E1451,COUNTIF($A$4:A1450,"&lt;&gt;0")+1,0)</f>
        <v>0</v>
      </c>
      <c r="B1451">
        <f>IF(A1451&lt;&gt;0,IF(MOD(A1451,3)=0,COUNTIF($B$4:B1450,"&lt;&gt;0")+1,0),0)</f>
        <v>0</v>
      </c>
      <c r="C1451" s="9">
        <f>'Dash Board'!$C$12+COUNT('Daily reducing balance'!$F$4:F1450)</f>
        <v>43177</v>
      </c>
      <c r="D1451">
        <f t="shared" si="154"/>
        <v>2018</v>
      </c>
      <c r="E1451">
        <f t="shared" si="155"/>
        <v>3</v>
      </c>
      <c r="F1451">
        <f>DAY('Dash Board'!$C$12+COUNT('Daily reducing balance'!$F$4:F1450))</f>
        <v>18</v>
      </c>
      <c r="G1451" s="8">
        <f t="shared" si="156"/>
        <v>259622.28513841165</v>
      </c>
      <c r="H1451" s="6">
        <f>G1451*'Dash Board'!$C$11/365</f>
        <v>74.685862848036223</v>
      </c>
      <c r="I1451" s="6">
        <f>H1451*'Dash Board'!$C$18/'Dash Board'!$C$11</f>
        <v>35.564696594302966</v>
      </c>
      <c r="J1451" s="6">
        <f>(G1451&gt;1)*PMT('Dash Board'!$C$11/365,$U$4,-'Dash Board'!$C$19)</f>
        <v>108.80376961660664</v>
      </c>
      <c r="K1451" s="6">
        <f t="shared" si="158"/>
        <v>0</v>
      </c>
      <c r="L1451" s="8">
        <f t="shared" si="159"/>
        <v>259588.16723164308</v>
      </c>
      <c r="N1451" s="8">
        <f t="shared" si="157"/>
        <v>73.239073022303671</v>
      </c>
      <c r="O1451" s="8">
        <f>IF(E1450&lt;&gt;E1451,SUM($N$4:N1451)-SUM($O$3:O1450),0)</f>
        <v>0</v>
      </c>
      <c r="P1451" s="6">
        <f>IF(B1451&gt;0,SUM($O$4:O1451)-SUM($P$3:P1450),0)</f>
        <v>0</v>
      </c>
      <c r="Q1451" s="6">
        <f t="shared" si="160"/>
        <v>35.564696594302966</v>
      </c>
      <c r="R1451" s="8">
        <f>IF(E1450&lt;&gt;E1451,SUM($Q$4:Q1451)-SUM($R$3:R1450),0)</f>
        <v>0</v>
      </c>
      <c r="S1451" s="6">
        <f>IF(B1451&gt;0,SUM($R$4:R1451)-SUM($S$3:S1450),0)</f>
        <v>0</v>
      </c>
    </row>
    <row r="1452" spans="1:19">
      <c r="A1452">
        <f>IF(E1451&lt;&gt;E1452,COUNTIF($A$4:A1451,"&lt;&gt;0")+1,0)</f>
        <v>0</v>
      </c>
      <c r="B1452">
        <f>IF(A1452&lt;&gt;0,IF(MOD(A1452,3)=0,COUNTIF($B$4:B1451,"&lt;&gt;0")+1,0),0)</f>
        <v>0</v>
      </c>
      <c r="C1452" s="9">
        <f>'Dash Board'!$C$12+COUNT('Daily reducing balance'!$F$4:F1451)</f>
        <v>43178</v>
      </c>
      <c r="D1452">
        <f t="shared" si="154"/>
        <v>2018</v>
      </c>
      <c r="E1452">
        <f t="shared" si="155"/>
        <v>3</v>
      </c>
      <c r="F1452">
        <f>DAY('Dash Board'!$C$12+COUNT('Daily reducing balance'!$F$4:F1451))</f>
        <v>19</v>
      </c>
      <c r="G1452" s="8">
        <f t="shared" si="156"/>
        <v>259588.16723164308</v>
      </c>
      <c r="H1452" s="6">
        <f>G1452*'Dash Board'!$C$11/365</f>
        <v>74.676048107732939</v>
      </c>
      <c r="I1452" s="6">
        <f>H1452*'Dash Board'!$C$18/'Dash Board'!$C$11</f>
        <v>35.56002290844426</v>
      </c>
      <c r="J1452" s="6">
        <f>(G1452&gt;1)*PMT('Dash Board'!$C$11/365,$U$4,-'Dash Board'!$C$19)</f>
        <v>108.80376961660664</v>
      </c>
      <c r="K1452" s="6">
        <f t="shared" si="158"/>
        <v>0</v>
      </c>
      <c r="L1452" s="8">
        <f t="shared" si="159"/>
        <v>259554.0395101342</v>
      </c>
      <c r="N1452" s="8">
        <f t="shared" si="157"/>
        <v>73.243746708162377</v>
      </c>
      <c r="O1452" s="8">
        <f>IF(E1451&lt;&gt;E1452,SUM($N$4:N1452)-SUM($O$3:O1451),0)</f>
        <v>0</v>
      </c>
      <c r="P1452" s="6">
        <f>IF(B1452&gt;0,SUM($O$4:O1452)-SUM($P$3:P1451),0)</f>
        <v>0</v>
      </c>
      <c r="Q1452" s="6">
        <f t="shared" si="160"/>
        <v>35.56002290844426</v>
      </c>
      <c r="R1452" s="8">
        <f>IF(E1451&lt;&gt;E1452,SUM($Q$4:Q1452)-SUM($R$3:R1451),0)</f>
        <v>0</v>
      </c>
      <c r="S1452" s="6">
        <f>IF(B1452&gt;0,SUM($R$4:R1452)-SUM($S$3:S1451),0)</f>
        <v>0</v>
      </c>
    </row>
    <row r="1453" spans="1:19">
      <c r="A1453">
        <f>IF(E1452&lt;&gt;E1453,COUNTIF($A$4:A1452,"&lt;&gt;0")+1,0)</f>
        <v>0</v>
      </c>
      <c r="B1453">
        <f>IF(A1453&lt;&gt;0,IF(MOD(A1453,3)=0,COUNTIF($B$4:B1452,"&lt;&gt;0")+1,0),0)</f>
        <v>0</v>
      </c>
      <c r="C1453" s="9">
        <f>'Dash Board'!$C$12+COUNT('Daily reducing balance'!$F$4:F1452)</f>
        <v>43179</v>
      </c>
      <c r="D1453">
        <f t="shared" si="154"/>
        <v>2018</v>
      </c>
      <c r="E1453">
        <f t="shared" si="155"/>
        <v>3</v>
      </c>
      <c r="F1453">
        <f>DAY('Dash Board'!$C$12+COUNT('Daily reducing balance'!$F$4:F1452))</f>
        <v>20</v>
      </c>
      <c r="G1453" s="8">
        <f t="shared" si="156"/>
        <v>259554.0395101342</v>
      </c>
      <c r="H1453" s="6">
        <f>G1453*'Dash Board'!$C$11/365</f>
        <v>74.666230544011199</v>
      </c>
      <c r="I1453" s="6">
        <f>H1453*'Dash Board'!$C$18/'Dash Board'!$C$11</f>
        <v>35.555347878100577</v>
      </c>
      <c r="J1453" s="6">
        <f>(G1453&gt;1)*PMT('Dash Board'!$C$11/365,$U$4,-'Dash Board'!$C$19)</f>
        <v>108.80376961660664</v>
      </c>
      <c r="K1453" s="6">
        <f t="shared" si="158"/>
        <v>0</v>
      </c>
      <c r="L1453" s="8">
        <f t="shared" si="159"/>
        <v>259519.9019710616</v>
      </c>
      <c r="N1453" s="8">
        <f t="shared" si="157"/>
        <v>73.248421738506067</v>
      </c>
      <c r="O1453" s="8">
        <f>IF(E1452&lt;&gt;E1453,SUM($N$4:N1453)-SUM($O$3:O1452),0)</f>
        <v>0</v>
      </c>
      <c r="P1453" s="6">
        <f>IF(B1453&gt;0,SUM($O$4:O1453)-SUM($P$3:P1452),0)</f>
        <v>0</v>
      </c>
      <c r="Q1453" s="6">
        <f t="shared" si="160"/>
        <v>35.555347878100577</v>
      </c>
      <c r="R1453" s="8">
        <f>IF(E1452&lt;&gt;E1453,SUM($Q$4:Q1453)-SUM($R$3:R1452),0)</f>
        <v>0</v>
      </c>
      <c r="S1453" s="6">
        <f>IF(B1453&gt;0,SUM($R$4:R1453)-SUM($S$3:S1452),0)</f>
        <v>0</v>
      </c>
    </row>
    <row r="1454" spans="1:19">
      <c r="A1454">
        <f>IF(E1453&lt;&gt;E1454,COUNTIF($A$4:A1453,"&lt;&gt;0")+1,0)</f>
        <v>0</v>
      </c>
      <c r="B1454">
        <f>IF(A1454&lt;&gt;0,IF(MOD(A1454,3)=0,COUNTIF($B$4:B1453,"&lt;&gt;0")+1,0),0)</f>
        <v>0</v>
      </c>
      <c r="C1454" s="9">
        <f>'Dash Board'!$C$12+COUNT('Daily reducing balance'!$F$4:F1453)</f>
        <v>43180</v>
      </c>
      <c r="D1454">
        <f t="shared" si="154"/>
        <v>2018</v>
      </c>
      <c r="E1454">
        <f t="shared" si="155"/>
        <v>3</v>
      </c>
      <c r="F1454">
        <f>DAY('Dash Board'!$C$12+COUNT('Daily reducing balance'!$F$4:F1453))</f>
        <v>21</v>
      </c>
      <c r="G1454" s="8">
        <f t="shared" si="156"/>
        <v>259519.9019710616</v>
      </c>
      <c r="H1454" s="6">
        <f>G1454*'Dash Board'!$C$11/365</f>
        <v>74.656410156058811</v>
      </c>
      <c r="I1454" s="6">
        <f>H1454*'Dash Board'!$C$18/'Dash Board'!$C$11</f>
        <v>35.550671502885152</v>
      </c>
      <c r="J1454" s="6">
        <f>(G1454&gt;1)*PMT('Dash Board'!$C$11/365,$U$4,-'Dash Board'!$C$19)</f>
        <v>108.80376961660664</v>
      </c>
      <c r="K1454" s="6">
        <f t="shared" si="158"/>
        <v>0</v>
      </c>
      <c r="L1454" s="8">
        <f t="shared" si="159"/>
        <v>259485.75461160103</v>
      </c>
      <c r="N1454" s="8">
        <f t="shared" si="157"/>
        <v>73.253098113721492</v>
      </c>
      <c r="O1454" s="8">
        <f>IF(E1453&lt;&gt;E1454,SUM($N$4:N1454)-SUM($O$3:O1453),0)</f>
        <v>0</v>
      </c>
      <c r="P1454" s="6">
        <f>IF(B1454&gt;0,SUM($O$4:O1454)-SUM($P$3:P1453),0)</f>
        <v>0</v>
      </c>
      <c r="Q1454" s="6">
        <f t="shared" si="160"/>
        <v>35.550671502885152</v>
      </c>
      <c r="R1454" s="8">
        <f>IF(E1453&lt;&gt;E1454,SUM($Q$4:Q1454)-SUM($R$3:R1453),0)</f>
        <v>0</v>
      </c>
      <c r="S1454" s="6">
        <f>IF(B1454&gt;0,SUM($R$4:R1454)-SUM($S$3:S1453),0)</f>
        <v>0</v>
      </c>
    </row>
    <row r="1455" spans="1:19">
      <c r="A1455">
        <f>IF(E1454&lt;&gt;E1455,COUNTIF($A$4:A1454,"&lt;&gt;0")+1,0)</f>
        <v>0</v>
      </c>
      <c r="B1455">
        <f>IF(A1455&lt;&gt;0,IF(MOD(A1455,3)=0,COUNTIF($B$4:B1454,"&lt;&gt;0")+1,0),0)</f>
        <v>0</v>
      </c>
      <c r="C1455" s="9">
        <f>'Dash Board'!$C$12+COUNT('Daily reducing balance'!$F$4:F1454)</f>
        <v>43181</v>
      </c>
      <c r="D1455">
        <f t="shared" si="154"/>
        <v>2018</v>
      </c>
      <c r="E1455">
        <f t="shared" si="155"/>
        <v>3</v>
      </c>
      <c r="F1455">
        <f>DAY('Dash Board'!$C$12+COUNT('Daily reducing balance'!$F$4:F1454))</f>
        <v>22</v>
      </c>
      <c r="G1455" s="8">
        <f t="shared" si="156"/>
        <v>259485.75461160103</v>
      </c>
      <c r="H1455" s="6">
        <f>G1455*'Dash Board'!$C$11/365</f>
        <v>74.646586943063312</v>
      </c>
      <c r="I1455" s="6">
        <f>H1455*'Dash Board'!$C$18/'Dash Board'!$C$11</f>
        <v>35.545993782411102</v>
      </c>
      <c r="J1455" s="6">
        <f>(G1455&gt;1)*PMT('Dash Board'!$C$11/365,$U$4,-'Dash Board'!$C$19)</f>
        <v>108.80376961660664</v>
      </c>
      <c r="K1455" s="6">
        <f t="shared" si="158"/>
        <v>0</v>
      </c>
      <c r="L1455" s="8">
        <f t="shared" si="159"/>
        <v>259451.59742892749</v>
      </c>
      <c r="N1455" s="8">
        <f t="shared" si="157"/>
        <v>73.257775834195542</v>
      </c>
      <c r="O1455" s="8">
        <f>IF(E1454&lt;&gt;E1455,SUM($N$4:N1455)-SUM($O$3:O1454),0)</f>
        <v>0</v>
      </c>
      <c r="P1455" s="6">
        <f>IF(B1455&gt;0,SUM($O$4:O1455)-SUM($P$3:P1454),0)</f>
        <v>0</v>
      </c>
      <c r="Q1455" s="6">
        <f t="shared" si="160"/>
        <v>35.545993782411102</v>
      </c>
      <c r="R1455" s="8">
        <f>IF(E1454&lt;&gt;E1455,SUM($Q$4:Q1455)-SUM($R$3:R1454),0)</f>
        <v>0</v>
      </c>
      <c r="S1455" s="6">
        <f>IF(B1455&gt;0,SUM($R$4:R1455)-SUM($S$3:S1454),0)</f>
        <v>0</v>
      </c>
    </row>
    <row r="1456" spans="1:19">
      <c r="A1456">
        <f>IF(E1455&lt;&gt;E1456,COUNTIF($A$4:A1455,"&lt;&gt;0")+1,0)</f>
        <v>0</v>
      </c>
      <c r="B1456">
        <f>IF(A1456&lt;&gt;0,IF(MOD(A1456,3)=0,COUNTIF($B$4:B1455,"&lt;&gt;0")+1,0),0)</f>
        <v>0</v>
      </c>
      <c r="C1456" s="9">
        <f>'Dash Board'!$C$12+COUNT('Daily reducing balance'!$F$4:F1455)</f>
        <v>43182</v>
      </c>
      <c r="D1456">
        <f t="shared" si="154"/>
        <v>2018</v>
      </c>
      <c r="E1456">
        <f t="shared" si="155"/>
        <v>3</v>
      </c>
      <c r="F1456">
        <f>DAY('Dash Board'!$C$12+COUNT('Daily reducing balance'!$F$4:F1455))</f>
        <v>23</v>
      </c>
      <c r="G1456" s="8">
        <f t="shared" si="156"/>
        <v>259451.59742892749</v>
      </c>
      <c r="H1456" s="6">
        <f>G1456*'Dash Board'!$C$11/365</f>
        <v>74.636760904212011</v>
      </c>
      <c r="I1456" s="6">
        <f>H1456*'Dash Board'!$C$18/'Dash Board'!$C$11</f>
        <v>35.541314716291438</v>
      </c>
      <c r="J1456" s="6">
        <f>(G1456&gt;1)*PMT('Dash Board'!$C$11/365,$U$4,-'Dash Board'!$C$19)</f>
        <v>108.80376961660664</v>
      </c>
      <c r="K1456" s="6">
        <f t="shared" si="158"/>
        <v>0</v>
      </c>
      <c r="L1456" s="8">
        <f t="shared" si="159"/>
        <v>259417.4304202151</v>
      </c>
      <c r="N1456" s="8">
        <f t="shared" si="157"/>
        <v>73.262454900315205</v>
      </c>
      <c r="O1456" s="8">
        <f>IF(E1455&lt;&gt;E1456,SUM($N$4:N1456)-SUM($O$3:O1455),0)</f>
        <v>0</v>
      </c>
      <c r="P1456" s="6">
        <f>IF(B1456&gt;0,SUM($O$4:O1456)-SUM($P$3:P1455),0)</f>
        <v>0</v>
      </c>
      <c r="Q1456" s="6">
        <f t="shared" si="160"/>
        <v>35.541314716291438</v>
      </c>
      <c r="R1456" s="8">
        <f>IF(E1455&lt;&gt;E1456,SUM($Q$4:Q1456)-SUM($R$3:R1455),0)</f>
        <v>0</v>
      </c>
      <c r="S1456" s="6">
        <f>IF(B1456&gt;0,SUM($R$4:R1456)-SUM($S$3:S1455),0)</f>
        <v>0</v>
      </c>
    </row>
    <row r="1457" spans="1:19">
      <c r="A1457">
        <f>IF(E1456&lt;&gt;E1457,COUNTIF($A$4:A1456,"&lt;&gt;0")+1,0)</f>
        <v>0</v>
      </c>
      <c r="B1457">
        <f>IF(A1457&lt;&gt;0,IF(MOD(A1457,3)=0,COUNTIF($B$4:B1456,"&lt;&gt;0")+1,0),0)</f>
        <v>0</v>
      </c>
      <c r="C1457" s="9">
        <f>'Dash Board'!$C$12+COUNT('Daily reducing balance'!$F$4:F1456)</f>
        <v>43183</v>
      </c>
      <c r="D1457">
        <f t="shared" si="154"/>
        <v>2018</v>
      </c>
      <c r="E1457">
        <f t="shared" si="155"/>
        <v>3</v>
      </c>
      <c r="F1457">
        <f>DAY('Dash Board'!$C$12+COUNT('Daily reducing balance'!$F$4:F1456))</f>
        <v>24</v>
      </c>
      <c r="G1457" s="8">
        <f t="shared" si="156"/>
        <v>259417.4304202151</v>
      </c>
      <c r="H1457" s="6">
        <f>G1457*'Dash Board'!$C$11/365</f>
        <v>74.626932038692004</v>
      </c>
      <c r="I1457" s="6">
        <f>H1457*'Dash Board'!$C$18/'Dash Board'!$C$11</f>
        <v>35.536634304139049</v>
      </c>
      <c r="J1457" s="6">
        <f>(G1457&gt;1)*PMT('Dash Board'!$C$11/365,$U$4,-'Dash Board'!$C$19)</f>
        <v>108.80376961660664</v>
      </c>
      <c r="K1457" s="6">
        <f t="shared" si="158"/>
        <v>0</v>
      </c>
      <c r="L1457" s="8">
        <f t="shared" si="159"/>
        <v>259383.25358263717</v>
      </c>
      <c r="N1457" s="8">
        <f t="shared" si="157"/>
        <v>73.267135312467587</v>
      </c>
      <c r="O1457" s="8">
        <f>IF(E1456&lt;&gt;E1457,SUM($N$4:N1457)-SUM($O$3:O1456),0)</f>
        <v>0</v>
      </c>
      <c r="P1457" s="6">
        <f>IF(B1457&gt;0,SUM($O$4:O1457)-SUM($P$3:P1456),0)</f>
        <v>0</v>
      </c>
      <c r="Q1457" s="6">
        <f t="shared" si="160"/>
        <v>35.536634304139049</v>
      </c>
      <c r="R1457" s="8">
        <f>IF(E1456&lt;&gt;E1457,SUM($Q$4:Q1457)-SUM($R$3:R1456),0)</f>
        <v>0</v>
      </c>
      <c r="S1457" s="6">
        <f>IF(B1457&gt;0,SUM($R$4:R1457)-SUM($S$3:S1456),0)</f>
        <v>0</v>
      </c>
    </row>
    <row r="1458" spans="1:19">
      <c r="A1458">
        <f>IF(E1457&lt;&gt;E1458,COUNTIF($A$4:A1457,"&lt;&gt;0")+1,0)</f>
        <v>0</v>
      </c>
      <c r="B1458">
        <f>IF(A1458&lt;&gt;0,IF(MOD(A1458,3)=0,COUNTIF($B$4:B1457,"&lt;&gt;0")+1,0),0)</f>
        <v>0</v>
      </c>
      <c r="C1458" s="9">
        <f>'Dash Board'!$C$12+COUNT('Daily reducing balance'!$F$4:F1457)</f>
        <v>43184</v>
      </c>
      <c r="D1458">
        <f t="shared" si="154"/>
        <v>2018</v>
      </c>
      <c r="E1458">
        <f t="shared" si="155"/>
        <v>3</v>
      </c>
      <c r="F1458">
        <f>DAY('Dash Board'!$C$12+COUNT('Daily reducing balance'!$F$4:F1457))</f>
        <v>25</v>
      </c>
      <c r="G1458" s="8">
        <f t="shared" si="156"/>
        <v>259383.25358263717</v>
      </c>
      <c r="H1458" s="6">
        <f>G1458*'Dash Board'!$C$11/365</f>
        <v>74.617100345690147</v>
      </c>
      <c r="I1458" s="6">
        <f>H1458*'Dash Board'!$C$18/'Dash Board'!$C$11</f>
        <v>35.531952545566739</v>
      </c>
      <c r="J1458" s="6">
        <f>(G1458&gt;1)*PMT('Dash Board'!$C$11/365,$U$4,-'Dash Board'!$C$19)</f>
        <v>108.80376961660664</v>
      </c>
      <c r="K1458" s="6">
        <f t="shared" si="158"/>
        <v>0</v>
      </c>
      <c r="L1458" s="8">
        <f t="shared" si="159"/>
        <v>259349.06691336626</v>
      </c>
      <c r="N1458" s="8">
        <f t="shared" si="157"/>
        <v>73.271817071039905</v>
      </c>
      <c r="O1458" s="8">
        <f>IF(E1457&lt;&gt;E1458,SUM($N$4:N1458)-SUM($O$3:O1457),0)</f>
        <v>0</v>
      </c>
      <c r="P1458" s="6">
        <f>IF(B1458&gt;0,SUM($O$4:O1458)-SUM($P$3:P1457),0)</f>
        <v>0</v>
      </c>
      <c r="Q1458" s="6">
        <f t="shared" si="160"/>
        <v>35.531952545566739</v>
      </c>
      <c r="R1458" s="8">
        <f>IF(E1457&lt;&gt;E1458,SUM($Q$4:Q1458)-SUM($R$3:R1457),0)</f>
        <v>0</v>
      </c>
      <c r="S1458" s="6">
        <f>IF(B1458&gt;0,SUM($R$4:R1458)-SUM($S$3:S1457),0)</f>
        <v>0</v>
      </c>
    </row>
    <row r="1459" spans="1:19">
      <c r="A1459">
        <f>IF(E1458&lt;&gt;E1459,COUNTIF($A$4:A1458,"&lt;&gt;0")+1,0)</f>
        <v>0</v>
      </c>
      <c r="B1459">
        <f>IF(A1459&lt;&gt;0,IF(MOD(A1459,3)=0,COUNTIF($B$4:B1458,"&lt;&gt;0")+1,0),0)</f>
        <v>0</v>
      </c>
      <c r="C1459" s="9">
        <f>'Dash Board'!$C$12+COUNT('Daily reducing balance'!$F$4:F1458)</f>
        <v>43185</v>
      </c>
      <c r="D1459">
        <f t="shared" si="154"/>
        <v>2018</v>
      </c>
      <c r="E1459">
        <f t="shared" si="155"/>
        <v>3</v>
      </c>
      <c r="F1459">
        <f>DAY('Dash Board'!$C$12+COUNT('Daily reducing balance'!$F$4:F1458))</f>
        <v>26</v>
      </c>
      <c r="G1459" s="8">
        <f t="shared" si="156"/>
        <v>259349.06691336626</v>
      </c>
      <c r="H1459" s="6">
        <f>G1459*'Dash Board'!$C$11/365</f>
        <v>74.607265824393025</v>
      </c>
      <c r="I1459" s="6">
        <f>H1459*'Dash Board'!$C$18/'Dash Board'!$C$11</f>
        <v>35.527269440187162</v>
      </c>
      <c r="J1459" s="6">
        <f>(G1459&gt;1)*PMT('Dash Board'!$C$11/365,$U$4,-'Dash Board'!$C$19)</f>
        <v>108.80376961660664</v>
      </c>
      <c r="K1459" s="6">
        <f t="shared" si="158"/>
        <v>0</v>
      </c>
      <c r="L1459" s="8">
        <f t="shared" si="159"/>
        <v>259314.87040957404</v>
      </c>
      <c r="N1459" s="8">
        <f t="shared" si="157"/>
        <v>73.276500176419489</v>
      </c>
      <c r="O1459" s="8">
        <f>IF(E1458&lt;&gt;E1459,SUM($N$4:N1459)-SUM($O$3:O1458),0)</f>
        <v>0</v>
      </c>
      <c r="P1459" s="6">
        <f>IF(B1459&gt;0,SUM($O$4:O1459)-SUM($P$3:P1458),0)</f>
        <v>0</v>
      </c>
      <c r="Q1459" s="6">
        <f t="shared" si="160"/>
        <v>35.527269440187162</v>
      </c>
      <c r="R1459" s="8">
        <f>IF(E1458&lt;&gt;E1459,SUM($Q$4:Q1459)-SUM($R$3:R1458),0)</f>
        <v>0</v>
      </c>
      <c r="S1459" s="6">
        <f>IF(B1459&gt;0,SUM($R$4:R1459)-SUM($S$3:S1458),0)</f>
        <v>0</v>
      </c>
    </row>
    <row r="1460" spans="1:19">
      <c r="A1460">
        <f>IF(E1459&lt;&gt;E1460,COUNTIF($A$4:A1459,"&lt;&gt;0")+1,0)</f>
        <v>0</v>
      </c>
      <c r="B1460">
        <f>IF(A1460&lt;&gt;0,IF(MOD(A1460,3)=0,COUNTIF($B$4:B1459,"&lt;&gt;0")+1,0),0)</f>
        <v>0</v>
      </c>
      <c r="C1460" s="9">
        <f>'Dash Board'!$C$12+COUNT('Daily reducing balance'!$F$4:F1459)</f>
        <v>43186</v>
      </c>
      <c r="D1460">
        <f t="shared" ref="D1460:D1523" si="161">IF(AND(E1460=1,F1460=1),D1459+1,D1459)</f>
        <v>2018</v>
      </c>
      <c r="E1460">
        <f t="shared" ref="E1460:E1523" si="162">IF(F1460=1,IF(E1459+1&gt;12,1,E1459+1),E1459)</f>
        <v>3</v>
      </c>
      <c r="F1460">
        <f>DAY('Dash Board'!$C$12+COUNT('Daily reducing balance'!$F$4:F1459))</f>
        <v>27</v>
      </c>
      <c r="G1460" s="8">
        <f t="shared" ref="G1460:G1523" si="163">L1459</f>
        <v>259314.87040957404</v>
      </c>
      <c r="H1460" s="6">
        <f>G1460*'Dash Board'!$C$11/365</f>
        <v>74.597428473987051</v>
      </c>
      <c r="I1460" s="6">
        <f>H1460*'Dash Board'!$C$18/'Dash Board'!$C$11</f>
        <v>35.522584987612881</v>
      </c>
      <c r="J1460" s="6">
        <f>(G1460&gt;1)*PMT('Dash Board'!$C$11/365,$U$4,-'Dash Board'!$C$19)</f>
        <v>108.80376961660664</v>
      </c>
      <c r="K1460" s="6">
        <f t="shared" si="158"/>
        <v>0</v>
      </c>
      <c r="L1460" s="8">
        <f t="shared" si="159"/>
        <v>259280.66406843142</v>
      </c>
      <c r="N1460" s="8">
        <f t="shared" ref="N1460:N1523" si="164">J1460-I1460</f>
        <v>73.281184628993771</v>
      </c>
      <c r="O1460" s="8">
        <f>IF(E1459&lt;&gt;E1460,SUM($N$4:N1460)-SUM($O$3:O1459),0)</f>
        <v>0</v>
      </c>
      <c r="P1460" s="6">
        <f>IF(B1460&gt;0,SUM($O$4:O1460)-SUM($P$3:P1459),0)</f>
        <v>0</v>
      </c>
      <c r="Q1460" s="6">
        <f t="shared" si="160"/>
        <v>35.522584987612881</v>
      </c>
      <c r="R1460" s="8">
        <f>IF(E1459&lt;&gt;E1460,SUM($Q$4:Q1460)-SUM($R$3:R1459),0)</f>
        <v>0</v>
      </c>
      <c r="S1460" s="6">
        <f>IF(B1460&gt;0,SUM($R$4:R1460)-SUM($S$3:S1459),0)</f>
        <v>0</v>
      </c>
    </row>
    <row r="1461" spans="1:19">
      <c r="A1461">
        <f>IF(E1460&lt;&gt;E1461,COUNTIF($A$4:A1460,"&lt;&gt;0")+1,0)</f>
        <v>0</v>
      </c>
      <c r="B1461">
        <f>IF(A1461&lt;&gt;0,IF(MOD(A1461,3)=0,COUNTIF($B$4:B1460,"&lt;&gt;0")+1,0),0)</f>
        <v>0</v>
      </c>
      <c r="C1461" s="9">
        <f>'Dash Board'!$C$12+COUNT('Daily reducing balance'!$F$4:F1460)</f>
        <v>43187</v>
      </c>
      <c r="D1461">
        <f t="shared" si="161"/>
        <v>2018</v>
      </c>
      <c r="E1461">
        <f t="shared" si="162"/>
        <v>3</v>
      </c>
      <c r="F1461">
        <f>DAY('Dash Board'!$C$12+COUNT('Daily reducing balance'!$F$4:F1460))</f>
        <v>28</v>
      </c>
      <c r="G1461" s="8">
        <f t="shared" si="163"/>
        <v>259280.66406843142</v>
      </c>
      <c r="H1461" s="6">
        <f>G1461*'Dash Board'!$C$11/365</f>
        <v>74.587588293658342</v>
      </c>
      <c r="I1461" s="6">
        <f>H1461*'Dash Board'!$C$18/'Dash Board'!$C$11</f>
        <v>35.517899187456358</v>
      </c>
      <c r="J1461" s="6">
        <f>(G1461&gt;1)*PMT('Dash Board'!$C$11/365,$U$4,-'Dash Board'!$C$19)</f>
        <v>108.80376961660664</v>
      </c>
      <c r="K1461" s="6">
        <f t="shared" si="158"/>
        <v>0</v>
      </c>
      <c r="L1461" s="8">
        <f t="shared" si="159"/>
        <v>259246.44788710846</v>
      </c>
      <c r="N1461" s="8">
        <f t="shared" si="164"/>
        <v>73.285870429150293</v>
      </c>
      <c r="O1461" s="8">
        <f>IF(E1460&lt;&gt;E1461,SUM($N$4:N1461)-SUM($O$3:O1460),0)</f>
        <v>0</v>
      </c>
      <c r="P1461" s="6">
        <f>IF(B1461&gt;0,SUM($O$4:O1461)-SUM($P$3:P1460),0)</f>
        <v>0</v>
      </c>
      <c r="Q1461" s="6">
        <f t="shared" si="160"/>
        <v>35.517899187456358</v>
      </c>
      <c r="R1461" s="8">
        <f>IF(E1460&lt;&gt;E1461,SUM($Q$4:Q1461)-SUM($R$3:R1460),0)</f>
        <v>0</v>
      </c>
      <c r="S1461" s="6">
        <f>IF(B1461&gt;0,SUM($R$4:R1461)-SUM($S$3:S1460),0)</f>
        <v>0</v>
      </c>
    </row>
    <row r="1462" spans="1:19">
      <c r="A1462">
        <f>IF(E1461&lt;&gt;E1462,COUNTIF($A$4:A1461,"&lt;&gt;0")+1,0)</f>
        <v>0</v>
      </c>
      <c r="B1462">
        <f>IF(A1462&lt;&gt;0,IF(MOD(A1462,3)=0,COUNTIF($B$4:B1461,"&lt;&gt;0")+1,0),0)</f>
        <v>0</v>
      </c>
      <c r="C1462" s="9">
        <f>'Dash Board'!$C$12+COUNT('Daily reducing balance'!$F$4:F1461)</f>
        <v>43188</v>
      </c>
      <c r="D1462">
        <f t="shared" si="161"/>
        <v>2018</v>
      </c>
      <c r="E1462">
        <f t="shared" si="162"/>
        <v>3</v>
      </c>
      <c r="F1462">
        <f>DAY('Dash Board'!$C$12+COUNT('Daily reducing balance'!$F$4:F1461))</f>
        <v>29</v>
      </c>
      <c r="G1462" s="8">
        <f t="shared" si="163"/>
        <v>259246.44788710846</v>
      </c>
      <c r="H1462" s="6">
        <f>G1462*'Dash Board'!$C$11/365</f>
        <v>74.577745282592844</v>
      </c>
      <c r="I1462" s="6">
        <f>H1462*'Dash Board'!$C$18/'Dash Board'!$C$11</f>
        <v>35.513212039329929</v>
      </c>
      <c r="J1462" s="6">
        <f>(G1462&gt;1)*PMT('Dash Board'!$C$11/365,$U$4,-'Dash Board'!$C$19)</f>
        <v>108.80376961660664</v>
      </c>
      <c r="K1462" s="6">
        <f t="shared" si="158"/>
        <v>0</v>
      </c>
      <c r="L1462" s="8">
        <f t="shared" si="159"/>
        <v>259212.22186277443</v>
      </c>
      <c r="N1462" s="8">
        <f t="shared" si="164"/>
        <v>73.290557577276715</v>
      </c>
      <c r="O1462" s="8">
        <f>IF(E1461&lt;&gt;E1462,SUM($N$4:N1462)-SUM($O$3:O1461),0)</f>
        <v>0</v>
      </c>
      <c r="P1462" s="6">
        <f>IF(B1462&gt;0,SUM($O$4:O1462)-SUM($P$3:P1461),0)</f>
        <v>0</v>
      </c>
      <c r="Q1462" s="6">
        <f t="shared" si="160"/>
        <v>35.513212039329929</v>
      </c>
      <c r="R1462" s="8">
        <f>IF(E1461&lt;&gt;E1462,SUM($Q$4:Q1462)-SUM($R$3:R1461),0)</f>
        <v>0</v>
      </c>
      <c r="S1462" s="6">
        <f>IF(B1462&gt;0,SUM($R$4:R1462)-SUM($S$3:S1461),0)</f>
        <v>0</v>
      </c>
    </row>
    <row r="1463" spans="1:19">
      <c r="A1463">
        <f>IF(E1462&lt;&gt;E1463,COUNTIF($A$4:A1462,"&lt;&gt;0")+1,0)</f>
        <v>0</v>
      </c>
      <c r="B1463">
        <f>IF(A1463&lt;&gt;0,IF(MOD(A1463,3)=0,COUNTIF($B$4:B1462,"&lt;&gt;0")+1,0),0)</f>
        <v>0</v>
      </c>
      <c r="C1463" s="9">
        <f>'Dash Board'!$C$12+COUNT('Daily reducing balance'!$F$4:F1462)</f>
        <v>43189</v>
      </c>
      <c r="D1463">
        <f t="shared" si="161"/>
        <v>2018</v>
      </c>
      <c r="E1463">
        <f t="shared" si="162"/>
        <v>3</v>
      </c>
      <c r="F1463">
        <f>DAY('Dash Board'!$C$12+COUNT('Daily reducing balance'!$F$4:F1462))</f>
        <v>30</v>
      </c>
      <c r="G1463" s="8">
        <f t="shared" si="163"/>
        <v>259212.22186277443</v>
      </c>
      <c r="H1463" s="6">
        <f>G1463*'Dash Board'!$C$11/365</f>
        <v>74.567899439976202</v>
      </c>
      <c r="I1463" s="6">
        <f>H1463*'Dash Board'!$C$18/'Dash Board'!$C$11</f>
        <v>35.508523542845815</v>
      </c>
      <c r="J1463" s="6">
        <f>(G1463&gt;1)*PMT('Dash Board'!$C$11/365,$U$4,-'Dash Board'!$C$19)</f>
        <v>108.80376961660664</v>
      </c>
      <c r="K1463" s="6">
        <f t="shared" si="158"/>
        <v>0</v>
      </c>
      <c r="L1463" s="8">
        <f t="shared" si="159"/>
        <v>259177.98599259779</v>
      </c>
      <c r="N1463" s="8">
        <f t="shared" si="164"/>
        <v>73.295246073760836</v>
      </c>
      <c r="O1463" s="8">
        <f>IF(E1462&lt;&gt;E1463,SUM($N$4:N1463)-SUM($O$3:O1462),0)</f>
        <v>0</v>
      </c>
      <c r="P1463" s="6">
        <f>IF(B1463&gt;0,SUM($O$4:O1463)-SUM($P$3:P1462),0)</f>
        <v>0</v>
      </c>
      <c r="Q1463" s="6">
        <f t="shared" si="160"/>
        <v>35.508523542845815</v>
      </c>
      <c r="R1463" s="8">
        <f>IF(E1462&lt;&gt;E1463,SUM($Q$4:Q1463)-SUM($R$3:R1462),0)</f>
        <v>0</v>
      </c>
      <c r="S1463" s="6">
        <f>IF(B1463&gt;0,SUM($R$4:R1463)-SUM($S$3:S1462),0)</f>
        <v>0</v>
      </c>
    </row>
    <row r="1464" spans="1:19">
      <c r="A1464">
        <f>IF(E1463&lt;&gt;E1464,COUNTIF($A$4:A1463,"&lt;&gt;0")+1,0)</f>
        <v>0</v>
      </c>
      <c r="B1464">
        <f>IF(A1464&lt;&gt;0,IF(MOD(A1464,3)=0,COUNTIF($B$4:B1463,"&lt;&gt;0")+1,0),0)</f>
        <v>0</v>
      </c>
      <c r="C1464" s="9">
        <f>'Dash Board'!$C$12+COUNT('Daily reducing balance'!$F$4:F1463)</f>
        <v>43190</v>
      </c>
      <c r="D1464">
        <f t="shared" si="161"/>
        <v>2018</v>
      </c>
      <c r="E1464">
        <f t="shared" si="162"/>
        <v>3</v>
      </c>
      <c r="F1464">
        <f>DAY('Dash Board'!$C$12+COUNT('Daily reducing balance'!$F$4:F1463))</f>
        <v>31</v>
      </c>
      <c r="G1464" s="8">
        <f t="shared" si="163"/>
        <v>259177.98599259779</v>
      </c>
      <c r="H1464" s="6">
        <f>G1464*'Dash Board'!$C$11/365</f>
        <v>74.55805076499388</v>
      </c>
      <c r="I1464" s="6">
        <f>H1464*'Dash Board'!$C$18/'Dash Board'!$C$11</f>
        <v>35.503833697616137</v>
      </c>
      <c r="J1464" s="6">
        <f>(G1464&gt;1)*PMT('Dash Board'!$C$11/365,$U$4,-'Dash Board'!$C$19)</f>
        <v>108.80376961660664</v>
      </c>
      <c r="K1464" s="6">
        <f t="shared" si="158"/>
        <v>0</v>
      </c>
      <c r="L1464" s="8">
        <f t="shared" si="159"/>
        <v>259143.74027374617</v>
      </c>
      <c r="N1464" s="8">
        <f t="shared" si="164"/>
        <v>73.299935918990514</v>
      </c>
      <c r="O1464" s="8">
        <f>IF(E1463&lt;&gt;E1464,SUM($N$4:N1464)-SUM($O$3:O1463),0)</f>
        <v>0</v>
      </c>
      <c r="P1464" s="6">
        <f>IF(B1464&gt;0,SUM($O$4:O1464)-SUM($P$3:P1463),0)</f>
        <v>0</v>
      </c>
      <c r="Q1464" s="6">
        <f t="shared" si="160"/>
        <v>35.503833697616137</v>
      </c>
      <c r="R1464" s="8">
        <f>IF(E1463&lt;&gt;E1464,SUM($Q$4:Q1464)-SUM($R$3:R1463),0)</f>
        <v>0</v>
      </c>
      <c r="S1464" s="6">
        <f>IF(B1464&gt;0,SUM($R$4:R1464)-SUM($S$3:S1463),0)</f>
        <v>0</v>
      </c>
    </row>
    <row r="1465" spans="1:19">
      <c r="A1465">
        <f>IF(E1464&lt;&gt;E1465,COUNTIF($A$4:A1464,"&lt;&gt;0")+1,0)</f>
        <v>48</v>
      </c>
      <c r="B1465">
        <f>IF(A1465&lt;&gt;0,IF(MOD(A1465,3)=0,COUNTIF($B$4:B1464,"&lt;&gt;0")+1,0),0)</f>
        <v>16</v>
      </c>
      <c r="C1465" s="9">
        <f>'Dash Board'!$C$12+COUNT('Daily reducing balance'!$F$4:F1464)</f>
        <v>43191</v>
      </c>
      <c r="D1465">
        <f t="shared" si="161"/>
        <v>2018</v>
      </c>
      <c r="E1465">
        <f t="shared" si="162"/>
        <v>4</v>
      </c>
      <c r="F1465">
        <f>DAY('Dash Board'!$C$12+COUNT('Daily reducing balance'!$F$4:F1464))</f>
        <v>1</v>
      </c>
      <c r="G1465" s="8">
        <f t="shared" si="163"/>
        <v>259143.74027374617</v>
      </c>
      <c r="H1465" s="6">
        <f>G1465*'Dash Board'!$C$11/365</f>
        <v>74.548199256831083</v>
      </c>
      <c r="I1465" s="6">
        <f>H1465*'Dash Board'!$C$18/'Dash Board'!$C$11</f>
        <v>35.499142503252898</v>
      </c>
      <c r="J1465" s="6">
        <f>(G1465&gt;1)*PMT('Dash Board'!$C$11/365,$U$4,-'Dash Board'!$C$19)</f>
        <v>108.80376961660664</v>
      </c>
      <c r="K1465" s="6">
        <f t="shared" si="158"/>
        <v>3264.1130884981981</v>
      </c>
      <c r="L1465" s="8">
        <f t="shared" si="159"/>
        <v>259109.48470338638</v>
      </c>
      <c r="N1465" s="8">
        <f t="shared" si="164"/>
        <v>73.304627113353746</v>
      </c>
      <c r="O1465" s="8">
        <f>IF(E1464&lt;&gt;E1465,SUM($N$4:N1465)-SUM($O$3:O1464),0)</f>
        <v>2270.2680873010686</v>
      </c>
      <c r="P1465" s="6">
        <f>IF(B1465&gt;0,SUM($O$4:O1465)-SUM($P$3:P1464),0)</f>
        <v>6578.7857164699817</v>
      </c>
      <c r="Q1465" s="6">
        <f t="shared" si="160"/>
        <v>35.499142503252898</v>
      </c>
      <c r="R1465" s="8">
        <f>IF(E1464&lt;&gt;E1465,SUM($Q$4:Q1465)-SUM($R$3:R1464),0)</f>
        <v>1102.6487708137283</v>
      </c>
      <c r="S1465" s="6">
        <f>IF(B1465&gt;0,SUM($R$4:R1465)-SUM($S$3:S1464),0)</f>
        <v>3213.5535490245966</v>
      </c>
    </row>
    <row r="1466" spans="1:19">
      <c r="A1466">
        <f>IF(E1465&lt;&gt;E1466,COUNTIF($A$4:A1465,"&lt;&gt;0")+1,0)</f>
        <v>0</v>
      </c>
      <c r="B1466">
        <f>IF(A1466&lt;&gt;0,IF(MOD(A1466,3)=0,COUNTIF($B$4:B1465,"&lt;&gt;0")+1,0),0)</f>
        <v>0</v>
      </c>
      <c r="C1466" s="9">
        <f>'Dash Board'!$C$12+COUNT('Daily reducing balance'!$F$4:F1465)</f>
        <v>43192</v>
      </c>
      <c r="D1466">
        <f t="shared" si="161"/>
        <v>2018</v>
      </c>
      <c r="E1466">
        <f t="shared" si="162"/>
        <v>4</v>
      </c>
      <c r="F1466">
        <f>DAY('Dash Board'!$C$12+COUNT('Daily reducing balance'!$F$4:F1465))</f>
        <v>2</v>
      </c>
      <c r="G1466" s="8">
        <f t="shared" si="163"/>
        <v>259109.48470338638</v>
      </c>
      <c r="H1466" s="6">
        <f>G1466*'Dash Board'!$C$11/365</f>
        <v>74.538344914672791</v>
      </c>
      <c r="I1466" s="6">
        <f>H1466*'Dash Board'!$C$18/'Dash Board'!$C$11</f>
        <v>35.494449959367998</v>
      </c>
      <c r="J1466" s="6">
        <f>(G1466&gt;1)*PMT('Dash Board'!$C$11/365,$U$4,-'Dash Board'!$C$19)</f>
        <v>108.80376961660664</v>
      </c>
      <c r="K1466" s="6">
        <f t="shared" si="158"/>
        <v>0</v>
      </c>
      <c r="L1466" s="8">
        <f t="shared" si="159"/>
        <v>259075.21927868444</v>
      </c>
      <c r="N1466" s="8">
        <f t="shared" si="164"/>
        <v>73.309319657238646</v>
      </c>
      <c r="O1466" s="8">
        <f>IF(E1465&lt;&gt;E1466,SUM($N$4:N1466)-SUM($O$3:O1465),0)</f>
        <v>0</v>
      </c>
      <c r="P1466" s="6">
        <f>IF(B1466&gt;0,SUM($O$4:O1466)-SUM($P$3:P1465),0)</f>
        <v>0</v>
      </c>
      <c r="Q1466" s="6">
        <f t="shared" si="160"/>
        <v>35.494449959367998</v>
      </c>
      <c r="R1466" s="8">
        <f>IF(E1465&lt;&gt;E1466,SUM($Q$4:Q1466)-SUM($R$3:R1465),0)</f>
        <v>0</v>
      </c>
      <c r="S1466" s="6">
        <f>IF(B1466&gt;0,SUM($R$4:R1466)-SUM($S$3:S1465),0)</f>
        <v>0</v>
      </c>
    </row>
    <row r="1467" spans="1:19">
      <c r="A1467">
        <f>IF(E1466&lt;&gt;E1467,COUNTIF($A$4:A1466,"&lt;&gt;0")+1,0)</f>
        <v>0</v>
      </c>
      <c r="B1467">
        <f>IF(A1467&lt;&gt;0,IF(MOD(A1467,3)=0,COUNTIF($B$4:B1466,"&lt;&gt;0")+1,0),0)</f>
        <v>0</v>
      </c>
      <c r="C1467" s="9">
        <f>'Dash Board'!$C$12+COUNT('Daily reducing balance'!$F$4:F1466)</f>
        <v>43193</v>
      </c>
      <c r="D1467">
        <f t="shared" si="161"/>
        <v>2018</v>
      </c>
      <c r="E1467">
        <f t="shared" si="162"/>
        <v>4</v>
      </c>
      <c r="F1467">
        <f>DAY('Dash Board'!$C$12+COUNT('Daily reducing balance'!$F$4:F1466))</f>
        <v>3</v>
      </c>
      <c r="G1467" s="8">
        <f t="shared" si="163"/>
        <v>259075.21927868444</v>
      </c>
      <c r="H1467" s="6">
        <f>G1467*'Dash Board'!$C$11/365</f>
        <v>74.528487737703742</v>
      </c>
      <c r="I1467" s="6">
        <f>H1467*'Dash Board'!$C$18/'Dash Board'!$C$11</f>
        <v>35.489756065573211</v>
      </c>
      <c r="J1467" s="6">
        <f>(G1467&gt;1)*PMT('Dash Board'!$C$11/365,$U$4,-'Dash Board'!$C$19)</f>
        <v>108.80376961660664</v>
      </c>
      <c r="K1467" s="6">
        <f t="shared" si="158"/>
        <v>0</v>
      </c>
      <c r="L1467" s="8">
        <f t="shared" si="159"/>
        <v>259040.94399680552</v>
      </c>
      <c r="N1467" s="8">
        <f t="shared" si="164"/>
        <v>73.31401355103344</v>
      </c>
      <c r="O1467" s="8">
        <f>IF(E1466&lt;&gt;E1467,SUM($N$4:N1467)-SUM($O$3:O1466),0)</f>
        <v>0</v>
      </c>
      <c r="P1467" s="6">
        <f>IF(B1467&gt;0,SUM($O$4:O1467)-SUM($P$3:P1466),0)</f>
        <v>0</v>
      </c>
      <c r="Q1467" s="6">
        <f t="shared" si="160"/>
        <v>35.489756065573211</v>
      </c>
      <c r="R1467" s="8">
        <f>IF(E1466&lt;&gt;E1467,SUM($Q$4:Q1467)-SUM($R$3:R1466),0)</f>
        <v>0</v>
      </c>
      <c r="S1467" s="6">
        <f>IF(B1467&gt;0,SUM($R$4:R1467)-SUM($S$3:S1466),0)</f>
        <v>0</v>
      </c>
    </row>
    <row r="1468" spans="1:19">
      <c r="A1468">
        <f>IF(E1467&lt;&gt;E1468,COUNTIF($A$4:A1467,"&lt;&gt;0")+1,0)</f>
        <v>0</v>
      </c>
      <c r="B1468">
        <f>IF(A1468&lt;&gt;0,IF(MOD(A1468,3)=0,COUNTIF($B$4:B1467,"&lt;&gt;0")+1,0),0)</f>
        <v>0</v>
      </c>
      <c r="C1468" s="9">
        <f>'Dash Board'!$C$12+COUNT('Daily reducing balance'!$F$4:F1467)</f>
        <v>43194</v>
      </c>
      <c r="D1468">
        <f t="shared" si="161"/>
        <v>2018</v>
      </c>
      <c r="E1468">
        <f t="shared" si="162"/>
        <v>4</v>
      </c>
      <c r="F1468">
        <f>DAY('Dash Board'!$C$12+COUNT('Daily reducing balance'!$F$4:F1467))</f>
        <v>4</v>
      </c>
      <c r="G1468" s="8">
        <f t="shared" si="163"/>
        <v>259040.94399680552</v>
      </c>
      <c r="H1468" s="6">
        <f>G1468*'Dash Board'!$C$11/365</f>
        <v>74.518627725108431</v>
      </c>
      <c r="I1468" s="6">
        <f>H1468*'Dash Board'!$C$18/'Dash Board'!$C$11</f>
        <v>35.485060821480204</v>
      </c>
      <c r="J1468" s="6">
        <f>(G1468&gt;1)*PMT('Dash Board'!$C$11/365,$U$4,-'Dash Board'!$C$19)</f>
        <v>108.80376961660664</v>
      </c>
      <c r="K1468" s="6">
        <f t="shared" si="158"/>
        <v>0</v>
      </c>
      <c r="L1468" s="8">
        <f t="shared" si="159"/>
        <v>259006.65885491401</v>
      </c>
      <c r="N1468" s="8">
        <f t="shared" si="164"/>
        <v>73.31870879512644</v>
      </c>
      <c r="O1468" s="8">
        <f>IF(E1467&lt;&gt;E1468,SUM($N$4:N1468)-SUM($O$3:O1467),0)</f>
        <v>0</v>
      </c>
      <c r="P1468" s="6">
        <f>IF(B1468&gt;0,SUM($O$4:O1468)-SUM($P$3:P1467),0)</f>
        <v>0</v>
      </c>
      <c r="Q1468" s="6">
        <f t="shared" si="160"/>
        <v>35.485060821480204</v>
      </c>
      <c r="R1468" s="8">
        <f>IF(E1467&lt;&gt;E1468,SUM($Q$4:Q1468)-SUM($R$3:R1467),0)</f>
        <v>0</v>
      </c>
      <c r="S1468" s="6">
        <f>IF(B1468&gt;0,SUM($R$4:R1468)-SUM($S$3:S1467),0)</f>
        <v>0</v>
      </c>
    </row>
    <row r="1469" spans="1:19">
      <c r="A1469">
        <f>IF(E1468&lt;&gt;E1469,COUNTIF($A$4:A1468,"&lt;&gt;0")+1,0)</f>
        <v>0</v>
      </c>
      <c r="B1469">
        <f>IF(A1469&lt;&gt;0,IF(MOD(A1469,3)=0,COUNTIF($B$4:B1468,"&lt;&gt;0")+1,0),0)</f>
        <v>0</v>
      </c>
      <c r="C1469" s="9">
        <f>'Dash Board'!$C$12+COUNT('Daily reducing balance'!$F$4:F1468)</f>
        <v>43195</v>
      </c>
      <c r="D1469">
        <f t="shared" si="161"/>
        <v>2018</v>
      </c>
      <c r="E1469">
        <f t="shared" si="162"/>
        <v>4</v>
      </c>
      <c r="F1469">
        <f>DAY('Dash Board'!$C$12+COUNT('Daily reducing balance'!$F$4:F1468))</f>
        <v>5</v>
      </c>
      <c r="G1469" s="8">
        <f t="shared" si="163"/>
        <v>259006.65885491401</v>
      </c>
      <c r="H1469" s="6">
        <f>G1469*'Dash Board'!$C$11/365</f>
        <v>74.508764876071155</v>
      </c>
      <c r="I1469" s="6">
        <f>H1469*'Dash Board'!$C$18/'Dash Board'!$C$11</f>
        <v>35.480364226700551</v>
      </c>
      <c r="J1469" s="6">
        <f>(G1469&gt;1)*PMT('Dash Board'!$C$11/365,$U$4,-'Dash Board'!$C$19)</f>
        <v>108.80376961660664</v>
      </c>
      <c r="K1469" s="6">
        <f t="shared" si="158"/>
        <v>0</v>
      </c>
      <c r="L1469" s="8">
        <f t="shared" si="159"/>
        <v>258972.36385017348</v>
      </c>
      <c r="N1469" s="8">
        <f t="shared" si="164"/>
        <v>73.3234053899061</v>
      </c>
      <c r="O1469" s="8">
        <f>IF(E1468&lt;&gt;E1469,SUM($N$4:N1469)-SUM($O$3:O1468),0)</f>
        <v>0</v>
      </c>
      <c r="P1469" s="6">
        <f>IF(B1469&gt;0,SUM($O$4:O1469)-SUM($P$3:P1468),0)</f>
        <v>0</v>
      </c>
      <c r="Q1469" s="6">
        <f t="shared" si="160"/>
        <v>35.480364226700551</v>
      </c>
      <c r="R1469" s="8">
        <f>IF(E1468&lt;&gt;E1469,SUM($Q$4:Q1469)-SUM($R$3:R1468),0)</f>
        <v>0</v>
      </c>
      <c r="S1469" s="6">
        <f>IF(B1469&gt;0,SUM($R$4:R1469)-SUM($S$3:S1468),0)</f>
        <v>0</v>
      </c>
    </row>
    <row r="1470" spans="1:19">
      <c r="A1470">
        <f>IF(E1469&lt;&gt;E1470,COUNTIF($A$4:A1469,"&lt;&gt;0")+1,0)</f>
        <v>0</v>
      </c>
      <c r="B1470">
        <f>IF(A1470&lt;&gt;0,IF(MOD(A1470,3)=0,COUNTIF($B$4:B1469,"&lt;&gt;0")+1,0),0)</f>
        <v>0</v>
      </c>
      <c r="C1470" s="9">
        <f>'Dash Board'!$C$12+COUNT('Daily reducing balance'!$F$4:F1469)</f>
        <v>43196</v>
      </c>
      <c r="D1470">
        <f t="shared" si="161"/>
        <v>2018</v>
      </c>
      <c r="E1470">
        <f t="shared" si="162"/>
        <v>4</v>
      </c>
      <c r="F1470">
        <f>DAY('Dash Board'!$C$12+COUNT('Daily reducing balance'!$F$4:F1469))</f>
        <v>6</v>
      </c>
      <c r="G1470" s="8">
        <f t="shared" si="163"/>
        <v>258972.36385017348</v>
      </c>
      <c r="H1470" s="6">
        <f>G1470*'Dash Board'!$C$11/365</f>
        <v>74.498899189775926</v>
      </c>
      <c r="I1470" s="6">
        <f>H1470*'Dash Board'!$C$18/'Dash Board'!$C$11</f>
        <v>35.475666280845687</v>
      </c>
      <c r="J1470" s="6">
        <f>(G1470&gt;1)*PMT('Dash Board'!$C$11/365,$U$4,-'Dash Board'!$C$19)</f>
        <v>108.80376961660664</v>
      </c>
      <c r="K1470" s="6">
        <f t="shared" si="158"/>
        <v>0</v>
      </c>
      <c r="L1470" s="8">
        <f t="shared" si="159"/>
        <v>258938.05897974665</v>
      </c>
      <c r="N1470" s="8">
        <f t="shared" si="164"/>
        <v>73.328103335760957</v>
      </c>
      <c r="O1470" s="8">
        <f>IF(E1469&lt;&gt;E1470,SUM($N$4:N1470)-SUM($O$3:O1469),0)</f>
        <v>0</v>
      </c>
      <c r="P1470" s="6">
        <f>IF(B1470&gt;0,SUM($O$4:O1470)-SUM($P$3:P1469),0)</f>
        <v>0</v>
      </c>
      <c r="Q1470" s="6">
        <f t="shared" si="160"/>
        <v>35.475666280845687</v>
      </c>
      <c r="R1470" s="8">
        <f>IF(E1469&lt;&gt;E1470,SUM($Q$4:Q1470)-SUM($R$3:R1469),0)</f>
        <v>0</v>
      </c>
      <c r="S1470" s="6">
        <f>IF(B1470&gt;0,SUM($R$4:R1470)-SUM($S$3:S1469),0)</f>
        <v>0</v>
      </c>
    </row>
    <row r="1471" spans="1:19">
      <c r="A1471">
        <f>IF(E1470&lt;&gt;E1471,COUNTIF($A$4:A1470,"&lt;&gt;0")+1,0)</f>
        <v>0</v>
      </c>
      <c r="B1471">
        <f>IF(A1471&lt;&gt;0,IF(MOD(A1471,3)=0,COUNTIF($B$4:B1470,"&lt;&gt;0")+1,0),0)</f>
        <v>0</v>
      </c>
      <c r="C1471" s="9">
        <f>'Dash Board'!$C$12+COUNT('Daily reducing balance'!$F$4:F1470)</f>
        <v>43197</v>
      </c>
      <c r="D1471">
        <f t="shared" si="161"/>
        <v>2018</v>
      </c>
      <c r="E1471">
        <f t="shared" si="162"/>
        <v>4</v>
      </c>
      <c r="F1471">
        <f>DAY('Dash Board'!$C$12+COUNT('Daily reducing balance'!$F$4:F1470))</f>
        <v>7</v>
      </c>
      <c r="G1471" s="8">
        <f t="shared" si="163"/>
        <v>258938.05897974665</v>
      </c>
      <c r="H1471" s="6">
        <f>G1471*'Dash Board'!$C$11/365</f>
        <v>74.489030665406574</v>
      </c>
      <c r="I1471" s="6">
        <f>H1471*'Dash Board'!$C$18/'Dash Board'!$C$11</f>
        <v>35.470966983526942</v>
      </c>
      <c r="J1471" s="6">
        <f>(G1471&gt;1)*PMT('Dash Board'!$C$11/365,$U$4,-'Dash Board'!$C$19)</f>
        <v>108.80376961660664</v>
      </c>
      <c r="K1471" s="6">
        <f t="shared" si="158"/>
        <v>0</v>
      </c>
      <c r="L1471" s="8">
        <f t="shared" si="159"/>
        <v>258903.74424079544</v>
      </c>
      <c r="N1471" s="8">
        <f t="shared" si="164"/>
        <v>73.332802633079694</v>
      </c>
      <c r="O1471" s="8">
        <f>IF(E1470&lt;&gt;E1471,SUM($N$4:N1471)-SUM($O$3:O1470),0)</f>
        <v>0</v>
      </c>
      <c r="P1471" s="6">
        <f>IF(B1471&gt;0,SUM($O$4:O1471)-SUM($P$3:P1470),0)</f>
        <v>0</v>
      </c>
      <c r="Q1471" s="6">
        <f t="shared" si="160"/>
        <v>35.470966983526942</v>
      </c>
      <c r="R1471" s="8">
        <f>IF(E1470&lt;&gt;E1471,SUM($Q$4:Q1471)-SUM($R$3:R1470),0)</f>
        <v>0</v>
      </c>
      <c r="S1471" s="6">
        <f>IF(B1471&gt;0,SUM($R$4:R1471)-SUM($S$3:S1470),0)</f>
        <v>0</v>
      </c>
    </row>
    <row r="1472" spans="1:19">
      <c r="A1472">
        <f>IF(E1471&lt;&gt;E1472,COUNTIF($A$4:A1471,"&lt;&gt;0")+1,0)</f>
        <v>0</v>
      </c>
      <c r="B1472">
        <f>IF(A1472&lt;&gt;0,IF(MOD(A1472,3)=0,COUNTIF($B$4:B1471,"&lt;&gt;0")+1,0),0)</f>
        <v>0</v>
      </c>
      <c r="C1472" s="9">
        <f>'Dash Board'!$C$12+COUNT('Daily reducing balance'!$F$4:F1471)</f>
        <v>43198</v>
      </c>
      <c r="D1472">
        <f t="shared" si="161"/>
        <v>2018</v>
      </c>
      <c r="E1472">
        <f t="shared" si="162"/>
        <v>4</v>
      </c>
      <c r="F1472">
        <f>DAY('Dash Board'!$C$12+COUNT('Daily reducing balance'!$F$4:F1471))</f>
        <v>8</v>
      </c>
      <c r="G1472" s="8">
        <f t="shared" si="163"/>
        <v>258903.74424079544</v>
      </c>
      <c r="H1472" s="6">
        <f>G1472*'Dash Board'!$C$11/365</f>
        <v>74.479159302146627</v>
      </c>
      <c r="I1472" s="6">
        <f>H1472*'Dash Board'!$C$18/'Dash Board'!$C$11</f>
        <v>35.466266334355538</v>
      </c>
      <c r="J1472" s="6">
        <f>(G1472&gt;1)*PMT('Dash Board'!$C$11/365,$U$4,-'Dash Board'!$C$19)</f>
        <v>108.80376961660664</v>
      </c>
      <c r="K1472" s="6">
        <f t="shared" si="158"/>
        <v>0</v>
      </c>
      <c r="L1472" s="8">
        <f t="shared" si="159"/>
        <v>258869.41963048096</v>
      </c>
      <c r="N1472" s="8">
        <f t="shared" si="164"/>
        <v>73.337503282251106</v>
      </c>
      <c r="O1472" s="8">
        <f>IF(E1471&lt;&gt;E1472,SUM($N$4:N1472)-SUM($O$3:O1471),0)</f>
        <v>0</v>
      </c>
      <c r="P1472" s="6">
        <f>IF(B1472&gt;0,SUM($O$4:O1472)-SUM($P$3:P1471),0)</f>
        <v>0</v>
      </c>
      <c r="Q1472" s="6">
        <f t="shared" si="160"/>
        <v>35.466266334355538</v>
      </c>
      <c r="R1472" s="8">
        <f>IF(E1471&lt;&gt;E1472,SUM($Q$4:Q1472)-SUM($R$3:R1471),0)</f>
        <v>0</v>
      </c>
      <c r="S1472" s="6">
        <f>IF(B1472&gt;0,SUM($R$4:R1472)-SUM($S$3:S1471),0)</f>
        <v>0</v>
      </c>
    </row>
    <row r="1473" spans="1:19">
      <c r="A1473">
        <f>IF(E1472&lt;&gt;E1473,COUNTIF($A$4:A1472,"&lt;&gt;0")+1,0)</f>
        <v>0</v>
      </c>
      <c r="B1473">
        <f>IF(A1473&lt;&gt;0,IF(MOD(A1473,3)=0,COUNTIF($B$4:B1472,"&lt;&gt;0")+1,0),0)</f>
        <v>0</v>
      </c>
      <c r="C1473" s="9">
        <f>'Dash Board'!$C$12+COUNT('Daily reducing balance'!$F$4:F1472)</f>
        <v>43199</v>
      </c>
      <c r="D1473">
        <f t="shared" si="161"/>
        <v>2018</v>
      </c>
      <c r="E1473">
        <f t="shared" si="162"/>
        <v>4</v>
      </c>
      <c r="F1473">
        <f>DAY('Dash Board'!$C$12+COUNT('Daily reducing balance'!$F$4:F1472))</f>
        <v>9</v>
      </c>
      <c r="G1473" s="8">
        <f t="shared" si="163"/>
        <v>258869.41963048096</v>
      </c>
      <c r="H1473" s="6">
        <f>G1473*'Dash Board'!$C$11/365</f>
        <v>74.469285099179444</v>
      </c>
      <c r="I1473" s="6">
        <f>H1473*'Dash Board'!$C$18/'Dash Board'!$C$11</f>
        <v>35.461564332942594</v>
      </c>
      <c r="J1473" s="6">
        <f>(G1473&gt;1)*PMT('Dash Board'!$C$11/365,$U$4,-'Dash Board'!$C$19)</f>
        <v>108.80376961660664</v>
      </c>
      <c r="K1473" s="6">
        <f t="shared" si="158"/>
        <v>0</v>
      </c>
      <c r="L1473" s="8">
        <f t="shared" si="159"/>
        <v>258835.08514596353</v>
      </c>
      <c r="N1473" s="8">
        <f t="shared" si="164"/>
        <v>73.342205283664043</v>
      </c>
      <c r="O1473" s="8">
        <f>IF(E1472&lt;&gt;E1473,SUM($N$4:N1473)-SUM($O$3:O1472),0)</f>
        <v>0</v>
      </c>
      <c r="P1473" s="6">
        <f>IF(B1473&gt;0,SUM($O$4:O1473)-SUM($P$3:P1472),0)</f>
        <v>0</v>
      </c>
      <c r="Q1473" s="6">
        <f t="shared" si="160"/>
        <v>35.461564332942594</v>
      </c>
      <c r="R1473" s="8">
        <f>IF(E1472&lt;&gt;E1473,SUM($Q$4:Q1473)-SUM($R$3:R1472),0)</f>
        <v>0</v>
      </c>
      <c r="S1473" s="6">
        <f>IF(B1473&gt;0,SUM($R$4:R1473)-SUM($S$3:S1472),0)</f>
        <v>0</v>
      </c>
    </row>
    <row r="1474" spans="1:19">
      <c r="A1474">
        <f>IF(E1473&lt;&gt;E1474,COUNTIF($A$4:A1473,"&lt;&gt;0")+1,0)</f>
        <v>0</v>
      </c>
      <c r="B1474">
        <f>IF(A1474&lt;&gt;0,IF(MOD(A1474,3)=0,COUNTIF($B$4:B1473,"&lt;&gt;0")+1,0),0)</f>
        <v>0</v>
      </c>
      <c r="C1474" s="9">
        <f>'Dash Board'!$C$12+COUNT('Daily reducing balance'!$F$4:F1473)</f>
        <v>43200</v>
      </c>
      <c r="D1474">
        <f t="shared" si="161"/>
        <v>2018</v>
      </c>
      <c r="E1474">
        <f t="shared" si="162"/>
        <v>4</v>
      </c>
      <c r="F1474">
        <f>DAY('Dash Board'!$C$12+COUNT('Daily reducing balance'!$F$4:F1473))</f>
        <v>10</v>
      </c>
      <c r="G1474" s="8">
        <f t="shared" si="163"/>
        <v>258835.08514596353</v>
      </c>
      <c r="H1474" s="6">
        <f>G1474*'Dash Board'!$C$11/365</f>
        <v>74.459408055688129</v>
      </c>
      <c r="I1474" s="6">
        <f>H1474*'Dash Board'!$C$18/'Dash Board'!$C$11</f>
        <v>35.456860978899115</v>
      </c>
      <c r="J1474" s="6">
        <f>(G1474&gt;1)*PMT('Dash Board'!$C$11/365,$U$4,-'Dash Board'!$C$19)</f>
        <v>108.80376961660664</v>
      </c>
      <c r="K1474" s="6">
        <f t="shared" si="158"/>
        <v>0</v>
      </c>
      <c r="L1474" s="8">
        <f t="shared" si="159"/>
        <v>258800.74078440262</v>
      </c>
      <c r="N1474" s="8">
        <f t="shared" si="164"/>
        <v>73.346908637707529</v>
      </c>
      <c r="O1474" s="8">
        <f>IF(E1473&lt;&gt;E1474,SUM($N$4:N1474)-SUM($O$3:O1473),0)</f>
        <v>0</v>
      </c>
      <c r="P1474" s="6">
        <f>IF(B1474&gt;0,SUM($O$4:O1474)-SUM($P$3:P1473),0)</f>
        <v>0</v>
      </c>
      <c r="Q1474" s="6">
        <f t="shared" si="160"/>
        <v>35.456860978899115</v>
      </c>
      <c r="R1474" s="8">
        <f>IF(E1473&lt;&gt;E1474,SUM($Q$4:Q1474)-SUM($R$3:R1473),0)</f>
        <v>0</v>
      </c>
      <c r="S1474" s="6">
        <f>IF(B1474&gt;0,SUM($R$4:R1474)-SUM($S$3:S1473),0)</f>
        <v>0</v>
      </c>
    </row>
    <row r="1475" spans="1:19">
      <c r="A1475">
        <f>IF(E1474&lt;&gt;E1475,COUNTIF($A$4:A1474,"&lt;&gt;0")+1,0)</f>
        <v>0</v>
      </c>
      <c r="B1475">
        <f>IF(A1475&lt;&gt;0,IF(MOD(A1475,3)=0,COUNTIF($B$4:B1474,"&lt;&gt;0")+1,0),0)</f>
        <v>0</v>
      </c>
      <c r="C1475" s="9">
        <f>'Dash Board'!$C$12+COUNT('Daily reducing balance'!$F$4:F1474)</f>
        <v>43201</v>
      </c>
      <c r="D1475">
        <f t="shared" si="161"/>
        <v>2018</v>
      </c>
      <c r="E1475">
        <f t="shared" si="162"/>
        <v>4</v>
      </c>
      <c r="F1475">
        <f>DAY('Dash Board'!$C$12+COUNT('Daily reducing balance'!$F$4:F1474))</f>
        <v>11</v>
      </c>
      <c r="G1475" s="8">
        <f t="shared" si="163"/>
        <v>258800.74078440262</v>
      </c>
      <c r="H1475" s="6">
        <f>G1475*'Dash Board'!$C$11/365</f>
        <v>74.449528170855544</v>
      </c>
      <c r="I1475" s="6">
        <f>H1475*'Dash Board'!$C$18/'Dash Board'!$C$11</f>
        <v>35.452156271835975</v>
      </c>
      <c r="J1475" s="6">
        <f>(G1475&gt;1)*PMT('Dash Board'!$C$11/365,$U$4,-'Dash Board'!$C$19)</f>
        <v>108.80376961660664</v>
      </c>
      <c r="K1475" s="6">
        <f t="shared" si="158"/>
        <v>0</v>
      </c>
      <c r="L1475" s="8">
        <f t="shared" si="159"/>
        <v>258766.38654295687</v>
      </c>
      <c r="N1475" s="8">
        <f t="shared" si="164"/>
        <v>73.351613344770669</v>
      </c>
      <c r="O1475" s="8">
        <f>IF(E1474&lt;&gt;E1475,SUM($N$4:N1475)-SUM($O$3:O1474),0)</f>
        <v>0</v>
      </c>
      <c r="P1475" s="6">
        <f>IF(B1475&gt;0,SUM($O$4:O1475)-SUM($P$3:P1474),0)</f>
        <v>0</v>
      </c>
      <c r="Q1475" s="6">
        <f t="shared" si="160"/>
        <v>35.452156271835975</v>
      </c>
      <c r="R1475" s="8">
        <f>IF(E1474&lt;&gt;E1475,SUM($Q$4:Q1475)-SUM($R$3:R1474),0)</f>
        <v>0</v>
      </c>
      <c r="S1475" s="6">
        <f>IF(B1475&gt;0,SUM($R$4:R1475)-SUM($S$3:S1474),0)</f>
        <v>0</v>
      </c>
    </row>
    <row r="1476" spans="1:19">
      <c r="A1476">
        <f>IF(E1475&lt;&gt;E1476,COUNTIF($A$4:A1475,"&lt;&gt;0")+1,0)</f>
        <v>0</v>
      </c>
      <c r="B1476">
        <f>IF(A1476&lt;&gt;0,IF(MOD(A1476,3)=0,COUNTIF($B$4:B1475,"&lt;&gt;0")+1,0),0)</f>
        <v>0</v>
      </c>
      <c r="C1476" s="9">
        <f>'Dash Board'!$C$12+COUNT('Daily reducing balance'!$F$4:F1475)</f>
        <v>43202</v>
      </c>
      <c r="D1476">
        <f t="shared" si="161"/>
        <v>2018</v>
      </c>
      <c r="E1476">
        <f t="shared" si="162"/>
        <v>4</v>
      </c>
      <c r="F1476">
        <f>DAY('Dash Board'!$C$12+COUNT('Daily reducing balance'!$F$4:F1475))</f>
        <v>12</v>
      </c>
      <c r="G1476" s="8">
        <f t="shared" si="163"/>
        <v>258766.38654295687</v>
      </c>
      <c r="H1476" s="6">
        <f>G1476*'Dash Board'!$C$11/365</f>
        <v>74.439645443864308</v>
      </c>
      <c r="I1476" s="6">
        <f>H1476*'Dash Board'!$C$18/'Dash Board'!$C$11</f>
        <v>35.447450211363957</v>
      </c>
      <c r="J1476" s="6">
        <f>(G1476&gt;1)*PMT('Dash Board'!$C$11/365,$U$4,-'Dash Board'!$C$19)</f>
        <v>108.80376961660664</v>
      </c>
      <c r="K1476" s="6">
        <f t="shared" si="158"/>
        <v>0</v>
      </c>
      <c r="L1476" s="8">
        <f t="shared" si="159"/>
        <v>258732.02241878412</v>
      </c>
      <c r="N1476" s="8">
        <f t="shared" si="164"/>
        <v>73.356319405242687</v>
      </c>
      <c r="O1476" s="8">
        <f>IF(E1475&lt;&gt;E1476,SUM($N$4:N1476)-SUM($O$3:O1475),0)</f>
        <v>0</v>
      </c>
      <c r="P1476" s="6">
        <f>IF(B1476&gt;0,SUM($O$4:O1476)-SUM($P$3:P1475),0)</f>
        <v>0</v>
      </c>
      <c r="Q1476" s="6">
        <f t="shared" si="160"/>
        <v>35.447450211363957</v>
      </c>
      <c r="R1476" s="8">
        <f>IF(E1475&lt;&gt;E1476,SUM($Q$4:Q1476)-SUM($R$3:R1475),0)</f>
        <v>0</v>
      </c>
      <c r="S1476" s="6">
        <f>IF(B1476&gt;0,SUM($R$4:R1476)-SUM($S$3:S1475),0)</f>
        <v>0</v>
      </c>
    </row>
    <row r="1477" spans="1:19">
      <c r="A1477">
        <f>IF(E1476&lt;&gt;E1477,COUNTIF($A$4:A1476,"&lt;&gt;0")+1,0)</f>
        <v>0</v>
      </c>
      <c r="B1477">
        <f>IF(A1477&lt;&gt;0,IF(MOD(A1477,3)=0,COUNTIF($B$4:B1476,"&lt;&gt;0")+1,0),0)</f>
        <v>0</v>
      </c>
      <c r="C1477" s="9">
        <f>'Dash Board'!$C$12+COUNT('Daily reducing balance'!$F$4:F1476)</f>
        <v>43203</v>
      </c>
      <c r="D1477">
        <f t="shared" si="161"/>
        <v>2018</v>
      </c>
      <c r="E1477">
        <f t="shared" si="162"/>
        <v>4</v>
      </c>
      <c r="F1477">
        <f>DAY('Dash Board'!$C$12+COUNT('Daily reducing balance'!$F$4:F1476))</f>
        <v>13</v>
      </c>
      <c r="G1477" s="8">
        <f t="shared" si="163"/>
        <v>258732.02241878412</v>
      </c>
      <c r="H1477" s="6">
        <f>G1477*'Dash Board'!$C$11/365</f>
        <v>74.429759873896799</v>
      </c>
      <c r="I1477" s="6">
        <f>H1477*'Dash Board'!$C$18/'Dash Board'!$C$11</f>
        <v>35.442742797093715</v>
      </c>
      <c r="J1477" s="6">
        <f>(G1477&gt;1)*PMT('Dash Board'!$C$11/365,$U$4,-'Dash Board'!$C$19)</f>
        <v>108.80376961660664</v>
      </c>
      <c r="K1477" s="6">
        <f t="shared" ref="K1477:K1540" si="165">IF(F1477=1,SUMIFS($J$4:$J$7308,$D$4:$D$7308,"="&amp;YEAR(C1477),$E$4:$E$7308,"="&amp;MONTH(C1477)),0)</f>
        <v>0</v>
      </c>
      <c r="L1477" s="8">
        <f t="shared" ref="L1477:L1540" si="166">IF(G1477+H1477-J1477&lt;0,0,G1477+H1477-J1477)</f>
        <v>258697.6484090414</v>
      </c>
      <c r="N1477" s="8">
        <f t="shared" si="164"/>
        <v>73.361026819512929</v>
      </c>
      <c r="O1477" s="8">
        <f>IF(E1476&lt;&gt;E1477,SUM($N$4:N1477)-SUM($O$3:O1476),0)</f>
        <v>0</v>
      </c>
      <c r="P1477" s="6">
        <f>IF(B1477&gt;0,SUM($O$4:O1477)-SUM($P$3:P1476),0)</f>
        <v>0</v>
      </c>
      <c r="Q1477" s="6">
        <f t="shared" ref="Q1477:Q1540" si="167">I1477</f>
        <v>35.442742797093715</v>
      </c>
      <c r="R1477" s="8">
        <f>IF(E1476&lt;&gt;E1477,SUM($Q$4:Q1477)-SUM($R$3:R1476),0)</f>
        <v>0</v>
      </c>
      <c r="S1477" s="6">
        <f>IF(B1477&gt;0,SUM($R$4:R1477)-SUM($S$3:S1476),0)</f>
        <v>0</v>
      </c>
    </row>
    <row r="1478" spans="1:19">
      <c r="A1478">
        <f>IF(E1477&lt;&gt;E1478,COUNTIF($A$4:A1477,"&lt;&gt;0")+1,0)</f>
        <v>0</v>
      </c>
      <c r="B1478">
        <f>IF(A1478&lt;&gt;0,IF(MOD(A1478,3)=0,COUNTIF($B$4:B1477,"&lt;&gt;0")+1,0),0)</f>
        <v>0</v>
      </c>
      <c r="C1478" s="9">
        <f>'Dash Board'!$C$12+COUNT('Daily reducing balance'!$F$4:F1477)</f>
        <v>43204</v>
      </c>
      <c r="D1478">
        <f t="shared" si="161"/>
        <v>2018</v>
      </c>
      <c r="E1478">
        <f t="shared" si="162"/>
        <v>4</v>
      </c>
      <c r="F1478">
        <f>DAY('Dash Board'!$C$12+COUNT('Daily reducing balance'!$F$4:F1477))</f>
        <v>14</v>
      </c>
      <c r="G1478" s="8">
        <f t="shared" si="163"/>
        <v>258697.6484090414</v>
      </c>
      <c r="H1478" s="6">
        <f>G1478*'Dash Board'!$C$11/365</f>
        <v>74.419871460135184</v>
      </c>
      <c r="I1478" s="6">
        <f>H1478*'Dash Board'!$C$18/'Dash Board'!$C$11</f>
        <v>35.438034028635805</v>
      </c>
      <c r="J1478" s="6">
        <f>(G1478&gt;1)*PMT('Dash Board'!$C$11/365,$U$4,-'Dash Board'!$C$19)</f>
        <v>108.80376961660664</v>
      </c>
      <c r="K1478" s="6">
        <f t="shared" si="165"/>
        <v>0</v>
      </c>
      <c r="L1478" s="8">
        <f t="shared" si="166"/>
        <v>258663.26451088491</v>
      </c>
      <c r="N1478" s="8">
        <f t="shared" si="164"/>
        <v>73.365735587970846</v>
      </c>
      <c r="O1478" s="8">
        <f>IF(E1477&lt;&gt;E1478,SUM($N$4:N1478)-SUM($O$3:O1477),0)</f>
        <v>0</v>
      </c>
      <c r="P1478" s="6">
        <f>IF(B1478&gt;0,SUM($O$4:O1478)-SUM($P$3:P1477),0)</f>
        <v>0</v>
      </c>
      <c r="Q1478" s="6">
        <f t="shared" si="167"/>
        <v>35.438034028635805</v>
      </c>
      <c r="R1478" s="8">
        <f>IF(E1477&lt;&gt;E1478,SUM($Q$4:Q1478)-SUM($R$3:R1477),0)</f>
        <v>0</v>
      </c>
      <c r="S1478" s="6">
        <f>IF(B1478&gt;0,SUM($R$4:R1478)-SUM($S$3:S1477),0)</f>
        <v>0</v>
      </c>
    </row>
    <row r="1479" spans="1:19">
      <c r="A1479">
        <f>IF(E1478&lt;&gt;E1479,COUNTIF($A$4:A1478,"&lt;&gt;0")+1,0)</f>
        <v>0</v>
      </c>
      <c r="B1479">
        <f>IF(A1479&lt;&gt;0,IF(MOD(A1479,3)=0,COUNTIF($B$4:B1478,"&lt;&gt;0")+1,0),0)</f>
        <v>0</v>
      </c>
      <c r="C1479" s="9">
        <f>'Dash Board'!$C$12+COUNT('Daily reducing balance'!$F$4:F1478)</f>
        <v>43205</v>
      </c>
      <c r="D1479">
        <f t="shared" si="161"/>
        <v>2018</v>
      </c>
      <c r="E1479">
        <f t="shared" si="162"/>
        <v>4</v>
      </c>
      <c r="F1479">
        <f>DAY('Dash Board'!$C$12+COUNT('Daily reducing balance'!$F$4:F1478))</f>
        <v>15</v>
      </c>
      <c r="G1479" s="8">
        <f t="shared" si="163"/>
        <v>258663.26451088491</v>
      </c>
      <c r="H1479" s="6">
        <f>G1479*'Dash Board'!$C$11/365</f>
        <v>74.409980201761414</v>
      </c>
      <c r="I1479" s="6">
        <f>H1479*'Dash Board'!$C$18/'Dash Board'!$C$11</f>
        <v>35.43332390560068</v>
      </c>
      <c r="J1479" s="6">
        <f>(G1479&gt;1)*PMT('Dash Board'!$C$11/365,$U$4,-'Dash Board'!$C$19)</f>
        <v>108.80376961660664</v>
      </c>
      <c r="K1479" s="6">
        <f t="shared" si="165"/>
        <v>0</v>
      </c>
      <c r="L1479" s="8">
        <f t="shared" si="166"/>
        <v>258628.87072147007</v>
      </c>
      <c r="N1479" s="8">
        <f t="shared" si="164"/>
        <v>73.370445711005971</v>
      </c>
      <c r="O1479" s="8">
        <f>IF(E1478&lt;&gt;E1479,SUM($N$4:N1479)-SUM($O$3:O1478),0)</f>
        <v>0</v>
      </c>
      <c r="P1479" s="6">
        <f>IF(B1479&gt;0,SUM($O$4:O1479)-SUM($P$3:P1478),0)</f>
        <v>0</v>
      </c>
      <c r="Q1479" s="6">
        <f t="shared" si="167"/>
        <v>35.43332390560068</v>
      </c>
      <c r="R1479" s="8">
        <f>IF(E1478&lt;&gt;E1479,SUM($Q$4:Q1479)-SUM($R$3:R1478),0)</f>
        <v>0</v>
      </c>
      <c r="S1479" s="6">
        <f>IF(B1479&gt;0,SUM($R$4:R1479)-SUM($S$3:S1478),0)</f>
        <v>0</v>
      </c>
    </row>
    <row r="1480" spans="1:19">
      <c r="A1480">
        <f>IF(E1479&lt;&gt;E1480,COUNTIF($A$4:A1479,"&lt;&gt;0")+1,0)</f>
        <v>0</v>
      </c>
      <c r="B1480">
        <f>IF(A1480&lt;&gt;0,IF(MOD(A1480,3)=0,COUNTIF($B$4:B1479,"&lt;&gt;0")+1,0),0)</f>
        <v>0</v>
      </c>
      <c r="C1480" s="9">
        <f>'Dash Board'!$C$12+COUNT('Daily reducing balance'!$F$4:F1479)</f>
        <v>43206</v>
      </c>
      <c r="D1480">
        <f t="shared" si="161"/>
        <v>2018</v>
      </c>
      <c r="E1480">
        <f t="shared" si="162"/>
        <v>4</v>
      </c>
      <c r="F1480">
        <f>DAY('Dash Board'!$C$12+COUNT('Daily reducing balance'!$F$4:F1479))</f>
        <v>16</v>
      </c>
      <c r="G1480" s="8">
        <f t="shared" si="163"/>
        <v>258628.87072147007</v>
      </c>
      <c r="H1480" s="6">
        <f>G1480*'Dash Board'!$C$11/365</f>
        <v>74.400086097957143</v>
      </c>
      <c r="I1480" s="6">
        <f>H1480*'Dash Board'!$C$18/'Dash Board'!$C$11</f>
        <v>35.428612427598644</v>
      </c>
      <c r="J1480" s="6">
        <f>(G1480&gt;1)*PMT('Dash Board'!$C$11/365,$U$4,-'Dash Board'!$C$19)</f>
        <v>108.80376961660664</v>
      </c>
      <c r="K1480" s="6">
        <f t="shared" si="165"/>
        <v>0</v>
      </c>
      <c r="L1480" s="8">
        <f t="shared" si="166"/>
        <v>258594.4670379514</v>
      </c>
      <c r="N1480" s="8">
        <f t="shared" si="164"/>
        <v>73.375157189008007</v>
      </c>
      <c r="O1480" s="8">
        <f>IF(E1479&lt;&gt;E1480,SUM($N$4:N1480)-SUM($O$3:O1479),0)</f>
        <v>0</v>
      </c>
      <c r="P1480" s="6">
        <f>IF(B1480&gt;0,SUM($O$4:O1480)-SUM($P$3:P1479),0)</f>
        <v>0</v>
      </c>
      <c r="Q1480" s="6">
        <f t="shared" si="167"/>
        <v>35.428612427598644</v>
      </c>
      <c r="R1480" s="8">
        <f>IF(E1479&lt;&gt;E1480,SUM($Q$4:Q1480)-SUM($R$3:R1479),0)</f>
        <v>0</v>
      </c>
      <c r="S1480" s="6">
        <f>IF(B1480&gt;0,SUM($R$4:R1480)-SUM($S$3:S1479),0)</f>
        <v>0</v>
      </c>
    </row>
    <row r="1481" spans="1:19">
      <c r="A1481">
        <f>IF(E1480&lt;&gt;E1481,COUNTIF($A$4:A1480,"&lt;&gt;0")+1,0)</f>
        <v>0</v>
      </c>
      <c r="B1481">
        <f>IF(A1481&lt;&gt;0,IF(MOD(A1481,3)=0,COUNTIF($B$4:B1480,"&lt;&gt;0")+1,0),0)</f>
        <v>0</v>
      </c>
      <c r="C1481" s="9">
        <f>'Dash Board'!$C$12+COUNT('Daily reducing balance'!$F$4:F1480)</f>
        <v>43207</v>
      </c>
      <c r="D1481">
        <f t="shared" si="161"/>
        <v>2018</v>
      </c>
      <c r="E1481">
        <f t="shared" si="162"/>
        <v>4</v>
      </c>
      <c r="F1481">
        <f>DAY('Dash Board'!$C$12+COUNT('Daily reducing balance'!$F$4:F1480))</f>
        <v>17</v>
      </c>
      <c r="G1481" s="8">
        <f t="shared" si="163"/>
        <v>258594.4670379514</v>
      </c>
      <c r="H1481" s="6">
        <f>G1481*'Dash Board'!$C$11/365</f>
        <v>74.390189147903826</v>
      </c>
      <c r="I1481" s="6">
        <f>H1481*'Dash Board'!$C$18/'Dash Board'!$C$11</f>
        <v>35.42389959423992</v>
      </c>
      <c r="J1481" s="6">
        <f>(G1481&gt;1)*PMT('Dash Board'!$C$11/365,$U$4,-'Dash Board'!$C$19)</f>
        <v>108.80376961660664</v>
      </c>
      <c r="K1481" s="6">
        <f t="shared" si="165"/>
        <v>0</v>
      </c>
      <c r="L1481" s="8">
        <f t="shared" si="166"/>
        <v>258560.05345748269</v>
      </c>
      <c r="N1481" s="8">
        <f t="shared" si="164"/>
        <v>73.379870022366731</v>
      </c>
      <c r="O1481" s="8">
        <f>IF(E1480&lt;&gt;E1481,SUM($N$4:N1481)-SUM($O$3:O1480),0)</f>
        <v>0</v>
      </c>
      <c r="P1481" s="6">
        <f>IF(B1481&gt;0,SUM($O$4:O1481)-SUM($P$3:P1480),0)</f>
        <v>0</v>
      </c>
      <c r="Q1481" s="6">
        <f t="shared" si="167"/>
        <v>35.42389959423992</v>
      </c>
      <c r="R1481" s="8">
        <f>IF(E1480&lt;&gt;E1481,SUM($Q$4:Q1481)-SUM($R$3:R1480),0)</f>
        <v>0</v>
      </c>
      <c r="S1481" s="6">
        <f>IF(B1481&gt;0,SUM($R$4:R1481)-SUM($S$3:S1480),0)</f>
        <v>0</v>
      </c>
    </row>
    <row r="1482" spans="1:19">
      <c r="A1482">
        <f>IF(E1481&lt;&gt;E1482,COUNTIF($A$4:A1481,"&lt;&gt;0")+1,0)</f>
        <v>0</v>
      </c>
      <c r="B1482">
        <f>IF(A1482&lt;&gt;0,IF(MOD(A1482,3)=0,COUNTIF($B$4:B1481,"&lt;&gt;0")+1,0),0)</f>
        <v>0</v>
      </c>
      <c r="C1482" s="9">
        <f>'Dash Board'!$C$12+COUNT('Daily reducing balance'!$F$4:F1481)</f>
        <v>43208</v>
      </c>
      <c r="D1482">
        <f t="shared" si="161"/>
        <v>2018</v>
      </c>
      <c r="E1482">
        <f t="shared" si="162"/>
        <v>4</v>
      </c>
      <c r="F1482">
        <f>DAY('Dash Board'!$C$12+COUNT('Daily reducing balance'!$F$4:F1481))</f>
        <v>18</v>
      </c>
      <c r="G1482" s="8">
        <f t="shared" si="163"/>
        <v>258560.05345748269</v>
      </c>
      <c r="H1482" s="6">
        <f>G1482*'Dash Board'!$C$11/365</f>
        <v>74.380289350782689</v>
      </c>
      <c r="I1482" s="6">
        <f>H1482*'Dash Board'!$C$18/'Dash Board'!$C$11</f>
        <v>35.419185405134613</v>
      </c>
      <c r="J1482" s="6">
        <f>(G1482&gt;1)*PMT('Dash Board'!$C$11/365,$U$4,-'Dash Board'!$C$19)</f>
        <v>108.80376961660664</v>
      </c>
      <c r="K1482" s="6">
        <f t="shared" si="165"/>
        <v>0</v>
      </c>
      <c r="L1482" s="8">
        <f t="shared" si="166"/>
        <v>258525.62997721686</v>
      </c>
      <c r="N1482" s="8">
        <f t="shared" si="164"/>
        <v>73.384584211472031</v>
      </c>
      <c r="O1482" s="8">
        <f>IF(E1481&lt;&gt;E1482,SUM($N$4:N1482)-SUM($O$3:O1481),0)</f>
        <v>0</v>
      </c>
      <c r="P1482" s="6">
        <f>IF(B1482&gt;0,SUM($O$4:O1482)-SUM($P$3:P1481),0)</f>
        <v>0</v>
      </c>
      <c r="Q1482" s="6">
        <f t="shared" si="167"/>
        <v>35.419185405134613</v>
      </c>
      <c r="R1482" s="8">
        <f>IF(E1481&lt;&gt;E1482,SUM($Q$4:Q1482)-SUM($R$3:R1481),0)</f>
        <v>0</v>
      </c>
      <c r="S1482" s="6">
        <f>IF(B1482&gt;0,SUM($R$4:R1482)-SUM($S$3:S1481),0)</f>
        <v>0</v>
      </c>
    </row>
    <row r="1483" spans="1:19">
      <c r="A1483">
        <f>IF(E1482&lt;&gt;E1483,COUNTIF($A$4:A1482,"&lt;&gt;0")+1,0)</f>
        <v>0</v>
      </c>
      <c r="B1483">
        <f>IF(A1483&lt;&gt;0,IF(MOD(A1483,3)=0,COUNTIF($B$4:B1482,"&lt;&gt;0")+1,0),0)</f>
        <v>0</v>
      </c>
      <c r="C1483" s="9">
        <f>'Dash Board'!$C$12+COUNT('Daily reducing balance'!$F$4:F1482)</f>
        <v>43209</v>
      </c>
      <c r="D1483">
        <f t="shared" si="161"/>
        <v>2018</v>
      </c>
      <c r="E1483">
        <f t="shared" si="162"/>
        <v>4</v>
      </c>
      <c r="F1483">
        <f>DAY('Dash Board'!$C$12+COUNT('Daily reducing balance'!$F$4:F1482))</f>
        <v>19</v>
      </c>
      <c r="G1483" s="8">
        <f t="shared" si="163"/>
        <v>258525.62997721686</v>
      </c>
      <c r="H1483" s="6">
        <f>G1483*'Dash Board'!$C$11/365</f>
        <v>74.370386705774706</v>
      </c>
      <c r="I1483" s="6">
        <f>H1483*'Dash Board'!$C$18/'Dash Board'!$C$11</f>
        <v>35.414469859892719</v>
      </c>
      <c r="J1483" s="6">
        <f>(G1483&gt;1)*PMT('Dash Board'!$C$11/365,$U$4,-'Dash Board'!$C$19)</f>
        <v>108.80376961660664</v>
      </c>
      <c r="K1483" s="6">
        <f t="shared" si="165"/>
        <v>0</v>
      </c>
      <c r="L1483" s="8">
        <f t="shared" si="166"/>
        <v>258491.19659430601</v>
      </c>
      <c r="N1483" s="8">
        <f t="shared" si="164"/>
        <v>73.389299756713925</v>
      </c>
      <c r="O1483" s="8">
        <f>IF(E1482&lt;&gt;E1483,SUM($N$4:N1483)-SUM($O$3:O1482),0)</f>
        <v>0</v>
      </c>
      <c r="P1483" s="6">
        <f>IF(B1483&gt;0,SUM($O$4:O1483)-SUM($P$3:P1482),0)</f>
        <v>0</v>
      </c>
      <c r="Q1483" s="6">
        <f t="shared" si="167"/>
        <v>35.414469859892719</v>
      </c>
      <c r="R1483" s="8">
        <f>IF(E1482&lt;&gt;E1483,SUM($Q$4:Q1483)-SUM($R$3:R1482),0)</f>
        <v>0</v>
      </c>
      <c r="S1483" s="6">
        <f>IF(B1483&gt;0,SUM($R$4:R1483)-SUM($S$3:S1482),0)</f>
        <v>0</v>
      </c>
    </row>
    <row r="1484" spans="1:19">
      <c r="A1484">
        <f>IF(E1483&lt;&gt;E1484,COUNTIF($A$4:A1483,"&lt;&gt;0")+1,0)</f>
        <v>0</v>
      </c>
      <c r="B1484">
        <f>IF(A1484&lt;&gt;0,IF(MOD(A1484,3)=0,COUNTIF($B$4:B1483,"&lt;&gt;0")+1,0),0)</f>
        <v>0</v>
      </c>
      <c r="C1484" s="9">
        <f>'Dash Board'!$C$12+COUNT('Daily reducing balance'!$F$4:F1483)</f>
        <v>43210</v>
      </c>
      <c r="D1484">
        <f t="shared" si="161"/>
        <v>2018</v>
      </c>
      <c r="E1484">
        <f t="shared" si="162"/>
        <v>4</v>
      </c>
      <c r="F1484">
        <f>DAY('Dash Board'!$C$12+COUNT('Daily reducing balance'!$F$4:F1483))</f>
        <v>20</v>
      </c>
      <c r="G1484" s="8">
        <f t="shared" si="163"/>
        <v>258491.19659430601</v>
      </c>
      <c r="H1484" s="6">
        <f>G1484*'Dash Board'!$C$11/365</f>
        <v>74.360481212060634</v>
      </c>
      <c r="I1484" s="6">
        <f>H1484*'Dash Board'!$C$18/'Dash Board'!$C$11</f>
        <v>35.409752958124116</v>
      </c>
      <c r="J1484" s="6">
        <f>(G1484&gt;1)*PMT('Dash Board'!$C$11/365,$U$4,-'Dash Board'!$C$19)</f>
        <v>108.80376961660664</v>
      </c>
      <c r="K1484" s="6">
        <f t="shared" si="165"/>
        <v>0</v>
      </c>
      <c r="L1484" s="8">
        <f t="shared" si="166"/>
        <v>258456.75330590145</v>
      </c>
      <c r="N1484" s="8">
        <f t="shared" si="164"/>
        <v>73.394016658482528</v>
      </c>
      <c r="O1484" s="8">
        <f>IF(E1483&lt;&gt;E1484,SUM($N$4:N1484)-SUM($O$3:O1483),0)</f>
        <v>0</v>
      </c>
      <c r="P1484" s="6">
        <f>IF(B1484&gt;0,SUM($O$4:O1484)-SUM($P$3:P1483),0)</f>
        <v>0</v>
      </c>
      <c r="Q1484" s="6">
        <f t="shared" si="167"/>
        <v>35.409752958124116</v>
      </c>
      <c r="R1484" s="8">
        <f>IF(E1483&lt;&gt;E1484,SUM($Q$4:Q1484)-SUM($R$3:R1483),0)</f>
        <v>0</v>
      </c>
      <c r="S1484" s="6">
        <f>IF(B1484&gt;0,SUM($R$4:R1484)-SUM($S$3:S1483),0)</f>
        <v>0</v>
      </c>
    </row>
    <row r="1485" spans="1:19">
      <c r="A1485">
        <f>IF(E1484&lt;&gt;E1485,COUNTIF($A$4:A1484,"&lt;&gt;0")+1,0)</f>
        <v>0</v>
      </c>
      <c r="B1485">
        <f>IF(A1485&lt;&gt;0,IF(MOD(A1485,3)=0,COUNTIF($B$4:B1484,"&lt;&gt;0")+1,0),0)</f>
        <v>0</v>
      </c>
      <c r="C1485" s="9">
        <f>'Dash Board'!$C$12+COUNT('Daily reducing balance'!$F$4:F1484)</f>
        <v>43211</v>
      </c>
      <c r="D1485">
        <f t="shared" si="161"/>
        <v>2018</v>
      </c>
      <c r="E1485">
        <f t="shared" si="162"/>
        <v>4</v>
      </c>
      <c r="F1485">
        <f>DAY('Dash Board'!$C$12+COUNT('Daily reducing balance'!$F$4:F1484))</f>
        <v>21</v>
      </c>
      <c r="G1485" s="8">
        <f t="shared" si="163"/>
        <v>258456.75330590145</v>
      </c>
      <c r="H1485" s="6">
        <f>G1485*'Dash Board'!$C$11/365</f>
        <v>74.350572868820962</v>
      </c>
      <c r="I1485" s="6">
        <f>H1485*'Dash Board'!$C$18/'Dash Board'!$C$11</f>
        <v>35.405034699438552</v>
      </c>
      <c r="J1485" s="6">
        <f>(G1485&gt;1)*PMT('Dash Board'!$C$11/365,$U$4,-'Dash Board'!$C$19)</f>
        <v>108.80376961660664</v>
      </c>
      <c r="K1485" s="6">
        <f t="shared" si="165"/>
        <v>0</v>
      </c>
      <c r="L1485" s="8">
        <f t="shared" si="166"/>
        <v>258422.30010915367</v>
      </c>
      <c r="N1485" s="8">
        <f t="shared" si="164"/>
        <v>73.398734917168099</v>
      </c>
      <c r="O1485" s="8">
        <f>IF(E1484&lt;&gt;E1485,SUM($N$4:N1485)-SUM($O$3:O1484),0)</f>
        <v>0</v>
      </c>
      <c r="P1485" s="6">
        <f>IF(B1485&gt;0,SUM($O$4:O1485)-SUM($P$3:P1484),0)</f>
        <v>0</v>
      </c>
      <c r="Q1485" s="6">
        <f t="shared" si="167"/>
        <v>35.405034699438552</v>
      </c>
      <c r="R1485" s="8">
        <f>IF(E1484&lt;&gt;E1485,SUM($Q$4:Q1485)-SUM($R$3:R1484),0)</f>
        <v>0</v>
      </c>
      <c r="S1485" s="6">
        <f>IF(B1485&gt;0,SUM($R$4:R1485)-SUM($S$3:S1484),0)</f>
        <v>0</v>
      </c>
    </row>
    <row r="1486" spans="1:19">
      <c r="A1486">
        <f>IF(E1485&lt;&gt;E1486,COUNTIF($A$4:A1485,"&lt;&gt;0")+1,0)</f>
        <v>0</v>
      </c>
      <c r="B1486">
        <f>IF(A1486&lt;&gt;0,IF(MOD(A1486,3)=0,COUNTIF($B$4:B1485,"&lt;&gt;0")+1,0),0)</f>
        <v>0</v>
      </c>
      <c r="C1486" s="9">
        <f>'Dash Board'!$C$12+COUNT('Daily reducing balance'!$F$4:F1485)</f>
        <v>43212</v>
      </c>
      <c r="D1486">
        <f t="shared" si="161"/>
        <v>2018</v>
      </c>
      <c r="E1486">
        <f t="shared" si="162"/>
        <v>4</v>
      </c>
      <c r="F1486">
        <f>DAY('Dash Board'!$C$12+COUNT('Daily reducing balance'!$F$4:F1485))</f>
        <v>22</v>
      </c>
      <c r="G1486" s="8">
        <f t="shared" si="163"/>
        <v>258422.30010915367</v>
      </c>
      <c r="H1486" s="6">
        <f>G1486*'Dash Board'!$C$11/365</f>
        <v>74.340661675235978</v>
      </c>
      <c r="I1486" s="6">
        <f>H1486*'Dash Board'!$C$18/'Dash Board'!$C$11</f>
        <v>35.400315083445705</v>
      </c>
      <c r="J1486" s="6">
        <f>(G1486&gt;1)*PMT('Dash Board'!$C$11/365,$U$4,-'Dash Board'!$C$19)</f>
        <v>108.80376961660664</v>
      </c>
      <c r="K1486" s="6">
        <f t="shared" si="165"/>
        <v>0</v>
      </c>
      <c r="L1486" s="8">
        <f t="shared" si="166"/>
        <v>258387.83700121229</v>
      </c>
      <c r="N1486" s="8">
        <f t="shared" si="164"/>
        <v>73.403454533160939</v>
      </c>
      <c r="O1486" s="8">
        <f>IF(E1485&lt;&gt;E1486,SUM($N$4:N1486)-SUM($O$3:O1485),0)</f>
        <v>0</v>
      </c>
      <c r="P1486" s="6">
        <f>IF(B1486&gt;0,SUM($O$4:O1486)-SUM($P$3:P1485),0)</f>
        <v>0</v>
      </c>
      <c r="Q1486" s="6">
        <f t="shared" si="167"/>
        <v>35.400315083445705</v>
      </c>
      <c r="R1486" s="8">
        <f>IF(E1485&lt;&gt;E1486,SUM($Q$4:Q1486)-SUM($R$3:R1485),0)</f>
        <v>0</v>
      </c>
      <c r="S1486" s="6">
        <f>IF(B1486&gt;0,SUM($R$4:R1486)-SUM($S$3:S1485),0)</f>
        <v>0</v>
      </c>
    </row>
    <row r="1487" spans="1:19">
      <c r="A1487">
        <f>IF(E1486&lt;&gt;E1487,COUNTIF($A$4:A1486,"&lt;&gt;0")+1,0)</f>
        <v>0</v>
      </c>
      <c r="B1487">
        <f>IF(A1487&lt;&gt;0,IF(MOD(A1487,3)=0,COUNTIF($B$4:B1486,"&lt;&gt;0")+1,0),0)</f>
        <v>0</v>
      </c>
      <c r="C1487" s="9">
        <f>'Dash Board'!$C$12+COUNT('Daily reducing balance'!$F$4:F1486)</f>
        <v>43213</v>
      </c>
      <c r="D1487">
        <f t="shared" si="161"/>
        <v>2018</v>
      </c>
      <c r="E1487">
        <f t="shared" si="162"/>
        <v>4</v>
      </c>
      <c r="F1487">
        <f>DAY('Dash Board'!$C$12+COUNT('Daily reducing balance'!$F$4:F1486))</f>
        <v>23</v>
      </c>
      <c r="G1487" s="8">
        <f t="shared" si="163"/>
        <v>258387.83700121229</v>
      </c>
      <c r="H1487" s="6">
        <f>G1487*'Dash Board'!$C$11/365</f>
        <v>74.330747630485718</v>
      </c>
      <c r="I1487" s="6">
        <f>H1487*'Dash Board'!$C$18/'Dash Board'!$C$11</f>
        <v>35.395594109755109</v>
      </c>
      <c r="J1487" s="6">
        <f>(G1487&gt;1)*PMT('Dash Board'!$C$11/365,$U$4,-'Dash Board'!$C$19)</f>
        <v>108.80376961660664</v>
      </c>
      <c r="K1487" s="6">
        <f t="shared" si="165"/>
        <v>0</v>
      </c>
      <c r="L1487" s="8">
        <f t="shared" si="166"/>
        <v>258353.36397922615</v>
      </c>
      <c r="N1487" s="8">
        <f t="shared" si="164"/>
        <v>73.408175506851535</v>
      </c>
      <c r="O1487" s="8">
        <f>IF(E1486&lt;&gt;E1487,SUM($N$4:N1487)-SUM($O$3:O1486),0)</f>
        <v>0</v>
      </c>
      <c r="P1487" s="6">
        <f>IF(B1487&gt;0,SUM($O$4:O1487)-SUM($P$3:P1486),0)</f>
        <v>0</v>
      </c>
      <c r="Q1487" s="6">
        <f t="shared" si="167"/>
        <v>35.395594109755109</v>
      </c>
      <c r="R1487" s="8">
        <f>IF(E1486&lt;&gt;E1487,SUM($Q$4:Q1487)-SUM($R$3:R1486),0)</f>
        <v>0</v>
      </c>
      <c r="S1487" s="6">
        <f>IF(B1487&gt;0,SUM($R$4:R1487)-SUM($S$3:S1486),0)</f>
        <v>0</v>
      </c>
    </row>
    <row r="1488" spans="1:19">
      <c r="A1488">
        <f>IF(E1487&lt;&gt;E1488,COUNTIF($A$4:A1487,"&lt;&gt;0")+1,0)</f>
        <v>0</v>
      </c>
      <c r="B1488">
        <f>IF(A1488&lt;&gt;0,IF(MOD(A1488,3)=0,COUNTIF($B$4:B1487,"&lt;&gt;0")+1,0),0)</f>
        <v>0</v>
      </c>
      <c r="C1488" s="9">
        <f>'Dash Board'!$C$12+COUNT('Daily reducing balance'!$F$4:F1487)</f>
        <v>43214</v>
      </c>
      <c r="D1488">
        <f t="shared" si="161"/>
        <v>2018</v>
      </c>
      <c r="E1488">
        <f t="shared" si="162"/>
        <v>4</v>
      </c>
      <c r="F1488">
        <f>DAY('Dash Board'!$C$12+COUNT('Daily reducing balance'!$F$4:F1487))</f>
        <v>24</v>
      </c>
      <c r="G1488" s="8">
        <f t="shared" si="163"/>
        <v>258353.36397922615</v>
      </c>
      <c r="H1488" s="6">
        <f>G1488*'Dash Board'!$C$11/365</f>
        <v>74.320830733749986</v>
      </c>
      <c r="I1488" s="6">
        <f>H1488*'Dash Board'!$C$18/'Dash Board'!$C$11</f>
        <v>35.390871777976187</v>
      </c>
      <c r="J1488" s="6">
        <f>(G1488&gt;1)*PMT('Dash Board'!$C$11/365,$U$4,-'Dash Board'!$C$19)</f>
        <v>108.80376961660664</v>
      </c>
      <c r="K1488" s="6">
        <f t="shared" si="165"/>
        <v>0</v>
      </c>
      <c r="L1488" s="8">
        <f t="shared" si="166"/>
        <v>258318.88104034329</v>
      </c>
      <c r="N1488" s="8">
        <f t="shared" si="164"/>
        <v>73.412897838630457</v>
      </c>
      <c r="O1488" s="8">
        <f>IF(E1487&lt;&gt;E1488,SUM($N$4:N1488)-SUM($O$3:O1487),0)</f>
        <v>0</v>
      </c>
      <c r="P1488" s="6">
        <f>IF(B1488&gt;0,SUM($O$4:O1488)-SUM($P$3:P1487),0)</f>
        <v>0</v>
      </c>
      <c r="Q1488" s="6">
        <f t="shared" si="167"/>
        <v>35.390871777976187</v>
      </c>
      <c r="R1488" s="8">
        <f>IF(E1487&lt;&gt;E1488,SUM($Q$4:Q1488)-SUM($R$3:R1487),0)</f>
        <v>0</v>
      </c>
      <c r="S1488" s="6">
        <f>IF(B1488&gt;0,SUM($R$4:R1488)-SUM($S$3:S1487),0)</f>
        <v>0</v>
      </c>
    </row>
    <row r="1489" spans="1:19">
      <c r="A1489">
        <f>IF(E1488&lt;&gt;E1489,COUNTIF($A$4:A1488,"&lt;&gt;0")+1,0)</f>
        <v>0</v>
      </c>
      <c r="B1489">
        <f>IF(A1489&lt;&gt;0,IF(MOD(A1489,3)=0,COUNTIF($B$4:B1488,"&lt;&gt;0")+1,0),0)</f>
        <v>0</v>
      </c>
      <c r="C1489" s="9">
        <f>'Dash Board'!$C$12+COUNT('Daily reducing balance'!$F$4:F1488)</f>
        <v>43215</v>
      </c>
      <c r="D1489">
        <f t="shared" si="161"/>
        <v>2018</v>
      </c>
      <c r="E1489">
        <f t="shared" si="162"/>
        <v>4</v>
      </c>
      <c r="F1489">
        <f>DAY('Dash Board'!$C$12+COUNT('Daily reducing balance'!$F$4:F1488))</f>
        <v>25</v>
      </c>
      <c r="G1489" s="8">
        <f t="shared" si="163"/>
        <v>258318.88104034329</v>
      </c>
      <c r="H1489" s="6">
        <f>G1489*'Dash Board'!$C$11/365</f>
        <v>74.310910984208334</v>
      </c>
      <c r="I1489" s="6">
        <f>H1489*'Dash Board'!$C$18/'Dash Board'!$C$11</f>
        <v>35.386148087718254</v>
      </c>
      <c r="J1489" s="6">
        <f>(G1489&gt;1)*PMT('Dash Board'!$C$11/365,$U$4,-'Dash Board'!$C$19)</f>
        <v>108.80376961660664</v>
      </c>
      <c r="K1489" s="6">
        <f t="shared" si="165"/>
        <v>0</v>
      </c>
      <c r="L1489" s="8">
        <f t="shared" si="166"/>
        <v>258284.38818171088</v>
      </c>
      <c r="N1489" s="8">
        <f t="shared" si="164"/>
        <v>73.41762152888839</v>
      </c>
      <c r="O1489" s="8">
        <f>IF(E1488&lt;&gt;E1489,SUM($N$4:N1489)-SUM($O$3:O1488),0)</f>
        <v>0</v>
      </c>
      <c r="P1489" s="6">
        <f>IF(B1489&gt;0,SUM($O$4:O1489)-SUM($P$3:P1488),0)</f>
        <v>0</v>
      </c>
      <c r="Q1489" s="6">
        <f t="shared" si="167"/>
        <v>35.386148087718254</v>
      </c>
      <c r="R1489" s="8">
        <f>IF(E1488&lt;&gt;E1489,SUM($Q$4:Q1489)-SUM($R$3:R1488),0)</f>
        <v>0</v>
      </c>
      <c r="S1489" s="6">
        <f>IF(B1489&gt;0,SUM($R$4:R1489)-SUM($S$3:S1488),0)</f>
        <v>0</v>
      </c>
    </row>
    <row r="1490" spans="1:19">
      <c r="A1490">
        <f>IF(E1489&lt;&gt;E1490,COUNTIF($A$4:A1489,"&lt;&gt;0")+1,0)</f>
        <v>0</v>
      </c>
      <c r="B1490">
        <f>IF(A1490&lt;&gt;0,IF(MOD(A1490,3)=0,COUNTIF($B$4:B1489,"&lt;&gt;0")+1,0),0)</f>
        <v>0</v>
      </c>
      <c r="C1490" s="9">
        <f>'Dash Board'!$C$12+COUNT('Daily reducing balance'!$F$4:F1489)</f>
        <v>43216</v>
      </c>
      <c r="D1490">
        <f t="shared" si="161"/>
        <v>2018</v>
      </c>
      <c r="E1490">
        <f t="shared" si="162"/>
        <v>4</v>
      </c>
      <c r="F1490">
        <f>DAY('Dash Board'!$C$12+COUNT('Daily reducing balance'!$F$4:F1489))</f>
        <v>26</v>
      </c>
      <c r="G1490" s="8">
        <f t="shared" si="163"/>
        <v>258284.38818171088</v>
      </c>
      <c r="H1490" s="6">
        <f>G1490*'Dash Board'!$C$11/365</f>
        <v>74.300988381040113</v>
      </c>
      <c r="I1490" s="6">
        <f>H1490*'Dash Board'!$C$18/'Dash Board'!$C$11</f>
        <v>35.381423038590533</v>
      </c>
      <c r="J1490" s="6">
        <f>(G1490&gt;1)*PMT('Dash Board'!$C$11/365,$U$4,-'Dash Board'!$C$19)</f>
        <v>108.80376961660664</v>
      </c>
      <c r="K1490" s="6">
        <f t="shared" si="165"/>
        <v>0</v>
      </c>
      <c r="L1490" s="8">
        <f t="shared" si="166"/>
        <v>258249.88540047529</v>
      </c>
      <c r="N1490" s="8">
        <f t="shared" si="164"/>
        <v>73.422346578016118</v>
      </c>
      <c r="O1490" s="8">
        <f>IF(E1489&lt;&gt;E1490,SUM($N$4:N1490)-SUM($O$3:O1489),0)</f>
        <v>0</v>
      </c>
      <c r="P1490" s="6">
        <f>IF(B1490&gt;0,SUM($O$4:O1490)-SUM($P$3:P1489),0)</f>
        <v>0</v>
      </c>
      <c r="Q1490" s="6">
        <f t="shared" si="167"/>
        <v>35.381423038590533</v>
      </c>
      <c r="R1490" s="8">
        <f>IF(E1489&lt;&gt;E1490,SUM($Q$4:Q1490)-SUM($R$3:R1489),0)</f>
        <v>0</v>
      </c>
      <c r="S1490" s="6">
        <f>IF(B1490&gt;0,SUM($R$4:R1490)-SUM($S$3:S1489),0)</f>
        <v>0</v>
      </c>
    </row>
    <row r="1491" spans="1:19">
      <c r="A1491">
        <f>IF(E1490&lt;&gt;E1491,COUNTIF($A$4:A1490,"&lt;&gt;0")+1,0)</f>
        <v>0</v>
      </c>
      <c r="B1491">
        <f>IF(A1491&lt;&gt;0,IF(MOD(A1491,3)=0,COUNTIF($B$4:B1490,"&lt;&gt;0")+1,0),0)</f>
        <v>0</v>
      </c>
      <c r="C1491" s="9">
        <f>'Dash Board'!$C$12+COUNT('Daily reducing balance'!$F$4:F1490)</f>
        <v>43217</v>
      </c>
      <c r="D1491">
        <f t="shared" si="161"/>
        <v>2018</v>
      </c>
      <c r="E1491">
        <f t="shared" si="162"/>
        <v>4</v>
      </c>
      <c r="F1491">
        <f>DAY('Dash Board'!$C$12+COUNT('Daily reducing balance'!$F$4:F1490))</f>
        <v>27</v>
      </c>
      <c r="G1491" s="8">
        <f t="shared" si="163"/>
        <v>258249.88540047529</v>
      </c>
      <c r="H1491" s="6">
        <f>G1491*'Dash Board'!$C$11/365</f>
        <v>74.291062923424391</v>
      </c>
      <c r="I1491" s="6">
        <f>H1491*'Dash Board'!$C$18/'Dash Board'!$C$11</f>
        <v>35.37669663020209</v>
      </c>
      <c r="J1491" s="6">
        <f>(G1491&gt;1)*PMT('Dash Board'!$C$11/365,$U$4,-'Dash Board'!$C$19)</f>
        <v>108.80376961660664</v>
      </c>
      <c r="K1491" s="6">
        <f t="shared" si="165"/>
        <v>0</v>
      </c>
      <c r="L1491" s="8">
        <f t="shared" si="166"/>
        <v>258215.37269378209</v>
      </c>
      <c r="N1491" s="8">
        <f t="shared" si="164"/>
        <v>73.427072986404553</v>
      </c>
      <c r="O1491" s="8">
        <f>IF(E1490&lt;&gt;E1491,SUM($N$4:N1491)-SUM($O$3:O1490),0)</f>
        <v>0</v>
      </c>
      <c r="P1491" s="6">
        <f>IF(B1491&gt;0,SUM($O$4:O1491)-SUM($P$3:P1490),0)</f>
        <v>0</v>
      </c>
      <c r="Q1491" s="6">
        <f t="shared" si="167"/>
        <v>35.37669663020209</v>
      </c>
      <c r="R1491" s="8">
        <f>IF(E1490&lt;&gt;E1491,SUM($Q$4:Q1491)-SUM($R$3:R1490),0)</f>
        <v>0</v>
      </c>
      <c r="S1491" s="6">
        <f>IF(B1491&gt;0,SUM($R$4:R1491)-SUM($S$3:S1490),0)</f>
        <v>0</v>
      </c>
    </row>
    <row r="1492" spans="1:19">
      <c r="A1492">
        <f>IF(E1491&lt;&gt;E1492,COUNTIF($A$4:A1491,"&lt;&gt;0")+1,0)</f>
        <v>0</v>
      </c>
      <c r="B1492">
        <f>IF(A1492&lt;&gt;0,IF(MOD(A1492,3)=0,COUNTIF($B$4:B1491,"&lt;&gt;0")+1,0),0)</f>
        <v>0</v>
      </c>
      <c r="C1492" s="9">
        <f>'Dash Board'!$C$12+COUNT('Daily reducing balance'!$F$4:F1491)</f>
        <v>43218</v>
      </c>
      <c r="D1492">
        <f t="shared" si="161"/>
        <v>2018</v>
      </c>
      <c r="E1492">
        <f t="shared" si="162"/>
        <v>4</v>
      </c>
      <c r="F1492">
        <f>DAY('Dash Board'!$C$12+COUNT('Daily reducing balance'!$F$4:F1491))</f>
        <v>28</v>
      </c>
      <c r="G1492" s="8">
        <f t="shared" si="163"/>
        <v>258215.37269378209</v>
      </c>
      <c r="H1492" s="6">
        <f>G1492*'Dash Board'!$C$11/365</f>
        <v>74.28113461054005</v>
      </c>
      <c r="I1492" s="6">
        <f>H1492*'Dash Board'!$C$18/'Dash Board'!$C$11</f>
        <v>35.371968862161928</v>
      </c>
      <c r="J1492" s="6">
        <f>(G1492&gt;1)*PMT('Dash Board'!$C$11/365,$U$4,-'Dash Board'!$C$19)</f>
        <v>108.80376961660664</v>
      </c>
      <c r="K1492" s="6">
        <f t="shared" si="165"/>
        <v>0</v>
      </c>
      <c r="L1492" s="8">
        <f t="shared" si="166"/>
        <v>258180.85005877601</v>
      </c>
      <c r="N1492" s="8">
        <f t="shared" si="164"/>
        <v>73.431800754444708</v>
      </c>
      <c r="O1492" s="8">
        <f>IF(E1491&lt;&gt;E1492,SUM($N$4:N1492)-SUM($O$3:O1491),0)</f>
        <v>0</v>
      </c>
      <c r="P1492" s="6">
        <f>IF(B1492&gt;0,SUM($O$4:O1492)-SUM($P$3:P1491),0)</f>
        <v>0</v>
      </c>
      <c r="Q1492" s="6">
        <f t="shared" si="167"/>
        <v>35.371968862161928</v>
      </c>
      <c r="R1492" s="8">
        <f>IF(E1491&lt;&gt;E1492,SUM($Q$4:Q1492)-SUM($R$3:R1491),0)</f>
        <v>0</v>
      </c>
      <c r="S1492" s="6">
        <f>IF(B1492&gt;0,SUM($R$4:R1492)-SUM($S$3:S1491),0)</f>
        <v>0</v>
      </c>
    </row>
    <row r="1493" spans="1:19">
      <c r="A1493">
        <f>IF(E1492&lt;&gt;E1493,COUNTIF($A$4:A1492,"&lt;&gt;0")+1,0)</f>
        <v>0</v>
      </c>
      <c r="B1493">
        <f>IF(A1493&lt;&gt;0,IF(MOD(A1493,3)=0,COUNTIF($B$4:B1492,"&lt;&gt;0")+1,0),0)</f>
        <v>0</v>
      </c>
      <c r="C1493" s="9">
        <f>'Dash Board'!$C$12+COUNT('Daily reducing balance'!$F$4:F1492)</f>
        <v>43219</v>
      </c>
      <c r="D1493">
        <f t="shared" si="161"/>
        <v>2018</v>
      </c>
      <c r="E1493">
        <f t="shared" si="162"/>
        <v>4</v>
      </c>
      <c r="F1493">
        <f>DAY('Dash Board'!$C$12+COUNT('Daily reducing balance'!$F$4:F1492))</f>
        <v>29</v>
      </c>
      <c r="G1493" s="8">
        <f t="shared" si="163"/>
        <v>258180.85005877601</v>
      </c>
      <c r="H1493" s="6">
        <f>G1493*'Dash Board'!$C$11/365</f>
        <v>74.271203441565703</v>
      </c>
      <c r="I1493" s="6">
        <f>H1493*'Dash Board'!$C$18/'Dash Board'!$C$11</f>
        <v>35.367239734078908</v>
      </c>
      <c r="J1493" s="6">
        <f>(G1493&gt;1)*PMT('Dash Board'!$C$11/365,$U$4,-'Dash Board'!$C$19)</f>
        <v>108.80376961660664</v>
      </c>
      <c r="K1493" s="6">
        <f t="shared" si="165"/>
        <v>0</v>
      </c>
      <c r="L1493" s="8">
        <f t="shared" si="166"/>
        <v>258146.31749260097</v>
      </c>
      <c r="N1493" s="8">
        <f t="shared" si="164"/>
        <v>73.436529882527736</v>
      </c>
      <c r="O1493" s="8">
        <f>IF(E1492&lt;&gt;E1493,SUM($N$4:N1493)-SUM($O$3:O1492),0)</f>
        <v>0</v>
      </c>
      <c r="P1493" s="6">
        <f>IF(B1493&gt;0,SUM($O$4:O1493)-SUM($P$3:P1492),0)</f>
        <v>0</v>
      </c>
      <c r="Q1493" s="6">
        <f t="shared" si="167"/>
        <v>35.367239734078908</v>
      </c>
      <c r="R1493" s="8">
        <f>IF(E1492&lt;&gt;E1493,SUM($Q$4:Q1493)-SUM($R$3:R1492),0)</f>
        <v>0</v>
      </c>
      <c r="S1493" s="6">
        <f>IF(B1493&gt;0,SUM($R$4:R1493)-SUM($S$3:S1492),0)</f>
        <v>0</v>
      </c>
    </row>
    <row r="1494" spans="1:19">
      <c r="A1494">
        <f>IF(E1493&lt;&gt;E1494,COUNTIF($A$4:A1493,"&lt;&gt;0")+1,0)</f>
        <v>0</v>
      </c>
      <c r="B1494">
        <f>IF(A1494&lt;&gt;0,IF(MOD(A1494,3)=0,COUNTIF($B$4:B1493,"&lt;&gt;0")+1,0),0)</f>
        <v>0</v>
      </c>
      <c r="C1494" s="9">
        <f>'Dash Board'!$C$12+COUNT('Daily reducing balance'!$F$4:F1493)</f>
        <v>43220</v>
      </c>
      <c r="D1494">
        <f t="shared" si="161"/>
        <v>2018</v>
      </c>
      <c r="E1494">
        <f t="shared" si="162"/>
        <v>4</v>
      </c>
      <c r="F1494">
        <f>DAY('Dash Board'!$C$12+COUNT('Daily reducing balance'!$F$4:F1493))</f>
        <v>30</v>
      </c>
      <c r="G1494" s="8">
        <f t="shared" si="163"/>
        <v>258146.31749260097</v>
      </c>
      <c r="H1494" s="6">
        <f>G1494*'Dash Board'!$C$11/365</f>
        <v>74.261269415679735</v>
      </c>
      <c r="I1494" s="6">
        <f>H1494*'Dash Board'!$C$18/'Dash Board'!$C$11</f>
        <v>35.362509245561782</v>
      </c>
      <c r="J1494" s="6">
        <f>(G1494&gt;1)*PMT('Dash Board'!$C$11/365,$U$4,-'Dash Board'!$C$19)</f>
        <v>108.80376961660664</v>
      </c>
      <c r="K1494" s="6">
        <f t="shared" si="165"/>
        <v>0</v>
      </c>
      <c r="L1494" s="8">
        <f t="shared" si="166"/>
        <v>258111.77499240002</v>
      </c>
      <c r="N1494" s="8">
        <f t="shared" si="164"/>
        <v>73.441260371044862</v>
      </c>
      <c r="O1494" s="8">
        <f>IF(E1493&lt;&gt;E1494,SUM($N$4:N1494)-SUM($O$3:O1493),0)</f>
        <v>0</v>
      </c>
      <c r="P1494" s="6">
        <f>IF(B1494&gt;0,SUM($O$4:O1494)-SUM($P$3:P1493),0)</f>
        <v>0</v>
      </c>
      <c r="Q1494" s="6">
        <f t="shared" si="167"/>
        <v>35.362509245561782</v>
      </c>
      <c r="R1494" s="8">
        <f>IF(E1493&lt;&gt;E1494,SUM($Q$4:Q1494)-SUM($R$3:R1493),0)</f>
        <v>0</v>
      </c>
      <c r="S1494" s="6">
        <f>IF(B1494&gt;0,SUM($R$4:R1494)-SUM($S$3:S1493),0)</f>
        <v>0</v>
      </c>
    </row>
    <row r="1495" spans="1:19">
      <c r="A1495">
        <f>IF(E1494&lt;&gt;E1495,COUNTIF($A$4:A1494,"&lt;&gt;0")+1,0)</f>
        <v>49</v>
      </c>
      <c r="B1495">
        <f>IF(A1495&lt;&gt;0,IF(MOD(A1495,3)=0,COUNTIF($B$4:B1494,"&lt;&gt;0")+1,0),0)</f>
        <v>0</v>
      </c>
      <c r="C1495" s="9">
        <f>'Dash Board'!$C$12+COUNT('Daily reducing balance'!$F$4:F1494)</f>
        <v>43221</v>
      </c>
      <c r="D1495">
        <f t="shared" si="161"/>
        <v>2018</v>
      </c>
      <c r="E1495">
        <f t="shared" si="162"/>
        <v>5</v>
      </c>
      <c r="F1495">
        <f>DAY('Dash Board'!$C$12+COUNT('Daily reducing balance'!$F$4:F1494))</f>
        <v>1</v>
      </c>
      <c r="G1495" s="8">
        <f t="shared" si="163"/>
        <v>258111.77499240002</v>
      </c>
      <c r="H1495" s="6">
        <f>G1495*'Dash Board'!$C$11/365</f>
        <v>74.251332532060275</v>
      </c>
      <c r="I1495" s="6">
        <f>H1495*'Dash Board'!$C$18/'Dash Board'!$C$11</f>
        <v>35.357777396219177</v>
      </c>
      <c r="J1495" s="6">
        <f>(G1495&gt;1)*PMT('Dash Board'!$C$11/365,$U$4,-'Dash Board'!$C$19)</f>
        <v>108.80376961660664</v>
      </c>
      <c r="K1495" s="6">
        <f t="shared" si="165"/>
        <v>3372.9168581148047</v>
      </c>
      <c r="L1495" s="8">
        <f t="shared" si="166"/>
        <v>258077.22255531547</v>
      </c>
      <c r="N1495" s="8">
        <f t="shared" si="164"/>
        <v>73.445992220387467</v>
      </c>
      <c r="O1495" s="8">
        <f>IF(E1494&lt;&gt;E1495,SUM($N$4:N1495)-SUM($O$3:O1494),0)</f>
        <v>2201.3269263898546</v>
      </c>
      <c r="P1495" s="6">
        <f>IF(B1495&gt;0,SUM($O$4:O1495)-SUM($P$3:P1494),0)</f>
        <v>0</v>
      </c>
      <c r="Q1495" s="6">
        <f t="shared" si="167"/>
        <v>35.357777396219177</v>
      </c>
      <c r="R1495" s="8">
        <f>IF(E1494&lt;&gt;E1495,SUM($Q$4:Q1495)-SUM($R$3:R1494),0)</f>
        <v>1062.7861621083648</v>
      </c>
      <c r="S1495" s="6">
        <f>IF(B1495&gt;0,SUM($R$4:R1495)-SUM($S$3:S1494),0)</f>
        <v>0</v>
      </c>
    </row>
    <row r="1496" spans="1:19">
      <c r="A1496">
        <f>IF(E1495&lt;&gt;E1496,COUNTIF($A$4:A1495,"&lt;&gt;0")+1,0)</f>
        <v>0</v>
      </c>
      <c r="B1496">
        <f>IF(A1496&lt;&gt;0,IF(MOD(A1496,3)=0,COUNTIF($B$4:B1495,"&lt;&gt;0")+1,0),0)</f>
        <v>0</v>
      </c>
      <c r="C1496" s="9">
        <f>'Dash Board'!$C$12+COUNT('Daily reducing balance'!$F$4:F1495)</f>
        <v>43222</v>
      </c>
      <c r="D1496">
        <f t="shared" si="161"/>
        <v>2018</v>
      </c>
      <c r="E1496">
        <f t="shared" si="162"/>
        <v>5</v>
      </c>
      <c r="F1496">
        <f>DAY('Dash Board'!$C$12+COUNT('Daily reducing balance'!$F$4:F1495))</f>
        <v>2</v>
      </c>
      <c r="G1496" s="8">
        <f t="shared" si="163"/>
        <v>258077.22255531547</v>
      </c>
      <c r="H1496" s="6">
        <f>G1496*'Dash Board'!$C$11/365</f>
        <v>74.241392789885268</v>
      </c>
      <c r="I1496" s="6">
        <f>H1496*'Dash Board'!$C$18/'Dash Board'!$C$11</f>
        <v>35.353044185659655</v>
      </c>
      <c r="J1496" s="6">
        <f>(G1496&gt;1)*PMT('Dash Board'!$C$11/365,$U$4,-'Dash Board'!$C$19)</f>
        <v>108.80376961660664</v>
      </c>
      <c r="K1496" s="6">
        <f t="shared" si="165"/>
        <v>0</v>
      </c>
      <c r="L1496" s="8">
        <f t="shared" si="166"/>
        <v>258042.66017848873</v>
      </c>
      <c r="N1496" s="8">
        <f t="shared" si="164"/>
        <v>73.450725430946989</v>
      </c>
      <c r="O1496" s="8">
        <f>IF(E1495&lt;&gt;E1496,SUM($N$4:N1496)-SUM($O$3:O1495),0)</f>
        <v>0</v>
      </c>
      <c r="P1496" s="6">
        <f>IF(B1496&gt;0,SUM($O$4:O1496)-SUM($P$3:P1495),0)</f>
        <v>0</v>
      </c>
      <c r="Q1496" s="6">
        <f t="shared" si="167"/>
        <v>35.353044185659655</v>
      </c>
      <c r="R1496" s="8">
        <f>IF(E1495&lt;&gt;E1496,SUM($Q$4:Q1496)-SUM($R$3:R1495),0)</f>
        <v>0</v>
      </c>
      <c r="S1496" s="6">
        <f>IF(B1496&gt;0,SUM($R$4:R1496)-SUM($S$3:S1495),0)</f>
        <v>0</v>
      </c>
    </row>
    <row r="1497" spans="1:19">
      <c r="A1497">
        <f>IF(E1496&lt;&gt;E1497,COUNTIF($A$4:A1496,"&lt;&gt;0")+1,0)</f>
        <v>0</v>
      </c>
      <c r="B1497">
        <f>IF(A1497&lt;&gt;0,IF(MOD(A1497,3)=0,COUNTIF($B$4:B1496,"&lt;&gt;0")+1,0),0)</f>
        <v>0</v>
      </c>
      <c r="C1497" s="9">
        <f>'Dash Board'!$C$12+COUNT('Daily reducing balance'!$F$4:F1496)</f>
        <v>43223</v>
      </c>
      <c r="D1497">
        <f t="shared" si="161"/>
        <v>2018</v>
      </c>
      <c r="E1497">
        <f t="shared" si="162"/>
        <v>5</v>
      </c>
      <c r="F1497">
        <f>DAY('Dash Board'!$C$12+COUNT('Daily reducing balance'!$F$4:F1496))</f>
        <v>3</v>
      </c>
      <c r="G1497" s="8">
        <f t="shared" si="163"/>
        <v>258042.66017848873</v>
      </c>
      <c r="H1497" s="6">
        <f>G1497*'Dash Board'!$C$11/365</f>
        <v>74.231450188332374</v>
      </c>
      <c r="I1497" s="6">
        <f>H1497*'Dash Board'!$C$18/'Dash Board'!$C$11</f>
        <v>35.348309613491608</v>
      </c>
      <c r="J1497" s="6">
        <f>(G1497&gt;1)*PMT('Dash Board'!$C$11/365,$U$4,-'Dash Board'!$C$19)</f>
        <v>108.80376961660664</v>
      </c>
      <c r="K1497" s="6">
        <f t="shared" si="165"/>
        <v>0</v>
      </c>
      <c r="L1497" s="8">
        <f t="shared" si="166"/>
        <v>258008.08785906044</v>
      </c>
      <c r="N1497" s="8">
        <f t="shared" si="164"/>
        <v>73.455460003115036</v>
      </c>
      <c r="O1497" s="8">
        <f>IF(E1496&lt;&gt;E1497,SUM($N$4:N1497)-SUM($O$3:O1496),0)</f>
        <v>0</v>
      </c>
      <c r="P1497" s="6">
        <f>IF(B1497&gt;0,SUM($O$4:O1497)-SUM($P$3:P1496),0)</f>
        <v>0</v>
      </c>
      <c r="Q1497" s="6">
        <f t="shared" si="167"/>
        <v>35.348309613491608</v>
      </c>
      <c r="R1497" s="8">
        <f>IF(E1496&lt;&gt;E1497,SUM($Q$4:Q1497)-SUM($R$3:R1496),0)</f>
        <v>0</v>
      </c>
      <c r="S1497" s="6">
        <f>IF(B1497&gt;0,SUM($R$4:R1497)-SUM($S$3:S1496),0)</f>
        <v>0</v>
      </c>
    </row>
    <row r="1498" spans="1:19">
      <c r="A1498">
        <f>IF(E1497&lt;&gt;E1498,COUNTIF($A$4:A1497,"&lt;&gt;0")+1,0)</f>
        <v>0</v>
      </c>
      <c r="B1498">
        <f>IF(A1498&lt;&gt;0,IF(MOD(A1498,3)=0,COUNTIF($B$4:B1497,"&lt;&gt;0")+1,0),0)</f>
        <v>0</v>
      </c>
      <c r="C1498" s="9">
        <f>'Dash Board'!$C$12+COUNT('Daily reducing balance'!$F$4:F1497)</f>
        <v>43224</v>
      </c>
      <c r="D1498">
        <f t="shared" si="161"/>
        <v>2018</v>
      </c>
      <c r="E1498">
        <f t="shared" si="162"/>
        <v>5</v>
      </c>
      <c r="F1498">
        <f>DAY('Dash Board'!$C$12+COUNT('Daily reducing balance'!$F$4:F1497))</f>
        <v>4</v>
      </c>
      <c r="G1498" s="8">
        <f t="shared" si="163"/>
        <v>258008.08785906044</v>
      </c>
      <c r="H1498" s="6">
        <f>G1498*'Dash Board'!$C$11/365</f>
        <v>74.221504726579028</v>
      </c>
      <c r="I1498" s="6">
        <f>H1498*'Dash Board'!$C$18/'Dash Board'!$C$11</f>
        <v>35.343573679323349</v>
      </c>
      <c r="J1498" s="6">
        <f>(G1498&gt;1)*PMT('Dash Board'!$C$11/365,$U$4,-'Dash Board'!$C$19)</f>
        <v>108.80376961660664</v>
      </c>
      <c r="K1498" s="6">
        <f t="shared" si="165"/>
        <v>0</v>
      </c>
      <c r="L1498" s="8">
        <f t="shared" si="166"/>
        <v>257973.50559417042</v>
      </c>
      <c r="N1498" s="8">
        <f t="shared" si="164"/>
        <v>73.460195937283288</v>
      </c>
      <c r="O1498" s="8">
        <f>IF(E1497&lt;&gt;E1498,SUM($N$4:N1498)-SUM($O$3:O1497),0)</f>
        <v>0</v>
      </c>
      <c r="P1498" s="6">
        <f>IF(B1498&gt;0,SUM($O$4:O1498)-SUM($P$3:P1497),0)</f>
        <v>0</v>
      </c>
      <c r="Q1498" s="6">
        <f t="shared" si="167"/>
        <v>35.343573679323349</v>
      </c>
      <c r="R1498" s="8">
        <f>IF(E1497&lt;&gt;E1498,SUM($Q$4:Q1498)-SUM($R$3:R1497),0)</f>
        <v>0</v>
      </c>
      <c r="S1498" s="6">
        <f>IF(B1498&gt;0,SUM($R$4:R1498)-SUM($S$3:S1497),0)</f>
        <v>0</v>
      </c>
    </row>
    <row r="1499" spans="1:19">
      <c r="A1499">
        <f>IF(E1498&lt;&gt;E1499,COUNTIF($A$4:A1498,"&lt;&gt;0")+1,0)</f>
        <v>0</v>
      </c>
      <c r="B1499">
        <f>IF(A1499&lt;&gt;0,IF(MOD(A1499,3)=0,COUNTIF($B$4:B1498,"&lt;&gt;0")+1,0),0)</f>
        <v>0</v>
      </c>
      <c r="C1499" s="9">
        <f>'Dash Board'!$C$12+COUNT('Daily reducing balance'!$F$4:F1498)</f>
        <v>43225</v>
      </c>
      <c r="D1499">
        <f t="shared" si="161"/>
        <v>2018</v>
      </c>
      <c r="E1499">
        <f t="shared" si="162"/>
        <v>5</v>
      </c>
      <c r="F1499">
        <f>DAY('Dash Board'!$C$12+COUNT('Daily reducing balance'!$F$4:F1498))</f>
        <v>5</v>
      </c>
      <c r="G1499" s="8">
        <f t="shared" si="163"/>
        <v>257973.50559417042</v>
      </c>
      <c r="H1499" s="6">
        <f>G1499*'Dash Board'!$C$11/365</f>
        <v>74.211556403802447</v>
      </c>
      <c r="I1499" s="6">
        <f>H1499*'Dash Board'!$C$18/'Dash Board'!$C$11</f>
        <v>35.338836382763077</v>
      </c>
      <c r="J1499" s="6">
        <f>(G1499&gt;1)*PMT('Dash Board'!$C$11/365,$U$4,-'Dash Board'!$C$19)</f>
        <v>108.80376961660664</v>
      </c>
      <c r="K1499" s="6">
        <f t="shared" si="165"/>
        <v>0</v>
      </c>
      <c r="L1499" s="8">
        <f t="shared" si="166"/>
        <v>257938.91338095762</v>
      </c>
      <c r="N1499" s="8">
        <f t="shared" si="164"/>
        <v>73.464933233843567</v>
      </c>
      <c r="O1499" s="8">
        <f>IF(E1498&lt;&gt;E1499,SUM($N$4:N1499)-SUM($O$3:O1498),0)</f>
        <v>0</v>
      </c>
      <c r="P1499" s="6">
        <f>IF(B1499&gt;0,SUM($O$4:O1499)-SUM($P$3:P1498),0)</f>
        <v>0</v>
      </c>
      <c r="Q1499" s="6">
        <f t="shared" si="167"/>
        <v>35.338836382763077</v>
      </c>
      <c r="R1499" s="8">
        <f>IF(E1498&lt;&gt;E1499,SUM($Q$4:Q1499)-SUM($R$3:R1498),0)</f>
        <v>0</v>
      </c>
      <c r="S1499" s="6">
        <f>IF(B1499&gt;0,SUM($R$4:R1499)-SUM($S$3:S1498),0)</f>
        <v>0</v>
      </c>
    </row>
    <row r="1500" spans="1:19">
      <c r="A1500">
        <f>IF(E1499&lt;&gt;E1500,COUNTIF($A$4:A1499,"&lt;&gt;0")+1,0)</f>
        <v>0</v>
      </c>
      <c r="B1500">
        <f>IF(A1500&lt;&gt;0,IF(MOD(A1500,3)=0,COUNTIF($B$4:B1499,"&lt;&gt;0")+1,0),0)</f>
        <v>0</v>
      </c>
      <c r="C1500" s="9">
        <f>'Dash Board'!$C$12+COUNT('Daily reducing balance'!$F$4:F1499)</f>
        <v>43226</v>
      </c>
      <c r="D1500">
        <f t="shared" si="161"/>
        <v>2018</v>
      </c>
      <c r="E1500">
        <f t="shared" si="162"/>
        <v>5</v>
      </c>
      <c r="F1500">
        <f>DAY('Dash Board'!$C$12+COUNT('Daily reducing balance'!$F$4:F1499))</f>
        <v>6</v>
      </c>
      <c r="G1500" s="8">
        <f t="shared" si="163"/>
        <v>257938.91338095762</v>
      </c>
      <c r="H1500" s="6">
        <f>G1500*'Dash Board'!$C$11/365</f>
        <v>74.201605219179584</v>
      </c>
      <c r="I1500" s="6">
        <f>H1500*'Dash Board'!$C$18/'Dash Board'!$C$11</f>
        <v>35.33409772341885</v>
      </c>
      <c r="J1500" s="6">
        <f>(G1500&gt;1)*PMT('Dash Board'!$C$11/365,$U$4,-'Dash Board'!$C$19)</f>
        <v>108.80376961660664</v>
      </c>
      <c r="K1500" s="6">
        <f t="shared" si="165"/>
        <v>0</v>
      </c>
      <c r="L1500" s="8">
        <f t="shared" si="166"/>
        <v>257904.31121656019</v>
      </c>
      <c r="N1500" s="8">
        <f t="shared" si="164"/>
        <v>73.469671893187794</v>
      </c>
      <c r="O1500" s="8">
        <f>IF(E1499&lt;&gt;E1500,SUM($N$4:N1500)-SUM($O$3:O1499),0)</f>
        <v>0</v>
      </c>
      <c r="P1500" s="6">
        <f>IF(B1500&gt;0,SUM($O$4:O1500)-SUM($P$3:P1499),0)</f>
        <v>0</v>
      </c>
      <c r="Q1500" s="6">
        <f t="shared" si="167"/>
        <v>35.33409772341885</v>
      </c>
      <c r="R1500" s="8">
        <f>IF(E1499&lt;&gt;E1500,SUM($Q$4:Q1500)-SUM($R$3:R1499),0)</f>
        <v>0</v>
      </c>
      <c r="S1500" s="6">
        <f>IF(B1500&gt;0,SUM($R$4:R1500)-SUM($S$3:S1499),0)</f>
        <v>0</v>
      </c>
    </row>
    <row r="1501" spans="1:19">
      <c r="A1501">
        <f>IF(E1500&lt;&gt;E1501,COUNTIF($A$4:A1500,"&lt;&gt;0")+1,0)</f>
        <v>0</v>
      </c>
      <c r="B1501">
        <f>IF(A1501&lt;&gt;0,IF(MOD(A1501,3)=0,COUNTIF($B$4:B1500,"&lt;&gt;0")+1,0),0)</f>
        <v>0</v>
      </c>
      <c r="C1501" s="9">
        <f>'Dash Board'!$C$12+COUNT('Daily reducing balance'!$F$4:F1500)</f>
        <v>43227</v>
      </c>
      <c r="D1501">
        <f t="shared" si="161"/>
        <v>2018</v>
      </c>
      <c r="E1501">
        <f t="shared" si="162"/>
        <v>5</v>
      </c>
      <c r="F1501">
        <f>DAY('Dash Board'!$C$12+COUNT('Daily reducing balance'!$F$4:F1500))</f>
        <v>7</v>
      </c>
      <c r="G1501" s="8">
        <f t="shared" si="163"/>
        <v>257904.31121656019</v>
      </c>
      <c r="H1501" s="6">
        <f>G1501*'Dash Board'!$C$11/365</f>
        <v>74.191651171887173</v>
      </c>
      <c r="I1501" s="6">
        <f>H1501*'Dash Board'!$C$18/'Dash Board'!$C$11</f>
        <v>35.329357700898655</v>
      </c>
      <c r="J1501" s="6">
        <f>(G1501&gt;1)*PMT('Dash Board'!$C$11/365,$U$4,-'Dash Board'!$C$19)</f>
        <v>108.80376961660664</v>
      </c>
      <c r="K1501" s="6">
        <f t="shared" si="165"/>
        <v>0</v>
      </c>
      <c r="L1501" s="8">
        <f t="shared" si="166"/>
        <v>257869.69909811547</v>
      </c>
      <c r="N1501" s="8">
        <f t="shared" si="164"/>
        <v>73.474411915707989</v>
      </c>
      <c r="O1501" s="8">
        <f>IF(E1500&lt;&gt;E1501,SUM($N$4:N1501)-SUM($O$3:O1500),0)</f>
        <v>0</v>
      </c>
      <c r="P1501" s="6">
        <f>IF(B1501&gt;0,SUM($O$4:O1501)-SUM($P$3:P1500),0)</f>
        <v>0</v>
      </c>
      <c r="Q1501" s="6">
        <f t="shared" si="167"/>
        <v>35.329357700898655</v>
      </c>
      <c r="R1501" s="8">
        <f>IF(E1500&lt;&gt;E1501,SUM($Q$4:Q1501)-SUM($R$3:R1500),0)</f>
        <v>0</v>
      </c>
      <c r="S1501" s="6">
        <f>IF(B1501&gt;0,SUM($R$4:R1501)-SUM($S$3:S1500),0)</f>
        <v>0</v>
      </c>
    </row>
    <row r="1502" spans="1:19">
      <c r="A1502">
        <f>IF(E1501&lt;&gt;E1502,COUNTIF($A$4:A1501,"&lt;&gt;0")+1,0)</f>
        <v>0</v>
      </c>
      <c r="B1502">
        <f>IF(A1502&lt;&gt;0,IF(MOD(A1502,3)=0,COUNTIF($B$4:B1501,"&lt;&gt;0")+1,0),0)</f>
        <v>0</v>
      </c>
      <c r="C1502" s="9">
        <f>'Dash Board'!$C$12+COUNT('Daily reducing balance'!$F$4:F1501)</f>
        <v>43228</v>
      </c>
      <c r="D1502">
        <f t="shared" si="161"/>
        <v>2018</v>
      </c>
      <c r="E1502">
        <f t="shared" si="162"/>
        <v>5</v>
      </c>
      <c r="F1502">
        <f>DAY('Dash Board'!$C$12+COUNT('Daily reducing balance'!$F$4:F1501))</f>
        <v>8</v>
      </c>
      <c r="G1502" s="8">
        <f t="shared" si="163"/>
        <v>257869.69909811547</v>
      </c>
      <c r="H1502" s="6">
        <f>G1502*'Dash Board'!$C$11/365</f>
        <v>74.181694261101697</v>
      </c>
      <c r="I1502" s="6">
        <f>H1502*'Dash Board'!$C$18/'Dash Board'!$C$11</f>
        <v>35.324616314810335</v>
      </c>
      <c r="J1502" s="6">
        <f>(G1502&gt;1)*PMT('Dash Board'!$C$11/365,$U$4,-'Dash Board'!$C$19)</f>
        <v>108.80376961660664</v>
      </c>
      <c r="K1502" s="6">
        <f t="shared" si="165"/>
        <v>0</v>
      </c>
      <c r="L1502" s="8">
        <f t="shared" si="166"/>
        <v>257835.07702275994</v>
      </c>
      <c r="N1502" s="8">
        <f t="shared" si="164"/>
        <v>73.479153301796316</v>
      </c>
      <c r="O1502" s="8">
        <f>IF(E1501&lt;&gt;E1502,SUM($N$4:N1502)-SUM($O$3:O1501),0)</f>
        <v>0</v>
      </c>
      <c r="P1502" s="6">
        <f>IF(B1502&gt;0,SUM($O$4:O1502)-SUM($P$3:P1501),0)</f>
        <v>0</v>
      </c>
      <c r="Q1502" s="6">
        <f t="shared" si="167"/>
        <v>35.324616314810335</v>
      </c>
      <c r="R1502" s="8">
        <f>IF(E1501&lt;&gt;E1502,SUM($Q$4:Q1502)-SUM($R$3:R1501),0)</f>
        <v>0</v>
      </c>
      <c r="S1502" s="6">
        <f>IF(B1502&gt;0,SUM($R$4:R1502)-SUM($S$3:S1501),0)</f>
        <v>0</v>
      </c>
    </row>
    <row r="1503" spans="1:19">
      <c r="A1503">
        <f>IF(E1502&lt;&gt;E1503,COUNTIF($A$4:A1502,"&lt;&gt;0")+1,0)</f>
        <v>0</v>
      </c>
      <c r="B1503">
        <f>IF(A1503&lt;&gt;0,IF(MOD(A1503,3)=0,COUNTIF($B$4:B1502,"&lt;&gt;0")+1,0),0)</f>
        <v>0</v>
      </c>
      <c r="C1503" s="9">
        <f>'Dash Board'!$C$12+COUNT('Daily reducing balance'!$F$4:F1502)</f>
        <v>43229</v>
      </c>
      <c r="D1503">
        <f t="shared" si="161"/>
        <v>2018</v>
      </c>
      <c r="E1503">
        <f t="shared" si="162"/>
        <v>5</v>
      </c>
      <c r="F1503">
        <f>DAY('Dash Board'!$C$12+COUNT('Daily reducing balance'!$F$4:F1502))</f>
        <v>9</v>
      </c>
      <c r="G1503" s="8">
        <f t="shared" si="163"/>
        <v>257835.07702275994</v>
      </c>
      <c r="H1503" s="6">
        <f>G1503*'Dash Board'!$C$11/365</f>
        <v>74.171734485999437</v>
      </c>
      <c r="I1503" s="6">
        <f>H1503*'Dash Board'!$C$18/'Dash Board'!$C$11</f>
        <v>35.319873564761636</v>
      </c>
      <c r="J1503" s="6">
        <f>(G1503&gt;1)*PMT('Dash Board'!$C$11/365,$U$4,-'Dash Board'!$C$19)</f>
        <v>108.80376961660664</v>
      </c>
      <c r="K1503" s="6">
        <f t="shared" si="165"/>
        <v>0</v>
      </c>
      <c r="L1503" s="8">
        <f t="shared" si="166"/>
        <v>257800.44498762934</v>
      </c>
      <c r="N1503" s="8">
        <f t="shared" si="164"/>
        <v>73.483896051845008</v>
      </c>
      <c r="O1503" s="8">
        <f>IF(E1502&lt;&gt;E1503,SUM($N$4:N1503)-SUM($O$3:O1502),0)</f>
        <v>0</v>
      </c>
      <c r="P1503" s="6">
        <f>IF(B1503&gt;0,SUM($O$4:O1503)-SUM($P$3:P1502),0)</f>
        <v>0</v>
      </c>
      <c r="Q1503" s="6">
        <f t="shared" si="167"/>
        <v>35.319873564761636</v>
      </c>
      <c r="R1503" s="8">
        <f>IF(E1502&lt;&gt;E1503,SUM($Q$4:Q1503)-SUM($R$3:R1502),0)</f>
        <v>0</v>
      </c>
      <c r="S1503" s="6">
        <f>IF(B1503&gt;0,SUM($R$4:R1503)-SUM($S$3:S1502),0)</f>
        <v>0</v>
      </c>
    </row>
    <row r="1504" spans="1:19">
      <c r="A1504">
        <f>IF(E1503&lt;&gt;E1504,COUNTIF($A$4:A1503,"&lt;&gt;0")+1,0)</f>
        <v>0</v>
      </c>
      <c r="B1504">
        <f>IF(A1504&lt;&gt;0,IF(MOD(A1504,3)=0,COUNTIF($B$4:B1503,"&lt;&gt;0")+1,0),0)</f>
        <v>0</v>
      </c>
      <c r="C1504" s="9">
        <f>'Dash Board'!$C$12+COUNT('Daily reducing balance'!$F$4:F1503)</f>
        <v>43230</v>
      </c>
      <c r="D1504">
        <f t="shared" si="161"/>
        <v>2018</v>
      </c>
      <c r="E1504">
        <f t="shared" si="162"/>
        <v>5</v>
      </c>
      <c r="F1504">
        <f>DAY('Dash Board'!$C$12+COUNT('Daily reducing balance'!$F$4:F1503))</f>
        <v>10</v>
      </c>
      <c r="G1504" s="8">
        <f t="shared" si="163"/>
        <v>257800.44498762934</v>
      </c>
      <c r="H1504" s="6">
        <f>G1504*'Dash Board'!$C$11/365</f>
        <v>74.161771845756377</v>
      </c>
      <c r="I1504" s="6">
        <f>H1504*'Dash Board'!$C$18/'Dash Board'!$C$11</f>
        <v>35.315129450360182</v>
      </c>
      <c r="J1504" s="6">
        <f>(G1504&gt;1)*PMT('Dash Board'!$C$11/365,$U$4,-'Dash Board'!$C$19)</f>
        <v>108.80376961660664</v>
      </c>
      <c r="K1504" s="6">
        <f t="shared" si="165"/>
        <v>0</v>
      </c>
      <c r="L1504" s="8">
        <f t="shared" si="166"/>
        <v>257765.80298985846</v>
      </c>
      <c r="N1504" s="8">
        <f t="shared" si="164"/>
        <v>73.488640166246455</v>
      </c>
      <c r="O1504" s="8">
        <f>IF(E1503&lt;&gt;E1504,SUM($N$4:N1504)-SUM($O$3:O1503),0)</f>
        <v>0</v>
      </c>
      <c r="P1504" s="6">
        <f>IF(B1504&gt;0,SUM($O$4:O1504)-SUM($P$3:P1503),0)</f>
        <v>0</v>
      </c>
      <c r="Q1504" s="6">
        <f t="shared" si="167"/>
        <v>35.315129450360182</v>
      </c>
      <c r="R1504" s="8">
        <f>IF(E1503&lt;&gt;E1504,SUM($Q$4:Q1504)-SUM($R$3:R1503),0)</f>
        <v>0</v>
      </c>
      <c r="S1504" s="6">
        <f>IF(B1504&gt;0,SUM($R$4:R1504)-SUM($S$3:S1503),0)</f>
        <v>0</v>
      </c>
    </row>
    <row r="1505" spans="1:19">
      <c r="A1505">
        <f>IF(E1504&lt;&gt;E1505,COUNTIF($A$4:A1504,"&lt;&gt;0")+1,0)</f>
        <v>0</v>
      </c>
      <c r="B1505">
        <f>IF(A1505&lt;&gt;0,IF(MOD(A1505,3)=0,COUNTIF($B$4:B1504,"&lt;&gt;0")+1,0),0)</f>
        <v>0</v>
      </c>
      <c r="C1505" s="9">
        <f>'Dash Board'!$C$12+COUNT('Daily reducing balance'!$F$4:F1504)</f>
        <v>43231</v>
      </c>
      <c r="D1505">
        <f t="shared" si="161"/>
        <v>2018</v>
      </c>
      <c r="E1505">
        <f t="shared" si="162"/>
        <v>5</v>
      </c>
      <c r="F1505">
        <f>DAY('Dash Board'!$C$12+COUNT('Daily reducing balance'!$F$4:F1504))</f>
        <v>11</v>
      </c>
      <c r="G1505" s="8">
        <f t="shared" si="163"/>
        <v>257765.80298985846</v>
      </c>
      <c r="H1505" s="6">
        <f>G1505*'Dash Board'!$C$11/365</f>
        <v>74.15180633954833</v>
      </c>
      <c r="I1505" s="6">
        <f>H1505*'Dash Board'!$C$18/'Dash Board'!$C$11</f>
        <v>35.31038397121349</v>
      </c>
      <c r="J1505" s="6">
        <f>(G1505&gt;1)*PMT('Dash Board'!$C$11/365,$U$4,-'Dash Board'!$C$19)</f>
        <v>108.80376961660664</v>
      </c>
      <c r="K1505" s="6">
        <f t="shared" si="165"/>
        <v>0</v>
      </c>
      <c r="L1505" s="8">
        <f t="shared" si="166"/>
        <v>257731.15102658138</v>
      </c>
      <c r="N1505" s="8">
        <f t="shared" si="164"/>
        <v>73.493385645393147</v>
      </c>
      <c r="O1505" s="8">
        <f>IF(E1504&lt;&gt;E1505,SUM($N$4:N1505)-SUM($O$3:O1504),0)</f>
        <v>0</v>
      </c>
      <c r="P1505" s="6">
        <f>IF(B1505&gt;0,SUM($O$4:O1505)-SUM($P$3:P1504),0)</f>
        <v>0</v>
      </c>
      <c r="Q1505" s="6">
        <f t="shared" si="167"/>
        <v>35.31038397121349</v>
      </c>
      <c r="R1505" s="8">
        <f>IF(E1504&lt;&gt;E1505,SUM($Q$4:Q1505)-SUM($R$3:R1504),0)</f>
        <v>0</v>
      </c>
      <c r="S1505" s="6">
        <f>IF(B1505&gt;0,SUM($R$4:R1505)-SUM($S$3:S1504),0)</f>
        <v>0</v>
      </c>
    </row>
    <row r="1506" spans="1:19">
      <c r="A1506">
        <f>IF(E1505&lt;&gt;E1506,COUNTIF($A$4:A1505,"&lt;&gt;0")+1,0)</f>
        <v>0</v>
      </c>
      <c r="B1506">
        <f>IF(A1506&lt;&gt;0,IF(MOD(A1506,3)=0,COUNTIF($B$4:B1505,"&lt;&gt;0")+1,0),0)</f>
        <v>0</v>
      </c>
      <c r="C1506" s="9">
        <f>'Dash Board'!$C$12+COUNT('Daily reducing balance'!$F$4:F1505)</f>
        <v>43232</v>
      </c>
      <c r="D1506">
        <f t="shared" si="161"/>
        <v>2018</v>
      </c>
      <c r="E1506">
        <f t="shared" si="162"/>
        <v>5</v>
      </c>
      <c r="F1506">
        <f>DAY('Dash Board'!$C$12+COUNT('Daily reducing balance'!$F$4:F1505))</f>
        <v>12</v>
      </c>
      <c r="G1506" s="8">
        <f t="shared" si="163"/>
        <v>257731.15102658138</v>
      </c>
      <c r="H1506" s="6">
        <f>G1506*'Dash Board'!$C$11/365</f>
        <v>74.14183796655081</v>
      </c>
      <c r="I1506" s="6">
        <f>H1506*'Dash Board'!$C$18/'Dash Board'!$C$11</f>
        <v>35.305637126928957</v>
      </c>
      <c r="J1506" s="6">
        <f>(G1506&gt;1)*PMT('Dash Board'!$C$11/365,$U$4,-'Dash Board'!$C$19)</f>
        <v>108.80376961660664</v>
      </c>
      <c r="K1506" s="6">
        <f t="shared" si="165"/>
        <v>0</v>
      </c>
      <c r="L1506" s="8">
        <f t="shared" si="166"/>
        <v>257696.48909493131</v>
      </c>
      <c r="N1506" s="8">
        <f t="shared" si="164"/>
        <v>73.498132489677687</v>
      </c>
      <c r="O1506" s="8">
        <f>IF(E1505&lt;&gt;E1506,SUM($N$4:N1506)-SUM($O$3:O1505),0)</f>
        <v>0</v>
      </c>
      <c r="P1506" s="6">
        <f>IF(B1506&gt;0,SUM($O$4:O1506)-SUM($P$3:P1505),0)</f>
        <v>0</v>
      </c>
      <c r="Q1506" s="6">
        <f t="shared" si="167"/>
        <v>35.305637126928957</v>
      </c>
      <c r="R1506" s="8">
        <f>IF(E1505&lt;&gt;E1506,SUM($Q$4:Q1506)-SUM($R$3:R1505),0)</f>
        <v>0</v>
      </c>
      <c r="S1506" s="6">
        <f>IF(B1506&gt;0,SUM($R$4:R1506)-SUM($S$3:S1505),0)</f>
        <v>0</v>
      </c>
    </row>
    <row r="1507" spans="1:19">
      <c r="A1507">
        <f>IF(E1506&lt;&gt;E1507,COUNTIF($A$4:A1506,"&lt;&gt;0")+1,0)</f>
        <v>0</v>
      </c>
      <c r="B1507">
        <f>IF(A1507&lt;&gt;0,IF(MOD(A1507,3)=0,COUNTIF($B$4:B1506,"&lt;&gt;0")+1,0),0)</f>
        <v>0</v>
      </c>
      <c r="C1507" s="9">
        <f>'Dash Board'!$C$12+COUNT('Daily reducing balance'!$F$4:F1506)</f>
        <v>43233</v>
      </c>
      <c r="D1507">
        <f t="shared" si="161"/>
        <v>2018</v>
      </c>
      <c r="E1507">
        <f t="shared" si="162"/>
        <v>5</v>
      </c>
      <c r="F1507">
        <f>DAY('Dash Board'!$C$12+COUNT('Daily reducing balance'!$F$4:F1506))</f>
        <v>13</v>
      </c>
      <c r="G1507" s="8">
        <f t="shared" si="163"/>
        <v>257696.48909493131</v>
      </c>
      <c r="H1507" s="6">
        <f>G1507*'Dash Board'!$C$11/365</f>
        <v>74.131866725939147</v>
      </c>
      <c r="I1507" s="6">
        <f>H1507*'Dash Board'!$C$18/'Dash Board'!$C$11</f>
        <v>35.30088891711388</v>
      </c>
      <c r="J1507" s="6">
        <f>(G1507&gt;1)*PMT('Dash Board'!$C$11/365,$U$4,-'Dash Board'!$C$19)</f>
        <v>108.80376961660664</v>
      </c>
      <c r="K1507" s="6">
        <f t="shared" si="165"/>
        <v>0</v>
      </c>
      <c r="L1507" s="8">
        <f t="shared" si="166"/>
        <v>257661.81719204065</v>
      </c>
      <c r="N1507" s="8">
        <f t="shared" si="164"/>
        <v>73.502880699492763</v>
      </c>
      <c r="O1507" s="8">
        <f>IF(E1506&lt;&gt;E1507,SUM($N$4:N1507)-SUM($O$3:O1506),0)</f>
        <v>0</v>
      </c>
      <c r="P1507" s="6">
        <f>IF(B1507&gt;0,SUM($O$4:O1507)-SUM($P$3:P1506),0)</f>
        <v>0</v>
      </c>
      <c r="Q1507" s="6">
        <f t="shared" si="167"/>
        <v>35.30088891711388</v>
      </c>
      <c r="R1507" s="8">
        <f>IF(E1506&lt;&gt;E1507,SUM($Q$4:Q1507)-SUM($R$3:R1506),0)</f>
        <v>0</v>
      </c>
      <c r="S1507" s="6">
        <f>IF(B1507&gt;0,SUM($R$4:R1507)-SUM($S$3:S1506),0)</f>
        <v>0</v>
      </c>
    </row>
    <row r="1508" spans="1:19">
      <c r="A1508">
        <f>IF(E1507&lt;&gt;E1508,COUNTIF($A$4:A1507,"&lt;&gt;0")+1,0)</f>
        <v>0</v>
      </c>
      <c r="B1508">
        <f>IF(A1508&lt;&gt;0,IF(MOD(A1508,3)=0,COUNTIF($B$4:B1507,"&lt;&gt;0")+1,0),0)</f>
        <v>0</v>
      </c>
      <c r="C1508" s="9">
        <f>'Dash Board'!$C$12+COUNT('Daily reducing balance'!$F$4:F1507)</f>
        <v>43234</v>
      </c>
      <c r="D1508">
        <f t="shared" si="161"/>
        <v>2018</v>
      </c>
      <c r="E1508">
        <f t="shared" si="162"/>
        <v>5</v>
      </c>
      <c r="F1508">
        <f>DAY('Dash Board'!$C$12+COUNT('Daily reducing balance'!$F$4:F1507))</f>
        <v>14</v>
      </c>
      <c r="G1508" s="8">
        <f t="shared" si="163"/>
        <v>257661.81719204065</v>
      </c>
      <c r="H1508" s="6">
        <f>G1508*'Dash Board'!$C$11/365</f>
        <v>74.121892616888402</v>
      </c>
      <c r="I1508" s="6">
        <f>H1508*'Dash Board'!$C$18/'Dash Board'!$C$11</f>
        <v>35.296139341375437</v>
      </c>
      <c r="J1508" s="6">
        <f>(G1508&gt;1)*PMT('Dash Board'!$C$11/365,$U$4,-'Dash Board'!$C$19)</f>
        <v>108.80376961660664</v>
      </c>
      <c r="K1508" s="6">
        <f t="shared" si="165"/>
        <v>0</v>
      </c>
      <c r="L1508" s="8">
        <f t="shared" si="166"/>
        <v>257627.13531504091</v>
      </c>
      <c r="N1508" s="8">
        <f t="shared" si="164"/>
        <v>73.507630275231207</v>
      </c>
      <c r="O1508" s="8">
        <f>IF(E1507&lt;&gt;E1508,SUM($N$4:N1508)-SUM($O$3:O1507),0)</f>
        <v>0</v>
      </c>
      <c r="P1508" s="6">
        <f>IF(B1508&gt;0,SUM($O$4:O1508)-SUM($P$3:P1507),0)</f>
        <v>0</v>
      </c>
      <c r="Q1508" s="6">
        <f t="shared" si="167"/>
        <v>35.296139341375437</v>
      </c>
      <c r="R1508" s="8">
        <f>IF(E1507&lt;&gt;E1508,SUM($Q$4:Q1508)-SUM($R$3:R1507),0)</f>
        <v>0</v>
      </c>
      <c r="S1508" s="6">
        <f>IF(B1508&gt;0,SUM($R$4:R1508)-SUM($S$3:S1507),0)</f>
        <v>0</v>
      </c>
    </row>
    <row r="1509" spans="1:19">
      <c r="A1509">
        <f>IF(E1508&lt;&gt;E1509,COUNTIF($A$4:A1508,"&lt;&gt;0")+1,0)</f>
        <v>0</v>
      </c>
      <c r="B1509">
        <f>IF(A1509&lt;&gt;0,IF(MOD(A1509,3)=0,COUNTIF($B$4:B1508,"&lt;&gt;0")+1,0),0)</f>
        <v>0</v>
      </c>
      <c r="C1509" s="9">
        <f>'Dash Board'!$C$12+COUNT('Daily reducing balance'!$F$4:F1508)</f>
        <v>43235</v>
      </c>
      <c r="D1509">
        <f t="shared" si="161"/>
        <v>2018</v>
      </c>
      <c r="E1509">
        <f t="shared" si="162"/>
        <v>5</v>
      </c>
      <c r="F1509">
        <f>DAY('Dash Board'!$C$12+COUNT('Daily reducing balance'!$F$4:F1508))</f>
        <v>15</v>
      </c>
      <c r="G1509" s="8">
        <f t="shared" si="163"/>
        <v>257627.13531504091</v>
      </c>
      <c r="H1509" s="6">
        <f>G1509*'Dash Board'!$C$11/365</f>
        <v>74.111915638573407</v>
      </c>
      <c r="I1509" s="6">
        <f>H1509*'Dash Board'!$C$18/'Dash Board'!$C$11</f>
        <v>35.291388399320674</v>
      </c>
      <c r="J1509" s="6">
        <f>(G1509&gt;1)*PMT('Dash Board'!$C$11/365,$U$4,-'Dash Board'!$C$19)</f>
        <v>108.80376961660664</v>
      </c>
      <c r="K1509" s="6">
        <f t="shared" si="165"/>
        <v>0</v>
      </c>
      <c r="L1509" s="8">
        <f t="shared" si="166"/>
        <v>257592.44346106288</v>
      </c>
      <c r="N1509" s="8">
        <f t="shared" si="164"/>
        <v>73.512381217285963</v>
      </c>
      <c r="O1509" s="8">
        <f>IF(E1508&lt;&gt;E1509,SUM($N$4:N1509)-SUM($O$3:O1508),0)</f>
        <v>0</v>
      </c>
      <c r="P1509" s="6">
        <f>IF(B1509&gt;0,SUM($O$4:O1509)-SUM($P$3:P1508),0)</f>
        <v>0</v>
      </c>
      <c r="Q1509" s="6">
        <f t="shared" si="167"/>
        <v>35.291388399320674</v>
      </c>
      <c r="R1509" s="8">
        <f>IF(E1508&lt;&gt;E1509,SUM($Q$4:Q1509)-SUM($R$3:R1508),0)</f>
        <v>0</v>
      </c>
      <c r="S1509" s="6">
        <f>IF(B1509&gt;0,SUM($R$4:R1509)-SUM($S$3:S1508),0)</f>
        <v>0</v>
      </c>
    </row>
    <row r="1510" spans="1:19">
      <c r="A1510">
        <f>IF(E1509&lt;&gt;E1510,COUNTIF($A$4:A1509,"&lt;&gt;0")+1,0)</f>
        <v>0</v>
      </c>
      <c r="B1510">
        <f>IF(A1510&lt;&gt;0,IF(MOD(A1510,3)=0,COUNTIF($B$4:B1509,"&lt;&gt;0")+1,0),0)</f>
        <v>0</v>
      </c>
      <c r="C1510" s="9">
        <f>'Dash Board'!$C$12+COUNT('Daily reducing balance'!$F$4:F1509)</f>
        <v>43236</v>
      </c>
      <c r="D1510">
        <f t="shared" si="161"/>
        <v>2018</v>
      </c>
      <c r="E1510">
        <f t="shared" si="162"/>
        <v>5</v>
      </c>
      <c r="F1510">
        <f>DAY('Dash Board'!$C$12+COUNT('Daily reducing balance'!$F$4:F1509))</f>
        <v>16</v>
      </c>
      <c r="G1510" s="8">
        <f t="shared" si="163"/>
        <v>257592.44346106288</v>
      </c>
      <c r="H1510" s="6">
        <f>G1510*'Dash Board'!$C$11/365</f>
        <v>74.101935790168767</v>
      </c>
      <c r="I1510" s="6">
        <f>H1510*'Dash Board'!$C$18/'Dash Board'!$C$11</f>
        <v>35.286636090556556</v>
      </c>
      <c r="J1510" s="6">
        <f>(G1510&gt;1)*PMT('Dash Board'!$C$11/365,$U$4,-'Dash Board'!$C$19)</f>
        <v>108.80376961660664</v>
      </c>
      <c r="K1510" s="6">
        <f t="shared" si="165"/>
        <v>0</v>
      </c>
      <c r="L1510" s="8">
        <f t="shared" si="166"/>
        <v>257557.74162723645</v>
      </c>
      <c r="N1510" s="8">
        <f t="shared" si="164"/>
        <v>73.517133526050088</v>
      </c>
      <c r="O1510" s="8">
        <f>IF(E1509&lt;&gt;E1510,SUM($N$4:N1510)-SUM($O$3:O1509),0)</f>
        <v>0</v>
      </c>
      <c r="P1510" s="6">
        <f>IF(B1510&gt;0,SUM($O$4:O1510)-SUM($P$3:P1509),0)</f>
        <v>0</v>
      </c>
      <c r="Q1510" s="6">
        <f t="shared" si="167"/>
        <v>35.286636090556556</v>
      </c>
      <c r="R1510" s="8">
        <f>IF(E1509&lt;&gt;E1510,SUM($Q$4:Q1510)-SUM($R$3:R1509),0)</f>
        <v>0</v>
      </c>
      <c r="S1510" s="6">
        <f>IF(B1510&gt;0,SUM($R$4:R1510)-SUM($S$3:S1509),0)</f>
        <v>0</v>
      </c>
    </row>
    <row r="1511" spans="1:19">
      <c r="A1511">
        <f>IF(E1510&lt;&gt;E1511,COUNTIF($A$4:A1510,"&lt;&gt;0")+1,0)</f>
        <v>0</v>
      </c>
      <c r="B1511">
        <f>IF(A1511&lt;&gt;0,IF(MOD(A1511,3)=0,COUNTIF($B$4:B1510,"&lt;&gt;0")+1,0),0)</f>
        <v>0</v>
      </c>
      <c r="C1511" s="9">
        <f>'Dash Board'!$C$12+COUNT('Daily reducing balance'!$F$4:F1510)</f>
        <v>43237</v>
      </c>
      <c r="D1511">
        <f t="shared" si="161"/>
        <v>2018</v>
      </c>
      <c r="E1511">
        <f t="shared" si="162"/>
        <v>5</v>
      </c>
      <c r="F1511">
        <f>DAY('Dash Board'!$C$12+COUNT('Daily reducing balance'!$F$4:F1510))</f>
        <v>17</v>
      </c>
      <c r="G1511" s="8">
        <f t="shared" si="163"/>
        <v>257557.74162723645</v>
      </c>
      <c r="H1511" s="6">
        <f>G1511*'Dash Board'!$C$11/365</f>
        <v>74.091953070848845</v>
      </c>
      <c r="I1511" s="6">
        <f>H1511*'Dash Board'!$C$18/'Dash Board'!$C$11</f>
        <v>35.281882414689932</v>
      </c>
      <c r="J1511" s="6">
        <f>(G1511&gt;1)*PMT('Dash Board'!$C$11/365,$U$4,-'Dash Board'!$C$19)</f>
        <v>108.80376961660664</v>
      </c>
      <c r="K1511" s="6">
        <f t="shared" si="165"/>
        <v>0</v>
      </c>
      <c r="L1511" s="8">
        <f t="shared" si="166"/>
        <v>257523.0298106907</v>
      </c>
      <c r="N1511" s="8">
        <f t="shared" si="164"/>
        <v>73.521887201916712</v>
      </c>
      <c r="O1511" s="8">
        <f>IF(E1510&lt;&gt;E1511,SUM($N$4:N1511)-SUM($O$3:O1510),0)</f>
        <v>0</v>
      </c>
      <c r="P1511" s="6">
        <f>IF(B1511&gt;0,SUM($O$4:O1511)-SUM($P$3:P1510),0)</f>
        <v>0</v>
      </c>
      <c r="Q1511" s="6">
        <f t="shared" si="167"/>
        <v>35.281882414689932</v>
      </c>
      <c r="R1511" s="8">
        <f>IF(E1510&lt;&gt;E1511,SUM($Q$4:Q1511)-SUM($R$3:R1510),0)</f>
        <v>0</v>
      </c>
      <c r="S1511" s="6">
        <f>IF(B1511&gt;0,SUM($R$4:R1511)-SUM($S$3:S1510),0)</f>
        <v>0</v>
      </c>
    </row>
    <row r="1512" spans="1:19">
      <c r="A1512">
        <f>IF(E1511&lt;&gt;E1512,COUNTIF($A$4:A1511,"&lt;&gt;0")+1,0)</f>
        <v>0</v>
      </c>
      <c r="B1512">
        <f>IF(A1512&lt;&gt;0,IF(MOD(A1512,3)=0,COUNTIF($B$4:B1511,"&lt;&gt;0")+1,0),0)</f>
        <v>0</v>
      </c>
      <c r="C1512" s="9">
        <f>'Dash Board'!$C$12+COUNT('Daily reducing balance'!$F$4:F1511)</f>
        <v>43238</v>
      </c>
      <c r="D1512">
        <f t="shared" si="161"/>
        <v>2018</v>
      </c>
      <c r="E1512">
        <f t="shared" si="162"/>
        <v>5</v>
      </c>
      <c r="F1512">
        <f>DAY('Dash Board'!$C$12+COUNT('Daily reducing balance'!$F$4:F1511))</f>
        <v>18</v>
      </c>
      <c r="G1512" s="8">
        <f t="shared" si="163"/>
        <v>257523.0298106907</v>
      </c>
      <c r="H1512" s="6">
        <f>G1512*'Dash Board'!$C$11/365</f>
        <v>74.081967479787735</v>
      </c>
      <c r="I1512" s="6">
        <f>H1512*'Dash Board'!$C$18/'Dash Board'!$C$11</f>
        <v>35.277127371327495</v>
      </c>
      <c r="J1512" s="6">
        <f>(G1512&gt;1)*PMT('Dash Board'!$C$11/365,$U$4,-'Dash Board'!$C$19)</f>
        <v>108.80376961660664</v>
      </c>
      <c r="K1512" s="6">
        <f t="shared" si="165"/>
        <v>0</v>
      </c>
      <c r="L1512" s="8">
        <f t="shared" si="166"/>
        <v>257488.30800855387</v>
      </c>
      <c r="N1512" s="8">
        <f t="shared" si="164"/>
        <v>73.526642245279149</v>
      </c>
      <c r="O1512" s="8">
        <f>IF(E1511&lt;&gt;E1512,SUM($N$4:N1512)-SUM($O$3:O1511),0)</f>
        <v>0</v>
      </c>
      <c r="P1512" s="6">
        <f>IF(B1512&gt;0,SUM($O$4:O1512)-SUM($P$3:P1511),0)</f>
        <v>0</v>
      </c>
      <c r="Q1512" s="6">
        <f t="shared" si="167"/>
        <v>35.277127371327495</v>
      </c>
      <c r="R1512" s="8">
        <f>IF(E1511&lt;&gt;E1512,SUM($Q$4:Q1512)-SUM($R$3:R1511),0)</f>
        <v>0</v>
      </c>
      <c r="S1512" s="6">
        <f>IF(B1512&gt;0,SUM($R$4:R1512)-SUM($S$3:S1511),0)</f>
        <v>0</v>
      </c>
    </row>
    <row r="1513" spans="1:19">
      <c r="A1513">
        <f>IF(E1512&lt;&gt;E1513,COUNTIF($A$4:A1512,"&lt;&gt;0")+1,0)</f>
        <v>0</v>
      </c>
      <c r="B1513">
        <f>IF(A1513&lt;&gt;0,IF(MOD(A1513,3)=0,COUNTIF($B$4:B1512,"&lt;&gt;0")+1,0),0)</f>
        <v>0</v>
      </c>
      <c r="C1513" s="9">
        <f>'Dash Board'!$C$12+COUNT('Daily reducing balance'!$F$4:F1512)</f>
        <v>43239</v>
      </c>
      <c r="D1513">
        <f t="shared" si="161"/>
        <v>2018</v>
      </c>
      <c r="E1513">
        <f t="shared" si="162"/>
        <v>5</v>
      </c>
      <c r="F1513">
        <f>DAY('Dash Board'!$C$12+COUNT('Daily reducing balance'!$F$4:F1512))</f>
        <v>19</v>
      </c>
      <c r="G1513" s="8">
        <f t="shared" si="163"/>
        <v>257488.30800855387</v>
      </c>
      <c r="H1513" s="6">
        <f>G1513*'Dash Board'!$C$11/365</f>
        <v>74.071979016159332</v>
      </c>
      <c r="I1513" s="6">
        <f>H1513*'Dash Board'!$C$18/'Dash Board'!$C$11</f>
        <v>35.272370960075875</v>
      </c>
      <c r="J1513" s="6">
        <f>(G1513&gt;1)*PMT('Dash Board'!$C$11/365,$U$4,-'Dash Board'!$C$19)</f>
        <v>108.80376961660664</v>
      </c>
      <c r="K1513" s="6">
        <f t="shared" si="165"/>
        <v>0</v>
      </c>
      <c r="L1513" s="8">
        <f t="shared" si="166"/>
        <v>257453.57621795341</v>
      </c>
      <c r="N1513" s="8">
        <f t="shared" si="164"/>
        <v>73.531398656530769</v>
      </c>
      <c r="O1513" s="8">
        <f>IF(E1512&lt;&gt;E1513,SUM($N$4:N1513)-SUM($O$3:O1512),0)</f>
        <v>0</v>
      </c>
      <c r="P1513" s="6">
        <f>IF(B1513&gt;0,SUM($O$4:O1513)-SUM($P$3:P1512),0)</f>
        <v>0</v>
      </c>
      <c r="Q1513" s="6">
        <f t="shared" si="167"/>
        <v>35.272370960075875</v>
      </c>
      <c r="R1513" s="8">
        <f>IF(E1512&lt;&gt;E1513,SUM($Q$4:Q1513)-SUM($R$3:R1512),0)</f>
        <v>0</v>
      </c>
      <c r="S1513" s="6">
        <f>IF(B1513&gt;0,SUM($R$4:R1513)-SUM($S$3:S1512),0)</f>
        <v>0</v>
      </c>
    </row>
    <row r="1514" spans="1:19">
      <c r="A1514">
        <f>IF(E1513&lt;&gt;E1514,COUNTIF($A$4:A1513,"&lt;&gt;0")+1,0)</f>
        <v>0</v>
      </c>
      <c r="B1514">
        <f>IF(A1514&lt;&gt;0,IF(MOD(A1514,3)=0,COUNTIF($B$4:B1513,"&lt;&gt;0")+1,0),0)</f>
        <v>0</v>
      </c>
      <c r="C1514" s="9">
        <f>'Dash Board'!$C$12+COUNT('Daily reducing balance'!$F$4:F1513)</f>
        <v>43240</v>
      </c>
      <c r="D1514">
        <f t="shared" si="161"/>
        <v>2018</v>
      </c>
      <c r="E1514">
        <f t="shared" si="162"/>
        <v>5</v>
      </c>
      <c r="F1514">
        <f>DAY('Dash Board'!$C$12+COUNT('Daily reducing balance'!$F$4:F1513))</f>
        <v>20</v>
      </c>
      <c r="G1514" s="8">
        <f t="shared" si="163"/>
        <v>257453.57621795341</v>
      </c>
      <c r="H1514" s="6">
        <f>G1514*'Dash Board'!$C$11/365</f>
        <v>74.061987679137289</v>
      </c>
      <c r="I1514" s="6">
        <f>H1514*'Dash Board'!$C$18/'Dash Board'!$C$11</f>
        <v>35.267613180541566</v>
      </c>
      <c r="J1514" s="6">
        <f>(G1514&gt;1)*PMT('Dash Board'!$C$11/365,$U$4,-'Dash Board'!$C$19)</f>
        <v>108.80376961660664</v>
      </c>
      <c r="K1514" s="6">
        <f t="shared" si="165"/>
        <v>0</v>
      </c>
      <c r="L1514" s="8">
        <f t="shared" si="166"/>
        <v>257418.83443601592</v>
      </c>
      <c r="N1514" s="8">
        <f t="shared" si="164"/>
        <v>73.536156436065085</v>
      </c>
      <c r="O1514" s="8">
        <f>IF(E1513&lt;&gt;E1514,SUM($N$4:N1514)-SUM($O$3:O1513),0)</f>
        <v>0</v>
      </c>
      <c r="P1514" s="6">
        <f>IF(B1514&gt;0,SUM($O$4:O1514)-SUM($P$3:P1513),0)</f>
        <v>0</v>
      </c>
      <c r="Q1514" s="6">
        <f t="shared" si="167"/>
        <v>35.267613180541566</v>
      </c>
      <c r="R1514" s="8">
        <f>IF(E1513&lt;&gt;E1514,SUM($Q$4:Q1514)-SUM($R$3:R1513),0)</f>
        <v>0</v>
      </c>
      <c r="S1514" s="6">
        <f>IF(B1514&gt;0,SUM($R$4:R1514)-SUM($S$3:S1513),0)</f>
        <v>0</v>
      </c>
    </row>
    <row r="1515" spans="1:19">
      <c r="A1515">
        <f>IF(E1514&lt;&gt;E1515,COUNTIF($A$4:A1514,"&lt;&gt;0")+1,0)</f>
        <v>0</v>
      </c>
      <c r="B1515">
        <f>IF(A1515&lt;&gt;0,IF(MOD(A1515,3)=0,COUNTIF($B$4:B1514,"&lt;&gt;0")+1,0),0)</f>
        <v>0</v>
      </c>
      <c r="C1515" s="9">
        <f>'Dash Board'!$C$12+COUNT('Daily reducing balance'!$F$4:F1514)</f>
        <v>43241</v>
      </c>
      <c r="D1515">
        <f t="shared" si="161"/>
        <v>2018</v>
      </c>
      <c r="E1515">
        <f t="shared" si="162"/>
        <v>5</v>
      </c>
      <c r="F1515">
        <f>DAY('Dash Board'!$C$12+COUNT('Daily reducing balance'!$F$4:F1514))</f>
        <v>21</v>
      </c>
      <c r="G1515" s="8">
        <f t="shared" si="163"/>
        <v>257418.83443601592</v>
      </c>
      <c r="H1515" s="6">
        <f>G1515*'Dash Board'!$C$11/365</f>
        <v>74.051993467894988</v>
      </c>
      <c r="I1515" s="6">
        <f>H1515*'Dash Board'!$C$18/'Dash Board'!$C$11</f>
        <v>35.262854032330949</v>
      </c>
      <c r="J1515" s="6">
        <f>(G1515&gt;1)*PMT('Dash Board'!$C$11/365,$U$4,-'Dash Board'!$C$19)</f>
        <v>108.80376961660664</v>
      </c>
      <c r="K1515" s="6">
        <f t="shared" si="165"/>
        <v>0</v>
      </c>
      <c r="L1515" s="8">
        <f t="shared" si="166"/>
        <v>257384.08265986721</v>
      </c>
      <c r="N1515" s="8">
        <f t="shared" si="164"/>
        <v>73.540915584275695</v>
      </c>
      <c r="O1515" s="8">
        <f>IF(E1514&lt;&gt;E1515,SUM($N$4:N1515)-SUM($O$3:O1514),0)</f>
        <v>0</v>
      </c>
      <c r="P1515" s="6">
        <f>IF(B1515&gt;0,SUM($O$4:O1515)-SUM($P$3:P1514),0)</f>
        <v>0</v>
      </c>
      <c r="Q1515" s="6">
        <f t="shared" si="167"/>
        <v>35.262854032330949</v>
      </c>
      <c r="R1515" s="8">
        <f>IF(E1514&lt;&gt;E1515,SUM($Q$4:Q1515)-SUM($R$3:R1514),0)</f>
        <v>0</v>
      </c>
      <c r="S1515" s="6">
        <f>IF(B1515&gt;0,SUM($R$4:R1515)-SUM($S$3:S1514),0)</f>
        <v>0</v>
      </c>
    </row>
    <row r="1516" spans="1:19">
      <c r="A1516">
        <f>IF(E1515&lt;&gt;E1516,COUNTIF($A$4:A1515,"&lt;&gt;0")+1,0)</f>
        <v>0</v>
      </c>
      <c r="B1516">
        <f>IF(A1516&lt;&gt;0,IF(MOD(A1516,3)=0,COUNTIF($B$4:B1515,"&lt;&gt;0")+1,0),0)</f>
        <v>0</v>
      </c>
      <c r="C1516" s="9">
        <f>'Dash Board'!$C$12+COUNT('Daily reducing balance'!$F$4:F1515)</f>
        <v>43242</v>
      </c>
      <c r="D1516">
        <f t="shared" si="161"/>
        <v>2018</v>
      </c>
      <c r="E1516">
        <f t="shared" si="162"/>
        <v>5</v>
      </c>
      <c r="F1516">
        <f>DAY('Dash Board'!$C$12+COUNT('Daily reducing balance'!$F$4:F1515))</f>
        <v>22</v>
      </c>
      <c r="G1516" s="8">
        <f t="shared" si="163"/>
        <v>257384.08265986721</v>
      </c>
      <c r="H1516" s="6">
        <f>G1516*'Dash Board'!$C$11/365</f>
        <v>74.041996381605628</v>
      </c>
      <c r="I1516" s="6">
        <f>H1516*'Dash Board'!$C$18/'Dash Board'!$C$11</f>
        <v>35.258093515050298</v>
      </c>
      <c r="J1516" s="6">
        <f>(G1516&gt;1)*PMT('Dash Board'!$C$11/365,$U$4,-'Dash Board'!$C$19)</f>
        <v>108.80376961660664</v>
      </c>
      <c r="K1516" s="6">
        <f t="shared" si="165"/>
        <v>0</v>
      </c>
      <c r="L1516" s="8">
        <f t="shared" si="166"/>
        <v>257349.32088663219</v>
      </c>
      <c r="N1516" s="8">
        <f t="shared" si="164"/>
        <v>73.545676101556353</v>
      </c>
      <c r="O1516" s="8">
        <f>IF(E1515&lt;&gt;E1516,SUM($N$4:N1516)-SUM($O$3:O1515),0)</f>
        <v>0</v>
      </c>
      <c r="P1516" s="6">
        <f>IF(B1516&gt;0,SUM($O$4:O1516)-SUM($P$3:P1515),0)</f>
        <v>0</v>
      </c>
      <c r="Q1516" s="6">
        <f t="shared" si="167"/>
        <v>35.258093515050298</v>
      </c>
      <c r="R1516" s="8">
        <f>IF(E1515&lt;&gt;E1516,SUM($Q$4:Q1516)-SUM($R$3:R1515),0)</f>
        <v>0</v>
      </c>
      <c r="S1516" s="6">
        <f>IF(B1516&gt;0,SUM($R$4:R1516)-SUM($S$3:S1515),0)</f>
        <v>0</v>
      </c>
    </row>
    <row r="1517" spans="1:19">
      <c r="A1517">
        <f>IF(E1516&lt;&gt;E1517,COUNTIF($A$4:A1516,"&lt;&gt;0")+1,0)</f>
        <v>0</v>
      </c>
      <c r="B1517">
        <f>IF(A1517&lt;&gt;0,IF(MOD(A1517,3)=0,COUNTIF($B$4:B1516,"&lt;&gt;0")+1,0),0)</f>
        <v>0</v>
      </c>
      <c r="C1517" s="9">
        <f>'Dash Board'!$C$12+COUNT('Daily reducing balance'!$F$4:F1516)</f>
        <v>43243</v>
      </c>
      <c r="D1517">
        <f t="shared" si="161"/>
        <v>2018</v>
      </c>
      <c r="E1517">
        <f t="shared" si="162"/>
        <v>5</v>
      </c>
      <c r="F1517">
        <f>DAY('Dash Board'!$C$12+COUNT('Daily reducing balance'!$F$4:F1516))</f>
        <v>23</v>
      </c>
      <c r="G1517" s="8">
        <f t="shared" si="163"/>
        <v>257349.32088663219</v>
      </c>
      <c r="H1517" s="6">
        <f>G1517*'Dash Board'!$C$11/365</f>
        <v>74.031996419442137</v>
      </c>
      <c r="I1517" s="6">
        <f>H1517*'Dash Board'!$C$18/'Dash Board'!$C$11</f>
        <v>35.25333162830578</v>
      </c>
      <c r="J1517" s="6">
        <f>(G1517&gt;1)*PMT('Dash Board'!$C$11/365,$U$4,-'Dash Board'!$C$19)</f>
        <v>108.80376961660664</v>
      </c>
      <c r="K1517" s="6">
        <f t="shared" si="165"/>
        <v>0</v>
      </c>
      <c r="L1517" s="8">
        <f t="shared" si="166"/>
        <v>257314.54911343503</v>
      </c>
      <c r="N1517" s="8">
        <f t="shared" si="164"/>
        <v>73.550437988300871</v>
      </c>
      <c r="O1517" s="8">
        <f>IF(E1516&lt;&gt;E1517,SUM($N$4:N1517)-SUM($O$3:O1516),0)</f>
        <v>0</v>
      </c>
      <c r="P1517" s="6">
        <f>IF(B1517&gt;0,SUM($O$4:O1517)-SUM($P$3:P1516),0)</f>
        <v>0</v>
      </c>
      <c r="Q1517" s="6">
        <f t="shared" si="167"/>
        <v>35.25333162830578</v>
      </c>
      <c r="R1517" s="8">
        <f>IF(E1516&lt;&gt;E1517,SUM($Q$4:Q1517)-SUM($R$3:R1516),0)</f>
        <v>0</v>
      </c>
      <c r="S1517" s="6">
        <f>IF(B1517&gt;0,SUM($R$4:R1517)-SUM($S$3:S1516),0)</f>
        <v>0</v>
      </c>
    </row>
    <row r="1518" spans="1:19">
      <c r="A1518">
        <f>IF(E1517&lt;&gt;E1518,COUNTIF($A$4:A1517,"&lt;&gt;0")+1,0)</f>
        <v>0</v>
      </c>
      <c r="B1518">
        <f>IF(A1518&lt;&gt;0,IF(MOD(A1518,3)=0,COUNTIF($B$4:B1517,"&lt;&gt;0")+1,0),0)</f>
        <v>0</v>
      </c>
      <c r="C1518" s="9">
        <f>'Dash Board'!$C$12+COUNT('Daily reducing balance'!$F$4:F1517)</f>
        <v>43244</v>
      </c>
      <c r="D1518">
        <f t="shared" si="161"/>
        <v>2018</v>
      </c>
      <c r="E1518">
        <f t="shared" si="162"/>
        <v>5</v>
      </c>
      <c r="F1518">
        <f>DAY('Dash Board'!$C$12+COUNT('Daily reducing balance'!$F$4:F1517))</f>
        <v>24</v>
      </c>
      <c r="G1518" s="8">
        <f t="shared" si="163"/>
        <v>257314.54911343503</v>
      </c>
      <c r="H1518" s="6">
        <f>G1518*'Dash Board'!$C$11/365</f>
        <v>74.021993580577188</v>
      </c>
      <c r="I1518" s="6">
        <f>H1518*'Dash Board'!$C$18/'Dash Board'!$C$11</f>
        <v>35.248568371703428</v>
      </c>
      <c r="J1518" s="6">
        <f>(G1518&gt;1)*PMT('Dash Board'!$C$11/365,$U$4,-'Dash Board'!$C$19)</f>
        <v>108.80376961660664</v>
      </c>
      <c r="K1518" s="6">
        <f t="shared" si="165"/>
        <v>0</v>
      </c>
      <c r="L1518" s="8">
        <f t="shared" si="166"/>
        <v>257279.76733739898</v>
      </c>
      <c r="N1518" s="8">
        <f t="shared" si="164"/>
        <v>73.555201244903216</v>
      </c>
      <c r="O1518" s="8">
        <f>IF(E1517&lt;&gt;E1518,SUM($N$4:N1518)-SUM($O$3:O1517),0)</f>
        <v>0</v>
      </c>
      <c r="P1518" s="6">
        <f>IF(B1518&gt;0,SUM($O$4:O1518)-SUM($P$3:P1517),0)</f>
        <v>0</v>
      </c>
      <c r="Q1518" s="6">
        <f t="shared" si="167"/>
        <v>35.248568371703428</v>
      </c>
      <c r="R1518" s="8">
        <f>IF(E1517&lt;&gt;E1518,SUM($Q$4:Q1518)-SUM($R$3:R1517),0)</f>
        <v>0</v>
      </c>
      <c r="S1518" s="6">
        <f>IF(B1518&gt;0,SUM($R$4:R1518)-SUM($S$3:S1517),0)</f>
        <v>0</v>
      </c>
    </row>
    <row r="1519" spans="1:19">
      <c r="A1519">
        <f>IF(E1518&lt;&gt;E1519,COUNTIF($A$4:A1518,"&lt;&gt;0")+1,0)</f>
        <v>0</v>
      </c>
      <c r="B1519">
        <f>IF(A1519&lt;&gt;0,IF(MOD(A1519,3)=0,COUNTIF($B$4:B1518,"&lt;&gt;0")+1,0),0)</f>
        <v>0</v>
      </c>
      <c r="C1519" s="9">
        <f>'Dash Board'!$C$12+COUNT('Daily reducing balance'!$F$4:F1518)</f>
        <v>43245</v>
      </c>
      <c r="D1519">
        <f t="shared" si="161"/>
        <v>2018</v>
      </c>
      <c r="E1519">
        <f t="shared" si="162"/>
        <v>5</v>
      </c>
      <c r="F1519">
        <f>DAY('Dash Board'!$C$12+COUNT('Daily reducing balance'!$F$4:F1518))</f>
        <v>25</v>
      </c>
      <c r="G1519" s="8">
        <f t="shared" si="163"/>
        <v>257279.76733739898</v>
      </c>
      <c r="H1519" s="6">
        <f>G1519*'Dash Board'!$C$11/365</f>
        <v>74.011987864183268</v>
      </c>
      <c r="I1519" s="6">
        <f>H1519*'Dash Board'!$C$18/'Dash Board'!$C$11</f>
        <v>35.243803744849174</v>
      </c>
      <c r="J1519" s="6">
        <f>(G1519&gt;1)*PMT('Dash Board'!$C$11/365,$U$4,-'Dash Board'!$C$19)</f>
        <v>108.80376961660664</v>
      </c>
      <c r="K1519" s="6">
        <f t="shared" si="165"/>
        <v>0</v>
      </c>
      <c r="L1519" s="8">
        <f t="shared" si="166"/>
        <v>257244.97555564655</v>
      </c>
      <c r="N1519" s="8">
        <f t="shared" si="164"/>
        <v>73.55996587175747</v>
      </c>
      <c r="O1519" s="8">
        <f>IF(E1518&lt;&gt;E1519,SUM($N$4:N1519)-SUM($O$3:O1518),0)</f>
        <v>0</v>
      </c>
      <c r="P1519" s="6">
        <f>IF(B1519&gt;0,SUM($O$4:O1519)-SUM($P$3:P1518),0)</f>
        <v>0</v>
      </c>
      <c r="Q1519" s="6">
        <f t="shared" si="167"/>
        <v>35.243803744849174</v>
      </c>
      <c r="R1519" s="8">
        <f>IF(E1518&lt;&gt;E1519,SUM($Q$4:Q1519)-SUM($R$3:R1518),0)</f>
        <v>0</v>
      </c>
      <c r="S1519" s="6">
        <f>IF(B1519&gt;0,SUM($R$4:R1519)-SUM($S$3:S1518),0)</f>
        <v>0</v>
      </c>
    </row>
    <row r="1520" spans="1:19">
      <c r="A1520">
        <f>IF(E1519&lt;&gt;E1520,COUNTIF($A$4:A1519,"&lt;&gt;0")+1,0)</f>
        <v>0</v>
      </c>
      <c r="B1520">
        <f>IF(A1520&lt;&gt;0,IF(MOD(A1520,3)=0,COUNTIF($B$4:B1519,"&lt;&gt;0")+1,0),0)</f>
        <v>0</v>
      </c>
      <c r="C1520" s="9">
        <f>'Dash Board'!$C$12+COUNT('Daily reducing balance'!$F$4:F1519)</f>
        <v>43246</v>
      </c>
      <c r="D1520">
        <f t="shared" si="161"/>
        <v>2018</v>
      </c>
      <c r="E1520">
        <f t="shared" si="162"/>
        <v>5</v>
      </c>
      <c r="F1520">
        <f>DAY('Dash Board'!$C$12+COUNT('Daily reducing balance'!$F$4:F1519))</f>
        <v>26</v>
      </c>
      <c r="G1520" s="8">
        <f t="shared" si="163"/>
        <v>257244.97555564655</v>
      </c>
      <c r="H1520" s="6">
        <f>G1520*'Dash Board'!$C$11/365</f>
        <v>74.001979269432567</v>
      </c>
      <c r="I1520" s="6">
        <f>H1520*'Dash Board'!$C$18/'Dash Board'!$C$11</f>
        <v>35.239037747348846</v>
      </c>
      <c r="J1520" s="6">
        <f>(G1520&gt;1)*PMT('Dash Board'!$C$11/365,$U$4,-'Dash Board'!$C$19)</f>
        <v>108.80376961660664</v>
      </c>
      <c r="K1520" s="6">
        <f t="shared" si="165"/>
        <v>0</v>
      </c>
      <c r="L1520" s="8">
        <f t="shared" si="166"/>
        <v>257210.17376529938</v>
      </c>
      <c r="N1520" s="8">
        <f t="shared" si="164"/>
        <v>73.564731869257798</v>
      </c>
      <c r="O1520" s="8">
        <f>IF(E1519&lt;&gt;E1520,SUM($N$4:N1520)-SUM($O$3:O1519),0)</f>
        <v>0</v>
      </c>
      <c r="P1520" s="6">
        <f>IF(B1520&gt;0,SUM($O$4:O1520)-SUM($P$3:P1519),0)</f>
        <v>0</v>
      </c>
      <c r="Q1520" s="6">
        <f t="shared" si="167"/>
        <v>35.239037747348846</v>
      </c>
      <c r="R1520" s="8">
        <f>IF(E1519&lt;&gt;E1520,SUM($Q$4:Q1520)-SUM($R$3:R1519),0)</f>
        <v>0</v>
      </c>
      <c r="S1520" s="6">
        <f>IF(B1520&gt;0,SUM($R$4:R1520)-SUM($S$3:S1519),0)</f>
        <v>0</v>
      </c>
    </row>
    <row r="1521" spans="1:19">
      <c r="A1521">
        <f>IF(E1520&lt;&gt;E1521,COUNTIF($A$4:A1520,"&lt;&gt;0")+1,0)</f>
        <v>0</v>
      </c>
      <c r="B1521">
        <f>IF(A1521&lt;&gt;0,IF(MOD(A1521,3)=0,COUNTIF($B$4:B1520,"&lt;&gt;0")+1,0),0)</f>
        <v>0</v>
      </c>
      <c r="C1521" s="9">
        <f>'Dash Board'!$C$12+COUNT('Daily reducing balance'!$F$4:F1520)</f>
        <v>43247</v>
      </c>
      <c r="D1521">
        <f t="shared" si="161"/>
        <v>2018</v>
      </c>
      <c r="E1521">
        <f t="shared" si="162"/>
        <v>5</v>
      </c>
      <c r="F1521">
        <f>DAY('Dash Board'!$C$12+COUNT('Daily reducing balance'!$F$4:F1520))</f>
        <v>27</v>
      </c>
      <c r="G1521" s="8">
        <f t="shared" si="163"/>
        <v>257210.17376529938</v>
      </c>
      <c r="H1521" s="6">
        <f>G1521*'Dash Board'!$C$11/365</f>
        <v>73.991967795497075</v>
      </c>
      <c r="I1521" s="6">
        <f>H1521*'Dash Board'!$C$18/'Dash Board'!$C$11</f>
        <v>35.234270378808134</v>
      </c>
      <c r="J1521" s="6">
        <f>(G1521&gt;1)*PMT('Dash Board'!$C$11/365,$U$4,-'Dash Board'!$C$19)</f>
        <v>108.80376961660664</v>
      </c>
      <c r="K1521" s="6">
        <f t="shared" si="165"/>
        <v>0</v>
      </c>
      <c r="L1521" s="8">
        <f t="shared" si="166"/>
        <v>257175.36196347827</v>
      </c>
      <c r="N1521" s="8">
        <f t="shared" si="164"/>
        <v>73.56949923779851</v>
      </c>
      <c r="O1521" s="8">
        <f>IF(E1520&lt;&gt;E1521,SUM($N$4:N1521)-SUM($O$3:O1520),0)</f>
        <v>0</v>
      </c>
      <c r="P1521" s="6">
        <f>IF(B1521&gt;0,SUM($O$4:O1521)-SUM($P$3:P1520),0)</f>
        <v>0</v>
      </c>
      <c r="Q1521" s="6">
        <f t="shared" si="167"/>
        <v>35.234270378808134</v>
      </c>
      <c r="R1521" s="8">
        <f>IF(E1520&lt;&gt;E1521,SUM($Q$4:Q1521)-SUM($R$3:R1520),0)</f>
        <v>0</v>
      </c>
      <c r="S1521" s="6">
        <f>IF(B1521&gt;0,SUM($R$4:R1521)-SUM($S$3:S1520),0)</f>
        <v>0</v>
      </c>
    </row>
    <row r="1522" spans="1:19">
      <c r="A1522">
        <f>IF(E1521&lt;&gt;E1522,COUNTIF($A$4:A1521,"&lt;&gt;0")+1,0)</f>
        <v>0</v>
      </c>
      <c r="B1522">
        <f>IF(A1522&lt;&gt;0,IF(MOD(A1522,3)=0,COUNTIF($B$4:B1521,"&lt;&gt;0")+1,0),0)</f>
        <v>0</v>
      </c>
      <c r="C1522" s="9">
        <f>'Dash Board'!$C$12+COUNT('Daily reducing balance'!$F$4:F1521)</f>
        <v>43248</v>
      </c>
      <c r="D1522">
        <f t="shared" si="161"/>
        <v>2018</v>
      </c>
      <c r="E1522">
        <f t="shared" si="162"/>
        <v>5</v>
      </c>
      <c r="F1522">
        <f>DAY('Dash Board'!$C$12+COUNT('Daily reducing balance'!$F$4:F1521))</f>
        <v>28</v>
      </c>
      <c r="G1522" s="8">
        <f t="shared" si="163"/>
        <v>257175.36196347827</v>
      </c>
      <c r="H1522" s="6">
        <f>G1522*'Dash Board'!$C$11/365</f>
        <v>73.981953441548541</v>
      </c>
      <c r="I1522" s="6">
        <f>H1522*'Dash Board'!$C$18/'Dash Board'!$C$11</f>
        <v>35.229501638832637</v>
      </c>
      <c r="J1522" s="6">
        <f>(G1522&gt;1)*PMT('Dash Board'!$C$11/365,$U$4,-'Dash Board'!$C$19)</f>
        <v>108.80376961660664</v>
      </c>
      <c r="K1522" s="6">
        <f t="shared" si="165"/>
        <v>0</v>
      </c>
      <c r="L1522" s="8">
        <f t="shared" si="166"/>
        <v>257140.5401473032</v>
      </c>
      <c r="N1522" s="8">
        <f t="shared" si="164"/>
        <v>73.574267977774014</v>
      </c>
      <c r="O1522" s="8">
        <f>IF(E1521&lt;&gt;E1522,SUM($N$4:N1522)-SUM($O$3:O1521),0)</f>
        <v>0</v>
      </c>
      <c r="P1522" s="6">
        <f>IF(B1522&gt;0,SUM($O$4:O1522)-SUM($P$3:P1521),0)</f>
        <v>0</v>
      </c>
      <c r="Q1522" s="6">
        <f t="shared" si="167"/>
        <v>35.229501638832637</v>
      </c>
      <c r="R1522" s="8">
        <f>IF(E1521&lt;&gt;E1522,SUM($Q$4:Q1522)-SUM($R$3:R1521),0)</f>
        <v>0</v>
      </c>
      <c r="S1522" s="6">
        <f>IF(B1522&gt;0,SUM($R$4:R1522)-SUM($S$3:S1521),0)</f>
        <v>0</v>
      </c>
    </row>
    <row r="1523" spans="1:19">
      <c r="A1523">
        <f>IF(E1522&lt;&gt;E1523,COUNTIF($A$4:A1522,"&lt;&gt;0")+1,0)</f>
        <v>0</v>
      </c>
      <c r="B1523">
        <f>IF(A1523&lt;&gt;0,IF(MOD(A1523,3)=0,COUNTIF($B$4:B1522,"&lt;&gt;0")+1,0),0)</f>
        <v>0</v>
      </c>
      <c r="C1523" s="9">
        <f>'Dash Board'!$C$12+COUNT('Daily reducing balance'!$F$4:F1522)</f>
        <v>43249</v>
      </c>
      <c r="D1523">
        <f t="shared" si="161"/>
        <v>2018</v>
      </c>
      <c r="E1523">
        <f t="shared" si="162"/>
        <v>5</v>
      </c>
      <c r="F1523">
        <f>DAY('Dash Board'!$C$12+COUNT('Daily reducing balance'!$F$4:F1522))</f>
        <v>29</v>
      </c>
      <c r="G1523" s="8">
        <f t="shared" si="163"/>
        <v>257140.5401473032</v>
      </c>
      <c r="H1523" s="6">
        <f>G1523*'Dash Board'!$C$11/365</f>
        <v>73.971936206758457</v>
      </c>
      <c r="I1523" s="6">
        <f>H1523*'Dash Board'!$C$18/'Dash Board'!$C$11</f>
        <v>35.224731527027842</v>
      </c>
      <c r="J1523" s="6">
        <f>(G1523&gt;1)*PMT('Dash Board'!$C$11/365,$U$4,-'Dash Board'!$C$19)</f>
        <v>108.80376961660664</v>
      </c>
      <c r="K1523" s="6">
        <f t="shared" si="165"/>
        <v>0</v>
      </c>
      <c r="L1523" s="8">
        <f t="shared" si="166"/>
        <v>257105.70831389335</v>
      </c>
      <c r="N1523" s="8">
        <f t="shared" si="164"/>
        <v>73.579038089578802</v>
      </c>
      <c r="O1523" s="8">
        <f>IF(E1522&lt;&gt;E1523,SUM($N$4:N1523)-SUM($O$3:O1522),0)</f>
        <v>0</v>
      </c>
      <c r="P1523" s="6">
        <f>IF(B1523&gt;0,SUM($O$4:O1523)-SUM($P$3:P1522),0)</f>
        <v>0</v>
      </c>
      <c r="Q1523" s="6">
        <f t="shared" si="167"/>
        <v>35.224731527027842</v>
      </c>
      <c r="R1523" s="8">
        <f>IF(E1522&lt;&gt;E1523,SUM($Q$4:Q1523)-SUM($R$3:R1522),0)</f>
        <v>0</v>
      </c>
      <c r="S1523" s="6">
        <f>IF(B1523&gt;0,SUM($R$4:R1523)-SUM($S$3:S1522),0)</f>
        <v>0</v>
      </c>
    </row>
    <row r="1524" spans="1:19">
      <c r="A1524">
        <f>IF(E1523&lt;&gt;E1524,COUNTIF($A$4:A1523,"&lt;&gt;0")+1,0)</f>
        <v>0</v>
      </c>
      <c r="B1524">
        <f>IF(A1524&lt;&gt;0,IF(MOD(A1524,3)=0,COUNTIF($B$4:B1523,"&lt;&gt;0")+1,0),0)</f>
        <v>0</v>
      </c>
      <c r="C1524" s="9">
        <f>'Dash Board'!$C$12+COUNT('Daily reducing balance'!$F$4:F1523)</f>
        <v>43250</v>
      </c>
      <c r="D1524">
        <f t="shared" ref="D1524:D1587" si="168">IF(AND(E1524=1,F1524=1),D1523+1,D1523)</f>
        <v>2018</v>
      </c>
      <c r="E1524">
        <f t="shared" ref="E1524:E1587" si="169">IF(F1524=1,IF(E1523+1&gt;12,1,E1523+1),E1523)</f>
        <v>5</v>
      </c>
      <c r="F1524">
        <f>DAY('Dash Board'!$C$12+COUNT('Daily reducing balance'!$F$4:F1523))</f>
        <v>30</v>
      </c>
      <c r="G1524" s="8">
        <f t="shared" ref="G1524:G1587" si="170">L1523</f>
        <v>257105.70831389335</v>
      </c>
      <c r="H1524" s="6">
        <f>G1524*'Dash Board'!$C$11/365</f>
        <v>73.961916090298089</v>
      </c>
      <c r="I1524" s="6">
        <f>H1524*'Dash Board'!$C$18/'Dash Board'!$C$11</f>
        <v>35.219960042999098</v>
      </c>
      <c r="J1524" s="6">
        <f>(G1524&gt;1)*PMT('Dash Board'!$C$11/365,$U$4,-'Dash Board'!$C$19)</f>
        <v>108.80376961660664</v>
      </c>
      <c r="K1524" s="6">
        <f t="shared" si="165"/>
        <v>0</v>
      </c>
      <c r="L1524" s="8">
        <f t="shared" si="166"/>
        <v>257070.86646036705</v>
      </c>
      <c r="N1524" s="8">
        <f t="shared" ref="N1524:N1587" si="171">J1524-I1524</f>
        <v>73.583809573607539</v>
      </c>
      <c r="O1524" s="8">
        <f>IF(E1523&lt;&gt;E1524,SUM($N$4:N1524)-SUM($O$3:O1523),0)</f>
        <v>0</v>
      </c>
      <c r="P1524" s="6">
        <f>IF(B1524&gt;0,SUM($O$4:O1524)-SUM($P$3:P1523),0)</f>
        <v>0</v>
      </c>
      <c r="Q1524" s="6">
        <f t="shared" si="167"/>
        <v>35.219960042999098</v>
      </c>
      <c r="R1524" s="8">
        <f>IF(E1523&lt;&gt;E1524,SUM($Q$4:Q1524)-SUM($R$3:R1523),0)</f>
        <v>0</v>
      </c>
      <c r="S1524" s="6">
        <f>IF(B1524&gt;0,SUM($R$4:R1524)-SUM($S$3:S1523),0)</f>
        <v>0</v>
      </c>
    </row>
    <row r="1525" spans="1:19">
      <c r="A1525">
        <f>IF(E1524&lt;&gt;E1525,COUNTIF($A$4:A1524,"&lt;&gt;0")+1,0)</f>
        <v>0</v>
      </c>
      <c r="B1525">
        <f>IF(A1525&lt;&gt;0,IF(MOD(A1525,3)=0,COUNTIF($B$4:B1524,"&lt;&gt;0")+1,0),0)</f>
        <v>0</v>
      </c>
      <c r="C1525" s="9">
        <f>'Dash Board'!$C$12+COUNT('Daily reducing balance'!$F$4:F1524)</f>
        <v>43251</v>
      </c>
      <c r="D1525">
        <f t="shared" si="168"/>
        <v>2018</v>
      </c>
      <c r="E1525">
        <f t="shared" si="169"/>
        <v>5</v>
      </c>
      <c r="F1525">
        <f>DAY('Dash Board'!$C$12+COUNT('Daily reducing balance'!$F$4:F1524))</f>
        <v>31</v>
      </c>
      <c r="G1525" s="8">
        <f t="shared" si="170"/>
        <v>257070.86646036705</v>
      </c>
      <c r="H1525" s="6">
        <f>G1525*'Dash Board'!$C$11/365</f>
        <v>73.951893091338462</v>
      </c>
      <c r="I1525" s="6">
        <f>H1525*'Dash Board'!$C$18/'Dash Board'!$C$11</f>
        <v>35.215187186351649</v>
      </c>
      <c r="J1525" s="6">
        <f>(G1525&gt;1)*PMT('Dash Board'!$C$11/365,$U$4,-'Dash Board'!$C$19)</f>
        <v>108.80376961660664</v>
      </c>
      <c r="K1525" s="6">
        <f t="shared" si="165"/>
        <v>0</v>
      </c>
      <c r="L1525" s="8">
        <f t="shared" si="166"/>
        <v>257036.01458384178</v>
      </c>
      <c r="N1525" s="8">
        <f t="shared" si="171"/>
        <v>73.588582430255002</v>
      </c>
      <c r="O1525" s="8">
        <f>IF(E1524&lt;&gt;E1525,SUM($N$4:N1525)-SUM($O$3:O1524),0)</f>
        <v>0</v>
      </c>
      <c r="P1525" s="6">
        <f>IF(B1525&gt;0,SUM($O$4:O1525)-SUM($P$3:P1524),0)</f>
        <v>0</v>
      </c>
      <c r="Q1525" s="6">
        <f t="shared" si="167"/>
        <v>35.215187186351649</v>
      </c>
      <c r="R1525" s="8">
        <f>IF(E1524&lt;&gt;E1525,SUM($Q$4:Q1525)-SUM($R$3:R1524),0)</f>
        <v>0</v>
      </c>
      <c r="S1525" s="6">
        <f>IF(B1525&gt;0,SUM($R$4:R1525)-SUM($S$3:S1524),0)</f>
        <v>0</v>
      </c>
    </row>
    <row r="1526" spans="1:19">
      <c r="A1526">
        <f>IF(E1525&lt;&gt;E1526,COUNTIF($A$4:A1525,"&lt;&gt;0")+1,0)</f>
        <v>50</v>
      </c>
      <c r="B1526">
        <f>IF(A1526&lt;&gt;0,IF(MOD(A1526,3)=0,COUNTIF($B$4:B1525,"&lt;&gt;0")+1,0),0)</f>
        <v>0</v>
      </c>
      <c r="C1526" s="9">
        <f>'Dash Board'!$C$12+COUNT('Daily reducing balance'!$F$4:F1525)</f>
        <v>43252</v>
      </c>
      <c r="D1526">
        <f t="shared" si="168"/>
        <v>2018</v>
      </c>
      <c r="E1526">
        <f t="shared" si="169"/>
        <v>6</v>
      </c>
      <c r="F1526">
        <f>DAY('Dash Board'!$C$12+COUNT('Daily reducing balance'!$F$4:F1525))</f>
        <v>1</v>
      </c>
      <c r="G1526" s="8">
        <f t="shared" si="170"/>
        <v>257036.01458384178</v>
      </c>
      <c r="H1526" s="6">
        <f>G1526*'Dash Board'!$C$11/365</f>
        <v>73.941867209050372</v>
      </c>
      <c r="I1526" s="6">
        <f>H1526*'Dash Board'!$C$18/'Dash Board'!$C$11</f>
        <v>35.210412956690654</v>
      </c>
      <c r="J1526" s="6">
        <f>(G1526&gt;1)*PMT('Dash Board'!$C$11/365,$U$4,-'Dash Board'!$C$19)</f>
        <v>108.80376961660664</v>
      </c>
      <c r="K1526" s="6">
        <f t="shared" si="165"/>
        <v>3264.1130884981981</v>
      </c>
      <c r="L1526" s="8">
        <f t="shared" si="166"/>
        <v>257001.15268143421</v>
      </c>
      <c r="N1526" s="8">
        <f t="shared" si="171"/>
        <v>73.593356659915997</v>
      </c>
      <c r="O1526" s="8">
        <f>IF(E1525&lt;&gt;E1526,SUM($N$4:N1526)-SUM($O$3:O1525),0)</f>
        <v>2279.1801989558735</v>
      </c>
      <c r="P1526" s="6">
        <f>IF(B1526&gt;0,SUM($O$4:O1526)-SUM($P$3:P1525),0)</f>
        <v>0</v>
      </c>
      <c r="Q1526" s="6">
        <f t="shared" si="167"/>
        <v>35.210412956690654</v>
      </c>
      <c r="R1526" s="8">
        <f>IF(E1525&lt;&gt;E1526,SUM($Q$4:Q1526)-SUM($R$3:R1525),0)</f>
        <v>1093.7366591589234</v>
      </c>
      <c r="S1526" s="6">
        <f>IF(B1526&gt;0,SUM($R$4:R1526)-SUM($S$3:S1525),0)</f>
        <v>0</v>
      </c>
    </row>
    <row r="1527" spans="1:19">
      <c r="A1527">
        <f>IF(E1526&lt;&gt;E1527,COUNTIF($A$4:A1526,"&lt;&gt;0")+1,0)</f>
        <v>0</v>
      </c>
      <c r="B1527">
        <f>IF(A1527&lt;&gt;0,IF(MOD(A1527,3)=0,COUNTIF($B$4:B1526,"&lt;&gt;0")+1,0),0)</f>
        <v>0</v>
      </c>
      <c r="C1527" s="9">
        <f>'Dash Board'!$C$12+COUNT('Daily reducing balance'!$F$4:F1526)</f>
        <v>43253</v>
      </c>
      <c r="D1527">
        <f t="shared" si="168"/>
        <v>2018</v>
      </c>
      <c r="E1527">
        <f t="shared" si="169"/>
        <v>6</v>
      </c>
      <c r="F1527">
        <f>DAY('Dash Board'!$C$12+COUNT('Daily reducing balance'!$F$4:F1526))</f>
        <v>2</v>
      </c>
      <c r="G1527" s="8">
        <f t="shared" si="170"/>
        <v>257001.15268143421</v>
      </c>
      <c r="H1527" s="6">
        <f>G1527*'Dash Board'!$C$11/365</f>
        <v>73.931838442604359</v>
      </c>
      <c r="I1527" s="6">
        <f>H1527*'Dash Board'!$C$18/'Dash Board'!$C$11</f>
        <v>35.205637353621128</v>
      </c>
      <c r="J1527" s="6">
        <f>(G1527&gt;1)*PMT('Dash Board'!$C$11/365,$U$4,-'Dash Board'!$C$19)</f>
        <v>108.80376961660664</v>
      </c>
      <c r="K1527" s="6">
        <f t="shared" si="165"/>
        <v>0</v>
      </c>
      <c r="L1527" s="8">
        <f t="shared" si="166"/>
        <v>256966.28075026019</v>
      </c>
      <c r="N1527" s="8">
        <f t="shared" si="171"/>
        <v>73.598132262985516</v>
      </c>
      <c r="O1527" s="8">
        <f>IF(E1526&lt;&gt;E1527,SUM($N$4:N1527)-SUM($O$3:O1526),0)</f>
        <v>0</v>
      </c>
      <c r="P1527" s="6">
        <f>IF(B1527&gt;0,SUM($O$4:O1527)-SUM($P$3:P1526),0)</f>
        <v>0</v>
      </c>
      <c r="Q1527" s="6">
        <f t="shared" si="167"/>
        <v>35.205637353621128</v>
      </c>
      <c r="R1527" s="8">
        <f>IF(E1526&lt;&gt;E1527,SUM($Q$4:Q1527)-SUM($R$3:R1526),0)</f>
        <v>0</v>
      </c>
      <c r="S1527" s="6">
        <f>IF(B1527&gt;0,SUM($R$4:R1527)-SUM($S$3:S1526),0)</f>
        <v>0</v>
      </c>
    </row>
    <row r="1528" spans="1:19">
      <c r="A1528">
        <f>IF(E1527&lt;&gt;E1528,COUNTIF($A$4:A1527,"&lt;&gt;0")+1,0)</f>
        <v>0</v>
      </c>
      <c r="B1528">
        <f>IF(A1528&lt;&gt;0,IF(MOD(A1528,3)=0,COUNTIF($B$4:B1527,"&lt;&gt;0")+1,0),0)</f>
        <v>0</v>
      </c>
      <c r="C1528" s="9">
        <f>'Dash Board'!$C$12+COUNT('Daily reducing balance'!$F$4:F1527)</f>
        <v>43254</v>
      </c>
      <c r="D1528">
        <f t="shared" si="168"/>
        <v>2018</v>
      </c>
      <c r="E1528">
        <f t="shared" si="169"/>
        <v>6</v>
      </c>
      <c r="F1528">
        <f>DAY('Dash Board'!$C$12+COUNT('Daily reducing balance'!$F$4:F1527))</f>
        <v>3</v>
      </c>
      <c r="G1528" s="8">
        <f t="shared" si="170"/>
        <v>256966.28075026019</v>
      </c>
      <c r="H1528" s="6">
        <f>G1528*'Dash Board'!$C$11/365</f>
        <v>73.921806791170738</v>
      </c>
      <c r="I1528" s="6">
        <f>H1528*'Dash Board'!$C$18/'Dash Board'!$C$11</f>
        <v>35.200860376747976</v>
      </c>
      <c r="J1528" s="6">
        <f>(G1528&gt;1)*PMT('Dash Board'!$C$11/365,$U$4,-'Dash Board'!$C$19)</f>
        <v>108.80376961660664</v>
      </c>
      <c r="K1528" s="6">
        <f t="shared" si="165"/>
        <v>0</v>
      </c>
      <c r="L1528" s="8">
        <f t="shared" si="166"/>
        <v>256931.39878743474</v>
      </c>
      <c r="N1528" s="8">
        <f t="shared" si="171"/>
        <v>73.602909239858661</v>
      </c>
      <c r="O1528" s="8">
        <f>IF(E1527&lt;&gt;E1528,SUM($N$4:N1528)-SUM($O$3:O1527),0)</f>
        <v>0</v>
      </c>
      <c r="P1528" s="6">
        <f>IF(B1528&gt;0,SUM($O$4:O1528)-SUM($P$3:P1527),0)</f>
        <v>0</v>
      </c>
      <c r="Q1528" s="6">
        <f t="shared" si="167"/>
        <v>35.200860376747976</v>
      </c>
      <c r="R1528" s="8">
        <f>IF(E1527&lt;&gt;E1528,SUM($Q$4:Q1528)-SUM($R$3:R1527),0)</f>
        <v>0</v>
      </c>
      <c r="S1528" s="6">
        <f>IF(B1528&gt;0,SUM($R$4:R1528)-SUM($S$3:S1527),0)</f>
        <v>0</v>
      </c>
    </row>
    <row r="1529" spans="1:19">
      <c r="A1529">
        <f>IF(E1528&lt;&gt;E1529,COUNTIF($A$4:A1528,"&lt;&gt;0")+1,0)</f>
        <v>0</v>
      </c>
      <c r="B1529">
        <f>IF(A1529&lt;&gt;0,IF(MOD(A1529,3)=0,COUNTIF($B$4:B1528,"&lt;&gt;0")+1,0),0)</f>
        <v>0</v>
      </c>
      <c r="C1529" s="9">
        <f>'Dash Board'!$C$12+COUNT('Daily reducing balance'!$F$4:F1528)</f>
        <v>43255</v>
      </c>
      <c r="D1529">
        <f t="shared" si="168"/>
        <v>2018</v>
      </c>
      <c r="E1529">
        <f t="shared" si="169"/>
        <v>6</v>
      </c>
      <c r="F1529">
        <f>DAY('Dash Board'!$C$12+COUNT('Daily reducing balance'!$F$4:F1528))</f>
        <v>4</v>
      </c>
      <c r="G1529" s="8">
        <f t="shared" si="170"/>
        <v>256931.39878743474</v>
      </c>
      <c r="H1529" s="6">
        <f>G1529*'Dash Board'!$C$11/365</f>
        <v>73.91177225391958</v>
      </c>
      <c r="I1529" s="6">
        <f>H1529*'Dash Board'!$C$18/'Dash Board'!$C$11</f>
        <v>35.196082025675992</v>
      </c>
      <c r="J1529" s="6">
        <f>(G1529&gt;1)*PMT('Dash Board'!$C$11/365,$U$4,-'Dash Board'!$C$19)</f>
        <v>108.80376961660664</v>
      </c>
      <c r="K1529" s="6">
        <f t="shared" si="165"/>
        <v>0</v>
      </c>
      <c r="L1529" s="8">
        <f t="shared" si="166"/>
        <v>256896.50679007205</v>
      </c>
      <c r="N1529" s="8">
        <f t="shared" si="171"/>
        <v>73.607687590930652</v>
      </c>
      <c r="O1529" s="8">
        <f>IF(E1528&lt;&gt;E1529,SUM($N$4:N1529)-SUM($O$3:O1528),0)</f>
        <v>0</v>
      </c>
      <c r="P1529" s="6">
        <f>IF(B1529&gt;0,SUM($O$4:O1529)-SUM($P$3:P1528),0)</f>
        <v>0</v>
      </c>
      <c r="Q1529" s="6">
        <f t="shared" si="167"/>
        <v>35.196082025675992</v>
      </c>
      <c r="R1529" s="8">
        <f>IF(E1528&lt;&gt;E1529,SUM($Q$4:Q1529)-SUM($R$3:R1528),0)</f>
        <v>0</v>
      </c>
      <c r="S1529" s="6">
        <f>IF(B1529&gt;0,SUM($R$4:R1529)-SUM($S$3:S1528),0)</f>
        <v>0</v>
      </c>
    </row>
    <row r="1530" spans="1:19">
      <c r="A1530">
        <f>IF(E1529&lt;&gt;E1530,COUNTIF($A$4:A1529,"&lt;&gt;0")+1,0)</f>
        <v>0</v>
      </c>
      <c r="B1530">
        <f>IF(A1530&lt;&gt;0,IF(MOD(A1530,3)=0,COUNTIF($B$4:B1529,"&lt;&gt;0")+1,0),0)</f>
        <v>0</v>
      </c>
      <c r="C1530" s="9">
        <f>'Dash Board'!$C$12+COUNT('Daily reducing balance'!$F$4:F1529)</f>
        <v>43256</v>
      </c>
      <c r="D1530">
        <f t="shared" si="168"/>
        <v>2018</v>
      </c>
      <c r="E1530">
        <f t="shared" si="169"/>
        <v>6</v>
      </c>
      <c r="F1530">
        <f>DAY('Dash Board'!$C$12+COUNT('Daily reducing balance'!$F$4:F1529))</f>
        <v>5</v>
      </c>
      <c r="G1530" s="8">
        <f t="shared" si="170"/>
        <v>256896.50679007205</v>
      </c>
      <c r="H1530" s="6">
        <f>G1530*'Dash Board'!$C$11/365</f>
        <v>73.901734830020729</v>
      </c>
      <c r="I1530" s="6">
        <f>H1530*'Dash Board'!$C$18/'Dash Board'!$C$11</f>
        <v>35.191302300009873</v>
      </c>
      <c r="J1530" s="6">
        <f>(G1530&gt;1)*PMT('Dash Board'!$C$11/365,$U$4,-'Dash Board'!$C$19)</f>
        <v>108.80376961660664</v>
      </c>
      <c r="K1530" s="6">
        <f t="shared" si="165"/>
        <v>0</v>
      </c>
      <c r="L1530" s="8">
        <f t="shared" si="166"/>
        <v>256861.60475528546</v>
      </c>
      <c r="N1530" s="8">
        <f t="shared" si="171"/>
        <v>73.612467316596764</v>
      </c>
      <c r="O1530" s="8">
        <f>IF(E1529&lt;&gt;E1530,SUM($N$4:N1530)-SUM($O$3:O1529),0)</f>
        <v>0</v>
      </c>
      <c r="P1530" s="6">
        <f>IF(B1530&gt;0,SUM($O$4:O1530)-SUM($P$3:P1529),0)</f>
        <v>0</v>
      </c>
      <c r="Q1530" s="6">
        <f t="shared" si="167"/>
        <v>35.191302300009873</v>
      </c>
      <c r="R1530" s="8">
        <f>IF(E1529&lt;&gt;E1530,SUM($Q$4:Q1530)-SUM($R$3:R1529),0)</f>
        <v>0</v>
      </c>
      <c r="S1530" s="6">
        <f>IF(B1530&gt;0,SUM($R$4:R1530)-SUM($S$3:S1529),0)</f>
        <v>0</v>
      </c>
    </row>
    <row r="1531" spans="1:19">
      <c r="A1531">
        <f>IF(E1530&lt;&gt;E1531,COUNTIF($A$4:A1530,"&lt;&gt;0")+1,0)</f>
        <v>0</v>
      </c>
      <c r="B1531">
        <f>IF(A1531&lt;&gt;0,IF(MOD(A1531,3)=0,COUNTIF($B$4:B1530,"&lt;&gt;0")+1,0),0)</f>
        <v>0</v>
      </c>
      <c r="C1531" s="9">
        <f>'Dash Board'!$C$12+COUNT('Daily reducing balance'!$F$4:F1530)</f>
        <v>43257</v>
      </c>
      <c r="D1531">
        <f t="shared" si="168"/>
        <v>2018</v>
      </c>
      <c r="E1531">
        <f t="shared" si="169"/>
        <v>6</v>
      </c>
      <c r="F1531">
        <f>DAY('Dash Board'!$C$12+COUNT('Daily reducing balance'!$F$4:F1530))</f>
        <v>6</v>
      </c>
      <c r="G1531" s="8">
        <f t="shared" si="170"/>
        <v>256861.60475528546</v>
      </c>
      <c r="H1531" s="6">
        <f>G1531*'Dash Board'!$C$11/365</f>
        <v>73.89169451864376</v>
      </c>
      <c r="I1531" s="6">
        <f>H1531*'Dash Board'!$C$18/'Dash Board'!$C$11</f>
        <v>35.186521199354175</v>
      </c>
      <c r="J1531" s="6">
        <f>(G1531&gt;1)*PMT('Dash Board'!$C$11/365,$U$4,-'Dash Board'!$C$19)</f>
        <v>108.80376961660664</v>
      </c>
      <c r="K1531" s="6">
        <f t="shared" si="165"/>
        <v>0</v>
      </c>
      <c r="L1531" s="8">
        <f t="shared" si="166"/>
        <v>256826.69268018749</v>
      </c>
      <c r="N1531" s="8">
        <f t="shared" si="171"/>
        <v>73.617248417252469</v>
      </c>
      <c r="O1531" s="8">
        <f>IF(E1530&lt;&gt;E1531,SUM($N$4:N1531)-SUM($O$3:O1530),0)</f>
        <v>0</v>
      </c>
      <c r="P1531" s="6">
        <f>IF(B1531&gt;0,SUM($O$4:O1531)-SUM($P$3:P1530),0)</f>
        <v>0</v>
      </c>
      <c r="Q1531" s="6">
        <f t="shared" si="167"/>
        <v>35.186521199354175</v>
      </c>
      <c r="R1531" s="8">
        <f>IF(E1530&lt;&gt;E1531,SUM($Q$4:Q1531)-SUM($R$3:R1530),0)</f>
        <v>0</v>
      </c>
      <c r="S1531" s="6">
        <f>IF(B1531&gt;0,SUM($R$4:R1531)-SUM($S$3:S1530),0)</f>
        <v>0</v>
      </c>
    </row>
    <row r="1532" spans="1:19">
      <c r="A1532">
        <f>IF(E1531&lt;&gt;E1532,COUNTIF($A$4:A1531,"&lt;&gt;0")+1,0)</f>
        <v>0</v>
      </c>
      <c r="B1532">
        <f>IF(A1532&lt;&gt;0,IF(MOD(A1532,3)=0,COUNTIF($B$4:B1531,"&lt;&gt;0")+1,0),0)</f>
        <v>0</v>
      </c>
      <c r="C1532" s="9">
        <f>'Dash Board'!$C$12+COUNT('Daily reducing balance'!$F$4:F1531)</f>
        <v>43258</v>
      </c>
      <c r="D1532">
        <f t="shared" si="168"/>
        <v>2018</v>
      </c>
      <c r="E1532">
        <f t="shared" si="169"/>
        <v>6</v>
      </c>
      <c r="F1532">
        <f>DAY('Dash Board'!$C$12+COUNT('Daily reducing balance'!$F$4:F1531))</f>
        <v>7</v>
      </c>
      <c r="G1532" s="8">
        <f t="shared" si="170"/>
        <v>256826.69268018749</v>
      </c>
      <c r="H1532" s="6">
        <f>G1532*'Dash Board'!$C$11/365</f>
        <v>73.881651318958035</v>
      </c>
      <c r="I1532" s="6">
        <f>H1532*'Dash Board'!$C$18/'Dash Board'!$C$11</f>
        <v>35.181738723313352</v>
      </c>
      <c r="J1532" s="6">
        <f>(G1532&gt;1)*PMT('Dash Board'!$C$11/365,$U$4,-'Dash Board'!$C$19)</f>
        <v>108.80376961660664</v>
      </c>
      <c r="K1532" s="6">
        <f t="shared" si="165"/>
        <v>0</v>
      </c>
      <c r="L1532" s="8">
        <f t="shared" si="166"/>
        <v>256791.77056188983</v>
      </c>
      <c r="N1532" s="8">
        <f t="shared" si="171"/>
        <v>73.622030893293299</v>
      </c>
      <c r="O1532" s="8">
        <f>IF(E1531&lt;&gt;E1532,SUM($N$4:N1532)-SUM($O$3:O1531),0)</f>
        <v>0</v>
      </c>
      <c r="P1532" s="6">
        <f>IF(B1532&gt;0,SUM($O$4:O1532)-SUM($P$3:P1531),0)</f>
        <v>0</v>
      </c>
      <c r="Q1532" s="6">
        <f t="shared" si="167"/>
        <v>35.181738723313352</v>
      </c>
      <c r="R1532" s="8">
        <f>IF(E1531&lt;&gt;E1532,SUM($Q$4:Q1532)-SUM($R$3:R1531),0)</f>
        <v>0</v>
      </c>
      <c r="S1532" s="6">
        <f>IF(B1532&gt;0,SUM($R$4:R1532)-SUM($S$3:S1531),0)</f>
        <v>0</v>
      </c>
    </row>
    <row r="1533" spans="1:19">
      <c r="A1533">
        <f>IF(E1532&lt;&gt;E1533,COUNTIF($A$4:A1532,"&lt;&gt;0")+1,0)</f>
        <v>0</v>
      </c>
      <c r="B1533">
        <f>IF(A1533&lt;&gt;0,IF(MOD(A1533,3)=0,COUNTIF($B$4:B1532,"&lt;&gt;0")+1,0),0)</f>
        <v>0</v>
      </c>
      <c r="C1533" s="9">
        <f>'Dash Board'!$C$12+COUNT('Daily reducing balance'!$F$4:F1532)</f>
        <v>43259</v>
      </c>
      <c r="D1533">
        <f t="shared" si="168"/>
        <v>2018</v>
      </c>
      <c r="E1533">
        <f t="shared" si="169"/>
        <v>6</v>
      </c>
      <c r="F1533">
        <f>DAY('Dash Board'!$C$12+COUNT('Daily reducing balance'!$F$4:F1532))</f>
        <v>8</v>
      </c>
      <c r="G1533" s="8">
        <f t="shared" si="170"/>
        <v>256791.77056188983</v>
      </c>
      <c r="H1533" s="6">
        <f>G1533*'Dash Board'!$C$11/365</f>
        <v>73.871605230132687</v>
      </c>
      <c r="I1533" s="6">
        <f>H1533*'Dash Board'!$C$18/'Dash Board'!$C$11</f>
        <v>35.176954871491759</v>
      </c>
      <c r="J1533" s="6">
        <f>(G1533&gt;1)*PMT('Dash Board'!$C$11/365,$U$4,-'Dash Board'!$C$19)</f>
        <v>108.80376961660664</v>
      </c>
      <c r="K1533" s="6">
        <f t="shared" si="165"/>
        <v>0</v>
      </c>
      <c r="L1533" s="8">
        <f t="shared" si="166"/>
        <v>256756.83839750336</v>
      </c>
      <c r="N1533" s="8">
        <f t="shared" si="171"/>
        <v>73.626814745114885</v>
      </c>
      <c r="O1533" s="8">
        <f>IF(E1532&lt;&gt;E1533,SUM($N$4:N1533)-SUM($O$3:O1532),0)</f>
        <v>0</v>
      </c>
      <c r="P1533" s="6">
        <f>IF(B1533&gt;0,SUM($O$4:O1533)-SUM($P$3:P1532),0)</f>
        <v>0</v>
      </c>
      <c r="Q1533" s="6">
        <f t="shared" si="167"/>
        <v>35.176954871491759</v>
      </c>
      <c r="R1533" s="8">
        <f>IF(E1532&lt;&gt;E1533,SUM($Q$4:Q1533)-SUM($R$3:R1532),0)</f>
        <v>0</v>
      </c>
      <c r="S1533" s="6">
        <f>IF(B1533&gt;0,SUM($R$4:R1533)-SUM($S$3:S1532),0)</f>
        <v>0</v>
      </c>
    </row>
    <row r="1534" spans="1:19">
      <c r="A1534">
        <f>IF(E1533&lt;&gt;E1534,COUNTIF($A$4:A1533,"&lt;&gt;0")+1,0)</f>
        <v>0</v>
      </c>
      <c r="B1534">
        <f>IF(A1534&lt;&gt;0,IF(MOD(A1534,3)=0,COUNTIF($B$4:B1533,"&lt;&gt;0")+1,0),0)</f>
        <v>0</v>
      </c>
      <c r="C1534" s="9">
        <f>'Dash Board'!$C$12+COUNT('Daily reducing balance'!$F$4:F1533)</f>
        <v>43260</v>
      </c>
      <c r="D1534">
        <f t="shared" si="168"/>
        <v>2018</v>
      </c>
      <c r="E1534">
        <f t="shared" si="169"/>
        <v>6</v>
      </c>
      <c r="F1534">
        <f>DAY('Dash Board'!$C$12+COUNT('Daily reducing balance'!$F$4:F1533))</f>
        <v>9</v>
      </c>
      <c r="G1534" s="8">
        <f t="shared" si="170"/>
        <v>256756.83839750336</v>
      </c>
      <c r="H1534" s="6">
        <f>G1534*'Dash Board'!$C$11/365</f>
        <v>73.86155625133658</v>
      </c>
      <c r="I1534" s="6">
        <f>H1534*'Dash Board'!$C$18/'Dash Board'!$C$11</f>
        <v>35.172169643493611</v>
      </c>
      <c r="J1534" s="6">
        <f>(G1534&gt;1)*PMT('Dash Board'!$C$11/365,$U$4,-'Dash Board'!$C$19)</f>
        <v>108.80376961660664</v>
      </c>
      <c r="K1534" s="6">
        <f t="shared" si="165"/>
        <v>0</v>
      </c>
      <c r="L1534" s="8">
        <f t="shared" si="166"/>
        <v>256721.89618413808</v>
      </c>
      <c r="N1534" s="8">
        <f t="shared" si="171"/>
        <v>73.631599973113026</v>
      </c>
      <c r="O1534" s="8">
        <f>IF(E1533&lt;&gt;E1534,SUM($N$4:N1534)-SUM($O$3:O1533),0)</f>
        <v>0</v>
      </c>
      <c r="P1534" s="6">
        <f>IF(B1534&gt;0,SUM($O$4:O1534)-SUM($P$3:P1533),0)</f>
        <v>0</v>
      </c>
      <c r="Q1534" s="6">
        <f t="shared" si="167"/>
        <v>35.172169643493611</v>
      </c>
      <c r="R1534" s="8">
        <f>IF(E1533&lt;&gt;E1534,SUM($Q$4:Q1534)-SUM($R$3:R1533),0)</f>
        <v>0</v>
      </c>
      <c r="S1534" s="6">
        <f>IF(B1534&gt;0,SUM($R$4:R1534)-SUM($S$3:S1533),0)</f>
        <v>0</v>
      </c>
    </row>
    <row r="1535" spans="1:19">
      <c r="A1535">
        <f>IF(E1534&lt;&gt;E1535,COUNTIF($A$4:A1534,"&lt;&gt;0")+1,0)</f>
        <v>0</v>
      </c>
      <c r="B1535">
        <f>IF(A1535&lt;&gt;0,IF(MOD(A1535,3)=0,COUNTIF($B$4:B1534,"&lt;&gt;0")+1,0),0)</f>
        <v>0</v>
      </c>
      <c r="C1535" s="9">
        <f>'Dash Board'!$C$12+COUNT('Daily reducing balance'!$F$4:F1534)</f>
        <v>43261</v>
      </c>
      <c r="D1535">
        <f t="shared" si="168"/>
        <v>2018</v>
      </c>
      <c r="E1535">
        <f t="shared" si="169"/>
        <v>6</v>
      </c>
      <c r="F1535">
        <f>DAY('Dash Board'!$C$12+COUNT('Daily reducing balance'!$F$4:F1534))</f>
        <v>10</v>
      </c>
      <c r="G1535" s="8">
        <f t="shared" si="170"/>
        <v>256721.89618413808</v>
      </c>
      <c r="H1535" s="6">
        <f>G1535*'Dash Board'!$C$11/365</f>
        <v>73.851504381738351</v>
      </c>
      <c r="I1535" s="6">
        <f>H1535*'Dash Board'!$C$18/'Dash Board'!$C$11</f>
        <v>35.167383038923028</v>
      </c>
      <c r="J1535" s="6">
        <f>(G1535&gt;1)*PMT('Dash Board'!$C$11/365,$U$4,-'Dash Board'!$C$19)</f>
        <v>108.80376961660664</v>
      </c>
      <c r="K1535" s="6">
        <f t="shared" si="165"/>
        <v>0</v>
      </c>
      <c r="L1535" s="8">
        <f t="shared" si="166"/>
        <v>256686.94391890321</v>
      </c>
      <c r="N1535" s="8">
        <f t="shared" si="171"/>
        <v>73.636386577683623</v>
      </c>
      <c r="O1535" s="8">
        <f>IF(E1534&lt;&gt;E1535,SUM($N$4:N1535)-SUM($O$3:O1534),0)</f>
        <v>0</v>
      </c>
      <c r="P1535" s="6">
        <f>IF(B1535&gt;0,SUM($O$4:O1535)-SUM($P$3:P1534),0)</f>
        <v>0</v>
      </c>
      <c r="Q1535" s="6">
        <f t="shared" si="167"/>
        <v>35.167383038923028</v>
      </c>
      <c r="R1535" s="8">
        <f>IF(E1534&lt;&gt;E1535,SUM($Q$4:Q1535)-SUM($R$3:R1534),0)</f>
        <v>0</v>
      </c>
      <c r="S1535" s="6">
        <f>IF(B1535&gt;0,SUM($R$4:R1535)-SUM($S$3:S1534),0)</f>
        <v>0</v>
      </c>
    </row>
    <row r="1536" spans="1:19">
      <c r="A1536">
        <f>IF(E1535&lt;&gt;E1536,COUNTIF($A$4:A1535,"&lt;&gt;0")+1,0)</f>
        <v>0</v>
      </c>
      <c r="B1536">
        <f>IF(A1536&lt;&gt;0,IF(MOD(A1536,3)=0,COUNTIF($B$4:B1535,"&lt;&gt;0")+1,0),0)</f>
        <v>0</v>
      </c>
      <c r="C1536" s="9">
        <f>'Dash Board'!$C$12+COUNT('Daily reducing balance'!$F$4:F1535)</f>
        <v>43262</v>
      </c>
      <c r="D1536">
        <f t="shared" si="168"/>
        <v>2018</v>
      </c>
      <c r="E1536">
        <f t="shared" si="169"/>
        <v>6</v>
      </c>
      <c r="F1536">
        <f>DAY('Dash Board'!$C$12+COUNT('Daily reducing balance'!$F$4:F1535))</f>
        <v>11</v>
      </c>
      <c r="G1536" s="8">
        <f t="shared" si="170"/>
        <v>256686.94391890321</v>
      </c>
      <c r="H1536" s="6">
        <f>G1536*'Dash Board'!$C$11/365</f>
        <v>73.841449620506395</v>
      </c>
      <c r="I1536" s="6">
        <f>H1536*'Dash Board'!$C$18/'Dash Board'!$C$11</f>
        <v>35.162595057384003</v>
      </c>
      <c r="J1536" s="6">
        <f>(G1536&gt;1)*PMT('Dash Board'!$C$11/365,$U$4,-'Dash Board'!$C$19)</f>
        <v>108.80376961660664</v>
      </c>
      <c r="K1536" s="6">
        <f t="shared" si="165"/>
        <v>0</v>
      </c>
      <c r="L1536" s="8">
        <f t="shared" si="166"/>
        <v>256651.98159890709</v>
      </c>
      <c r="N1536" s="8">
        <f t="shared" si="171"/>
        <v>73.641174559222634</v>
      </c>
      <c r="O1536" s="8">
        <f>IF(E1535&lt;&gt;E1536,SUM($N$4:N1536)-SUM($O$3:O1535),0)</f>
        <v>0</v>
      </c>
      <c r="P1536" s="6">
        <f>IF(B1536&gt;0,SUM($O$4:O1536)-SUM($P$3:P1535),0)</f>
        <v>0</v>
      </c>
      <c r="Q1536" s="6">
        <f t="shared" si="167"/>
        <v>35.162595057384003</v>
      </c>
      <c r="R1536" s="8">
        <f>IF(E1535&lt;&gt;E1536,SUM($Q$4:Q1536)-SUM($R$3:R1535),0)</f>
        <v>0</v>
      </c>
      <c r="S1536" s="6">
        <f>IF(B1536&gt;0,SUM($R$4:R1536)-SUM($S$3:S1535),0)</f>
        <v>0</v>
      </c>
    </row>
    <row r="1537" spans="1:19">
      <c r="A1537">
        <f>IF(E1536&lt;&gt;E1537,COUNTIF($A$4:A1536,"&lt;&gt;0")+1,0)</f>
        <v>0</v>
      </c>
      <c r="B1537">
        <f>IF(A1537&lt;&gt;0,IF(MOD(A1537,3)=0,COUNTIF($B$4:B1536,"&lt;&gt;0")+1,0),0)</f>
        <v>0</v>
      </c>
      <c r="C1537" s="9">
        <f>'Dash Board'!$C$12+COUNT('Daily reducing balance'!$F$4:F1536)</f>
        <v>43263</v>
      </c>
      <c r="D1537">
        <f t="shared" si="168"/>
        <v>2018</v>
      </c>
      <c r="E1537">
        <f t="shared" si="169"/>
        <v>6</v>
      </c>
      <c r="F1537">
        <f>DAY('Dash Board'!$C$12+COUNT('Daily reducing balance'!$F$4:F1536))</f>
        <v>12</v>
      </c>
      <c r="G1537" s="8">
        <f t="shared" si="170"/>
        <v>256651.98159890709</v>
      </c>
      <c r="H1537" s="6">
        <f>G1537*'Dash Board'!$C$11/365</f>
        <v>73.83139196680888</v>
      </c>
      <c r="I1537" s="6">
        <f>H1537*'Dash Board'!$C$18/'Dash Board'!$C$11</f>
        <v>35.157805698480423</v>
      </c>
      <c r="J1537" s="6">
        <f>(G1537&gt;1)*PMT('Dash Board'!$C$11/365,$U$4,-'Dash Board'!$C$19)</f>
        <v>108.80376961660664</v>
      </c>
      <c r="K1537" s="6">
        <f t="shared" si="165"/>
        <v>0</v>
      </c>
      <c r="L1537" s="8">
        <f t="shared" si="166"/>
        <v>256617.00922125729</v>
      </c>
      <c r="N1537" s="8">
        <f t="shared" si="171"/>
        <v>73.645963918126228</v>
      </c>
      <c r="O1537" s="8">
        <f>IF(E1536&lt;&gt;E1537,SUM($N$4:N1537)-SUM($O$3:O1536),0)</f>
        <v>0</v>
      </c>
      <c r="P1537" s="6">
        <f>IF(B1537&gt;0,SUM($O$4:O1537)-SUM($P$3:P1536),0)</f>
        <v>0</v>
      </c>
      <c r="Q1537" s="6">
        <f t="shared" si="167"/>
        <v>35.157805698480423</v>
      </c>
      <c r="R1537" s="8">
        <f>IF(E1536&lt;&gt;E1537,SUM($Q$4:Q1537)-SUM($R$3:R1536),0)</f>
        <v>0</v>
      </c>
      <c r="S1537" s="6">
        <f>IF(B1537&gt;0,SUM($R$4:R1537)-SUM($S$3:S1536),0)</f>
        <v>0</v>
      </c>
    </row>
    <row r="1538" spans="1:19">
      <c r="A1538">
        <f>IF(E1537&lt;&gt;E1538,COUNTIF($A$4:A1537,"&lt;&gt;0")+1,0)</f>
        <v>0</v>
      </c>
      <c r="B1538">
        <f>IF(A1538&lt;&gt;0,IF(MOD(A1538,3)=0,COUNTIF($B$4:B1537,"&lt;&gt;0")+1,0),0)</f>
        <v>0</v>
      </c>
      <c r="C1538" s="9">
        <f>'Dash Board'!$C$12+COUNT('Daily reducing balance'!$F$4:F1537)</f>
        <v>43264</v>
      </c>
      <c r="D1538">
        <f t="shared" si="168"/>
        <v>2018</v>
      </c>
      <c r="E1538">
        <f t="shared" si="169"/>
        <v>6</v>
      </c>
      <c r="F1538">
        <f>DAY('Dash Board'!$C$12+COUNT('Daily reducing balance'!$F$4:F1537))</f>
        <v>13</v>
      </c>
      <c r="G1538" s="8">
        <f t="shared" si="170"/>
        <v>256617.00922125729</v>
      </c>
      <c r="H1538" s="6">
        <f>G1538*'Dash Board'!$C$11/365</f>
        <v>73.821331419813745</v>
      </c>
      <c r="I1538" s="6">
        <f>H1538*'Dash Board'!$C$18/'Dash Board'!$C$11</f>
        <v>35.153014961816069</v>
      </c>
      <c r="J1538" s="6">
        <f>(G1538&gt;1)*PMT('Dash Board'!$C$11/365,$U$4,-'Dash Board'!$C$19)</f>
        <v>108.80376961660664</v>
      </c>
      <c r="K1538" s="6">
        <f t="shared" si="165"/>
        <v>0</v>
      </c>
      <c r="L1538" s="8">
        <f t="shared" si="166"/>
        <v>256582.02678306049</v>
      </c>
      <c r="N1538" s="8">
        <f t="shared" si="171"/>
        <v>73.650754654790575</v>
      </c>
      <c r="O1538" s="8">
        <f>IF(E1537&lt;&gt;E1538,SUM($N$4:N1538)-SUM($O$3:O1537),0)</f>
        <v>0</v>
      </c>
      <c r="P1538" s="6">
        <f>IF(B1538&gt;0,SUM($O$4:O1538)-SUM($P$3:P1537),0)</f>
        <v>0</v>
      </c>
      <c r="Q1538" s="6">
        <f t="shared" si="167"/>
        <v>35.153014961816069</v>
      </c>
      <c r="R1538" s="8">
        <f>IF(E1537&lt;&gt;E1538,SUM($Q$4:Q1538)-SUM($R$3:R1537),0)</f>
        <v>0</v>
      </c>
      <c r="S1538" s="6">
        <f>IF(B1538&gt;0,SUM($R$4:R1538)-SUM($S$3:S1537),0)</f>
        <v>0</v>
      </c>
    </row>
    <row r="1539" spans="1:19">
      <c r="A1539">
        <f>IF(E1538&lt;&gt;E1539,COUNTIF($A$4:A1538,"&lt;&gt;0")+1,0)</f>
        <v>0</v>
      </c>
      <c r="B1539">
        <f>IF(A1539&lt;&gt;0,IF(MOD(A1539,3)=0,COUNTIF($B$4:B1538,"&lt;&gt;0")+1,0),0)</f>
        <v>0</v>
      </c>
      <c r="C1539" s="9">
        <f>'Dash Board'!$C$12+COUNT('Daily reducing balance'!$F$4:F1538)</f>
        <v>43265</v>
      </c>
      <c r="D1539">
        <f t="shared" si="168"/>
        <v>2018</v>
      </c>
      <c r="E1539">
        <f t="shared" si="169"/>
        <v>6</v>
      </c>
      <c r="F1539">
        <f>DAY('Dash Board'!$C$12+COUNT('Daily reducing balance'!$F$4:F1538))</f>
        <v>14</v>
      </c>
      <c r="G1539" s="8">
        <f t="shared" si="170"/>
        <v>256582.02678306049</v>
      </c>
      <c r="H1539" s="6">
        <f>G1539*'Dash Board'!$C$11/365</f>
        <v>73.811267978688633</v>
      </c>
      <c r="I1539" s="6">
        <f>H1539*'Dash Board'!$C$18/'Dash Board'!$C$11</f>
        <v>35.148222846994592</v>
      </c>
      <c r="J1539" s="6">
        <f>(G1539&gt;1)*PMT('Dash Board'!$C$11/365,$U$4,-'Dash Board'!$C$19)</f>
        <v>108.80376961660664</v>
      </c>
      <c r="K1539" s="6">
        <f t="shared" si="165"/>
        <v>0</v>
      </c>
      <c r="L1539" s="8">
        <f t="shared" si="166"/>
        <v>256547.03428142256</v>
      </c>
      <c r="N1539" s="8">
        <f t="shared" si="171"/>
        <v>73.655546769612044</v>
      </c>
      <c r="O1539" s="8">
        <f>IF(E1538&lt;&gt;E1539,SUM($N$4:N1539)-SUM($O$3:O1538),0)</f>
        <v>0</v>
      </c>
      <c r="P1539" s="6">
        <f>IF(B1539&gt;0,SUM($O$4:O1539)-SUM($P$3:P1538),0)</f>
        <v>0</v>
      </c>
      <c r="Q1539" s="6">
        <f t="shared" si="167"/>
        <v>35.148222846994592</v>
      </c>
      <c r="R1539" s="8">
        <f>IF(E1538&lt;&gt;E1539,SUM($Q$4:Q1539)-SUM($R$3:R1538),0)</f>
        <v>0</v>
      </c>
      <c r="S1539" s="6">
        <f>IF(B1539&gt;0,SUM($R$4:R1539)-SUM($S$3:S1538),0)</f>
        <v>0</v>
      </c>
    </row>
    <row r="1540" spans="1:19">
      <c r="A1540">
        <f>IF(E1539&lt;&gt;E1540,COUNTIF($A$4:A1539,"&lt;&gt;0")+1,0)</f>
        <v>0</v>
      </c>
      <c r="B1540">
        <f>IF(A1540&lt;&gt;0,IF(MOD(A1540,3)=0,COUNTIF($B$4:B1539,"&lt;&gt;0")+1,0),0)</f>
        <v>0</v>
      </c>
      <c r="C1540" s="9">
        <f>'Dash Board'!$C$12+COUNT('Daily reducing balance'!$F$4:F1539)</f>
        <v>43266</v>
      </c>
      <c r="D1540">
        <f t="shared" si="168"/>
        <v>2018</v>
      </c>
      <c r="E1540">
        <f t="shared" si="169"/>
        <v>6</v>
      </c>
      <c r="F1540">
        <f>DAY('Dash Board'!$C$12+COUNT('Daily reducing balance'!$F$4:F1539))</f>
        <v>15</v>
      </c>
      <c r="G1540" s="8">
        <f t="shared" si="170"/>
        <v>256547.03428142256</v>
      </c>
      <c r="H1540" s="6">
        <f>G1540*'Dash Board'!$C$11/365</f>
        <v>73.801201642601015</v>
      </c>
      <c r="I1540" s="6">
        <f>H1540*'Dash Board'!$C$18/'Dash Board'!$C$11</f>
        <v>35.143429353619538</v>
      </c>
      <c r="J1540" s="6">
        <f>(G1540&gt;1)*PMT('Dash Board'!$C$11/365,$U$4,-'Dash Board'!$C$19)</f>
        <v>108.80376961660664</v>
      </c>
      <c r="K1540" s="6">
        <f t="shared" si="165"/>
        <v>0</v>
      </c>
      <c r="L1540" s="8">
        <f t="shared" si="166"/>
        <v>256512.03171344855</v>
      </c>
      <c r="N1540" s="8">
        <f t="shared" si="171"/>
        <v>73.660340262987106</v>
      </c>
      <c r="O1540" s="8">
        <f>IF(E1539&lt;&gt;E1540,SUM($N$4:N1540)-SUM($O$3:O1539),0)</f>
        <v>0</v>
      </c>
      <c r="P1540" s="6">
        <f>IF(B1540&gt;0,SUM($O$4:O1540)-SUM($P$3:P1539),0)</f>
        <v>0</v>
      </c>
      <c r="Q1540" s="6">
        <f t="shared" si="167"/>
        <v>35.143429353619538</v>
      </c>
      <c r="R1540" s="8">
        <f>IF(E1539&lt;&gt;E1540,SUM($Q$4:Q1540)-SUM($R$3:R1539),0)</f>
        <v>0</v>
      </c>
      <c r="S1540" s="6">
        <f>IF(B1540&gt;0,SUM($R$4:R1540)-SUM($S$3:S1539),0)</f>
        <v>0</v>
      </c>
    </row>
    <row r="1541" spans="1:19">
      <c r="A1541">
        <f>IF(E1540&lt;&gt;E1541,COUNTIF($A$4:A1540,"&lt;&gt;0")+1,0)</f>
        <v>0</v>
      </c>
      <c r="B1541">
        <f>IF(A1541&lt;&gt;0,IF(MOD(A1541,3)=0,COUNTIF($B$4:B1540,"&lt;&gt;0")+1,0),0)</f>
        <v>0</v>
      </c>
      <c r="C1541" s="9">
        <f>'Dash Board'!$C$12+COUNT('Daily reducing balance'!$F$4:F1540)</f>
        <v>43267</v>
      </c>
      <c r="D1541">
        <f t="shared" si="168"/>
        <v>2018</v>
      </c>
      <c r="E1541">
        <f t="shared" si="169"/>
        <v>6</v>
      </c>
      <c r="F1541">
        <f>DAY('Dash Board'!$C$12+COUNT('Daily reducing balance'!$F$4:F1540))</f>
        <v>16</v>
      </c>
      <c r="G1541" s="8">
        <f t="shared" si="170"/>
        <v>256512.03171344855</v>
      </c>
      <c r="H1541" s="6">
        <f>G1541*'Dash Board'!$C$11/365</f>
        <v>73.791132410718077</v>
      </c>
      <c r="I1541" s="6">
        <f>H1541*'Dash Board'!$C$18/'Dash Board'!$C$11</f>
        <v>35.138634481294325</v>
      </c>
      <c r="J1541" s="6">
        <f>(G1541&gt;1)*PMT('Dash Board'!$C$11/365,$U$4,-'Dash Board'!$C$19)</f>
        <v>108.80376961660664</v>
      </c>
      <c r="K1541" s="6">
        <f t="shared" ref="K1541:K1604" si="172">IF(F1541=1,SUMIFS($J$4:$J$7308,$D$4:$D$7308,"="&amp;YEAR(C1541),$E$4:$E$7308,"="&amp;MONTH(C1541)),0)</f>
        <v>0</v>
      </c>
      <c r="L1541" s="8">
        <f t="shared" ref="L1541:L1604" si="173">IF(G1541+H1541-J1541&lt;0,0,G1541+H1541-J1541)</f>
        <v>256477.01907624266</v>
      </c>
      <c r="N1541" s="8">
        <f t="shared" si="171"/>
        <v>73.665135135312312</v>
      </c>
      <c r="O1541" s="8">
        <f>IF(E1540&lt;&gt;E1541,SUM($N$4:N1541)-SUM($O$3:O1540),0)</f>
        <v>0</v>
      </c>
      <c r="P1541" s="6">
        <f>IF(B1541&gt;0,SUM($O$4:O1541)-SUM($P$3:P1540),0)</f>
        <v>0</v>
      </c>
      <c r="Q1541" s="6">
        <f t="shared" ref="Q1541:Q1604" si="174">I1541</f>
        <v>35.138634481294325</v>
      </c>
      <c r="R1541" s="8">
        <f>IF(E1540&lt;&gt;E1541,SUM($Q$4:Q1541)-SUM($R$3:R1540),0)</f>
        <v>0</v>
      </c>
      <c r="S1541" s="6">
        <f>IF(B1541&gt;0,SUM($R$4:R1541)-SUM($S$3:S1540),0)</f>
        <v>0</v>
      </c>
    </row>
    <row r="1542" spans="1:19">
      <c r="A1542">
        <f>IF(E1541&lt;&gt;E1542,COUNTIF($A$4:A1541,"&lt;&gt;0")+1,0)</f>
        <v>0</v>
      </c>
      <c r="B1542">
        <f>IF(A1542&lt;&gt;0,IF(MOD(A1542,3)=0,COUNTIF($B$4:B1541,"&lt;&gt;0")+1,0),0)</f>
        <v>0</v>
      </c>
      <c r="C1542" s="9">
        <f>'Dash Board'!$C$12+COUNT('Daily reducing balance'!$F$4:F1541)</f>
        <v>43268</v>
      </c>
      <c r="D1542">
        <f t="shared" si="168"/>
        <v>2018</v>
      </c>
      <c r="E1542">
        <f t="shared" si="169"/>
        <v>6</v>
      </c>
      <c r="F1542">
        <f>DAY('Dash Board'!$C$12+COUNT('Daily reducing balance'!$F$4:F1541))</f>
        <v>17</v>
      </c>
      <c r="G1542" s="8">
        <f t="shared" si="170"/>
        <v>256477.01907624266</v>
      </c>
      <c r="H1542" s="6">
        <f>G1542*'Dash Board'!$C$11/365</f>
        <v>73.781060282206795</v>
      </c>
      <c r="I1542" s="6">
        <f>H1542*'Dash Board'!$C$18/'Dash Board'!$C$11</f>
        <v>35.133838229622285</v>
      </c>
      <c r="J1542" s="6">
        <f>(G1542&gt;1)*PMT('Dash Board'!$C$11/365,$U$4,-'Dash Board'!$C$19)</f>
        <v>108.80376961660664</v>
      </c>
      <c r="K1542" s="6">
        <f t="shared" si="172"/>
        <v>0</v>
      </c>
      <c r="L1542" s="8">
        <f t="shared" si="173"/>
        <v>256441.99636690825</v>
      </c>
      <c r="N1542" s="8">
        <f t="shared" si="171"/>
        <v>73.669931386984359</v>
      </c>
      <c r="O1542" s="8">
        <f>IF(E1541&lt;&gt;E1542,SUM($N$4:N1542)-SUM($O$3:O1541),0)</f>
        <v>0</v>
      </c>
      <c r="P1542" s="6">
        <f>IF(B1542&gt;0,SUM($O$4:O1542)-SUM($P$3:P1541),0)</f>
        <v>0</v>
      </c>
      <c r="Q1542" s="6">
        <f t="shared" si="174"/>
        <v>35.133838229622285</v>
      </c>
      <c r="R1542" s="8">
        <f>IF(E1541&lt;&gt;E1542,SUM($Q$4:Q1542)-SUM($R$3:R1541),0)</f>
        <v>0</v>
      </c>
      <c r="S1542" s="6">
        <f>IF(B1542&gt;0,SUM($R$4:R1542)-SUM($S$3:S1541),0)</f>
        <v>0</v>
      </c>
    </row>
    <row r="1543" spans="1:19">
      <c r="A1543">
        <f>IF(E1542&lt;&gt;E1543,COUNTIF($A$4:A1542,"&lt;&gt;0")+1,0)</f>
        <v>0</v>
      </c>
      <c r="B1543">
        <f>IF(A1543&lt;&gt;0,IF(MOD(A1543,3)=0,COUNTIF($B$4:B1542,"&lt;&gt;0")+1,0),0)</f>
        <v>0</v>
      </c>
      <c r="C1543" s="9">
        <f>'Dash Board'!$C$12+COUNT('Daily reducing balance'!$F$4:F1542)</f>
        <v>43269</v>
      </c>
      <c r="D1543">
        <f t="shared" si="168"/>
        <v>2018</v>
      </c>
      <c r="E1543">
        <f t="shared" si="169"/>
        <v>6</v>
      </c>
      <c r="F1543">
        <f>DAY('Dash Board'!$C$12+COUNT('Daily reducing balance'!$F$4:F1542))</f>
        <v>18</v>
      </c>
      <c r="G1543" s="8">
        <f t="shared" si="170"/>
        <v>256441.99636690825</v>
      </c>
      <c r="H1543" s="6">
        <f>G1543*'Dash Board'!$C$11/365</f>
        <v>73.770985256233885</v>
      </c>
      <c r="I1543" s="6">
        <f>H1543*'Dash Board'!$C$18/'Dash Board'!$C$11</f>
        <v>35.129040598206615</v>
      </c>
      <c r="J1543" s="6">
        <f>(G1543&gt;1)*PMT('Dash Board'!$C$11/365,$U$4,-'Dash Board'!$C$19)</f>
        <v>108.80376961660664</v>
      </c>
      <c r="K1543" s="6">
        <f t="shared" si="172"/>
        <v>0</v>
      </c>
      <c r="L1543" s="8">
        <f t="shared" si="173"/>
        <v>256406.96358254788</v>
      </c>
      <c r="N1543" s="8">
        <f t="shared" si="171"/>
        <v>73.674729018400029</v>
      </c>
      <c r="O1543" s="8">
        <f>IF(E1542&lt;&gt;E1543,SUM($N$4:N1543)-SUM($O$3:O1542),0)</f>
        <v>0</v>
      </c>
      <c r="P1543" s="6">
        <f>IF(B1543&gt;0,SUM($O$4:O1543)-SUM($P$3:P1542),0)</f>
        <v>0</v>
      </c>
      <c r="Q1543" s="6">
        <f t="shared" si="174"/>
        <v>35.129040598206615</v>
      </c>
      <c r="R1543" s="8">
        <f>IF(E1542&lt;&gt;E1543,SUM($Q$4:Q1543)-SUM($R$3:R1542),0)</f>
        <v>0</v>
      </c>
      <c r="S1543" s="6">
        <f>IF(B1543&gt;0,SUM($R$4:R1543)-SUM($S$3:S1542),0)</f>
        <v>0</v>
      </c>
    </row>
    <row r="1544" spans="1:19">
      <c r="A1544">
        <f>IF(E1543&lt;&gt;E1544,COUNTIF($A$4:A1543,"&lt;&gt;0")+1,0)</f>
        <v>0</v>
      </c>
      <c r="B1544">
        <f>IF(A1544&lt;&gt;0,IF(MOD(A1544,3)=0,COUNTIF($B$4:B1543,"&lt;&gt;0")+1,0),0)</f>
        <v>0</v>
      </c>
      <c r="C1544" s="9">
        <f>'Dash Board'!$C$12+COUNT('Daily reducing balance'!$F$4:F1543)</f>
        <v>43270</v>
      </c>
      <c r="D1544">
        <f t="shared" si="168"/>
        <v>2018</v>
      </c>
      <c r="E1544">
        <f t="shared" si="169"/>
        <v>6</v>
      </c>
      <c r="F1544">
        <f>DAY('Dash Board'!$C$12+COUNT('Daily reducing balance'!$F$4:F1543))</f>
        <v>19</v>
      </c>
      <c r="G1544" s="8">
        <f t="shared" si="170"/>
        <v>256406.96358254788</v>
      </c>
      <c r="H1544" s="6">
        <f>G1544*'Dash Board'!$C$11/365</f>
        <v>73.760907331965825</v>
      </c>
      <c r="I1544" s="6">
        <f>H1544*'Dash Board'!$C$18/'Dash Board'!$C$11</f>
        <v>35.124241586650399</v>
      </c>
      <c r="J1544" s="6">
        <f>(G1544&gt;1)*PMT('Dash Board'!$C$11/365,$U$4,-'Dash Board'!$C$19)</f>
        <v>108.80376961660664</v>
      </c>
      <c r="K1544" s="6">
        <f t="shared" si="172"/>
        <v>0</v>
      </c>
      <c r="L1544" s="8">
        <f t="shared" si="173"/>
        <v>256371.92072026324</v>
      </c>
      <c r="N1544" s="8">
        <f t="shared" si="171"/>
        <v>73.679528029956245</v>
      </c>
      <c r="O1544" s="8">
        <f>IF(E1543&lt;&gt;E1544,SUM($N$4:N1544)-SUM($O$3:O1543),0)</f>
        <v>0</v>
      </c>
      <c r="P1544" s="6">
        <f>IF(B1544&gt;0,SUM($O$4:O1544)-SUM($P$3:P1543),0)</f>
        <v>0</v>
      </c>
      <c r="Q1544" s="6">
        <f t="shared" si="174"/>
        <v>35.124241586650399</v>
      </c>
      <c r="R1544" s="8">
        <f>IF(E1543&lt;&gt;E1544,SUM($Q$4:Q1544)-SUM($R$3:R1543),0)</f>
        <v>0</v>
      </c>
      <c r="S1544" s="6">
        <f>IF(B1544&gt;0,SUM($R$4:R1544)-SUM($S$3:S1543),0)</f>
        <v>0</v>
      </c>
    </row>
    <row r="1545" spans="1:19">
      <c r="A1545">
        <f>IF(E1544&lt;&gt;E1545,COUNTIF($A$4:A1544,"&lt;&gt;0")+1,0)</f>
        <v>0</v>
      </c>
      <c r="B1545">
        <f>IF(A1545&lt;&gt;0,IF(MOD(A1545,3)=0,COUNTIF($B$4:B1544,"&lt;&gt;0")+1,0),0)</f>
        <v>0</v>
      </c>
      <c r="C1545" s="9">
        <f>'Dash Board'!$C$12+COUNT('Daily reducing balance'!$F$4:F1544)</f>
        <v>43271</v>
      </c>
      <c r="D1545">
        <f t="shared" si="168"/>
        <v>2018</v>
      </c>
      <c r="E1545">
        <f t="shared" si="169"/>
        <v>6</v>
      </c>
      <c r="F1545">
        <f>DAY('Dash Board'!$C$12+COUNT('Daily reducing balance'!$F$4:F1544))</f>
        <v>20</v>
      </c>
      <c r="G1545" s="8">
        <f t="shared" si="170"/>
        <v>256371.92072026324</v>
      </c>
      <c r="H1545" s="6">
        <f>G1545*'Dash Board'!$C$11/365</f>
        <v>73.750826508568863</v>
      </c>
      <c r="I1545" s="6">
        <f>H1545*'Dash Board'!$C$18/'Dash Board'!$C$11</f>
        <v>35.1194411945566</v>
      </c>
      <c r="J1545" s="6">
        <f>(G1545&gt;1)*PMT('Dash Board'!$C$11/365,$U$4,-'Dash Board'!$C$19)</f>
        <v>108.80376961660664</v>
      </c>
      <c r="K1545" s="6">
        <f t="shared" si="172"/>
        <v>0</v>
      </c>
      <c r="L1545" s="8">
        <f t="shared" si="173"/>
        <v>256336.86777715519</v>
      </c>
      <c r="N1545" s="8">
        <f t="shared" si="171"/>
        <v>73.684328422050044</v>
      </c>
      <c r="O1545" s="8">
        <f>IF(E1544&lt;&gt;E1545,SUM($N$4:N1545)-SUM($O$3:O1544),0)</f>
        <v>0</v>
      </c>
      <c r="P1545" s="6">
        <f>IF(B1545&gt;0,SUM($O$4:O1545)-SUM($P$3:P1544),0)</f>
        <v>0</v>
      </c>
      <c r="Q1545" s="6">
        <f t="shared" si="174"/>
        <v>35.1194411945566</v>
      </c>
      <c r="R1545" s="8">
        <f>IF(E1544&lt;&gt;E1545,SUM($Q$4:Q1545)-SUM($R$3:R1544),0)</f>
        <v>0</v>
      </c>
      <c r="S1545" s="6">
        <f>IF(B1545&gt;0,SUM($R$4:R1545)-SUM($S$3:S1544),0)</f>
        <v>0</v>
      </c>
    </row>
    <row r="1546" spans="1:19">
      <c r="A1546">
        <f>IF(E1545&lt;&gt;E1546,COUNTIF($A$4:A1545,"&lt;&gt;0")+1,0)</f>
        <v>0</v>
      </c>
      <c r="B1546">
        <f>IF(A1546&lt;&gt;0,IF(MOD(A1546,3)=0,COUNTIF($B$4:B1545,"&lt;&gt;0")+1,0),0)</f>
        <v>0</v>
      </c>
      <c r="C1546" s="9">
        <f>'Dash Board'!$C$12+COUNT('Daily reducing balance'!$F$4:F1545)</f>
        <v>43272</v>
      </c>
      <c r="D1546">
        <f t="shared" si="168"/>
        <v>2018</v>
      </c>
      <c r="E1546">
        <f t="shared" si="169"/>
        <v>6</v>
      </c>
      <c r="F1546">
        <f>DAY('Dash Board'!$C$12+COUNT('Daily reducing balance'!$F$4:F1545))</f>
        <v>21</v>
      </c>
      <c r="G1546" s="8">
        <f t="shared" si="170"/>
        <v>256336.86777715519</v>
      </c>
      <c r="H1546" s="6">
        <f>G1546*'Dash Board'!$C$11/365</f>
        <v>73.740742785209022</v>
      </c>
      <c r="I1546" s="6">
        <f>H1546*'Dash Board'!$C$18/'Dash Board'!$C$11</f>
        <v>35.114639421528111</v>
      </c>
      <c r="J1546" s="6">
        <f>(G1546&gt;1)*PMT('Dash Board'!$C$11/365,$U$4,-'Dash Board'!$C$19)</f>
        <v>108.80376961660664</v>
      </c>
      <c r="K1546" s="6">
        <f t="shared" si="172"/>
        <v>0</v>
      </c>
      <c r="L1546" s="8">
        <f t="shared" si="173"/>
        <v>256301.80475032379</v>
      </c>
      <c r="N1546" s="8">
        <f t="shared" si="171"/>
        <v>73.689130195078533</v>
      </c>
      <c r="O1546" s="8">
        <f>IF(E1545&lt;&gt;E1546,SUM($N$4:N1546)-SUM($O$3:O1545),0)</f>
        <v>0</v>
      </c>
      <c r="P1546" s="6">
        <f>IF(B1546&gt;0,SUM($O$4:O1546)-SUM($P$3:P1545),0)</f>
        <v>0</v>
      </c>
      <c r="Q1546" s="6">
        <f t="shared" si="174"/>
        <v>35.114639421528111</v>
      </c>
      <c r="R1546" s="8">
        <f>IF(E1545&lt;&gt;E1546,SUM($Q$4:Q1546)-SUM($R$3:R1545),0)</f>
        <v>0</v>
      </c>
      <c r="S1546" s="6">
        <f>IF(B1546&gt;0,SUM($R$4:R1546)-SUM($S$3:S1545),0)</f>
        <v>0</v>
      </c>
    </row>
    <row r="1547" spans="1:19">
      <c r="A1547">
        <f>IF(E1546&lt;&gt;E1547,COUNTIF($A$4:A1546,"&lt;&gt;0")+1,0)</f>
        <v>0</v>
      </c>
      <c r="B1547">
        <f>IF(A1547&lt;&gt;0,IF(MOD(A1547,3)=0,COUNTIF($B$4:B1546,"&lt;&gt;0")+1,0),0)</f>
        <v>0</v>
      </c>
      <c r="C1547" s="9">
        <f>'Dash Board'!$C$12+COUNT('Daily reducing balance'!$F$4:F1546)</f>
        <v>43273</v>
      </c>
      <c r="D1547">
        <f t="shared" si="168"/>
        <v>2018</v>
      </c>
      <c r="E1547">
        <f t="shared" si="169"/>
        <v>6</v>
      </c>
      <c r="F1547">
        <f>DAY('Dash Board'!$C$12+COUNT('Daily reducing balance'!$F$4:F1546))</f>
        <v>22</v>
      </c>
      <c r="G1547" s="8">
        <f t="shared" si="170"/>
        <v>256301.80475032379</v>
      </c>
      <c r="H1547" s="6">
        <f>G1547*'Dash Board'!$C$11/365</f>
        <v>73.730656161052053</v>
      </c>
      <c r="I1547" s="6">
        <f>H1547*'Dash Board'!$C$18/'Dash Board'!$C$11</f>
        <v>35.109836267167644</v>
      </c>
      <c r="J1547" s="6">
        <f>(G1547&gt;1)*PMT('Dash Board'!$C$11/365,$U$4,-'Dash Board'!$C$19)</f>
        <v>108.80376961660664</v>
      </c>
      <c r="K1547" s="6">
        <f t="shared" si="172"/>
        <v>0</v>
      </c>
      <c r="L1547" s="8">
        <f t="shared" si="173"/>
        <v>256266.73163686824</v>
      </c>
      <c r="N1547" s="8">
        <f t="shared" si="171"/>
        <v>73.693933349438993</v>
      </c>
      <c r="O1547" s="8">
        <f>IF(E1546&lt;&gt;E1547,SUM($N$4:N1547)-SUM($O$3:O1546),0)</f>
        <v>0</v>
      </c>
      <c r="P1547" s="6">
        <f>IF(B1547&gt;0,SUM($O$4:O1547)-SUM($P$3:P1546),0)</f>
        <v>0</v>
      </c>
      <c r="Q1547" s="6">
        <f t="shared" si="174"/>
        <v>35.109836267167644</v>
      </c>
      <c r="R1547" s="8">
        <f>IF(E1546&lt;&gt;E1547,SUM($Q$4:Q1547)-SUM($R$3:R1546),0)</f>
        <v>0</v>
      </c>
      <c r="S1547" s="6">
        <f>IF(B1547&gt;0,SUM($R$4:R1547)-SUM($S$3:S1546),0)</f>
        <v>0</v>
      </c>
    </row>
    <row r="1548" spans="1:19">
      <c r="A1548">
        <f>IF(E1547&lt;&gt;E1548,COUNTIF($A$4:A1547,"&lt;&gt;0")+1,0)</f>
        <v>0</v>
      </c>
      <c r="B1548">
        <f>IF(A1548&lt;&gt;0,IF(MOD(A1548,3)=0,COUNTIF($B$4:B1547,"&lt;&gt;0")+1,0),0)</f>
        <v>0</v>
      </c>
      <c r="C1548" s="9">
        <f>'Dash Board'!$C$12+COUNT('Daily reducing balance'!$F$4:F1547)</f>
        <v>43274</v>
      </c>
      <c r="D1548">
        <f t="shared" si="168"/>
        <v>2018</v>
      </c>
      <c r="E1548">
        <f t="shared" si="169"/>
        <v>6</v>
      </c>
      <c r="F1548">
        <f>DAY('Dash Board'!$C$12+COUNT('Daily reducing balance'!$F$4:F1547))</f>
        <v>23</v>
      </c>
      <c r="G1548" s="8">
        <f t="shared" si="170"/>
        <v>256266.73163686824</v>
      </c>
      <c r="H1548" s="6">
        <f>G1548*'Dash Board'!$C$11/365</f>
        <v>73.720566635263467</v>
      </c>
      <c r="I1548" s="6">
        <f>H1548*'Dash Board'!$C$18/'Dash Board'!$C$11</f>
        <v>35.105031731077844</v>
      </c>
      <c r="J1548" s="6">
        <f>(G1548&gt;1)*PMT('Dash Board'!$C$11/365,$U$4,-'Dash Board'!$C$19)</f>
        <v>108.80376961660664</v>
      </c>
      <c r="K1548" s="6">
        <f t="shared" si="172"/>
        <v>0</v>
      </c>
      <c r="L1548" s="8">
        <f t="shared" si="173"/>
        <v>256231.64843388688</v>
      </c>
      <c r="N1548" s="8">
        <f t="shared" si="171"/>
        <v>73.6987378855288</v>
      </c>
      <c r="O1548" s="8">
        <f>IF(E1547&lt;&gt;E1548,SUM($N$4:N1548)-SUM($O$3:O1547),0)</f>
        <v>0</v>
      </c>
      <c r="P1548" s="6">
        <f>IF(B1548&gt;0,SUM($O$4:O1548)-SUM($P$3:P1547),0)</f>
        <v>0</v>
      </c>
      <c r="Q1548" s="6">
        <f t="shared" si="174"/>
        <v>35.105031731077844</v>
      </c>
      <c r="R1548" s="8">
        <f>IF(E1547&lt;&gt;E1548,SUM($Q$4:Q1548)-SUM($R$3:R1547),0)</f>
        <v>0</v>
      </c>
      <c r="S1548" s="6">
        <f>IF(B1548&gt;0,SUM($R$4:R1548)-SUM($S$3:S1547),0)</f>
        <v>0</v>
      </c>
    </row>
    <row r="1549" spans="1:19">
      <c r="A1549">
        <f>IF(E1548&lt;&gt;E1549,COUNTIF($A$4:A1548,"&lt;&gt;0")+1,0)</f>
        <v>0</v>
      </c>
      <c r="B1549">
        <f>IF(A1549&lt;&gt;0,IF(MOD(A1549,3)=0,COUNTIF($B$4:B1548,"&lt;&gt;0")+1,0),0)</f>
        <v>0</v>
      </c>
      <c r="C1549" s="9">
        <f>'Dash Board'!$C$12+COUNT('Daily reducing balance'!$F$4:F1548)</f>
        <v>43275</v>
      </c>
      <c r="D1549">
        <f t="shared" si="168"/>
        <v>2018</v>
      </c>
      <c r="E1549">
        <f t="shared" si="169"/>
        <v>6</v>
      </c>
      <c r="F1549">
        <f>DAY('Dash Board'!$C$12+COUNT('Daily reducing balance'!$F$4:F1548))</f>
        <v>24</v>
      </c>
      <c r="G1549" s="8">
        <f t="shared" si="170"/>
        <v>256231.64843388688</v>
      </c>
      <c r="H1549" s="6">
        <f>G1549*'Dash Board'!$C$11/365</f>
        <v>73.710474207008545</v>
      </c>
      <c r="I1549" s="6">
        <f>H1549*'Dash Board'!$C$18/'Dash Board'!$C$11</f>
        <v>35.100225812861211</v>
      </c>
      <c r="J1549" s="6">
        <f>(G1549&gt;1)*PMT('Dash Board'!$C$11/365,$U$4,-'Dash Board'!$C$19)</f>
        <v>108.80376961660664</v>
      </c>
      <c r="K1549" s="6">
        <f t="shared" si="172"/>
        <v>0</v>
      </c>
      <c r="L1549" s="8">
        <f t="shared" si="173"/>
        <v>256196.55513847727</v>
      </c>
      <c r="N1549" s="8">
        <f t="shared" si="171"/>
        <v>73.703543803745433</v>
      </c>
      <c r="O1549" s="8">
        <f>IF(E1548&lt;&gt;E1549,SUM($N$4:N1549)-SUM($O$3:O1548),0)</f>
        <v>0</v>
      </c>
      <c r="P1549" s="6">
        <f>IF(B1549&gt;0,SUM($O$4:O1549)-SUM($P$3:P1548),0)</f>
        <v>0</v>
      </c>
      <c r="Q1549" s="6">
        <f t="shared" si="174"/>
        <v>35.100225812861211</v>
      </c>
      <c r="R1549" s="8">
        <f>IF(E1548&lt;&gt;E1549,SUM($Q$4:Q1549)-SUM($R$3:R1548),0)</f>
        <v>0</v>
      </c>
      <c r="S1549" s="6">
        <f>IF(B1549&gt;0,SUM($R$4:R1549)-SUM($S$3:S1548),0)</f>
        <v>0</v>
      </c>
    </row>
    <row r="1550" spans="1:19">
      <c r="A1550">
        <f>IF(E1549&lt;&gt;E1550,COUNTIF($A$4:A1549,"&lt;&gt;0")+1,0)</f>
        <v>0</v>
      </c>
      <c r="B1550">
        <f>IF(A1550&lt;&gt;0,IF(MOD(A1550,3)=0,COUNTIF($B$4:B1549,"&lt;&gt;0")+1,0),0)</f>
        <v>0</v>
      </c>
      <c r="C1550" s="9">
        <f>'Dash Board'!$C$12+COUNT('Daily reducing balance'!$F$4:F1549)</f>
        <v>43276</v>
      </c>
      <c r="D1550">
        <f t="shared" si="168"/>
        <v>2018</v>
      </c>
      <c r="E1550">
        <f t="shared" si="169"/>
        <v>6</v>
      </c>
      <c r="F1550">
        <f>DAY('Dash Board'!$C$12+COUNT('Daily reducing balance'!$F$4:F1549))</f>
        <v>25</v>
      </c>
      <c r="G1550" s="8">
        <f t="shared" si="170"/>
        <v>256196.55513847727</v>
      </c>
      <c r="H1550" s="6">
        <f>G1550*'Dash Board'!$C$11/365</f>
        <v>73.700378875452358</v>
      </c>
      <c r="I1550" s="6">
        <f>H1550*'Dash Board'!$C$18/'Dash Board'!$C$11</f>
        <v>35.095418512120176</v>
      </c>
      <c r="J1550" s="6">
        <f>(G1550&gt;1)*PMT('Dash Board'!$C$11/365,$U$4,-'Dash Board'!$C$19)</f>
        <v>108.80376961660664</v>
      </c>
      <c r="K1550" s="6">
        <f t="shared" si="172"/>
        <v>0</v>
      </c>
      <c r="L1550" s="8">
        <f t="shared" si="173"/>
        <v>256161.45174773611</v>
      </c>
      <c r="N1550" s="8">
        <f t="shared" si="171"/>
        <v>73.708351104486468</v>
      </c>
      <c r="O1550" s="8">
        <f>IF(E1549&lt;&gt;E1550,SUM($N$4:N1550)-SUM($O$3:O1549),0)</f>
        <v>0</v>
      </c>
      <c r="P1550" s="6">
        <f>IF(B1550&gt;0,SUM($O$4:O1550)-SUM($P$3:P1549),0)</f>
        <v>0</v>
      </c>
      <c r="Q1550" s="6">
        <f t="shared" si="174"/>
        <v>35.095418512120176</v>
      </c>
      <c r="R1550" s="8">
        <f>IF(E1549&lt;&gt;E1550,SUM($Q$4:Q1550)-SUM($R$3:R1549),0)</f>
        <v>0</v>
      </c>
      <c r="S1550" s="6">
        <f>IF(B1550&gt;0,SUM($R$4:R1550)-SUM($S$3:S1549),0)</f>
        <v>0</v>
      </c>
    </row>
    <row r="1551" spans="1:19">
      <c r="A1551">
        <f>IF(E1550&lt;&gt;E1551,COUNTIF($A$4:A1550,"&lt;&gt;0")+1,0)</f>
        <v>0</v>
      </c>
      <c r="B1551">
        <f>IF(A1551&lt;&gt;0,IF(MOD(A1551,3)=0,COUNTIF($B$4:B1550,"&lt;&gt;0")+1,0),0)</f>
        <v>0</v>
      </c>
      <c r="C1551" s="9">
        <f>'Dash Board'!$C$12+COUNT('Daily reducing balance'!$F$4:F1550)</f>
        <v>43277</v>
      </c>
      <c r="D1551">
        <f t="shared" si="168"/>
        <v>2018</v>
      </c>
      <c r="E1551">
        <f t="shared" si="169"/>
        <v>6</v>
      </c>
      <c r="F1551">
        <f>DAY('Dash Board'!$C$12+COUNT('Daily reducing balance'!$F$4:F1550))</f>
        <v>26</v>
      </c>
      <c r="G1551" s="8">
        <f t="shared" si="170"/>
        <v>256161.45174773611</v>
      </c>
      <c r="H1551" s="6">
        <f>G1551*'Dash Board'!$C$11/365</f>
        <v>73.690280639759706</v>
      </c>
      <c r="I1551" s="6">
        <f>H1551*'Dash Board'!$C$18/'Dash Board'!$C$11</f>
        <v>35.090609828457005</v>
      </c>
      <c r="J1551" s="6">
        <f>(G1551&gt;1)*PMT('Dash Board'!$C$11/365,$U$4,-'Dash Board'!$C$19)</f>
        <v>108.80376961660664</v>
      </c>
      <c r="K1551" s="6">
        <f t="shared" si="172"/>
        <v>0</v>
      </c>
      <c r="L1551" s="8">
        <f t="shared" si="173"/>
        <v>256126.33825875926</v>
      </c>
      <c r="N1551" s="8">
        <f t="shared" si="171"/>
        <v>73.713159788149639</v>
      </c>
      <c r="O1551" s="8">
        <f>IF(E1550&lt;&gt;E1551,SUM($N$4:N1551)-SUM($O$3:O1550),0)</f>
        <v>0</v>
      </c>
      <c r="P1551" s="6">
        <f>IF(B1551&gt;0,SUM($O$4:O1551)-SUM($P$3:P1550),0)</f>
        <v>0</v>
      </c>
      <c r="Q1551" s="6">
        <f t="shared" si="174"/>
        <v>35.090609828457005</v>
      </c>
      <c r="R1551" s="8">
        <f>IF(E1550&lt;&gt;E1551,SUM($Q$4:Q1551)-SUM($R$3:R1550),0)</f>
        <v>0</v>
      </c>
      <c r="S1551" s="6">
        <f>IF(B1551&gt;0,SUM($R$4:R1551)-SUM($S$3:S1550),0)</f>
        <v>0</v>
      </c>
    </row>
    <row r="1552" spans="1:19">
      <c r="A1552">
        <f>IF(E1551&lt;&gt;E1552,COUNTIF($A$4:A1551,"&lt;&gt;0")+1,0)</f>
        <v>0</v>
      </c>
      <c r="B1552">
        <f>IF(A1552&lt;&gt;0,IF(MOD(A1552,3)=0,COUNTIF($B$4:B1551,"&lt;&gt;0")+1,0),0)</f>
        <v>0</v>
      </c>
      <c r="C1552" s="9">
        <f>'Dash Board'!$C$12+COUNT('Daily reducing balance'!$F$4:F1551)</f>
        <v>43278</v>
      </c>
      <c r="D1552">
        <f t="shared" si="168"/>
        <v>2018</v>
      </c>
      <c r="E1552">
        <f t="shared" si="169"/>
        <v>6</v>
      </c>
      <c r="F1552">
        <f>DAY('Dash Board'!$C$12+COUNT('Daily reducing balance'!$F$4:F1551))</f>
        <v>27</v>
      </c>
      <c r="G1552" s="8">
        <f t="shared" si="170"/>
        <v>256126.33825875926</v>
      </c>
      <c r="H1552" s="6">
        <f>G1552*'Dash Board'!$C$11/365</f>
        <v>73.680179499095132</v>
      </c>
      <c r="I1552" s="6">
        <f>H1552*'Dash Board'!$C$18/'Dash Board'!$C$11</f>
        <v>35.085799761473879</v>
      </c>
      <c r="J1552" s="6">
        <f>(G1552&gt;1)*PMT('Dash Board'!$C$11/365,$U$4,-'Dash Board'!$C$19)</f>
        <v>108.80376961660664</v>
      </c>
      <c r="K1552" s="6">
        <f t="shared" si="172"/>
        <v>0</v>
      </c>
      <c r="L1552" s="8">
        <f t="shared" si="173"/>
        <v>256091.21466864174</v>
      </c>
      <c r="N1552" s="8">
        <f t="shared" si="171"/>
        <v>73.717969855132765</v>
      </c>
      <c r="O1552" s="8">
        <f>IF(E1551&lt;&gt;E1552,SUM($N$4:N1552)-SUM($O$3:O1551),0)</f>
        <v>0</v>
      </c>
      <c r="P1552" s="6">
        <f>IF(B1552&gt;0,SUM($O$4:O1552)-SUM($P$3:P1551),0)</f>
        <v>0</v>
      </c>
      <c r="Q1552" s="6">
        <f t="shared" si="174"/>
        <v>35.085799761473879</v>
      </c>
      <c r="R1552" s="8">
        <f>IF(E1551&lt;&gt;E1552,SUM($Q$4:Q1552)-SUM($R$3:R1551),0)</f>
        <v>0</v>
      </c>
      <c r="S1552" s="6">
        <f>IF(B1552&gt;0,SUM($R$4:R1552)-SUM($S$3:S1551),0)</f>
        <v>0</v>
      </c>
    </row>
    <row r="1553" spans="1:19">
      <c r="A1553">
        <f>IF(E1552&lt;&gt;E1553,COUNTIF($A$4:A1552,"&lt;&gt;0")+1,0)</f>
        <v>0</v>
      </c>
      <c r="B1553">
        <f>IF(A1553&lt;&gt;0,IF(MOD(A1553,3)=0,COUNTIF($B$4:B1552,"&lt;&gt;0")+1,0),0)</f>
        <v>0</v>
      </c>
      <c r="C1553" s="9">
        <f>'Dash Board'!$C$12+COUNT('Daily reducing balance'!$F$4:F1552)</f>
        <v>43279</v>
      </c>
      <c r="D1553">
        <f t="shared" si="168"/>
        <v>2018</v>
      </c>
      <c r="E1553">
        <f t="shared" si="169"/>
        <v>6</v>
      </c>
      <c r="F1553">
        <f>DAY('Dash Board'!$C$12+COUNT('Daily reducing balance'!$F$4:F1552))</f>
        <v>28</v>
      </c>
      <c r="G1553" s="8">
        <f t="shared" si="170"/>
        <v>256091.21466864174</v>
      </c>
      <c r="H1553" s="6">
        <f>G1553*'Dash Board'!$C$11/365</f>
        <v>73.670075452622967</v>
      </c>
      <c r="I1553" s="6">
        <f>H1553*'Dash Board'!$C$18/'Dash Board'!$C$11</f>
        <v>35.080988310772845</v>
      </c>
      <c r="J1553" s="6">
        <f>(G1553&gt;1)*PMT('Dash Board'!$C$11/365,$U$4,-'Dash Board'!$C$19)</f>
        <v>108.80376961660664</v>
      </c>
      <c r="K1553" s="6">
        <f t="shared" si="172"/>
        <v>0</v>
      </c>
      <c r="L1553" s="8">
        <f t="shared" si="173"/>
        <v>256056.08097447775</v>
      </c>
      <c r="N1553" s="8">
        <f t="shared" si="171"/>
        <v>73.722781305833792</v>
      </c>
      <c r="O1553" s="8">
        <f>IF(E1552&lt;&gt;E1553,SUM($N$4:N1553)-SUM($O$3:O1552),0)</f>
        <v>0</v>
      </c>
      <c r="P1553" s="6">
        <f>IF(B1553&gt;0,SUM($O$4:O1553)-SUM($P$3:P1552),0)</f>
        <v>0</v>
      </c>
      <c r="Q1553" s="6">
        <f t="shared" si="174"/>
        <v>35.080988310772845</v>
      </c>
      <c r="R1553" s="8">
        <f>IF(E1552&lt;&gt;E1553,SUM($Q$4:Q1553)-SUM($R$3:R1552),0)</f>
        <v>0</v>
      </c>
      <c r="S1553" s="6">
        <f>IF(B1553&gt;0,SUM($R$4:R1553)-SUM($S$3:S1552),0)</f>
        <v>0</v>
      </c>
    </row>
    <row r="1554" spans="1:19">
      <c r="A1554">
        <f>IF(E1553&lt;&gt;E1554,COUNTIF($A$4:A1553,"&lt;&gt;0")+1,0)</f>
        <v>0</v>
      </c>
      <c r="B1554">
        <f>IF(A1554&lt;&gt;0,IF(MOD(A1554,3)=0,COUNTIF($B$4:B1553,"&lt;&gt;0")+1,0),0)</f>
        <v>0</v>
      </c>
      <c r="C1554" s="9">
        <f>'Dash Board'!$C$12+COUNT('Daily reducing balance'!$F$4:F1553)</f>
        <v>43280</v>
      </c>
      <c r="D1554">
        <f t="shared" si="168"/>
        <v>2018</v>
      </c>
      <c r="E1554">
        <f t="shared" si="169"/>
        <v>6</v>
      </c>
      <c r="F1554">
        <f>DAY('Dash Board'!$C$12+COUNT('Daily reducing balance'!$F$4:F1553))</f>
        <v>29</v>
      </c>
      <c r="G1554" s="8">
        <f t="shared" si="170"/>
        <v>256056.08097447775</v>
      </c>
      <c r="H1554" s="6">
        <f>G1554*'Dash Board'!$C$11/365</f>
        <v>73.659968499507286</v>
      </c>
      <c r="I1554" s="6">
        <f>H1554*'Dash Board'!$C$18/'Dash Board'!$C$11</f>
        <v>35.076175475955857</v>
      </c>
      <c r="J1554" s="6">
        <f>(G1554&gt;1)*PMT('Dash Board'!$C$11/365,$U$4,-'Dash Board'!$C$19)</f>
        <v>108.80376961660664</v>
      </c>
      <c r="K1554" s="6">
        <f t="shared" si="172"/>
        <v>0</v>
      </c>
      <c r="L1554" s="8">
        <f t="shared" si="173"/>
        <v>256020.93717336064</v>
      </c>
      <c r="N1554" s="8">
        <f t="shared" si="171"/>
        <v>73.72759414065078</v>
      </c>
      <c r="O1554" s="8">
        <f>IF(E1553&lt;&gt;E1554,SUM($N$4:N1554)-SUM($O$3:O1553),0)</f>
        <v>0</v>
      </c>
      <c r="P1554" s="6">
        <f>IF(B1554&gt;0,SUM($O$4:O1554)-SUM($P$3:P1553),0)</f>
        <v>0</v>
      </c>
      <c r="Q1554" s="6">
        <f t="shared" si="174"/>
        <v>35.076175475955857</v>
      </c>
      <c r="R1554" s="8">
        <f>IF(E1553&lt;&gt;E1554,SUM($Q$4:Q1554)-SUM($R$3:R1553),0)</f>
        <v>0</v>
      </c>
      <c r="S1554" s="6">
        <f>IF(B1554&gt;0,SUM($R$4:R1554)-SUM($S$3:S1553),0)</f>
        <v>0</v>
      </c>
    </row>
    <row r="1555" spans="1:19">
      <c r="A1555">
        <f>IF(E1554&lt;&gt;E1555,COUNTIF($A$4:A1554,"&lt;&gt;0")+1,0)</f>
        <v>0</v>
      </c>
      <c r="B1555">
        <f>IF(A1555&lt;&gt;0,IF(MOD(A1555,3)=0,COUNTIF($B$4:B1554,"&lt;&gt;0")+1,0),0)</f>
        <v>0</v>
      </c>
      <c r="C1555" s="9">
        <f>'Dash Board'!$C$12+COUNT('Daily reducing balance'!$F$4:F1554)</f>
        <v>43281</v>
      </c>
      <c r="D1555">
        <f t="shared" si="168"/>
        <v>2018</v>
      </c>
      <c r="E1555">
        <f t="shared" si="169"/>
        <v>6</v>
      </c>
      <c r="F1555">
        <f>DAY('Dash Board'!$C$12+COUNT('Daily reducing balance'!$F$4:F1554))</f>
        <v>30</v>
      </c>
      <c r="G1555" s="8">
        <f t="shared" si="170"/>
        <v>256020.93717336064</v>
      </c>
      <c r="H1555" s="6">
        <f>G1555*'Dash Board'!$C$11/365</f>
        <v>73.649858638911965</v>
      </c>
      <c r="I1555" s="6">
        <f>H1555*'Dash Board'!$C$18/'Dash Board'!$C$11</f>
        <v>35.071361256624748</v>
      </c>
      <c r="J1555" s="6">
        <f>(G1555&gt;1)*PMT('Dash Board'!$C$11/365,$U$4,-'Dash Board'!$C$19)</f>
        <v>108.80376961660664</v>
      </c>
      <c r="K1555" s="6">
        <f t="shared" si="172"/>
        <v>0</v>
      </c>
      <c r="L1555" s="8">
        <f t="shared" si="173"/>
        <v>255985.78326238293</v>
      </c>
      <c r="N1555" s="8">
        <f t="shared" si="171"/>
        <v>73.732408359981889</v>
      </c>
      <c r="O1555" s="8">
        <f>IF(E1554&lt;&gt;E1555,SUM($N$4:N1555)-SUM($O$3:O1554),0)</f>
        <v>0</v>
      </c>
      <c r="P1555" s="6">
        <f>IF(B1555&gt;0,SUM($O$4:O1555)-SUM($P$3:P1554),0)</f>
        <v>0</v>
      </c>
      <c r="Q1555" s="6">
        <f t="shared" si="174"/>
        <v>35.071361256624748</v>
      </c>
      <c r="R1555" s="8">
        <f>IF(E1554&lt;&gt;E1555,SUM($Q$4:Q1555)-SUM($R$3:R1554),0)</f>
        <v>0</v>
      </c>
      <c r="S1555" s="6">
        <f>IF(B1555&gt;0,SUM($R$4:R1555)-SUM($S$3:S1554),0)</f>
        <v>0</v>
      </c>
    </row>
    <row r="1556" spans="1:19">
      <c r="A1556">
        <f>IF(E1555&lt;&gt;E1556,COUNTIF($A$4:A1555,"&lt;&gt;0")+1,0)</f>
        <v>51</v>
      </c>
      <c r="B1556">
        <f>IF(A1556&lt;&gt;0,IF(MOD(A1556,3)=0,COUNTIF($B$4:B1555,"&lt;&gt;0")+1,0),0)</f>
        <v>17</v>
      </c>
      <c r="C1556" s="9">
        <f>'Dash Board'!$C$12+COUNT('Daily reducing balance'!$F$4:F1555)</f>
        <v>43282</v>
      </c>
      <c r="D1556">
        <f t="shared" si="168"/>
        <v>2018</v>
      </c>
      <c r="E1556">
        <f t="shared" si="169"/>
        <v>7</v>
      </c>
      <c r="F1556">
        <f>DAY('Dash Board'!$C$12+COUNT('Daily reducing balance'!$F$4:F1555))</f>
        <v>1</v>
      </c>
      <c r="G1556" s="8">
        <f t="shared" si="170"/>
        <v>255985.78326238293</v>
      </c>
      <c r="H1556" s="6">
        <f>G1556*'Dash Board'!$C$11/365</f>
        <v>73.639745870000567</v>
      </c>
      <c r="I1556" s="6">
        <f>H1556*'Dash Board'!$C$18/'Dash Board'!$C$11</f>
        <v>35.06654565238123</v>
      </c>
      <c r="J1556" s="6">
        <f>(G1556&gt;1)*PMT('Dash Board'!$C$11/365,$U$4,-'Dash Board'!$C$19)</f>
        <v>108.80376961660664</v>
      </c>
      <c r="K1556" s="6">
        <f t="shared" si="172"/>
        <v>3372.9168581148047</v>
      </c>
      <c r="L1556" s="8">
        <f t="shared" si="173"/>
        <v>255950.61923863631</v>
      </c>
      <c r="N1556" s="8">
        <f t="shared" si="171"/>
        <v>73.737223964225421</v>
      </c>
      <c r="O1556" s="8">
        <f>IF(E1555&lt;&gt;E1556,SUM($N$4:N1556)-SUM($O$3:O1555),0)</f>
        <v>2210.0275429265312</v>
      </c>
      <c r="P1556" s="6">
        <f>IF(B1556&gt;0,SUM($O$4:O1556)-SUM($P$3:P1555),0)</f>
        <v>6690.5346682722593</v>
      </c>
      <c r="Q1556" s="6">
        <f t="shared" si="174"/>
        <v>35.06654565238123</v>
      </c>
      <c r="R1556" s="8">
        <f>IF(E1555&lt;&gt;E1556,SUM($Q$4:Q1556)-SUM($R$3:R1555),0)</f>
        <v>1054.0855455716955</v>
      </c>
      <c r="S1556" s="6">
        <f>IF(B1556&gt;0,SUM($R$4:R1556)-SUM($S$3:S1555),0)</f>
        <v>3210.6083668389838</v>
      </c>
    </row>
    <row r="1557" spans="1:19">
      <c r="A1557">
        <f>IF(E1556&lt;&gt;E1557,COUNTIF($A$4:A1556,"&lt;&gt;0")+1,0)</f>
        <v>0</v>
      </c>
      <c r="B1557">
        <f>IF(A1557&lt;&gt;0,IF(MOD(A1557,3)=0,COUNTIF($B$4:B1556,"&lt;&gt;0")+1,0),0)</f>
        <v>0</v>
      </c>
      <c r="C1557" s="9">
        <f>'Dash Board'!$C$12+COUNT('Daily reducing balance'!$F$4:F1556)</f>
        <v>43283</v>
      </c>
      <c r="D1557">
        <f t="shared" si="168"/>
        <v>2018</v>
      </c>
      <c r="E1557">
        <f t="shared" si="169"/>
        <v>7</v>
      </c>
      <c r="F1557">
        <f>DAY('Dash Board'!$C$12+COUNT('Daily reducing balance'!$F$4:F1556))</f>
        <v>2</v>
      </c>
      <c r="G1557" s="8">
        <f t="shared" si="170"/>
        <v>255950.61923863631</v>
      </c>
      <c r="H1557" s="6">
        <f>G1557*'Dash Board'!$C$11/365</f>
        <v>73.629630191936471</v>
      </c>
      <c r="I1557" s="6">
        <f>H1557*'Dash Board'!$C$18/'Dash Board'!$C$11</f>
        <v>35.061728662826894</v>
      </c>
      <c r="J1557" s="6">
        <f>(G1557&gt;1)*PMT('Dash Board'!$C$11/365,$U$4,-'Dash Board'!$C$19)</f>
        <v>108.80376961660664</v>
      </c>
      <c r="K1557" s="6">
        <f t="shared" si="172"/>
        <v>0</v>
      </c>
      <c r="L1557" s="8">
        <f t="shared" si="173"/>
        <v>255915.44509921165</v>
      </c>
      <c r="N1557" s="8">
        <f t="shared" si="171"/>
        <v>73.74204095377975</v>
      </c>
      <c r="O1557" s="8">
        <f>IF(E1556&lt;&gt;E1557,SUM($N$4:N1557)-SUM($O$3:O1556),0)</f>
        <v>0</v>
      </c>
      <c r="P1557" s="6">
        <f>IF(B1557&gt;0,SUM($O$4:O1557)-SUM($P$3:P1556),0)</f>
        <v>0</v>
      </c>
      <c r="Q1557" s="6">
        <f t="shared" si="174"/>
        <v>35.061728662826894</v>
      </c>
      <c r="R1557" s="8">
        <f>IF(E1556&lt;&gt;E1557,SUM($Q$4:Q1557)-SUM($R$3:R1556),0)</f>
        <v>0</v>
      </c>
      <c r="S1557" s="6">
        <f>IF(B1557&gt;0,SUM($R$4:R1557)-SUM($S$3:S1556),0)</f>
        <v>0</v>
      </c>
    </row>
    <row r="1558" spans="1:19">
      <c r="A1558">
        <f>IF(E1557&lt;&gt;E1558,COUNTIF($A$4:A1557,"&lt;&gt;0")+1,0)</f>
        <v>0</v>
      </c>
      <c r="B1558">
        <f>IF(A1558&lt;&gt;0,IF(MOD(A1558,3)=0,COUNTIF($B$4:B1557,"&lt;&gt;0")+1,0),0)</f>
        <v>0</v>
      </c>
      <c r="C1558" s="9">
        <f>'Dash Board'!$C$12+COUNT('Daily reducing balance'!$F$4:F1557)</f>
        <v>43284</v>
      </c>
      <c r="D1558">
        <f t="shared" si="168"/>
        <v>2018</v>
      </c>
      <c r="E1558">
        <f t="shared" si="169"/>
        <v>7</v>
      </c>
      <c r="F1558">
        <f>DAY('Dash Board'!$C$12+COUNT('Daily reducing balance'!$F$4:F1557))</f>
        <v>3</v>
      </c>
      <c r="G1558" s="8">
        <f t="shared" si="170"/>
        <v>255915.44509921165</v>
      </c>
      <c r="H1558" s="6">
        <f>G1558*'Dash Board'!$C$11/365</f>
        <v>73.619511603882799</v>
      </c>
      <c r="I1558" s="6">
        <f>H1558*'Dash Board'!$C$18/'Dash Board'!$C$11</f>
        <v>35.056910287563241</v>
      </c>
      <c r="J1558" s="6">
        <f>(G1558&gt;1)*PMT('Dash Board'!$C$11/365,$U$4,-'Dash Board'!$C$19)</f>
        <v>108.80376961660664</v>
      </c>
      <c r="K1558" s="6">
        <f t="shared" si="172"/>
        <v>0</v>
      </c>
      <c r="L1558" s="8">
        <f t="shared" si="173"/>
        <v>255880.26084119891</v>
      </c>
      <c r="N1558" s="8">
        <f t="shared" si="171"/>
        <v>73.746859329043403</v>
      </c>
      <c r="O1558" s="8">
        <f>IF(E1557&lt;&gt;E1558,SUM($N$4:N1558)-SUM($O$3:O1557),0)</f>
        <v>0</v>
      </c>
      <c r="P1558" s="6">
        <f>IF(B1558&gt;0,SUM($O$4:O1558)-SUM($P$3:P1557),0)</f>
        <v>0</v>
      </c>
      <c r="Q1558" s="6">
        <f t="shared" si="174"/>
        <v>35.056910287563241</v>
      </c>
      <c r="R1558" s="8">
        <f>IF(E1557&lt;&gt;E1558,SUM($Q$4:Q1558)-SUM($R$3:R1557),0)</f>
        <v>0</v>
      </c>
      <c r="S1558" s="6">
        <f>IF(B1558&gt;0,SUM($R$4:R1558)-SUM($S$3:S1557),0)</f>
        <v>0</v>
      </c>
    </row>
    <row r="1559" spans="1:19">
      <c r="A1559">
        <f>IF(E1558&lt;&gt;E1559,COUNTIF($A$4:A1558,"&lt;&gt;0")+1,0)</f>
        <v>0</v>
      </c>
      <c r="B1559">
        <f>IF(A1559&lt;&gt;0,IF(MOD(A1559,3)=0,COUNTIF($B$4:B1558,"&lt;&gt;0")+1,0),0)</f>
        <v>0</v>
      </c>
      <c r="C1559" s="9">
        <f>'Dash Board'!$C$12+COUNT('Daily reducing balance'!$F$4:F1558)</f>
        <v>43285</v>
      </c>
      <c r="D1559">
        <f t="shared" si="168"/>
        <v>2018</v>
      </c>
      <c r="E1559">
        <f t="shared" si="169"/>
        <v>7</v>
      </c>
      <c r="F1559">
        <f>DAY('Dash Board'!$C$12+COUNT('Daily reducing balance'!$F$4:F1558))</f>
        <v>4</v>
      </c>
      <c r="G1559" s="8">
        <f t="shared" si="170"/>
        <v>255880.26084119891</v>
      </c>
      <c r="H1559" s="6">
        <f>G1559*'Dash Board'!$C$11/365</f>
        <v>73.609390105002419</v>
      </c>
      <c r="I1559" s="6">
        <f>H1559*'Dash Board'!$C$18/'Dash Board'!$C$11</f>
        <v>35.052090526191634</v>
      </c>
      <c r="J1559" s="6">
        <f>(G1559&gt;1)*PMT('Dash Board'!$C$11/365,$U$4,-'Dash Board'!$C$19)</f>
        <v>108.80376961660664</v>
      </c>
      <c r="K1559" s="6">
        <f t="shared" si="172"/>
        <v>0</v>
      </c>
      <c r="L1559" s="8">
        <f t="shared" si="173"/>
        <v>255845.0664616873</v>
      </c>
      <c r="N1559" s="8">
        <f t="shared" si="171"/>
        <v>73.75167909041501</v>
      </c>
      <c r="O1559" s="8">
        <f>IF(E1558&lt;&gt;E1559,SUM($N$4:N1559)-SUM($O$3:O1558),0)</f>
        <v>0</v>
      </c>
      <c r="P1559" s="6">
        <f>IF(B1559&gt;0,SUM($O$4:O1559)-SUM($P$3:P1558),0)</f>
        <v>0</v>
      </c>
      <c r="Q1559" s="6">
        <f t="shared" si="174"/>
        <v>35.052090526191634</v>
      </c>
      <c r="R1559" s="8">
        <f>IF(E1558&lt;&gt;E1559,SUM($Q$4:Q1559)-SUM($R$3:R1558),0)</f>
        <v>0</v>
      </c>
      <c r="S1559" s="6">
        <f>IF(B1559&gt;0,SUM($R$4:R1559)-SUM($S$3:S1558),0)</f>
        <v>0</v>
      </c>
    </row>
    <row r="1560" spans="1:19">
      <c r="A1560">
        <f>IF(E1559&lt;&gt;E1560,COUNTIF($A$4:A1559,"&lt;&gt;0")+1,0)</f>
        <v>0</v>
      </c>
      <c r="B1560">
        <f>IF(A1560&lt;&gt;0,IF(MOD(A1560,3)=0,COUNTIF($B$4:B1559,"&lt;&gt;0")+1,0),0)</f>
        <v>0</v>
      </c>
      <c r="C1560" s="9">
        <f>'Dash Board'!$C$12+COUNT('Daily reducing balance'!$F$4:F1559)</f>
        <v>43286</v>
      </c>
      <c r="D1560">
        <f t="shared" si="168"/>
        <v>2018</v>
      </c>
      <c r="E1560">
        <f t="shared" si="169"/>
        <v>7</v>
      </c>
      <c r="F1560">
        <f>DAY('Dash Board'!$C$12+COUNT('Daily reducing balance'!$F$4:F1559))</f>
        <v>5</v>
      </c>
      <c r="G1560" s="8">
        <f t="shared" si="170"/>
        <v>255845.0664616873</v>
      </c>
      <c r="H1560" s="6">
        <f>G1560*'Dash Board'!$C$11/365</f>
        <v>73.599265694457983</v>
      </c>
      <c r="I1560" s="6">
        <f>H1560*'Dash Board'!$C$18/'Dash Board'!$C$11</f>
        <v>35.047269378313331</v>
      </c>
      <c r="J1560" s="6">
        <f>(G1560&gt;1)*PMT('Dash Board'!$C$11/365,$U$4,-'Dash Board'!$C$19)</f>
        <v>108.80376961660664</v>
      </c>
      <c r="K1560" s="6">
        <f t="shared" si="172"/>
        <v>0</v>
      </c>
      <c r="L1560" s="8">
        <f t="shared" si="173"/>
        <v>255809.86195776513</v>
      </c>
      <c r="N1560" s="8">
        <f t="shared" si="171"/>
        <v>73.756500238293313</v>
      </c>
      <c r="O1560" s="8">
        <f>IF(E1559&lt;&gt;E1560,SUM($N$4:N1560)-SUM($O$3:O1559),0)</f>
        <v>0</v>
      </c>
      <c r="P1560" s="6">
        <f>IF(B1560&gt;0,SUM($O$4:O1560)-SUM($P$3:P1559),0)</f>
        <v>0</v>
      </c>
      <c r="Q1560" s="6">
        <f t="shared" si="174"/>
        <v>35.047269378313331</v>
      </c>
      <c r="R1560" s="8">
        <f>IF(E1559&lt;&gt;E1560,SUM($Q$4:Q1560)-SUM($R$3:R1559),0)</f>
        <v>0</v>
      </c>
      <c r="S1560" s="6">
        <f>IF(B1560&gt;0,SUM($R$4:R1560)-SUM($S$3:S1559),0)</f>
        <v>0</v>
      </c>
    </row>
    <row r="1561" spans="1:19">
      <c r="A1561">
        <f>IF(E1560&lt;&gt;E1561,COUNTIF($A$4:A1560,"&lt;&gt;0")+1,0)</f>
        <v>0</v>
      </c>
      <c r="B1561">
        <f>IF(A1561&lt;&gt;0,IF(MOD(A1561,3)=0,COUNTIF($B$4:B1560,"&lt;&gt;0")+1,0),0)</f>
        <v>0</v>
      </c>
      <c r="C1561" s="9">
        <f>'Dash Board'!$C$12+COUNT('Daily reducing balance'!$F$4:F1560)</f>
        <v>43287</v>
      </c>
      <c r="D1561">
        <f t="shared" si="168"/>
        <v>2018</v>
      </c>
      <c r="E1561">
        <f t="shared" si="169"/>
        <v>7</v>
      </c>
      <c r="F1561">
        <f>DAY('Dash Board'!$C$12+COUNT('Daily reducing balance'!$F$4:F1560))</f>
        <v>6</v>
      </c>
      <c r="G1561" s="8">
        <f t="shared" si="170"/>
        <v>255809.86195776513</v>
      </c>
      <c r="H1561" s="6">
        <f>G1561*'Dash Board'!$C$11/365</f>
        <v>73.589138371411892</v>
      </c>
      <c r="I1561" s="6">
        <f>H1561*'Dash Board'!$C$18/'Dash Board'!$C$11</f>
        <v>35.042446843529476</v>
      </c>
      <c r="J1561" s="6">
        <f>(G1561&gt;1)*PMT('Dash Board'!$C$11/365,$U$4,-'Dash Board'!$C$19)</f>
        <v>108.80376961660664</v>
      </c>
      <c r="K1561" s="6">
        <f t="shared" si="172"/>
        <v>0</v>
      </c>
      <c r="L1561" s="8">
        <f t="shared" si="173"/>
        <v>255774.64732651992</v>
      </c>
      <c r="N1561" s="8">
        <f t="shared" si="171"/>
        <v>73.761322773077168</v>
      </c>
      <c r="O1561" s="8">
        <f>IF(E1560&lt;&gt;E1561,SUM($N$4:N1561)-SUM($O$3:O1560),0)</f>
        <v>0</v>
      </c>
      <c r="P1561" s="6">
        <f>IF(B1561&gt;0,SUM($O$4:O1561)-SUM($P$3:P1560),0)</f>
        <v>0</v>
      </c>
      <c r="Q1561" s="6">
        <f t="shared" si="174"/>
        <v>35.042446843529476</v>
      </c>
      <c r="R1561" s="8">
        <f>IF(E1560&lt;&gt;E1561,SUM($Q$4:Q1561)-SUM($R$3:R1560),0)</f>
        <v>0</v>
      </c>
      <c r="S1561" s="6">
        <f>IF(B1561&gt;0,SUM($R$4:R1561)-SUM($S$3:S1560),0)</f>
        <v>0</v>
      </c>
    </row>
    <row r="1562" spans="1:19">
      <c r="A1562">
        <f>IF(E1561&lt;&gt;E1562,COUNTIF($A$4:A1561,"&lt;&gt;0")+1,0)</f>
        <v>0</v>
      </c>
      <c r="B1562">
        <f>IF(A1562&lt;&gt;0,IF(MOD(A1562,3)=0,COUNTIF($B$4:B1561,"&lt;&gt;0")+1,0),0)</f>
        <v>0</v>
      </c>
      <c r="C1562" s="9">
        <f>'Dash Board'!$C$12+COUNT('Daily reducing balance'!$F$4:F1561)</f>
        <v>43288</v>
      </c>
      <c r="D1562">
        <f t="shared" si="168"/>
        <v>2018</v>
      </c>
      <c r="E1562">
        <f t="shared" si="169"/>
        <v>7</v>
      </c>
      <c r="F1562">
        <f>DAY('Dash Board'!$C$12+COUNT('Daily reducing balance'!$F$4:F1561))</f>
        <v>7</v>
      </c>
      <c r="G1562" s="8">
        <f t="shared" si="170"/>
        <v>255774.64732651992</v>
      </c>
      <c r="H1562" s="6">
        <f>G1562*'Dash Board'!$C$11/365</f>
        <v>73.579008135026285</v>
      </c>
      <c r="I1562" s="6">
        <f>H1562*'Dash Board'!$C$18/'Dash Board'!$C$11</f>
        <v>35.037622921441091</v>
      </c>
      <c r="J1562" s="6">
        <f>(G1562&gt;1)*PMT('Dash Board'!$C$11/365,$U$4,-'Dash Board'!$C$19)</f>
        <v>108.80376961660664</v>
      </c>
      <c r="K1562" s="6">
        <f t="shared" si="172"/>
        <v>0</v>
      </c>
      <c r="L1562" s="8">
        <f t="shared" si="173"/>
        <v>255739.42256503832</v>
      </c>
      <c r="N1562" s="8">
        <f t="shared" si="171"/>
        <v>73.76614669516556</v>
      </c>
      <c r="O1562" s="8">
        <f>IF(E1561&lt;&gt;E1562,SUM($N$4:N1562)-SUM($O$3:O1561),0)</f>
        <v>0</v>
      </c>
      <c r="P1562" s="6">
        <f>IF(B1562&gt;0,SUM($O$4:O1562)-SUM($P$3:P1561),0)</f>
        <v>0</v>
      </c>
      <c r="Q1562" s="6">
        <f t="shared" si="174"/>
        <v>35.037622921441091</v>
      </c>
      <c r="R1562" s="8">
        <f>IF(E1561&lt;&gt;E1562,SUM($Q$4:Q1562)-SUM($R$3:R1561),0)</f>
        <v>0</v>
      </c>
      <c r="S1562" s="6">
        <f>IF(B1562&gt;0,SUM($R$4:R1562)-SUM($S$3:S1561),0)</f>
        <v>0</v>
      </c>
    </row>
    <row r="1563" spans="1:19">
      <c r="A1563">
        <f>IF(E1562&lt;&gt;E1563,COUNTIF($A$4:A1562,"&lt;&gt;0")+1,0)</f>
        <v>0</v>
      </c>
      <c r="B1563">
        <f>IF(A1563&lt;&gt;0,IF(MOD(A1563,3)=0,COUNTIF($B$4:B1562,"&lt;&gt;0")+1,0),0)</f>
        <v>0</v>
      </c>
      <c r="C1563" s="9">
        <f>'Dash Board'!$C$12+COUNT('Daily reducing balance'!$F$4:F1562)</f>
        <v>43289</v>
      </c>
      <c r="D1563">
        <f t="shared" si="168"/>
        <v>2018</v>
      </c>
      <c r="E1563">
        <f t="shared" si="169"/>
        <v>7</v>
      </c>
      <c r="F1563">
        <f>DAY('Dash Board'!$C$12+COUNT('Daily reducing balance'!$F$4:F1562))</f>
        <v>8</v>
      </c>
      <c r="G1563" s="8">
        <f t="shared" si="170"/>
        <v>255739.42256503832</v>
      </c>
      <c r="H1563" s="6">
        <f>G1563*'Dash Board'!$C$11/365</f>
        <v>73.568874984463079</v>
      </c>
      <c r="I1563" s="6">
        <f>H1563*'Dash Board'!$C$18/'Dash Board'!$C$11</f>
        <v>35.032797611649087</v>
      </c>
      <c r="J1563" s="6">
        <f>(G1563&gt;1)*PMT('Dash Board'!$C$11/365,$U$4,-'Dash Board'!$C$19)</f>
        <v>108.80376961660664</v>
      </c>
      <c r="K1563" s="6">
        <f t="shared" si="172"/>
        <v>0</v>
      </c>
      <c r="L1563" s="8">
        <f t="shared" si="173"/>
        <v>255704.18767040616</v>
      </c>
      <c r="N1563" s="8">
        <f t="shared" si="171"/>
        <v>73.770972004957557</v>
      </c>
      <c r="O1563" s="8">
        <f>IF(E1562&lt;&gt;E1563,SUM($N$4:N1563)-SUM($O$3:O1562),0)</f>
        <v>0</v>
      </c>
      <c r="P1563" s="6">
        <f>IF(B1563&gt;0,SUM($O$4:O1563)-SUM($P$3:P1562),0)</f>
        <v>0</v>
      </c>
      <c r="Q1563" s="6">
        <f t="shared" si="174"/>
        <v>35.032797611649087</v>
      </c>
      <c r="R1563" s="8">
        <f>IF(E1562&lt;&gt;E1563,SUM($Q$4:Q1563)-SUM($R$3:R1562),0)</f>
        <v>0</v>
      </c>
      <c r="S1563" s="6">
        <f>IF(B1563&gt;0,SUM($R$4:R1563)-SUM($S$3:S1562),0)</f>
        <v>0</v>
      </c>
    </row>
    <row r="1564" spans="1:19">
      <c r="A1564">
        <f>IF(E1563&lt;&gt;E1564,COUNTIF($A$4:A1563,"&lt;&gt;0")+1,0)</f>
        <v>0</v>
      </c>
      <c r="B1564">
        <f>IF(A1564&lt;&gt;0,IF(MOD(A1564,3)=0,COUNTIF($B$4:B1563,"&lt;&gt;0")+1,0),0)</f>
        <v>0</v>
      </c>
      <c r="C1564" s="9">
        <f>'Dash Board'!$C$12+COUNT('Daily reducing balance'!$F$4:F1563)</f>
        <v>43290</v>
      </c>
      <c r="D1564">
        <f t="shared" si="168"/>
        <v>2018</v>
      </c>
      <c r="E1564">
        <f t="shared" si="169"/>
        <v>7</v>
      </c>
      <c r="F1564">
        <f>DAY('Dash Board'!$C$12+COUNT('Daily reducing balance'!$F$4:F1563))</f>
        <v>9</v>
      </c>
      <c r="G1564" s="8">
        <f t="shared" si="170"/>
        <v>255704.18767040616</v>
      </c>
      <c r="H1564" s="6">
        <f>G1564*'Dash Board'!$C$11/365</f>
        <v>73.558738918883961</v>
      </c>
      <c r="I1564" s="6">
        <f>H1564*'Dash Board'!$C$18/'Dash Board'!$C$11</f>
        <v>35.027970913754274</v>
      </c>
      <c r="J1564" s="6">
        <f>(G1564&gt;1)*PMT('Dash Board'!$C$11/365,$U$4,-'Dash Board'!$C$19)</f>
        <v>108.80376961660664</v>
      </c>
      <c r="K1564" s="6">
        <f t="shared" si="172"/>
        <v>0</v>
      </c>
      <c r="L1564" s="8">
        <f t="shared" si="173"/>
        <v>255668.94263970843</v>
      </c>
      <c r="N1564" s="8">
        <f t="shared" si="171"/>
        <v>73.77579870285237</v>
      </c>
      <c r="O1564" s="8">
        <f>IF(E1563&lt;&gt;E1564,SUM($N$4:N1564)-SUM($O$3:O1563),0)</f>
        <v>0</v>
      </c>
      <c r="P1564" s="6">
        <f>IF(B1564&gt;0,SUM($O$4:O1564)-SUM($P$3:P1563),0)</f>
        <v>0</v>
      </c>
      <c r="Q1564" s="6">
        <f t="shared" si="174"/>
        <v>35.027970913754274</v>
      </c>
      <c r="R1564" s="8">
        <f>IF(E1563&lt;&gt;E1564,SUM($Q$4:Q1564)-SUM($R$3:R1563),0)</f>
        <v>0</v>
      </c>
      <c r="S1564" s="6">
        <f>IF(B1564&gt;0,SUM($R$4:R1564)-SUM($S$3:S1563),0)</f>
        <v>0</v>
      </c>
    </row>
    <row r="1565" spans="1:19">
      <c r="A1565">
        <f>IF(E1564&lt;&gt;E1565,COUNTIF($A$4:A1564,"&lt;&gt;0")+1,0)</f>
        <v>0</v>
      </c>
      <c r="B1565">
        <f>IF(A1565&lt;&gt;0,IF(MOD(A1565,3)=0,COUNTIF($B$4:B1564,"&lt;&gt;0")+1,0),0)</f>
        <v>0</v>
      </c>
      <c r="C1565" s="9">
        <f>'Dash Board'!$C$12+COUNT('Daily reducing balance'!$F$4:F1564)</f>
        <v>43291</v>
      </c>
      <c r="D1565">
        <f t="shared" si="168"/>
        <v>2018</v>
      </c>
      <c r="E1565">
        <f t="shared" si="169"/>
        <v>7</v>
      </c>
      <c r="F1565">
        <f>DAY('Dash Board'!$C$12+COUNT('Daily reducing balance'!$F$4:F1564))</f>
        <v>10</v>
      </c>
      <c r="G1565" s="8">
        <f t="shared" si="170"/>
        <v>255668.94263970843</v>
      </c>
      <c r="H1565" s="6">
        <f>G1565*'Dash Board'!$C$11/365</f>
        <v>73.548599937450376</v>
      </c>
      <c r="I1565" s="6">
        <f>H1565*'Dash Board'!$C$18/'Dash Board'!$C$11</f>
        <v>35.023142827357326</v>
      </c>
      <c r="J1565" s="6">
        <f>(G1565&gt;1)*PMT('Dash Board'!$C$11/365,$U$4,-'Dash Board'!$C$19)</f>
        <v>108.80376961660664</v>
      </c>
      <c r="K1565" s="6">
        <f t="shared" si="172"/>
        <v>0</v>
      </c>
      <c r="L1565" s="8">
        <f t="shared" si="173"/>
        <v>255633.68747002925</v>
      </c>
      <c r="N1565" s="8">
        <f t="shared" si="171"/>
        <v>73.780626789249311</v>
      </c>
      <c r="O1565" s="8">
        <f>IF(E1564&lt;&gt;E1565,SUM($N$4:N1565)-SUM($O$3:O1564),0)</f>
        <v>0</v>
      </c>
      <c r="P1565" s="6">
        <f>IF(B1565&gt;0,SUM($O$4:O1565)-SUM($P$3:P1564),0)</f>
        <v>0</v>
      </c>
      <c r="Q1565" s="6">
        <f t="shared" si="174"/>
        <v>35.023142827357326</v>
      </c>
      <c r="R1565" s="8">
        <f>IF(E1564&lt;&gt;E1565,SUM($Q$4:Q1565)-SUM($R$3:R1564),0)</f>
        <v>0</v>
      </c>
      <c r="S1565" s="6">
        <f>IF(B1565&gt;0,SUM($R$4:R1565)-SUM($S$3:S1564),0)</f>
        <v>0</v>
      </c>
    </row>
    <row r="1566" spans="1:19">
      <c r="A1566">
        <f>IF(E1565&lt;&gt;E1566,COUNTIF($A$4:A1565,"&lt;&gt;0")+1,0)</f>
        <v>0</v>
      </c>
      <c r="B1566">
        <f>IF(A1566&lt;&gt;0,IF(MOD(A1566,3)=0,COUNTIF($B$4:B1565,"&lt;&gt;0")+1,0),0)</f>
        <v>0</v>
      </c>
      <c r="C1566" s="9">
        <f>'Dash Board'!$C$12+COUNT('Daily reducing balance'!$F$4:F1565)</f>
        <v>43292</v>
      </c>
      <c r="D1566">
        <f t="shared" si="168"/>
        <v>2018</v>
      </c>
      <c r="E1566">
        <f t="shared" si="169"/>
        <v>7</v>
      </c>
      <c r="F1566">
        <f>DAY('Dash Board'!$C$12+COUNT('Daily reducing balance'!$F$4:F1565))</f>
        <v>11</v>
      </c>
      <c r="G1566" s="8">
        <f t="shared" si="170"/>
        <v>255633.68747002925</v>
      </c>
      <c r="H1566" s="6">
        <f>G1566*'Dash Board'!$C$11/365</f>
        <v>73.538458039323487</v>
      </c>
      <c r="I1566" s="6">
        <f>H1566*'Dash Board'!$C$18/'Dash Board'!$C$11</f>
        <v>35.018313352058804</v>
      </c>
      <c r="J1566" s="6">
        <f>(G1566&gt;1)*PMT('Dash Board'!$C$11/365,$U$4,-'Dash Board'!$C$19)</f>
        <v>108.80376961660664</v>
      </c>
      <c r="K1566" s="6">
        <f t="shared" si="172"/>
        <v>0</v>
      </c>
      <c r="L1566" s="8">
        <f t="shared" si="173"/>
        <v>255598.42215845195</v>
      </c>
      <c r="N1566" s="8">
        <f t="shared" si="171"/>
        <v>73.785456264547832</v>
      </c>
      <c r="O1566" s="8">
        <f>IF(E1565&lt;&gt;E1566,SUM($N$4:N1566)-SUM($O$3:O1565),0)</f>
        <v>0</v>
      </c>
      <c r="P1566" s="6">
        <f>IF(B1566&gt;0,SUM($O$4:O1566)-SUM($P$3:P1565),0)</f>
        <v>0</v>
      </c>
      <c r="Q1566" s="6">
        <f t="shared" si="174"/>
        <v>35.018313352058804</v>
      </c>
      <c r="R1566" s="8">
        <f>IF(E1565&lt;&gt;E1566,SUM($Q$4:Q1566)-SUM($R$3:R1565),0)</f>
        <v>0</v>
      </c>
      <c r="S1566" s="6">
        <f>IF(B1566&gt;0,SUM($R$4:R1566)-SUM($S$3:S1565),0)</f>
        <v>0</v>
      </c>
    </row>
    <row r="1567" spans="1:19">
      <c r="A1567">
        <f>IF(E1566&lt;&gt;E1567,COUNTIF($A$4:A1566,"&lt;&gt;0")+1,0)</f>
        <v>0</v>
      </c>
      <c r="B1567">
        <f>IF(A1567&lt;&gt;0,IF(MOD(A1567,3)=0,COUNTIF($B$4:B1566,"&lt;&gt;0")+1,0),0)</f>
        <v>0</v>
      </c>
      <c r="C1567" s="9">
        <f>'Dash Board'!$C$12+COUNT('Daily reducing balance'!$F$4:F1566)</f>
        <v>43293</v>
      </c>
      <c r="D1567">
        <f t="shared" si="168"/>
        <v>2018</v>
      </c>
      <c r="E1567">
        <f t="shared" si="169"/>
        <v>7</v>
      </c>
      <c r="F1567">
        <f>DAY('Dash Board'!$C$12+COUNT('Daily reducing balance'!$F$4:F1566))</f>
        <v>12</v>
      </c>
      <c r="G1567" s="8">
        <f t="shared" si="170"/>
        <v>255598.42215845195</v>
      </c>
      <c r="H1567" s="6">
        <f>G1567*'Dash Board'!$C$11/365</f>
        <v>73.528313223664256</v>
      </c>
      <c r="I1567" s="6">
        <f>H1567*'Dash Board'!$C$18/'Dash Board'!$C$11</f>
        <v>35.013482487459171</v>
      </c>
      <c r="J1567" s="6">
        <f>(G1567&gt;1)*PMT('Dash Board'!$C$11/365,$U$4,-'Dash Board'!$C$19)</f>
        <v>108.80376961660664</v>
      </c>
      <c r="K1567" s="6">
        <f t="shared" si="172"/>
        <v>0</v>
      </c>
      <c r="L1567" s="8">
        <f t="shared" si="173"/>
        <v>255563.14670205899</v>
      </c>
      <c r="N1567" s="8">
        <f t="shared" si="171"/>
        <v>73.790287129147472</v>
      </c>
      <c r="O1567" s="8">
        <f>IF(E1566&lt;&gt;E1567,SUM($N$4:N1567)-SUM($O$3:O1566),0)</f>
        <v>0</v>
      </c>
      <c r="P1567" s="6">
        <f>IF(B1567&gt;0,SUM($O$4:O1567)-SUM($P$3:P1566),0)</f>
        <v>0</v>
      </c>
      <c r="Q1567" s="6">
        <f t="shared" si="174"/>
        <v>35.013482487459171</v>
      </c>
      <c r="R1567" s="8">
        <f>IF(E1566&lt;&gt;E1567,SUM($Q$4:Q1567)-SUM($R$3:R1566),0)</f>
        <v>0</v>
      </c>
      <c r="S1567" s="6">
        <f>IF(B1567&gt;0,SUM($R$4:R1567)-SUM($S$3:S1566),0)</f>
        <v>0</v>
      </c>
    </row>
    <row r="1568" spans="1:19">
      <c r="A1568">
        <f>IF(E1567&lt;&gt;E1568,COUNTIF($A$4:A1567,"&lt;&gt;0")+1,0)</f>
        <v>0</v>
      </c>
      <c r="B1568">
        <f>IF(A1568&lt;&gt;0,IF(MOD(A1568,3)=0,COUNTIF($B$4:B1567,"&lt;&gt;0")+1,0),0)</f>
        <v>0</v>
      </c>
      <c r="C1568" s="9">
        <f>'Dash Board'!$C$12+COUNT('Daily reducing balance'!$F$4:F1567)</f>
        <v>43294</v>
      </c>
      <c r="D1568">
        <f t="shared" si="168"/>
        <v>2018</v>
      </c>
      <c r="E1568">
        <f t="shared" si="169"/>
        <v>7</v>
      </c>
      <c r="F1568">
        <f>DAY('Dash Board'!$C$12+COUNT('Daily reducing balance'!$F$4:F1567))</f>
        <v>13</v>
      </c>
      <c r="G1568" s="8">
        <f t="shared" si="170"/>
        <v>255563.14670205899</v>
      </c>
      <c r="H1568" s="6">
        <f>G1568*'Dash Board'!$C$11/365</f>
        <v>73.518165489633404</v>
      </c>
      <c r="I1568" s="6">
        <f>H1568*'Dash Board'!$C$18/'Dash Board'!$C$11</f>
        <v>35.008650233158768</v>
      </c>
      <c r="J1568" s="6">
        <f>(G1568&gt;1)*PMT('Dash Board'!$C$11/365,$U$4,-'Dash Board'!$C$19)</f>
        <v>108.80376961660664</v>
      </c>
      <c r="K1568" s="6">
        <f t="shared" si="172"/>
        <v>0</v>
      </c>
      <c r="L1568" s="8">
        <f t="shared" si="173"/>
        <v>255527.86109793201</v>
      </c>
      <c r="N1568" s="8">
        <f t="shared" si="171"/>
        <v>73.795119383447883</v>
      </c>
      <c r="O1568" s="8">
        <f>IF(E1567&lt;&gt;E1568,SUM($N$4:N1568)-SUM($O$3:O1567),0)</f>
        <v>0</v>
      </c>
      <c r="P1568" s="6">
        <f>IF(B1568&gt;0,SUM($O$4:O1568)-SUM($P$3:P1567),0)</f>
        <v>0</v>
      </c>
      <c r="Q1568" s="6">
        <f t="shared" si="174"/>
        <v>35.008650233158768</v>
      </c>
      <c r="R1568" s="8">
        <f>IF(E1567&lt;&gt;E1568,SUM($Q$4:Q1568)-SUM($R$3:R1567),0)</f>
        <v>0</v>
      </c>
      <c r="S1568" s="6">
        <f>IF(B1568&gt;0,SUM($R$4:R1568)-SUM($S$3:S1567),0)</f>
        <v>0</v>
      </c>
    </row>
    <row r="1569" spans="1:19">
      <c r="A1569">
        <f>IF(E1568&lt;&gt;E1569,COUNTIF($A$4:A1568,"&lt;&gt;0")+1,0)</f>
        <v>0</v>
      </c>
      <c r="B1569">
        <f>IF(A1569&lt;&gt;0,IF(MOD(A1569,3)=0,COUNTIF($B$4:B1568,"&lt;&gt;0")+1,0),0)</f>
        <v>0</v>
      </c>
      <c r="C1569" s="9">
        <f>'Dash Board'!$C$12+COUNT('Daily reducing balance'!$F$4:F1568)</f>
        <v>43295</v>
      </c>
      <c r="D1569">
        <f t="shared" si="168"/>
        <v>2018</v>
      </c>
      <c r="E1569">
        <f t="shared" si="169"/>
        <v>7</v>
      </c>
      <c r="F1569">
        <f>DAY('Dash Board'!$C$12+COUNT('Daily reducing balance'!$F$4:F1568))</f>
        <v>14</v>
      </c>
      <c r="G1569" s="8">
        <f t="shared" si="170"/>
        <v>255527.86109793201</v>
      </c>
      <c r="H1569" s="6">
        <f>G1569*'Dash Board'!$C$11/365</f>
        <v>73.508014836391396</v>
      </c>
      <c r="I1569" s="6">
        <f>H1569*'Dash Board'!$C$18/'Dash Board'!$C$11</f>
        <v>35.003816588757807</v>
      </c>
      <c r="J1569" s="6">
        <f>(G1569&gt;1)*PMT('Dash Board'!$C$11/365,$U$4,-'Dash Board'!$C$19)</f>
        <v>108.80376961660664</v>
      </c>
      <c r="K1569" s="6">
        <f t="shared" si="172"/>
        <v>0</v>
      </c>
      <c r="L1569" s="8">
        <f t="shared" si="173"/>
        <v>255492.56534315177</v>
      </c>
      <c r="N1569" s="8">
        <f t="shared" si="171"/>
        <v>73.799953027848829</v>
      </c>
      <c r="O1569" s="8">
        <f>IF(E1568&lt;&gt;E1569,SUM($N$4:N1569)-SUM($O$3:O1568),0)</f>
        <v>0</v>
      </c>
      <c r="P1569" s="6">
        <f>IF(B1569&gt;0,SUM($O$4:O1569)-SUM($P$3:P1568),0)</f>
        <v>0</v>
      </c>
      <c r="Q1569" s="6">
        <f t="shared" si="174"/>
        <v>35.003816588757807</v>
      </c>
      <c r="R1569" s="8">
        <f>IF(E1568&lt;&gt;E1569,SUM($Q$4:Q1569)-SUM($R$3:R1568),0)</f>
        <v>0</v>
      </c>
      <c r="S1569" s="6">
        <f>IF(B1569&gt;0,SUM($R$4:R1569)-SUM($S$3:S1568),0)</f>
        <v>0</v>
      </c>
    </row>
    <row r="1570" spans="1:19">
      <c r="A1570">
        <f>IF(E1569&lt;&gt;E1570,COUNTIF($A$4:A1569,"&lt;&gt;0")+1,0)</f>
        <v>0</v>
      </c>
      <c r="B1570">
        <f>IF(A1570&lt;&gt;0,IF(MOD(A1570,3)=0,COUNTIF($B$4:B1569,"&lt;&gt;0")+1,0),0)</f>
        <v>0</v>
      </c>
      <c r="C1570" s="9">
        <f>'Dash Board'!$C$12+COUNT('Daily reducing balance'!$F$4:F1569)</f>
        <v>43296</v>
      </c>
      <c r="D1570">
        <f t="shared" si="168"/>
        <v>2018</v>
      </c>
      <c r="E1570">
        <f t="shared" si="169"/>
        <v>7</v>
      </c>
      <c r="F1570">
        <f>DAY('Dash Board'!$C$12+COUNT('Daily reducing balance'!$F$4:F1569))</f>
        <v>15</v>
      </c>
      <c r="G1570" s="8">
        <f t="shared" si="170"/>
        <v>255492.56534315177</v>
      </c>
      <c r="H1570" s="6">
        <f>G1570*'Dash Board'!$C$11/365</f>
        <v>73.497861263098443</v>
      </c>
      <c r="I1570" s="6">
        <f>H1570*'Dash Board'!$C$18/'Dash Board'!$C$11</f>
        <v>34.998981553856403</v>
      </c>
      <c r="J1570" s="6">
        <f>(G1570&gt;1)*PMT('Dash Board'!$C$11/365,$U$4,-'Dash Board'!$C$19)</f>
        <v>108.80376961660664</v>
      </c>
      <c r="K1570" s="6">
        <f t="shared" si="172"/>
        <v>0</v>
      </c>
      <c r="L1570" s="8">
        <f t="shared" si="173"/>
        <v>255457.25943479827</v>
      </c>
      <c r="N1570" s="8">
        <f t="shared" si="171"/>
        <v>73.804788062750248</v>
      </c>
      <c r="O1570" s="8">
        <f>IF(E1569&lt;&gt;E1570,SUM($N$4:N1570)-SUM($O$3:O1569),0)</f>
        <v>0</v>
      </c>
      <c r="P1570" s="6">
        <f>IF(B1570&gt;0,SUM($O$4:O1570)-SUM($P$3:P1569),0)</f>
        <v>0</v>
      </c>
      <c r="Q1570" s="6">
        <f t="shared" si="174"/>
        <v>34.998981553856403</v>
      </c>
      <c r="R1570" s="8">
        <f>IF(E1569&lt;&gt;E1570,SUM($Q$4:Q1570)-SUM($R$3:R1569),0)</f>
        <v>0</v>
      </c>
      <c r="S1570" s="6">
        <f>IF(B1570&gt;0,SUM($R$4:R1570)-SUM($S$3:S1569),0)</f>
        <v>0</v>
      </c>
    </row>
    <row r="1571" spans="1:19">
      <c r="A1571">
        <f>IF(E1570&lt;&gt;E1571,COUNTIF($A$4:A1570,"&lt;&gt;0")+1,0)</f>
        <v>0</v>
      </c>
      <c r="B1571">
        <f>IF(A1571&lt;&gt;0,IF(MOD(A1571,3)=0,COUNTIF($B$4:B1570,"&lt;&gt;0")+1,0),0)</f>
        <v>0</v>
      </c>
      <c r="C1571" s="9">
        <f>'Dash Board'!$C$12+COUNT('Daily reducing balance'!$F$4:F1570)</f>
        <v>43297</v>
      </c>
      <c r="D1571">
        <f t="shared" si="168"/>
        <v>2018</v>
      </c>
      <c r="E1571">
        <f t="shared" si="169"/>
        <v>7</v>
      </c>
      <c r="F1571">
        <f>DAY('Dash Board'!$C$12+COUNT('Daily reducing balance'!$F$4:F1570))</f>
        <v>16</v>
      </c>
      <c r="G1571" s="8">
        <f t="shared" si="170"/>
        <v>255457.25943479827</v>
      </c>
      <c r="H1571" s="6">
        <f>G1571*'Dash Board'!$C$11/365</f>
        <v>73.487704768914568</v>
      </c>
      <c r="I1571" s="6">
        <f>H1571*'Dash Board'!$C$18/'Dash Board'!$C$11</f>
        <v>34.994145128054555</v>
      </c>
      <c r="J1571" s="6">
        <f>(G1571&gt;1)*PMT('Dash Board'!$C$11/365,$U$4,-'Dash Board'!$C$19)</f>
        <v>108.80376961660664</v>
      </c>
      <c r="K1571" s="6">
        <f t="shared" si="172"/>
        <v>0</v>
      </c>
      <c r="L1571" s="8">
        <f t="shared" si="173"/>
        <v>255421.94336995058</v>
      </c>
      <c r="N1571" s="8">
        <f t="shared" si="171"/>
        <v>73.809624488552089</v>
      </c>
      <c r="O1571" s="8">
        <f>IF(E1570&lt;&gt;E1571,SUM($N$4:N1571)-SUM($O$3:O1570),0)</f>
        <v>0</v>
      </c>
      <c r="P1571" s="6">
        <f>IF(B1571&gt;0,SUM($O$4:O1571)-SUM($P$3:P1570),0)</f>
        <v>0</v>
      </c>
      <c r="Q1571" s="6">
        <f t="shared" si="174"/>
        <v>34.994145128054555</v>
      </c>
      <c r="R1571" s="8">
        <f>IF(E1570&lt;&gt;E1571,SUM($Q$4:Q1571)-SUM($R$3:R1570),0)</f>
        <v>0</v>
      </c>
      <c r="S1571" s="6">
        <f>IF(B1571&gt;0,SUM($R$4:R1571)-SUM($S$3:S1570),0)</f>
        <v>0</v>
      </c>
    </row>
    <row r="1572" spans="1:19">
      <c r="A1572">
        <f>IF(E1571&lt;&gt;E1572,COUNTIF($A$4:A1571,"&lt;&gt;0")+1,0)</f>
        <v>0</v>
      </c>
      <c r="B1572">
        <f>IF(A1572&lt;&gt;0,IF(MOD(A1572,3)=0,COUNTIF($B$4:B1571,"&lt;&gt;0")+1,0),0)</f>
        <v>0</v>
      </c>
      <c r="C1572" s="9">
        <f>'Dash Board'!$C$12+COUNT('Daily reducing balance'!$F$4:F1571)</f>
        <v>43298</v>
      </c>
      <c r="D1572">
        <f t="shared" si="168"/>
        <v>2018</v>
      </c>
      <c r="E1572">
        <f t="shared" si="169"/>
        <v>7</v>
      </c>
      <c r="F1572">
        <f>DAY('Dash Board'!$C$12+COUNT('Daily reducing balance'!$F$4:F1571))</f>
        <v>17</v>
      </c>
      <c r="G1572" s="8">
        <f t="shared" si="170"/>
        <v>255421.94336995058</v>
      </c>
      <c r="H1572" s="6">
        <f>G1572*'Dash Board'!$C$11/365</f>
        <v>73.477545352999471</v>
      </c>
      <c r="I1572" s="6">
        <f>H1572*'Dash Board'!$C$18/'Dash Board'!$C$11</f>
        <v>34.989307310952135</v>
      </c>
      <c r="J1572" s="6">
        <f>(G1572&gt;1)*PMT('Dash Board'!$C$11/365,$U$4,-'Dash Board'!$C$19)</f>
        <v>108.80376961660664</v>
      </c>
      <c r="K1572" s="6">
        <f t="shared" si="172"/>
        <v>0</v>
      </c>
      <c r="L1572" s="8">
        <f t="shared" si="173"/>
        <v>255386.61714568696</v>
      </c>
      <c r="N1572" s="8">
        <f t="shared" si="171"/>
        <v>73.814462305654502</v>
      </c>
      <c r="O1572" s="8">
        <f>IF(E1571&lt;&gt;E1572,SUM($N$4:N1572)-SUM($O$3:O1571),0)</f>
        <v>0</v>
      </c>
      <c r="P1572" s="6">
        <f>IF(B1572&gt;0,SUM($O$4:O1572)-SUM($P$3:P1571),0)</f>
        <v>0</v>
      </c>
      <c r="Q1572" s="6">
        <f t="shared" si="174"/>
        <v>34.989307310952135</v>
      </c>
      <c r="R1572" s="8">
        <f>IF(E1571&lt;&gt;E1572,SUM($Q$4:Q1572)-SUM($R$3:R1571),0)</f>
        <v>0</v>
      </c>
      <c r="S1572" s="6">
        <f>IF(B1572&gt;0,SUM($R$4:R1572)-SUM($S$3:S1571),0)</f>
        <v>0</v>
      </c>
    </row>
    <row r="1573" spans="1:19">
      <c r="A1573">
        <f>IF(E1572&lt;&gt;E1573,COUNTIF($A$4:A1572,"&lt;&gt;0")+1,0)</f>
        <v>0</v>
      </c>
      <c r="B1573">
        <f>IF(A1573&lt;&gt;0,IF(MOD(A1573,3)=0,COUNTIF($B$4:B1572,"&lt;&gt;0")+1,0),0)</f>
        <v>0</v>
      </c>
      <c r="C1573" s="9">
        <f>'Dash Board'!$C$12+COUNT('Daily reducing balance'!$F$4:F1572)</f>
        <v>43299</v>
      </c>
      <c r="D1573">
        <f t="shared" si="168"/>
        <v>2018</v>
      </c>
      <c r="E1573">
        <f t="shared" si="169"/>
        <v>7</v>
      </c>
      <c r="F1573">
        <f>DAY('Dash Board'!$C$12+COUNT('Daily reducing balance'!$F$4:F1572))</f>
        <v>18</v>
      </c>
      <c r="G1573" s="8">
        <f t="shared" si="170"/>
        <v>255386.61714568696</v>
      </c>
      <c r="H1573" s="6">
        <f>G1573*'Dash Board'!$C$11/365</f>
        <v>73.467383014512691</v>
      </c>
      <c r="I1573" s="6">
        <f>H1573*'Dash Board'!$C$18/'Dash Board'!$C$11</f>
        <v>34.984468102148902</v>
      </c>
      <c r="J1573" s="6">
        <f>(G1573&gt;1)*PMT('Dash Board'!$C$11/365,$U$4,-'Dash Board'!$C$19)</f>
        <v>108.80376961660664</v>
      </c>
      <c r="K1573" s="6">
        <f t="shared" si="172"/>
        <v>0</v>
      </c>
      <c r="L1573" s="8">
        <f t="shared" si="173"/>
        <v>255351.28075908485</v>
      </c>
      <c r="N1573" s="8">
        <f t="shared" si="171"/>
        <v>73.819301514457749</v>
      </c>
      <c r="O1573" s="8">
        <f>IF(E1572&lt;&gt;E1573,SUM($N$4:N1573)-SUM($O$3:O1572),0)</f>
        <v>0</v>
      </c>
      <c r="P1573" s="6">
        <f>IF(B1573&gt;0,SUM($O$4:O1573)-SUM($P$3:P1572),0)</f>
        <v>0</v>
      </c>
      <c r="Q1573" s="6">
        <f t="shared" si="174"/>
        <v>34.984468102148902</v>
      </c>
      <c r="R1573" s="8">
        <f>IF(E1572&lt;&gt;E1573,SUM($Q$4:Q1573)-SUM($R$3:R1572),0)</f>
        <v>0</v>
      </c>
      <c r="S1573" s="6">
        <f>IF(B1573&gt;0,SUM($R$4:R1573)-SUM($S$3:S1572),0)</f>
        <v>0</v>
      </c>
    </row>
    <row r="1574" spans="1:19">
      <c r="A1574">
        <f>IF(E1573&lt;&gt;E1574,COUNTIF($A$4:A1573,"&lt;&gt;0")+1,0)</f>
        <v>0</v>
      </c>
      <c r="B1574">
        <f>IF(A1574&lt;&gt;0,IF(MOD(A1574,3)=0,COUNTIF($B$4:B1573,"&lt;&gt;0")+1,0),0)</f>
        <v>0</v>
      </c>
      <c r="C1574" s="9">
        <f>'Dash Board'!$C$12+COUNT('Daily reducing balance'!$F$4:F1573)</f>
        <v>43300</v>
      </c>
      <c r="D1574">
        <f t="shared" si="168"/>
        <v>2018</v>
      </c>
      <c r="E1574">
        <f t="shared" si="169"/>
        <v>7</v>
      </c>
      <c r="F1574">
        <f>DAY('Dash Board'!$C$12+COUNT('Daily reducing balance'!$F$4:F1573))</f>
        <v>19</v>
      </c>
      <c r="G1574" s="8">
        <f t="shared" si="170"/>
        <v>255351.28075908485</v>
      </c>
      <c r="H1574" s="6">
        <f>G1574*'Dash Board'!$C$11/365</f>
        <v>73.457217752613445</v>
      </c>
      <c r="I1574" s="6">
        <f>H1574*'Dash Board'!$C$18/'Dash Board'!$C$11</f>
        <v>34.979627501244501</v>
      </c>
      <c r="J1574" s="6">
        <f>(G1574&gt;1)*PMT('Dash Board'!$C$11/365,$U$4,-'Dash Board'!$C$19)</f>
        <v>108.80376961660664</v>
      </c>
      <c r="K1574" s="6">
        <f t="shared" si="172"/>
        <v>0</v>
      </c>
      <c r="L1574" s="8">
        <f t="shared" si="173"/>
        <v>255315.93420722085</v>
      </c>
      <c r="N1574" s="8">
        <f t="shared" si="171"/>
        <v>73.82414211536215</v>
      </c>
      <c r="O1574" s="8">
        <f>IF(E1573&lt;&gt;E1574,SUM($N$4:N1574)-SUM($O$3:O1573),0)</f>
        <v>0</v>
      </c>
      <c r="P1574" s="6">
        <f>IF(B1574&gt;0,SUM($O$4:O1574)-SUM($P$3:P1573),0)</f>
        <v>0</v>
      </c>
      <c r="Q1574" s="6">
        <f t="shared" si="174"/>
        <v>34.979627501244501</v>
      </c>
      <c r="R1574" s="8">
        <f>IF(E1573&lt;&gt;E1574,SUM($Q$4:Q1574)-SUM($R$3:R1573),0)</f>
        <v>0</v>
      </c>
      <c r="S1574" s="6">
        <f>IF(B1574&gt;0,SUM($R$4:R1574)-SUM($S$3:S1573),0)</f>
        <v>0</v>
      </c>
    </row>
    <row r="1575" spans="1:19">
      <c r="A1575">
        <f>IF(E1574&lt;&gt;E1575,COUNTIF($A$4:A1574,"&lt;&gt;0")+1,0)</f>
        <v>0</v>
      </c>
      <c r="B1575">
        <f>IF(A1575&lt;&gt;0,IF(MOD(A1575,3)=0,COUNTIF($B$4:B1574,"&lt;&gt;0")+1,0),0)</f>
        <v>0</v>
      </c>
      <c r="C1575" s="9">
        <f>'Dash Board'!$C$12+COUNT('Daily reducing balance'!$F$4:F1574)</f>
        <v>43301</v>
      </c>
      <c r="D1575">
        <f t="shared" si="168"/>
        <v>2018</v>
      </c>
      <c r="E1575">
        <f t="shared" si="169"/>
        <v>7</v>
      </c>
      <c r="F1575">
        <f>DAY('Dash Board'!$C$12+COUNT('Daily reducing balance'!$F$4:F1574))</f>
        <v>20</v>
      </c>
      <c r="G1575" s="8">
        <f t="shared" si="170"/>
        <v>255315.93420722085</v>
      </c>
      <c r="H1575" s="6">
        <f>G1575*'Dash Board'!$C$11/365</f>
        <v>73.447049566460791</v>
      </c>
      <c r="I1575" s="6">
        <f>H1575*'Dash Board'!$C$18/'Dash Board'!$C$11</f>
        <v>34.974785507838476</v>
      </c>
      <c r="J1575" s="6">
        <f>(G1575&gt;1)*PMT('Dash Board'!$C$11/365,$U$4,-'Dash Board'!$C$19)</f>
        <v>108.80376961660664</v>
      </c>
      <c r="K1575" s="6">
        <f t="shared" si="172"/>
        <v>0</v>
      </c>
      <c r="L1575" s="8">
        <f t="shared" si="173"/>
        <v>255280.5774871707</v>
      </c>
      <c r="N1575" s="8">
        <f t="shared" si="171"/>
        <v>73.828984108768168</v>
      </c>
      <c r="O1575" s="8">
        <f>IF(E1574&lt;&gt;E1575,SUM($N$4:N1575)-SUM($O$3:O1574),0)</f>
        <v>0</v>
      </c>
      <c r="P1575" s="6">
        <f>IF(B1575&gt;0,SUM($O$4:O1575)-SUM($P$3:P1574),0)</f>
        <v>0</v>
      </c>
      <c r="Q1575" s="6">
        <f t="shared" si="174"/>
        <v>34.974785507838476</v>
      </c>
      <c r="R1575" s="8">
        <f>IF(E1574&lt;&gt;E1575,SUM($Q$4:Q1575)-SUM($R$3:R1574),0)</f>
        <v>0</v>
      </c>
      <c r="S1575" s="6">
        <f>IF(B1575&gt;0,SUM($R$4:R1575)-SUM($S$3:S1574),0)</f>
        <v>0</v>
      </c>
    </row>
    <row r="1576" spans="1:19">
      <c r="A1576">
        <f>IF(E1575&lt;&gt;E1576,COUNTIF($A$4:A1575,"&lt;&gt;0")+1,0)</f>
        <v>0</v>
      </c>
      <c r="B1576">
        <f>IF(A1576&lt;&gt;0,IF(MOD(A1576,3)=0,COUNTIF($B$4:B1575,"&lt;&gt;0")+1,0),0)</f>
        <v>0</v>
      </c>
      <c r="C1576" s="9">
        <f>'Dash Board'!$C$12+COUNT('Daily reducing balance'!$F$4:F1575)</f>
        <v>43302</v>
      </c>
      <c r="D1576">
        <f t="shared" si="168"/>
        <v>2018</v>
      </c>
      <c r="E1576">
        <f t="shared" si="169"/>
        <v>7</v>
      </c>
      <c r="F1576">
        <f>DAY('Dash Board'!$C$12+COUNT('Daily reducing balance'!$F$4:F1575))</f>
        <v>21</v>
      </c>
      <c r="G1576" s="8">
        <f t="shared" si="170"/>
        <v>255280.5774871707</v>
      </c>
      <c r="H1576" s="6">
        <f>G1576*'Dash Board'!$C$11/365</f>
        <v>73.436878455213488</v>
      </c>
      <c r="I1576" s="6">
        <f>H1576*'Dash Board'!$C$18/'Dash Board'!$C$11</f>
        <v>34.969942121530238</v>
      </c>
      <c r="J1576" s="6">
        <f>(G1576&gt;1)*PMT('Dash Board'!$C$11/365,$U$4,-'Dash Board'!$C$19)</f>
        <v>108.80376961660664</v>
      </c>
      <c r="K1576" s="6">
        <f t="shared" si="172"/>
        <v>0</v>
      </c>
      <c r="L1576" s="8">
        <f t="shared" si="173"/>
        <v>255245.2105960093</v>
      </c>
      <c r="N1576" s="8">
        <f t="shared" si="171"/>
        <v>73.833827495076406</v>
      </c>
      <c r="O1576" s="8">
        <f>IF(E1575&lt;&gt;E1576,SUM($N$4:N1576)-SUM($O$3:O1575),0)</f>
        <v>0</v>
      </c>
      <c r="P1576" s="6">
        <f>IF(B1576&gt;0,SUM($O$4:O1576)-SUM($P$3:P1575),0)</f>
        <v>0</v>
      </c>
      <c r="Q1576" s="6">
        <f t="shared" si="174"/>
        <v>34.969942121530238</v>
      </c>
      <c r="R1576" s="8">
        <f>IF(E1575&lt;&gt;E1576,SUM($Q$4:Q1576)-SUM($R$3:R1575),0)</f>
        <v>0</v>
      </c>
      <c r="S1576" s="6">
        <f>IF(B1576&gt;0,SUM($R$4:R1576)-SUM($S$3:S1575),0)</f>
        <v>0</v>
      </c>
    </row>
    <row r="1577" spans="1:19">
      <c r="A1577">
        <f>IF(E1576&lt;&gt;E1577,COUNTIF($A$4:A1576,"&lt;&gt;0")+1,0)</f>
        <v>0</v>
      </c>
      <c r="B1577">
        <f>IF(A1577&lt;&gt;0,IF(MOD(A1577,3)=0,COUNTIF($B$4:B1576,"&lt;&gt;0")+1,0),0)</f>
        <v>0</v>
      </c>
      <c r="C1577" s="9">
        <f>'Dash Board'!$C$12+COUNT('Daily reducing balance'!$F$4:F1576)</f>
        <v>43303</v>
      </c>
      <c r="D1577">
        <f t="shared" si="168"/>
        <v>2018</v>
      </c>
      <c r="E1577">
        <f t="shared" si="169"/>
        <v>7</v>
      </c>
      <c r="F1577">
        <f>DAY('Dash Board'!$C$12+COUNT('Daily reducing balance'!$F$4:F1576))</f>
        <v>22</v>
      </c>
      <c r="G1577" s="8">
        <f t="shared" si="170"/>
        <v>255245.2105960093</v>
      </c>
      <c r="H1577" s="6">
        <f>G1577*'Dash Board'!$C$11/365</f>
        <v>73.42670441803007</v>
      </c>
      <c r="I1577" s="6">
        <f>H1577*'Dash Board'!$C$18/'Dash Board'!$C$11</f>
        <v>34.965097341919083</v>
      </c>
      <c r="J1577" s="6">
        <f>(G1577&gt;1)*PMT('Dash Board'!$C$11/365,$U$4,-'Dash Board'!$C$19)</f>
        <v>108.80376961660664</v>
      </c>
      <c r="K1577" s="6">
        <f t="shared" si="172"/>
        <v>0</v>
      </c>
      <c r="L1577" s="8">
        <f t="shared" si="173"/>
        <v>255209.83353081072</v>
      </c>
      <c r="N1577" s="8">
        <f t="shared" si="171"/>
        <v>73.838672274687553</v>
      </c>
      <c r="O1577" s="8">
        <f>IF(E1576&lt;&gt;E1577,SUM($N$4:N1577)-SUM($O$3:O1576),0)</f>
        <v>0</v>
      </c>
      <c r="P1577" s="6">
        <f>IF(B1577&gt;0,SUM($O$4:O1577)-SUM($P$3:P1576),0)</f>
        <v>0</v>
      </c>
      <c r="Q1577" s="6">
        <f t="shared" si="174"/>
        <v>34.965097341919083</v>
      </c>
      <c r="R1577" s="8">
        <f>IF(E1576&lt;&gt;E1577,SUM($Q$4:Q1577)-SUM($R$3:R1576),0)</f>
        <v>0</v>
      </c>
      <c r="S1577" s="6">
        <f>IF(B1577&gt;0,SUM($R$4:R1577)-SUM($S$3:S1576),0)</f>
        <v>0</v>
      </c>
    </row>
    <row r="1578" spans="1:19">
      <c r="A1578">
        <f>IF(E1577&lt;&gt;E1578,COUNTIF($A$4:A1577,"&lt;&gt;0")+1,0)</f>
        <v>0</v>
      </c>
      <c r="B1578">
        <f>IF(A1578&lt;&gt;0,IF(MOD(A1578,3)=0,COUNTIF($B$4:B1577,"&lt;&gt;0")+1,0),0)</f>
        <v>0</v>
      </c>
      <c r="C1578" s="9">
        <f>'Dash Board'!$C$12+COUNT('Daily reducing balance'!$F$4:F1577)</f>
        <v>43304</v>
      </c>
      <c r="D1578">
        <f t="shared" si="168"/>
        <v>2018</v>
      </c>
      <c r="E1578">
        <f t="shared" si="169"/>
        <v>7</v>
      </c>
      <c r="F1578">
        <f>DAY('Dash Board'!$C$12+COUNT('Daily reducing balance'!$F$4:F1577))</f>
        <v>23</v>
      </c>
      <c r="G1578" s="8">
        <f t="shared" si="170"/>
        <v>255209.83353081072</v>
      </c>
      <c r="H1578" s="6">
        <f>G1578*'Dash Board'!$C$11/365</f>
        <v>73.416527454068827</v>
      </c>
      <c r="I1578" s="6">
        <f>H1578*'Dash Board'!$C$18/'Dash Board'!$C$11</f>
        <v>34.960251168604202</v>
      </c>
      <c r="J1578" s="6">
        <f>(G1578&gt;1)*PMT('Dash Board'!$C$11/365,$U$4,-'Dash Board'!$C$19)</f>
        <v>108.80376961660664</v>
      </c>
      <c r="K1578" s="6">
        <f t="shared" si="172"/>
        <v>0</v>
      </c>
      <c r="L1578" s="8">
        <f t="shared" si="173"/>
        <v>255174.44628864818</v>
      </c>
      <c r="N1578" s="8">
        <f t="shared" si="171"/>
        <v>73.843518448002442</v>
      </c>
      <c r="O1578" s="8">
        <f>IF(E1577&lt;&gt;E1578,SUM($N$4:N1578)-SUM($O$3:O1577),0)</f>
        <v>0</v>
      </c>
      <c r="P1578" s="6">
        <f>IF(B1578&gt;0,SUM($O$4:O1578)-SUM($P$3:P1577),0)</f>
        <v>0</v>
      </c>
      <c r="Q1578" s="6">
        <f t="shared" si="174"/>
        <v>34.960251168604202</v>
      </c>
      <c r="R1578" s="8">
        <f>IF(E1577&lt;&gt;E1578,SUM($Q$4:Q1578)-SUM($R$3:R1577),0)</f>
        <v>0</v>
      </c>
      <c r="S1578" s="6">
        <f>IF(B1578&gt;0,SUM($R$4:R1578)-SUM($S$3:S1577),0)</f>
        <v>0</v>
      </c>
    </row>
    <row r="1579" spans="1:19">
      <c r="A1579">
        <f>IF(E1578&lt;&gt;E1579,COUNTIF($A$4:A1578,"&lt;&gt;0")+1,0)</f>
        <v>0</v>
      </c>
      <c r="B1579">
        <f>IF(A1579&lt;&gt;0,IF(MOD(A1579,3)=0,COUNTIF($B$4:B1578,"&lt;&gt;0")+1,0),0)</f>
        <v>0</v>
      </c>
      <c r="C1579" s="9">
        <f>'Dash Board'!$C$12+COUNT('Daily reducing balance'!$F$4:F1578)</f>
        <v>43305</v>
      </c>
      <c r="D1579">
        <f t="shared" si="168"/>
        <v>2018</v>
      </c>
      <c r="E1579">
        <f t="shared" si="169"/>
        <v>7</v>
      </c>
      <c r="F1579">
        <f>DAY('Dash Board'!$C$12+COUNT('Daily reducing balance'!$F$4:F1578))</f>
        <v>24</v>
      </c>
      <c r="G1579" s="8">
        <f t="shared" si="170"/>
        <v>255174.44628864818</v>
      </c>
      <c r="H1579" s="6">
        <f>G1579*'Dash Board'!$C$11/365</f>
        <v>73.406347562487838</v>
      </c>
      <c r="I1579" s="6">
        <f>H1579*'Dash Board'!$C$18/'Dash Board'!$C$11</f>
        <v>34.955403601184685</v>
      </c>
      <c r="J1579" s="6">
        <f>(G1579&gt;1)*PMT('Dash Board'!$C$11/365,$U$4,-'Dash Board'!$C$19)</f>
        <v>108.80376961660664</v>
      </c>
      <c r="K1579" s="6">
        <f t="shared" si="172"/>
        <v>0</v>
      </c>
      <c r="L1579" s="8">
        <f t="shared" si="173"/>
        <v>255139.04886659406</v>
      </c>
      <c r="N1579" s="8">
        <f t="shared" si="171"/>
        <v>73.848366015421959</v>
      </c>
      <c r="O1579" s="8">
        <f>IF(E1578&lt;&gt;E1579,SUM($N$4:N1579)-SUM($O$3:O1578),0)</f>
        <v>0</v>
      </c>
      <c r="P1579" s="6">
        <f>IF(B1579&gt;0,SUM($O$4:O1579)-SUM($P$3:P1578),0)</f>
        <v>0</v>
      </c>
      <c r="Q1579" s="6">
        <f t="shared" si="174"/>
        <v>34.955403601184685</v>
      </c>
      <c r="R1579" s="8">
        <f>IF(E1578&lt;&gt;E1579,SUM($Q$4:Q1579)-SUM($R$3:R1578),0)</f>
        <v>0</v>
      </c>
      <c r="S1579" s="6">
        <f>IF(B1579&gt;0,SUM($R$4:R1579)-SUM($S$3:S1578),0)</f>
        <v>0</v>
      </c>
    </row>
    <row r="1580" spans="1:19">
      <c r="A1580">
        <f>IF(E1579&lt;&gt;E1580,COUNTIF($A$4:A1579,"&lt;&gt;0")+1,0)</f>
        <v>0</v>
      </c>
      <c r="B1580">
        <f>IF(A1580&lt;&gt;0,IF(MOD(A1580,3)=0,COUNTIF($B$4:B1579,"&lt;&gt;0")+1,0),0)</f>
        <v>0</v>
      </c>
      <c r="C1580" s="9">
        <f>'Dash Board'!$C$12+COUNT('Daily reducing balance'!$F$4:F1579)</f>
        <v>43306</v>
      </c>
      <c r="D1580">
        <f t="shared" si="168"/>
        <v>2018</v>
      </c>
      <c r="E1580">
        <f t="shared" si="169"/>
        <v>7</v>
      </c>
      <c r="F1580">
        <f>DAY('Dash Board'!$C$12+COUNT('Daily reducing balance'!$F$4:F1579))</f>
        <v>25</v>
      </c>
      <c r="G1580" s="8">
        <f t="shared" si="170"/>
        <v>255139.04886659406</v>
      </c>
      <c r="H1580" s="6">
        <f>G1580*'Dash Board'!$C$11/365</f>
        <v>73.396164742444867</v>
      </c>
      <c r="I1580" s="6">
        <f>H1580*'Dash Board'!$C$18/'Dash Board'!$C$11</f>
        <v>34.950554639259465</v>
      </c>
      <c r="J1580" s="6">
        <f>(G1580&gt;1)*PMT('Dash Board'!$C$11/365,$U$4,-'Dash Board'!$C$19)</f>
        <v>108.80376961660664</v>
      </c>
      <c r="K1580" s="6">
        <f t="shared" si="172"/>
        <v>0</v>
      </c>
      <c r="L1580" s="8">
        <f t="shared" si="173"/>
        <v>255103.64126171989</v>
      </c>
      <c r="N1580" s="8">
        <f t="shared" si="171"/>
        <v>73.853214977347179</v>
      </c>
      <c r="O1580" s="8">
        <f>IF(E1579&lt;&gt;E1580,SUM($N$4:N1580)-SUM($O$3:O1579),0)</f>
        <v>0</v>
      </c>
      <c r="P1580" s="6">
        <f>IF(B1580&gt;0,SUM($O$4:O1580)-SUM($P$3:P1579),0)</f>
        <v>0</v>
      </c>
      <c r="Q1580" s="6">
        <f t="shared" si="174"/>
        <v>34.950554639259465</v>
      </c>
      <c r="R1580" s="8">
        <f>IF(E1579&lt;&gt;E1580,SUM($Q$4:Q1580)-SUM($R$3:R1579),0)</f>
        <v>0</v>
      </c>
      <c r="S1580" s="6">
        <f>IF(B1580&gt;0,SUM($R$4:R1580)-SUM($S$3:S1579),0)</f>
        <v>0</v>
      </c>
    </row>
    <row r="1581" spans="1:19">
      <c r="A1581">
        <f>IF(E1580&lt;&gt;E1581,COUNTIF($A$4:A1580,"&lt;&gt;0")+1,0)</f>
        <v>0</v>
      </c>
      <c r="B1581">
        <f>IF(A1581&lt;&gt;0,IF(MOD(A1581,3)=0,COUNTIF($B$4:B1580,"&lt;&gt;0")+1,0),0)</f>
        <v>0</v>
      </c>
      <c r="C1581" s="9">
        <f>'Dash Board'!$C$12+COUNT('Daily reducing balance'!$F$4:F1580)</f>
        <v>43307</v>
      </c>
      <c r="D1581">
        <f t="shared" si="168"/>
        <v>2018</v>
      </c>
      <c r="E1581">
        <f t="shared" si="169"/>
        <v>7</v>
      </c>
      <c r="F1581">
        <f>DAY('Dash Board'!$C$12+COUNT('Daily reducing balance'!$F$4:F1580))</f>
        <v>26</v>
      </c>
      <c r="G1581" s="8">
        <f t="shared" si="170"/>
        <v>255103.64126171989</v>
      </c>
      <c r="H1581" s="6">
        <f>G1581*'Dash Board'!$C$11/365</f>
        <v>73.38597899309751</v>
      </c>
      <c r="I1581" s="6">
        <f>H1581*'Dash Board'!$C$18/'Dash Board'!$C$11</f>
        <v>34.945704282427386</v>
      </c>
      <c r="J1581" s="6">
        <f>(G1581&gt;1)*PMT('Dash Board'!$C$11/365,$U$4,-'Dash Board'!$C$19)</f>
        <v>108.80376961660664</v>
      </c>
      <c r="K1581" s="6">
        <f t="shared" si="172"/>
        <v>0</v>
      </c>
      <c r="L1581" s="8">
        <f t="shared" si="173"/>
        <v>255068.22347109637</v>
      </c>
      <c r="N1581" s="8">
        <f t="shared" si="171"/>
        <v>73.858065334179258</v>
      </c>
      <c r="O1581" s="8">
        <f>IF(E1580&lt;&gt;E1581,SUM($N$4:N1581)-SUM($O$3:O1580),0)</f>
        <v>0</v>
      </c>
      <c r="P1581" s="6">
        <f>IF(B1581&gt;0,SUM($O$4:O1581)-SUM($P$3:P1580),0)</f>
        <v>0</v>
      </c>
      <c r="Q1581" s="6">
        <f t="shared" si="174"/>
        <v>34.945704282427386</v>
      </c>
      <c r="R1581" s="8">
        <f>IF(E1580&lt;&gt;E1581,SUM($Q$4:Q1581)-SUM($R$3:R1580),0)</f>
        <v>0</v>
      </c>
      <c r="S1581" s="6">
        <f>IF(B1581&gt;0,SUM($R$4:R1581)-SUM($S$3:S1580),0)</f>
        <v>0</v>
      </c>
    </row>
    <row r="1582" spans="1:19">
      <c r="A1582">
        <f>IF(E1581&lt;&gt;E1582,COUNTIF($A$4:A1581,"&lt;&gt;0")+1,0)</f>
        <v>0</v>
      </c>
      <c r="B1582">
        <f>IF(A1582&lt;&gt;0,IF(MOD(A1582,3)=0,COUNTIF($B$4:B1581,"&lt;&gt;0")+1,0),0)</f>
        <v>0</v>
      </c>
      <c r="C1582" s="9">
        <f>'Dash Board'!$C$12+COUNT('Daily reducing balance'!$F$4:F1581)</f>
        <v>43308</v>
      </c>
      <c r="D1582">
        <f t="shared" si="168"/>
        <v>2018</v>
      </c>
      <c r="E1582">
        <f t="shared" si="169"/>
        <v>7</v>
      </c>
      <c r="F1582">
        <f>DAY('Dash Board'!$C$12+COUNT('Daily reducing balance'!$F$4:F1581))</f>
        <v>27</v>
      </c>
      <c r="G1582" s="8">
        <f t="shared" si="170"/>
        <v>255068.22347109637</v>
      </c>
      <c r="H1582" s="6">
        <f>G1582*'Dash Board'!$C$11/365</f>
        <v>73.375790313603062</v>
      </c>
      <c r="I1582" s="6">
        <f>H1582*'Dash Board'!$C$18/'Dash Board'!$C$11</f>
        <v>34.940852530287174</v>
      </c>
      <c r="J1582" s="6">
        <f>(G1582&gt;1)*PMT('Dash Board'!$C$11/365,$U$4,-'Dash Board'!$C$19)</f>
        <v>108.80376961660664</v>
      </c>
      <c r="K1582" s="6">
        <f t="shared" si="172"/>
        <v>0</v>
      </c>
      <c r="L1582" s="8">
        <f t="shared" si="173"/>
        <v>255032.79549179337</v>
      </c>
      <c r="N1582" s="8">
        <f t="shared" si="171"/>
        <v>73.86291708631947</v>
      </c>
      <c r="O1582" s="8">
        <f>IF(E1581&lt;&gt;E1582,SUM($N$4:N1582)-SUM($O$3:O1581),0)</f>
        <v>0</v>
      </c>
      <c r="P1582" s="6">
        <f>IF(B1582&gt;0,SUM($O$4:O1582)-SUM($P$3:P1581),0)</f>
        <v>0</v>
      </c>
      <c r="Q1582" s="6">
        <f t="shared" si="174"/>
        <v>34.940852530287174</v>
      </c>
      <c r="R1582" s="8">
        <f>IF(E1581&lt;&gt;E1582,SUM($Q$4:Q1582)-SUM($R$3:R1581),0)</f>
        <v>0</v>
      </c>
      <c r="S1582" s="6">
        <f>IF(B1582&gt;0,SUM($R$4:R1582)-SUM($S$3:S1581),0)</f>
        <v>0</v>
      </c>
    </row>
    <row r="1583" spans="1:19">
      <c r="A1583">
        <f>IF(E1582&lt;&gt;E1583,COUNTIF($A$4:A1582,"&lt;&gt;0")+1,0)</f>
        <v>0</v>
      </c>
      <c r="B1583">
        <f>IF(A1583&lt;&gt;0,IF(MOD(A1583,3)=0,COUNTIF($B$4:B1582,"&lt;&gt;0")+1,0),0)</f>
        <v>0</v>
      </c>
      <c r="C1583" s="9">
        <f>'Dash Board'!$C$12+COUNT('Daily reducing balance'!$F$4:F1582)</f>
        <v>43309</v>
      </c>
      <c r="D1583">
        <f t="shared" si="168"/>
        <v>2018</v>
      </c>
      <c r="E1583">
        <f t="shared" si="169"/>
        <v>7</v>
      </c>
      <c r="F1583">
        <f>DAY('Dash Board'!$C$12+COUNT('Daily reducing balance'!$F$4:F1582))</f>
        <v>28</v>
      </c>
      <c r="G1583" s="8">
        <f t="shared" si="170"/>
        <v>255032.79549179337</v>
      </c>
      <c r="H1583" s="6">
        <f>G1583*'Dash Board'!$C$11/365</f>
        <v>73.365598703118636</v>
      </c>
      <c r="I1583" s="6">
        <f>H1583*'Dash Board'!$C$18/'Dash Board'!$C$11</f>
        <v>34.935999382437444</v>
      </c>
      <c r="J1583" s="6">
        <f>(G1583&gt;1)*PMT('Dash Board'!$C$11/365,$U$4,-'Dash Board'!$C$19)</f>
        <v>108.80376961660664</v>
      </c>
      <c r="K1583" s="6">
        <f t="shared" si="172"/>
        <v>0</v>
      </c>
      <c r="L1583" s="8">
        <f t="shared" si="173"/>
        <v>254997.35732087988</v>
      </c>
      <c r="N1583" s="8">
        <f t="shared" si="171"/>
        <v>73.8677702341692</v>
      </c>
      <c r="O1583" s="8">
        <f>IF(E1582&lt;&gt;E1583,SUM($N$4:N1583)-SUM($O$3:O1582),0)</f>
        <v>0</v>
      </c>
      <c r="P1583" s="6">
        <f>IF(B1583&gt;0,SUM($O$4:O1583)-SUM($P$3:P1582),0)</f>
        <v>0</v>
      </c>
      <c r="Q1583" s="6">
        <f t="shared" si="174"/>
        <v>34.935999382437444</v>
      </c>
      <c r="R1583" s="8">
        <f>IF(E1582&lt;&gt;E1583,SUM($Q$4:Q1583)-SUM($R$3:R1582),0)</f>
        <v>0</v>
      </c>
      <c r="S1583" s="6">
        <f>IF(B1583&gt;0,SUM($R$4:R1583)-SUM($S$3:S1582),0)</f>
        <v>0</v>
      </c>
    </row>
    <row r="1584" spans="1:19">
      <c r="A1584">
        <f>IF(E1583&lt;&gt;E1584,COUNTIF($A$4:A1583,"&lt;&gt;0")+1,0)</f>
        <v>0</v>
      </c>
      <c r="B1584">
        <f>IF(A1584&lt;&gt;0,IF(MOD(A1584,3)=0,COUNTIF($B$4:B1583,"&lt;&gt;0")+1,0),0)</f>
        <v>0</v>
      </c>
      <c r="C1584" s="9">
        <f>'Dash Board'!$C$12+COUNT('Daily reducing balance'!$F$4:F1583)</f>
        <v>43310</v>
      </c>
      <c r="D1584">
        <f t="shared" si="168"/>
        <v>2018</v>
      </c>
      <c r="E1584">
        <f t="shared" si="169"/>
        <v>7</v>
      </c>
      <c r="F1584">
        <f>DAY('Dash Board'!$C$12+COUNT('Daily reducing balance'!$F$4:F1583))</f>
        <v>29</v>
      </c>
      <c r="G1584" s="8">
        <f t="shared" si="170"/>
        <v>254997.35732087988</v>
      </c>
      <c r="H1584" s="6">
        <f>G1584*'Dash Board'!$C$11/365</f>
        <v>73.355404160801058</v>
      </c>
      <c r="I1584" s="6">
        <f>H1584*'Dash Board'!$C$18/'Dash Board'!$C$11</f>
        <v>34.931144838476698</v>
      </c>
      <c r="J1584" s="6">
        <f>(G1584&gt;1)*PMT('Dash Board'!$C$11/365,$U$4,-'Dash Board'!$C$19)</f>
        <v>108.80376961660664</v>
      </c>
      <c r="K1584" s="6">
        <f t="shared" si="172"/>
        <v>0</v>
      </c>
      <c r="L1584" s="8">
        <f t="shared" si="173"/>
        <v>254961.90895542406</v>
      </c>
      <c r="N1584" s="8">
        <f t="shared" si="171"/>
        <v>73.872624778129946</v>
      </c>
      <c r="O1584" s="8">
        <f>IF(E1583&lt;&gt;E1584,SUM($N$4:N1584)-SUM($O$3:O1583),0)</f>
        <v>0</v>
      </c>
      <c r="P1584" s="6">
        <f>IF(B1584&gt;0,SUM($O$4:O1584)-SUM($P$3:P1583),0)</f>
        <v>0</v>
      </c>
      <c r="Q1584" s="6">
        <f t="shared" si="174"/>
        <v>34.931144838476698</v>
      </c>
      <c r="R1584" s="8">
        <f>IF(E1583&lt;&gt;E1584,SUM($Q$4:Q1584)-SUM($R$3:R1583),0)</f>
        <v>0</v>
      </c>
      <c r="S1584" s="6">
        <f>IF(B1584&gt;0,SUM($R$4:R1584)-SUM($S$3:S1583),0)</f>
        <v>0</v>
      </c>
    </row>
    <row r="1585" spans="1:19">
      <c r="A1585">
        <f>IF(E1584&lt;&gt;E1585,COUNTIF($A$4:A1584,"&lt;&gt;0")+1,0)</f>
        <v>0</v>
      </c>
      <c r="B1585">
        <f>IF(A1585&lt;&gt;0,IF(MOD(A1585,3)=0,COUNTIF($B$4:B1584,"&lt;&gt;0")+1,0),0)</f>
        <v>0</v>
      </c>
      <c r="C1585" s="9">
        <f>'Dash Board'!$C$12+COUNT('Daily reducing balance'!$F$4:F1584)</f>
        <v>43311</v>
      </c>
      <c r="D1585">
        <f t="shared" si="168"/>
        <v>2018</v>
      </c>
      <c r="E1585">
        <f t="shared" si="169"/>
        <v>7</v>
      </c>
      <c r="F1585">
        <f>DAY('Dash Board'!$C$12+COUNT('Daily reducing balance'!$F$4:F1584))</f>
        <v>30</v>
      </c>
      <c r="G1585" s="8">
        <f t="shared" si="170"/>
        <v>254961.90895542406</v>
      </c>
      <c r="H1585" s="6">
        <f>G1585*'Dash Board'!$C$11/365</f>
        <v>73.345206685806929</v>
      </c>
      <c r="I1585" s="6">
        <f>H1585*'Dash Board'!$C$18/'Dash Board'!$C$11</f>
        <v>34.9262888980033</v>
      </c>
      <c r="J1585" s="6">
        <f>(G1585&gt;1)*PMT('Dash Board'!$C$11/365,$U$4,-'Dash Board'!$C$19)</f>
        <v>108.80376961660664</v>
      </c>
      <c r="K1585" s="6">
        <f t="shared" si="172"/>
        <v>0</v>
      </c>
      <c r="L1585" s="8">
        <f t="shared" si="173"/>
        <v>254926.45039249325</v>
      </c>
      <c r="N1585" s="8">
        <f t="shared" si="171"/>
        <v>73.877480718603351</v>
      </c>
      <c r="O1585" s="8">
        <f>IF(E1584&lt;&gt;E1585,SUM($N$4:N1585)-SUM($O$3:O1584),0)</f>
        <v>0</v>
      </c>
      <c r="P1585" s="6">
        <f>IF(B1585&gt;0,SUM($O$4:O1585)-SUM($P$3:P1584),0)</f>
        <v>0</v>
      </c>
      <c r="Q1585" s="6">
        <f t="shared" si="174"/>
        <v>34.9262888980033</v>
      </c>
      <c r="R1585" s="8">
        <f>IF(E1584&lt;&gt;E1585,SUM($Q$4:Q1585)-SUM($R$3:R1584),0)</f>
        <v>0</v>
      </c>
      <c r="S1585" s="6">
        <f>IF(B1585&gt;0,SUM($R$4:R1585)-SUM($S$3:S1584),0)</f>
        <v>0</v>
      </c>
    </row>
    <row r="1586" spans="1:19">
      <c r="A1586">
        <f>IF(E1585&lt;&gt;E1586,COUNTIF($A$4:A1585,"&lt;&gt;0")+1,0)</f>
        <v>0</v>
      </c>
      <c r="B1586">
        <f>IF(A1586&lt;&gt;0,IF(MOD(A1586,3)=0,COUNTIF($B$4:B1585,"&lt;&gt;0")+1,0),0)</f>
        <v>0</v>
      </c>
      <c r="C1586" s="9">
        <f>'Dash Board'!$C$12+COUNT('Daily reducing balance'!$F$4:F1585)</f>
        <v>43312</v>
      </c>
      <c r="D1586">
        <f t="shared" si="168"/>
        <v>2018</v>
      </c>
      <c r="E1586">
        <f t="shared" si="169"/>
        <v>7</v>
      </c>
      <c r="F1586">
        <f>DAY('Dash Board'!$C$12+COUNT('Daily reducing balance'!$F$4:F1585))</f>
        <v>31</v>
      </c>
      <c r="G1586" s="8">
        <f t="shared" si="170"/>
        <v>254926.45039249325</v>
      </c>
      <c r="H1586" s="6">
        <f>G1586*'Dash Board'!$C$11/365</f>
        <v>73.335006277292578</v>
      </c>
      <c r="I1586" s="6">
        <f>H1586*'Dash Board'!$C$18/'Dash Board'!$C$11</f>
        <v>34.921431560615517</v>
      </c>
      <c r="J1586" s="6">
        <f>(G1586&gt;1)*PMT('Dash Board'!$C$11/365,$U$4,-'Dash Board'!$C$19)</f>
        <v>108.80376961660664</v>
      </c>
      <c r="K1586" s="6">
        <f t="shared" si="172"/>
        <v>0</v>
      </c>
      <c r="L1586" s="8">
        <f t="shared" si="173"/>
        <v>254890.98162915392</v>
      </c>
      <c r="N1586" s="8">
        <f t="shared" si="171"/>
        <v>73.882338055991127</v>
      </c>
      <c r="O1586" s="8">
        <f>IF(E1585&lt;&gt;E1586,SUM($N$4:N1586)-SUM($O$3:O1585),0)</f>
        <v>0</v>
      </c>
      <c r="P1586" s="6">
        <f>IF(B1586&gt;0,SUM($O$4:O1586)-SUM($P$3:P1585),0)</f>
        <v>0</v>
      </c>
      <c r="Q1586" s="6">
        <f t="shared" si="174"/>
        <v>34.921431560615517</v>
      </c>
      <c r="R1586" s="8">
        <f>IF(E1585&lt;&gt;E1586,SUM($Q$4:Q1586)-SUM($R$3:R1585),0)</f>
        <v>0</v>
      </c>
      <c r="S1586" s="6">
        <f>IF(B1586&gt;0,SUM($R$4:R1586)-SUM($S$3:S1585),0)</f>
        <v>0</v>
      </c>
    </row>
    <row r="1587" spans="1:19">
      <c r="A1587">
        <f>IF(E1586&lt;&gt;E1587,COUNTIF($A$4:A1586,"&lt;&gt;0")+1,0)</f>
        <v>52</v>
      </c>
      <c r="B1587">
        <f>IF(A1587&lt;&gt;0,IF(MOD(A1587,3)=0,COUNTIF($B$4:B1586,"&lt;&gt;0")+1,0),0)</f>
        <v>0</v>
      </c>
      <c r="C1587" s="9">
        <f>'Dash Board'!$C$12+COUNT('Daily reducing balance'!$F$4:F1586)</f>
        <v>43313</v>
      </c>
      <c r="D1587">
        <f t="shared" si="168"/>
        <v>2018</v>
      </c>
      <c r="E1587">
        <f t="shared" si="169"/>
        <v>8</v>
      </c>
      <c r="F1587">
        <f>DAY('Dash Board'!$C$12+COUNT('Daily reducing balance'!$F$4:F1586))</f>
        <v>1</v>
      </c>
      <c r="G1587" s="8">
        <f t="shared" si="170"/>
        <v>254890.98162915392</v>
      </c>
      <c r="H1587" s="6">
        <f>G1587*'Dash Board'!$C$11/365</f>
        <v>73.324802934414137</v>
      </c>
      <c r="I1587" s="6">
        <f>H1587*'Dash Board'!$C$18/'Dash Board'!$C$11</f>
        <v>34.916572825911494</v>
      </c>
      <c r="J1587" s="6">
        <f>(G1587&gt;1)*PMT('Dash Board'!$C$11/365,$U$4,-'Dash Board'!$C$19)</f>
        <v>108.80376961660664</v>
      </c>
      <c r="K1587" s="6">
        <f t="shared" si="172"/>
        <v>3372.9168581148047</v>
      </c>
      <c r="L1587" s="8">
        <f t="shared" si="173"/>
        <v>254855.50266247173</v>
      </c>
      <c r="N1587" s="8">
        <f t="shared" si="171"/>
        <v>73.887196790695157</v>
      </c>
      <c r="O1587" s="8">
        <f>IF(E1586&lt;&gt;E1587,SUM($N$4:N1587)-SUM($O$3:O1586),0)</f>
        <v>2288.2500571859855</v>
      </c>
      <c r="P1587" s="6">
        <f>IF(B1587&gt;0,SUM($O$4:O1587)-SUM($P$3:P1586),0)</f>
        <v>0</v>
      </c>
      <c r="Q1587" s="6">
        <f t="shared" si="174"/>
        <v>34.916572825911494</v>
      </c>
      <c r="R1587" s="8">
        <f>IF(E1586&lt;&gt;E1587,SUM($Q$4:Q1587)-SUM($R$3:R1586),0)</f>
        <v>1084.6668009288114</v>
      </c>
      <c r="S1587" s="6">
        <f>IF(B1587&gt;0,SUM($R$4:R1587)-SUM($S$3:S1586),0)</f>
        <v>0</v>
      </c>
    </row>
    <row r="1588" spans="1:19">
      <c r="A1588">
        <f>IF(E1587&lt;&gt;E1588,COUNTIF($A$4:A1587,"&lt;&gt;0")+1,0)</f>
        <v>0</v>
      </c>
      <c r="B1588">
        <f>IF(A1588&lt;&gt;0,IF(MOD(A1588,3)=0,COUNTIF($B$4:B1587,"&lt;&gt;0")+1,0),0)</f>
        <v>0</v>
      </c>
      <c r="C1588" s="9">
        <f>'Dash Board'!$C$12+COUNT('Daily reducing balance'!$F$4:F1587)</f>
        <v>43314</v>
      </c>
      <c r="D1588">
        <f t="shared" ref="D1588:D1651" si="175">IF(AND(E1588=1,F1588=1),D1587+1,D1587)</f>
        <v>2018</v>
      </c>
      <c r="E1588">
        <f t="shared" ref="E1588:E1651" si="176">IF(F1588=1,IF(E1587+1&gt;12,1,E1587+1),E1587)</f>
        <v>8</v>
      </c>
      <c r="F1588">
        <f>DAY('Dash Board'!$C$12+COUNT('Daily reducing balance'!$F$4:F1587))</f>
        <v>2</v>
      </c>
      <c r="G1588" s="8">
        <f t="shared" ref="G1588:G1651" si="177">L1587</f>
        <v>254855.50266247173</v>
      </c>
      <c r="H1588" s="6">
        <f>G1588*'Dash Board'!$C$11/365</f>
        <v>73.314596656327481</v>
      </c>
      <c r="I1588" s="6">
        <f>H1588*'Dash Board'!$C$18/'Dash Board'!$C$11</f>
        <v>34.911712693489278</v>
      </c>
      <c r="J1588" s="6">
        <f>(G1588&gt;1)*PMT('Dash Board'!$C$11/365,$U$4,-'Dash Board'!$C$19)</f>
        <v>108.80376961660664</v>
      </c>
      <c r="K1588" s="6">
        <f t="shared" si="172"/>
        <v>0</v>
      </c>
      <c r="L1588" s="8">
        <f t="shared" si="173"/>
        <v>254820.01348951145</v>
      </c>
      <c r="N1588" s="8">
        <f t="shared" ref="N1588:N1651" si="178">J1588-I1588</f>
        <v>73.892056923117366</v>
      </c>
      <c r="O1588" s="8">
        <f>IF(E1587&lt;&gt;E1588,SUM($N$4:N1588)-SUM($O$3:O1587),0)</f>
        <v>0</v>
      </c>
      <c r="P1588" s="6">
        <f>IF(B1588&gt;0,SUM($O$4:O1588)-SUM($P$3:P1587),0)</f>
        <v>0</v>
      </c>
      <c r="Q1588" s="6">
        <f t="shared" si="174"/>
        <v>34.911712693489278</v>
      </c>
      <c r="R1588" s="8">
        <f>IF(E1587&lt;&gt;E1588,SUM($Q$4:Q1588)-SUM($R$3:R1587),0)</f>
        <v>0</v>
      </c>
      <c r="S1588" s="6">
        <f>IF(B1588&gt;0,SUM($R$4:R1588)-SUM($S$3:S1587),0)</f>
        <v>0</v>
      </c>
    </row>
    <row r="1589" spans="1:19">
      <c r="A1589">
        <f>IF(E1588&lt;&gt;E1589,COUNTIF($A$4:A1588,"&lt;&gt;0")+1,0)</f>
        <v>0</v>
      </c>
      <c r="B1589">
        <f>IF(A1589&lt;&gt;0,IF(MOD(A1589,3)=0,COUNTIF($B$4:B1588,"&lt;&gt;0")+1,0),0)</f>
        <v>0</v>
      </c>
      <c r="C1589" s="9">
        <f>'Dash Board'!$C$12+COUNT('Daily reducing balance'!$F$4:F1588)</f>
        <v>43315</v>
      </c>
      <c r="D1589">
        <f t="shared" si="175"/>
        <v>2018</v>
      </c>
      <c r="E1589">
        <f t="shared" si="176"/>
        <v>8</v>
      </c>
      <c r="F1589">
        <f>DAY('Dash Board'!$C$12+COUNT('Daily reducing balance'!$F$4:F1588))</f>
        <v>3</v>
      </c>
      <c r="G1589" s="8">
        <f t="shared" si="177"/>
        <v>254820.01348951145</v>
      </c>
      <c r="H1589" s="6">
        <f>G1589*'Dash Board'!$C$11/365</f>
        <v>73.304387442188229</v>
      </c>
      <c r="I1589" s="6">
        <f>H1589*'Dash Board'!$C$18/'Dash Board'!$C$11</f>
        <v>34.906851162946779</v>
      </c>
      <c r="J1589" s="6">
        <f>(G1589&gt;1)*PMT('Dash Board'!$C$11/365,$U$4,-'Dash Board'!$C$19)</f>
        <v>108.80376961660664</v>
      </c>
      <c r="K1589" s="6">
        <f t="shared" si="172"/>
        <v>0</v>
      </c>
      <c r="L1589" s="8">
        <f t="shared" si="173"/>
        <v>254784.51410733702</v>
      </c>
      <c r="N1589" s="8">
        <f t="shared" si="178"/>
        <v>73.896918453659865</v>
      </c>
      <c r="O1589" s="8">
        <f>IF(E1588&lt;&gt;E1589,SUM($N$4:N1589)-SUM($O$3:O1588),0)</f>
        <v>0</v>
      </c>
      <c r="P1589" s="6">
        <f>IF(B1589&gt;0,SUM($O$4:O1589)-SUM($P$3:P1588),0)</f>
        <v>0</v>
      </c>
      <c r="Q1589" s="6">
        <f t="shared" si="174"/>
        <v>34.906851162946779</v>
      </c>
      <c r="R1589" s="8">
        <f>IF(E1588&lt;&gt;E1589,SUM($Q$4:Q1589)-SUM($R$3:R1588),0)</f>
        <v>0</v>
      </c>
      <c r="S1589" s="6">
        <f>IF(B1589&gt;0,SUM($R$4:R1589)-SUM($S$3:S1588),0)</f>
        <v>0</v>
      </c>
    </row>
    <row r="1590" spans="1:19">
      <c r="A1590">
        <f>IF(E1589&lt;&gt;E1590,COUNTIF($A$4:A1589,"&lt;&gt;0")+1,0)</f>
        <v>0</v>
      </c>
      <c r="B1590">
        <f>IF(A1590&lt;&gt;0,IF(MOD(A1590,3)=0,COUNTIF($B$4:B1589,"&lt;&gt;0")+1,0),0)</f>
        <v>0</v>
      </c>
      <c r="C1590" s="9">
        <f>'Dash Board'!$C$12+COUNT('Daily reducing balance'!$F$4:F1589)</f>
        <v>43316</v>
      </c>
      <c r="D1590">
        <f t="shared" si="175"/>
        <v>2018</v>
      </c>
      <c r="E1590">
        <f t="shared" si="176"/>
        <v>8</v>
      </c>
      <c r="F1590">
        <f>DAY('Dash Board'!$C$12+COUNT('Daily reducing balance'!$F$4:F1589))</f>
        <v>4</v>
      </c>
      <c r="G1590" s="8">
        <f t="shared" si="177"/>
        <v>254784.51410733702</v>
      </c>
      <c r="H1590" s="6">
        <f>G1590*'Dash Board'!$C$11/365</f>
        <v>73.294175291151745</v>
      </c>
      <c r="I1590" s="6">
        <f>H1590*'Dash Board'!$C$18/'Dash Board'!$C$11</f>
        <v>34.901988233881788</v>
      </c>
      <c r="J1590" s="6">
        <f>(G1590&gt;1)*PMT('Dash Board'!$C$11/365,$U$4,-'Dash Board'!$C$19)</f>
        <v>108.80376961660664</v>
      </c>
      <c r="K1590" s="6">
        <f t="shared" si="172"/>
        <v>0</v>
      </c>
      <c r="L1590" s="8">
        <f t="shared" si="173"/>
        <v>254749.00451301155</v>
      </c>
      <c r="N1590" s="8">
        <f t="shared" si="178"/>
        <v>73.901781382724863</v>
      </c>
      <c r="O1590" s="8">
        <f>IF(E1589&lt;&gt;E1590,SUM($N$4:N1590)-SUM($O$3:O1589),0)</f>
        <v>0</v>
      </c>
      <c r="P1590" s="6">
        <f>IF(B1590&gt;0,SUM($O$4:O1590)-SUM($P$3:P1589),0)</f>
        <v>0</v>
      </c>
      <c r="Q1590" s="6">
        <f t="shared" si="174"/>
        <v>34.901988233881788</v>
      </c>
      <c r="R1590" s="8">
        <f>IF(E1589&lt;&gt;E1590,SUM($Q$4:Q1590)-SUM($R$3:R1589),0)</f>
        <v>0</v>
      </c>
      <c r="S1590" s="6">
        <f>IF(B1590&gt;0,SUM($R$4:R1590)-SUM($S$3:S1589),0)</f>
        <v>0</v>
      </c>
    </row>
    <row r="1591" spans="1:19">
      <c r="A1591">
        <f>IF(E1590&lt;&gt;E1591,COUNTIF($A$4:A1590,"&lt;&gt;0")+1,0)</f>
        <v>0</v>
      </c>
      <c r="B1591">
        <f>IF(A1591&lt;&gt;0,IF(MOD(A1591,3)=0,COUNTIF($B$4:B1590,"&lt;&gt;0")+1,0),0)</f>
        <v>0</v>
      </c>
      <c r="C1591" s="9">
        <f>'Dash Board'!$C$12+COUNT('Daily reducing balance'!$F$4:F1590)</f>
        <v>43317</v>
      </c>
      <c r="D1591">
        <f t="shared" si="175"/>
        <v>2018</v>
      </c>
      <c r="E1591">
        <f t="shared" si="176"/>
        <v>8</v>
      </c>
      <c r="F1591">
        <f>DAY('Dash Board'!$C$12+COUNT('Daily reducing balance'!$F$4:F1590))</f>
        <v>5</v>
      </c>
      <c r="G1591" s="8">
        <f t="shared" si="177"/>
        <v>254749.00451301155</v>
      </c>
      <c r="H1591" s="6">
        <f>G1591*'Dash Board'!$C$11/365</f>
        <v>73.28396020237318</v>
      </c>
      <c r="I1591" s="6">
        <f>H1591*'Dash Board'!$C$18/'Dash Board'!$C$11</f>
        <v>34.897123905891995</v>
      </c>
      <c r="J1591" s="6">
        <f>(G1591&gt;1)*PMT('Dash Board'!$C$11/365,$U$4,-'Dash Board'!$C$19)</f>
        <v>108.80376961660664</v>
      </c>
      <c r="K1591" s="6">
        <f t="shared" si="172"/>
        <v>0</v>
      </c>
      <c r="L1591" s="8">
        <f t="shared" si="173"/>
        <v>254713.48470359729</v>
      </c>
      <c r="N1591" s="8">
        <f t="shared" si="178"/>
        <v>73.906645710714656</v>
      </c>
      <c r="O1591" s="8">
        <f>IF(E1590&lt;&gt;E1591,SUM($N$4:N1591)-SUM($O$3:O1590),0)</f>
        <v>0</v>
      </c>
      <c r="P1591" s="6">
        <f>IF(B1591&gt;0,SUM($O$4:O1591)-SUM($P$3:P1590),0)</f>
        <v>0</v>
      </c>
      <c r="Q1591" s="6">
        <f t="shared" si="174"/>
        <v>34.897123905891995</v>
      </c>
      <c r="R1591" s="8">
        <f>IF(E1590&lt;&gt;E1591,SUM($Q$4:Q1591)-SUM($R$3:R1590),0)</f>
        <v>0</v>
      </c>
      <c r="S1591" s="6">
        <f>IF(B1591&gt;0,SUM($R$4:R1591)-SUM($S$3:S1590),0)</f>
        <v>0</v>
      </c>
    </row>
    <row r="1592" spans="1:19">
      <c r="A1592">
        <f>IF(E1591&lt;&gt;E1592,COUNTIF($A$4:A1591,"&lt;&gt;0")+1,0)</f>
        <v>0</v>
      </c>
      <c r="B1592">
        <f>IF(A1592&lt;&gt;0,IF(MOD(A1592,3)=0,COUNTIF($B$4:B1591,"&lt;&gt;0")+1,0),0)</f>
        <v>0</v>
      </c>
      <c r="C1592" s="9">
        <f>'Dash Board'!$C$12+COUNT('Daily reducing balance'!$F$4:F1591)</f>
        <v>43318</v>
      </c>
      <c r="D1592">
        <f t="shared" si="175"/>
        <v>2018</v>
      </c>
      <c r="E1592">
        <f t="shared" si="176"/>
        <v>8</v>
      </c>
      <c r="F1592">
        <f>DAY('Dash Board'!$C$12+COUNT('Daily reducing balance'!$F$4:F1591))</f>
        <v>6</v>
      </c>
      <c r="G1592" s="8">
        <f t="shared" si="177"/>
        <v>254713.48470359729</v>
      </c>
      <c r="H1592" s="6">
        <f>G1592*'Dash Board'!$C$11/365</f>
        <v>73.273742175007442</v>
      </c>
      <c r="I1592" s="6">
        <f>H1592*'Dash Board'!$C$18/'Dash Board'!$C$11</f>
        <v>34.892258178574977</v>
      </c>
      <c r="J1592" s="6">
        <f>(G1592&gt;1)*PMT('Dash Board'!$C$11/365,$U$4,-'Dash Board'!$C$19)</f>
        <v>108.80376961660664</v>
      </c>
      <c r="K1592" s="6">
        <f t="shared" si="172"/>
        <v>0</v>
      </c>
      <c r="L1592" s="8">
        <f t="shared" si="173"/>
        <v>254677.9546761557</v>
      </c>
      <c r="N1592" s="8">
        <f t="shared" si="178"/>
        <v>73.911511438031667</v>
      </c>
      <c r="O1592" s="8">
        <f>IF(E1591&lt;&gt;E1592,SUM($N$4:N1592)-SUM($O$3:O1591),0)</f>
        <v>0</v>
      </c>
      <c r="P1592" s="6">
        <f>IF(B1592&gt;0,SUM($O$4:O1592)-SUM($P$3:P1591),0)</f>
        <v>0</v>
      </c>
      <c r="Q1592" s="6">
        <f t="shared" si="174"/>
        <v>34.892258178574977</v>
      </c>
      <c r="R1592" s="8">
        <f>IF(E1591&lt;&gt;E1592,SUM($Q$4:Q1592)-SUM($R$3:R1591),0)</f>
        <v>0</v>
      </c>
      <c r="S1592" s="6">
        <f>IF(B1592&gt;0,SUM($R$4:R1592)-SUM($S$3:S1591),0)</f>
        <v>0</v>
      </c>
    </row>
    <row r="1593" spans="1:19">
      <c r="A1593">
        <f>IF(E1592&lt;&gt;E1593,COUNTIF($A$4:A1592,"&lt;&gt;0")+1,0)</f>
        <v>0</v>
      </c>
      <c r="B1593">
        <f>IF(A1593&lt;&gt;0,IF(MOD(A1593,3)=0,COUNTIF($B$4:B1592,"&lt;&gt;0")+1,0),0)</f>
        <v>0</v>
      </c>
      <c r="C1593" s="9">
        <f>'Dash Board'!$C$12+COUNT('Daily reducing balance'!$F$4:F1592)</f>
        <v>43319</v>
      </c>
      <c r="D1593">
        <f t="shared" si="175"/>
        <v>2018</v>
      </c>
      <c r="E1593">
        <f t="shared" si="176"/>
        <v>8</v>
      </c>
      <c r="F1593">
        <f>DAY('Dash Board'!$C$12+COUNT('Daily reducing balance'!$F$4:F1592))</f>
        <v>7</v>
      </c>
      <c r="G1593" s="8">
        <f t="shared" si="177"/>
        <v>254677.9546761557</v>
      </c>
      <c r="H1593" s="6">
        <f>G1593*'Dash Board'!$C$11/365</f>
        <v>73.26352120820917</v>
      </c>
      <c r="I1593" s="6">
        <f>H1593*'Dash Board'!$C$18/'Dash Board'!$C$11</f>
        <v>34.887391051528184</v>
      </c>
      <c r="J1593" s="6">
        <f>(G1593&gt;1)*PMT('Dash Board'!$C$11/365,$U$4,-'Dash Board'!$C$19)</f>
        <v>108.80376961660664</v>
      </c>
      <c r="K1593" s="6">
        <f t="shared" si="172"/>
        <v>0</v>
      </c>
      <c r="L1593" s="8">
        <f t="shared" si="173"/>
        <v>254642.41442774728</v>
      </c>
      <c r="N1593" s="8">
        <f t="shared" si="178"/>
        <v>73.91637856507846</v>
      </c>
      <c r="O1593" s="8">
        <f>IF(E1592&lt;&gt;E1593,SUM($N$4:N1593)-SUM($O$3:O1592),0)</f>
        <v>0</v>
      </c>
      <c r="P1593" s="6">
        <f>IF(B1593&gt;0,SUM($O$4:O1593)-SUM($P$3:P1592),0)</f>
        <v>0</v>
      </c>
      <c r="Q1593" s="6">
        <f t="shared" si="174"/>
        <v>34.887391051528184</v>
      </c>
      <c r="R1593" s="8">
        <f>IF(E1592&lt;&gt;E1593,SUM($Q$4:Q1593)-SUM($R$3:R1592),0)</f>
        <v>0</v>
      </c>
      <c r="S1593" s="6">
        <f>IF(B1593&gt;0,SUM($R$4:R1593)-SUM($S$3:S1592),0)</f>
        <v>0</v>
      </c>
    </row>
    <row r="1594" spans="1:19">
      <c r="A1594">
        <f>IF(E1593&lt;&gt;E1594,COUNTIF($A$4:A1593,"&lt;&gt;0")+1,0)</f>
        <v>0</v>
      </c>
      <c r="B1594">
        <f>IF(A1594&lt;&gt;0,IF(MOD(A1594,3)=0,COUNTIF($B$4:B1593,"&lt;&gt;0")+1,0),0)</f>
        <v>0</v>
      </c>
      <c r="C1594" s="9">
        <f>'Dash Board'!$C$12+COUNT('Daily reducing balance'!$F$4:F1593)</f>
        <v>43320</v>
      </c>
      <c r="D1594">
        <f t="shared" si="175"/>
        <v>2018</v>
      </c>
      <c r="E1594">
        <f t="shared" si="176"/>
        <v>8</v>
      </c>
      <c r="F1594">
        <f>DAY('Dash Board'!$C$12+COUNT('Daily reducing balance'!$F$4:F1593))</f>
        <v>8</v>
      </c>
      <c r="G1594" s="8">
        <f t="shared" si="177"/>
        <v>254642.41442774728</v>
      </c>
      <c r="H1594" s="6">
        <f>G1594*'Dash Board'!$C$11/365</f>
        <v>73.253297301132775</v>
      </c>
      <c r="I1594" s="6">
        <f>H1594*'Dash Board'!$C$18/'Dash Board'!$C$11</f>
        <v>34.882522524348943</v>
      </c>
      <c r="J1594" s="6">
        <f>(G1594&gt;1)*PMT('Dash Board'!$C$11/365,$U$4,-'Dash Board'!$C$19)</f>
        <v>108.80376961660664</v>
      </c>
      <c r="K1594" s="6">
        <f t="shared" si="172"/>
        <v>0</v>
      </c>
      <c r="L1594" s="8">
        <f t="shared" si="173"/>
        <v>254606.86395543179</v>
      </c>
      <c r="N1594" s="8">
        <f t="shared" si="178"/>
        <v>73.921247092257701</v>
      </c>
      <c r="O1594" s="8">
        <f>IF(E1593&lt;&gt;E1594,SUM($N$4:N1594)-SUM($O$3:O1593),0)</f>
        <v>0</v>
      </c>
      <c r="P1594" s="6">
        <f>IF(B1594&gt;0,SUM($O$4:O1594)-SUM($P$3:P1593),0)</f>
        <v>0</v>
      </c>
      <c r="Q1594" s="6">
        <f t="shared" si="174"/>
        <v>34.882522524348943</v>
      </c>
      <c r="R1594" s="8">
        <f>IF(E1593&lt;&gt;E1594,SUM($Q$4:Q1594)-SUM($R$3:R1593),0)</f>
        <v>0</v>
      </c>
      <c r="S1594" s="6">
        <f>IF(B1594&gt;0,SUM($R$4:R1594)-SUM($S$3:S1593),0)</f>
        <v>0</v>
      </c>
    </row>
    <row r="1595" spans="1:19">
      <c r="A1595">
        <f>IF(E1594&lt;&gt;E1595,COUNTIF($A$4:A1594,"&lt;&gt;0")+1,0)</f>
        <v>0</v>
      </c>
      <c r="B1595">
        <f>IF(A1595&lt;&gt;0,IF(MOD(A1595,3)=0,COUNTIF($B$4:B1594,"&lt;&gt;0")+1,0),0)</f>
        <v>0</v>
      </c>
      <c r="C1595" s="9">
        <f>'Dash Board'!$C$12+COUNT('Daily reducing balance'!$F$4:F1594)</f>
        <v>43321</v>
      </c>
      <c r="D1595">
        <f t="shared" si="175"/>
        <v>2018</v>
      </c>
      <c r="E1595">
        <f t="shared" si="176"/>
        <v>8</v>
      </c>
      <c r="F1595">
        <f>DAY('Dash Board'!$C$12+COUNT('Daily reducing balance'!$F$4:F1594))</f>
        <v>9</v>
      </c>
      <c r="G1595" s="8">
        <f t="shared" si="177"/>
        <v>254606.86395543179</v>
      </c>
      <c r="H1595" s="6">
        <f>G1595*'Dash Board'!$C$11/365</f>
        <v>73.243070452932429</v>
      </c>
      <c r="I1595" s="6">
        <f>H1595*'Dash Board'!$C$18/'Dash Board'!$C$11</f>
        <v>34.877652596634491</v>
      </c>
      <c r="J1595" s="6">
        <f>(G1595&gt;1)*PMT('Dash Board'!$C$11/365,$U$4,-'Dash Board'!$C$19)</f>
        <v>108.80376961660664</v>
      </c>
      <c r="K1595" s="6">
        <f t="shared" si="172"/>
        <v>0</v>
      </c>
      <c r="L1595" s="8">
        <f t="shared" si="173"/>
        <v>254571.30325626812</v>
      </c>
      <c r="N1595" s="8">
        <f t="shared" si="178"/>
        <v>73.926117019972153</v>
      </c>
      <c r="O1595" s="8">
        <f>IF(E1594&lt;&gt;E1595,SUM($N$4:N1595)-SUM($O$3:O1594),0)</f>
        <v>0</v>
      </c>
      <c r="P1595" s="6">
        <f>IF(B1595&gt;0,SUM($O$4:O1595)-SUM($P$3:P1594),0)</f>
        <v>0</v>
      </c>
      <c r="Q1595" s="6">
        <f t="shared" si="174"/>
        <v>34.877652596634491</v>
      </c>
      <c r="R1595" s="8">
        <f>IF(E1594&lt;&gt;E1595,SUM($Q$4:Q1595)-SUM($R$3:R1594),0)</f>
        <v>0</v>
      </c>
      <c r="S1595" s="6">
        <f>IF(B1595&gt;0,SUM($R$4:R1595)-SUM($S$3:S1594),0)</f>
        <v>0</v>
      </c>
    </row>
    <row r="1596" spans="1:19">
      <c r="A1596">
        <f>IF(E1595&lt;&gt;E1596,COUNTIF($A$4:A1595,"&lt;&gt;0")+1,0)</f>
        <v>0</v>
      </c>
      <c r="B1596">
        <f>IF(A1596&lt;&gt;0,IF(MOD(A1596,3)=0,COUNTIF($B$4:B1595,"&lt;&gt;0")+1,0),0)</f>
        <v>0</v>
      </c>
      <c r="C1596" s="9">
        <f>'Dash Board'!$C$12+COUNT('Daily reducing balance'!$F$4:F1595)</f>
        <v>43322</v>
      </c>
      <c r="D1596">
        <f t="shared" si="175"/>
        <v>2018</v>
      </c>
      <c r="E1596">
        <f t="shared" si="176"/>
        <v>8</v>
      </c>
      <c r="F1596">
        <f>DAY('Dash Board'!$C$12+COUNT('Daily reducing balance'!$F$4:F1595))</f>
        <v>10</v>
      </c>
      <c r="G1596" s="8">
        <f t="shared" si="177"/>
        <v>254571.30325626812</v>
      </c>
      <c r="H1596" s="6">
        <f>G1596*'Dash Board'!$C$11/365</f>
        <v>73.232840662762058</v>
      </c>
      <c r="I1596" s="6">
        <f>H1596*'Dash Board'!$C$18/'Dash Board'!$C$11</f>
        <v>34.872781267981935</v>
      </c>
      <c r="J1596" s="6">
        <f>(G1596&gt;1)*PMT('Dash Board'!$C$11/365,$U$4,-'Dash Board'!$C$19)</f>
        <v>108.80376961660664</v>
      </c>
      <c r="K1596" s="6">
        <f t="shared" si="172"/>
        <v>0</v>
      </c>
      <c r="L1596" s="8">
        <f t="shared" si="173"/>
        <v>254535.73232731427</v>
      </c>
      <c r="N1596" s="8">
        <f t="shared" si="178"/>
        <v>73.930988348624709</v>
      </c>
      <c r="O1596" s="8">
        <f>IF(E1595&lt;&gt;E1596,SUM($N$4:N1596)-SUM($O$3:O1595),0)</f>
        <v>0</v>
      </c>
      <c r="P1596" s="6">
        <f>IF(B1596&gt;0,SUM($O$4:O1596)-SUM($P$3:P1595),0)</f>
        <v>0</v>
      </c>
      <c r="Q1596" s="6">
        <f t="shared" si="174"/>
        <v>34.872781267981935</v>
      </c>
      <c r="R1596" s="8">
        <f>IF(E1595&lt;&gt;E1596,SUM($Q$4:Q1596)-SUM($R$3:R1595),0)</f>
        <v>0</v>
      </c>
      <c r="S1596" s="6">
        <f>IF(B1596&gt;0,SUM($R$4:R1596)-SUM($S$3:S1595),0)</f>
        <v>0</v>
      </c>
    </row>
    <row r="1597" spans="1:19">
      <c r="A1597">
        <f>IF(E1596&lt;&gt;E1597,COUNTIF($A$4:A1596,"&lt;&gt;0")+1,0)</f>
        <v>0</v>
      </c>
      <c r="B1597">
        <f>IF(A1597&lt;&gt;0,IF(MOD(A1597,3)=0,COUNTIF($B$4:B1596,"&lt;&gt;0")+1,0),0)</f>
        <v>0</v>
      </c>
      <c r="C1597" s="9">
        <f>'Dash Board'!$C$12+COUNT('Daily reducing balance'!$F$4:F1596)</f>
        <v>43323</v>
      </c>
      <c r="D1597">
        <f t="shared" si="175"/>
        <v>2018</v>
      </c>
      <c r="E1597">
        <f t="shared" si="176"/>
        <v>8</v>
      </c>
      <c r="F1597">
        <f>DAY('Dash Board'!$C$12+COUNT('Daily reducing balance'!$F$4:F1596))</f>
        <v>11</v>
      </c>
      <c r="G1597" s="8">
        <f t="shared" si="177"/>
        <v>254535.73232731427</v>
      </c>
      <c r="H1597" s="6">
        <f>G1597*'Dash Board'!$C$11/365</f>
        <v>73.222607929775336</v>
      </c>
      <c r="I1597" s="6">
        <f>H1597*'Dash Board'!$C$18/'Dash Board'!$C$11</f>
        <v>34.867908537988257</v>
      </c>
      <c r="J1597" s="6">
        <f>(G1597&gt;1)*PMT('Dash Board'!$C$11/365,$U$4,-'Dash Board'!$C$19)</f>
        <v>108.80376961660664</v>
      </c>
      <c r="K1597" s="6">
        <f t="shared" si="172"/>
        <v>0</v>
      </c>
      <c r="L1597" s="8">
        <f t="shared" si="173"/>
        <v>254500.15116562744</v>
      </c>
      <c r="N1597" s="8">
        <f t="shared" si="178"/>
        <v>73.935861078618387</v>
      </c>
      <c r="O1597" s="8">
        <f>IF(E1596&lt;&gt;E1597,SUM($N$4:N1597)-SUM($O$3:O1596),0)</f>
        <v>0</v>
      </c>
      <c r="P1597" s="6">
        <f>IF(B1597&gt;0,SUM($O$4:O1597)-SUM($P$3:P1596),0)</f>
        <v>0</v>
      </c>
      <c r="Q1597" s="6">
        <f t="shared" si="174"/>
        <v>34.867908537988257</v>
      </c>
      <c r="R1597" s="8">
        <f>IF(E1596&lt;&gt;E1597,SUM($Q$4:Q1597)-SUM($R$3:R1596),0)</f>
        <v>0</v>
      </c>
      <c r="S1597" s="6">
        <f>IF(B1597&gt;0,SUM($R$4:R1597)-SUM($S$3:S1596),0)</f>
        <v>0</v>
      </c>
    </row>
    <row r="1598" spans="1:19">
      <c r="A1598">
        <f>IF(E1597&lt;&gt;E1598,COUNTIF($A$4:A1597,"&lt;&gt;0")+1,0)</f>
        <v>0</v>
      </c>
      <c r="B1598">
        <f>IF(A1598&lt;&gt;0,IF(MOD(A1598,3)=0,COUNTIF($B$4:B1597,"&lt;&gt;0")+1,0),0)</f>
        <v>0</v>
      </c>
      <c r="C1598" s="9">
        <f>'Dash Board'!$C$12+COUNT('Daily reducing balance'!$F$4:F1597)</f>
        <v>43324</v>
      </c>
      <c r="D1598">
        <f t="shared" si="175"/>
        <v>2018</v>
      </c>
      <c r="E1598">
        <f t="shared" si="176"/>
        <v>8</v>
      </c>
      <c r="F1598">
        <f>DAY('Dash Board'!$C$12+COUNT('Daily reducing balance'!$F$4:F1597))</f>
        <v>12</v>
      </c>
      <c r="G1598" s="8">
        <f t="shared" si="177"/>
        <v>254500.15116562744</v>
      </c>
      <c r="H1598" s="6">
        <f>G1598*'Dash Board'!$C$11/365</f>
        <v>73.212372253125693</v>
      </c>
      <c r="I1598" s="6">
        <f>H1598*'Dash Board'!$C$18/'Dash Board'!$C$11</f>
        <v>34.863034406250335</v>
      </c>
      <c r="J1598" s="6">
        <f>(G1598&gt;1)*PMT('Dash Board'!$C$11/365,$U$4,-'Dash Board'!$C$19)</f>
        <v>108.80376961660664</v>
      </c>
      <c r="K1598" s="6">
        <f t="shared" si="172"/>
        <v>0</v>
      </c>
      <c r="L1598" s="8">
        <f t="shared" si="173"/>
        <v>254464.55976826395</v>
      </c>
      <c r="N1598" s="8">
        <f t="shared" si="178"/>
        <v>73.940735210356308</v>
      </c>
      <c r="O1598" s="8">
        <f>IF(E1597&lt;&gt;E1598,SUM($N$4:N1598)-SUM($O$3:O1597),0)</f>
        <v>0</v>
      </c>
      <c r="P1598" s="6">
        <f>IF(B1598&gt;0,SUM($O$4:O1598)-SUM($P$3:P1597),0)</f>
        <v>0</v>
      </c>
      <c r="Q1598" s="6">
        <f t="shared" si="174"/>
        <v>34.863034406250335</v>
      </c>
      <c r="R1598" s="8">
        <f>IF(E1597&lt;&gt;E1598,SUM($Q$4:Q1598)-SUM($R$3:R1597),0)</f>
        <v>0</v>
      </c>
      <c r="S1598" s="6">
        <f>IF(B1598&gt;0,SUM($R$4:R1598)-SUM($S$3:S1597),0)</f>
        <v>0</v>
      </c>
    </row>
    <row r="1599" spans="1:19">
      <c r="A1599">
        <f>IF(E1598&lt;&gt;E1599,COUNTIF($A$4:A1598,"&lt;&gt;0")+1,0)</f>
        <v>0</v>
      </c>
      <c r="B1599">
        <f>IF(A1599&lt;&gt;0,IF(MOD(A1599,3)=0,COUNTIF($B$4:B1598,"&lt;&gt;0")+1,0),0)</f>
        <v>0</v>
      </c>
      <c r="C1599" s="9">
        <f>'Dash Board'!$C$12+COUNT('Daily reducing balance'!$F$4:F1598)</f>
        <v>43325</v>
      </c>
      <c r="D1599">
        <f t="shared" si="175"/>
        <v>2018</v>
      </c>
      <c r="E1599">
        <f t="shared" si="176"/>
        <v>8</v>
      </c>
      <c r="F1599">
        <f>DAY('Dash Board'!$C$12+COUNT('Daily reducing balance'!$F$4:F1598))</f>
        <v>13</v>
      </c>
      <c r="G1599" s="8">
        <f t="shared" si="177"/>
        <v>254464.55976826395</v>
      </c>
      <c r="H1599" s="6">
        <f>G1599*'Dash Board'!$C$11/365</f>
        <v>73.202133631966333</v>
      </c>
      <c r="I1599" s="6">
        <f>H1599*'Dash Board'!$C$18/'Dash Board'!$C$11</f>
        <v>34.858158872364925</v>
      </c>
      <c r="J1599" s="6">
        <f>(G1599&gt;1)*PMT('Dash Board'!$C$11/365,$U$4,-'Dash Board'!$C$19)</f>
        <v>108.80376961660664</v>
      </c>
      <c r="K1599" s="6">
        <f t="shared" si="172"/>
        <v>0</v>
      </c>
      <c r="L1599" s="8">
        <f t="shared" si="173"/>
        <v>254428.95813227931</v>
      </c>
      <c r="N1599" s="8">
        <f t="shared" si="178"/>
        <v>73.945610744241719</v>
      </c>
      <c r="O1599" s="8">
        <f>IF(E1598&lt;&gt;E1599,SUM($N$4:N1599)-SUM($O$3:O1598),0)</f>
        <v>0</v>
      </c>
      <c r="P1599" s="6">
        <f>IF(B1599&gt;0,SUM($O$4:O1599)-SUM($P$3:P1598),0)</f>
        <v>0</v>
      </c>
      <c r="Q1599" s="6">
        <f t="shared" si="174"/>
        <v>34.858158872364925</v>
      </c>
      <c r="R1599" s="8">
        <f>IF(E1598&lt;&gt;E1599,SUM($Q$4:Q1599)-SUM($R$3:R1598),0)</f>
        <v>0</v>
      </c>
      <c r="S1599" s="6">
        <f>IF(B1599&gt;0,SUM($R$4:R1599)-SUM($S$3:S1598),0)</f>
        <v>0</v>
      </c>
    </row>
    <row r="1600" spans="1:19">
      <c r="A1600">
        <f>IF(E1599&lt;&gt;E1600,COUNTIF($A$4:A1599,"&lt;&gt;0")+1,0)</f>
        <v>0</v>
      </c>
      <c r="B1600">
        <f>IF(A1600&lt;&gt;0,IF(MOD(A1600,3)=0,COUNTIF($B$4:B1599,"&lt;&gt;0")+1,0),0)</f>
        <v>0</v>
      </c>
      <c r="C1600" s="9">
        <f>'Dash Board'!$C$12+COUNT('Daily reducing balance'!$F$4:F1599)</f>
        <v>43326</v>
      </c>
      <c r="D1600">
        <f t="shared" si="175"/>
        <v>2018</v>
      </c>
      <c r="E1600">
        <f t="shared" si="176"/>
        <v>8</v>
      </c>
      <c r="F1600">
        <f>DAY('Dash Board'!$C$12+COUNT('Daily reducing balance'!$F$4:F1599))</f>
        <v>14</v>
      </c>
      <c r="G1600" s="8">
        <f t="shared" si="177"/>
        <v>254428.95813227931</v>
      </c>
      <c r="H1600" s="6">
        <f>G1600*'Dash Board'!$C$11/365</f>
        <v>73.191892065450205</v>
      </c>
      <c r="I1600" s="6">
        <f>H1600*'Dash Board'!$C$18/'Dash Board'!$C$11</f>
        <v>34.853281935928671</v>
      </c>
      <c r="J1600" s="6">
        <f>(G1600&gt;1)*PMT('Dash Board'!$C$11/365,$U$4,-'Dash Board'!$C$19)</f>
        <v>108.80376961660664</v>
      </c>
      <c r="K1600" s="6">
        <f t="shared" si="172"/>
        <v>0</v>
      </c>
      <c r="L1600" s="8">
        <f t="shared" si="173"/>
        <v>254393.34625472815</v>
      </c>
      <c r="N1600" s="8">
        <f t="shared" si="178"/>
        <v>73.950487680677981</v>
      </c>
      <c r="O1600" s="8">
        <f>IF(E1599&lt;&gt;E1600,SUM($N$4:N1600)-SUM($O$3:O1599),0)</f>
        <v>0</v>
      </c>
      <c r="P1600" s="6">
        <f>IF(B1600&gt;0,SUM($O$4:O1600)-SUM($P$3:P1599),0)</f>
        <v>0</v>
      </c>
      <c r="Q1600" s="6">
        <f t="shared" si="174"/>
        <v>34.853281935928671</v>
      </c>
      <c r="R1600" s="8">
        <f>IF(E1599&lt;&gt;E1600,SUM($Q$4:Q1600)-SUM($R$3:R1599),0)</f>
        <v>0</v>
      </c>
      <c r="S1600" s="6">
        <f>IF(B1600&gt;0,SUM($R$4:R1600)-SUM($S$3:S1599),0)</f>
        <v>0</v>
      </c>
    </row>
    <row r="1601" spans="1:19">
      <c r="A1601">
        <f>IF(E1600&lt;&gt;E1601,COUNTIF($A$4:A1600,"&lt;&gt;0")+1,0)</f>
        <v>0</v>
      </c>
      <c r="B1601">
        <f>IF(A1601&lt;&gt;0,IF(MOD(A1601,3)=0,COUNTIF($B$4:B1600,"&lt;&gt;0")+1,0),0)</f>
        <v>0</v>
      </c>
      <c r="C1601" s="9">
        <f>'Dash Board'!$C$12+COUNT('Daily reducing balance'!$F$4:F1600)</f>
        <v>43327</v>
      </c>
      <c r="D1601">
        <f t="shared" si="175"/>
        <v>2018</v>
      </c>
      <c r="E1601">
        <f t="shared" si="176"/>
        <v>8</v>
      </c>
      <c r="F1601">
        <f>DAY('Dash Board'!$C$12+COUNT('Daily reducing balance'!$F$4:F1600))</f>
        <v>15</v>
      </c>
      <c r="G1601" s="8">
        <f t="shared" si="177"/>
        <v>254393.34625472815</v>
      </c>
      <c r="H1601" s="6">
        <f>G1601*'Dash Board'!$C$11/365</f>
        <v>73.181647552730013</v>
      </c>
      <c r="I1601" s="6">
        <f>H1601*'Dash Board'!$C$18/'Dash Board'!$C$11</f>
        <v>34.848403596538105</v>
      </c>
      <c r="J1601" s="6">
        <f>(G1601&gt;1)*PMT('Dash Board'!$C$11/365,$U$4,-'Dash Board'!$C$19)</f>
        <v>108.80376961660664</v>
      </c>
      <c r="K1601" s="6">
        <f t="shared" si="172"/>
        <v>0</v>
      </c>
      <c r="L1601" s="8">
        <f t="shared" si="173"/>
        <v>254357.72413266427</v>
      </c>
      <c r="N1601" s="8">
        <f t="shared" si="178"/>
        <v>73.955366020068539</v>
      </c>
      <c r="O1601" s="8">
        <f>IF(E1600&lt;&gt;E1601,SUM($N$4:N1601)-SUM($O$3:O1600),0)</f>
        <v>0</v>
      </c>
      <c r="P1601" s="6">
        <f>IF(B1601&gt;0,SUM($O$4:O1601)-SUM($P$3:P1600),0)</f>
        <v>0</v>
      </c>
      <c r="Q1601" s="6">
        <f t="shared" si="174"/>
        <v>34.848403596538105</v>
      </c>
      <c r="R1601" s="8">
        <f>IF(E1600&lt;&gt;E1601,SUM($Q$4:Q1601)-SUM($R$3:R1600),0)</f>
        <v>0</v>
      </c>
      <c r="S1601" s="6">
        <f>IF(B1601&gt;0,SUM($R$4:R1601)-SUM($S$3:S1600),0)</f>
        <v>0</v>
      </c>
    </row>
    <row r="1602" spans="1:19">
      <c r="A1602">
        <f>IF(E1601&lt;&gt;E1602,COUNTIF($A$4:A1601,"&lt;&gt;0")+1,0)</f>
        <v>0</v>
      </c>
      <c r="B1602">
        <f>IF(A1602&lt;&gt;0,IF(MOD(A1602,3)=0,COUNTIF($B$4:B1601,"&lt;&gt;0")+1,0),0)</f>
        <v>0</v>
      </c>
      <c r="C1602" s="9">
        <f>'Dash Board'!$C$12+COUNT('Daily reducing balance'!$F$4:F1601)</f>
        <v>43328</v>
      </c>
      <c r="D1602">
        <f t="shared" si="175"/>
        <v>2018</v>
      </c>
      <c r="E1602">
        <f t="shared" si="176"/>
        <v>8</v>
      </c>
      <c r="F1602">
        <f>DAY('Dash Board'!$C$12+COUNT('Daily reducing balance'!$F$4:F1601))</f>
        <v>16</v>
      </c>
      <c r="G1602" s="8">
        <f t="shared" si="177"/>
        <v>254357.72413266427</v>
      </c>
      <c r="H1602" s="6">
        <f>G1602*'Dash Board'!$C$11/365</f>
        <v>73.171400092958208</v>
      </c>
      <c r="I1602" s="6">
        <f>H1602*'Dash Board'!$C$18/'Dash Board'!$C$11</f>
        <v>34.843523853789627</v>
      </c>
      <c r="J1602" s="6">
        <f>(G1602&gt;1)*PMT('Dash Board'!$C$11/365,$U$4,-'Dash Board'!$C$19)</f>
        <v>108.80376961660664</v>
      </c>
      <c r="K1602" s="6">
        <f t="shared" si="172"/>
        <v>0</v>
      </c>
      <c r="L1602" s="8">
        <f t="shared" si="173"/>
        <v>254322.0917631406</v>
      </c>
      <c r="N1602" s="8">
        <f t="shared" si="178"/>
        <v>73.96024576281701</v>
      </c>
      <c r="O1602" s="8">
        <f>IF(E1601&lt;&gt;E1602,SUM($N$4:N1602)-SUM($O$3:O1601),0)</f>
        <v>0</v>
      </c>
      <c r="P1602" s="6">
        <f>IF(B1602&gt;0,SUM($O$4:O1602)-SUM($P$3:P1601),0)</f>
        <v>0</v>
      </c>
      <c r="Q1602" s="6">
        <f t="shared" si="174"/>
        <v>34.843523853789627</v>
      </c>
      <c r="R1602" s="8">
        <f>IF(E1601&lt;&gt;E1602,SUM($Q$4:Q1602)-SUM($R$3:R1601),0)</f>
        <v>0</v>
      </c>
      <c r="S1602" s="6">
        <f>IF(B1602&gt;0,SUM($R$4:R1602)-SUM($S$3:S1601),0)</f>
        <v>0</v>
      </c>
    </row>
    <row r="1603" spans="1:19">
      <c r="A1603">
        <f>IF(E1602&lt;&gt;E1603,COUNTIF($A$4:A1602,"&lt;&gt;0")+1,0)</f>
        <v>0</v>
      </c>
      <c r="B1603">
        <f>IF(A1603&lt;&gt;0,IF(MOD(A1603,3)=0,COUNTIF($B$4:B1602,"&lt;&gt;0")+1,0),0)</f>
        <v>0</v>
      </c>
      <c r="C1603" s="9">
        <f>'Dash Board'!$C$12+COUNT('Daily reducing balance'!$F$4:F1602)</f>
        <v>43329</v>
      </c>
      <c r="D1603">
        <f t="shared" si="175"/>
        <v>2018</v>
      </c>
      <c r="E1603">
        <f t="shared" si="176"/>
        <v>8</v>
      </c>
      <c r="F1603">
        <f>DAY('Dash Board'!$C$12+COUNT('Daily reducing balance'!$F$4:F1602))</f>
        <v>17</v>
      </c>
      <c r="G1603" s="8">
        <f t="shared" si="177"/>
        <v>254322.0917631406</v>
      </c>
      <c r="H1603" s="6">
        <f>G1603*'Dash Board'!$C$11/365</f>
        <v>73.161149685287015</v>
      </c>
      <c r="I1603" s="6">
        <f>H1603*'Dash Board'!$C$18/'Dash Board'!$C$11</f>
        <v>34.838642707279533</v>
      </c>
      <c r="J1603" s="6">
        <f>(G1603&gt;1)*PMT('Dash Board'!$C$11/365,$U$4,-'Dash Board'!$C$19)</f>
        <v>108.80376961660664</v>
      </c>
      <c r="K1603" s="6">
        <f t="shared" si="172"/>
        <v>0</v>
      </c>
      <c r="L1603" s="8">
        <f t="shared" si="173"/>
        <v>254286.44914320929</v>
      </c>
      <c r="N1603" s="8">
        <f t="shared" si="178"/>
        <v>73.965126909327111</v>
      </c>
      <c r="O1603" s="8">
        <f>IF(E1602&lt;&gt;E1603,SUM($N$4:N1603)-SUM($O$3:O1602),0)</f>
        <v>0</v>
      </c>
      <c r="P1603" s="6">
        <f>IF(B1603&gt;0,SUM($O$4:O1603)-SUM($P$3:P1602),0)</f>
        <v>0</v>
      </c>
      <c r="Q1603" s="6">
        <f t="shared" si="174"/>
        <v>34.838642707279533</v>
      </c>
      <c r="R1603" s="8">
        <f>IF(E1602&lt;&gt;E1603,SUM($Q$4:Q1603)-SUM($R$3:R1602),0)</f>
        <v>0</v>
      </c>
      <c r="S1603" s="6">
        <f>IF(B1603&gt;0,SUM($R$4:R1603)-SUM($S$3:S1602),0)</f>
        <v>0</v>
      </c>
    </row>
    <row r="1604" spans="1:19">
      <c r="A1604">
        <f>IF(E1603&lt;&gt;E1604,COUNTIF($A$4:A1603,"&lt;&gt;0")+1,0)</f>
        <v>0</v>
      </c>
      <c r="B1604">
        <f>IF(A1604&lt;&gt;0,IF(MOD(A1604,3)=0,COUNTIF($B$4:B1603,"&lt;&gt;0")+1,0),0)</f>
        <v>0</v>
      </c>
      <c r="C1604" s="9">
        <f>'Dash Board'!$C$12+COUNT('Daily reducing balance'!$F$4:F1603)</f>
        <v>43330</v>
      </c>
      <c r="D1604">
        <f t="shared" si="175"/>
        <v>2018</v>
      </c>
      <c r="E1604">
        <f t="shared" si="176"/>
        <v>8</v>
      </c>
      <c r="F1604">
        <f>DAY('Dash Board'!$C$12+COUNT('Daily reducing balance'!$F$4:F1603))</f>
        <v>18</v>
      </c>
      <c r="G1604" s="8">
        <f t="shared" si="177"/>
        <v>254286.44914320929</v>
      </c>
      <c r="H1604" s="6">
        <f>G1604*'Dash Board'!$C$11/365</f>
        <v>73.150896328868427</v>
      </c>
      <c r="I1604" s="6">
        <f>H1604*'Dash Board'!$C$18/'Dash Board'!$C$11</f>
        <v>34.833760156604015</v>
      </c>
      <c r="J1604" s="6">
        <f>(G1604&gt;1)*PMT('Dash Board'!$C$11/365,$U$4,-'Dash Board'!$C$19)</f>
        <v>108.80376961660664</v>
      </c>
      <c r="K1604" s="6">
        <f t="shared" si="172"/>
        <v>0</v>
      </c>
      <c r="L1604" s="8">
        <f t="shared" si="173"/>
        <v>254250.79626992156</v>
      </c>
      <c r="N1604" s="8">
        <f t="shared" si="178"/>
        <v>73.970009460002629</v>
      </c>
      <c r="O1604" s="8">
        <f>IF(E1603&lt;&gt;E1604,SUM($N$4:N1604)-SUM($O$3:O1603),0)</f>
        <v>0</v>
      </c>
      <c r="P1604" s="6">
        <f>IF(B1604&gt;0,SUM($O$4:O1604)-SUM($P$3:P1603),0)</f>
        <v>0</v>
      </c>
      <c r="Q1604" s="6">
        <f t="shared" si="174"/>
        <v>34.833760156604015</v>
      </c>
      <c r="R1604" s="8">
        <f>IF(E1603&lt;&gt;E1604,SUM($Q$4:Q1604)-SUM($R$3:R1603),0)</f>
        <v>0</v>
      </c>
      <c r="S1604" s="6">
        <f>IF(B1604&gt;0,SUM($R$4:R1604)-SUM($S$3:S1603),0)</f>
        <v>0</v>
      </c>
    </row>
    <row r="1605" spans="1:19">
      <c r="A1605">
        <f>IF(E1604&lt;&gt;E1605,COUNTIF($A$4:A1604,"&lt;&gt;0")+1,0)</f>
        <v>0</v>
      </c>
      <c r="B1605">
        <f>IF(A1605&lt;&gt;0,IF(MOD(A1605,3)=0,COUNTIF($B$4:B1604,"&lt;&gt;0")+1,0),0)</f>
        <v>0</v>
      </c>
      <c r="C1605" s="9">
        <f>'Dash Board'!$C$12+COUNT('Daily reducing balance'!$F$4:F1604)</f>
        <v>43331</v>
      </c>
      <c r="D1605">
        <f t="shared" si="175"/>
        <v>2018</v>
      </c>
      <c r="E1605">
        <f t="shared" si="176"/>
        <v>8</v>
      </c>
      <c r="F1605">
        <f>DAY('Dash Board'!$C$12+COUNT('Daily reducing balance'!$F$4:F1604))</f>
        <v>19</v>
      </c>
      <c r="G1605" s="8">
        <f t="shared" si="177"/>
        <v>254250.79626992156</v>
      </c>
      <c r="H1605" s="6">
        <f>G1605*'Dash Board'!$C$11/365</f>
        <v>73.140640022854143</v>
      </c>
      <c r="I1605" s="6">
        <f>H1605*'Dash Board'!$C$18/'Dash Board'!$C$11</f>
        <v>34.828876201359115</v>
      </c>
      <c r="J1605" s="6">
        <f>(G1605&gt;1)*PMT('Dash Board'!$C$11/365,$U$4,-'Dash Board'!$C$19)</f>
        <v>108.80376961660664</v>
      </c>
      <c r="K1605" s="6">
        <f t="shared" ref="K1605:K1668" si="179">IF(F1605=1,SUMIFS($J$4:$J$7308,$D$4:$D$7308,"="&amp;YEAR(C1605),$E$4:$E$7308,"="&amp;MONTH(C1605)),0)</f>
        <v>0</v>
      </c>
      <c r="L1605" s="8">
        <f t="shared" ref="L1605:L1668" si="180">IF(G1605+H1605-J1605&lt;0,0,G1605+H1605-J1605)</f>
        <v>254215.13314032779</v>
      </c>
      <c r="N1605" s="8">
        <f t="shared" si="178"/>
        <v>73.974893415247521</v>
      </c>
      <c r="O1605" s="8">
        <f>IF(E1604&lt;&gt;E1605,SUM($N$4:N1605)-SUM($O$3:O1604),0)</f>
        <v>0</v>
      </c>
      <c r="P1605" s="6">
        <f>IF(B1605&gt;0,SUM($O$4:O1605)-SUM($P$3:P1604),0)</f>
        <v>0</v>
      </c>
      <c r="Q1605" s="6">
        <f t="shared" ref="Q1605:Q1668" si="181">I1605</f>
        <v>34.828876201359115</v>
      </c>
      <c r="R1605" s="8">
        <f>IF(E1604&lt;&gt;E1605,SUM($Q$4:Q1605)-SUM($R$3:R1604),0)</f>
        <v>0</v>
      </c>
      <c r="S1605" s="6">
        <f>IF(B1605&gt;0,SUM($R$4:R1605)-SUM($S$3:S1604),0)</f>
        <v>0</v>
      </c>
    </row>
    <row r="1606" spans="1:19">
      <c r="A1606">
        <f>IF(E1605&lt;&gt;E1606,COUNTIF($A$4:A1605,"&lt;&gt;0")+1,0)</f>
        <v>0</v>
      </c>
      <c r="B1606">
        <f>IF(A1606&lt;&gt;0,IF(MOD(A1606,3)=0,COUNTIF($B$4:B1605,"&lt;&gt;0")+1,0),0)</f>
        <v>0</v>
      </c>
      <c r="C1606" s="9">
        <f>'Dash Board'!$C$12+COUNT('Daily reducing balance'!$F$4:F1605)</f>
        <v>43332</v>
      </c>
      <c r="D1606">
        <f t="shared" si="175"/>
        <v>2018</v>
      </c>
      <c r="E1606">
        <f t="shared" si="176"/>
        <v>8</v>
      </c>
      <c r="F1606">
        <f>DAY('Dash Board'!$C$12+COUNT('Daily reducing balance'!$F$4:F1605))</f>
        <v>20</v>
      </c>
      <c r="G1606" s="8">
        <f t="shared" si="177"/>
        <v>254215.13314032779</v>
      </c>
      <c r="H1606" s="6">
        <f>G1606*'Dash Board'!$C$11/365</f>
        <v>73.13038076639566</v>
      </c>
      <c r="I1606" s="6">
        <f>H1606*'Dash Board'!$C$18/'Dash Board'!$C$11</f>
        <v>34.823990841140791</v>
      </c>
      <c r="J1606" s="6">
        <f>(G1606&gt;1)*PMT('Dash Board'!$C$11/365,$U$4,-'Dash Board'!$C$19)</f>
        <v>108.80376961660664</v>
      </c>
      <c r="K1606" s="6">
        <f t="shared" si="179"/>
        <v>0</v>
      </c>
      <c r="L1606" s="8">
        <f t="shared" si="180"/>
        <v>254179.45975147758</v>
      </c>
      <c r="N1606" s="8">
        <f t="shared" si="178"/>
        <v>73.97977877546586</v>
      </c>
      <c r="O1606" s="8">
        <f>IF(E1605&lt;&gt;E1606,SUM($N$4:N1606)-SUM($O$3:O1605),0)</f>
        <v>0</v>
      </c>
      <c r="P1606" s="6">
        <f>IF(B1606&gt;0,SUM($O$4:O1606)-SUM($P$3:P1605),0)</f>
        <v>0</v>
      </c>
      <c r="Q1606" s="6">
        <f t="shared" si="181"/>
        <v>34.823990841140791</v>
      </c>
      <c r="R1606" s="8">
        <f>IF(E1605&lt;&gt;E1606,SUM($Q$4:Q1606)-SUM($R$3:R1605),0)</f>
        <v>0</v>
      </c>
      <c r="S1606" s="6">
        <f>IF(B1606&gt;0,SUM($R$4:R1606)-SUM($S$3:S1605),0)</f>
        <v>0</v>
      </c>
    </row>
    <row r="1607" spans="1:19">
      <c r="A1607">
        <f>IF(E1606&lt;&gt;E1607,COUNTIF($A$4:A1606,"&lt;&gt;0")+1,0)</f>
        <v>0</v>
      </c>
      <c r="B1607">
        <f>IF(A1607&lt;&gt;0,IF(MOD(A1607,3)=0,COUNTIF($B$4:B1606,"&lt;&gt;0")+1,0),0)</f>
        <v>0</v>
      </c>
      <c r="C1607" s="9">
        <f>'Dash Board'!$C$12+COUNT('Daily reducing balance'!$F$4:F1606)</f>
        <v>43333</v>
      </c>
      <c r="D1607">
        <f t="shared" si="175"/>
        <v>2018</v>
      </c>
      <c r="E1607">
        <f t="shared" si="176"/>
        <v>8</v>
      </c>
      <c r="F1607">
        <f>DAY('Dash Board'!$C$12+COUNT('Daily reducing balance'!$F$4:F1606))</f>
        <v>21</v>
      </c>
      <c r="G1607" s="8">
        <f t="shared" si="177"/>
        <v>254179.45975147758</v>
      </c>
      <c r="H1607" s="6">
        <f>G1607*'Dash Board'!$C$11/365</f>
        <v>73.120118558644236</v>
      </c>
      <c r="I1607" s="6">
        <f>H1607*'Dash Board'!$C$18/'Dash Board'!$C$11</f>
        <v>34.819104075544878</v>
      </c>
      <c r="J1607" s="6">
        <f>(G1607&gt;1)*PMT('Dash Board'!$C$11/365,$U$4,-'Dash Board'!$C$19)</f>
        <v>108.80376961660664</v>
      </c>
      <c r="K1607" s="6">
        <f t="shared" si="179"/>
        <v>0</v>
      </c>
      <c r="L1607" s="8">
        <f t="shared" si="180"/>
        <v>254143.77610041961</v>
      </c>
      <c r="N1607" s="8">
        <f t="shared" si="178"/>
        <v>73.984665541061759</v>
      </c>
      <c r="O1607" s="8">
        <f>IF(E1606&lt;&gt;E1607,SUM($N$4:N1607)-SUM($O$3:O1606),0)</f>
        <v>0</v>
      </c>
      <c r="P1607" s="6">
        <f>IF(B1607&gt;0,SUM($O$4:O1607)-SUM($P$3:P1606),0)</f>
        <v>0</v>
      </c>
      <c r="Q1607" s="6">
        <f t="shared" si="181"/>
        <v>34.819104075544878</v>
      </c>
      <c r="R1607" s="8">
        <f>IF(E1606&lt;&gt;E1607,SUM($Q$4:Q1607)-SUM($R$3:R1606),0)</f>
        <v>0</v>
      </c>
      <c r="S1607" s="6">
        <f>IF(B1607&gt;0,SUM($R$4:R1607)-SUM($S$3:S1606),0)</f>
        <v>0</v>
      </c>
    </row>
    <row r="1608" spans="1:19">
      <c r="A1608">
        <f>IF(E1607&lt;&gt;E1608,COUNTIF($A$4:A1607,"&lt;&gt;0")+1,0)</f>
        <v>0</v>
      </c>
      <c r="B1608">
        <f>IF(A1608&lt;&gt;0,IF(MOD(A1608,3)=0,COUNTIF($B$4:B1607,"&lt;&gt;0")+1,0),0)</f>
        <v>0</v>
      </c>
      <c r="C1608" s="9">
        <f>'Dash Board'!$C$12+COUNT('Daily reducing balance'!$F$4:F1607)</f>
        <v>43334</v>
      </c>
      <c r="D1608">
        <f t="shared" si="175"/>
        <v>2018</v>
      </c>
      <c r="E1608">
        <f t="shared" si="176"/>
        <v>8</v>
      </c>
      <c r="F1608">
        <f>DAY('Dash Board'!$C$12+COUNT('Daily reducing balance'!$F$4:F1607))</f>
        <v>22</v>
      </c>
      <c r="G1608" s="8">
        <f t="shared" si="177"/>
        <v>254143.77610041961</v>
      </c>
      <c r="H1608" s="6">
        <f>G1608*'Dash Board'!$C$11/365</f>
        <v>73.109853398750843</v>
      </c>
      <c r="I1608" s="6">
        <f>H1608*'Dash Board'!$C$18/'Dash Board'!$C$11</f>
        <v>34.814215904167071</v>
      </c>
      <c r="J1608" s="6">
        <f>(G1608&gt;1)*PMT('Dash Board'!$C$11/365,$U$4,-'Dash Board'!$C$19)</f>
        <v>108.80376961660664</v>
      </c>
      <c r="K1608" s="6">
        <f t="shared" si="179"/>
        <v>0</v>
      </c>
      <c r="L1608" s="8">
        <f t="shared" si="180"/>
        <v>254108.08218420175</v>
      </c>
      <c r="N1608" s="8">
        <f t="shared" si="178"/>
        <v>73.989553712439573</v>
      </c>
      <c r="O1608" s="8">
        <f>IF(E1607&lt;&gt;E1608,SUM($N$4:N1608)-SUM($O$3:O1607),0)</f>
        <v>0</v>
      </c>
      <c r="P1608" s="6">
        <f>IF(B1608&gt;0,SUM($O$4:O1608)-SUM($P$3:P1607),0)</f>
        <v>0</v>
      </c>
      <c r="Q1608" s="6">
        <f t="shared" si="181"/>
        <v>34.814215904167071</v>
      </c>
      <c r="R1608" s="8">
        <f>IF(E1607&lt;&gt;E1608,SUM($Q$4:Q1608)-SUM($R$3:R1607),0)</f>
        <v>0</v>
      </c>
      <c r="S1608" s="6">
        <f>IF(B1608&gt;0,SUM($R$4:R1608)-SUM($S$3:S1607),0)</f>
        <v>0</v>
      </c>
    </row>
    <row r="1609" spans="1:19">
      <c r="A1609">
        <f>IF(E1608&lt;&gt;E1609,COUNTIF($A$4:A1608,"&lt;&gt;0")+1,0)</f>
        <v>0</v>
      </c>
      <c r="B1609">
        <f>IF(A1609&lt;&gt;0,IF(MOD(A1609,3)=0,COUNTIF($B$4:B1608,"&lt;&gt;0")+1,0),0)</f>
        <v>0</v>
      </c>
      <c r="C1609" s="9">
        <f>'Dash Board'!$C$12+COUNT('Daily reducing balance'!$F$4:F1608)</f>
        <v>43335</v>
      </c>
      <c r="D1609">
        <f t="shared" si="175"/>
        <v>2018</v>
      </c>
      <c r="E1609">
        <f t="shared" si="176"/>
        <v>8</v>
      </c>
      <c r="F1609">
        <f>DAY('Dash Board'!$C$12+COUNT('Daily reducing balance'!$F$4:F1608))</f>
        <v>23</v>
      </c>
      <c r="G1609" s="8">
        <f t="shared" si="177"/>
        <v>254108.08218420175</v>
      </c>
      <c r="H1609" s="6">
        <f>G1609*'Dash Board'!$C$11/365</f>
        <v>73.099585285866254</v>
      </c>
      <c r="I1609" s="6">
        <f>H1609*'Dash Board'!$C$18/'Dash Board'!$C$11</f>
        <v>34.809326326602985</v>
      </c>
      <c r="J1609" s="6">
        <f>(G1609&gt;1)*PMT('Dash Board'!$C$11/365,$U$4,-'Dash Board'!$C$19)</f>
        <v>108.80376961660664</v>
      </c>
      <c r="K1609" s="6">
        <f t="shared" si="179"/>
        <v>0</v>
      </c>
      <c r="L1609" s="8">
        <f t="shared" si="180"/>
        <v>254072.37799987101</v>
      </c>
      <c r="N1609" s="8">
        <f t="shared" si="178"/>
        <v>73.994443290003659</v>
      </c>
      <c r="O1609" s="8">
        <f>IF(E1608&lt;&gt;E1609,SUM($N$4:N1609)-SUM($O$3:O1608),0)</f>
        <v>0</v>
      </c>
      <c r="P1609" s="6">
        <f>IF(B1609&gt;0,SUM($O$4:O1609)-SUM($P$3:P1608),0)</f>
        <v>0</v>
      </c>
      <c r="Q1609" s="6">
        <f t="shared" si="181"/>
        <v>34.809326326602985</v>
      </c>
      <c r="R1609" s="8">
        <f>IF(E1608&lt;&gt;E1609,SUM($Q$4:Q1609)-SUM($R$3:R1608),0)</f>
        <v>0</v>
      </c>
      <c r="S1609" s="6">
        <f>IF(B1609&gt;0,SUM($R$4:R1609)-SUM($S$3:S1608),0)</f>
        <v>0</v>
      </c>
    </row>
    <row r="1610" spans="1:19">
      <c r="A1610">
        <f>IF(E1609&lt;&gt;E1610,COUNTIF($A$4:A1609,"&lt;&gt;0")+1,0)</f>
        <v>0</v>
      </c>
      <c r="B1610">
        <f>IF(A1610&lt;&gt;0,IF(MOD(A1610,3)=0,COUNTIF($B$4:B1609,"&lt;&gt;0")+1,0),0)</f>
        <v>0</v>
      </c>
      <c r="C1610" s="9">
        <f>'Dash Board'!$C$12+COUNT('Daily reducing balance'!$F$4:F1609)</f>
        <v>43336</v>
      </c>
      <c r="D1610">
        <f t="shared" si="175"/>
        <v>2018</v>
      </c>
      <c r="E1610">
        <f t="shared" si="176"/>
        <v>8</v>
      </c>
      <c r="F1610">
        <f>DAY('Dash Board'!$C$12+COUNT('Daily reducing balance'!$F$4:F1609))</f>
        <v>24</v>
      </c>
      <c r="G1610" s="8">
        <f t="shared" si="177"/>
        <v>254072.37799987101</v>
      </c>
      <c r="H1610" s="6">
        <f>G1610*'Dash Board'!$C$11/365</f>
        <v>73.089314219140974</v>
      </c>
      <c r="I1610" s="6">
        <f>H1610*'Dash Board'!$C$18/'Dash Board'!$C$11</f>
        <v>34.804435342448087</v>
      </c>
      <c r="J1610" s="6">
        <f>(G1610&gt;1)*PMT('Dash Board'!$C$11/365,$U$4,-'Dash Board'!$C$19)</f>
        <v>108.80376961660664</v>
      </c>
      <c r="K1610" s="6">
        <f t="shared" si="179"/>
        <v>0</v>
      </c>
      <c r="L1610" s="8">
        <f t="shared" si="180"/>
        <v>254036.66354447353</v>
      </c>
      <c r="N1610" s="8">
        <f t="shared" si="178"/>
        <v>73.999334274158556</v>
      </c>
      <c r="O1610" s="8">
        <f>IF(E1609&lt;&gt;E1610,SUM($N$4:N1610)-SUM($O$3:O1609),0)</f>
        <v>0</v>
      </c>
      <c r="P1610" s="6">
        <f>IF(B1610&gt;0,SUM($O$4:O1610)-SUM($P$3:P1609),0)</f>
        <v>0</v>
      </c>
      <c r="Q1610" s="6">
        <f t="shared" si="181"/>
        <v>34.804435342448087</v>
      </c>
      <c r="R1610" s="8">
        <f>IF(E1609&lt;&gt;E1610,SUM($Q$4:Q1610)-SUM($R$3:R1609),0)</f>
        <v>0</v>
      </c>
      <c r="S1610" s="6">
        <f>IF(B1610&gt;0,SUM($R$4:R1610)-SUM($S$3:S1609),0)</f>
        <v>0</v>
      </c>
    </row>
    <row r="1611" spans="1:19">
      <c r="A1611">
        <f>IF(E1610&lt;&gt;E1611,COUNTIF($A$4:A1610,"&lt;&gt;0")+1,0)</f>
        <v>0</v>
      </c>
      <c r="B1611">
        <f>IF(A1611&lt;&gt;0,IF(MOD(A1611,3)=0,COUNTIF($B$4:B1610,"&lt;&gt;0")+1,0),0)</f>
        <v>0</v>
      </c>
      <c r="C1611" s="9">
        <f>'Dash Board'!$C$12+COUNT('Daily reducing balance'!$F$4:F1610)</f>
        <v>43337</v>
      </c>
      <c r="D1611">
        <f t="shared" si="175"/>
        <v>2018</v>
      </c>
      <c r="E1611">
        <f t="shared" si="176"/>
        <v>8</v>
      </c>
      <c r="F1611">
        <f>DAY('Dash Board'!$C$12+COUNT('Daily reducing balance'!$F$4:F1610))</f>
        <v>25</v>
      </c>
      <c r="G1611" s="8">
        <f t="shared" si="177"/>
        <v>254036.66354447353</v>
      </c>
      <c r="H1611" s="6">
        <f>G1611*'Dash Board'!$C$11/365</f>
        <v>73.079040197725263</v>
      </c>
      <c r="I1611" s="6">
        <f>H1611*'Dash Board'!$C$18/'Dash Board'!$C$11</f>
        <v>34.799542951297745</v>
      </c>
      <c r="J1611" s="6">
        <f>(G1611&gt;1)*PMT('Dash Board'!$C$11/365,$U$4,-'Dash Board'!$C$19)</f>
        <v>108.80376961660664</v>
      </c>
      <c r="K1611" s="6">
        <f t="shared" si="179"/>
        <v>0</v>
      </c>
      <c r="L1611" s="8">
        <f t="shared" si="180"/>
        <v>254000.93881505463</v>
      </c>
      <c r="N1611" s="8">
        <f t="shared" si="178"/>
        <v>74.004226665308892</v>
      </c>
      <c r="O1611" s="8">
        <f>IF(E1610&lt;&gt;E1611,SUM($N$4:N1611)-SUM($O$3:O1610),0)</f>
        <v>0</v>
      </c>
      <c r="P1611" s="6">
        <f>IF(B1611&gt;0,SUM($O$4:O1611)-SUM($P$3:P1610),0)</f>
        <v>0</v>
      </c>
      <c r="Q1611" s="6">
        <f t="shared" si="181"/>
        <v>34.799542951297745</v>
      </c>
      <c r="R1611" s="8">
        <f>IF(E1610&lt;&gt;E1611,SUM($Q$4:Q1611)-SUM($R$3:R1610),0)</f>
        <v>0</v>
      </c>
      <c r="S1611" s="6">
        <f>IF(B1611&gt;0,SUM($R$4:R1611)-SUM($S$3:S1610),0)</f>
        <v>0</v>
      </c>
    </row>
    <row r="1612" spans="1:19">
      <c r="A1612">
        <f>IF(E1611&lt;&gt;E1612,COUNTIF($A$4:A1611,"&lt;&gt;0")+1,0)</f>
        <v>0</v>
      </c>
      <c r="B1612">
        <f>IF(A1612&lt;&gt;0,IF(MOD(A1612,3)=0,COUNTIF($B$4:B1611,"&lt;&gt;0")+1,0),0)</f>
        <v>0</v>
      </c>
      <c r="C1612" s="9">
        <f>'Dash Board'!$C$12+COUNT('Daily reducing balance'!$F$4:F1611)</f>
        <v>43338</v>
      </c>
      <c r="D1612">
        <f t="shared" si="175"/>
        <v>2018</v>
      </c>
      <c r="E1612">
        <f t="shared" si="176"/>
        <v>8</v>
      </c>
      <c r="F1612">
        <f>DAY('Dash Board'!$C$12+COUNT('Daily reducing balance'!$F$4:F1611))</f>
        <v>26</v>
      </c>
      <c r="G1612" s="8">
        <f t="shared" si="177"/>
        <v>254000.93881505463</v>
      </c>
      <c r="H1612" s="6">
        <f>G1612*'Dash Board'!$C$11/365</f>
        <v>73.068763220769128</v>
      </c>
      <c r="I1612" s="6">
        <f>H1612*'Dash Board'!$C$18/'Dash Board'!$C$11</f>
        <v>34.794649152747212</v>
      </c>
      <c r="J1612" s="6">
        <f>(G1612&gt;1)*PMT('Dash Board'!$C$11/365,$U$4,-'Dash Board'!$C$19)</f>
        <v>108.80376961660664</v>
      </c>
      <c r="K1612" s="6">
        <f t="shared" si="179"/>
        <v>0</v>
      </c>
      <c r="L1612" s="8">
        <f t="shared" si="180"/>
        <v>253965.20380865879</v>
      </c>
      <c r="N1612" s="8">
        <f t="shared" si="178"/>
        <v>74.009120463859432</v>
      </c>
      <c r="O1612" s="8">
        <f>IF(E1611&lt;&gt;E1612,SUM($N$4:N1612)-SUM($O$3:O1611),0)</f>
        <v>0</v>
      </c>
      <c r="P1612" s="6">
        <f>IF(B1612&gt;0,SUM($O$4:O1612)-SUM($P$3:P1611),0)</f>
        <v>0</v>
      </c>
      <c r="Q1612" s="6">
        <f t="shared" si="181"/>
        <v>34.794649152747212</v>
      </c>
      <c r="R1612" s="8">
        <f>IF(E1611&lt;&gt;E1612,SUM($Q$4:Q1612)-SUM($R$3:R1611),0)</f>
        <v>0</v>
      </c>
      <c r="S1612" s="6">
        <f>IF(B1612&gt;0,SUM($R$4:R1612)-SUM($S$3:S1611),0)</f>
        <v>0</v>
      </c>
    </row>
    <row r="1613" spans="1:19">
      <c r="A1613">
        <f>IF(E1612&lt;&gt;E1613,COUNTIF($A$4:A1612,"&lt;&gt;0")+1,0)</f>
        <v>0</v>
      </c>
      <c r="B1613">
        <f>IF(A1613&lt;&gt;0,IF(MOD(A1613,3)=0,COUNTIF($B$4:B1612,"&lt;&gt;0")+1,0),0)</f>
        <v>0</v>
      </c>
      <c r="C1613" s="9">
        <f>'Dash Board'!$C$12+COUNT('Daily reducing balance'!$F$4:F1612)</f>
        <v>43339</v>
      </c>
      <c r="D1613">
        <f t="shared" si="175"/>
        <v>2018</v>
      </c>
      <c r="E1613">
        <f t="shared" si="176"/>
        <v>8</v>
      </c>
      <c r="F1613">
        <f>DAY('Dash Board'!$C$12+COUNT('Daily reducing balance'!$F$4:F1612))</f>
        <v>27</v>
      </c>
      <c r="G1613" s="8">
        <f t="shared" si="177"/>
        <v>253965.20380865879</v>
      </c>
      <c r="H1613" s="6">
        <f>G1613*'Dash Board'!$C$11/365</f>
        <v>73.058483287422391</v>
      </c>
      <c r="I1613" s="6">
        <f>H1613*'Dash Board'!$C$18/'Dash Board'!$C$11</f>
        <v>34.78975394639162</v>
      </c>
      <c r="J1613" s="6">
        <f>(G1613&gt;1)*PMT('Dash Board'!$C$11/365,$U$4,-'Dash Board'!$C$19)</f>
        <v>108.80376961660664</v>
      </c>
      <c r="K1613" s="6">
        <f t="shared" si="179"/>
        <v>0</v>
      </c>
      <c r="L1613" s="8">
        <f t="shared" si="180"/>
        <v>253929.4585223296</v>
      </c>
      <c r="N1613" s="8">
        <f t="shared" si="178"/>
        <v>74.014015670215031</v>
      </c>
      <c r="O1613" s="8">
        <f>IF(E1612&lt;&gt;E1613,SUM($N$4:N1613)-SUM($O$3:O1612),0)</f>
        <v>0</v>
      </c>
      <c r="P1613" s="6">
        <f>IF(B1613&gt;0,SUM($O$4:O1613)-SUM($P$3:P1612),0)</f>
        <v>0</v>
      </c>
      <c r="Q1613" s="6">
        <f t="shared" si="181"/>
        <v>34.78975394639162</v>
      </c>
      <c r="R1613" s="8">
        <f>IF(E1612&lt;&gt;E1613,SUM($Q$4:Q1613)-SUM($R$3:R1612),0)</f>
        <v>0</v>
      </c>
      <c r="S1613" s="6">
        <f>IF(B1613&gt;0,SUM($R$4:R1613)-SUM($S$3:S1612),0)</f>
        <v>0</v>
      </c>
    </row>
    <row r="1614" spans="1:19">
      <c r="A1614">
        <f>IF(E1613&lt;&gt;E1614,COUNTIF($A$4:A1613,"&lt;&gt;0")+1,0)</f>
        <v>0</v>
      </c>
      <c r="B1614">
        <f>IF(A1614&lt;&gt;0,IF(MOD(A1614,3)=0,COUNTIF($B$4:B1613,"&lt;&gt;0")+1,0),0)</f>
        <v>0</v>
      </c>
      <c r="C1614" s="9">
        <f>'Dash Board'!$C$12+COUNT('Daily reducing balance'!$F$4:F1613)</f>
        <v>43340</v>
      </c>
      <c r="D1614">
        <f t="shared" si="175"/>
        <v>2018</v>
      </c>
      <c r="E1614">
        <f t="shared" si="176"/>
        <v>8</v>
      </c>
      <c r="F1614">
        <f>DAY('Dash Board'!$C$12+COUNT('Daily reducing balance'!$F$4:F1613))</f>
        <v>28</v>
      </c>
      <c r="G1614" s="8">
        <f t="shared" si="177"/>
        <v>253929.4585223296</v>
      </c>
      <c r="H1614" s="6">
        <f>G1614*'Dash Board'!$C$11/365</f>
        <v>73.048200396834531</v>
      </c>
      <c r="I1614" s="6">
        <f>H1614*'Dash Board'!$C$18/'Dash Board'!$C$11</f>
        <v>34.784857331825968</v>
      </c>
      <c r="J1614" s="6">
        <f>(G1614&gt;1)*PMT('Dash Board'!$C$11/365,$U$4,-'Dash Board'!$C$19)</f>
        <v>108.80376961660664</v>
      </c>
      <c r="K1614" s="6">
        <f t="shared" si="179"/>
        <v>0</v>
      </c>
      <c r="L1614" s="8">
        <f t="shared" si="180"/>
        <v>253893.70295310981</v>
      </c>
      <c r="N1614" s="8">
        <f t="shared" si="178"/>
        <v>74.018912284780669</v>
      </c>
      <c r="O1614" s="8">
        <f>IF(E1613&lt;&gt;E1614,SUM($N$4:N1614)-SUM($O$3:O1613),0)</f>
        <v>0</v>
      </c>
      <c r="P1614" s="6">
        <f>IF(B1614&gt;0,SUM($O$4:O1614)-SUM($P$3:P1613),0)</f>
        <v>0</v>
      </c>
      <c r="Q1614" s="6">
        <f t="shared" si="181"/>
        <v>34.784857331825968</v>
      </c>
      <c r="R1614" s="8">
        <f>IF(E1613&lt;&gt;E1614,SUM($Q$4:Q1614)-SUM($R$3:R1613),0)</f>
        <v>0</v>
      </c>
      <c r="S1614" s="6">
        <f>IF(B1614&gt;0,SUM($R$4:R1614)-SUM($S$3:S1613),0)</f>
        <v>0</v>
      </c>
    </row>
    <row r="1615" spans="1:19">
      <c r="A1615">
        <f>IF(E1614&lt;&gt;E1615,COUNTIF($A$4:A1614,"&lt;&gt;0")+1,0)</f>
        <v>0</v>
      </c>
      <c r="B1615">
        <f>IF(A1615&lt;&gt;0,IF(MOD(A1615,3)=0,COUNTIF($B$4:B1614,"&lt;&gt;0")+1,0),0)</f>
        <v>0</v>
      </c>
      <c r="C1615" s="9">
        <f>'Dash Board'!$C$12+COUNT('Daily reducing balance'!$F$4:F1614)</f>
        <v>43341</v>
      </c>
      <c r="D1615">
        <f t="shared" si="175"/>
        <v>2018</v>
      </c>
      <c r="E1615">
        <f t="shared" si="176"/>
        <v>8</v>
      </c>
      <c r="F1615">
        <f>DAY('Dash Board'!$C$12+COUNT('Daily reducing balance'!$F$4:F1614))</f>
        <v>29</v>
      </c>
      <c r="G1615" s="8">
        <f t="shared" si="177"/>
        <v>253893.70295310981</v>
      </c>
      <c r="H1615" s="6">
        <f>G1615*'Dash Board'!$C$11/365</f>
        <v>73.037914548154873</v>
      </c>
      <c r="I1615" s="6">
        <f>H1615*'Dash Board'!$C$18/'Dash Board'!$C$11</f>
        <v>34.779959308645182</v>
      </c>
      <c r="J1615" s="6">
        <f>(G1615&gt;1)*PMT('Dash Board'!$C$11/365,$U$4,-'Dash Board'!$C$19)</f>
        <v>108.80376961660664</v>
      </c>
      <c r="K1615" s="6">
        <f t="shared" si="179"/>
        <v>0</v>
      </c>
      <c r="L1615" s="8">
        <f t="shared" si="180"/>
        <v>253857.93709804135</v>
      </c>
      <c r="N1615" s="8">
        <f t="shared" si="178"/>
        <v>74.023810307961469</v>
      </c>
      <c r="O1615" s="8">
        <f>IF(E1614&lt;&gt;E1615,SUM($N$4:N1615)-SUM($O$3:O1614),0)</f>
        <v>0</v>
      </c>
      <c r="P1615" s="6">
        <f>IF(B1615&gt;0,SUM($O$4:O1615)-SUM($P$3:P1614),0)</f>
        <v>0</v>
      </c>
      <c r="Q1615" s="6">
        <f t="shared" si="181"/>
        <v>34.779959308645182</v>
      </c>
      <c r="R1615" s="8">
        <f>IF(E1614&lt;&gt;E1615,SUM($Q$4:Q1615)-SUM($R$3:R1614),0)</f>
        <v>0</v>
      </c>
      <c r="S1615" s="6">
        <f>IF(B1615&gt;0,SUM($R$4:R1615)-SUM($S$3:S1614),0)</f>
        <v>0</v>
      </c>
    </row>
    <row r="1616" spans="1:19">
      <c r="A1616">
        <f>IF(E1615&lt;&gt;E1616,COUNTIF($A$4:A1615,"&lt;&gt;0")+1,0)</f>
        <v>0</v>
      </c>
      <c r="B1616">
        <f>IF(A1616&lt;&gt;0,IF(MOD(A1616,3)=0,COUNTIF($B$4:B1615,"&lt;&gt;0")+1,0),0)</f>
        <v>0</v>
      </c>
      <c r="C1616" s="9">
        <f>'Dash Board'!$C$12+COUNT('Daily reducing balance'!$F$4:F1615)</f>
        <v>43342</v>
      </c>
      <c r="D1616">
        <f t="shared" si="175"/>
        <v>2018</v>
      </c>
      <c r="E1616">
        <f t="shared" si="176"/>
        <v>8</v>
      </c>
      <c r="F1616">
        <f>DAY('Dash Board'!$C$12+COUNT('Daily reducing balance'!$F$4:F1615))</f>
        <v>30</v>
      </c>
      <c r="G1616" s="8">
        <f t="shared" si="177"/>
        <v>253857.93709804135</v>
      </c>
      <c r="H1616" s="6">
        <f>G1616*'Dash Board'!$C$11/365</f>
        <v>73.027625740532443</v>
      </c>
      <c r="I1616" s="6">
        <f>H1616*'Dash Board'!$C$18/'Dash Board'!$C$11</f>
        <v>34.775059876444026</v>
      </c>
      <c r="J1616" s="6">
        <f>(G1616&gt;1)*PMT('Dash Board'!$C$11/365,$U$4,-'Dash Board'!$C$19)</f>
        <v>108.80376961660664</v>
      </c>
      <c r="K1616" s="6">
        <f t="shared" si="179"/>
        <v>0</v>
      </c>
      <c r="L1616" s="8">
        <f t="shared" si="180"/>
        <v>253822.16095416527</v>
      </c>
      <c r="N1616" s="8">
        <f t="shared" si="178"/>
        <v>74.028709740162611</v>
      </c>
      <c r="O1616" s="8">
        <f>IF(E1615&lt;&gt;E1616,SUM($N$4:N1616)-SUM($O$3:O1615),0)</f>
        <v>0</v>
      </c>
      <c r="P1616" s="6">
        <f>IF(B1616&gt;0,SUM($O$4:O1616)-SUM($P$3:P1615),0)</f>
        <v>0</v>
      </c>
      <c r="Q1616" s="6">
        <f t="shared" si="181"/>
        <v>34.775059876444026</v>
      </c>
      <c r="R1616" s="8">
        <f>IF(E1615&lt;&gt;E1616,SUM($Q$4:Q1616)-SUM($R$3:R1615),0)</f>
        <v>0</v>
      </c>
      <c r="S1616" s="6">
        <f>IF(B1616&gt;0,SUM($R$4:R1616)-SUM($S$3:S1615),0)</f>
        <v>0</v>
      </c>
    </row>
    <row r="1617" spans="1:19">
      <c r="A1617">
        <f>IF(E1616&lt;&gt;E1617,COUNTIF($A$4:A1616,"&lt;&gt;0")+1,0)</f>
        <v>0</v>
      </c>
      <c r="B1617">
        <f>IF(A1617&lt;&gt;0,IF(MOD(A1617,3)=0,COUNTIF($B$4:B1616,"&lt;&gt;0")+1,0),0)</f>
        <v>0</v>
      </c>
      <c r="C1617" s="9">
        <f>'Dash Board'!$C$12+COUNT('Daily reducing balance'!$F$4:F1616)</f>
        <v>43343</v>
      </c>
      <c r="D1617">
        <f t="shared" si="175"/>
        <v>2018</v>
      </c>
      <c r="E1617">
        <f t="shared" si="176"/>
        <v>8</v>
      </c>
      <c r="F1617">
        <f>DAY('Dash Board'!$C$12+COUNT('Daily reducing balance'!$F$4:F1616))</f>
        <v>31</v>
      </c>
      <c r="G1617" s="8">
        <f t="shared" si="177"/>
        <v>253822.16095416527</v>
      </c>
      <c r="H1617" s="6">
        <f>G1617*'Dash Board'!$C$11/365</f>
        <v>73.017333973116038</v>
      </c>
      <c r="I1617" s="6">
        <f>H1617*'Dash Board'!$C$18/'Dash Board'!$C$11</f>
        <v>34.770159034817169</v>
      </c>
      <c r="J1617" s="6">
        <f>(G1617&gt;1)*PMT('Dash Board'!$C$11/365,$U$4,-'Dash Board'!$C$19)</f>
        <v>108.80376961660664</v>
      </c>
      <c r="K1617" s="6">
        <f t="shared" si="179"/>
        <v>0</v>
      </c>
      <c r="L1617" s="8">
        <f t="shared" si="180"/>
        <v>253786.37451852177</v>
      </c>
      <c r="N1617" s="8">
        <f t="shared" si="178"/>
        <v>74.033610581789475</v>
      </c>
      <c r="O1617" s="8">
        <f>IF(E1616&lt;&gt;E1617,SUM($N$4:N1617)-SUM($O$3:O1616),0)</f>
        <v>0</v>
      </c>
      <c r="P1617" s="6">
        <f>IF(B1617&gt;0,SUM($O$4:O1617)-SUM($P$3:P1616),0)</f>
        <v>0</v>
      </c>
      <c r="Q1617" s="6">
        <f t="shared" si="181"/>
        <v>34.770159034817169</v>
      </c>
      <c r="R1617" s="8">
        <f>IF(E1616&lt;&gt;E1617,SUM($Q$4:Q1617)-SUM($R$3:R1616),0)</f>
        <v>0</v>
      </c>
      <c r="S1617" s="6">
        <f>IF(B1617&gt;0,SUM($R$4:R1617)-SUM($S$3:S1616),0)</f>
        <v>0</v>
      </c>
    </row>
    <row r="1618" spans="1:19">
      <c r="A1618">
        <f>IF(E1617&lt;&gt;E1618,COUNTIF($A$4:A1617,"&lt;&gt;0")+1,0)</f>
        <v>53</v>
      </c>
      <c r="B1618">
        <f>IF(A1618&lt;&gt;0,IF(MOD(A1618,3)=0,COUNTIF($B$4:B1617,"&lt;&gt;0")+1,0),0)</f>
        <v>0</v>
      </c>
      <c r="C1618" s="9">
        <f>'Dash Board'!$C$12+COUNT('Daily reducing balance'!$F$4:F1617)</f>
        <v>43344</v>
      </c>
      <c r="D1618">
        <f t="shared" si="175"/>
        <v>2018</v>
      </c>
      <c r="E1618">
        <f t="shared" si="176"/>
        <v>9</v>
      </c>
      <c r="F1618">
        <f>DAY('Dash Board'!$C$12+COUNT('Daily reducing balance'!$F$4:F1617))</f>
        <v>1</v>
      </c>
      <c r="G1618" s="8">
        <f t="shared" si="177"/>
        <v>253786.37451852177</v>
      </c>
      <c r="H1618" s="6">
        <f>G1618*'Dash Board'!$C$11/365</f>
        <v>73.007039245054216</v>
      </c>
      <c r="I1618" s="6">
        <f>H1618*'Dash Board'!$C$18/'Dash Board'!$C$11</f>
        <v>34.765256783359156</v>
      </c>
      <c r="J1618" s="6">
        <f>(G1618&gt;1)*PMT('Dash Board'!$C$11/365,$U$4,-'Dash Board'!$C$19)</f>
        <v>108.80376961660664</v>
      </c>
      <c r="K1618" s="6">
        <f t="shared" si="179"/>
        <v>3264.1130884981981</v>
      </c>
      <c r="L1618" s="8">
        <f t="shared" si="180"/>
        <v>253750.5777881502</v>
      </c>
      <c r="N1618" s="8">
        <f t="shared" si="178"/>
        <v>74.038512833247495</v>
      </c>
      <c r="O1618" s="8">
        <f>IF(E1617&lt;&gt;E1618,SUM($N$4:N1618)-SUM($O$3:O1617),0)</f>
        <v>2292.9206753559556</v>
      </c>
      <c r="P1618" s="6">
        <f>IF(B1618&gt;0,SUM($O$4:O1618)-SUM($P$3:P1617),0)</f>
        <v>0</v>
      </c>
      <c r="Q1618" s="6">
        <f t="shared" si="181"/>
        <v>34.765256783359156</v>
      </c>
      <c r="R1618" s="8">
        <f>IF(E1617&lt;&gt;E1618,SUM($Q$4:Q1618)-SUM($R$3:R1617),0)</f>
        <v>1079.9961827588122</v>
      </c>
      <c r="S1618" s="6">
        <f>IF(B1618&gt;0,SUM($R$4:R1618)-SUM($S$3:S1617),0)</f>
        <v>0</v>
      </c>
    </row>
    <row r="1619" spans="1:19">
      <c r="A1619">
        <f>IF(E1618&lt;&gt;E1619,COUNTIF($A$4:A1618,"&lt;&gt;0")+1,0)</f>
        <v>0</v>
      </c>
      <c r="B1619">
        <f>IF(A1619&lt;&gt;0,IF(MOD(A1619,3)=0,COUNTIF($B$4:B1618,"&lt;&gt;0")+1,0),0)</f>
        <v>0</v>
      </c>
      <c r="C1619" s="9">
        <f>'Dash Board'!$C$12+COUNT('Daily reducing balance'!$F$4:F1618)</f>
        <v>43345</v>
      </c>
      <c r="D1619">
        <f t="shared" si="175"/>
        <v>2018</v>
      </c>
      <c r="E1619">
        <f t="shared" si="176"/>
        <v>9</v>
      </c>
      <c r="F1619">
        <f>DAY('Dash Board'!$C$12+COUNT('Daily reducing balance'!$F$4:F1618))</f>
        <v>2</v>
      </c>
      <c r="G1619" s="8">
        <f t="shared" si="177"/>
        <v>253750.5777881502</v>
      </c>
      <c r="H1619" s="6">
        <f>G1619*'Dash Board'!$C$11/365</f>
        <v>72.996741555495262</v>
      </c>
      <c r="I1619" s="6">
        <f>H1619*'Dash Board'!$C$18/'Dash Board'!$C$11</f>
        <v>34.760353121664416</v>
      </c>
      <c r="J1619" s="6">
        <f>(G1619&gt;1)*PMT('Dash Board'!$C$11/365,$U$4,-'Dash Board'!$C$19)</f>
        <v>108.80376961660664</v>
      </c>
      <c r="K1619" s="6">
        <f t="shared" si="179"/>
        <v>0</v>
      </c>
      <c r="L1619" s="8">
        <f t="shared" si="180"/>
        <v>253714.77076008907</v>
      </c>
      <c r="N1619" s="8">
        <f t="shared" si="178"/>
        <v>74.043416494942221</v>
      </c>
      <c r="O1619" s="8">
        <f>IF(E1618&lt;&gt;E1619,SUM($N$4:N1619)-SUM($O$3:O1618),0)</f>
        <v>0</v>
      </c>
      <c r="P1619" s="6">
        <f>IF(B1619&gt;0,SUM($O$4:O1619)-SUM($P$3:P1618),0)</f>
        <v>0</v>
      </c>
      <c r="Q1619" s="6">
        <f t="shared" si="181"/>
        <v>34.760353121664416</v>
      </c>
      <c r="R1619" s="8">
        <f>IF(E1618&lt;&gt;E1619,SUM($Q$4:Q1619)-SUM($R$3:R1618),0)</f>
        <v>0</v>
      </c>
      <c r="S1619" s="6">
        <f>IF(B1619&gt;0,SUM($R$4:R1619)-SUM($S$3:S1618),0)</f>
        <v>0</v>
      </c>
    </row>
    <row r="1620" spans="1:19">
      <c r="A1620">
        <f>IF(E1619&lt;&gt;E1620,COUNTIF($A$4:A1619,"&lt;&gt;0")+1,0)</f>
        <v>0</v>
      </c>
      <c r="B1620">
        <f>IF(A1620&lt;&gt;0,IF(MOD(A1620,3)=0,COUNTIF($B$4:B1619,"&lt;&gt;0")+1,0),0)</f>
        <v>0</v>
      </c>
      <c r="C1620" s="9">
        <f>'Dash Board'!$C$12+COUNT('Daily reducing balance'!$F$4:F1619)</f>
        <v>43346</v>
      </c>
      <c r="D1620">
        <f t="shared" si="175"/>
        <v>2018</v>
      </c>
      <c r="E1620">
        <f t="shared" si="176"/>
        <v>9</v>
      </c>
      <c r="F1620">
        <f>DAY('Dash Board'!$C$12+COUNT('Daily reducing balance'!$F$4:F1619))</f>
        <v>3</v>
      </c>
      <c r="G1620" s="8">
        <f t="shared" si="177"/>
        <v>253714.77076008907</v>
      </c>
      <c r="H1620" s="6">
        <f>G1620*'Dash Board'!$C$11/365</f>
        <v>72.986440903587265</v>
      </c>
      <c r="I1620" s="6">
        <f>H1620*'Dash Board'!$C$18/'Dash Board'!$C$11</f>
        <v>34.755448049327271</v>
      </c>
      <c r="J1620" s="6">
        <f>(G1620&gt;1)*PMT('Dash Board'!$C$11/365,$U$4,-'Dash Board'!$C$19)</f>
        <v>108.80376961660664</v>
      </c>
      <c r="K1620" s="6">
        <f t="shared" si="179"/>
        <v>0</v>
      </c>
      <c r="L1620" s="8">
        <f t="shared" si="180"/>
        <v>253678.95343137605</v>
      </c>
      <c r="N1620" s="8">
        <f t="shared" si="178"/>
        <v>74.048321567279373</v>
      </c>
      <c r="O1620" s="8">
        <f>IF(E1619&lt;&gt;E1620,SUM($N$4:N1620)-SUM($O$3:O1619),0)</f>
        <v>0</v>
      </c>
      <c r="P1620" s="6">
        <f>IF(B1620&gt;0,SUM($O$4:O1620)-SUM($P$3:P1619),0)</f>
        <v>0</v>
      </c>
      <c r="Q1620" s="6">
        <f t="shared" si="181"/>
        <v>34.755448049327271</v>
      </c>
      <c r="R1620" s="8">
        <f>IF(E1619&lt;&gt;E1620,SUM($Q$4:Q1620)-SUM($R$3:R1619),0)</f>
        <v>0</v>
      </c>
      <c r="S1620" s="6">
        <f>IF(B1620&gt;0,SUM($R$4:R1620)-SUM($S$3:S1619),0)</f>
        <v>0</v>
      </c>
    </row>
    <row r="1621" spans="1:19">
      <c r="A1621">
        <f>IF(E1620&lt;&gt;E1621,COUNTIF($A$4:A1620,"&lt;&gt;0")+1,0)</f>
        <v>0</v>
      </c>
      <c r="B1621">
        <f>IF(A1621&lt;&gt;0,IF(MOD(A1621,3)=0,COUNTIF($B$4:B1620,"&lt;&gt;0")+1,0),0)</f>
        <v>0</v>
      </c>
      <c r="C1621" s="9">
        <f>'Dash Board'!$C$12+COUNT('Daily reducing balance'!$F$4:F1620)</f>
        <v>43347</v>
      </c>
      <c r="D1621">
        <f t="shared" si="175"/>
        <v>2018</v>
      </c>
      <c r="E1621">
        <f t="shared" si="176"/>
        <v>9</v>
      </c>
      <c r="F1621">
        <f>DAY('Dash Board'!$C$12+COUNT('Daily reducing balance'!$F$4:F1620))</f>
        <v>4</v>
      </c>
      <c r="G1621" s="8">
        <f t="shared" si="177"/>
        <v>253678.95343137605</v>
      </c>
      <c r="H1621" s="6">
        <f>G1621*'Dash Board'!$C$11/365</f>
        <v>72.976137288478043</v>
      </c>
      <c r="I1621" s="6">
        <f>H1621*'Dash Board'!$C$18/'Dash Board'!$C$11</f>
        <v>34.75054156594193</v>
      </c>
      <c r="J1621" s="6">
        <f>(G1621&gt;1)*PMT('Dash Board'!$C$11/365,$U$4,-'Dash Board'!$C$19)</f>
        <v>108.80376961660664</v>
      </c>
      <c r="K1621" s="6">
        <f t="shared" si="179"/>
        <v>0</v>
      </c>
      <c r="L1621" s="8">
        <f t="shared" si="180"/>
        <v>253643.12579904791</v>
      </c>
      <c r="N1621" s="8">
        <f t="shared" si="178"/>
        <v>74.053228050664714</v>
      </c>
      <c r="O1621" s="8">
        <f>IF(E1620&lt;&gt;E1621,SUM($N$4:N1621)-SUM($O$3:O1620),0)</f>
        <v>0</v>
      </c>
      <c r="P1621" s="6">
        <f>IF(B1621&gt;0,SUM($O$4:O1621)-SUM($P$3:P1620),0)</f>
        <v>0</v>
      </c>
      <c r="Q1621" s="6">
        <f t="shared" si="181"/>
        <v>34.75054156594193</v>
      </c>
      <c r="R1621" s="8">
        <f>IF(E1620&lt;&gt;E1621,SUM($Q$4:Q1621)-SUM($R$3:R1620),0)</f>
        <v>0</v>
      </c>
      <c r="S1621" s="6">
        <f>IF(B1621&gt;0,SUM($R$4:R1621)-SUM($S$3:S1620),0)</f>
        <v>0</v>
      </c>
    </row>
    <row r="1622" spans="1:19">
      <c r="A1622">
        <f>IF(E1621&lt;&gt;E1622,COUNTIF($A$4:A1621,"&lt;&gt;0")+1,0)</f>
        <v>0</v>
      </c>
      <c r="B1622">
        <f>IF(A1622&lt;&gt;0,IF(MOD(A1622,3)=0,COUNTIF($B$4:B1621,"&lt;&gt;0")+1,0),0)</f>
        <v>0</v>
      </c>
      <c r="C1622" s="9">
        <f>'Dash Board'!$C$12+COUNT('Daily reducing balance'!$F$4:F1621)</f>
        <v>43348</v>
      </c>
      <c r="D1622">
        <f t="shared" si="175"/>
        <v>2018</v>
      </c>
      <c r="E1622">
        <f t="shared" si="176"/>
        <v>9</v>
      </c>
      <c r="F1622">
        <f>DAY('Dash Board'!$C$12+COUNT('Daily reducing balance'!$F$4:F1621))</f>
        <v>5</v>
      </c>
      <c r="G1622" s="8">
        <f t="shared" si="177"/>
        <v>253643.12579904791</v>
      </c>
      <c r="H1622" s="6">
        <f>G1622*'Dash Board'!$C$11/365</f>
        <v>72.965830709315142</v>
      </c>
      <c r="I1622" s="6">
        <f>H1622*'Dash Board'!$C$18/'Dash Board'!$C$11</f>
        <v>34.745633671102453</v>
      </c>
      <c r="J1622" s="6">
        <f>(G1622&gt;1)*PMT('Dash Board'!$C$11/365,$U$4,-'Dash Board'!$C$19)</f>
        <v>108.80376961660664</v>
      </c>
      <c r="K1622" s="6">
        <f t="shared" si="179"/>
        <v>0</v>
      </c>
      <c r="L1622" s="8">
        <f t="shared" si="180"/>
        <v>253607.28786014061</v>
      </c>
      <c r="N1622" s="8">
        <f t="shared" si="178"/>
        <v>74.058135945504191</v>
      </c>
      <c r="O1622" s="8">
        <f>IF(E1621&lt;&gt;E1622,SUM($N$4:N1622)-SUM($O$3:O1621),0)</f>
        <v>0</v>
      </c>
      <c r="P1622" s="6">
        <f>IF(B1622&gt;0,SUM($O$4:O1622)-SUM($P$3:P1621),0)</f>
        <v>0</v>
      </c>
      <c r="Q1622" s="6">
        <f t="shared" si="181"/>
        <v>34.745633671102453</v>
      </c>
      <c r="R1622" s="8">
        <f>IF(E1621&lt;&gt;E1622,SUM($Q$4:Q1622)-SUM($R$3:R1621),0)</f>
        <v>0</v>
      </c>
      <c r="S1622" s="6">
        <f>IF(B1622&gt;0,SUM($R$4:R1622)-SUM($S$3:S1621),0)</f>
        <v>0</v>
      </c>
    </row>
    <row r="1623" spans="1:19">
      <c r="A1623">
        <f>IF(E1622&lt;&gt;E1623,COUNTIF($A$4:A1622,"&lt;&gt;0")+1,0)</f>
        <v>0</v>
      </c>
      <c r="B1623">
        <f>IF(A1623&lt;&gt;0,IF(MOD(A1623,3)=0,COUNTIF($B$4:B1622,"&lt;&gt;0")+1,0),0)</f>
        <v>0</v>
      </c>
      <c r="C1623" s="9">
        <f>'Dash Board'!$C$12+COUNT('Daily reducing balance'!$F$4:F1622)</f>
        <v>43349</v>
      </c>
      <c r="D1623">
        <f t="shared" si="175"/>
        <v>2018</v>
      </c>
      <c r="E1623">
        <f t="shared" si="176"/>
        <v>9</v>
      </c>
      <c r="F1623">
        <f>DAY('Dash Board'!$C$12+COUNT('Daily reducing balance'!$F$4:F1622))</f>
        <v>6</v>
      </c>
      <c r="G1623" s="8">
        <f t="shared" si="177"/>
        <v>253607.28786014061</v>
      </c>
      <c r="H1623" s="6">
        <f>G1623*'Dash Board'!$C$11/365</f>
        <v>72.955521165245926</v>
      </c>
      <c r="I1623" s="6">
        <f>H1623*'Dash Board'!$C$18/'Dash Board'!$C$11</f>
        <v>34.74072436440283</v>
      </c>
      <c r="J1623" s="6">
        <f>(G1623&gt;1)*PMT('Dash Board'!$C$11/365,$U$4,-'Dash Board'!$C$19)</f>
        <v>108.80376961660664</v>
      </c>
      <c r="K1623" s="6">
        <f t="shared" si="179"/>
        <v>0</v>
      </c>
      <c r="L1623" s="8">
        <f t="shared" si="180"/>
        <v>253571.43961168925</v>
      </c>
      <c r="N1623" s="8">
        <f t="shared" si="178"/>
        <v>74.063045252203807</v>
      </c>
      <c r="O1623" s="8">
        <f>IF(E1622&lt;&gt;E1623,SUM($N$4:N1623)-SUM($O$3:O1622),0)</f>
        <v>0</v>
      </c>
      <c r="P1623" s="6">
        <f>IF(B1623&gt;0,SUM($O$4:O1623)-SUM($P$3:P1622),0)</f>
        <v>0</v>
      </c>
      <c r="Q1623" s="6">
        <f t="shared" si="181"/>
        <v>34.74072436440283</v>
      </c>
      <c r="R1623" s="8">
        <f>IF(E1622&lt;&gt;E1623,SUM($Q$4:Q1623)-SUM($R$3:R1622),0)</f>
        <v>0</v>
      </c>
      <c r="S1623" s="6">
        <f>IF(B1623&gt;0,SUM($R$4:R1623)-SUM($S$3:S1622),0)</f>
        <v>0</v>
      </c>
    </row>
    <row r="1624" spans="1:19">
      <c r="A1624">
        <f>IF(E1623&lt;&gt;E1624,COUNTIF($A$4:A1623,"&lt;&gt;0")+1,0)</f>
        <v>0</v>
      </c>
      <c r="B1624">
        <f>IF(A1624&lt;&gt;0,IF(MOD(A1624,3)=0,COUNTIF($B$4:B1623,"&lt;&gt;0")+1,0),0)</f>
        <v>0</v>
      </c>
      <c r="C1624" s="9">
        <f>'Dash Board'!$C$12+COUNT('Daily reducing balance'!$F$4:F1623)</f>
        <v>43350</v>
      </c>
      <c r="D1624">
        <f t="shared" si="175"/>
        <v>2018</v>
      </c>
      <c r="E1624">
        <f t="shared" si="176"/>
        <v>9</v>
      </c>
      <c r="F1624">
        <f>DAY('Dash Board'!$C$12+COUNT('Daily reducing balance'!$F$4:F1623))</f>
        <v>7</v>
      </c>
      <c r="G1624" s="8">
        <f t="shared" si="177"/>
        <v>253571.43961168925</v>
      </c>
      <c r="H1624" s="6">
        <f>G1624*'Dash Board'!$C$11/365</f>
        <v>72.945208655417446</v>
      </c>
      <c r="I1624" s="6">
        <f>H1624*'Dash Board'!$C$18/'Dash Board'!$C$11</f>
        <v>34.735813645436885</v>
      </c>
      <c r="J1624" s="6">
        <f>(G1624&gt;1)*PMT('Dash Board'!$C$11/365,$U$4,-'Dash Board'!$C$19)</f>
        <v>108.80376961660664</v>
      </c>
      <c r="K1624" s="6">
        <f t="shared" si="179"/>
        <v>0</v>
      </c>
      <c r="L1624" s="8">
        <f t="shared" si="180"/>
        <v>253535.58105072804</v>
      </c>
      <c r="N1624" s="8">
        <f t="shared" si="178"/>
        <v>74.067955971169766</v>
      </c>
      <c r="O1624" s="8">
        <f>IF(E1623&lt;&gt;E1624,SUM($N$4:N1624)-SUM($O$3:O1623),0)</f>
        <v>0</v>
      </c>
      <c r="P1624" s="6">
        <f>IF(B1624&gt;0,SUM($O$4:O1624)-SUM($P$3:P1623),0)</f>
        <v>0</v>
      </c>
      <c r="Q1624" s="6">
        <f t="shared" si="181"/>
        <v>34.735813645436885</v>
      </c>
      <c r="R1624" s="8">
        <f>IF(E1623&lt;&gt;E1624,SUM($Q$4:Q1624)-SUM($R$3:R1623),0)</f>
        <v>0</v>
      </c>
      <c r="S1624" s="6">
        <f>IF(B1624&gt;0,SUM($R$4:R1624)-SUM($S$3:S1623),0)</f>
        <v>0</v>
      </c>
    </row>
    <row r="1625" spans="1:19">
      <c r="A1625">
        <f>IF(E1624&lt;&gt;E1625,COUNTIF($A$4:A1624,"&lt;&gt;0")+1,0)</f>
        <v>0</v>
      </c>
      <c r="B1625">
        <f>IF(A1625&lt;&gt;0,IF(MOD(A1625,3)=0,COUNTIF($B$4:B1624,"&lt;&gt;0")+1,0),0)</f>
        <v>0</v>
      </c>
      <c r="C1625" s="9">
        <f>'Dash Board'!$C$12+COUNT('Daily reducing balance'!$F$4:F1624)</f>
        <v>43351</v>
      </c>
      <c r="D1625">
        <f t="shared" si="175"/>
        <v>2018</v>
      </c>
      <c r="E1625">
        <f t="shared" si="176"/>
        <v>9</v>
      </c>
      <c r="F1625">
        <f>DAY('Dash Board'!$C$12+COUNT('Daily reducing balance'!$F$4:F1624))</f>
        <v>8</v>
      </c>
      <c r="G1625" s="8">
        <f t="shared" si="177"/>
        <v>253535.58105072804</v>
      </c>
      <c r="H1625" s="6">
        <f>G1625*'Dash Board'!$C$11/365</f>
        <v>72.934893178976552</v>
      </c>
      <c r="I1625" s="6">
        <f>H1625*'Dash Board'!$C$18/'Dash Board'!$C$11</f>
        <v>34.730901513798365</v>
      </c>
      <c r="J1625" s="6">
        <f>(G1625&gt;1)*PMT('Dash Board'!$C$11/365,$U$4,-'Dash Board'!$C$19)</f>
        <v>108.80376961660664</v>
      </c>
      <c r="K1625" s="6">
        <f t="shared" si="179"/>
        <v>0</v>
      </c>
      <c r="L1625" s="8">
        <f t="shared" si="180"/>
        <v>253499.71217429041</v>
      </c>
      <c r="N1625" s="8">
        <f t="shared" si="178"/>
        <v>74.072868102808286</v>
      </c>
      <c r="O1625" s="8">
        <f>IF(E1624&lt;&gt;E1625,SUM($N$4:N1625)-SUM($O$3:O1624),0)</f>
        <v>0</v>
      </c>
      <c r="P1625" s="6">
        <f>IF(B1625&gt;0,SUM($O$4:O1625)-SUM($P$3:P1624),0)</f>
        <v>0</v>
      </c>
      <c r="Q1625" s="6">
        <f t="shared" si="181"/>
        <v>34.730901513798365</v>
      </c>
      <c r="R1625" s="8">
        <f>IF(E1624&lt;&gt;E1625,SUM($Q$4:Q1625)-SUM($R$3:R1624),0)</f>
        <v>0</v>
      </c>
      <c r="S1625" s="6">
        <f>IF(B1625&gt;0,SUM($R$4:R1625)-SUM($S$3:S1624),0)</f>
        <v>0</v>
      </c>
    </row>
    <row r="1626" spans="1:19">
      <c r="A1626">
        <f>IF(E1625&lt;&gt;E1626,COUNTIF($A$4:A1625,"&lt;&gt;0")+1,0)</f>
        <v>0</v>
      </c>
      <c r="B1626">
        <f>IF(A1626&lt;&gt;0,IF(MOD(A1626,3)=0,COUNTIF($B$4:B1625,"&lt;&gt;0")+1,0),0)</f>
        <v>0</v>
      </c>
      <c r="C1626" s="9">
        <f>'Dash Board'!$C$12+COUNT('Daily reducing balance'!$F$4:F1625)</f>
        <v>43352</v>
      </c>
      <c r="D1626">
        <f t="shared" si="175"/>
        <v>2018</v>
      </c>
      <c r="E1626">
        <f t="shared" si="176"/>
        <v>9</v>
      </c>
      <c r="F1626">
        <f>DAY('Dash Board'!$C$12+COUNT('Daily reducing balance'!$F$4:F1625))</f>
        <v>9</v>
      </c>
      <c r="G1626" s="8">
        <f t="shared" si="177"/>
        <v>253499.71217429041</v>
      </c>
      <c r="H1626" s="6">
        <f>G1626*'Dash Board'!$C$11/365</f>
        <v>72.924574735069839</v>
      </c>
      <c r="I1626" s="6">
        <f>H1626*'Dash Board'!$C$18/'Dash Board'!$C$11</f>
        <v>34.725987969080883</v>
      </c>
      <c r="J1626" s="6">
        <f>(G1626&gt;1)*PMT('Dash Board'!$C$11/365,$U$4,-'Dash Board'!$C$19)</f>
        <v>108.80376961660664</v>
      </c>
      <c r="K1626" s="6">
        <f t="shared" si="179"/>
        <v>0</v>
      </c>
      <c r="L1626" s="8">
        <f t="shared" si="180"/>
        <v>253463.83297940888</v>
      </c>
      <c r="N1626" s="8">
        <f t="shared" si="178"/>
        <v>74.077781647525768</v>
      </c>
      <c r="O1626" s="8">
        <f>IF(E1625&lt;&gt;E1626,SUM($N$4:N1626)-SUM($O$3:O1625),0)</f>
        <v>0</v>
      </c>
      <c r="P1626" s="6">
        <f>IF(B1626&gt;0,SUM($O$4:O1626)-SUM($P$3:P1625),0)</f>
        <v>0</v>
      </c>
      <c r="Q1626" s="6">
        <f t="shared" si="181"/>
        <v>34.725987969080883</v>
      </c>
      <c r="R1626" s="8">
        <f>IF(E1625&lt;&gt;E1626,SUM($Q$4:Q1626)-SUM($R$3:R1625),0)</f>
        <v>0</v>
      </c>
      <c r="S1626" s="6">
        <f>IF(B1626&gt;0,SUM($R$4:R1626)-SUM($S$3:S1625),0)</f>
        <v>0</v>
      </c>
    </row>
    <row r="1627" spans="1:19">
      <c r="A1627">
        <f>IF(E1626&lt;&gt;E1627,COUNTIF($A$4:A1626,"&lt;&gt;0")+1,0)</f>
        <v>0</v>
      </c>
      <c r="B1627">
        <f>IF(A1627&lt;&gt;0,IF(MOD(A1627,3)=0,COUNTIF($B$4:B1626,"&lt;&gt;0")+1,0),0)</f>
        <v>0</v>
      </c>
      <c r="C1627" s="9">
        <f>'Dash Board'!$C$12+COUNT('Daily reducing balance'!$F$4:F1626)</f>
        <v>43353</v>
      </c>
      <c r="D1627">
        <f t="shared" si="175"/>
        <v>2018</v>
      </c>
      <c r="E1627">
        <f t="shared" si="176"/>
        <v>9</v>
      </c>
      <c r="F1627">
        <f>DAY('Dash Board'!$C$12+COUNT('Daily reducing balance'!$F$4:F1626))</f>
        <v>10</v>
      </c>
      <c r="G1627" s="8">
        <f t="shared" si="177"/>
        <v>253463.83297940888</v>
      </c>
      <c r="H1627" s="6">
        <f>G1627*'Dash Board'!$C$11/365</f>
        <v>72.914253322843649</v>
      </c>
      <c r="I1627" s="6">
        <f>H1627*'Dash Board'!$C$18/'Dash Board'!$C$11</f>
        <v>34.72107301087793</v>
      </c>
      <c r="J1627" s="6">
        <f>(G1627&gt;1)*PMT('Dash Board'!$C$11/365,$U$4,-'Dash Board'!$C$19)</f>
        <v>108.80376961660664</v>
      </c>
      <c r="K1627" s="6">
        <f t="shared" si="179"/>
        <v>0</v>
      </c>
      <c r="L1627" s="8">
        <f t="shared" si="180"/>
        <v>253427.94346311511</v>
      </c>
      <c r="N1627" s="8">
        <f t="shared" si="178"/>
        <v>74.082696605728714</v>
      </c>
      <c r="O1627" s="8">
        <f>IF(E1626&lt;&gt;E1627,SUM($N$4:N1627)-SUM($O$3:O1626),0)</f>
        <v>0</v>
      </c>
      <c r="P1627" s="6">
        <f>IF(B1627&gt;0,SUM($O$4:O1627)-SUM($P$3:P1626),0)</f>
        <v>0</v>
      </c>
      <c r="Q1627" s="6">
        <f t="shared" si="181"/>
        <v>34.72107301087793</v>
      </c>
      <c r="R1627" s="8">
        <f>IF(E1626&lt;&gt;E1627,SUM($Q$4:Q1627)-SUM($R$3:R1626),0)</f>
        <v>0</v>
      </c>
      <c r="S1627" s="6">
        <f>IF(B1627&gt;0,SUM($R$4:R1627)-SUM($S$3:S1626),0)</f>
        <v>0</v>
      </c>
    </row>
    <row r="1628" spans="1:19">
      <c r="A1628">
        <f>IF(E1627&lt;&gt;E1628,COUNTIF($A$4:A1627,"&lt;&gt;0")+1,0)</f>
        <v>0</v>
      </c>
      <c r="B1628">
        <f>IF(A1628&lt;&gt;0,IF(MOD(A1628,3)=0,COUNTIF($B$4:B1627,"&lt;&gt;0")+1,0),0)</f>
        <v>0</v>
      </c>
      <c r="C1628" s="9">
        <f>'Dash Board'!$C$12+COUNT('Daily reducing balance'!$F$4:F1627)</f>
        <v>43354</v>
      </c>
      <c r="D1628">
        <f t="shared" si="175"/>
        <v>2018</v>
      </c>
      <c r="E1628">
        <f t="shared" si="176"/>
        <v>9</v>
      </c>
      <c r="F1628">
        <f>DAY('Dash Board'!$C$12+COUNT('Daily reducing balance'!$F$4:F1627))</f>
        <v>11</v>
      </c>
      <c r="G1628" s="8">
        <f t="shared" si="177"/>
        <v>253427.94346311511</v>
      </c>
      <c r="H1628" s="6">
        <f>G1628*'Dash Board'!$C$11/365</f>
        <v>72.903928941444079</v>
      </c>
      <c r="I1628" s="6">
        <f>H1628*'Dash Board'!$C$18/'Dash Board'!$C$11</f>
        <v>34.716156638782898</v>
      </c>
      <c r="J1628" s="6">
        <f>(G1628&gt;1)*PMT('Dash Board'!$C$11/365,$U$4,-'Dash Board'!$C$19)</f>
        <v>108.80376961660664</v>
      </c>
      <c r="K1628" s="6">
        <f t="shared" si="179"/>
        <v>0</v>
      </c>
      <c r="L1628" s="8">
        <f t="shared" si="180"/>
        <v>253392.04362243993</v>
      </c>
      <c r="N1628" s="8">
        <f t="shared" si="178"/>
        <v>74.087612977823738</v>
      </c>
      <c r="O1628" s="8">
        <f>IF(E1627&lt;&gt;E1628,SUM($N$4:N1628)-SUM($O$3:O1627),0)</f>
        <v>0</v>
      </c>
      <c r="P1628" s="6">
        <f>IF(B1628&gt;0,SUM($O$4:O1628)-SUM($P$3:P1627),0)</f>
        <v>0</v>
      </c>
      <c r="Q1628" s="6">
        <f t="shared" si="181"/>
        <v>34.716156638782898</v>
      </c>
      <c r="R1628" s="8">
        <f>IF(E1627&lt;&gt;E1628,SUM($Q$4:Q1628)-SUM($R$3:R1627),0)</f>
        <v>0</v>
      </c>
      <c r="S1628" s="6">
        <f>IF(B1628&gt;0,SUM($R$4:R1628)-SUM($S$3:S1627),0)</f>
        <v>0</v>
      </c>
    </row>
    <row r="1629" spans="1:19">
      <c r="A1629">
        <f>IF(E1628&lt;&gt;E1629,COUNTIF($A$4:A1628,"&lt;&gt;0")+1,0)</f>
        <v>0</v>
      </c>
      <c r="B1629">
        <f>IF(A1629&lt;&gt;0,IF(MOD(A1629,3)=0,COUNTIF($B$4:B1628,"&lt;&gt;0")+1,0),0)</f>
        <v>0</v>
      </c>
      <c r="C1629" s="9">
        <f>'Dash Board'!$C$12+COUNT('Daily reducing balance'!$F$4:F1628)</f>
        <v>43355</v>
      </c>
      <c r="D1629">
        <f t="shared" si="175"/>
        <v>2018</v>
      </c>
      <c r="E1629">
        <f t="shared" si="176"/>
        <v>9</v>
      </c>
      <c r="F1629">
        <f>DAY('Dash Board'!$C$12+COUNT('Daily reducing balance'!$F$4:F1628))</f>
        <v>12</v>
      </c>
      <c r="G1629" s="8">
        <f t="shared" si="177"/>
        <v>253392.04362243993</v>
      </c>
      <c r="H1629" s="6">
        <f>G1629*'Dash Board'!$C$11/365</f>
        <v>72.893601590016956</v>
      </c>
      <c r="I1629" s="6">
        <f>H1629*'Dash Board'!$C$18/'Dash Board'!$C$11</f>
        <v>34.71123885238903</v>
      </c>
      <c r="J1629" s="6">
        <f>(G1629&gt;1)*PMT('Dash Board'!$C$11/365,$U$4,-'Dash Board'!$C$19)</f>
        <v>108.80376961660664</v>
      </c>
      <c r="K1629" s="6">
        <f t="shared" si="179"/>
        <v>0</v>
      </c>
      <c r="L1629" s="8">
        <f t="shared" si="180"/>
        <v>253356.13345441333</v>
      </c>
      <c r="N1629" s="8">
        <f t="shared" si="178"/>
        <v>74.092530764217614</v>
      </c>
      <c r="O1629" s="8">
        <f>IF(E1628&lt;&gt;E1629,SUM($N$4:N1629)-SUM($O$3:O1628),0)</f>
        <v>0</v>
      </c>
      <c r="P1629" s="6">
        <f>IF(B1629&gt;0,SUM($O$4:O1629)-SUM($P$3:P1628),0)</f>
        <v>0</v>
      </c>
      <c r="Q1629" s="6">
        <f t="shared" si="181"/>
        <v>34.71123885238903</v>
      </c>
      <c r="R1629" s="8">
        <f>IF(E1628&lt;&gt;E1629,SUM($Q$4:Q1629)-SUM($R$3:R1628),0)</f>
        <v>0</v>
      </c>
      <c r="S1629" s="6">
        <f>IF(B1629&gt;0,SUM($R$4:R1629)-SUM($S$3:S1628),0)</f>
        <v>0</v>
      </c>
    </row>
    <row r="1630" spans="1:19">
      <c r="A1630">
        <f>IF(E1629&lt;&gt;E1630,COUNTIF($A$4:A1629,"&lt;&gt;0")+1,0)</f>
        <v>0</v>
      </c>
      <c r="B1630">
        <f>IF(A1630&lt;&gt;0,IF(MOD(A1630,3)=0,COUNTIF($B$4:B1629,"&lt;&gt;0")+1,0),0)</f>
        <v>0</v>
      </c>
      <c r="C1630" s="9">
        <f>'Dash Board'!$C$12+COUNT('Daily reducing balance'!$F$4:F1629)</f>
        <v>43356</v>
      </c>
      <c r="D1630">
        <f t="shared" si="175"/>
        <v>2018</v>
      </c>
      <c r="E1630">
        <f t="shared" si="176"/>
        <v>9</v>
      </c>
      <c r="F1630">
        <f>DAY('Dash Board'!$C$12+COUNT('Daily reducing balance'!$F$4:F1629))</f>
        <v>13</v>
      </c>
      <c r="G1630" s="8">
        <f t="shared" si="177"/>
        <v>253356.13345441333</v>
      </c>
      <c r="H1630" s="6">
        <f>G1630*'Dash Board'!$C$11/365</f>
        <v>72.88327126770794</v>
      </c>
      <c r="I1630" s="6">
        <f>H1630*'Dash Board'!$C$18/'Dash Board'!$C$11</f>
        <v>34.706319651289498</v>
      </c>
      <c r="J1630" s="6">
        <f>(G1630&gt;1)*PMT('Dash Board'!$C$11/365,$U$4,-'Dash Board'!$C$19)</f>
        <v>108.80376961660664</v>
      </c>
      <c r="K1630" s="6">
        <f t="shared" si="179"/>
        <v>0</v>
      </c>
      <c r="L1630" s="8">
        <f t="shared" si="180"/>
        <v>253320.21295606441</v>
      </c>
      <c r="N1630" s="8">
        <f t="shared" si="178"/>
        <v>74.097449965317139</v>
      </c>
      <c r="O1630" s="8">
        <f>IF(E1629&lt;&gt;E1630,SUM($N$4:N1630)-SUM($O$3:O1629),0)</f>
        <v>0</v>
      </c>
      <c r="P1630" s="6">
        <f>IF(B1630&gt;0,SUM($O$4:O1630)-SUM($P$3:P1629),0)</f>
        <v>0</v>
      </c>
      <c r="Q1630" s="6">
        <f t="shared" si="181"/>
        <v>34.706319651289498</v>
      </c>
      <c r="R1630" s="8">
        <f>IF(E1629&lt;&gt;E1630,SUM($Q$4:Q1630)-SUM($R$3:R1629),0)</f>
        <v>0</v>
      </c>
      <c r="S1630" s="6">
        <f>IF(B1630&gt;0,SUM($R$4:R1630)-SUM($S$3:S1629),0)</f>
        <v>0</v>
      </c>
    </row>
    <row r="1631" spans="1:19">
      <c r="A1631">
        <f>IF(E1630&lt;&gt;E1631,COUNTIF($A$4:A1630,"&lt;&gt;0")+1,0)</f>
        <v>0</v>
      </c>
      <c r="B1631">
        <f>IF(A1631&lt;&gt;0,IF(MOD(A1631,3)=0,COUNTIF($B$4:B1630,"&lt;&gt;0")+1,0),0)</f>
        <v>0</v>
      </c>
      <c r="C1631" s="9">
        <f>'Dash Board'!$C$12+COUNT('Daily reducing balance'!$F$4:F1630)</f>
        <v>43357</v>
      </c>
      <c r="D1631">
        <f t="shared" si="175"/>
        <v>2018</v>
      </c>
      <c r="E1631">
        <f t="shared" si="176"/>
        <v>9</v>
      </c>
      <c r="F1631">
        <f>DAY('Dash Board'!$C$12+COUNT('Daily reducing balance'!$F$4:F1630))</f>
        <v>14</v>
      </c>
      <c r="G1631" s="8">
        <f t="shared" si="177"/>
        <v>253320.21295606441</v>
      </c>
      <c r="H1631" s="6">
        <f>G1631*'Dash Board'!$C$11/365</f>
        <v>72.87293797366236</v>
      </c>
      <c r="I1631" s="6">
        <f>H1631*'Dash Board'!$C$18/'Dash Board'!$C$11</f>
        <v>34.701399035077316</v>
      </c>
      <c r="J1631" s="6">
        <f>(G1631&gt;1)*PMT('Dash Board'!$C$11/365,$U$4,-'Dash Board'!$C$19)</f>
        <v>108.80376961660664</v>
      </c>
      <c r="K1631" s="6">
        <f t="shared" si="179"/>
        <v>0</v>
      </c>
      <c r="L1631" s="8">
        <f t="shared" si="180"/>
        <v>253284.28212442147</v>
      </c>
      <c r="N1631" s="8">
        <f t="shared" si="178"/>
        <v>74.102370581529328</v>
      </c>
      <c r="O1631" s="8">
        <f>IF(E1630&lt;&gt;E1631,SUM($N$4:N1631)-SUM($O$3:O1630),0)</f>
        <v>0</v>
      </c>
      <c r="P1631" s="6">
        <f>IF(B1631&gt;0,SUM($O$4:O1631)-SUM($P$3:P1630),0)</f>
        <v>0</v>
      </c>
      <c r="Q1631" s="6">
        <f t="shared" si="181"/>
        <v>34.701399035077316</v>
      </c>
      <c r="R1631" s="8">
        <f>IF(E1630&lt;&gt;E1631,SUM($Q$4:Q1631)-SUM($R$3:R1630),0)</f>
        <v>0</v>
      </c>
      <c r="S1631" s="6">
        <f>IF(B1631&gt;0,SUM($R$4:R1631)-SUM($S$3:S1630),0)</f>
        <v>0</v>
      </c>
    </row>
    <row r="1632" spans="1:19">
      <c r="A1632">
        <f>IF(E1631&lt;&gt;E1632,COUNTIF($A$4:A1631,"&lt;&gt;0")+1,0)</f>
        <v>0</v>
      </c>
      <c r="B1632">
        <f>IF(A1632&lt;&gt;0,IF(MOD(A1632,3)=0,COUNTIF($B$4:B1631,"&lt;&gt;0")+1,0),0)</f>
        <v>0</v>
      </c>
      <c r="C1632" s="9">
        <f>'Dash Board'!$C$12+COUNT('Daily reducing balance'!$F$4:F1631)</f>
        <v>43358</v>
      </c>
      <c r="D1632">
        <f t="shared" si="175"/>
        <v>2018</v>
      </c>
      <c r="E1632">
        <f t="shared" si="176"/>
        <v>9</v>
      </c>
      <c r="F1632">
        <f>DAY('Dash Board'!$C$12+COUNT('Daily reducing balance'!$F$4:F1631))</f>
        <v>15</v>
      </c>
      <c r="G1632" s="8">
        <f t="shared" si="177"/>
        <v>253284.28212442147</v>
      </c>
      <c r="H1632" s="6">
        <f>G1632*'Dash Board'!$C$11/365</f>
        <v>72.862601707025348</v>
      </c>
      <c r="I1632" s="6">
        <f>H1632*'Dash Board'!$C$18/'Dash Board'!$C$11</f>
        <v>34.696477003345407</v>
      </c>
      <c r="J1632" s="6">
        <f>(G1632&gt;1)*PMT('Dash Board'!$C$11/365,$U$4,-'Dash Board'!$C$19)</f>
        <v>108.80376961660664</v>
      </c>
      <c r="K1632" s="6">
        <f t="shared" si="179"/>
        <v>0</v>
      </c>
      <c r="L1632" s="8">
        <f t="shared" si="180"/>
        <v>253248.34095651188</v>
      </c>
      <c r="N1632" s="8">
        <f t="shared" si="178"/>
        <v>74.107292613261237</v>
      </c>
      <c r="O1632" s="8">
        <f>IF(E1631&lt;&gt;E1632,SUM($N$4:N1632)-SUM($O$3:O1631),0)</f>
        <v>0</v>
      </c>
      <c r="P1632" s="6">
        <f>IF(B1632&gt;0,SUM($O$4:O1632)-SUM($P$3:P1631),0)</f>
        <v>0</v>
      </c>
      <c r="Q1632" s="6">
        <f t="shared" si="181"/>
        <v>34.696477003345407</v>
      </c>
      <c r="R1632" s="8">
        <f>IF(E1631&lt;&gt;E1632,SUM($Q$4:Q1632)-SUM($R$3:R1631),0)</f>
        <v>0</v>
      </c>
      <c r="S1632" s="6">
        <f>IF(B1632&gt;0,SUM($R$4:R1632)-SUM($S$3:S1631),0)</f>
        <v>0</v>
      </c>
    </row>
    <row r="1633" spans="1:19">
      <c r="A1633">
        <f>IF(E1632&lt;&gt;E1633,COUNTIF($A$4:A1632,"&lt;&gt;0")+1,0)</f>
        <v>0</v>
      </c>
      <c r="B1633">
        <f>IF(A1633&lt;&gt;0,IF(MOD(A1633,3)=0,COUNTIF($B$4:B1632,"&lt;&gt;0")+1,0),0)</f>
        <v>0</v>
      </c>
      <c r="C1633" s="9">
        <f>'Dash Board'!$C$12+COUNT('Daily reducing balance'!$F$4:F1632)</f>
        <v>43359</v>
      </c>
      <c r="D1633">
        <f t="shared" si="175"/>
        <v>2018</v>
      </c>
      <c r="E1633">
        <f t="shared" si="176"/>
        <v>9</v>
      </c>
      <c r="F1633">
        <f>DAY('Dash Board'!$C$12+COUNT('Daily reducing balance'!$F$4:F1632))</f>
        <v>16</v>
      </c>
      <c r="G1633" s="8">
        <f t="shared" si="177"/>
        <v>253248.34095651188</v>
      </c>
      <c r="H1633" s="6">
        <f>G1633*'Dash Board'!$C$11/365</f>
        <v>72.852262466941781</v>
      </c>
      <c r="I1633" s="6">
        <f>H1633*'Dash Board'!$C$18/'Dash Board'!$C$11</f>
        <v>34.691553555686568</v>
      </c>
      <c r="J1633" s="6">
        <f>(G1633&gt;1)*PMT('Dash Board'!$C$11/365,$U$4,-'Dash Board'!$C$19)</f>
        <v>108.80376961660664</v>
      </c>
      <c r="K1633" s="6">
        <f t="shared" si="179"/>
        <v>0</v>
      </c>
      <c r="L1633" s="8">
        <f t="shared" si="180"/>
        <v>253212.38944936221</v>
      </c>
      <c r="N1633" s="8">
        <f t="shared" si="178"/>
        <v>74.112216060920076</v>
      </c>
      <c r="O1633" s="8">
        <f>IF(E1632&lt;&gt;E1633,SUM($N$4:N1633)-SUM($O$3:O1632),0)</f>
        <v>0</v>
      </c>
      <c r="P1633" s="6">
        <f>IF(B1633&gt;0,SUM($O$4:O1633)-SUM($P$3:P1632),0)</f>
        <v>0</v>
      </c>
      <c r="Q1633" s="6">
        <f t="shared" si="181"/>
        <v>34.691553555686568</v>
      </c>
      <c r="R1633" s="8">
        <f>IF(E1632&lt;&gt;E1633,SUM($Q$4:Q1633)-SUM($R$3:R1632),0)</f>
        <v>0</v>
      </c>
      <c r="S1633" s="6">
        <f>IF(B1633&gt;0,SUM($R$4:R1633)-SUM($S$3:S1632),0)</f>
        <v>0</v>
      </c>
    </row>
    <row r="1634" spans="1:19">
      <c r="A1634">
        <f>IF(E1633&lt;&gt;E1634,COUNTIF($A$4:A1633,"&lt;&gt;0")+1,0)</f>
        <v>0</v>
      </c>
      <c r="B1634">
        <f>IF(A1634&lt;&gt;0,IF(MOD(A1634,3)=0,COUNTIF($B$4:B1633,"&lt;&gt;0")+1,0),0)</f>
        <v>0</v>
      </c>
      <c r="C1634" s="9">
        <f>'Dash Board'!$C$12+COUNT('Daily reducing balance'!$F$4:F1633)</f>
        <v>43360</v>
      </c>
      <c r="D1634">
        <f t="shared" si="175"/>
        <v>2018</v>
      </c>
      <c r="E1634">
        <f t="shared" si="176"/>
        <v>9</v>
      </c>
      <c r="F1634">
        <f>DAY('Dash Board'!$C$12+COUNT('Daily reducing balance'!$F$4:F1633))</f>
        <v>17</v>
      </c>
      <c r="G1634" s="8">
        <f t="shared" si="177"/>
        <v>253212.38944936221</v>
      </c>
      <c r="H1634" s="6">
        <f>G1634*'Dash Board'!$C$11/365</f>
        <v>72.84192025255625</v>
      </c>
      <c r="I1634" s="6">
        <f>H1634*'Dash Board'!$C$18/'Dash Board'!$C$11</f>
        <v>34.686628691693457</v>
      </c>
      <c r="J1634" s="6">
        <f>(G1634&gt;1)*PMT('Dash Board'!$C$11/365,$U$4,-'Dash Board'!$C$19)</f>
        <v>108.80376961660664</v>
      </c>
      <c r="K1634" s="6">
        <f t="shared" si="179"/>
        <v>0</v>
      </c>
      <c r="L1634" s="8">
        <f t="shared" si="180"/>
        <v>253176.42759999816</v>
      </c>
      <c r="N1634" s="8">
        <f t="shared" si="178"/>
        <v>74.117140924913187</v>
      </c>
      <c r="O1634" s="8">
        <f>IF(E1633&lt;&gt;E1634,SUM($N$4:N1634)-SUM($O$3:O1633),0)</f>
        <v>0</v>
      </c>
      <c r="P1634" s="6">
        <f>IF(B1634&gt;0,SUM($O$4:O1634)-SUM($P$3:P1633),0)</f>
        <v>0</v>
      </c>
      <c r="Q1634" s="6">
        <f t="shared" si="181"/>
        <v>34.686628691693457</v>
      </c>
      <c r="R1634" s="8">
        <f>IF(E1633&lt;&gt;E1634,SUM($Q$4:Q1634)-SUM($R$3:R1633),0)</f>
        <v>0</v>
      </c>
      <c r="S1634" s="6">
        <f>IF(B1634&gt;0,SUM($R$4:R1634)-SUM($S$3:S1633),0)</f>
        <v>0</v>
      </c>
    </row>
    <row r="1635" spans="1:19">
      <c r="A1635">
        <f>IF(E1634&lt;&gt;E1635,COUNTIF($A$4:A1634,"&lt;&gt;0")+1,0)</f>
        <v>0</v>
      </c>
      <c r="B1635">
        <f>IF(A1635&lt;&gt;0,IF(MOD(A1635,3)=0,COUNTIF($B$4:B1634,"&lt;&gt;0")+1,0),0)</f>
        <v>0</v>
      </c>
      <c r="C1635" s="9">
        <f>'Dash Board'!$C$12+COUNT('Daily reducing balance'!$F$4:F1634)</f>
        <v>43361</v>
      </c>
      <c r="D1635">
        <f t="shared" si="175"/>
        <v>2018</v>
      </c>
      <c r="E1635">
        <f t="shared" si="176"/>
        <v>9</v>
      </c>
      <c r="F1635">
        <f>DAY('Dash Board'!$C$12+COUNT('Daily reducing balance'!$F$4:F1634))</f>
        <v>18</v>
      </c>
      <c r="G1635" s="8">
        <f t="shared" si="177"/>
        <v>253176.42759999816</v>
      </c>
      <c r="H1635" s="6">
        <f>G1635*'Dash Board'!$C$11/365</f>
        <v>72.831575063013176</v>
      </c>
      <c r="I1635" s="6">
        <f>H1635*'Dash Board'!$C$18/'Dash Board'!$C$11</f>
        <v>34.681702410958657</v>
      </c>
      <c r="J1635" s="6">
        <f>(G1635&gt;1)*PMT('Dash Board'!$C$11/365,$U$4,-'Dash Board'!$C$19)</f>
        <v>108.80376961660664</v>
      </c>
      <c r="K1635" s="6">
        <f t="shared" si="179"/>
        <v>0</v>
      </c>
      <c r="L1635" s="8">
        <f t="shared" si="180"/>
        <v>253140.45540544455</v>
      </c>
      <c r="N1635" s="8">
        <f t="shared" si="178"/>
        <v>74.122067205647994</v>
      </c>
      <c r="O1635" s="8">
        <f>IF(E1634&lt;&gt;E1635,SUM($N$4:N1635)-SUM($O$3:O1634),0)</f>
        <v>0</v>
      </c>
      <c r="P1635" s="6">
        <f>IF(B1635&gt;0,SUM($O$4:O1635)-SUM($P$3:P1634),0)</f>
        <v>0</v>
      </c>
      <c r="Q1635" s="6">
        <f t="shared" si="181"/>
        <v>34.681702410958657</v>
      </c>
      <c r="R1635" s="8">
        <f>IF(E1634&lt;&gt;E1635,SUM($Q$4:Q1635)-SUM($R$3:R1634),0)</f>
        <v>0</v>
      </c>
      <c r="S1635" s="6">
        <f>IF(B1635&gt;0,SUM($R$4:R1635)-SUM($S$3:S1634),0)</f>
        <v>0</v>
      </c>
    </row>
    <row r="1636" spans="1:19">
      <c r="A1636">
        <f>IF(E1635&lt;&gt;E1636,COUNTIF($A$4:A1635,"&lt;&gt;0")+1,0)</f>
        <v>0</v>
      </c>
      <c r="B1636">
        <f>IF(A1636&lt;&gt;0,IF(MOD(A1636,3)=0,COUNTIF($B$4:B1635,"&lt;&gt;0")+1,0),0)</f>
        <v>0</v>
      </c>
      <c r="C1636" s="9">
        <f>'Dash Board'!$C$12+COUNT('Daily reducing balance'!$F$4:F1635)</f>
        <v>43362</v>
      </c>
      <c r="D1636">
        <f t="shared" si="175"/>
        <v>2018</v>
      </c>
      <c r="E1636">
        <f t="shared" si="176"/>
        <v>9</v>
      </c>
      <c r="F1636">
        <f>DAY('Dash Board'!$C$12+COUNT('Daily reducing balance'!$F$4:F1635))</f>
        <v>19</v>
      </c>
      <c r="G1636" s="8">
        <f t="shared" si="177"/>
        <v>253140.45540544455</v>
      </c>
      <c r="H1636" s="6">
        <f>G1636*'Dash Board'!$C$11/365</f>
        <v>72.82122689745664</v>
      </c>
      <c r="I1636" s="6">
        <f>H1636*'Dash Board'!$C$18/'Dash Board'!$C$11</f>
        <v>34.676774713074593</v>
      </c>
      <c r="J1636" s="6">
        <f>(G1636&gt;1)*PMT('Dash Board'!$C$11/365,$U$4,-'Dash Board'!$C$19)</f>
        <v>108.80376961660664</v>
      </c>
      <c r="K1636" s="6">
        <f t="shared" si="179"/>
        <v>0</v>
      </c>
      <c r="L1636" s="8">
        <f t="shared" si="180"/>
        <v>253104.47286272538</v>
      </c>
      <c r="N1636" s="8">
        <f t="shared" si="178"/>
        <v>74.126994903532051</v>
      </c>
      <c r="O1636" s="8">
        <f>IF(E1635&lt;&gt;E1636,SUM($N$4:N1636)-SUM($O$3:O1635),0)</f>
        <v>0</v>
      </c>
      <c r="P1636" s="6">
        <f>IF(B1636&gt;0,SUM($O$4:O1636)-SUM($P$3:P1635),0)</f>
        <v>0</v>
      </c>
      <c r="Q1636" s="6">
        <f t="shared" si="181"/>
        <v>34.676774713074593</v>
      </c>
      <c r="R1636" s="8">
        <f>IF(E1635&lt;&gt;E1636,SUM($Q$4:Q1636)-SUM($R$3:R1635),0)</f>
        <v>0</v>
      </c>
      <c r="S1636" s="6">
        <f>IF(B1636&gt;0,SUM($R$4:R1636)-SUM($S$3:S1635),0)</f>
        <v>0</v>
      </c>
    </row>
    <row r="1637" spans="1:19">
      <c r="A1637">
        <f>IF(E1636&lt;&gt;E1637,COUNTIF($A$4:A1636,"&lt;&gt;0")+1,0)</f>
        <v>0</v>
      </c>
      <c r="B1637">
        <f>IF(A1637&lt;&gt;0,IF(MOD(A1637,3)=0,COUNTIF($B$4:B1636,"&lt;&gt;0")+1,0),0)</f>
        <v>0</v>
      </c>
      <c r="C1637" s="9">
        <f>'Dash Board'!$C$12+COUNT('Daily reducing balance'!$F$4:F1636)</f>
        <v>43363</v>
      </c>
      <c r="D1637">
        <f t="shared" si="175"/>
        <v>2018</v>
      </c>
      <c r="E1637">
        <f t="shared" si="176"/>
        <v>9</v>
      </c>
      <c r="F1637">
        <f>DAY('Dash Board'!$C$12+COUNT('Daily reducing balance'!$F$4:F1636))</f>
        <v>20</v>
      </c>
      <c r="G1637" s="8">
        <f t="shared" si="177"/>
        <v>253104.47286272538</v>
      </c>
      <c r="H1637" s="6">
        <f>G1637*'Dash Board'!$C$11/365</f>
        <v>72.810875755030594</v>
      </c>
      <c r="I1637" s="6">
        <f>H1637*'Dash Board'!$C$18/'Dash Board'!$C$11</f>
        <v>34.67184559763362</v>
      </c>
      <c r="J1637" s="6">
        <f>(G1637&gt;1)*PMT('Dash Board'!$C$11/365,$U$4,-'Dash Board'!$C$19)</f>
        <v>108.80376961660664</v>
      </c>
      <c r="K1637" s="6">
        <f t="shared" si="179"/>
        <v>0</v>
      </c>
      <c r="L1637" s="8">
        <f t="shared" si="180"/>
        <v>253068.4799688638</v>
      </c>
      <c r="N1637" s="8">
        <f t="shared" si="178"/>
        <v>74.131924018973024</v>
      </c>
      <c r="O1637" s="8">
        <f>IF(E1636&lt;&gt;E1637,SUM($N$4:N1637)-SUM($O$3:O1636),0)</f>
        <v>0</v>
      </c>
      <c r="P1637" s="6">
        <f>IF(B1637&gt;0,SUM($O$4:O1637)-SUM($P$3:P1636),0)</f>
        <v>0</v>
      </c>
      <c r="Q1637" s="6">
        <f t="shared" si="181"/>
        <v>34.67184559763362</v>
      </c>
      <c r="R1637" s="8">
        <f>IF(E1636&lt;&gt;E1637,SUM($Q$4:Q1637)-SUM($R$3:R1636),0)</f>
        <v>0</v>
      </c>
      <c r="S1637" s="6">
        <f>IF(B1637&gt;0,SUM($R$4:R1637)-SUM($S$3:S1636),0)</f>
        <v>0</v>
      </c>
    </row>
    <row r="1638" spans="1:19">
      <c r="A1638">
        <f>IF(E1637&lt;&gt;E1638,COUNTIF($A$4:A1637,"&lt;&gt;0")+1,0)</f>
        <v>0</v>
      </c>
      <c r="B1638">
        <f>IF(A1638&lt;&gt;0,IF(MOD(A1638,3)=0,COUNTIF($B$4:B1637,"&lt;&gt;0")+1,0),0)</f>
        <v>0</v>
      </c>
      <c r="C1638" s="9">
        <f>'Dash Board'!$C$12+COUNT('Daily reducing balance'!$F$4:F1637)</f>
        <v>43364</v>
      </c>
      <c r="D1638">
        <f t="shared" si="175"/>
        <v>2018</v>
      </c>
      <c r="E1638">
        <f t="shared" si="176"/>
        <v>9</v>
      </c>
      <c r="F1638">
        <f>DAY('Dash Board'!$C$12+COUNT('Daily reducing balance'!$F$4:F1637))</f>
        <v>21</v>
      </c>
      <c r="G1638" s="8">
        <f t="shared" si="177"/>
        <v>253068.4799688638</v>
      </c>
      <c r="H1638" s="6">
        <f>G1638*'Dash Board'!$C$11/365</f>
        <v>72.800521634878621</v>
      </c>
      <c r="I1638" s="6">
        <f>H1638*'Dash Board'!$C$18/'Dash Board'!$C$11</f>
        <v>34.666915064227922</v>
      </c>
      <c r="J1638" s="6">
        <f>(G1638&gt;1)*PMT('Dash Board'!$C$11/365,$U$4,-'Dash Board'!$C$19)</f>
        <v>108.80376961660664</v>
      </c>
      <c r="K1638" s="6">
        <f t="shared" si="179"/>
        <v>0</v>
      </c>
      <c r="L1638" s="8">
        <f t="shared" si="180"/>
        <v>253032.47672088206</v>
      </c>
      <c r="N1638" s="8">
        <f t="shared" si="178"/>
        <v>74.136854552378722</v>
      </c>
      <c r="O1638" s="8">
        <f>IF(E1637&lt;&gt;E1638,SUM($N$4:N1638)-SUM($O$3:O1637),0)</f>
        <v>0</v>
      </c>
      <c r="P1638" s="6">
        <f>IF(B1638&gt;0,SUM($O$4:O1638)-SUM($P$3:P1637),0)</f>
        <v>0</v>
      </c>
      <c r="Q1638" s="6">
        <f t="shared" si="181"/>
        <v>34.666915064227922</v>
      </c>
      <c r="R1638" s="8">
        <f>IF(E1637&lt;&gt;E1638,SUM($Q$4:Q1638)-SUM($R$3:R1637),0)</f>
        <v>0</v>
      </c>
      <c r="S1638" s="6">
        <f>IF(B1638&gt;0,SUM($R$4:R1638)-SUM($S$3:S1637),0)</f>
        <v>0</v>
      </c>
    </row>
    <row r="1639" spans="1:19">
      <c r="A1639">
        <f>IF(E1638&lt;&gt;E1639,COUNTIF($A$4:A1638,"&lt;&gt;0")+1,0)</f>
        <v>0</v>
      </c>
      <c r="B1639">
        <f>IF(A1639&lt;&gt;0,IF(MOD(A1639,3)=0,COUNTIF($B$4:B1638,"&lt;&gt;0")+1,0),0)</f>
        <v>0</v>
      </c>
      <c r="C1639" s="9">
        <f>'Dash Board'!$C$12+COUNT('Daily reducing balance'!$F$4:F1638)</f>
        <v>43365</v>
      </c>
      <c r="D1639">
        <f t="shared" si="175"/>
        <v>2018</v>
      </c>
      <c r="E1639">
        <f t="shared" si="176"/>
        <v>9</v>
      </c>
      <c r="F1639">
        <f>DAY('Dash Board'!$C$12+COUNT('Daily reducing balance'!$F$4:F1638))</f>
        <v>22</v>
      </c>
      <c r="G1639" s="8">
        <f t="shared" si="177"/>
        <v>253032.47672088206</v>
      </c>
      <c r="H1639" s="6">
        <f>G1639*'Dash Board'!$C$11/365</f>
        <v>72.790164536144147</v>
      </c>
      <c r="I1639" s="6">
        <f>H1639*'Dash Board'!$C$18/'Dash Board'!$C$11</f>
        <v>34.661983112449597</v>
      </c>
      <c r="J1639" s="6">
        <f>(G1639&gt;1)*PMT('Dash Board'!$C$11/365,$U$4,-'Dash Board'!$C$19)</f>
        <v>108.80376961660664</v>
      </c>
      <c r="K1639" s="6">
        <f t="shared" si="179"/>
        <v>0</v>
      </c>
      <c r="L1639" s="8">
        <f t="shared" si="180"/>
        <v>252996.4631158016</v>
      </c>
      <c r="N1639" s="8">
        <f t="shared" si="178"/>
        <v>74.141786504157039</v>
      </c>
      <c r="O1639" s="8">
        <f>IF(E1638&lt;&gt;E1639,SUM($N$4:N1639)-SUM($O$3:O1638),0)</f>
        <v>0</v>
      </c>
      <c r="P1639" s="6">
        <f>IF(B1639&gt;0,SUM($O$4:O1639)-SUM($P$3:P1638),0)</f>
        <v>0</v>
      </c>
      <c r="Q1639" s="6">
        <f t="shared" si="181"/>
        <v>34.661983112449597</v>
      </c>
      <c r="R1639" s="8">
        <f>IF(E1638&lt;&gt;E1639,SUM($Q$4:Q1639)-SUM($R$3:R1638),0)</f>
        <v>0</v>
      </c>
      <c r="S1639" s="6">
        <f>IF(B1639&gt;0,SUM($R$4:R1639)-SUM($S$3:S1638),0)</f>
        <v>0</v>
      </c>
    </row>
    <row r="1640" spans="1:19">
      <c r="A1640">
        <f>IF(E1639&lt;&gt;E1640,COUNTIF($A$4:A1639,"&lt;&gt;0")+1,0)</f>
        <v>0</v>
      </c>
      <c r="B1640">
        <f>IF(A1640&lt;&gt;0,IF(MOD(A1640,3)=0,COUNTIF($B$4:B1639,"&lt;&gt;0")+1,0),0)</f>
        <v>0</v>
      </c>
      <c r="C1640" s="9">
        <f>'Dash Board'!$C$12+COUNT('Daily reducing balance'!$F$4:F1639)</f>
        <v>43366</v>
      </c>
      <c r="D1640">
        <f t="shared" si="175"/>
        <v>2018</v>
      </c>
      <c r="E1640">
        <f t="shared" si="176"/>
        <v>9</v>
      </c>
      <c r="F1640">
        <f>DAY('Dash Board'!$C$12+COUNT('Daily reducing balance'!$F$4:F1639))</f>
        <v>23</v>
      </c>
      <c r="G1640" s="8">
        <f t="shared" si="177"/>
        <v>252996.4631158016</v>
      </c>
      <c r="H1640" s="6">
        <f>G1640*'Dash Board'!$C$11/365</f>
        <v>72.779804457970315</v>
      </c>
      <c r="I1640" s="6">
        <f>H1640*'Dash Board'!$C$18/'Dash Board'!$C$11</f>
        <v>34.657049741890631</v>
      </c>
      <c r="J1640" s="6">
        <f>(G1640&gt;1)*PMT('Dash Board'!$C$11/365,$U$4,-'Dash Board'!$C$19)</f>
        <v>108.80376961660664</v>
      </c>
      <c r="K1640" s="6">
        <f t="shared" si="179"/>
        <v>0</v>
      </c>
      <c r="L1640" s="8">
        <f t="shared" si="180"/>
        <v>252960.43915064295</v>
      </c>
      <c r="N1640" s="8">
        <f t="shared" si="178"/>
        <v>74.146719874716013</v>
      </c>
      <c r="O1640" s="8">
        <f>IF(E1639&lt;&gt;E1640,SUM($N$4:N1640)-SUM($O$3:O1639),0)</f>
        <v>0</v>
      </c>
      <c r="P1640" s="6">
        <f>IF(B1640&gt;0,SUM($O$4:O1640)-SUM($P$3:P1639),0)</f>
        <v>0</v>
      </c>
      <c r="Q1640" s="6">
        <f t="shared" si="181"/>
        <v>34.657049741890631</v>
      </c>
      <c r="R1640" s="8">
        <f>IF(E1639&lt;&gt;E1640,SUM($Q$4:Q1640)-SUM($R$3:R1639),0)</f>
        <v>0</v>
      </c>
      <c r="S1640" s="6">
        <f>IF(B1640&gt;0,SUM($R$4:R1640)-SUM($S$3:S1639),0)</f>
        <v>0</v>
      </c>
    </row>
    <row r="1641" spans="1:19">
      <c r="A1641">
        <f>IF(E1640&lt;&gt;E1641,COUNTIF($A$4:A1640,"&lt;&gt;0")+1,0)</f>
        <v>0</v>
      </c>
      <c r="B1641">
        <f>IF(A1641&lt;&gt;0,IF(MOD(A1641,3)=0,COUNTIF($B$4:B1640,"&lt;&gt;0")+1,0),0)</f>
        <v>0</v>
      </c>
      <c r="C1641" s="9">
        <f>'Dash Board'!$C$12+COUNT('Daily reducing balance'!$F$4:F1640)</f>
        <v>43367</v>
      </c>
      <c r="D1641">
        <f t="shared" si="175"/>
        <v>2018</v>
      </c>
      <c r="E1641">
        <f t="shared" si="176"/>
        <v>9</v>
      </c>
      <c r="F1641">
        <f>DAY('Dash Board'!$C$12+COUNT('Daily reducing balance'!$F$4:F1640))</f>
        <v>24</v>
      </c>
      <c r="G1641" s="8">
        <f t="shared" si="177"/>
        <v>252960.43915064295</v>
      </c>
      <c r="H1641" s="6">
        <f>G1641*'Dash Board'!$C$11/365</f>
        <v>72.769441399500025</v>
      </c>
      <c r="I1641" s="6">
        <f>H1641*'Dash Board'!$C$18/'Dash Board'!$C$11</f>
        <v>34.652114952142874</v>
      </c>
      <c r="J1641" s="6">
        <f>(G1641&gt;1)*PMT('Dash Board'!$C$11/365,$U$4,-'Dash Board'!$C$19)</f>
        <v>108.80376961660664</v>
      </c>
      <c r="K1641" s="6">
        <f t="shared" si="179"/>
        <v>0</v>
      </c>
      <c r="L1641" s="8">
        <f t="shared" si="180"/>
        <v>252924.40482242583</v>
      </c>
      <c r="N1641" s="8">
        <f t="shared" si="178"/>
        <v>74.151654664463763</v>
      </c>
      <c r="O1641" s="8">
        <f>IF(E1640&lt;&gt;E1641,SUM($N$4:N1641)-SUM($O$3:O1640),0)</f>
        <v>0</v>
      </c>
      <c r="P1641" s="6">
        <f>IF(B1641&gt;0,SUM($O$4:O1641)-SUM($P$3:P1640),0)</f>
        <v>0</v>
      </c>
      <c r="Q1641" s="6">
        <f t="shared" si="181"/>
        <v>34.652114952142874</v>
      </c>
      <c r="R1641" s="8">
        <f>IF(E1640&lt;&gt;E1641,SUM($Q$4:Q1641)-SUM($R$3:R1640),0)</f>
        <v>0</v>
      </c>
      <c r="S1641" s="6">
        <f>IF(B1641&gt;0,SUM($R$4:R1641)-SUM($S$3:S1640),0)</f>
        <v>0</v>
      </c>
    </row>
    <row r="1642" spans="1:19">
      <c r="A1642">
        <f>IF(E1641&lt;&gt;E1642,COUNTIF($A$4:A1641,"&lt;&gt;0")+1,0)</f>
        <v>0</v>
      </c>
      <c r="B1642">
        <f>IF(A1642&lt;&gt;0,IF(MOD(A1642,3)=0,COUNTIF($B$4:B1641,"&lt;&gt;0")+1,0),0)</f>
        <v>0</v>
      </c>
      <c r="C1642" s="9">
        <f>'Dash Board'!$C$12+COUNT('Daily reducing balance'!$F$4:F1641)</f>
        <v>43368</v>
      </c>
      <c r="D1642">
        <f t="shared" si="175"/>
        <v>2018</v>
      </c>
      <c r="E1642">
        <f t="shared" si="176"/>
        <v>9</v>
      </c>
      <c r="F1642">
        <f>DAY('Dash Board'!$C$12+COUNT('Daily reducing balance'!$F$4:F1641))</f>
        <v>25</v>
      </c>
      <c r="G1642" s="8">
        <f t="shared" si="177"/>
        <v>252924.40482242583</v>
      </c>
      <c r="H1642" s="6">
        <f>G1642*'Dash Board'!$C$11/365</f>
        <v>72.759075359875922</v>
      </c>
      <c r="I1642" s="6">
        <f>H1642*'Dash Board'!$C$18/'Dash Board'!$C$11</f>
        <v>34.647178742798062</v>
      </c>
      <c r="J1642" s="6">
        <f>(G1642&gt;1)*PMT('Dash Board'!$C$11/365,$U$4,-'Dash Board'!$C$19)</f>
        <v>108.80376961660664</v>
      </c>
      <c r="K1642" s="6">
        <f t="shared" si="179"/>
        <v>0</v>
      </c>
      <c r="L1642" s="8">
        <f t="shared" si="180"/>
        <v>252888.36012816909</v>
      </c>
      <c r="N1642" s="8">
        <f t="shared" si="178"/>
        <v>74.156590873808582</v>
      </c>
      <c r="O1642" s="8">
        <f>IF(E1641&lt;&gt;E1642,SUM($N$4:N1642)-SUM($O$3:O1641),0)</f>
        <v>0</v>
      </c>
      <c r="P1642" s="6">
        <f>IF(B1642&gt;0,SUM($O$4:O1642)-SUM($P$3:P1641),0)</f>
        <v>0</v>
      </c>
      <c r="Q1642" s="6">
        <f t="shared" si="181"/>
        <v>34.647178742798062</v>
      </c>
      <c r="R1642" s="8">
        <f>IF(E1641&lt;&gt;E1642,SUM($Q$4:Q1642)-SUM($R$3:R1641),0)</f>
        <v>0</v>
      </c>
      <c r="S1642" s="6">
        <f>IF(B1642&gt;0,SUM($R$4:R1642)-SUM($S$3:S1641),0)</f>
        <v>0</v>
      </c>
    </row>
    <row r="1643" spans="1:19">
      <c r="A1643">
        <f>IF(E1642&lt;&gt;E1643,COUNTIF($A$4:A1642,"&lt;&gt;0")+1,0)</f>
        <v>0</v>
      </c>
      <c r="B1643">
        <f>IF(A1643&lt;&gt;0,IF(MOD(A1643,3)=0,COUNTIF($B$4:B1642,"&lt;&gt;0")+1,0),0)</f>
        <v>0</v>
      </c>
      <c r="C1643" s="9">
        <f>'Dash Board'!$C$12+COUNT('Daily reducing balance'!$F$4:F1642)</f>
        <v>43369</v>
      </c>
      <c r="D1643">
        <f t="shared" si="175"/>
        <v>2018</v>
      </c>
      <c r="E1643">
        <f t="shared" si="176"/>
        <v>9</v>
      </c>
      <c r="F1643">
        <f>DAY('Dash Board'!$C$12+COUNT('Daily reducing balance'!$F$4:F1642))</f>
        <v>26</v>
      </c>
      <c r="G1643" s="8">
        <f t="shared" si="177"/>
        <v>252888.36012816909</v>
      </c>
      <c r="H1643" s="6">
        <f>G1643*'Dash Board'!$C$11/365</f>
        <v>72.748706338240424</v>
      </c>
      <c r="I1643" s="6">
        <f>H1643*'Dash Board'!$C$18/'Dash Board'!$C$11</f>
        <v>34.642241113447824</v>
      </c>
      <c r="J1643" s="6">
        <f>(G1643&gt;1)*PMT('Dash Board'!$C$11/365,$U$4,-'Dash Board'!$C$19)</f>
        <v>108.80376961660664</v>
      </c>
      <c r="K1643" s="6">
        <f t="shared" si="179"/>
        <v>0</v>
      </c>
      <c r="L1643" s="8">
        <f t="shared" si="180"/>
        <v>252852.30506489071</v>
      </c>
      <c r="N1643" s="8">
        <f t="shared" si="178"/>
        <v>74.16152850315882</v>
      </c>
      <c r="O1643" s="8">
        <f>IF(E1642&lt;&gt;E1643,SUM($N$4:N1643)-SUM($O$3:O1642),0)</f>
        <v>0</v>
      </c>
      <c r="P1643" s="6">
        <f>IF(B1643&gt;0,SUM($O$4:O1643)-SUM($P$3:P1642),0)</f>
        <v>0</v>
      </c>
      <c r="Q1643" s="6">
        <f t="shared" si="181"/>
        <v>34.642241113447824</v>
      </c>
      <c r="R1643" s="8">
        <f>IF(E1642&lt;&gt;E1643,SUM($Q$4:Q1643)-SUM($R$3:R1642),0)</f>
        <v>0</v>
      </c>
      <c r="S1643" s="6">
        <f>IF(B1643&gt;0,SUM($R$4:R1643)-SUM($S$3:S1642),0)</f>
        <v>0</v>
      </c>
    </row>
    <row r="1644" spans="1:19">
      <c r="A1644">
        <f>IF(E1643&lt;&gt;E1644,COUNTIF($A$4:A1643,"&lt;&gt;0")+1,0)</f>
        <v>0</v>
      </c>
      <c r="B1644">
        <f>IF(A1644&lt;&gt;0,IF(MOD(A1644,3)=0,COUNTIF($B$4:B1643,"&lt;&gt;0")+1,0),0)</f>
        <v>0</v>
      </c>
      <c r="C1644" s="9">
        <f>'Dash Board'!$C$12+COUNT('Daily reducing balance'!$F$4:F1643)</f>
        <v>43370</v>
      </c>
      <c r="D1644">
        <f t="shared" si="175"/>
        <v>2018</v>
      </c>
      <c r="E1644">
        <f t="shared" si="176"/>
        <v>9</v>
      </c>
      <c r="F1644">
        <f>DAY('Dash Board'!$C$12+COUNT('Daily reducing balance'!$F$4:F1643))</f>
        <v>27</v>
      </c>
      <c r="G1644" s="8">
        <f t="shared" si="177"/>
        <v>252852.30506489071</v>
      </c>
      <c r="H1644" s="6">
        <f>G1644*'Dash Board'!$C$11/365</f>
        <v>72.738334333735679</v>
      </c>
      <c r="I1644" s="6">
        <f>H1644*'Dash Board'!$C$18/'Dash Board'!$C$11</f>
        <v>34.637302063683656</v>
      </c>
      <c r="J1644" s="6">
        <f>(G1644&gt;1)*PMT('Dash Board'!$C$11/365,$U$4,-'Dash Board'!$C$19)</f>
        <v>108.80376961660664</v>
      </c>
      <c r="K1644" s="6">
        <f t="shared" si="179"/>
        <v>0</v>
      </c>
      <c r="L1644" s="8">
        <f t="shared" si="180"/>
        <v>252816.23962960782</v>
      </c>
      <c r="N1644" s="8">
        <f t="shared" si="178"/>
        <v>74.166467552922995</v>
      </c>
      <c r="O1644" s="8">
        <f>IF(E1643&lt;&gt;E1644,SUM($N$4:N1644)-SUM($O$3:O1643),0)</f>
        <v>0</v>
      </c>
      <c r="P1644" s="6">
        <f>IF(B1644&gt;0,SUM($O$4:O1644)-SUM($P$3:P1643),0)</f>
        <v>0</v>
      </c>
      <c r="Q1644" s="6">
        <f t="shared" si="181"/>
        <v>34.637302063683656</v>
      </c>
      <c r="R1644" s="8">
        <f>IF(E1643&lt;&gt;E1644,SUM($Q$4:Q1644)-SUM($R$3:R1643),0)</f>
        <v>0</v>
      </c>
      <c r="S1644" s="6">
        <f>IF(B1644&gt;0,SUM($R$4:R1644)-SUM($S$3:S1643),0)</f>
        <v>0</v>
      </c>
    </row>
    <row r="1645" spans="1:19">
      <c r="A1645">
        <f>IF(E1644&lt;&gt;E1645,COUNTIF($A$4:A1644,"&lt;&gt;0")+1,0)</f>
        <v>0</v>
      </c>
      <c r="B1645">
        <f>IF(A1645&lt;&gt;0,IF(MOD(A1645,3)=0,COUNTIF($B$4:B1644,"&lt;&gt;0")+1,0),0)</f>
        <v>0</v>
      </c>
      <c r="C1645" s="9">
        <f>'Dash Board'!$C$12+COUNT('Daily reducing balance'!$F$4:F1644)</f>
        <v>43371</v>
      </c>
      <c r="D1645">
        <f t="shared" si="175"/>
        <v>2018</v>
      </c>
      <c r="E1645">
        <f t="shared" si="176"/>
        <v>9</v>
      </c>
      <c r="F1645">
        <f>DAY('Dash Board'!$C$12+COUNT('Daily reducing balance'!$F$4:F1644))</f>
        <v>28</v>
      </c>
      <c r="G1645" s="8">
        <f t="shared" si="177"/>
        <v>252816.23962960782</v>
      </c>
      <c r="H1645" s="6">
        <f>G1645*'Dash Board'!$C$11/365</f>
        <v>72.727959345503621</v>
      </c>
      <c r="I1645" s="6">
        <f>H1645*'Dash Board'!$C$18/'Dash Board'!$C$11</f>
        <v>34.632361593096967</v>
      </c>
      <c r="J1645" s="6">
        <f>(G1645&gt;1)*PMT('Dash Board'!$C$11/365,$U$4,-'Dash Board'!$C$19)</f>
        <v>108.80376961660664</v>
      </c>
      <c r="K1645" s="6">
        <f t="shared" si="179"/>
        <v>0</v>
      </c>
      <c r="L1645" s="8">
        <f t="shared" si="180"/>
        <v>252780.16381933671</v>
      </c>
      <c r="N1645" s="8">
        <f t="shared" si="178"/>
        <v>74.171408023509684</v>
      </c>
      <c r="O1645" s="8">
        <f>IF(E1644&lt;&gt;E1645,SUM($N$4:N1645)-SUM($O$3:O1644),0)</f>
        <v>0</v>
      </c>
      <c r="P1645" s="6">
        <f>IF(B1645&gt;0,SUM($O$4:O1645)-SUM($P$3:P1644),0)</f>
        <v>0</v>
      </c>
      <c r="Q1645" s="6">
        <f t="shared" si="181"/>
        <v>34.632361593096967</v>
      </c>
      <c r="R1645" s="8">
        <f>IF(E1644&lt;&gt;E1645,SUM($Q$4:Q1645)-SUM($R$3:R1644),0)</f>
        <v>0</v>
      </c>
      <c r="S1645" s="6">
        <f>IF(B1645&gt;0,SUM($R$4:R1645)-SUM($S$3:S1644),0)</f>
        <v>0</v>
      </c>
    </row>
    <row r="1646" spans="1:19">
      <c r="A1646">
        <f>IF(E1645&lt;&gt;E1646,COUNTIF($A$4:A1645,"&lt;&gt;0")+1,0)</f>
        <v>0</v>
      </c>
      <c r="B1646">
        <f>IF(A1646&lt;&gt;0,IF(MOD(A1646,3)=0,COUNTIF($B$4:B1645,"&lt;&gt;0")+1,0),0)</f>
        <v>0</v>
      </c>
      <c r="C1646" s="9">
        <f>'Dash Board'!$C$12+COUNT('Daily reducing balance'!$F$4:F1645)</f>
        <v>43372</v>
      </c>
      <c r="D1646">
        <f t="shared" si="175"/>
        <v>2018</v>
      </c>
      <c r="E1646">
        <f t="shared" si="176"/>
        <v>9</v>
      </c>
      <c r="F1646">
        <f>DAY('Dash Board'!$C$12+COUNT('Daily reducing balance'!$F$4:F1645))</f>
        <v>29</v>
      </c>
      <c r="G1646" s="8">
        <f t="shared" si="177"/>
        <v>252780.16381933671</v>
      </c>
      <c r="H1646" s="6">
        <f>G1646*'Dash Board'!$C$11/365</f>
        <v>72.717581372685899</v>
      </c>
      <c r="I1646" s="6">
        <f>H1646*'Dash Board'!$C$18/'Dash Board'!$C$11</f>
        <v>34.627419701279003</v>
      </c>
      <c r="J1646" s="6">
        <f>(G1646&gt;1)*PMT('Dash Board'!$C$11/365,$U$4,-'Dash Board'!$C$19)</f>
        <v>108.80376961660664</v>
      </c>
      <c r="K1646" s="6">
        <f t="shared" si="179"/>
        <v>0</v>
      </c>
      <c r="L1646" s="8">
        <f t="shared" si="180"/>
        <v>252744.07763109278</v>
      </c>
      <c r="N1646" s="8">
        <f t="shared" si="178"/>
        <v>74.176349915327648</v>
      </c>
      <c r="O1646" s="8">
        <f>IF(E1645&lt;&gt;E1646,SUM($N$4:N1646)-SUM($O$3:O1645),0)</f>
        <v>0</v>
      </c>
      <c r="P1646" s="6">
        <f>IF(B1646&gt;0,SUM($O$4:O1646)-SUM($P$3:P1645),0)</f>
        <v>0</v>
      </c>
      <c r="Q1646" s="6">
        <f t="shared" si="181"/>
        <v>34.627419701279003</v>
      </c>
      <c r="R1646" s="8">
        <f>IF(E1645&lt;&gt;E1646,SUM($Q$4:Q1646)-SUM($R$3:R1645),0)</f>
        <v>0</v>
      </c>
      <c r="S1646" s="6">
        <f>IF(B1646&gt;0,SUM($R$4:R1646)-SUM($S$3:S1645),0)</f>
        <v>0</v>
      </c>
    </row>
    <row r="1647" spans="1:19">
      <c r="A1647">
        <f>IF(E1646&lt;&gt;E1647,COUNTIF($A$4:A1646,"&lt;&gt;0")+1,0)</f>
        <v>0</v>
      </c>
      <c r="B1647">
        <f>IF(A1647&lt;&gt;0,IF(MOD(A1647,3)=0,COUNTIF($B$4:B1646,"&lt;&gt;0")+1,0),0)</f>
        <v>0</v>
      </c>
      <c r="C1647" s="9">
        <f>'Dash Board'!$C$12+COUNT('Daily reducing balance'!$F$4:F1646)</f>
        <v>43373</v>
      </c>
      <c r="D1647">
        <f t="shared" si="175"/>
        <v>2018</v>
      </c>
      <c r="E1647">
        <f t="shared" si="176"/>
        <v>9</v>
      </c>
      <c r="F1647">
        <f>DAY('Dash Board'!$C$12+COUNT('Daily reducing balance'!$F$4:F1646))</f>
        <v>30</v>
      </c>
      <c r="G1647" s="8">
        <f t="shared" si="177"/>
        <v>252744.07763109278</v>
      </c>
      <c r="H1647" s="6">
        <f>G1647*'Dash Board'!$C$11/365</f>
        <v>72.707200414423951</v>
      </c>
      <c r="I1647" s="6">
        <f>H1647*'Dash Board'!$C$18/'Dash Board'!$C$11</f>
        <v>34.622476387820932</v>
      </c>
      <c r="J1647" s="6">
        <f>(G1647&gt;1)*PMT('Dash Board'!$C$11/365,$U$4,-'Dash Board'!$C$19)</f>
        <v>108.80376961660664</v>
      </c>
      <c r="K1647" s="6">
        <f t="shared" si="179"/>
        <v>0</v>
      </c>
      <c r="L1647" s="8">
        <f t="shared" si="180"/>
        <v>252707.98106189058</v>
      </c>
      <c r="N1647" s="8">
        <f t="shared" si="178"/>
        <v>74.181293228785705</v>
      </c>
      <c r="O1647" s="8">
        <f>IF(E1646&lt;&gt;E1647,SUM($N$4:N1647)-SUM($O$3:O1646),0)</f>
        <v>0</v>
      </c>
      <c r="P1647" s="6">
        <f>IF(B1647&gt;0,SUM($O$4:O1647)-SUM($P$3:P1646),0)</f>
        <v>0</v>
      </c>
      <c r="Q1647" s="6">
        <f t="shared" si="181"/>
        <v>34.622476387820932</v>
      </c>
      <c r="R1647" s="8">
        <f>IF(E1646&lt;&gt;E1647,SUM($Q$4:Q1647)-SUM($R$3:R1646),0)</f>
        <v>0</v>
      </c>
      <c r="S1647" s="6">
        <f>IF(B1647&gt;0,SUM($R$4:R1647)-SUM($S$3:S1646),0)</f>
        <v>0</v>
      </c>
    </row>
    <row r="1648" spans="1:19">
      <c r="A1648">
        <f>IF(E1647&lt;&gt;E1648,COUNTIF($A$4:A1647,"&lt;&gt;0")+1,0)</f>
        <v>54</v>
      </c>
      <c r="B1648">
        <f>IF(A1648&lt;&gt;0,IF(MOD(A1648,3)=0,COUNTIF($B$4:B1647,"&lt;&gt;0")+1,0),0)</f>
        <v>18</v>
      </c>
      <c r="C1648" s="9">
        <f>'Dash Board'!$C$12+COUNT('Daily reducing balance'!$F$4:F1647)</f>
        <v>43374</v>
      </c>
      <c r="D1648">
        <f t="shared" si="175"/>
        <v>2018</v>
      </c>
      <c r="E1648">
        <f t="shared" si="176"/>
        <v>10</v>
      </c>
      <c r="F1648">
        <f>DAY('Dash Board'!$C$12+COUNT('Daily reducing balance'!$F$4:F1647))</f>
        <v>1</v>
      </c>
      <c r="G1648" s="8">
        <f t="shared" si="177"/>
        <v>252707.98106189058</v>
      </c>
      <c r="H1648" s="6">
        <f>G1648*'Dash Board'!$C$11/365</f>
        <v>72.696816469858931</v>
      </c>
      <c r="I1648" s="6">
        <f>H1648*'Dash Board'!$C$18/'Dash Board'!$C$11</f>
        <v>34.617531652313779</v>
      </c>
      <c r="J1648" s="6">
        <f>(G1648&gt;1)*PMT('Dash Board'!$C$11/365,$U$4,-'Dash Board'!$C$19)</f>
        <v>108.80376961660664</v>
      </c>
      <c r="K1648" s="6">
        <f t="shared" si="179"/>
        <v>3372.9168581148047</v>
      </c>
      <c r="L1648" s="8">
        <f t="shared" si="180"/>
        <v>252671.87410874382</v>
      </c>
      <c r="N1648" s="8">
        <f t="shared" si="178"/>
        <v>74.186237964292872</v>
      </c>
      <c r="O1648" s="8">
        <f>IF(E1647&lt;&gt;E1648,SUM($N$4:N1648)-SUM($O$3:O1647),0)</f>
        <v>2223.4419413115247</v>
      </c>
      <c r="P1648" s="6">
        <f>IF(B1648&gt;0,SUM($O$4:O1648)-SUM($P$3:P1647),0)</f>
        <v>6804.6126738534658</v>
      </c>
      <c r="Q1648" s="6">
        <f t="shared" si="181"/>
        <v>34.617531652313779</v>
      </c>
      <c r="R1648" s="8">
        <f>IF(E1647&lt;&gt;E1648,SUM($Q$4:Q1648)-SUM($R$3:R1647),0)</f>
        <v>1040.671147186702</v>
      </c>
      <c r="S1648" s="6">
        <f>IF(B1648&gt;0,SUM($R$4:R1648)-SUM($S$3:S1647),0)</f>
        <v>3205.3341308743256</v>
      </c>
    </row>
    <row r="1649" spans="1:19">
      <c r="A1649">
        <f>IF(E1648&lt;&gt;E1649,COUNTIF($A$4:A1648,"&lt;&gt;0")+1,0)</f>
        <v>0</v>
      </c>
      <c r="B1649">
        <f>IF(A1649&lt;&gt;0,IF(MOD(A1649,3)=0,COUNTIF($B$4:B1648,"&lt;&gt;0")+1,0),0)</f>
        <v>0</v>
      </c>
      <c r="C1649" s="9">
        <f>'Dash Board'!$C$12+COUNT('Daily reducing balance'!$F$4:F1648)</f>
        <v>43375</v>
      </c>
      <c r="D1649">
        <f t="shared" si="175"/>
        <v>2018</v>
      </c>
      <c r="E1649">
        <f t="shared" si="176"/>
        <v>10</v>
      </c>
      <c r="F1649">
        <f>DAY('Dash Board'!$C$12+COUNT('Daily reducing balance'!$F$4:F1648))</f>
        <v>2</v>
      </c>
      <c r="G1649" s="8">
        <f t="shared" si="177"/>
        <v>252671.87410874382</v>
      </c>
      <c r="H1649" s="6">
        <f>G1649*'Dash Board'!$C$11/365</f>
        <v>72.686429538131776</v>
      </c>
      <c r="I1649" s="6">
        <f>H1649*'Dash Board'!$C$18/'Dash Board'!$C$11</f>
        <v>34.612585494348465</v>
      </c>
      <c r="J1649" s="6">
        <f>(G1649&gt;1)*PMT('Dash Board'!$C$11/365,$U$4,-'Dash Board'!$C$19)</f>
        <v>108.80376961660664</v>
      </c>
      <c r="K1649" s="6">
        <f t="shared" si="179"/>
        <v>0</v>
      </c>
      <c r="L1649" s="8">
        <f t="shared" si="180"/>
        <v>252635.75676866533</v>
      </c>
      <c r="N1649" s="8">
        <f t="shared" si="178"/>
        <v>74.191184122258178</v>
      </c>
      <c r="O1649" s="8">
        <f>IF(E1648&lt;&gt;E1649,SUM($N$4:N1649)-SUM($O$3:O1648),0)</f>
        <v>0</v>
      </c>
      <c r="P1649" s="6">
        <f>IF(B1649&gt;0,SUM($O$4:O1649)-SUM($P$3:P1648),0)</f>
        <v>0</v>
      </c>
      <c r="Q1649" s="6">
        <f t="shared" si="181"/>
        <v>34.612585494348465</v>
      </c>
      <c r="R1649" s="8">
        <f>IF(E1648&lt;&gt;E1649,SUM($Q$4:Q1649)-SUM($R$3:R1648),0)</f>
        <v>0</v>
      </c>
      <c r="S1649" s="6">
        <f>IF(B1649&gt;0,SUM($R$4:R1649)-SUM($S$3:S1648),0)</f>
        <v>0</v>
      </c>
    </row>
    <row r="1650" spans="1:19">
      <c r="A1650">
        <f>IF(E1649&lt;&gt;E1650,COUNTIF($A$4:A1649,"&lt;&gt;0")+1,0)</f>
        <v>0</v>
      </c>
      <c r="B1650">
        <f>IF(A1650&lt;&gt;0,IF(MOD(A1650,3)=0,COUNTIF($B$4:B1649,"&lt;&gt;0")+1,0),0)</f>
        <v>0</v>
      </c>
      <c r="C1650" s="9">
        <f>'Dash Board'!$C$12+COUNT('Daily reducing balance'!$F$4:F1649)</f>
        <v>43376</v>
      </c>
      <c r="D1650">
        <f t="shared" si="175"/>
        <v>2018</v>
      </c>
      <c r="E1650">
        <f t="shared" si="176"/>
        <v>10</v>
      </c>
      <c r="F1650">
        <f>DAY('Dash Board'!$C$12+COUNT('Daily reducing balance'!$F$4:F1649))</f>
        <v>3</v>
      </c>
      <c r="G1650" s="8">
        <f t="shared" si="177"/>
        <v>252635.75676866533</v>
      </c>
      <c r="H1650" s="6">
        <f>G1650*'Dash Board'!$C$11/365</f>
        <v>72.676039618383186</v>
      </c>
      <c r="I1650" s="6">
        <f>H1650*'Dash Board'!$C$18/'Dash Board'!$C$11</f>
        <v>34.607637913515802</v>
      </c>
      <c r="J1650" s="6">
        <f>(G1650&gt;1)*PMT('Dash Board'!$C$11/365,$U$4,-'Dash Board'!$C$19)</f>
        <v>108.80376961660664</v>
      </c>
      <c r="K1650" s="6">
        <f t="shared" si="179"/>
        <v>0</v>
      </c>
      <c r="L1650" s="8">
        <f t="shared" si="180"/>
        <v>252599.6290386671</v>
      </c>
      <c r="N1650" s="8">
        <f t="shared" si="178"/>
        <v>74.196131703090842</v>
      </c>
      <c r="O1650" s="8">
        <f>IF(E1649&lt;&gt;E1650,SUM($N$4:N1650)-SUM($O$3:O1649),0)</f>
        <v>0</v>
      </c>
      <c r="P1650" s="6">
        <f>IF(B1650&gt;0,SUM($O$4:O1650)-SUM($P$3:P1649),0)</f>
        <v>0</v>
      </c>
      <c r="Q1650" s="6">
        <f t="shared" si="181"/>
        <v>34.607637913515802</v>
      </c>
      <c r="R1650" s="8">
        <f>IF(E1649&lt;&gt;E1650,SUM($Q$4:Q1650)-SUM($R$3:R1649),0)</f>
        <v>0</v>
      </c>
      <c r="S1650" s="6">
        <f>IF(B1650&gt;0,SUM($R$4:R1650)-SUM($S$3:S1649),0)</f>
        <v>0</v>
      </c>
    </row>
    <row r="1651" spans="1:19">
      <c r="A1651">
        <f>IF(E1650&lt;&gt;E1651,COUNTIF($A$4:A1650,"&lt;&gt;0")+1,0)</f>
        <v>0</v>
      </c>
      <c r="B1651">
        <f>IF(A1651&lt;&gt;0,IF(MOD(A1651,3)=0,COUNTIF($B$4:B1650,"&lt;&gt;0")+1,0),0)</f>
        <v>0</v>
      </c>
      <c r="C1651" s="9">
        <f>'Dash Board'!$C$12+COUNT('Daily reducing balance'!$F$4:F1650)</f>
        <v>43377</v>
      </c>
      <c r="D1651">
        <f t="shared" si="175"/>
        <v>2018</v>
      </c>
      <c r="E1651">
        <f t="shared" si="176"/>
        <v>10</v>
      </c>
      <c r="F1651">
        <f>DAY('Dash Board'!$C$12+COUNT('Daily reducing balance'!$F$4:F1650))</f>
        <v>4</v>
      </c>
      <c r="G1651" s="8">
        <f t="shared" si="177"/>
        <v>252599.6290386671</v>
      </c>
      <c r="H1651" s="6">
        <f>G1651*'Dash Board'!$C$11/365</f>
        <v>72.665646709753545</v>
      </c>
      <c r="I1651" s="6">
        <f>H1651*'Dash Board'!$C$18/'Dash Board'!$C$11</f>
        <v>34.602688909406453</v>
      </c>
      <c r="J1651" s="6">
        <f>(G1651&gt;1)*PMT('Dash Board'!$C$11/365,$U$4,-'Dash Board'!$C$19)</f>
        <v>108.80376961660664</v>
      </c>
      <c r="K1651" s="6">
        <f t="shared" si="179"/>
        <v>0</v>
      </c>
      <c r="L1651" s="8">
        <f t="shared" si="180"/>
        <v>252563.49091576025</v>
      </c>
      <c r="N1651" s="8">
        <f t="shared" si="178"/>
        <v>74.201080707200191</v>
      </c>
      <c r="O1651" s="8">
        <f>IF(E1650&lt;&gt;E1651,SUM($N$4:N1651)-SUM($O$3:O1650),0)</f>
        <v>0</v>
      </c>
      <c r="P1651" s="6">
        <f>IF(B1651&gt;0,SUM($O$4:O1651)-SUM($P$3:P1650),0)</f>
        <v>0</v>
      </c>
      <c r="Q1651" s="6">
        <f t="shared" si="181"/>
        <v>34.602688909406453</v>
      </c>
      <c r="R1651" s="8">
        <f>IF(E1650&lt;&gt;E1651,SUM($Q$4:Q1651)-SUM($R$3:R1650),0)</f>
        <v>0</v>
      </c>
      <c r="S1651" s="6">
        <f>IF(B1651&gt;0,SUM($R$4:R1651)-SUM($S$3:S1650),0)</f>
        <v>0</v>
      </c>
    </row>
    <row r="1652" spans="1:19">
      <c r="A1652">
        <f>IF(E1651&lt;&gt;E1652,COUNTIF($A$4:A1651,"&lt;&gt;0")+1,0)</f>
        <v>0</v>
      </c>
      <c r="B1652">
        <f>IF(A1652&lt;&gt;0,IF(MOD(A1652,3)=0,COUNTIF($B$4:B1651,"&lt;&gt;0")+1,0),0)</f>
        <v>0</v>
      </c>
      <c r="C1652" s="9">
        <f>'Dash Board'!$C$12+COUNT('Daily reducing balance'!$F$4:F1651)</f>
        <v>43378</v>
      </c>
      <c r="D1652">
        <f t="shared" ref="D1652:D1715" si="182">IF(AND(E1652=1,F1652=1),D1651+1,D1651)</f>
        <v>2018</v>
      </c>
      <c r="E1652">
        <f t="shared" ref="E1652:E1715" si="183">IF(F1652=1,IF(E1651+1&gt;12,1,E1651+1),E1651)</f>
        <v>10</v>
      </c>
      <c r="F1652">
        <f>DAY('Dash Board'!$C$12+COUNT('Daily reducing balance'!$F$4:F1651))</f>
        <v>5</v>
      </c>
      <c r="G1652" s="8">
        <f t="shared" ref="G1652:G1715" si="184">L1651</f>
        <v>252563.49091576025</v>
      </c>
      <c r="H1652" s="6">
        <f>G1652*'Dash Board'!$C$11/365</f>
        <v>72.655250811383084</v>
      </c>
      <c r="I1652" s="6">
        <f>H1652*'Dash Board'!$C$18/'Dash Board'!$C$11</f>
        <v>34.597738481610996</v>
      </c>
      <c r="J1652" s="6">
        <f>(G1652&gt;1)*PMT('Dash Board'!$C$11/365,$U$4,-'Dash Board'!$C$19)</f>
        <v>108.80376961660664</v>
      </c>
      <c r="K1652" s="6">
        <f t="shared" si="179"/>
        <v>0</v>
      </c>
      <c r="L1652" s="8">
        <f t="shared" si="180"/>
        <v>252527.34239695503</v>
      </c>
      <c r="N1652" s="8">
        <f t="shared" ref="N1652:N1715" si="185">J1652-I1652</f>
        <v>74.206031134995641</v>
      </c>
      <c r="O1652" s="8">
        <f>IF(E1651&lt;&gt;E1652,SUM($N$4:N1652)-SUM($O$3:O1651),0)</f>
        <v>0</v>
      </c>
      <c r="P1652" s="6">
        <f>IF(B1652&gt;0,SUM($O$4:O1652)-SUM($P$3:P1651),0)</f>
        <v>0</v>
      </c>
      <c r="Q1652" s="6">
        <f t="shared" si="181"/>
        <v>34.597738481610996</v>
      </c>
      <c r="R1652" s="8">
        <f>IF(E1651&lt;&gt;E1652,SUM($Q$4:Q1652)-SUM($R$3:R1651),0)</f>
        <v>0</v>
      </c>
      <c r="S1652" s="6">
        <f>IF(B1652&gt;0,SUM($R$4:R1652)-SUM($S$3:S1651),0)</f>
        <v>0</v>
      </c>
    </row>
    <row r="1653" spans="1:19">
      <c r="A1653">
        <f>IF(E1652&lt;&gt;E1653,COUNTIF($A$4:A1652,"&lt;&gt;0")+1,0)</f>
        <v>0</v>
      </c>
      <c r="B1653">
        <f>IF(A1653&lt;&gt;0,IF(MOD(A1653,3)=0,COUNTIF($B$4:B1652,"&lt;&gt;0")+1,0),0)</f>
        <v>0</v>
      </c>
      <c r="C1653" s="9">
        <f>'Dash Board'!$C$12+COUNT('Daily reducing balance'!$F$4:F1652)</f>
        <v>43379</v>
      </c>
      <c r="D1653">
        <f t="shared" si="182"/>
        <v>2018</v>
      </c>
      <c r="E1653">
        <f t="shared" si="183"/>
        <v>10</v>
      </c>
      <c r="F1653">
        <f>DAY('Dash Board'!$C$12+COUNT('Daily reducing balance'!$F$4:F1652))</f>
        <v>6</v>
      </c>
      <c r="G1653" s="8">
        <f t="shared" si="184"/>
        <v>252527.34239695503</v>
      </c>
      <c r="H1653" s="6">
        <f>G1653*'Dash Board'!$C$11/365</f>
        <v>72.644851922411718</v>
      </c>
      <c r="I1653" s="6">
        <f>H1653*'Dash Board'!$C$18/'Dash Board'!$C$11</f>
        <v>34.592786629719868</v>
      </c>
      <c r="J1653" s="6">
        <f>(G1653&gt;1)*PMT('Dash Board'!$C$11/365,$U$4,-'Dash Board'!$C$19)</f>
        <v>108.80376961660664</v>
      </c>
      <c r="K1653" s="6">
        <f t="shared" si="179"/>
        <v>0</v>
      </c>
      <c r="L1653" s="8">
        <f t="shared" si="180"/>
        <v>252491.18347926083</v>
      </c>
      <c r="N1653" s="8">
        <f t="shared" si="185"/>
        <v>74.210982986886776</v>
      </c>
      <c r="O1653" s="8">
        <f>IF(E1652&lt;&gt;E1653,SUM($N$4:N1653)-SUM($O$3:O1652),0)</f>
        <v>0</v>
      </c>
      <c r="P1653" s="6">
        <f>IF(B1653&gt;0,SUM($O$4:O1653)-SUM($P$3:P1652),0)</f>
        <v>0</v>
      </c>
      <c r="Q1653" s="6">
        <f t="shared" si="181"/>
        <v>34.592786629719868</v>
      </c>
      <c r="R1653" s="8">
        <f>IF(E1652&lt;&gt;E1653,SUM($Q$4:Q1653)-SUM($R$3:R1652),0)</f>
        <v>0</v>
      </c>
      <c r="S1653" s="6">
        <f>IF(B1653&gt;0,SUM($R$4:R1653)-SUM($S$3:S1652),0)</f>
        <v>0</v>
      </c>
    </row>
    <row r="1654" spans="1:19">
      <c r="A1654">
        <f>IF(E1653&lt;&gt;E1654,COUNTIF($A$4:A1653,"&lt;&gt;0")+1,0)</f>
        <v>0</v>
      </c>
      <c r="B1654">
        <f>IF(A1654&lt;&gt;0,IF(MOD(A1654,3)=0,COUNTIF($B$4:B1653,"&lt;&gt;0")+1,0),0)</f>
        <v>0</v>
      </c>
      <c r="C1654" s="9">
        <f>'Dash Board'!$C$12+COUNT('Daily reducing balance'!$F$4:F1653)</f>
        <v>43380</v>
      </c>
      <c r="D1654">
        <f t="shared" si="182"/>
        <v>2018</v>
      </c>
      <c r="E1654">
        <f t="shared" si="183"/>
        <v>10</v>
      </c>
      <c r="F1654">
        <f>DAY('Dash Board'!$C$12+COUNT('Daily reducing balance'!$F$4:F1653))</f>
        <v>7</v>
      </c>
      <c r="G1654" s="8">
        <f t="shared" si="184"/>
        <v>252491.18347926083</v>
      </c>
      <c r="H1654" s="6">
        <f>G1654*'Dash Board'!$C$11/365</f>
        <v>72.634450041979136</v>
      </c>
      <c r="I1654" s="6">
        <f>H1654*'Dash Board'!$C$18/'Dash Board'!$C$11</f>
        <v>34.587833353323404</v>
      </c>
      <c r="J1654" s="6">
        <f>(G1654&gt;1)*PMT('Dash Board'!$C$11/365,$U$4,-'Dash Board'!$C$19)</f>
        <v>108.80376961660664</v>
      </c>
      <c r="K1654" s="6">
        <f t="shared" si="179"/>
        <v>0</v>
      </c>
      <c r="L1654" s="8">
        <f t="shared" si="180"/>
        <v>252455.01415968619</v>
      </c>
      <c r="N1654" s="8">
        <f t="shared" si="185"/>
        <v>74.21593626328324</v>
      </c>
      <c r="O1654" s="8">
        <f>IF(E1653&lt;&gt;E1654,SUM($N$4:N1654)-SUM($O$3:O1653),0)</f>
        <v>0</v>
      </c>
      <c r="P1654" s="6">
        <f>IF(B1654&gt;0,SUM($O$4:O1654)-SUM($P$3:P1653),0)</f>
        <v>0</v>
      </c>
      <c r="Q1654" s="6">
        <f t="shared" si="181"/>
        <v>34.587833353323404</v>
      </c>
      <c r="R1654" s="8">
        <f>IF(E1653&lt;&gt;E1654,SUM($Q$4:Q1654)-SUM($R$3:R1653),0)</f>
        <v>0</v>
      </c>
      <c r="S1654" s="6">
        <f>IF(B1654&gt;0,SUM($R$4:R1654)-SUM($S$3:S1653),0)</f>
        <v>0</v>
      </c>
    </row>
    <row r="1655" spans="1:19">
      <c r="A1655">
        <f>IF(E1654&lt;&gt;E1655,COUNTIF($A$4:A1654,"&lt;&gt;0")+1,0)</f>
        <v>0</v>
      </c>
      <c r="B1655">
        <f>IF(A1655&lt;&gt;0,IF(MOD(A1655,3)=0,COUNTIF($B$4:B1654,"&lt;&gt;0")+1,0),0)</f>
        <v>0</v>
      </c>
      <c r="C1655" s="9">
        <f>'Dash Board'!$C$12+COUNT('Daily reducing balance'!$F$4:F1654)</f>
        <v>43381</v>
      </c>
      <c r="D1655">
        <f t="shared" si="182"/>
        <v>2018</v>
      </c>
      <c r="E1655">
        <f t="shared" si="183"/>
        <v>10</v>
      </c>
      <c r="F1655">
        <f>DAY('Dash Board'!$C$12+COUNT('Daily reducing balance'!$F$4:F1654))</f>
        <v>8</v>
      </c>
      <c r="G1655" s="8">
        <f t="shared" si="184"/>
        <v>252455.01415968619</v>
      </c>
      <c r="H1655" s="6">
        <f>G1655*'Dash Board'!$C$11/365</f>
        <v>72.624045169224786</v>
      </c>
      <c r="I1655" s="6">
        <f>H1655*'Dash Board'!$C$18/'Dash Board'!$C$11</f>
        <v>34.582878652011807</v>
      </c>
      <c r="J1655" s="6">
        <f>(G1655&gt;1)*PMT('Dash Board'!$C$11/365,$U$4,-'Dash Board'!$C$19)</f>
        <v>108.80376961660664</v>
      </c>
      <c r="K1655" s="6">
        <f t="shared" si="179"/>
        <v>0</v>
      </c>
      <c r="L1655" s="8">
        <f t="shared" si="180"/>
        <v>252418.83443523879</v>
      </c>
      <c r="N1655" s="8">
        <f t="shared" si="185"/>
        <v>74.220890964594844</v>
      </c>
      <c r="O1655" s="8">
        <f>IF(E1654&lt;&gt;E1655,SUM($N$4:N1655)-SUM($O$3:O1654),0)</f>
        <v>0</v>
      </c>
      <c r="P1655" s="6">
        <f>IF(B1655&gt;0,SUM($O$4:O1655)-SUM($P$3:P1654),0)</f>
        <v>0</v>
      </c>
      <c r="Q1655" s="6">
        <f t="shared" si="181"/>
        <v>34.582878652011807</v>
      </c>
      <c r="R1655" s="8">
        <f>IF(E1654&lt;&gt;E1655,SUM($Q$4:Q1655)-SUM($R$3:R1654),0)</f>
        <v>0</v>
      </c>
      <c r="S1655" s="6">
        <f>IF(B1655&gt;0,SUM($R$4:R1655)-SUM($S$3:S1654),0)</f>
        <v>0</v>
      </c>
    </row>
    <row r="1656" spans="1:19">
      <c r="A1656">
        <f>IF(E1655&lt;&gt;E1656,COUNTIF($A$4:A1655,"&lt;&gt;0")+1,0)</f>
        <v>0</v>
      </c>
      <c r="B1656">
        <f>IF(A1656&lt;&gt;0,IF(MOD(A1656,3)=0,COUNTIF($B$4:B1655,"&lt;&gt;0")+1,0),0)</f>
        <v>0</v>
      </c>
      <c r="C1656" s="9">
        <f>'Dash Board'!$C$12+COUNT('Daily reducing balance'!$F$4:F1655)</f>
        <v>43382</v>
      </c>
      <c r="D1656">
        <f t="shared" si="182"/>
        <v>2018</v>
      </c>
      <c r="E1656">
        <f t="shared" si="183"/>
        <v>10</v>
      </c>
      <c r="F1656">
        <f>DAY('Dash Board'!$C$12+COUNT('Daily reducing balance'!$F$4:F1655))</f>
        <v>9</v>
      </c>
      <c r="G1656" s="8">
        <f t="shared" si="184"/>
        <v>252418.83443523879</v>
      </c>
      <c r="H1656" s="6">
        <f>G1656*'Dash Board'!$C$11/365</f>
        <v>72.613637303287859</v>
      </c>
      <c r="I1656" s="6">
        <f>H1656*'Dash Board'!$C$18/'Dash Board'!$C$11</f>
        <v>34.577922525375172</v>
      </c>
      <c r="J1656" s="6">
        <f>(G1656&gt;1)*PMT('Dash Board'!$C$11/365,$U$4,-'Dash Board'!$C$19)</f>
        <v>108.80376961660664</v>
      </c>
      <c r="K1656" s="6">
        <f t="shared" si="179"/>
        <v>0</v>
      </c>
      <c r="L1656" s="8">
        <f t="shared" si="180"/>
        <v>252382.64430292547</v>
      </c>
      <c r="N1656" s="8">
        <f t="shared" si="185"/>
        <v>74.225847091231472</v>
      </c>
      <c r="O1656" s="8">
        <f>IF(E1655&lt;&gt;E1656,SUM($N$4:N1656)-SUM($O$3:O1655),0)</f>
        <v>0</v>
      </c>
      <c r="P1656" s="6">
        <f>IF(B1656&gt;0,SUM($O$4:O1656)-SUM($P$3:P1655),0)</f>
        <v>0</v>
      </c>
      <c r="Q1656" s="6">
        <f t="shared" si="181"/>
        <v>34.577922525375172</v>
      </c>
      <c r="R1656" s="8">
        <f>IF(E1655&lt;&gt;E1656,SUM($Q$4:Q1656)-SUM($R$3:R1655),0)</f>
        <v>0</v>
      </c>
      <c r="S1656" s="6">
        <f>IF(B1656&gt;0,SUM($R$4:R1656)-SUM($S$3:S1655),0)</f>
        <v>0</v>
      </c>
    </row>
    <row r="1657" spans="1:19">
      <c r="A1657">
        <f>IF(E1656&lt;&gt;E1657,COUNTIF($A$4:A1656,"&lt;&gt;0")+1,0)</f>
        <v>0</v>
      </c>
      <c r="B1657">
        <f>IF(A1657&lt;&gt;0,IF(MOD(A1657,3)=0,COUNTIF($B$4:B1656,"&lt;&gt;0")+1,0),0)</f>
        <v>0</v>
      </c>
      <c r="C1657" s="9">
        <f>'Dash Board'!$C$12+COUNT('Daily reducing balance'!$F$4:F1656)</f>
        <v>43383</v>
      </c>
      <c r="D1657">
        <f t="shared" si="182"/>
        <v>2018</v>
      </c>
      <c r="E1657">
        <f t="shared" si="183"/>
        <v>10</v>
      </c>
      <c r="F1657">
        <f>DAY('Dash Board'!$C$12+COUNT('Daily reducing balance'!$F$4:F1656))</f>
        <v>10</v>
      </c>
      <c r="G1657" s="8">
        <f t="shared" si="184"/>
        <v>252382.64430292547</v>
      </c>
      <c r="H1657" s="6">
        <f>G1657*'Dash Board'!$C$11/365</f>
        <v>72.603226443307321</v>
      </c>
      <c r="I1657" s="6">
        <f>H1657*'Dash Board'!$C$18/'Dash Board'!$C$11</f>
        <v>34.572964973003486</v>
      </c>
      <c r="J1657" s="6">
        <f>(G1657&gt;1)*PMT('Dash Board'!$C$11/365,$U$4,-'Dash Board'!$C$19)</f>
        <v>108.80376961660664</v>
      </c>
      <c r="K1657" s="6">
        <f t="shared" si="179"/>
        <v>0</v>
      </c>
      <c r="L1657" s="8">
        <f t="shared" si="180"/>
        <v>252346.44375975218</v>
      </c>
      <c r="N1657" s="8">
        <f t="shared" si="185"/>
        <v>74.230804643603165</v>
      </c>
      <c r="O1657" s="8">
        <f>IF(E1656&lt;&gt;E1657,SUM($N$4:N1657)-SUM($O$3:O1656),0)</f>
        <v>0</v>
      </c>
      <c r="P1657" s="6">
        <f>IF(B1657&gt;0,SUM($O$4:O1657)-SUM($P$3:P1656),0)</f>
        <v>0</v>
      </c>
      <c r="Q1657" s="6">
        <f t="shared" si="181"/>
        <v>34.572964973003486</v>
      </c>
      <c r="R1657" s="8">
        <f>IF(E1656&lt;&gt;E1657,SUM($Q$4:Q1657)-SUM($R$3:R1656),0)</f>
        <v>0</v>
      </c>
      <c r="S1657" s="6">
        <f>IF(B1657&gt;0,SUM($R$4:R1657)-SUM($S$3:S1656),0)</f>
        <v>0</v>
      </c>
    </row>
    <row r="1658" spans="1:19">
      <c r="A1658">
        <f>IF(E1657&lt;&gt;E1658,COUNTIF($A$4:A1657,"&lt;&gt;0")+1,0)</f>
        <v>0</v>
      </c>
      <c r="B1658">
        <f>IF(A1658&lt;&gt;0,IF(MOD(A1658,3)=0,COUNTIF($B$4:B1657,"&lt;&gt;0")+1,0),0)</f>
        <v>0</v>
      </c>
      <c r="C1658" s="9">
        <f>'Dash Board'!$C$12+COUNT('Daily reducing balance'!$F$4:F1657)</f>
        <v>43384</v>
      </c>
      <c r="D1658">
        <f t="shared" si="182"/>
        <v>2018</v>
      </c>
      <c r="E1658">
        <f t="shared" si="183"/>
        <v>10</v>
      </c>
      <c r="F1658">
        <f>DAY('Dash Board'!$C$12+COUNT('Daily reducing balance'!$F$4:F1657))</f>
        <v>11</v>
      </c>
      <c r="G1658" s="8">
        <f t="shared" si="184"/>
        <v>252346.44375975218</v>
      </c>
      <c r="H1658" s="6">
        <f>G1658*'Dash Board'!$C$11/365</f>
        <v>72.59281258842185</v>
      </c>
      <c r="I1658" s="6">
        <f>H1658*'Dash Board'!$C$18/'Dash Board'!$C$11</f>
        <v>34.568005994486597</v>
      </c>
      <c r="J1658" s="6">
        <f>(G1658&gt;1)*PMT('Dash Board'!$C$11/365,$U$4,-'Dash Board'!$C$19)</f>
        <v>108.80376961660664</v>
      </c>
      <c r="K1658" s="6">
        <f t="shared" si="179"/>
        <v>0</v>
      </c>
      <c r="L1658" s="8">
        <f t="shared" si="180"/>
        <v>252310.23280272397</v>
      </c>
      <c r="N1658" s="8">
        <f t="shared" si="185"/>
        <v>74.235763622120047</v>
      </c>
      <c r="O1658" s="8">
        <f>IF(E1657&lt;&gt;E1658,SUM($N$4:N1658)-SUM($O$3:O1657),0)</f>
        <v>0</v>
      </c>
      <c r="P1658" s="6">
        <f>IF(B1658&gt;0,SUM($O$4:O1658)-SUM($P$3:P1657),0)</f>
        <v>0</v>
      </c>
      <c r="Q1658" s="6">
        <f t="shared" si="181"/>
        <v>34.568005994486597</v>
      </c>
      <c r="R1658" s="8">
        <f>IF(E1657&lt;&gt;E1658,SUM($Q$4:Q1658)-SUM($R$3:R1657),0)</f>
        <v>0</v>
      </c>
      <c r="S1658" s="6">
        <f>IF(B1658&gt;0,SUM($R$4:R1658)-SUM($S$3:S1657),0)</f>
        <v>0</v>
      </c>
    </row>
    <row r="1659" spans="1:19">
      <c r="A1659">
        <f>IF(E1658&lt;&gt;E1659,COUNTIF($A$4:A1658,"&lt;&gt;0")+1,0)</f>
        <v>0</v>
      </c>
      <c r="B1659">
        <f>IF(A1659&lt;&gt;0,IF(MOD(A1659,3)=0,COUNTIF($B$4:B1658,"&lt;&gt;0")+1,0),0)</f>
        <v>0</v>
      </c>
      <c r="C1659" s="9">
        <f>'Dash Board'!$C$12+COUNT('Daily reducing balance'!$F$4:F1658)</f>
        <v>43385</v>
      </c>
      <c r="D1659">
        <f t="shared" si="182"/>
        <v>2018</v>
      </c>
      <c r="E1659">
        <f t="shared" si="183"/>
        <v>10</v>
      </c>
      <c r="F1659">
        <f>DAY('Dash Board'!$C$12+COUNT('Daily reducing balance'!$F$4:F1658))</f>
        <v>12</v>
      </c>
      <c r="G1659" s="8">
        <f t="shared" si="184"/>
        <v>252310.23280272397</v>
      </c>
      <c r="H1659" s="6">
        <f>G1659*'Dash Board'!$C$11/365</f>
        <v>72.5823957377699</v>
      </c>
      <c r="I1659" s="6">
        <f>H1659*'Dash Board'!$C$18/'Dash Board'!$C$11</f>
        <v>34.563045589414237</v>
      </c>
      <c r="J1659" s="6">
        <f>(G1659&gt;1)*PMT('Dash Board'!$C$11/365,$U$4,-'Dash Board'!$C$19)</f>
        <v>108.80376961660664</v>
      </c>
      <c r="K1659" s="6">
        <f t="shared" si="179"/>
        <v>0</v>
      </c>
      <c r="L1659" s="8">
        <f t="shared" si="180"/>
        <v>252274.01142884512</v>
      </c>
      <c r="N1659" s="8">
        <f t="shared" si="185"/>
        <v>74.240724027192414</v>
      </c>
      <c r="O1659" s="8">
        <f>IF(E1658&lt;&gt;E1659,SUM($N$4:N1659)-SUM($O$3:O1658),0)</f>
        <v>0</v>
      </c>
      <c r="P1659" s="6">
        <f>IF(B1659&gt;0,SUM($O$4:O1659)-SUM($P$3:P1658),0)</f>
        <v>0</v>
      </c>
      <c r="Q1659" s="6">
        <f t="shared" si="181"/>
        <v>34.563045589414237</v>
      </c>
      <c r="R1659" s="8">
        <f>IF(E1658&lt;&gt;E1659,SUM($Q$4:Q1659)-SUM($R$3:R1658),0)</f>
        <v>0</v>
      </c>
      <c r="S1659" s="6">
        <f>IF(B1659&gt;0,SUM($R$4:R1659)-SUM($S$3:S1658),0)</f>
        <v>0</v>
      </c>
    </row>
    <row r="1660" spans="1:19">
      <c r="A1660">
        <f>IF(E1659&lt;&gt;E1660,COUNTIF($A$4:A1659,"&lt;&gt;0")+1,0)</f>
        <v>0</v>
      </c>
      <c r="B1660">
        <f>IF(A1660&lt;&gt;0,IF(MOD(A1660,3)=0,COUNTIF($B$4:B1659,"&lt;&gt;0")+1,0),0)</f>
        <v>0</v>
      </c>
      <c r="C1660" s="9">
        <f>'Dash Board'!$C$12+COUNT('Daily reducing balance'!$F$4:F1659)</f>
        <v>43386</v>
      </c>
      <c r="D1660">
        <f t="shared" si="182"/>
        <v>2018</v>
      </c>
      <c r="E1660">
        <f t="shared" si="183"/>
        <v>10</v>
      </c>
      <c r="F1660">
        <f>DAY('Dash Board'!$C$12+COUNT('Daily reducing balance'!$F$4:F1659))</f>
        <v>13</v>
      </c>
      <c r="G1660" s="8">
        <f t="shared" si="184"/>
        <v>252274.01142884512</v>
      </c>
      <c r="H1660" s="6">
        <f>G1660*'Dash Board'!$C$11/365</f>
        <v>72.571975890489682</v>
      </c>
      <c r="I1660" s="6">
        <f>H1660*'Dash Board'!$C$18/'Dash Board'!$C$11</f>
        <v>34.558083757376039</v>
      </c>
      <c r="J1660" s="6">
        <f>(G1660&gt;1)*PMT('Dash Board'!$C$11/365,$U$4,-'Dash Board'!$C$19)</f>
        <v>108.80376961660664</v>
      </c>
      <c r="K1660" s="6">
        <f t="shared" si="179"/>
        <v>0</v>
      </c>
      <c r="L1660" s="8">
        <f t="shared" si="180"/>
        <v>252237.77963511899</v>
      </c>
      <c r="N1660" s="8">
        <f t="shared" si="185"/>
        <v>74.245685859230605</v>
      </c>
      <c r="O1660" s="8">
        <f>IF(E1659&lt;&gt;E1660,SUM($N$4:N1660)-SUM($O$3:O1659),0)</f>
        <v>0</v>
      </c>
      <c r="P1660" s="6">
        <f>IF(B1660&gt;0,SUM($O$4:O1660)-SUM($P$3:P1659),0)</f>
        <v>0</v>
      </c>
      <c r="Q1660" s="6">
        <f t="shared" si="181"/>
        <v>34.558083757376039</v>
      </c>
      <c r="R1660" s="8">
        <f>IF(E1659&lt;&gt;E1660,SUM($Q$4:Q1660)-SUM($R$3:R1659),0)</f>
        <v>0</v>
      </c>
      <c r="S1660" s="6">
        <f>IF(B1660&gt;0,SUM($R$4:R1660)-SUM($S$3:S1659),0)</f>
        <v>0</v>
      </c>
    </row>
    <row r="1661" spans="1:19">
      <c r="A1661">
        <f>IF(E1660&lt;&gt;E1661,COUNTIF($A$4:A1660,"&lt;&gt;0")+1,0)</f>
        <v>0</v>
      </c>
      <c r="B1661">
        <f>IF(A1661&lt;&gt;0,IF(MOD(A1661,3)=0,COUNTIF($B$4:B1660,"&lt;&gt;0")+1,0),0)</f>
        <v>0</v>
      </c>
      <c r="C1661" s="9">
        <f>'Dash Board'!$C$12+COUNT('Daily reducing balance'!$F$4:F1660)</f>
        <v>43387</v>
      </c>
      <c r="D1661">
        <f t="shared" si="182"/>
        <v>2018</v>
      </c>
      <c r="E1661">
        <f t="shared" si="183"/>
        <v>10</v>
      </c>
      <c r="F1661">
        <f>DAY('Dash Board'!$C$12+COUNT('Daily reducing balance'!$F$4:F1660))</f>
        <v>14</v>
      </c>
      <c r="G1661" s="8">
        <f t="shared" si="184"/>
        <v>252237.77963511899</v>
      </c>
      <c r="H1661" s="6">
        <f>G1661*'Dash Board'!$C$11/365</f>
        <v>72.561553045719151</v>
      </c>
      <c r="I1661" s="6">
        <f>H1661*'Dash Board'!$C$18/'Dash Board'!$C$11</f>
        <v>34.553120497961508</v>
      </c>
      <c r="J1661" s="6">
        <f>(G1661&gt;1)*PMT('Dash Board'!$C$11/365,$U$4,-'Dash Board'!$C$19)</f>
        <v>108.80376961660664</v>
      </c>
      <c r="K1661" s="6">
        <f t="shared" si="179"/>
        <v>0</v>
      </c>
      <c r="L1661" s="8">
        <f t="shared" si="180"/>
        <v>252201.53741854811</v>
      </c>
      <c r="N1661" s="8">
        <f t="shared" si="185"/>
        <v>74.250649118645129</v>
      </c>
      <c r="O1661" s="8">
        <f>IF(E1660&lt;&gt;E1661,SUM($N$4:N1661)-SUM($O$3:O1660),0)</f>
        <v>0</v>
      </c>
      <c r="P1661" s="6">
        <f>IF(B1661&gt;0,SUM($O$4:O1661)-SUM($P$3:P1660),0)</f>
        <v>0</v>
      </c>
      <c r="Q1661" s="6">
        <f t="shared" si="181"/>
        <v>34.553120497961508</v>
      </c>
      <c r="R1661" s="8">
        <f>IF(E1660&lt;&gt;E1661,SUM($Q$4:Q1661)-SUM($R$3:R1660),0)</f>
        <v>0</v>
      </c>
      <c r="S1661" s="6">
        <f>IF(B1661&gt;0,SUM($R$4:R1661)-SUM($S$3:S1660),0)</f>
        <v>0</v>
      </c>
    </row>
    <row r="1662" spans="1:19">
      <c r="A1662">
        <f>IF(E1661&lt;&gt;E1662,COUNTIF($A$4:A1661,"&lt;&gt;0")+1,0)</f>
        <v>0</v>
      </c>
      <c r="B1662">
        <f>IF(A1662&lt;&gt;0,IF(MOD(A1662,3)=0,COUNTIF($B$4:B1661,"&lt;&gt;0")+1,0),0)</f>
        <v>0</v>
      </c>
      <c r="C1662" s="9">
        <f>'Dash Board'!$C$12+COUNT('Daily reducing balance'!$F$4:F1661)</f>
        <v>43388</v>
      </c>
      <c r="D1662">
        <f t="shared" si="182"/>
        <v>2018</v>
      </c>
      <c r="E1662">
        <f t="shared" si="183"/>
        <v>10</v>
      </c>
      <c r="F1662">
        <f>DAY('Dash Board'!$C$12+COUNT('Daily reducing balance'!$F$4:F1661))</f>
        <v>15</v>
      </c>
      <c r="G1662" s="8">
        <f t="shared" si="184"/>
        <v>252201.53741854811</v>
      </c>
      <c r="H1662" s="6">
        <f>G1662*'Dash Board'!$C$11/365</f>
        <v>72.551127202596035</v>
      </c>
      <c r="I1662" s="6">
        <f>H1662*'Dash Board'!$C$18/'Dash Board'!$C$11</f>
        <v>34.548155810760015</v>
      </c>
      <c r="J1662" s="6">
        <f>(G1662&gt;1)*PMT('Dash Board'!$C$11/365,$U$4,-'Dash Board'!$C$19)</f>
        <v>108.80376961660664</v>
      </c>
      <c r="K1662" s="6">
        <f t="shared" si="179"/>
        <v>0</v>
      </c>
      <c r="L1662" s="8">
        <f t="shared" si="180"/>
        <v>252165.2847761341</v>
      </c>
      <c r="N1662" s="8">
        <f t="shared" si="185"/>
        <v>74.255613805846622</v>
      </c>
      <c r="O1662" s="8">
        <f>IF(E1661&lt;&gt;E1662,SUM($N$4:N1662)-SUM($O$3:O1661),0)</f>
        <v>0</v>
      </c>
      <c r="P1662" s="6">
        <f>IF(B1662&gt;0,SUM($O$4:O1662)-SUM($P$3:P1661),0)</f>
        <v>0</v>
      </c>
      <c r="Q1662" s="6">
        <f t="shared" si="181"/>
        <v>34.548155810760015</v>
      </c>
      <c r="R1662" s="8">
        <f>IF(E1661&lt;&gt;E1662,SUM($Q$4:Q1662)-SUM($R$3:R1661),0)</f>
        <v>0</v>
      </c>
      <c r="S1662" s="6">
        <f>IF(B1662&gt;0,SUM($R$4:R1662)-SUM($S$3:S1661),0)</f>
        <v>0</v>
      </c>
    </row>
    <row r="1663" spans="1:19">
      <c r="A1663">
        <f>IF(E1662&lt;&gt;E1663,COUNTIF($A$4:A1662,"&lt;&gt;0")+1,0)</f>
        <v>0</v>
      </c>
      <c r="B1663">
        <f>IF(A1663&lt;&gt;0,IF(MOD(A1663,3)=0,COUNTIF($B$4:B1662,"&lt;&gt;0")+1,0),0)</f>
        <v>0</v>
      </c>
      <c r="C1663" s="9">
        <f>'Dash Board'!$C$12+COUNT('Daily reducing balance'!$F$4:F1662)</f>
        <v>43389</v>
      </c>
      <c r="D1663">
        <f t="shared" si="182"/>
        <v>2018</v>
      </c>
      <c r="E1663">
        <f t="shared" si="183"/>
        <v>10</v>
      </c>
      <c r="F1663">
        <f>DAY('Dash Board'!$C$12+COUNT('Daily reducing balance'!$F$4:F1662))</f>
        <v>16</v>
      </c>
      <c r="G1663" s="8">
        <f t="shared" si="184"/>
        <v>252165.2847761341</v>
      </c>
      <c r="H1663" s="6">
        <f>G1663*'Dash Board'!$C$11/365</f>
        <v>72.54069836025775</v>
      </c>
      <c r="I1663" s="6">
        <f>H1663*'Dash Board'!$C$18/'Dash Board'!$C$11</f>
        <v>34.543189695360837</v>
      </c>
      <c r="J1663" s="6">
        <f>(G1663&gt;1)*PMT('Dash Board'!$C$11/365,$U$4,-'Dash Board'!$C$19)</f>
        <v>108.80376961660664</v>
      </c>
      <c r="K1663" s="6">
        <f t="shared" si="179"/>
        <v>0</v>
      </c>
      <c r="L1663" s="8">
        <f t="shared" si="180"/>
        <v>252129.02170487773</v>
      </c>
      <c r="N1663" s="8">
        <f t="shared" si="185"/>
        <v>74.260579921245807</v>
      </c>
      <c r="O1663" s="8">
        <f>IF(E1662&lt;&gt;E1663,SUM($N$4:N1663)-SUM($O$3:O1662),0)</f>
        <v>0</v>
      </c>
      <c r="P1663" s="6">
        <f>IF(B1663&gt;0,SUM($O$4:O1663)-SUM($P$3:P1662),0)</f>
        <v>0</v>
      </c>
      <c r="Q1663" s="6">
        <f t="shared" si="181"/>
        <v>34.543189695360837</v>
      </c>
      <c r="R1663" s="8">
        <f>IF(E1662&lt;&gt;E1663,SUM($Q$4:Q1663)-SUM($R$3:R1662),0)</f>
        <v>0</v>
      </c>
      <c r="S1663" s="6">
        <f>IF(B1663&gt;0,SUM($R$4:R1663)-SUM($S$3:S1662),0)</f>
        <v>0</v>
      </c>
    </row>
    <row r="1664" spans="1:19">
      <c r="A1664">
        <f>IF(E1663&lt;&gt;E1664,COUNTIF($A$4:A1663,"&lt;&gt;0")+1,0)</f>
        <v>0</v>
      </c>
      <c r="B1664">
        <f>IF(A1664&lt;&gt;0,IF(MOD(A1664,3)=0,COUNTIF($B$4:B1663,"&lt;&gt;0")+1,0),0)</f>
        <v>0</v>
      </c>
      <c r="C1664" s="9">
        <f>'Dash Board'!$C$12+COUNT('Daily reducing balance'!$F$4:F1663)</f>
        <v>43390</v>
      </c>
      <c r="D1664">
        <f t="shared" si="182"/>
        <v>2018</v>
      </c>
      <c r="E1664">
        <f t="shared" si="183"/>
        <v>10</v>
      </c>
      <c r="F1664">
        <f>DAY('Dash Board'!$C$12+COUNT('Daily reducing balance'!$F$4:F1663))</f>
        <v>17</v>
      </c>
      <c r="G1664" s="8">
        <f t="shared" si="184"/>
        <v>252129.02170487773</v>
      </c>
      <c r="H1664" s="6">
        <f>G1664*'Dash Board'!$C$11/365</f>
        <v>72.53026651784154</v>
      </c>
      <c r="I1664" s="6">
        <f>H1664*'Dash Board'!$C$18/'Dash Board'!$C$11</f>
        <v>34.538222151353118</v>
      </c>
      <c r="J1664" s="6">
        <f>(G1664&gt;1)*PMT('Dash Board'!$C$11/365,$U$4,-'Dash Board'!$C$19)</f>
        <v>108.80376961660664</v>
      </c>
      <c r="K1664" s="6">
        <f t="shared" si="179"/>
        <v>0</v>
      </c>
      <c r="L1664" s="8">
        <f t="shared" si="180"/>
        <v>252092.74820177894</v>
      </c>
      <c r="N1664" s="8">
        <f t="shared" si="185"/>
        <v>74.265547465253519</v>
      </c>
      <c r="O1664" s="8">
        <f>IF(E1663&lt;&gt;E1664,SUM($N$4:N1664)-SUM($O$3:O1663),0)</f>
        <v>0</v>
      </c>
      <c r="P1664" s="6">
        <f>IF(B1664&gt;0,SUM($O$4:O1664)-SUM($P$3:P1663),0)</f>
        <v>0</v>
      </c>
      <c r="Q1664" s="6">
        <f t="shared" si="181"/>
        <v>34.538222151353118</v>
      </c>
      <c r="R1664" s="8">
        <f>IF(E1663&lt;&gt;E1664,SUM($Q$4:Q1664)-SUM($R$3:R1663),0)</f>
        <v>0</v>
      </c>
      <c r="S1664" s="6">
        <f>IF(B1664&gt;0,SUM($R$4:R1664)-SUM($S$3:S1663),0)</f>
        <v>0</v>
      </c>
    </row>
    <row r="1665" spans="1:19">
      <c r="A1665">
        <f>IF(E1664&lt;&gt;E1665,COUNTIF($A$4:A1664,"&lt;&gt;0")+1,0)</f>
        <v>0</v>
      </c>
      <c r="B1665">
        <f>IF(A1665&lt;&gt;0,IF(MOD(A1665,3)=0,COUNTIF($B$4:B1664,"&lt;&gt;0")+1,0),0)</f>
        <v>0</v>
      </c>
      <c r="C1665" s="9">
        <f>'Dash Board'!$C$12+COUNT('Daily reducing balance'!$F$4:F1664)</f>
        <v>43391</v>
      </c>
      <c r="D1665">
        <f t="shared" si="182"/>
        <v>2018</v>
      </c>
      <c r="E1665">
        <f t="shared" si="183"/>
        <v>10</v>
      </c>
      <c r="F1665">
        <f>DAY('Dash Board'!$C$12+COUNT('Daily reducing balance'!$F$4:F1664))</f>
        <v>18</v>
      </c>
      <c r="G1665" s="8">
        <f t="shared" si="184"/>
        <v>252092.74820177894</v>
      </c>
      <c r="H1665" s="6">
        <f>G1665*'Dash Board'!$C$11/365</f>
        <v>72.519831674484351</v>
      </c>
      <c r="I1665" s="6">
        <f>H1665*'Dash Board'!$C$18/'Dash Board'!$C$11</f>
        <v>34.533253178325886</v>
      </c>
      <c r="J1665" s="6">
        <f>(G1665&gt;1)*PMT('Dash Board'!$C$11/365,$U$4,-'Dash Board'!$C$19)</f>
        <v>108.80376961660664</v>
      </c>
      <c r="K1665" s="6">
        <f t="shared" si="179"/>
        <v>0</v>
      </c>
      <c r="L1665" s="8">
        <f t="shared" si="180"/>
        <v>252056.46426383682</v>
      </c>
      <c r="N1665" s="8">
        <f t="shared" si="185"/>
        <v>74.270516438280765</v>
      </c>
      <c r="O1665" s="8">
        <f>IF(E1664&lt;&gt;E1665,SUM($N$4:N1665)-SUM($O$3:O1664),0)</f>
        <v>0</v>
      </c>
      <c r="P1665" s="6">
        <f>IF(B1665&gt;0,SUM($O$4:O1665)-SUM($P$3:P1664),0)</f>
        <v>0</v>
      </c>
      <c r="Q1665" s="6">
        <f t="shared" si="181"/>
        <v>34.533253178325886</v>
      </c>
      <c r="R1665" s="8">
        <f>IF(E1664&lt;&gt;E1665,SUM($Q$4:Q1665)-SUM($R$3:R1664),0)</f>
        <v>0</v>
      </c>
      <c r="S1665" s="6">
        <f>IF(B1665&gt;0,SUM($R$4:R1665)-SUM($S$3:S1664),0)</f>
        <v>0</v>
      </c>
    </row>
    <row r="1666" spans="1:19">
      <c r="A1666">
        <f>IF(E1665&lt;&gt;E1666,COUNTIF($A$4:A1665,"&lt;&gt;0")+1,0)</f>
        <v>0</v>
      </c>
      <c r="B1666">
        <f>IF(A1666&lt;&gt;0,IF(MOD(A1666,3)=0,COUNTIF($B$4:B1665,"&lt;&gt;0")+1,0),0)</f>
        <v>0</v>
      </c>
      <c r="C1666" s="9">
        <f>'Dash Board'!$C$12+COUNT('Daily reducing balance'!$F$4:F1665)</f>
        <v>43392</v>
      </c>
      <c r="D1666">
        <f t="shared" si="182"/>
        <v>2018</v>
      </c>
      <c r="E1666">
        <f t="shared" si="183"/>
        <v>10</v>
      </c>
      <c r="F1666">
        <f>DAY('Dash Board'!$C$12+COUNT('Daily reducing balance'!$F$4:F1665))</f>
        <v>19</v>
      </c>
      <c r="G1666" s="8">
        <f t="shared" si="184"/>
        <v>252056.46426383682</v>
      </c>
      <c r="H1666" s="6">
        <f>G1666*'Dash Board'!$C$11/365</f>
        <v>72.509393829322917</v>
      </c>
      <c r="I1666" s="6">
        <f>H1666*'Dash Board'!$C$18/'Dash Board'!$C$11</f>
        <v>34.528282775868057</v>
      </c>
      <c r="J1666" s="6">
        <f>(G1666&gt;1)*PMT('Dash Board'!$C$11/365,$U$4,-'Dash Board'!$C$19)</f>
        <v>108.80376961660664</v>
      </c>
      <c r="K1666" s="6">
        <f t="shared" si="179"/>
        <v>0</v>
      </c>
      <c r="L1666" s="8">
        <f t="shared" si="180"/>
        <v>252020.16988804954</v>
      </c>
      <c r="N1666" s="8">
        <f t="shared" si="185"/>
        <v>74.27548684073858</v>
      </c>
      <c r="O1666" s="8">
        <f>IF(E1665&lt;&gt;E1666,SUM($N$4:N1666)-SUM($O$3:O1665),0)</f>
        <v>0</v>
      </c>
      <c r="P1666" s="6">
        <f>IF(B1666&gt;0,SUM($O$4:O1666)-SUM($P$3:P1665),0)</f>
        <v>0</v>
      </c>
      <c r="Q1666" s="6">
        <f t="shared" si="181"/>
        <v>34.528282775868057</v>
      </c>
      <c r="R1666" s="8">
        <f>IF(E1665&lt;&gt;E1666,SUM($Q$4:Q1666)-SUM($R$3:R1665),0)</f>
        <v>0</v>
      </c>
      <c r="S1666" s="6">
        <f>IF(B1666&gt;0,SUM($R$4:R1666)-SUM($S$3:S1665),0)</f>
        <v>0</v>
      </c>
    </row>
    <row r="1667" spans="1:19">
      <c r="A1667">
        <f>IF(E1666&lt;&gt;E1667,COUNTIF($A$4:A1666,"&lt;&gt;0")+1,0)</f>
        <v>0</v>
      </c>
      <c r="B1667">
        <f>IF(A1667&lt;&gt;0,IF(MOD(A1667,3)=0,COUNTIF($B$4:B1666,"&lt;&gt;0")+1,0),0)</f>
        <v>0</v>
      </c>
      <c r="C1667" s="9">
        <f>'Dash Board'!$C$12+COUNT('Daily reducing balance'!$F$4:F1666)</f>
        <v>43393</v>
      </c>
      <c r="D1667">
        <f t="shared" si="182"/>
        <v>2018</v>
      </c>
      <c r="E1667">
        <f t="shared" si="183"/>
        <v>10</v>
      </c>
      <c r="F1667">
        <f>DAY('Dash Board'!$C$12+COUNT('Daily reducing balance'!$F$4:F1666))</f>
        <v>20</v>
      </c>
      <c r="G1667" s="8">
        <f t="shared" si="184"/>
        <v>252020.16988804954</v>
      </c>
      <c r="H1667" s="6">
        <f>G1667*'Dash Board'!$C$11/365</f>
        <v>72.498952981493701</v>
      </c>
      <c r="I1667" s="6">
        <f>H1667*'Dash Board'!$C$18/'Dash Board'!$C$11</f>
        <v>34.523310943568433</v>
      </c>
      <c r="J1667" s="6">
        <f>(G1667&gt;1)*PMT('Dash Board'!$C$11/365,$U$4,-'Dash Board'!$C$19)</f>
        <v>108.80376961660664</v>
      </c>
      <c r="K1667" s="6">
        <f t="shared" si="179"/>
        <v>0</v>
      </c>
      <c r="L1667" s="8">
        <f t="shared" si="180"/>
        <v>251983.86507141442</v>
      </c>
      <c r="N1667" s="8">
        <f t="shared" si="185"/>
        <v>74.280458673038211</v>
      </c>
      <c r="O1667" s="8">
        <f>IF(E1666&lt;&gt;E1667,SUM($N$4:N1667)-SUM($O$3:O1666),0)</f>
        <v>0</v>
      </c>
      <c r="P1667" s="6">
        <f>IF(B1667&gt;0,SUM($O$4:O1667)-SUM($P$3:P1666),0)</f>
        <v>0</v>
      </c>
      <c r="Q1667" s="6">
        <f t="shared" si="181"/>
        <v>34.523310943568433</v>
      </c>
      <c r="R1667" s="8">
        <f>IF(E1666&lt;&gt;E1667,SUM($Q$4:Q1667)-SUM($R$3:R1666),0)</f>
        <v>0</v>
      </c>
      <c r="S1667" s="6">
        <f>IF(B1667&gt;0,SUM($R$4:R1667)-SUM($S$3:S1666),0)</f>
        <v>0</v>
      </c>
    </row>
    <row r="1668" spans="1:19">
      <c r="A1668">
        <f>IF(E1667&lt;&gt;E1668,COUNTIF($A$4:A1667,"&lt;&gt;0")+1,0)</f>
        <v>0</v>
      </c>
      <c r="B1668">
        <f>IF(A1668&lt;&gt;0,IF(MOD(A1668,3)=0,COUNTIF($B$4:B1667,"&lt;&gt;0")+1,0),0)</f>
        <v>0</v>
      </c>
      <c r="C1668" s="9">
        <f>'Dash Board'!$C$12+COUNT('Daily reducing balance'!$F$4:F1667)</f>
        <v>43394</v>
      </c>
      <c r="D1668">
        <f t="shared" si="182"/>
        <v>2018</v>
      </c>
      <c r="E1668">
        <f t="shared" si="183"/>
        <v>10</v>
      </c>
      <c r="F1668">
        <f>DAY('Dash Board'!$C$12+COUNT('Daily reducing balance'!$F$4:F1667))</f>
        <v>21</v>
      </c>
      <c r="G1668" s="8">
        <f t="shared" si="184"/>
        <v>251983.86507141442</v>
      </c>
      <c r="H1668" s="6">
        <f>G1668*'Dash Board'!$C$11/365</f>
        <v>72.488509130132911</v>
      </c>
      <c r="I1668" s="6">
        <f>H1668*'Dash Board'!$C$18/'Dash Board'!$C$11</f>
        <v>34.518337681015673</v>
      </c>
      <c r="J1668" s="6">
        <f>(G1668&gt;1)*PMT('Dash Board'!$C$11/365,$U$4,-'Dash Board'!$C$19)</f>
        <v>108.80376961660664</v>
      </c>
      <c r="K1668" s="6">
        <f t="shared" si="179"/>
        <v>0</v>
      </c>
      <c r="L1668" s="8">
        <f t="shared" si="180"/>
        <v>251947.54981092794</v>
      </c>
      <c r="N1668" s="8">
        <f t="shared" si="185"/>
        <v>74.285431935590964</v>
      </c>
      <c r="O1668" s="8">
        <f>IF(E1667&lt;&gt;E1668,SUM($N$4:N1668)-SUM($O$3:O1667),0)</f>
        <v>0</v>
      </c>
      <c r="P1668" s="6">
        <f>IF(B1668&gt;0,SUM($O$4:O1668)-SUM($P$3:P1667),0)</f>
        <v>0</v>
      </c>
      <c r="Q1668" s="6">
        <f t="shared" si="181"/>
        <v>34.518337681015673</v>
      </c>
      <c r="R1668" s="8">
        <f>IF(E1667&lt;&gt;E1668,SUM($Q$4:Q1668)-SUM($R$3:R1667),0)</f>
        <v>0</v>
      </c>
      <c r="S1668" s="6">
        <f>IF(B1668&gt;0,SUM($R$4:R1668)-SUM($S$3:S1667),0)</f>
        <v>0</v>
      </c>
    </row>
    <row r="1669" spans="1:19">
      <c r="A1669">
        <f>IF(E1668&lt;&gt;E1669,COUNTIF($A$4:A1668,"&lt;&gt;0")+1,0)</f>
        <v>0</v>
      </c>
      <c r="B1669">
        <f>IF(A1669&lt;&gt;0,IF(MOD(A1669,3)=0,COUNTIF($B$4:B1668,"&lt;&gt;0")+1,0),0)</f>
        <v>0</v>
      </c>
      <c r="C1669" s="9">
        <f>'Dash Board'!$C$12+COUNT('Daily reducing balance'!$F$4:F1668)</f>
        <v>43395</v>
      </c>
      <c r="D1669">
        <f t="shared" si="182"/>
        <v>2018</v>
      </c>
      <c r="E1669">
        <f t="shared" si="183"/>
        <v>10</v>
      </c>
      <c r="F1669">
        <f>DAY('Dash Board'!$C$12+COUNT('Daily reducing balance'!$F$4:F1668))</f>
        <v>22</v>
      </c>
      <c r="G1669" s="8">
        <f t="shared" si="184"/>
        <v>251947.54981092794</v>
      </c>
      <c r="H1669" s="6">
        <f>G1669*'Dash Board'!$C$11/365</f>
        <v>72.478062274376526</v>
      </c>
      <c r="I1669" s="6">
        <f>H1669*'Dash Board'!$C$18/'Dash Board'!$C$11</f>
        <v>34.513362987798352</v>
      </c>
      <c r="J1669" s="6">
        <f>(G1669&gt;1)*PMT('Dash Board'!$C$11/365,$U$4,-'Dash Board'!$C$19)</f>
        <v>108.80376961660664</v>
      </c>
      <c r="K1669" s="6">
        <f t="shared" ref="K1669:K1732" si="186">IF(F1669=1,SUMIFS($J$4:$J$7308,$D$4:$D$7308,"="&amp;YEAR(C1669),$E$4:$E$7308,"="&amp;MONTH(C1669)),0)</f>
        <v>0</v>
      </c>
      <c r="L1669" s="8">
        <f t="shared" ref="L1669:L1732" si="187">IF(G1669+H1669-J1669&lt;0,0,G1669+H1669-J1669)</f>
        <v>251911.2241035857</v>
      </c>
      <c r="N1669" s="8">
        <f t="shared" si="185"/>
        <v>74.290406628808284</v>
      </c>
      <c r="O1669" s="8">
        <f>IF(E1668&lt;&gt;E1669,SUM($N$4:N1669)-SUM($O$3:O1668),0)</f>
        <v>0</v>
      </c>
      <c r="P1669" s="6">
        <f>IF(B1669&gt;0,SUM($O$4:O1669)-SUM($P$3:P1668),0)</f>
        <v>0</v>
      </c>
      <c r="Q1669" s="6">
        <f t="shared" ref="Q1669:Q1732" si="188">I1669</f>
        <v>34.513362987798352</v>
      </c>
      <c r="R1669" s="8">
        <f>IF(E1668&lt;&gt;E1669,SUM($Q$4:Q1669)-SUM($R$3:R1668),0)</f>
        <v>0</v>
      </c>
      <c r="S1669" s="6">
        <f>IF(B1669&gt;0,SUM($R$4:R1669)-SUM($S$3:S1668),0)</f>
        <v>0</v>
      </c>
    </row>
    <row r="1670" spans="1:19">
      <c r="A1670">
        <f>IF(E1669&lt;&gt;E1670,COUNTIF($A$4:A1669,"&lt;&gt;0")+1,0)</f>
        <v>0</v>
      </c>
      <c r="B1670">
        <f>IF(A1670&lt;&gt;0,IF(MOD(A1670,3)=0,COUNTIF($B$4:B1669,"&lt;&gt;0")+1,0),0)</f>
        <v>0</v>
      </c>
      <c r="C1670" s="9">
        <f>'Dash Board'!$C$12+COUNT('Daily reducing balance'!$F$4:F1669)</f>
        <v>43396</v>
      </c>
      <c r="D1670">
        <f t="shared" si="182"/>
        <v>2018</v>
      </c>
      <c r="E1670">
        <f t="shared" si="183"/>
        <v>10</v>
      </c>
      <c r="F1670">
        <f>DAY('Dash Board'!$C$12+COUNT('Daily reducing balance'!$F$4:F1669))</f>
        <v>23</v>
      </c>
      <c r="G1670" s="8">
        <f t="shared" si="184"/>
        <v>251911.2241035857</v>
      </c>
      <c r="H1670" s="6">
        <f>G1670*'Dash Board'!$C$11/365</f>
        <v>72.467612413360271</v>
      </c>
      <c r="I1670" s="6">
        <f>H1670*'Dash Board'!$C$18/'Dash Board'!$C$11</f>
        <v>34.508386863504896</v>
      </c>
      <c r="J1670" s="6">
        <f>(G1670&gt;1)*PMT('Dash Board'!$C$11/365,$U$4,-'Dash Board'!$C$19)</f>
        <v>108.80376961660664</v>
      </c>
      <c r="K1670" s="6">
        <f t="shared" si="186"/>
        <v>0</v>
      </c>
      <c r="L1670" s="8">
        <f t="shared" si="187"/>
        <v>251874.88794638246</v>
      </c>
      <c r="N1670" s="8">
        <f t="shared" si="185"/>
        <v>74.295382753101748</v>
      </c>
      <c r="O1670" s="8">
        <f>IF(E1669&lt;&gt;E1670,SUM($N$4:N1670)-SUM($O$3:O1669),0)</f>
        <v>0</v>
      </c>
      <c r="P1670" s="6">
        <f>IF(B1670&gt;0,SUM($O$4:O1670)-SUM($P$3:P1669),0)</f>
        <v>0</v>
      </c>
      <c r="Q1670" s="6">
        <f t="shared" si="188"/>
        <v>34.508386863504896</v>
      </c>
      <c r="R1670" s="8">
        <f>IF(E1669&lt;&gt;E1670,SUM($Q$4:Q1670)-SUM($R$3:R1669),0)</f>
        <v>0</v>
      </c>
      <c r="S1670" s="6">
        <f>IF(B1670&gt;0,SUM($R$4:R1670)-SUM($S$3:S1669),0)</f>
        <v>0</v>
      </c>
    </row>
    <row r="1671" spans="1:19">
      <c r="A1671">
        <f>IF(E1670&lt;&gt;E1671,COUNTIF($A$4:A1670,"&lt;&gt;0")+1,0)</f>
        <v>0</v>
      </c>
      <c r="B1671">
        <f>IF(A1671&lt;&gt;0,IF(MOD(A1671,3)=0,COUNTIF($B$4:B1670,"&lt;&gt;0")+1,0),0)</f>
        <v>0</v>
      </c>
      <c r="C1671" s="9">
        <f>'Dash Board'!$C$12+COUNT('Daily reducing balance'!$F$4:F1670)</f>
        <v>43397</v>
      </c>
      <c r="D1671">
        <f t="shared" si="182"/>
        <v>2018</v>
      </c>
      <c r="E1671">
        <f t="shared" si="183"/>
        <v>10</v>
      </c>
      <c r="F1671">
        <f>DAY('Dash Board'!$C$12+COUNT('Daily reducing balance'!$F$4:F1670))</f>
        <v>24</v>
      </c>
      <c r="G1671" s="8">
        <f t="shared" si="184"/>
        <v>251874.88794638246</v>
      </c>
      <c r="H1671" s="6">
        <f>G1671*'Dash Board'!$C$11/365</f>
        <v>72.457159546219614</v>
      </c>
      <c r="I1671" s="6">
        <f>H1671*'Dash Board'!$C$18/'Dash Board'!$C$11</f>
        <v>34.503409307723629</v>
      </c>
      <c r="J1671" s="6">
        <f>(G1671&gt;1)*PMT('Dash Board'!$C$11/365,$U$4,-'Dash Board'!$C$19)</f>
        <v>108.80376961660664</v>
      </c>
      <c r="K1671" s="6">
        <f t="shared" si="186"/>
        <v>0</v>
      </c>
      <c r="L1671" s="8">
        <f t="shared" si="187"/>
        <v>251838.54133631208</v>
      </c>
      <c r="N1671" s="8">
        <f t="shared" si="185"/>
        <v>74.300360308883015</v>
      </c>
      <c r="O1671" s="8">
        <f>IF(E1670&lt;&gt;E1671,SUM($N$4:N1671)-SUM($O$3:O1670),0)</f>
        <v>0</v>
      </c>
      <c r="P1671" s="6">
        <f>IF(B1671&gt;0,SUM($O$4:O1671)-SUM($P$3:P1670),0)</f>
        <v>0</v>
      </c>
      <c r="Q1671" s="6">
        <f t="shared" si="188"/>
        <v>34.503409307723629</v>
      </c>
      <c r="R1671" s="8">
        <f>IF(E1670&lt;&gt;E1671,SUM($Q$4:Q1671)-SUM($R$3:R1670),0)</f>
        <v>0</v>
      </c>
      <c r="S1671" s="6">
        <f>IF(B1671&gt;0,SUM($R$4:R1671)-SUM($S$3:S1670),0)</f>
        <v>0</v>
      </c>
    </row>
    <row r="1672" spans="1:19">
      <c r="A1672">
        <f>IF(E1671&lt;&gt;E1672,COUNTIF($A$4:A1671,"&lt;&gt;0")+1,0)</f>
        <v>0</v>
      </c>
      <c r="B1672">
        <f>IF(A1672&lt;&gt;0,IF(MOD(A1672,3)=0,COUNTIF($B$4:B1671,"&lt;&gt;0")+1,0),0)</f>
        <v>0</v>
      </c>
      <c r="C1672" s="9">
        <f>'Dash Board'!$C$12+COUNT('Daily reducing balance'!$F$4:F1671)</f>
        <v>43398</v>
      </c>
      <c r="D1672">
        <f t="shared" si="182"/>
        <v>2018</v>
      </c>
      <c r="E1672">
        <f t="shared" si="183"/>
        <v>10</v>
      </c>
      <c r="F1672">
        <f>DAY('Dash Board'!$C$12+COUNT('Daily reducing balance'!$F$4:F1671))</f>
        <v>25</v>
      </c>
      <c r="G1672" s="8">
        <f t="shared" si="184"/>
        <v>251838.54133631208</v>
      </c>
      <c r="H1672" s="6">
        <f>G1672*'Dash Board'!$C$11/365</f>
        <v>72.446703672089768</v>
      </c>
      <c r="I1672" s="6">
        <f>H1672*'Dash Board'!$C$18/'Dash Board'!$C$11</f>
        <v>34.49843032004275</v>
      </c>
      <c r="J1672" s="6">
        <f>(G1672&gt;1)*PMT('Dash Board'!$C$11/365,$U$4,-'Dash Board'!$C$19)</f>
        <v>108.80376961660664</v>
      </c>
      <c r="K1672" s="6">
        <f t="shared" si="186"/>
        <v>0</v>
      </c>
      <c r="L1672" s="8">
        <f t="shared" si="187"/>
        <v>251802.18427036755</v>
      </c>
      <c r="N1672" s="8">
        <f t="shared" si="185"/>
        <v>74.305339296563886</v>
      </c>
      <c r="O1672" s="8">
        <f>IF(E1671&lt;&gt;E1672,SUM($N$4:N1672)-SUM($O$3:O1671),0)</f>
        <v>0</v>
      </c>
      <c r="P1672" s="6">
        <f>IF(B1672&gt;0,SUM($O$4:O1672)-SUM($P$3:P1671),0)</f>
        <v>0</v>
      </c>
      <c r="Q1672" s="6">
        <f t="shared" si="188"/>
        <v>34.49843032004275</v>
      </c>
      <c r="R1672" s="8">
        <f>IF(E1671&lt;&gt;E1672,SUM($Q$4:Q1672)-SUM($R$3:R1671),0)</f>
        <v>0</v>
      </c>
      <c r="S1672" s="6">
        <f>IF(B1672&gt;0,SUM($R$4:R1672)-SUM($S$3:S1671),0)</f>
        <v>0</v>
      </c>
    </row>
    <row r="1673" spans="1:19">
      <c r="A1673">
        <f>IF(E1672&lt;&gt;E1673,COUNTIF($A$4:A1672,"&lt;&gt;0")+1,0)</f>
        <v>0</v>
      </c>
      <c r="B1673">
        <f>IF(A1673&lt;&gt;0,IF(MOD(A1673,3)=0,COUNTIF($B$4:B1672,"&lt;&gt;0")+1,0),0)</f>
        <v>0</v>
      </c>
      <c r="C1673" s="9">
        <f>'Dash Board'!$C$12+COUNT('Daily reducing balance'!$F$4:F1672)</f>
        <v>43399</v>
      </c>
      <c r="D1673">
        <f t="shared" si="182"/>
        <v>2018</v>
      </c>
      <c r="E1673">
        <f t="shared" si="183"/>
        <v>10</v>
      </c>
      <c r="F1673">
        <f>DAY('Dash Board'!$C$12+COUNT('Daily reducing balance'!$F$4:F1672))</f>
        <v>26</v>
      </c>
      <c r="G1673" s="8">
        <f t="shared" si="184"/>
        <v>251802.18427036755</v>
      </c>
      <c r="H1673" s="6">
        <f>G1673*'Dash Board'!$C$11/365</f>
        <v>72.436244790105732</v>
      </c>
      <c r="I1673" s="6">
        <f>H1673*'Dash Board'!$C$18/'Dash Board'!$C$11</f>
        <v>34.493449900050351</v>
      </c>
      <c r="J1673" s="6">
        <f>(G1673&gt;1)*PMT('Dash Board'!$C$11/365,$U$4,-'Dash Board'!$C$19)</f>
        <v>108.80376961660664</v>
      </c>
      <c r="K1673" s="6">
        <f t="shared" si="186"/>
        <v>0</v>
      </c>
      <c r="L1673" s="8">
        <f t="shared" si="187"/>
        <v>251765.81674554103</v>
      </c>
      <c r="N1673" s="8">
        <f t="shared" si="185"/>
        <v>74.310319716556293</v>
      </c>
      <c r="O1673" s="8">
        <f>IF(E1672&lt;&gt;E1673,SUM($N$4:N1673)-SUM($O$3:O1672),0)</f>
        <v>0</v>
      </c>
      <c r="P1673" s="6">
        <f>IF(B1673&gt;0,SUM($O$4:O1673)-SUM($P$3:P1672),0)</f>
        <v>0</v>
      </c>
      <c r="Q1673" s="6">
        <f t="shared" si="188"/>
        <v>34.493449900050351</v>
      </c>
      <c r="R1673" s="8">
        <f>IF(E1672&lt;&gt;E1673,SUM($Q$4:Q1673)-SUM($R$3:R1672),0)</f>
        <v>0</v>
      </c>
      <c r="S1673" s="6">
        <f>IF(B1673&gt;0,SUM($R$4:R1673)-SUM($S$3:S1672),0)</f>
        <v>0</v>
      </c>
    </row>
    <row r="1674" spans="1:19">
      <c r="A1674">
        <f>IF(E1673&lt;&gt;E1674,COUNTIF($A$4:A1673,"&lt;&gt;0")+1,0)</f>
        <v>0</v>
      </c>
      <c r="B1674">
        <f>IF(A1674&lt;&gt;0,IF(MOD(A1674,3)=0,COUNTIF($B$4:B1673,"&lt;&gt;0")+1,0),0)</f>
        <v>0</v>
      </c>
      <c r="C1674" s="9">
        <f>'Dash Board'!$C$12+COUNT('Daily reducing balance'!$F$4:F1673)</f>
        <v>43400</v>
      </c>
      <c r="D1674">
        <f t="shared" si="182"/>
        <v>2018</v>
      </c>
      <c r="E1674">
        <f t="shared" si="183"/>
        <v>10</v>
      </c>
      <c r="F1674">
        <f>DAY('Dash Board'!$C$12+COUNT('Daily reducing balance'!$F$4:F1673))</f>
        <v>27</v>
      </c>
      <c r="G1674" s="8">
        <f t="shared" si="184"/>
        <v>251765.81674554103</v>
      </c>
      <c r="H1674" s="6">
        <f>G1674*'Dash Board'!$C$11/365</f>
        <v>72.425782899402208</v>
      </c>
      <c r="I1674" s="6">
        <f>H1674*'Dash Board'!$C$18/'Dash Board'!$C$11</f>
        <v>34.488468047334386</v>
      </c>
      <c r="J1674" s="6">
        <f>(G1674&gt;1)*PMT('Dash Board'!$C$11/365,$U$4,-'Dash Board'!$C$19)</f>
        <v>108.80376961660664</v>
      </c>
      <c r="K1674" s="6">
        <f t="shared" si="186"/>
        <v>0</v>
      </c>
      <c r="L1674" s="8">
        <f t="shared" si="187"/>
        <v>251729.43875882382</v>
      </c>
      <c r="N1674" s="8">
        <f t="shared" si="185"/>
        <v>74.315301569272265</v>
      </c>
      <c r="O1674" s="8">
        <f>IF(E1673&lt;&gt;E1674,SUM($N$4:N1674)-SUM($O$3:O1673),0)</f>
        <v>0</v>
      </c>
      <c r="P1674" s="6">
        <f>IF(B1674&gt;0,SUM($O$4:O1674)-SUM($P$3:P1673),0)</f>
        <v>0</v>
      </c>
      <c r="Q1674" s="6">
        <f t="shared" si="188"/>
        <v>34.488468047334386</v>
      </c>
      <c r="R1674" s="8">
        <f>IF(E1673&lt;&gt;E1674,SUM($Q$4:Q1674)-SUM($R$3:R1673),0)</f>
        <v>0</v>
      </c>
      <c r="S1674" s="6">
        <f>IF(B1674&gt;0,SUM($R$4:R1674)-SUM($S$3:S1673),0)</f>
        <v>0</v>
      </c>
    </row>
    <row r="1675" spans="1:19">
      <c r="A1675">
        <f>IF(E1674&lt;&gt;E1675,COUNTIF($A$4:A1674,"&lt;&gt;0")+1,0)</f>
        <v>0</v>
      </c>
      <c r="B1675">
        <f>IF(A1675&lt;&gt;0,IF(MOD(A1675,3)=0,COUNTIF($B$4:B1674,"&lt;&gt;0")+1,0),0)</f>
        <v>0</v>
      </c>
      <c r="C1675" s="9">
        <f>'Dash Board'!$C$12+COUNT('Daily reducing balance'!$F$4:F1674)</f>
        <v>43401</v>
      </c>
      <c r="D1675">
        <f t="shared" si="182"/>
        <v>2018</v>
      </c>
      <c r="E1675">
        <f t="shared" si="183"/>
        <v>10</v>
      </c>
      <c r="F1675">
        <f>DAY('Dash Board'!$C$12+COUNT('Daily reducing balance'!$F$4:F1674))</f>
        <v>28</v>
      </c>
      <c r="G1675" s="8">
        <f t="shared" si="184"/>
        <v>251729.43875882382</v>
      </c>
      <c r="H1675" s="6">
        <f>G1675*'Dash Board'!$C$11/365</f>
        <v>72.415317999113697</v>
      </c>
      <c r="I1675" s="6">
        <f>H1675*'Dash Board'!$C$18/'Dash Board'!$C$11</f>
        <v>34.483484761482714</v>
      </c>
      <c r="J1675" s="6">
        <f>(G1675&gt;1)*PMT('Dash Board'!$C$11/365,$U$4,-'Dash Board'!$C$19)</f>
        <v>108.80376961660664</v>
      </c>
      <c r="K1675" s="6">
        <f t="shared" si="186"/>
        <v>0</v>
      </c>
      <c r="L1675" s="8">
        <f t="shared" si="187"/>
        <v>251693.05030720631</v>
      </c>
      <c r="N1675" s="8">
        <f t="shared" si="185"/>
        <v>74.32028485512393</v>
      </c>
      <c r="O1675" s="8">
        <f>IF(E1674&lt;&gt;E1675,SUM($N$4:N1675)-SUM($O$3:O1674),0)</f>
        <v>0</v>
      </c>
      <c r="P1675" s="6">
        <f>IF(B1675&gt;0,SUM($O$4:O1675)-SUM($P$3:P1674),0)</f>
        <v>0</v>
      </c>
      <c r="Q1675" s="6">
        <f t="shared" si="188"/>
        <v>34.483484761482714</v>
      </c>
      <c r="R1675" s="8">
        <f>IF(E1674&lt;&gt;E1675,SUM($Q$4:Q1675)-SUM($R$3:R1674),0)</f>
        <v>0</v>
      </c>
      <c r="S1675" s="6">
        <f>IF(B1675&gt;0,SUM($R$4:R1675)-SUM($S$3:S1674),0)</f>
        <v>0</v>
      </c>
    </row>
    <row r="1676" spans="1:19">
      <c r="A1676">
        <f>IF(E1675&lt;&gt;E1676,COUNTIF($A$4:A1675,"&lt;&gt;0")+1,0)</f>
        <v>0</v>
      </c>
      <c r="B1676">
        <f>IF(A1676&lt;&gt;0,IF(MOD(A1676,3)=0,COUNTIF($B$4:B1675,"&lt;&gt;0")+1,0),0)</f>
        <v>0</v>
      </c>
      <c r="C1676" s="9">
        <f>'Dash Board'!$C$12+COUNT('Daily reducing balance'!$F$4:F1675)</f>
        <v>43402</v>
      </c>
      <c r="D1676">
        <f t="shared" si="182"/>
        <v>2018</v>
      </c>
      <c r="E1676">
        <f t="shared" si="183"/>
        <v>10</v>
      </c>
      <c r="F1676">
        <f>DAY('Dash Board'!$C$12+COUNT('Daily reducing balance'!$F$4:F1675))</f>
        <v>29</v>
      </c>
      <c r="G1676" s="8">
        <f t="shared" si="184"/>
        <v>251693.05030720631</v>
      </c>
      <c r="H1676" s="6">
        <f>G1676*'Dash Board'!$C$11/365</f>
        <v>72.404850088374417</v>
      </c>
      <c r="I1676" s="6">
        <f>H1676*'Dash Board'!$C$18/'Dash Board'!$C$11</f>
        <v>34.478500042083063</v>
      </c>
      <c r="J1676" s="6">
        <f>(G1676&gt;1)*PMT('Dash Board'!$C$11/365,$U$4,-'Dash Board'!$C$19)</f>
        <v>108.80376961660664</v>
      </c>
      <c r="K1676" s="6">
        <f t="shared" si="186"/>
        <v>0</v>
      </c>
      <c r="L1676" s="8">
        <f t="shared" si="187"/>
        <v>251656.65138767808</v>
      </c>
      <c r="N1676" s="8">
        <f t="shared" si="185"/>
        <v>74.325269574523588</v>
      </c>
      <c r="O1676" s="8">
        <f>IF(E1675&lt;&gt;E1676,SUM($N$4:N1676)-SUM($O$3:O1675),0)</f>
        <v>0</v>
      </c>
      <c r="P1676" s="6">
        <f>IF(B1676&gt;0,SUM($O$4:O1676)-SUM($P$3:P1675),0)</f>
        <v>0</v>
      </c>
      <c r="Q1676" s="6">
        <f t="shared" si="188"/>
        <v>34.478500042083063</v>
      </c>
      <c r="R1676" s="8">
        <f>IF(E1675&lt;&gt;E1676,SUM($Q$4:Q1676)-SUM($R$3:R1675),0)</f>
        <v>0</v>
      </c>
      <c r="S1676" s="6">
        <f>IF(B1676&gt;0,SUM($R$4:R1676)-SUM($S$3:S1675),0)</f>
        <v>0</v>
      </c>
    </row>
    <row r="1677" spans="1:19">
      <c r="A1677">
        <f>IF(E1676&lt;&gt;E1677,COUNTIF($A$4:A1676,"&lt;&gt;0")+1,0)</f>
        <v>0</v>
      </c>
      <c r="B1677">
        <f>IF(A1677&lt;&gt;0,IF(MOD(A1677,3)=0,COUNTIF($B$4:B1676,"&lt;&gt;0")+1,0),0)</f>
        <v>0</v>
      </c>
      <c r="C1677" s="9">
        <f>'Dash Board'!$C$12+COUNT('Daily reducing balance'!$F$4:F1676)</f>
        <v>43403</v>
      </c>
      <c r="D1677">
        <f t="shared" si="182"/>
        <v>2018</v>
      </c>
      <c r="E1677">
        <f t="shared" si="183"/>
        <v>10</v>
      </c>
      <c r="F1677">
        <f>DAY('Dash Board'!$C$12+COUNT('Daily reducing balance'!$F$4:F1676))</f>
        <v>30</v>
      </c>
      <c r="G1677" s="8">
        <f t="shared" si="184"/>
        <v>251656.65138767808</v>
      </c>
      <c r="H1677" s="6">
        <f>G1677*'Dash Board'!$C$11/365</f>
        <v>72.394379166318345</v>
      </c>
      <c r="I1677" s="6">
        <f>H1677*'Dash Board'!$C$18/'Dash Board'!$C$11</f>
        <v>34.473513888723026</v>
      </c>
      <c r="J1677" s="6">
        <f>(G1677&gt;1)*PMT('Dash Board'!$C$11/365,$U$4,-'Dash Board'!$C$19)</f>
        <v>108.80376961660664</v>
      </c>
      <c r="K1677" s="6">
        <f t="shared" si="186"/>
        <v>0</v>
      </c>
      <c r="L1677" s="8">
        <f t="shared" si="187"/>
        <v>251620.24199722777</v>
      </c>
      <c r="N1677" s="8">
        <f t="shared" si="185"/>
        <v>74.33025572788361</v>
      </c>
      <c r="O1677" s="8">
        <f>IF(E1676&lt;&gt;E1677,SUM($N$4:N1677)-SUM($O$3:O1676),0)</f>
        <v>0</v>
      </c>
      <c r="P1677" s="6">
        <f>IF(B1677&gt;0,SUM($O$4:O1677)-SUM($P$3:P1676),0)</f>
        <v>0</v>
      </c>
      <c r="Q1677" s="6">
        <f t="shared" si="188"/>
        <v>34.473513888723026</v>
      </c>
      <c r="R1677" s="8">
        <f>IF(E1676&lt;&gt;E1677,SUM($Q$4:Q1677)-SUM($R$3:R1676),0)</f>
        <v>0</v>
      </c>
      <c r="S1677" s="6">
        <f>IF(B1677&gt;0,SUM($R$4:R1677)-SUM($S$3:S1676),0)</f>
        <v>0</v>
      </c>
    </row>
    <row r="1678" spans="1:19">
      <c r="A1678">
        <f>IF(E1677&lt;&gt;E1678,COUNTIF($A$4:A1677,"&lt;&gt;0")+1,0)</f>
        <v>0</v>
      </c>
      <c r="B1678">
        <f>IF(A1678&lt;&gt;0,IF(MOD(A1678,3)=0,COUNTIF($B$4:B1677,"&lt;&gt;0")+1,0),0)</f>
        <v>0</v>
      </c>
      <c r="C1678" s="9">
        <f>'Dash Board'!$C$12+COUNT('Daily reducing balance'!$F$4:F1677)</f>
        <v>43404</v>
      </c>
      <c r="D1678">
        <f t="shared" si="182"/>
        <v>2018</v>
      </c>
      <c r="E1678">
        <f t="shared" si="183"/>
        <v>10</v>
      </c>
      <c r="F1678">
        <f>DAY('Dash Board'!$C$12+COUNT('Daily reducing balance'!$F$4:F1677))</f>
        <v>31</v>
      </c>
      <c r="G1678" s="8">
        <f t="shared" si="184"/>
        <v>251620.24199722777</v>
      </c>
      <c r="H1678" s="6">
        <f>G1678*'Dash Board'!$C$11/365</f>
        <v>72.383905232079215</v>
      </c>
      <c r="I1678" s="6">
        <f>H1678*'Dash Board'!$C$18/'Dash Board'!$C$11</f>
        <v>34.468526300990106</v>
      </c>
      <c r="J1678" s="6">
        <f>(G1678&gt;1)*PMT('Dash Board'!$C$11/365,$U$4,-'Dash Board'!$C$19)</f>
        <v>108.80376961660664</v>
      </c>
      <c r="K1678" s="6">
        <f t="shared" si="186"/>
        <v>0</v>
      </c>
      <c r="L1678" s="8">
        <f t="shared" si="187"/>
        <v>251583.82213284323</v>
      </c>
      <c r="N1678" s="8">
        <f t="shared" si="185"/>
        <v>74.335243315616538</v>
      </c>
      <c r="O1678" s="8">
        <f>IF(E1677&lt;&gt;E1678,SUM($N$4:N1678)-SUM($O$3:O1677),0)</f>
        <v>0</v>
      </c>
      <c r="P1678" s="6">
        <f>IF(B1678&gt;0,SUM($O$4:O1678)-SUM($P$3:P1677),0)</f>
        <v>0</v>
      </c>
      <c r="Q1678" s="6">
        <f t="shared" si="188"/>
        <v>34.468526300990106</v>
      </c>
      <c r="R1678" s="8">
        <f>IF(E1677&lt;&gt;E1678,SUM($Q$4:Q1678)-SUM($R$3:R1677),0)</f>
        <v>0</v>
      </c>
      <c r="S1678" s="6">
        <f>IF(B1678&gt;0,SUM($R$4:R1678)-SUM($S$3:S1677),0)</f>
        <v>0</v>
      </c>
    </row>
    <row r="1679" spans="1:19">
      <c r="A1679">
        <f>IF(E1678&lt;&gt;E1679,COUNTIF($A$4:A1678,"&lt;&gt;0")+1,0)</f>
        <v>55</v>
      </c>
      <c r="B1679">
        <f>IF(A1679&lt;&gt;0,IF(MOD(A1679,3)=0,COUNTIF($B$4:B1678,"&lt;&gt;0")+1,0),0)</f>
        <v>0</v>
      </c>
      <c r="C1679" s="9">
        <f>'Dash Board'!$C$12+COUNT('Daily reducing balance'!$F$4:F1678)</f>
        <v>43405</v>
      </c>
      <c r="D1679">
        <f t="shared" si="182"/>
        <v>2018</v>
      </c>
      <c r="E1679">
        <f t="shared" si="183"/>
        <v>11</v>
      </c>
      <c r="F1679">
        <f>DAY('Dash Board'!$C$12+COUNT('Daily reducing balance'!$F$4:F1678))</f>
        <v>1</v>
      </c>
      <c r="G1679" s="8">
        <f t="shared" si="184"/>
        <v>251583.82213284323</v>
      </c>
      <c r="H1679" s="6">
        <f>G1679*'Dash Board'!$C$11/365</f>
        <v>72.373428284790506</v>
      </c>
      <c r="I1679" s="6">
        <f>H1679*'Dash Board'!$C$18/'Dash Board'!$C$11</f>
        <v>34.463537278471669</v>
      </c>
      <c r="J1679" s="6">
        <f>(G1679&gt;1)*PMT('Dash Board'!$C$11/365,$U$4,-'Dash Board'!$C$19)</f>
        <v>108.80376961660664</v>
      </c>
      <c r="K1679" s="6">
        <f t="shared" si="186"/>
        <v>3264.1130884981981</v>
      </c>
      <c r="L1679" s="8">
        <f t="shared" si="187"/>
        <v>251547.39179151141</v>
      </c>
      <c r="N1679" s="8">
        <f t="shared" si="185"/>
        <v>74.340232338134967</v>
      </c>
      <c r="O1679" s="8">
        <f>IF(E1678&lt;&gt;E1679,SUM($N$4:N1679)-SUM($O$3:O1678),0)</f>
        <v>2302.2337434087967</v>
      </c>
      <c r="P1679" s="6">
        <f>IF(B1679&gt;0,SUM($O$4:O1679)-SUM($P$3:P1678),0)</f>
        <v>0</v>
      </c>
      <c r="Q1679" s="6">
        <f t="shared" si="188"/>
        <v>34.463537278471669</v>
      </c>
      <c r="R1679" s="8">
        <f>IF(E1678&lt;&gt;E1679,SUM($Q$4:Q1679)-SUM($R$3:R1678),0)</f>
        <v>1070.6831147060075</v>
      </c>
      <c r="S1679" s="6">
        <f>IF(B1679&gt;0,SUM($R$4:R1679)-SUM($S$3:S1678),0)</f>
        <v>0</v>
      </c>
    </row>
    <row r="1680" spans="1:19">
      <c r="A1680">
        <f>IF(E1679&lt;&gt;E1680,COUNTIF($A$4:A1679,"&lt;&gt;0")+1,0)</f>
        <v>0</v>
      </c>
      <c r="B1680">
        <f>IF(A1680&lt;&gt;0,IF(MOD(A1680,3)=0,COUNTIF($B$4:B1679,"&lt;&gt;0")+1,0),0)</f>
        <v>0</v>
      </c>
      <c r="C1680" s="9">
        <f>'Dash Board'!$C$12+COUNT('Daily reducing balance'!$F$4:F1679)</f>
        <v>43406</v>
      </c>
      <c r="D1680">
        <f t="shared" si="182"/>
        <v>2018</v>
      </c>
      <c r="E1680">
        <f t="shared" si="183"/>
        <v>11</v>
      </c>
      <c r="F1680">
        <f>DAY('Dash Board'!$C$12+COUNT('Daily reducing balance'!$F$4:F1679))</f>
        <v>2</v>
      </c>
      <c r="G1680" s="8">
        <f t="shared" si="184"/>
        <v>251547.39179151141</v>
      </c>
      <c r="H1680" s="6">
        <f>G1680*'Dash Board'!$C$11/365</f>
        <v>72.362948323585471</v>
      </c>
      <c r="I1680" s="6">
        <f>H1680*'Dash Board'!$C$18/'Dash Board'!$C$11</f>
        <v>34.458546820754989</v>
      </c>
      <c r="J1680" s="6">
        <f>(G1680&gt;1)*PMT('Dash Board'!$C$11/365,$U$4,-'Dash Board'!$C$19)</f>
        <v>108.80376961660664</v>
      </c>
      <c r="K1680" s="6">
        <f t="shared" si="186"/>
        <v>0</v>
      </c>
      <c r="L1680" s="8">
        <f t="shared" si="187"/>
        <v>251510.9509702184</v>
      </c>
      <c r="N1680" s="8">
        <f t="shared" si="185"/>
        <v>74.345222795851654</v>
      </c>
      <c r="O1680" s="8">
        <f>IF(E1679&lt;&gt;E1680,SUM($N$4:N1680)-SUM($O$3:O1679),0)</f>
        <v>0</v>
      </c>
      <c r="P1680" s="6">
        <f>IF(B1680&gt;0,SUM($O$4:O1680)-SUM($P$3:P1679),0)</f>
        <v>0</v>
      </c>
      <c r="Q1680" s="6">
        <f t="shared" si="188"/>
        <v>34.458546820754989</v>
      </c>
      <c r="R1680" s="8">
        <f>IF(E1679&lt;&gt;E1680,SUM($Q$4:Q1680)-SUM($R$3:R1679),0)</f>
        <v>0</v>
      </c>
      <c r="S1680" s="6">
        <f>IF(B1680&gt;0,SUM($R$4:R1680)-SUM($S$3:S1679),0)</f>
        <v>0</v>
      </c>
    </row>
    <row r="1681" spans="1:19">
      <c r="A1681">
        <f>IF(E1680&lt;&gt;E1681,COUNTIF($A$4:A1680,"&lt;&gt;0")+1,0)</f>
        <v>0</v>
      </c>
      <c r="B1681">
        <f>IF(A1681&lt;&gt;0,IF(MOD(A1681,3)=0,COUNTIF($B$4:B1680,"&lt;&gt;0")+1,0),0)</f>
        <v>0</v>
      </c>
      <c r="C1681" s="9">
        <f>'Dash Board'!$C$12+COUNT('Daily reducing balance'!$F$4:F1680)</f>
        <v>43407</v>
      </c>
      <c r="D1681">
        <f t="shared" si="182"/>
        <v>2018</v>
      </c>
      <c r="E1681">
        <f t="shared" si="183"/>
        <v>11</v>
      </c>
      <c r="F1681">
        <f>DAY('Dash Board'!$C$12+COUNT('Daily reducing balance'!$F$4:F1680))</f>
        <v>3</v>
      </c>
      <c r="G1681" s="8">
        <f t="shared" si="184"/>
        <v>251510.9509702184</v>
      </c>
      <c r="H1681" s="6">
        <f>G1681*'Dash Board'!$C$11/365</f>
        <v>72.352465347597075</v>
      </c>
      <c r="I1681" s="6">
        <f>H1681*'Dash Board'!$C$18/'Dash Board'!$C$11</f>
        <v>34.453554927427177</v>
      </c>
      <c r="J1681" s="6">
        <f>(G1681&gt;1)*PMT('Dash Board'!$C$11/365,$U$4,-'Dash Board'!$C$19)</f>
        <v>108.80376961660664</v>
      </c>
      <c r="K1681" s="6">
        <f t="shared" si="186"/>
        <v>0</v>
      </c>
      <c r="L1681" s="8">
        <f t="shared" si="187"/>
        <v>251474.49966594938</v>
      </c>
      <c r="N1681" s="8">
        <f t="shared" si="185"/>
        <v>74.350214689179467</v>
      </c>
      <c r="O1681" s="8">
        <f>IF(E1680&lt;&gt;E1681,SUM($N$4:N1681)-SUM($O$3:O1680),0)</f>
        <v>0</v>
      </c>
      <c r="P1681" s="6">
        <f>IF(B1681&gt;0,SUM($O$4:O1681)-SUM($P$3:P1680),0)</f>
        <v>0</v>
      </c>
      <c r="Q1681" s="6">
        <f t="shared" si="188"/>
        <v>34.453554927427177</v>
      </c>
      <c r="R1681" s="8">
        <f>IF(E1680&lt;&gt;E1681,SUM($Q$4:Q1681)-SUM($R$3:R1680),0)</f>
        <v>0</v>
      </c>
      <c r="S1681" s="6">
        <f>IF(B1681&gt;0,SUM($R$4:R1681)-SUM($S$3:S1680),0)</f>
        <v>0</v>
      </c>
    </row>
    <row r="1682" spans="1:19">
      <c r="A1682">
        <f>IF(E1681&lt;&gt;E1682,COUNTIF($A$4:A1681,"&lt;&gt;0")+1,0)</f>
        <v>0</v>
      </c>
      <c r="B1682">
        <f>IF(A1682&lt;&gt;0,IF(MOD(A1682,3)=0,COUNTIF($B$4:B1681,"&lt;&gt;0")+1,0),0)</f>
        <v>0</v>
      </c>
      <c r="C1682" s="9">
        <f>'Dash Board'!$C$12+COUNT('Daily reducing balance'!$F$4:F1681)</f>
        <v>43408</v>
      </c>
      <c r="D1682">
        <f t="shared" si="182"/>
        <v>2018</v>
      </c>
      <c r="E1682">
        <f t="shared" si="183"/>
        <v>11</v>
      </c>
      <c r="F1682">
        <f>DAY('Dash Board'!$C$12+COUNT('Daily reducing balance'!$F$4:F1681))</f>
        <v>4</v>
      </c>
      <c r="G1682" s="8">
        <f t="shared" si="184"/>
        <v>251474.49966594938</v>
      </c>
      <c r="H1682" s="6">
        <f>G1682*'Dash Board'!$C$11/365</f>
        <v>72.341979355958046</v>
      </c>
      <c r="I1682" s="6">
        <f>H1682*'Dash Board'!$C$18/'Dash Board'!$C$11</f>
        <v>34.448561598075266</v>
      </c>
      <c r="J1682" s="6">
        <f>(G1682&gt;1)*PMT('Dash Board'!$C$11/365,$U$4,-'Dash Board'!$C$19)</f>
        <v>108.80376961660664</v>
      </c>
      <c r="K1682" s="6">
        <f t="shared" si="186"/>
        <v>0</v>
      </c>
      <c r="L1682" s="8">
        <f t="shared" si="187"/>
        <v>251438.03787568872</v>
      </c>
      <c r="N1682" s="8">
        <f t="shared" si="185"/>
        <v>74.355208018531386</v>
      </c>
      <c r="O1682" s="8">
        <f>IF(E1681&lt;&gt;E1682,SUM($N$4:N1682)-SUM($O$3:O1681),0)</f>
        <v>0</v>
      </c>
      <c r="P1682" s="6">
        <f>IF(B1682&gt;0,SUM($O$4:O1682)-SUM($P$3:P1681),0)</f>
        <v>0</v>
      </c>
      <c r="Q1682" s="6">
        <f t="shared" si="188"/>
        <v>34.448561598075266</v>
      </c>
      <c r="R1682" s="8">
        <f>IF(E1681&lt;&gt;E1682,SUM($Q$4:Q1682)-SUM($R$3:R1681),0)</f>
        <v>0</v>
      </c>
      <c r="S1682" s="6">
        <f>IF(B1682&gt;0,SUM($R$4:R1682)-SUM($S$3:S1681),0)</f>
        <v>0</v>
      </c>
    </row>
    <row r="1683" spans="1:19">
      <c r="A1683">
        <f>IF(E1682&lt;&gt;E1683,COUNTIF($A$4:A1682,"&lt;&gt;0")+1,0)</f>
        <v>0</v>
      </c>
      <c r="B1683">
        <f>IF(A1683&lt;&gt;0,IF(MOD(A1683,3)=0,COUNTIF($B$4:B1682,"&lt;&gt;0")+1,0),0)</f>
        <v>0</v>
      </c>
      <c r="C1683" s="9">
        <f>'Dash Board'!$C$12+COUNT('Daily reducing balance'!$F$4:F1682)</f>
        <v>43409</v>
      </c>
      <c r="D1683">
        <f t="shared" si="182"/>
        <v>2018</v>
      </c>
      <c r="E1683">
        <f t="shared" si="183"/>
        <v>11</v>
      </c>
      <c r="F1683">
        <f>DAY('Dash Board'!$C$12+COUNT('Daily reducing balance'!$F$4:F1682))</f>
        <v>5</v>
      </c>
      <c r="G1683" s="8">
        <f t="shared" si="184"/>
        <v>251438.03787568872</v>
      </c>
      <c r="H1683" s="6">
        <f>G1683*'Dash Board'!$C$11/365</f>
        <v>72.331490347800852</v>
      </c>
      <c r="I1683" s="6">
        <f>H1683*'Dash Board'!$C$18/'Dash Board'!$C$11</f>
        <v>34.443566832286123</v>
      </c>
      <c r="J1683" s="6">
        <f>(G1683&gt;1)*PMT('Dash Board'!$C$11/365,$U$4,-'Dash Board'!$C$19)</f>
        <v>108.80376961660664</v>
      </c>
      <c r="K1683" s="6">
        <f t="shared" si="186"/>
        <v>0</v>
      </c>
      <c r="L1683" s="8">
        <f t="shared" si="187"/>
        <v>251401.56559641991</v>
      </c>
      <c r="N1683" s="8">
        <f t="shared" si="185"/>
        <v>74.360202784320521</v>
      </c>
      <c r="O1683" s="8">
        <f>IF(E1682&lt;&gt;E1683,SUM($N$4:N1683)-SUM($O$3:O1682),0)</f>
        <v>0</v>
      </c>
      <c r="P1683" s="6">
        <f>IF(B1683&gt;0,SUM($O$4:O1683)-SUM($P$3:P1682),0)</f>
        <v>0</v>
      </c>
      <c r="Q1683" s="6">
        <f t="shared" si="188"/>
        <v>34.443566832286123</v>
      </c>
      <c r="R1683" s="8">
        <f>IF(E1682&lt;&gt;E1683,SUM($Q$4:Q1683)-SUM($R$3:R1682),0)</f>
        <v>0</v>
      </c>
      <c r="S1683" s="6">
        <f>IF(B1683&gt;0,SUM($R$4:R1683)-SUM($S$3:S1682),0)</f>
        <v>0</v>
      </c>
    </row>
    <row r="1684" spans="1:19">
      <c r="A1684">
        <f>IF(E1683&lt;&gt;E1684,COUNTIF($A$4:A1683,"&lt;&gt;0")+1,0)</f>
        <v>0</v>
      </c>
      <c r="B1684">
        <f>IF(A1684&lt;&gt;0,IF(MOD(A1684,3)=0,COUNTIF($B$4:B1683,"&lt;&gt;0")+1,0),0)</f>
        <v>0</v>
      </c>
      <c r="C1684" s="9">
        <f>'Dash Board'!$C$12+COUNT('Daily reducing balance'!$F$4:F1683)</f>
        <v>43410</v>
      </c>
      <c r="D1684">
        <f t="shared" si="182"/>
        <v>2018</v>
      </c>
      <c r="E1684">
        <f t="shared" si="183"/>
        <v>11</v>
      </c>
      <c r="F1684">
        <f>DAY('Dash Board'!$C$12+COUNT('Daily reducing balance'!$F$4:F1683))</f>
        <v>6</v>
      </c>
      <c r="G1684" s="8">
        <f t="shared" si="184"/>
        <v>251401.56559641991</v>
      </c>
      <c r="H1684" s="6">
        <f>G1684*'Dash Board'!$C$11/365</f>
        <v>72.320998322257779</v>
      </c>
      <c r="I1684" s="6">
        <f>H1684*'Dash Board'!$C$18/'Dash Board'!$C$11</f>
        <v>34.438570629646563</v>
      </c>
      <c r="J1684" s="6">
        <f>(G1684&gt;1)*PMT('Dash Board'!$C$11/365,$U$4,-'Dash Board'!$C$19)</f>
        <v>108.80376961660664</v>
      </c>
      <c r="K1684" s="6">
        <f t="shared" si="186"/>
        <v>0</v>
      </c>
      <c r="L1684" s="8">
        <f t="shared" si="187"/>
        <v>251365.08282512554</v>
      </c>
      <c r="N1684" s="8">
        <f t="shared" si="185"/>
        <v>74.365198986960081</v>
      </c>
      <c r="O1684" s="8">
        <f>IF(E1683&lt;&gt;E1684,SUM($N$4:N1684)-SUM($O$3:O1683),0)</f>
        <v>0</v>
      </c>
      <c r="P1684" s="6">
        <f>IF(B1684&gt;0,SUM($O$4:O1684)-SUM($P$3:P1683),0)</f>
        <v>0</v>
      </c>
      <c r="Q1684" s="6">
        <f t="shared" si="188"/>
        <v>34.438570629646563</v>
      </c>
      <c r="R1684" s="8">
        <f>IF(E1683&lt;&gt;E1684,SUM($Q$4:Q1684)-SUM($R$3:R1683),0)</f>
        <v>0</v>
      </c>
      <c r="S1684" s="6">
        <f>IF(B1684&gt;0,SUM($R$4:R1684)-SUM($S$3:S1683),0)</f>
        <v>0</v>
      </c>
    </row>
    <row r="1685" spans="1:19">
      <c r="A1685">
        <f>IF(E1684&lt;&gt;E1685,COUNTIF($A$4:A1684,"&lt;&gt;0")+1,0)</f>
        <v>0</v>
      </c>
      <c r="B1685">
        <f>IF(A1685&lt;&gt;0,IF(MOD(A1685,3)=0,COUNTIF($B$4:B1684,"&lt;&gt;0")+1,0),0)</f>
        <v>0</v>
      </c>
      <c r="C1685" s="9">
        <f>'Dash Board'!$C$12+COUNT('Daily reducing balance'!$F$4:F1684)</f>
        <v>43411</v>
      </c>
      <c r="D1685">
        <f t="shared" si="182"/>
        <v>2018</v>
      </c>
      <c r="E1685">
        <f t="shared" si="183"/>
        <v>11</v>
      </c>
      <c r="F1685">
        <f>DAY('Dash Board'!$C$12+COUNT('Daily reducing balance'!$F$4:F1684))</f>
        <v>7</v>
      </c>
      <c r="G1685" s="8">
        <f t="shared" si="184"/>
        <v>251365.08282512554</v>
      </c>
      <c r="H1685" s="6">
        <f>G1685*'Dash Board'!$C$11/365</f>
        <v>72.310503278460772</v>
      </c>
      <c r="I1685" s="6">
        <f>H1685*'Dash Board'!$C$18/'Dash Board'!$C$11</f>
        <v>34.433572989743226</v>
      </c>
      <c r="J1685" s="6">
        <f>(G1685&gt;1)*PMT('Dash Board'!$C$11/365,$U$4,-'Dash Board'!$C$19)</f>
        <v>108.80376961660664</v>
      </c>
      <c r="K1685" s="6">
        <f t="shared" si="186"/>
        <v>0</v>
      </c>
      <c r="L1685" s="8">
        <f t="shared" si="187"/>
        <v>251328.58955878738</v>
      </c>
      <c r="N1685" s="8">
        <f t="shared" si="185"/>
        <v>74.370196626863418</v>
      </c>
      <c r="O1685" s="8">
        <f>IF(E1684&lt;&gt;E1685,SUM($N$4:N1685)-SUM($O$3:O1684),0)</f>
        <v>0</v>
      </c>
      <c r="P1685" s="6">
        <f>IF(B1685&gt;0,SUM($O$4:O1685)-SUM($P$3:P1684),0)</f>
        <v>0</v>
      </c>
      <c r="Q1685" s="6">
        <f t="shared" si="188"/>
        <v>34.433572989743226</v>
      </c>
      <c r="R1685" s="8">
        <f>IF(E1684&lt;&gt;E1685,SUM($Q$4:Q1685)-SUM($R$3:R1684),0)</f>
        <v>0</v>
      </c>
      <c r="S1685" s="6">
        <f>IF(B1685&gt;0,SUM($R$4:R1685)-SUM($S$3:S1684),0)</f>
        <v>0</v>
      </c>
    </row>
    <row r="1686" spans="1:19">
      <c r="A1686">
        <f>IF(E1685&lt;&gt;E1686,COUNTIF($A$4:A1685,"&lt;&gt;0")+1,0)</f>
        <v>0</v>
      </c>
      <c r="B1686">
        <f>IF(A1686&lt;&gt;0,IF(MOD(A1686,3)=0,COUNTIF($B$4:B1685,"&lt;&gt;0")+1,0),0)</f>
        <v>0</v>
      </c>
      <c r="C1686" s="9">
        <f>'Dash Board'!$C$12+COUNT('Daily reducing balance'!$F$4:F1685)</f>
        <v>43412</v>
      </c>
      <c r="D1686">
        <f t="shared" si="182"/>
        <v>2018</v>
      </c>
      <c r="E1686">
        <f t="shared" si="183"/>
        <v>11</v>
      </c>
      <c r="F1686">
        <f>DAY('Dash Board'!$C$12+COUNT('Daily reducing balance'!$F$4:F1685))</f>
        <v>8</v>
      </c>
      <c r="G1686" s="8">
        <f t="shared" si="184"/>
        <v>251328.58955878738</v>
      </c>
      <c r="H1686" s="6">
        <f>G1686*'Dash Board'!$C$11/365</f>
        <v>72.300005215541574</v>
      </c>
      <c r="I1686" s="6">
        <f>H1686*'Dash Board'!$C$18/'Dash Board'!$C$11</f>
        <v>34.428573912162655</v>
      </c>
      <c r="J1686" s="6">
        <f>(G1686&gt;1)*PMT('Dash Board'!$C$11/365,$U$4,-'Dash Board'!$C$19)</f>
        <v>108.80376961660664</v>
      </c>
      <c r="K1686" s="6">
        <f t="shared" si="186"/>
        <v>0</v>
      </c>
      <c r="L1686" s="8">
        <f t="shared" si="187"/>
        <v>251292.08579438631</v>
      </c>
      <c r="N1686" s="8">
        <f t="shared" si="185"/>
        <v>74.375195704443996</v>
      </c>
      <c r="O1686" s="8">
        <f>IF(E1685&lt;&gt;E1686,SUM($N$4:N1686)-SUM($O$3:O1685),0)</f>
        <v>0</v>
      </c>
      <c r="P1686" s="6">
        <f>IF(B1686&gt;0,SUM($O$4:O1686)-SUM($P$3:P1685),0)</f>
        <v>0</v>
      </c>
      <c r="Q1686" s="6">
        <f t="shared" si="188"/>
        <v>34.428573912162655</v>
      </c>
      <c r="R1686" s="8">
        <f>IF(E1685&lt;&gt;E1686,SUM($Q$4:Q1686)-SUM($R$3:R1685),0)</f>
        <v>0</v>
      </c>
      <c r="S1686" s="6">
        <f>IF(B1686&gt;0,SUM($R$4:R1686)-SUM($S$3:S1685),0)</f>
        <v>0</v>
      </c>
    </row>
    <row r="1687" spans="1:19">
      <c r="A1687">
        <f>IF(E1686&lt;&gt;E1687,COUNTIF($A$4:A1686,"&lt;&gt;0")+1,0)</f>
        <v>0</v>
      </c>
      <c r="B1687">
        <f>IF(A1687&lt;&gt;0,IF(MOD(A1687,3)=0,COUNTIF($B$4:B1686,"&lt;&gt;0")+1,0),0)</f>
        <v>0</v>
      </c>
      <c r="C1687" s="9">
        <f>'Dash Board'!$C$12+COUNT('Daily reducing balance'!$F$4:F1686)</f>
        <v>43413</v>
      </c>
      <c r="D1687">
        <f t="shared" si="182"/>
        <v>2018</v>
      </c>
      <c r="E1687">
        <f t="shared" si="183"/>
        <v>11</v>
      </c>
      <c r="F1687">
        <f>DAY('Dash Board'!$C$12+COUNT('Daily reducing balance'!$F$4:F1686))</f>
        <v>9</v>
      </c>
      <c r="G1687" s="8">
        <f t="shared" si="184"/>
        <v>251292.08579438631</v>
      </c>
      <c r="H1687" s="6">
        <f>G1687*'Dash Board'!$C$11/365</f>
        <v>72.289504132631677</v>
      </c>
      <c r="I1687" s="6">
        <f>H1687*'Dash Board'!$C$18/'Dash Board'!$C$11</f>
        <v>34.423573396491278</v>
      </c>
      <c r="J1687" s="6">
        <f>(G1687&gt;1)*PMT('Dash Board'!$C$11/365,$U$4,-'Dash Board'!$C$19)</f>
        <v>108.80376961660664</v>
      </c>
      <c r="K1687" s="6">
        <f t="shared" si="186"/>
        <v>0</v>
      </c>
      <c r="L1687" s="8">
        <f t="shared" si="187"/>
        <v>251255.57152890234</v>
      </c>
      <c r="N1687" s="8">
        <f t="shared" si="185"/>
        <v>74.380196220115366</v>
      </c>
      <c r="O1687" s="8">
        <f>IF(E1686&lt;&gt;E1687,SUM($N$4:N1687)-SUM($O$3:O1686),0)</f>
        <v>0</v>
      </c>
      <c r="P1687" s="6">
        <f>IF(B1687&gt;0,SUM($O$4:O1687)-SUM($P$3:P1686),0)</f>
        <v>0</v>
      </c>
      <c r="Q1687" s="6">
        <f t="shared" si="188"/>
        <v>34.423573396491278</v>
      </c>
      <c r="R1687" s="8">
        <f>IF(E1686&lt;&gt;E1687,SUM($Q$4:Q1687)-SUM($R$3:R1686),0)</f>
        <v>0</v>
      </c>
      <c r="S1687" s="6">
        <f>IF(B1687&gt;0,SUM($R$4:R1687)-SUM($S$3:S1686),0)</f>
        <v>0</v>
      </c>
    </row>
    <row r="1688" spans="1:19">
      <c r="A1688">
        <f>IF(E1687&lt;&gt;E1688,COUNTIF($A$4:A1687,"&lt;&gt;0")+1,0)</f>
        <v>0</v>
      </c>
      <c r="B1688">
        <f>IF(A1688&lt;&gt;0,IF(MOD(A1688,3)=0,COUNTIF($B$4:B1687,"&lt;&gt;0")+1,0),0)</f>
        <v>0</v>
      </c>
      <c r="C1688" s="9">
        <f>'Dash Board'!$C$12+COUNT('Daily reducing balance'!$F$4:F1687)</f>
        <v>43414</v>
      </c>
      <c r="D1688">
        <f t="shared" si="182"/>
        <v>2018</v>
      </c>
      <c r="E1688">
        <f t="shared" si="183"/>
        <v>11</v>
      </c>
      <c r="F1688">
        <f>DAY('Dash Board'!$C$12+COUNT('Daily reducing balance'!$F$4:F1687))</f>
        <v>10</v>
      </c>
      <c r="G1688" s="8">
        <f t="shared" si="184"/>
        <v>251255.57152890234</v>
      </c>
      <c r="H1688" s="6">
        <f>G1688*'Dash Board'!$C$11/365</f>
        <v>72.279000028862313</v>
      </c>
      <c r="I1688" s="6">
        <f>H1688*'Dash Board'!$C$18/'Dash Board'!$C$11</f>
        <v>34.41857144231539</v>
      </c>
      <c r="J1688" s="6">
        <f>(G1688&gt;1)*PMT('Dash Board'!$C$11/365,$U$4,-'Dash Board'!$C$19)</f>
        <v>108.80376961660664</v>
      </c>
      <c r="K1688" s="6">
        <f t="shared" si="186"/>
        <v>0</v>
      </c>
      <c r="L1688" s="8">
        <f t="shared" si="187"/>
        <v>251219.04675931457</v>
      </c>
      <c r="N1688" s="8">
        <f t="shared" si="185"/>
        <v>74.385198174291247</v>
      </c>
      <c r="O1688" s="8">
        <f>IF(E1687&lt;&gt;E1688,SUM($N$4:N1688)-SUM($O$3:O1687),0)</f>
        <v>0</v>
      </c>
      <c r="P1688" s="6">
        <f>IF(B1688&gt;0,SUM($O$4:O1688)-SUM($P$3:P1687),0)</f>
        <v>0</v>
      </c>
      <c r="Q1688" s="6">
        <f t="shared" si="188"/>
        <v>34.41857144231539</v>
      </c>
      <c r="R1688" s="8">
        <f>IF(E1687&lt;&gt;E1688,SUM($Q$4:Q1688)-SUM($R$3:R1687),0)</f>
        <v>0</v>
      </c>
      <c r="S1688" s="6">
        <f>IF(B1688&gt;0,SUM($R$4:R1688)-SUM($S$3:S1687),0)</f>
        <v>0</v>
      </c>
    </row>
    <row r="1689" spans="1:19">
      <c r="A1689">
        <f>IF(E1688&lt;&gt;E1689,COUNTIF($A$4:A1688,"&lt;&gt;0")+1,0)</f>
        <v>0</v>
      </c>
      <c r="B1689">
        <f>IF(A1689&lt;&gt;0,IF(MOD(A1689,3)=0,COUNTIF($B$4:B1688,"&lt;&gt;0")+1,0),0)</f>
        <v>0</v>
      </c>
      <c r="C1689" s="9">
        <f>'Dash Board'!$C$12+COUNT('Daily reducing balance'!$F$4:F1688)</f>
        <v>43415</v>
      </c>
      <c r="D1689">
        <f t="shared" si="182"/>
        <v>2018</v>
      </c>
      <c r="E1689">
        <f t="shared" si="183"/>
        <v>11</v>
      </c>
      <c r="F1689">
        <f>DAY('Dash Board'!$C$12+COUNT('Daily reducing balance'!$F$4:F1688))</f>
        <v>11</v>
      </c>
      <c r="G1689" s="8">
        <f t="shared" si="184"/>
        <v>251219.04675931457</v>
      </c>
      <c r="H1689" s="6">
        <f>G1689*'Dash Board'!$C$11/365</f>
        <v>72.268492903364461</v>
      </c>
      <c r="I1689" s="6">
        <f>H1689*'Dash Board'!$C$18/'Dash Board'!$C$11</f>
        <v>34.413568049221176</v>
      </c>
      <c r="J1689" s="6">
        <f>(G1689&gt;1)*PMT('Dash Board'!$C$11/365,$U$4,-'Dash Board'!$C$19)</f>
        <v>108.80376961660664</v>
      </c>
      <c r="K1689" s="6">
        <f t="shared" si="186"/>
        <v>0</v>
      </c>
      <c r="L1689" s="8">
        <f t="shared" si="187"/>
        <v>251182.51148260132</v>
      </c>
      <c r="N1689" s="8">
        <f t="shared" si="185"/>
        <v>74.390201567385475</v>
      </c>
      <c r="O1689" s="8">
        <f>IF(E1688&lt;&gt;E1689,SUM($N$4:N1689)-SUM($O$3:O1688),0)</f>
        <v>0</v>
      </c>
      <c r="P1689" s="6">
        <f>IF(B1689&gt;0,SUM($O$4:O1689)-SUM($P$3:P1688),0)</f>
        <v>0</v>
      </c>
      <c r="Q1689" s="6">
        <f t="shared" si="188"/>
        <v>34.413568049221176</v>
      </c>
      <c r="R1689" s="8">
        <f>IF(E1688&lt;&gt;E1689,SUM($Q$4:Q1689)-SUM($R$3:R1688),0)</f>
        <v>0</v>
      </c>
      <c r="S1689" s="6">
        <f>IF(B1689&gt;0,SUM($R$4:R1689)-SUM($S$3:S1688),0)</f>
        <v>0</v>
      </c>
    </row>
    <row r="1690" spans="1:19">
      <c r="A1690">
        <f>IF(E1689&lt;&gt;E1690,COUNTIF($A$4:A1689,"&lt;&gt;0")+1,0)</f>
        <v>0</v>
      </c>
      <c r="B1690">
        <f>IF(A1690&lt;&gt;0,IF(MOD(A1690,3)=0,COUNTIF($B$4:B1689,"&lt;&gt;0")+1,0),0)</f>
        <v>0</v>
      </c>
      <c r="C1690" s="9">
        <f>'Dash Board'!$C$12+COUNT('Daily reducing balance'!$F$4:F1689)</f>
        <v>43416</v>
      </c>
      <c r="D1690">
        <f t="shared" si="182"/>
        <v>2018</v>
      </c>
      <c r="E1690">
        <f t="shared" si="183"/>
        <v>11</v>
      </c>
      <c r="F1690">
        <f>DAY('Dash Board'!$C$12+COUNT('Daily reducing balance'!$F$4:F1689))</f>
        <v>12</v>
      </c>
      <c r="G1690" s="8">
        <f t="shared" si="184"/>
        <v>251182.51148260132</v>
      </c>
      <c r="H1690" s="6">
        <f>G1690*'Dash Board'!$C$11/365</f>
        <v>72.25798275526887</v>
      </c>
      <c r="I1690" s="6">
        <f>H1690*'Dash Board'!$C$18/'Dash Board'!$C$11</f>
        <v>34.408563216794704</v>
      </c>
      <c r="J1690" s="6">
        <f>(G1690&gt;1)*PMT('Dash Board'!$C$11/365,$U$4,-'Dash Board'!$C$19)</f>
        <v>108.80376961660664</v>
      </c>
      <c r="K1690" s="6">
        <f t="shared" si="186"/>
        <v>0</v>
      </c>
      <c r="L1690" s="8">
        <f t="shared" si="187"/>
        <v>251145.96569573996</v>
      </c>
      <c r="N1690" s="8">
        <f t="shared" si="185"/>
        <v>74.39520639981194</v>
      </c>
      <c r="O1690" s="8">
        <f>IF(E1689&lt;&gt;E1690,SUM($N$4:N1690)-SUM($O$3:O1689),0)</f>
        <v>0</v>
      </c>
      <c r="P1690" s="6">
        <f>IF(B1690&gt;0,SUM($O$4:O1690)-SUM($P$3:P1689),0)</f>
        <v>0</v>
      </c>
      <c r="Q1690" s="6">
        <f t="shared" si="188"/>
        <v>34.408563216794704</v>
      </c>
      <c r="R1690" s="8">
        <f>IF(E1689&lt;&gt;E1690,SUM($Q$4:Q1690)-SUM($R$3:R1689),0)</f>
        <v>0</v>
      </c>
      <c r="S1690" s="6">
        <f>IF(B1690&gt;0,SUM($R$4:R1690)-SUM($S$3:S1689),0)</f>
        <v>0</v>
      </c>
    </row>
    <row r="1691" spans="1:19">
      <c r="A1691">
        <f>IF(E1690&lt;&gt;E1691,COUNTIF($A$4:A1690,"&lt;&gt;0")+1,0)</f>
        <v>0</v>
      </c>
      <c r="B1691">
        <f>IF(A1691&lt;&gt;0,IF(MOD(A1691,3)=0,COUNTIF($B$4:B1690,"&lt;&gt;0")+1,0),0)</f>
        <v>0</v>
      </c>
      <c r="C1691" s="9">
        <f>'Dash Board'!$C$12+COUNT('Daily reducing balance'!$F$4:F1690)</f>
        <v>43417</v>
      </c>
      <c r="D1691">
        <f t="shared" si="182"/>
        <v>2018</v>
      </c>
      <c r="E1691">
        <f t="shared" si="183"/>
        <v>11</v>
      </c>
      <c r="F1691">
        <f>DAY('Dash Board'!$C$12+COUNT('Daily reducing balance'!$F$4:F1690))</f>
        <v>13</v>
      </c>
      <c r="G1691" s="8">
        <f t="shared" si="184"/>
        <v>251145.96569573996</v>
      </c>
      <c r="H1691" s="6">
        <f>G1691*'Dash Board'!$C$11/365</f>
        <v>72.247469583706007</v>
      </c>
      <c r="I1691" s="6">
        <f>H1691*'Dash Board'!$C$18/'Dash Board'!$C$11</f>
        <v>34.403556944621911</v>
      </c>
      <c r="J1691" s="6">
        <f>(G1691&gt;1)*PMT('Dash Board'!$C$11/365,$U$4,-'Dash Board'!$C$19)</f>
        <v>108.80376961660664</v>
      </c>
      <c r="K1691" s="6">
        <f t="shared" si="186"/>
        <v>0</v>
      </c>
      <c r="L1691" s="8">
        <f t="shared" si="187"/>
        <v>251109.40939570704</v>
      </c>
      <c r="N1691" s="8">
        <f t="shared" si="185"/>
        <v>74.400212671984733</v>
      </c>
      <c r="O1691" s="8">
        <f>IF(E1690&lt;&gt;E1691,SUM($N$4:N1691)-SUM($O$3:O1690),0)</f>
        <v>0</v>
      </c>
      <c r="P1691" s="6">
        <f>IF(B1691&gt;0,SUM($O$4:O1691)-SUM($P$3:P1690),0)</f>
        <v>0</v>
      </c>
      <c r="Q1691" s="6">
        <f t="shared" si="188"/>
        <v>34.403556944621911</v>
      </c>
      <c r="R1691" s="8">
        <f>IF(E1690&lt;&gt;E1691,SUM($Q$4:Q1691)-SUM($R$3:R1690),0)</f>
        <v>0</v>
      </c>
      <c r="S1691" s="6">
        <f>IF(B1691&gt;0,SUM($R$4:R1691)-SUM($S$3:S1690),0)</f>
        <v>0</v>
      </c>
    </row>
    <row r="1692" spans="1:19">
      <c r="A1692">
        <f>IF(E1691&lt;&gt;E1692,COUNTIF($A$4:A1691,"&lt;&gt;0")+1,0)</f>
        <v>0</v>
      </c>
      <c r="B1692">
        <f>IF(A1692&lt;&gt;0,IF(MOD(A1692,3)=0,COUNTIF($B$4:B1691,"&lt;&gt;0")+1,0),0)</f>
        <v>0</v>
      </c>
      <c r="C1692" s="9">
        <f>'Dash Board'!$C$12+COUNT('Daily reducing balance'!$F$4:F1691)</f>
        <v>43418</v>
      </c>
      <c r="D1692">
        <f t="shared" si="182"/>
        <v>2018</v>
      </c>
      <c r="E1692">
        <f t="shared" si="183"/>
        <v>11</v>
      </c>
      <c r="F1692">
        <f>DAY('Dash Board'!$C$12+COUNT('Daily reducing balance'!$F$4:F1691))</f>
        <v>14</v>
      </c>
      <c r="G1692" s="8">
        <f t="shared" si="184"/>
        <v>251109.40939570704</v>
      </c>
      <c r="H1692" s="6">
        <f>G1692*'Dash Board'!$C$11/365</f>
        <v>72.236953387806139</v>
      </c>
      <c r="I1692" s="6">
        <f>H1692*'Dash Board'!$C$18/'Dash Board'!$C$11</f>
        <v>34.398549232288644</v>
      </c>
      <c r="J1692" s="6">
        <f>(G1692&gt;1)*PMT('Dash Board'!$C$11/365,$U$4,-'Dash Board'!$C$19)</f>
        <v>108.80376961660664</v>
      </c>
      <c r="K1692" s="6">
        <f t="shared" si="186"/>
        <v>0</v>
      </c>
      <c r="L1692" s="8">
        <f t="shared" si="187"/>
        <v>251072.84257947822</v>
      </c>
      <c r="N1692" s="8">
        <f t="shared" si="185"/>
        <v>74.405220384318</v>
      </c>
      <c r="O1692" s="8">
        <f>IF(E1691&lt;&gt;E1692,SUM($N$4:N1692)-SUM($O$3:O1691),0)</f>
        <v>0</v>
      </c>
      <c r="P1692" s="6">
        <f>IF(B1692&gt;0,SUM($O$4:O1692)-SUM($P$3:P1691),0)</f>
        <v>0</v>
      </c>
      <c r="Q1692" s="6">
        <f t="shared" si="188"/>
        <v>34.398549232288644</v>
      </c>
      <c r="R1692" s="8">
        <f>IF(E1691&lt;&gt;E1692,SUM($Q$4:Q1692)-SUM($R$3:R1691),0)</f>
        <v>0</v>
      </c>
      <c r="S1692" s="6">
        <f>IF(B1692&gt;0,SUM($R$4:R1692)-SUM($S$3:S1691),0)</f>
        <v>0</v>
      </c>
    </row>
    <row r="1693" spans="1:19">
      <c r="A1693">
        <f>IF(E1692&lt;&gt;E1693,COUNTIF($A$4:A1692,"&lt;&gt;0")+1,0)</f>
        <v>0</v>
      </c>
      <c r="B1693">
        <f>IF(A1693&lt;&gt;0,IF(MOD(A1693,3)=0,COUNTIF($B$4:B1692,"&lt;&gt;0")+1,0),0)</f>
        <v>0</v>
      </c>
      <c r="C1693" s="9">
        <f>'Dash Board'!$C$12+COUNT('Daily reducing balance'!$F$4:F1692)</f>
        <v>43419</v>
      </c>
      <c r="D1693">
        <f t="shared" si="182"/>
        <v>2018</v>
      </c>
      <c r="E1693">
        <f t="shared" si="183"/>
        <v>11</v>
      </c>
      <c r="F1693">
        <f>DAY('Dash Board'!$C$12+COUNT('Daily reducing balance'!$F$4:F1692))</f>
        <v>15</v>
      </c>
      <c r="G1693" s="8">
        <f t="shared" si="184"/>
        <v>251072.84257947822</v>
      </c>
      <c r="H1693" s="6">
        <f>G1693*'Dash Board'!$C$11/365</f>
        <v>72.226434166699207</v>
      </c>
      <c r="I1693" s="6">
        <f>H1693*'Dash Board'!$C$18/'Dash Board'!$C$11</f>
        <v>34.393540079380578</v>
      </c>
      <c r="J1693" s="6">
        <f>(G1693&gt;1)*PMT('Dash Board'!$C$11/365,$U$4,-'Dash Board'!$C$19)</f>
        <v>108.80376961660664</v>
      </c>
      <c r="K1693" s="6">
        <f t="shared" si="186"/>
        <v>0</v>
      </c>
      <c r="L1693" s="8">
        <f t="shared" si="187"/>
        <v>251036.2652440283</v>
      </c>
      <c r="N1693" s="8">
        <f t="shared" si="185"/>
        <v>74.410229537226058</v>
      </c>
      <c r="O1693" s="8">
        <f>IF(E1692&lt;&gt;E1693,SUM($N$4:N1693)-SUM($O$3:O1692),0)</f>
        <v>0</v>
      </c>
      <c r="P1693" s="6">
        <f>IF(B1693&gt;0,SUM($O$4:O1693)-SUM($P$3:P1692),0)</f>
        <v>0</v>
      </c>
      <c r="Q1693" s="6">
        <f t="shared" si="188"/>
        <v>34.393540079380578</v>
      </c>
      <c r="R1693" s="8">
        <f>IF(E1692&lt;&gt;E1693,SUM($Q$4:Q1693)-SUM($R$3:R1692),0)</f>
        <v>0</v>
      </c>
      <c r="S1693" s="6">
        <f>IF(B1693&gt;0,SUM($R$4:R1693)-SUM($S$3:S1692),0)</f>
        <v>0</v>
      </c>
    </row>
    <row r="1694" spans="1:19">
      <c r="A1694">
        <f>IF(E1693&lt;&gt;E1694,COUNTIF($A$4:A1693,"&lt;&gt;0")+1,0)</f>
        <v>0</v>
      </c>
      <c r="B1694">
        <f>IF(A1694&lt;&gt;0,IF(MOD(A1694,3)=0,COUNTIF($B$4:B1693,"&lt;&gt;0")+1,0),0)</f>
        <v>0</v>
      </c>
      <c r="C1694" s="9">
        <f>'Dash Board'!$C$12+COUNT('Daily reducing balance'!$F$4:F1693)</f>
        <v>43420</v>
      </c>
      <c r="D1694">
        <f t="shared" si="182"/>
        <v>2018</v>
      </c>
      <c r="E1694">
        <f t="shared" si="183"/>
        <v>11</v>
      </c>
      <c r="F1694">
        <f>DAY('Dash Board'!$C$12+COUNT('Daily reducing balance'!$F$4:F1693))</f>
        <v>16</v>
      </c>
      <c r="G1694" s="8">
        <f t="shared" si="184"/>
        <v>251036.2652440283</v>
      </c>
      <c r="H1694" s="6">
        <f>G1694*'Dash Board'!$C$11/365</f>
        <v>72.21591191951498</v>
      </c>
      <c r="I1694" s="6">
        <f>H1694*'Dash Board'!$C$18/'Dash Board'!$C$11</f>
        <v>34.388529485483325</v>
      </c>
      <c r="J1694" s="6">
        <f>(G1694&gt;1)*PMT('Dash Board'!$C$11/365,$U$4,-'Dash Board'!$C$19)</f>
        <v>108.80376961660664</v>
      </c>
      <c r="K1694" s="6">
        <f t="shared" si="186"/>
        <v>0</v>
      </c>
      <c r="L1694" s="8">
        <f t="shared" si="187"/>
        <v>250999.6773863312</v>
      </c>
      <c r="N1694" s="8">
        <f t="shared" si="185"/>
        <v>74.415240131123312</v>
      </c>
      <c r="O1694" s="8">
        <f>IF(E1693&lt;&gt;E1694,SUM($N$4:N1694)-SUM($O$3:O1693),0)</f>
        <v>0</v>
      </c>
      <c r="P1694" s="6">
        <f>IF(B1694&gt;0,SUM($O$4:O1694)-SUM($P$3:P1693),0)</f>
        <v>0</v>
      </c>
      <c r="Q1694" s="6">
        <f t="shared" si="188"/>
        <v>34.388529485483325</v>
      </c>
      <c r="R1694" s="8">
        <f>IF(E1693&lt;&gt;E1694,SUM($Q$4:Q1694)-SUM($R$3:R1693),0)</f>
        <v>0</v>
      </c>
      <c r="S1694" s="6">
        <f>IF(B1694&gt;0,SUM($R$4:R1694)-SUM($S$3:S1693),0)</f>
        <v>0</v>
      </c>
    </row>
    <row r="1695" spans="1:19">
      <c r="A1695">
        <f>IF(E1694&lt;&gt;E1695,COUNTIF($A$4:A1694,"&lt;&gt;0")+1,0)</f>
        <v>0</v>
      </c>
      <c r="B1695">
        <f>IF(A1695&lt;&gt;0,IF(MOD(A1695,3)=0,COUNTIF($B$4:B1694,"&lt;&gt;0")+1,0),0)</f>
        <v>0</v>
      </c>
      <c r="C1695" s="9">
        <f>'Dash Board'!$C$12+COUNT('Daily reducing balance'!$F$4:F1694)</f>
        <v>43421</v>
      </c>
      <c r="D1695">
        <f t="shared" si="182"/>
        <v>2018</v>
      </c>
      <c r="E1695">
        <f t="shared" si="183"/>
        <v>11</v>
      </c>
      <c r="F1695">
        <f>DAY('Dash Board'!$C$12+COUNT('Daily reducing balance'!$F$4:F1694))</f>
        <v>17</v>
      </c>
      <c r="G1695" s="8">
        <f t="shared" si="184"/>
        <v>250999.6773863312</v>
      </c>
      <c r="H1695" s="6">
        <f>G1695*'Dash Board'!$C$11/365</f>
        <v>72.205386645382944</v>
      </c>
      <c r="I1695" s="6">
        <f>H1695*'Dash Board'!$C$18/'Dash Board'!$C$11</f>
        <v>34.38351745018236</v>
      </c>
      <c r="J1695" s="6">
        <f>(G1695&gt;1)*PMT('Dash Board'!$C$11/365,$U$4,-'Dash Board'!$C$19)</f>
        <v>108.80376961660664</v>
      </c>
      <c r="K1695" s="6">
        <f t="shared" si="186"/>
        <v>0</v>
      </c>
      <c r="L1695" s="8">
        <f t="shared" si="187"/>
        <v>250963.07900335998</v>
      </c>
      <c r="N1695" s="8">
        <f t="shared" si="185"/>
        <v>74.420252166424291</v>
      </c>
      <c r="O1695" s="8">
        <f>IF(E1694&lt;&gt;E1695,SUM($N$4:N1695)-SUM($O$3:O1694),0)</f>
        <v>0</v>
      </c>
      <c r="P1695" s="6">
        <f>IF(B1695&gt;0,SUM($O$4:O1695)-SUM($P$3:P1694),0)</f>
        <v>0</v>
      </c>
      <c r="Q1695" s="6">
        <f t="shared" si="188"/>
        <v>34.38351745018236</v>
      </c>
      <c r="R1695" s="8">
        <f>IF(E1694&lt;&gt;E1695,SUM($Q$4:Q1695)-SUM($R$3:R1694),0)</f>
        <v>0</v>
      </c>
      <c r="S1695" s="6">
        <f>IF(B1695&gt;0,SUM($R$4:R1695)-SUM($S$3:S1694),0)</f>
        <v>0</v>
      </c>
    </row>
    <row r="1696" spans="1:19">
      <c r="A1696">
        <f>IF(E1695&lt;&gt;E1696,COUNTIF($A$4:A1695,"&lt;&gt;0")+1,0)</f>
        <v>0</v>
      </c>
      <c r="B1696">
        <f>IF(A1696&lt;&gt;0,IF(MOD(A1696,3)=0,COUNTIF($B$4:B1695,"&lt;&gt;0")+1,0),0)</f>
        <v>0</v>
      </c>
      <c r="C1696" s="9">
        <f>'Dash Board'!$C$12+COUNT('Daily reducing balance'!$F$4:F1695)</f>
        <v>43422</v>
      </c>
      <c r="D1696">
        <f t="shared" si="182"/>
        <v>2018</v>
      </c>
      <c r="E1696">
        <f t="shared" si="183"/>
        <v>11</v>
      </c>
      <c r="F1696">
        <f>DAY('Dash Board'!$C$12+COUNT('Daily reducing balance'!$F$4:F1695))</f>
        <v>18</v>
      </c>
      <c r="G1696" s="8">
        <f t="shared" si="184"/>
        <v>250963.07900335998</v>
      </c>
      <c r="H1696" s="6">
        <f>G1696*'Dash Board'!$C$11/365</f>
        <v>72.19485834343233</v>
      </c>
      <c r="I1696" s="6">
        <f>H1696*'Dash Board'!$C$18/'Dash Board'!$C$11</f>
        <v>34.378503973063019</v>
      </c>
      <c r="J1696" s="6">
        <f>(G1696&gt;1)*PMT('Dash Board'!$C$11/365,$U$4,-'Dash Board'!$C$19)</f>
        <v>108.80376961660664</v>
      </c>
      <c r="K1696" s="6">
        <f t="shared" si="186"/>
        <v>0</v>
      </c>
      <c r="L1696" s="8">
        <f t="shared" si="187"/>
        <v>250926.47009208679</v>
      </c>
      <c r="N1696" s="8">
        <f t="shared" si="185"/>
        <v>74.425265643543625</v>
      </c>
      <c r="O1696" s="8">
        <f>IF(E1695&lt;&gt;E1696,SUM($N$4:N1696)-SUM($O$3:O1695),0)</f>
        <v>0</v>
      </c>
      <c r="P1696" s="6">
        <f>IF(B1696&gt;0,SUM($O$4:O1696)-SUM($P$3:P1695),0)</f>
        <v>0</v>
      </c>
      <c r="Q1696" s="6">
        <f t="shared" si="188"/>
        <v>34.378503973063019</v>
      </c>
      <c r="R1696" s="8">
        <f>IF(E1695&lt;&gt;E1696,SUM($Q$4:Q1696)-SUM($R$3:R1695),0)</f>
        <v>0</v>
      </c>
      <c r="S1696" s="6">
        <f>IF(B1696&gt;0,SUM($R$4:R1696)-SUM($S$3:S1695),0)</f>
        <v>0</v>
      </c>
    </row>
    <row r="1697" spans="1:19">
      <c r="A1697">
        <f>IF(E1696&lt;&gt;E1697,COUNTIF($A$4:A1696,"&lt;&gt;0")+1,0)</f>
        <v>0</v>
      </c>
      <c r="B1697">
        <f>IF(A1697&lt;&gt;0,IF(MOD(A1697,3)=0,COUNTIF($B$4:B1696,"&lt;&gt;0")+1,0),0)</f>
        <v>0</v>
      </c>
      <c r="C1697" s="9">
        <f>'Dash Board'!$C$12+COUNT('Daily reducing balance'!$F$4:F1696)</f>
        <v>43423</v>
      </c>
      <c r="D1697">
        <f t="shared" si="182"/>
        <v>2018</v>
      </c>
      <c r="E1697">
        <f t="shared" si="183"/>
        <v>11</v>
      </c>
      <c r="F1697">
        <f>DAY('Dash Board'!$C$12+COUNT('Daily reducing balance'!$F$4:F1696))</f>
        <v>19</v>
      </c>
      <c r="G1697" s="8">
        <f t="shared" si="184"/>
        <v>250926.47009208679</v>
      </c>
      <c r="H1697" s="6">
        <f>G1697*'Dash Board'!$C$11/365</f>
        <v>72.184327012792082</v>
      </c>
      <c r="I1697" s="6">
        <f>H1697*'Dash Board'!$C$18/'Dash Board'!$C$11</f>
        <v>34.373489053710522</v>
      </c>
      <c r="J1697" s="6">
        <f>(G1697&gt;1)*PMT('Dash Board'!$C$11/365,$U$4,-'Dash Board'!$C$19)</f>
        <v>108.80376961660664</v>
      </c>
      <c r="K1697" s="6">
        <f t="shared" si="186"/>
        <v>0</v>
      </c>
      <c r="L1697" s="8">
        <f t="shared" si="187"/>
        <v>250889.85064948298</v>
      </c>
      <c r="N1697" s="8">
        <f t="shared" si="185"/>
        <v>74.430280562896115</v>
      </c>
      <c r="O1697" s="8">
        <f>IF(E1696&lt;&gt;E1697,SUM($N$4:N1697)-SUM($O$3:O1696),0)</f>
        <v>0</v>
      </c>
      <c r="P1697" s="6">
        <f>IF(B1697&gt;0,SUM($O$4:O1697)-SUM($P$3:P1696),0)</f>
        <v>0</v>
      </c>
      <c r="Q1697" s="6">
        <f t="shared" si="188"/>
        <v>34.373489053710522</v>
      </c>
      <c r="R1697" s="8">
        <f>IF(E1696&lt;&gt;E1697,SUM($Q$4:Q1697)-SUM($R$3:R1696),0)</f>
        <v>0</v>
      </c>
      <c r="S1697" s="6">
        <f>IF(B1697&gt;0,SUM($R$4:R1697)-SUM($S$3:S1696),0)</f>
        <v>0</v>
      </c>
    </row>
    <row r="1698" spans="1:19">
      <c r="A1698">
        <f>IF(E1697&lt;&gt;E1698,COUNTIF($A$4:A1697,"&lt;&gt;0")+1,0)</f>
        <v>0</v>
      </c>
      <c r="B1698">
        <f>IF(A1698&lt;&gt;0,IF(MOD(A1698,3)=0,COUNTIF($B$4:B1697,"&lt;&gt;0")+1,0),0)</f>
        <v>0</v>
      </c>
      <c r="C1698" s="9">
        <f>'Dash Board'!$C$12+COUNT('Daily reducing balance'!$F$4:F1697)</f>
        <v>43424</v>
      </c>
      <c r="D1698">
        <f t="shared" si="182"/>
        <v>2018</v>
      </c>
      <c r="E1698">
        <f t="shared" si="183"/>
        <v>11</v>
      </c>
      <c r="F1698">
        <f>DAY('Dash Board'!$C$12+COUNT('Daily reducing balance'!$F$4:F1697))</f>
        <v>20</v>
      </c>
      <c r="G1698" s="8">
        <f t="shared" si="184"/>
        <v>250889.85064948298</v>
      </c>
      <c r="H1698" s="6">
        <f>G1698*'Dash Board'!$C$11/365</f>
        <v>72.17379265259099</v>
      </c>
      <c r="I1698" s="6">
        <f>H1698*'Dash Board'!$C$18/'Dash Board'!$C$11</f>
        <v>34.368472691709997</v>
      </c>
      <c r="J1698" s="6">
        <f>(G1698&gt;1)*PMT('Dash Board'!$C$11/365,$U$4,-'Dash Board'!$C$19)</f>
        <v>108.80376961660664</v>
      </c>
      <c r="K1698" s="6">
        <f t="shared" si="186"/>
        <v>0</v>
      </c>
      <c r="L1698" s="8">
        <f t="shared" si="187"/>
        <v>250853.22067251895</v>
      </c>
      <c r="N1698" s="8">
        <f t="shared" si="185"/>
        <v>74.435296924896647</v>
      </c>
      <c r="O1698" s="8">
        <f>IF(E1697&lt;&gt;E1698,SUM($N$4:N1698)-SUM($O$3:O1697),0)</f>
        <v>0</v>
      </c>
      <c r="P1698" s="6">
        <f>IF(B1698&gt;0,SUM($O$4:O1698)-SUM($P$3:P1697),0)</f>
        <v>0</v>
      </c>
      <c r="Q1698" s="6">
        <f t="shared" si="188"/>
        <v>34.368472691709997</v>
      </c>
      <c r="R1698" s="8">
        <f>IF(E1697&lt;&gt;E1698,SUM($Q$4:Q1698)-SUM($R$3:R1697),0)</f>
        <v>0</v>
      </c>
      <c r="S1698" s="6">
        <f>IF(B1698&gt;0,SUM($R$4:R1698)-SUM($S$3:S1697),0)</f>
        <v>0</v>
      </c>
    </row>
    <row r="1699" spans="1:19">
      <c r="A1699">
        <f>IF(E1698&lt;&gt;E1699,COUNTIF($A$4:A1698,"&lt;&gt;0")+1,0)</f>
        <v>0</v>
      </c>
      <c r="B1699">
        <f>IF(A1699&lt;&gt;0,IF(MOD(A1699,3)=0,COUNTIF($B$4:B1698,"&lt;&gt;0")+1,0),0)</f>
        <v>0</v>
      </c>
      <c r="C1699" s="9">
        <f>'Dash Board'!$C$12+COUNT('Daily reducing balance'!$F$4:F1698)</f>
        <v>43425</v>
      </c>
      <c r="D1699">
        <f t="shared" si="182"/>
        <v>2018</v>
      </c>
      <c r="E1699">
        <f t="shared" si="183"/>
        <v>11</v>
      </c>
      <c r="F1699">
        <f>DAY('Dash Board'!$C$12+COUNT('Daily reducing balance'!$F$4:F1698))</f>
        <v>21</v>
      </c>
      <c r="G1699" s="8">
        <f t="shared" si="184"/>
        <v>250853.22067251895</v>
      </c>
      <c r="H1699" s="6">
        <f>G1699*'Dash Board'!$C$11/365</f>
        <v>72.163255261957502</v>
      </c>
      <c r="I1699" s="6">
        <f>H1699*'Dash Board'!$C$18/'Dash Board'!$C$11</f>
        <v>34.36345488664643</v>
      </c>
      <c r="J1699" s="6">
        <f>(G1699&gt;1)*PMT('Dash Board'!$C$11/365,$U$4,-'Dash Board'!$C$19)</f>
        <v>108.80376961660664</v>
      </c>
      <c r="K1699" s="6">
        <f t="shared" si="186"/>
        <v>0</v>
      </c>
      <c r="L1699" s="8">
        <f t="shared" si="187"/>
        <v>250816.58015816429</v>
      </c>
      <c r="N1699" s="8">
        <f t="shared" si="185"/>
        <v>74.440314729960221</v>
      </c>
      <c r="O1699" s="8">
        <f>IF(E1698&lt;&gt;E1699,SUM($N$4:N1699)-SUM($O$3:O1698),0)</f>
        <v>0</v>
      </c>
      <c r="P1699" s="6">
        <f>IF(B1699&gt;0,SUM($O$4:O1699)-SUM($P$3:P1698),0)</f>
        <v>0</v>
      </c>
      <c r="Q1699" s="6">
        <f t="shared" si="188"/>
        <v>34.36345488664643</v>
      </c>
      <c r="R1699" s="8">
        <f>IF(E1698&lt;&gt;E1699,SUM($Q$4:Q1699)-SUM($R$3:R1698),0)</f>
        <v>0</v>
      </c>
      <c r="S1699" s="6">
        <f>IF(B1699&gt;0,SUM($R$4:R1699)-SUM($S$3:S1698),0)</f>
        <v>0</v>
      </c>
    </row>
    <row r="1700" spans="1:19">
      <c r="A1700">
        <f>IF(E1699&lt;&gt;E1700,COUNTIF($A$4:A1699,"&lt;&gt;0")+1,0)</f>
        <v>0</v>
      </c>
      <c r="B1700">
        <f>IF(A1700&lt;&gt;0,IF(MOD(A1700,3)=0,COUNTIF($B$4:B1699,"&lt;&gt;0")+1,0),0)</f>
        <v>0</v>
      </c>
      <c r="C1700" s="9">
        <f>'Dash Board'!$C$12+COUNT('Daily reducing balance'!$F$4:F1699)</f>
        <v>43426</v>
      </c>
      <c r="D1700">
        <f t="shared" si="182"/>
        <v>2018</v>
      </c>
      <c r="E1700">
        <f t="shared" si="183"/>
        <v>11</v>
      </c>
      <c r="F1700">
        <f>DAY('Dash Board'!$C$12+COUNT('Daily reducing balance'!$F$4:F1699))</f>
        <v>22</v>
      </c>
      <c r="G1700" s="8">
        <f t="shared" si="184"/>
        <v>250816.58015816429</v>
      </c>
      <c r="H1700" s="6">
        <f>G1700*'Dash Board'!$C$11/365</f>
        <v>72.152714840019868</v>
      </c>
      <c r="I1700" s="6">
        <f>H1700*'Dash Board'!$C$18/'Dash Board'!$C$11</f>
        <v>34.358435638104702</v>
      </c>
      <c r="J1700" s="6">
        <f>(G1700&gt;1)*PMT('Dash Board'!$C$11/365,$U$4,-'Dash Board'!$C$19)</f>
        <v>108.80376961660664</v>
      </c>
      <c r="K1700" s="6">
        <f t="shared" si="186"/>
        <v>0</v>
      </c>
      <c r="L1700" s="8">
        <f t="shared" si="187"/>
        <v>250779.92910338769</v>
      </c>
      <c r="N1700" s="8">
        <f t="shared" si="185"/>
        <v>74.445333978501935</v>
      </c>
      <c r="O1700" s="8">
        <f>IF(E1699&lt;&gt;E1700,SUM($N$4:N1700)-SUM($O$3:O1699),0)</f>
        <v>0</v>
      </c>
      <c r="P1700" s="6">
        <f>IF(B1700&gt;0,SUM($O$4:O1700)-SUM($P$3:P1699),0)</f>
        <v>0</v>
      </c>
      <c r="Q1700" s="6">
        <f t="shared" si="188"/>
        <v>34.358435638104702</v>
      </c>
      <c r="R1700" s="8">
        <f>IF(E1699&lt;&gt;E1700,SUM($Q$4:Q1700)-SUM($R$3:R1699),0)</f>
        <v>0</v>
      </c>
      <c r="S1700" s="6">
        <f>IF(B1700&gt;0,SUM($R$4:R1700)-SUM($S$3:S1699),0)</f>
        <v>0</v>
      </c>
    </row>
    <row r="1701" spans="1:19">
      <c r="A1701">
        <f>IF(E1700&lt;&gt;E1701,COUNTIF($A$4:A1700,"&lt;&gt;0")+1,0)</f>
        <v>0</v>
      </c>
      <c r="B1701">
        <f>IF(A1701&lt;&gt;0,IF(MOD(A1701,3)=0,COUNTIF($B$4:B1700,"&lt;&gt;0")+1,0),0)</f>
        <v>0</v>
      </c>
      <c r="C1701" s="9">
        <f>'Dash Board'!$C$12+COUNT('Daily reducing balance'!$F$4:F1700)</f>
        <v>43427</v>
      </c>
      <c r="D1701">
        <f t="shared" si="182"/>
        <v>2018</v>
      </c>
      <c r="E1701">
        <f t="shared" si="183"/>
        <v>11</v>
      </c>
      <c r="F1701">
        <f>DAY('Dash Board'!$C$12+COUNT('Daily reducing balance'!$F$4:F1700))</f>
        <v>23</v>
      </c>
      <c r="G1701" s="8">
        <f t="shared" si="184"/>
        <v>250779.92910338769</v>
      </c>
      <c r="H1701" s="6">
        <f>G1701*'Dash Board'!$C$11/365</f>
        <v>72.142171385906039</v>
      </c>
      <c r="I1701" s="6">
        <f>H1701*'Dash Board'!$C$18/'Dash Board'!$C$11</f>
        <v>34.353414945669549</v>
      </c>
      <c r="J1701" s="6">
        <f>(G1701&gt;1)*PMT('Dash Board'!$C$11/365,$U$4,-'Dash Board'!$C$19)</f>
        <v>108.80376961660664</v>
      </c>
      <c r="K1701" s="6">
        <f t="shared" si="186"/>
        <v>0</v>
      </c>
      <c r="L1701" s="8">
        <f t="shared" si="187"/>
        <v>250743.26750515698</v>
      </c>
      <c r="N1701" s="8">
        <f t="shared" si="185"/>
        <v>74.450354670937088</v>
      </c>
      <c r="O1701" s="8">
        <f>IF(E1700&lt;&gt;E1701,SUM($N$4:N1701)-SUM($O$3:O1700),0)</f>
        <v>0</v>
      </c>
      <c r="P1701" s="6">
        <f>IF(B1701&gt;0,SUM($O$4:O1701)-SUM($P$3:P1700),0)</f>
        <v>0</v>
      </c>
      <c r="Q1701" s="6">
        <f t="shared" si="188"/>
        <v>34.353414945669549</v>
      </c>
      <c r="R1701" s="8">
        <f>IF(E1700&lt;&gt;E1701,SUM($Q$4:Q1701)-SUM($R$3:R1700),0)</f>
        <v>0</v>
      </c>
      <c r="S1701" s="6">
        <f>IF(B1701&gt;0,SUM($R$4:R1701)-SUM($S$3:S1700),0)</f>
        <v>0</v>
      </c>
    </row>
    <row r="1702" spans="1:19">
      <c r="A1702">
        <f>IF(E1701&lt;&gt;E1702,COUNTIF($A$4:A1701,"&lt;&gt;0")+1,0)</f>
        <v>0</v>
      </c>
      <c r="B1702">
        <f>IF(A1702&lt;&gt;0,IF(MOD(A1702,3)=0,COUNTIF($B$4:B1701,"&lt;&gt;0")+1,0),0)</f>
        <v>0</v>
      </c>
      <c r="C1702" s="9">
        <f>'Dash Board'!$C$12+COUNT('Daily reducing balance'!$F$4:F1701)</f>
        <v>43428</v>
      </c>
      <c r="D1702">
        <f t="shared" si="182"/>
        <v>2018</v>
      </c>
      <c r="E1702">
        <f t="shared" si="183"/>
        <v>11</v>
      </c>
      <c r="F1702">
        <f>DAY('Dash Board'!$C$12+COUNT('Daily reducing balance'!$F$4:F1701))</f>
        <v>24</v>
      </c>
      <c r="G1702" s="8">
        <f t="shared" si="184"/>
        <v>250743.26750515698</v>
      </c>
      <c r="H1702" s="6">
        <f>G1702*'Dash Board'!$C$11/365</f>
        <v>72.131624898743794</v>
      </c>
      <c r="I1702" s="6">
        <f>H1702*'Dash Board'!$C$18/'Dash Board'!$C$11</f>
        <v>34.348392808925617</v>
      </c>
      <c r="J1702" s="6">
        <f>(G1702&gt;1)*PMT('Dash Board'!$C$11/365,$U$4,-'Dash Board'!$C$19)</f>
        <v>108.80376961660664</v>
      </c>
      <c r="K1702" s="6">
        <f t="shared" si="186"/>
        <v>0</v>
      </c>
      <c r="L1702" s="8">
        <f t="shared" si="187"/>
        <v>250706.59536043913</v>
      </c>
      <c r="N1702" s="8">
        <f t="shared" si="185"/>
        <v>74.455376807681034</v>
      </c>
      <c r="O1702" s="8">
        <f>IF(E1701&lt;&gt;E1702,SUM($N$4:N1702)-SUM($O$3:O1701),0)</f>
        <v>0</v>
      </c>
      <c r="P1702" s="6">
        <f>IF(B1702&gt;0,SUM($O$4:O1702)-SUM($P$3:P1701),0)</f>
        <v>0</v>
      </c>
      <c r="Q1702" s="6">
        <f t="shared" si="188"/>
        <v>34.348392808925617</v>
      </c>
      <c r="R1702" s="8">
        <f>IF(E1701&lt;&gt;E1702,SUM($Q$4:Q1702)-SUM($R$3:R1701),0)</f>
        <v>0</v>
      </c>
      <c r="S1702" s="6">
        <f>IF(B1702&gt;0,SUM($R$4:R1702)-SUM($S$3:S1701),0)</f>
        <v>0</v>
      </c>
    </row>
    <row r="1703" spans="1:19">
      <c r="A1703">
        <f>IF(E1702&lt;&gt;E1703,COUNTIF($A$4:A1702,"&lt;&gt;0")+1,0)</f>
        <v>0</v>
      </c>
      <c r="B1703">
        <f>IF(A1703&lt;&gt;0,IF(MOD(A1703,3)=0,COUNTIF($B$4:B1702,"&lt;&gt;0")+1,0),0)</f>
        <v>0</v>
      </c>
      <c r="C1703" s="9">
        <f>'Dash Board'!$C$12+COUNT('Daily reducing balance'!$F$4:F1702)</f>
        <v>43429</v>
      </c>
      <c r="D1703">
        <f t="shared" si="182"/>
        <v>2018</v>
      </c>
      <c r="E1703">
        <f t="shared" si="183"/>
        <v>11</v>
      </c>
      <c r="F1703">
        <f>DAY('Dash Board'!$C$12+COUNT('Daily reducing balance'!$F$4:F1702))</f>
        <v>25</v>
      </c>
      <c r="G1703" s="8">
        <f t="shared" si="184"/>
        <v>250706.59536043913</v>
      </c>
      <c r="H1703" s="6">
        <f>G1703*'Dash Board'!$C$11/365</f>
        <v>72.121075377660574</v>
      </c>
      <c r="I1703" s="6">
        <f>H1703*'Dash Board'!$C$18/'Dash Board'!$C$11</f>
        <v>34.343369227457423</v>
      </c>
      <c r="J1703" s="6">
        <f>(G1703&gt;1)*PMT('Dash Board'!$C$11/365,$U$4,-'Dash Board'!$C$19)</f>
        <v>108.80376961660664</v>
      </c>
      <c r="K1703" s="6">
        <f t="shared" si="186"/>
        <v>0</v>
      </c>
      <c r="L1703" s="8">
        <f t="shared" si="187"/>
        <v>250669.91266620017</v>
      </c>
      <c r="N1703" s="8">
        <f t="shared" si="185"/>
        <v>74.460400389149214</v>
      </c>
      <c r="O1703" s="8">
        <f>IF(E1702&lt;&gt;E1703,SUM($N$4:N1703)-SUM($O$3:O1702),0)</f>
        <v>0</v>
      </c>
      <c r="P1703" s="6">
        <f>IF(B1703&gt;0,SUM($O$4:O1703)-SUM($P$3:P1702),0)</f>
        <v>0</v>
      </c>
      <c r="Q1703" s="6">
        <f t="shared" si="188"/>
        <v>34.343369227457423</v>
      </c>
      <c r="R1703" s="8">
        <f>IF(E1702&lt;&gt;E1703,SUM($Q$4:Q1703)-SUM($R$3:R1702),0)</f>
        <v>0</v>
      </c>
      <c r="S1703" s="6">
        <f>IF(B1703&gt;0,SUM($R$4:R1703)-SUM($S$3:S1702),0)</f>
        <v>0</v>
      </c>
    </row>
    <row r="1704" spans="1:19">
      <c r="A1704">
        <f>IF(E1703&lt;&gt;E1704,COUNTIF($A$4:A1703,"&lt;&gt;0")+1,0)</f>
        <v>0</v>
      </c>
      <c r="B1704">
        <f>IF(A1704&lt;&gt;0,IF(MOD(A1704,3)=0,COUNTIF($B$4:B1703,"&lt;&gt;0")+1,0),0)</f>
        <v>0</v>
      </c>
      <c r="C1704" s="9">
        <f>'Dash Board'!$C$12+COUNT('Daily reducing balance'!$F$4:F1703)</f>
        <v>43430</v>
      </c>
      <c r="D1704">
        <f t="shared" si="182"/>
        <v>2018</v>
      </c>
      <c r="E1704">
        <f t="shared" si="183"/>
        <v>11</v>
      </c>
      <c r="F1704">
        <f>DAY('Dash Board'!$C$12+COUNT('Daily reducing balance'!$F$4:F1703))</f>
        <v>26</v>
      </c>
      <c r="G1704" s="8">
        <f t="shared" si="184"/>
        <v>250669.91266620017</v>
      </c>
      <c r="H1704" s="6">
        <f>G1704*'Dash Board'!$C$11/365</f>
        <v>72.110522821783604</v>
      </c>
      <c r="I1704" s="6">
        <f>H1704*'Dash Board'!$C$18/'Dash Board'!$C$11</f>
        <v>34.338344200849342</v>
      </c>
      <c r="J1704" s="6">
        <f>(G1704&gt;1)*PMT('Dash Board'!$C$11/365,$U$4,-'Dash Board'!$C$19)</f>
        <v>108.80376961660664</v>
      </c>
      <c r="K1704" s="6">
        <f t="shared" si="186"/>
        <v>0</v>
      </c>
      <c r="L1704" s="8">
        <f t="shared" si="187"/>
        <v>250633.21941940533</v>
      </c>
      <c r="N1704" s="8">
        <f t="shared" si="185"/>
        <v>74.465425415757295</v>
      </c>
      <c r="O1704" s="8">
        <f>IF(E1703&lt;&gt;E1704,SUM($N$4:N1704)-SUM($O$3:O1703),0)</f>
        <v>0</v>
      </c>
      <c r="P1704" s="6">
        <f>IF(B1704&gt;0,SUM($O$4:O1704)-SUM($P$3:P1703),0)</f>
        <v>0</v>
      </c>
      <c r="Q1704" s="6">
        <f t="shared" si="188"/>
        <v>34.338344200849342</v>
      </c>
      <c r="R1704" s="8">
        <f>IF(E1703&lt;&gt;E1704,SUM($Q$4:Q1704)-SUM($R$3:R1703),0)</f>
        <v>0</v>
      </c>
      <c r="S1704" s="6">
        <f>IF(B1704&gt;0,SUM($R$4:R1704)-SUM($S$3:S1703),0)</f>
        <v>0</v>
      </c>
    </row>
    <row r="1705" spans="1:19">
      <c r="A1705">
        <f>IF(E1704&lt;&gt;E1705,COUNTIF($A$4:A1704,"&lt;&gt;0")+1,0)</f>
        <v>0</v>
      </c>
      <c r="B1705">
        <f>IF(A1705&lt;&gt;0,IF(MOD(A1705,3)=0,COUNTIF($B$4:B1704,"&lt;&gt;0")+1,0),0)</f>
        <v>0</v>
      </c>
      <c r="C1705" s="9">
        <f>'Dash Board'!$C$12+COUNT('Daily reducing balance'!$F$4:F1704)</f>
        <v>43431</v>
      </c>
      <c r="D1705">
        <f t="shared" si="182"/>
        <v>2018</v>
      </c>
      <c r="E1705">
        <f t="shared" si="183"/>
        <v>11</v>
      </c>
      <c r="F1705">
        <f>DAY('Dash Board'!$C$12+COUNT('Daily reducing balance'!$F$4:F1704))</f>
        <v>27</v>
      </c>
      <c r="G1705" s="8">
        <f t="shared" si="184"/>
        <v>250633.21941940533</v>
      </c>
      <c r="H1705" s="6">
        <f>G1705*'Dash Board'!$C$11/365</f>
        <v>72.099967230239884</v>
      </c>
      <c r="I1705" s="6">
        <f>H1705*'Dash Board'!$C$18/'Dash Board'!$C$11</f>
        <v>34.333317728685664</v>
      </c>
      <c r="J1705" s="6">
        <f>(G1705&gt;1)*PMT('Dash Board'!$C$11/365,$U$4,-'Dash Board'!$C$19)</f>
        <v>108.80376961660664</v>
      </c>
      <c r="K1705" s="6">
        <f t="shared" si="186"/>
        <v>0</v>
      </c>
      <c r="L1705" s="8">
        <f t="shared" si="187"/>
        <v>250596.51561701894</v>
      </c>
      <c r="N1705" s="8">
        <f t="shared" si="185"/>
        <v>74.470451887920973</v>
      </c>
      <c r="O1705" s="8">
        <f>IF(E1704&lt;&gt;E1705,SUM($N$4:N1705)-SUM($O$3:O1704),0)</f>
        <v>0</v>
      </c>
      <c r="P1705" s="6">
        <f>IF(B1705&gt;0,SUM($O$4:O1705)-SUM($P$3:P1704),0)</f>
        <v>0</v>
      </c>
      <c r="Q1705" s="6">
        <f t="shared" si="188"/>
        <v>34.333317728685664</v>
      </c>
      <c r="R1705" s="8">
        <f>IF(E1704&lt;&gt;E1705,SUM($Q$4:Q1705)-SUM($R$3:R1704),0)</f>
        <v>0</v>
      </c>
      <c r="S1705" s="6">
        <f>IF(B1705&gt;0,SUM($R$4:R1705)-SUM($S$3:S1704),0)</f>
        <v>0</v>
      </c>
    </row>
    <row r="1706" spans="1:19">
      <c r="A1706">
        <f>IF(E1705&lt;&gt;E1706,COUNTIF($A$4:A1705,"&lt;&gt;0")+1,0)</f>
        <v>0</v>
      </c>
      <c r="B1706">
        <f>IF(A1706&lt;&gt;0,IF(MOD(A1706,3)=0,COUNTIF($B$4:B1705,"&lt;&gt;0")+1,0),0)</f>
        <v>0</v>
      </c>
      <c r="C1706" s="9">
        <f>'Dash Board'!$C$12+COUNT('Daily reducing balance'!$F$4:F1705)</f>
        <v>43432</v>
      </c>
      <c r="D1706">
        <f t="shared" si="182"/>
        <v>2018</v>
      </c>
      <c r="E1706">
        <f t="shared" si="183"/>
        <v>11</v>
      </c>
      <c r="F1706">
        <f>DAY('Dash Board'!$C$12+COUNT('Daily reducing balance'!$F$4:F1705))</f>
        <v>28</v>
      </c>
      <c r="G1706" s="8">
        <f t="shared" si="184"/>
        <v>250596.51561701894</v>
      </c>
      <c r="H1706" s="6">
        <f>G1706*'Dash Board'!$C$11/365</f>
        <v>72.089408602156126</v>
      </c>
      <c r="I1706" s="6">
        <f>H1706*'Dash Board'!$C$18/'Dash Board'!$C$11</f>
        <v>34.328289810550537</v>
      </c>
      <c r="J1706" s="6">
        <f>(G1706&gt;1)*PMT('Dash Board'!$C$11/365,$U$4,-'Dash Board'!$C$19)</f>
        <v>108.80376961660664</v>
      </c>
      <c r="K1706" s="6">
        <f t="shared" si="186"/>
        <v>0</v>
      </c>
      <c r="L1706" s="8">
        <f t="shared" si="187"/>
        <v>250559.80125600449</v>
      </c>
      <c r="N1706" s="8">
        <f t="shared" si="185"/>
        <v>74.475479806056114</v>
      </c>
      <c r="O1706" s="8">
        <f>IF(E1705&lt;&gt;E1706,SUM($N$4:N1706)-SUM($O$3:O1705),0)</f>
        <v>0</v>
      </c>
      <c r="P1706" s="6">
        <f>IF(B1706&gt;0,SUM($O$4:O1706)-SUM($P$3:P1705),0)</f>
        <v>0</v>
      </c>
      <c r="Q1706" s="6">
        <f t="shared" si="188"/>
        <v>34.328289810550537</v>
      </c>
      <c r="R1706" s="8">
        <f>IF(E1705&lt;&gt;E1706,SUM($Q$4:Q1706)-SUM($R$3:R1705),0)</f>
        <v>0</v>
      </c>
      <c r="S1706" s="6">
        <f>IF(B1706&gt;0,SUM($R$4:R1706)-SUM($S$3:S1705),0)</f>
        <v>0</v>
      </c>
    </row>
    <row r="1707" spans="1:19">
      <c r="A1707">
        <f>IF(E1706&lt;&gt;E1707,COUNTIF($A$4:A1706,"&lt;&gt;0")+1,0)</f>
        <v>0</v>
      </c>
      <c r="B1707">
        <f>IF(A1707&lt;&gt;0,IF(MOD(A1707,3)=0,COUNTIF($B$4:B1706,"&lt;&gt;0")+1,0),0)</f>
        <v>0</v>
      </c>
      <c r="C1707" s="9">
        <f>'Dash Board'!$C$12+COUNT('Daily reducing balance'!$F$4:F1706)</f>
        <v>43433</v>
      </c>
      <c r="D1707">
        <f t="shared" si="182"/>
        <v>2018</v>
      </c>
      <c r="E1707">
        <f t="shared" si="183"/>
        <v>11</v>
      </c>
      <c r="F1707">
        <f>DAY('Dash Board'!$C$12+COUNT('Daily reducing balance'!$F$4:F1706))</f>
        <v>29</v>
      </c>
      <c r="G1707" s="8">
        <f t="shared" si="184"/>
        <v>250559.80125600449</v>
      </c>
      <c r="H1707" s="6">
        <f>G1707*'Dash Board'!$C$11/365</f>
        <v>72.07884693665882</v>
      </c>
      <c r="I1707" s="6">
        <f>H1707*'Dash Board'!$C$18/'Dash Board'!$C$11</f>
        <v>34.323260446028009</v>
      </c>
      <c r="J1707" s="6">
        <f>(G1707&gt;1)*PMT('Dash Board'!$C$11/365,$U$4,-'Dash Board'!$C$19)</f>
        <v>108.80376961660664</v>
      </c>
      <c r="K1707" s="6">
        <f t="shared" si="186"/>
        <v>0</v>
      </c>
      <c r="L1707" s="8">
        <f t="shared" si="187"/>
        <v>250523.07633332454</v>
      </c>
      <c r="N1707" s="8">
        <f t="shared" si="185"/>
        <v>74.480509170578642</v>
      </c>
      <c r="O1707" s="8">
        <f>IF(E1706&lt;&gt;E1707,SUM($N$4:N1707)-SUM($O$3:O1706),0)</f>
        <v>0</v>
      </c>
      <c r="P1707" s="6">
        <f>IF(B1707&gt;0,SUM($O$4:O1707)-SUM($P$3:P1706),0)</f>
        <v>0</v>
      </c>
      <c r="Q1707" s="6">
        <f t="shared" si="188"/>
        <v>34.323260446028009</v>
      </c>
      <c r="R1707" s="8">
        <f>IF(E1706&lt;&gt;E1707,SUM($Q$4:Q1707)-SUM($R$3:R1706),0)</f>
        <v>0</v>
      </c>
      <c r="S1707" s="6">
        <f>IF(B1707&gt;0,SUM($R$4:R1707)-SUM($S$3:S1706),0)</f>
        <v>0</v>
      </c>
    </row>
    <row r="1708" spans="1:19">
      <c r="A1708">
        <f>IF(E1707&lt;&gt;E1708,COUNTIF($A$4:A1707,"&lt;&gt;0")+1,0)</f>
        <v>0</v>
      </c>
      <c r="B1708">
        <f>IF(A1708&lt;&gt;0,IF(MOD(A1708,3)=0,COUNTIF($B$4:B1707,"&lt;&gt;0")+1,0),0)</f>
        <v>0</v>
      </c>
      <c r="C1708" s="9">
        <f>'Dash Board'!$C$12+COUNT('Daily reducing balance'!$F$4:F1707)</f>
        <v>43434</v>
      </c>
      <c r="D1708">
        <f t="shared" si="182"/>
        <v>2018</v>
      </c>
      <c r="E1708">
        <f t="shared" si="183"/>
        <v>11</v>
      </c>
      <c r="F1708">
        <f>DAY('Dash Board'!$C$12+COUNT('Daily reducing balance'!$F$4:F1707))</f>
        <v>30</v>
      </c>
      <c r="G1708" s="8">
        <f t="shared" si="184"/>
        <v>250523.07633332454</v>
      </c>
      <c r="H1708" s="6">
        <f>G1708*'Dash Board'!$C$11/365</f>
        <v>72.068282232874182</v>
      </c>
      <c r="I1708" s="6">
        <f>H1708*'Dash Board'!$C$18/'Dash Board'!$C$11</f>
        <v>34.318229634701993</v>
      </c>
      <c r="J1708" s="6">
        <f>(G1708&gt;1)*PMT('Dash Board'!$C$11/365,$U$4,-'Dash Board'!$C$19)</f>
        <v>108.80376961660664</v>
      </c>
      <c r="K1708" s="6">
        <f t="shared" si="186"/>
        <v>0</v>
      </c>
      <c r="L1708" s="8">
        <f t="shared" si="187"/>
        <v>250486.34084594081</v>
      </c>
      <c r="N1708" s="8">
        <f t="shared" si="185"/>
        <v>74.485539981904651</v>
      </c>
      <c r="O1708" s="8">
        <f>IF(E1707&lt;&gt;E1708,SUM($N$4:N1708)-SUM($O$3:O1707),0)</f>
        <v>0</v>
      </c>
      <c r="P1708" s="6">
        <f>IF(B1708&gt;0,SUM($O$4:O1708)-SUM($P$3:P1707),0)</f>
        <v>0</v>
      </c>
      <c r="Q1708" s="6">
        <f t="shared" si="188"/>
        <v>34.318229634701993</v>
      </c>
      <c r="R1708" s="8">
        <f>IF(E1707&lt;&gt;E1708,SUM($Q$4:Q1708)-SUM($R$3:R1707),0)</f>
        <v>0</v>
      </c>
      <c r="S1708" s="6">
        <f>IF(B1708&gt;0,SUM($R$4:R1708)-SUM($S$3:S1707),0)</f>
        <v>0</v>
      </c>
    </row>
    <row r="1709" spans="1:19">
      <c r="A1709">
        <f>IF(E1708&lt;&gt;E1709,COUNTIF($A$4:A1708,"&lt;&gt;0")+1,0)</f>
        <v>56</v>
      </c>
      <c r="B1709">
        <f>IF(A1709&lt;&gt;0,IF(MOD(A1709,3)=0,COUNTIF($B$4:B1708,"&lt;&gt;0")+1,0),0)</f>
        <v>0</v>
      </c>
      <c r="C1709" s="9">
        <f>'Dash Board'!$C$12+COUNT('Daily reducing balance'!$F$4:F1708)</f>
        <v>43435</v>
      </c>
      <c r="D1709">
        <f t="shared" si="182"/>
        <v>2018</v>
      </c>
      <c r="E1709">
        <f t="shared" si="183"/>
        <v>12</v>
      </c>
      <c r="F1709">
        <f>DAY('Dash Board'!$C$12+COUNT('Daily reducing balance'!$F$4:F1708))</f>
        <v>1</v>
      </c>
      <c r="G1709" s="8">
        <f t="shared" si="184"/>
        <v>250486.34084594081</v>
      </c>
      <c r="H1709" s="6">
        <f>G1709*'Dash Board'!$C$11/365</f>
        <v>72.057714489928173</v>
      </c>
      <c r="I1709" s="6">
        <f>H1709*'Dash Board'!$C$18/'Dash Board'!$C$11</f>
        <v>34.313197376156275</v>
      </c>
      <c r="J1709" s="6">
        <f>(G1709&gt;1)*PMT('Dash Board'!$C$11/365,$U$4,-'Dash Board'!$C$19)</f>
        <v>108.80376961660664</v>
      </c>
      <c r="K1709" s="6">
        <f t="shared" si="186"/>
        <v>3372.9168581148047</v>
      </c>
      <c r="L1709" s="8">
        <f t="shared" si="187"/>
        <v>250449.59479081412</v>
      </c>
      <c r="N1709" s="8">
        <f t="shared" si="185"/>
        <v>74.490572240450376</v>
      </c>
      <c r="O1709" s="8">
        <f>IF(E1708&lt;&gt;E1709,SUM($N$4:N1709)-SUM($O$3:O1708),0)</f>
        <v>2232.5339990690409</v>
      </c>
      <c r="P1709" s="6">
        <f>IF(B1709&gt;0,SUM($O$4:O1709)-SUM($P$3:P1708),0)</f>
        <v>0</v>
      </c>
      <c r="Q1709" s="6">
        <f t="shared" si="188"/>
        <v>34.313197376156275</v>
      </c>
      <c r="R1709" s="8">
        <f>IF(E1708&lt;&gt;E1709,SUM($Q$4:Q1709)-SUM($R$3:R1708),0)</f>
        <v>1031.5790894291131</v>
      </c>
      <c r="S1709" s="6">
        <f>IF(B1709&gt;0,SUM($R$4:R1709)-SUM($S$3:S1708),0)</f>
        <v>0</v>
      </c>
    </row>
    <row r="1710" spans="1:19">
      <c r="A1710">
        <f>IF(E1709&lt;&gt;E1710,COUNTIF($A$4:A1709,"&lt;&gt;0")+1,0)</f>
        <v>0</v>
      </c>
      <c r="B1710">
        <f>IF(A1710&lt;&gt;0,IF(MOD(A1710,3)=0,COUNTIF($B$4:B1709,"&lt;&gt;0")+1,0),0)</f>
        <v>0</v>
      </c>
      <c r="C1710" s="9">
        <f>'Dash Board'!$C$12+COUNT('Daily reducing balance'!$F$4:F1709)</f>
        <v>43436</v>
      </c>
      <c r="D1710">
        <f t="shared" si="182"/>
        <v>2018</v>
      </c>
      <c r="E1710">
        <f t="shared" si="183"/>
        <v>12</v>
      </c>
      <c r="F1710">
        <f>DAY('Dash Board'!$C$12+COUNT('Daily reducing balance'!$F$4:F1709))</f>
        <v>2</v>
      </c>
      <c r="G1710" s="8">
        <f t="shared" si="184"/>
        <v>250449.59479081412</v>
      </c>
      <c r="H1710" s="6">
        <f>G1710*'Dash Board'!$C$11/365</f>
        <v>72.047143706946528</v>
      </c>
      <c r="I1710" s="6">
        <f>H1710*'Dash Board'!$C$18/'Dash Board'!$C$11</f>
        <v>34.30816366997454</v>
      </c>
      <c r="J1710" s="6">
        <f>(G1710&gt;1)*PMT('Dash Board'!$C$11/365,$U$4,-'Dash Board'!$C$19)</f>
        <v>108.80376961660664</v>
      </c>
      <c r="K1710" s="6">
        <f t="shared" si="186"/>
        <v>0</v>
      </c>
      <c r="L1710" s="8">
        <f t="shared" si="187"/>
        <v>250412.83816490445</v>
      </c>
      <c r="N1710" s="8">
        <f t="shared" si="185"/>
        <v>74.495605946632111</v>
      </c>
      <c r="O1710" s="8">
        <f>IF(E1709&lt;&gt;E1710,SUM($N$4:N1710)-SUM($O$3:O1709),0)</f>
        <v>0</v>
      </c>
      <c r="P1710" s="6">
        <f>IF(B1710&gt;0,SUM($O$4:O1710)-SUM($P$3:P1709),0)</f>
        <v>0</v>
      </c>
      <c r="Q1710" s="6">
        <f t="shared" si="188"/>
        <v>34.30816366997454</v>
      </c>
      <c r="R1710" s="8">
        <f>IF(E1709&lt;&gt;E1710,SUM($Q$4:Q1710)-SUM($R$3:R1709),0)</f>
        <v>0</v>
      </c>
      <c r="S1710" s="6">
        <f>IF(B1710&gt;0,SUM($R$4:R1710)-SUM($S$3:S1709),0)</f>
        <v>0</v>
      </c>
    </row>
    <row r="1711" spans="1:19">
      <c r="A1711">
        <f>IF(E1710&lt;&gt;E1711,COUNTIF($A$4:A1710,"&lt;&gt;0")+1,0)</f>
        <v>0</v>
      </c>
      <c r="B1711">
        <f>IF(A1711&lt;&gt;0,IF(MOD(A1711,3)=0,COUNTIF($B$4:B1710,"&lt;&gt;0")+1,0),0)</f>
        <v>0</v>
      </c>
      <c r="C1711" s="9">
        <f>'Dash Board'!$C$12+COUNT('Daily reducing balance'!$F$4:F1710)</f>
        <v>43437</v>
      </c>
      <c r="D1711">
        <f t="shared" si="182"/>
        <v>2018</v>
      </c>
      <c r="E1711">
        <f t="shared" si="183"/>
        <v>12</v>
      </c>
      <c r="F1711">
        <f>DAY('Dash Board'!$C$12+COUNT('Daily reducing balance'!$F$4:F1710))</f>
        <v>3</v>
      </c>
      <c r="G1711" s="8">
        <f t="shared" si="184"/>
        <v>250412.83816490445</v>
      </c>
      <c r="H1711" s="6">
        <f>G1711*'Dash Board'!$C$11/365</f>
        <v>72.036569883054696</v>
      </c>
      <c r="I1711" s="6">
        <f>H1711*'Dash Board'!$C$18/'Dash Board'!$C$11</f>
        <v>34.303128515740333</v>
      </c>
      <c r="J1711" s="6">
        <f>(G1711&gt;1)*PMT('Dash Board'!$C$11/365,$U$4,-'Dash Board'!$C$19)</f>
        <v>108.80376961660664</v>
      </c>
      <c r="K1711" s="6">
        <f t="shared" si="186"/>
        <v>0</v>
      </c>
      <c r="L1711" s="8">
        <f t="shared" si="187"/>
        <v>250376.07096517089</v>
      </c>
      <c r="N1711" s="8">
        <f t="shared" si="185"/>
        <v>74.500641100866318</v>
      </c>
      <c r="O1711" s="8">
        <f>IF(E1710&lt;&gt;E1711,SUM($N$4:N1711)-SUM($O$3:O1710),0)</f>
        <v>0</v>
      </c>
      <c r="P1711" s="6">
        <f>IF(B1711&gt;0,SUM($O$4:O1711)-SUM($P$3:P1710),0)</f>
        <v>0</v>
      </c>
      <c r="Q1711" s="6">
        <f t="shared" si="188"/>
        <v>34.303128515740333</v>
      </c>
      <c r="R1711" s="8">
        <f>IF(E1710&lt;&gt;E1711,SUM($Q$4:Q1711)-SUM($R$3:R1710),0)</f>
        <v>0</v>
      </c>
      <c r="S1711" s="6">
        <f>IF(B1711&gt;0,SUM($R$4:R1711)-SUM($S$3:S1710),0)</f>
        <v>0</v>
      </c>
    </row>
    <row r="1712" spans="1:19">
      <c r="A1712">
        <f>IF(E1711&lt;&gt;E1712,COUNTIF($A$4:A1711,"&lt;&gt;0")+1,0)</f>
        <v>0</v>
      </c>
      <c r="B1712">
        <f>IF(A1712&lt;&gt;0,IF(MOD(A1712,3)=0,COUNTIF($B$4:B1711,"&lt;&gt;0")+1,0),0)</f>
        <v>0</v>
      </c>
      <c r="C1712" s="9">
        <f>'Dash Board'!$C$12+COUNT('Daily reducing balance'!$F$4:F1711)</f>
        <v>43438</v>
      </c>
      <c r="D1712">
        <f t="shared" si="182"/>
        <v>2018</v>
      </c>
      <c r="E1712">
        <f t="shared" si="183"/>
        <v>12</v>
      </c>
      <c r="F1712">
        <f>DAY('Dash Board'!$C$12+COUNT('Daily reducing balance'!$F$4:F1711))</f>
        <v>4</v>
      </c>
      <c r="G1712" s="8">
        <f t="shared" si="184"/>
        <v>250376.07096517089</v>
      </c>
      <c r="H1712" s="6">
        <f>G1712*'Dash Board'!$C$11/365</f>
        <v>72.025993017377928</v>
      </c>
      <c r="I1712" s="6">
        <f>H1712*'Dash Board'!$C$18/'Dash Board'!$C$11</f>
        <v>34.298091913037112</v>
      </c>
      <c r="J1712" s="6">
        <f>(G1712&gt;1)*PMT('Dash Board'!$C$11/365,$U$4,-'Dash Board'!$C$19)</f>
        <v>108.80376961660664</v>
      </c>
      <c r="K1712" s="6">
        <f t="shared" si="186"/>
        <v>0</v>
      </c>
      <c r="L1712" s="8">
        <f t="shared" si="187"/>
        <v>250339.29318857167</v>
      </c>
      <c r="N1712" s="8">
        <f t="shared" si="185"/>
        <v>74.505677703569532</v>
      </c>
      <c r="O1712" s="8">
        <f>IF(E1711&lt;&gt;E1712,SUM($N$4:N1712)-SUM($O$3:O1711),0)</f>
        <v>0</v>
      </c>
      <c r="P1712" s="6">
        <f>IF(B1712&gt;0,SUM($O$4:O1712)-SUM($P$3:P1711),0)</f>
        <v>0</v>
      </c>
      <c r="Q1712" s="6">
        <f t="shared" si="188"/>
        <v>34.298091913037112</v>
      </c>
      <c r="R1712" s="8">
        <f>IF(E1711&lt;&gt;E1712,SUM($Q$4:Q1712)-SUM($R$3:R1711),0)</f>
        <v>0</v>
      </c>
      <c r="S1712" s="6">
        <f>IF(B1712&gt;0,SUM($R$4:R1712)-SUM($S$3:S1711),0)</f>
        <v>0</v>
      </c>
    </row>
    <row r="1713" spans="1:19">
      <c r="A1713">
        <f>IF(E1712&lt;&gt;E1713,COUNTIF($A$4:A1712,"&lt;&gt;0")+1,0)</f>
        <v>0</v>
      </c>
      <c r="B1713">
        <f>IF(A1713&lt;&gt;0,IF(MOD(A1713,3)=0,COUNTIF($B$4:B1712,"&lt;&gt;0")+1,0),0)</f>
        <v>0</v>
      </c>
      <c r="C1713" s="9">
        <f>'Dash Board'!$C$12+COUNT('Daily reducing balance'!$F$4:F1712)</f>
        <v>43439</v>
      </c>
      <c r="D1713">
        <f t="shared" si="182"/>
        <v>2018</v>
      </c>
      <c r="E1713">
        <f t="shared" si="183"/>
        <v>12</v>
      </c>
      <c r="F1713">
        <f>DAY('Dash Board'!$C$12+COUNT('Daily reducing balance'!$F$4:F1712))</f>
        <v>5</v>
      </c>
      <c r="G1713" s="8">
        <f t="shared" si="184"/>
        <v>250339.29318857167</v>
      </c>
      <c r="H1713" s="6">
        <f>G1713*'Dash Board'!$C$11/365</f>
        <v>72.015413109041162</v>
      </c>
      <c r="I1713" s="6">
        <f>H1713*'Dash Board'!$C$18/'Dash Board'!$C$11</f>
        <v>34.293053861448172</v>
      </c>
      <c r="J1713" s="6">
        <f>(G1713&gt;1)*PMT('Dash Board'!$C$11/365,$U$4,-'Dash Board'!$C$19)</f>
        <v>108.80376961660664</v>
      </c>
      <c r="K1713" s="6">
        <f t="shared" si="186"/>
        <v>0</v>
      </c>
      <c r="L1713" s="8">
        <f t="shared" si="187"/>
        <v>250302.50483206409</v>
      </c>
      <c r="N1713" s="8">
        <f t="shared" si="185"/>
        <v>74.510715755158472</v>
      </c>
      <c r="O1713" s="8">
        <f>IF(E1712&lt;&gt;E1713,SUM($N$4:N1713)-SUM($O$3:O1712),0)</f>
        <v>0</v>
      </c>
      <c r="P1713" s="6">
        <f>IF(B1713&gt;0,SUM($O$4:O1713)-SUM($P$3:P1712),0)</f>
        <v>0</v>
      </c>
      <c r="Q1713" s="6">
        <f t="shared" si="188"/>
        <v>34.293053861448172</v>
      </c>
      <c r="R1713" s="8">
        <f>IF(E1712&lt;&gt;E1713,SUM($Q$4:Q1713)-SUM($R$3:R1712),0)</f>
        <v>0</v>
      </c>
      <c r="S1713" s="6">
        <f>IF(B1713&gt;0,SUM($R$4:R1713)-SUM($S$3:S1712),0)</f>
        <v>0</v>
      </c>
    </row>
    <row r="1714" spans="1:19">
      <c r="A1714">
        <f>IF(E1713&lt;&gt;E1714,COUNTIF($A$4:A1713,"&lt;&gt;0")+1,0)</f>
        <v>0</v>
      </c>
      <c r="B1714">
        <f>IF(A1714&lt;&gt;0,IF(MOD(A1714,3)=0,COUNTIF($B$4:B1713,"&lt;&gt;0")+1,0),0)</f>
        <v>0</v>
      </c>
      <c r="C1714" s="9">
        <f>'Dash Board'!$C$12+COUNT('Daily reducing balance'!$F$4:F1713)</f>
        <v>43440</v>
      </c>
      <c r="D1714">
        <f t="shared" si="182"/>
        <v>2018</v>
      </c>
      <c r="E1714">
        <f t="shared" si="183"/>
        <v>12</v>
      </c>
      <c r="F1714">
        <f>DAY('Dash Board'!$C$12+COUNT('Daily reducing balance'!$F$4:F1713))</f>
        <v>6</v>
      </c>
      <c r="G1714" s="8">
        <f t="shared" si="184"/>
        <v>250302.50483206409</v>
      </c>
      <c r="H1714" s="6">
        <f>G1714*'Dash Board'!$C$11/365</f>
        <v>72.004830157169124</v>
      </c>
      <c r="I1714" s="6">
        <f>H1714*'Dash Board'!$C$18/'Dash Board'!$C$11</f>
        <v>34.28801436055673</v>
      </c>
      <c r="J1714" s="6">
        <f>(G1714&gt;1)*PMT('Dash Board'!$C$11/365,$U$4,-'Dash Board'!$C$19)</f>
        <v>108.80376961660664</v>
      </c>
      <c r="K1714" s="6">
        <f t="shared" si="186"/>
        <v>0</v>
      </c>
      <c r="L1714" s="8">
        <f t="shared" si="187"/>
        <v>250265.70589260466</v>
      </c>
      <c r="N1714" s="8">
        <f t="shared" si="185"/>
        <v>74.515755256049914</v>
      </c>
      <c r="O1714" s="8">
        <f>IF(E1713&lt;&gt;E1714,SUM($N$4:N1714)-SUM($O$3:O1713),0)</f>
        <v>0</v>
      </c>
      <c r="P1714" s="6">
        <f>IF(B1714&gt;0,SUM($O$4:O1714)-SUM($P$3:P1713),0)</f>
        <v>0</v>
      </c>
      <c r="Q1714" s="6">
        <f t="shared" si="188"/>
        <v>34.28801436055673</v>
      </c>
      <c r="R1714" s="8">
        <f>IF(E1713&lt;&gt;E1714,SUM($Q$4:Q1714)-SUM($R$3:R1713),0)</f>
        <v>0</v>
      </c>
      <c r="S1714" s="6">
        <f>IF(B1714&gt;0,SUM($R$4:R1714)-SUM($S$3:S1713),0)</f>
        <v>0</v>
      </c>
    </row>
    <row r="1715" spans="1:19">
      <c r="A1715">
        <f>IF(E1714&lt;&gt;E1715,COUNTIF($A$4:A1714,"&lt;&gt;0")+1,0)</f>
        <v>0</v>
      </c>
      <c r="B1715">
        <f>IF(A1715&lt;&gt;0,IF(MOD(A1715,3)=0,COUNTIF($B$4:B1714,"&lt;&gt;0")+1,0),0)</f>
        <v>0</v>
      </c>
      <c r="C1715" s="9">
        <f>'Dash Board'!$C$12+COUNT('Daily reducing balance'!$F$4:F1714)</f>
        <v>43441</v>
      </c>
      <c r="D1715">
        <f t="shared" si="182"/>
        <v>2018</v>
      </c>
      <c r="E1715">
        <f t="shared" si="183"/>
        <v>12</v>
      </c>
      <c r="F1715">
        <f>DAY('Dash Board'!$C$12+COUNT('Daily reducing balance'!$F$4:F1714))</f>
        <v>7</v>
      </c>
      <c r="G1715" s="8">
        <f t="shared" si="184"/>
        <v>250265.70589260466</v>
      </c>
      <c r="H1715" s="6">
        <f>G1715*'Dash Board'!$C$11/365</f>
        <v>71.994244160886268</v>
      </c>
      <c r="I1715" s="6">
        <f>H1715*'Dash Board'!$C$18/'Dash Board'!$C$11</f>
        <v>34.282973409945846</v>
      </c>
      <c r="J1715" s="6">
        <f>(G1715&gt;1)*PMT('Dash Board'!$C$11/365,$U$4,-'Dash Board'!$C$19)</f>
        <v>108.80376961660664</v>
      </c>
      <c r="K1715" s="6">
        <f t="shared" si="186"/>
        <v>0</v>
      </c>
      <c r="L1715" s="8">
        <f t="shared" si="187"/>
        <v>250228.89636714893</v>
      </c>
      <c r="N1715" s="8">
        <f t="shared" si="185"/>
        <v>74.520796206660805</v>
      </c>
      <c r="O1715" s="8">
        <f>IF(E1714&lt;&gt;E1715,SUM($N$4:N1715)-SUM($O$3:O1714),0)</f>
        <v>0</v>
      </c>
      <c r="P1715" s="6">
        <f>IF(B1715&gt;0,SUM($O$4:O1715)-SUM($P$3:P1714),0)</f>
        <v>0</v>
      </c>
      <c r="Q1715" s="6">
        <f t="shared" si="188"/>
        <v>34.282973409945846</v>
      </c>
      <c r="R1715" s="8">
        <f>IF(E1714&lt;&gt;E1715,SUM($Q$4:Q1715)-SUM($R$3:R1714),0)</f>
        <v>0</v>
      </c>
      <c r="S1715" s="6">
        <f>IF(B1715&gt;0,SUM($R$4:R1715)-SUM($S$3:S1714),0)</f>
        <v>0</v>
      </c>
    </row>
    <row r="1716" spans="1:19">
      <c r="A1716">
        <f>IF(E1715&lt;&gt;E1716,COUNTIF($A$4:A1715,"&lt;&gt;0")+1,0)</f>
        <v>0</v>
      </c>
      <c r="B1716">
        <f>IF(A1716&lt;&gt;0,IF(MOD(A1716,3)=0,COUNTIF($B$4:B1715,"&lt;&gt;0")+1,0),0)</f>
        <v>0</v>
      </c>
      <c r="C1716" s="9">
        <f>'Dash Board'!$C$12+COUNT('Daily reducing balance'!$F$4:F1715)</f>
        <v>43442</v>
      </c>
      <c r="D1716">
        <f t="shared" ref="D1716:D1779" si="189">IF(AND(E1716=1,F1716=1),D1715+1,D1715)</f>
        <v>2018</v>
      </c>
      <c r="E1716">
        <f t="shared" ref="E1716:E1779" si="190">IF(F1716=1,IF(E1715+1&gt;12,1,E1715+1),E1715)</f>
        <v>12</v>
      </c>
      <c r="F1716">
        <f>DAY('Dash Board'!$C$12+COUNT('Daily reducing balance'!$F$4:F1715))</f>
        <v>8</v>
      </c>
      <c r="G1716" s="8">
        <f t="shared" ref="G1716:G1779" si="191">L1715</f>
        <v>250228.89636714893</v>
      </c>
      <c r="H1716" s="6">
        <f>G1716*'Dash Board'!$C$11/365</f>
        <v>71.983655119316808</v>
      </c>
      <c r="I1716" s="6">
        <f>H1716*'Dash Board'!$C$18/'Dash Board'!$C$11</f>
        <v>34.277931009198483</v>
      </c>
      <c r="J1716" s="6">
        <f>(G1716&gt;1)*PMT('Dash Board'!$C$11/365,$U$4,-'Dash Board'!$C$19)</f>
        <v>108.80376961660664</v>
      </c>
      <c r="K1716" s="6">
        <f t="shared" si="186"/>
        <v>0</v>
      </c>
      <c r="L1716" s="8">
        <f t="shared" si="187"/>
        <v>250192.07625265163</v>
      </c>
      <c r="N1716" s="8">
        <f t="shared" ref="N1716:N1779" si="192">J1716-I1716</f>
        <v>74.525838607408161</v>
      </c>
      <c r="O1716" s="8">
        <f>IF(E1715&lt;&gt;E1716,SUM($N$4:N1716)-SUM($O$3:O1715),0)</f>
        <v>0</v>
      </c>
      <c r="P1716" s="6">
        <f>IF(B1716&gt;0,SUM($O$4:O1716)-SUM($P$3:P1715),0)</f>
        <v>0</v>
      </c>
      <c r="Q1716" s="6">
        <f t="shared" si="188"/>
        <v>34.277931009198483</v>
      </c>
      <c r="R1716" s="8">
        <f>IF(E1715&lt;&gt;E1716,SUM($Q$4:Q1716)-SUM($R$3:R1715),0)</f>
        <v>0</v>
      </c>
      <c r="S1716" s="6">
        <f>IF(B1716&gt;0,SUM($R$4:R1716)-SUM($S$3:S1715),0)</f>
        <v>0</v>
      </c>
    </row>
    <row r="1717" spans="1:19">
      <c r="A1717">
        <f>IF(E1716&lt;&gt;E1717,COUNTIF($A$4:A1716,"&lt;&gt;0")+1,0)</f>
        <v>0</v>
      </c>
      <c r="B1717">
        <f>IF(A1717&lt;&gt;0,IF(MOD(A1717,3)=0,COUNTIF($B$4:B1716,"&lt;&gt;0")+1,0),0)</f>
        <v>0</v>
      </c>
      <c r="C1717" s="9">
        <f>'Dash Board'!$C$12+COUNT('Daily reducing balance'!$F$4:F1716)</f>
        <v>43443</v>
      </c>
      <c r="D1717">
        <f t="shared" si="189"/>
        <v>2018</v>
      </c>
      <c r="E1717">
        <f t="shared" si="190"/>
        <v>12</v>
      </c>
      <c r="F1717">
        <f>DAY('Dash Board'!$C$12+COUNT('Daily reducing balance'!$F$4:F1716))</f>
        <v>9</v>
      </c>
      <c r="G1717" s="8">
        <f t="shared" si="191"/>
        <v>250192.07625265163</v>
      </c>
      <c r="H1717" s="6">
        <f>G1717*'Dash Board'!$C$11/365</f>
        <v>71.973063031584715</v>
      </c>
      <c r="I1717" s="6">
        <f>H1717*'Dash Board'!$C$18/'Dash Board'!$C$11</f>
        <v>34.272887157897486</v>
      </c>
      <c r="J1717" s="6">
        <f>(G1717&gt;1)*PMT('Dash Board'!$C$11/365,$U$4,-'Dash Board'!$C$19)</f>
        <v>108.80376961660664</v>
      </c>
      <c r="K1717" s="6">
        <f t="shared" si="186"/>
        <v>0</v>
      </c>
      <c r="L1717" s="8">
        <f t="shared" si="187"/>
        <v>250155.24554606661</v>
      </c>
      <c r="N1717" s="8">
        <f t="shared" si="192"/>
        <v>74.530882458709158</v>
      </c>
      <c r="O1717" s="8">
        <f>IF(E1716&lt;&gt;E1717,SUM($N$4:N1717)-SUM($O$3:O1716),0)</f>
        <v>0</v>
      </c>
      <c r="P1717" s="6">
        <f>IF(B1717&gt;0,SUM($O$4:O1717)-SUM($P$3:P1716),0)</f>
        <v>0</v>
      </c>
      <c r="Q1717" s="6">
        <f t="shared" si="188"/>
        <v>34.272887157897486</v>
      </c>
      <c r="R1717" s="8">
        <f>IF(E1716&lt;&gt;E1717,SUM($Q$4:Q1717)-SUM($R$3:R1716),0)</f>
        <v>0</v>
      </c>
      <c r="S1717" s="6">
        <f>IF(B1717&gt;0,SUM($R$4:R1717)-SUM($S$3:S1716),0)</f>
        <v>0</v>
      </c>
    </row>
    <row r="1718" spans="1:19">
      <c r="A1718">
        <f>IF(E1717&lt;&gt;E1718,COUNTIF($A$4:A1717,"&lt;&gt;0")+1,0)</f>
        <v>0</v>
      </c>
      <c r="B1718">
        <f>IF(A1718&lt;&gt;0,IF(MOD(A1718,3)=0,COUNTIF($B$4:B1717,"&lt;&gt;0")+1,0),0)</f>
        <v>0</v>
      </c>
      <c r="C1718" s="9">
        <f>'Dash Board'!$C$12+COUNT('Daily reducing balance'!$F$4:F1717)</f>
        <v>43444</v>
      </c>
      <c r="D1718">
        <f t="shared" si="189"/>
        <v>2018</v>
      </c>
      <c r="E1718">
        <f t="shared" si="190"/>
        <v>12</v>
      </c>
      <c r="F1718">
        <f>DAY('Dash Board'!$C$12+COUNT('Daily reducing balance'!$F$4:F1717))</f>
        <v>10</v>
      </c>
      <c r="G1718" s="8">
        <f t="shared" si="191"/>
        <v>250155.24554606661</v>
      </c>
      <c r="H1718" s="6">
        <f>G1718*'Dash Board'!$C$11/365</f>
        <v>71.962467896813678</v>
      </c>
      <c r="I1718" s="6">
        <f>H1718*'Dash Board'!$C$18/'Dash Board'!$C$11</f>
        <v>34.267841855625562</v>
      </c>
      <c r="J1718" s="6">
        <f>(G1718&gt;1)*PMT('Dash Board'!$C$11/365,$U$4,-'Dash Board'!$C$19)</f>
        <v>108.80376961660664</v>
      </c>
      <c r="K1718" s="6">
        <f t="shared" si="186"/>
        <v>0</v>
      </c>
      <c r="L1718" s="8">
        <f t="shared" si="187"/>
        <v>250118.40424434681</v>
      </c>
      <c r="N1718" s="8">
        <f t="shared" si="192"/>
        <v>74.535927760981082</v>
      </c>
      <c r="O1718" s="8">
        <f>IF(E1717&lt;&gt;E1718,SUM($N$4:N1718)-SUM($O$3:O1717),0)</f>
        <v>0</v>
      </c>
      <c r="P1718" s="6">
        <f>IF(B1718&gt;0,SUM($O$4:O1718)-SUM($P$3:P1717),0)</f>
        <v>0</v>
      </c>
      <c r="Q1718" s="6">
        <f t="shared" si="188"/>
        <v>34.267841855625562</v>
      </c>
      <c r="R1718" s="8">
        <f>IF(E1717&lt;&gt;E1718,SUM($Q$4:Q1718)-SUM($R$3:R1717),0)</f>
        <v>0</v>
      </c>
      <c r="S1718" s="6">
        <f>IF(B1718&gt;0,SUM($R$4:R1718)-SUM($S$3:S1717),0)</f>
        <v>0</v>
      </c>
    </row>
    <row r="1719" spans="1:19">
      <c r="A1719">
        <f>IF(E1718&lt;&gt;E1719,COUNTIF($A$4:A1718,"&lt;&gt;0")+1,0)</f>
        <v>0</v>
      </c>
      <c r="B1719">
        <f>IF(A1719&lt;&gt;0,IF(MOD(A1719,3)=0,COUNTIF($B$4:B1718,"&lt;&gt;0")+1,0),0)</f>
        <v>0</v>
      </c>
      <c r="C1719" s="9">
        <f>'Dash Board'!$C$12+COUNT('Daily reducing balance'!$F$4:F1718)</f>
        <v>43445</v>
      </c>
      <c r="D1719">
        <f t="shared" si="189"/>
        <v>2018</v>
      </c>
      <c r="E1719">
        <f t="shared" si="190"/>
        <v>12</v>
      </c>
      <c r="F1719">
        <f>DAY('Dash Board'!$C$12+COUNT('Daily reducing balance'!$F$4:F1718))</f>
        <v>11</v>
      </c>
      <c r="G1719" s="8">
        <f t="shared" si="191"/>
        <v>250118.40424434681</v>
      </c>
      <c r="H1719" s="6">
        <f>G1719*'Dash Board'!$C$11/365</f>
        <v>71.951869714127156</v>
      </c>
      <c r="I1719" s="6">
        <f>H1719*'Dash Board'!$C$18/'Dash Board'!$C$11</f>
        <v>34.262795101965317</v>
      </c>
      <c r="J1719" s="6">
        <f>(G1719&gt;1)*PMT('Dash Board'!$C$11/365,$U$4,-'Dash Board'!$C$19)</f>
        <v>108.80376961660664</v>
      </c>
      <c r="K1719" s="6">
        <f t="shared" si="186"/>
        <v>0</v>
      </c>
      <c r="L1719" s="8">
        <f t="shared" si="187"/>
        <v>250081.55234444432</v>
      </c>
      <c r="N1719" s="8">
        <f t="shared" si="192"/>
        <v>74.540974514641334</v>
      </c>
      <c r="O1719" s="8">
        <f>IF(E1718&lt;&gt;E1719,SUM($N$4:N1719)-SUM($O$3:O1718),0)</f>
        <v>0</v>
      </c>
      <c r="P1719" s="6">
        <f>IF(B1719&gt;0,SUM($O$4:O1719)-SUM($P$3:P1718),0)</f>
        <v>0</v>
      </c>
      <c r="Q1719" s="6">
        <f t="shared" si="188"/>
        <v>34.262795101965317</v>
      </c>
      <c r="R1719" s="8">
        <f>IF(E1718&lt;&gt;E1719,SUM($Q$4:Q1719)-SUM($R$3:R1718),0)</f>
        <v>0</v>
      </c>
      <c r="S1719" s="6">
        <f>IF(B1719&gt;0,SUM($R$4:R1719)-SUM($S$3:S1718),0)</f>
        <v>0</v>
      </c>
    </row>
    <row r="1720" spans="1:19">
      <c r="A1720">
        <f>IF(E1719&lt;&gt;E1720,COUNTIF($A$4:A1719,"&lt;&gt;0")+1,0)</f>
        <v>0</v>
      </c>
      <c r="B1720">
        <f>IF(A1720&lt;&gt;0,IF(MOD(A1720,3)=0,COUNTIF($B$4:B1719,"&lt;&gt;0")+1,0),0)</f>
        <v>0</v>
      </c>
      <c r="C1720" s="9">
        <f>'Dash Board'!$C$12+COUNT('Daily reducing balance'!$F$4:F1719)</f>
        <v>43446</v>
      </c>
      <c r="D1720">
        <f t="shared" si="189"/>
        <v>2018</v>
      </c>
      <c r="E1720">
        <f t="shared" si="190"/>
        <v>12</v>
      </c>
      <c r="F1720">
        <f>DAY('Dash Board'!$C$12+COUNT('Daily reducing balance'!$F$4:F1719))</f>
        <v>12</v>
      </c>
      <c r="G1720" s="8">
        <f t="shared" si="191"/>
        <v>250081.55234444432</v>
      </c>
      <c r="H1720" s="6">
        <f>G1720*'Dash Board'!$C$11/365</f>
        <v>71.941268482648368</v>
      </c>
      <c r="I1720" s="6">
        <f>H1720*'Dash Board'!$C$18/'Dash Board'!$C$11</f>
        <v>34.257746896499228</v>
      </c>
      <c r="J1720" s="6">
        <f>(G1720&gt;1)*PMT('Dash Board'!$C$11/365,$U$4,-'Dash Board'!$C$19)</f>
        <v>108.80376961660664</v>
      </c>
      <c r="K1720" s="6">
        <f t="shared" si="186"/>
        <v>0</v>
      </c>
      <c r="L1720" s="8">
        <f t="shared" si="187"/>
        <v>250044.68984331036</v>
      </c>
      <c r="N1720" s="8">
        <f t="shared" si="192"/>
        <v>74.546022720107416</v>
      </c>
      <c r="O1720" s="8">
        <f>IF(E1719&lt;&gt;E1720,SUM($N$4:N1720)-SUM($O$3:O1719),0)</f>
        <v>0</v>
      </c>
      <c r="P1720" s="6">
        <f>IF(B1720&gt;0,SUM($O$4:O1720)-SUM($P$3:P1719),0)</f>
        <v>0</v>
      </c>
      <c r="Q1720" s="6">
        <f t="shared" si="188"/>
        <v>34.257746896499228</v>
      </c>
      <c r="R1720" s="8">
        <f>IF(E1719&lt;&gt;E1720,SUM($Q$4:Q1720)-SUM($R$3:R1719),0)</f>
        <v>0</v>
      </c>
      <c r="S1720" s="6">
        <f>IF(B1720&gt;0,SUM($R$4:R1720)-SUM($S$3:S1719),0)</f>
        <v>0</v>
      </c>
    </row>
    <row r="1721" spans="1:19">
      <c r="A1721">
        <f>IF(E1720&lt;&gt;E1721,COUNTIF($A$4:A1720,"&lt;&gt;0")+1,0)</f>
        <v>0</v>
      </c>
      <c r="B1721">
        <f>IF(A1721&lt;&gt;0,IF(MOD(A1721,3)=0,COUNTIF($B$4:B1720,"&lt;&gt;0")+1,0),0)</f>
        <v>0</v>
      </c>
      <c r="C1721" s="9">
        <f>'Dash Board'!$C$12+COUNT('Daily reducing balance'!$F$4:F1720)</f>
        <v>43447</v>
      </c>
      <c r="D1721">
        <f t="shared" si="189"/>
        <v>2018</v>
      </c>
      <c r="E1721">
        <f t="shared" si="190"/>
        <v>12</v>
      </c>
      <c r="F1721">
        <f>DAY('Dash Board'!$C$12+COUNT('Daily reducing balance'!$F$4:F1720))</f>
        <v>13</v>
      </c>
      <c r="G1721" s="8">
        <f t="shared" si="191"/>
        <v>250044.68984331036</v>
      </c>
      <c r="H1721" s="6">
        <f>G1721*'Dash Board'!$C$11/365</f>
        <v>71.93066420150025</v>
      </c>
      <c r="I1721" s="6">
        <f>H1721*'Dash Board'!$C$18/'Dash Board'!$C$11</f>
        <v>34.252697238809645</v>
      </c>
      <c r="J1721" s="6">
        <f>(G1721&gt;1)*PMT('Dash Board'!$C$11/365,$U$4,-'Dash Board'!$C$19)</f>
        <v>108.80376961660664</v>
      </c>
      <c r="K1721" s="6">
        <f t="shared" si="186"/>
        <v>0</v>
      </c>
      <c r="L1721" s="8">
        <f t="shared" si="187"/>
        <v>250007.81673789525</v>
      </c>
      <c r="N1721" s="8">
        <f t="shared" si="192"/>
        <v>74.551072377796999</v>
      </c>
      <c r="O1721" s="8">
        <f>IF(E1720&lt;&gt;E1721,SUM($N$4:N1721)-SUM($O$3:O1720),0)</f>
        <v>0</v>
      </c>
      <c r="P1721" s="6">
        <f>IF(B1721&gt;0,SUM($O$4:O1721)-SUM($P$3:P1720),0)</f>
        <v>0</v>
      </c>
      <c r="Q1721" s="6">
        <f t="shared" si="188"/>
        <v>34.252697238809645</v>
      </c>
      <c r="R1721" s="8">
        <f>IF(E1720&lt;&gt;E1721,SUM($Q$4:Q1721)-SUM($R$3:R1720),0)</f>
        <v>0</v>
      </c>
      <c r="S1721" s="6">
        <f>IF(B1721&gt;0,SUM($R$4:R1721)-SUM($S$3:S1720),0)</f>
        <v>0</v>
      </c>
    </row>
    <row r="1722" spans="1:19">
      <c r="A1722">
        <f>IF(E1721&lt;&gt;E1722,COUNTIF($A$4:A1721,"&lt;&gt;0")+1,0)</f>
        <v>0</v>
      </c>
      <c r="B1722">
        <f>IF(A1722&lt;&gt;0,IF(MOD(A1722,3)=0,COUNTIF($B$4:B1721,"&lt;&gt;0")+1,0),0)</f>
        <v>0</v>
      </c>
      <c r="C1722" s="9">
        <f>'Dash Board'!$C$12+COUNT('Daily reducing balance'!$F$4:F1721)</f>
        <v>43448</v>
      </c>
      <c r="D1722">
        <f t="shared" si="189"/>
        <v>2018</v>
      </c>
      <c r="E1722">
        <f t="shared" si="190"/>
        <v>12</v>
      </c>
      <c r="F1722">
        <f>DAY('Dash Board'!$C$12+COUNT('Daily reducing balance'!$F$4:F1721))</f>
        <v>14</v>
      </c>
      <c r="G1722" s="8">
        <f t="shared" si="191"/>
        <v>250007.81673789525</v>
      </c>
      <c r="H1722" s="6">
        <f>G1722*'Dash Board'!$C$11/365</f>
        <v>71.920056869805478</v>
      </c>
      <c r="I1722" s="6">
        <f>H1722*'Dash Board'!$C$18/'Dash Board'!$C$11</f>
        <v>34.247646128478799</v>
      </c>
      <c r="J1722" s="6">
        <f>(G1722&gt;1)*PMT('Dash Board'!$C$11/365,$U$4,-'Dash Board'!$C$19)</f>
        <v>108.80376961660664</v>
      </c>
      <c r="K1722" s="6">
        <f t="shared" si="186"/>
        <v>0</v>
      </c>
      <c r="L1722" s="8">
        <f t="shared" si="187"/>
        <v>249970.93302514844</v>
      </c>
      <c r="N1722" s="8">
        <f t="shared" si="192"/>
        <v>74.556123488127838</v>
      </c>
      <c r="O1722" s="8">
        <f>IF(E1721&lt;&gt;E1722,SUM($N$4:N1722)-SUM($O$3:O1721),0)</f>
        <v>0</v>
      </c>
      <c r="P1722" s="6">
        <f>IF(B1722&gt;0,SUM($O$4:O1722)-SUM($P$3:P1721),0)</f>
        <v>0</v>
      </c>
      <c r="Q1722" s="6">
        <f t="shared" si="188"/>
        <v>34.247646128478799</v>
      </c>
      <c r="R1722" s="8">
        <f>IF(E1721&lt;&gt;E1722,SUM($Q$4:Q1722)-SUM($R$3:R1721),0)</f>
        <v>0</v>
      </c>
      <c r="S1722" s="6">
        <f>IF(B1722&gt;0,SUM($R$4:R1722)-SUM($S$3:S1721),0)</f>
        <v>0</v>
      </c>
    </row>
    <row r="1723" spans="1:19">
      <c r="A1723">
        <f>IF(E1722&lt;&gt;E1723,COUNTIF($A$4:A1722,"&lt;&gt;0")+1,0)</f>
        <v>0</v>
      </c>
      <c r="B1723">
        <f>IF(A1723&lt;&gt;0,IF(MOD(A1723,3)=0,COUNTIF($B$4:B1722,"&lt;&gt;0")+1,0),0)</f>
        <v>0</v>
      </c>
      <c r="C1723" s="9">
        <f>'Dash Board'!$C$12+COUNT('Daily reducing balance'!$F$4:F1722)</f>
        <v>43449</v>
      </c>
      <c r="D1723">
        <f t="shared" si="189"/>
        <v>2018</v>
      </c>
      <c r="E1723">
        <f t="shared" si="190"/>
        <v>12</v>
      </c>
      <c r="F1723">
        <f>DAY('Dash Board'!$C$12+COUNT('Daily reducing balance'!$F$4:F1722))</f>
        <v>15</v>
      </c>
      <c r="G1723" s="8">
        <f t="shared" si="191"/>
        <v>249970.93302514844</v>
      </c>
      <c r="H1723" s="6">
        <f>G1723*'Dash Board'!$C$11/365</f>
        <v>71.909446486686534</v>
      </c>
      <c r="I1723" s="6">
        <f>H1723*'Dash Board'!$C$18/'Dash Board'!$C$11</f>
        <v>34.242593565088832</v>
      </c>
      <c r="J1723" s="6">
        <f>(G1723&gt;1)*PMT('Dash Board'!$C$11/365,$U$4,-'Dash Board'!$C$19)</f>
        <v>108.80376961660664</v>
      </c>
      <c r="K1723" s="6">
        <f t="shared" si="186"/>
        <v>0</v>
      </c>
      <c r="L1723" s="8">
        <f t="shared" si="187"/>
        <v>249934.0387020185</v>
      </c>
      <c r="N1723" s="8">
        <f t="shared" si="192"/>
        <v>74.561176051517805</v>
      </c>
      <c r="O1723" s="8">
        <f>IF(E1722&lt;&gt;E1723,SUM($N$4:N1723)-SUM($O$3:O1722),0)</f>
        <v>0</v>
      </c>
      <c r="P1723" s="6">
        <f>IF(B1723&gt;0,SUM($O$4:O1723)-SUM($P$3:P1722),0)</f>
        <v>0</v>
      </c>
      <c r="Q1723" s="6">
        <f t="shared" si="188"/>
        <v>34.242593565088832</v>
      </c>
      <c r="R1723" s="8">
        <f>IF(E1722&lt;&gt;E1723,SUM($Q$4:Q1723)-SUM($R$3:R1722),0)</f>
        <v>0</v>
      </c>
      <c r="S1723" s="6">
        <f>IF(B1723&gt;0,SUM($R$4:R1723)-SUM($S$3:S1722),0)</f>
        <v>0</v>
      </c>
    </row>
    <row r="1724" spans="1:19">
      <c r="A1724">
        <f>IF(E1723&lt;&gt;E1724,COUNTIF($A$4:A1723,"&lt;&gt;0")+1,0)</f>
        <v>0</v>
      </c>
      <c r="B1724">
        <f>IF(A1724&lt;&gt;0,IF(MOD(A1724,3)=0,COUNTIF($B$4:B1723,"&lt;&gt;0")+1,0),0)</f>
        <v>0</v>
      </c>
      <c r="C1724" s="9">
        <f>'Dash Board'!$C$12+COUNT('Daily reducing balance'!$F$4:F1723)</f>
        <v>43450</v>
      </c>
      <c r="D1724">
        <f t="shared" si="189"/>
        <v>2018</v>
      </c>
      <c r="E1724">
        <f t="shared" si="190"/>
        <v>12</v>
      </c>
      <c r="F1724">
        <f>DAY('Dash Board'!$C$12+COUNT('Daily reducing balance'!$F$4:F1723))</f>
        <v>16</v>
      </c>
      <c r="G1724" s="8">
        <f t="shared" si="191"/>
        <v>249934.0387020185</v>
      </c>
      <c r="H1724" s="6">
        <f>G1724*'Dash Board'!$C$11/365</f>
        <v>71.898833051265598</v>
      </c>
      <c r="I1724" s="6">
        <f>H1724*'Dash Board'!$C$18/'Dash Board'!$C$11</f>
        <v>34.237539548221719</v>
      </c>
      <c r="J1724" s="6">
        <f>(G1724&gt;1)*PMT('Dash Board'!$C$11/365,$U$4,-'Dash Board'!$C$19)</f>
        <v>108.80376961660664</v>
      </c>
      <c r="K1724" s="6">
        <f t="shared" si="186"/>
        <v>0</v>
      </c>
      <c r="L1724" s="8">
        <f t="shared" si="187"/>
        <v>249897.13376545315</v>
      </c>
      <c r="N1724" s="8">
        <f t="shared" si="192"/>
        <v>74.566230068384925</v>
      </c>
      <c r="O1724" s="8">
        <f>IF(E1723&lt;&gt;E1724,SUM($N$4:N1724)-SUM($O$3:O1723),0)</f>
        <v>0</v>
      </c>
      <c r="P1724" s="6">
        <f>IF(B1724&gt;0,SUM($O$4:O1724)-SUM($P$3:P1723),0)</f>
        <v>0</v>
      </c>
      <c r="Q1724" s="6">
        <f t="shared" si="188"/>
        <v>34.237539548221719</v>
      </c>
      <c r="R1724" s="8">
        <f>IF(E1723&lt;&gt;E1724,SUM($Q$4:Q1724)-SUM($R$3:R1723),0)</f>
        <v>0</v>
      </c>
      <c r="S1724" s="6">
        <f>IF(B1724&gt;0,SUM($R$4:R1724)-SUM($S$3:S1723),0)</f>
        <v>0</v>
      </c>
    </row>
    <row r="1725" spans="1:19">
      <c r="A1725">
        <f>IF(E1724&lt;&gt;E1725,COUNTIF($A$4:A1724,"&lt;&gt;0")+1,0)</f>
        <v>0</v>
      </c>
      <c r="B1725">
        <f>IF(A1725&lt;&gt;0,IF(MOD(A1725,3)=0,COUNTIF($B$4:B1724,"&lt;&gt;0")+1,0),0)</f>
        <v>0</v>
      </c>
      <c r="C1725" s="9">
        <f>'Dash Board'!$C$12+COUNT('Daily reducing balance'!$F$4:F1724)</f>
        <v>43451</v>
      </c>
      <c r="D1725">
        <f t="shared" si="189"/>
        <v>2018</v>
      </c>
      <c r="E1725">
        <f t="shared" si="190"/>
        <v>12</v>
      </c>
      <c r="F1725">
        <f>DAY('Dash Board'!$C$12+COUNT('Daily reducing balance'!$F$4:F1724))</f>
        <v>17</v>
      </c>
      <c r="G1725" s="8">
        <f t="shared" si="191"/>
        <v>249897.13376545315</v>
      </c>
      <c r="H1725" s="6">
        <f>G1725*'Dash Board'!$C$11/365</f>
        <v>71.88821656266461</v>
      </c>
      <c r="I1725" s="6">
        <f>H1725*'Dash Board'!$C$18/'Dash Board'!$C$11</f>
        <v>34.23248407745934</v>
      </c>
      <c r="J1725" s="6">
        <f>(G1725&gt;1)*PMT('Dash Board'!$C$11/365,$U$4,-'Dash Board'!$C$19)</f>
        <v>108.80376961660664</v>
      </c>
      <c r="K1725" s="6">
        <f t="shared" si="186"/>
        <v>0</v>
      </c>
      <c r="L1725" s="8">
        <f t="shared" si="187"/>
        <v>249860.2182123992</v>
      </c>
      <c r="N1725" s="8">
        <f t="shared" si="192"/>
        <v>74.571285539147311</v>
      </c>
      <c r="O1725" s="8">
        <f>IF(E1724&lt;&gt;E1725,SUM($N$4:N1725)-SUM($O$3:O1724),0)</f>
        <v>0</v>
      </c>
      <c r="P1725" s="6">
        <f>IF(B1725&gt;0,SUM($O$4:O1725)-SUM($P$3:P1724),0)</f>
        <v>0</v>
      </c>
      <c r="Q1725" s="6">
        <f t="shared" si="188"/>
        <v>34.23248407745934</v>
      </c>
      <c r="R1725" s="8">
        <f>IF(E1724&lt;&gt;E1725,SUM($Q$4:Q1725)-SUM($R$3:R1724),0)</f>
        <v>0</v>
      </c>
      <c r="S1725" s="6">
        <f>IF(B1725&gt;0,SUM($R$4:R1725)-SUM($S$3:S1724),0)</f>
        <v>0</v>
      </c>
    </row>
    <row r="1726" spans="1:19">
      <c r="A1726">
        <f>IF(E1725&lt;&gt;E1726,COUNTIF($A$4:A1725,"&lt;&gt;0")+1,0)</f>
        <v>0</v>
      </c>
      <c r="B1726">
        <f>IF(A1726&lt;&gt;0,IF(MOD(A1726,3)=0,COUNTIF($B$4:B1725,"&lt;&gt;0")+1,0),0)</f>
        <v>0</v>
      </c>
      <c r="C1726" s="9">
        <f>'Dash Board'!$C$12+COUNT('Daily reducing balance'!$F$4:F1725)</f>
        <v>43452</v>
      </c>
      <c r="D1726">
        <f t="shared" si="189"/>
        <v>2018</v>
      </c>
      <c r="E1726">
        <f t="shared" si="190"/>
        <v>12</v>
      </c>
      <c r="F1726">
        <f>DAY('Dash Board'!$C$12+COUNT('Daily reducing balance'!$F$4:F1725))</f>
        <v>18</v>
      </c>
      <c r="G1726" s="8">
        <f t="shared" si="191"/>
        <v>249860.2182123992</v>
      </c>
      <c r="H1726" s="6">
        <f>G1726*'Dash Board'!$C$11/365</f>
        <v>71.877597020005254</v>
      </c>
      <c r="I1726" s="6">
        <f>H1726*'Dash Board'!$C$18/'Dash Board'!$C$11</f>
        <v>34.227427152383456</v>
      </c>
      <c r="J1726" s="6">
        <f>(G1726&gt;1)*PMT('Dash Board'!$C$11/365,$U$4,-'Dash Board'!$C$19)</f>
        <v>108.80376961660664</v>
      </c>
      <c r="K1726" s="6">
        <f t="shared" si="186"/>
        <v>0</v>
      </c>
      <c r="L1726" s="8">
        <f t="shared" si="187"/>
        <v>249823.29203980259</v>
      </c>
      <c r="N1726" s="8">
        <f t="shared" si="192"/>
        <v>74.576342464223188</v>
      </c>
      <c r="O1726" s="8">
        <f>IF(E1725&lt;&gt;E1726,SUM($N$4:N1726)-SUM($O$3:O1725),0)</f>
        <v>0</v>
      </c>
      <c r="P1726" s="6">
        <f>IF(B1726&gt;0,SUM($O$4:O1726)-SUM($P$3:P1725),0)</f>
        <v>0</v>
      </c>
      <c r="Q1726" s="6">
        <f t="shared" si="188"/>
        <v>34.227427152383456</v>
      </c>
      <c r="R1726" s="8">
        <f>IF(E1725&lt;&gt;E1726,SUM($Q$4:Q1726)-SUM($R$3:R1725),0)</f>
        <v>0</v>
      </c>
      <c r="S1726" s="6">
        <f>IF(B1726&gt;0,SUM($R$4:R1726)-SUM($S$3:S1725),0)</f>
        <v>0</v>
      </c>
    </row>
    <row r="1727" spans="1:19">
      <c r="A1727">
        <f>IF(E1726&lt;&gt;E1727,COUNTIF($A$4:A1726,"&lt;&gt;0")+1,0)</f>
        <v>0</v>
      </c>
      <c r="B1727">
        <f>IF(A1727&lt;&gt;0,IF(MOD(A1727,3)=0,COUNTIF($B$4:B1726,"&lt;&gt;0")+1,0),0)</f>
        <v>0</v>
      </c>
      <c r="C1727" s="9">
        <f>'Dash Board'!$C$12+COUNT('Daily reducing balance'!$F$4:F1726)</f>
        <v>43453</v>
      </c>
      <c r="D1727">
        <f t="shared" si="189"/>
        <v>2018</v>
      </c>
      <c r="E1727">
        <f t="shared" si="190"/>
        <v>12</v>
      </c>
      <c r="F1727">
        <f>DAY('Dash Board'!$C$12+COUNT('Daily reducing balance'!$F$4:F1726))</f>
        <v>19</v>
      </c>
      <c r="G1727" s="8">
        <f t="shared" si="191"/>
        <v>249823.29203980259</v>
      </c>
      <c r="H1727" s="6">
        <f>G1727*'Dash Board'!$C$11/365</f>
        <v>71.866974422408958</v>
      </c>
      <c r="I1727" s="6">
        <f>H1727*'Dash Board'!$C$18/'Dash Board'!$C$11</f>
        <v>34.222368772575699</v>
      </c>
      <c r="J1727" s="6">
        <f>(G1727&gt;1)*PMT('Dash Board'!$C$11/365,$U$4,-'Dash Board'!$C$19)</f>
        <v>108.80376961660664</v>
      </c>
      <c r="K1727" s="6">
        <f t="shared" si="186"/>
        <v>0</v>
      </c>
      <c r="L1727" s="8">
        <f t="shared" si="187"/>
        <v>249786.35524460839</v>
      </c>
      <c r="N1727" s="8">
        <f t="shared" si="192"/>
        <v>74.581400844030952</v>
      </c>
      <c r="O1727" s="8">
        <f>IF(E1726&lt;&gt;E1727,SUM($N$4:N1727)-SUM($O$3:O1726),0)</f>
        <v>0</v>
      </c>
      <c r="P1727" s="6">
        <f>IF(B1727&gt;0,SUM($O$4:O1727)-SUM($P$3:P1726),0)</f>
        <v>0</v>
      </c>
      <c r="Q1727" s="6">
        <f t="shared" si="188"/>
        <v>34.222368772575699</v>
      </c>
      <c r="R1727" s="8">
        <f>IF(E1726&lt;&gt;E1727,SUM($Q$4:Q1727)-SUM($R$3:R1726),0)</f>
        <v>0</v>
      </c>
      <c r="S1727" s="6">
        <f>IF(B1727&gt;0,SUM($R$4:R1727)-SUM($S$3:S1726),0)</f>
        <v>0</v>
      </c>
    </row>
    <row r="1728" spans="1:19">
      <c r="A1728">
        <f>IF(E1727&lt;&gt;E1728,COUNTIF($A$4:A1727,"&lt;&gt;0")+1,0)</f>
        <v>0</v>
      </c>
      <c r="B1728">
        <f>IF(A1728&lt;&gt;0,IF(MOD(A1728,3)=0,COUNTIF($B$4:B1727,"&lt;&gt;0")+1,0),0)</f>
        <v>0</v>
      </c>
      <c r="C1728" s="9">
        <f>'Dash Board'!$C$12+COUNT('Daily reducing balance'!$F$4:F1727)</f>
        <v>43454</v>
      </c>
      <c r="D1728">
        <f t="shared" si="189"/>
        <v>2018</v>
      </c>
      <c r="E1728">
        <f t="shared" si="190"/>
        <v>12</v>
      </c>
      <c r="F1728">
        <f>DAY('Dash Board'!$C$12+COUNT('Daily reducing balance'!$F$4:F1727))</f>
        <v>20</v>
      </c>
      <c r="G1728" s="8">
        <f t="shared" si="191"/>
        <v>249786.35524460839</v>
      </c>
      <c r="H1728" s="6">
        <f>G1728*'Dash Board'!$C$11/365</f>
        <v>71.856348768996938</v>
      </c>
      <c r="I1728" s="6">
        <f>H1728*'Dash Board'!$C$18/'Dash Board'!$C$11</f>
        <v>34.217308937617595</v>
      </c>
      <c r="J1728" s="6">
        <f>(G1728&gt;1)*PMT('Dash Board'!$C$11/365,$U$4,-'Dash Board'!$C$19)</f>
        <v>108.80376961660664</v>
      </c>
      <c r="K1728" s="6">
        <f t="shared" si="186"/>
        <v>0</v>
      </c>
      <c r="L1728" s="8">
        <f t="shared" si="187"/>
        <v>249749.40782376076</v>
      </c>
      <c r="N1728" s="8">
        <f t="shared" si="192"/>
        <v>74.586460678989056</v>
      </c>
      <c r="O1728" s="8">
        <f>IF(E1727&lt;&gt;E1728,SUM($N$4:N1728)-SUM($O$3:O1727),0)</f>
        <v>0</v>
      </c>
      <c r="P1728" s="6">
        <f>IF(B1728&gt;0,SUM($O$4:O1728)-SUM($P$3:P1727),0)</f>
        <v>0</v>
      </c>
      <c r="Q1728" s="6">
        <f t="shared" si="188"/>
        <v>34.217308937617595</v>
      </c>
      <c r="R1728" s="8">
        <f>IF(E1727&lt;&gt;E1728,SUM($Q$4:Q1728)-SUM($R$3:R1727),0)</f>
        <v>0</v>
      </c>
      <c r="S1728" s="6">
        <f>IF(B1728&gt;0,SUM($R$4:R1728)-SUM($S$3:S1727),0)</f>
        <v>0</v>
      </c>
    </row>
    <row r="1729" spans="1:19">
      <c r="A1729">
        <f>IF(E1728&lt;&gt;E1729,COUNTIF($A$4:A1728,"&lt;&gt;0")+1,0)</f>
        <v>0</v>
      </c>
      <c r="B1729">
        <f>IF(A1729&lt;&gt;0,IF(MOD(A1729,3)=0,COUNTIF($B$4:B1728,"&lt;&gt;0")+1,0),0)</f>
        <v>0</v>
      </c>
      <c r="C1729" s="9">
        <f>'Dash Board'!$C$12+COUNT('Daily reducing balance'!$F$4:F1728)</f>
        <v>43455</v>
      </c>
      <c r="D1729">
        <f t="shared" si="189"/>
        <v>2018</v>
      </c>
      <c r="E1729">
        <f t="shared" si="190"/>
        <v>12</v>
      </c>
      <c r="F1729">
        <f>DAY('Dash Board'!$C$12+COUNT('Daily reducing balance'!$F$4:F1728))</f>
        <v>21</v>
      </c>
      <c r="G1729" s="8">
        <f t="shared" si="191"/>
        <v>249749.40782376076</v>
      </c>
      <c r="H1729" s="6">
        <f>G1729*'Dash Board'!$C$11/365</f>
        <v>71.84572005889008</v>
      </c>
      <c r="I1729" s="6">
        <f>H1729*'Dash Board'!$C$18/'Dash Board'!$C$11</f>
        <v>34.212247647090521</v>
      </c>
      <c r="J1729" s="6">
        <f>(G1729&gt;1)*PMT('Dash Board'!$C$11/365,$U$4,-'Dash Board'!$C$19)</f>
        <v>108.80376961660664</v>
      </c>
      <c r="K1729" s="6">
        <f t="shared" si="186"/>
        <v>0</v>
      </c>
      <c r="L1729" s="8">
        <f t="shared" si="187"/>
        <v>249712.44977420304</v>
      </c>
      <c r="N1729" s="8">
        <f t="shared" si="192"/>
        <v>74.591521969516123</v>
      </c>
      <c r="O1729" s="8">
        <f>IF(E1728&lt;&gt;E1729,SUM($N$4:N1729)-SUM($O$3:O1728),0)</f>
        <v>0</v>
      </c>
      <c r="P1729" s="6">
        <f>IF(B1729&gt;0,SUM($O$4:O1729)-SUM($P$3:P1728),0)</f>
        <v>0</v>
      </c>
      <c r="Q1729" s="6">
        <f t="shared" si="188"/>
        <v>34.212247647090521</v>
      </c>
      <c r="R1729" s="8">
        <f>IF(E1728&lt;&gt;E1729,SUM($Q$4:Q1729)-SUM($R$3:R1728),0)</f>
        <v>0</v>
      </c>
      <c r="S1729" s="6">
        <f>IF(B1729&gt;0,SUM($R$4:R1729)-SUM($S$3:S1728),0)</f>
        <v>0</v>
      </c>
    </row>
    <row r="1730" spans="1:19">
      <c r="A1730">
        <f>IF(E1729&lt;&gt;E1730,COUNTIF($A$4:A1729,"&lt;&gt;0")+1,0)</f>
        <v>0</v>
      </c>
      <c r="B1730">
        <f>IF(A1730&lt;&gt;0,IF(MOD(A1730,3)=0,COUNTIF($B$4:B1729,"&lt;&gt;0")+1,0),0)</f>
        <v>0</v>
      </c>
      <c r="C1730" s="9">
        <f>'Dash Board'!$C$12+COUNT('Daily reducing balance'!$F$4:F1729)</f>
        <v>43456</v>
      </c>
      <c r="D1730">
        <f t="shared" si="189"/>
        <v>2018</v>
      </c>
      <c r="E1730">
        <f t="shared" si="190"/>
        <v>12</v>
      </c>
      <c r="F1730">
        <f>DAY('Dash Board'!$C$12+COUNT('Daily reducing balance'!$F$4:F1729))</f>
        <v>22</v>
      </c>
      <c r="G1730" s="8">
        <f t="shared" si="191"/>
        <v>249712.44977420304</v>
      </c>
      <c r="H1730" s="6">
        <f>G1730*'Dash Board'!$C$11/365</f>
        <v>71.83508829120909</v>
      </c>
      <c r="I1730" s="6">
        <f>H1730*'Dash Board'!$C$18/'Dash Board'!$C$11</f>
        <v>34.207184900575761</v>
      </c>
      <c r="J1730" s="6">
        <f>(G1730&gt;1)*PMT('Dash Board'!$C$11/365,$U$4,-'Dash Board'!$C$19)</f>
        <v>108.80376961660664</v>
      </c>
      <c r="K1730" s="6">
        <f t="shared" si="186"/>
        <v>0</v>
      </c>
      <c r="L1730" s="8">
        <f t="shared" si="187"/>
        <v>249675.48109287763</v>
      </c>
      <c r="N1730" s="8">
        <f t="shared" si="192"/>
        <v>74.59658471603089</v>
      </c>
      <c r="O1730" s="8">
        <f>IF(E1729&lt;&gt;E1730,SUM($N$4:N1730)-SUM($O$3:O1729),0)</f>
        <v>0</v>
      </c>
      <c r="P1730" s="6">
        <f>IF(B1730&gt;0,SUM($O$4:O1730)-SUM($P$3:P1729),0)</f>
        <v>0</v>
      </c>
      <c r="Q1730" s="6">
        <f t="shared" si="188"/>
        <v>34.207184900575761</v>
      </c>
      <c r="R1730" s="8">
        <f>IF(E1729&lt;&gt;E1730,SUM($Q$4:Q1730)-SUM($R$3:R1729),0)</f>
        <v>0</v>
      </c>
      <c r="S1730" s="6">
        <f>IF(B1730&gt;0,SUM($R$4:R1730)-SUM($S$3:S1729),0)</f>
        <v>0</v>
      </c>
    </row>
    <row r="1731" spans="1:19">
      <c r="A1731">
        <f>IF(E1730&lt;&gt;E1731,COUNTIF($A$4:A1730,"&lt;&gt;0")+1,0)</f>
        <v>0</v>
      </c>
      <c r="B1731">
        <f>IF(A1731&lt;&gt;0,IF(MOD(A1731,3)=0,COUNTIF($B$4:B1730,"&lt;&gt;0")+1,0),0)</f>
        <v>0</v>
      </c>
      <c r="C1731" s="9">
        <f>'Dash Board'!$C$12+COUNT('Daily reducing balance'!$F$4:F1730)</f>
        <v>43457</v>
      </c>
      <c r="D1731">
        <f t="shared" si="189"/>
        <v>2018</v>
      </c>
      <c r="E1731">
        <f t="shared" si="190"/>
        <v>12</v>
      </c>
      <c r="F1731">
        <f>DAY('Dash Board'!$C$12+COUNT('Daily reducing balance'!$F$4:F1730))</f>
        <v>23</v>
      </c>
      <c r="G1731" s="8">
        <f t="shared" si="191"/>
        <v>249675.48109287763</v>
      </c>
      <c r="H1731" s="6">
        <f>G1731*'Dash Board'!$C$11/365</f>
        <v>71.824453465074384</v>
      </c>
      <c r="I1731" s="6">
        <f>H1731*'Dash Board'!$C$18/'Dash Board'!$C$11</f>
        <v>34.202120697654472</v>
      </c>
      <c r="J1731" s="6">
        <f>(G1731&gt;1)*PMT('Dash Board'!$C$11/365,$U$4,-'Dash Board'!$C$19)</f>
        <v>108.80376961660664</v>
      </c>
      <c r="K1731" s="6">
        <f t="shared" si="186"/>
        <v>0</v>
      </c>
      <c r="L1731" s="8">
        <f t="shared" si="187"/>
        <v>249638.5017767261</v>
      </c>
      <c r="N1731" s="8">
        <f t="shared" si="192"/>
        <v>74.601648918952179</v>
      </c>
      <c r="O1731" s="8">
        <f>IF(E1730&lt;&gt;E1731,SUM($N$4:N1731)-SUM($O$3:O1730),0)</f>
        <v>0</v>
      </c>
      <c r="P1731" s="6">
        <f>IF(B1731&gt;0,SUM($O$4:O1731)-SUM($P$3:P1730),0)</f>
        <v>0</v>
      </c>
      <c r="Q1731" s="6">
        <f t="shared" si="188"/>
        <v>34.202120697654472</v>
      </c>
      <c r="R1731" s="8">
        <f>IF(E1730&lt;&gt;E1731,SUM($Q$4:Q1731)-SUM($R$3:R1730),0)</f>
        <v>0</v>
      </c>
      <c r="S1731" s="6">
        <f>IF(B1731&gt;0,SUM($R$4:R1731)-SUM($S$3:S1730),0)</f>
        <v>0</v>
      </c>
    </row>
    <row r="1732" spans="1:19">
      <c r="A1732">
        <f>IF(E1731&lt;&gt;E1732,COUNTIF($A$4:A1731,"&lt;&gt;0")+1,0)</f>
        <v>0</v>
      </c>
      <c r="B1732">
        <f>IF(A1732&lt;&gt;0,IF(MOD(A1732,3)=0,COUNTIF($B$4:B1731,"&lt;&gt;0")+1,0),0)</f>
        <v>0</v>
      </c>
      <c r="C1732" s="9">
        <f>'Dash Board'!$C$12+COUNT('Daily reducing balance'!$F$4:F1731)</f>
        <v>43458</v>
      </c>
      <c r="D1732">
        <f t="shared" si="189"/>
        <v>2018</v>
      </c>
      <c r="E1732">
        <f t="shared" si="190"/>
        <v>12</v>
      </c>
      <c r="F1732">
        <f>DAY('Dash Board'!$C$12+COUNT('Daily reducing balance'!$F$4:F1731))</f>
        <v>24</v>
      </c>
      <c r="G1732" s="8">
        <f t="shared" si="191"/>
        <v>249638.5017767261</v>
      </c>
      <c r="H1732" s="6">
        <f>G1732*'Dash Board'!$C$11/365</f>
        <v>71.813815579606143</v>
      </c>
      <c r="I1732" s="6">
        <f>H1732*'Dash Board'!$C$18/'Dash Board'!$C$11</f>
        <v>34.197055037907688</v>
      </c>
      <c r="J1732" s="6">
        <f>(G1732&gt;1)*PMT('Dash Board'!$C$11/365,$U$4,-'Dash Board'!$C$19)</f>
        <v>108.80376961660664</v>
      </c>
      <c r="K1732" s="6">
        <f t="shared" si="186"/>
        <v>0</v>
      </c>
      <c r="L1732" s="8">
        <f t="shared" si="187"/>
        <v>249601.51182268909</v>
      </c>
      <c r="N1732" s="8">
        <f t="shared" si="192"/>
        <v>74.606714578698956</v>
      </c>
      <c r="O1732" s="8">
        <f>IF(E1731&lt;&gt;E1732,SUM($N$4:N1732)-SUM($O$3:O1731),0)</f>
        <v>0</v>
      </c>
      <c r="P1732" s="6">
        <f>IF(B1732&gt;0,SUM($O$4:O1732)-SUM($P$3:P1731),0)</f>
        <v>0</v>
      </c>
      <c r="Q1732" s="6">
        <f t="shared" si="188"/>
        <v>34.197055037907688</v>
      </c>
      <c r="R1732" s="8">
        <f>IF(E1731&lt;&gt;E1732,SUM($Q$4:Q1732)-SUM($R$3:R1731),0)</f>
        <v>0</v>
      </c>
      <c r="S1732" s="6">
        <f>IF(B1732&gt;0,SUM($R$4:R1732)-SUM($S$3:S1731),0)</f>
        <v>0</v>
      </c>
    </row>
    <row r="1733" spans="1:19">
      <c r="A1733">
        <f>IF(E1732&lt;&gt;E1733,COUNTIF($A$4:A1732,"&lt;&gt;0")+1,0)</f>
        <v>0</v>
      </c>
      <c r="B1733">
        <f>IF(A1733&lt;&gt;0,IF(MOD(A1733,3)=0,COUNTIF($B$4:B1732,"&lt;&gt;0")+1,0),0)</f>
        <v>0</v>
      </c>
      <c r="C1733" s="9">
        <f>'Dash Board'!$C$12+COUNT('Daily reducing balance'!$F$4:F1732)</f>
        <v>43459</v>
      </c>
      <c r="D1733">
        <f t="shared" si="189"/>
        <v>2018</v>
      </c>
      <c r="E1733">
        <f t="shared" si="190"/>
        <v>12</v>
      </c>
      <c r="F1733">
        <f>DAY('Dash Board'!$C$12+COUNT('Daily reducing balance'!$F$4:F1732))</f>
        <v>25</v>
      </c>
      <c r="G1733" s="8">
        <f t="shared" si="191"/>
        <v>249601.51182268909</v>
      </c>
      <c r="H1733" s="6">
        <f>G1733*'Dash Board'!$C$11/365</f>
        <v>71.803174633924257</v>
      </c>
      <c r="I1733" s="6">
        <f>H1733*'Dash Board'!$C$18/'Dash Board'!$C$11</f>
        <v>34.191987920916318</v>
      </c>
      <c r="J1733" s="6">
        <f>(G1733&gt;1)*PMT('Dash Board'!$C$11/365,$U$4,-'Dash Board'!$C$19)</f>
        <v>108.80376961660664</v>
      </c>
      <c r="K1733" s="6">
        <f t="shared" ref="K1733:K1796" si="193">IF(F1733=1,SUMIFS($J$4:$J$7308,$D$4:$D$7308,"="&amp;YEAR(C1733),$E$4:$E$7308,"="&amp;MONTH(C1733)),0)</f>
        <v>0</v>
      </c>
      <c r="L1733" s="8">
        <f t="shared" ref="L1733:L1796" si="194">IF(G1733+H1733-J1733&lt;0,0,G1733+H1733-J1733)</f>
        <v>249564.51122770639</v>
      </c>
      <c r="N1733" s="8">
        <f t="shared" si="192"/>
        <v>74.611781695690325</v>
      </c>
      <c r="O1733" s="8">
        <f>IF(E1732&lt;&gt;E1733,SUM($N$4:N1733)-SUM($O$3:O1732),0)</f>
        <v>0</v>
      </c>
      <c r="P1733" s="6">
        <f>IF(B1733&gt;0,SUM($O$4:O1733)-SUM($P$3:P1732),0)</f>
        <v>0</v>
      </c>
      <c r="Q1733" s="6">
        <f t="shared" ref="Q1733:Q1796" si="195">I1733</f>
        <v>34.191987920916318</v>
      </c>
      <c r="R1733" s="8">
        <f>IF(E1732&lt;&gt;E1733,SUM($Q$4:Q1733)-SUM($R$3:R1732),0)</f>
        <v>0</v>
      </c>
      <c r="S1733" s="6">
        <f>IF(B1733&gt;0,SUM($R$4:R1733)-SUM($S$3:S1732),0)</f>
        <v>0</v>
      </c>
    </row>
    <row r="1734" spans="1:19">
      <c r="A1734">
        <f>IF(E1733&lt;&gt;E1734,COUNTIF($A$4:A1733,"&lt;&gt;0")+1,0)</f>
        <v>0</v>
      </c>
      <c r="B1734">
        <f>IF(A1734&lt;&gt;0,IF(MOD(A1734,3)=0,COUNTIF($B$4:B1733,"&lt;&gt;0")+1,0),0)</f>
        <v>0</v>
      </c>
      <c r="C1734" s="9">
        <f>'Dash Board'!$C$12+COUNT('Daily reducing balance'!$F$4:F1733)</f>
        <v>43460</v>
      </c>
      <c r="D1734">
        <f t="shared" si="189"/>
        <v>2018</v>
      </c>
      <c r="E1734">
        <f t="shared" si="190"/>
        <v>12</v>
      </c>
      <c r="F1734">
        <f>DAY('Dash Board'!$C$12+COUNT('Daily reducing balance'!$F$4:F1733))</f>
        <v>26</v>
      </c>
      <c r="G1734" s="8">
        <f t="shared" si="191"/>
        <v>249564.51122770639</v>
      </c>
      <c r="H1734" s="6">
        <f>G1734*'Dash Board'!$C$11/365</f>
        <v>71.792530627148409</v>
      </c>
      <c r="I1734" s="6">
        <f>H1734*'Dash Board'!$C$18/'Dash Board'!$C$11</f>
        <v>34.186919346261149</v>
      </c>
      <c r="J1734" s="6">
        <f>(G1734&gt;1)*PMT('Dash Board'!$C$11/365,$U$4,-'Dash Board'!$C$19)</f>
        <v>108.80376961660664</v>
      </c>
      <c r="K1734" s="6">
        <f t="shared" si="193"/>
        <v>0</v>
      </c>
      <c r="L1734" s="8">
        <f t="shared" si="194"/>
        <v>249527.49998871691</v>
      </c>
      <c r="N1734" s="8">
        <f t="shared" si="192"/>
        <v>74.616850270345495</v>
      </c>
      <c r="O1734" s="8">
        <f>IF(E1733&lt;&gt;E1734,SUM($N$4:N1734)-SUM($O$3:O1733),0)</f>
        <v>0</v>
      </c>
      <c r="P1734" s="6">
        <f>IF(B1734&gt;0,SUM($O$4:O1734)-SUM($P$3:P1733),0)</f>
        <v>0</v>
      </c>
      <c r="Q1734" s="6">
        <f t="shared" si="195"/>
        <v>34.186919346261149</v>
      </c>
      <c r="R1734" s="8">
        <f>IF(E1733&lt;&gt;E1734,SUM($Q$4:Q1734)-SUM($R$3:R1733),0)</f>
        <v>0</v>
      </c>
      <c r="S1734" s="6">
        <f>IF(B1734&gt;0,SUM($R$4:R1734)-SUM($S$3:S1733),0)</f>
        <v>0</v>
      </c>
    </row>
    <row r="1735" spans="1:19">
      <c r="A1735">
        <f>IF(E1734&lt;&gt;E1735,COUNTIF($A$4:A1734,"&lt;&gt;0")+1,0)</f>
        <v>0</v>
      </c>
      <c r="B1735">
        <f>IF(A1735&lt;&gt;0,IF(MOD(A1735,3)=0,COUNTIF($B$4:B1734,"&lt;&gt;0")+1,0),0)</f>
        <v>0</v>
      </c>
      <c r="C1735" s="9">
        <f>'Dash Board'!$C$12+COUNT('Daily reducing balance'!$F$4:F1734)</f>
        <v>43461</v>
      </c>
      <c r="D1735">
        <f t="shared" si="189"/>
        <v>2018</v>
      </c>
      <c r="E1735">
        <f t="shared" si="190"/>
        <v>12</v>
      </c>
      <c r="F1735">
        <f>DAY('Dash Board'!$C$12+COUNT('Daily reducing balance'!$F$4:F1734))</f>
        <v>27</v>
      </c>
      <c r="G1735" s="8">
        <f t="shared" si="191"/>
        <v>249527.49998871691</v>
      </c>
      <c r="H1735" s="6">
        <f>G1735*'Dash Board'!$C$11/365</f>
        <v>71.781883558398007</v>
      </c>
      <c r="I1735" s="6">
        <f>H1735*'Dash Board'!$C$18/'Dash Board'!$C$11</f>
        <v>34.181849313522861</v>
      </c>
      <c r="J1735" s="6">
        <f>(G1735&gt;1)*PMT('Dash Board'!$C$11/365,$U$4,-'Dash Board'!$C$19)</f>
        <v>108.80376961660664</v>
      </c>
      <c r="K1735" s="6">
        <f t="shared" si="193"/>
        <v>0</v>
      </c>
      <c r="L1735" s="8">
        <f t="shared" si="194"/>
        <v>249490.4781026587</v>
      </c>
      <c r="N1735" s="8">
        <f t="shared" si="192"/>
        <v>74.621920303083783</v>
      </c>
      <c r="O1735" s="8">
        <f>IF(E1734&lt;&gt;E1735,SUM($N$4:N1735)-SUM($O$3:O1734),0)</f>
        <v>0</v>
      </c>
      <c r="P1735" s="6">
        <f>IF(B1735&gt;0,SUM($O$4:O1735)-SUM($P$3:P1734),0)</f>
        <v>0</v>
      </c>
      <c r="Q1735" s="6">
        <f t="shared" si="195"/>
        <v>34.181849313522861</v>
      </c>
      <c r="R1735" s="8">
        <f>IF(E1734&lt;&gt;E1735,SUM($Q$4:Q1735)-SUM($R$3:R1734),0)</f>
        <v>0</v>
      </c>
      <c r="S1735" s="6">
        <f>IF(B1735&gt;0,SUM($R$4:R1735)-SUM($S$3:S1734),0)</f>
        <v>0</v>
      </c>
    </row>
    <row r="1736" spans="1:19">
      <c r="A1736">
        <f>IF(E1735&lt;&gt;E1736,COUNTIF($A$4:A1735,"&lt;&gt;0")+1,0)</f>
        <v>0</v>
      </c>
      <c r="B1736">
        <f>IF(A1736&lt;&gt;0,IF(MOD(A1736,3)=0,COUNTIF($B$4:B1735,"&lt;&gt;0")+1,0),0)</f>
        <v>0</v>
      </c>
      <c r="C1736" s="9">
        <f>'Dash Board'!$C$12+COUNT('Daily reducing balance'!$F$4:F1735)</f>
        <v>43462</v>
      </c>
      <c r="D1736">
        <f t="shared" si="189"/>
        <v>2018</v>
      </c>
      <c r="E1736">
        <f t="shared" si="190"/>
        <v>12</v>
      </c>
      <c r="F1736">
        <f>DAY('Dash Board'!$C$12+COUNT('Daily reducing balance'!$F$4:F1735))</f>
        <v>28</v>
      </c>
      <c r="G1736" s="8">
        <f t="shared" si="191"/>
        <v>249490.4781026587</v>
      </c>
      <c r="H1736" s="6">
        <f>G1736*'Dash Board'!$C$11/365</f>
        <v>71.771233426792222</v>
      </c>
      <c r="I1736" s="6">
        <f>H1736*'Dash Board'!$C$18/'Dash Board'!$C$11</f>
        <v>34.176777822282013</v>
      </c>
      <c r="J1736" s="6">
        <f>(G1736&gt;1)*PMT('Dash Board'!$C$11/365,$U$4,-'Dash Board'!$C$19)</f>
        <v>108.80376961660664</v>
      </c>
      <c r="K1736" s="6">
        <f t="shared" si="193"/>
        <v>0</v>
      </c>
      <c r="L1736" s="8">
        <f t="shared" si="194"/>
        <v>249453.44556646887</v>
      </c>
      <c r="N1736" s="8">
        <f t="shared" si="192"/>
        <v>74.626991794324624</v>
      </c>
      <c r="O1736" s="8">
        <f>IF(E1735&lt;&gt;E1736,SUM($N$4:N1736)-SUM($O$3:O1735),0)</f>
        <v>0</v>
      </c>
      <c r="P1736" s="6">
        <f>IF(B1736&gt;0,SUM($O$4:O1736)-SUM($P$3:P1735),0)</f>
        <v>0</v>
      </c>
      <c r="Q1736" s="6">
        <f t="shared" si="195"/>
        <v>34.176777822282013</v>
      </c>
      <c r="R1736" s="8">
        <f>IF(E1735&lt;&gt;E1736,SUM($Q$4:Q1736)-SUM($R$3:R1735),0)</f>
        <v>0</v>
      </c>
      <c r="S1736" s="6">
        <f>IF(B1736&gt;0,SUM($R$4:R1736)-SUM($S$3:S1735),0)</f>
        <v>0</v>
      </c>
    </row>
    <row r="1737" spans="1:19">
      <c r="A1737">
        <f>IF(E1736&lt;&gt;E1737,COUNTIF($A$4:A1736,"&lt;&gt;0")+1,0)</f>
        <v>0</v>
      </c>
      <c r="B1737">
        <f>IF(A1737&lt;&gt;0,IF(MOD(A1737,3)=0,COUNTIF($B$4:B1736,"&lt;&gt;0")+1,0),0)</f>
        <v>0</v>
      </c>
      <c r="C1737" s="9">
        <f>'Dash Board'!$C$12+COUNT('Daily reducing balance'!$F$4:F1736)</f>
        <v>43463</v>
      </c>
      <c r="D1737">
        <f t="shared" si="189"/>
        <v>2018</v>
      </c>
      <c r="E1737">
        <f t="shared" si="190"/>
        <v>12</v>
      </c>
      <c r="F1737">
        <f>DAY('Dash Board'!$C$12+COUNT('Daily reducing balance'!$F$4:F1736))</f>
        <v>29</v>
      </c>
      <c r="G1737" s="8">
        <f t="shared" si="191"/>
        <v>249453.44556646887</v>
      </c>
      <c r="H1737" s="6">
        <f>G1737*'Dash Board'!$C$11/365</f>
        <v>71.76058023144995</v>
      </c>
      <c r="I1737" s="6">
        <f>H1737*'Dash Board'!$C$18/'Dash Board'!$C$11</f>
        <v>34.17170487211903</v>
      </c>
      <c r="J1737" s="6">
        <f>(G1737&gt;1)*PMT('Dash Board'!$C$11/365,$U$4,-'Dash Board'!$C$19)</f>
        <v>108.80376961660664</v>
      </c>
      <c r="K1737" s="6">
        <f t="shared" si="193"/>
        <v>0</v>
      </c>
      <c r="L1737" s="8">
        <f t="shared" si="194"/>
        <v>249416.40237708369</v>
      </c>
      <c r="N1737" s="8">
        <f t="shared" si="192"/>
        <v>74.632064744487622</v>
      </c>
      <c r="O1737" s="8">
        <f>IF(E1736&lt;&gt;E1737,SUM($N$4:N1737)-SUM($O$3:O1736),0)</f>
        <v>0</v>
      </c>
      <c r="P1737" s="6">
        <f>IF(B1737&gt;0,SUM($O$4:O1737)-SUM($P$3:P1736),0)</f>
        <v>0</v>
      </c>
      <c r="Q1737" s="6">
        <f t="shared" si="195"/>
        <v>34.17170487211903</v>
      </c>
      <c r="R1737" s="8">
        <f>IF(E1736&lt;&gt;E1737,SUM($Q$4:Q1737)-SUM($R$3:R1736),0)</f>
        <v>0</v>
      </c>
      <c r="S1737" s="6">
        <f>IF(B1737&gt;0,SUM($R$4:R1737)-SUM($S$3:S1736),0)</f>
        <v>0</v>
      </c>
    </row>
    <row r="1738" spans="1:19">
      <c r="A1738">
        <f>IF(E1737&lt;&gt;E1738,COUNTIF($A$4:A1737,"&lt;&gt;0")+1,0)</f>
        <v>0</v>
      </c>
      <c r="B1738">
        <f>IF(A1738&lt;&gt;0,IF(MOD(A1738,3)=0,COUNTIF($B$4:B1737,"&lt;&gt;0")+1,0),0)</f>
        <v>0</v>
      </c>
      <c r="C1738" s="9">
        <f>'Dash Board'!$C$12+COUNT('Daily reducing balance'!$F$4:F1737)</f>
        <v>43464</v>
      </c>
      <c r="D1738">
        <f t="shared" si="189"/>
        <v>2018</v>
      </c>
      <c r="E1738">
        <f t="shared" si="190"/>
        <v>12</v>
      </c>
      <c r="F1738">
        <f>DAY('Dash Board'!$C$12+COUNT('Daily reducing balance'!$F$4:F1737))</f>
        <v>30</v>
      </c>
      <c r="G1738" s="8">
        <f t="shared" si="191"/>
        <v>249416.40237708369</v>
      </c>
      <c r="H1738" s="6">
        <f>G1738*'Dash Board'!$C$11/365</f>
        <v>71.749923971489821</v>
      </c>
      <c r="I1738" s="6">
        <f>H1738*'Dash Board'!$C$18/'Dash Board'!$C$11</f>
        <v>34.166630462614201</v>
      </c>
      <c r="J1738" s="6">
        <f>(G1738&gt;1)*PMT('Dash Board'!$C$11/365,$U$4,-'Dash Board'!$C$19)</f>
        <v>108.80376961660664</v>
      </c>
      <c r="K1738" s="6">
        <f t="shared" si="193"/>
        <v>0</v>
      </c>
      <c r="L1738" s="8">
        <f t="shared" si="194"/>
        <v>249379.34853143856</v>
      </c>
      <c r="N1738" s="8">
        <f t="shared" si="192"/>
        <v>74.63713915399245</v>
      </c>
      <c r="O1738" s="8">
        <f>IF(E1737&lt;&gt;E1738,SUM($N$4:N1738)-SUM($O$3:O1737),0)</f>
        <v>0</v>
      </c>
      <c r="P1738" s="6">
        <f>IF(B1738&gt;0,SUM($O$4:O1738)-SUM($P$3:P1737),0)</f>
        <v>0</v>
      </c>
      <c r="Q1738" s="6">
        <f t="shared" si="195"/>
        <v>34.166630462614201</v>
      </c>
      <c r="R1738" s="8">
        <f>IF(E1737&lt;&gt;E1738,SUM($Q$4:Q1738)-SUM($R$3:R1737),0)</f>
        <v>0</v>
      </c>
      <c r="S1738" s="6">
        <f>IF(B1738&gt;0,SUM($R$4:R1738)-SUM($S$3:S1737),0)</f>
        <v>0</v>
      </c>
    </row>
    <row r="1739" spans="1:19">
      <c r="A1739">
        <f>IF(E1738&lt;&gt;E1739,COUNTIF($A$4:A1738,"&lt;&gt;0")+1,0)</f>
        <v>0</v>
      </c>
      <c r="B1739">
        <f>IF(A1739&lt;&gt;0,IF(MOD(A1739,3)=0,COUNTIF($B$4:B1738,"&lt;&gt;0")+1,0),0)</f>
        <v>0</v>
      </c>
      <c r="C1739" s="9">
        <f>'Dash Board'!$C$12+COUNT('Daily reducing balance'!$F$4:F1738)</f>
        <v>43465</v>
      </c>
      <c r="D1739">
        <f t="shared" si="189"/>
        <v>2018</v>
      </c>
      <c r="E1739">
        <f t="shared" si="190"/>
        <v>12</v>
      </c>
      <c r="F1739">
        <f>DAY('Dash Board'!$C$12+COUNT('Daily reducing balance'!$F$4:F1738))</f>
        <v>31</v>
      </c>
      <c r="G1739" s="8">
        <f t="shared" si="191"/>
        <v>249379.34853143856</v>
      </c>
      <c r="H1739" s="6">
        <f>G1739*'Dash Board'!$C$11/365</f>
        <v>71.739264646030264</v>
      </c>
      <c r="I1739" s="6">
        <f>H1739*'Dash Board'!$C$18/'Dash Board'!$C$11</f>
        <v>34.161554593347752</v>
      </c>
      <c r="J1739" s="6">
        <f>(G1739&gt;1)*PMT('Dash Board'!$C$11/365,$U$4,-'Dash Board'!$C$19)</f>
        <v>108.80376961660664</v>
      </c>
      <c r="K1739" s="6">
        <f t="shared" si="193"/>
        <v>0</v>
      </c>
      <c r="L1739" s="8">
        <f t="shared" si="194"/>
        <v>249342.28402646797</v>
      </c>
      <c r="N1739" s="8">
        <f t="shared" si="192"/>
        <v>74.642215023258899</v>
      </c>
      <c r="O1739" s="8">
        <f>IF(E1738&lt;&gt;E1739,SUM($N$4:N1739)-SUM($O$3:O1738),0)</f>
        <v>0</v>
      </c>
      <c r="P1739" s="6">
        <f>IF(B1739&gt;0,SUM($O$4:O1739)-SUM($P$3:P1738),0)</f>
        <v>0</v>
      </c>
      <c r="Q1739" s="6">
        <f t="shared" si="195"/>
        <v>34.161554593347752</v>
      </c>
      <c r="R1739" s="8">
        <f>IF(E1738&lt;&gt;E1739,SUM($Q$4:Q1739)-SUM($R$3:R1738),0)</f>
        <v>0</v>
      </c>
      <c r="S1739" s="6">
        <f>IF(B1739&gt;0,SUM($R$4:R1739)-SUM($S$3:S1738),0)</f>
        <v>0</v>
      </c>
    </row>
    <row r="1740" spans="1:19">
      <c r="A1740">
        <f>IF(E1739&lt;&gt;E1740,COUNTIF($A$4:A1739,"&lt;&gt;0")+1,0)</f>
        <v>57</v>
      </c>
      <c r="B1740">
        <f>IF(A1740&lt;&gt;0,IF(MOD(A1740,3)=0,COUNTIF($B$4:B1739,"&lt;&gt;0")+1,0),0)</f>
        <v>19</v>
      </c>
      <c r="C1740" s="9">
        <f>'Dash Board'!$C$12+COUNT('Daily reducing balance'!$F$4:F1739)</f>
        <v>43466</v>
      </c>
      <c r="D1740">
        <f t="shared" si="189"/>
        <v>2019</v>
      </c>
      <c r="E1740">
        <f t="shared" si="190"/>
        <v>1</v>
      </c>
      <c r="F1740">
        <f>DAY('Dash Board'!$C$12+COUNT('Daily reducing balance'!$F$4:F1739))</f>
        <v>1</v>
      </c>
      <c r="G1740" s="8">
        <f t="shared" si="191"/>
        <v>249342.28402646797</v>
      </c>
      <c r="H1740" s="6">
        <f>G1740*'Dash Board'!$C$11/365</f>
        <v>71.728602254189411</v>
      </c>
      <c r="I1740" s="6">
        <f>H1740*'Dash Board'!$C$18/'Dash Board'!$C$11</f>
        <v>34.156477263899724</v>
      </c>
      <c r="J1740" s="6">
        <f>(G1740&gt;1)*PMT('Dash Board'!$C$11/365,$U$4,-'Dash Board'!$C$19)</f>
        <v>108.80376961660664</v>
      </c>
      <c r="K1740" s="6">
        <f t="shared" si="193"/>
        <v>3372.9168581148047</v>
      </c>
      <c r="L1740" s="8">
        <f t="shared" si="194"/>
        <v>249305.20885910554</v>
      </c>
      <c r="N1740" s="8">
        <f t="shared" si="192"/>
        <v>74.647292352706927</v>
      </c>
      <c r="O1740" s="8">
        <f>IF(E1739&lt;&gt;E1740,SUM($N$4:N1740)-SUM($O$3:O1739),0)</f>
        <v>2311.7116550640931</v>
      </c>
      <c r="P1740" s="6">
        <f>IF(B1740&gt;0,SUM($O$4:O1740)-SUM($P$3:P1739),0)</f>
        <v>6846.4793975419307</v>
      </c>
      <c r="Q1740" s="6">
        <f t="shared" si="195"/>
        <v>34.156477263899724</v>
      </c>
      <c r="R1740" s="8">
        <f>IF(E1739&lt;&gt;E1740,SUM($Q$4:Q1740)-SUM($R$3:R1739),0)</f>
        <v>1061.2052030507039</v>
      </c>
      <c r="S1740" s="6">
        <f>IF(B1740&gt;0,SUM($R$4:R1740)-SUM($S$3:S1739),0)</f>
        <v>3163.4674071858244</v>
      </c>
    </row>
    <row r="1741" spans="1:19">
      <c r="A1741">
        <f>IF(E1740&lt;&gt;E1741,COUNTIF($A$4:A1740,"&lt;&gt;0")+1,0)</f>
        <v>0</v>
      </c>
      <c r="B1741">
        <f>IF(A1741&lt;&gt;0,IF(MOD(A1741,3)=0,COUNTIF($B$4:B1740,"&lt;&gt;0")+1,0),0)</f>
        <v>0</v>
      </c>
      <c r="C1741" s="9">
        <f>'Dash Board'!$C$12+COUNT('Daily reducing balance'!$F$4:F1740)</f>
        <v>43467</v>
      </c>
      <c r="D1741">
        <f t="shared" si="189"/>
        <v>2019</v>
      </c>
      <c r="E1741">
        <f t="shared" si="190"/>
        <v>1</v>
      </c>
      <c r="F1741">
        <f>DAY('Dash Board'!$C$12+COUNT('Daily reducing balance'!$F$4:F1740))</f>
        <v>2</v>
      </c>
      <c r="G1741" s="8">
        <f t="shared" si="191"/>
        <v>249305.20885910554</v>
      </c>
      <c r="H1741" s="6">
        <f>G1741*'Dash Board'!$C$11/365</f>
        <v>71.717936795085151</v>
      </c>
      <c r="I1741" s="6">
        <f>H1741*'Dash Board'!$C$18/'Dash Board'!$C$11</f>
        <v>34.151398473850072</v>
      </c>
      <c r="J1741" s="6">
        <f>(G1741&gt;1)*PMT('Dash Board'!$C$11/365,$U$4,-'Dash Board'!$C$19)</f>
        <v>108.80376961660664</v>
      </c>
      <c r="K1741" s="6">
        <f t="shared" si="193"/>
        <v>0</v>
      </c>
      <c r="L1741" s="8">
        <f t="shared" si="194"/>
        <v>249268.12302628401</v>
      </c>
      <c r="N1741" s="8">
        <f t="shared" si="192"/>
        <v>74.652371142756579</v>
      </c>
      <c r="O1741" s="8">
        <f>IF(E1740&lt;&gt;E1741,SUM($N$4:N1741)-SUM($O$3:O1740),0)</f>
        <v>0</v>
      </c>
      <c r="P1741" s="6">
        <f>IF(B1741&gt;0,SUM($O$4:O1741)-SUM($P$3:P1740),0)</f>
        <v>0</v>
      </c>
      <c r="Q1741" s="6">
        <f t="shared" si="195"/>
        <v>34.151398473850072</v>
      </c>
      <c r="R1741" s="8">
        <f>IF(E1740&lt;&gt;E1741,SUM($Q$4:Q1741)-SUM($R$3:R1740),0)</f>
        <v>0</v>
      </c>
      <c r="S1741" s="6">
        <f>IF(B1741&gt;0,SUM($R$4:R1741)-SUM($S$3:S1740),0)</f>
        <v>0</v>
      </c>
    </row>
    <row r="1742" spans="1:19">
      <c r="A1742">
        <f>IF(E1741&lt;&gt;E1742,COUNTIF($A$4:A1741,"&lt;&gt;0")+1,0)</f>
        <v>0</v>
      </c>
      <c r="B1742">
        <f>IF(A1742&lt;&gt;0,IF(MOD(A1742,3)=0,COUNTIF($B$4:B1741,"&lt;&gt;0")+1,0),0)</f>
        <v>0</v>
      </c>
      <c r="C1742" s="9">
        <f>'Dash Board'!$C$12+COUNT('Daily reducing balance'!$F$4:F1741)</f>
        <v>43468</v>
      </c>
      <c r="D1742">
        <f t="shared" si="189"/>
        <v>2019</v>
      </c>
      <c r="E1742">
        <f t="shared" si="190"/>
        <v>1</v>
      </c>
      <c r="F1742">
        <f>DAY('Dash Board'!$C$12+COUNT('Daily reducing balance'!$F$4:F1741))</f>
        <v>3</v>
      </c>
      <c r="G1742" s="8">
        <f t="shared" si="191"/>
        <v>249268.12302628401</v>
      </c>
      <c r="H1742" s="6">
        <f>G1742*'Dash Board'!$C$11/365</f>
        <v>71.707268267835119</v>
      </c>
      <c r="I1742" s="6">
        <f>H1742*'Dash Board'!$C$18/'Dash Board'!$C$11</f>
        <v>34.146318222778632</v>
      </c>
      <c r="J1742" s="6">
        <f>(G1742&gt;1)*PMT('Dash Board'!$C$11/365,$U$4,-'Dash Board'!$C$19)</f>
        <v>108.80376961660664</v>
      </c>
      <c r="K1742" s="6">
        <f t="shared" si="193"/>
        <v>0</v>
      </c>
      <c r="L1742" s="8">
        <f t="shared" si="194"/>
        <v>249231.02652493524</v>
      </c>
      <c r="N1742" s="8">
        <f t="shared" si="192"/>
        <v>74.657451393828012</v>
      </c>
      <c r="O1742" s="8">
        <f>IF(E1741&lt;&gt;E1742,SUM($N$4:N1742)-SUM($O$3:O1741),0)</f>
        <v>0</v>
      </c>
      <c r="P1742" s="6">
        <f>IF(B1742&gt;0,SUM($O$4:O1742)-SUM($P$3:P1741),0)</f>
        <v>0</v>
      </c>
      <c r="Q1742" s="6">
        <f t="shared" si="195"/>
        <v>34.146318222778632</v>
      </c>
      <c r="R1742" s="8">
        <f>IF(E1741&lt;&gt;E1742,SUM($Q$4:Q1742)-SUM($R$3:R1741),0)</f>
        <v>0</v>
      </c>
      <c r="S1742" s="6">
        <f>IF(B1742&gt;0,SUM($R$4:R1742)-SUM($S$3:S1741),0)</f>
        <v>0</v>
      </c>
    </row>
    <row r="1743" spans="1:19">
      <c r="A1743">
        <f>IF(E1742&lt;&gt;E1743,COUNTIF($A$4:A1742,"&lt;&gt;0")+1,0)</f>
        <v>0</v>
      </c>
      <c r="B1743">
        <f>IF(A1743&lt;&gt;0,IF(MOD(A1743,3)=0,COUNTIF($B$4:B1742,"&lt;&gt;0")+1,0),0)</f>
        <v>0</v>
      </c>
      <c r="C1743" s="9">
        <f>'Dash Board'!$C$12+COUNT('Daily reducing balance'!$F$4:F1742)</f>
        <v>43469</v>
      </c>
      <c r="D1743">
        <f t="shared" si="189"/>
        <v>2019</v>
      </c>
      <c r="E1743">
        <f t="shared" si="190"/>
        <v>1</v>
      </c>
      <c r="F1743">
        <f>DAY('Dash Board'!$C$12+COUNT('Daily reducing balance'!$F$4:F1742))</f>
        <v>4</v>
      </c>
      <c r="G1743" s="8">
        <f t="shared" si="191"/>
        <v>249231.02652493524</v>
      </c>
      <c r="H1743" s="6">
        <f>G1743*'Dash Board'!$C$11/365</f>
        <v>71.696596671556705</v>
      </c>
      <c r="I1743" s="6">
        <f>H1743*'Dash Board'!$C$18/'Dash Board'!$C$11</f>
        <v>34.141236510265102</v>
      </c>
      <c r="J1743" s="6">
        <f>(G1743&gt;1)*PMT('Dash Board'!$C$11/365,$U$4,-'Dash Board'!$C$19)</f>
        <v>108.80376961660664</v>
      </c>
      <c r="K1743" s="6">
        <f t="shared" si="193"/>
        <v>0</v>
      </c>
      <c r="L1743" s="8">
        <f t="shared" si="194"/>
        <v>249193.91935199019</v>
      </c>
      <c r="N1743" s="8">
        <f t="shared" si="192"/>
        <v>74.662533106341542</v>
      </c>
      <c r="O1743" s="8">
        <f>IF(E1742&lt;&gt;E1743,SUM($N$4:N1743)-SUM($O$3:O1742),0)</f>
        <v>0</v>
      </c>
      <c r="P1743" s="6">
        <f>IF(B1743&gt;0,SUM($O$4:O1743)-SUM($P$3:P1742),0)</f>
        <v>0</v>
      </c>
      <c r="Q1743" s="6">
        <f t="shared" si="195"/>
        <v>34.141236510265102</v>
      </c>
      <c r="R1743" s="8">
        <f>IF(E1742&lt;&gt;E1743,SUM($Q$4:Q1743)-SUM($R$3:R1742),0)</f>
        <v>0</v>
      </c>
      <c r="S1743" s="6">
        <f>IF(B1743&gt;0,SUM($R$4:R1743)-SUM($S$3:S1742),0)</f>
        <v>0</v>
      </c>
    </row>
    <row r="1744" spans="1:19">
      <c r="A1744">
        <f>IF(E1743&lt;&gt;E1744,COUNTIF($A$4:A1743,"&lt;&gt;0")+1,0)</f>
        <v>0</v>
      </c>
      <c r="B1744">
        <f>IF(A1744&lt;&gt;0,IF(MOD(A1744,3)=0,COUNTIF($B$4:B1743,"&lt;&gt;0")+1,0),0)</f>
        <v>0</v>
      </c>
      <c r="C1744" s="9">
        <f>'Dash Board'!$C$12+COUNT('Daily reducing balance'!$F$4:F1743)</f>
        <v>43470</v>
      </c>
      <c r="D1744">
        <f t="shared" si="189"/>
        <v>2019</v>
      </c>
      <c r="E1744">
        <f t="shared" si="190"/>
        <v>1</v>
      </c>
      <c r="F1744">
        <f>DAY('Dash Board'!$C$12+COUNT('Daily reducing balance'!$F$4:F1743))</f>
        <v>5</v>
      </c>
      <c r="G1744" s="8">
        <f t="shared" si="191"/>
        <v>249193.91935199019</v>
      </c>
      <c r="H1744" s="6">
        <f>G1744*'Dash Board'!$C$11/365</f>
        <v>71.685922005367047</v>
      </c>
      <c r="I1744" s="6">
        <f>H1744*'Dash Board'!$C$18/'Dash Board'!$C$11</f>
        <v>34.13615333588907</v>
      </c>
      <c r="J1744" s="6">
        <f>(G1744&gt;1)*PMT('Dash Board'!$C$11/365,$U$4,-'Dash Board'!$C$19)</f>
        <v>108.80376961660664</v>
      </c>
      <c r="K1744" s="6">
        <f t="shared" si="193"/>
        <v>0</v>
      </c>
      <c r="L1744" s="8">
        <f t="shared" si="194"/>
        <v>249156.80150437893</v>
      </c>
      <c r="N1744" s="8">
        <f t="shared" si="192"/>
        <v>74.667616280717567</v>
      </c>
      <c r="O1744" s="8">
        <f>IF(E1743&lt;&gt;E1744,SUM($N$4:N1744)-SUM($O$3:O1743),0)</f>
        <v>0</v>
      </c>
      <c r="P1744" s="6">
        <f>IF(B1744&gt;0,SUM($O$4:O1744)-SUM($P$3:P1743),0)</f>
        <v>0</v>
      </c>
      <c r="Q1744" s="6">
        <f t="shared" si="195"/>
        <v>34.13615333588907</v>
      </c>
      <c r="R1744" s="8">
        <f>IF(E1743&lt;&gt;E1744,SUM($Q$4:Q1744)-SUM($R$3:R1743),0)</f>
        <v>0</v>
      </c>
      <c r="S1744" s="6">
        <f>IF(B1744&gt;0,SUM($R$4:R1744)-SUM($S$3:S1743),0)</f>
        <v>0</v>
      </c>
    </row>
    <row r="1745" spans="1:19">
      <c r="A1745">
        <f>IF(E1744&lt;&gt;E1745,COUNTIF($A$4:A1744,"&lt;&gt;0")+1,0)</f>
        <v>0</v>
      </c>
      <c r="B1745">
        <f>IF(A1745&lt;&gt;0,IF(MOD(A1745,3)=0,COUNTIF($B$4:B1744,"&lt;&gt;0")+1,0),0)</f>
        <v>0</v>
      </c>
      <c r="C1745" s="9">
        <f>'Dash Board'!$C$12+COUNT('Daily reducing balance'!$F$4:F1744)</f>
        <v>43471</v>
      </c>
      <c r="D1745">
        <f t="shared" si="189"/>
        <v>2019</v>
      </c>
      <c r="E1745">
        <f t="shared" si="190"/>
        <v>1</v>
      </c>
      <c r="F1745">
        <f>DAY('Dash Board'!$C$12+COUNT('Daily reducing balance'!$F$4:F1744))</f>
        <v>6</v>
      </c>
      <c r="G1745" s="8">
        <f t="shared" si="191"/>
        <v>249156.80150437893</v>
      </c>
      <c r="H1745" s="6">
        <f>G1745*'Dash Board'!$C$11/365</f>
        <v>71.675244268382983</v>
      </c>
      <c r="I1745" s="6">
        <f>H1745*'Dash Board'!$C$18/'Dash Board'!$C$11</f>
        <v>34.131068699229992</v>
      </c>
      <c r="J1745" s="6">
        <f>(G1745&gt;1)*PMT('Dash Board'!$C$11/365,$U$4,-'Dash Board'!$C$19)</f>
        <v>108.80376961660664</v>
      </c>
      <c r="K1745" s="6">
        <f t="shared" si="193"/>
        <v>0</v>
      </c>
      <c r="L1745" s="8">
        <f t="shared" si="194"/>
        <v>249119.6729790307</v>
      </c>
      <c r="N1745" s="8">
        <f t="shared" si="192"/>
        <v>74.672700917376659</v>
      </c>
      <c r="O1745" s="8">
        <f>IF(E1744&lt;&gt;E1745,SUM($N$4:N1745)-SUM($O$3:O1744),0)</f>
        <v>0</v>
      </c>
      <c r="P1745" s="6">
        <f>IF(B1745&gt;0,SUM($O$4:O1745)-SUM($P$3:P1744),0)</f>
        <v>0</v>
      </c>
      <c r="Q1745" s="6">
        <f t="shared" si="195"/>
        <v>34.131068699229992</v>
      </c>
      <c r="R1745" s="8">
        <f>IF(E1744&lt;&gt;E1745,SUM($Q$4:Q1745)-SUM($R$3:R1744),0)</f>
        <v>0</v>
      </c>
      <c r="S1745" s="6">
        <f>IF(B1745&gt;0,SUM($R$4:R1745)-SUM($S$3:S1744),0)</f>
        <v>0</v>
      </c>
    </row>
    <row r="1746" spans="1:19">
      <c r="A1746">
        <f>IF(E1745&lt;&gt;E1746,COUNTIF($A$4:A1745,"&lt;&gt;0")+1,0)</f>
        <v>0</v>
      </c>
      <c r="B1746">
        <f>IF(A1746&lt;&gt;0,IF(MOD(A1746,3)=0,COUNTIF($B$4:B1745,"&lt;&gt;0")+1,0),0)</f>
        <v>0</v>
      </c>
      <c r="C1746" s="9">
        <f>'Dash Board'!$C$12+COUNT('Daily reducing balance'!$F$4:F1745)</f>
        <v>43472</v>
      </c>
      <c r="D1746">
        <f t="shared" si="189"/>
        <v>2019</v>
      </c>
      <c r="E1746">
        <f t="shared" si="190"/>
        <v>1</v>
      </c>
      <c r="F1746">
        <f>DAY('Dash Board'!$C$12+COUNT('Daily reducing balance'!$F$4:F1745))</f>
        <v>7</v>
      </c>
      <c r="G1746" s="8">
        <f t="shared" si="191"/>
        <v>249119.6729790307</v>
      </c>
      <c r="H1746" s="6">
        <f>G1746*'Dash Board'!$C$11/365</f>
        <v>71.664563459721151</v>
      </c>
      <c r="I1746" s="6">
        <f>H1746*'Dash Board'!$C$18/'Dash Board'!$C$11</f>
        <v>34.125982599867214</v>
      </c>
      <c r="J1746" s="6">
        <f>(G1746&gt;1)*PMT('Dash Board'!$C$11/365,$U$4,-'Dash Board'!$C$19)</f>
        <v>108.80376961660664</v>
      </c>
      <c r="K1746" s="6">
        <f t="shared" si="193"/>
        <v>0</v>
      </c>
      <c r="L1746" s="8">
        <f t="shared" si="194"/>
        <v>249082.53377287381</v>
      </c>
      <c r="N1746" s="8">
        <f t="shared" si="192"/>
        <v>74.67778701673943</v>
      </c>
      <c r="O1746" s="8">
        <f>IF(E1745&lt;&gt;E1746,SUM($N$4:N1746)-SUM($O$3:O1745),0)</f>
        <v>0</v>
      </c>
      <c r="P1746" s="6">
        <f>IF(B1746&gt;0,SUM($O$4:O1746)-SUM($P$3:P1745),0)</f>
        <v>0</v>
      </c>
      <c r="Q1746" s="6">
        <f t="shared" si="195"/>
        <v>34.125982599867214</v>
      </c>
      <c r="R1746" s="8">
        <f>IF(E1745&lt;&gt;E1746,SUM($Q$4:Q1746)-SUM($R$3:R1745),0)</f>
        <v>0</v>
      </c>
      <c r="S1746" s="6">
        <f>IF(B1746&gt;0,SUM($R$4:R1746)-SUM($S$3:S1745),0)</f>
        <v>0</v>
      </c>
    </row>
    <row r="1747" spans="1:19">
      <c r="A1747">
        <f>IF(E1746&lt;&gt;E1747,COUNTIF($A$4:A1746,"&lt;&gt;0")+1,0)</f>
        <v>0</v>
      </c>
      <c r="B1747">
        <f>IF(A1747&lt;&gt;0,IF(MOD(A1747,3)=0,COUNTIF($B$4:B1746,"&lt;&gt;0")+1,0),0)</f>
        <v>0</v>
      </c>
      <c r="C1747" s="9">
        <f>'Dash Board'!$C$12+COUNT('Daily reducing balance'!$F$4:F1746)</f>
        <v>43473</v>
      </c>
      <c r="D1747">
        <f t="shared" si="189"/>
        <v>2019</v>
      </c>
      <c r="E1747">
        <f t="shared" si="190"/>
        <v>1</v>
      </c>
      <c r="F1747">
        <f>DAY('Dash Board'!$C$12+COUNT('Daily reducing balance'!$F$4:F1746))</f>
        <v>8</v>
      </c>
      <c r="G1747" s="8">
        <f t="shared" si="191"/>
        <v>249082.53377287381</v>
      </c>
      <c r="H1747" s="6">
        <f>G1747*'Dash Board'!$C$11/365</f>
        <v>71.65387957849795</v>
      </c>
      <c r="I1747" s="6">
        <f>H1747*'Dash Board'!$C$18/'Dash Board'!$C$11</f>
        <v>34.120895037379981</v>
      </c>
      <c r="J1747" s="6">
        <f>(G1747&gt;1)*PMT('Dash Board'!$C$11/365,$U$4,-'Dash Board'!$C$19)</f>
        <v>108.80376961660664</v>
      </c>
      <c r="K1747" s="6">
        <f t="shared" si="193"/>
        <v>0</v>
      </c>
      <c r="L1747" s="8">
        <f t="shared" si="194"/>
        <v>249045.38388283568</v>
      </c>
      <c r="N1747" s="8">
        <f t="shared" si="192"/>
        <v>74.682874579226663</v>
      </c>
      <c r="O1747" s="8">
        <f>IF(E1746&lt;&gt;E1747,SUM($N$4:N1747)-SUM($O$3:O1746),0)</f>
        <v>0</v>
      </c>
      <c r="P1747" s="6">
        <f>IF(B1747&gt;0,SUM($O$4:O1747)-SUM($P$3:P1746),0)</f>
        <v>0</v>
      </c>
      <c r="Q1747" s="6">
        <f t="shared" si="195"/>
        <v>34.120895037379981</v>
      </c>
      <c r="R1747" s="8">
        <f>IF(E1746&lt;&gt;E1747,SUM($Q$4:Q1747)-SUM($R$3:R1746),0)</f>
        <v>0</v>
      </c>
      <c r="S1747" s="6">
        <f>IF(B1747&gt;0,SUM($R$4:R1747)-SUM($S$3:S1746),0)</f>
        <v>0</v>
      </c>
    </row>
    <row r="1748" spans="1:19">
      <c r="A1748">
        <f>IF(E1747&lt;&gt;E1748,COUNTIF($A$4:A1747,"&lt;&gt;0")+1,0)</f>
        <v>0</v>
      </c>
      <c r="B1748">
        <f>IF(A1748&lt;&gt;0,IF(MOD(A1748,3)=0,COUNTIF($B$4:B1747,"&lt;&gt;0")+1,0),0)</f>
        <v>0</v>
      </c>
      <c r="C1748" s="9">
        <f>'Dash Board'!$C$12+COUNT('Daily reducing balance'!$F$4:F1747)</f>
        <v>43474</v>
      </c>
      <c r="D1748">
        <f t="shared" si="189"/>
        <v>2019</v>
      </c>
      <c r="E1748">
        <f t="shared" si="190"/>
        <v>1</v>
      </c>
      <c r="F1748">
        <f>DAY('Dash Board'!$C$12+COUNT('Daily reducing balance'!$F$4:F1747))</f>
        <v>9</v>
      </c>
      <c r="G1748" s="8">
        <f t="shared" si="191"/>
        <v>249045.38388283568</v>
      </c>
      <c r="H1748" s="6">
        <f>G1748*'Dash Board'!$C$11/365</f>
        <v>71.643192623829435</v>
      </c>
      <c r="I1748" s="6">
        <f>H1748*'Dash Board'!$C$18/'Dash Board'!$C$11</f>
        <v>34.115806011347352</v>
      </c>
      <c r="J1748" s="6">
        <f>(G1748&gt;1)*PMT('Dash Board'!$C$11/365,$U$4,-'Dash Board'!$C$19)</f>
        <v>108.80376961660664</v>
      </c>
      <c r="K1748" s="6">
        <f t="shared" si="193"/>
        <v>0</v>
      </c>
      <c r="L1748" s="8">
        <f t="shared" si="194"/>
        <v>249008.2233058429</v>
      </c>
      <c r="N1748" s="8">
        <f t="shared" si="192"/>
        <v>74.687963605259284</v>
      </c>
      <c r="O1748" s="8">
        <f>IF(E1747&lt;&gt;E1748,SUM($N$4:N1748)-SUM($O$3:O1747),0)</f>
        <v>0</v>
      </c>
      <c r="P1748" s="6">
        <f>IF(B1748&gt;0,SUM($O$4:O1748)-SUM($P$3:P1747),0)</f>
        <v>0</v>
      </c>
      <c r="Q1748" s="6">
        <f t="shared" si="195"/>
        <v>34.115806011347352</v>
      </c>
      <c r="R1748" s="8">
        <f>IF(E1747&lt;&gt;E1748,SUM($Q$4:Q1748)-SUM($R$3:R1747),0)</f>
        <v>0</v>
      </c>
      <c r="S1748" s="6">
        <f>IF(B1748&gt;0,SUM($R$4:R1748)-SUM($S$3:S1747),0)</f>
        <v>0</v>
      </c>
    </row>
    <row r="1749" spans="1:19">
      <c r="A1749">
        <f>IF(E1748&lt;&gt;E1749,COUNTIF($A$4:A1748,"&lt;&gt;0")+1,0)</f>
        <v>0</v>
      </c>
      <c r="B1749">
        <f>IF(A1749&lt;&gt;0,IF(MOD(A1749,3)=0,COUNTIF($B$4:B1748,"&lt;&gt;0")+1,0),0)</f>
        <v>0</v>
      </c>
      <c r="C1749" s="9">
        <f>'Dash Board'!$C$12+COUNT('Daily reducing balance'!$F$4:F1748)</f>
        <v>43475</v>
      </c>
      <c r="D1749">
        <f t="shared" si="189"/>
        <v>2019</v>
      </c>
      <c r="E1749">
        <f t="shared" si="190"/>
        <v>1</v>
      </c>
      <c r="F1749">
        <f>DAY('Dash Board'!$C$12+COUNT('Daily reducing balance'!$F$4:F1748))</f>
        <v>10</v>
      </c>
      <c r="G1749" s="8">
        <f t="shared" si="191"/>
        <v>249008.2233058429</v>
      </c>
      <c r="H1749" s="6">
        <f>G1749*'Dash Board'!$C$11/365</f>
        <v>71.632502594831521</v>
      </c>
      <c r="I1749" s="6">
        <f>H1749*'Dash Board'!$C$18/'Dash Board'!$C$11</f>
        <v>34.110715521348347</v>
      </c>
      <c r="J1749" s="6">
        <f>(G1749&gt;1)*PMT('Dash Board'!$C$11/365,$U$4,-'Dash Board'!$C$19)</f>
        <v>108.80376961660664</v>
      </c>
      <c r="K1749" s="6">
        <f t="shared" si="193"/>
        <v>0</v>
      </c>
      <c r="L1749" s="8">
        <f t="shared" si="194"/>
        <v>248971.0520388211</v>
      </c>
      <c r="N1749" s="8">
        <f t="shared" si="192"/>
        <v>74.693054095258304</v>
      </c>
      <c r="O1749" s="8">
        <f>IF(E1748&lt;&gt;E1749,SUM($N$4:N1749)-SUM($O$3:O1748),0)</f>
        <v>0</v>
      </c>
      <c r="P1749" s="6">
        <f>IF(B1749&gt;0,SUM($O$4:O1749)-SUM($P$3:P1748),0)</f>
        <v>0</v>
      </c>
      <c r="Q1749" s="6">
        <f t="shared" si="195"/>
        <v>34.110715521348347</v>
      </c>
      <c r="R1749" s="8">
        <f>IF(E1748&lt;&gt;E1749,SUM($Q$4:Q1749)-SUM($R$3:R1748),0)</f>
        <v>0</v>
      </c>
      <c r="S1749" s="6">
        <f>IF(B1749&gt;0,SUM($R$4:R1749)-SUM($S$3:S1748),0)</f>
        <v>0</v>
      </c>
    </row>
    <row r="1750" spans="1:19">
      <c r="A1750">
        <f>IF(E1749&lt;&gt;E1750,COUNTIF($A$4:A1749,"&lt;&gt;0")+1,0)</f>
        <v>0</v>
      </c>
      <c r="B1750">
        <f>IF(A1750&lt;&gt;0,IF(MOD(A1750,3)=0,COUNTIF($B$4:B1749,"&lt;&gt;0")+1,0),0)</f>
        <v>0</v>
      </c>
      <c r="C1750" s="9">
        <f>'Dash Board'!$C$12+COUNT('Daily reducing balance'!$F$4:F1749)</f>
        <v>43476</v>
      </c>
      <c r="D1750">
        <f t="shared" si="189"/>
        <v>2019</v>
      </c>
      <c r="E1750">
        <f t="shared" si="190"/>
        <v>1</v>
      </c>
      <c r="F1750">
        <f>DAY('Dash Board'!$C$12+COUNT('Daily reducing balance'!$F$4:F1749))</f>
        <v>11</v>
      </c>
      <c r="G1750" s="8">
        <f t="shared" si="191"/>
        <v>248971.0520388211</v>
      </c>
      <c r="H1750" s="6">
        <f>G1750*'Dash Board'!$C$11/365</f>
        <v>71.621809490619768</v>
      </c>
      <c r="I1750" s="6">
        <f>H1750*'Dash Board'!$C$18/'Dash Board'!$C$11</f>
        <v>34.105623566961796</v>
      </c>
      <c r="J1750" s="6">
        <f>(G1750&gt;1)*PMT('Dash Board'!$C$11/365,$U$4,-'Dash Board'!$C$19)</f>
        <v>108.80376961660664</v>
      </c>
      <c r="K1750" s="6">
        <f t="shared" si="193"/>
        <v>0</v>
      </c>
      <c r="L1750" s="8">
        <f t="shared" si="194"/>
        <v>248933.87007869509</v>
      </c>
      <c r="N1750" s="8">
        <f t="shared" si="192"/>
        <v>74.698146049644848</v>
      </c>
      <c r="O1750" s="8">
        <f>IF(E1749&lt;&gt;E1750,SUM($N$4:N1750)-SUM($O$3:O1749),0)</f>
        <v>0</v>
      </c>
      <c r="P1750" s="6">
        <f>IF(B1750&gt;0,SUM($O$4:O1750)-SUM($P$3:P1749),0)</f>
        <v>0</v>
      </c>
      <c r="Q1750" s="6">
        <f t="shared" si="195"/>
        <v>34.105623566961796</v>
      </c>
      <c r="R1750" s="8">
        <f>IF(E1749&lt;&gt;E1750,SUM($Q$4:Q1750)-SUM($R$3:R1749),0)</f>
        <v>0</v>
      </c>
      <c r="S1750" s="6">
        <f>IF(B1750&gt;0,SUM($R$4:R1750)-SUM($S$3:S1749),0)</f>
        <v>0</v>
      </c>
    </row>
    <row r="1751" spans="1:19">
      <c r="A1751">
        <f>IF(E1750&lt;&gt;E1751,COUNTIF($A$4:A1750,"&lt;&gt;0")+1,0)</f>
        <v>0</v>
      </c>
      <c r="B1751">
        <f>IF(A1751&lt;&gt;0,IF(MOD(A1751,3)=0,COUNTIF($B$4:B1750,"&lt;&gt;0")+1,0),0)</f>
        <v>0</v>
      </c>
      <c r="C1751" s="9">
        <f>'Dash Board'!$C$12+COUNT('Daily reducing balance'!$F$4:F1750)</f>
        <v>43477</v>
      </c>
      <c r="D1751">
        <f t="shared" si="189"/>
        <v>2019</v>
      </c>
      <c r="E1751">
        <f t="shared" si="190"/>
        <v>1</v>
      </c>
      <c r="F1751">
        <f>DAY('Dash Board'!$C$12+COUNT('Daily reducing balance'!$F$4:F1750))</f>
        <v>12</v>
      </c>
      <c r="G1751" s="8">
        <f t="shared" si="191"/>
        <v>248933.87007869509</v>
      </c>
      <c r="H1751" s="6">
        <f>G1751*'Dash Board'!$C$11/365</f>
        <v>71.611113310309548</v>
      </c>
      <c r="I1751" s="6">
        <f>H1751*'Dash Board'!$C$18/'Dash Board'!$C$11</f>
        <v>34.100530147766456</v>
      </c>
      <c r="J1751" s="6">
        <f>(G1751&gt;1)*PMT('Dash Board'!$C$11/365,$U$4,-'Dash Board'!$C$19)</f>
        <v>108.80376961660664</v>
      </c>
      <c r="K1751" s="6">
        <f t="shared" si="193"/>
        <v>0</v>
      </c>
      <c r="L1751" s="8">
        <f t="shared" si="194"/>
        <v>248896.67742238878</v>
      </c>
      <c r="N1751" s="8">
        <f t="shared" si="192"/>
        <v>74.703239468840195</v>
      </c>
      <c r="O1751" s="8">
        <f>IF(E1750&lt;&gt;E1751,SUM($N$4:N1751)-SUM($O$3:O1750),0)</f>
        <v>0</v>
      </c>
      <c r="P1751" s="6">
        <f>IF(B1751&gt;0,SUM($O$4:O1751)-SUM($P$3:P1750),0)</f>
        <v>0</v>
      </c>
      <c r="Q1751" s="6">
        <f t="shared" si="195"/>
        <v>34.100530147766456</v>
      </c>
      <c r="R1751" s="8">
        <f>IF(E1750&lt;&gt;E1751,SUM($Q$4:Q1751)-SUM($R$3:R1750),0)</f>
        <v>0</v>
      </c>
      <c r="S1751" s="6">
        <f>IF(B1751&gt;0,SUM($R$4:R1751)-SUM($S$3:S1750),0)</f>
        <v>0</v>
      </c>
    </row>
    <row r="1752" spans="1:19">
      <c r="A1752">
        <f>IF(E1751&lt;&gt;E1752,COUNTIF($A$4:A1751,"&lt;&gt;0")+1,0)</f>
        <v>0</v>
      </c>
      <c r="B1752">
        <f>IF(A1752&lt;&gt;0,IF(MOD(A1752,3)=0,COUNTIF($B$4:B1751,"&lt;&gt;0")+1,0),0)</f>
        <v>0</v>
      </c>
      <c r="C1752" s="9">
        <f>'Dash Board'!$C$12+COUNT('Daily reducing balance'!$F$4:F1751)</f>
        <v>43478</v>
      </c>
      <c r="D1752">
        <f t="shared" si="189"/>
        <v>2019</v>
      </c>
      <c r="E1752">
        <f t="shared" si="190"/>
        <v>1</v>
      </c>
      <c r="F1752">
        <f>DAY('Dash Board'!$C$12+COUNT('Daily reducing balance'!$F$4:F1751))</f>
        <v>13</v>
      </c>
      <c r="G1752" s="8">
        <f t="shared" si="191"/>
        <v>248896.67742238878</v>
      </c>
      <c r="H1752" s="6">
        <f>G1752*'Dash Board'!$C$11/365</f>
        <v>71.600414053015939</v>
      </c>
      <c r="I1752" s="6">
        <f>H1752*'Dash Board'!$C$18/'Dash Board'!$C$11</f>
        <v>34.095435263340931</v>
      </c>
      <c r="J1752" s="6">
        <f>(G1752&gt;1)*PMT('Dash Board'!$C$11/365,$U$4,-'Dash Board'!$C$19)</f>
        <v>108.80376961660664</v>
      </c>
      <c r="K1752" s="6">
        <f t="shared" si="193"/>
        <v>0</v>
      </c>
      <c r="L1752" s="8">
        <f t="shared" si="194"/>
        <v>248859.47406682518</v>
      </c>
      <c r="N1752" s="8">
        <f t="shared" si="192"/>
        <v>74.708334353265712</v>
      </c>
      <c r="O1752" s="8">
        <f>IF(E1751&lt;&gt;E1752,SUM($N$4:N1752)-SUM($O$3:O1751),0)</f>
        <v>0</v>
      </c>
      <c r="P1752" s="6">
        <f>IF(B1752&gt;0,SUM($O$4:O1752)-SUM($P$3:P1751),0)</f>
        <v>0</v>
      </c>
      <c r="Q1752" s="6">
        <f t="shared" si="195"/>
        <v>34.095435263340931</v>
      </c>
      <c r="R1752" s="8">
        <f>IF(E1751&lt;&gt;E1752,SUM($Q$4:Q1752)-SUM($R$3:R1751),0)</f>
        <v>0</v>
      </c>
      <c r="S1752" s="6">
        <f>IF(B1752&gt;0,SUM($R$4:R1752)-SUM($S$3:S1751),0)</f>
        <v>0</v>
      </c>
    </row>
    <row r="1753" spans="1:19">
      <c r="A1753">
        <f>IF(E1752&lt;&gt;E1753,COUNTIF($A$4:A1752,"&lt;&gt;0")+1,0)</f>
        <v>0</v>
      </c>
      <c r="B1753">
        <f>IF(A1753&lt;&gt;0,IF(MOD(A1753,3)=0,COUNTIF($B$4:B1752,"&lt;&gt;0")+1,0),0)</f>
        <v>0</v>
      </c>
      <c r="C1753" s="9">
        <f>'Dash Board'!$C$12+COUNT('Daily reducing balance'!$F$4:F1752)</f>
        <v>43479</v>
      </c>
      <c r="D1753">
        <f t="shared" si="189"/>
        <v>2019</v>
      </c>
      <c r="E1753">
        <f t="shared" si="190"/>
        <v>1</v>
      </c>
      <c r="F1753">
        <f>DAY('Dash Board'!$C$12+COUNT('Daily reducing balance'!$F$4:F1752))</f>
        <v>14</v>
      </c>
      <c r="G1753" s="8">
        <f t="shared" si="191"/>
        <v>248859.47406682518</v>
      </c>
      <c r="H1753" s="6">
        <f>G1753*'Dash Board'!$C$11/365</f>
        <v>71.589711717853817</v>
      </c>
      <c r="I1753" s="6">
        <f>H1753*'Dash Board'!$C$18/'Dash Board'!$C$11</f>
        <v>34.090338913263722</v>
      </c>
      <c r="J1753" s="6">
        <f>(G1753&gt;1)*PMT('Dash Board'!$C$11/365,$U$4,-'Dash Board'!$C$19)</f>
        <v>108.80376961660664</v>
      </c>
      <c r="K1753" s="6">
        <f t="shared" si="193"/>
        <v>0</v>
      </c>
      <c r="L1753" s="8">
        <f t="shared" si="194"/>
        <v>248822.26000892642</v>
      </c>
      <c r="N1753" s="8">
        <f t="shared" si="192"/>
        <v>74.713430703342922</v>
      </c>
      <c r="O1753" s="8">
        <f>IF(E1752&lt;&gt;E1753,SUM($N$4:N1753)-SUM($O$3:O1752),0)</f>
        <v>0</v>
      </c>
      <c r="P1753" s="6">
        <f>IF(B1753&gt;0,SUM($O$4:O1753)-SUM($P$3:P1752),0)</f>
        <v>0</v>
      </c>
      <c r="Q1753" s="6">
        <f t="shared" si="195"/>
        <v>34.090338913263722</v>
      </c>
      <c r="R1753" s="8">
        <f>IF(E1752&lt;&gt;E1753,SUM($Q$4:Q1753)-SUM($R$3:R1752),0)</f>
        <v>0</v>
      </c>
      <c r="S1753" s="6">
        <f>IF(B1753&gt;0,SUM($R$4:R1753)-SUM($S$3:S1752),0)</f>
        <v>0</v>
      </c>
    </row>
    <row r="1754" spans="1:19">
      <c r="A1754">
        <f>IF(E1753&lt;&gt;E1754,COUNTIF($A$4:A1753,"&lt;&gt;0")+1,0)</f>
        <v>0</v>
      </c>
      <c r="B1754">
        <f>IF(A1754&lt;&gt;0,IF(MOD(A1754,3)=0,COUNTIF($B$4:B1753,"&lt;&gt;0")+1,0),0)</f>
        <v>0</v>
      </c>
      <c r="C1754" s="9">
        <f>'Dash Board'!$C$12+COUNT('Daily reducing balance'!$F$4:F1753)</f>
        <v>43480</v>
      </c>
      <c r="D1754">
        <f t="shared" si="189"/>
        <v>2019</v>
      </c>
      <c r="E1754">
        <f t="shared" si="190"/>
        <v>1</v>
      </c>
      <c r="F1754">
        <f>DAY('Dash Board'!$C$12+COUNT('Daily reducing balance'!$F$4:F1753))</f>
        <v>15</v>
      </c>
      <c r="G1754" s="8">
        <f t="shared" si="191"/>
        <v>248822.26000892642</v>
      </c>
      <c r="H1754" s="6">
        <f>G1754*'Dash Board'!$C$11/365</f>
        <v>71.579006303937732</v>
      </c>
      <c r="I1754" s="6">
        <f>H1754*'Dash Board'!$C$18/'Dash Board'!$C$11</f>
        <v>34.085241097113204</v>
      </c>
      <c r="J1754" s="6">
        <f>(G1754&gt;1)*PMT('Dash Board'!$C$11/365,$U$4,-'Dash Board'!$C$19)</f>
        <v>108.80376961660664</v>
      </c>
      <c r="K1754" s="6">
        <f t="shared" si="193"/>
        <v>0</v>
      </c>
      <c r="L1754" s="8">
        <f t="shared" si="194"/>
        <v>248785.03524561375</v>
      </c>
      <c r="N1754" s="8">
        <f t="shared" si="192"/>
        <v>74.718528519493447</v>
      </c>
      <c r="O1754" s="8">
        <f>IF(E1753&lt;&gt;E1754,SUM($N$4:N1754)-SUM($O$3:O1753),0)</f>
        <v>0</v>
      </c>
      <c r="P1754" s="6">
        <f>IF(B1754&gt;0,SUM($O$4:O1754)-SUM($P$3:P1753),0)</f>
        <v>0</v>
      </c>
      <c r="Q1754" s="6">
        <f t="shared" si="195"/>
        <v>34.085241097113204</v>
      </c>
      <c r="R1754" s="8">
        <f>IF(E1753&lt;&gt;E1754,SUM($Q$4:Q1754)-SUM($R$3:R1753),0)</f>
        <v>0</v>
      </c>
      <c r="S1754" s="6">
        <f>IF(B1754&gt;0,SUM($R$4:R1754)-SUM($S$3:S1753),0)</f>
        <v>0</v>
      </c>
    </row>
    <row r="1755" spans="1:19">
      <c r="A1755">
        <f>IF(E1754&lt;&gt;E1755,COUNTIF($A$4:A1754,"&lt;&gt;0")+1,0)</f>
        <v>0</v>
      </c>
      <c r="B1755">
        <f>IF(A1755&lt;&gt;0,IF(MOD(A1755,3)=0,COUNTIF($B$4:B1754,"&lt;&gt;0")+1,0),0)</f>
        <v>0</v>
      </c>
      <c r="C1755" s="9">
        <f>'Dash Board'!$C$12+COUNT('Daily reducing balance'!$F$4:F1754)</f>
        <v>43481</v>
      </c>
      <c r="D1755">
        <f t="shared" si="189"/>
        <v>2019</v>
      </c>
      <c r="E1755">
        <f t="shared" si="190"/>
        <v>1</v>
      </c>
      <c r="F1755">
        <f>DAY('Dash Board'!$C$12+COUNT('Daily reducing balance'!$F$4:F1754))</f>
        <v>16</v>
      </c>
      <c r="G1755" s="8">
        <f t="shared" si="191"/>
        <v>248785.03524561375</v>
      </c>
      <c r="H1755" s="6">
        <f>G1755*'Dash Board'!$C$11/365</f>
        <v>71.568297810382035</v>
      </c>
      <c r="I1755" s="6">
        <f>H1755*'Dash Board'!$C$18/'Dash Board'!$C$11</f>
        <v>34.080141814467638</v>
      </c>
      <c r="J1755" s="6">
        <f>(G1755&gt;1)*PMT('Dash Board'!$C$11/365,$U$4,-'Dash Board'!$C$19)</f>
        <v>108.80376961660664</v>
      </c>
      <c r="K1755" s="6">
        <f t="shared" si="193"/>
        <v>0</v>
      </c>
      <c r="L1755" s="8">
        <f t="shared" si="194"/>
        <v>248747.79977380752</v>
      </c>
      <c r="N1755" s="8">
        <f t="shared" si="192"/>
        <v>74.723627802139006</v>
      </c>
      <c r="O1755" s="8">
        <f>IF(E1754&lt;&gt;E1755,SUM($N$4:N1755)-SUM($O$3:O1754),0)</f>
        <v>0</v>
      </c>
      <c r="P1755" s="6">
        <f>IF(B1755&gt;0,SUM($O$4:O1755)-SUM($P$3:P1754),0)</f>
        <v>0</v>
      </c>
      <c r="Q1755" s="6">
        <f t="shared" si="195"/>
        <v>34.080141814467638</v>
      </c>
      <c r="R1755" s="8">
        <f>IF(E1754&lt;&gt;E1755,SUM($Q$4:Q1755)-SUM($R$3:R1754),0)</f>
        <v>0</v>
      </c>
      <c r="S1755" s="6">
        <f>IF(B1755&gt;0,SUM($R$4:R1755)-SUM($S$3:S1754),0)</f>
        <v>0</v>
      </c>
    </row>
    <row r="1756" spans="1:19">
      <c r="A1756">
        <f>IF(E1755&lt;&gt;E1756,COUNTIF($A$4:A1755,"&lt;&gt;0")+1,0)</f>
        <v>0</v>
      </c>
      <c r="B1756">
        <f>IF(A1756&lt;&gt;0,IF(MOD(A1756,3)=0,COUNTIF($B$4:B1755,"&lt;&gt;0")+1,0),0)</f>
        <v>0</v>
      </c>
      <c r="C1756" s="9">
        <f>'Dash Board'!$C$12+COUNT('Daily reducing balance'!$F$4:F1755)</f>
        <v>43482</v>
      </c>
      <c r="D1756">
        <f t="shared" si="189"/>
        <v>2019</v>
      </c>
      <c r="E1756">
        <f t="shared" si="190"/>
        <v>1</v>
      </c>
      <c r="F1756">
        <f>DAY('Dash Board'!$C$12+COUNT('Daily reducing balance'!$F$4:F1755))</f>
        <v>17</v>
      </c>
      <c r="G1756" s="8">
        <f t="shared" si="191"/>
        <v>248747.79977380752</v>
      </c>
      <c r="H1756" s="6">
        <f>G1756*'Dash Board'!$C$11/365</f>
        <v>71.557586236300793</v>
      </c>
      <c r="I1756" s="6">
        <f>H1756*'Dash Board'!$C$18/'Dash Board'!$C$11</f>
        <v>34.075041064905143</v>
      </c>
      <c r="J1756" s="6">
        <f>(G1756&gt;1)*PMT('Dash Board'!$C$11/365,$U$4,-'Dash Board'!$C$19)</f>
        <v>108.80376961660664</v>
      </c>
      <c r="K1756" s="6">
        <f t="shared" si="193"/>
        <v>0</v>
      </c>
      <c r="L1756" s="8">
        <f t="shared" si="194"/>
        <v>248710.55359042721</v>
      </c>
      <c r="N1756" s="8">
        <f t="shared" si="192"/>
        <v>74.728728551701494</v>
      </c>
      <c r="O1756" s="8">
        <f>IF(E1755&lt;&gt;E1756,SUM($N$4:N1756)-SUM($O$3:O1755),0)</f>
        <v>0</v>
      </c>
      <c r="P1756" s="6">
        <f>IF(B1756&gt;0,SUM($O$4:O1756)-SUM($P$3:P1755),0)</f>
        <v>0</v>
      </c>
      <c r="Q1756" s="6">
        <f t="shared" si="195"/>
        <v>34.075041064905143</v>
      </c>
      <c r="R1756" s="8">
        <f>IF(E1755&lt;&gt;E1756,SUM($Q$4:Q1756)-SUM($R$3:R1755),0)</f>
        <v>0</v>
      </c>
      <c r="S1756" s="6">
        <f>IF(B1756&gt;0,SUM($R$4:R1756)-SUM($S$3:S1755),0)</f>
        <v>0</v>
      </c>
    </row>
    <row r="1757" spans="1:19">
      <c r="A1757">
        <f>IF(E1756&lt;&gt;E1757,COUNTIF($A$4:A1756,"&lt;&gt;0")+1,0)</f>
        <v>0</v>
      </c>
      <c r="B1757">
        <f>IF(A1757&lt;&gt;0,IF(MOD(A1757,3)=0,COUNTIF($B$4:B1756,"&lt;&gt;0")+1,0),0)</f>
        <v>0</v>
      </c>
      <c r="C1757" s="9">
        <f>'Dash Board'!$C$12+COUNT('Daily reducing balance'!$F$4:F1756)</f>
        <v>43483</v>
      </c>
      <c r="D1757">
        <f t="shared" si="189"/>
        <v>2019</v>
      </c>
      <c r="E1757">
        <f t="shared" si="190"/>
        <v>1</v>
      </c>
      <c r="F1757">
        <f>DAY('Dash Board'!$C$12+COUNT('Daily reducing balance'!$F$4:F1756))</f>
        <v>18</v>
      </c>
      <c r="G1757" s="8">
        <f t="shared" si="191"/>
        <v>248710.55359042721</v>
      </c>
      <c r="H1757" s="6">
        <f>G1757*'Dash Board'!$C$11/365</f>
        <v>71.546871580807817</v>
      </c>
      <c r="I1757" s="6">
        <f>H1757*'Dash Board'!$C$18/'Dash Board'!$C$11</f>
        <v>34.069938848003723</v>
      </c>
      <c r="J1757" s="6">
        <f>(G1757&gt;1)*PMT('Dash Board'!$C$11/365,$U$4,-'Dash Board'!$C$19)</f>
        <v>108.80376961660664</v>
      </c>
      <c r="K1757" s="6">
        <f t="shared" si="193"/>
        <v>0</v>
      </c>
      <c r="L1757" s="8">
        <f t="shared" si="194"/>
        <v>248673.29669239139</v>
      </c>
      <c r="N1757" s="8">
        <f t="shared" si="192"/>
        <v>74.733830768602928</v>
      </c>
      <c r="O1757" s="8">
        <f>IF(E1756&lt;&gt;E1757,SUM($N$4:N1757)-SUM($O$3:O1756),0)</f>
        <v>0</v>
      </c>
      <c r="P1757" s="6">
        <f>IF(B1757&gt;0,SUM($O$4:O1757)-SUM($P$3:P1756),0)</f>
        <v>0</v>
      </c>
      <c r="Q1757" s="6">
        <f t="shared" si="195"/>
        <v>34.069938848003723</v>
      </c>
      <c r="R1757" s="8">
        <f>IF(E1756&lt;&gt;E1757,SUM($Q$4:Q1757)-SUM($R$3:R1756),0)</f>
        <v>0</v>
      </c>
      <c r="S1757" s="6">
        <f>IF(B1757&gt;0,SUM($R$4:R1757)-SUM($S$3:S1756),0)</f>
        <v>0</v>
      </c>
    </row>
    <row r="1758" spans="1:19">
      <c r="A1758">
        <f>IF(E1757&lt;&gt;E1758,COUNTIF($A$4:A1757,"&lt;&gt;0")+1,0)</f>
        <v>0</v>
      </c>
      <c r="B1758">
        <f>IF(A1758&lt;&gt;0,IF(MOD(A1758,3)=0,COUNTIF($B$4:B1757,"&lt;&gt;0")+1,0),0)</f>
        <v>0</v>
      </c>
      <c r="C1758" s="9">
        <f>'Dash Board'!$C$12+COUNT('Daily reducing balance'!$F$4:F1757)</f>
        <v>43484</v>
      </c>
      <c r="D1758">
        <f t="shared" si="189"/>
        <v>2019</v>
      </c>
      <c r="E1758">
        <f t="shared" si="190"/>
        <v>1</v>
      </c>
      <c r="F1758">
        <f>DAY('Dash Board'!$C$12+COUNT('Daily reducing balance'!$F$4:F1757))</f>
        <v>19</v>
      </c>
      <c r="G1758" s="8">
        <f t="shared" si="191"/>
        <v>248673.29669239139</v>
      </c>
      <c r="H1758" s="6">
        <f>G1758*'Dash Board'!$C$11/365</f>
        <v>71.536153843016692</v>
      </c>
      <c r="I1758" s="6">
        <f>H1758*'Dash Board'!$C$18/'Dash Board'!$C$11</f>
        <v>34.064835163341286</v>
      </c>
      <c r="J1758" s="6">
        <f>(G1758&gt;1)*PMT('Dash Board'!$C$11/365,$U$4,-'Dash Board'!$C$19)</f>
        <v>108.80376961660664</v>
      </c>
      <c r="K1758" s="6">
        <f t="shared" si="193"/>
        <v>0</v>
      </c>
      <c r="L1758" s="8">
        <f t="shared" si="194"/>
        <v>248636.02907661779</v>
      </c>
      <c r="N1758" s="8">
        <f t="shared" si="192"/>
        <v>74.738934453265358</v>
      </c>
      <c r="O1758" s="8">
        <f>IF(E1757&lt;&gt;E1758,SUM($N$4:N1758)-SUM($O$3:O1757),0)</f>
        <v>0</v>
      </c>
      <c r="P1758" s="6">
        <f>IF(B1758&gt;0,SUM($O$4:O1758)-SUM($P$3:P1757),0)</f>
        <v>0</v>
      </c>
      <c r="Q1758" s="6">
        <f t="shared" si="195"/>
        <v>34.064835163341286</v>
      </c>
      <c r="R1758" s="8">
        <f>IF(E1757&lt;&gt;E1758,SUM($Q$4:Q1758)-SUM($R$3:R1757),0)</f>
        <v>0</v>
      </c>
      <c r="S1758" s="6">
        <f>IF(B1758&gt;0,SUM($R$4:R1758)-SUM($S$3:S1757),0)</f>
        <v>0</v>
      </c>
    </row>
    <row r="1759" spans="1:19">
      <c r="A1759">
        <f>IF(E1758&lt;&gt;E1759,COUNTIF($A$4:A1758,"&lt;&gt;0")+1,0)</f>
        <v>0</v>
      </c>
      <c r="B1759">
        <f>IF(A1759&lt;&gt;0,IF(MOD(A1759,3)=0,COUNTIF($B$4:B1758,"&lt;&gt;0")+1,0),0)</f>
        <v>0</v>
      </c>
      <c r="C1759" s="9">
        <f>'Dash Board'!$C$12+COUNT('Daily reducing balance'!$F$4:F1758)</f>
        <v>43485</v>
      </c>
      <c r="D1759">
        <f t="shared" si="189"/>
        <v>2019</v>
      </c>
      <c r="E1759">
        <f t="shared" si="190"/>
        <v>1</v>
      </c>
      <c r="F1759">
        <f>DAY('Dash Board'!$C$12+COUNT('Daily reducing balance'!$F$4:F1758))</f>
        <v>20</v>
      </c>
      <c r="G1759" s="8">
        <f t="shared" si="191"/>
        <v>248636.02907661779</v>
      </c>
      <c r="H1759" s="6">
        <f>G1759*'Dash Board'!$C$11/365</f>
        <v>71.52543302204073</v>
      </c>
      <c r="I1759" s="6">
        <f>H1759*'Dash Board'!$C$18/'Dash Board'!$C$11</f>
        <v>34.059730010495585</v>
      </c>
      <c r="J1759" s="6">
        <f>(G1759&gt;1)*PMT('Dash Board'!$C$11/365,$U$4,-'Dash Board'!$C$19)</f>
        <v>108.80376961660664</v>
      </c>
      <c r="K1759" s="6">
        <f t="shared" si="193"/>
        <v>0</v>
      </c>
      <c r="L1759" s="8">
        <f t="shared" si="194"/>
        <v>248598.75074002321</v>
      </c>
      <c r="N1759" s="8">
        <f t="shared" si="192"/>
        <v>74.744039606111059</v>
      </c>
      <c r="O1759" s="8">
        <f>IF(E1758&lt;&gt;E1759,SUM($N$4:N1759)-SUM($O$3:O1758),0)</f>
        <v>0</v>
      </c>
      <c r="P1759" s="6">
        <f>IF(B1759&gt;0,SUM($O$4:O1759)-SUM($P$3:P1758),0)</f>
        <v>0</v>
      </c>
      <c r="Q1759" s="6">
        <f t="shared" si="195"/>
        <v>34.059730010495585</v>
      </c>
      <c r="R1759" s="8">
        <f>IF(E1758&lt;&gt;E1759,SUM($Q$4:Q1759)-SUM($R$3:R1758),0)</f>
        <v>0</v>
      </c>
      <c r="S1759" s="6">
        <f>IF(B1759&gt;0,SUM($R$4:R1759)-SUM($S$3:S1758),0)</f>
        <v>0</v>
      </c>
    </row>
    <row r="1760" spans="1:19">
      <c r="A1760">
        <f>IF(E1759&lt;&gt;E1760,COUNTIF($A$4:A1759,"&lt;&gt;0")+1,0)</f>
        <v>0</v>
      </c>
      <c r="B1760">
        <f>IF(A1760&lt;&gt;0,IF(MOD(A1760,3)=0,COUNTIF($B$4:B1759,"&lt;&gt;0")+1,0),0)</f>
        <v>0</v>
      </c>
      <c r="C1760" s="9">
        <f>'Dash Board'!$C$12+COUNT('Daily reducing balance'!$F$4:F1759)</f>
        <v>43486</v>
      </c>
      <c r="D1760">
        <f t="shared" si="189"/>
        <v>2019</v>
      </c>
      <c r="E1760">
        <f t="shared" si="190"/>
        <v>1</v>
      </c>
      <c r="F1760">
        <f>DAY('Dash Board'!$C$12+COUNT('Daily reducing balance'!$F$4:F1759))</f>
        <v>21</v>
      </c>
      <c r="G1760" s="8">
        <f t="shared" si="191"/>
        <v>248598.75074002321</v>
      </c>
      <c r="H1760" s="6">
        <f>G1760*'Dash Board'!$C$11/365</f>
        <v>71.514709116992975</v>
      </c>
      <c r="I1760" s="6">
        <f>H1760*'Dash Board'!$C$18/'Dash Board'!$C$11</f>
        <v>34.054623389044281</v>
      </c>
      <c r="J1760" s="6">
        <f>(G1760&gt;1)*PMT('Dash Board'!$C$11/365,$U$4,-'Dash Board'!$C$19)</f>
        <v>108.80376961660664</v>
      </c>
      <c r="K1760" s="6">
        <f t="shared" si="193"/>
        <v>0</v>
      </c>
      <c r="L1760" s="8">
        <f t="shared" si="194"/>
        <v>248561.46167952361</v>
      </c>
      <c r="N1760" s="8">
        <f t="shared" si="192"/>
        <v>74.749146227562363</v>
      </c>
      <c r="O1760" s="8">
        <f>IF(E1759&lt;&gt;E1760,SUM($N$4:N1760)-SUM($O$3:O1759),0)</f>
        <v>0</v>
      </c>
      <c r="P1760" s="6">
        <f>IF(B1760&gt;0,SUM($O$4:O1760)-SUM($P$3:P1759),0)</f>
        <v>0</v>
      </c>
      <c r="Q1760" s="6">
        <f t="shared" si="195"/>
        <v>34.054623389044281</v>
      </c>
      <c r="R1760" s="8">
        <f>IF(E1759&lt;&gt;E1760,SUM($Q$4:Q1760)-SUM($R$3:R1759),0)</f>
        <v>0</v>
      </c>
      <c r="S1760" s="6">
        <f>IF(B1760&gt;0,SUM($R$4:R1760)-SUM($S$3:S1759),0)</f>
        <v>0</v>
      </c>
    </row>
    <row r="1761" spans="1:19">
      <c r="A1761">
        <f>IF(E1760&lt;&gt;E1761,COUNTIF($A$4:A1760,"&lt;&gt;0")+1,0)</f>
        <v>0</v>
      </c>
      <c r="B1761">
        <f>IF(A1761&lt;&gt;0,IF(MOD(A1761,3)=0,COUNTIF($B$4:B1760,"&lt;&gt;0")+1,0),0)</f>
        <v>0</v>
      </c>
      <c r="C1761" s="9">
        <f>'Dash Board'!$C$12+COUNT('Daily reducing balance'!$F$4:F1760)</f>
        <v>43487</v>
      </c>
      <c r="D1761">
        <f t="shared" si="189"/>
        <v>2019</v>
      </c>
      <c r="E1761">
        <f t="shared" si="190"/>
        <v>1</v>
      </c>
      <c r="F1761">
        <f>DAY('Dash Board'!$C$12+COUNT('Daily reducing balance'!$F$4:F1760))</f>
        <v>22</v>
      </c>
      <c r="G1761" s="8">
        <f t="shared" si="191"/>
        <v>248561.46167952361</v>
      </c>
      <c r="H1761" s="6">
        <f>G1761*'Dash Board'!$C$11/365</f>
        <v>71.50398212698623</v>
      </c>
      <c r="I1761" s="6">
        <f>H1761*'Dash Board'!$C$18/'Dash Board'!$C$11</f>
        <v>34.04951529856487</v>
      </c>
      <c r="J1761" s="6">
        <f>(G1761&gt;1)*PMT('Dash Board'!$C$11/365,$U$4,-'Dash Board'!$C$19)</f>
        <v>108.80376961660664</v>
      </c>
      <c r="K1761" s="6">
        <f t="shared" si="193"/>
        <v>0</v>
      </c>
      <c r="L1761" s="8">
        <f t="shared" si="194"/>
        <v>248524.16189203397</v>
      </c>
      <c r="N1761" s="8">
        <f t="shared" si="192"/>
        <v>74.754254318041774</v>
      </c>
      <c r="O1761" s="8">
        <f>IF(E1760&lt;&gt;E1761,SUM($N$4:N1761)-SUM($O$3:O1760),0)</f>
        <v>0</v>
      </c>
      <c r="P1761" s="6">
        <f>IF(B1761&gt;0,SUM($O$4:O1761)-SUM($P$3:P1760),0)</f>
        <v>0</v>
      </c>
      <c r="Q1761" s="6">
        <f t="shared" si="195"/>
        <v>34.04951529856487</v>
      </c>
      <c r="R1761" s="8">
        <f>IF(E1760&lt;&gt;E1761,SUM($Q$4:Q1761)-SUM($R$3:R1760),0)</f>
        <v>0</v>
      </c>
      <c r="S1761" s="6">
        <f>IF(B1761&gt;0,SUM($R$4:R1761)-SUM($S$3:S1760),0)</f>
        <v>0</v>
      </c>
    </row>
    <row r="1762" spans="1:19">
      <c r="A1762">
        <f>IF(E1761&lt;&gt;E1762,COUNTIF($A$4:A1761,"&lt;&gt;0")+1,0)</f>
        <v>0</v>
      </c>
      <c r="B1762">
        <f>IF(A1762&lt;&gt;0,IF(MOD(A1762,3)=0,COUNTIF($B$4:B1761,"&lt;&gt;0")+1,0),0)</f>
        <v>0</v>
      </c>
      <c r="C1762" s="9">
        <f>'Dash Board'!$C$12+COUNT('Daily reducing balance'!$F$4:F1761)</f>
        <v>43488</v>
      </c>
      <c r="D1762">
        <f t="shared" si="189"/>
        <v>2019</v>
      </c>
      <c r="E1762">
        <f t="shared" si="190"/>
        <v>1</v>
      </c>
      <c r="F1762">
        <f>DAY('Dash Board'!$C$12+COUNT('Daily reducing balance'!$F$4:F1761))</f>
        <v>23</v>
      </c>
      <c r="G1762" s="8">
        <f t="shared" si="191"/>
        <v>248524.16189203397</v>
      </c>
      <c r="H1762" s="6">
        <f>G1762*'Dash Board'!$C$11/365</f>
        <v>71.493252051133055</v>
      </c>
      <c r="I1762" s="6">
        <f>H1762*'Dash Board'!$C$18/'Dash Board'!$C$11</f>
        <v>34.044405738634794</v>
      </c>
      <c r="J1762" s="6">
        <f>(G1762&gt;1)*PMT('Dash Board'!$C$11/365,$U$4,-'Dash Board'!$C$19)</f>
        <v>108.80376961660664</v>
      </c>
      <c r="K1762" s="6">
        <f t="shared" si="193"/>
        <v>0</v>
      </c>
      <c r="L1762" s="8">
        <f t="shared" si="194"/>
        <v>248486.85137446848</v>
      </c>
      <c r="N1762" s="8">
        <f t="shared" si="192"/>
        <v>74.75936387797185</v>
      </c>
      <c r="O1762" s="8">
        <f>IF(E1761&lt;&gt;E1762,SUM($N$4:N1762)-SUM($O$3:O1761),0)</f>
        <v>0</v>
      </c>
      <c r="P1762" s="6">
        <f>IF(B1762&gt;0,SUM($O$4:O1762)-SUM($P$3:P1761),0)</f>
        <v>0</v>
      </c>
      <c r="Q1762" s="6">
        <f t="shared" si="195"/>
        <v>34.044405738634794</v>
      </c>
      <c r="R1762" s="8">
        <f>IF(E1761&lt;&gt;E1762,SUM($Q$4:Q1762)-SUM($R$3:R1761),0)</f>
        <v>0</v>
      </c>
      <c r="S1762" s="6">
        <f>IF(B1762&gt;0,SUM($R$4:R1762)-SUM($S$3:S1761),0)</f>
        <v>0</v>
      </c>
    </row>
    <row r="1763" spans="1:19">
      <c r="A1763">
        <f>IF(E1762&lt;&gt;E1763,COUNTIF($A$4:A1762,"&lt;&gt;0")+1,0)</f>
        <v>0</v>
      </c>
      <c r="B1763">
        <f>IF(A1763&lt;&gt;0,IF(MOD(A1763,3)=0,COUNTIF($B$4:B1762,"&lt;&gt;0")+1,0),0)</f>
        <v>0</v>
      </c>
      <c r="C1763" s="9">
        <f>'Dash Board'!$C$12+COUNT('Daily reducing balance'!$F$4:F1762)</f>
        <v>43489</v>
      </c>
      <c r="D1763">
        <f t="shared" si="189"/>
        <v>2019</v>
      </c>
      <c r="E1763">
        <f t="shared" si="190"/>
        <v>1</v>
      </c>
      <c r="F1763">
        <f>DAY('Dash Board'!$C$12+COUNT('Daily reducing balance'!$F$4:F1762))</f>
        <v>24</v>
      </c>
      <c r="G1763" s="8">
        <f t="shared" si="191"/>
        <v>248486.85137446848</v>
      </c>
      <c r="H1763" s="6">
        <f>G1763*'Dash Board'!$C$11/365</f>
        <v>71.482518888545727</v>
      </c>
      <c r="I1763" s="6">
        <f>H1763*'Dash Board'!$C$18/'Dash Board'!$C$11</f>
        <v>34.039294708831299</v>
      </c>
      <c r="J1763" s="6">
        <f>(G1763&gt;1)*PMT('Dash Board'!$C$11/365,$U$4,-'Dash Board'!$C$19)</f>
        <v>108.80376961660664</v>
      </c>
      <c r="K1763" s="6">
        <f t="shared" si="193"/>
        <v>0</v>
      </c>
      <c r="L1763" s="8">
        <f t="shared" si="194"/>
        <v>248449.53012374041</v>
      </c>
      <c r="N1763" s="8">
        <f t="shared" si="192"/>
        <v>74.764474907775337</v>
      </c>
      <c r="O1763" s="8">
        <f>IF(E1762&lt;&gt;E1763,SUM($N$4:N1763)-SUM($O$3:O1762),0)</f>
        <v>0</v>
      </c>
      <c r="P1763" s="6">
        <f>IF(B1763&gt;0,SUM($O$4:O1763)-SUM($P$3:P1762),0)</f>
        <v>0</v>
      </c>
      <c r="Q1763" s="6">
        <f t="shared" si="195"/>
        <v>34.039294708831299</v>
      </c>
      <c r="R1763" s="8">
        <f>IF(E1762&lt;&gt;E1763,SUM($Q$4:Q1763)-SUM($R$3:R1762),0)</f>
        <v>0</v>
      </c>
      <c r="S1763" s="6">
        <f>IF(B1763&gt;0,SUM($R$4:R1763)-SUM($S$3:S1762),0)</f>
        <v>0</v>
      </c>
    </row>
    <row r="1764" spans="1:19">
      <c r="A1764">
        <f>IF(E1763&lt;&gt;E1764,COUNTIF($A$4:A1763,"&lt;&gt;0")+1,0)</f>
        <v>0</v>
      </c>
      <c r="B1764">
        <f>IF(A1764&lt;&gt;0,IF(MOD(A1764,3)=0,COUNTIF($B$4:B1763,"&lt;&gt;0")+1,0),0)</f>
        <v>0</v>
      </c>
      <c r="C1764" s="9">
        <f>'Dash Board'!$C$12+COUNT('Daily reducing balance'!$F$4:F1763)</f>
        <v>43490</v>
      </c>
      <c r="D1764">
        <f t="shared" si="189"/>
        <v>2019</v>
      </c>
      <c r="E1764">
        <f t="shared" si="190"/>
        <v>1</v>
      </c>
      <c r="F1764">
        <f>DAY('Dash Board'!$C$12+COUNT('Daily reducing balance'!$F$4:F1763))</f>
        <v>25</v>
      </c>
      <c r="G1764" s="8">
        <f t="shared" si="191"/>
        <v>248449.53012374041</v>
      </c>
      <c r="H1764" s="6">
        <f>G1764*'Dash Board'!$C$11/365</f>
        <v>71.471782638336279</v>
      </c>
      <c r="I1764" s="6">
        <f>H1764*'Dash Board'!$C$18/'Dash Board'!$C$11</f>
        <v>34.034182208731565</v>
      </c>
      <c r="J1764" s="6">
        <f>(G1764&gt;1)*PMT('Dash Board'!$C$11/365,$U$4,-'Dash Board'!$C$19)</f>
        <v>108.80376961660664</v>
      </c>
      <c r="K1764" s="6">
        <f t="shared" si="193"/>
        <v>0</v>
      </c>
      <c r="L1764" s="8">
        <f t="shared" si="194"/>
        <v>248412.19813676213</v>
      </c>
      <c r="N1764" s="8">
        <f t="shared" si="192"/>
        <v>74.769587407875079</v>
      </c>
      <c r="O1764" s="8">
        <f>IF(E1763&lt;&gt;E1764,SUM($N$4:N1764)-SUM($O$3:O1763),0)</f>
        <v>0</v>
      </c>
      <c r="P1764" s="6">
        <f>IF(B1764&gt;0,SUM($O$4:O1764)-SUM($P$3:P1763),0)</f>
        <v>0</v>
      </c>
      <c r="Q1764" s="6">
        <f t="shared" si="195"/>
        <v>34.034182208731565</v>
      </c>
      <c r="R1764" s="8">
        <f>IF(E1763&lt;&gt;E1764,SUM($Q$4:Q1764)-SUM($R$3:R1763),0)</f>
        <v>0</v>
      </c>
      <c r="S1764" s="6">
        <f>IF(B1764&gt;0,SUM($R$4:R1764)-SUM($S$3:S1763),0)</f>
        <v>0</v>
      </c>
    </row>
    <row r="1765" spans="1:19">
      <c r="A1765">
        <f>IF(E1764&lt;&gt;E1765,COUNTIF($A$4:A1764,"&lt;&gt;0")+1,0)</f>
        <v>0</v>
      </c>
      <c r="B1765">
        <f>IF(A1765&lt;&gt;0,IF(MOD(A1765,3)=0,COUNTIF($B$4:B1764,"&lt;&gt;0")+1,0),0)</f>
        <v>0</v>
      </c>
      <c r="C1765" s="9">
        <f>'Dash Board'!$C$12+COUNT('Daily reducing balance'!$F$4:F1764)</f>
        <v>43491</v>
      </c>
      <c r="D1765">
        <f t="shared" si="189"/>
        <v>2019</v>
      </c>
      <c r="E1765">
        <f t="shared" si="190"/>
        <v>1</v>
      </c>
      <c r="F1765">
        <f>DAY('Dash Board'!$C$12+COUNT('Daily reducing balance'!$F$4:F1764))</f>
        <v>26</v>
      </c>
      <c r="G1765" s="8">
        <f t="shared" si="191"/>
        <v>248412.19813676213</v>
      </c>
      <c r="H1765" s="6">
        <f>G1765*'Dash Board'!$C$11/365</f>
        <v>71.461043299616506</v>
      </c>
      <c r="I1765" s="6">
        <f>H1765*'Dash Board'!$C$18/'Dash Board'!$C$11</f>
        <v>34.029068237912625</v>
      </c>
      <c r="J1765" s="6">
        <f>(G1765&gt;1)*PMT('Dash Board'!$C$11/365,$U$4,-'Dash Board'!$C$19)</f>
        <v>108.80376961660664</v>
      </c>
      <c r="K1765" s="6">
        <f t="shared" si="193"/>
        <v>0</v>
      </c>
      <c r="L1765" s="8">
        <f t="shared" si="194"/>
        <v>248374.85541044513</v>
      </c>
      <c r="N1765" s="8">
        <f t="shared" si="192"/>
        <v>74.774701378694019</v>
      </c>
      <c r="O1765" s="8">
        <f>IF(E1764&lt;&gt;E1765,SUM($N$4:N1765)-SUM($O$3:O1764),0)</f>
        <v>0</v>
      </c>
      <c r="P1765" s="6">
        <f>IF(B1765&gt;0,SUM($O$4:O1765)-SUM($P$3:P1764),0)</f>
        <v>0</v>
      </c>
      <c r="Q1765" s="6">
        <f t="shared" si="195"/>
        <v>34.029068237912625</v>
      </c>
      <c r="R1765" s="8">
        <f>IF(E1764&lt;&gt;E1765,SUM($Q$4:Q1765)-SUM($R$3:R1764),0)</f>
        <v>0</v>
      </c>
      <c r="S1765" s="6">
        <f>IF(B1765&gt;0,SUM($R$4:R1765)-SUM($S$3:S1764),0)</f>
        <v>0</v>
      </c>
    </row>
    <row r="1766" spans="1:19">
      <c r="A1766">
        <f>IF(E1765&lt;&gt;E1766,COUNTIF($A$4:A1765,"&lt;&gt;0")+1,0)</f>
        <v>0</v>
      </c>
      <c r="B1766">
        <f>IF(A1766&lt;&gt;0,IF(MOD(A1766,3)=0,COUNTIF($B$4:B1765,"&lt;&gt;0")+1,0),0)</f>
        <v>0</v>
      </c>
      <c r="C1766" s="9">
        <f>'Dash Board'!$C$12+COUNT('Daily reducing balance'!$F$4:F1765)</f>
        <v>43492</v>
      </c>
      <c r="D1766">
        <f t="shared" si="189"/>
        <v>2019</v>
      </c>
      <c r="E1766">
        <f t="shared" si="190"/>
        <v>1</v>
      </c>
      <c r="F1766">
        <f>DAY('Dash Board'!$C$12+COUNT('Daily reducing balance'!$F$4:F1765))</f>
        <v>27</v>
      </c>
      <c r="G1766" s="8">
        <f t="shared" si="191"/>
        <v>248374.85541044513</v>
      </c>
      <c r="H1766" s="6">
        <f>G1766*'Dash Board'!$C$11/365</f>
        <v>71.450300871497916</v>
      </c>
      <c r="I1766" s="6">
        <f>H1766*'Dash Board'!$C$18/'Dash Board'!$C$11</f>
        <v>34.023952795951388</v>
      </c>
      <c r="J1766" s="6">
        <f>(G1766&gt;1)*PMT('Dash Board'!$C$11/365,$U$4,-'Dash Board'!$C$19)</f>
        <v>108.80376961660664</v>
      </c>
      <c r="K1766" s="6">
        <f t="shared" si="193"/>
        <v>0</v>
      </c>
      <c r="L1766" s="8">
        <f t="shared" si="194"/>
        <v>248337.50194170003</v>
      </c>
      <c r="N1766" s="8">
        <f t="shared" si="192"/>
        <v>74.779816820655256</v>
      </c>
      <c r="O1766" s="8">
        <f>IF(E1765&lt;&gt;E1766,SUM($N$4:N1766)-SUM($O$3:O1765),0)</f>
        <v>0</v>
      </c>
      <c r="P1766" s="6">
        <f>IF(B1766&gt;0,SUM($O$4:O1766)-SUM($P$3:P1765),0)</f>
        <v>0</v>
      </c>
      <c r="Q1766" s="6">
        <f t="shared" si="195"/>
        <v>34.023952795951388</v>
      </c>
      <c r="R1766" s="8">
        <f>IF(E1765&lt;&gt;E1766,SUM($Q$4:Q1766)-SUM($R$3:R1765),0)</f>
        <v>0</v>
      </c>
      <c r="S1766" s="6">
        <f>IF(B1766&gt;0,SUM($R$4:R1766)-SUM($S$3:S1765),0)</f>
        <v>0</v>
      </c>
    </row>
    <row r="1767" spans="1:19">
      <c r="A1767">
        <f>IF(E1766&lt;&gt;E1767,COUNTIF($A$4:A1766,"&lt;&gt;0")+1,0)</f>
        <v>0</v>
      </c>
      <c r="B1767">
        <f>IF(A1767&lt;&gt;0,IF(MOD(A1767,3)=0,COUNTIF($B$4:B1766,"&lt;&gt;0")+1,0),0)</f>
        <v>0</v>
      </c>
      <c r="C1767" s="9">
        <f>'Dash Board'!$C$12+COUNT('Daily reducing balance'!$F$4:F1766)</f>
        <v>43493</v>
      </c>
      <c r="D1767">
        <f t="shared" si="189"/>
        <v>2019</v>
      </c>
      <c r="E1767">
        <f t="shared" si="190"/>
        <v>1</v>
      </c>
      <c r="F1767">
        <f>DAY('Dash Board'!$C$12+COUNT('Daily reducing balance'!$F$4:F1766))</f>
        <v>28</v>
      </c>
      <c r="G1767" s="8">
        <f t="shared" si="191"/>
        <v>248337.50194170003</v>
      </c>
      <c r="H1767" s="6">
        <f>G1767*'Dash Board'!$C$11/365</f>
        <v>71.439555353091791</v>
      </c>
      <c r="I1767" s="6">
        <f>H1767*'Dash Board'!$C$18/'Dash Board'!$C$11</f>
        <v>34.018835882424668</v>
      </c>
      <c r="J1767" s="6">
        <f>(G1767&gt;1)*PMT('Dash Board'!$C$11/365,$U$4,-'Dash Board'!$C$19)</f>
        <v>108.80376961660664</v>
      </c>
      <c r="K1767" s="6">
        <f t="shared" si="193"/>
        <v>0</v>
      </c>
      <c r="L1767" s="8">
        <f t="shared" si="194"/>
        <v>248300.13772743649</v>
      </c>
      <c r="N1767" s="8">
        <f t="shared" si="192"/>
        <v>74.784933734181976</v>
      </c>
      <c r="O1767" s="8">
        <f>IF(E1766&lt;&gt;E1767,SUM($N$4:N1767)-SUM($O$3:O1766),0)</f>
        <v>0</v>
      </c>
      <c r="P1767" s="6">
        <f>IF(B1767&gt;0,SUM($O$4:O1767)-SUM($P$3:P1766),0)</f>
        <v>0</v>
      </c>
      <c r="Q1767" s="6">
        <f t="shared" si="195"/>
        <v>34.018835882424668</v>
      </c>
      <c r="R1767" s="8">
        <f>IF(E1766&lt;&gt;E1767,SUM($Q$4:Q1767)-SUM($R$3:R1766),0)</f>
        <v>0</v>
      </c>
      <c r="S1767" s="6">
        <f>IF(B1767&gt;0,SUM($R$4:R1767)-SUM($S$3:S1766),0)</f>
        <v>0</v>
      </c>
    </row>
    <row r="1768" spans="1:19">
      <c r="A1768">
        <f>IF(E1767&lt;&gt;E1768,COUNTIF($A$4:A1767,"&lt;&gt;0")+1,0)</f>
        <v>0</v>
      </c>
      <c r="B1768">
        <f>IF(A1768&lt;&gt;0,IF(MOD(A1768,3)=0,COUNTIF($B$4:B1767,"&lt;&gt;0")+1,0),0)</f>
        <v>0</v>
      </c>
      <c r="C1768" s="9">
        <f>'Dash Board'!$C$12+COUNT('Daily reducing balance'!$F$4:F1767)</f>
        <v>43494</v>
      </c>
      <c r="D1768">
        <f t="shared" si="189"/>
        <v>2019</v>
      </c>
      <c r="E1768">
        <f t="shared" si="190"/>
        <v>1</v>
      </c>
      <c r="F1768">
        <f>DAY('Dash Board'!$C$12+COUNT('Daily reducing balance'!$F$4:F1767))</f>
        <v>29</v>
      </c>
      <c r="G1768" s="8">
        <f t="shared" si="191"/>
        <v>248300.13772743649</v>
      </c>
      <c r="H1768" s="6">
        <f>G1768*'Dash Board'!$C$11/365</f>
        <v>71.428806743509128</v>
      </c>
      <c r="I1768" s="6">
        <f>H1768*'Dash Board'!$C$18/'Dash Board'!$C$11</f>
        <v>34.013717496909109</v>
      </c>
      <c r="J1768" s="6">
        <f>(G1768&gt;1)*PMT('Dash Board'!$C$11/365,$U$4,-'Dash Board'!$C$19)</f>
        <v>108.80376961660664</v>
      </c>
      <c r="K1768" s="6">
        <f t="shared" si="193"/>
        <v>0</v>
      </c>
      <c r="L1768" s="8">
        <f t="shared" si="194"/>
        <v>248262.76276456338</v>
      </c>
      <c r="N1768" s="8">
        <f t="shared" si="192"/>
        <v>74.790052119697535</v>
      </c>
      <c r="O1768" s="8">
        <f>IF(E1767&lt;&gt;E1768,SUM($N$4:N1768)-SUM($O$3:O1767),0)</f>
        <v>0</v>
      </c>
      <c r="P1768" s="6">
        <f>IF(B1768&gt;0,SUM($O$4:O1768)-SUM($P$3:P1767),0)</f>
        <v>0</v>
      </c>
      <c r="Q1768" s="6">
        <f t="shared" si="195"/>
        <v>34.013717496909109</v>
      </c>
      <c r="R1768" s="8">
        <f>IF(E1767&lt;&gt;E1768,SUM($Q$4:Q1768)-SUM($R$3:R1767),0)</f>
        <v>0</v>
      </c>
      <c r="S1768" s="6">
        <f>IF(B1768&gt;0,SUM($R$4:R1768)-SUM($S$3:S1767),0)</f>
        <v>0</v>
      </c>
    </row>
    <row r="1769" spans="1:19">
      <c r="A1769">
        <f>IF(E1768&lt;&gt;E1769,COUNTIF($A$4:A1768,"&lt;&gt;0")+1,0)</f>
        <v>0</v>
      </c>
      <c r="B1769">
        <f>IF(A1769&lt;&gt;0,IF(MOD(A1769,3)=0,COUNTIF($B$4:B1768,"&lt;&gt;0")+1,0),0)</f>
        <v>0</v>
      </c>
      <c r="C1769" s="9">
        <f>'Dash Board'!$C$12+COUNT('Daily reducing balance'!$F$4:F1768)</f>
        <v>43495</v>
      </c>
      <c r="D1769">
        <f t="shared" si="189"/>
        <v>2019</v>
      </c>
      <c r="E1769">
        <f t="shared" si="190"/>
        <v>1</v>
      </c>
      <c r="F1769">
        <f>DAY('Dash Board'!$C$12+COUNT('Daily reducing balance'!$F$4:F1768))</f>
        <v>30</v>
      </c>
      <c r="G1769" s="8">
        <f t="shared" si="191"/>
        <v>248262.76276456338</v>
      </c>
      <c r="H1769" s="6">
        <f>G1769*'Dash Board'!$C$11/365</f>
        <v>71.418055041860697</v>
      </c>
      <c r="I1769" s="6">
        <f>H1769*'Dash Board'!$C$18/'Dash Board'!$C$11</f>
        <v>34.008597638981286</v>
      </c>
      <c r="J1769" s="6">
        <f>(G1769&gt;1)*PMT('Dash Board'!$C$11/365,$U$4,-'Dash Board'!$C$19)</f>
        <v>108.80376961660664</v>
      </c>
      <c r="K1769" s="6">
        <f t="shared" si="193"/>
        <v>0</v>
      </c>
      <c r="L1769" s="8">
        <f t="shared" si="194"/>
        <v>248225.37704998863</v>
      </c>
      <c r="N1769" s="8">
        <f t="shared" si="192"/>
        <v>74.795171977625358</v>
      </c>
      <c r="O1769" s="8">
        <f>IF(E1768&lt;&gt;E1769,SUM($N$4:N1769)-SUM($O$3:O1768),0)</f>
        <v>0</v>
      </c>
      <c r="P1769" s="6">
        <f>IF(B1769&gt;0,SUM($O$4:O1769)-SUM($P$3:P1768),0)</f>
        <v>0</v>
      </c>
      <c r="Q1769" s="6">
        <f t="shared" si="195"/>
        <v>34.008597638981286</v>
      </c>
      <c r="R1769" s="8">
        <f>IF(E1768&lt;&gt;E1769,SUM($Q$4:Q1769)-SUM($R$3:R1768),0)</f>
        <v>0</v>
      </c>
      <c r="S1769" s="6">
        <f>IF(B1769&gt;0,SUM($R$4:R1769)-SUM($S$3:S1768),0)</f>
        <v>0</v>
      </c>
    </row>
    <row r="1770" spans="1:19">
      <c r="A1770">
        <f>IF(E1769&lt;&gt;E1770,COUNTIF($A$4:A1769,"&lt;&gt;0")+1,0)</f>
        <v>0</v>
      </c>
      <c r="B1770">
        <f>IF(A1770&lt;&gt;0,IF(MOD(A1770,3)=0,COUNTIF($B$4:B1769,"&lt;&gt;0")+1,0),0)</f>
        <v>0</v>
      </c>
      <c r="C1770" s="9">
        <f>'Dash Board'!$C$12+COUNT('Daily reducing balance'!$F$4:F1769)</f>
        <v>43496</v>
      </c>
      <c r="D1770">
        <f t="shared" si="189"/>
        <v>2019</v>
      </c>
      <c r="E1770">
        <f t="shared" si="190"/>
        <v>1</v>
      </c>
      <c r="F1770">
        <f>DAY('Dash Board'!$C$12+COUNT('Daily reducing balance'!$F$4:F1769))</f>
        <v>31</v>
      </c>
      <c r="G1770" s="8">
        <f t="shared" si="191"/>
        <v>248225.37704998863</v>
      </c>
      <c r="H1770" s="6">
        <f>G1770*'Dash Board'!$C$11/365</f>
        <v>71.407300247256998</v>
      </c>
      <c r="I1770" s="6">
        <f>H1770*'Dash Board'!$C$18/'Dash Board'!$C$11</f>
        <v>34.003476308217621</v>
      </c>
      <c r="J1770" s="6">
        <f>(G1770&gt;1)*PMT('Dash Board'!$C$11/365,$U$4,-'Dash Board'!$C$19)</f>
        <v>108.80376961660664</v>
      </c>
      <c r="K1770" s="6">
        <f t="shared" si="193"/>
        <v>0</v>
      </c>
      <c r="L1770" s="8">
        <f t="shared" si="194"/>
        <v>248187.98058061927</v>
      </c>
      <c r="N1770" s="8">
        <f t="shared" si="192"/>
        <v>74.80029330838903</v>
      </c>
      <c r="O1770" s="8">
        <f>IF(E1769&lt;&gt;E1770,SUM($N$4:N1770)-SUM($O$3:O1769),0)</f>
        <v>0</v>
      </c>
      <c r="P1770" s="6">
        <f>IF(B1770&gt;0,SUM($O$4:O1770)-SUM($P$3:P1769),0)</f>
        <v>0</v>
      </c>
      <c r="Q1770" s="6">
        <f t="shared" si="195"/>
        <v>34.003476308217621</v>
      </c>
      <c r="R1770" s="8">
        <f>IF(E1769&lt;&gt;E1770,SUM($Q$4:Q1770)-SUM($R$3:R1769),0)</f>
        <v>0</v>
      </c>
      <c r="S1770" s="6">
        <f>IF(B1770&gt;0,SUM($R$4:R1770)-SUM($S$3:S1769),0)</f>
        <v>0</v>
      </c>
    </row>
    <row r="1771" spans="1:19">
      <c r="A1771">
        <f>IF(E1770&lt;&gt;E1771,COUNTIF($A$4:A1770,"&lt;&gt;0")+1,0)</f>
        <v>58</v>
      </c>
      <c r="B1771">
        <f>IF(A1771&lt;&gt;0,IF(MOD(A1771,3)=0,COUNTIF($B$4:B1770,"&lt;&gt;0")+1,0),0)</f>
        <v>0</v>
      </c>
      <c r="C1771" s="9">
        <f>'Dash Board'!$C$12+COUNT('Daily reducing balance'!$F$4:F1770)</f>
        <v>43497</v>
      </c>
      <c r="D1771">
        <f t="shared" si="189"/>
        <v>2019</v>
      </c>
      <c r="E1771">
        <f t="shared" si="190"/>
        <v>2</v>
      </c>
      <c r="F1771">
        <f>DAY('Dash Board'!$C$12+COUNT('Daily reducing balance'!$F$4:F1770))</f>
        <v>1</v>
      </c>
      <c r="G1771" s="8">
        <f t="shared" si="191"/>
        <v>248187.98058061927</v>
      </c>
      <c r="H1771" s="6">
        <f>G1771*'Dash Board'!$C$11/365</f>
        <v>71.39654235880829</v>
      </c>
      <c r="I1771" s="6">
        <f>H1771*'Dash Board'!$C$18/'Dash Board'!$C$11</f>
        <v>33.998353504194426</v>
      </c>
      <c r="J1771" s="6">
        <f>(G1771&gt;1)*PMT('Dash Board'!$C$11/365,$U$4,-'Dash Board'!$C$19)</f>
        <v>108.80376961660664</v>
      </c>
      <c r="K1771" s="6">
        <f t="shared" si="193"/>
        <v>3046.5055492649849</v>
      </c>
      <c r="L1771" s="8">
        <f t="shared" si="194"/>
        <v>248150.57335336145</v>
      </c>
      <c r="N1771" s="8">
        <f t="shared" si="192"/>
        <v>74.805416112412217</v>
      </c>
      <c r="O1771" s="8">
        <f>IF(E1770&lt;&gt;E1771,SUM($N$4:N1771)-SUM($O$3:O1770),0)</f>
        <v>2316.5924046048312</v>
      </c>
      <c r="P1771" s="6">
        <f>IF(B1771&gt;0,SUM($O$4:O1771)-SUM($P$3:P1770),0)</f>
        <v>0</v>
      </c>
      <c r="Q1771" s="6">
        <f t="shared" si="195"/>
        <v>33.998353504194426</v>
      </c>
      <c r="R1771" s="8">
        <f>IF(E1770&lt;&gt;E1771,SUM($Q$4:Q1771)-SUM($R$3:R1770),0)</f>
        <v>1056.324453510053</v>
      </c>
      <c r="S1771" s="6">
        <f>IF(B1771&gt;0,SUM($R$4:R1771)-SUM($S$3:S1770),0)</f>
        <v>0</v>
      </c>
    </row>
    <row r="1772" spans="1:19">
      <c r="A1772">
        <f>IF(E1771&lt;&gt;E1772,COUNTIF($A$4:A1771,"&lt;&gt;0")+1,0)</f>
        <v>0</v>
      </c>
      <c r="B1772">
        <f>IF(A1772&lt;&gt;0,IF(MOD(A1772,3)=0,COUNTIF($B$4:B1771,"&lt;&gt;0")+1,0),0)</f>
        <v>0</v>
      </c>
      <c r="C1772" s="9">
        <f>'Dash Board'!$C$12+COUNT('Daily reducing balance'!$F$4:F1771)</f>
        <v>43498</v>
      </c>
      <c r="D1772">
        <f t="shared" si="189"/>
        <v>2019</v>
      </c>
      <c r="E1772">
        <f t="shared" si="190"/>
        <v>2</v>
      </c>
      <c r="F1772">
        <f>DAY('Dash Board'!$C$12+COUNT('Daily reducing balance'!$F$4:F1771))</f>
        <v>2</v>
      </c>
      <c r="G1772" s="8">
        <f t="shared" si="191"/>
        <v>248150.57335336145</v>
      </c>
      <c r="H1772" s="6">
        <f>G1772*'Dash Board'!$C$11/365</f>
        <v>71.385781375624532</v>
      </c>
      <c r="I1772" s="6">
        <f>H1772*'Dash Board'!$C$18/'Dash Board'!$C$11</f>
        <v>33.993229226487877</v>
      </c>
      <c r="J1772" s="6">
        <f>(G1772&gt;1)*PMT('Dash Board'!$C$11/365,$U$4,-'Dash Board'!$C$19)</f>
        <v>108.80376961660664</v>
      </c>
      <c r="K1772" s="6">
        <f t="shared" si="193"/>
        <v>0</v>
      </c>
      <c r="L1772" s="8">
        <f t="shared" si="194"/>
        <v>248113.15536512047</v>
      </c>
      <c r="N1772" s="8">
        <f t="shared" si="192"/>
        <v>74.810540390118774</v>
      </c>
      <c r="O1772" s="8">
        <f>IF(E1771&lt;&gt;E1772,SUM($N$4:N1772)-SUM($O$3:O1771),0)</f>
        <v>0</v>
      </c>
      <c r="P1772" s="6">
        <f>IF(B1772&gt;0,SUM($O$4:O1772)-SUM($P$3:P1771),0)</f>
        <v>0</v>
      </c>
      <c r="Q1772" s="6">
        <f t="shared" si="195"/>
        <v>33.993229226487877</v>
      </c>
      <c r="R1772" s="8">
        <f>IF(E1771&lt;&gt;E1772,SUM($Q$4:Q1772)-SUM($R$3:R1771),0)</f>
        <v>0</v>
      </c>
      <c r="S1772" s="6">
        <f>IF(B1772&gt;0,SUM($R$4:R1772)-SUM($S$3:S1771),0)</f>
        <v>0</v>
      </c>
    </row>
    <row r="1773" spans="1:19">
      <c r="A1773">
        <f>IF(E1772&lt;&gt;E1773,COUNTIF($A$4:A1772,"&lt;&gt;0")+1,0)</f>
        <v>0</v>
      </c>
      <c r="B1773">
        <f>IF(A1773&lt;&gt;0,IF(MOD(A1773,3)=0,COUNTIF($B$4:B1772,"&lt;&gt;0")+1,0),0)</f>
        <v>0</v>
      </c>
      <c r="C1773" s="9">
        <f>'Dash Board'!$C$12+COUNT('Daily reducing balance'!$F$4:F1772)</f>
        <v>43499</v>
      </c>
      <c r="D1773">
        <f t="shared" si="189"/>
        <v>2019</v>
      </c>
      <c r="E1773">
        <f t="shared" si="190"/>
        <v>2</v>
      </c>
      <c r="F1773">
        <f>DAY('Dash Board'!$C$12+COUNT('Daily reducing balance'!$F$4:F1772))</f>
        <v>3</v>
      </c>
      <c r="G1773" s="8">
        <f t="shared" si="191"/>
        <v>248113.15536512047</v>
      </c>
      <c r="H1773" s="6">
        <f>G1773*'Dash Board'!$C$11/365</f>
        <v>71.375017296815486</v>
      </c>
      <c r="I1773" s="6">
        <f>H1773*'Dash Board'!$C$18/'Dash Board'!$C$11</f>
        <v>33.988103474674048</v>
      </c>
      <c r="J1773" s="6">
        <f>(G1773&gt;1)*PMT('Dash Board'!$C$11/365,$U$4,-'Dash Board'!$C$19)</f>
        <v>108.80376961660664</v>
      </c>
      <c r="K1773" s="6">
        <f t="shared" si="193"/>
        <v>0</v>
      </c>
      <c r="L1773" s="8">
        <f t="shared" si="194"/>
        <v>248075.72661280067</v>
      </c>
      <c r="N1773" s="8">
        <f t="shared" si="192"/>
        <v>74.815666141932596</v>
      </c>
      <c r="O1773" s="8">
        <f>IF(E1772&lt;&gt;E1773,SUM($N$4:N1773)-SUM($O$3:O1772),0)</f>
        <v>0</v>
      </c>
      <c r="P1773" s="6">
        <f>IF(B1773&gt;0,SUM($O$4:O1773)-SUM($P$3:P1772),0)</f>
        <v>0</v>
      </c>
      <c r="Q1773" s="6">
        <f t="shared" si="195"/>
        <v>33.988103474674048</v>
      </c>
      <c r="R1773" s="8">
        <f>IF(E1772&lt;&gt;E1773,SUM($Q$4:Q1773)-SUM($R$3:R1772),0)</f>
        <v>0</v>
      </c>
      <c r="S1773" s="6">
        <f>IF(B1773&gt;0,SUM($R$4:R1773)-SUM($S$3:S1772),0)</f>
        <v>0</v>
      </c>
    </row>
    <row r="1774" spans="1:19">
      <c r="A1774">
        <f>IF(E1773&lt;&gt;E1774,COUNTIF($A$4:A1773,"&lt;&gt;0")+1,0)</f>
        <v>0</v>
      </c>
      <c r="B1774">
        <f>IF(A1774&lt;&gt;0,IF(MOD(A1774,3)=0,COUNTIF($B$4:B1773,"&lt;&gt;0")+1,0),0)</f>
        <v>0</v>
      </c>
      <c r="C1774" s="9">
        <f>'Dash Board'!$C$12+COUNT('Daily reducing balance'!$F$4:F1773)</f>
        <v>43500</v>
      </c>
      <c r="D1774">
        <f t="shared" si="189"/>
        <v>2019</v>
      </c>
      <c r="E1774">
        <f t="shared" si="190"/>
        <v>2</v>
      </c>
      <c r="F1774">
        <f>DAY('Dash Board'!$C$12+COUNT('Daily reducing balance'!$F$4:F1773))</f>
        <v>4</v>
      </c>
      <c r="G1774" s="8">
        <f t="shared" si="191"/>
        <v>248075.72661280067</v>
      </c>
      <c r="H1774" s="6">
        <f>G1774*'Dash Board'!$C$11/365</f>
        <v>71.364250121490613</v>
      </c>
      <c r="I1774" s="6">
        <f>H1774*'Dash Board'!$C$18/'Dash Board'!$C$11</f>
        <v>33.982976248328868</v>
      </c>
      <c r="J1774" s="6">
        <f>(G1774&gt;1)*PMT('Dash Board'!$C$11/365,$U$4,-'Dash Board'!$C$19)</f>
        <v>108.80376961660664</v>
      </c>
      <c r="K1774" s="6">
        <f t="shared" si="193"/>
        <v>0</v>
      </c>
      <c r="L1774" s="8">
        <f t="shared" si="194"/>
        <v>248038.28709330555</v>
      </c>
      <c r="N1774" s="8">
        <f t="shared" si="192"/>
        <v>74.820793368277776</v>
      </c>
      <c r="O1774" s="8">
        <f>IF(E1773&lt;&gt;E1774,SUM($N$4:N1774)-SUM($O$3:O1773),0)</f>
        <v>0</v>
      </c>
      <c r="P1774" s="6">
        <f>IF(B1774&gt;0,SUM($O$4:O1774)-SUM($P$3:P1773),0)</f>
        <v>0</v>
      </c>
      <c r="Q1774" s="6">
        <f t="shared" si="195"/>
        <v>33.982976248328868</v>
      </c>
      <c r="R1774" s="8">
        <f>IF(E1773&lt;&gt;E1774,SUM($Q$4:Q1774)-SUM($R$3:R1773),0)</f>
        <v>0</v>
      </c>
      <c r="S1774" s="6">
        <f>IF(B1774&gt;0,SUM($R$4:R1774)-SUM($S$3:S1773),0)</f>
        <v>0</v>
      </c>
    </row>
    <row r="1775" spans="1:19">
      <c r="A1775">
        <f>IF(E1774&lt;&gt;E1775,COUNTIF($A$4:A1774,"&lt;&gt;0")+1,0)</f>
        <v>0</v>
      </c>
      <c r="B1775">
        <f>IF(A1775&lt;&gt;0,IF(MOD(A1775,3)=0,COUNTIF($B$4:B1774,"&lt;&gt;0")+1,0),0)</f>
        <v>0</v>
      </c>
      <c r="C1775" s="9">
        <f>'Dash Board'!$C$12+COUNT('Daily reducing balance'!$F$4:F1774)</f>
        <v>43501</v>
      </c>
      <c r="D1775">
        <f t="shared" si="189"/>
        <v>2019</v>
      </c>
      <c r="E1775">
        <f t="shared" si="190"/>
        <v>2</v>
      </c>
      <c r="F1775">
        <f>DAY('Dash Board'!$C$12+COUNT('Daily reducing balance'!$F$4:F1774))</f>
        <v>5</v>
      </c>
      <c r="G1775" s="8">
        <f t="shared" si="191"/>
        <v>248038.28709330555</v>
      </c>
      <c r="H1775" s="6">
        <f>G1775*'Dash Board'!$C$11/365</f>
        <v>71.353479848759136</v>
      </c>
      <c r="I1775" s="6">
        <f>H1775*'Dash Board'!$C$18/'Dash Board'!$C$11</f>
        <v>33.977847547028162</v>
      </c>
      <c r="J1775" s="6">
        <f>(G1775&gt;1)*PMT('Dash Board'!$C$11/365,$U$4,-'Dash Board'!$C$19)</f>
        <v>108.80376961660664</v>
      </c>
      <c r="K1775" s="6">
        <f t="shared" si="193"/>
        <v>0</v>
      </c>
      <c r="L1775" s="8">
        <f t="shared" si="194"/>
        <v>248000.83680353771</v>
      </c>
      <c r="N1775" s="8">
        <f t="shared" si="192"/>
        <v>74.825922069578482</v>
      </c>
      <c r="O1775" s="8">
        <f>IF(E1774&lt;&gt;E1775,SUM($N$4:N1775)-SUM($O$3:O1774),0)</f>
        <v>0</v>
      </c>
      <c r="P1775" s="6">
        <f>IF(B1775&gt;0,SUM($O$4:O1775)-SUM($P$3:P1774),0)</f>
        <v>0</v>
      </c>
      <c r="Q1775" s="6">
        <f t="shared" si="195"/>
        <v>33.977847547028162</v>
      </c>
      <c r="R1775" s="8">
        <f>IF(E1774&lt;&gt;E1775,SUM($Q$4:Q1775)-SUM($R$3:R1774),0)</f>
        <v>0</v>
      </c>
      <c r="S1775" s="6">
        <f>IF(B1775&gt;0,SUM($R$4:R1775)-SUM($S$3:S1774),0)</f>
        <v>0</v>
      </c>
    </row>
    <row r="1776" spans="1:19">
      <c r="A1776">
        <f>IF(E1775&lt;&gt;E1776,COUNTIF($A$4:A1775,"&lt;&gt;0")+1,0)</f>
        <v>0</v>
      </c>
      <c r="B1776">
        <f>IF(A1776&lt;&gt;0,IF(MOD(A1776,3)=0,COUNTIF($B$4:B1775,"&lt;&gt;0")+1,0),0)</f>
        <v>0</v>
      </c>
      <c r="C1776" s="9">
        <f>'Dash Board'!$C$12+COUNT('Daily reducing balance'!$F$4:F1775)</f>
        <v>43502</v>
      </c>
      <c r="D1776">
        <f t="shared" si="189"/>
        <v>2019</v>
      </c>
      <c r="E1776">
        <f t="shared" si="190"/>
        <v>2</v>
      </c>
      <c r="F1776">
        <f>DAY('Dash Board'!$C$12+COUNT('Daily reducing balance'!$F$4:F1775))</f>
        <v>6</v>
      </c>
      <c r="G1776" s="8">
        <f t="shared" si="191"/>
        <v>248000.83680353771</v>
      </c>
      <c r="H1776" s="6">
        <f>G1776*'Dash Board'!$C$11/365</f>
        <v>71.342706477730019</v>
      </c>
      <c r="I1776" s="6">
        <f>H1776*'Dash Board'!$C$18/'Dash Board'!$C$11</f>
        <v>33.972717370347631</v>
      </c>
      <c r="J1776" s="6">
        <f>(G1776&gt;1)*PMT('Dash Board'!$C$11/365,$U$4,-'Dash Board'!$C$19)</f>
        <v>108.80376961660664</v>
      </c>
      <c r="K1776" s="6">
        <f t="shared" si="193"/>
        <v>0</v>
      </c>
      <c r="L1776" s="8">
        <f t="shared" si="194"/>
        <v>247963.37574039883</v>
      </c>
      <c r="N1776" s="8">
        <f t="shared" si="192"/>
        <v>74.83105224625902</v>
      </c>
      <c r="O1776" s="8">
        <f>IF(E1775&lt;&gt;E1776,SUM($N$4:N1776)-SUM($O$3:O1775),0)</f>
        <v>0</v>
      </c>
      <c r="P1776" s="6">
        <f>IF(B1776&gt;0,SUM($O$4:O1776)-SUM($P$3:P1775),0)</f>
        <v>0</v>
      </c>
      <c r="Q1776" s="6">
        <f t="shared" si="195"/>
        <v>33.972717370347631</v>
      </c>
      <c r="R1776" s="8">
        <f>IF(E1775&lt;&gt;E1776,SUM($Q$4:Q1776)-SUM($R$3:R1775),0)</f>
        <v>0</v>
      </c>
      <c r="S1776" s="6">
        <f>IF(B1776&gt;0,SUM($R$4:R1776)-SUM($S$3:S1775),0)</f>
        <v>0</v>
      </c>
    </row>
    <row r="1777" spans="1:19">
      <c r="A1777">
        <f>IF(E1776&lt;&gt;E1777,COUNTIF($A$4:A1776,"&lt;&gt;0")+1,0)</f>
        <v>0</v>
      </c>
      <c r="B1777">
        <f>IF(A1777&lt;&gt;0,IF(MOD(A1777,3)=0,COUNTIF($B$4:B1776,"&lt;&gt;0")+1,0),0)</f>
        <v>0</v>
      </c>
      <c r="C1777" s="9">
        <f>'Dash Board'!$C$12+COUNT('Daily reducing balance'!$F$4:F1776)</f>
        <v>43503</v>
      </c>
      <c r="D1777">
        <f t="shared" si="189"/>
        <v>2019</v>
      </c>
      <c r="E1777">
        <f t="shared" si="190"/>
        <v>2</v>
      </c>
      <c r="F1777">
        <f>DAY('Dash Board'!$C$12+COUNT('Daily reducing balance'!$F$4:F1776))</f>
        <v>7</v>
      </c>
      <c r="G1777" s="8">
        <f t="shared" si="191"/>
        <v>247963.37574039883</v>
      </c>
      <c r="H1777" s="6">
        <f>G1777*'Dash Board'!$C$11/365</f>
        <v>71.331930007512</v>
      </c>
      <c r="I1777" s="6">
        <f>H1777*'Dash Board'!$C$18/'Dash Board'!$C$11</f>
        <v>33.96758571786286</v>
      </c>
      <c r="J1777" s="6">
        <f>(G1777&gt;1)*PMT('Dash Board'!$C$11/365,$U$4,-'Dash Board'!$C$19)</f>
        <v>108.80376961660664</v>
      </c>
      <c r="K1777" s="6">
        <f t="shared" si="193"/>
        <v>0</v>
      </c>
      <c r="L1777" s="8">
        <f t="shared" si="194"/>
        <v>247925.90390078974</v>
      </c>
      <c r="N1777" s="8">
        <f t="shared" si="192"/>
        <v>74.836183898743784</v>
      </c>
      <c r="O1777" s="8">
        <f>IF(E1776&lt;&gt;E1777,SUM($N$4:N1777)-SUM($O$3:O1776),0)</f>
        <v>0</v>
      </c>
      <c r="P1777" s="6">
        <f>IF(B1777&gt;0,SUM($O$4:O1777)-SUM($P$3:P1776),0)</f>
        <v>0</v>
      </c>
      <c r="Q1777" s="6">
        <f t="shared" si="195"/>
        <v>33.96758571786286</v>
      </c>
      <c r="R1777" s="8">
        <f>IF(E1776&lt;&gt;E1777,SUM($Q$4:Q1777)-SUM($R$3:R1776),0)</f>
        <v>0</v>
      </c>
      <c r="S1777" s="6">
        <f>IF(B1777&gt;0,SUM($R$4:R1777)-SUM($S$3:S1776),0)</f>
        <v>0</v>
      </c>
    </row>
    <row r="1778" spans="1:19">
      <c r="A1778">
        <f>IF(E1777&lt;&gt;E1778,COUNTIF($A$4:A1777,"&lt;&gt;0")+1,0)</f>
        <v>0</v>
      </c>
      <c r="B1778">
        <f>IF(A1778&lt;&gt;0,IF(MOD(A1778,3)=0,COUNTIF($B$4:B1777,"&lt;&gt;0")+1,0),0)</f>
        <v>0</v>
      </c>
      <c r="C1778" s="9">
        <f>'Dash Board'!$C$12+COUNT('Daily reducing balance'!$F$4:F1777)</f>
        <v>43504</v>
      </c>
      <c r="D1778">
        <f t="shared" si="189"/>
        <v>2019</v>
      </c>
      <c r="E1778">
        <f t="shared" si="190"/>
        <v>2</v>
      </c>
      <c r="F1778">
        <f>DAY('Dash Board'!$C$12+COUNT('Daily reducing balance'!$F$4:F1777))</f>
        <v>8</v>
      </c>
      <c r="G1778" s="8">
        <f t="shared" si="191"/>
        <v>247925.90390078974</v>
      </c>
      <c r="H1778" s="6">
        <f>G1778*'Dash Board'!$C$11/365</f>
        <v>71.321150437213475</v>
      </c>
      <c r="I1778" s="6">
        <f>H1778*'Dash Board'!$C$18/'Dash Board'!$C$11</f>
        <v>33.962452589149279</v>
      </c>
      <c r="J1778" s="6">
        <f>(G1778&gt;1)*PMT('Dash Board'!$C$11/365,$U$4,-'Dash Board'!$C$19)</f>
        <v>108.80376961660664</v>
      </c>
      <c r="K1778" s="6">
        <f t="shared" si="193"/>
        <v>0</v>
      </c>
      <c r="L1778" s="8">
        <f t="shared" si="194"/>
        <v>247888.42128161032</v>
      </c>
      <c r="N1778" s="8">
        <f t="shared" si="192"/>
        <v>74.841317027457364</v>
      </c>
      <c r="O1778" s="8">
        <f>IF(E1777&lt;&gt;E1778,SUM($N$4:N1778)-SUM($O$3:O1777),0)</f>
        <v>0</v>
      </c>
      <c r="P1778" s="6">
        <f>IF(B1778&gt;0,SUM($O$4:O1778)-SUM($P$3:P1777),0)</f>
        <v>0</v>
      </c>
      <c r="Q1778" s="6">
        <f t="shared" si="195"/>
        <v>33.962452589149279</v>
      </c>
      <c r="R1778" s="8">
        <f>IF(E1777&lt;&gt;E1778,SUM($Q$4:Q1778)-SUM($R$3:R1777),0)</f>
        <v>0</v>
      </c>
      <c r="S1778" s="6">
        <f>IF(B1778&gt;0,SUM($R$4:R1778)-SUM($S$3:S1777),0)</f>
        <v>0</v>
      </c>
    </row>
    <row r="1779" spans="1:19">
      <c r="A1779">
        <f>IF(E1778&lt;&gt;E1779,COUNTIF($A$4:A1778,"&lt;&gt;0")+1,0)</f>
        <v>0</v>
      </c>
      <c r="B1779">
        <f>IF(A1779&lt;&gt;0,IF(MOD(A1779,3)=0,COUNTIF($B$4:B1778,"&lt;&gt;0")+1,0),0)</f>
        <v>0</v>
      </c>
      <c r="C1779" s="9">
        <f>'Dash Board'!$C$12+COUNT('Daily reducing balance'!$F$4:F1778)</f>
        <v>43505</v>
      </c>
      <c r="D1779">
        <f t="shared" si="189"/>
        <v>2019</v>
      </c>
      <c r="E1779">
        <f t="shared" si="190"/>
        <v>2</v>
      </c>
      <c r="F1779">
        <f>DAY('Dash Board'!$C$12+COUNT('Daily reducing balance'!$F$4:F1778))</f>
        <v>9</v>
      </c>
      <c r="G1779" s="8">
        <f t="shared" si="191"/>
        <v>247888.42128161032</v>
      </c>
      <c r="H1779" s="6">
        <f>G1779*'Dash Board'!$C$11/365</f>
        <v>71.310367765942701</v>
      </c>
      <c r="I1779" s="6">
        <f>H1779*'Dash Board'!$C$18/'Dash Board'!$C$11</f>
        <v>33.957317983782239</v>
      </c>
      <c r="J1779" s="6">
        <f>(G1779&gt;1)*PMT('Dash Board'!$C$11/365,$U$4,-'Dash Board'!$C$19)</f>
        <v>108.80376961660664</v>
      </c>
      <c r="K1779" s="6">
        <f t="shared" si="193"/>
        <v>0</v>
      </c>
      <c r="L1779" s="8">
        <f t="shared" si="194"/>
        <v>247850.92787975966</v>
      </c>
      <c r="N1779" s="8">
        <f t="shared" si="192"/>
        <v>74.846451632824397</v>
      </c>
      <c r="O1779" s="8">
        <f>IF(E1778&lt;&gt;E1779,SUM($N$4:N1779)-SUM($O$3:O1778),0)</f>
        <v>0</v>
      </c>
      <c r="P1779" s="6">
        <f>IF(B1779&gt;0,SUM($O$4:O1779)-SUM($P$3:P1778),0)</f>
        <v>0</v>
      </c>
      <c r="Q1779" s="6">
        <f t="shared" si="195"/>
        <v>33.957317983782239</v>
      </c>
      <c r="R1779" s="8">
        <f>IF(E1778&lt;&gt;E1779,SUM($Q$4:Q1779)-SUM($R$3:R1778),0)</f>
        <v>0</v>
      </c>
      <c r="S1779" s="6">
        <f>IF(B1779&gt;0,SUM($R$4:R1779)-SUM($S$3:S1778),0)</f>
        <v>0</v>
      </c>
    </row>
    <row r="1780" spans="1:19">
      <c r="A1780">
        <f>IF(E1779&lt;&gt;E1780,COUNTIF($A$4:A1779,"&lt;&gt;0")+1,0)</f>
        <v>0</v>
      </c>
      <c r="B1780">
        <f>IF(A1780&lt;&gt;0,IF(MOD(A1780,3)=0,COUNTIF($B$4:B1779,"&lt;&gt;0")+1,0),0)</f>
        <v>0</v>
      </c>
      <c r="C1780" s="9">
        <f>'Dash Board'!$C$12+COUNT('Daily reducing balance'!$F$4:F1779)</f>
        <v>43506</v>
      </c>
      <c r="D1780">
        <f t="shared" ref="D1780:D1843" si="196">IF(AND(E1780=1,F1780=1),D1779+1,D1779)</f>
        <v>2019</v>
      </c>
      <c r="E1780">
        <f t="shared" ref="E1780:E1843" si="197">IF(F1780=1,IF(E1779+1&gt;12,1,E1779+1),E1779)</f>
        <v>2</v>
      </c>
      <c r="F1780">
        <f>DAY('Dash Board'!$C$12+COUNT('Daily reducing balance'!$F$4:F1779))</f>
        <v>10</v>
      </c>
      <c r="G1780" s="8">
        <f t="shared" ref="G1780:G1843" si="198">L1779</f>
        <v>247850.92787975966</v>
      </c>
      <c r="H1780" s="6">
        <f>G1780*'Dash Board'!$C$11/365</f>
        <v>71.299581992807575</v>
      </c>
      <c r="I1780" s="6">
        <f>H1780*'Dash Board'!$C$18/'Dash Board'!$C$11</f>
        <v>33.952181901336942</v>
      </c>
      <c r="J1780" s="6">
        <f>(G1780&gt;1)*PMT('Dash Board'!$C$11/365,$U$4,-'Dash Board'!$C$19)</f>
        <v>108.80376961660664</v>
      </c>
      <c r="K1780" s="6">
        <f t="shared" si="193"/>
        <v>0</v>
      </c>
      <c r="L1780" s="8">
        <f t="shared" si="194"/>
        <v>247813.42369213587</v>
      </c>
      <c r="N1780" s="8">
        <f t="shared" ref="N1780:N1843" si="199">J1780-I1780</f>
        <v>74.851587715269702</v>
      </c>
      <c r="O1780" s="8">
        <f>IF(E1779&lt;&gt;E1780,SUM($N$4:N1780)-SUM($O$3:O1779),0)</f>
        <v>0</v>
      </c>
      <c r="P1780" s="6">
        <f>IF(B1780&gt;0,SUM($O$4:O1780)-SUM($P$3:P1779),0)</f>
        <v>0</v>
      </c>
      <c r="Q1780" s="6">
        <f t="shared" si="195"/>
        <v>33.952181901336942</v>
      </c>
      <c r="R1780" s="8">
        <f>IF(E1779&lt;&gt;E1780,SUM($Q$4:Q1780)-SUM($R$3:R1779),0)</f>
        <v>0</v>
      </c>
      <c r="S1780" s="6">
        <f>IF(B1780&gt;0,SUM($R$4:R1780)-SUM($S$3:S1779),0)</f>
        <v>0</v>
      </c>
    </row>
    <row r="1781" spans="1:19">
      <c r="A1781">
        <f>IF(E1780&lt;&gt;E1781,COUNTIF($A$4:A1780,"&lt;&gt;0")+1,0)</f>
        <v>0</v>
      </c>
      <c r="B1781">
        <f>IF(A1781&lt;&gt;0,IF(MOD(A1781,3)=0,COUNTIF($B$4:B1780,"&lt;&gt;0")+1,0),0)</f>
        <v>0</v>
      </c>
      <c r="C1781" s="9">
        <f>'Dash Board'!$C$12+COUNT('Daily reducing balance'!$F$4:F1780)</f>
        <v>43507</v>
      </c>
      <c r="D1781">
        <f t="shared" si="196"/>
        <v>2019</v>
      </c>
      <c r="E1781">
        <f t="shared" si="197"/>
        <v>2</v>
      </c>
      <c r="F1781">
        <f>DAY('Dash Board'!$C$12+COUNT('Daily reducing balance'!$F$4:F1780))</f>
        <v>11</v>
      </c>
      <c r="G1781" s="8">
        <f t="shared" si="198"/>
        <v>247813.42369213587</v>
      </c>
      <c r="H1781" s="6">
        <f>G1781*'Dash Board'!$C$11/365</f>
        <v>71.288793116915798</v>
      </c>
      <c r="I1781" s="6">
        <f>H1781*'Dash Board'!$C$18/'Dash Board'!$C$11</f>
        <v>33.947044341388477</v>
      </c>
      <c r="J1781" s="6">
        <f>(G1781&gt;1)*PMT('Dash Board'!$C$11/365,$U$4,-'Dash Board'!$C$19)</f>
        <v>108.80376961660664</v>
      </c>
      <c r="K1781" s="6">
        <f t="shared" si="193"/>
        <v>0</v>
      </c>
      <c r="L1781" s="8">
        <f t="shared" si="194"/>
        <v>247775.90871563618</v>
      </c>
      <c r="N1781" s="8">
        <f t="shared" si="199"/>
        <v>74.856725275218167</v>
      </c>
      <c r="O1781" s="8">
        <f>IF(E1780&lt;&gt;E1781,SUM($N$4:N1781)-SUM($O$3:O1780),0)</f>
        <v>0</v>
      </c>
      <c r="P1781" s="6">
        <f>IF(B1781&gt;0,SUM($O$4:O1781)-SUM($P$3:P1780),0)</f>
        <v>0</v>
      </c>
      <c r="Q1781" s="6">
        <f t="shared" si="195"/>
        <v>33.947044341388477</v>
      </c>
      <c r="R1781" s="8">
        <f>IF(E1780&lt;&gt;E1781,SUM($Q$4:Q1781)-SUM($R$3:R1780),0)</f>
        <v>0</v>
      </c>
      <c r="S1781" s="6">
        <f>IF(B1781&gt;0,SUM($R$4:R1781)-SUM($S$3:S1780),0)</f>
        <v>0</v>
      </c>
    </row>
    <row r="1782" spans="1:19">
      <c r="A1782">
        <f>IF(E1781&lt;&gt;E1782,COUNTIF($A$4:A1781,"&lt;&gt;0")+1,0)</f>
        <v>0</v>
      </c>
      <c r="B1782">
        <f>IF(A1782&lt;&gt;0,IF(MOD(A1782,3)=0,COUNTIF($B$4:B1781,"&lt;&gt;0")+1,0),0)</f>
        <v>0</v>
      </c>
      <c r="C1782" s="9">
        <f>'Dash Board'!$C$12+COUNT('Daily reducing balance'!$F$4:F1781)</f>
        <v>43508</v>
      </c>
      <c r="D1782">
        <f t="shared" si="196"/>
        <v>2019</v>
      </c>
      <c r="E1782">
        <f t="shared" si="197"/>
        <v>2</v>
      </c>
      <c r="F1782">
        <f>DAY('Dash Board'!$C$12+COUNT('Daily reducing balance'!$F$4:F1781))</f>
        <v>12</v>
      </c>
      <c r="G1782" s="8">
        <f t="shared" si="198"/>
        <v>247775.90871563618</v>
      </c>
      <c r="H1782" s="6">
        <f>G1782*'Dash Board'!$C$11/365</f>
        <v>71.278001137374787</v>
      </c>
      <c r="I1782" s="6">
        <f>H1782*'Dash Board'!$C$18/'Dash Board'!$C$11</f>
        <v>33.941905303511803</v>
      </c>
      <c r="J1782" s="6">
        <f>(G1782&gt;1)*PMT('Dash Board'!$C$11/365,$U$4,-'Dash Board'!$C$19)</f>
        <v>108.80376961660664</v>
      </c>
      <c r="K1782" s="6">
        <f t="shared" si="193"/>
        <v>0</v>
      </c>
      <c r="L1782" s="8">
        <f t="shared" si="194"/>
        <v>247738.38294715693</v>
      </c>
      <c r="N1782" s="8">
        <f t="shared" si="199"/>
        <v>74.861864313094841</v>
      </c>
      <c r="O1782" s="8">
        <f>IF(E1781&lt;&gt;E1782,SUM($N$4:N1782)-SUM($O$3:O1781),0)</f>
        <v>0</v>
      </c>
      <c r="P1782" s="6">
        <f>IF(B1782&gt;0,SUM($O$4:O1782)-SUM($P$3:P1781),0)</f>
        <v>0</v>
      </c>
      <c r="Q1782" s="6">
        <f t="shared" si="195"/>
        <v>33.941905303511803</v>
      </c>
      <c r="R1782" s="8">
        <f>IF(E1781&lt;&gt;E1782,SUM($Q$4:Q1782)-SUM($R$3:R1781),0)</f>
        <v>0</v>
      </c>
      <c r="S1782" s="6">
        <f>IF(B1782&gt;0,SUM($R$4:R1782)-SUM($S$3:S1781),0)</f>
        <v>0</v>
      </c>
    </row>
    <row r="1783" spans="1:19">
      <c r="A1783">
        <f>IF(E1782&lt;&gt;E1783,COUNTIF($A$4:A1782,"&lt;&gt;0")+1,0)</f>
        <v>0</v>
      </c>
      <c r="B1783">
        <f>IF(A1783&lt;&gt;0,IF(MOD(A1783,3)=0,COUNTIF($B$4:B1782,"&lt;&gt;0")+1,0),0)</f>
        <v>0</v>
      </c>
      <c r="C1783" s="9">
        <f>'Dash Board'!$C$12+COUNT('Daily reducing balance'!$F$4:F1782)</f>
        <v>43509</v>
      </c>
      <c r="D1783">
        <f t="shared" si="196"/>
        <v>2019</v>
      </c>
      <c r="E1783">
        <f t="shared" si="197"/>
        <v>2</v>
      </c>
      <c r="F1783">
        <f>DAY('Dash Board'!$C$12+COUNT('Daily reducing balance'!$F$4:F1782))</f>
        <v>13</v>
      </c>
      <c r="G1783" s="8">
        <f t="shared" si="198"/>
        <v>247738.38294715693</v>
      </c>
      <c r="H1783" s="6">
        <f>G1783*'Dash Board'!$C$11/365</f>
        <v>71.267206053291716</v>
      </c>
      <c r="I1783" s="6">
        <f>H1783*'Dash Board'!$C$18/'Dash Board'!$C$11</f>
        <v>33.936764787281774</v>
      </c>
      <c r="J1783" s="6">
        <f>(G1783&gt;1)*PMT('Dash Board'!$C$11/365,$U$4,-'Dash Board'!$C$19)</f>
        <v>108.80376961660664</v>
      </c>
      <c r="K1783" s="6">
        <f t="shared" si="193"/>
        <v>0</v>
      </c>
      <c r="L1783" s="8">
        <f t="shared" si="194"/>
        <v>247700.8463835936</v>
      </c>
      <c r="N1783" s="8">
        <f t="shared" si="199"/>
        <v>74.86700482932487</v>
      </c>
      <c r="O1783" s="8">
        <f>IF(E1782&lt;&gt;E1783,SUM($N$4:N1783)-SUM($O$3:O1782),0)</f>
        <v>0</v>
      </c>
      <c r="P1783" s="6">
        <f>IF(B1783&gt;0,SUM($O$4:O1783)-SUM($P$3:P1782),0)</f>
        <v>0</v>
      </c>
      <c r="Q1783" s="6">
        <f t="shared" si="195"/>
        <v>33.936764787281774</v>
      </c>
      <c r="R1783" s="8">
        <f>IF(E1782&lt;&gt;E1783,SUM($Q$4:Q1783)-SUM($R$3:R1782),0)</f>
        <v>0</v>
      </c>
      <c r="S1783" s="6">
        <f>IF(B1783&gt;0,SUM($R$4:R1783)-SUM($S$3:S1782),0)</f>
        <v>0</v>
      </c>
    </row>
    <row r="1784" spans="1:19">
      <c r="A1784">
        <f>IF(E1783&lt;&gt;E1784,COUNTIF($A$4:A1783,"&lt;&gt;0")+1,0)</f>
        <v>0</v>
      </c>
      <c r="B1784">
        <f>IF(A1784&lt;&gt;0,IF(MOD(A1784,3)=0,COUNTIF($B$4:B1783,"&lt;&gt;0")+1,0),0)</f>
        <v>0</v>
      </c>
      <c r="C1784" s="9">
        <f>'Dash Board'!$C$12+COUNT('Daily reducing balance'!$F$4:F1783)</f>
        <v>43510</v>
      </c>
      <c r="D1784">
        <f t="shared" si="196"/>
        <v>2019</v>
      </c>
      <c r="E1784">
        <f t="shared" si="197"/>
        <v>2</v>
      </c>
      <c r="F1784">
        <f>DAY('Dash Board'!$C$12+COUNT('Daily reducing balance'!$F$4:F1783))</f>
        <v>14</v>
      </c>
      <c r="G1784" s="8">
        <f t="shared" si="198"/>
        <v>247700.8463835936</v>
      </c>
      <c r="H1784" s="6">
        <f>G1784*'Dash Board'!$C$11/365</f>
        <v>71.256407863773504</v>
      </c>
      <c r="I1784" s="6">
        <f>H1784*'Dash Board'!$C$18/'Dash Board'!$C$11</f>
        <v>33.931622792273096</v>
      </c>
      <c r="J1784" s="6">
        <f>(G1784&gt;1)*PMT('Dash Board'!$C$11/365,$U$4,-'Dash Board'!$C$19)</f>
        <v>108.80376961660664</v>
      </c>
      <c r="K1784" s="6">
        <f t="shared" si="193"/>
        <v>0</v>
      </c>
      <c r="L1784" s="8">
        <f t="shared" si="194"/>
        <v>247663.29902184076</v>
      </c>
      <c r="N1784" s="8">
        <f t="shared" si="199"/>
        <v>74.872146824333555</v>
      </c>
      <c r="O1784" s="8">
        <f>IF(E1783&lt;&gt;E1784,SUM($N$4:N1784)-SUM($O$3:O1783),0)</f>
        <v>0</v>
      </c>
      <c r="P1784" s="6">
        <f>IF(B1784&gt;0,SUM($O$4:O1784)-SUM($P$3:P1783),0)</f>
        <v>0</v>
      </c>
      <c r="Q1784" s="6">
        <f t="shared" si="195"/>
        <v>33.931622792273096</v>
      </c>
      <c r="R1784" s="8">
        <f>IF(E1783&lt;&gt;E1784,SUM($Q$4:Q1784)-SUM($R$3:R1783),0)</f>
        <v>0</v>
      </c>
      <c r="S1784" s="6">
        <f>IF(B1784&gt;0,SUM($R$4:R1784)-SUM($S$3:S1783),0)</f>
        <v>0</v>
      </c>
    </row>
    <row r="1785" spans="1:19">
      <c r="A1785">
        <f>IF(E1784&lt;&gt;E1785,COUNTIF($A$4:A1784,"&lt;&gt;0")+1,0)</f>
        <v>0</v>
      </c>
      <c r="B1785">
        <f>IF(A1785&lt;&gt;0,IF(MOD(A1785,3)=0,COUNTIF($B$4:B1784,"&lt;&gt;0")+1,0),0)</f>
        <v>0</v>
      </c>
      <c r="C1785" s="9">
        <f>'Dash Board'!$C$12+COUNT('Daily reducing balance'!$F$4:F1784)</f>
        <v>43511</v>
      </c>
      <c r="D1785">
        <f t="shared" si="196"/>
        <v>2019</v>
      </c>
      <c r="E1785">
        <f t="shared" si="197"/>
        <v>2</v>
      </c>
      <c r="F1785">
        <f>DAY('Dash Board'!$C$12+COUNT('Daily reducing balance'!$F$4:F1784))</f>
        <v>15</v>
      </c>
      <c r="G1785" s="8">
        <f t="shared" si="198"/>
        <v>247663.29902184076</v>
      </c>
      <c r="H1785" s="6">
        <f>G1785*'Dash Board'!$C$11/365</f>
        <v>71.245606567926799</v>
      </c>
      <c r="I1785" s="6">
        <f>H1785*'Dash Board'!$C$18/'Dash Board'!$C$11</f>
        <v>33.926479318060387</v>
      </c>
      <c r="J1785" s="6">
        <f>(G1785&gt;1)*PMT('Dash Board'!$C$11/365,$U$4,-'Dash Board'!$C$19)</f>
        <v>108.80376961660664</v>
      </c>
      <c r="K1785" s="6">
        <f t="shared" si="193"/>
        <v>0</v>
      </c>
      <c r="L1785" s="8">
        <f t="shared" si="194"/>
        <v>247625.74085879207</v>
      </c>
      <c r="N1785" s="8">
        <f t="shared" si="199"/>
        <v>74.877290298546257</v>
      </c>
      <c r="O1785" s="8">
        <f>IF(E1784&lt;&gt;E1785,SUM($N$4:N1785)-SUM($O$3:O1784),0)</f>
        <v>0</v>
      </c>
      <c r="P1785" s="6">
        <f>IF(B1785&gt;0,SUM($O$4:O1785)-SUM($P$3:P1784),0)</f>
        <v>0</v>
      </c>
      <c r="Q1785" s="6">
        <f t="shared" si="195"/>
        <v>33.926479318060387</v>
      </c>
      <c r="R1785" s="8">
        <f>IF(E1784&lt;&gt;E1785,SUM($Q$4:Q1785)-SUM($R$3:R1784),0)</f>
        <v>0</v>
      </c>
      <c r="S1785" s="6">
        <f>IF(B1785&gt;0,SUM($R$4:R1785)-SUM($S$3:S1784),0)</f>
        <v>0</v>
      </c>
    </row>
    <row r="1786" spans="1:19">
      <c r="A1786">
        <f>IF(E1785&lt;&gt;E1786,COUNTIF($A$4:A1785,"&lt;&gt;0")+1,0)</f>
        <v>0</v>
      </c>
      <c r="B1786">
        <f>IF(A1786&lt;&gt;0,IF(MOD(A1786,3)=0,COUNTIF($B$4:B1785,"&lt;&gt;0")+1,0),0)</f>
        <v>0</v>
      </c>
      <c r="C1786" s="9">
        <f>'Dash Board'!$C$12+COUNT('Daily reducing balance'!$F$4:F1785)</f>
        <v>43512</v>
      </c>
      <c r="D1786">
        <f t="shared" si="196"/>
        <v>2019</v>
      </c>
      <c r="E1786">
        <f t="shared" si="197"/>
        <v>2</v>
      </c>
      <c r="F1786">
        <f>DAY('Dash Board'!$C$12+COUNT('Daily reducing balance'!$F$4:F1785))</f>
        <v>16</v>
      </c>
      <c r="G1786" s="8">
        <f t="shared" si="198"/>
        <v>247625.74085879207</v>
      </c>
      <c r="H1786" s="6">
        <f>G1786*'Dash Board'!$C$11/365</f>
        <v>71.234802164857996</v>
      </c>
      <c r="I1786" s="6">
        <f>H1786*'Dash Board'!$C$18/'Dash Board'!$C$11</f>
        <v>33.921334364218097</v>
      </c>
      <c r="J1786" s="6">
        <f>(G1786&gt;1)*PMT('Dash Board'!$C$11/365,$U$4,-'Dash Board'!$C$19)</f>
        <v>108.80376961660664</v>
      </c>
      <c r="K1786" s="6">
        <f t="shared" si="193"/>
        <v>0</v>
      </c>
      <c r="L1786" s="8">
        <f t="shared" si="194"/>
        <v>247588.17189134032</v>
      </c>
      <c r="N1786" s="8">
        <f t="shared" si="199"/>
        <v>74.882435252388547</v>
      </c>
      <c r="O1786" s="8">
        <f>IF(E1785&lt;&gt;E1786,SUM($N$4:N1786)-SUM($O$3:O1785),0)</f>
        <v>0</v>
      </c>
      <c r="P1786" s="6">
        <f>IF(B1786&gt;0,SUM($O$4:O1786)-SUM($P$3:P1785),0)</f>
        <v>0</v>
      </c>
      <c r="Q1786" s="6">
        <f t="shared" si="195"/>
        <v>33.921334364218097</v>
      </c>
      <c r="R1786" s="8">
        <f>IF(E1785&lt;&gt;E1786,SUM($Q$4:Q1786)-SUM($R$3:R1785),0)</f>
        <v>0</v>
      </c>
      <c r="S1786" s="6">
        <f>IF(B1786&gt;0,SUM($R$4:R1786)-SUM($S$3:S1785),0)</f>
        <v>0</v>
      </c>
    </row>
    <row r="1787" spans="1:19">
      <c r="A1787">
        <f>IF(E1786&lt;&gt;E1787,COUNTIF($A$4:A1786,"&lt;&gt;0")+1,0)</f>
        <v>0</v>
      </c>
      <c r="B1787">
        <f>IF(A1787&lt;&gt;0,IF(MOD(A1787,3)=0,COUNTIF($B$4:B1786,"&lt;&gt;0")+1,0),0)</f>
        <v>0</v>
      </c>
      <c r="C1787" s="9">
        <f>'Dash Board'!$C$12+COUNT('Daily reducing balance'!$F$4:F1786)</f>
        <v>43513</v>
      </c>
      <c r="D1787">
        <f t="shared" si="196"/>
        <v>2019</v>
      </c>
      <c r="E1787">
        <f t="shared" si="197"/>
        <v>2</v>
      </c>
      <c r="F1787">
        <f>DAY('Dash Board'!$C$12+COUNT('Daily reducing balance'!$F$4:F1786))</f>
        <v>17</v>
      </c>
      <c r="G1787" s="8">
        <f t="shared" si="198"/>
        <v>247588.17189134032</v>
      </c>
      <c r="H1787" s="6">
        <f>G1787*'Dash Board'!$C$11/365</f>
        <v>71.22399465367323</v>
      </c>
      <c r="I1787" s="6">
        <f>H1787*'Dash Board'!$C$18/'Dash Board'!$C$11</f>
        <v>33.916187930320589</v>
      </c>
      <c r="J1787" s="6">
        <f>(G1787&gt;1)*PMT('Dash Board'!$C$11/365,$U$4,-'Dash Board'!$C$19)</f>
        <v>108.80376961660664</v>
      </c>
      <c r="K1787" s="6">
        <f t="shared" si="193"/>
        <v>0</v>
      </c>
      <c r="L1787" s="8">
        <f t="shared" si="194"/>
        <v>247550.59211637737</v>
      </c>
      <c r="N1787" s="8">
        <f t="shared" si="199"/>
        <v>74.887581686286055</v>
      </c>
      <c r="O1787" s="8">
        <f>IF(E1786&lt;&gt;E1787,SUM($N$4:N1787)-SUM($O$3:O1786),0)</f>
        <v>0</v>
      </c>
      <c r="P1787" s="6">
        <f>IF(B1787&gt;0,SUM($O$4:O1787)-SUM($P$3:P1786),0)</f>
        <v>0</v>
      </c>
      <c r="Q1787" s="6">
        <f t="shared" si="195"/>
        <v>33.916187930320589</v>
      </c>
      <c r="R1787" s="8">
        <f>IF(E1786&lt;&gt;E1787,SUM($Q$4:Q1787)-SUM($R$3:R1786),0)</f>
        <v>0</v>
      </c>
      <c r="S1787" s="6">
        <f>IF(B1787&gt;0,SUM($R$4:R1787)-SUM($S$3:S1786),0)</f>
        <v>0</v>
      </c>
    </row>
    <row r="1788" spans="1:19">
      <c r="A1788">
        <f>IF(E1787&lt;&gt;E1788,COUNTIF($A$4:A1787,"&lt;&gt;0")+1,0)</f>
        <v>0</v>
      </c>
      <c r="B1788">
        <f>IF(A1788&lt;&gt;0,IF(MOD(A1788,3)=0,COUNTIF($B$4:B1787,"&lt;&gt;0")+1,0),0)</f>
        <v>0</v>
      </c>
      <c r="C1788" s="9">
        <f>'Dash Board'!$C$12+COUNT('Daily reducing balance'!$F$4:F1787)</f>
        <v>43514</v>
      </c>
      <c r="D1788">
        <f t="shared" si="196"/>
        <v>2019</v>
      </c>
      <c r="E1788">
        <f t="shared" si="197"/>
        <v>2</v>
      </c>
      <c r="F1788">
        <f>DAY('Dash Board'!$C$12+COUNT('Daily reducing balance'!$F$4:F1787))</f>
        <v>18</v>
      </c>
      <c r="G1788" s="8">
        <f t="shared" si="198"/>
        <v>247550.59211637737</v>
      </c>
      <c r="H1788" s="6">
        <f>G1788*'Dash Board'!$C$11/365</f>
        <v>71.213184033478413</v>
      </c>
      <c r="I1788" s="6">
        <f>H1788*'Dash Board'!$C$18/'Dash Board'!$C$11</f>
        <v>33.911040015942106</v>
      </c>
      <c r="J1788" s="6">
        <f>(G1788&gt;1)*PMT('Dash Board'!$C$11/365,$U$4,-'Dash Board'!$C$19)</f>
        <v>108.80376961660664</v>
      </c>
      <c r="K1788" s="6">
        <f t="shared" si="193"/>
        <v>0</v>
      </c>
      <c r="L1788" s="8">
        <f t="shared" si="194"/>
        <v>247513.00153079425</v>
      </c>
      <c r="N1788" s="8">
        <f t="shared" si="199"/>
        <v>74.892729600664538</v>
      </c>
      <c r="O1788" s="8">
        <f>IF(E1787&lt;&gt;E1788,SUM($N$4:N1788)-SUM($O$3:O1787),0)</f>
        <v>0</v>
      </c>
      <c r="P1788" s="6">
        <f>IF(B1788&gt;0,SUM($O$4:O1788)-SUM($P$3:P1787),0)</f>
        <v>0</v>
      </c>
      <c r="Q1788" s="6">
        <f t="shared" si="195"/>
        <v>33.911040015942106</v>
      </c>
      <c r="R1788" s="8">
        <f>IF(E1787&lt;&gt;E1788,SUM($Q$4:Q1788)-SUM($R$3:R1787),0)</f>
        <v>0</v>
      </c>
      <c r="S1788" s="6">
        <f>IF(B1788&gt;0,SUM($R$4:R1788)-SUM($S$3:S1787),0)</f>
        <v>0</v>
      </c>
    </row>
    <row r="1789" spans="1:19">
      <c r="A1789">
        <f>IF(E1788&lt;&gt;E1789,COUNTIF($A$4:A1788,"&lt;&gt;0")+1,0)</f>
        <v>0</v>
      </c>
      <c r="B1789">
        <f>IF(A1789&lt;&gt;0,IF(MOD(A1789,3)=0,COUNTIF($B$4:B1788,"&lt;&gt;0")+1,0),0)</f>
        <v>0</v>
      </c>
      <c r="C1789" s="9">
        <f>'Dash Board'!$C$12+COUNT('Daily reducing balance'!$F$4:F1788)</f>
        <v>43515</v>
      </c>
      <c r="D1789">
        <f t="shared" si="196"/>
        <v>2019</v>
      </c>
      <c r="E1789">
        <f t="shared" si="197"/>
        <v>2</v>
      </c>
      <c r="F1789">
        <f>DAY('Dash Board'!$C$12+COUNT('Daily reducing balance'!$F$4:F1788))</f>
        <v>19</v>
      </c>
      <c r="G1789" s="8">
        <f t="shared" si="198"/>
        <v>247513.00153079425</v>
      </c>
      <c r="H1789" s="6">
        <f>G1789*'Dash Board'!$C$11/365</f>
        <v>71.202370303379169</v>
      </c>
      <c r="I1789" s="6">
        <f>H1789*'Dash Board'!$C$18/'Dash Board'!$C$11</f>
        <v>33.905890620656749</v>
      </c>
      <c r="J1789" s="6">
        <f>(G1789&gt;1)*PMT('Dash Board'!$C$11/365,$U$4,-'Dash Board'!$C$19)</f>
        <v>108.80376961660664</v>
      </c>
      <c r="K1789" s="6">
        <f t="shared" si="193"/>
        <v>0</v>
      </c>
      <c r="L1789" s="8">
        <f t="shared" si="194"/>
        <v>247475.40013148103</v>
      </c>
      <c r="N1789" s="8">
        <f t="shared" si="199"/>
        <v>74.897878995949895</v>
      </c>
      <c r="O1789" s="8">
        <f>IF(E1788&lt;&gt;E1789,SUM($N$4:N1789)-SUM($O$3:O1788),0)</f>
        <v>0</v>
      </c>
      <c r="P1789" s="6">
        <f>IF(B1789&gt;0,SUM($O$4:O1789)-SUM($P$3:P1788),0)</f>
        <v>0</v>
      </c>
      <c r="Q1789" s="6">
        <f t="shared" si="195"/>
        <v>33.905890620656749</v>
      </c>
      <c r="R1789" s="8">
        <f>IF(E1788&lt;&gt;E1789,SUM($Q$4:Q1789)-SUM($R$3:R1788),0)</f>
        <v>0</v>
      </c>
      <c r="S1789" s="6">
        <f>IF(B1789&gt;0,SUM($R$4:R1789)-SUM($S$3:S1788),0)</f>
        <v>0</v>
      </c>
    </row>
    <row r="1790" spans="1:19">
      <c r="A1790">
        <f>IF(E1789&lt;&gt;E1790,COUNTIF($A$4:A1789,"&lt;&gt;0")+1,0)</f>
        <v>0</v>
      </c>
      <c r="B1790">
        <f>IF(A1790&lt;&gt;0,IF(MOD(A1790,3)=0,COUNTIF($B$4:B1789,"&lt;&gt;0")+1,0),0)</f>
        <v>0</v>
      </c>
      <c r="C1790" s="9">
        <f>'Dash Board'!$C$12+COUNT('Daily reducing balance'!$F$4:F1789)</f>
        <v>43516</v>
      </c>
      <c r="D1790">
        <f t="shared" si="196"/>
        <v>2019</v>
      </c>
      <c r="E1790">
        <f t="shared" si="197"/>
        <v>2</v>
      </c>
      <c r="F1790">
        <f>DAY('Dash Board'!$C$12+COUNT('Daily reducing balance'!$F$4:F1789))</f>
        <v>20</v>
      </c>
      <c r="G1790" s="8">
        <f t="shared" si="198"/>
        <v>247475.40013148103</v>
      </c>
      <c r="H1790" s="6">
        <f>G1790*'Dash Board'!$C$11/365</f>
        <v>71.19155346248084</v>
      </c>
      <c r="I1790" s="6">
        <f>H1790*'Dash Board'!$C$18/'Dash Board'!$C$11</f>
        <v>33.900739744038496</v>
      </c>
      <c r="J1790" s="6">
        <f>(G1790&gt;1)*PMT('Dash Board'!$C$11/365,$U$4,-'Dash Board'!$C$19)</f>
        <v>108.80376961660664</v>
      </c>
      <c r="K1790" s="6">
        <f t="shared" si="193"/>
        <v>0</v>
      </c>
      <c r="L1790" s="8">
        <f t="shared" si="194"/>
        <v>247437.78791532689</v>
      </c>
      <c r="N1790" s="8">
        <f t="shared" si="199"/>
        <v>74.90302987256814</v>
      </c>
      <c r="O1790" s="8">
        <f>IF(E1789&lt;&gt;E1790,SUM($N$4:N1790)-SUM($O$3:O1789),0)</f>
        <v>0</v>
      </c>
      <c r="P1790" s="6">
        <f>IF(B1790&gt;0,SUM($O$4:O1790)-SUM($P$3:P1789),0)</f>
        <v>0</v>
      </c>
      <c r="Q1790" s="6">
        <f t="shared" si="195"/>
        <v>33.900739744038496</v>
      </c>
      <c r="R1790" s="8">
        <f>IF(E1789&lt;&gt;E1790,SUM($Q$4:Q1790)-SUM($R$3:R1789),0)</f>
        <v>0</v>
      </c>
      <c r="S1790" s="6">
        <f>IF(B1790&gt;0,SUM($R$4:R1790)-SUM($S$3:S1789),0)</f>
        <v>0</v>
      </c>
    </row>
    <row r="1791" spans="1:19">
      <c r="A1791">
        <f>IF(E1790&lt;&gt;E1791,COUNTIF($A$4:A1790,"&lt;&gt;0")+1,0)</f>
        <v>0</v>
      </c>
      <c r="B1791">
        <f>IF(A1791&lt;&gt;0,IF(MOD(A1791,3)=0,COUNTIF($B$4:B1790,"&lt;&gt;0")+1,0),0)</f>
        <v>0</v>
      </c>
      <c r="C1791" s="9">
        <f>'Dash Board'!$C$12+COUNT('Daily reducing balance'!$F$4:F1790)</f>
        <v>43517</v>
      </c>
      <c r="D1791">
        <f t="shared" si="196"/>
        <v>2019</v>
      </c>
      <c r="E1791">
        <f t="shared" si="197"/>
        <v>2</v>
      </c>
      <c r="F1791">
        <f>DAY('Dash Board'!$C$12+COUNT('Daily reducing balance'!$F$4:F1790))</f>
        <v>21</v>
      </c>
      <c r="G1791" s="8">
        <f t="shared" si="198"/>
        <v>247437.78791532689</v>
      </c>
      <c r="H1791" s="6">
        <f>G1791*'Dash Board'!$C$11/365</f>
        <v>71.180733509888555</v>
      </c>
      <c r="I1791" s="6">
        <f>H1791*'Dash Board'!$C$18/'Dash Board'!$C$11</f>
        <v>33.895587385661216</v>
      </c>
      <c r="J1791" s="6">
        <f>(G1791&gt;1)*PMT('Dash Board'!$C$11/365,$U$4,-'Dash Board'!$C$19)</f>
        <v>108.80376961660664</v>
      </c>
      <c r="K1791" s="6">
        <f t="shared" si="193"/>
        <v>0</v>
      </c>
      <c r="L1791" s="8">
        <f t="shared" si="194"/>
        <v>247400.16487922016</v>
      </c>
      <c r="N1791" s="8">
        <f t="shared" si="199"/>
        <v>74.908182230945428</v>
      </c>
      <c r="O1791" s="8">
        <f>IF(E1790&lt;&gt;E1791,SUM($N$4:N1791)-SUM($O$3:O1790),0)</f>
        <v>0</v>
      </c>
      <c r="P1791" s="6">
        <f>IF(B1791&gt;0,SUM($O$4:O1791)-SUM($P$3:P1790),0)</f>
        <v>0</v>
      </c>
      <c r="Q1791" s="6">
        <f t="shared" si="195"/>
        <v>33.895587385661216</v>
      </c>
      <c r="R1791" s="8">
        <f>IF(E1790&lt;&gt;E1791,SUM($Q$4:Q1791)-SUM($R$3:R1790),0)</f>
        <v>0</v>
      </c>
      <c r="S1791" s="6">
        <f>IF(B1791&gt;0,SUM($R$4:R1791)-SUM($S$3:S1790),0)</f>
        <v>0</v>
      </c>
    </row>
    <row r="1792" spans="1:19">
      <c r="A1792">
        <f>IF(E1791&lt;&gt;E1792,COUNTIF($A$4:A1791,"&lt;&gt;0")+1,0)</f>
        <v>0</v>
      </c>
      <c r="B1792">
        <f>IF(A1792&lt;&gt;0,IF(MOD(A1792,3)=0,COUNTIF($B$4:B1791,"&lt;&gt;0")+1,0),0)</f>
        <v>0</v>
      </c>
      <c r="C1792" s="9">
        <f>'Dash Board'!$C$12+COUNT('Daily reducing balance'!$F$4:F1791)</f>
        <v>43518</v>
      </c>
      <c r="D1792">
        <f t="shared" si="196"/>
        <v>2019</v>
      </c>
      <c r="E1792">
        <f t="shared" si="197"/>
        <v>2</v>
      </c>
      <c r="F1792">
        <f>DAY('Dash Board'!$C$12+COUNT('Daily reducing balance'!$F$4:F1791))</f>
        <v>22</v>
      </c>
      <c r="G1792" s="8">
        <f t="shared" si="198"/>
        <v>247400.16487922016</v>
      </c>
      <c r="H1792" s="6">
        <f>G1792*'Dash Board'!$C$11/365</f>
        <v>71.16991044470717</v>
      </c>
      <c r="I1792" s="6">
        <f>H1792*'Dash Board'!$C$18/'Dash Board'!$C$11</f>
        <v>33.890433545098652</v>
      </c>
      <c r="J1792" s="6">
        <f>(G1792&gt;1)*PMT('Dash Board'!$C$11/365,$U$4,-'Dash Board'!$C$19)</f>
        <v>108.80376961660664</v>
      </c>
      <c r="K1792" s="6">
        <f t="shared" si="193"/>
        <v>0</v>
      </c>
      <c r="L1792" s="8">
        <f t="shared" si="194"/>
        <v>247362.53102004825</v>
      </c>
      <c r="N1792" s="8">
        <f t="shared" si="199"/>
        <v>74.913336071507985</v>
      </c>
      <c r="O1792" s="8">
        <f>IF(E1791&lt;&gt;E1792,SUM($N$4:N1792)-SUM($O$3:O1791),0)</f>
        <v>0</v>
      </c>
      <c r="P1792" s="6">
        <f>IF(B1792&gt;0,SUM($O$4:O1792)-SUM($P$3:P1791),0)</f>
        <v>0</v>
      </c>
      <c r="Q1792" s="6">
        <f t="shared" si="195"/>
        <v>33.890433545098652</v>
      </c>
      <c r="R1792" s="8">
        <f>IF(E1791&lt;&gt;E1792,SUM($Q$4:Q1792)-SUM($R$3:R1791),0)</f>
        <v>0</v>
      </c>
      <c r="S1792" s="6">
        <f>IF(B1792&gt;0,SUM($R$4:R1792)-SUM($S$3:S1791),0)</f>
        <v>0</v>
      </c>
    </row>
    <row r="1793" spans="1:19">
      <c r="A1793">
        <f>IF(E1792&lt;&gt;E1793,COUNTIF($A$4:A1792,"&lt;&gt;0")+1,0)</f>
        <v>0</v>
      </c>
      <c r="B1793">
        <f>IF(A1793&lt;&gt;0,IF(MOD(A1793,3)=0,COUNTIF($B$4:B1792,"&lt;&gt;0")+1,0),0)</f>
        <v>0</v>
      </c>
      <c r="C1793" s="9">
        <f>'Dash Board'!$C$12+COUNT('Daily reducing balance'!$F$4:F1792)</f>
        <v>43519</v>
      </c>
      <c r="D1793">
        <f t="shared" si="196"/>
        <v>2019</v>
      </c>
      <c r="E1793">
        <f t="shared" si="197"/>
        <v>2</v>
      </c>
      <c r="F1793">
        <f>DAY('Dash Board'!$C$12+COUNT('Daily reducing balance'!$F$4:F1792))</f>
        <v>23</v>
      </c>
      <c r="G1793" s="8">
        <f t="shared" si="198"/>
        <v>247362.53102004825</v>
      </c>
      <c r="H1793" s="6">
        <f>G1793*'Dash Board'!$C$11/365</f>
        <v>71.159084266041276</v>
      </c>
      <c r="I1793" s="6">
        <f>H1793*'Dash Board'!$C$18/'Dash Board'!$C$11</f>
        <v>33.885278221924423</v>
      </c>
      <c r="J1793" s="6">
        <f>(G1793&gt;1)*PMT('Dash Board'!$C$11/365,$U$4,-'Dash Board'!$C$19)</f>
        <v>108.80376961660664</v>
      </c>
      <c r="K1793" s="6">
        <f t="shared" si="193"/>
        <v>0</v>
      </c>
      <c r="L1793" s="8">
        <f t="shared" si="194"/>
        <v>247324.88633469769</v>
      </c>
      <c r="N1793" s="8">
        <f t="shared" si="199"/>
        <v>74.918491394682221</v>
      </c>
      <c r="O1793" s="8">
        <f>IF(E1792&lt;&gt;E1793,SUM($N$4:N1793)-SUM($O$3:O1792),0)</f>
        <v>0</v>
      </c>
      <c r="P1793" s="6">
        <f>IF(B1793&gt;0,SUM($O$4:O1793)-SUM($P$3:P1792),0)</f>
        <v>0</v>
      </c>
      <c r="Q1793" s="6">
        <f t="shared" si="195"/>
        <v>33.885278221924423</v>
      </c>
      <c r="R1793" s="8">
        <f>IF(E1792&lt;&gt;E1793,SUM($Q$4:Q1793)-SUM($R$3:R1792),0)</f>
        <v>0</v>
      </c>
      <c r="S1793" s="6">
        <f>IF(B1793&gt;0,SUM($R$4:R1793)-SUM($S$3:S1792),0)</f>
        <v>0</v>
      </c>
    </row>
    <row r="1794" spans="1:19">
      <c r="A1794">
        <f>IF(E1793&lt;&gt;E1794,COUNTIF($A$4:A1793,"&lt;&gt;0")+1,0)</f>
        <v>0</v>
      </c>
      <c r="B1794">
        <f>IF(A1794&lt;&gt;0,IF(MOD(A1794,3)=0,COUNTIF($B$4:B1793,"&lt;&gt;0")+1,0),0)</f>
        <v>0</v>
      </c>
      <c r="C1794" s="9">
        <f>'Dash Board'!$C$12+COUNT('Daily reducing balance'!$F$4:F1793)</f>
        <v>43520</v>
      </c>
      <c r="D1794">
        <f t="shared" si="196"/>
        <v>2019</v>
      </c>
      <c r="E1794">
        <f t="shared" si="197"/>
        <v>2</v>
      </c>
      <c r="F1794">
        <f>DAY('Dash Board'!$C$12+COUNT('Daily reducing balance'!$F$4:F1793))</f>
        <v>24</v>
      </c>
      <c r="G1794" s="8">
        <f t="shared" si="198"/>
        <v>247324.88633469769</v>
      </c>
      <c r="H1794" s="6">
        <f>G1794*'Dash Board'!$C$11/365</f>
        <v>71.148254972995232</v>
      </c>
      <c r="I1794" s="6">
        <f>H1794*'Dash Board'!$C$18/'Dash Board'!$C$11</f>
        <v>33.880121415712019</v>
      </c>
      <c r="J1794" s="6">
        <f>(G1794&gt;1)*PMT('Dash Board'!$C$11/365,$U$4,-'Dash Board'!$C$19)</f>
        <v>108.80376961660664</v>
      </c>
      <c r="K1794" s="6">
        <f t="shared" si="193"/>
        <v>0</v>
      </c>
      <c r="L1794" s="8">
        <f t="shared" si="194"/>
        <v>247287.23082005407</v>
      </c>
      <c r="N1794" s="8">
        <f t="shared" si="199"/>
        <v>74.923648200894633</v>
      </c>
      <c r="O1794" s="8">
        <f>IF(E1793&lt;&gt;E1794,SUM($N$4:N1794)-SUM($O$3:O1793),0)</f>
        <v>0</v>
      </c>
      <c r="P1794" s="6">
        <f>IF(B1794&gt;0,SUM($O$4:O1794)-SUM($P$3:P1793),0)</f>
        <v>0</v>
      </c>
      <c r="Q1794" s="6">
        <f t="shared" si="195"/>
        <v>33.880121415712019</v>
      </c>
      <c r="R1794" s="8">
        <f>IF(E1793&lt;&gt;E1794,SUM($Q$4:Q1794)-SUM($R$3:R1793),0)</f>
        <v>0</v>
      </c>
      <c r="S1794" s="6">
        <f>IF(B1794&gt;0,SUM($R$4:R1794)-SUM($S$3:S1793),0)</f>
        <v>0</v>
      </c>
    </row>
    <row r="1795" spans="1:19">
      <c r="A1795">
        <f>IF(E1794&lt;&gt;E1795,COUNTIF($A$4:A1794,"&lt;&gt;0")+1,0)</f>
        <v>0</v>
      </c>
      <c r="B1795">
        <f>IF(A1795&lt;&gt;0,IF(MOD(A1795,3)=0,COUNTIF($B$4:B1794,"&lt;&gt;0")+1,0),0)</f>
        <v>0</v>
      </c>
      <c r="C1795" s="9">
        <f>'Dash Board'!$C$12+COUNT('Daily reducing balance'!$F$4:F1794)</f>
        <v>43521</v>
      </c>
      <c r="D1795">
        <f t="shared" si="196"/>
        <v>2019</v>
      </c>
      <c r="E1795">
        <f t="shared" si="197"/>
        <v>2</v>
      </c>
      <c r="F1795">
        <f>DAY('Dash Board'!$C$12+COUNT('Daily reducing balance'!$F$4:F1794))</f>
        <v>25</v>
      </c>
      <c r="G1795" s="8">
        <f t="shared" si="198"/>
        <v>247287.23082005407</v>
      </c>
      <c r="H1795" s="6">
        <f>G1795*'Dash Board'!$C$11/365</f>
        <v>71.137422564673088</v>
      </c>
      <c r="I1795" s="6">
        <f>H1795*'Dash Board'!$C$18/'Dash Board'!$C$11</f>
        <v>33.874963126034807</v>
      </c>
      <c r="J1795" s="6">
        <f>(G1795&gt;1)*PMT('Dash Board'!$C$11/365,$U$4,-'Dash Board'!$C$19)</f>
        <v>108.80376961660664</v>
      </c>
      <c r="K1795" s="6">
        <f t="shared" si="193"/>
        <v>0</v>
      </c>
      <c r="L1795" s="8">
        <f t="shared" si="194"/>
        <v>247249.56447300213</v>
      </c>
      <c r="N1795" s="8">
        <f t="shared" si="199"/>
        <v>74.928806490571844</v>
      </c>
      <c r="O1795" s="8">
        <f>IF(E1794&lt;&gt;E1795,SUM($N$4:N1795)-SUM($O$3:O1794),0)</f>
        <v>0</v>
      </c>
      <c r="P1795" s="6">
        <f>IF(B1795&gt;0,SUM($O$4:O1795)-SUM($P$3:P1794),0)</f>
        <v>0</v>
      </c>
      <c r="Q1795" s="6">
        <f t="shared" si="195"/>
        <v>33.874963126034807</v>
      </c>
      <c r="R1795" s="8">
        <f>IF(E1794&lt;&gt;E1795,SUM($Q$4:Q1795)-SUM($R$3:R1794),0)</f>
        <v>0</v>
      </c>
      <c r="S1795" s="6">
        <f>IF(B1795&gt;0,SUM($R$4:R1795)-SUM($S$3:S1794),0)</f>
        <v>0</v>
      </c>
    </row>
    <row r="1796" spans="1:19">
      <c r="A1796">
        <f>IF(E1795&lt;&gt;E1796,COUNTIF($A$4:A1795,"&lt;&gt;0")+1,0)</f>
        <v>0</v>
      </c>
      <c r="B1796">
        <f>IF(A1796&lt;&gt;0,IF(MOD(A1796,3)=0,COUNTIF($B$4:B1795,"&lt;&gt;0")+1,0),0)</f>
        <v>0</v>
      </c>
      <c r="C1796" s="9">
        <f>'Dash Board'!$C$12+COUNT('Daily reducing balance'!$F$4:F1795)</f>
        <v>43522</v>
      </c>
      <c r="D1796">
        <f t="shared" si="196"/>
        <v>2019</v>
      </c>
      <c r="E1796">
        <f t="shared" si="197"/>
        <v>2</v>
      </c>
      <c r="F1796">
        <f>DAY('Dash Board'!$C$12+COUNT('Daily reducing balance'!$F$4:F1795))</f>
        <v>26</v>
      </c>
      <c r="G1796" s="8">
        <f t="shared" si="198"/>
        <v>247249.56447300213</v>
      </c>
      <c r="H1796" s="6">
        <f>G1796*'Dash Board'!$C$11/365</f>
        <v>71.126587040178691</v>
      </c>
      <c r="I1796" s="6">
        <f>H1796*'Dash Board'!$C$18/'Dash Board'!$C$11</f>
        <v>33.869803352466043</v>
      </c>
      <c r="J1796" s="6">
        <f>(G1796&gt;1)*PMT('Dash Board'!$C$11/365,$U$4,-'Dash Board'!$C$19)</f>
        <v>108.80376961660664</v>
      </c>
      <c r="K1796" s="6">
        <f t="shared" si="193"/>
        <v>0</v>
      </c>
      <c r="L1796" s="8">
        <f t="shared" si="194"/>
        <v>247211.88729042569</v>
      </c>
      <c r="N1796" s="8">
        <f t="shared" si="199"/>
        <v>74.933966264140594</v>
      </c>
      <c r="O1796" s="8">
        <f>IF(E1795&lt;&gt;E1796,SUM($N$4:N1796)-SUM($O$3:O1795),0)</f>
        <v>0</v>
      </c>
      <c r="P1796" s="6">
        <f>IF(B1796&gt;0,SUM($O$4:O1796)-SUM($P$3:P1795),0)</f>
        <v>0</v>
      </c>
      <c r="Q1796" s="6">
        <f t="shared" si="195"/>
        <v>33.869803352466043</v>
      </c>
      <c r="R1796" s="8">
        <f>IF(E1795&lt;&gt;E1796,SUM($Q$4:Q1796)-SUM($R$3:R1795),0)</f>
        <v>0</v>
      </c>
      <c r="S1796" s="6">
        <f>IF(B1796&gt;0,SUM($R$4:R1796)-SUM($S$3:S1795),0)</f>
        <v>0</v>
      </c>
    </row>
    <row r="1797" spans="1:19">
      <c r="A1797">
        <f>IF(E1796&lt;&gt;E1797,COUNTIF($A$4:A1796,"&lt;&gt;0")+1,0)</f>
        <v>0</v>
      </c>
      <c r="B1797">
        <f>IF(A1797&lt;&gt;0,IF(MOD(A1797,3)=0,COUNTIF($B$4:B1796,"&lt;&gt;0")+1,0),0)</f>
        <v>0</v>
      </c>
      <c r="C1797" s="9">
        <f>'Dash Board'!$C$12+COUNT('Daily reducing balance'!$F$4:F1796)</f>
        <v>43523</v>
      </c>
      <c r="D1797">
        <f t="shared" si="196"/>
        <v>2019</v>
      </c>
      <c r="E1797">
        <f t="shared" si="197"/>
        <v>2</v>
      </c>
      <c r="F1797">
        <f>DAY('Dash Board'!$C$12+COUNT('Daily reducing balance'!$F$4:F1796))</f>
        <v>27</v>
      </c>
      <c r="G1797" s="8">
        <f t="shared" si="198"/>
        <v>247211.88729042569</v>
      </c>
      <c r="H1797" s="6">
        <f>G1797*'Dash Board'!$C$11/365</f>
        <v>71.115748398615608</v>
      </c>
      <c r="I1797" s="6">
        <f>H1797*'Dash Board'!$C$18/'Dash Board'!$C$11</f>
        <v>33.864642094578862</v>
      </c>
      <c r="J1797" s="6">
        <f>(G1797&gt;1)*PMT('Dash Board'!$C$11/365,$U$4,-'Dash Board'!$C$19)</f>
        <v>108.80376961660664</v>
      </c>
      <c r="K1797" s="6">
        <f t="shared" ref="K1797:K1860" si="200">IF(F1797=1,SUMIFS($J$4:$J$7308,$D$4:$D$7308,"="&amp;YEAR(C1797),$E$4:$E$7308,"="&amp;MONTH(C1797)),0)</f>
        <v>0</v>
      </c>
      <c r="L1797" s="8">
        <f t="shared" ref="L1797:L1860" si="201">IF(G1797+H1797-J1797&lt;0,0,G1797+H1797-J1797)</f>
        <v>247174.19926920769</v>
      </c>
      <c r="N1797" s="8">
        <f t="shared" si="199"/>
        <v>74.939127522027775</v>
      </c>
      <c r="O1797" s="8">
        <f>IF(E1796&lt;&gt;E1797,SUM($N$4:N1797)-SUM($O$3:O1796),0)</f>
        <v>0</v>
      </c>
      <c r="P1797" s="6">
        <f>IF(B1797&gt;0,SUM($O$4:O1797)-SUM($P$3:P1796),0)</f>
        <v>0</v>
      </c>
      <c r="Q1797" s="6">
        <f t="shared" ref="Q1797:Q1860" si="202">I1797</f>
        <v>33.864642094578862</v>
      </c>
      <c r="R1797" s="8">
        <f>IF(E1796&lt;&gt;E1797,SUM($Q$4:Q1797)-SUM($R$3:R1796),0)</f>
        <v>0</v>
      </c>
      <c r="S1797" s="6">
        <f>IF(B1797&gt;0,SUM($R$4:R1797)-SUM($S$3:S1796),0)</f>
        <v>0</v>
      </c>
    </row>
    <row r="1798" spans="1:19">
      <c r="A1798">
        <f>IF(E1797&lt;&gt;E1798,COUNTIF($A$4:A1797,"&lt;&gt;0")+1,0)</f>
        <v>0</v>
      </c>
      <c r="B1798">
        <f>IF(A1798&lt;&gt;0,IF(MOD(A1798,3)=0,COUNTIF($B$4:B1797,"&lt;&gt;0")+1,0),0)</f>
        <v>0</v>
      </c>
      <c r="C1798" s="9">
        <f>'Dash Board'!$C$12+COUNT('Daily reducing balance'!$F$4:F1797)</f>
        <v>43524</v>
      </c>
      <c r="D1798">
        <f t="shared" si="196"/>
        <v>2019</v>
      </c>
      <c r="E1798">
        <f t="shared" si="197"/>
        <v>2</v>
      </c>
      <c r="F1798">
        <f>DAY('Dash Board'!$C$12+COUNT('Daily reducing balance'!$F$4:F1797))</f>
        <v>28</v>
      </c>
      <c r="G1798" s="8">
        <f t="shared" si="198"/>
        <v>247174.19926920769</v>
      </c>
      <c r="H1798" s="6">
        <f>G1798*'Dash Board'!$C$11/365</f>
        <v>71.104906639087147</v>
      </c>
      <c r="I1798" s="6">
        <f>H1798*'Dash Board'!$C$18/'Dash Board'!$C$11</f>
        <v>33.859479351946263</v>
      </c>
      <c r="J1798" s="6">
        <f>(G1798&gt;1)*PMT('Dash Board'!$C$11/365,$U$4,-'Dash Board'!$C$19)</f>
        <v>108.80376961660664</v>
      </c>
      <c r="K1798" s="6">
        <f t="shared" si="200"/>
        <v>0</v>
      </c>
      <c r="L1798" s="8">
        <f t="shared" si="201"/>
        <v>247136.50040623016</v>
      </c>
      <c r="N1798" s="8">
        <f t="shared" si="199"/>
        <v>74.944290264660381</v>
      </c>
      <c r="O1798" s="8">
        <f>IF(E1797&lt;&gt;E1798,SUM($N$4:N1798)-SUM($O$3:O1797),0)</f>
        <v>0</v>
      </c>
      <c r="P1798" s="6">
        <f>IF(B1798&gt;0,SUM($O$4:O1798)-SUM($P$3:P1797),0)</f>
        <v>0</v>
      </c>
      <c r="Q1798" s="6">
        <f t="shared" si="202"/>
        <v>33.859479351946263</v>
      </c>
      <c r="R1798" s="8">
        <f>IF(E1797&lt;&gt;E1798,SUM($Q$4:Q1798)-SUM($R$3:R1797),0)</f>
        <v>0</v>
      </c>
      <c r="S1798" s="6">
        <f>IF(B1798&gt;0,SUM($R$4:R1798)-SUM($S$3:S1797),0)</f>
        <v>0</v>
      </c>
    </row>
    <row r="1799" spans="1:19">
      <c r="A1799">
        <f>IF(E1798&lt;&gt;E1799,COUNTIF($A$4:A1798,"&lt;&gt;0")+1,0)</f>
        <v>59</v>
      </c>
      <c r="B1799">
        <f>IF(A1799&lt;&gt;0,IF(MOD(A1799,3)=0,COUNTIF($B$4:B1798,"&lt;&gt;0")+1,0),0)</f>
        <v>0</v>
      </c>
      <c r="C1799" s="9">
        <f>'Dash Board'!$C$12+COUNT('Daily reducing balance'!$F$4:F1798)</f>
        <v>43525</v>
      </c>
      <c r="D1799">
        <f t="shared" si="196"/>
        <v>2019</v>
      </c>
      <c r="E1799">
        <f t="shared" si="197"/>
        <v>3</v>
      </c>
      <c r="F1799">
        <f>DAY('Dash Board'!$C$12+COUNT('Daily reducing balance'!$F$4:F1798))</f>
        <v>1</v>
      </c>
      <c r="G1799" s="8">
        <f t="shared" si="198"/>
        <v>247136.50040623016</v>
      </c>
      <c r="H1799" s="6">
        <f>G1799*'Dash Board'!$C$11/365</f>
        <v>71.094061760696349</v>
      </c>
      <c r="I1799" s="6">
        <f>H1799*'Dash Board'!$C$18/'Dash Board'!$C$11</f>
        <v>33.854315124141124</v>
      </c>
      <c r="J1799" s="6">
        <f>(G1799&gt;1)*PMT('Dash Board'!$C$11/365,$U$4,-'Dash Board'!$C$19)</f>
        <v>108.80376961660664</v>
      </c>
      <c r="K1799" s="6">
        <f t="shared" si="200"/>
        <v>3372.9168581148047</v>
      </c>
      <c r="L1799" s="8">
        <f t="shared" si="201"/>
        <v>247098.79069837424</v>
      </c>
      <c r="N1799" s="8">
        <f t="shared" si="199"/>
        <v>74.94945449246552</v>
      </c>
      <c r="O1799" s="8">
        <f>IF(E1798&lt;&gt;E1799,SUM($N$4:N1799)-SUM($O$3:O1798),0)</f>
        <v>2096.637504370723</v>
      </c>
      <c r="P1799" s="6">
        <f>IF(B1799&gt;0,SUM($O$4:O1799)-SUM($P$3:P1798),0)</f>
        <v>0</v>
      </c>
      <c r="Q1799" s="6">
        <f t="shared" si="202"/>
        <v>33.854315124141124</v>
      </c>
      <c r="R1799" s="8">
        <f>IF(E1798&lt;&gt;E1799,SUM($Q$4:Q1799)-SUM($R$3:R1798),0)</f>
        <v>949.8680448942323</v>
      </c>
      <c r="S1799" s="6">
        <f>IF(B1799&gt;0,SUM($R$4:R1799)-SUM($S$3:S1798),0)</f>
        <v>0</v>
      </c>
    </row>
    <row r="1800" spans="1:19">
      <c r="A1800">
        <f>IF(E1799&lt;&gt;E1800,COUNTIF($A$4:A1799,"&lt;&gt;0")+1,0)</f>
        <v>0</v>
      </c>
      <c r="B1800">
        <f>IF(A1800&lt;&gt;0,IF(MOD(A1800,3)=0,COUNTIF($B$4:B1799,"&lt;&gt;0")+1,0),0)</f>
        <v>0</v>
      </c>
      <c r="C1800" s="9">
        <f>'Dash Board'!$C$12+COUNT('Daily reducing balance'!$F$4:F1799)</f>
        <v>43526</v>
      </c>
      <c r="D1800">
        <f t="shared" si="196"/>
        <v>2019</v>
      </c>
      <c r="E1800">
        <f t="shared" si="197"/>
        <v>3</v>
      </c>
      <c r="F1800">
        <f>DAY('Dash Board'!$C$12+COUNT('Daily reducing balance'!$F$4:F1799))</f>
        <v>2</v>
      </c>
      <c r="G1800" s="8">
        <f t="shared" si="198"/>
        <v>247098.79069837424</v>
      </c>
      <c r="H1800" s="6">
        <f>G1800*'Dash Board'!$C$11/365</f>
        <v>71.083213762546009</v>
      </c>
      <c r="I1800" s="6">
        <f>H1800*'Dash Board'!$C$18/'Dash Board'!$C$11</f>
        <v>33.849149410736196</v>
      </c>
      <c r="J1800" s="6">
        <f>(G1800&gt;1)*PMT('Dash Board'!$C$11/365,$U$4,-'Dash Board'!$C$19)</f>
        <v>108.80376961660664</v>
      </c>
      <c r="K1800" s="6">
        <f t="shared" si="200"/>
        <v>0</v>
      </c>
      <c r="L1800" s="8">
        <f t="shared" si="201"/>
        <v>247061.07014252018</v>
      </c>
      <c r="N1800" s="8">
        <f t="shared" si="199"/>
        <v>74.954620205870441</v>
      </c>
      <c r="O1800" s="8">
        <f>IF(E1799&lt;&gt;E1800,SUM($N$4:N1800)-SUM($O$3:O1799),0)</f>
        <v>0</v>
      </c>
      <c r="P1800" s="6">
        <f>IF(B1800&gt;0,SUM($O$4:O1800)-SUM($P$3:P1799),0)</f>
        <v>0</v>
      </c>
      <c r="Q1800" s="6">
        <f t="shared" si="202"/>
        <v>33.849149410736196</v>
      </c>
      <c r="R1800" s="8">
        <f>IF(E1799&lt;&gt;E1800,SUM($Q$4:Q1800)-SUM($R$3:R1799),0)</f>
        <v>0</v>
      </c>
      <c r="S1800" s="6">
        <f>IF(B1800&gt;0,SUM($R$4:R1800)-SUM($S$3:S1799),0)</f>
        <v>0</v>
      </c>
    </row>
    <row r="1801" spans="1:19">
      <c r="A1801">
        <f>IF(E1800&lt;&gt;E1801,COUNTIF($A$4:A1800,"&lt;&gt;0")+1,0)</f>
        <v>0</v>
      </c>
      <c r="B1801">
        <f>IF(A1801&lt;&gt;0,IF(MOD(A1801,3)=0,COUNTIF($B$4:B1800,"&lt;&gt;0")+1,0),0)</f>
        <v>0</v>
      </c>
      <c r="C1801" s="9">
        <f>'Dash Board'!$C$12+COUNT('Daily reducing balance'!$F$4:F1800)</f>
        <v>43527</v>
      </c>
      <c r="D1801">
        <f t="shared" si="196"/>
        <v>2019</v>
      </c>
      <c r="E1801">
        <f t="shared" si="197"/>
        <v>3</v>
      </c>
      <c r="F1801">
        <f>DAY('Dash Board'!$C$12+COUNT('Daily reducing balance'!$F$4:F1800))</f>
        <v>3</v>
      </c>
      <c r="G1801" s="8">
        <f t="shared" si="198"/>
        <v>247061.07014252018</v>
      </c>
      <c r="H1801" s="6">
        <f>G1801*'Dash Board'!$C$11/365</f>
        <v>71.072362643738671</v>
      </c>
      <c r="I1801" s="6">
        <f>H1801*'Dash Board'!$C$18/'Dash Board'!$C$11</f>
        <v>33.84398221130413</v>
      </c>
      <c r="J1801" s="6">
        <f>(G1801&gt;1)*PMT('Dash Board'!$C$11/365,$U$4,-'Dash Board'!$C$19)</f>
        <v>108.80376961660664</v>
      </c>
      <c r="K1801" s="6">
        <f t="shared" si="200"/>
        <v>0</v>
      </c>
      <c r="L1801" s="8">
        <f t="shared" si="201"/>
        <v>247023.3387355473</v>
      </c>
      <c r="N1801" s="8">
        <f t="shared" si="199"/>
        <v>74.959787405302507</v>
      </c>
      <c r="O1801" s="8">
        <f>IF(E1800&lt;&gt;E1801,SUM($N$4:N1801)-SUM($O$3:O1800),0)</f>
        <v>0</v>
      </c>
      <c r="P1801" s="6">
        <f>IF(B1801&gt;0,SUM($O$4:O1801)-SUM($P$3:P1800),0)</f>
        <v>0</v>
      </c>
      <c r="Q1801" s="6">
        <f t="shared" si="202"/>
        <v>33.84398221130413</v>
      </c>
      <c r="R1801" s="8">
        <f>IF(E1800&lt;&gt;E1801,SUM($Q$4:Q1801)-SUM($R$3:R1800),0)</f>
        <v>0</v>
      </c>
      <c r="S1801" s="6">
        <f>IF(B1801&gt;0,SUM($R$4:R1801)-SUM($S$3:S1800),0)</f>
        <v>0</v>
      </c>
    </row>
    <row r="1802" spans="1:19">
      <c r="A1802">
        <f>IF(E1801&lt;&gt;E1802,COUNTIF($A$4:A1801,"&lt;&gt;0")+1,0)</f>
        <v>0</v>
      </c>
      <c r="B1802">
        <f>IF(A1802&lt;&gt;0,IF(MOD(A1802,3)=0,COUNTIF($B$4:B1801,"&lt;&gt;0")+1,0),0)</f>
        <v>0</v>
      </c>
      <c r="C1802" s="9">
        <f>'Dash Board'!$C$12+COUNT('Daily reducing balance'!$F$4:F1801)</f>
        <v>43528</v>
      </c>
      <c r="D1802">
        <f t="shared" si="196"/>
        <v>2019</v>
      </c>
      <c r="E1802">
        <f t="shared" si="197"/>
        <v>3</v>
      </c>
      <c r="F1802">
        <f>DAY('Dash Board'!$C$12+COUNT('Daily reducing balance'!$F$4:F1801))</f>
        <v>4</v>
      </c>
      <c r="G1802" s="8">
        <f t="shared" si="198"/>
        <v>247023.3387355473</v>
      </c>
      <c r="H1802" s="6">
        <f>G1802*'Dash Board'!$C$11/365</f>
        <v>71.061508403376621</v>
      </c>
      <c r="I1802" s="6">
        <f>H1802*'Dash Board'!$C$18/'Dash Board'!$C$11</f>
        <v>33.838813525417443</v>
      </c>
      <c r="J1802" s="6">
        <f>(G1802&gt;1)*PMT('Dash Board'!$C$11/365,$U$4,-'Dash Board'!$C$19)</f>
        <v>108.80376961660664</v>
      </c>
      <c r="K1802" s="6">
        <f t="shared" si="200"/>
        <v>0</v>
      </c>
      <c r="L1802" s="8">
        <f t="shared" si="201"/>
        <v>246985.59647433404</v>
      </c>
      <c r="N1802" s="8">
        <f t="shared" si="199"/>
        <v>74.964956091189208</v>
      </c>
      <c r="O1802" s="8">
        <f>IF(E1801&lt;&gt;E1802,SUM($N$4:N1802)-SUM($O$3:O1801),0)</f>
        <v>0</v>
      </c>
      <c r="P1802" s="6">
        <f>IF(B1802&gt;0,SUM($O$4:O1802)-SUM($P$3:P1801),0)</f>
        <v>0</v>
      </c>
      <c r="Q1802" s="6">
        <f t="shared" si="202"/>
        <v>33.838813525417443</v>
      </c>
      <c r="R1802" s="8">
        <f>IF(E1801&lt;&gt;E1802,SUM($Q$4:Q1802)-SUM($R$3:R1801),0)</f>
        <v>0</v>
      </c>
      <c r="S1802" s="6">
        <f>IF(B1802&gt;0,SUM($R$4:R1802)-SUM($S$3:S1801),0)</f>
        <v>0</v>
      </c>
    </row>
    <row r="1803" spans="1:19">
      <c r="A1803">
        <f>IF(E1802&lt;&gt;E1803,COUNTIF($A$4:A1802,"&lt;&gt;0")+1,0)</f>
        <v>0</v>
      </c>
      <c r="B1803">
        <f>IF(A1803&lt;&gt;0,IF(MOD(A1803,3)=0,COUNTIF($B$4:B1802,"&lt;&gt;0")+1,0),0)</f>
        <v>0</v>
      </c>
      <c r="C1803" s="9">
        <f>'Dash Board'!$C$12+COUNT('Daily reducing balance'!$F$4:F1802)</f>
        <v>43529</v>
      </c>
      <c r="D1803">
        <f t="shared" si="196"/>
        <v>2019</v>
      </c>
      <c r="E1803">
        <f t="shared" si="197"/>
        <v>3</v>
      </c>
      <c r="F1803">
        <f>DAY('Dash Board'!$C$12+COUNT('Daily reducing balance'!$F$4:F1802))</f>
        <v>5</v>
      </c>
      <c r="G1803" s="8">
        <f t="shared" si="198"/>
        <v>246985.59647433404</v>
      </c>
      <c r="H1803" s="6">
        <f>G1803*'Dash Board'!$C$11/365</f>
        <v>71.050651040561846</v>
      </c>
      <c r="I1803" s="6">
        <f>H1803*'Dash Board'!$C$18/'Dash Board'!$C$11</f>
        <v>33.833643352648501</v>
      </c>
      <c r="J1803" s="6">
        <f>(G1803&gt;1)*PMT('Dash Board'!$C$11/365,$U$4,-'Dash Board'!$C$19)</f>
        <v>108.80376961660664</v>
      </c>
      <c r="K1803" s="6">
        <f t="shared" si="200"/>
        <v>0</v>
      </c>
      <c r="L1803" s="8">
        <f t="shared" si="201"/>
        <v>246947.843355758</v>
      </c>
      <c r="N1803" s="8">
        <f t="shared" si="199"/>
        <v>74.97012626395815</v>
      </c>
      <c r="O1803" s="8">
        <f>IF(E1802&lt;&gt;E1803,SUM($N$4:N1803)-SUM($O$3:O1802),0)</f>
        <v>0</v>
      </c>
      <c r="P1803" s="6">
        <f>IF(B1803&gt;0,SUM($O$4:O1803)-SUM($P$3:P1802),0)</f>
        <v>0</v>
      </c>
      <c r="Q1803" s="6">
        <f t="shared" si="202"/>
        <v>33.833643352648501</v>
      </c>
      <c r="R1803" s="8">
        <f>IF(E1802&lt;&gt;E1803,SUM($Q$4:Q1803)-SUM($R$3:R1802),0)</f>
        <v>0</v>
      </c>
      <c r="S1803" s="6">
        <f>IF(B1803&gt;0,SUM($R$4:R1803)-SUM($S$3:S1802),0)</f>
        <v>0</v>
      </c>
    </row>
    <row r="1804" spans="1:19">
      <c r="A1804">
        <f>IF(E1803&lt;&gt;E1804,COUNTIF($A$4:A1803,"&lt;&gt;0")+1,0)</f>
        <v>0</v>
      </c>
      <c r="B1804">
        <f>IF(A1804&lt;&gt;0,IF(MOD(A1804,3)=0,COUNTIF($B$4:B1803,"&lt;&gt;0")+1,0),0)</f>
        <v>0</v>
      </c>
      <c r="C1804" s="9">
        <f>'Dash Board'!$C$12+COUNT('Daily reducing balance'!$F$4:F1803)</f>
        <v>43530</v>
      </c>
      <c r="D1804">
        <f t="shared" si="196"/>
        <v>2019</v>
      </c>
      <c r="E1804">
        <f t="shared" si="197"/>
        <v>3</v>
      </c>
      <c r="F1804">
        <f>DAY('Dash Board'!$C$12+COUNT('Daily reducing balance'!$F$4:F1803))</f>
        <v>6</v>
      </c>
      <c r="G1804" s="8">
        <f t="shared" si="198"/>
        <v>246947.843355758</v>
      </c>
      <c r="H1804" s="6">
        <f>G1804*'Dash Board'!$C$11/365</f>
        <v>71.039790554396134</v>
      </c>
      <c r="I1804" s="6">
        <f>H1804*'Dash Board'!$C$18/'Dash Board'!$C$11</f>
        <v>33.828471692569593</v>
      </c>
      <c r="J1804" s="6">
        <f>(G1804&gt;1)*PMT('Dash Board'!$C$11/365,$U$4,-'Dash Board'!$C$19)</f>
        <v>108.80376961660664</v>
      </c>
      <c r="K1804" s="6">
        <f t="shared" si="200"/>
        <v>0</v>
      </c>
      <c r="L1804" s="8">
        <f t="shared" si="201"/>
        <v>246910.07937669579</v>
      </c>
      <c r="N1804" s="8">
        <f t="shared" si="199"/>
        <v>74.975297924037051</v>
      </c>
      <c r="O1804" s="8">
        <f>IF(E1803&lt;&gt;E1804,SUM($N$4:N1804)-SUM($O$3:O1803),0)</f>
        <v>0</v>
      </c>
      <c r="P1804" s="6">
        <f>IF(B1804&gt;0,SUM($O$4:O1804)-SUM($P$3:P1803),0)</f>
        <v>0</v>
      </c>
      <c r="Q1804" s="6">
        <f t="shared" si="202"/>
        <v>33.828471692569593</v>
      </c>
      <c r="R1804" s="8">
        <f>IF(E1803&lt;&gt;E1804,SUM($Q$4:Q1804)-SUM($R$3:R1803),0)</f>
        <v>0</v>
      </c>
      <c r="S1804" s="6">
        <f>IF(B1804&gt;0,SUM($R$4:R1804)-SUM($S$3:S1803),0)</f>
        <v>0</v>
      </c>
    </row>
    <row r="1805" spans="1:19">
      <c r="A1805">
        <f>IF(E1804&lt;&gt;E1805,COUNTIF($A$4:A1804,"&lt;&gt;0")+1,0)</f>
        <v>0</v>
      </c>
      <c r="B1805">
        <f>IF(A1805&lt;&gt;0,IF(MOD(A1805,3)=0,COUNTIF($B$4:B1804,"&lt;&gt;0")+1,0),0)</f>
        <v>0</v>
      </c>
      <c r="C1805" s="9">
        <f>'Dash Board'!$C$12+COUNT('Daily reducing balance'!$F$4:F1804)</f>
        <v>43531</v>
      </c>
      <c r="D1805">
        <f t="shared" si="196"/>
        <v>2019</v>
      </c>
      <c r="E1805">
        <f t="shared" si="197"/>
        <v>3</v>
      </c>
      <c r="F1805">
        <f>DAY('Dash Board'!$C$12+COUNT('Daily reducing balance'!$F$4:F1804))</f>
        <v>7</v>
      </c>
      <c r="G1805" s="8">
        <f t="shared" si="198"/>
        <v>246910.07937669579</v>
      </c>
      <c r="H1805" s="6">
        <f>G1805*'Dash Board'!$C$11/365</f>
        <v>71.028926943980977</v>
      </c>
      <c r="I1805" s="6">
        <f>H1805*'Dash Board'!$C$18/'Dash Board'!$C$11</f>
        <v>33.823298544752845</v>
      </c>
      <c r="J1805" s="6">
        <f>(G1805&gt;1)*PMT('Dash Board'!$C$11/365,$U$4,-'Dash Board'!$C$19)</f>
        <v>108.80376961660664</v>
      </c>
      <c r="K1805" s="6">
        <f t="shared" si="200"/>
        <v>0</v>
      </c>
      <c r="L1805" s="8">
        <f t="shared" si="201"/>
        <v>246872.30453402316</v>
      </c>
      <c r="N1805" s="8">
        <f t="shared" si="199"/>
        <v>74.980471071853799</v>
      </c>
      <c r="O1805" s="8">
        <f>IF(E1804&lt;&gt;E1805,SUM($N$4:N1805)-SUM($O$3:O1804),0)</f>
        <v>0</v>
      </c>
      <c r="P1805" s="6">
        <f>IF(B1805&gt;0,SUM($O$4:O1805)-SUM($P$3:P1804),0)</f>
        <v>0</v>
      </c>
      <c r="Q1805" s="6">
        <f t="shared" si="202"/>
        <v>33.823298544752845</v>
      </c>
      <c r="R1805" s="8">
        <f>IF(E1804&lt;&gt;E1805,SUM($Q$4:Q1805)-SUM($R$3:R1804),0)</f>
        <v>0</v>
      </c>
      <c r="S1805" s="6">
        <f>IF(B1805&gt;0,SUM($R$4:R1805)-SUM($S$3:S1804),0)</f>
        <v>0</v>
      </c>
    </row>
    <row r="1806" spans="1:19">
      <c r="A1806">
        <f>IF(E1805&lt;&gt;E1806,COUNTIF($A$4:A1805,"&lt;&gt;0")+1,0)</f>
        <v>0</v>
      </c>
      <c r="B1806">
        <f>IF(A1806&lt;&gt;0,IF(MOD(A1806,3)=0,COUNTIF($B$4:B1805,"&lt;&gt;0")+1,0),0)</f>
        <v>0</v>
      </c>
      <c r="C1806" s="9">
        <f>'Dash Board'!$C$12+COUNT('Daily reducing balance'!$F$4:F1805)</f>
        <v>43532</v>
      </c>
      <c r="D1806">
        <f t="shared" si="196"/>
        <v>2019</v>
      </c>
      <c r="E1806">
        <f t="shared" si="197"/>
        <v>3</v>
      </c>
      <c r="F1806">
        <f>DAY('Dash Board'!$C$12+COUNT('Daily reducing balance'!$F$4:F1805))</f>
        <v>8</v>
      </c>
      <c r="G1806" s="8">
        <f t="shared" si="198"/>
        <v>246872.30453402316</v>
      </c>
      <c r="H1806" s="6">
        <f>G1806*'Dash Board'!$C$11/365</f>
        <v>71.018060208417623</v>
      </c>
      <c r="I1806" s="6">
        <f>H1806*'Dash Board'!$C$18/'Dash Board'!$C$11</f>
        <v>33.818123908770303</v>
      </c>
      <c r="J1806" s="6">
        <f>(G1806&gt;1)*PMT('Dash Board'!$C$11/365,$U$4,-'Dash Board'!$C$19)</f>
        <v>108.80376961660664</v>
      </c>
      <c r="K1806" s="6">
        <f t="shared" si="200"/>
        <v>0</v>
      </c>
      <c r="L1806" s="8">
        <f t="shared" si="201"/>
        <v>246834.51882461496</v>
      </c>
      <c r="N1806" s="8">
        <f t="shared" si="199"/>
        <v>74.985645707836341</v>
      </c>
      <c r="O1806" s="8">
        <f>IF(E1805&lt;&gt;E1806,SUM($N$4:N1806)-SUM($O$3:O1805),0)</f>
        <v>0</v>
      </c>
      <c r="P1806" s="6">
        <f>IF(B1806&gt;0,SUM($O$4:O1806)-SUM($P$3:P1805),0)</f>
        <v>0</v>
      </c>
      <c r="Q1806" s="6">
        <f t="shared" si="202"/>
        <v>33.818123908770303</v>
      </c>
      <c r="R1806" s="8">
        <f>IF(E1805&lt;&gt;E1806,SUM($Q$4:Q1806)-SUM($R$3:R1805),0)</f>
        <v>0</v>
      </c>
      <c r="S1806" s="6">
        <f>IF(B1806&gt;0,SUM($R$4:R1806)-SUM($S$3:S1805),0)</f>
        <v>0</v>
      </c>
    </row>
    <row r="1807" spans="1:19">
      <c r="A1807">
        <f>IF(E1806&lt;&gt;E1807,COUNTIF($A$4:A1806,"&lt;&gt;0")+1,0)</f>
        <v>0</v>
      </c>
      <c r="B1807">
        <f>IF(A1807&lt;&gt;0,IF(MOD(A1807,3)=0,COUNTIF($B$4:B1806,"&lt;&gt;0")+1,0),0)</f>
        <v>0</v>
      </c>
      <c r="C1807" s="9">
        <f>'Dash Board'!$C$12+COUNT('Daily reducing balance'!$F$4:F1806)</f>
        <v>43533</v>
      </c>
      <c r="D1807">
        <f t="shared" si="196"/>
        <v>2019</v>
      </c>
      <c r="E1807">
        <f t="shared" si="197"/>
        <v>3</v>
      </c>
      <c r="F1807">
        <f>DAY('Dash Board'!$C$12+COUNT('Daily reducing balance'!$F$4:F1806))</f>
        <v>9</v>
      </c>
      <c r="G1807" s="8">
        <f t="shared" si="198"/>
        <v>246834.51882461496</v>
      </c>
      <c r="H1807" s="6">
        <f>G1807*'Dash Board'!$C$11/365</f>
        <v>71.007190346807036</v>
      </c>
      <c r="I1807" s="6">
        <f>H1807*'Dash Board'!$C$18/'Dash Board'!$C$11</f>
        <v>33.812947784193831</v>
      </c>
      <c r="J1807" s="6">
        <f>(G1807&gt;1)*PMT('Dash Board'!$C$11/365,$U$4,-'Dash Board'!$C$19)</f>
        <v>108.80376961660664</v>
      </c>
      <c r="K1807" s="6">
        <f t="shared" si="200"/>
        <v>0</v>
      </c>
      <c r="L1807" s="8">
        <f t="shared" si="201"/>
        <v>246796.72224534515</v>
      </c>
      <c r="N1807" s="8">
        <f t="shared" si="199"/>
        <v>74.99082183241282</v>
      </c>
      <c r="O1807" s="8">
        <f>IF(E1806&lt;&gt;E1807,SUM($N$4:N1807)-SUM($O$3:O1806),0)</f>
        <v>0</v>
      </c>
      <c r="P1807" s="6">
        <f>IF(B1807&gt;0,SUM($O$4:O1807)-SUM($P$3:P1806),0)</f>
        <v>0</v>
      </c>
      <c r="Q1807" s="6">
        <f t="shared" si="202"/>
        <v>33.812947784193831</v>
      </c>
      <c r="R1807" s="8">
        <f>IF(E1806&lt;&gt;E1807,SUM($Q$4:Q1807)-SUM($R$3:R1806),0)</f>
        <v>0</v>
      </c>
      <c r="S1807" s="6">
        <f>IF(B1807&gt;0,SUM($R$4:R1807)-SUM($S$3:S1806),0)</f>
        <v>0</v>
      </c>
    </row>
    <row r="1808" spans="1:19">
      <c r="A1808">
        <f>IF(E1807&lt;&gt;E1808,COUNTIF($A$4:A1807,"&lt;&gt;0")+1,0)</f>
        <v>0</v>
      </c>
      <c r="B1808">
        <f>IF(A1808&lt;&gt;0,IF(MOD(A1808,3)=0,COUNTIF($B$4:B1807,"&lt;&gt;0")+1,0),0)</f>
        <v>0</v>
      </c>
      <c r="C1808" s="9">
        <f>'Dash Board'!$C$12+COUNT('Daily reducing balance'!$F$4:F1807)</f>
        <v>43534</v>
      </c>
      <c r="D1808">
        <f t="shared" si="196"/>
        <v>2019</v>
      </c>
      <c r="E1808">
        <f t="shared" si="197"/>
        <v>3</v>
      </c>
      <c r="F1808">
        <f>DAY('Dash Board'!$C$12+COUNT('Daily reducing balance'!$F$4:F1807))</f>
        <v>10</v>
      </c>
      <c r="G1808" s="8">
        <f t="shared" si="198"/>
        <v>246796.72224534515</v>
      </c>
      <c r="H1808" s="6">
        <f>G1808*'Dash Board'!$C$11/365</f>
        <v>70.996317358249982</v>
      </c>
      <c r="I1808" s="6">
        <f>H1808*'Dash Board'!$C$18/'Dash Board'!$C$11</f>
        <v>33.807770170595234</v>
      </c>
      <c r="J1808" s="6">
        <f>(G1808&gt;1)*PMT('Dash Board'!$C$11/365,$U$4,-'Dash Board'!$C$19)</f>
        <v>108.80376961660664</v>
      </c>
      <c r="K1808" s="6">
        <f t="shared" si="200"/>
        <v>0</v>
      </c>
      <c r="L1808" s="8">
        <f t="shared" si="201"/>
        <v>246758.91479308679</v>
      </c>
      <c r="N1808" s="8">
        <f t="shared" si="199"/>
        <v>74.99599944601141</v>
      </c>
      <c r="O1808" s="8">
        <f>IF(E1807&lt;&gt;E1808,SUM($N$4:N1808)-SUM($O$3:O1807),0)</f>
        <v>0</v>
      </c>
      <c r="P1808" s="6">
        <f>IF(B1808&gt;0,SUM($O$4:O1808)-SUM($P$3:P1807),0)</f>
        <v>0</v>
      </c>
      <c r="Q1808" s="6">
        <f t="shared" si="202"/>
        <v>33.807770170595234</v>
      </c>
      <c r="R1808" s="8">
        <f>IF(E1807&lt;&gt;E1808,SUM($Q$4:Q1808)-SUM($R$3:R1807),0)</f>
        <v>0</v>
      </c>
      <c r="S1808" s="6">
        <f>IF(B1808&gt;0,SUM($R$4:R1808)-SUM($S$3:S1807),0)</f>
        <v>0</v>
      </c>
    </row>
    <row r="1809" spans="1:19">
      <c r="A1809">
        <f>IF(E1808&lt;&gt;E1809,COUNTIF($A$4:A1808,"&lt;&gt;0")+1,0)</f>
        <v>0</v>
      </c>
      <c r="B1809">
        <f>IF(A1809&lt;&gt;0,IF(MOD(A1809,3)=0,COUNTIF($B$4:B1808,"&lt;&gt;0")+1,0),0)</f>
        <v>0</v>
      </c>
      <c r="C1809" s="9">
        <f>'Dash Board'!$C$12+COUNT('Daily reducing balance'!$F$4:F1808)</f>
        <v>43535</v>
      </c>
      <c r="D1809">
        <f t="shared" si="196"/>
        <v>2019</v>
      </c>
      <c r="E1809">
        <f t="shared" si="197"/>
        <v>3</v>
      </c>
      <c r="F1809">
        <f>DAY('Dash Board'!$C$12+COUNT('Daily reducing balance'!$F$4:F1808))</f>
        <v>11</v>
      </c>
      <c r="G1809" s="8">
        <f t="shared" si="198"/>
        <v>246758.91479308679</v>
      </c>
      <c r="H1809" s="6">
        <f>G1809*'Dash Board'!$C$11/365</f>
        <v>70.985441241846885</v>
      </c>
      <c r="I1809" s="6">
        <f>H1809*'Dash Board'!$C$18/'Dash Board'!$C$11</f>
        <v>33.802591067546139</v>
      </c>
      <c r="J1809" s="6">
        <f>(G1809&gt;1)*PMT('Dash Board'!$C$11/365,$U$4,-'Dash Board'!$C$19)</f>
        <v>108.80376961660664</v>
      </c>
      <c r="K1809" s="6">
        <f t="shared" si="200"/>
        <v>0</v>
      </c>
      <c r="L1809" s="8">
        <f t="shared" si="201"/>
        <v>246721.09646471203</v>
      </c>
      <c r="N1809" s="8">
        <f t="shared" si="199"/>
        <v>75.001178549060512</v>
      </c>
      <c r="O1809" s="8">
        <f>IF(E1808&lt;&gt;E1809,SUM($N$4:N1809)-SUM($O$3:O1808),0)</f>
        <v>0</v>
      </c>
      <c r="P1809" s="6">
        <f>IF(B1809&gt;0,SUM($O$4:O1809)-SUM($P$3:P1808),0)</f>
        <v>0</v>
      </c>
      <c r="Q1809" s="6">
        <f t="shared" si="202"/>
        <v>33.802591067546139</v>
      </c>
      <c r="R1809" s="8">
        <f>IF(E1808&lt;&gt;E1809,SUM($Q$4:Q1809)-SUM($R$3:R1808),0)</f>
        <v>0</v>
      </c>
      <c r="S1809" s="6">
        <f>IF(B1809&gt;0,SUM($R$4:R1809)-SUM($S$3:S1808),0)</f>
        <v>0</v>
      </c>
    </row>
    <row r="1810" spans="1:19">
      <c r="A1810">
        <f>IF(E1809&lt;&gt;E1810,COUNTIF($A$4:A1809,"&lt;&gt;0")+1,0)</f>
        <v>0</v>
      </c>
      <c r="B1810">
        <f>IF(A1810&lt;&gt;0,IF(MOD(A1810,3)=0,COUNTIF($B$4:B1809,"&lt;&gt;0")+1,0),0)</f>
        <v>0</v>
      </c>
      <c r="C1810" s="9">
        <f>'Dash Board'!$C$12+COUNT('Daily reducing balance'!$F$4:F1809)</f>
        <v>43536</v>
      </c>
      <c r="D1810">
        <f t="shared" si="196"/>
        <v>2019</v>
      </c>
      <c r="E1810">
        <f t="shared" si="197"/>
        <v>3</v>
      </c>
      <c r="F1810">
        <f>DAY('Dash Board'!$C$12+COUNT('Daily reducing balance'!$F$4:F1809))</f>
        <v>12</v>
      </c>
      <c r="G1810" s="8">
        <f t="shared" si="198"/>
        <v>246721.09646471203</v>
      </c>
      <c r="H1810" s="6">
        <f>G1810*'Dash Board'!$C$11/365</f>
        <v>70.974561996697986</v>
      </c>
      <c r="I1810" s="6">
        <f>H1810*'Dash Board'!$C$18/'Dash Board'!$C$11</f>
        <v>33.79741047461809</v>
      </c>
      <c r="J1810" s="6">
        <f>(G1810&gt;1)*PMT('Dash Board'!$C$11/365,$U$4,-'Dash Board'!$C$19)</f>
        <v>108.80376961660664</v>
      </c>
      <c r="K1810" s="6">
        <f t="shared" si="200"/>
        <v>0</v>
      </c>
      <c r="L1810" s="8">
        <f t="shared" si="201"/>
        <v>246683.26725709211</v>
      </c>
      <c r="N1810" s="8">
        <f t="shared" si="199"/>
        <v>75.006359141988554</v>
      </c>
      <c r="O1810" s="8">
        <f>IF(E1809&lt;&gt;E1810,SUM($N$4:N1810)-SUM($O$3:O1809),0)</f>
        <v>0</v>
      </c>
      <c r="P1810" s="6">
        <f>IF(B1810&gt;0,SUM($O$4:O1810)-SUM($P$3:P1809),0)</f>
        <v>0</v>
      </c>
      <c r="Q1810" s="6">
        <f t="shared" si="202"/>
        <v>33.79741047461809</v>
      </c>
      <c r="R1810" s="8">
        <f>IF(E1809&lt;&gt;E1810,SUM($Q$4:Q1810)-SUM($R$3:R1809),0)</f>
        <v>0</v>
      </c>
      <c r="S1810" s="6">
        <f>IF(B1810&gt;0,SUM($R$4:R1810)-SUM($S$3:S1809),0)</f>
        <v>0</v>
      </c>
    </row>
    <row r="1811" spans="1:19">
      <c r="A1811">
        <f>IF(E1810&lt;&gt;E1811,COUNTIF($A$4:A1810,"&lt;&gt;0")+1,0)</f>
        <v>0</v>
      </c>
      <c r="B1811">
        <f>IF(A1811&lt;&gt;0,IF(MOD(A1811,3)=0,COUNTIF($B$4:B1810,"&lt;&gt;0")+1,0),0)</f>
        <v>0</v>
      </c>
      <c r="C1811" s="9">
        <f>'Dash Board'!$C$12+COUNT('Daily reducing balance'!$F$4:F1810)</f>
        <v>43537</v>
      </c>
      <c r="D1811">
        <f t="shared" si="196"/>
        <v>2019</v>
      </c>
      <c r="E1811">
        <f t="shared" si="197"/>
        <v>3</v>
      </c>
      <c r="F1811">
        <f>DAY('Dash Board'!$C$12+COUNT('Daily reducing balance'!$F$4:F1810))</f>
        <v>13</v>
      </c>
      <c r="G1811" s="8">
        <f t="shared" si="198"/>
        <v>246683.26725709211</v>
      </c>
      <c r="H1811" s="6">
        <f>G1811*'Dash Board'!$C$11/365</f>
        <v>70.963679621903211</v>
      </c>
      <c r="I1811" s="6">
        <f>H1811*'Dash Board'!$C$18/'Dash Board'!$C$11</f>
        <v>33.79222839138248</v>
      </c>
      <c r="J1811" s="6">
        <f>(G1811&gt;1)*PMT('Dash Board'!$C$11/365,$U$4,-'Dash Board'!$C$19)</f>
        <v>108.80376961660664</v>
      </c>
      <c r="K1811" s="6">
        <f t="shared" si="200"/>
        <v>0</v>
      </c>
      <c r="L1811" s="8">
        <f t="shared" si="201"/>
        <v>246645.4271670974</v>
      </c>
      <c r="N1811" s="8">
        <f t="shared" si="199"/>
        <v>75.011541225224164</v>
      </c>
      <c r="O1811" s="8">
        <f>IF(E1810&lt;&gt;E1811,SUM($N$4:N1811)-SUM($O$3:O1810),0)</f>
        <v>0</v>
      </c>
      <c r="P1811" s="6">
        <f>IF(B1811&gt;0,SUM($O$4:O1811)-SUM($P$3:P1810),0)</f>
        <v>0</v>
      </c>
      <c r="Q1811" s="6">
        <f t="shared" si="202"/>
        <v>33.79222839138248</v>
      </c>
      <c r="R1811" s="8">
        <f>IF(E1810&lt;&gt;E1811,SUM($Q$4:Q1811)-SUM($R$3:R1810),0)</f>
        <v>0</v>
      </c>
      <c r="S1811" s="6">
        <f>IF(B1811&gt;0,SUM($R$4:R1811)-SUM($S$3:S1810),0)</f>
        <v>0</v>
      </c>
    </row>
    <row r="1812" spans="1:19">
      <c r="A1812">
        <f>IF(E1811&lt;&gt;E1812,COUNTIF($A$4:A1811,"&lt;&gt;0")+1,0)</f>
        <v>0</v>
      </c>
      <c r="B1812">
        <f>IF(A1812&lt;&gt;0,IF(MOD(A1812,3)=0,COUNTIF($B$4:B1811,"&lt;&gt;0")+1,0),0)</f>
        <v>0</v>
      </c>
      <c r="C1812" s="9">
        <f>'Dash Board'!$C$12+COUNT('Daily reducing balance'!$F$4:F1811)</f>
        <v>43538</v>
      </c>
      <c r="D1812">
        <f t="shared" si="196"/>
        <v>2019</v>
      </c>
      <c r="E1812">
        <f t="shared" si="197"/>
        <v>3</v>
      </c>
      <c r="F1812">
        <f>DAY('Dash Board'!$C$12+COUNT('Daily reducing balance'!$F$4:F1811))</f>
        <v>14</v>
      </c>
      <c r="G1812" s="8">
        <f t="shared" si="198"/>
        <v>246645.4271670974</v>
      </c>
      <c r="H1812" s="6">
        <f>G1812*'Dash Board'!$C$11/365</f>
        <v>70.952794116562259</v>
      </c>
      <c r="I1812" s="6">
        <f>H1812*'Dash Board'!$C$18/'Dash Board'!$C$11</f>
        <v>33.787044817410603</v>
      </c>
      <c r="J1812" s="6">
        <f>(G1812&gt;1)*PMT('Dash Board'!$C$11/365,$U$4,-'Dash Board'!$C$19)</f>
        <v>108.80376961660664</v>
      </c>
      <c r="K1812" s="6">
        <f t="shared" si="200"/>
        <v>0</v>
      </c>
      <c r="L1812" s="8">
        <f t="shared" si="201"/>
        <v>246607.57619159736</v>
      </c>
      <c r="N1812" s="8">
        <f t="shared" si="199"/>
        <v>75.016724799196041</v>
      </c>
      <c r="O1812" s="8">
        <f>IF(E1811&lt;&gt;E1812,SUM($N$4:N1812)-SUM($O$3:O1811),0)</f>
        <v>0</v>
      </c>
      <c r="P1812" s="6">
        <f>IF(B1812&gt;0,SUM($O$4:O1812)-SUM($P$3:P1811),0)</f>
        <v>0</v>
      </c>
      <c r="Q1812" s="6">
        <f t="shared" si="202"/>
        <v>33.787044817410603</v>
      </c>
      <c r="R1812" s="8">
        <f>IF(E1811&lt;&gt;E1812,SUM($Q$4:Q1812)-SUM($R$3:R1811),0)</f>
        <v>0</v>
      </c>
      <c r="S1812" s="6">
        <f>IF(B1812&gt;0,SUM($R$4:R1812)-SUM($S$3:S1811),0)</f>
        <v>0</v>
      </c>
    </row>
    <row r="1813" spans="1:19">
      <c r="A1813">
        <f>IF(E1812&lt;&gt;E1813,COUNTIF($A$4:A1812,"&lt;&gt;0")+1,0)</f>
        <v>0</v>
      </c>
      <c r="B1813">
        <f>IF(A1813&lt;&gt;0,IF(MOD(A1813,3)=0,COUNTIF($B$4:B1812,"&lt;&gt;0")+1,0),0)</f>
        <v>0</v>
      </c>
      <c r="C1813" s="9">
        <f>'Dash Board'!$C$12+COUNT('Daily reducing balance'!$F$4:F1812)</f>
        <v>43539</v>
      </c>
      <c r="D1813">
        <f t="shared" si="196"/>
        <v>2019</v>
      </c>
      <c r="E1813">
        <f t="shared" si="197"/>
        <v>3</v>
      </c>
      <c r="F1813">
        <f>DAY('Dash Board'!$C$12+COUNT('Daily reducing balance'!$F$4:F1812))</f>
        <v>15</v>
      </c>
      <c r="G1813" s="8">
        <f t="shared" si="198"/>
        <v>246607.57619159736</v>
      </c>
      <c r="H1813" s="6">
        <f>G1813*'Dash Board'!$C$11/365</f>
        <v>70.941905479774576</v>
      </c>
      <c r="I1813" s="6">
        <f>H1813*'Dash Board'!$C$18/'Dash Board'!$C$11</f>
        <v>33.781859752273611</v>
      </c>
      <c r="J1813" s="6">
        <f>(G1813&gt;1)*PMT('Dash Board'!$C$11/365,$U$4,-'Dash Board'!$C$19)</f>
        <v>108.80376961660664</v>
      </c>
      <c r="K1813" s="6">
        <f t="shared" si="200"/>
        <v>0</v>
      </c>
      <c r="L1813" s="8">
        <f t="shared" si="201"/>
        <v>246569.7143274605</v>
      </c>
      <c r="N1813" s="8">
        <f t="shared" si="199"/>
        <v>75.021909864333026</v>
      </c>
      <c r="O1813" s="8">
        <f>IF(E1812&lt;&gt;E1813,SUM($N$4:N1813)-SUM($O$3:O1812),0)</f>
        <v>0</v>
      </c>
      <c r="P1813" s="6">
        <f>IF(B1813&gt;0,SUM($O$4:O1813)-SUM($P$3:P1812),0)</f>
        <v>0</v>
      </c>
      <c r="Q1813" s="6">
        <f t="shared" si="202"/>
        <v>33.781859752273611</v>
      </c>
      <c r="R1813" s="8">
        <f>IF(E1812&lt;&gt;E1813,SUM($Q$4:Q1813)-SUM($R$3:R1812),0)</f>
        <v>0</v>
      </c>
      <c r="S1813" s="6">
        <f>IF(B1813&gt;0,SUM($R$4:R1813)-SUM($S$3:S1812),0)</f>
        <v>0</v>
      </c>
    </row>
    <row r="1814" spans="1:19">
      <c r="A1814">
        <f>IF(E1813&lt;&gt;E1814,COUNTIF($A$4:A1813,"&lt;&gt;0")+1,0)</f>
        <v>0</v>
      </c>
      <c r="B1814">
        <f>IF(A1814&lt;&gt;0,IF(MOD(A1814,3)=0,COUNTIF($B$4:B1813,"&lt;&gt;0")+1,0),0)</f>
        <v>0</v>
      </c>
      <c r="C1814" s="9">
        <f>'Dash Board'!$C$12+COUNT('Daily reducing balance'!$F$4:F1813)</f>
        <v>43540</v>
      </c>
      <c r="D1814">
        <f t="shared" si="196"/>
        <v>2019</v>
      </c>
      <c r="E1814">
        <f t="shared" si="197"/>
        <v>3</v>
      </c>
      <c r="F1814">
        <f>DAY('Dash Board'!$C$12+COUNT('Daily reducing balance'!$F$4:F1813))</f>
        <v>16</v>
      </c>
      <c r="G1814" s="8">
        <f t="shared" si="198"/>
        <v>246569.7143274605</v>
      </c>
      <c r="H1814" s="6">
        <f>G1814*'Dash Board'!$C$11/365</f>
        <v>70.93101371063932</v>
      </c>
      <c r="I1814" s="6">
        <f>H1814*'Dash Board'!$C$18/'Dash Board'!$C$11</f>
        <v>33.776673195542536</v>
      </c>
      <c r="J1814" s="6">
        <f>(G1814&gt;1)*PMT('Dash Board'!$C$11/365,$U$4,-'Dash Board'!$C$19)</f>
        <v>108.80376961660664</v>
      </c>
      <c r="K1814" s="6">
        <f t="shared" si="200"/>
        <v>0</v>
      </c>
      <c r="L1814" s="8">
        <f t="shared" si="201"/>
        <v>246531.84157155454</v>
      </c>
      <c r="N1814" s="8">
        <f t="shared" si="199"/>
        <v>75.027096421064101</v>
      </c>
      <c r="O1814" s="8">
        <f>IF(E1813&lt;&gt;E1814,SUM($N$4:N1814)-SUM($O$3:O1813),0)</f>
        <v>0</v>
      </c>
      <c r="P1814" s="6">
        <f>IF(B1814&gt;0,SUM($O$4:O1814)-SUM($P$3:P1813),0)</f>
        <v>0</v>
      </c>
      <c r="Q1814" s="6">
        <f t="shared" si="202"/>
        <v>33.776673195542536</v>
      </c>
      <c r="R1814" s="8">
        <f>IF(E1813&lt;&gt;E1814,SUM($Q$4:Q1814)-SUM($R$3:R1813),0)</f>
        <v>0</v>
      </c>
      <c r="S1814" s="6">
        <f>IF(B1814&gt;0,SUM($R$4:R1814)-SUM($S$3:S1813),0)</f>
        <v>0</v>
      </c>
    </row>
    <row r="1815" spans="1:19">
      <c r="A1815">
        <f>IF(E1814&lt;&gt;E1815,COUNTIF($A$4:A1814,"&lt;&gt;0")+1,0)</f>
        <v>0</v>
      </c>
      <c r="B1815">
        <f>IF(A1815&lt;&gt;0,IF(MOD(A1815,3)=0,COUNTIF($B$4:B1814,"&lt;&gt;0")+1,0),0)</f>
        <v>0</v>
      </c>
      <c r="C1815" s="9">
        <f>'Dash Board'!$C$12+COUNT('Daily reducing balance'!$F$4:F1814)</f>
        <v>43541</v>
      </c>
      <c r="D1815">
        <f t="shared" si="196"/>
        <v>2019</v>
      </c>
      <c r="E1815">
        <f t="shared" si="197"/>
        <v>3</v>
      </c>
      <c r="F1815">
        <f>DAY('Dash Board'!$C$12+COUNT('Daily reducing balance'!$F$4:F1814))</f>
        <v>17</v>
      </c>
      <c r="G1815" s="8">
        <f t="shared" si="198"/>
        <v>246531.84157155454</v>
      </c>
      <c r="H1815" s="6">
        <f>G1815*'Dash Board'!$C$11/365</f>
        <v>70.92011880825541</v>
      </c>
      <c r="I1815" s="6">
        <f>H1815*'Dash Board'!$C$18/'Dash Board'!$C$11</f>
        <v>33.771485146788294</v>
      </c>
      <c r="J1815" s="6">
        <f>(G1815&gt;1)*PMT('Dash Board'!$C$11/365,$U$4,-'Dash Board'!$C$19)</f>
        <v>108.80376961660664</v>
      </c>
      <c r="K1815" s="6">
        <f t="shared" si="200"/>
        <v>0</v>
      </c>
      <c r="L1815" s="8">
        <f t="shared" si="201"/>
        <v>246493.95792074618</v>
      </c>
      <c r="N1815" s="8">
        <f t="shared" si="199"/>
        <v>75.03228446981835</v>
      </c>
      <c r="O1815" s="8">
        <f>IF(E1814&lt;&gt;E1815,SUM($N$4:N1815)-SUM($O$3:O1814),0)</f>
        <v>0</v>
      </c>
      <c r="P1815" s="6">
        <f>IF(B1815&gt;0,SUM($O$4:O1815)-SUM($P$3:P1814),0)</f>
        <v>0</v>
      </c>
      <c r="Q1815" s="6">
        <f t="shared" si="202"/>
        <v>33.771485146788294</v>
      </c>
      <c r="R1815" s="8">
        <f>IF(E1814&lt;&gt;E1815,SUM($Q$4:Q1815)-SUM($R$3:R1814),0)</f>
        <v>0</v>
      </c>
      <c r="S1815" s="6">
        <f>IF(B1815&gt;0,SUM($R$4:R1815)-SUM($S$3:S1814),0)</f>
        <v>0</v>
      </c>
    </row>
    <row r="1816" spans="1:19">
      <c r="A1816">
        <f>IF(E1815&lt;&gt;E1816,COUNTIF($A$4:A1815,"&lt;&gt;0")+1,0)</f>
        <v>0</v>
      </c>
      <c r="B1816">
        <f>IF(A1816&lt;&gt;0,IF(MOD(A1816,3)=0,COUNTIF($B$4:B1815,"&lt;&gt;0")+1,0),0)</f>
        <v>0</v>
      </c>
      <c r="C1816" s="9">
        <f>'Dash Board'!$C$12+COUNT('Daily reducing balance'!$F$4:F1815)</f>
        <v>43542</v>
      </c>
      <c r="D1816">
        <f t="shared" si="196"/>
        <v>2019</v>
      </c>
      <c r="E1816">
        <f t="shared" si="197"/>
        <v>3</v>
      </c>
      <c r="F1816">
        <f>DAY('Dash Board'!$C$12+COUNT('Daily reducing balance'!$F$4:F1815))</f>
        <v>18</v>
      </c>
      <c r="G1816" s="8">
        <f t="shared" si="198"/>
        <v>246493.95792074618</v>
      </c>
      <c r="H1816" s="6">
        <f>G1816*'Dash Board'!$C$11/365</f>
        <v>70.909220771721493</v>
      </c>
      <c r="I1816" s="6">
        <f>H1816*'Dash Board'!$C$18/'Dash Board'!$C$11</f>
        <v>33.766295605581668</v>
      </c>
      <c r="J1816" s="6">
        <f>(G1816&gt;1)*PMT('Dash Board'!$C$11/365,$U$4,-'Dash Board'!$C$19)</f>
        <v>108.80376961660664</v>
      </c>
      <c r="K1816" s="6">
        <f t="shared" si="200"/>
        <v>0</v>
      </c>
      <c r="L1816" s="8">
        <f t="shared" si="201"/>
        <v>246456.06337190128</v>
      </c>
      <c r="N1816" s="8">
        <f t="shared" si="199"/>
        <v>75.037474011024983</v>
      </c>
      <c r="O1816" s="8">
        <f>IF(E1815&lt;&gt;E1816,SUM($N$4:N1816)-SUM($O$3:O1815),0)</f>
        <v>0</v>
      </c>
      <c r="P1816" s="6">
        <f>IF(B1816&gt;0,SUM($O$4:O1816)-SUM($P$3:P1815),0)</f>
        <v>0</v>
      </c>
      <c r="Q1816" s="6">
        <f t="shared" si="202"/>
        <v>33.766295605581668</v>
      </c>
      <c r="R1816" s="8">
        <f>IF(E1815&lt;&gt;E1816,SUM($Q$4:Q1816)-SUM($R$3:R1815),0)</f>
        <v>0</v>
      </c>
      <c r="S1816" s="6">
        <f>IF(B1816&gt;0,SUM($R$4:R1816)-SUM($S$3:S1815),0)</f>
        <v>0</v>
      </c>
    </row>
    <row r="1817" spans="1:19">
      <c r="A1817">
        <f>IF(E1816&lt;&gt;E1817,COUNTIF($A$4:A1816,"&lt;&gt;0")+1,0)</f>
        <v>0</v>
      </c>
      <c r="B1817">
        <f>IF(A1817&lt;&gt;0,IF(MOD(A1817,3)=0,COUNTIF($B$4:B1816,"&lt;&gt;0")+1,0),0)</f>
        <v>0</v>
      </c>
      <c r="C1817" s="9">
        <f>'Dash Board'!$C$12+COUNT('Daily reducing balance'!$F$4:F1816)</f>
        <v>43543</v>
      </c>
      <c r="D1817">
        <f t="shared" si="196"/>
        <v>2019</v>
      </c>
      <c r="E1817">
        <f t="shared" si="197"/>
        <v>3</v>
      </c>
      <c r="F1817">
        <f>DAY('Dash Board'!$C$12+COUNT('Daily reducing balance'!$F$4:F1816))</f>
        <v>19</v>
      </c>
      <c r="G1817" s="8">
        <f t="shared" si="198"/>
        <v>246456.06337190128</v>
      </c>
      <c r="H1817" s="6">
        <f>G1817*'Dash Board'!$C$11/365</f>
        <v>70.898319600135991</v>
      </c>
      <c r="I1817" s="6">
        <f>H1817*'Dash Board'!$C$18/'Dash Board'!$C$11</f>
        <v>33.761104571493334</v>
      </c>
      <c r="J1817" s="6">
        <f>(G1817&gt;1)*PMT('Dash Board'!$C$11/365,$U$4,-'Dash Board'!$C$19)</f>
        <v>108.80376961660664</v>
      </c>
      <c r="K1817" s="6">
        <f t="shared" si="200"/>
        <v>0</v>
      </c>
      <c r="L1817" s="8">
        <f t="shared" si="201"/>
        <v>246418.15792188482</v>
      </c>
      <c r="N1817" s="8">
        <f t="shared" si="199"/>
        <v>75.04266504511331</v>
      </c>
      <c r="O1817" s="8">
        <f>IF(E1816&lt;&gt;E1817,SUM($N$4:N1817)-SUM($O$3:O1816),0)</f>
        <v>0</v>
      </c>
      <c r="P1817" s="6">
        <f>IF(B1817&gt;0,SUM($O$4:O1817)-SUM($P$3:P1816),0)</f>
        <v>0</v>
      </c>
      <c r="Q1817" s="6">
        <f t="shared" si="202"/>
        <v>33.761104571493334</v>
      </c>
      <c r="R1817" s="8">
        <f>IF(E1816&lt;&gt;E1817,SUM($Q$4:Q1817)-SUM($R$3:R1816),0)</f>
        <v>0</v>
      </c>
      <c r="S1817" s="6">
        <f>IF(B1817&gt;0,SUM($R$4:R1817)-SUM($S$3:S1816),0)</f>
        <v>0</v>
      </c>
    </row>
    <row r="1818" spans="1:19">
      <c r="A1818">
        <f>IF(E1817&lt;&gt;E1818,COUNTIF($A$4:A1817,"&lt;&gt;0")+1,0)</f>
        <v>0</v>
      </c>
      <c r="B1818">
        <f>IF(A1818&lt;&gt;0,IF(MOD(A1818,3)=0,COUNTIF($B$4:B1817,"&lt;&gt;0")+1,0),0)</f>
        <v>0</v>
      </c>
      <c r="C1818" s="9">
        <f>'Dash Board'!$C$12+COUNT('Daily reducing balance'!$F$4:F1817)</f>
        <v>43544</v>
      </c>
      <c r="D1818">
        <f t="shared" si="196"/>
        <v>2019</v>
      </c>
      <c r="E1818">
        <f t="shared" si="197"/>
        <v>3</v>
      </c>
      <c r="F1818">
        <f>DAY('Dash Board'!$C$12+COUNT('Daily reducing balance'!$F$4:F1817))</f>
        <v>20</v>
      </c>
      <c r="G1818" s="8">
        <f t="shared" si="198"/>
        <v>246418.15792188482</v>
      </c>
      <c r="H1818" s="6">
        <f>G1818*'Dash Board'!$C$11/365</f>
        <v>70.887415292596998</v>
      </c>
      <c r="I1818" s="6">
        <f>H1818*'Dash Board'!$C$18/'Dash Board'!$C$11</f>
        <v>33.755912044093812</v>
      </c>
      <c r="J1818" s="6">
        <f>(G1818&gt;1)*PMT('Dash Board'!$C$11/365,$U$4,-'Dash Board'!$C$19)</f>
        <v>108.80376961660664</v>
      </c>
      <c r="K1818" s="6">
        <f t="shared" si="200"/>
        <v>0</v>
      </c>
      <c r="L1818" s="8">
        <f t="shared" si="201"/>
        <v>246380.24156756079</v>
      </c>
      <c r="N1818" s="8">
        <f t="shared" si="199"/>
        <v>75.047857572512839</v>
      </c>
      <c r="O1818" s="8">
        <f>IF(E1817&lt;&gt;E1818,SUM($N$4:N1818)-SUM($O$3:O1817),0)</f>
        <v>0</v>
      </c>
      <c r="P1818" s="6">
        <f>IF(B1818&gt;0,SUM($O$4:O1818)-SUM($P$3:P1817),0)</f>
        <v>0</v>
      </c>
      <c r="Q1818" s="6">
        <f t="shared" si="202"/>
        <v>33.755912044093812</v>
      </c>
      <c r="R1818" s="8">
        <f>IF(E1817&lt;&gt;E1818,SUM($Q$4:Q1818)-SUM($R$3:R1817),0)</f>
        <v>0</v>
      </c>
      <c r="S1818" s="6">
        <f>IF(B1818&gt;0,SUM($R$4:R1818)-SUM($S$3:S1817),0)</f>
        <v>0</v>
      </c>
    </row>
    <row r="1819" spans="1:19">
      <c r="A1819">
        <f>IF(E1818&lt;&gt;E1819,COUNTIF($A$4:A1818,"&lt;&gt;0")+1,0)</f>
        <v>0</v>
      </c>
      <c r="B1819">
        <f>IF(A1819&lt;&gt;0,IF(MOD(A1819,3)=0,COUNTIF($B$4:B1818,"&lt;&gt;0")+1,0),0)</f>
        <v>0</v>
      </c>
      <c r="C1819" s="9">
        <f>'Dash Board'!$C$12+COUNT('Daily reducing balance'!$F$4:F1818)</f>
        <v>43545</v>
      </c>
      <c r="D1819">
        <f t="shared" si="196"/>
        <v>2019</v>
      </c>
      <c r="E1819">
        <f t="shared" si="197"/>
        <v>3</v>
      </c>
      <c r="F1819">
        <f>DAY('Dash Board'!$C$12+COUNT('Daily reducing balance'!$F$4:F1818))</f>
        <v>21</v>
      </c>
      <c r="G1819" s="8">
        <f t="shared" si="198"/>
        <v>246380.24156756079</v>
      </c>
      <c r="H1819" s="6">
        <f>G1819*'Dash Board'!$C$11/365</f>
        <v>70.876507848202408</v>
      </c>
      <c r="I1819" s="6">
        <f>H1819*'Dash Board'!$C$18/'Dash Board'!$C$11</f>
        <v>33.750718022953528</v>
      </c>
      <c r="J1819" s="6">
        <f>(G1819&gt;1)*PMT('Dash Board'!$C$11/365,$U$4,-'Dash Board'!$C$19)</f>
        <v>108.80376961660664</v>
      </c>
      <c r="K1819" s="6">
        <f t="shared" si="200"/>
        <v>0</v>
      </c>
      <c r="L1819" s="8">
        <f t="shared" si="201"/>
        <v>246342.31430579239</v>
      </c>
      <c r="N1819" s="8">
        <f t="shared" si="199"/>
        <v>75.053051593653123</v>
      </c>
      <c r="O1819" s="8">
        <f>IF(E1818&lt;&gt;E1819,SUM($N$4:N1819)-SUM($O$3:O1818),0)</f>
        <v>0</v>
      </c>
      <c r="P1819" s="6">
        <f>IF(B1819&gt;0,SUM($O$4:O1819)-SUM($P$3:P1818),0)</f>
        <v>0</v>
      </c>
      <c r="Q1819" s="6">
        <f t="shared" si="202"/>
        <v>33.750718022953528</v>
      </c>
      <c r="R1819" s="8">
        <f>IF(E1818&lt;&gt;E1819,SUM($Q$4:Q1819)-SUM($R$3:R1818),0)</f>
        <v>0</v>
      </c>
      <c r="S1819" s="6">
        <f>IF(B1819&gt;0,SUM($R$4:R1819)-SUM($S$3:S1818),0)</f>
        <v>0</v>
      </c>
    </row>
    <row r="1820" spans="1:19">
      <c r="A1820">
        <f>IF(E1819&lt;&gt;E1820,COUNTIF($A$4:A1819,"&lt;&gt;0")+1,0)</f>
        <v>0</v>
      </c>
      <c r="B1820">
        <f>IF(A1820&lt;&gt;0,IF(MOD(A1820,3)=0,COUNTIF($B$4:B1819,"&lt;&gt;0")+1,0),0)</f>
        <v>0</v>
      </c>
      <c r="C1820" s="9">
        <f>'Dash Board'!$C$12+COUNT('Daily reducing balance'!$F$4:F1819)</f>
        <v>43546</v>
      </c>
      <c r="D1820">
        <f t="shared" si="196"/>
        <v>2019</v>
      </c>
      <c r="E1820">
        <f t="shared" si="197"/>
        <v>3</v>
      </c>
      <c r="F1820">
        <f>DAY('Dash Board'!$C$12+COUNT('Daily reducing balance'!$F$4:F1819))</f>
        <v>22</v>
      </c>
      <c r="G1820" s="8">
        <f t="shared" si="198"/>
        <v>246342.31430579239</v>
      </c>
      <c r="H1820" s="6">
        <f>G1820*'Dash Board'!$C$11/365</f>
        <v>70.865597266049861</v>
      </c>
      <c r="I1820" s="6">
        <f>H1820*'Dash Board'!$C$18/'Dash Board'!$C$11</f>
        <v>33.745522507642789</v>
      </c>
      <c r="J1820" s="6">
        <f>(G1820&gt;1)*PMT('Dash Board'!$C$11/365,$U$4,-'Dash Board'!$C$19)</f>
        <v>108.80376961660664</v>
      </c>
      <c r="K1820" s="6">
        <f t="shared" si="200"/>
        <v>0</v>
      </c>
      <c r="L1820" s="8">
        <f t="shared" si="201"/>
        <v>246304.37613344184</v>
      </c>
      <c r="N1820" s="8">
        <f t="shared" si="199"/>
        <v>75.058247108963855</v>
      </c>
      <c r="O1820" s="8">
        <f>IF(E1819&lt;&gt;E1820,SUM($N$4:N1820)-SUM($O$3:O1819),0)</f>
        <v>0</v>
      </c>
      <c r="P1820" s="6">
        <f>IF(B1820&gt;0,SUM($O$4:O1820)-SUM($P$3:P1819),0)</f>
        <v>0</v>
      </c>
      <c r="Q1820" s="6">
        <f t="shared" si="202"/>
        <v>33.745522507642789</v>
      </c>
      <c r="R1820" s="8">
        <f>IF(E1819&lt;&gt;E1820,SUM($Q$4:Q1820)-SUM($R$3:R1819),0)</f>
        <v>0</v>
      </c>
      <c r="S1820" s="6">
        <f>IF(B1820&gt;0,SUM($R$4:R1820)-SUM($S$3:S1819),0)</f>
        <v>0</v>
      </c>
    </row>
    <row r="1821" spans="1:19">
      <c r="A1821">
        <f>IF(E1820&lt;&gt;E1821,COUNTIF($A$4:A1820,"&lt;&gt;0")+1,0)</f>
        <v>0</v>
      </c>
      <c r="B1821">
        <f>IF(A1821&lt;&gt;0,IF(MOD(A1821,3)=0,COUNTIF($B$4:B1820,"&lt;&gt;0")+1,0),0)</f>
        <v>0</v>
      </c>
      <c r="C1821" s="9">
        <f>'Dash Board'!$C$12+COUNT('Daily reducing balance'!$F$4:F1820)</f>
        <v>43547</v>
      </c>
      <c r="D1821">
        <f t="shared" si="196"/>
        <v>2019</v>
      </c>
      <c r="E1821">
        <f t="shared" si="197"/>
        <v>3</v>
      </c>
      <c r="F1821">
        <f>DAY('Dash Board'!$C$12+COUNT('Daily reducing balance'!$F$4:F1820))</f>
        <v>23</v>
      </c>
      <c r="G1821" s="8">
        <f t="shared" si="198"/>
        <v>246304.37613344184</v>
      </c>
      <c r="H1821" s="6">
        <f>G1821*'Dash Board'!$C$11/365</f>
        <v>70.854683545236696</v>
      </c>
      <c r="I1821" s="6">
        <f>H1821*'Dash Board'!$C$18/'Dash Board'!$C$11</f>
        <v>33.74032549773176</v>
      </c>
      <c r="J1821" s="6">
        <f>(G1821&gt;1)*PMT('Dash Board'!$C$11/365,$U$4,-'Dash Board'!$C$19)</f>
        <v>108.80376961660664</v>
      </c>
      <c r="K1821" s="6">
        <f t="shared" si="200"/>
        <v>0</v>
      </c>
      <c r="L1821" s="8">
        <f t="shared" si="201"/>
        <v>246266.42704737047</v>
      </c>
      <c r="N1821" s="8">
        <f t="shared" si="199"/>
        <v>75.063444118874884</v>
      </c>
      <c r="O1821" s="8">
        <f>IF(E1820&lt;&gt;E1821,SUM($N$4:N1821)-SUM($O$3:O1820),0)</f>
        <v>0</v>
      </c>
      <c r="P1821" s="6">
        <f>IF(B1821&gt;0,SUM($O$4:O1821)-SUM($P$3:P1820),0)</f>
        <v>0</v>
      </c>
      <c r="Q1821" s="6">
        <f t="shared" si="202"/>
        <v>33.74032549773176</v>
      </c>
      <c r="R1821" s="8">
        <f>IF(E1820&lt;&gt;E1821,SUM($Q$4:Q1821)-SUM($R$3:R1820),0)</f>
        <v>0</v>
      </c>
      <c r="S1821" s="6">
        <f>IF(B1821&gt;0,SUM($R$4:R1821)-SUM($S$3:S1820),0)</f>
        <v>0</v>
      </c>
    </row>
    <row r="1822" spans="1:19">
      <c r="A1822">
        <f>IF(E1821&lt;&gt;E1822,COUNTIF($A$4:A1821,"&lt;&gt;0")+1,0)</f>
        <v>0</v>
      </c>
      <c r="B1822">
        <f>IF(A1822&lt;&gt;0,IF(MOD(A1822,3)=0,COUNTIF($B$4:B1821,"&lt;&gt;0")+1,0),0)</f>
        <v>0</v>
      </c>
      <c r="C1822" s="9">
        <f>'Dash Board'!$C$12+COUNT('Daily reducing balance'!$F$4:F1821)</f>
        <v>43548</v>
      </c>
      <c r="D1822">
        <f t="shared" si="196"/>
        <v>2019</v>
      </c>
      <c r="E1822">
        <f t="shared" si="197"/>
        <v>3</v>
      </c>
      <c r="F1822">
        <f>DAY('Dash Board'!$C$12+COUNT('Daily reducing balance'!$F$4:F1821))</f>
        <v>24</v>
      </c>
      <c r="G1822" s="8">
        <f t="shared" si="198"/>
        <v>246266.42704737047</v>
      </c>
      <c r="H1822" s="6">
        <f>G1822*'Dash Board'!$C$11/365</f>
        <v>70.843766684859986</v>
      </c>
      <c r="I1822" s="6">
        <f>H1822*'Dash Board'!$C$18/'Dash Board'!$C$11</f>
        <v>33.73512699279047</v>
      </c>
      <c r="J1822" s="6">
        <f>(G1822&gt;1)*PMT('Dash Board'!$C$11/365,$U$4,-'Dash Board'!$C$19)</f>
        <v>108.80376961660664</v>
      </c>
      <c r="K1822" s="6">
        <f t="shared" si="200"/>
        <v>0</v>
      </c>
      <c r="L1822" s="8">
        <f t="shared" si="201"/>
        <v>246228.4670444387</v>
      </c>
      <c r="N1822" s="8">
        <f t="shared" si="199"/>
        <v>75.068642623816174</v>
      </c>
      <c r="O1822" s="8">
        <f>IF(E1821&lt;&gt;E1822,SUM($N$4:N1822)-SUM($O$3:O1821),0)</f>
        <v>0</v>
      </c>
      <c r="P1822" s="6">
        <f>IF(B1822&gt;0,SUM($O$4:O1822)-SUM($P$3:P1821),0)</f>
        <v>0</v>
      </c>
      <c r="Q1822" s="6">
        <f t="shared" si="202"/>
        <v>33.73512699279047</v>
      </c>
      <c r="R1822" s="8">
        <f>IF(E1821&lt;&gt;E1822,SUM($Q$4:Q1822)-SUM($R$3:R1821),0)</f>
        <v>0</v>
      </c>
      <c r="S1822" s="6">
        <f>IF(B1822&gt;0,SUM($R$4:R1822)-SUM($S$3:S1821),0)</f>
        <v>0</v>
      </c>
    </row>
    <row r="1823" spans="1:19">
      <c r="A1823">
        <f>IF(E1822&lt;&gt;E1823,COUNTIF($A$4:A1822,"&lt;&gt;0")+1,0)</f>
        <v>0</v>
      </c>
      <c r="B1823">
        <f>IF(A1823&lt;&gt;0,IF(MOD(A1823,3)=0,COUNTIF($B$4:B1822,"&lt;&gt;0")+1,0),0)</f>
        <v>0</v>
      </c>
      <c r="C1823" s="9">
        <f>'Dash Board'!$C$12+COUNT('Daily reducing balance'!$F$4:F1822)</f>
        <v>43549</v>
      </c>
      <c r="D1823">
        <f t="shared" si="196"/>
        <v>2019</v>
      </c>
      <c r="E1823">
        <f t="shared" si="197"/>
        <v>3</v>
      </c>
      <c r="F1823">
        <f>DAY('Dash Board'!$C$12+COUNT('Daily reducing balance'!$F$4:F1822))</f>
        <v>25</v>
      </c>
      <c r="G1823" s="8">
        <f t="shared" si="198"/>
        <v>246228.4670444387</v>
      </c>
      <c r="H1823" s="6">
        <f>G1823*'Dash Board'!$C$11/365</f>
        <v>70.832846684016616</v>
      </c>
      <c r="I1823" s="6">
        <f>H1823*'Dash Board'!$C$18/'Dash Board'!$C$11</f>
        <v>33.729926992388869</v>
      </c>
      <c r="J1823" s="6">
        <f>(G1823&gt;1)*PMT('Dash Board'!$C$11/365,$U$4,-'Dash Board'!$C$19)</f>
        <v>108.80376961660664</v>
      </c>
      <c r="K1823" s="6">
        <f t="shared" si="200"/>
        <v>0</v>
      </c>
      <c r="L1823" s="8">
        <f t="shared" si="201"/>
        <v>246190.49612150609</v>
      </c>
      <c r="N1823" s="8">
        <f t="shared" si="199"/>
        <v>75.073842624217775</v>
      </c>
      <c r="O1823" s="8">
        <f>IF(E1822&lt;&gt;E1823,SUM($N$4:N1823)-SUM($O$3:O1822),0)</f>
        <v>0</v>
      </c>
      <c r="P1823" s="6">
        <f>IF(B1823&gt;0,SUM($O$4:O1823)-SUM($P$3:P1822),0)</f>
        <v>0</v>
      </c>
      <c r="Q1823" s="6">
        <f t="shared" si="202"/>
        <v>33.729926992388869</v>
      </c>
      <c r="R1823" s="8">
        <f>IF(E1822&lt;&gt;E1823,SUM($Q$4:Q1823)-SUM($R$3:R1822),0)</f>
        <v>0</v>
      </c>
      <c r="S1823" s="6">
        <f>IF(B1823&gt;0,SUM($R$4:R1823)-SUM($S$3:S1822),0)</f>
        <v>0</v>
      </c>
    </row>
    <row r="1824" spans="1:19">
      <c r="A1824">
        <f>IF(E1823&lt;&gt;E1824,COUNTIF($A$4:A1823,"&lt;&gt;0")+1,0)</f>
        <v>0</v>
      </c>
      <c r="B1824">
        <f>IF(A1824&lt;&gt;0,IF(MOD(A1824,3)=0,COUNTIF($B$4:B1823,"&lt;&gt;0")+1,0),0)</f>
        <v>0</v>
      </c>
      <c r="C1824" s="9">
        <f>'Dash Board'!$C$12+COUNT('Daily reducing balance'!$F$4:F1823)</f>
        <v>43550</v>
      </c>
      <c r="D1824">
        <f t="shared" si="196"/>
        <v>2019</v>
      </c>
      <c r="E1824">
        <f t="shared" si="197"/>
        <v>3</v>
      </c>
      <c r="F1824">
        <f>DAY('Dash Board'!$C$12+COUNT('Daily reducing balance'!$F$4:F1823))</f>
        <v>26</v>
      </c>
      <c r="G1824" s="8">
        <f t="shared" si="198"/>
        <v>246190.49612150609</v>
      </c>
      <c r="H1824" s="6">
        <f>G1824*'Dash Board'!$C$11/365</f>
        <v>70.821923541803116</v>
      </c>
      <c r="I1824" s="6">
        <f>H1824*'Dash Board'!$C$18/'Dash Board'!$C$11</f>
        <v>33.724725496096724</v>
      </c>
      <c r="J1824" s="6">
        <f>(G1824&gt;1)*PMT('Dash Board'!$C$11/365,$U$4,-'Dash Board'!$C$19)</f>
        <v>108.80376961660664</v>
      </c>
      <c r="K1824" s="6">
        <f t="shared" si="200"/>
        <v>0</v>
      </c>
      <c r="L1824" s="8">
        <f t="shared" si="201"/>
        <v>246152.51427543128</v>
      </c>
      <c r="N1824" s="8">
        <f t="shared" si="199"/>
        <v>75.07904412050992</v>
      </c>
      <c r="O1824" s="8">
        <f>IF(E1823&lt;&gt;E1824,SUM($N$4:N1824)-SUM($O$3:O1823),0)</f>
        <v>0</v>
      </c>
      <c r="P1824" s="6">
        <f>IF(B1824&gt;0,SUM($O$4:O1824)-SUM($P$3:P1823),0)</f>
        <v>0</v>
      </c>
      <c r="Q1824" s="6">
        <f t="shared" si="202"/>
        <v>33.724725496096724</v>
      </c>
      <c r="R1824" s="8">
        <f>IF(E1823&lt;&gt;E1824,SUM($Q$4:Q1824)-SUM($R$3:R1823),0)</f>
        <v>0</v>
      </c>
      <c r="S1824" s="6">
        <f>IF(B1824&gt;0,SUM($R$4:R1824)-SUM($S$3:S1823),0)</f>
        <v>0</v>
      </c>
    </row>
    <row r="1825" spans="1:19">
      <c r="A1825">
        <f>IF(E1824&lt;&gt;E1825,COUNTIF($A$4:A1824,"&lt;&gt;0")+1,0)</f>
        <v>0</v>
      </c>
      <c r="B1825">
        <f>IF(A1825&lt;&gt;0,IF(MOD(A1825,3)=0,COUNTIF($B$4:B1824,"&lt;&gt;0")+1,0),0)</f>
        <v>0</v>
      </c>
      <c r="C1825" s="9">
        <f>'Dash Board'!$C$12+COUNT('Daily reducing balance'!$F$4:F1824)</f>
        <v>43551</v>
      </c>
      <c r="D1825">
        <f t="shared" si="196"/>
        <v>2019</v>
      </c>
      <c r="E1825">
        <f t="shared" si="197"/>
        <v>3</v>
      </c>
      <c r="F1825">
        <f>DAY('Dash Board'!$C$12+COUNT('Daily reducing balance'!$F$4:F1824))</f>
        <v>27</v>
      </c>
      <c r="G1825" s="8">
        <f t="shared" si="198"/>
        <v>246152.51427543128</v>
      </c>
      <c r="H1825" s="6">
        <f>G1825*'Dash Board'!$C$11/365</f>
        <v>70.810997257315847</v>
      </c>
      <c r="I1825" s="6">
        <f>H1825*'Dash Board'!$C$18/'Dash Board'!$C$11</f>
        <v>33.719522503483738</v>
      </c>
      <c r="J1825" s="6">
        <f>(G1825&gt;1)*PMT('Dash Board'!$C$11/365,$U$4,-'Dash Board'!$C$19)</f>
        <v>108.80376961660664</v>
      </c>
      <c r="K1825" s="6">
        <f t="shared" si="200"/>
        <v>0</v>
      </c>
      <c r="L1825" s="8">
        <f t="shared" si="201"/>
        <v>246114.521503072</v>
      </c>
      <c r="N1825" s="8">
        <f t="shared" si="199"/>
        <v>75.084247113122899</v>
      </c>
      <c r="O1825" s="8">
        <f>IF(E1824&lt;&gt;E1825,SUM($N$4:N1825)-SUM($O$3:O1824),0)</f>
        <v>0</v>
      </c>
      <c r="P1825" s="6">
        <f>IF(B1825&gt;0,SUM($O$4:O1825)-SUM($P$3:P1824),0)</f>
        <v>0</v>
      </c>
      <c r="Q1825" s="6">
        <f t="shared" si="202"/>
        <v>33.719522503483738</v>
      </c>
      <c r="R1825" s="8">
        <f>IF(E1824&lt;&gt;E1825,SUM($Q$4:Q1825)-SUM($R$3:R1824),0)</f>
        <v>0</v>
      </c>
      <c r="S1825" s="6">
        <f>IF(B1825&gt;0,SUM($R$4:R1825)-SUM($S$3:S1824),0)</f>
        <v>0</v>
      </c>
    </row>
    <row r="1826" spans="1:19">
      <c r="A1826">
        <f>IF(E1825&lt;&gt;E1826,COUNTIF($A$4:A1825,"&lt;&gt;0")+1,0)</f>
        <v>0</v>
      </c>
      <c r="B1826">
        <f>IF(A1826&lt;&gt;0,IF(MOD(A1826,3)=0,COUNTIF($B$4:B1825,"&lt;&gt;0")+1,0),0)</f>
        <v>0</v>
      </c>
      <c r="C1826" s="9">
        <f>'Dash Board'!$C$12+COUNT('Daily reducing balance'!$F$4:F1825)</f>
        <v>43552</v>
      </c>
      <c r="D1826">
        <f t="shared" si="196"/>
        <v>2019</v>
      </c>
      <c r="E1826">
        <f t="shared" si="197"/>
        <v>3</v>
      </c>
      <c r="F1826">
        <f>DAY('Dash Board'!$C$12+COUNT('Daily reducing balance'!$F$4:F1825))</f>
        <v>28</v>
      </c>
      <c r="G1826" s="8">
        <f t="shared" si="198"/>
        <v>246114.521503072</v>
      </c>
      <c r="H1826" s="6">
        <f>G1826*'Dash Board'!$C$11/365</f>
        <v>70.800067829650843</v>
      </c>
      <c r="I1826" s="6">
        <f>H1826*'Dash Board'!$C$18/'Dash Board'!$C$11</f>
        <v>33.714318014119449</v>
      </c>
      <c r="J1826" s="6">
        <f>(G1826&gt;1)*PMT('Dash Board'!$C$11/365,$U$4,-'Dash Board'!$C$19)</f>
        <v>108.80376961660664</v>
      </c>
      <c r="K1826" s="6">
        <f t="shared" si="200"/>
        <v>0</v>
      </c>
      <c r="L1826" s="8">
        <f t="shared" si="201"/>
        <v>246076.51780128502</v>
      </c>
      <c r="N1826" s="8">
        <f t="shared" si="199"/>
        <v>75.089451602487202</v>
      </c>
      <c r="O1826" s="8">
        <f>IF(E1825&lt;&gt;E1826,SUM($N$4:N1826)-SUM($O$3:O1825),0)</f>
        <v>0</v>
      </c>
      <c r="P1826" s="6">
        <f>IF(B1826&gt;0,SUM($O$4:O1826)-SUM($P$3:P1825),0)</f>
        <v>0</v>
      </c>
      <c r="Q1826" s="6">
        <f t="shared" si="202"/>
        <v>33.714318014119449</v>
      </c>
      <c r="R1826" s="8">
        <f>IF(E1825&lt;&gt;E1826,SUM($Q$4:Q1826)-SUM($R$3:R1825),0)</f>
        <v>0</v>
      </c>
      <c r="S1826" s="6">
        <f>IF(B1826&gt;0,SUM($R$4:R1826)-SUM($S$3:S1825),0)</f>
        <v>0</v>
      </c>
    </row>
    <row r="1827" spans="1:19">
      <c r="A1827">
        <f>IF(E1826&lt;&gt;E1827,COUNTIF($A$4:A1826,"&lt;&gt;0")+1,0)</f>
        <v>0</v>
      </c>
      <c r="B1827">
        <f>IF(A1827&lt;&gt;0,IF(MOD(A1827,3)=0,COUNTIF($B$4:B1826,"&lt;&gt;0")+1,0),0)</f>
        <v>0</v>
      </c>
      <c r="C1827" s="9">
        <f>'Dash Board'!$C$12+COUNT('Daily reducing balance'!$F$4:F1826)</f>
        <v>43553</v>
      </c>
      <c r="D1827">
        <f t="shared" si="196"/>
        <v>2019</v>
      </c>
      <c r="E1827">
        <f t="shared" si="197"/>
        <v>3</v>
      </c>
      <c r="F1827">
        <f>DAY('Dash Board'!$C$12+COUNT('Daily reducing balance'!$F$4:F1826))</f>
        <v>29</v>
      </c>
      <c r="G1827" s="8">
        <f t="shared" si="198"/>
        <v>246076.51780128502</v>
      </c>
      <c r="H1827" s="6">
        <f>G1827*'Dash Board'!$C$11/365</f>
        <v>70.789135257903908</v>
      </c>
      <c r="I1827" s="6">
        <f>H1827*'Dash Board'!$C$18/'Dash Board'!$C$11</f>
        <v>33.709112027573291</v>
      </c>
      <c r="J1827" s="6">
        <f>(G1827&gt;1)*PMT('Dash Board'!$C$11/365,$U$4,-'Dash Board'!$C$19)</f>
        <v>108.80376961660664</v>
      </c>
      <c r="K1827" s="6">
        <f t="shared" si="200"/>
        <v>0</v>
      </c>
      <c r="L1827" s="8">
        <f t="shared" si="201"/>
        <v>246038.50316692633</v>
      </c>
      <c r="N1827" s="8">
        <f t="shared" si="199"/>
        <v>75.094657589033346</v>
      </c>
      <c r="O1827" s="8">
        <f>IF(E1826&lt;&gt;E1827,SUM($N$4:N1827)-SUM($O$3:O1826),0)</f>
        <v>0</v>
      </c>
      <c r="P1827" s="6">
        <f>IF(B1827&gt;0,SUM($O$4:O1827)-SUM($P$3:P1826),0)</f>
        <v>0</v>
      </c>
      <c r="Q1827" s="6">
        <f t="shared" si="202"/>
        <v>33.709112027573291</v>
      </c>
      <c r="R1827" s="8">
        <f>IF(E1826&lt;&gt;E1827,SUM($Q$4:Q1827)-SUM($R$3:R1826),0)</f>
        <v>0</v>
      </c>
      <c r="S1827" s="6">
        <f>IF(B1827&gt;0,SUM($R$4:R1827)-SUM($S$3:S1826),0)</f>
        <v>0</v>
      </c>
    </row>
    <row r="1828" spans="1:19">
      <c r="A1828">
        <f>IF(E1827&lt;&gt;E1828,COUNTIF($A$4:A1827,"&lt;&gt;0")+1,0)</f>
        <v>0</v>
      </c>
      <c r="B1828">
        <f>IF(A1828&lt;&gt;0,IF(MOD(A1828,3)=0,COUNTIF($B$4:B1827,"&lt;&gt;0")+1,0),0)</f>
        <v>0</v>
      </c>
      <c r="C1828" s="9">
        <f>'Dash Board'!$C$12+COUNT('Daily reducing balance'!$F$4:F1827)</f>
        <v>43554</v>
      </c>
      <c r="D1828">
        <f t="shared" si="196"/>
        <v>2019</v>
      </c>
      <c r="E1828">
        <f t="shared" si="197"/>
        <v>3</v>
      </c>
      <c r="F1828">
        <f>DAY('Dash Board'!$C$12+COUNT('Daily reducing balance'!$F$4:F1827))</f>
        <v>30</v>
      </c>
      <c r="G1828" s="8">
        <f t="shared" si="198"/>
        <v>246038.50316692633</v>
      </c>
      <c r="H1828" s="6">
        <f>G1828*'Dash Board'!$C$11/365</f>
        <v>70.778199541170579</v>
      </c>
      <c r="I1828" s="6">
        <f>H1828*'Dash Board'!$C$18/'Dash Board'!$C$11</f>
        <v>33.703904543414566</v>
      </c>
      <c r="J1828" s="6">
        <f>(G1828&gt;1)*PMT('Dash Board'!$C$11/365,$U$4,-'Dash Board'!$C$19)</f>
        <v>108.80376961660664</v>
      </c>
      <c r="K1828" s="6">
        <f t="shared" si="200"/>
        <v>0</v>
      </c>
      <c r="L1828" s="8">
        <f t="shared" si="201"/>
        <v>246000.47759685089</v>
      </c>
      <c r="N1828" s="8">
        <f t="shared" si="199"/>
        <v>75.099865073192078</v>
      </c>
      <c r="O1828" s="8">
        <f>IF(E1827&lt;&gt;E1828,SUM($N$4:N1828)-SUM($O$3:O1827),0)</f>
        <v>0</v>
      </c>
      <c r="P1828" s="6">
        <f>IF(B1828&gt;0,SUM($O$4:O1828)-SUM($P$3:P1827),0)</f>
        <v>0</v>
      </c>
      <c r="Q1828" s="6">
        <f t="shared" si="202"/>
        <v>33.703904543414566</v>
      </c>
      <c r="R1828" s="8">
        <f>IF(E1827&lt;&gt;E1828,SUM($Q$4:Q1828)-SUM($R$3:R1827),0)</f>
        <v>0</v>
      </c>
      <c r="S1828" s="6">
        <f>IF(B1828&gt;0,SUM($R$4:R1828)-SUM($S$3:S1827),0)</f>
        <v>0</v>
      </c>
    </row>
    <row r="1829" spans="1:19">
      <c r="A1829">
        <f>IF(E1828&lt;&gt;E1829,COUNTIF($A$4:A1828,"&lt;&gt;0")+1,0)</f>
        <v>0</v>
      </c>
      <c r="B1829">
        <f>IF(A1829&lt;&gt;0,IF(MOD(A1829,3)=0,COUNTIF($B$4:B1828,"&lt;&gt;0")+1,0),0)</f>
        <v>0</v>
      </c>
      <c r="C1829" s="9">
        <f>'Dash Board'!$C$12+COUNT('Daily reducing balance'!$F$4:F1828)</f>
        <v>43555</v>
      </c>
      <c r="D1829">
        <f t="shared" si="196"/>
        <v>2019</v>
      </c>
      <c r="E1829">
        <f t="shared" si="197"/>
        <v>3</v>
      </c>
      <c r="F1829">
        <f>DAY('Dash Board'!$C$12+COUNT('Daily reducing balance'!$F$4:F1828))</f>
        <v>31</v>
      </c>
      <c r="G1829" s="8">
        <f t="shared" si="198"/>
        <v>246000.47759685089</v>
      </c>
      <c r="H1829" s="6">
        <f>G1829*'Dash Board'!$C$11/365</f>
        <v>70.767260678546137</v>
      </c>
      <c r="I1829" s="6">
        <f>H1829*'Dash Board'!$C$18/'Dash Board'!$C$11</f>
        <v>33.698695561212453</v>
      </c>
      <c r="J1829" s="6">
        <f>(G1829&gt;1)*PMT('Dash Board'!$C$11/365,$U$4,-'Dash Board'!$C$19)</f>
        <v>108.80376961660664</v>
      </c>
      <c r="K1829" s="6">
        <f t="shared" si="200"/>
        <v>0</v>
      </c>
      <c r="L1829" s="8">
        <f t="shared" si="201"/>
        <v>245962.44108791283</v>
      </c>
      <c r="N1829" s="8">
        <f t="shared" si="199"/>
        <v>75.105074055394198</v>
      </c>
      <c r="O1829" s="8">
        <f>IF(E1828&lt;&gt;E1829,SUM($N$4:N1829)-SUM($O$3:O1828),0)</f>
        <v>0</v>
      </c>
      <c r="P1829" s="6">
        <f>IF(B1829&gt;0,SUM($O$4:O1829)-SUM($P$3:P1828),0)</f>
        <v>0</v>
      </c>
      <c r="Q1829" s="6">
        <f t="shared" si="202"/>
        <v>33.698695561212453</v>
      </c>
      <c r="R1829" s="8">
        <f>IF(E1828&lt;&gt;E1829,SUM($Q$4:Q1829)-SUM($R$3:R1828),0)</f>
        <v>0</v>
      </c>
      <c r="S1829" s="6">
        <f>IF(B1829&gt;0,SUM($R$4:R1829)-SUM($S$3:S1828),0)</f>
        <v>0</v>
      </c>
    </row>
    <row r="1830" spans="1:19">
      <c r="A1830">
        <f>IF(E1829&lt;&gt;E1830,COUNTIF($A$4:A1829,"&lt;&gt;0")+1,0)</f>
        <v>60</v>
      </c>
      <c r="B1830">
        <f>IF(A1830&lt;&gt;0,IF(MOD(A1830,3)=0,COUNTIF($B$4:B1829,"&lt;&gt;0")+1,0),0)</f>
        <v>20</v>
      </c>
      <c r="C1830" s="9">
        <f>'Dash Board'!$C$12+COUNT('Daily reducing balance'!$F$4:F1829)</f>
        <v>43556</v>
      </c>
      <c r="D1830">
        <f t="shared" si="196"/>
        <v>2019</v>
      </c>
      <c r="E1830">
        <f t="shared" si="197"/>
        <v>4</v>
      </c>
      <c r="F1830">
        <f>DAY('Dash Board'!$C$12+COUNT('Daily reducing balance'!$F$4:F1829))</f>
        <v>1</v>
      </c>
      <c r="G1830" s="8">
        <f t="shared" si="198"/>
        <v>245962.44108791283</v>
      </c>
      <c r="H1830" s="6">
        <f>G1830*'Dash Board'!$C$11/365</f>
        <v>70.756318669125605</v>
      </c>
      <c r="I1830" s="6">
        <f>H1830*'Dash Board'!$C$18/'Dash Board'!$C$11</f>
        <v>33.693485080536007</v>
      </c>
      <c r="J1830" s="6">
        <f>(G1830&gt;1)*PMT('Dash Board'!$C$11/365,$U$4,-'Dash Board'!$C$19)</f>
        <v>108.80376961660664</v>
      </c>
      <c r="K1830" s="6">
        <f t="shared" si="200"/>
        <v>3264.1130884981981</v>
      </c>
      <c r="L1830" s="8">
        <f t="shared" si="201"/>
        <v>245924.39363696534</v>
      </c>
      <c r="N1830" s="8">
        <f t="shared" si="199"/>
        <v>75.110284536070637</v>
      </c>
      <c r="O1830" s="8">
        <f>IF(E1829&lt;&gt;E1830,SUM($N$4:N1830)-SUM($O$3:O1829),0)</f>
        <v>2326.002669207126</v>
      </c>
      <c r="P1830" s="6">
        <f>IF(B1830&gt;0,SUM($O$4:O1830)-SUM($P$3:P1829),0)</f>
        <v>6739.2325781826803</v>
      </c>
      <c r="Q1830" s="6">
        <f t="shared" si="202"/>
        <v>33.693485080536007</v>
      </c>
      <c r="R1830" s="8">
        <f>IF(E1829&lt;&gt;E1830,SUM($Q$4:Q1830)-SUM($R$3:R1829),0)</f>
        <v>1046.9141889076418</v>
      </c>
      <c r="S1830" s="6">
        <f>IF(B1830&gt;0,SUM($R$4:R1830)-SUM($S$3:S1829),0)</f>
        <v>3053.1066873119271</v>
      </c>
    </row>
    <row r="1831" spans="1:19">
      <c r="A1831">
        <f>IF(E1830&lt;&gt;E1831,COUNTIF($A$4:A1830,"&lt;&gt;0")+1,0)</f>
        <v>0</v>
      </c>
      <c r="B1831">
        <f>IF(A1831&lt;&gt;0,IF(MOD(A1831,3)=0,COUNTIF($B$4:B1830,"&lt;&gt;0")+1,0),0)</f>
        <v>0</v>
      </c>
      <c r="C1831" s="9">
        <f>'Dash Board'!$C$12+COUNT('Daily reducing balance'!$F$4:F1830)</f>
        <v>43557</v>
      </c>
      <c r="D1831">
        <f t="shared" si="196"/>
        <v>2019</v>
      </c>
      <c r="E1831">
        <f t="shared" si="197"/>
        <v>4</v>
      </c>
      <c r="F1831">
        <f>DAY('Dash Board'!$C$12+COUNT('Daily reducing balance'!$F$4:F1830))</f>
        <v>2</v>
      </c>
      <c r="G1831" s="8">
        <f t="shared" si="198"/>
        <v>245924.39363696534</v>
      </c>
      <c r="H1831" s="6">
        <f>G1831*'Dash Board'!$C$11/365</f>
        <v>70.745373512003724</v>
      </c>
      <c r="I1831" s="6">
        <f>H1831*'Dash Board'!$C$18/'Dash Board'!$C$11</f>
        <v>33.688273100954156</v>
      </c>
      <c r="J1831" s="6">
        <f>(G1831&gt;1)*PMT('Dash Board'!$C$11/365,$U$4,-'Dash Board'!$C$19)</f>
        <v>108.80376961660664</v>
      </c>
      <c r="K1831" s="6">
        <f t="shared" si="200"/>
        <v>0</v>
      </c>
      <c r="L1831" s="8">
        <f t="shared" si="201"/>
        <v>245886.33524086073</v>
      </c>
      <c r="N1831" s="8">
        <f t="shared" si="199"/>
        <v>75.115496515652495</v>
      </c>
      <c r="O1831" s="8">
        <f>IF(E1830&lt;&gt;E1831,SUM($N$4:N1831)-SUM($O$3:O1830),0)</f>
        <v>0</v>
      </c>
      <c r="P1831" s="6">
        <f>IF(B1831&gt;0,SUM($O$4:O1831)-SUM($P$3:P1830),0)</f>
        <v>0</v>
      </c>
      <c r="Q1831" s="6">
        <f t="shared" si="202"/>
        <v>33.688273100954156</v>
      </c>
      <c r="R1831" s="8">
        <f>IF(E1830&lt;&gt;E1831,SUM($Q$4:Q1831)-SUM($R$3:R1830),0)</f>
        <v>0</v>
      </c>
      <c r="S1831" s="6">
        <f>IF(B1831&gt;0,SUM($R$4:R1831)-SUM($S$3:S1830),0)</f>
        <v>0</v>
      </c>
    </row>
    <row r="1832" spans="1:19">
      <c r="A1832">
        <f>IF(E1831&lt;&gt;E1832,COUNTIF($A$4:A1831,"&lt;&gt;0")+1,0)</f>
        <v>0</v>
      </c>
      <c r="B1832">
        <f>IF(A1832&lt;&gt;0,IF(MOD(A1832,3)=0,COUNTIF($B$4:B1831,"&lt;&gt;0")+1,0),0)</f>
        <v>0</v>
      </c>
      <c r="C1832" s="9">
        <f>'Dash Board'!$C$12+COUNT('Daily reducing balance'!$F$4:F1831)</f>
        <v>43558</v>
      </c>
      <c r="D1832">
        <f t="shared" si="196"/>
        <v>2019</v>
      </c>
      <c r="E1832">
        <f t="shared" si="197"/>
        <v>4</v>
      </c>
      <c r="F1832">
        <f>DAY('Dash Board'!$C$12+COUNT('Daily reducing balance'!$F$4:F1831))</f>
        <v>3</v>
      </c>
      <c r="G1832" s="8">
        <f t="shared" si="198"/>
        <v>245886.33524086073</v>
      </c>
      <c r="H1832" s="6">
        <f>G1832*'Dash Board'!$C$11/365</f>
        <v>70.734425206275006</v>
      </c>
      <c r="I1832" s="6">
        <f>H1832*'Dash Board'!$C$18/'Dash Board'!$C$11</f>
        <v>33.683059622035721</v>
      </c>
      <c r="J1832" s="6">
        <f>(G1832&gt;1)*PMT('Dash Board'!$C$11/365,$U$4,-'Dash Board'!$C$19)</f>
        <v>108.80376961660664</v>
      </c>
      <c r="K1832" s="6">
        <f t="shared" si="200"/>
        <v>0</v>
      </c>
      <c r="L1832" s="8">
        <f t="shared" si="201"/>
        <v>245848.26589645038</v>
      </c>
      <c r="N1832" s="8">
        <f t="shared" si="199"/>
        <v>75.120709994570916</v>
      </c>
      <c r="O1832" s="8">
        <f>IF(E1831&lt;&gt;E1832,SUM($N$4:N1832)-SUM($O$3:O1831),0)</f>
        <v>0</v>
      </c>
      <c r="P1832" s="6">
        <f>IF(B1832&gt;0,SUM($O$4:O1832)-SUM($P$3:P1831),0)</f>
        <v>0</v>
      </c>
      <c r="Q1832" s="6">
        <f t="shared" si="202"/>
        <v>33.683059622035721</v>
      </c>
      <c r="R1832" s="8">
        <f>IF(E1831&lt;&gt;E1832,SUM($Q$4:Q1832)-SUM($R$3:R1831),0)</f>
        <v>0</v>
      </c>
      <c r="S1832" s="6">
        <f>IF(B1832&gt;0,SUM($R$4:R1832)-SUM($S$3:S1831),0)</f>
        <v>0</v>
      </c>
    </row>
    <row r="1833" spans="1:19">
      <c r="A1833">
        <f>IF(E1832&lt;&gt;E1833,COUNTIF($A$4:A1832,"&lt;&gt;0")+1,0)</f>
        <v>0</v>
      </c>
      <c r="B1833">
        <f>IF(A1833&lt;&gt;0,IF(MOD(A1833,3)=0,COUNTIF($B$4:B1832,"&lt;&gt;0")+1,0),0)</f>
        <v>0</v>
      </c>
      <c r="C1833" s="9">
        <f>'Dash Board'!$C$12+COUNT('Daily reducing balance'!$F$4:F1832)</f>
        <v>43559</v>
      </c>
      <c r="D1833">
        <f t="shared" si="196"/>
        <v>2019</v>
      </c>
      <c r="E1833">
        <f t="shared" si="197"/>
        <v>4</v>
      </c>
      <c r="F1833">
        <f>DAY('Dash Board'!$C$12+COUNT('Daily reducing balance'!$F$4:F1832))</f>
        <v>4</v>
      </c>
      <c r="G1833" s="8">
        <f t="shared" si="198"/>
        <v>245848.26589645038</v>
      </c>
      <c r="H1833" s="6">
        <f>G1833*'Dash Board'!$C$11/365</f>
        <v>70.723473751033666</v>
      </c>
      <c r="I1833" s="6">
        <f>H1833*'Dash Board'!$C$18/'Dash Board'!$C$11</f>
        <v>33.677844643349367</v>
      </c>
      <c r="J1833" s="6">
        <f>(G1833&gt;1)*PMT('Dash Board'!$C$11/365,$U$4,-'Dash Board'!$C$19)</f>
        <v>108.80376961660664</v>
      </c>
      <c r="K1833" s="6">
        <f t="shared" si="200"/>
        <v>0</v>
      </c>
      <c r="L1833" s="8">
        <f t="shared" si="201"/>
        <v>245810.18560058481</v>
      </c>
      <c r="N1833" s="8">
        <f t="shared" si="199"/>
        <v>75.12592497325727</v>
      </c>
      <c r="O1833" s="8">
        <f>IF(E1832&lt;&gt;E1833,SUM($N$4:N1833)-SUM($O$3:O1832),0)</f>
        <v>0</v>
      </c>
      <c r="P1833" s="6">
        <f>IF(B1833&gt;0,SUM($O$4:O1833)-SUM($P$3:P1832),0)</f>
        <v>0</v>
      </c>
      <c r="Q1833" s="6">
        <f t="shared" si="202"/>
        <v>33.677844643349367</v>
      </c>
      <c r="R1833" s="8">
        <f>IF(E1832&lt;&gt;E1833,SUM($Q$4:Q1833)-SUM($R$3:R1832),0)</f>
        <v>0</v>
      </c>
      <c r="S1833" s="6">
        <f>IF(B1833&gt;0,SUM($R$4:R1833)-SUM($S$3:S1832),0)</f>
        <v>0</v>
      </c>
    </row>
    <row r="1834" spans="1:19">
      <c r="A1834">
        <f>IF(E1833&lt;&gt;E1834,COUNTIF($A$4:A1833,"&lt;&gt;0")+1,0)</f>
        <v>0</v>
      </c>
      <c r="B1834">
        <f>IF(A1834&lt;&gt;0,IF(MOD(A1834,3)=0,COUNTIF($B$4:B1833,"&lt;&gt;0")+1,0),0)</f>
        <v>0</v>
      </c>
      <c r="C1834" s="9">
        <f>'Dash Board'!$C$12+COUNT('Daily reducing balance'!$F$4:F1833)</f>
        <v>43560</v>
      </c>
      <c r="D1834">
        <f t="shared" si="196"/>
        <v>2019</v>
      </c>
      <c r="E1834">
        <f t="shared" si="197"/>
        <v>4</v>
      </c>
      <c r="F1834">
        <f>DAY('Dash Board'!$C$12+COUNT('Daily reducing balance'!$F$4:F1833))</f>
        <v>5</v>
      </c>
      <c r="G1834" s="8">
        <f t="shared" si="198"/>
        <v>245810.18560058481</v>
      </c>
      <c r="H1834" s="6">
        <f>G1834*'Dash Board'!$C$11/365</f>
        <v>70.712519145373705</v>
      </c>
      <c r="I1834" s="6">
        <f>H1834*'Dash Board'!$C$18/'Dash Board'!$C$11</f>
        <v>33.672628164463667</v>
      </c>
      <c r="J1834" s="6">
        <f>(G1834&gt;1)*PMT('Dash Board'!$C$11/365,$U$4,-'Dash Board'!$C$19)</f>
        <v>108.80376961660664</v>
      </c>
      <c r="K1834" s="6">
        <f t="shared" si="200"/>
        <v>0</v>
      </c>
      <c r="L1834" s="8">
        <f t="shared" si="201"/>
        <v>245772.09435011356</v>
      </c>
      <c r="N1834" s="8">
        <f t="shared" si="199"/>
        <v>75.13114145214297</v>
      </c>
      <c r="O1834" s="8">
        <f>IF(E1833&lt;&gt;E1834,SUM($N$4:N1834)-SUM($O$3:O1833),0)</f>
        <v>0</v>
      </c>
      <c r="P1834" s="6">
        <f>IF(B1834&gt;0,SUM($O$4:O1834)-SUM($P$3:P1833),0)</f>
        <v>0</v>
      </c>
      <c r="Q1834" s="6">
        <f t="shared" si="202"/>
        <v>33.672628164463667</v>
      </c>
      <c r="R1834" s="8">
        <f>IF(E1833&lt;&gt;E1834,SUM($Q$4:Q1834)-SUM($R$3:R1833),0)</f>
        <v>0</v>
      </c>
      <c r="S1834" s="6">
        <f>IF(B1834&gt;0,SUM($R$4:R1834)-SUM($S$3:S1833),0)</f>
        <v>0</v>
      </c>
    </row>
    <row r="1835" spans="1:19">
      <c r="A1835">
        <f>IF(E1834&lt;&gt;E1835,COUNTIF($A$4:A1834,"&lt;&gt;0")+1,0)</f>
        <v>0</v>
      </c>
      <c r="B1835">
        <f>IF(A1835&lt;&gt;0,IF(MOD(A1835,3)=0,COUNTIF($B$4:B1834,"&lt;&gt;0")+1,0),0)</f>
        <v>0</v>
      </c>
      <c r="C1835" s="9">
        <f>'Dash Board'!$C$12+COUNT('Daily reducing balance'!$F$4:F1834)</f>
        <v>43561</v>
      </c>
      <c r="D1835">
        <f t="shared" si="196"/>
        <v>2019</v>
      </c>
      <c r="E1835">
        <f t="shared" si="197"/>
        <v>4</v>
      </c>
      <c r="F1835">
        <f>DAY('Dash Board'!$C$12+COUNT('Daily reducing balance'!$F$4:F1834))</f>
        <v>6</v>
      </c>
      <c r="G1835" s="8">
        <f t="shared" si="198"/>
        <v>245772.09435011356</v>
      </c>
      <c r="H1835" s="6">
        <f>G1835*'Dash Board'!$C$11/365</f>
        <v>70.701561388388839</v>
      </c>
      <c r="I1835" s="6">
        <f>H1835*'Dash Board'!$C$18/'Dash Board'!$C$11</f>
        <v>33.667410184947066</v>
      </c>
      <c r="J1835" s="6">
        <f>(G1835&gt;1)*PMT('Dash Board'!$C$11/365,$U$4,-'Dash Board'!$C$19)</f>
        <v>108.80376961660664</v>
      </c>
      <c r="K1835" s="6">
        <f t="shared" si="200"/>
        <v>0</v>
      </c>
      <c r="L1835" s="8">
        <f t="shared" si="201"/>
        <v>245733.99214188533</v>
      </c>
      <c r="N1835" s="8">
        <f t="shared" si="199"/>
        <v>75.136359431659571</v>
      </c>
      <c r="O1835" s="8">
        <f>IF(E1834&lt;&gt;E1835,SUM($N$4:N1835)-SUM($O$3:O1834),0)</f>
        <v>0</v>
      </c>
      <c r="P1835" s="6">
        <f>IF(B1835&gt;0,SUM($O$4:O1835)-SUM($P$3:P1834),0)</f>
        <v>0</v>
      </c>
      <c r="Q1835" s="6">
        <f t="shared" si="202"/>
        <v>33.667410184947066</v>
      </c>
      <c r="R1835" s="8">
        <f>IF(E1834&lt;&gt;E1835,SUM($Q$4:Q1835)-SUM($R$3:R1834),0)</f>
        <v>0</v>
      </c>
      <c r="S1835" s="6">
        <f>IF(B1835&gt;0,SUM($R$4:R1835)-SUM($S$3:S1834),0)</f>
        <v>0</v>
      </c>
    </row>
    <row r="1836" spans="1:19">
      <c r="A1836">
        <f>IF(E1835&lt;&gt;E1836,COUNTIF($A$4:A1835,"&lt;&gt;0")+1,0)</f>
        <v>0</v>
      </c>
      <c r="B1836">
        <f>IF(A1836&lt;&gt;0,IF(MOD(A1836,3)=0,COUNTIF($B$4:B1835,"&lt;&gt;0")+1,0),0)</f>
        <v>0</v>
      </c>
      <c r="C1836" s="9">
        <f>'Dash Board'!$C$12+COUNT('Daily reducing balance'!$F$4:F1835)</f>
        <v>43562</v>
      </c>
      <c r="D1836">
        <f t="shared" si="196"/>
        <v>2019</v>
      </c>
      <c r="E1836">
        <f t="shared" si="197"/>
        <v>4</v>
      </c>
      <c r="F1836">
        <f>DAY('Dash Board'!$C$12+COUNT('Daily reducing balance'!$F$4:F1835))</f>
        <v>7</v>
      </c>
      <c r="G1836" s="8">
        <f t="shared" si="198"/>
        <v>245733.99214188533</v>
      </c>
      <c r="H1836" s="6">
        <f>G1836*'Dash Board'!$C$11/365</f>
        <v>70.690600479172488</v>
      </c>
      <c r="I1836" s="6">
        <f>H1836*'Dash Board'!$C$18/'Dash Board'!$C$11</f>
        <v>33.662190704367852</v>
      </c>
      <c r="J1836" s="6">
        <f>(G1836&gt;1)*PMT('Dash Board'!$C$11/365,$U$4,-'Dash Board'!$C$19)</f>
        <v>108.80376961660664</v>
      </c>
      <c r="K1836" s="6">
        <f t="shared" si="200"/>
        <v>0</v>
      </c>
      <c r="L1836" s="8">
        <f t="shared" si="201"/>
        <v>245695.87897274789</v>
      </c>
      <c r="N1836" s="8">
        <f t="shared" si="199"/>
        <v>75.141578912238799</v>
      </c>
      <c r="O1836" s="8">
        <f>IF(E1835&lt;&gt;E1836,SUM($N$4:N1836)-SUM($O$3:O1835),0)</f>
        <v>0</v>
      </c>
      <c r="P1836" s="6">
        <f>IF(B1836&gt;0,SUM($O$4:O1836)-SUM($P$3:P1835),0)</f>
        <v>0</v>
      </c>
      <c r="Q1836" s="6">
        <f t="shared" si="202"/>
        <v>33.662190704367852</v>
      </c>
      <c r="R1836" s="8">
        <f>IF(E1835&lt;&gt;E1836,SUM($Q$4:Q1836)-SUM($R$3:R1835),0)</f>
        <v>0</v>
      </c>
      <c r="S1836" s="6">
        <f>IF(B1836&gt;0,SUM($R$4:R1836)-SUM($S$3:S1835),0)</f>
        <v>0</v>
      </c>
    </row>
    <row r="1837" spans="1:19">
      <c r="A1837">
        <f>IF(E1836&lt;&gt;E1837,COUNTIF($A$4:A1836,"&lt;&gt;0")+1,0)</f>
        <v>0</v>
      </c>
      <c r="B1837">
        <f>IF(A1837&lt;&gt;0,IF(MOD(A1837,3)=0,COUNTIF($B$4:B1836,"&lt;&gt;0")+1,0),0)</f>
        <v>0</v>
      </c>
      <c r="C1837" s="9">
        <f>'Dash Board'!$C$12+COUNT('Daily reducing balance'!$F$4:F1836)</f>
        <v>43563</v>
      </c>
      <c r="D1837">
        <f t="shared" si="196"/>
        <v>2019</v>
      </c>
      <c r="E1837">
        <f t="shared" si="197"/>
        <v>4</v>
      </c>
      <c r="F1837">
        <f>DAY('Dash Board'!$C$12+COUNT('Daily reducing balance'!$F$4:F1836))</f>
        <v>8</v>
      </c>
      <c r="G1837" s="8">
        <f t="shared" si="198"/>
        <v>245695.87897274789</v>
      </c>
      <c r="H1837" s="6">
        <f>G1837*'Dash Board'!$C$11/365</f>
        <v>70.679636416817885</v>
      </c>
      <c r="I1837" s="6">
        <f>H1837*'Dash Board'!$C$18/'Dash Board'!$C$11</f>
        <v>33.656969722294235</v>
      </c>
      <c r="J1837" s="6">
        <f>(G1837&gt;1)*PMT('Dash Board'!$C$11/365,$U$4,-'Dash Board'!$C$19)</f>
        <v>108.80376961660664</v>
      </c>
      <c r="K1837" s="6">
        <f t="shared" si="200"/>
        <v>0</v>
      </c>
      <c r="L1837" s="8">
        <f t="shared" si="201"/>
        <v>245657.75483954808</v>
      </c>
      <c r="N1837" s="8">
        <f t="shared" si="199"/>
        <v>75.146799894312409</v>
      </c>
      <c r="O1837" s="8">
        <f>IF(E1836&lt;&gt;E1837,SUM($N$4:N1837)-SUM($O$3:O1836),0)</f>
        <v>0</v>
      </c>
      <c r="P1837" s="6">
        <f>IF(B1837&gt;0,SUM($O$4:O1837)-SUM($P$3:P1836),0)</f>
        <v>0</v>
      </c>
      <c r="Q1837" s="6">
        <f t="shared" si="202"/>
        <v>33.656969722294235</v>
      </c>
      <c r="R1837" s="8">
        <f>IF(E1836&lt;&gt;E1837,SUM($Q$4:Q1837)-SUM($R$3:R1836),0)</f>
        <v>0</v>
      </c>
      <c r="S1837" s="6">
        <f>IF(B1837&gt;0,SUM($R$4:R1837)-SUM($S$3:S1836),0)</f>
        <v>0</v>
      </c>
    </row>
    <row r="1838" spans="1:19">
      <c r="A1838">
        <f>IF(E1837&lt;&gt;E1838,COUNTIF($A$4:A1837,"&lt;&gt;0")+1,0)</f>
        <v>0</v>
      </c>
      <c r="B1838">
        <f>IF(A1838&lt;&gt;0,IF(MOD(A1838,3)=0,COUNTIF($B$4:B1837,"&lt;&gt;0")+1,0),0)</f>
        <v>0</v>
      </c>
      <c r="C1838" s="9">
        <f>'Dash Board'!$C$12+COUNT('Daily reducing balance'!$F$4:F1837)</f>
        <v>43564</v>
      </c>
      <c r="D1838">
        <f t="shared" si="196"/>
        <v>2019</v>
      </c>
      <c r="E1838">
        <f t="shared" si="197"/>
        <v>4</v>
      </c>
      <c r="F1838">
        <f>DAY('Dash Board'!$C$12+COUNT('Daily reducing balance'!$F$4:F1837))</f>
        <v>9</v>
      </c>
      <c r="G1838" s="8">
        <f t="shared" si="198"/>
        <v>245657.75483954808</v>
      </c>
      <c r="H1838" s="6">
        <f>G1838*'Dash Board'!$C$11/365</f>
        <v>70.668669200417938</v>
      </c>
      <c r="I1838" s="6">
        <f>H1838*'Dash Board'!$C$18/'Dash Board'!$C$11</f>
        <v>33.651747238294256</v>
      </c>
      <c r="J1838" s="6">
        <f>(G1838&gt;1)*PMT('Dash Board'!$C$11/365,$U$4,-'Dash Board'!$C$19)</f>
        <v>108.80376961660664</v>
      </c>
      <c r="K1838" s="6">
        <f t="shared" si="200"/>
        <v>0</v>
      </c>
      <c r="L1838" s="8">
        <f t="shared" si="201"/>
        <v>245619.61973913189</v>
      </c>
      <c r="N1838" s="8">
        <f t="shared" si="199"/>
        <v>75.152022378312381</v>
      </c>
      <c r="O1838" s="8">
        <f>IF(E1837&lt;&gt;E1838,SUM($N$4:N1838)-SUM($O$3:O1837),0)</f>
        <v>0</v>
      </c>
      <c r="P1838" s="6">
        <f>IF(B1838&gt;0,SUM($O$4:O1838)-SUM($P$3:P1837),0)</f>
        <v>0</v>
      </c>
      <c r="Q1838" s="6">
        <f t="shared" si="202"/>
        <v>33.651747238294256</v>
      </c>
      <c r="R1838" s="8">
        <f>IF(E1837&lt;&gt;E1838,SUM($Q$4:Q1838)-SUM($R$3:R1837),0)</f>
        <v>0</v>
      </c>
      <c r="S1838" s="6">
        <f>IF(B1838&gt;0,SUM($R$4:R1838)-SUM($S$3:S1837),0)</f>
        <v>0</v>
      </c>
    </row>
    <row r="1839" spans="1:19">
      <c r="A1839">
        <f>IF(E1838&lt;&gt;E1839,COUNTIF($A$4:A1838,"&lt;&gt;0")+1,0)</f>
        <v>0</v>
      </c>
      <c r="B1839">
        <f>IF(A1839&lt;&gt;0,IF(MOD(A1839,3)=0,COUNTIF($B$4:B1838,"&lt;&gt;0")+1,0),0)</f>
        <v>0</v>
      </c>
      <c r="C1839" s="9">
        <f>'Dash Board'!$C$12+COUNT('Daily reducing balance'!$F$4:F1838)</f>
        <v>43565</v>
      </c>
      <c r="D1839">
        <f t="shared" si="196"/>
        <v>2019</v>
      </c>
      <c r="E1839">
        <f t="shared" si="197"/>
        <v>4</v>
      </c>
      <c r="F1839">
        <f>DAY('Dash Board'!$C$12+COUNT('Daily reducing balance'!$F$4:F1838))</f>
        <v>10</v>
      </c>
      <c r="G1839" s="8">
        <f t="shared" si="198"/>
        <v>245619.61973913189</v>
      </c>
      <c r="H1839" s="6">
        <f>G1839*'Dash Board'!$C$11/365</f>
        <v>70.657698829065339</v>
      </c>
      <c r="I1839" s="6">
        <f>H1839*'Dash Board'!$C$18/'Dash Board'!$C$11</f>
        <v>33.646523251935875</v>
      </c>
      <c r="J1839" s="6">
        <f>(G1839&gt;1)*PMT('Dash Board'!$C$11/365,$U$4,-'Dash Board'!$C$19)</f>
        <v>108.80376961660664</v>
      </c>
      <c r="K1839" s="6">
        <f t="shared" si="200"/>
        <v>0</v>
      </c>
      <c r="L1839" s="8">
        <f t="shared" si="201"/>
        <v>245581.47366834435</v>
      </c>
      <c r="N1839" s="8">
        <f t="shared" si="199"/>
        <v>75.157246364670769</v>
      </c>
      <c r="O1839" s="8">
        <f>IF(E1838&lt;&gt;E1839,SUM($N$4:N1839)-SUM($O$3:O1838),0)</f>
        <v>0</v>
      </c>
      <c r="P1839" s="6">
        <f>IF(B1839&gt;0,SUM($O$4:O1839)-SUM($P$3:P1838),0)</f>
        <v>0</v>
      </c>
      <c r="Q1839" s="6">
        <f t="shared" si="202"/>
        <v>33.646523251935875</v>
      </c>
      <c r="R1839" s="8">
        <f>IF(E1838&lt;&gt;E1839,SUM($Q$4:Q1839)-SUM($R$3:R1838),0)</f>
        <v>0</v>
      </c>
      <c r="S1839" s="6">
        <f>IF(B1839&gt;0,SUM($R$4:R1839)-SUM($S$3:S1838),0)</f>
        <v>0</v>
      </c>
    </row>
    <row r="1840" spans="1:19">
      <c r="A1840">
        <f>IF(E1839&lt;&gt;E1840,COUNTIF($A$4:A1839,"&lt;&gt;0")+1,0)</f>
        <v>0</v>
      </c>
      <c r="B1840">
        <f>IF(A1840&lt;&gt;0,IF(MOD(A1840,3)=0,COUNTIF($B$4:B1839,"&lt;&gt;0")+1,0),0)</f>
        <v>0</v>
      </c>
      <c r="C1840" s="9">
        <f>'Dash Board'!$C$12+COUNT('Daily reducing balance'!$F$4:F1839)</f>
        <v>43566</v>
      </c>
      <c r="D1840">
        <f t="shared" si="196"/>
        <v>2019</v>
      </c>
      <c r="E1840">
        <f t="shared" si="197"/>
        <v>4</v>
      </c>
      <c r="F1840">
        <f>DAY('Dash Board'!$C$12+COUNT('Daily reducing balance'!$F$4:F1839))</f>
        <v>11</v>
      </c>
      <c r="G1840" s="8">
        <f t="shared" si="198"/>
        <v>245581.47366834435</v>
      </c>
      <c r="H1840" s="6">
        <f>G1840*'Dash Board'!$C$11/365</f>
        <v>70.646725301852484</v>
      </c>
      <c r="I1840" s="6">
        <f>H1840*'Dash Board'!$C$18/'Dash Board'!$C$11</f>
        <v>33.641297762786898</v>
      </c>
      <c r="J1840" s="6">
        <f>(G1840&gt;1)*PMT('Dash Board'!$C$11/365,$U$4,-'Dash Board'!$C$19)</f>
        <v>108.80376961660664</v>
      </c>
      <c r="K1840" s="6">
        <f t="shared" si="200"/>
        <v>0</v>
      </c>
      <c r="L1840" s="8">
        <f t="shared" si="201"/>
        <v>245543.3166240296</v>
      </c>
      <c r="N1840" s="8">
        <f t="shared" si="199"/>
        <v>75.162471853819738</v>
      </c>
      <c r="O1840" s="8">
        <f>IF(E1839&lt;&gt;E1840,SUM($N$4:N1840)-SUM($O$3:O1839),0)</f>
        <v>0</v>
      </c>
      <c r="P1840" s="6">
        <f>IF(B1840&gt;0,SUM($O$4:O1840)-SUM($P$3:P1839),0)</f>
        <v>0</v>
      </c>
      <c r="Q1840" s="6">
        <f t="shared" si="202"/>
        <v>33.641297762786898</v>
      </c>
      <c r="R1840" s="8">
        <f>IF(E1839&lt;&gt;E1840,SUM($Q$4:Q1840)-SUM($R$3:R1839),0)</f>
        <v>0</v>
      </c>
      <c r="S1840" s="6">
        <f>IF(B1840&gt;0,SUM($R$4:R1840)-SUM($S$3:S1839),0)</f>
        <v>0</v>
      </c>
    </row>
    <row r="1841" spans="1:19">
      <c r="A1841">
        <f>IF(E1840&lt;&gt;E1841,COUNTIF($A$4:A1840,"&lt;&gt;0")+1,0)</f>
        <v>0</v>
      </c>
      <c r="B1841">
        <f>IF(A1841&lt;&gt;0,IF(MOD(A1841,3)=0,COUNTIF($B$4:B1840,"&lt;&gt;0")+1,0),0)</f>
        <v>0</v>
      </c>
      <c r="C1841" s="9">
        <f>'Dash Board'!$C$12+COUNT('Daily reducing balance'!$F$4:F1840)</f>
        <v>43567</v>
      </c>
      <c r="D1841">
        <f t="shared" si="196"/>
        <v>2019</v>
      </c>
      <c r="E1841">
        <f t="shared" si="197"/>
        <v>4</v>
      </c>
      <c r="F1841">
        <f>DAY('Dash Board'!$C$12+COUNT('Daily reducing balance'!$F$4:F1840))</f>
        <v>12</v>
      </c>
      <c r="G1841" s="8">
        <f t="shared" si="198"/>
        <v>245543.3166240296</v>
      </c>
      <c r="H1841" s="6">
        <f>G1841*'Dash Board'!$C$11/365</f>
        <v>70.635748617871528</v>
      </c>
      <c r="I1841" s="6">
        <f>H1841*'Dash Board'!$C$18/'Dash Board'!$C$11</f>
        <v>33.636070770415017</v>
      </c>
      <c r="J1841" s="6">
        <f>(G1841&gt;1)*PMT('Dash Board'!$C$11/365,$U$4,-'Dash Board'!$C$19)</f>
        <v>108.80376961660664</v>
      </c>
      <c r="K1841" s="6">
        <f t="shared" si="200"/>
        <v>0</v>
      </c>
      <c r="L1841" s="8">
        <f t="shared" si="201"/>
        <v>245505.14860303086</v>
      </c>
      <c r="N1841" s="8">
        <f t="shared" si="199"/>
        <v>75.167698846191627</v>
      </c>
      <c r="O1841" s="8">
        <f>IF(E1840&lt;&gt;E1841,SUM($N$4:N1841)-SUM($O$3:O1840),0)</f>
        <v>0</v>
      </c>
      <c r="P1841" s="6">
        <f>IF(B1841&gt;0,SUM($O$4:O1841)-SUM($P$3:P1840),0)</f>
        <v>0</v>
      </c>
      <c r="Q1841" s="6">
        <f t="shared" si="202"/>
        <v>33.636070770415017</v>
      </c>
      <c r="R1841" s="8">
        <f>IF(E1840&lt;&gt;E1841,SUM($Q$4:Q1841)-SUM($R$3:R1840),0)</f>
        <v>0</v>
      </c>
      <c r="S1841" s="6">
        <f>IF(B1841&gt;0,SUM($R$4:R1841)-SUM($S$3:S1840),0)</f>
        <v>0</v>
      </c>
    </row>
    <row r="1842" spans="1:19">
      <c r="A1842">
        <f>IF(E1841&lt;&gt;E1842,COUNTIF($A$4:A1841,"&lt;&gt;0")+1,0)</f>
        <v>0</v>
      </c>
      <c r="B1842">
        <f>IF(A1842&lt;&gt;0,IF(MOD(A1842,3)=0,COUNTIF($B$4:B1841,"&lt;&gt;0")+1,0),0)</f>
        <v>0</v>
      </c>
      <c r="C1842" s="9">
        <f>'Dash Board'!$C$12+COUNT('Daily reducing balance'!$F$4:F1841)</f>
        <v>43568</v>
      </c>
      <c r="D1842">
        <f t="shared" si="196"/>
        <v>2019</v>
      </c>
      <c r="E1842">
        <f t="shared" si="197"/>
        <v>4</v>
      </c>
      <c r="F1842">
        <f>DAY('Dash Board'!$C$12+COUNT('Daily reducing balance'!$F$4:F1841))</f>
        <v>13</v>
      </c>
      <c r="G1842" s="8">
        <f t="shared" si="198"/>
        <v>245505.14860303086</v>
      </c>
      <c r="H1842" s="6">
        <f>G1842*'Dash Board'!$C$11/365</f>
        <v>70.624768776214353</v>
      </c>
      <c r="I1842" s="6">
        <f>H1842*'Dash Board'!$C$18/'Dash Board'!$C$11</f>
        <v>33.630842274387788</v>
      </c>
      <c r="J1842" s="6">
        <f>(G1842&gt;1)*PMT('Dash Board'!$C$11/365,$U$4,-'Dash Board'!$C$19)</f>
        <v>108.80376961660664</v>
      </c>
      <c r="K1842" s="6">
        <f t="shared" si="200"/>
        <v>0</v>
      </c>
      <c r="L1842" s="8">
        <f t="shared" si="201"/>
        <v>245466.96960219045</v>
      </c>
      <c r="N1842" s="8">
        <f t="shared" si="199"/>
        <v>75.172927342218856</v>
      </c>
      <c r="O1842" s="8">
        <f>IF(E1841&lt;&gt;E1842,SUM($N$4:N1842)-SUM($O$3:O1841),0)</f>
        <v>0</v>
      </c>
      <c r="P1842" s="6">
        <f>IF(B1842&gt;0,SUM($O$4:O1842)-SUM($P$3:P1841),0)</f>
        <v>0</v>
      </c>
      <c r="Q1842" s="6">
        <f t="shared" si="202"/>
        <v>33.630842274387788</v>
      </c>
      <c r="R1842" s="8">
        <f>IF(E1841&lt;&gt;E1842,SUM($Q$4:Q1842)-SUM($R$3:R1841),0)</f>
        <v>0</v>
      </c>
      <c r="S1842" s="6">
        <f>IF(B1842&gt;0,SUM($R$4:R1842)-SUM($S$3:S1841),0)</f>
        <v>0</v>
      </c>
    </row>
    <row r="1843" spans="1:19">
      <c r="A1843">
        <f>IF(E1842&lt;&gt;E1843,COUNTIF($A$4:A1842,"&lt;&gt;0")+1,0)</f>
        <v>0</v>
      </c>
      <c r="B1843">
        <f>IF(A1843&lt;&gt;0,IF(MOD(A1843,3)=0,COUNTIF($B$4:B1842,"&lt;&gt;0")+1,0),0)</f>
        <v>0</v>
      </c>
      <c r="C1843" s="9">
        <f>'Dash Board'!$C$12+COUNT('Daily reducing balance'!$F$4:F1842)</f>
        <v>43569</v>
      </c>
      <c r="D1843">
        <f t="shared" si="196"/>
        <v>2019</v>
      </c>
      <c r="E1843">
        <f t="shared" si="197"/>
        <v>4</v>
      </c>
      <c r="F1843">
        <f>DAY('Dash Board'!$C$12+COUNT('Daily reducing balance'!$F$4:F1842))</f>
        <v>14</v>
      </c>
      <c r="G1843" s="8">
        <f t="shared" si="198"/>
        <v>245466.96960219045</v>
      </c>
      <c r="H1843" s="6">
        <f>G1843*'Dash Board'!$C$11/365</f>
        <v>70.613785775972588</v>
      </c>
      <c r="I1843" s="6">
        <f>H1843*'Dash Board'!$C$18/'Dash Board'!$C$11</f>
        <v>33.625612274272662</v>
      </c>
      <c r="J1843" s="6">
        <f>(G1843&gt;1)*PMT('Dash Board'!$C$11/365,$U$4,-'Dash Board'!$C$19)</f>
        <v>108.80376961660664</v>
      </c>
      <c r="K1843" s="6">
        <f t="shared" si="200"/>
        <v>0</v>
      </c>
      <c r="L1843" s="8">
        <f t="shared" si="201"/>
        <v>245428.7796183498</v>
      </c>
      <c r="N1843" s="8">
        <f t="shared" si="199"/>
        <v>75.178157342333975</v>
      </c>
      <c r="O1843" s="8">
        <f>IF(E1842&lt;&gt;E1843,SUM($N$4:N1843)-SUM($O$3:O1842),0)</f>
        <v>0</v>
      </c>
      <c r="P1843" s="6">
        <f>IF(B1843&gt;0,SUM($O$4:O1843)-SUM($P$3:P1842),0)</f>
        <v>0</v>
      </c>
      <c r="Q1843" s="6">
        <f t="shared" si="202"/>
        <v>33.625612274272662</v>
      </c>
      <c r="R1843" s="8">
        <f>IF(E1842&lt;&gt;E1843,SUM($Q$4:Q1843)-SUM($R$3:R1842),0)</f>
        <v>0</v>
      </c>
      <c r="S1843" s="6">
        <f>IF(B1843&gt;0,SUM($R$4:R1843)-SUM($S$3:S1842),0)</f>
        <v>0</v>
      </c>
    </row>
    <row r="1844" spans="1:19">
      <c r="A1844">
        <f>IF(E1843&lt;&gt;E1844,COUNTIF($A$4:A1843,"&lt;&gt;0")+1,0)</f>
        <v>0</v>
      </c>
      <c r="B1844">
        <f>IF(A1844&lt;&gt;0,IF(MOD(A1844,3)=0,COUNTIF($B$4:B1843,"&lt;&gt;0")+1,0),0)</f>
        <v>0</v>
      </c>
      <c r="C1844" s="9">
        <f>'Dash Board'!$C$12+COUNT('Daily reducing balance'!$F$4:F1843)</f>
        <v>43570</v>
      </c>
      <c r="D1844">
        <f t="shared" ref="D1844:D1907" si="203">IF(AND(E1844=1,F1844=1),D1843+1,D1843)</f>
        <v>2019</v>
      </c>
      <c r="E1844">
        <f t="shared" ref="E1844:E1907" si="204">IF(F1844=1,IF(E1843+1&gt;12,1,E1843+1),E1843)</f>
        <v>4</v>
      </c>
      <c r="F1844">
        <f>DAY('Dash Board'!$C$12+COUNT('Daily reducing balance'!$F$4:F1843))</f>
        <v>15</v>
      </c>
      <c r="G1844" s="8">
        <f t="shared" ref="G1844:G1907" si="205">L1843</f>
        <v>245428.7796183498</v>
      </c>
      <c r="H1844" s="6">
        <f>G1844*'Dash Board'!$C$11/365</f>
        <v>70.602799616237618</v>
      </c>
      <c r="I1844" s="6">
        <f>H1844*'Dash Board'!$C$18/'Dash Board'!$C$11</f>
        <v>33.620380769636967</v>
      </c>
      <c r="J1844" s="6">
        <f>(G1844&gt;1)*PMT('Dash Board'!$C$11/365,$U$4,-'Dash Board'!$C$19)</f>
        <v>108.80376961660664</v>
      </c>
      <c r="K1844" s="6">
        <f t="shared" si="200"/>
        <v>0</v>
      </c>
      <c r="L1844" s="8">
        <f t="shared" si="201"/>
        <v>245390.57864834942</v>
      </c>
      <c r="N1844" s="8">
        <f t="shared" ref="N1844:N1907" si="206">J1844-I1844</f>
        <v>75.183388846969677</v>
      </c>
      <c r="O1844" s="8">
        <f>IF(E1843&lt;&gt;E1844,SUM($N$4:N1844)-SUM($O$3:O1843),0)</f>
        <v>0</v>
      </c>
      <c r="P1844" s="6">
        <f>IF(B1844&gt;0,SUM($O$4:O1844)-SUM($P$3:P1843),0)</f>
        <v>0</v>
      </c>
      <c r="Q1844" s="6">
        <f t="shared" si="202"/>
        <v>33.620380769636967</v>
      </c>
      <c r="R1844" s="8">
        <f>IF(E1843&lt;&gt;E1844,SUM($Q$4:Q1844)-SUM($R$3:R1843),0)</f>
        <v>0</v>
      </c>
      <c r="S1844" s="6">
        <f>IF(B1844&gt;0,SUM($R$4:R1844)-SUM($S$3:S1843),0)</f>
        <v>0</v>
      </c>
    </row>
    <row r="1845" spans="1:19">
      <c r="A1845">
        <f>IF(E1844&lt;&gt;E1845,COUNTIF($A$4:A1844,"&lt;&gt;0")+1,0)</f>
        <v>0</v>
      </c>
      <c r="B1845">
        <f>IF(A1845&lt;&gt;0,IF(MOD(A1845,3)=0,COUNTIF($B$4:B1844,"&lt;&gt;0")+1,0),0)</f>
        <v>0</v>
      </c>
      <c r="C1845" s="9">
        <f>'Dash Board'!$C$12+COUNT('Daily reducing balance'!$F$4:F1844)</f>
        <v>43571</v>
      </c>
      <c r="D1845">
        <f t="shared" si="203"/>
        <v>2019</v>
      </c>
      <c r="E1845">
        <f t="shared" si="204"/>
        <v>4</v>
      </c>
      <c r="F1845">
        <f>DAY('Dash Board'!$C$12+COUNT('Daily reducing balance'!$F$4:F1844))</f>
        <v>16</v>
      </c>
      <c r="G1845" s="8">
        <f t="shared" si="205"/>
        <v>245390.57864834942</v>
      </c>
      <c r="H1845" s="6">
        <f>G1845*'Dash Board'!$C$11/365</f>
        <v>70.591810296100519</v>
      </c>
      <c r="I1845" s="6">
        <f>H1845*'Dash Board'!$C$18/'Dash Board'!$C$11</f>
        <v>33.615147760047869</v>
      </c>
      <c r="J1845" s="6">
        <f>(G1845&gt;1)*PMT('Dash Board'!$C$11/365,$U$4,-'Dash Board'!$C$19)</f>
        <v>108.80376961660664</v>
      </c>
      <c r="K1845" s="6">
        <f t="shared" si="200"/>
        <v>0</v>
      </c>
      <c r="L1845" s="8">
        <f t="shared" si="201"/>
        <v>245352.36668902892</v>
      </c>
      <c r="N1845" s="8">
        <f t="shared" si="206"/>
        <v>75.188621856558768</v>
      </c>
      <c r="O1845" s="8">
        <f>IF(E1844&lt;&gt;E1845,SUM($N$4:N1845)-SUM($O$3:O1844),0)</f>
        <v>0</v>
      </c>
      <c r="P1845" s="6">
        <f>IF(B1845&gt;0,SUM($O$4:O1845)-SUM($P$3:P1844),0)</f>
        <v>0</v>
      </c>
      <c r="Q1845" s="6">
        <f t="shared" si="202"/>
        <v>33.615147760047869</v>
      </c>
      <c r="R1845" s="8">
        <f>IF(E1844&lt;&gt;E1845,SUM($Q$4:Q1845)-SUM($R$3:R1844),0)</f>
        <v>0</v>
      </c>
      <c r="S1845" s="6">
        <f>IF(B1845&gt;0,SUM($R$4:R1845)-SUM($S$3:S1844),0)</f>
        <v>0</v>
      </c>
    </row>
    <row r="1846" spans="1:19">
      <c r="A1846">
        <f>IF(E1845&lt;&gt;E1846,COUNTIF($A$4:A1845,"&lt;&gt;0")+1,0)</f>
        <v>0</v>
      </c>
      <c r="B1846">
        <f>IF(A1846&lt;&gt;0,IF(MOD(A1846,3)=0,COUNTIF($B$4:B1845,"&lt;&gt;0")+1,0),0)</f>
        <v>0</v>
      </c>
      <c r="C1846" s="9">
        <f>'Dash Board'!$C$12+COUNT('Daily reducing balance'!$F$4:F1845)</f>
        <v>43572</v>
      </c>
      <c r="D1846">
        <f t="shared" si="203"/>
        <v>2019</v>
      </c>
      <c r="E1846">
        <f t="shared" si="204"/>
        <v>4</v>
      </c>
      <c r="F1846">
        <f>DAY('Dash Board'!$C$12+COUNT('Daily reducing balance'!$F$4:F1845))</f>
        <v>17</v>
      </c>
      <c r="G1846" s="8">
        <f t="shared" si="205"/>
        <v>245352.36668902892</v>
      </c>
      <c r="H1846" s="6">
        <f>G1846*'Dash Board'!$C$11/365</f>
        <v>70.58081781465215</v>
      </c>
      <c r="I1846" s="6">
        <f>H1846*'Dash Board'!$C$18/'Dash Board'!$C$11</f>
        <v>33.609913245072455</v>
      </c>
      <c r="J1846" s="6">
        <f>(G1846&gt;1)*PMT('Dash Board'!$C$11/365,$U$4,-'Dash Board'!$C$19)</f>
        <v>108.80376961660664</v>
      </c>
      <c r="K1846" s="6">
        <f t="shared" si="200"/>
        <v>0</v>
      </c>
      <c r="L1846" s="8">
        <f t="shared" si="201"/>
        <v>245314.14373722696</v>
      </c>
      <c r="N1846" s="8">
        <f t="shared" si="206"/>
        <v>75.193856371534196</v>
      </c>
      <c r="O1846" s="8">
        <f>IF(E1845&lt;&gt;E1846,SUM($N$4:N1846)-SUM($O$3:O1845),0)</f>
        <v>0</v>
      </c>
      <c r="P1846" s="6">
        <f>IF(B1846&gt;0,SUM($O$4:O1846)-SUM($P$3:P1845),0)</f>
        <v>0</v>
      </c>
      <c r="Q1846" s="6">
        <f t="shared" si="202"/>
        <v>33.609913245072455</v>
      </c>
      <c r="R1846" s="8">
        <f>IF(E1845&lt;&gt;E1846,SUM($Q$4:Q1846)-SUM($R$3:R1845),0)</f>
        <v>0</v>
      </c>
      <c r="S1846" s="6">
        <f>IF(B1846&gt;0,SUM($R$4:R1846)-SUM($S$3:S1845),0)</f>
        <v>0</v>
      </c>
    </row>
    <row r="1847" spans="1:19">
      <c r="A1847">
        <f>IF(E1846&lt;&gt;E1847,COUNTIF($A$4:A1846,"&lt;&gt;0")+1,0)</f>
        <v>0</v>
      </c>
      <c r="B1847">
        <f>IF(A1847&lt;&gt;0,IF(MOD(A1847,3)=0,COUNTIF($B$4:B1846,"&lt;&gt;0")+1,0),0)</f>
        <v>0</v>
      </c>
      <c r="C1847" s="9">
        <f>'Dash Board'!$C$12+COUNT('Daily reducing balance'!$F$4:F1846)</f>
        <v>43573</v>
      </c>
      <c r="D1847">
        <f t="shared" si="203"/>
        <v>2019</v>
      </c>
      <c r="E1847">
        <f t="shared" si="204"/>
        <v>4</v>
      </c>
      <c r="F1847">
        <f>DAY('Dash Board'!$C$12+COUNT('Daily reducing balance'!$F$4:F1846))</f>
        <v>18</v>
      </c>
      <c r="G1847" s="8">
        <f t="shared" si="205"/>
        <v>245314.14373722696</v>
      </c>
      <c r="H1847" s="6">
        <f>G1847*'Dash Board'!$C$11/365</f>
        <v>70.569822170983088</v>
      </c>
      <c r="I1847" s="6">
        <f>H1847*'Dash Board'!$C$18/'Dash Board'!$C$11</f>
        <v>33.604677224277665</v>
      </c>
      <c r="J1847" s="6">
        <f>(G1847&gt;1)*PMT('Dash Board'!$C$11/365,$U$4,-'Dash Board'!$C$19)</f>
        <v>108.80376961660664</v>
      </c>
      <c r="K1847" s="6">
        <f t="shared" si="200"/>
        <v>0</v>
      </c>
      <c r="L1847" s="8">
        <f t="shared" si="201"/>
        <v>245275.90978978132</v>
      </c>
      <c r="N1847" s="8">
        <f t="shared" si="206"/>
        <v>75.199092392328978</v>
      </c>
      <c r="O1847" s="8">
        <f>IF(E1846&lt;&gt;E1847,SUM($N$4:N1847)-SUM($O$3:O1846),0)</f>
        <v>0</v>
      </c>
      <c r="P1847" s="6">
        <f>IF(B1847&gt;0,SUM($O$4:O1847)-SUM($P$3:P1846),0)</f>
        <v>0</v>
      </c>
      <c r="Q1847" s="6">
        <f t="shared" si="202"/>
        <v>33.604677224277665</v>
      </c>
      <c r="R1847" s="8">
        <f>IF(E1846&lt;&gt;E1847,SUM($Q$4:Q1847)-SUM($R$3:R1846),0)</f>
        <v>0</v>
      </c>
      <c r="S1847" s="6">
        <f>IF(B1847&gt;0,SUM($R$4:R1847)-SUM($S$3:S1846),0)</f>
        <v>0</v>
      </c>
    </row>
    <row r="1848" spans="1:19">
      <c r="A1848">
        <f>IF(E1847&lt;&gt;E1848,COUNTIF($A$4:A1847,"&lt;&gt;0")+1,0)</f>
        <v>0</v>
      </c>
      <c r="B1848">
        <f>IF(A1848&lt;&gt;0,IF(MOD(A1848,3)=0,COUNTIF($B$4:B1847,"&lt;&gt;0")+1,0),0)</f>
        <v>0</v>
      </c>
      <c r="C1848" s="9">
        <f>'Dash Board'!$C$12+COUNT('Daily reducing balance'!$F$4:F1847)</f>
        <v>43574</v>
      </c>
      <c r="D1848">
        <f t="shared" si="203"/>
        <v>2019</v>
      </c>
      <c r="E1848">
        <f t="shared" si="204"/>
        <v>4</v>
      </c>
      <c r="F1848">
        <f>DAY('Dash Board'!$C$12+COUNT('Daily reducing balance'!$F$4:F1847))</f>
        <v>19</v>
      </c>
      <c r="G1848" s="8">
        <f t="shared" si="205"/>
        <v>245275.90978978132</v>
      </c>
      <c r="H1848" s="6">
        <f>G1848*'Dash Board'!$C$11/365</f>
        <v>70.558823364183667</v>
      </c>
      <c r="I1848" s="6">
        <f>H1848*'Dash Board'!$C$18/'Dash Board'!$C$11</f>
        <v>33.599439697230324</v>
      </c>
      <c r="J1848" s="6">
        <f>(G1848&gt;1)*PMT('Dash Board'!$C$11/365,$U$4,-'Dash Board'!$C$19)</f>
        <v>108.80376961660664</v>
      </c>
      <c r="K1848" s="6">
        <f t="shared" si="200"/>
        <v>0</v>
      </c>
      <c r="L1848" s="8">
        <f t="shared" si="201"/>
        <v>245237.66484352888</v>
      </c>
      <c r="N1848" s="8">
        <f t="shared" si="206"/>
        <v>75.20432991937632</v>
      </c>
      <c r="O1848" s="8">
        <f>IF(E1847&lt;&gt;E1848,SUM($N$4:N1848)-SUM($O$3:O1847),0)</f>
        <v>0</v>
      </c>
      <c r="P1848" s="6">
        <f>IF(B1848&gt;0,SUM($O$4:O1848)-SUM($P$3:P1847),0)</f>
        <v>0</v>
      </c>
      <c r="Q1848" s="6">
        <f t="shared" si="202"/>
        <v>33.599439697230324</v>
      </c>
      <c r="R1848" s="8">
        <f>IF(E1847&lt;&gt;E1848,SUM($Q$4:Q1848)-SUM($R$3:R1847),0)</f>
        <v>0</v>
      </c>
      <c r="S1848" s="6">
        <f>IF(B1848&gt;0,SUM($R$4:R1848)-SUM($S$3:S1847),0)</f>
        <v>0</v>
      </c>
    </row>
    <row r="1849" spans="1:19">
      <c r="A1849">
        <f>IF(E1848&lt;&gt;E1849,COUNTIF($A$4:A1848,"&lt;&gt;0")+1,0)</f>
        <v>0</v>
      </c>
      <c r="B1849">
        <f>IF(A1849&lt;&gt;0,IF(MOD(A1849,3)=0,COUNTIF($B$4:B1848,"&lt;&gt;0")+1,0),0)</f>
        <v>0</v>
      </c>
      <c r="C1849" s="9">
        <f>'Dash Board'!$C$12+COUNT('Daily reducing balance'!$F$4:F1848)</f>
        <v>43575</v>
      </c>
      <c r="D1849">
        <f t="shared" si="203"/>
        <v>2019</v>
      </c>
      <c r="E1849">
        <f t="shared" si="204"/>
        <v>4</v>
      </c>
      <c r="F1849">
        <f>DAY('Dash Board'!$C$12+COUNT('Daily reducing balance'!$F$4:F1848))</f>
        <v>20</v>
      </c>
      <c r="G1849" s="8">
        <f t="shared" si="205"/>
        <v>245237.66484352888</v>
      </c>
      <c r="H1849" s="6">
        <f>G1849*'Dash Board'!$C$11/365</f>
        <v>70.547821393343924</v>
      </c>
      <c r="I1849" s="6">
        <f>H1849*'Dash Board'!$C$18/'Dash Board'!$C$11</f>
        <v>33.594200663497105</v>
      </c>
      <c r="J1849" s="6">
        <f>(G1849&gt;1)*PMT('Dash Board'!$C$11/365,$U$4,-'Dash Board'!$C$19)</f>
        <v>108.80376961660664</v>
      </c>
      <c r="K1849" s="6">
        <f t="shared" si="200"/>
        <v>0</v>
      </c>
      <c r="L1849" s="8">
        <f t="shared" si="201"/>
        <v>245199.40889530562</v>
      </c>
      <c r="N1849" s="8">
        <f t="shared" si="206"/>
        <v>75.209568953109539</v>
      </c>
      <c r="O1849" s="8">
        <f>IF(E1848&lt;&gt;E1849,SUM($N$4:N1849)-SUM($O$3:O1848),0)</f>
        <v>0</v>
      </c>
      <c r="P1849" s="6">
        <f>IF(B1849&gt;0,SUM($O$4:O1849)-SUM($P$3:P1848),0)</f>
        <v>0</v>
      </c>
      <c r="Q1849" s="6">
        <f t="shared" si="202"/>
        <v>33.594200663497105</v>
      </c>
      <c r="R1849" s="8">
        <f>IF(E1848&lt;&gt;E1849,SUM($Q$4:Q1849)-SUM($R$3:R1848),0)</f>
        <v>0</v>
      </c>
      <c r="S1849" s="6">
        <f>IF(B1849&gt;0,SUM($R$4:R1849)-SUM($S$3:S1848),0)</f>
        <v>0</v>
      </c>
    </row>
    <row r="1850" spans="1:19">
      <c r="A1850">
        <f>IF(E1849&lt;&gt;E1850,COUNTIF($A$4:A1849,"&lt;&gt;0")+1,0)</f>
        <v>0</v>
      </c>
      <c r="B1850">
        <f>IF(A1850&lt;&gt;0,IF(MOD(A1850,3)=0,COUNTIF($B$4:B1849,"&lt;&gt;0")+1,0),0)</f>
        <v>0</v>
      </c>
      <c r="C1850" s="9">
        <f>'Dash Board'!$C$12+COUNT('Daily reducing balance'!$F$4:F1849)</f>
        <v>43576</v>
      </c>
      <c r="D1850">
        <f t="shared" si="203"/>
        <v>2019</v>
      </c>
      <c r="E1850">
        <f t="shared" si="204"/>
        <v>4</v>
      </c>
      <c r="F1850">
        <f>DAY('Dash Board'!$C$12+COUNT('Daily reducing balance'!$F$4:F1849))</f>
        <v>21</v>
      </c>
      <c r="G1850" s="8">
        <f t="shared" si="205"/>
        <v>245199.40889530562</v>
      </c>
      <c r="H1850" s="6">
        <f>G1850*'Dash Board'!$C$11/365</f>
        <v>70.536816257553667</v>
      </c>
      <c r="I1850" s="6">
        <f>H1850*'Dash Board'!$C$18/'Dash Board'!$C$11</f>
        <v>33.588960122644608</v>
      </c>
      <c r="J1850" s="6">
        <f>(G1850&gt;1)*PMT('Dash Board'!$C$11/365,$U$4,-'Dash Board'!$C$19)</f>
        <v>108.80376961660664</v>
      </c>
      <c r="K1850" s="6">
        <f t="shared" si="200"/>
        <v>0</v>
      </c>
      <c r="L1850" s="8">
        <f t="shared" si="201"/>
        <v>245161.14194194655</v>
      </c>
      <c r="N1850" s="8">
        <f t="shared" si="206"/>
        <v>75.214809493962036</v>
      </c>
      <c r="O1850" s="8">
        <f>IF(E1849&lt;&gt;E1850,SUM($N$4:N1850)-SUM($O$3:O1849),0)</f>
        <v>0</v>
      </c>
      <c r="P1850" s="6">
        <f>IF(B1850&gt;0,SUM($O$4:O1850)-SUM($P$3:P1849),0)</f>
        <v>0</v>
      </c>
      <c r="Q1850" s="6">
        <f t="shared" si="202"/>
        <v>33.588960122644608</v>
      </c>
      <c r="R1850" s="8">
        <f>IF(E1849&lt;&gt;E1850,SUM($Q$4:Q1850)-SUM($R$3:R1849),0)</f>
        <v>0</v>
      </c>
      <c r="S1850" s="6">
        <f>IF(B1850&gt;0,SUM($R$4:R1850)-SUM($S$3:S1849),0)</f>
        <v>0</v>
      </c>
    </row>
    <row r="1851" spans="1:19">
      <c r="A1851">
        <f>IF(E1850&lt;&gt;E1851,COUNTIF($A$4:A1850,"&lt;&gt;0")+1,0)</f>
        <v>0</v>
      </c>
      <c r="B1851">
        <f>IF(A1851&lt;&gt;0,IF(MOD(A1851,3)=0,COUNTIF($B$4:B1850,"&lt;&gt;0")+1,0),0)</f>
        <v>0</v>
      </c>
      <c r="C1851" s="9">
        <f>'Dash Board'!$C$12+COUNT('Daily reducing balance'!$F$4:F1850)</f>
        <v>43577</v>
      </c>
      <c r="D1851">
        <f t="shared" si="203"/>
        <v>2019</v>
      </c>
      <c r="E1851">
        <f t="shared" si="204"/>
        <v>4</v>
      </c>
      <c r="F1851">
        <f>DAY('Dash Board'!$C$12+COUNT('Daily reducing balance'!$F$4:F1850))</f>
        <v>22</v>
      </c>
      <c r="G1851" s="8">
        <f t="shared" si="205"/>
        <v>245161.14194194655</v>
      </c>
      <c r="H1851" s="6">
        <f>G1851*'Dash Board'!$C$11/365</f>
        <v>70.525807955902437</v>
      </c>
      <c r="I1851" s="6">
        <f>H1851*'Dash Board'!$C$18/'Dash Board'!$C$11</f>
        <v>33.583718074239258</v>
      </c>
      <c r="J1851" s="6">
        <f>(G1851&gt;1)*PMT('Dash Board'!$C$11/365,$U$4,-'Dash Board'!$C$19)</f>
        <v>108.80376961660664</v>
      </c>
      <c r="K1851" s="6">
        <f t="shared" si="200"/>
        <v>0</v>
      </c>
      <c r="L1851" s="8">
        <f t="shared" si="201"/>
        <v>245122.86398028585</v>
      </c>
      <c r="N1851" s="8">
        <f t="shared" si="206"/>
        <v>75.220051542367386</v>
      </c>
      <c r="O1851" s="8">
        <f>IF(E1850&lt;&gt;E1851,SUM($N$4:N1851)-SUM($O$3:O1850),0)</f>
        <v>0</v>
      </c>
      <c r="P1851" s="6">
        <f>IF(B1851&gt;0,SUM($O$4:O1851)-SUM($P$3:P1850),0)</f>
        <v>0</v>
      </c>
      <c r="Q1851" s="6">
        <f t="shared" si="202"/>
        <v>33.583718074239258</v>
      </c>
      <c r="R1851" s="8">
        <f>IF(E1850&lt;&gt;E1851,SUM($Q$4:Q1851)-SUM($R$3:R1850),0)</f>
        <v>0</v>
      </c>
      <c r="S1851" s="6">
        <f>IF(B1851&gt;0,SUM($R$4:R1851)-SUM($S$3:S1850),0)</f>
        <v>0</v>
      </c>
    </row>
    <row r="1852" spans="1:19">
      <c r="A1852">
        <f>IF(E1851&lt;&gt;E1852,COUNTIF($A$4:A1851,"&lt;&gt;0")+1,0)</f>
        <v>0</v>
      </c>
      <c r="B1852">
        <f>IF(A1852&lt;&gt;0,IF(MOD(A1852,3)=0,COUNTIF($B$4:B1851,"&lt;&gt;0")+1,0),0)</f>
        <v>0</v>
      </c>
      <c r="C1852" s="9">
        <f>'Dash Board'!$C$12+COUNT('Daily reducing balance'!$F$4:F1851)</f>
        <v>43578</v>
      </c>
      <c r="D1852">
        <f t="shared" si="203"/>
        <v>2019</v>
      </c>
      <c r="E1852">
        <f t="shared" si="204"/>
        <v>4</v>
      </c>
      <c r="F1852">
        <f>DAY('Dash Board'!$C$12+COUNT('Daily reducing balance'!$F$4:F1851))</f>
        <v>23</v>
      </c>
      <c r="G1852" s="8">
        <f t="shared" si="205"/>
        <v>245122.86398028585</v>
      </c>
      <c r="H1852" s="6">
        <f>G1852*'Dash Board'!$C$11/365</f>
        <v>70.514796487479487</v>
      </c>
      <c r="I1852" s="6">
        <f>H1852*'Dash Board'!$C$18/'Dash Board'!$C$11</f>
        <v>33.578474517847376</v>
      </c>
      <c r="J1852" s="6">
        <f>(G1852&gt;1)*PMT('Dash Board'!$C$11/365,$U$4,-'Dash Board'!$C$19)</f>
        <v>108.80376961660664</v>
      </c>
      <c r="K1852" s="6">
        <f t="shared" si="200"/>
        <v>0</v>
      </c>
      <c r="L1852" s="8">
        <f t="shared" si="201"/>
        <v>245084.57500715673</v>
      </c>
      <c r="N1852" s="8">
        <f t="shared" si="206"/>
        <v>75.225295098759261</v>
      </c>
      <c r="O1852" s="8">
        <f>IF(E1851&lt;&gt;E1852,SUM($N$4:N1852)-SUM($O$3:O1851),0)</f>
        <v>0</v>
      </c>
      <c r="P1852" s="6">
        <f>IF(B1852&gt;0,SUM($O$4:O1852)-SUM($P$3:P1851),0)</f>
        <v>0</v>
      </c>
      <c r="Q1852" s="6">
        <f t="shared" si="202"/>
        <v>33.578474517847376</v>
      </c>
      <c r="R1852" s="8">
        <f>IF(E1851&lt;&gt;E1852,SUM($Q$4:Q1852)-SUM($R$3:R1851),0)</f>
        <v>0</v>
      </c>
      <c r="S1852" s="6">
        <f>IF(B1852&gt;0,SUM($R$4:R1852)-SUM($S$3:S1851),0)</f>
        <v>0</v>
      </c>
    </row>
    <row r="1853" spans="1:19">
      <c r="A1853">
        <f>IF(E1852&lt;&gt;E1853,COUNTIF($A$4:A1852,"&lt;&gt;0")+1,0)</f>
        <v>0</v>
      </c>
      <c r="B1853">
        <f>IF(A1853&lt;&gt;0,IF(MOD(A1853,3)=0,COUNTIF($B$4:B1852,"&lt;&gt;0")+1,0),0)</f>
        <v>0</v>
      </c>
      <c r="C1853" s="9">
        <f>'Dash Board'!$C$12+COUNT('Daily reducing balance'!$F$4:F1852)</f>
        <v>43579</v>
      </c>
      <c r="D1853">
        <f t="shared" si="203"/>
        <v>2019</v>
      </c>
      <c r="E1853">
        <f t="shared" si="204"/>
        <v>4</v>
      </c>
      <c r="F1853">
        <f>DAY('Dash Board'!$C$12+COUNT('Daily reducing balance'!$F$4:F1852))</f>
        <v>24</v>
      </c>
      <c r="G1853" s="8">
        <f t="shared" si="205"/>
        <v>245084.57500715673</v>
      </c>
      <c r="H1853" s="6">
        <f>G1853*'Dash Board'!$C$11/365</f>
        <v>70.503781851373844</v>
      </c>
      <c r="I1853" s="6">
        <f>H1853*'Dash Board'!$C$18/'Dash Board'!$C$11</f>
        <v>33.573229453035168</v>
      </c>
      <c r="J1853" s="6">
        <f>(G1853&gt;1)*PMT('Dash Board'!$C$11/365,$U$4,-'Dash Board'!$C$19)</f>
        <v>108.80376961660664</v>
      </c>
      <c r="K1853" s="6">
        <f t="shared" si="200"/>
        <v>0</v>
      </c>
      <c r="L1853" s="8">
        <f t="shared" si="201"/>
        <v>245046.2750193915</v>
      </c>
      <c r="N1853" s="8">
        <f t="shared" si="206"/>
        <v>75.230540163571476</v>
      </c>
      <c r="O1853" s="8">
        <f>IF(E1852&lt;&gt;E1853,SUM($N$4:N1853)-SUM($O$3:O1852),0)</f>
        <v>0</v>
      </c>
      <c r="P1853" s="6">
        <f>IF(B1853&gt;0,SUM($O$4:O1853)-SUM($P$3:P1852),0)</f>
        <v>0</v>
      </c>
      <c r="Q1853" s="6">
        <f t="shared" si="202"/>
        <v>33.573229453035168</v>
      </c>
      <c r="R1853" s="8">
        <f>IF(E1852&lt;&gt;E1853,SUM($Q$4:Q1853)-SUM($R$3:R1852),0)</f>
        <v>0</v>
      </c>
      <c r="S1853" s="6">
        <f>IF(B1853&gt;0,SUM($R$4:R1853)-SUM($S$3:S1852),0)</f>
        <v>0</v>
      </c>
    </row>
    <row r="1854" spans="1:19">
      <c r="A1854">
        <f>IF(E1853&lt;&gt;E1854,COUNTIF($A$4:A1853,"&lt;&gt;0")+1,0)</f>
        <v>0</v>
      </c>
      <c r="B1854">
        <f>IF(A1854&lt;&gt;0,IF(MOD(A1854,3)=0,COUNTIF($B$4:B1853,"&lt;&gt;0")+1,0),0)</f>
        <v>0</v>
      </c>
      <c r="C1854" s="9">
        <f>'Dash Board'!$C$12+COUNT('Daily reducing balance'!$F$4:F1853)</f>
        <v>43580</v>
      </c>
      <c r="D1854">
        <f t="shared" si="203"/>
        <v>2019</v>
      </c>
      <c r="E1854">
        <f t="shared" si="204"/>
        <v>4</v>
      </c>
      <c r="F1854">
        <f>DAY('Dash Board'!$C$12+COUNT('Daily reducing balance'!$F$4:F1853))</f>
        <v>25</v>
      </c>
      <c r="G1854" s="8">
        <f t="shared" si="205"/>
        <v>245046.2750193915</v>
      </c>
      <c r="H1854" s="6">
        <f>G1854*'Dash Board'!$C$11/365</f>
        <v>70.492764046674267</v>
      </c>
      <c r="I1854" s="6">
        <f>H1854*'Dash Board'!$C$18/'Dash Board'!$C$11</f>
        <v>33.567982879368707</v>
      </c>
      <c r="J1854" s="6">
        <f>(G1854&gt;1)*PMT('Dash Board'!$C$11/365,$U$4,-'Dash Board'!$C$19)</f>
        <v>108.80376961660664</v>
      </c>
      <c r="K1854" s="6">
        <f t="shared" si="200"/>
        <v>0</v>
      </c>
      <c r="L1854" s="8">
        <f t="shared" si="201"/>
        <v>245007.96401382156</v>
      </c>
      <c r="N1854" s="8">
        <f t="shared" si="206"/>
        <v>75.23578673723793</v>
      </c>
      <c r="O1854" s="8">
        <f>IF(E1853&lt;&gt;E1854,SUM($N$4:N1854)-SUM($O$3:O1853),0)</f>
        <v>0</v>
      </c>
      <c r="P1854" s="6">
        <f>IF(B1854&gt;0,SUM($O$4:O1854)-SUM($P$3:P1853),0)</f>
        <v>0</v>
      </c>
      <c r="Q1854" s="6">
        <f t="shared" si="202"/>
        <v>33.567982879368707</v>
      </c>
      <c r="R1854" s="8">
        <f>IF(E1853&lt;&gt;E1854,SUM($Q$4:Q1854)-SUM($R$3:R1853),0)</f>
        <v>0</v>
      </c>
      <c r="S1854" s="6">
        <f>IF(B1854&gt;0,SUM($R$4:R1854)-SUM($S$3:S1853),0)</f>
        <v>0</v>
      </c>
    </row>
    <row r="1855" spans="1:19">
      <c r="A1855">
        <f>IF(E1854&lt;&gt;E1855,COUNTIF($A$4:A1854,"&lt;&gt;0")+1,0)</f>
        <v>0</v>
      </c>
      <c r="B1855">
        <f>IF(A1855&lt;&gt;0,IF(MOD(A1855,3)=0,COUNTIF($B$4:B1854,"&lt;&gt;0")+1,0),0)</f>
        <v>0</v>
      </c>
      <c r="C1855" s="9">
        <f>'Dash Board'!$C$12+COUNT('Daily reducing balance'!$F$4:F1854)</f>
        <v>43581</v>
      </c>
      <c r="D1855">
        <f t="shared" si="203"/>
        <v>2019</v>
      </c>
      <c r="E1855">
        <f t="shared" si="204"/>
        <v>4</v>
      </c>
      <c r="F1855">
        <f>DAY('Dash Board'!$C$12+COUNT('Daily reducing balance'!$F$4:F1854))</f>
        <v>26</v>
      </c>
      <c r="G1855" s="8">
        <f t="shared" si="205"/>
        <v>245007.96401382156</v>
      </c>
      <c r="H1855" s="6">
        <f>G1855*'Dash Board'!$C$11/365</f>
        <v>70.481743072469214</v>
      </c>
      <c r="I1855" s="6">
        <f>H1855*'Dash Board'!$C$18/'Dash Board'!$C$11</f>
        <v>33.562734796413913</v>
      </c>
      <c r="J1855" s="6">
        <f>(G1855&gt;1)*PMT('Dash Board'!$C$11/365,$U$4,-'Dash Board'!$C$19)</f>
        <v>108.80376961660664</v>
      </c>
      <c r="K1855" s="6">
        <f t="shared" si="200"/>
        <v>0</v>
      </c>
      <c r="L1855" s="8">
        <f t="shared" si="201"/>
        <v>244969.64198727743</v>
      </c>
      <c r="N1855" s="8">
        <f t="shared" si="206"/>
        <v>75.241034820192738</v>
      </c>
      <c r="O1855" s="8">
        <f>IF(E1854&lt;&gt;E1855,SUM($N$4:N1855)-SUM($O$3:O1854),0)</f>
        <v>0</v>
      </c>
      <c r="P1855" s="6">
        <f>IF(B1855&gt;0,SUM($O$4:O1855)-SUM($P$3:P1854),0)</f>
        <v>0</v>
      </c>
      <c r="Q1855" s="6">
        <f t="shared" si="202"/>
        <v>33.562734796413913</v>
      </c>
      <c r="R1855" s="8">
        <f>IF(E1854&lt;&gt;E1855,SUM($Q$4:Q1855)-SUM($R$3:R1854),0)</f>
        <v>0</v>
      </c>
      <c r="S1855" s="6">
        <f>IF(B1855&gt;0,SUM($R$4:R1855)-SUM($S$3:S1854),0)</f>
        <v>0</v>
      </c>
    </row>
    <row r="1856" spans="1:19">
      <c r="A1856">
        <f>IF(E1855&lt;&gt;E1856,COUNTIF($A$4:A1855,"&lt;&gt;0")+1,0)</f>
        <v>0</v>
      </c>
      <c r="B1856">
        <f>IF(A1856&lt;&gt;0,IF(MOD(A1856,3)=0,COUNTIF($B$4:B1855,"&lt;&gt;0")+1,0),0)</f>
        <v>0</v>
      </c>
      <c r="C1856" s="9">
        <f>'Dash Board'!$C$12+COUNT('Daily reducing balance'!$F$4:F1855)</f>
        <v>43582</v>
      </c>
      <c r="D1856">
        <f t="shared" si="203"/>
        <v>2019</v>
      </c>
      <c r="E1856">
        <f t="shared" si="204"/>
        <v>4</v>
      </c>
      <c r="F1856">
        <f>DAY('Dash Board'!$C$12+COUNT('Daily reducing balance'!$F$4:F1855))</f>
        <v>27</v>
      </c>
      <c r="G1856" s="8">
        <f t="shared" si="205"/>
        <v>244969.64198727743</v>
      </c>
      <c r="H1856" s="6">
        <f>G1856*'Dash Board'!$C$11/365</f>
        <v>70.470718927846931</v>
      </c>
      <c r="I1856" s="6">
        <f>H1856*'Dash Board'!$C$18/'Dash Board'!$C$11</f>
        <v>33.557485203736633</v>
      </c>
      <c r="J1856" s="6">
        <f>(G1856&gt;1)*PMT('Dash Board'!$C$11/365,$U$4,-'Dash Board'!$C$19)</f>
        <v>108.80376961660664</v>
      </c>
      <c r="K1856" s="6">
        <f t="shared" si="200"/>
        <v>0</v>
      </c>
      <c r="L1856" s="8">
        <f t="shared" si="201"/>
        <v>244931.30893658867</v>
      </c>
      <c r="N1856" s="8">
        <f t="shared" si="206"/>
        <v>75.246284412870011</v>
      </c>
      <c r="O1856" s="8">
        <f>IF(E1855&lt;&gt;E1856,SUM($N$4:N1856)-SUM($O$3:O1855),0)</f>
        <v>0</v>
      </c>
      <c r="P1856" s="6">
        <f>IF(B1856&gt;0,SUM($O$4:O1856)-SUM($P$3:P1855),0)</f>
        <v>0</v>
      </c>
      <c r="Q1856" s="6">
        <f t="shared" si="202"/>
        <v>33.557485203736633</v>
      </c>
      <c r="R1856" s="8">
        <f>IF(E1855&lt;&gt;E1856,SUM($Q$4:Q1856)-SUM($R$3:R1855),0)</f>
        <v>0</v>
      </c>
      <c r="S1856" s="6">
        <f>IF(B1856&gt;0,SUM($R$4:R1856)-SUM($S$3:S1855),0)</f>
        <v>0</v>
      </c>
    </row>
    <row r="1857" spans="1:19">
      <c r="A1857">
        <f>IF(E1856&lt;&gt;E1857,COUNTIF($A$4:A1856,"&lt;&gt;0")+1,0)</f>
        <v>0</v>
      </c>
      <c r="B1857">
        <f>IF(A1857&lt;&gt;0,IF(MOD(A1857,3)=0,COUNTIF($B$4:B1856,"&lt;&gt;0")+1,0),0)</f>
        <v>0</v>
      </c>
      <c r="C1857" s="9">
        <f>'Dash Board'!$C$12+COUNT('Daily reducing balance'!$F$4:F1856)</f>
        <v>43583</v>
      </c>
      <c r="D1857">
        <f t="shared" si="203"/>
        <v>2019</v>
      </c>
      <c r="E1857">
        <f t="shared" si="204"/>
        <v>4</v>
      </c>
      <c r="F1857">
        <f>DAY('Dash Board'!$C$12+COUNT('Daily reducing balance'!$F$4:F1856))</f>
        <v>28</v>
      </c>
      <c r="G1857" s="8">
        <f t="shared" si="205"/>
        <v>244931.30893658867</v>
      </c>
      <c r="H1857" s="6">
        <f>G1857*'Dash Board'!$C$11/365</f>
        <v>70.459691611895366</v>
      </c>
      <c r="I1857" s="6">
        <f>H1857*'Dash Board'!$C$18/'Dash Board'!$C$11</f>
        <v>33.55223410090256</v>
      </c>
      <c r="J1857" s="6">
        <f>(G1857&gt;1)*PMT('Dash Board'!$C$11/365,$U$4,-'Dash Board'!$C$19)</f>
        <v>108.80376961660664</v>
      </c>
      <c r="K1857" s="6">
        <f t="shared" si="200"/>
        <v>0</v>
      </c>
      <c r="L1857" s="8">
        <f t="shared" si="201"/>
        <v>244892.96485858396</v>
      </c>
      <c r="N1857" s="8">
        <f t="shared" si="206"/>
        <v>75.251535515704091</v>
      </c>
      <c r="O1857" s="8">
        <f>IF(E1856&lt;&gt;E1857,SUM($N$4:N1857)-SUM($O$3:O1856),0)</f>
        <v>0</v>
      </c>
      <c r="P1857" s="6">
        <f>IF(B1857&gt;0,SUM($O$4:O1857)-SUM($P$3:P1856),0)</f>
        <v>0</v>
      </c>
      <c r="Q1857" s="6">
        <f t="shared" si="202"/>
        <v>33.55223410090256</v>
      </c>
      <c r="R1857" s="8">
        <f>IF(E1856&lt;&gt;E1857,SUM($Q$4:Q1857)-SUM($R$3:R1856),0)</f>
        <v>0</v>
      </c>
      <c r="S1857" s="6">
        <f>IF(B1857&gt;0,SUM($R$4:R1857)-SUM($S$3:S1856),0)</f>
        <v>0</v>
      </c>
    </row>
    <row r="1858" spans="1:19">
      <c r="A1858">
        <f>IF(E1857&lt;&gt;E1858,COUNTIF($A$4:A1857,"&lt;&gt;0")+1,0)</f>
        <v>0</v>
      </c>
      <c r="B1858">
        <f>IF(A1858&lt;&gt;0,IF(MOD(A1858,3)=0,COUNTIF($B$4:B1857,"&lt;&gt;0")+1,0),0)</f>
        <v>0</v>
      </c>
      <c r="C1858" s="9">
        <f>'Dash Board'!$C$12+COUNT('Daily reducing balance'!$F$4:F1857)</f>
        <v>43584</v>
      </c>
      <c r="D1858">
        <f t="shared" si="203"/>
        <v>2019</v>
      </c>
      <c r="E1858">
        <f t="shared" si="204"/>
        <v>4</v>
      </c>
      <c r="F1858">
        <f>DAY('Dash Board'!$C$12+COUNT('Daily reducing balance'!$F$4:F1857))</f>
        <v>29</v>
      </c>
      <c r="G1858" s="8">
        <f t="shared" si="205"/>
        <v>244892.96485858396</v>
      </c>
      <c r="H1858" s="6">
        <f>G1858*'Dash Board'!$C$11/365</f>
        <v>70.448661123702237</v>
      </c>
      <c r="I1858" s="6">
        <f>H1858*'Dash Board'!$C$18/'Dash Board'!$C$11</f>
        <v>33.546981487477261</v>
      </c>
      <c r="J1858" s="6">
        <f>(G1858&gt;1)*PMT('Dash Board'!$C$11/365,$U$4,-'Dash Board'!$C$19)</f>
        <v>108.80376961660664</v>
      </c>
      <c r="K1858" s="6">
        <f t="shared" si="200"/>
        <v>0</v>
      </c>
      <c r="L1858" s="8">
        <f t="shared" si="201"/>
        <v>244854.60975009104</v>
      </c>
      <c r="N1858" s="8">
        <f t="shared" si="206"/>
        <v>75.256788129129376</v>
      </c>
      <c r="O1858" s="8">
        <f>IF(E1857&lt;&gt;E1858,SUM($N$4:N1858)-SUM($O$3:O1857),0)</f>
        <v>0</v>
      </c>
      <c r="P1858" s="6">
        <f>IF(B1858&gt;0,SUM($O$4:O1858)-SUM($P$3:P1857),0)</f>
        <v>0</v>
      </c>
      <c r="Q1858" s="6">
        <f t="shared" si="202"/>
        <v>33.546981487477261</v>
      </c>
      <c r="R1858" s="8">
        <f>IF(E1857&lt;&gt;E1858,SUM($Q$4:Q1858)-SUM($R$3:R1857),0)</f>
        <v>0</v>
      </c>
      <c r="S1858" s="6">
        <f>IF(B1858&gt;0,SUM($R$4:R1858)-SUM($S$3:S1857),0)</f>
        <v>0</v>
      </c>
    </row>
    <row r="1859" spans="1:19">
      <c r="A1859">
        <f>IF(E1858&lt;&gt;E1859,COUNTIF($A$4:A1858,"&lt;&gt;0")+1,0)</f>
        <v>0</v>
      </c>
      <c r="B1859">
        <f>IF(A1859&lt;&gt;0,IF(MOD(A1859,3)=0,COUNTIF($B$4:B1858,"&lt;&gt;0")+1,0),0)</f>
        <v>0</v>
      </c>
      <c r="C1859" s="9">
        <f>'Dash Board'!$C$12+COUNT('Daily reducing balance'!$F$4:F1858)</f>
        <v>43585</v>
      </c>
      <c r="D1859">
        <f t="shared" si="203"/>
        <v>2019</v>
      </c>
      <c r="E1859">
        <f t="shared" si="204"/>
        <v>4</v>
      </c>
      <c r="F1859">
        <f>DAY('Dash Board'!$C$12+COUNT('Daily reducing balance'!$F$4:F1858))</f>
        <v>30</v>
      </c>
      <c r="G1859" s="8">
        <f t="shared" si="205"/>
        <v>244854.60975009104</v>
      </c>
      <c r="H1859" s="6">
        <f>G1859*'Dash Board'!$C$11/365</f>
        <v>70.437627462354953</v>
      </c>
      <c r="I1859" s="6">
        <f>H1859*'Dash Board'!$C$18/'Dash Board'!$C$11</f>
        <v>33.541727363026169</v>
      </c>
      <c r="J1859" s="6">
        <f>(G1859&gt;1)*PMT('Dash Board'!$C$11/365,$U$4,-'Dash Board'!$C$19)</f>
        <v>108.80376961660664</v>
      </c>
      <c r="K1859" s="6">
        <f t="shared" si="200"/>
        <v>0</v>
      </c>
      <c r="L1859" s="8">
        <f t="shared" si="201"/>
        <v>244816.24360793678</v>
      </c>
      <c r="N1859" s="8">
        <f t="shared" si="206"/>
        <v>75.262042253580475</v>
      </c>
      <c r="O1859" s="8">
        <f>IF(E1858&lt;&gt;E1859,SUM($N$4:N1859)-SUM($O$3:O1858),0)</f>
        <v>0</v>
      </c>
      <c r="P1859" s="6">
        <f>IF(B1859&gt;0,SUM($O$4:O1859)-SUM($P$3:P1858),0)</f>
        <v>0</v>
      </c>
      <c r="Q1859" s="6">
        <f t="shared" si="202"/>
        <v>33.541727363026169</v>
      </c>
      <c r="R1859" s="8">
        <f>IF(E1858&lt;&gt;E1859,SUM($Q$4:Q1859)-SUM($R$3:R1858),0)</f>
        <v>0</v>
      </c>
      <c r="S1859" s="6">
        <f>IF(B1859&gt;0,SUM($R$4:R1859)-SUM($S$3:S1858),0)</f>
        <v>0</v>
      </c>
    </row>
    <row r="1860" spans="1:19">
      <c r="A1860">
        <f>IF(E1859&lt;&gt;E1860,COUNTIF($A$4:A1859,"&lt;&gt;0")+1,0)</f>
        <v>61</v>
      </c>
      <c r="B1860">
        <f>IF(A1860&lt;&gt;0,IF(MOD(A1860,3)=0,COUNTIF($B$4:B1859,"&lt;&gt;0")+1,0),0)</f>
        <v>0</v>
      </c>
      <c r="C1860" s="9">
        <f>'Dash Board'!$C$12+COUNT('Daily reducing balance'!$F$4:F1859)</f>
        <v>43586</v>
      </c>
      <c r="D1860">
        <f t="shared" si="203"/>
        <v>2019</v>
      </c>
      <c r="E1860">
        <f t="shared" si="204"/>
        <v>5</v>
      </c>
      <c r="F1860">
        <f>DAY('Dash Board'!$C$12+COUNT('Daily reducing balance'!$F$4:F1859))</f>
        <v>1</v>
      </c>
      <c r="G1860" s="8">
        <f t="shared" si="205"/>
        <v>244816.24360793678</v>
      </c>
      <c r="H1860" s="6">
        <f>G1860*'Dash Board'!$C$11/365</f>
        <v>70.426590626940708</v>
      </c>
      <c r="I1860" s="6">
        <f>H1860*'Dash Board'!$C$18/'Dash Board'!$C$11</f>
        <v>33.536471727114623</v>
      </c>
      <c r="J1860" s="6">
        <f>(G1860&gt;1)*PMT('Dash Board'!$C$11/365,$U$4,-'Dash Board'!$C$19)</f>
        <v>108.80376961660664</v>
      </c>
      <c r="K1860" s="6">
        <f t="shared" si="200"/>
        <v>3372.9168581148047</v>
      </c>
      <c r="L1860" s="8">
        <f t="shared" si="201"/>
        <v>244777.86642894711</v>
      </c>
      <c r="N1860" s="8">
        <f t="shared" si="206"/>
        <v>75.267297889492028</v>
      </c>
      <c r="O1860" s="8">
        <f>IF(E1859&lt;&gt;E1860,SUM($N$4:N1860)-SUM($O$3:O1859),0)</f>
        <v>2255.7388596981182</v>
      </c>
      <c r="P1860" s="6">
        <f>IF(B1860&gt;0,SUM($O$4:O1860)-SUM($P$3:P1859),0)</f>
        <v>0</v>
      </c>
      <c r="Q1860" s="6">
        <f t="shared" si="202"/>
        <v>33.536471727114623</v>
      </c>
      <c r="R1860" s="8">
        <f>IF(E1859&lt;&gt;E1860,SUM($Q$4:Q1860)-SUM($R$3:R1859),0)</f>
        <v>1008.3742288001376</v>
      </c>
      <c r="S1860" s="6">
        <f>IF(B1860&gt;0,SUM($R$4:R1860)-SUM($S$3:S1859),0)</f>
        <v>0</v>
      </c>
    </row>
    <row r="1861" spans="1:19">
      <c r="A1861">
        <f>IF(E1860&lt;&gt;E1861,COUNTIF($A$4:A1860,"&lt;&gt;0")+1,0)</f>
        <v>0</v>
      </c>
      <c r="B1861">
        <f>IF(A1861&lt;&gt;0,IF(MOD(A1861,3)=0,COUNTIF($B$4:B1860,"&lt;&gt;0")+1,0),0)</f>
        <v>0</v>
      </c>
      <c r="C1861" s="9">
        <f>'Dash Board'!$C$12+COUNT('Daily reducing balance'!$F$4:F1860)</f>
        <v>43587</v>
      </c>
      <c r="D1861">
        <f t="shared" si="203"/>
        <v>2019</v>
      </c>
      <c r="E1861">
        <f t="shared" si="204"/>
        <v>5</v>
      </c>
      <c r="F1861">
        <f>DAY('Dash Board'!$C$12+COUNT('Daily reducing balance'!$F$4:F1860))</f>
        <v>2</v>
      </c>
      <c r="G1861" s="8">
        <f t="shared" si="205"/>
        <v>244777.86642894711</v>
      </c>
      <c r="H1861" s="6">
        <f>G1861*'Dash Board'!$C$11/365</f>
        <v>70.415550616546426</v>
      </c>
      <c r="I1861" s="6">
        <f>H1861*'Dash Board'!$C$18/'Dash Board'!$C$11</f>
        <v>33.531214579307822</v>
      </c>
      <c r="J1861" s="6">
        <f>(G1861&gt;1)*PMT('Dash Board'!$C$11/365,$U$4,-'Dash Board'!$C$19)</f>
        <v>108.80376961660664</v>
      </c>
      <c r="K1861" s="6">
        <f t="shared" ref="K1861:K1924" si="207">IF(F1861=1,SUMIFS($J$4:$J$7308,$D$4:$D$7308,"="&amp;YEAR(C1861),$E$4:$E$7308,"="&amp;MONTH(C1861)),0)</f>
        <v>0</v>
      </c>
      <c r="L1861" s="8">
        <f t="shared" ref="L1861:L1924" si="208">IF(G1861+H1861-J1861&lt;0,0,G1861+H1861-J1861)</f>
        <v>244739.47820994703</v>
      </c>
      <c r="N1861" s="8">
        <f t="shared" si="206"/>
        <v>75.272555037298815</v>
      </c>
      <c r="O1861" s="8">
        <f>IF(E1860&lt;&gt;E1861,SUM($N$4:N1861)-SUM($O$3:O1860),0)</f>
        <v>0</v>
      </c>
      <c r="P1861" s="6">
        <f>IF(B1861&gt;0,SUM($O$4:O1861)-SUM($P$3:P1860),0)</f>
        <v>0</v>
      </c>
      <c r="Q1861" s="6">
        <f t="shared" ref="Q1861:Q1924" si="209">I1861</f>
        <v>33.531214579307822</v>
      </c>
      <c r="R1861" s="8">
        <f>IF(E1860&lt;&gt;E1861,SUM($Q$4:Q1861)-SUM($R$3:R1860),0)</f>
        <v>0</v>
      </c>
      <c r="S1861" s="6">
        <f>IF(B1861&gt;0,SUM($R$4:R1861)-SUM($S$3:S1860),0)</f>
        <v>0</v>
      </c>
    </row>
    <row r="1862" spans="1:19">
      <c r="A1862">
        <f>IF(E1861&lt;&gt;E1862,COUNTIF($A$4:A1861,"&lt;&gt;0")+1,0)</f>
        <v>0</v>
      </c>
      <c r="B1862">
        <f>IF(A1862&lt;&gt;0,IF(MOD(A1862,3)=0,COUNTIF($B$4:B1861,"&lt;&gt;0")+1,0),0)</f>
        <v>0</v>
      </c>
      <c r="C1862" s="9">
        <f>'Dash Board'!$C$12+COUNT('Daily reducing balance'!$F$4:F1861)</f>
        <v>43588</v>
      </c>
      <c r="D1862">
        <f t="shared" si="203"/>
        <v>2019</v>
      </c>
      <c r="E1862">
        <f t="shared" si="204"/>
        <v>5</v>
      </c>
      <c r="F1862">
        <f>DAY('Dash Board'!$C$12+COUNT('Daily reducing balance'!$F$4:F1861))</f>
        <v>3</v>
      </c>
      <c r="G1862" s="8">
        <f t="shared" si="205"/>
        <v>244739.47820994703</v>
      </c>
      <c r="H1862" s="6">
        <f>G1862*'Dash Board'!$C$11/365</f>
        <v>70.404507430258732</v>
      </c>
      <c r="I1862" s="6">
        <f>H1862*'Dash Board'!$C$18/'Dash Board'!$C$11</f>
        <v>33.525955919170826</v>
      </c>
      <c r="J1862" s="6">
        <f>(G1862&gt;1)*PMT('Dash Board'!$C$11/365,$U$4,-'Dash Board'!$C$19)</f>
        <v>108.80376961660664</v>
      </c>
      <c r="K1862" s="6">
        <f t="shared" si="207"/>
        <v>0</v>
      </c>
      <c r="L1862" s="8">
        <f t="shared" si="208"/>
        <v>244701.07894776069</v>
      </c>
      <c r="N1862" s="8">
        <f t="shared" si="206"/>
        <v>75.277813697435818</v>
      </c>
      <c r="O1862" s="8">
        <f>IF(E1861&lt;&gt;E1862,SUM($N$4:N1862)-SUM($O$3:O1861),0)</f>
        <v>0</v>
      </c>
      <c r="P1862" s="6">
        <f>IF(B1862&gt;0,SUM($O$4:O1862)-SUM($P$3:P1861),0)</f>
        <v>0</v>
      </c>
      <c r="Q1862" s="6">
        <f t="shared" si="209"/>
        <v>33.525955919170826</v>
      </c>
      <c r="R1862" s="8">
        <f>IF(E1861&lt;&gt;E1862,SUM($Q$4:Q1862)-SUM($R$3:R1861),0)</f>
        <v>0</v>
      </c>
      <c r="S1862" s="6">
        <f>IF(B1862&gt;0,SUM($R$4:R1862)-SUM($S$3:S1861),0)</f>
        <v>0</v>
      </c>
    </row>
    <row r="1863" spans="1:19">
      <c r="A1863">
        <f>IF(E1862&lt;&gt;E1863,COUNTIF($A$4:A1862,"&lt;&gt;0")+1,0)</f>
        <v>0</v>
      </c>
      <c r="B1863">
        <f>IF(A1863&lt;&gt;0,IF(MOD(A1863,3)=0,COUNTIF($B$4:B1862,"&lt;&gt;0")+1,0),0)</f>
        <v>0</v>
      </c>
      <c r="C1863" s="9">
        <f>'Dash Board'!$C$12+COUNT('Daily reducing balance'!$F$4:F1862)</f>
        <v>43589</v>
      </c>
      <c r="D1863">
        <f t="shared" si="203"/>
        <v>2019</v>
      </c>
      <c r="E1863">
        <f t="shared" si="204"/>
        <v>5</v>
      </c>
      <c r="F1863">
        <f>DAY('Dash Board'!$C$12+COUNT('Daily reducing balance'!$F$4:F1862))</f>
        <v>4</v>
      </c>
      <c r="G1863" s="8">
        <f t="shared" si="205"/>
        <v>244701.07894776069</v>
      </c>
      <c r="H1863" s="6">
        <f>G1863*'Dash Board'!$C$11/365</f>
        <v>70.39346106716404</v>
      </c>
      <c r="I1863" s="6">
        <f>H1863*'Dash Board'!$C$18/'Dash Board'!$C$11</f>
        <v>33.520695746268593</v>
      </c>
      <c r="J1863" s="6">
        <f>(G1863&gt;1)*PMT('Dash Board'!$C$11/365,$U$4,-'Dash Board'!$C$19)</f>
        <v>108.80376961660664</v>
      </c>
      <c r="K1863" s="6">
        <f t="shared" si="207"/>
        <v>0</v>
      </c>
      <c r="L1863" s="8">
        <f t="shared" si="208"/>
        <v>244662.66863921125</v>
      </c>
      <c r="N1863" s="8">
        <f t="shared" si="206"/>
        <v>75.283073870338058</v>
      </c>
      <c r="O1863" s="8">
        <f>IF(E1862&lt;&gt;E1863,SUM($N$4:N1863)-SUM($O$3:O1862),0)</f>
        <v>0</v>
      </c>
      <c r="P1863" s="6">
        <f>IF(B1863&gt;0,SUM($O$4:O1863)-SUM($P$3:P1862),0)</f>
        <v>0</v>
      </c>
      <c r="Q1863" s="6">
        <f t="shared" si="209"/>
        <v>33.520695746268593</v>
      </c>
      <c r="R1863" s="8">
        <f>IF(E1862&lt;&gt;E1863,SUM($Q$4:Q1863)-SUM($R$3:R1862),0)</f>
        <v>0</v>
      </c>
      <c r="S1863" s="6">
        <f>IF(B1863&gt;0,SUM($R$4:R1863)-SUM($S$3:S1862),0)</f>
        <v>0</v>
      </c>
    </row>
    <row r="1864" spans="1:19">
      <c r="A1864">
        <f>IF(E1863&lt;&gt;E1864,COUNTIF($A$4:A1863,"&lt;&gt;0")+1,0)</f>
        <v>0</v>
      </c>
      <c r="B1864">
        <f>IF(A1864&lt;&gt;0,IF(MOD(A1864,3)=0,COUNTIF($B$4:B1863,"&lt;&gt;0")+1,0),0)</f>
        <v>0</v>
      </c>
      <c r="C1864" s="9">
        <f>'Dash Board'!$C$12+COUNT('Daily reducing balance'!$F$4:F1863)</f>
        <v>43590</v>
      </c>
      <c r="D1864">
        <f t="shared" si="203"/>
        <v>2019</v>
      </c>
      <c r="E1864">
        <f t="shared" si="204"/>
        <v>5</v>
      </c>
      <c r="F1864">
        <f>DAY('Dash Board'!$C$12+COUNT('Daily reducing balance'!$F$4:F1863))</f>
        <v>5</v>
      </c>
      <c r="G1864" s="8">
        <f t="shared" si="205"/>
        <v>244662.66863921125</v>
      </c>
      <c r="H1864" s="6">
        <f>G1864*'Dash Board'!$C$11/365</f>
        <v>70.382411526348434</v>
      </c>
      <c r="I1864" s="6">
        <f>H1864*'Dash Board'!$C$18/'Dash Board'!$C$11</f>
        <v>33.515434060165923</v>
      </c>
      <c r="J1864" s="6">
        <f>(G1864&gt;1)*PMT('Dash Board'!$C$11/365,$U$4,-'Dash Board'!$C$19)</f>
        <v>108.80376961660664</v>
      </c>
      <c r="K1864" s="6">
        <f t="shared" si="207"/>
        <v>0</v>
      </c>
      <c r="L1864" s="8">
        <f t="shared" si="208"/>
        <v>244624.24728112097</v>
      </c>
      <c r="N1864" s="8">
        <f t="shared" si="206"/>
        <v>75.288335556440728</v>
      </c>
      <c r="O1864" s="8">
        <f>IF(E1863&lt;&gt;E1864,SUM($N$4:N1864)-SUM($O$3:O1863),0)</f>
        <v>0</v>
      </c>
      <c r="P1864" s="6">
        <f>IF(B1864&gt;0,SUM($O$4:O1864)-SUM($P$3:P1863),0)</f>
        <v>0</v>
      </c>
      <c r="Q1864" s="6">
        <f t="shared" si="209"/>
        <v>33.515434060165923</v>
      </c>
      <c r="R1864" s="8">
        <f>IF(E1863&lt;&gt;E1864,SUM($Q$4:Q1864)-SUM($R$3:R1863),0)</f>
        <v>0</v>
      </c>
      <c r="S1864" s="6">
        <f>IF(B1864&gt;0,SUM($R$4:R1864)-SUM($S$3:S1863),0)</f>
        <v>0</v>
      </c>
    </row>
    <row r="1865" spans="1:19">
      <c r="A1865">
        <f>IF(E1864&lt;&gt;E1865,COUNTIF($A$4:A1864,"&lt;&gt;0")+1,0)</f>
        <v>0</v>
      </c>
      <c r="B1865">
        <f>IF(A1865&lt;&gt;0,IF(MOD(A1865,3)=0,COUNTIF($B$4:B1864,"&lt;&gt;0")+1,0),0)</f>
        <v>0</v>
      </c>
      <c r="C1865" s="9">
        <f>'Dash Board'!$C$12+COUNT('Daily reducing balance'!$F$4:F1864)</f>
        <v>43591</v>
      </c>
      <c r="D1865">
        <f t="shared" si="203"/>
        <v>2019</v>
      </c>
      <c r="E1865">
        <f t="shared" si="204"/>
        <v>5</v>
      </c>
      <c r="F1865">
        <f>DAY('Dash Board'!$C$12+COUNT('Daily reducing balance'!$F$4:F1864))</f>
        <v>6</v>
      </c>
      <c r="G1865" s="8">
        <f t="shared" si="205"/>
        <v>244624.24728112097</v>
      </c>
      <c r="H1865" s="6">
        <f>G1865*'Dash Board'!$C$11/365</f>
        <v>70.371358806897803</v>
      </c>
      <c r="I1865" s="6">
        <f>H1865*'Dash Board'!$C$18/'Dash Board'!$C$11</f>
        <v>33.510170860427529</v>
      </c>
      <c r="J1865" s="6">
        <f>(G1865&gt;1)*PMT('Dash Board'!$C$11/365,$U$4,-'Dash Board'!$C$19)</f>
        <v>108.80376961660664</v>
      </c>
      <c r="K1865" s="6">
        <f t="shared" si="207"/>
        <v>0</v>
      </c>
      <c r="L1865" s="8">
        <f t="shared" si="208"/>
        <v>244585.81487031127</v>
      </c>
      <c r="N1865" s="8">
        <f t="shared" si="206"/>
        <v>75.293598756179108</v>
      </c>
      <c r="O1865" s="8">
        <f>IF(E1864&lt;&gt;E1865,SUM($N$4:N1865)-SUM($O$3:O1864),0)</f>
        <v>0</v>
      </c>
      <c r="P1865" s="6">
        <f>IF(B1865&gt;0,SUM($O$4:O1865)-SUM($P$3:P1864),0)</f>
        <v>0</v>
      </c>
      <c r="Q1865" s="6">
        <f t="shared" si="209"/>
        <v>33.510170860427529</v>
      </c>
      <c r="R1865" s="8">
        <f>IF(E1864&lt;&gt;E1865,SUM($Q$4:Q1865)-SUM($R$3:R1864),0)</f>
        <v>0</v>
      </c>
      <c r="S1865" s="6">
        <f>IF(B1865&gt;0,SUM($R$4:R1865)-SUM($S$3:S1864),0)</f>
        <v>0</v>
      </c>
    </row>
    <row r="1866" spans="1:19">
      <c r="A1866">
        <f>IF(E1865&lt;&gt;E1866,COUNTIF($A$4:A1865,"&lt;&gt;0")+1,0)</f>
        <v>0</v>
      </c>
      <c r="B1866">
        <f>IF(A1866&lt;&gt;0,IF(MOD(A1866,3)=0,COUNTIF($B$4:B1865,"&lt;&gt;0")+1,0),0)</f>
        <v>0</v>
      </c>
      <c r="C1866" s="9">
        <f>'Dash Board'!$C$12+COUNT('Daily reducing balance'!$F$4:F1865)</f>
        <v>43592</v>
      </c>
      <c r="D1866">
        <f t="shared" si="203"/>
        <v>2019</v>
      </c>
      <c r="E1866">
        <f t="shared" si="204"/>
        <v>5</v>
      </c>
      <c r="F1866">
        <f>DAY('Dash Board'!$C$12+COUNT('Daily reducing balance'!$F$4:F1865))</f>
        <v>7</v>
      </c>
      <c r="G1866" s="8">
        <f t="shared" si="205"/>
        <v>244585.81487031127</v>
      </c>
      <c r="H1866" s="6">
        <f>G1866*'Dash Board'!$C$11/365</f>
        <v>70.360302907897761</v>
      </c>
      <c r="I1866" s="6">
        <f>H1866*'Dash Board'!$C$18/'Dash Board'!$C$11</f>
        <v>33.504906146617984</v>
      </c>
      <c r="J1866" s="6">
        <f>(G1866&gt;1)*PMT('Dash Board'!$C$11/365,$U$4,-'Dash Board'!$C$19)</f>
        <v>108.80376961660664</v>
      </c>
      <c r="K1866" s="6">
        <f t="shared" si="207"/>
        <v>0</v>
      </c>
      <c r="L1866" s="8">
        <f t="shared" si="208"/>
        <v>244547.37140360256</v>
      </c>
      <c r="N1866" s="8">
        <f t="shared" si="206"/>
        <v>75.29886346998866</v>
      </c>
      <c r="O1866" s="8">
        <f>IF(E1865&lt;&gt;E1866,SUM($N$4:N1866)-SUM($O$3:O1865),0)</f>
        <v>0</v>
      </c>
      <c r="P1866" s="6">
        <f>IF(B1866&gt;0,SUM($O$4:O1866)-SUM($P$3:P1865),0)</f>
        <v>0</v>
      </c>
      <c r="Q1866" s="6">
        <f t="shared" si="209"/>
        <v>33.504906146617984</v>
      </c>
      <c r="R1866" s="8">
        <f>IF(E1865&lt;&gt;E1866,SUM($Q$4:Q1866)-SUM($R$3:R1865),0)</f>
        <v>0</v>
      </c>
      <c r="S1866" s="6">
        <f>IF(B1866&gt;0,SUM($R$4:R1866)-SUM($S$3:S1865),0)</f>
        <v>0</v>
      </c>
    </row>
    <row r="1867" spans="1:19">
      <c r="A1867">
        <f>IF(E1866&lt;&gt;E1867,COUNTIF($A$4:A1866,"&lt;&gt;0")+1,0)</f>
        <v>0</v>
      </c>
      <c r="B1867">
        <f>IF(A1867&lt;&gt;0,IF(MOD(A1867,3)=0,COUNTIF($B$4:B1866,"&lt;&gt;0")+1,0),0)</f>
        <v>0</v>
      </c>
      <c r="C1867" s="9">
        <f>'Dash Board'!$C$12+COUNT('Daily reducing balance'!$F$4:F1866)</f>
        <v>43593</v>
      </c>
      <c r="D1867">
        <f t="shared" si="203"/>
        <v>2019</v>
      </c>
      <c r="E1867">
        <f t="shared" si="204"/>
        <v>5</v>
      </c>
      <c r="F1867">
        <f>DAY('Dash Board'!$C$12+COUNT('Daily reducing balance'!$F$4:F1866))</f>
        <v>8</v>
      </c>
      <c r="G1867" s="8">
        <f t="shared" si="205"/>
        <v>244547.37140360256</v>
      </c>
      <c r="H1867" s="6">
        <f>G1867*'Dash Board'!$C$11/365</f>
        <v>70.349243828433615</v>
      </c>
      <c r="I1867" s="6">
        <f>H1867*'Dash Board'!$C$18/'Dash Board'!$C$11</f>
        <v>33.499639918301725</v>
      </c>
      <c r="J1867" s="6">
        <f>(G1867&gt;1)*PMT('Dash Board'!$C$11/365,$U$4,-'Dash Board'!$C$19)</f>
        <v>108.80376961660664</v>
      </c>
      <c r="K1867" s="6">
        <f t="shared" si="207"/>
        <v>0</v>
      </c>
      <c r="L1867" s="8">
        <f t="shared" si="208"/>
        <v>244508.91687781439</v>
      </c>
      <c r="N1867" s="8">
        <f t="shared" si="206"/>
        <v>75.304129698304919</v>
      </c>
      <c r="O1867" s="8">
        <f>IF(E1866&lt;&gt;E1867,SUM($N$4:N1867)-SUM($O$3:O1866),0)</f>
        <v>0</v>
      </c>
      <c r="P1867" s="6">
        <f>IF(B1867&gt;0,SUM($O$4:O1867)-SUM($P$3:P1866),0)</f>
        <v>0</v>
      </c>
      <c r="Q1867" s="6">
        <f t="shared" si="209"/>
        <v>33.499639918301725</v>
      </c>
      <c r="R1867" s="8">
        <f>IF(E1866&lt;&gt;E1867,SUM($Q$4:Q1867)-SUM($R$3:R1866),0)</f>
        <v>0</v>
      </c>
      <c r="S1867" s="6">
        <f>IF(B1867&gt;0,SUM($R$4:R1867)-SUM($S$3:S1866),0)</f>
        <v>0</v>
      </c>
    </row>
    <row r="1868" spans="1:19">
      <c r="A1868">
        <f>IF(E1867&lt;&gt;E1868,COUNTIF($A$4:A1867,"&lt;&gt;0")+1,0)</f>
        <v>0</v>
      </c>
      <c r="B1868">
        <f>IF(A1868&lt;&gt;0,IF(MOD(A1868,3)=0,COUNTIF($B$4:B1867,"&lt;&gt;0")+1,0),0)</f>
        <v>0</v>
      </c>
      <c r="C1868" s="9">
        <f>'Dash Board'!$C$12+COUNT('Daily reducing balance'!$F$4:F1867)</f>
        <v>43594</v>
      </c>
      <c r="D1868">
        <f t="shared" si="203"/>
        <v>2019</v>
      </c>
      <c r="E1868">
        <f t="shared" si="204"/>
        <v>5</v>
      </c>
      <c r="F1868">
        <f>DAY('Dash Board'!$C$12+COUNT('Daily reducing balance'!$F$4:F1867))</f>
        <v>9</v>
      </c>
      <c r="G1868" s="8">
        <f t="shared" si="205"/>
        <v>244508.91687781439</v>
      </c>
      <c r="H1868" s="6">
        <f>G1868*'Dash Board'!$C$11/365</f>
        <v>70.338181567590439</v>
      </c>
      <c r="I1868" s="6">
        <f>H1868*'Dash Board'!$C$18/'Dash Board'!$C$11</f>
        <v>33.494372175043068</v>
      </c>
      <c r="J1868" s="6">
        <f>(G1868&gt;1)*PMT('Dash Board'!$C$11/365,$U$4,-'Dash Board'!$C$19)</f>
        <v>108.80376961660664</v>
      </c>
      <c r="K1868" s="6">
        <f t="shared" si="207"/>
        <v>0</v>
      </c>
      <c r="L1868" s="8">
        <f t="shared" si="208"/>
        <v>244470.45128976536</v>
      </c>
      <c r="N1868" s="8">
        <f t="shared" si="206"/>
        <v>75.309397441563576</v>
      </c>
      <c r="O1868" s="8">
        <f>IF(E1867&lt;&gt;E1868,SUM($N$4:N1868)-SUM($O$3:O1867),0)</f>
        <v>0</v>
      </c>
      <c r="P1868" s="6">
        <f>IF(B1868&gt;0,SUM($O$4:O1868)-SUM($P$3:P1867),0)</f>
        <v>0</v>
      </c>
      <c r="Q1868" s="6">
        <f t="shared" si="209"/>
        <v>33.494372175043068</v>
      </c>
      <c r="R1868" s="8">
        <f>IF(E1867&lt;&gt;E1868,SUM($Q$4:Q1868)-SUM($R$3:R1867),0)</f>
        <v>0</v>
      </c>
      <c r="S1868" s="6">
        <f>IF(B1868&gt;0,SUM($R$4:R1868)-SUM($S$3:S1867),0)</f>
        <v>0</v>
      </c>
    </row>
    <row r="1869" spans="1:19">
      <c r="A1869">
        <f>IF(E1868&lt;&gt;E1869,COUNTIF($A$4:A1868,"&lt;&gt;0")+1,0)</f>
        <v>0</v>
      </c>
      <c r="B1869">
        <f>IF(A1869&lt;&gt;0,IF(MOD(A1869,3)=0,COUNTIF($B$4:B1868,"&lt;&gt;0")+1,0),0)</f>
        <v>0</v>
      </c>
      <c r="C1869" s="9">
        <f>'Dash Board'!$C$12+COUNT('Daily reducing balance'!$F$4:F1868)</f>
        <v>43595</v>
      </c>
      <c r="D1869">
        <f t="shared" si="203"/>
        <v>2019</v>
      </c>
      <c r="E1869">
        <f t="shared" si="204"/>
        <v>5</v>
      </c>
      <c r="F1869">
        <f>DAY('Dash Board'!$C$12+COUNT('Daily reducing balance'!$F$4:F1868))</f>
        <v>10</v>
      </c>
      <c r="G1869" s="8">
        <f t="shared" si="205"/>
        <v>244470.45128976536</v>
      </c>
      <c r="H1869" s="6">
        <f>G1869*'Dash Board'!$C$11/365</f>
        <v>70.327116124453056</v>
      </c>
      <c r="I1869" s="6">
        <f>H1869*'Dash Board'!$C$18/'Dash Board'!$C$11</f>
        <v>33.489102916406218</v>
      </c>
      <c r="J1869" s="6">
        <f>(G1869&gt;1)*PMT('Dash Board'!$C$11/365,$U$4,-'Dash Board'!$C$19)</f>
        <v>108.80376961660664</v>
      </c>
      <c r="K1869" s="6">
        <f t="shared" si="207"/>
        <v>0</v>
      </c>
      <c r="L1869" s="8">
        <f t="shared" si="208"/>
        <v>244431.9746362732</v>
      </c>
      <c r="N1869" s="8">
        <f t="shared" si="206"/>
        <v>75.314666700200434</v>
      </c>
      <c r="O1869" s="8">
        <f>IF(E1868&lt;&gt;E1869,SUM($N$4:N1869)-SUM($O$3:O1868),0)</f>
        <v>0</v>
      </c>
      <c r="P1869" s="6">
        <f>IF(B1869&gt;0,SUM($O$4:O1869)-SUM($P$3:P1868),0)</f>
        <v>0</v>
      </c>
      <c r="Q1869" s="6">
        <f t="shared" si="209"/>
        <v>33.489102916406218</v>
      </c>
      <c r="R1869" s="8">
        <f>IF(E1868&lt;&gt;E1869,SUM($Q$4:Q1869)-SUM($R$3:R1868),0)</f>
        <v>0</v>
      </c>
      <c r="S1869" s="6">
        <f>IF(B1869&gt;0,SUM($R$4:R1869)-SUM($S$3:S1868),0)</f>
        <v>0</v>
      </c>
    </row>
    <row r="1870" spans="1:19">
      <c r="A1870">
        <f>IF(E1869&lt;&gt;E1870,COUNTIF($A$4:A1869,"&lt;&gt;0")+1,0)</f>
        <v>0</v>
      </c>
      <c r="B1870">
        <f>IF(A1870&lt;&gt;0,IF(MOD(A1870,3)=0,COUNTIF($B$4:B1869,"&lt;&gt;0")+1,0),0)</f>
        <v>0</v>
      </c>
      <c r="C1870" s="9">
        <f>'Dash Board'!$C$12+COUNT('Daily reducing balance'!$F$4:F1869)</f>
        <v>43596</v>
      </c>
      <c r="D1870">
        <f t="shared" si="203"/>
        <v>2019</v>
      </c>
      <c r="E1870">
        <f t="shared" si="204"/>
        <v>5</v>
      </c>
      <c r="F1870">
        <f>DAY('Dash Board'!$C$12+COUNT('Daily reducing balance'!$F$4:F1869))</f>
        <v>11</v>
      </c>
      <c r="G1870" s="8">
        <f t="shared" si="205"/>
        <v>244431.9746362732</v>
      </c>
      <c r="H1870" s="6">
        <f>G1870*'Dash Board'!$C$11/365</f>
        <v>70.316047498105988</v>
      </c>
      <c r="I1870" s="6">
        <f>H1870*'Dash Board'!$C$18/'Dash Board'!$C$11</f>
        <v>33.483832141955233</v>
      </c>
      <c r="J1870" s="6">
        <f>(G1870&gt;1)*PMT('Dash Board'!$C$11/365,$U$4,-'Dash Board'!$C$19)</f>
        <v>108.80376961660664</v>
      </c>
      <c r="K1870" s="6">
        <f t="shared" si="207"/>
        <v>0</v>
      </c>
      <c r="L1870" s="8">
        <f t="shared" si="208"/>
        <v>244393.4869141547</v>
      </c>
      <c r="N1870" s="8">
        <f t="shared" si="206"/>
        <v>75.319937474651411</v>
      </c>
      <c r="O1870" s="8">
        <f>IF(E1869&lt;&gt;E1870,SUM($N$4:N1870)-SUM($O$3:O1869),0)</f>
        <v>0</v>
      </c>
      <c r="P1870" s="6">
        <f>IF(B1870&gt;0,SUM($O$4:O1870)-SUM($P$3:P1869),0)</f>
        <v>0</v>
      </c>
      <c r="Q1870" s="6">
        <f t="shared" si="209"/>
        <v>33.483832141955233</v>
      </c>
      <c r="R1870" s="8">
        <f>IF(E1869&lt;&gt;E1870,SUM($Q$4:Q1870)-SUM($R$3:R1869),0)</f>
        <v>0</v>
      </c>
      <c r="S1870" s="6">
        <f>IF(B1870&gt;0,SUM($R$4:R1870)-SUM($S$3:S1869),0)</f>
        <v>0</v>
      </c>
    </row>
    <row r="1871" spans="1:19">
      <c r="A1871">
        <f>IF(E1870&lt;&gt;E1871,COUNTIF($A$4:A1870,"&lt;&gt;0")+1,0)</f>
        <v>0</v>
      </c>
      <c r="B1871">
        <f>IF(A1871&lt;&gt;0,IF(MOD(A1871,3)=0,COUNTIF($B$4:B1870,"&lt;&gt;0")+1,0),0)</f>
        <v>0</v>
      </c>
      <c r="C1871" s="9">
        <f>'Dash Board'!$C$12+COUNT('Daily reducing balance'!$F$4:F1870)</f>
        <v>43597</v>
      </c>
      <c r="D1871">
        <f t="shared" si="203"/>
        <v>2019</v>
      </c>
      <c r="E1871">
        <f t="shared" si="204"/>
        <v>5</v>
      </c>
      <c r="F1871">
        <f>DAY('Dash Board'!$C$12+COUNT('Daily reducing balance'!$F$4:F1870))</f>
        <v>12</v>
      </c>
      <c r="G1871" s="8">
        <f t="shared" si="205"/>
        <v>244393.4869141547</v>
      </c>
      <c r="H1871" s="6">
        <f>G1871*'Dash Board'!$C$11/365</f>
        <v>70.304975687633544</v>
      </c>
      <c r="I1871" s="6">
        <f>H1871*'Dash Board'!$C$18/'Dash Board'!$C$11</f>
        <v>33.478559851254076</v>
      </c>
      <c r="J1871" s="6">
        <f>(G1871&gt;1)*PMT('Dash Board'!$C$11/365,$U$4,-'Dash Board'!$C$19)</f>
        <v>108.80376961660664</v>
      </c>
      <c r="K1871" s="6">
        <f t="shared" si="207"/>
        <v>0</v>
      </c>
      <c r="L1871" s="8">
        <f t="shared" si="208"/>
        <v>244354.98812022572</v>
      </c>
      <c r="N1871" s="8">
        <f t="shared" si="206"/>
        <v>75.325209765352568</v>
      </c>
      <c r="O1871" s="8">
        <f>IF(E1870&lt;&gt;E1871,SUM($N$4:N1871)-SUM($O$3:O1870),0)</f>
        <v>0</v>
      </c>
      <c r="P1871" s="6">
        <f>IF(B1871&gt;0,SUM($O$4:O1871)-SUM($P$3:P1870),0)</f>
        <v>0</v>
      </c>
      <c r="Q1871" s="6">
        <f t="shared" si="209"/>
        <v>33.478559851254076</v>
      </c>
      <c r="R1871" s="8">
        <f>IF(E1870&lt;&gt;E1871,SUM($Q$4:Q1871)-SUM($R$3:R1870),0)</f>
        <v>0</v>
      </c>
      <c r="S1871" s="6">
        <f>IF(B1871&gt;0,SUM($R$4:R1871)-SUM($S$3:S1870),0)</f>
        <v>0</v>
      </c>
    </row>
    <row r="1872" spans="1:19">
      <c r="A1872">
        <f>IF(E1871&lt;&gt;E1872,COUNTIF($A$4:A1871,"&lt;&gt;0")+1,0)</f>
        <v>0</v>
      </c>
      <c r="B1872">
        <f>IF(A1872&lt;&gt;0,IF(MOD(A1872,3)=0,COUNTIF($B$4:B1871,"&lt;&gt;0")+1,0),0)</f>
        <v>0</v>
      </c>
      <c r="C1872" s="9">
        <f>'Dash Board'!$C$12+COUNT('Daily reducing balance'!$F$4:F1871)</f>
        <v>43598</v>
      </c>
      <c r="D1872">
        <f t="shared" si="203"/>
        <v>2019</v>
      </c>
      <c r="E1872">
        <f t="shared" si="204"/>
        <v>5</v>
      </c>
      <c r="F1872">
        <f>DAY('Dash Board'!$C$12+COUNT('Daily reducing balance'!$F$4:F1871))</f>
        <v>13</v>
      </c>
      <c r="G1872" s="8">
        <f t="shared" si="205"/>
        <v>244354.98812022572</v>
      </c>
      <c r="H1872" s="6">
        <f>G1872*'Dash Board'!$C$11/365</f>
        <v>70.29390069211972</v>
      </c>
      <c r="I1872" s="6">
        <f>H1872*'Dash Board'!$C$18/'Dash Board'!$C$11</f>
        <v>33.473286043866537</v>
      </c>
      <c r="J1872" s="6">
        <f>(G1872&gt;1)*PMT('Dash Board'!$C$11/365,$U$4,-'Dash Board'!$C$19)</f>
        <v>108.80376961660664</v>
      </c>
      <c r="K1872" s="6">
        <f t="shared" si="207"/>
        <v>0</v>
      </c>
      <c r="L1872" s="8">
        <f t="shared" si="208"/>
        <v>244316.47825130122</v>
      </c>
      <c r="N1872" s="8">
        <f t="shared" si="206"/>
        <v>75.330483572740107</v>
      </c>
      <c r="O1872" s="8">
        <f>IF(E1871&lt;&gt;E1872,SUM($N$4:N1872)-SUM($O$3:O1871),0)</f>
        <v>0</v>
      </c>
      <c r="P1872" s="6">
        <f>IF(B1872&gt;0,SUM($O$4:O1872)-SUM($P$3:P1871),0)</f>
        <v>0</v>
      </c>
      <c r="Q1872" s="6">
        <f t="shared" si="209"/>
        <v>33.473286043866537</v>
      </c>
      <c r="R1872" s="8">
        <f>IF(E1871&lt;&gt;E1872,SUM($Q$4:Q1872)-SUM($R$3:R1871),0)</f>
        <v>0</v>
      </c>
      <c r="S1872" s="6">
        <f>IF(B1872&gt;0,SUM($R$4:R1872)-SUM($S$3:S1871),0)</f>
        <v>0</v>
      </c>
    </row>
    <row r="1873" spans="1:19">
      <c r="A1873">
        <f>IF(E1872&lt;&gt;E1873,COUNTIF($A$4:A1872,"&lt;&gt;0")+1,0)</f>
        <v>0</v>
      </c>
      <c r="B1873">
        <f>IF(A1873&lt;&gt;0,IF(MOD(A1873,3)=0,COUNTIF($B$4:B1872,"&lt;&gt;0")+1,0),0)</f>
        <v>0</v>
      </c>
      <c r="C1873" s="9">
        <f>'Dash Board'!$C$12+COUNT('Daily reducing balance'!$F$4:F1872)</f>
        <v>43599</v>
      </c>
      <c r="D1873">
        <f t="shared" si="203"/>
        <v>2019</v>
      </c>
      <c r="E1873">
        <f t="shared" si="204"/>
        <v>5</v>
      </c>
      <c r="F1873">
        <f>DAY('Dash Board'!$C$12+COUNT('Daily reducing balance'!$F$4:F1872))</f>
        <v>14</v>
      </c>
      <c r="G1873" s="8">
        <f t="shared" si="205"/>
        <v>244316.47825130122</v>
      </c>
      <c r="H1873" s="6">
        <f>G1873*'Dash Board'!$C$11/365</f>
        <v>70.282822510648288</v>
      </c>
      <c r="I1873" s="6">
        <f>H1873*'Dash Board'!$C$18/'Dash Board'!$C$11</f>
        <v>33.468010719356329</v>
      </c>
      <c r="J1873" s="6">
        <f>(G1873&gt;1)*PMT('Dash Board'!$C$11/365,$U$4,-'Dash Board'!$C$19)</f>
        <v>108.80376961660664</v>
      </c>
      <c r="K1873" s="6">
        <f t="shared" si="207"/>
        <v>0</v>
      </c>
      <c r="L1873" s="8">
        <f t="shared" si="208"/>
        <v>244277.95730419524</v>
      </c>
      <c r="N1873" s="8">
        <f t="shared" si="206"/>
        <v>75.335758897250315</v>
      </c>
      <c r="O1873" s="8">
        <f>IF(E1872&lt;&gt;E1873,SUM($N$4:N1873)-SUM($O$3:O1872),0)</f>
        <v>0</v>
      </c>
      <c r="P1873" s="6">
        <f>IF(B1873&gt;0,SUM($O$4:O1873)-SUM($P$3:P1872),0)</f>
        <v>0</v>
      </c>
      <c r="Q1873" s="6">
        <f t="shared" si="209"/>
        <v>33.468010719356329</v>
      </c>
      <c r="R1873" s="8">
        <f>IF(E1872&lt;&gt;E1873,SUM($Q$4:Q1873)-SUM($R$3:R1872),0)</f>
        <v>0</v>
      </c>
      <c r="S1873" s="6">
        <f>IF(B1873&gt;0,SUM($R$4:R1873)-SUM($S$3:S1872),0)</f>
        <v>0</v>
      </c>
    </row>
    <row r="1874" spans="1:19">
      <c r="A1874">
        <f>IF(E1873&lt;&gt;E1874,COUNTIF($A$4:A1873,"&lt;&gt;0")+1,0)</f>
        <v>0</v>
      </c>
      <c r="B1874">
        <f>IF(A1874&lt;&gt;0,IF(MOD(A1874,3)=0,COUNTIF($B$4:B1873,"&lt;&gt;0")+1,0),0)</f>
        <v>0</v>
      </c>
      <c r="C1874" s="9">
        <f>'Dash Board'!$C$12+COUNT('Daily reducing balance'!$F$4:F1873)</f>
        <v>43600</v>
      </c>
      <c r="D1874">
        <f t="shared" si="203"/>
        <v>2019</v>
      </c>
      <c r="E1874">
        <f t="shared" si="204"/>
        <v>5</v>
      </c>
      <c r="F1874">
        <f>DAY('Dash Board'!$C$12+COUNT('Daily reducing balance'!$F$4:F1873))</f>
        <v>15</v>
      </c>
      <c r="G1874" s="8">
        <f t="shared" si="205"/>
        <v>244277.95730419524</v>
      </c>
      <c r="H1874" s="6">
        <f>G1874*'Dash Board'!$C$11/365</f>
        <v>70.27174114230273</v>
      </c>
      <c r="I1874" s="6">
        <f>H1874*'Dash Board'!$C$18/'Dash Board'!$C$11</f>
        <v>33.462733877287022</v>
      </c>
      <c r="J1874" s="6">
        <f>(G1874&gt;1)*PMT('Dash Board'!$C$11/365,$U$4,-'Dash Board'!$C$19)</f>
        <v>108.80376961660664</v>
      </c>
      <c r="K1874" s="6">
        <f t="shared" si="207"/>
        <v>0</v>
      </c>
      <c r="L1874" s="8">
        <f t="shared" si="208"/>
        <v>244239.42527572092</v>
      </c>
      <c r="N1874" s="8">
        <f t="shared" si="206"/>
        <v>75.341035739319622</v>
      </c>
      <c r="O1874" s="8">
        <f>IF(E1873&lt;&gt;E1874,SUM($N$4:N1874)-SUM($O$3:O1873),0)</f>
        <v>0</v>
      </c>
      <c r="P1874" s="6">
        <f>IF(B1874&gt;0,SUM($O$4:O1874)-SUM($P$3:P1873),0)</f>
        <v>0</v>
      </c>
      <c r="Q1874" s="6">
        <f t="shared" si="209"/>
        <v>33.462733877287022</v>
      </c>
      <c r="R1874" s="8">
        <f>IF(E1873&lt;&gt;E1874,SUM($Q$4:Q1874)-SUM($R$3:R1873),0)</f>
        <v>0</v>
      </c>
      <c r="S1874" s="6">
        <f>IF(B1874&gt;0,SUM($R$4:R1874)-SUM($S$3:S1873),0)</f>
        <v>0</v>
      </c>
    </row>
    <row r="1875" spans="1:19">
      <c r="A1875">
        <f>IF(E1874&lt;&gt;E1875,COUNTIF($A$4:A1874,"&lt;&gt;0")+1,0)</f>
        <v>0</v>
      </c>
      <c r="B1875">
        <f>IF(A1875&lt;&gt;0,IF(MOD(A1875,3)=0,COUNTIF($B$4:B1874,"&lt;&gt;0")+1,0),0)</f>
        <v>0</v>
      </c>
      <c r="C1875" s="9">
        <f>'Dash Board'!$C$12+COUNT('Daily reducing balance'!$F$4:F1874)</f>
        <v>43601</v>
      </c>
      <c r="D1875">
        <f t="shared" si="203"/>
        <v>2019</v>
      </c>
      <c r="E1875">
        <f t="shared" si="204"/>
        <v>5</v>
      </c>
      <c r="F1875">
        <f>DAY('Dash Board'!$C$12+COUNT('Daily reducing balance'!$F$4:F1874))</f>
        <v>16</v>
      </c>
      <c r="G1875" s="8">
        <f t="shared" si="205"/>
        <v>244239.42527572092</v>
      </c>
      <c r="H1875" s="6">
        <f>G1875*'Dash Board'!$C$11/365</f>
        <v>70.260656586166292</v>
      </c>
      <c r="I1875" s="6">
        <f>H1875*'Dash Board'!$C$18/'Dash Board'!$C$11</f>
        <v>33.457455517222044</v>
      </c>
      <c r="J1875" s="6">
        <f>(G1875&gt;1)*PMT('Dash Board'!$C$11/365,$U$4,-'Dash Board'!$C$19)</f>
        <v>108.80376961660664</v>
      </c>
      <c r="K1875" s="6">
        <f t="shared" si="207"/>
        <v>0</v>
      </c>
      <c r="L1875" s="8">
        <f t="shared" si="208"/>
        <v>244200.88216269048</v>
      </c>
      <c r="N1875" s="8">
        <f t="shared" si="206"/>
        <v>75.3463140993846</v>
      </c>
      <c r="O1875" s="8">
        <f>IF(E1874&lt;&gt;E1875,SUM($N$4:N1875)-SUM($O$3:O1874),0)</f>
        <v>0</v>
      </c>
      <c r="P1875" s="6">
        <f>IF(B1875&gt;0,SUM($O$4:O1875)-SUM($P$3:P1874),0)</f>
        <v>0</v>
      </c>
      <c r="Q1875" s="6">
        <f t="shared" si="209"/>
        <v>33.457455517222044</v>
      </c>
      <c r="R1875" s="8">
        <f>IF(E1874&lt;&gt;E1875,SUM($Q$4:Q1875)-SUM($R$3:R1874),0)</f>
        <v>0</v>
      </c>
      <c r="S1875" s="6">
        <f>IF(B1875&gt;0,SUM($R$4:R1875)-SUM($S$3:S1874),0)</f>
        <v>0</v>
      </c>
    </row>
    <row r="1876" spans="1:19">
      <c r="A1876">
        <f>IF(E1875&lt;&gt;E1876,COUNTIF($A$4:A1875,"&lt;&gt;0")+1,0)</f>
        <v>0</v>
      </c>
      <c r="B1876">
        <f>IF(A1876&lt;&gt;0,IF(MOD(A1876,3)=0,COUNTIF($B$4:B1875,"&lt;&gt;0")+1,0),0)</f>
        <v>0</v>
      </c>
      <c r="C1876" s="9">
        <f>'Dash Board'!$C$12+COUNT('Daily reducing balance'!$F$4:F1875)</f>
        <v>43602</v>
      </c>
      <c r="D1876">
        <f t="shared" si="203"/>
        <v>2019</v>
      </c>
      <c r="E1876">
        <f t="shared" si="204"/>
        <v>5</v>
      </c>
      <c r="F1876">
        <f>DAY('Dash Board'!$C$12+COUNT('Daily reducing balance'!$F$4:F1875))</f>
        <v>17</v>
      </c>
      <c r="G1876" s="8">
        <f t="shared" si="205"/>
        <v>244200.88216269048</v>
      </c>
      <c r="H1876" s="6">
        <f>G1876*'Dash Board'!$C$11/365</f>
        <v>70.249568841321917</v>
      </c>
      <c r="I1876" s="6">
        <f>H1876*'Dash Board'!$C$18/'Dash Board'!$C$11</f>
        <v>33.452175638724725</v>
      </c>
      <c r="J1876" s="6">
        <f>(G1876&gt;1)*PMT('Dash Board'!$C$11/365,$U$4,-'Dash Board'!$C$19)</f>
        <v>108.80376961660664</v>
      </c>
      <c r="K1876" s="6">
        <f t="shared" si="207"/>
        <v>0</v>
      </c>
      <c r="L1876" s="8">
        <f t="shared" si="208"/>
        <v>244162.3279619152</v>
      </c>
      <c r="N1876" s="8">
        <f t="shared" si="206"/>
        <v>75.351593977881919</v>
      </c>
      <c r="O1876" s="8">
        <f>IF(E1875&lt;&gt;E1876,SUM($N$4:N1876)-SUM($O$3:O1875),0)</f>
        <v>0</v>
      </c>
      <c r="P1876" s="6">
        <f>IF(B1876&gt;0,SUM($O$4:O1876)-SUM($P$3:P1875),0)</f>
        <v>0</v>
      </c>
      <c r="Q1876" s="6">
        <f t="shared" si="209"/>
        <v>33.452175638724725</v>
      </c>
      <c r="R1876" s="8">
        <f>IF(E1875&lt;&gt;E1876,SUM($Q$4:Q1876)-SUM($R$3:R1875),0)</f>
        <v>0</v>
      </c>
      <c r="S1876" s="6">
        <f>IF(B1876&gt;0,SUM($R$4:R1876)-SUM($S$3:S1875),0)</f>
        <v>0</v>
      </c>
    </row>
    <row r="1877" spans="1:19">
      <c r="A1877">
        <f>IF(E1876&lt;&gt;E1877,COUNTIF($A$4:A1876,"&lt;&gt;0")+1,0)</f>
        <v>0</v>
      </c>
      <c r="B1877">
        <f>IF(A1877&lt;&gt;0,IF(MOD(A1877,3)=0,COUNTIF($B$4:B1876,"&lt;&gt;0")+1,0),0)</f>
        <v>0</v>
      </c>
      <c r="C1877" s="9">
        <f>'Dash Board'!$C$12+COUNT('Daily reducing balance'!$F$4:F1876)</f>
        <v>43603</v>
      </c>
      <c r="D1877">
        <f t="shared" si="203"/>
        <v>2019</v>
      </c>
      <c r="E1877">
        <f t="shared" si="204"/>
        <v>5</v>
      </c>
      <c r="F1877">
        <f>DAY('Dash Board'!$C$12+COUNT('Daily reducing balance'!$F$4:F1876))</f>
        <v>18</v>
      </c>
      <c r="G1877" s="8">
        <f t="shared" si="205"/>
        <v>244162.3279619152</v>
      </c>
      <c r="H1877" s="6">
        <f>G1877*'Dash Board'!$C$11/365</f>
        <v>70.23847790685231</v>
      </c>
      <c r="I1877" s="6">
        <f>H1877*'Dash Board'!$C$18/'Dash Board'!$C$11</f>
        <v>33.446894241358244</v>
      </c>
      <c r="J1877" s="6">
        <f>(G1877&gt;1)*PMT('Dash Board'!$C$11/365,$U$4,-'Dash Board'!$C$19)</f>
        <v>108.80376961660664</v>
      </c>
      <c r="K1877" s="6">
        <f t="shared" si="207"/>
        <v>0</v>
      </c>
      <c r="L1877" s="8">
        <f t="shared" si="208"/>
        <v>244123.76267020544</v>
      </c>
      <c r="N1877" s="8">
        <f t="shared" si="206"/>
        <v>75.356875375248393</v>
      </c>
      <c r="O1877" s="8">
        <f>IF(E1876&lt;&gt;E1877,SUM($N$4:N1877)-SUM($O$3:O1876),0)</f>
        <v>0</v>
      </c>
      <c r="P1877" s="6">
        <f>IF(B1877&gt;0,SUM($O$4:O1877)-SUM($P$3:P1876),0)</f>
        <v>0</v>
      </c>
      <c r="Q1877" s="6">
        <f t="shared" si="209"/>
        <v>33.446894241358244</v>
      </c>
      <c r="R1877" s="8">
        <f>IF(E1876&lt;&gt;E1877,SUM($Q$4:Q1877)-SUM($R$3:R1876),0)</f>
        <v>0</v>
      </c>
      <c r="S1877" s="6">
        <f>IF(B1877&gt;0,SUM($R$4:R1877)-SUM($S$3:S1876),0)</f>
        <v>0</v>
      </c>
    </row>
    <row r="1878" spans="1:19">
      <c r="A1878">
        <f>IF(E1877&lt;&gt;E1878,COUNTIF($A$4:A1877,"&lt;&gt;0")+1,0)</f>
        <v>0</v>
      </c>
      <c r="B1878">
        <f>IF(A1878&lt;&gt;0,IF(MOD(A1878,3)=0,COUNTIF($B$4:B1877,"&lt;&gt;0")+1,0),0)</f>
        <v>0</v>
      </c>
      <c r="C1878" s="9">
        <f>'Dash Board'!$C$12+COUNT('Daily reducing balance'!$F$4:F1877)</f>
        <v>43604</v>
      </c>
      <c r="D1878">
        <f t="shared" si="203"/>
        <v>2019</v>
      </c>
      <c r="E1878">
        <f t="shared" si="204"/>
        <v>5</v>
      </c>
      <c r="F1878">
        <f>DAY('Dash Board'!$C$12+COUNT('Daily reducing balance'!$F$4:F1877))</f>
        <v>19</v>
      </c>
      <c r="G1878" s="8">
        <f t="shared" si="205"/>
        <v>244123.76267020544</v>
      </c>
      <c r="H1878" s="6">
        <f>G1878*'Dash Board'!$C$11/365</f>
        <v>70.227383781839919</v>
      </c>
      <c r="I1878" s="6">
        <f>H1878*'Dash Board'!$C$18/'Dash Board'!$C$11</f>
        <v>33.441611324685681</v>
      </c>
      <c r="J1878" s="6">
        <f>(G1878&gt;1)*PMT('Dash Board'!$C$11/365,$U$4,-'Dash Board'!$C$19)</f>
        <v>108.80376961660664</v>
      </c>
      <c r="K1878" s="6">
        <f t="shared" si="207"/>
        <v>0</v>
      </c>
      <c r="L1878" s="8">
        <f t="shared" si="208"/>
        <v>244085.18628437066</v>
      </c>
      <c r="N1878" s="8">
        <f t="shared" si="206"/>
        <v>75.362158291920963</v>
      </c>
      <c r="O1878" s="8">
        <f>IF(E1877&lt;&gt;E1878,SUM($N$4:N1878)-SUM($O$3:O1877),0)</f>
        <v>0</v>
      </c>
      <c r="P1878" s="6">
        <f>IF(B1878&gt;0,SUM($O$4:O1878)-SUM($P$3:P1877),0)</f>
        <v>0</v>
      </c>
      <c r="Q1878" s="6">
        <f t="shared" si="209"/>
        <v>33.441611324685681</v>
      </c>
      <c r="R1878" s="8">
        <f>IF(E1877&lt;&gt;E1878,SUM($Q$4:Q1878)-SUM($R$3:R1877),0)</f>
        <v>0</v>
      </c>
      <c r="S1878" s="6">
        <f>IF(B1878&gt;0,SUM($R$4:R1878)-SUM($S$3:S1877),0)</f>
        <v>0</v>
      </c>
    </row>
    <row r="1879" spans="1:19">
      <c r="A1879">
        <f>IF(E1878&lt;&gt;E1879,COUNTIF($A$4:A1878,"&lt;&gt;0")+1,0)</f>
        <v>0</v>
      </c>
      <c r="B1879">
        <f>IF(A1879&lt;&gt;0,IF(MOD(A1879,3)=0,COUNTIF($B$4:B1878,"&lt;&gt;0")+1,0),0)</f>
        <v>0</v>
      </c>
      <c r="C1879" s="9">
        <f>'Dash Board'!$C$12+COUNT('Daily reducing balance'!$F$4:F1878)</f>
        <v>43605</v>
      </c>
      <c r="D1879">
        <f t="shared" si="203"/>
        <v>2019</v>
      </c>
      <c r="E1879">
        <f t="shared" si="204"/>
        <v>5</v>
      </c>
      <c r="F1879">
        <f>DAY('Dash Board'!$C$12+COUNT('Daily reducing balance'!$F$4:F1878))</f>
        <v>20</v>
      </c>
      <c r="G1879" s="8">
        <f t="shared" si="205"/>
        <v>244085.18628437066</v>
      </c>
      <c r="H1879" s="6">
        <f>G1879*'Dash Board'!$C$11/365</f>
        <v>70.216286465366906</v>
      </c>
      <c r="I1879" s="6">
        <f>H1879*'Dash Board'!$C$18/'Dash Board'!$C$11</f>
        <v>33.43632688826996</v>
      </c>
      <c r="J1879" s="6">
        <f>(G1879&gt;1)*PMT('Dash Board'!$C$11/365,$U$4,-'Dash Board'!$C$19)</f>
        <v>108.80376961660664</v>
      </c>
      <c r="K1879" s="6">
        <f t="shared" si="207"/>
        <v>0</v>
      </c>
      <c r="L1879" s="8">
        <f t="shared" si="208"/>
        <v>244046.59880121943</v>
      </c>
      <c r="N1879" s="8">
        <f t="shared" si="206"/>
        <v>75.367442728336684</v>
      </c>
      <c r="O1879" s="8">
        <f>IF(E1878&lt;&gt;E1879,SUM($N$4:N1879)-SUM($O$3:O1878),0)</f>
        <v>0</v>
      </c>
      <c r="P1879" s="6">
        <f>IF(B1879&gt;0,SUM($O$4:O1879)-SUM($P$3:P1878),0)</f>
        <v>0</v>
      </c>
      <c r="Q1879" s="6">
        <f t="shared" si="209"/>
        <v>33.43632688826996</v>
      </c>
      <c r="R1879" s="8">
        <f>IF(E1878&lt;&gt;E1879,SUM($Q$4:Q1879)-SUM($R$3:R1878),0)</f>
        <v>0</v>
      </c>
      <c r="S1879" s="6">
        <f>IF(B1879&gt;0,SUM($R$4:R1879)-SUM($S$3:S1878),0)</f>
        <v>0</v>
      </c>
    </row>
    <row r="1880" spans="1:19">
      <c r="A1880">
        <f>IF(E1879&lt;&gt;E1880,COUNTIF($A$4:A1879,"&lt;&gt;0")+1,0)</f>
        <v>0</v>
      </c>
      <c r="B1880">
        <f>IF(A1880&lt;&gt;0,IF(MOD(A1880,3)=0,COUNTIF($B$4:B1879,"&lt;&gt;0")+1,0),0)</f>
        <v>0</v>
      </c>
      <c r="C1880" s="9">
        <f>'Dash Board'!$C$12+COUNT('Daily reducing balance'!$F$4:F1879)</f>
        <v>43606</v>
      </c>
      <c r="D1880">
        <f t="shared" si="203"/>
        <v>2019</v>
      </c>
      <c r="E1880">
        <f t="shared" si="204"/>
        <v>5</v>
      </c>
      <c r="F1880">
        <f>DAY('Dash Board'!$C$12+COUNT('Daily reducing balance'!$F$4:F1879))</f>
        <v>21</v>
      </c>
      <c r="G1880" s="8">
        <f t="shared" si="205"/>
        <v>244046.59880121943</v>
      </c>
      <c r="H1880" s="6">
        <f>G1880*'Dash Board'!$C$11/365</f>
        <v>70.20518595651518</v>
      </c>
      <c r="I1880" s="6">
        <f>H1880*'Dash Board'!$C$18/'Dash Board'!$C$11</f>
        <v>33.431040931673898</v>
      </c>
      <c r="J1880" s="6">
        <f>(G1880&gt;1)*PMT('Dash Board'!$C$11/365,$U$4,-'Dash Board'!$C$19)</f>
        <v>108.80376961660664</v>
      </c>
      <c r="K1880" s="6">
        <f t="shared" si="207"/>
        <v>0</v>
      </c>
      <c r="L1880" s="8">
        <f t="shared" si="208"/>
        <v>244008.00021755934</v>
      </c>
      <c r="N1880" s="8">
        <f t="shared" si="206"/>
        <v>75.372728684932753</v>
      </c>
      <c r="O1880" s="8">
        <f>IF(E1879&lt;&gt;E1880,SUM($N$4:N1880)-SUM($O$3:O1879),0)</f>
        <v>0</v>
      </c>
      <c r="P1880" s="6">
        <f>IF(B1880&gt;0,SUM($O$4:O1880)-SUM($P$3:P1879),0)</f>
        <v>0</v>
      </c>
      <c r="Q1880" s="6">
        <f t="shared" si="209"/>
        <v>33.431040931673898</v>
      </c>
      <c r="R1880" s="8">
        <f>IF(E1879&lt;&gt;E1880,SUM($Q$4:Q1880)-SUM($R$3:R1879),0)</f>
        <v>0</v>
      </c>
      <c r="S1880" s="6">
        <f>IF(B1880&gt;0,SUM($R$4:R1880)-SUM($S$3:S1879),0)</f>
        <v>0</v>
      </c>
    </row>
    <row r="1881" spans="1:19">
      <c r="A1881">
        <f>IF(E1880&lt;&gt;E1881,COUNTIF($A$4:A1880,"&lt;&gt;0")+1,0)</f>
        <v>0</v>
      </c>
      <c r="B1881">
        <f>IF(A1881&lt;&gt;0,IF(MOD(A1881,3)=0,COUNTIF($B$4:B1880,"&lt;&gt;0")+1,0),0)</f>
        <v>0</v>
      </c>
      <c r="C1881" s="9">
        <f>'Dash Board'!$C$12+COUNT('Daily reducing balance'!$F$4:F1880)</f>
        <v>43607</v>
      </c>
      <c r="D1881">
        <f t="shared" si="203"/>
        <v>2019</v>
      </c>
      <c r="E1881">
        <f t="shared" si="204"/>
        <v>5</v>
      </c>
      <c r="F1881">
        <f>DAY('Dash Board'!$C$12+COUNT('Daily reducing balance'!$F$4:F1880))</f>
        <v>22</v>
      </c>
      <c r="G1881" s="8">
        <f t="shared" si="205"/>
        <v>244008.00021755934</v>
      </c>
      <c r="H1881" s="6">
        <f>G1881*'Dash Board'!$C$11/365</f>
        <v>70.194082254366393</v>
      </c>
      <c r="I1881" s="6">
        <f>H1881*'Dash Board'!$C$18/'Dash Board'!$C$11</f>
        <v>33.425753454460192</v>
      </c>
      <c r="J1881" s="6">
        <f>(G1881&gt;1)*PMT('Dash Board'!$C$11/365,$U$4,-'Dash Board'!$C$19)</f>
        <v>108.80376961660664</v>
      </c>
      <c r="K1881" s="6">
        <f t="shared" si="207"/>
        <v>0</v>
      </c>
      <c r="L1881" s="8">
        <f t="shared" si="208"/>
        <v>243969.3905301971</v>
      </c>
      <c r="N1881" s="8">
        <f t="shared" si="206"/>
        <v>75.378016162146452</v>
      </c>
      <c r="O1881" s="8">
        <f>IF(E1880&lt;&gt;E1881,SUM($N$4:N1881)-SUM($O$3:O1880),0)</f>
        <v>0</v>
      </c>
      <c r="P1881" s="6">
        <f>IF(B1881&gt;0,SUM($O$4:O1881)-SUM($P$3:P1880),0)</f>
        <v>0</v>
      </c>
      <c r="Q1881" s="6">
        <f t="shared" si="209"/>
        <v>33.425753454460192</v>
      </c>
      <c r="R1881" s="8">
        <f>IF(E1880&lt;&gt;E1881,SUM($Q$4:Q1881)-SUM($R$3:R1880),0)</f>
        <v>0</v>
      </c>
      <c r="S1881" s="6">
        <f>IF(B1881&gt;0,SUM($R$4:R1881)-SUM($S$3:S1880),0)</f>
        <v>0</v>
      </c>
    </row>
    <row r="1882" spans="1:19">
      <c r="A1882">
        <f>IF(E1881&lt;&gt;E1882,COUNTIF($A$4:A1881,"&lt;&gt;0")+1,0)</f>
        <v>0</v>
      </c>
      <c r="B1882">
        <f>IF(A1882&lt;&gt;0,IF(MOD(A1882,3)=0,COUNTIF($B$4:B1881,"&lt;&gt;0")+1,0),0)</f>
        <v>0</v>
      </c>
      <c r="C1882" s="9">
        <f>'Dash Board'!$C$12+COUNT('Daily reducing balance'!$F$4:F1881)</f>
        <v>43608</v>
      </c>
      <c r="D1882">
        <f t="shared" si="203"/>
        <v>2019</v>
      </c>
      <c r="E1882">
        <f t="shared" si="204"/>
        <v>5</v>
      </c>
      <c r="F1882">
        <f>DAY('Dash Board'!$C$12+COUNT('Daily reducing balance'!$F$4:F1881))</f>
        <v>23</v>
      </c>
      <c r="G1882" s="8">
        <f t="shared" si="205"/>
        <v>243969.3905301971</v>
      </c>
      <c r="H1882" s="6">
        <f>G1882*'Dash Board'!$C$11/365</f>
        <v>70.182975358001897</v>
      </c>
      <c r="I1882" s="6">
        <f>H1882*'Dash Board'!$C$18/'Dash Board'!$C$11</f>
        <v>33.420464456191382</v>
      </c>
      <c r="J1882" s="6">
        <f>(G1882&gt;1)*PMT('Dash Board'!$C$11/365,$U$4,-'Dash Board'!$C$19)</f>
        <v>108.80376961660664</v>
      </c>
      <c r="K1882" s="6">
        <f t="shared" si="207"/>
        <v>0</v>
      </c>
      <c r="L1882" s="8">
        <f t="shared" si="208"/>
        <v>243930.76973593849</v>
      </c>
      <c r="N1882" s="8">
        <f t="shared" si="206"/>
        <v>75.383305160415262</v>
      </c>
      <c r="O1882" s="8">
        <f>IF(E1881&lt;&gt;E1882,SUM($N$4:N1882)-SUM($O$3:O1881),0)</f>
        <v>0</v>
      </c>
      <c r="P1882" s="6">
        <f>IF(B1882&gt;0,SUM($O$4:O1882)-SUM($P$3:P1881),0)</f>
        <v>0</v>
      </c>
      <c r="Q1882" s="6">
        <f t="shared" si="209"/>
        <v>33.420464456191382</v>
      </c>
      <c r="R1882" s="8">
        <f>IF(E1881&lt;&gt;E1882,SUM($Q$4:Q1882)-SUM($R$3:R1881),0)</f>
        <v>0</v>
      </c>
      <c r="S1882" s="6">
        <f>IF(B1882&gt;0,SUM($R$4:R1882)-SUM($S$3:S1881),0)</f>
        <v>0</v>
      </c>
    </row>
    <row r="1883" spans="1:19">
      <c r="A1883">
        <f>IF(E1882&lt;&gt;E1883,COUNTIF($A$4:A1882,"&lt;&gt;0")+1,0)</f>
        <v>0</v>
      </c>
      <c r="B1883">
        <f>IF(A1883&lt;&gt;0,IF(MOD(A1883,3)=0,COUNTIF($B$4:B1882,"&lt;&gt;0")+1,0),0)</f>
        <v>0</v>
      </c>
      <c r="C1883" s="9">
        <f>'Dash Board'!$C$12+COUNT('Daily reducing balance'!$F$4:F1882)</f>
        <v>43609</v>
      </c>
      <c r="D1883">
        <f t="shared" si="203"/>
        <v>2019</v>
      </c>
      <c r="E1883">
        <f t="shared" si="204"/>
        <v>5</v>
      </c>
      <c r="F1883">
        <f>DAY('Dash Board'!$C$12+COUNT('Daily reducing balance'!$F$4:F1882))</f>
        <v>24</v>
      </c>
      <c r="G1883" s="8">
        <f t="shared" si="205"/>
        <v>243930.76973593849</v>
      </c>
      <c r="H1883" s="6">
        <f>G1883*'Dash Board'!$C$11/365</f>
        <v>70.171865266502849</v>
      </c>
      <c r="I1883" s="6">
        <f>H1883*'Dash Board'!$C$18/'Dash Board'!$C$11</f>
        <v>33.41517393642993</v>
      </c>
      <c r="J1883" s="6">
        <f>(G1883&gt;1)*PMT('Dash Board'!$C$11/365,$U$4,-'Dash Board'!$C$19)</f>
        <v>108.80376961660664</v>
      </c>
      <c r="K1883" s="6">
        <f t="shared" si="207"/>
        <v>0</v>
      </c>
      <c r="L1883" s="8">
        <f t="shared" si="208"/>
        <v>243892.13783158839</v>
      </c>
      <c r="N1883" s="8">
        <f t="shared" si="206"/>
        <v>75.388595680176707</v>
      </c>
      <c r="O1883" s="8">
        <f>IF(E1882&lt;&gt;E1883,SUM($N$4:N1883)-SUM($O$3:O1882),0)</f>
        <v>0</v>
      </c>
      <c r="P1883" s="6">
        <f>IF(B1883&gt;0,SUM($O$4:O1883)-SUM($P$3:P1882),0)</f>
        <v>0</v>
      </c>
      <c r="Q1883" s="6">
        <f t="shared" si="209"/>
        <v>33.41517393642993</v>
      </c>
      <c r="R1883" s="8">
        <f>IF(E1882&lt;&gt;E1883,SUM($Q$4:Q1883)-SUM($R$3:R1882),0)</f>
        <v>0</v>
      </c>
      <c r="S1883" s="6">
        <f>IF(B1883&gt;0,SUM($R$4:R1883)-SUM($S$3:S1882),0)</f>
        <v>0</v>
      </c>
    </row>
    <row r="1884" spans="1:19">
      <c r="A1884">
        <f>IF(E1883&lt;&gt;E1884,COUNTIF($A$4:A1883,"&lt;&gt;0")+1,0)</f>
        <v>0</v>
      </c>
      <c r="B1884">
        <f>IF(A1884&lt;&gt;0,IF(MOD(A1884,3)=0,COUNTIF($B$4:B1883,"&lt;&gt;0")+1,0),0)</f>
        <v>0</v>
      </c>
      <c r="C1884" s="9">
        <f>'Dash Board'!$C$12+COUNT('Daily reducing balance'!$F$4:F1883)</f>
        <v>43610</v>
      </c>
      <c r="D1884">
        <f t="shared" si="203"/>
        <v>2019</v>
      </c>
      <c r="E1884">
        <f t="shared" si="204"/>
        <v>5</v>
      </c>
      <c r="F1884">
        <f>DAY('Dash Board'!$C$12+COUNT('Daily reducing balance'!$F$4:F1883))</f>
        <v>25</v>
      </c>
      <c r="G1884" s="8">
        <f t="shared" si="205"/>
        <v>243892.13783158839</v>
      </c>
      <c r="H1884" s="6">
        <f>G1884*'Dash Board'!$C$11/365</f>
        <v>70.160751978950074</v>
      </c>
      <c r="I1884" s="6">
        <f>H1884*'Dash Board'!$C$18/'Dash Board'!$C$11</f>
        <v>33.409881894738135</v>
      </c>
      <c r="J1884" s="6">
        <f>(G1884&gt;1)*PMT('Dash Board'!$C$11/365,$U$4,-'Dash Board'!$C$19)</f>
        <v>108.80376961660664</v>
      </c>
      <c r="K1884" s="6">
        <f t="shared" si="207"/>
        <v>0</v>
      </c>
      <c r="L1884" s="8">
        <f t="shared" si="208"/>
        <v>243853.49481395073</v>
      </c>
      <c r="N1884" s="8">
        <f t="shared" si="206"/>
        <v>75.393887721868509</v>
      </c>
      <c r="O1884" s="8">
        <f>IF(E1883&lt;&gt;E1884,SUM($N$4:N1884)-SUM($O$3:O1883),0)</f>
        <v>0</v>
      </c>
      <c r="P1884" s="6">
        <f>IF(B1884&gt;0,SUM($O$4:O1884)-SUM($P$3:P1883),0)</f>
        <v>0</v>
      </c>
      <c r="Q1884" s="6">
        <f t="shared" si="209"/>
        <v>33.409881894738135</v>
      </c>
      <c r="R1884" s="8">
        <f>IF(E1883&lt;&gt;E1884,SUM($Q$4:Q1884)-SUM($R$3:R1883),0)</f>
        <v>0</v>
      </c>
      <c r="S1884" s="6">
        <f>IF(B1884&gt;0,SUM($R$4:R1884)-SUM($S$3:S1883),0)</f>
        <v>0</v>
      </c>
    </row>
    <row r="1885" spans="1:19">
      <c r="A1885">
        <f>IF(E1884&lt;&gt;E1885,COUNTIF($A$4:A1884,"&lt;&gt;0")+1,0)</f>
        <v>0</v>
      </c>
      <c r="B1885">
        <f>IF(A1885&lt;&gt;0,IF(MOD(A1885,3)=0,COUNTIF($B$4:B1884,"&lt;&gt;0")+1,0),0)</f>
        <v>0</v>
      </c>
      <c r="C1885" s="9">
        <f>'Dash Board'!$C$12+COUNT('Daily reducing balance'!$F$4:F1884)</f>
        <v>43611</v>
      </c>
      <c r="D1885">
        <f t="shared" si="203"/>
        <v>2019</v>
      </c>
      <c r="E1885">
        <f t="shared" si="204"/>
        <v>5</v>
      </c>
      <c r="F1885">
        <f>DAY('Dash Board'!$C$12+COUNT('Daily reducing balance'!$F$4:F1884))</f>
        <v>26</v>
      </c>
      <c r="G1885" s="8">
        <f t="shared" si="205"/>
        <v>243853.49481395073</v>
      </c>
      <c r="H1885" s="6">
        <f>G1885*'Dash Board'!$C$11/365</f>
        <v>70.149635494424174</v>
      </c>
      <c r="I1885" s="6">
        <f>H1885*'Dash Board'!$C$18/'Dash Board'!$C$11</f>
        <v>33.40458833067818</v>
      </c>
      <c r="J1885" s="6">
        <f>(G1885&gt;1)*PMT('Dash Board'!$C$11/365,$U$4,-'Dash Board'!$C$19)</f>
        <v>108.80376961660664</v>
      </c>
      <c r="K1885" s="6">
        <f t="shared" si="207"/>
        <v>0</v>
      </c>
      <c r="L1885" s="8">
        <f t="shared" si="208"/>
        <v>243814.84067982854</v>
      </c>
      <c r="N1885" s="8">
        <f t="shared" si="206"/>
        <v>75.399181285928464</v>
      </c>
      <c r="O1885" s="8">
        <f>IF(E1884&lt;&gt;E1885,SUM($N$4:N1885)-SUM($O$3:O1884),0)</f>
        <v>0</v>
      </c>
      <c r="P1885" s="6">
        <f>IF(B1885&gt;0,SUM($O$4:O1885)-SUM($P$3:P1884),0)</f>
        <v>0</v>
      </c>
      <c r="Q1885" s="6">
        <f t="shared" si="209"/>
        <v>33.40458833067818</v>
      </c>
      <c r="R1885" s="8">
        <f>IF(E1884&lt;&gt;E1885,SUM($Q$4:Q1885)-SUM($R$3:R1884),0)</f>
        <v>0</v>
      </c>
      <c r="S1885" s="6">
        <f>IF(B1885&gt;0,SUM($R$4:R1885)-SUM($S$3:S1884),0)</f>
        <v>0</v>
      </c>
    </row>
    <row r="1886" spans="1:19">
      <c r="A1886">
        <f>IF(E1885&lt;&gt;E1886,COUNTIF($A$4:A1885,"&lt;&gt;0")+1,0)</f>
        <v>0</v>
      </c>
      <c r="B1886">
        <f>IF(A1886&lt;&gt;0,IF(MOD(A1886,3)=0,COUNTIF($B$4:B1885,"&lt;&gt;0")+1,0),0)</f>
        <v>0</v>
      </c>
      <c r="C1886" s="9">
        <f>'Dash Board'!$C$12+COUNT('Daily reducing balance'!$F$4:F1885)</f>
        <v>43612</v>
      </c>
      <c r="D1886">
        <f t="shared" si="203"/>
        <v>2019</v>
      </c>
      <c r="E1886">
        <f t="shared" si="204"/>
        <v>5</v>
      </c>
      <c r="F1886">
        <f>DAY('Dash Board'!$C$12+COUNT('Daily reducing balance'!$F$4:F1885))</f>
        <v>27</v>
      </c>
      <c r="G1886" s="8">
        <f t="shared" si="205"/>
        <v>243814.84067982854</v>
      </c>
      <c r="H1886" s="6">
        <f>G1886*'Dash Board'!$C$11/365</f>
        <v>70.138515812005465</v>
      </c>
      <c r="I1886" s="6">
        <f>H1886*'Dash Board'!$C$18/'Dash Board'!$C$11</f>
        <v>33.399293243812131</v>
      </c>
      <c r="J1886" s="6">
        <f>(G1886&gt;1)*PMT('Dash Board'!$C$11/365,$U$4,-'Dash Board'!$C$19)</f>
        <v>108.80376961660664</v>
      </c>
      <c r="K1886" s="6">
        <f t="shared" si="207"/>
        <v>0</v>
      </c>
      <c r="L1886" s="8">
        <f t="shared" si="208"/>
        <v>243776.17542602392</v>
      </c>
      <c r="N1886" s="8">
        <f t="shared" si="206"/>
        <v>75.404476372794505</v>
      </c>
      <c r="O1886" s="8">
        <f>IF(E1885&lt;&gt;E1886,SUM($N$4:N1886)-SUM($O$3:O1885),0)</f>
        <v>0</v>
      </c>
      <c r="P1886" s="6">
        <f>IF(B1886&gt;0,SUM($O$4:O1886)-SUM($P$3:P1885),0)</f>
        <v>0</v>
      </c>
      <c r="Q1886" s="6">
        <f t="shared" si="209"/>
        <v>33.399293243812131</v>
      </c>
      <c r="R1886" s="8">
        <f>IF(E1885&lt;&gt;E1886,SUM($Q$4:Q1886)-SUM($R$3:R1885),0)</f>
        <v>0</v>
      </c>
      <c r="S1886" s="6">
        <f>IF(B1886&gt;0,SUM($R$4:R1886)-SUM($S$3:S1885),0)</f>
        <v>0</v>
      </c>
    </row>
    <row r="1887" spans="1:19">
      <c r="A1887">
        <f>IF(E1886&lt;&gt;E1887,COUNTIF($A$4:A1886,"&lt;&gt;0")+1,0)</f>
        <v>0</v>
      </c>
      <c r="B1887">
        <f>IF(A1887&lt;&gt;0,IF(MOD(A1887,3)=0,COUNTIF($B$4:B1886,"&lt;&gt;0")+1,0),0)</f>
        <v>0</v>
      </c>
      <c r="C1887" s="9">
        <f>'Dash Board'!$C$12+COUNT('Daily reducing balance'!$F$4:F1886)</f>
        <v>43613</v>
      </c>
      <c r="D1887">
        <f t="shared" si="203"/>
        <v>2019</v>
      </c>
      <c r="E1887">
        <f t="shared" si="204"/>
        <v>5</v>
      </c>
      <c r="F1887">
        <f>DAY('Dash Board'!$C$12+COUNT('Daily reducing balance'!$F$4:F1886))</f>
        <v>28</v>
      </c>
      <c r="G1887" s="8">
        <f t="shared" si="205"/>
        <v>243776.17542602392</v>
      </c>
      <c r="H1887" s="6">
        <f>G1887*'Dash Board'!$C$11/365</f>
        <v>70.127392930774008</v>
      </c>
      <c r="I1887" s="6">
        <f>H1887*'Dash Board'!$C$18/'Dash Board'!$C$11</f>
        <v>33.39399663370191</v>
      </c>
      <c r="J1887" s="6">
        <f>(G1887&gt;1)*PMT('Dash Board'!$C$11/365,$U$4,-'Dash Board'!$C$19)</f>
        <v>108.80376961660664</v>
      </c>
      <c r="K1887" s="6">
        <f t="shared" si="207"/>
        <v>0</v>
      </c>
      <c r="L1887" s="8">
        <f t="shared" si="208"/>
        <v>243737.49904933808</v>
      </c>
      <c r="N1887" s="8">
        <f t="shared" si="206"/>
        <v>75.409772982904741</v>
      </c>
      <c r="O1887" s="8">
        <f>IF(E1886&lt;&gt;E1887,SUM($N$4:N1887)-SUM($O$3:O1886),0)</f>
        <v>0</v>
      </c>
      <c r="P1887" s="6">
        <f>IF(B1887&gt;0,SUM($O$4:O1887)-SUM($P$3:P1886),0)</f>
        <v>0</v>
      </c>
      <c r="Q1887" s="6">
        <f t="shared" si="209"/>
        <v>33.39399663370191</v>
      </c>
      <c r="R1887" s="8">
        <f>IF(E1886&lt;&gt;E1887,SUM($Q$4:Q1887)-SUM($R$3:R1886),0)</f>
        <v>0</v>
      </c>
      <c r="S1887" s="6">
        <f>IF(B1887&gt;0,SUM($R$4:R1887)-SUM($S$3:S1886),0)</f>
        <v>0</v>
      </c>
    </row>
    <row r="1888" spans="1:19">
      <c r="A1888">
        <f>IF(E1887&lt;&gt;E1888,COUNTIF($A$4:A1887,"&lt;&gt;0")+1,0)</f>
        <v>0</v>
      </c>
      <c r="B1888">
        <f>IF(A1888&lt;&gt;0,IF(MOD(A1888,3)=0,COUNTIF($B$4:B1887,"&lt;&gt;0")+1,0),0)</f>
        <v>0</v>
      </c>
      <c r="C1888" s="9">
        <f>'Dash Board'!$C$12+COUNT('Daily reducing balance'!$F$4:F1887)</f>
        <v>43614</v>
      </c>
      <c r="D1888">
        <f t="shared" si="203"/>
        <v>2019</v>
      </c>
      <c r="E1888">
        <f t="shared" si="204"/>
        <v>5</v>
      </c>
      <c r="F1888">
        <f>DAY('Dash Board'!$C$12+COUNT('Daily reducing balance'!$F$4:F1887))</f>
        <v>29</v>
      </c>
      <c r="G1888" s="8">
        <f t="shared" si="205"/>
        <v>243737.49904933808</v>
      </c>
      <c r="H1888" s="6">
        <f>G1888*'Dash Board'!$C$11/365</f>
        <v>70.116266849809577</v>
      </c>
      <c r="I1888" s="6">
        <f>H1888*'Dash Board'!$C$18/'Dash Board'!$C$11</f>
        <v>33.388698499909324</v>
      </c>
      <c r="J1888" s="6">
        <f>(G1888&gt;1)*PMT('Dash Board'!$C$11/365,$U$4,-'Dash Board'!$C$19)</f>
        <v>108.80376961660664</v>
      </c>
      <c r="K1888" s="6">
        <f t="shared" si="207"/>
        <v>0</v>
      </c>
      <c r="L1888" s="8">
        <f t="shared" si="208"/>
        <v>243698.81154657126</v>
      </c>
      <c r="N1888" s="8">
        <f t="shared" si="206"/>
        <v>75.41507111669732</v>
      </c>
      <c r="O1888" s="8">
        <f>IF(E1887&lt;&gt;E1888,SUM($N$4:N1888)-SUM($O$3:O1887),0)</f>
        <v>0</v>
      </c>
      <c r="P1888" s="6">
        <f>IF(B1888&gt;0,SUM($O$4:O1888)-SUM($P$3:P1887),0)</f>
        <v>0</v>
      </c>
      <c r="Q1888" s="6">
        <f t="shared" si="209"/>
        <v>33.388698499909324</v>
      </c>
      <c r="R1888" s="8">
        <f>IF(E1887&lt;&gt;E1888,SUM($Q$4:Q1888)-SUM($R$3:R1887),0)</f>
        <v>0</v>
      </c>
      <c r="S1888" s="6">
        <f>IF(B1888&gt;0,SUM($R$4:R1888)-SUM($S$3:S1887),0)</f>
        <v>0</v>
      </c>
    </row>
    <row r="1889" spans="1:19">
      <c r="A1889">
        <f>IF(E1888&lt;&gt;E1889,COUNTIF($A$4:A1888,"&lt;&gt;0")+1,0)</f>
        <v>0</v>
      </c>
      <c r="B1889">
        <f>IF(A1889&lt;&gt;0,IF(MOD(A1889,3)=0,COUNTIF($B$4:B1888,"&lt;&gt;0")+1,0),0)</f>
        <v>0</v>
      </c>
      <c r="C1889" s="9">
        <f>'Dash Board'!$C$12+COUNT('Daily reducing balance'!$F$4:F1888)</f>
        <v>43615</v>
      </c>
      <c r="D1889">
        <f t="shared" si="203"/>
        <v>2019</v>
      </c>
      <c r="E1889">
        <f t="shared" si="204"/>
        <v>5</v>
      </c>
      <c r="F1889">
        <f>DAY('Dash Board'!$C$12+COUNT('Daily reducing balance'!$F$4:F1888))</f>
        <v>30</v>
      </c>
      <c r="G1889" s="8">
        <f t="shared" si="205"/>
        <v>243698.81154657126</v>
      </c>
      <c r="H1889" s="6">
        <f>G1889*'Dash Board'!$C$11/365</f>
        <v>70.105137568191736</v>
      </c>
      <c r="I1889" s="6">
        <f>H1889*'Dash Board'!$C$18/'Dash Board'!$C$11</f>
        <v>33.383398841996069</v>
      </c>
      <c r="J1889" s="6">
        <f>(G1889&gt;1)*PMT('Dash Board'!$C$11/365,$U$4,-'Dash Board'!$C$19)</f>
        <v>108.80376961660664</v>
      </c>
      <c r="K1889" s="6">
        <f t="shared" si="207"/>
        <v>0</v>
      </c>
      <c r="L1889" s="8">
        <f t="shared" si="208"/>
        <v>243660.11291452285</v>
      </c>
      <c r="N1889" s="8">
        <f t="shared" si="206"/>
        <v>75.420370774610575</v>
      </c>
      <c r="O1889" s="8">
        <f>IF(E1888&lt;&gt;E1889,SUM($N$4:N1889)-SUM($O$3:O1888),0)</f>
        <v>0</v>
      </c>
      <c r="P1889" s="6">
        <f>IF(B1889&gt;0,SUM($O$4:O1889)-SUM($P$3:P1888),0)</f>
        <v>0</v>
      </c>
      <c r="Q1889" s="6">
        <f t="shared" si="209"/>
        <v>33.383398841996069</v>
      </c>
      <c r="R1889" s="8">
        <f>IF(E1888&lt;&gt;E1889,SUM($Q$4:Q1889)-SUM($R$3:R1888),0)</f>
        <v>0</v>
      </c>
      <c r="S1889" s="6">
        <f>IF(B1889&gt;0,SUM($R$4:R1889)-SUM($S$3:S1888),0)</f>
        <v>0</v>
      </c>
    </row>
    <row r="1890" spans="1:19">
      <c r="A1890">
        <f>IF(E1889&lt;&gt;E1890,COUNTIF($A$4:A1889,"&lt;&gt;0")+1,0)</f>
        <v>0</v>
      </c>
      <c r="B1890">
        <f>IF(A1890&lt;&gt;0,IF(MOD(A1890,3)=0,COUNTIF($B$4:B1889,"&lt;&gt;0")+1,0),0)</f>
        <v>0</v>
      </c>
      <c r="C1890" s="9">
        <f>'Dash Board'!$C$12+COUNT('Daily reducing balance'!$F$4:F1889)</f>
        <v>43616</v>
      </c>
      <c r="D1890">
        <f t="shared" si="203"/>
        <v>2019</v>
      </c>
      <c r="E1890">
        <f t="shared" si="204"/>
        <v>5</v>
      </c>
      <c r="F1890">
        <f>DAY('Dash Board'!$C$12+COUNT('Daily reducing balance'!$F$4:F1889))</f>
        <v>31</v>
      </c>
      <c r="G1890" s="8">
        <f t="shared" si="205"/>
        <v>243660.11291452285</v>
      </c>
      <c r="H1890" s="6">
        <f>G1890*'Dash Board'!$C$11/365</f>
        <v>70.094005084999722</v>
      </c>
      <c r="I1890" s="6">
        <f>H1890*'Dash Board'!$C$18/'Dash Board'!$C$11</f>
        <v>33.378097659523675</v>
      </c>
      <c r="J1890" s="6">
        <f>(G1890&gt;1)*PMT('Dash Board'!$C$11/365,$U$4,-'Dash Board'!$C$19)</f>
        <v>108.80376961660664</v>
      </c>
      <c r="K1890" s="6">
        <f t="shared" si="207"/>
        <v>0</v>
      </c>
      <c r="L1890" s="8">
        <f t="shared" si="208"/>
        <v>243621.40314999124</v>
      </c>
      <c r="N1890" s="8">
        <f t="shared" si="206"/>
        <v>75.425671957082969</v>
      </c>
      <c r="O1890" s="8">
        <f>IF(E1889&lt;&gt;E1890,SUM($N$4:N1890)-SUM($O$3:O1889),0)</f>
        <v>0</v>
      </c>
      <c r="P1890" s="6">
        <f>IF(B1890&gt;0,SUM($O$4:O1890)-SUM($P$3:P1889),0)</f>
        <v>0</v>
      </c>
      <c r="Q1890" s="6">
        <f t="shared" si="209"/>
        <v>33.378097659523675</v>
      </c>
      <c r="R1890" s="8">
        <f>IF(E1889&lt;&gt;E1890,SUM($Q$4:Q1890)-SUM($R$3:R1889),0)</f>
        <v>0</v>
      </c>
      <c r="S1890" s="6">
        <f>IF(B1890&gt;0,SUM($R$4:R1890)-SUM($S$3:S1889),0)</f>
        <v>0</v>
      </c>
    </row>
    <row r="1891" spans="1:19">
      <c r="A1891">
        <f>IF(E1890&lt;&gt;E1891,COUNTIF($A$4:A1890,"&lt;&gt;0")+1,0)</f>
        <v>62</v>
      </c>
      <c r="B1891">
        <f>IF(A1891&lt;&gt;0,IF(MOD(A1891,3)=0,COUNTIF($B$4:B1890,"&lt;&gt;0")+1,0),0)</f>
        <v>0</v>
      </c>
      <c r="C1891" s="9">
        <f>'Dash Board'!$C$12+COUNT('Daily reducing balance'!$F$4:F1890)</f>
        <v>43617</v>
      </c>
      <c r="D1891">
        <f t="shared" si="203"/>
        <v>2019</v>
      </c>
      <c r="E1891">
        <f t="shared" si="204"/>
        <v>6</v>
      </c>
      <c r="F1891">
        <f>DAY('Dash Board'!$C$12+COUNT('Daily reducing balance'!$F$4:F1890))</f>
        <v>1</v>
      </c>
      <c r="G1891" s="8">
        <f t="shared" si="205"/>
        <v>243621.40314999124</v>
      </c>
      <c r="H1891" s="6">
        <f>G1891*'Dash Board'!$C$11/365</f>
        <v>70.082869399312543</v>
      </c>
      <c r="I1891" s="6">
        <f>H1891*'Dash Board'!$C$18/'Dash Board'!$C$11</f>
        <v>33.372794952053596</v>
      </c>
      <c r="J1891" s="6">
        <f>(G1891&gt;1)*PMT('Dash Board'!$C$11/365,$U$4,-'Dash Board'!$C$19)</f>
        <v>108.80376961660664</v>
      </c>
      <c r="K1891" s="6">
        <f t="shared" si="207"/>
        <v>3264.1130884981981</v>
      </c>
      <c r="L1891" s="8">
        <f t="shared" si="208"/>
        <v>243582.68224977393</v>
      </c>
      <c r="N1891" s="8">
        <f t="shared" si="206"/>
        <v>75.430974664553048</v>
      </c>
      <c r="O1891" s="8">
        <f>IF(E1890&lt;&gt;E1891,SUM($N$4:N1891)-SUM($O$3:O1890),0)</f>
        <v>2335.9012967139424</v>
      </c>
      <c r="P1891" s="6">
        <f>IF(B1891&gt;0,SUM($O$4:O1891)-SUM($P$3:P1890),0)</f>
        <v>0</v>
      </c>
      <c r="Q1891" s="6">
        <f t="shared" si="209"/>
        <v>33.372794952053596</v>
      </c>
      <c r="R1891" s="8">
        <f>IF(E1890&lt;&gt;E1891,SUM($Q$4:Q1891)-SUM($R$3:R1890),0)</f>
        <v>1037.015561400869</v>
      </c>
      <c r="S1891" s="6">
        <f>IF(B1891&gt;0,SUM($R$4:R1891)-SUM($S$3:S1890),0)</f>
        <v>0</v>
      </c>
    </row>
    <row r="1892" spans="1:19">
      <c r="A1892">
        <f>IF(E1891&lt;&gt;E1892,COUNTIF($A$4:A1891,"&lt;&gt;0")+1,0)</f>
        <v>0</v>
      </c>
      <c r="B1892">
        <f>IF(A1892&lt;&gt;0,IF(MOD(A1892,3)=0,COUNTIF($B$4:B1891,"&lt;&gt;0")+1,0),0)</f>
        <v>0</v>
      </c>
      <c r="C1892" s="9">
        <f>'Dash Board'!$C$12+COUNT('Daily reducing balance'!$F$4:F1891)</f>
        <v>43618</v>
      </c>
      <c r="D1892">
        <f t="shared" si="203"/>
        <v>2019</v>
      </c>
      <c r="E1892">
        <f t="shared" si="204"/>
        <v>6</v>
      </c>
      <c r="F1892">
        <f>DAY('Dash Board'!$C$12+COUNT('Daily reducing balance'!$F$4:F1891))</f>
        <v>2</v>
      </c>
      <c r="G1892" s="8">
        <f t="shared" si="205"/>
        <v>243582.68224977393</v>
      </c>
      <c r="H1892" s="6">
        <f>G1892*'Dash Board'!$C$11/365</f>
        <v>70.071730510208937</v>
      </c>
      <c r="I1892" s="6">
        <f>H1892*'Dash Board'!$C$18/'Dash Board'!$C$11</f>
        <v>33.367490719147114</v>
      </c>
      <c r="J1892" s="6">
        <f>(G1892&gt;1)*PMT('Dash Board'!$C$11/365,$U$4,-'Dash Board'!$C$19)</f>
        <v>108.80376961660664</v>
      </c>
      <c r="K1892" s="6">
        <f t="shared" si="207"/>
        <v>0</v>
      </c>
      <c r="L1892" s="8">
        <f t="shared" si="208"/>
        <v>243543.95021066754</v>
      </c>
      <c r="N1892" s="8">
        <f t="shared" si="206"/>
        <v>75.43627889745953</v>
      </c>
      <c r="O1892" s="8">
        <f>IF(E1891&lt;&gt;E1892,SUM($N$4:N1892)-SUM($O$3:O1891),0)</f>
        <v>0</v>
      </c>
      <c r="P1892" s="6">
        <f>IF(B1892&gt;0,SUM($O$4:O1892)-SUM($P$3:P1891),0)</f>
        <v>0</v>
      </c>
      <c r="Q1892" s="6">
        <f t="shared" si="209"/>
        <v>33.367490719147114</v>
      </c>
      <c r="R1892" s="8">
        <f>IF(E1891&lt;&gt;E1892,SUM($Q$4:Q1892)-SUM($R$3:R1891),0)</f>
        <v>0</v>
      </c>
      <c r="S1892" s="6">
        <f>IF(B1892&gt;0,SUM($R$4:R1892)-SUM($S$3:S1891),0)</f>
        <v>0</v>
      </c>
    </row>
    <row r="1893" spans="1:19">
      <c r="A1893">
        <f>IF(E1892&lt;&gt;E1893,COUNTIF($A$4:A1892,"&lt;&gt;0")+1,0)</f>
        <v>0</v>
      </c>
      <c r="B1893">
        <f>IF(A1893&lt;&gt;0,IF(MOD(A1893,3)=0,COUNTIF($B$4:B1892,"&lt;&gt;0")+1,0),0)</f>
        <v>0</v>
      </c>
      <c r="C1893" s="9">
        <f>'Dash Board'!$C$12+COUNT('Daily reducing balance'!$F$4:F1892)</f>
        <v>43619</v>
      </c>
      <c r="D1893">
        <f t="shared" si="203"/>
        <v>2019</v>
      </c>
      <c r="E1893">
        <f t="shared" si="204"/>
        <v>6</v>
      </c>
      <c r="F1893">
        <f>DAY('Dash Board'!$C$12+COUNT('Daily reducing balance'!$F$4:F1892))</f>
        <v>3</v>
      </c>
      <c r="G1893" s="8">
        <f t="shared" si="205"/>
        <v>243543.95021066754</v>
      </c>
      <c r="H1893" s="6">
        <f>G1893*'Dash Board'!$C$11/365</f>
        <v>70.060588416767374</v>
      </c>
      <c r="I1893" s="6">
        <f>H1893*'Dash Board'!$C$18/'Dash Board'!$C$11</f>
        <v>33.362184960365418</v>
      </c>
      <c r="J1893" s="6">
        <f>(G1893&gt;1)*PMT('Dash Board'!$C$11/365,$U$4,-'Dash Board'!$C$19)</f>
        <v>108.80376961660664</v>
      </c>
      <c r="K1893" s="6">
        <f t="shared" si="207"/>
        <v>0</v>
      </c>
      <c r="L1893" s="8">
        <f t="shared" si="208"/>
        <v>243505.20702946768</v>
      </c>
      <c r="N1893" s="8">
        <f t="shared" si="206"/>
        <v>75.441584656241218</v>
      </c>
      <c r="O1893" s="8">
        <f>IF(E1892&lt;&gt;E1893,SUM($N$4:N1893)-SUM($O$3:O1892),0)</f>
        <v>0</v>
      </c>
      <c r="P1893" s="6">
        <f>IF(B1893&gt;0,SUM($O$4:O1893)-SUM($P$3:P1892),0)</f>
        <v>0</v>
      </c>
      <c r="Q1893" s="6">
        <f t="shared" si="209"/>
        <v>33.362184960365418</v>
      </c>
      <c r="R1893" s="8">
        <f>IF(E1892&lt;&gt;E1893,SUM($Q$4:Q1893)-SUM($R$3:R1892),0)</f>
        <v>0</v>
      </c>
      <c r="S1893" s="6">
        <f>IF(B1893&gt;0,SUM($R$4:R1893)-SUM($S$3:S1892),0)</f>
        <v>0</v>
      </c>
    </row>
    <row r="1894" spans="1:19">
      <c r="A1894">
        <f>IF(E1893&lt;&gt;E1894,COUNTIF($A$4:A1893,"&lt;&gt;0")+1,0)</f>
        <v>0</v>
      </c>
      <c r="B1894">
        <f>IF(A1894&lt;&gt;0,IF(MOD(A1894,3)=0,COUNTIF($B$4:B1893,"&lt;&gt;0")+1,0),0)</f>
        <v>0</v>
      </c>
      <c r="C1894" s="9">
        <f>'Dash Board'!$C$12+COUNT('Daily reducing balance'!$F$4:F1893)</f>
        <v>43620</v>
      </c>
      <c r="D1894">
        <f t="shared" si="203"/>
        <v>2019</v>
      </c>
      <c r="E1894">
        <f t="shared" si="204"/>
        <v>6</v>
      </c>
      <c r="F1894">
        <f>DAY('Dash Board'!$C$12+COUNT('Daily reducing balance'!$F$4:F1893))</f>
        <v>4</v>
      </c>
      <c r="G1894" s="8">
        <f t="shared" si="205"/>
        <v>243505.20702946768</v>
      </c>
      <c r="H1894" s="6">
        <f>G1894*'Dash Board'!$C$11/365</f>
        <v>70.049443118066037</v>
      </c>
      <c r="I1894" s="6">
        <f>H1894*'Dash Board'!$C$18/'Dash Board'!$C$11</f>
        <v>33.356877675269544</v>
      </c>
      <c r="J1894" s="6">
        <f>(G1894&gt;1)*PMT('Dash Board'!$C$11/365,$U$4,-'Dash Board'!$C$19)</f>
        <v>108.80376961660664</v>
      </c>
      <c r="K1894" s="6">
        <f t="shared" si="207"/>
        <v>0</v>
      </c>
      <c r="L1894" s="8">
        <f t="shared" si="208"/>
        <v>243466.45270296914</v>
      </c>
      <c r="N1894" s="8">
        <f t="shared" si="206"/>
        <v>75.4468919413371</v>
      </c>
      <c r="O1894" s="8">
        <f>IF(E1893&lt;&gt;E1894,SUM($N$4:N1894)-SUM($O$3:O1893),0)</f>
        <v>0</v>
      </c>
      <c r="P1894" s="6">
        <f>IF(B1894&gt;0,SUM($O$4:O1894)-SUM($P$3:P1893),0)</f>
        <v>0</v>
      </c>
      <c r="Q1894" s="6">
        <f t="shared" si="209"/>
        <v>33.356877675269544</v>
      </c>
      <c r="R1894" s="8">
        <f>IF(E1893&lt;&gt;E1894,SUM($Q$4:Q1894)-SUM($R$3:R1893),0)</f>
        <v>0</v>
      </c>
      <c r="S1894" s="6">
        <f>IF(B1894&gt;0,SUM($R$4:R1894)-SUM($S$3:S1893),0)</f>
        <v>0</v>
      </c>
    </row>
    <row r="1895" spans="1:19">
      <c r="A1895">
        <f>IF(E1894&lt;&gt;E1895,COUNTIF($A$4:A1894,"&lt;&gt;0")+1,0)</f>
        <v>0</v>
      </c>
      <c r="B1895">
        <f>IF(A1895&lt;&gt;0,IF(MOD(A1895,3)=0,COUNTIF($B$4:B1894,"&lt;&gt;0")+1,0),0)</f>
        <v>0</v>
      </c>
      <c r="C1895" s="9">
        <f>'Dash Board'!$C$12+COUNT('Daily reducing balance'!$F$4:F1894)</f>
        <v>43621</v>
      </c>
      <c r="D1895">
        <f t="shared" si="203"/>
        <v>2019</v>
      </c>
      <c r="E1895">
        <f t="shared" si="204"/>
        <v>6</v>
      </c>
      <c r="F1895">
        <f>DAY('Dash Board'!$C$12+COUNT('Daily reducing balance'!$F$4:F1894))</f>
        <v>5</v>
      </c>
      <c r="G1895" s="8">
        <f t="shared" si="205"/>
        <v>243466.45270296914</v>
      </c>
      <c r="H1895" s="6">
        <f>G1895*'Dash Board'!$C$11/365</f>
        <v>70.038294613182899</v>
      </c>
      <c r="I1895" s="6">
        <f>H1895*'Dash Board'!$C$18/'Dash Board'!$C$11</f>
        <v>33.351568863420432</v>
      </c>
      <c r="J1895" s="6">
        <f>(G1895&gt;1)*PMT('Dash Board'!$C$11/365,$U$4,-'Dash Board'!$C$19)</f>
        <v>108.80376961660664</v>
      </c>
      <c r="K1895" s="6">
        <f t="shared" si="207"/>
        <v>0</v>
      </c>
      <c r="L1895" s="8">
        <f t="shared" si="208"/>
        <v>243427.68722796571</v>
      </c>
      <c r="N1895" s="8">
        <f t="shared" si="206"/>
        <v>75.452200753186219</v>
      </c>
      <c r="O1895" s="8">
        <f>IF(E1894&lt;&gt;E1895,SUM($N$4:N1895)-SUM($O$3:O1894),0)</f>
        <v>0</v>
      </c>
      <c r="P1895" s="6">
        <f>IF(B1895&gt;0,SUM($O$4:O1895)-SUM($P$3:P1894),0)</f>
        <v>0</v>
      </c>
      <c r="Q1895" s="6">
        <f t="shared" si="209"/>
        <v>33.351568863420432</v>
      </c>
      <c r="R1895" s="8">
        <f>IF(E1894&lt;&gt;E1895,SUM($Q$4:Q1895)-SUM($R$3:R1894),0)</f>
        <v>0</v>
      </c>
      <c r="S1895" s="6">
        <f>IF(B1895&gt;0,SUM($R$4:R1895)-SUM($S$3:S1894),0)</f>
        <v>0</v>
      </c>
    </row>
    <row r="1896" spans="1:19">
      <c r="A1896">
        <f>IF(E1895&lt;&gt;E1896,COUNTIF($A$4:A1895,"&lt;&gt;0")+1,0)</f>
        <v>0</v>
      </c>
      <c r="B1896">
        <f>IF(A1896&lt;&gt;0,IF(MOD(A1896,3)=0,COUNTIF($B$4:B1895,"&lt;&gt;0")+1,0),0)</f>
        <v>0</v>
      </c>
      <c r="C1896" s="9">
        <f>'Dash Board'!$C$12+COUNT('Daily reducing balance'!$F$4:F1895)</f>
        <v>43622</v>
      </c>
      <c r="D1896">
        <f t="shared" si="203"/>
        <v>2019</v>
      </c>
      <c r="E1896">
        <f t="shared" si="204"/>
        <v>6</v>
      </c>
      <c r="F1896">
        <f>DAY('Dash Board'!$C$12+COUNT('Daily reducing balance'!$F$4:F1895))</f>
        <v>6</v>
      </c>
      <c r="G1896" s="8">
        <f t="shared" si="205"/>
        <v>243427.68722796571</v>
      </c>
      <c r="H1896" s="6">
        <f>G1896*'Dash Board'!$C$11/365</f>
        <v>70.027142901195617</v>
      </c>
      <c r="I1896" s="6">
        <f>H1896*'Dash Board'!$C$18/'Dash Board'!$C$11</f>
        <v>33.346258524378868</v>
      </c>
      <c r="J1896" s="6">
        <f>(G1896&gt;1)*PMT('Dash Board'!$C$11/365,$U$4,-'Dash Board'!$C$19)</f>
        <v>108.80376961660664</v>
      </c>
      <c r="K1896" s="6">
        <f t="shared" si="207"/>
        <v>0</v>
      </c>
      <c r="L1896" s="8">
        <f t="shared" si="208"/>
        <v>243388.9106012503</v>
      </c>
      <c r="N1896" s="8">
        <f t="shared" si="206"/>
        <v>75.457511092227776</v>
      </c>
      <c r="O1896" s="8">
        <f>IF(E1895&lt;&gt;E1896,SUM($N$4:N1896)-SUM($O$3:O1895),0)</f>
        <v>0</v>
      </c>
      <c r="P1896" s="6">
        <f>IF(B1896&gt;0,SUM($O$4:O1896)-SUM($P$3:P1895),0)</f>
        <v>0</v>
      </c>
      <c r="Q1896" s="6">
        <f t="shared" si="209"/>
        <v>33.346258524378868</v>
      </c>
      <c r="R1896" s="8">
        <f>IF(E1895&lt;&gt;E1896,SUM($Q$4:Q1896)-SUM($R$3:R1895),0)</f>
        <v>0</v>
      </c>
      <c r="S1896" s="6">
        <f>IF(B1896&gt;0,SUM($R$4:R1896)-SUM($S$3:S1895),0)</f>
        <v>0</v>
      </c>
    </row>
    <row r="1897" spans="1:19">
      <c r="A1897">
        <f>IF(E1896&lt;&gt;E1897,COUNTIF($A$4:A1896,"&lt;&gt;0")+1,0)</f>
        <v>0</v>
      </c>
      <c r="B1897">
        <f>IF(A1897&lt;&gt;0,IF(MOD(A1897,3)=0,COUNTIF($B$4:B1896,"&lt;&gt;0")+1,0),0)</f>
        <v>0</v>
      </c>
      <c r="C1897" s="9">
        <f>'Dash Board'!$C$12+COUNT('Daily reducing balance'!$F$4:F1896)</f>
        <v>43623</v>
      </c>
      <c r="D1897">
        <f t="shared" si="203"/>
        <v>2019</v>
      </c>
      <c r="E1897">
        <f t="shared" si="204"/>
        <v>6</v>
      </c>
      <c r="F1897">
        <f>DAY('Dash Board'!$C$12+COUNT('Daily reducing balance'!$F$4:F1896))</f>
        <v>7</v>
      </c>
      <c r="G1897" s="8">
        <f t="shared" si="205"/>
        <v>243388.9106012503</v>
      </c>
      <c r="H1897" s="6">
        <f>G1897*'Dash Board'!$C$11/365</f>
        <v>70.015987981181581</v>
      </c>
      <c r="I1897" s="6">
        <f>H1897*'Dash Board'!$C$18/'Dash Board'!$C$11</f>
        <v>33.340946657705516</v>
      </c>
      <c r="J1897" s="6">
        <f>(G1897&gt;1)*PMT('Dash Board'!$C$11/365,$U$4,-'Dash Board'!$C$19)</f>
        <v>108.80376961660664</v>
      </c>
      <c r="K1897" s="6">
        <f t="shared" si="207"/>
        <v>0</v>
      </c>
      <c r="L1897" s="8">
        <f t="shared" si="208"/>
        <v>243350.12281961486</v>
      </c>
      <c r="N1897" s="8">
        <f t="shared" si="206"/>
        <v>75.462822958901128</v>
      </c>
      <c r="O1897" s="8">
        <f>IF(E1896&lt;&gt;E1897,SUM($N$4:N1897)-SUM($O$3:O1896),0)</f>
        <v>0</v>
      </c>
      <c r="P1897" s="6">
        <f>IF(B1897&gt;0,SUM($O$4:O1897)-SUM($P$3:P1896),0)</f>
        <v>0</v>
      </c>
      <c r="Q1897" s="6">
        <f t="shared" si="209"/>
        <v>33.340946657705516</v>
      </c>
      <c r="R1897" s="8">
        <f>IF(E1896&lt;&gt;E1897,SUM($Q$4:Q1897)-SUM($R$3:R1896),0)</f>
        <v>0</v>
      </c>
      <c r="S1897" s="6">
        <f>IF(B1897&gt;0,SUM($R$4:R1897)-SUM($S$3:S1896),0)</f>
        <v>0</v>
      </c>
    </row>
    <row r="1898" spans="1:19">
      <c r="A1898">
        <f>IF(E1897&lt;&gt;E1898,COUNTIF($A$4:A1897,"&lt;&gt;0")+1,0)</f>
        <v>0</v>
      </c>
      <c r="B1898">
        <f>IF(A1898&lt;&gt;0,IF(MOD(A1898,3)=0,COUNTIF($B$4:B1897,"&lt;&gt;0")+1,0),0)</f>
        <v>0</v>
      </c>
      <c r="C1898" s="9">
        <f>'Dash Board'!$C$12+COUNT('Daily reducing balance'!$F$4:F1897)</f>
        <v>43624</v>
      </c>
      <c r="D1898">
        <f t="shared" si="203"/>
        <v>2019</v>
      </c>
      <c r="E1898">
        <f t="shared" si="204"/>
        <v>6</v>
      </c>
      <c r="F1898">
        <f>DAY('Dash Board'!$C$12+COUNT('Daily reducing balance'!$F$4:F1897))</f>
        <v>8</v>
      </c>
      <c r="G1898" s="8">
        <f t="shared" si="205"/>
        <v>243350.12281961486</v>
      </c>
      <c r="H1898" s="6">
        <f>G1898*'Dash Board'!$C$11/365</f>
        <v>70.004829852217966</v>
      </c>
      <c r="I1898" s="6">
        <f>H1898*'Dash Board'!$C$18/'Dash Board'!$C$11</f>
        <v>33.33563326296094</v>
      </c>
      <c r="J1898" s="6">
        <f>(G1898&gt;1)*PMT('Dash Board'!$C$11/365,$U$4,-'Dash Board'!$C$19)</f>
        <v>108.80376961660664</v>
      </c>
      <c r="K1898" s="6">
        <f t="shared" si="207"/>
        <v>0</v>
      </c>
      <c r="L1898" s="8">
        <f t="shared" si="208"/>
        <v>243311.32387985048</v>
      </c>
      <c r="N1898" s="8">
        <f t="shared" si="206"/>
        <v>75.468136353645704</v>
      </c>
      <c r="O1898" s="8">
        <f>IF(E1897&lt;&gt;E1898,SUM($N$4:N1898)-SUM($O$3:O1897),0)</f>
        <v>0</v>
      </c>
      <c r="P1898" s="6">
        <f>IF(B1898&gt;0,SUM($O$4:O1898)-SUM($P$3:P1897),0)</f>
        <v>0</v>
      </c>
      <c r="Q1898" s="6">
        <f t="shared" si="209"/>
        <v>33.33563326296094</v>
      </c>
      <c r="R1898" s="8">
        <f>IF(E1897&lt;&gt;E1898,SUM($Q$4:Q1898)-SUM($R$3:R1897),0)</f>
        <v>0</v>
      </c>
      <c r="S1898" s="6">
        <f>IF(B1898&gt;0,SUM($R$4:R1898)-SUM($S$3:S1897),0)</f>
        <v>0</v>
      </c>
    </row>
    <row r="1899" spans="1:19">
      <c r="A1899">
        <f>IF(E1898&lt;&gt;E1899,COUNTIF($A$4:A1898,"&lt;&gt;0")+1,0)</f>
        <v>0</v>
      </c>
      <c r="B1899">
        <f>IF(A1899&lt;&gt;0,IF(MOD(A1899,3)=0,COUNTIF($B$4:B1898,"&lt;&gt;0")+1,0),0)</f>
        <v>0</v>
      </c>
      <c r="C1899" s="9">
        <f>'Dash Board'!$C$12+COUNT('Daily reducing balance'!$F$4:F1898)</f>
        <v>43625</v>
      </c>
      <c r="D1899">
        <f t="shared" si="203"/>
        <v>2019</v>
      </c>
      <c r="E1899">
        <f t="shared" si="204"/>
        <v>6</v>
      </c>
      <c r="F1899">
        <f>DAY('Dash Board'!$C$12+COUNT('Daily reducing balance'!$F$4:F1898))</f>
        <v>9</v>
      </c>
      <c r="G1899" s="8">
        <f t="shared" si="205"/>
        <v>243311.32387985048</v>
      </c>
      <c r="H1899" s="6">
        <f>G1899*'Dash Board'!$C$11/365</f>
        <v>69.993668513381635</v>
      </c>
      <c r="I1899" s="6">
        <f>H1899*'Dash Board'!$C$18/'Dash Board'!$C$11</f>
        <v>33.330318339705542</v>
      </c>
      <c r="J1899" s="6">
        <f>(G1899&gt;1)*PMT('Dash Board'!$C$11/365,$U$4,-'Dash Board'!$C$19)</f>
        <v>108.80376961660664</v>
      </c>
      <c r="K1899" s="6">
        <f t="shared" si="207"/>
        <v>0</v>
      </c>
      <c r="L1899" s="8">
        <f t="shared" si="208"/>
        <v>243272.51377874723</v>
      </c>
      <c r="N1899" s="8">
        <f t="shared" si="206"/>
        <v>75.473451276901102</v>
      </c>
      <c r="O1899" s="8">
        <f>IF(E1898&lt;&gt;E1899,SUM($N$4:N1899)-SUM($O$3:O1898),0)</f>
        <v>0</v>
      </c>
      <c r="P1899" s="6">
        <f>IF(B1899&gt;0,SUM($O$4:O1899)-SUM($P$3:P1898),0)</f>
        <v>0</v>
      </c>
      <c r="Q1899" s="6">
        <f t="shared" si="209"/>
        <v>33.330318339705542</v>
      </c>
      <c r="R1899" s="8">
        <f>IF(E1898&lt;&gt;E1899,SUM($Q$4:Q1899)-SUM($R$3:R1898),0)</f>
        <v>0</v>
      </c>
      <c r="S1899" s="6">
        <f>IF(B1899&gt;0,SUM($R$4:R1899)-SUM($S$3:S1898),0)</f>
        <v>0</v>
      </c>
    </row>
    <row r="1900" spans="1:19">
      <c r="A1900">
        <f>IF(E1899&lt;&gt;E1900,COUNTIF($A$4:A1899,"&lt;&gt;0")+1,0)</f>
        <v>0</v>
      </c>
      <c r="B1900">
        <f>IF(A1900&lt;&gt;0,IF(MOD(A1900,3)=0,COUNTIF($B$4:B1899,"&lt;&gt;0")+1,0),0)</f>
        <v>0</v>
      </c>
      <c r="C1900" s="9">
        <f>'Dash Board'!$C$12+COUNT('Daily reducing balance'!$F$4:F1899)</f>
        <v>43626</v>
      </c>
      <c r="D1900">
        <f t="shared" si="203"/>
        <v>2019</v>
      </c>
      <c r="E1900">
        <f t="shared" si="204"/>
        <v>6</v>
      </c>
      <c r="F1900">
        <f>DAY('Dash Board'!$C$12+COUNT('Daily reducing balance'!$F$4:F1899))</f>
        <v>10</v>
      </c>
      <c r="G1900" s="8">
        <f t="shared" si="205"/>
        <v>243272.51377874723</v>
      </c>
      <c r="H1900" s="6">
        <f>G1900*'Dash Board'!$C$11/365</f>
        <v>69.982503963749195</v>
      </c>
      <c r="I1900" s="6">
        <f>H1900*'Dash Board'!$C$18/'Dash Board'!$C$11</f>
        <v>33.325001887499617</v>
      </c>
      <c r="J1900" s="6">
        <f>(G1900&gt;1)*PMT('Dash Board'!$C$11/365,$U$4,-'Dash Board'!$C$19)</f>
        <v>108.80376961660664</v>
      </c>
      <c r="K1900" s="6">
        <f t="shared" si="207"/>
        <v>0</v>
      </c>
      <c r="L1900" s="8">
        <f t="shared" si="208"/>
        <v>243233.69251309437</v>
      </c>
      <c r="N1900" s="8">
        <f t="shared" si="206"/>
        <v>75.478767729107034</v>
      </c>
      <c r="O1900" s="8">
        <f>IF(E1899&lt;&gt;E1900,SUM($N$4:N1900)-SUM($O$3:O1899),0)</f>
        <v>0</v>
      </c>
      <c r="P1900" s="6">
        <f>IF(B1900&gt;0,SUM($O$4:O1900)-SUM($P$3:P1899),0)</f>
        <v>0</v>
      </c>
      <c r="Q1900" s="6">
        <f t="shared" si="209"/>
        <v>33.325001887499617</v>
      </c>
      <c r="R1900" s="8">
        <f>IF(E1899&lt;&gt;E1900,SUM($Q$4:Q1900)-SUM($R$3:R1899),0)</f>
        <v>0</v>
      </c>
      <c r="S1900" s="6">
        <f>IF(B1900&gt;0,SUM($R$4:R1900)-SUM($S$3:S1899),0)</f>
        <v>0</v>
      </c>
    </row>
    <row r="1901" spans="1:19">
      <c r="A1901">
        <f>IF(E1900&lt;&gt;E1901,COUNTIF($A$4:A1900,"&lt;&gt;0")+1,0)</f>
        <v>0</v>
      </c>
      <c r="B1901">
        <f>IF(A1901&lt;&gt;0,IF(MOD(A1901,3)=0,COUNTIF($B$4:B1900,"&lt;&gt;0")+1,0),0)</f>
        <v>0</v>
      </c>
      <c r="C1901" s="9">
        <f>'Dash Board'!$C$12+COUNT('Daily reducing balance'!$F$4:F1900)</f>
        <v>43627</v>
      </c>
      <c r="D1901">
        <f t="shared" si="203"/>
        <v>2019</v>
      </c>
      <c r="E1901">
        <f t="shared" si="204"/>
        <v>6</v>
      </c>
      <c r="F1901">
        <f>DAY('Dash Board'!$C$12+COUNT('Daily reducing balance'!$F$4:F1900))</f>
        <v>11</v>
      </c>
      <c r="G1901" s="8">
        <f t="shared" si="205"/>
        <v>243233.69251309437</v>
      </c>
      <c r="H1901" s="6">
        <f>G1901*'Dash Board'!$C$11/365</f>
        <v>69.971336202396998</v>
      </c>
      <c r="I1901" s="6">
        <f>H1901*'Dash Board'!$C$18/'Dash Board'!$C$11</f>
        <v>33.319683905903339</v>
      </c>
      <c r="J1901" s="6">
        <f>(G1901&gt;1)*PMT('Dash Board'!$C$11/365,$U$4,-'Dash Board'!$C$19)</f>
        <v>108.80376961660664</v>
      </c>
      <c r="K1901" s="6">
        <f t="shared" si="207"/>
        <v>0</v>
      </c>
      <c r="L1901" s="8">
        <f t="shared" si="208"/>
        <v>243194.86007968016</v>
      </c>
      <c r="N1901" s="8">
        <f t="shared" si="206"/>
        <v>75.484085710703312</v>
      </c>
      <c r="O1901" s="8">
        <f>IF(E1900&lt;&gt;E1901,SUM($N$4:N1901)-SUM($O$3:O1900),0)</f>
        <v>0</v>
      </c>
      <c r="P1901" s="6">
        <f>IF(B1901&gt;0,SUM($O$4:O1901)-SUM($P$3:P1900),0)</f>
        <v>0</v>
      </c>
      <c r="Q1901" s="6">
        <f t="shared" si="209"/>
        <v>33.319683905903339</v>
      </c>
      <c r="R1901" s="8">
        <f>IF(E1900&lt;&gt;E1901,SUM($Q$4:Q1901)-SUM($R$3:R1900),0)</f>
        <v>0</v>
      </c>
      <c r="S1901" s="6">
        <f>IF(B1901&gt;0,SUM($R$4:R1901)-SUM($S$3:S1900),0)</f>
        <v>0</v>
      </c>
    </row>
    <row r="1902" spans="1:19">
      <c r="A1902">
        <f>IF(E1901&lt;&gt;E1902,COUNTIF($A$4:A1901,"&lt;&gt;0")+1,0)</f>
        <v>0</v>
      </c>
      <c r="B1902">
        <f>IF(A1902&lt;&gt;0,IF(MOD(A1902,3)=0,COUNTIF($B$4:B1901,"&lt;&gt;0")+1,0),0)</f>
        <v>0</v>
      </c>
      <c r="C1902" s="9">
        <f>'Dash Board'!$C$12+COUNT('Daily reducing balance'!$F$4:F1901)</f>
        <v>43628</v>
      </c>
      <c r="D1902">
        <f t="shared" si="203"/>
        <v>2019</v>
      </c>
      <c r="E1902">
        <f t="shared" si="204"/>
        <v>6</v>
      </c>
      <c r="F1902">
        <f>DAY('Dash Board'!$C$12+COUNT('Daily reducing balance'!$F$4:F1901))</f>
        <v>12</v>
      </c>
      <c r="G1902" s="8">
        <f t="shared" si="205"/>
        <v>243194.86007968016</v>
      </c>
      <c r="H1902" s="6">
        <f>G1902*'Dash Board'!$C$11/365</f>
        <v>69.960165228401138</v>
      </c>
      <c r="I1902" s="6">
        <f>H1902*'Dash Board'!$C$18/'Dash Board'!$C$11</f>
        <v>33.314364394476733</v>
      </c>
      <c r="J1902" s="6">
        <f>(G1902&gt;1)*PMT('Dash Board'!$C$11/365,$U$4,-'Dash Board'!$C$19)</f>
        <v>108.80376961660664</v>
      </c>
      <c r="K1902" s="6">
        <f t="shared" si="207"/>
        <v>0</v>
      </c>
      <c r="L1902" s="8">
        <f t="shared" si="208"/>
        <v>243156.01647529195</v>
      </c>
      <c r="N1902" s="8">
        <f t="shared" si="206"/>
        <v>75.489405222129903</v>
      </c>
      <c r="O1902" s="8">
        <f>IF(E1901&lt;&gt;E1902,SUM($N$4:N1902)-SUM($O$3:O1901),0)</f>
        <v>0</v>
      </c>
      <c r="P1902" s="6">
        <f>IF(B1902&gt;0,SUM($O$4:O1902)-SUM($P$3:P1901),0)</f>
        <v>0</v>
      </c>
      <c r="Q1902" s="6">
        <f t="shared" si="209"/>
        <v>33.314364394476733</v>
      </c>
      <c r="R1902" s="8">
        <f>IF(E1901&lt;&gt;E1902,SUM($Q$4:Q1902)-SUM($R$3:R1901),0)</f>
        <v>0</v>
      </c>
      <c r="S1902" s="6">
        <f>IF(B1902&gt;0,SUM($R$4:R1902)-SUM($S$3:S1901),0)</f>
        <v>0</v>
      </c>
    </row>
    <row r="1903" spans="1:19">
      <c r="A1903">
        <f>IF(E1902&lt;&gt;E1903,COUNTIF($A$4:A1902,"&lt;&gt;0")+1,0)</f>
        <v>0</v>
      </c>
      <c r="B1903">
        <f>IF(A1903&lt;&gt;0,IF(MOD(A1903,3)=0,COUNTIF($B$4:B1902,"&lt;&gt;0")+1,0),0)</f>
        <v>0</v>
      </c>
      <c r="C1903" s="9">
        <f>'Dash Board'!$C$12+COUNT('Daily reducing balance'!$F$4:F1902)</f>
        <v>43629</v>
      </c>
      <c r="D1903">
        <f t="shared" si="203"/>
        <v>2019</v>
      </c>
      <c r="E1903">
        <f t="shared" si="204"/>
        <v>6</v>
      </c>
      <c r="F1903">
        <f>DAY('Dash Board'!$C$12+COUNT('Daily reducing balance'!$F$4:F1902))</f>
        <v>13</v>
      </c>
      <c r="G1903" s="8">
        <f t="shared" si="205"/>
        <v>243156.01647529195</v>
      </c>
      <c r="H1903" s="6">
        <f>G1903*'Dash Board'!$C$11/365</f>
        <v>69.948991040837413</v>
      </c>
      <c r="I1903" s="6">
        <f>H1903*'Dash Board'!$C$18/'Dash Board'!$C$11</f>
        <v>33.309043352779725</v>
      </c>
      <c r="J1903" s="6">
        <f>(G1903&gt;1)*PMT('Dash Board'!$C$11/365,$U$4,-'Dash Board'!$C$19)</f>
        <v>108.80376961660664</v>
      </c>
      <c r="K1903" s="6">
        <f t="shared" si="207"/>
        <v>0</v>
      </c>
      <c r="L1903" s="8">
        <f t="shared" si="208"/>
        <v>243117.16169671618</v>
      </c>
      <c r="N1903" s="8">
        <f t="shared" si="206"/>
        <v>75.494726263826919</v>
      </c>
      <c r="O1903" s="8">
        <f>IF(E1902&lt;&gt;E1903,SUM($N$4:N1903)-SUM($O$3:O1902),0)</f>
        <v>0</v>
      </c>
      <c r="P1903" s="6">
        <f>IF(B1903&gt;0,SUM($O$4:O1903)-SUM($P$3:P1902),0)</f>
        <v>0</v>
      </c>
      <c r="Q1903" s="6">
        <f t="shared" si="209"/>
        <v>33.309043352779725</v>
      </c>
      <c r="R1903" s="8">
        <f>IF(E1902&lt;&gt;E1903,SUM($Q$4:Q1903)-SUM($R$3:R1902),0)</f>
        <v>0</v>
      </c>
      <c r="S1903" s="6">
        <f>IF(B1903&gt;0,SUM($R$4:R1903)-SUM($S$3:S1902),0)</f>
        <v>0</v>
      </c>
    </row>
    <row r="1904" spans="1:19">
      <c r="A1904">
        <f>IF(E1903&lt;&gt;E1904,COUNTIF($A$4:A1903,"&lt;&gt;0")+1,0)</f>
        <v>0</v>
      </c>
      <c r="B1904">
        <f>IF(A1904&lt;&gt;0,IF(MOD(A1904,3)=0,COUNTIF($B$4:B1903,"&lt;&gt;0")+1,0),0)</f>
        <v>0</v>
      </c>
      <c r="C1904" s="9">
        <f>'Dash Board'!$C$12+COUNT('Daily reducing balance'!$F$4:F1903)</f>
        <v>43630</v>
      </c>
      <c r="D1904">
        <f t="shared" si="203"/>
        <v>2019</v>
      </c>
      <c r="E1904">
        <f t="shared" si="204"/>
        <v>6</v>
      </c>
      <c r="F1904">
        <f>DAY('Dash Board'!$C$12+COUNT('Daily reducing balance'!$F$4:F1903))</f>
        <v>14</v>
      </c>
      <c r="G1904" s="8">
        <f t="shared" si="205"/>
        <v>243117.16169671618</v>
      </c>
      <c r="H1904" s="6">
        <f>G1904*'Dash Board'!$C$11/365</f>
        <v>69.937813638781364</v>
      </c>
      <c r="I1904" s="6">
        <f>H1904*'Dash Board'!$C$18/'Dash Board'!$C$11</f>
        <v>33.303720780372082</v>
      </c>
      <c r="J1904" s="6">
        <f>(G1904&gt;1)*PMT('Dash Board'!$C$11/365,$U$4,-'Dash Board'!$C$19)</f>
        <v>108.80376961660664</v>
      </c>
      <c r="K1904" s="6">
        <f t="shared" si="207"/>
        <v>0</v>
      </c>
      <c r="L1904" s="8">
        <f t="shared" si="208"/>
        <v>243078.29574073834</v>
      </c>
      <c r="N1904" s="8">
        <f t="shared" si="206"/>
        <v>75.500048836234555</v>
      </c>
      <c r="O1904" s="8">
        <f>IF(E1903&lt;&gt;E1904,SUM($N$4:N1904)-SUM($O$3:O1903),0)</f>
        <v>0</v>
      </c>
      <c r="P1904" s="6">
        <f>IF(B1904&gt;0,SUM($O$4:O1904)-SUM($P$3:P1903),0)</f>
        <v>0</v>
      </c>
      <c r="Q1904" s="6">
        <f t="shared" si="209"/>
        <v>33.303720780372082</v>
      </c>
      <c r="R1904" s="8">
        <f>IF(E1903&lt;&gt;E1904,SUM($Q$4:Q1904)-SUM($R$3:R1903),0)</f>
        <v>0</v>
      </c>
      <c r="S1904" s="6">
        <f>IF(B1904&gt;0,SUM($R$4:R1904)-SUM($S$3:S1903),0)</f>
        <v>0</v>
      </c>
    </row>
    <row r="1905" spans="1:19">
      <c r="A1905">
        <f>IF(E1904&lt;&gt;E1905,COUNTIF($A$4:A1904,"&lt;&gt;0")+1,0)</f>
        <v>0</v>
      </c>
      <c r="B1905">
        <f>IF(A1905&lt;&gt;0,IF(MOD(A1905,3)=0,COUNTIF($B$4:B1904,"&lt;&gt;0")+1,0),0)</f>
        <v>0</v>
      </c>
      <c r="C1905" s="9">
        <f>'Dash Board'!$C$12+COUNT('Daily reducing balance'!$F$4:F1904)</f>
        <v>43631</v>
      </c>
      <c r="D1905">
        <f t="shared" si="203"/>
        <v>2019</v>
      </c>
      <c r="E1905">
        <f t="shared" si="204"/>
        <v>6</v>
      </c>
      <c r="F1905">
        <f>DAY('Dash Board'!$C$12+COUNT('Daily reducing balance'!$F$4:F1904))</f>
        <v>15</v>
      </c>
      <c r="G1905" s="8">
        <f t="shared" si="205"/>
        <v>243078.29574073834</v>
      </c>
      <c r="H1905" s="6">
        <f>G1905*'Dash Board'!$C$11/365</f>
        <v>69.926633021308291</v>
      </c>
      <c r="I1905" s="6">
        <f>H1905*'Dash Board'!$C$18/'Dash Board'!$C$11</f>
        <v>33.298396676813475</v>
      </c>
      <c r="J1905" s="6">
        <f>(G1905&gt;1)*PMT('Dash Board'!$C$11/365,$U$4,-'Dash Board'!$C$19)</f>
        <v>108.80376961660664</v>
      </c>
      <c r="K1905" s="6">
        <f t="shared" si="207"/>
        <v>0</v>
      </c>
      <c r="L1905" s="8">
        <f t="shared" si="208"/>
        <v>243039.41860414302</v>
      </c>
      <c r="N1905" s="8">
        <f t="shared" si="206"/>
        <v>75.505372939793176</v>
      </c>
      <c r="O1905" s="8">
        <f>IF(E1904&lt;&gt;E1905,SUM($N$4:N1905)-SUM($O$3:O1904),0)</f>
        <v>0</v>
      </c>
      <c r="P1905" s="6">
        <f>IF(B1905&gt;0,SUM($O$4:O1905)-SUM($P$3:P1904),0)</f>
        <v>0</v>
      </c>
      <c r="Q1905" s="6">
        <f t="shared" si="209"/>
        <v>33.298396676813475</v>
      </c>
      <c r="R1905" s="8">
        <f>IF(E1904&lt;&gt;E1905,SUM($Q$4:Q1905)-SUM($R$3:R1904),0)</f>
        <v>0</v>
      </c>
      <c r="S1905" s="6">
        <f>IF(B1905&gt;0,SUM($R$4:R1905)-SUM($S$3:S1904),0)</f>
        <v>0</v>
      </c>
    </row>
    <row r="1906" spans="1:19">
      <c r="A1906">
        <f>IF(E1905&lt;&gt;E1906,COUNTIF($A$4:A1905,"&lt;&gt;0")+1,0)</f>
        <v>0</v>
      </c>
      <c r="B1906">
        <f>IF(A1906&lt;&gt;0,IF(MOD(A1906,3)=0,COUNTIF($B$4:B1905,"&lt;&gt;0")+1,0),0)</f>
        <v>0</v>
      </c>
      <c r="C1906" s="9">
        <f>'Dash Board'!$C$12+COUNT('Daily reducing balance'!$F$4:F1905)</f>
        <v>43632</v>
      </c>
      <c r="D1906">
        <f t="shared" si="203"/>
        <v>2019</v>
      </c>
      <c r="E1906">
        <f t="shared" si="204"/>
        <v>6</v>
      </c>
      <c r="F1906">
        <f>DAY('Dash Board'!$C$12+COUNT('Daily reducing balance'!$F$4:F1905))</f>
        <v>16</v>
      </c>
      <c r="G1906" s="8">
        <f t="shared" si="205"/>
        <v>243039.41860414302</v>
      </c>
      <c r="H1906" s="6">
        <f>G1906*'Dash Board'!$C$11/365</f>
        <v>69.915449187493195</v>
      </c>
      <c r="I1906" s="6">
        <f>H1906*'Dash Board'!$C$18/'Dash Board'!$C$11</f>
        <v>33.293071041663424</v>
      </c>
      <c r="J1906" s="6">
        <f>(G1906&gt;1)*PMT('Dash Board'!$C$11/365,$U$4,-'Dash Board'!$C$19)</f>
        <v>108.80376961660664</v>
      </c>
      <c r="K1906" s="6">
        <f t="shared" si="207"/>
        <v>0</v>
      </c>
      <c r="L1906" s="8">
        <f t="shared" si="208"/>
        <v>243000.53028371389</v>
      </c>
      <c r="N1906" s="8">
        <f t="shared" si="206"/>
        <v>75.51069857494322</v>
      </c>
      <c r="O1906" s="8">
        <f>IF(E1905&lt;&gt;E1906,SUM($N$4:N1906)-SUM($O$3:O1905),0)</f>
        <v>0</v>
      </c>
      <c r="P1906" s="6">
        <f>IF(B1906&gt;0,SUM($O$4:O1906)-SUM($P$3:P1905),0)</f>
        <v>0</v>
      </c>
      <c r="Q1906" s="6">
        <f t="shared" si="209"/>
        <v>33.293071041663424</v>
      </c>
      <c r="R1906" s="8">
        <f>IF(E1905&lt;&gt;E1906,SUM($Q$4:Q1906)-SUM($R$3:R1905),0)</f>
        <v>0</v>
      </c>
      <c r="S1906" s="6">
        <f>IF(B1906&gt;0,SUM($R$4:R1906)-SUM($S$3:S1905),0)</f>
        <v>0</v>
      </c>
    </row>
    <row r="1907" spans="1:19">
      <c r="A1907">
        <f>IF(E1906&lt;&gt;E1907,COUNTIF($A$4:A1906,"&lt;&gt;0")+1,0)</f>
        <v>0</v>
      </c>
      <c r="B1907">
        <f>IF(A1907&lt;&gt;0,IF(MOD(A1907,3)=0,COUNTIF($B$4:B1906,"&lt;&gt;0")+1,0),0)</f>
        <v>0</v>
      </c>
      <c r="C1907" s="9">
        <f>'Dash Board'!$C$12+COUNT('Daily reducing balance'!$F$4:F1906)</f>
        <v>43633</v>
      </c>
      <c r="D1907">
        <f t="shared" si="203"/>
        <v>2019</v>
      </c>
      <c r="E1907">
        <f t="shared" si="204"/>
        <v>6</v>
      </c>
      <c r="F1907">
        <f>DAY('Dash Board'!$C$12+COUNT('Daily reducing balance'!$F$4:F1906))</f>
        <v>17</v>
      </c>
      <c r="G1907" s="8">
        <f t="shared" si="205"/>
        <v>243000.53028371389</v>
      </c>
      <c r="H1907" s="6">
        <f>G1907*'Dash Board'!$C$11/365</f>
        <v>69.90426213641085</v>
      </c>
      <c r="I1907" s="6">
        <f>H1907*'Dash Board'!$C$18/'Dash Board'!$C$11</f>
        <v>33.287743874481357</v>
      </c>
      <c r="J1907" s="6">
        <f>(G1907&gt;1)*PMT('Dash Board'!$C$11/365,$U$4,-'Dash Board'!$C$19)</f>
        <v>108.80376961660664</v>
      </c>
      <c r="K1907" s="6">
        <f t="shared" si="207"/>
        <v>0</v>
      </c>
      <c r="L1907" s="8">
        <f t="shared" si="208"/>
        <v>242961.63077623368</v>
      </c>
      <c r="N1907" s="8">
        <f t="shared" si="206"/>
        <v>75.516025742125294</v>
      </c>
      <c r="O1907" s="8">
        <f>IF(E1906&lt;&gt;E1907,SUM($N$4:N1907)-SUM($O$3:O1906),0)</f>
        <v>0</v>
      </c>
      <c r="P1907" s="6">
        <f>IF(B1907&gt;0,SUM($O$4:O1907)-SUM($P$3:P1906),0)</f>
        <v>0</v>
      </c>
      <c r="Q1907" s="6">
        <f t="shared" si="209"/>
        <v>33.287743874481357</v>
      </c>
      <c r="R1907" s="8">
        <f>IF(E1906&lt;&gt;E1907,SUM($Q$4:Q1907)-SUM($R$3:R1906),0)</f>
        <v>0</v>
      </c>
      <c r="S1907" s="6">
        <f>IF(B1907&gt;0,SUM($R$4:R1907)-SUM($S$3:S1906),0)</f>
        <v>0</v>
      </c>
    </row>
    <row r="1908" spans="1:19">
      <c r="A1908">
        <f>IF(E1907&lt;&gt;E1908,COUNTIF($A$4:A1907,"&lt;&gt;0")+1,0)</f>
        <v>0</v>
      </c>
      <c r="B1908">
        <f>IF(A1908&lt;&gt;0,IF(MOD(A1908,3)=0,COUNTIF($B$4:B1907,"&lt;&gt;0")+1,0),0)</f>
        <v>0</v>
      </c>
      <c r="C1908" s="9">
        <f>'Dash Board'!$C$12+COUNT('Daily reducing balance'!$F$4:F1907)</f>
        <v>43634</v>
      </c>
      <c r="D1908">
        <f t="shared" ref="D1908:D1971" si="210">IF(AND(E1908=1,F1908=1),D1907+1,D1907)</f>
        <v>2019</v>
      </c>
      <c r="E1908">
        <f t="shared" ref="E1908:E1971" si="211">IF(F1908=1,IF(E1907+1&gt;12,1,E1907+1),E1907)</f>
        <v>6</v>
      </c>
      <c r="F1908">
        <f>DAY('Dash Board'!$C$12+COUNT('Daily reducing balance'!$F$4:F1907))</f>
        <v>18</v>
      </c>
      <c r="G1908" s="8">
        <f t="shared" ref="G1908:G1971" si="212">L1907</f>
        <v>242961.63077623368</v>
      </c>
      <c r="H1908" s="6">
        <f>G1908*'Dash Board'!$C$11/365</f>
        <v>69.893071867135717</v>
      </c>
      <c r="I1908" s="6">
        <f>H1908*'Dash Board'!$C$18/'Dash Board'!$C$11</f>
        <v>33.282415174826532</v>
      </c>
      <c r="J1908" s="6">
        <f>(G1908&gt;1)*PMT('Dash Board'!$C$11/365,$U$4,-'Dash Board'!$C$19)</f>
        <v>108.80376961660664</v>
      </c>
      <c r="K1908" s="6">
        <f t="shared" si="207"/>
        <v>0</v>
      </c>
      <c r="L1908" s="8">
        <f t="shared" si="208"/>
        <v>242922.72007848421</v>
      </c>
      <c r="N1908" s="8">
        <f t="shared" ref="N1908:N1971" si="213">J1908-I1908</f>
        <v>75.521354441780119</v>
      </c>
      <c r="O1908" s="8">
        <f>IF(E1907&lt;&gt;E1908,SUM($N$4:N1908)-SUM($O$3:O1907),0)</f>
        <v>0</v>
      </c>
      <c r="P1908" s="6">
        <f>IF(B1908&gt;0,SUM($O$4:O1908)-SUM($P$3:P1907),0)</f>
        <v>0</v>
      </c>
      <c r="Q1908" s="6">
        <f t="shared" si="209"/>
        <v>33.282415174826532</v>
      </c>
      <c r="R1908" s="8">
        <f>IF(E1907&lt;&gt;E1908,SUM($Q$4:Q1908)-SUM($R$3:R1907),0)</f>
        <v>0</v>
      </c>
      <c r="S1908" s="6">
        <f>IF(B1908&gt;0,SUM($R$4:R1908)-SUM($S$3:S1907),0)</f>
        <v>0</v>
      </c>
    </row>
    <row r="1909" spans="1:19">
      <c r="A1909">
        <f>IF(E1908&lt;&gt;E1909,COUNTIF($A$4:A1908,"&lt;&gt;0")+1,0)</f>
        <v>0</v>
      </c>
      <c r="B1909">
        <f>IF(A1909&lt;&gt;0,IF(MOD(A1909,3)=0,COUNTIF($B$4:B1908,"&lt;&gt;0")+1,0),0)</f>
        <v>0</v>
      </c>
      <c r="C1909" s="9">
        <f>'Dash Board'!$C$12+COUNT('Daily reducing balance'!$F$4:F1908)</f>
        <v>43635</v>
      </c>
      <c r="D1909">
        <f t="shared" si="210"/>
        <v>2019</v>
      </c>
      <c r="E1909">
        <f t="shared" si="211"/>
        <v>6</v>
      </c>
      <c r="F1909">
        <f>DAY('Dash Board'!$C$12+COUNT('Daily reducing balance'!$F$4:F1908))</f>
        <v>19</v>
      </c>
      <c r="G1909" s="8">
        <f t="shared" si="212"/>
        <v>242922.72007848421</v>
      </c>
      <c r="H1909" s="6">
        <f>G1909*'Dash Board'!$C$11/365</f>
        <v>69.88187837874203</v>
      </c>
      <c r="I1909" s="6">
        <f>H1909*'Dash Board'!$C$18/'Dash Board'!$C$11</f>
        <v>33.277084942258114</v>
      </c>
      <c r="J1909" s="6">
        <f>(G1909&gt;1)*PMT('Dash Board'!$C$11/365,$U$4,-'Dash Board'!$C$19)</f>
        <v>108.80376961660664</v>
      </c>
      <c r="K1909" s="6">
        <f t="shared" si="207"/>
        <v>0</v>
      </c>
      <c r="L1909" s="8">
        <f t="shared" si="208"/>
        <v>242883.79818724634</v>
      </c>
      <c r="N1909" s="8">
        <f t="shared" si="213"/>
        <v>75.52668467434853</v>
      </c>
      <c r="O1909" s="8">
        <f>IF(E1908&lt;&gt;E1909,SUM($N$4:N1909)-SUM($O$3:O1908),0)</f>
        <v>0</v>
      </c>
      <c r="P1909" s="6">
        <f>IF(B1909&gt;0,SUM($O$4:O1909)-SUM($P$3:P1908),0)</f>
        <v>0</v>
      </c>
      <c r="Q1909" s="6">
        <f t="shared" si="209"/>
        <v>33.277084942258114</v>
      </c>
      <c r="R1909" s="8">
        <f>IF(E1908&lt;&gt;E1909,SUM($Q$4:Q1909)-SUM($R$3:R1908),0)</f>
        <v>0</v>
      </c>
      <c r="S1909" s="6">
        <f>IF(B1909&gt;0,SUM($R$4:R1909)-SUM($S$3:S1908),0)</f>
        <v>0</v>
      </c>
    </row>
    <row r="1910" spans="1:19">
      <c r="A1910">
        <f>IF(E1909&lt;&gt;E1910,COUNTIF($A$4:A1909,"&lt;&gt;0")+1,0)</f>
        <v>0</v>
      </c>
      <c r="B1910">
        <f>IF(A1910&lt;&gt;0,IF(MOD(A1910,3)=0,COUNTIF($B$4:B1909,"&lt;&gt;0")+1,0),0)</f>
        <v>0</v>
      </c>
      <c r="C1910" s="9">
        <f>'Dash Board'!$C$12+COUNT('Daily reducing balance'!$F$4:F1909)</f>
        <v>43636</v>
      </c>
      <c r="D1910">
        <f t="shared" si="210"/>
        <v>2019</v>
      </c>
      <c r="E1910">
        <f t="shared" si="211"/>
        <v>6</v>
      </c>
      <c r="F1910">
        <f>DAY('Dash Board'!$C$12+COUNT('Daily reducing balance'!$F$4:F1909))</f>
        <v>20</v>
      </c>
      <c r="G1910" s="8">
        <f t="shared" si="212"/>
        <v>242883.79818724634</v>
      </c>
      <c r="H1910" s="6">
        <f>G1910*'Dash Board'!$C$11/365</f>
        <v>69.870681670303739</v>
      </c>
      <c r="I1910" s="6">
        <f>H1910*'Dash Board'!$C$18/'Dash Board'!$C$11</f>
        <v>33.271753176335118</v>
      </c>
      <c r="J1910" s="6">
        <f>(G1910&gt;1)*PMT('Dash Board'!$C$11/365,$U$4,-'Dash Board'!$C$19)</f>
        <v>108.80376961660664</v>
      </c>
      <c r="K1910" s="6">
        <f t="shared" si="207"/>
        <v>0</v>
      </c>
      <c r="L1910" s="8">
        <f t="shared" si="208"/>
        <v>242844.86509930002</v>
      </c>
      <c r="N1910" s="8">
        <f t="shared" si="213"/>
        <v>75.532016440271519</v>
      </c>
      <c r="O1910" s="8">
        <f>IF(E1909&lt;&gt;E1910,SUM($N$4:N1910)-SUM($O$3:O1909),0)</f>
        <v>0</v>
      </c>
      <c r="P1910" s="6">
        <f>IF(B1910&gt;0,SUM($O$4:O1910)-SUM($P$3:P1909),0)</f>
        <v>0</v>
      </c>
      <c r="Q1910" s="6">
        <f t="shared" si="209"/>
        <v>33.271753176335118</v>
      </c>
      <c r="R1910" s="8">
        <f>IF(E1909&lt;&gt;E1910,SUM($Q$4:Q1910)-SUM($R$3:R1909),0)</f>
        <v>0</v>
      </c>
      <c r="S1910" s="6">
        <f>IF(B1910&gt;0,SUM($R$4:R1910)-SUM($S$3:S1909),0)</f>
        <v>0</v>
      </c>
    </row>
    <row r="1911" spans="1:19">
      <c r="A1911">
        <f>IF(E1910&lt;&gt;E1911,COUNTIF($A$4:A1910,"&lt;&gt;0")+1,0)</f>
        <v>0</v>
      </c>
      <c r="B1911">
        <f>IF(A1911&lt;&gt;0,IF(MOD(A1911,3)=0,COUNTIF($B$4:B1910,"&lt;&gt;0")+1,0),0)</f>
        <v>0</v>
      </c>
      <c r="C1911" s="9">
        <f>'Dash Board'!$C$12+COUNT('Daily reducing balance'!$F$4:F1910)</f>
        <v>43637</v>
      </c>
      <c r="D1911">
        <f t="shared" si="210"/>
        <v>2019</v>
      </c>
      <c r="E1911">
        <f t="shared" si="211"/>
        <v>6</v>
      </c>
      <c r="F1911">
        <f>DAY('Dash Board'!$C$12+COUNT('Daily reducing balance'!$F$4:F1910))</f>
        <v>21</v>
      </c>
      <c r="G1911" s="8">
        <f t="shared" si="212"/>
        <v>242844.86509930002</v>
      </c>
      <c r="H1911" s="6">
        <f>G1911*'Dash Board'!$C$11/365</f>
        <v>69.859481740894523</v>
      </c>
      <c r="I1911" s="6">
        <f>H1911*'Dash Board'!$C$18/'Dash Board'!$C$11</f>
        <v>33.266419876616446</v>
      </c>
      <c r="J1911" s="6">
        <f>(G1911&gt;1)*PMT('Dash Board'!$C$11/365,$U$4,-'Dash Board'!$C$19)</f>
        <v>108.80376961660664</v>
      </c>
      <c r="K1911" s="6">
        <f t="shared" si="207"/>
        <v>0</v>
      </c>
      <c r="L1911" s="8">
        <f t="shared" si="208"/>
        <v>242805.92081142429</v>
      </c>
      <c r="N1911" s="8">
        <f t="shared" si="213"/>
        <v>75.537349739990191</v>
      </c>
      <c r="O1911" s="8">
        <f>IF(E1910&lt;&gt;E1911,SUM($N$4:N1911)-SUM($O$3:O1910),0)</f>
        <v>0</v>
      </c>
      <c r="P1911" s="6">
        <f>IF(B1911&gt;0,SUM($O$4:O1911)-SUM($P$3:P1910),0)</f>
        <v>0</v>
      </c>
      <c r="Q1911" s="6">
        <f t="shared" si="209"/>
        <v>33.266419876616446</v>
      </c>
      <c r="R1911" s="8">
        <f>IF(E1910&lt;&gt;E1911,SUM($Q$4:Q1911)-SUM($R$3:R1910),0)</f>
        <v>0</v>
      </c>
      <c r="S1911" s="6">
        <f>IF(B1911&gt;0,SUM($R$4:R1911)-SUM($S$3:S1910),0)</f>
        <v>0</v>
      </c>
    </row>
    <row r="1912" spans="1:19">
      <c r="A1912">
        <f>IF(E1911&lt;&gt;E1912,COUNTIF($A$4:A1911,"&lt;&gt;0")+1,0)</f>
        <v>0</v>
      </c>
      <c r="B1912">
        <f>IF(A1912&lt;&gt;0,IF(MOD(A1912,3)=0,COUNTIF($B$4:B1911,"&lt;&gt;0")+1,0),0)</f>
        <v>0</v>
      </c>
      <c r="C1912" s="9">
        <f>'Dash Board'!$C$12+COUNT('Daily reducing balance'!$F$4:F1911)</f>
        <v>43638</v>
      </c>
      <c r="D1912">
        <f t="shared" si="210"/>
        <v>2019</v>
      </c>
      <c r="E1912">
        <f t="shared" si="211"/>
        <v>6</v>
      </c>
      <c r="F1912">
        <f>DAY('Dash Board'!$C$12+COUNT('Daily reducing balance'!$F$4:F1911))</f>
        <v>22</v>
      </c>
      <c r="G1912" s="8">
        <f t="shared" si="212"/>
        <v>242805.92081142429</v>
      </c>
      <c r="H1912" s="6">
        <f>G1912*'Dash Board'!$C$11/365</f>
        <v>69.848278589587807</v>
      </c>
      <c r="I1912" s="6">
        <f>H1912*'Dash Board'!$C$18/'Dash Board'!$C$11</f>
        <v>33.261085042660859</v>
      </c>
      <c r="J1912" s="6">
        <f>(G1912&gt;1)*PMT('Dash Board'!$C$11/365,$U$4,-'Dash Board'!$C$19)</f>
        <v>108.80376961660664</v>
      </c>
      <c r="K1912" s="6">
        <f t="shared" si="207"/>
        <v>0</v>
      </c>
      <c r="L1912" s="8">
        <f t="shared" si="208"/>
        <v>242766.96532039726</v>
      </c>
      <c r="N1912" s="8">
        <f t="shared" si="213"/>
        <v>75.542684573945792</v>
      </c>
      <c r="O1912" s="8">
        <f>IF(E1911&lt;&gt;E1912,SUM($N$4:N1912)-SUM($O$3:O1911),0)</f>
        <v>0</v>
      </c>
      <c r="P1912" s="6">
        <f>IF(B1912&gt;0,SUM($O$4:O1912)-SUM($P$3:P1911),0)</f>
        <v>0</v>
      </c>
      <c r="Q1912" s="6">
        <f t="shared" si="209"/>
        <v>33.261085042660859</v>
      </c>
      <c r="R1912" s="8">
        <f>IF(E1911&lt;&gt;E1912,SUM($Q$4:Q1912)-SUM($R$3:R1911),0)</f>
        <v>0</v>
      </c>
      <c r="S1912" s="6">
        <f>IF(B1912&gt;0,SUM($R$4:R1912)-SUM($S$3:S1911),0)</f>
        <v>0</v>
      </c>
    </row>
    <row r="1913" spans="1:19">
      <c r="A1913">
        <f>IF(E1912&lt;&gt;E1913,COUNTIF($A$4:A1912,"&lt;&gt;0")+1,0)</f>
        <v>0</v>
      </c>
      <c r="B1913">
        <f>IF(A1913&lt;&gt;0,IF(MOD(A1913,3)=0,COUNTIF($B$4:B1912,"&lt;&gt;0")+1,0),0)</f>
        <v>0</v>
      </c>
      <c r="C1913" s="9">
        <f>'Dash Board'!$C$12+COUNT('Daily reducing balance'!$F$4:F1912)</f>
        <v>43639</v>
      </c>
      <c r="D1913">
        <f t="shared" si="210"/>
        <v>2019</v>
      </c>
      <c r="E1913">
        <f t="shared" si="211"/>
        <v>6</v>
      </c>
      <c r="F1913">
        <f>DAY('Dash Board'!$C$12+COUNT('Daily reducing balance'!$F$4:F1912))</f>
        <v>23</v>
      </c>
      <c r="G1913" s="8">
        <f t="shared" si="212"/>
        <v>242766.96532039726</v>
      </c>
      <c r="H1913" s="6">
        <f>G1913*'Dash Board'!$C$11/365</f>
        <v>69.837072215456743</v>
      </c>
      <c r="I1913" s="6">
        <f>H1913*'Dash Board'!$C$18/'Dash Board'!$C$11</f>
        <v>33.255748674027025</v>
      </c>
      <c r="J1913" s="6">
        <f>(G1913&gt;1)*PMT('Dash Board'!$C$11/365,$U$4,-'Dash Board'!$C$19)</f>
        <v>108.80376961660664</v>
      </c>
      <c r="K1913" s="6">
        <f t="shared" si="207"/>
        <v>0</v>
      </c>
      <c r="L1913" s="8">
        <f t="shared" si="208"/>
        <v>242727.99862299609</v>
      </c>
      <c r="N1913" s="8">
        <f t="shared" si="213"/>
        <v>75.548020942579626</v>
      </c>
      <c r="O1913" s="8">
        <f>IF(E1912&lt;&gt;E1913,SUM($N$4:N1913)-SUM($O$3:O1912),0)</f>
        <v>0</v>
      </c>
      <c r="P1913" s="6">
        <f>IF(B1913&gt;0,SUM($O$4:O1913)-SUM($P$3:P1912),0)</f>
        <v>0</v>
      </c>
      <c r="Q1913" s="6">
        <f t="shared" si="209"/>
        <v>33.255748674027025</v>
      </c>
      <c r="R1913" s="8">
        <f>IF(E1912&lt;&gt;E1913,SUM($Q$4:Q1913)-SUM($R$3:R1912),0)</f>
        <v>0</v>
      </c>
      <c r="S1913" s="6">
        <f>IF(B1913&gt;0,SUM($R$4:R1913)-SUM($S$3:S1912),0)</f>
        <v>0</v>
      </c>
    </row>
    <row r="1914" spans="1:19">
      <c r="A1914">
        <f>IF(E1913&lt;&gt;E1914,COUNTIF($A$4:A1913,"&lt;&gt;0")+1,0)</f>
        <v>0</v>
      </c>
      <c r="B1914">
        <f>IF(A1914&lt;&gt;0,IF(MOD(A1914,3)=0,COUNTIF($B$4:B1913,"&lt;&gt;0")+1,0),0)</f>
        <v>0</v>
      </c>
      <c r="C1914" s="9">
        <f>'Dash Board'!$C$12+COUNT('Daily reducing balance'!$F$4:F1913)</f>
        <v>43640</v>
      </c>
      <c r="D1914">
        <f t="shared" si="210"/>
        <v>2019</v>
      </c>
      <c r="E1914">
        <f t="shared" si="211"/>
        <v>6</v>
      </c>
      <c r="F1914">
        <f>DAY('Dash Board'!$C$12+COUNT('Daily reducing balance'!$F$4:F1913))</f>
        <v>24</v>
      </c>
      <c r="G1914" s="8">
        <f t="shared" si="212"/>
        <v>242727.99862299609</v>
      </c>
      <c r="H1914" s="6">
        <f>G1914*'Dash Board'!$C$11/365</f>
        <v>69.825862617574217</v>
      </c>
      <c r="I1914" s="6">
        <f>H1914*'Dash Board'!$C$18/'Dash Board'!$C$11</f>
        <v>33.25041077027344</v>
      </c>
      <c r="J1914" s="6">
        <f>(G1914&gt;1)*PMT('Dash Board'!$C$11/365,$U$4,-'Dash Board'!$C$19)</f>
        <v>108.80376961660664</v>
      </c>
      <c r="K1914" s="6">
        <f t="shared" si="207"/>
        <v>0</v>
      </c>
      <c r="L1914" s="8">
        <f t="shared" si="208"/>
        <v>242689.02071599706</v>
      </c>
      <c r="N1914" s="8">
        <f t="shared" si="213"/>
        <v>75.553358846333197</v>
      </c>
      <c r="O1914" s="8">
        <f>IF(E1913&lt;&gt;E1914,SUM($N$4:N1914)-SUM($O$3:O1913),0)</f>
        <v>0</v>
      </c>
      <c r="P1914" s="6">
        <f>IF(B1914&gt;0,SUM($O$4:O1914)-SUM($P$3:P1913),0)</f>
        <v>0</v>
      </c>
      <c r="Q1914" s="6">
        <f t="shared" si="209"/>
        <v>33.25041077027344</v>
      </c>
      <c r="R1914" s="8">
        <f>IF(E1913&lt;&gt;E1914,SUM($Q$4:Q1914)-SUM($R$3:R1913),0)</f>
        <v>0</v>
      </c>
      <c r="S1914" s="6">
        <f>IF(B1914&gt;0,SUM($R$4:R1914)-SUM($S$3:S1913),0)</f>
        <v>0</v>
      </c>
    </row>
    <row r="1915" spans="1:19">
      <c r="A1915">
        <f>IF(E1914&lt;&gt;E1915,COUNTIF($A$4:A1914,"&lt;&gt;0")+1,0)</f>
        <v>0</v>
      </c>
      <c r="B1915">
        <f>IF(A1915&lt;&gt;0,IF(MOD(A1915,3)=0,COUNTIF($B$4:B1914,"&lt;&gt;0")+1,0),0)</f>
        <v>0</v>
      </c>
      <c r="C1915" s="9">
        <f>'Dash Board'!$C$12+COUNT('Daily reducing balance'!$F$4:F1914)</f>
        <v>43641</v>
      </c>
      <c r="D1915">
        <f t="shared" si="210"/>
        <v>2019</v>
      </c>
      <c r="E1915">
        <f t="shared" si="211"/>
        <v>6</v>
      </c>
      <c r="F1915">
        <f>DAY('Dash Board'!$C$12+COUNT('Daily reducing balance'!$F$4:F1914))</f>
        <v>25</v>
      </c>
      <c r="G1915" s="8">
        <f t="shared" si="212"/>
        <v>242689.02071599706</v>
      </c>
      <c r="H1915" s="6">
        <f>G1915*'Dash Board'!$C$11/365</f>
        <v>69.814649795012855</v>
      </c>
      <c r="I1915" s="6">
        <f>H1915*'Dash Board'!$C$18/'Dash Board'!$C$11</f>
        <v>33.24507133095851</v>
      </c>
      <c r="J1915" s="6">
        <f>(G1915&gt;1)*PMT('Dash Board'!$C$11/365,$U$4,-'Dash Board'!$C$19)</f>
        <v>108.80376961660664</v>
      </c>
      <c r="K1915" s="6">
        <f t="shared" si="207"/>
        <v>0</v>
      </c>
      <c r="L1915" s="8">
        <f t="shared" si="208"/>
        <v>242650.03159617545</v>
      </c>
      <c r="N1915" s="8">
        <f t="shared" si="213"/>
        <v>75.558698285648134</v>
      </c>
      <c r="O1915" s="8">
        <f>IF(E1914&lt;&gt;E1915,SUM($N$4:N1915)-SUM($O$3:O1914),0)</f>
        <v>0</v>
      </c>
      <c r="P1915" s="6">
        <f>IF(B1915&gt;0,SUM($O$4:O1915)-SUM($P$3:P1914),0)</f>
        <v>0</v>
      </c>
      <c r="Q1915" s="6">
        <f t="shared" si="209"/>
        <v>33.24507133095851</v>
      </c>
      <c r="R1915" s="8">
        <f>IF(E1914&lt;&gt;E1915,SUM($Q$4:Q1915)-SUM($R$3:R1914),0)</f>
        <v>0</v>
      </c>
      <c r="S1915" s="6">
        <f>IF(B1915&gt;0,SUM($R$4:R1915)-SUM($S$3:S1914),0)</f>
        <v>0</v>
      </c>
    </row>
    <row r="1916" spans="1:19">
      <c r="A1916">
        <f>IF(E1915&lt;&gt;E1916,COUNTIF($A$4:A1915,"&lt;&gt;0")+1,0)</f>
        <v>0</v>
      </c>
      <c r="B1916">
        <f>IF(A1916&lt;&gt;0,IF(MOD(A1916,3)=0,COUNTIF($B$4:B1915,"&lt;&gt;0")+1,0),0)</f>
        <v>0</v>
      </c>
      <c r="C1916" s="9">
        <f>'Dash Board'!$C$12+COUNT('Daily reducing balance'!$F$4:F1915)</f>
        <v>43642</v>
      </c>
      <c r="D1916">
        <f t="shared" si="210"/>
        <v>2019</v>
      </c>
      <c r="E1916">
        <f t="shared" si="211"/>
        <v>6</v>
      </c>
      <c r="F1916">
        <f>DAY('Dash Board'!$C$12+COUNT('Daily reducing balance'!$F$4:F1915))</f>
        <v>26</v>
      </c>
      <c r="G1916" s="8">
        <f t="shared" si="212"/>
        <v>242650.03159617545</v>
      </c>
      <c r="H1916" s="6">
        <f>G1916*'Dash Board'!$C$11/365</f>
        <v>69.803433746844988</v>
      </c>
      <c r="I1916" s="6">
        <f>H1916*'Dash Board'!$C$18/'Dash Board'!$C$11</f>
        <v>33.239730355640475</v>
      </c>
      <c r="J1916" s="6">
        <f>(G1916&gt;1)*PMT('Dash Board'!$C$11/365,$U$4,-'Dash Board'!$C$19)</f>
        <v>108.80376961660664</v>
      </c>
      <c r="K1916" s="6">
        <f t="shared" si="207"/>
        <v>0</v>
      </c>
      <c r="L1916" s="8">
        <f t="shared" si="208"/>
        <v>242611.0312603057</v>
      </c>
      <c r="N1916" s="8">
        <f t="shared" si="213"/>
        <v>75.564039260966169</v>
      </c>
      <c r="O1916" s="8">
        <f>IF(E1915&lt;&gt;E1916,SUM($N$4:N1916)-SUM($O$3:O1915),0)</f>
        <v>0</v>
      </c>
      <c r="P1916" s="6">
        <f>IF(B1916&gt;0,SUM($O$4:O1916)-SUM($P$3:P1915),0)</f>
        <v>0</v>
      </c>
      <c r="Q1916" s="6">
        <f t="shared" si="209"/>
        <v>33.239730355640475</v>
      </c>
      <c r="R1916" s="8">
        <f>IF(E1915&lt;&gt;E1916,SUM($Q$4:Q1916)-SUM($R$3:R1915),0)</f>
        <v>0</v>
      </c>
      <c r="S1916" s="6">
        <f>IF(B1916&gt;0,SUM($R$4:R1916)-SUM($S$3:S1915),0)</f>
        <v>0</v>
      </c>
    </row>
    <row r="1917" spans="1:19">
      <c r="A1917">
        <f>IF(E1916&lt;&gt;E1917,COUNTIF($A$4:A1916,"&lt;&gt;0")+1,0)</f>
        <v>0</v>
      </c>
      <c r="B1917">
        <f>IF(A1917&lt;&gt;0,IF(MOD(A1917,3)=0,COUNTIF($B$4:B1916,"&lt;&gt;0")+1,0),0)</f>
        <v>0</v>
      </c>
      <c r="C1917" s="9">
        <f>'Dash Board'!$C$12+COUNT('Daily reducing balance'!$F$4:F1916)</f>
        <v>43643</v>
      </c>
      <c r="D1917">
        <f t="shared" si="210"/>
        <v>2019</v>
      </c>
      <c r="E1917">
        <f t="shared" si="211"/>
        <v>6</v>
      </c>
      <c r="F1917">
        <f>DAY('Dash Board'!$C$12+COUNT('Daily reducing balance'!$F$4:F1916))</f>
        <v>27</v>
      </c>
      <c r="G1917" s="8">
        <f t="shared" si="212"/>
        <v>242611.0312603057</v>
      </c>
      <c r="H1917" s="6">
        <f>G1917*'Dash Board'!$C$11/365</f>
        <v>69.792214472142732</v>
      </c>
      <c r="I1917" s="6">
        <f>H1917*'Dash Board'!$C$18/'Dash Board'!$C$11</f>
        <v>33.234387843877492</v>
      </c>
      <c r="J1917" s="6">
        <f>(G1917&gt;1)*PMT('Dash Board'!$C$11/365,$U$4,-'Dash Board'!$C$19)</f>
        <v>108.80376961660664</v>
      </c>
      <c r="K1917" s="6">
        <f t="shared" si="207"/>
        <v>0</v>
      </c>
      <c r="L1917" s="8">
        <f t="shared" si="208"/>
        <v>242572.01970516122</v>
      </c>
      <c r="N1917" s="8">
        <f t="shared" si="213"/>
        <v>75.569381772729145</v>
      </c>
      <c r="O1917" s="8">
        <f>IF(E1916&lt;&gt;E1917,SUM($N$4:N1917)-SUM($O$3:O1916),0)</f>
        <v>0</v>
      </c>
      <c r="P1917" s="6">
        <f>IF(B1917&gt;0,SUM($O$4:O1917)-SUM($P$3:P1916),0)</f>
        <v>0</v>
      </c>
      <c r="Q1917" s="6">
        <f t="shared" si="209"/>
        <v>33.234387843877492</v>
      </c>
      <c r="R1917" s="8">
        <f>IF(E1916&lt;&gt;E1917,SUM($Q$4:Q1917)-SUM($R$3:R1916),0)</f>
        <v>0</v>
      </c>
      <c r="S1917" s="6">
        <f>IF(B1917&gt;0,SUM($R$4:R1917)-SUM($S$3:S1916),0)</f>
        <v>0</v>
      </c>
    </row>
    <row r="1918" spans="1:19">
      <c r="A1918">
        <f>IF(E1917&lt;&gt;E1918,COUNTIF($A$4:A1917,"&lt;&gt;0")+1,0)</f>
        <v>0</v>
      </c>
      <c r="B1918">
        <f>IF(A1918&lt;&gt;0,IF(MOD(A1918,3)=0,COUNTIF($B$4:B1917,"&lt;&gt;0")+1,0),0)</f>
        <v>0</v>
      </c>
      <c r="C1918" s="9">
        <f>'Dash Board'!$C$12+COUNT('Daily reducing balance'!$F$4:F1917)</f>
        <v>43644</v>
      </c>
      <c r="D1918">
        <f t="shared" si="210"/>
        <v>2019</v>
      </c>
      <c r="E1918">
        <f t="shared" si="211"/>
        <v>6</v>
      </c>
      <c r="F1918">
        <f>DAY('Dash Board'!$C$12+COUNT('Daily reducing balance'!$F$4:F1917))</f>
        <v>28</v>
      </c>
      <c r="G1918" s="8">
        <f t="shared" si="212"/>
        <v>242572.01970516122</v>
      </c>
      <c r="H1918" s="6">
        <f>G1918*'Dash Board'!$C$11/365</f>
        <v>69.780991969977876</v>
      </c>
      <c r="I1918" s="6">
        <f>H1918*'Dash Board'!$C$18/'Dash Board'!$C$11</f>
        <v>33.229043795227561</v>
      </c>
      <c r="J1918" s="6">
        <f>(G1918&gt;1)*PMT('Dash Board'!$C$11/365,$U$4,-'Dash Board'!$C$19)</f>
        <v>108.80376961660664</v>
      </c>
      <c r="K1918" s="6">
        <f t="shared" si="207"/>
        <v>0</v>
      </c>
      <c r="L1918" s="8">
        <f t="shared" si="208"/>
        <v>242532.99692751458</v>
      </c>
      <c r="N1918" s="8">
        <f t="shared" si="213"/>
        <v>75.574725821379076</v>
      </c>
      <c r="O1918" s="8">
        <f>IF(E1917&lt;&gt;E1918,SUM($N$4:N1918)-SUM($O$3:O1917),0)</f>
        <v>0</v>
      </c>
      <c r="P1918" s="6">
        <f>IF(B1918&gt;0,SUM($O$4:O1918)-SUM($P$3:P1917),0)</f>
        <v>0</v>
      </c>
      <c r="Q1918" s="6">
        <f t="shared" si="209"/>
        <v>33.229043795227561</v>
      </c>
      <c r="R1918" s="8">
        <f>IF(E1917&lt;&gt;E1918,SUM($Q$4:Q1918)-SUM($R$3:R1917),0)</f>
        <v>0</v>
      </c>
      <c r="S1918" s="6">
        <f>IF(B1918&gt;0,SUM($R$4:R1918)-SUM($S$3:S1917),0)</f>
        <v>0</v>
      </c>
    </row>
    <row r="1919" spans="1:19">
      <c r="A1919">
        <f>IF(E1918&lt;&gt;E1919,COUNTIF($A$4:A1918,"&lt;&gt;0")+1,0)</f>
        <v>0</v>
      </c>
      <c r="B1919">
        <f>IF(A1919&lt;&gt;0,IF(MOD(A1919,3)=0,COUNTIF($B$4:B1918,"&lt;&gt;0")+1,0),0)</f>
        <v>0</v>
      </c>
      <c r="C1919" s="9">
        <f>'Dash Board'!$C$12+COUNT('Daily reducing balance'!$F$4:F1918)</f>
        <v>43645</v>
      </c>
      <c r="D1919">
        <f t="shared" si="210"/>
        <v>2019</v>
      </c>
      <c r="E1919">
        <f t="shared" si="211"/>
        <v>6</v>
      </c>
      <c r="F1919">
        <f>DAY('Dash Board'!$C$12+COUNT('Daily reducing balance'!$F$4:F1918))</f>
        <v>29</v>
      </c>
      <c r="G1919" s="8">
        <f t="shared" si="212"/>
        <v>242532.99692751458</v>
      </c>
      <c r="H1919" s="6">
        <f>G1919*'Dash Board'!$C$11/365</f>
        <v>69.769766239421998</v>
      </c>
      <c r="I1919" s="6">
        <f>H1919*'Dash Board'!$C$18/'Dash Board'!$C$11</f>
        <v>33.223698209248575</v>
      </c>
      <c r="J1919" s="6">
        <f>(G1919&gt;1)*PMT('Dash Board'!$C$11/365,$U$4,-'Dash Board'!$C$19)</f>
        <v>108.80376961660664</v>
      </c>
      <c r="K1919" s="6">
        <f t="shared" si="207"/>
        <v>0</v>
      </c>
      <c r="L1919" s="8">
        <f t="shared" si="208"/>
        <v>242493.96292413739</v>
      </c>
      <c r="N1919" s="8">
        <f t="shared" si="213"/>
        <v>75.580071407358076</v>
      </c>
      <c r="O1919" s="8">
        <f>IF(E1918&lt;&gt;E1919,SUM($N$4:N1919)-SUM($O$3:O1918),0)</f>
        <v>0</v>
      </c>
      <c r="P1919" s="6">
        <f>IF(B1919&gt;0,SUM($O$4:O1919)-SUM($P$3:P1918),0)</f>
        <v>0</v>
      </c>
      <c r="Q1919" s="6">
        <f t="shared" si="209"/>
        <v>33.223698209248575</v>
      </c>
      <c r="R1919" s="8">
        <f>IF(E1918&lt;&gt;E1919,SUM($Q$4:Q1919)-SUM($R$3:R1918),0)</f>
        <v>0</v>
      </c>
      <c r="S1919" s="6">
        <f>IF(B1919&gt;0,SUM($R$4:R1919)-SUM($S$3:S1918),0)</f>
        <v>0</v>
      </c>
    </row>
    <row r="1920" spans="1:19">
      <c r="A1920">
        <f>IF(E1919&lt;&gt;E1920,COUNTIF($A$4:A1919,"&lt;&gt;0")+1,0)</f>
        <v>0</v>
      </c>
      <c r="B1920">
        <f>IF(A1920&lt;&gt;0,IF(MOD(A1920,3)=0,COUNTIF($B$4:B1919,"&lt;&gt;0")+1,0),0)</f>
        <v>0</v>
      </c>
      <c r="C1920" s="9">
        <f>'Dash Board'!$C$12+COUNT('Daily reducing balance'!$F$4:F1919)</f>
        <v>43646</v>
      </c>
      <c r="D1920">
        <f t="shared" si="210"/>
        <v>2019</v>
      </c>
      <c r="E1920">
        <f t="shared" si="211"/>
        <v>6</v>
      </c>
      <c r="F1920">
        <f>DAY('Dash Board'!$C$12+COUNT('Daily reducing balance'!$F$4:F1919))</f>
        <v>30</v>
      </c>
      <c r="G1920" s="8">
        <f t="shared" si="212"/>
        <v>242493.96292413739</v>
      </c>
      <c r="H1920" s="6">
        <f>G1920*'Dash Board'!$C$11/365</f>
        <v>69.758537279546374</v>
      </c>
      <c r="I1920" s="6">
        <f>H1920*'Dash Board'!$C$18/'Dash Board'!$C$11</f>
        <v>33.218351085498277</v>
      </c>
      <c r="J1920" s="6">
        <f>(G1920&gt;1)*PMT('Dash Board'!$C$11/365,$U$4,-'Dash Board'!$C$19)</f>
        <v>108.80376961660664</v>
      </c>
      <c r="K1920" s="6">
        <f t="shared" si="207"/>
        <v>0</v>
      </c>
      <c r="L1920" s="8">
        <f t="shared" si="208"/>
        <v>242454.91769180034</v>
      </c>
      <c r="N1920" s="8">
        <f t="shared" si="213"/>
        <v>75.58541853110836</v>
      </c>
      <c r="O1920" s="8">
        <f>IF(E1919&lt;&gt;E1920,SUM($N$4:N1920)-SUM($O$3:O1919),0)</f>
        <v>0</v>
      </c>
      <c r="P1920" s="6">
        <f>IF(B1920&gt;0,SUM($O$4:O1920)-SUM($P$3:P1919),0)</f>
        <v>0</v>
      </c>
      <c r="Q1920" s="6">
        <f t="shared" si="209"/>
        <v>33.218351085498277</v>
      </c>
      <c r="R1920" s="8">
        <f>IF(E1919&lt;&gt;E1920,SUM($Q$4:Q1920)-SUM($R$3:R1919),0)</f>
        <v>0</v>
      </c>
      <c r="S1920" s="6">
        <f>IF(B1920&gt;0,SUM($R$4:R1920)-SUM($S$3:S1919),0)</f>
        <v>0</v>
      </c>
    </row>
    <row r="1921" spans="1:19">
      <c r="A1921">
        <f>IF(E1920&lt;&gt;E1921,COUNTIF($A$4:A1920,"&lt;&gt;0")+1,0)</f>
        <v>63</v>
      </c>
      <c r="B1921">
        <f>IF(A1921&lt;&gt;0,IF(MOD(A1921,3)=0,COUNTIF($B$4:B1920,"&lt;&gt;0")+1,0),0)</f>
        <v>21</v>
      </c>
      <c r="C1921" s="9">
        <f>'Dash Board'!$C$12+COUNT('Daily reducing balance'!$F$4:F1920)</f>
        <v>43647</v>
      </c>
      <c r="D1921">
        <f t="shared" si="210"/>
        <v>2019</v>
      </c>
      <c r="E1921">
        <f t="shared" si="211"/>
        <v>7</v>
      </c>
      <c r="F1921">
        <f>DAY('Dash Board'!$C$12+COUNT('Daily reducing balance'!$F$4:F1920))</f>
        <v>1</v>
      </c>
      <c r="G1921" s="8">
        <f t="shared" si="212"/>
        <v>242454.91769180034</v>
      </c>
      <c r="H1921" s="6">
        <f>G1921*'Dash Board'!$C$11/365</f>
        <v>69.747305089422014</v>
      </c>
      <c r="I1921" s="6">
        <f>H1921*'Dash Board'!$C$18/'Dash Board'!$C$11</f>
        <v>33.213002423534292</v>
      </c>
      <c r="J1921" s="6">
        <f>(G1921&gt;1)*PMT('Dash Board'!$C$11/365,$U$4,-'Dash Board'!$C$19)</f>
        <v>108.80376961660664</v>
      </c>
      <c r="K1921" s="6">
        <f t="shared" si="207"/>
        <v>3372.9168581148047</v>
      </c>
      <c r="L1921" s="8">
        <f t="shared" si="208"/>
        <v>242415.86122727316</v>
      </c>
      <c r="N1921" s="8">
        <f t="shared" si="213"/>
        <v>75.590767193072352</v>
      </c>
      <c r="O1921" s="8">
        <f>IF(E1920&lt;&gt;E1921,SUM($N$4:N1921)-SUM($O$3:O1920),0)</f>
        <v>2265.4025808802689</v>
      </c>
      <c r="P1921" s="6">
        <f>IF(B1921&gt;0,SUM($O$4:O1921)-SUM($P$3:P1920),0)</f>
        <v>6857.0427372923295</v>
      </c>
      <c r="Q1921" s="6">
        <f t="shared" si="209"/>
        <v>33.213002423534292</v>
      </c>
      <c r="R1921" s="8">
        <f>IF(E1920&lt;&gt;E1921,SUM($Q$4:Q1921)-SUM($R$3:R1920),0)</f>
        <v>998.71050761789957</v>
      </c>
      <c r="S1921" s="6">
        <f>IF(B1921&gt;0,SUM($R$4:R1921)-SUM($S$3:S1920),0)</f>
        <v>3044.1002978189063</v>
      </c>
    </row>
    <row r="1922" spans="1:19">
      <c r="A1922">
        <f>IF(E1921&lt;&gt;E1922,COUNTIF($A$4:A1921,"&lt;&gt;0")+1,0)</f>
        <v>0</v>
      </c>
      <c r="B1922">
        <f>IF(A1922&lt;&gt;0,IF(MOD(A1922,3)=0,COUNTIF($B$4:B1921,"&lt;&gt;0")+1,0),0)</f>
        <v>0</v>
      </c>
      <c r="C1922" s="9">
        <f>'Dash Board'!$C$12+COUNT('Daily reducing balance'!$F$4:F1921)</f>
        <v>43648</v>
      </c>
      <c r="D1922">
        <f t="shared" si="210"/>
        <v>2019</v>
      </c>
      <c r="E1922">
        <f t="shared" si="211"/>
        <v>7</v>
      </c>
      <c r="F1922">
        <f>DAY('Dash Board'!$C$12+COUNT('Daily reducing balance'!$F$4:F1921))</f>
        <v>2</v>
      </c>
      <c r="G1922" s="8">
        <f t="shared" si="212"/>
        <v>242415.86122727316</v>
      </c>
      <c r="H1922" s="6">
        <f>G1922*'Dash Board'!$C$11/365</f>
        <v>69.736069668119683</v>
      </c>
      <c r="I1922" s="6">
        <f>H1922*'Dash Board'!$C$18/'Dash Board'!$C$11</f>
        <v>33.207652222914135</v>
      </c>
      <c r="J1922" s="6">
        <f>(G1922&gt;1)*PMT('Dash Board'!$C$11/365,$U$4,-'Dash Board'!$C$19)</f>
        <v>108.80376961660664</v>
      </c>
      <c r="K1922" s="6">
        <f t="shared" si="207"/>
        <v>0</v>
      </c>
      <c r="L1922" s="8">
        <f t="shared" si="208"/>
        <v>242376.79352732465</v>
      </c>
      <c r="N1922" s="8">
        <f t="shared" si="213"/>
        <v>75.596117393692509</v>
      </c>
      <c r="O1922" s="8">
        <f>IF(E1921&lt;&gt;E1922,SUM($N$4:N1922)-SUM($O$3:O1921),0)</f>
        <v>0</v>
      </c>
      <c r="P1922" s="6">
        <f>IF(B1922&gt;0,SUM($O$4:O1922)-SUM($P$3:P1921),0)</f>
        <v>0</v>
      </c>
      <c r="Q1922" s="6">
        <f t="shared" si="209"/>
        <v>33.207652222914135</v>
      </c>
      <c r="R1922" s="8">
        <f>IF(E1921&lt;&gt;E1922,SUM($Q$4:Q1922)-SUM($R$3:R1921),0)</f>
        <v>0</v>
      </c>
      <c r="S1922" s="6">
        <f>IF(B1922&gt;0,SUM($R$4:R1922)-SUM($S$3:S1921),0)</f>
        <v>0</v>
      </c>
    </row>
    <row r="1923" spans="1:19">
      <c r="A1923">
        <f>IF(E1922&lt;&gt;E1923,COUNTIF($A$4:A1922,"&lt;&gt;0")+1,0)</f>
        <v>0</v>
      </c>
      <c r="B1923">
        <f>IF(A1923&lt;&gt;0,IF(MOD(A1923,3)=0,COUNTIF($B$4:B1922,"&lt;&gt;0")+1,0),0)</f>
        <v>0</v>
      </c>
      <c r="C1923" s="9">
        <f>'Dash Board'!$C$12+COUNT('Daily reducing balance'!$F$4:F1922)</f>
        <v>43649</v>
      </c>
      <c r="D1923">
        <f t="shared" si="210"/>
        <v>2019</v>
      </c>
      <c r="E1923">
        <f t="shared" si="211"/>
        <v>7</v>
      </c>
      <c r="F1923">
        <f>DAY('Dash Board'!$C$12+COUNT('Daily reducing balance'!$F$4:F1922))</f>
        <v>3</v>
      </c>
      <c r="G1923" s="8">
        <f t="shared" si="212"/>
        <v>242376.79352732465</v>
      </c>
      <c r="H1923" s="6">
        <f>G1923*'Dash Board'!$C$11/365</f>
        <v>69.724831014709835</v>
      </c>
      <c r="I1923" s="6">
        <f>H1923*'Dash Board'!$C$18/'Dash Board'!$C$11</f>
        <v>33.202300483195167</v>
      </c>
      <c r="J1923" s="6">
        <f>(G1923&gt;1)*PMT('Dash Board'!$C$11/365,$U$4,-'Dash Board'!$C$19)</f>
        <v>108.80376961660664</v>
      </c>
      <c r="K1923" s="6">
        <f t="shared" si="207"/>
        <v>0</v>
      </c>
      <c r="L1923" s="8">
        <f t="shared" si="208"/>
        <v>242337.71458872274</v>
      </c>
      <c r="N1923" s="8">
        <f t="shared" si="213"/>
        <v>75.601469133411484</v>
      </c>
      <c r="O1923" s="8">
        <f>IF(E1922&lt;&gt;E1923,SUM($N$4:N1923)-SUM($O$3:O1922),0)</f>
        <v>0</v>
      </c>
      <c r="P1923" s="6">
        <f>IF(B1923&gt;0,SUM($O$4:O1923)-SUM($P$3:P1922),0)</f>
        <v>0</v>
      </c>
      <c r="Q1923" s="6">
        <f t="shared" si="209"/>
        <v>33.202300483195167</v>
      </c>
      <c r="R1923" s="8">
        <f>IF(E1922&lt;&gt;E1923,SUM($Q$4:Q1923)-SUM($R$3:R1922),0)</f>
        <v>0</v>
      </c>
      <c r="S1923" s="6">
        <f>IF(B1923&gt;0,SUM($R$4:R1923)-SUM($S$3:S1922),0)</f>
        <v>0</v>
      </c>
    </row>
    <row r="1924" spans="1:19">
      <c r="A1924">
        <f>IF(E1923&lt;&gt;E1924,COUNTIF($A$4:A1923,"&lt;&gt;0")+1,0)</f>
        <v>0</v>
      </c>
      <c r="B1924">
        <f>IF(A1924&lt;&gt;0,IF(MOD(A1924,3)=0,COUNTIF($B$4:B1923,"&lt;&gt;0")+1,0),0)</f>
        <v>0</v>
      </c>
      <c r="C1924" s="9">
        <f>'Dash Board'!$C$12+COUNT('Daily reducing balance'!$F$4:F1923)</f>
        <v>43650</v>
      </c>
      <c r="D1924">
        <f t="shared" si="210"/>
        <v>2019</v>
      </c>
      <c r="E1924">
        <f t="shared" si="211"/>
        <v>7</v>
      </c>
      <c r="F1924">
        <f>DAY('Dash Board'!$C$12+COUNT('Daily reducing balance'!$F$4:F1923))</f>
        <v>4</v>
      </c>
      <c r="G1924" s="8">
        <f t="shared" si="212"/>
        <v>242337.71458872274</v>
      </c>
      <c r="H1924" s="6">
        <f>G1924*'Dash Board'!$C$11/365</f>
        <v>69.713589128262711</v>
      </c>
      <c r="I1924" s="6">
        <f>H1924*'Dash Board'!$C$18/'Dash Board'!$C$11</f>
        <v>33.196947203934627</v>
      </c>
      <c r="J1924" s="6">
        <f>(G1924&gt;1)*PMT('Dash Board'!$C$11/365,$U$4,-'Dash Board'!$C$19)</f>
        <v>108.80376961660664</v>
      </c>
      <c r="K1924" s="6">
        <f t="shared" si="207"/>
        <v>0</v>
      </c>
      <c r="L1924" s="8">
        <f t="shared" si="208"/>
        <v>242298.62440823438</v>
      </c>
      <c r="N1924" s="8">
        <f t="shared" si="213"/>
        <v>75.606822412672017</v>
      </c>
      <c r="O1924" s="8">
        <f>IF(E1923&lt;&gt;E1924,SUM($N$4:N1924)-SUM($O$3:O1923),0)</f>
        <v>0</v>
      </c>
      <c r="P1924" s="6">
        <f>IF(B1924&gt;0,SUM($O$4:O1924)-SUM($P$3:P1923),0)</f>
        <v>0</v>
      </c>
      <c r="Q1924" s="6">
        <f t="shared" si="209"/>
        <v>33.196947203934627</v>
      </c>
      <c r="R1924" s="8">
        <f>IF(E1923&lt;&gt;E1924,SUM($Q$4:Q1924)-SUM($R$3:R1923),0)</f>
        <v>0</v>
      </c>
      <c r="S1924" s="6">
        <f>IF(B1924&gt;0,SUM($R$4:R1924)-SUM($S$3:S1923),0)</f>
        <v>0</v>
      </c>
    </row>
    <row r="1925" spans="1:19">
      <c r="A1925">
        <f>IF(E1924&lt;&gt;E1925,COUNTIF($A$4:A1924,"&lt;&gt;0")+1,0)</f>
        <v>0</v>
      </c>
      <c r="B1925">
        <f>IF(A1925&lt;&gt;0,IF(MOD(A1925,3)=0,COUNTIF($B$4:B1924,"&lt;&gt;0")+1,0),0)</f>
        <v>0</v>
      </c>
      <c r="C1925" s="9">
        <f>'Dash Board'!$C$12+COUNT('Daily reducing balance'!$F$4:F1924)</f>
        <v>43651</v>
      </c>
      <c r="D1925">
        <f t="shared" si="210"/>
        <v>2019</v>
      </c>
      <c r="E1925">
        <f t="shared" si="211"/>
        <v>7</v>
      </c>
      <c r="F1925">
        <f>DAY('Dash Board'!$C$12+COUNT('Daily reducing balance'!$F$4:F1924))</f>
        <v>5</v>
      </c>
      <c r="G1925" s="8">
        <f t="shared" si="212"/>
        <v>242298.62440823438</v>
      </c>
      <c r="H1925" s="6">
        <f>G1925*'Dash Board'!$C$11/365</f>
        <v>69.702344007848239</v>
      </c>
      <c r="I1925" s="6">
        <f>H1925*'Dash Board'!$C$18/'Dash Board'!$C$11</f>
        <v>33.191592384689642</v>
      </c>
      <c r="J1925" s="6">
        <f>(G1925&gt;1)*PMT('Dash Board'!$C$11/365,$U$4,-'Dash Board'!$C$19)</f>
        <v>108.80376961660664</v>
      </c>
      <c r="K1925" s="6">
        <f t="shared" ref="K1925:K1988" si="214">IF(F1925=1,SUMIFS($J$4:$J$7308,$D$4:$D$7308,"="&amp;YEAR(C1925),$E$4:$E$7308,"="&amp;MONTH(C1925)),0)</f>
        <v>0</v>
      </c>
      <c r="L1925" s="8">
        <f t="shared" ref="L1925:L1988" si="215">IF(G1925+H1925-J1925&lt;0,0,G1925+H1925-J1925)</f>
        <v>242259.52298262561</v>
      </c>
      <c r="N1925" s="8">
        <f t="shared" si="213"/>
        <v>75.612177231917002</v>
      </c>
      <c r="O1925" s="8">
        <f>IF(E1924&lt;&gt;E1925,SUM($N$4:N1925)-SUM($O$3:O1924),0)</f>
        <v>0</v>
      </c>
      <c r="P1925" s="6">
        <f>IF(B1925&gt;0,SUM($O$4:O1925)-SUM($P$3:P1924),0)</f>
        <v>0</v>
      </c>
      <c r="Q1925" s="6">
        <f t="shared" ref="Q1925:Q1988" si="216">I1925</f>
        <v>33.191592384689642</v>
      </c>
      <c r="R1925" s="8">
        <f>IF(E1924&lt;&gt;E1925,SUM($Q$4:Q1925)-SUM($R$3:R1924),0)</f>
        <v>0</v>
      </c>
      <c r="S1925" s="6">
        <f>IF(B1925&gt;0,SUM($R$4:R1925)-SUM($S$3:S1924),0)</f>
        <v>0</v>
      </c>
    </row>
    <row r="1926" spans="1:19">
      <c r="A1926">
        <f>IF(E1925&lt;&gt;E1926,COUNTIF($A$4:A1925,"&lt;&gt;0")+1,0)</f>
        <v>0</v>
      </c>
      <c r="B1926">
        <f>IF(A1926&lt;&gt;0,IF(MOD(A1926,3)=0,COUNTIF($B$4:B1925,"&lt;&gt;0")+1,0),0)</f>
        <v>0</v>
      </c>
      <c r="C1926" s="9">
        <f>'Dash Board'!$C$12+COUNT('Daily reducing balance'!$F$4:F1925)</f>
        <v>43652</v>
      </c>
      <c r="D1926">
        <f t="shared" si="210"/>
        <v>2019</v>
      </c>
      <c r="E1926">
        <f t="shared" si="211"/>
        <v>7</v>
      </c>
      <c r="F1926">
        <f>DAY('Dash Board'!$C$12+COUNT('Daily reducing balance'!$F$4:F1925))</f>
        <v>6</v>
      </c>
      <c r="G1926" s="8">
        <f t="shared" si="212"/>
        <v>242259.52298262561</v>
      </c>
      <c r="H1926" s="6">
        <f>G1926*'Dash Board'!$C$11/365</f>
        <v>69.691095652536134</v>
      </c>
      <c r="I1926" s="6">
        <f>H1926*'Dash Board'!$C$18/'Dash Board'!$C$11</f>
        <v>33.186236025017209</v>
      </c>
      <c r="J1926" s="6">
        <f>(G1926&gt;1)*PMT('Dash Board'!$C$11/365,$U$4,-'Dash Board'!$C$19)</f>
        <v>108.80376961660664</v>
      </c>
      <c r="K1926" s="6">
        <f t="shared" si="214"/>
        <v>0</v>
      </c>
      <c r="L1926" s="8">
        <f t="shared" si="215"/>
        <v>242220.41030866152</v>
      </c>
      <c r="N1926" s="8">
        <f t="shared" si="213"/>
        <v>75.617533591589435</v>
      </c>
      <c r="O1926" s="8">
        <f>IF(E1925&lt;&gt;E1926,SUM($N$4:N1926)-SUM($O$3:O1925),0)</f>
        <v>0</v>
      </c>
      <c r="P1926" s="6">
        <f>IF(B1926&gt;0,SUM($O$4:O1926)-SUM($P$3:P1925),0)</f>
        <v>0</v>
      </c>
      <c r="Q1926" s="6">
        <f t="shared" si="216"/>
        <v>33.186236025017209</v>
      </c>
      <c r="R1926" s="8">
        <f>IF(E1925&lt;&gt;E1926,SUM($Q$4:Q1926)-SUM($R$3:R1925),0)</f>
        <v>0</v>
      </c>
      <c r="S1926" s="6">
        <f>IF(B1926&gt;0,SUM($R$4:R1926)-SUM($S$3:S1925),0)</f>
        <v>0</v>
      </c>
    </row>
    <row r="1927" spans="1:19">
      <c r="A1927">
        <f>IF(E1926&lt;&gt;E1927,COUNTIF($A$4:A1926,"&lt;&gt;0")+1,0)</f>
        <v>0</v>
      </c>
      <c r="B1927">
        <f>IF(A1927&lt;&gt;0,IF(MOD(A1927,3)=0,COUNTIF($B$4:B1926,"&lt;&gt;0")+1,0),0)</f>
        <v>0</v>
      </c>
      <c r="C1927" s="9">
        <f>'Dash Board'!$C$12+COUNT('Daily reducing balance'!$F$4:F1926)</f>
        <v>43653</v>
      </c>
      <c r="D1927">
        <f t="shared" si="210"/>
        <v>2019</v>
      </c>
      <c r="E1927">
        <f t="shared" si="211"/>
        <v>7</v>
      </c>
      <c r="F1927">
        <f>DAY('Dash Board'!$C$12+COUNT('Daily reducing balance'!$F$4:F1926))</f>
        <v>7</v>
      </c>
      <c r="G1927" s="8">
        <f t="shared" si="212"/>
        <v>242220.41030866152</v>
      </c>
      <c r="H1927" s="6">
        <f>G1927*'Dash Board'!$C$11/365</f>
        <v>69.679844061395784</v>
      </c>
      <c r="I1927" s="6">
        <f>H1927*'Dash Board'!$C$18/'Dash Board'!$C$11</f>
        <v>33.180878124474184</v>
      </c>
      <c r="J1927" s="6">
        <f>(G1927&gt;1)*PMT('Dash Board'!$C$11/365,$U$4,-'Dash Board'!$C$19)</f>
        <v>108.80376961660664</v>
      </c>
      <c r="K1927" s="6">
        <f t="shared" si="214"/>
        <v>0</v>
      </c>
      <c r="L1927" s="8">
        <f t="shared" si="215"/>
        <v>242181.28638310632</v>
      </c>
      <c r="N1927" s="8">
        <f t="shared" si="213"/>
        <v>75.622891492132453</v>
      </c>
      <c r="O1927" s="8">
        <f>IF(E1926&lt;&gt;E1927,SUM($N$4:N1927)-SUM($O$3:O1926),0)</f>
        <v>0</v>
      </c>
      <c r="P1927" s="6">
        <f>IF(B1927&gt;0,SUM($O$4:O1927)-SUM($P$3:P1926),0)</f>
        <v>0</v>
      </c>
      <c r="Q1927" s="6">
        <f t="shared" si="216"/>
        <v>33.180878124474184</v>
      </c>
      <c r="R1927" s="8">
        <f>IF(E1926&lt;&gt;E1927,SUM($Q$4:Q1927)-SUM($R$3:R1926),0)</f>
        <v>0</v>
      </c>
      <c r="S1927" s="6">
        <f>IF(B1927&gt;0,SUM($R$4:R1927)-SUM($S$3:S1926),0)</f>
        <v>0</v>
      </c>
    </row>
    <row r="1928" spans="1:19">
      <c r="A1928">
        <f>IF(E1927&lt;&gt;E1928,COUNTIF($A$4:A1927,"&lt;&gt;0")+1,0)</f>
        <v>0</v>
      </c>
      <c r="B1928">
        <f>IF(A1928&lt;&gt;0,IF(MOD(A1928,3)=0,COUNTIF($B$4:B1927,"&lt;&gt;0")+1,0),0)</f>
        <v>0</v>
      </c>
      <c r="C1928" s="9">
        <f>'Dash Board'!$C$12+COUNT('Daily reducing balance'!$F$4:F1927)</f>
        <v>43654</v>
      </c>
      <c r="D1928">
        <f t="shared" si="210"/>
        <v>2019</v>
      </c>
      <c r="E1928">
        <f t="shared" si="211"/>
        <v>7</v>
      </c>
      <c r="F1928">
        <f>DAY('Dash Board'!$C$12+COUNT('Daily reducing balance'!$F$4:F1927))</f>
        <v>8</v>
      </c>
      <c r="G1928" s="8">
        <f t="shared" si="212"/>
        <v>242181.28638310632</v>
      </c>
      <c r="H1928" s="6">
        <f>G1928*'Dash Board'!$C$11/365</f>
        <v>69.668589233496334</v>
      </c>
      <c r="I1928" s="6">
        <f>H1928*'Dash Board'!$C$18/'Dash Board'!$C$11</f>
        <v>33.175518682617302</v>
      </c>
      <c r="J1928" s="6">
        <f>(G1928&gt;1)*PMT('Dash Board'!$C$11/365,$U$4,-'Dash Board'!$C$19)</f>
        <v>108.80376961660664</v>
      </c>
      <c r="K1928" s="6">
        <f t="shared" si="214"/>
        <v>0</v>
      </c>
      <c r="L1928" s="8">
        <f t="shared" si="215"/>
        <v>242142.15120272321</v>
      </c>
      <c r="N1928" s="8">
        <f t="shared" si="213"/>
        <v>75.628250933989335</v>
      </c>
      <c r="O1928" s="8">
        <f>IF(E1927&lt;&gt;E1928,SUM($N$4:N1928)-SUM($O$3:O1927),0)</f>
        <v>0</v>
      </c>
      <c r="P1928" s="6">
        <f>IF(B1928&gt;0,SUM($O$4:O1928)-SUM($P$3:P1927),0)</f>
        <v>0</v>
      </c>
      <c r="Q1928" s="6">
        <f t="shared" si="216"/>
        <v>33.175518682617302</v>
      </c>
      <c r="R1928" s="8">
        <f>IF(E1927&lt;&gt;E1928,SUM($Q$4:Q1928)-SUM($R$3:R1927),0)</f>
        <v>0</v>
      </c>
      <c r="S1928" s="6">
        <f>IF(B1928&gt;0,SUM($R$4:R1928)-SUM($S$3:S1927),0)</f>
        <v>0</v>
      </c>
    </row>
    <row r="1929" spans="1:19">
      <c r="A1929">
        <f>IF(E1928&lt;&gt;E1929,COUNTIF($A$4:A1928,"&lt;&gt;0")+1,0)</f>
        <v>0</v>
      </c>
      <c r="B1929">
        <f>IF(A1929&lt;&gt;0,IF(MOD(A1929,3)=0,COUNTIF($B$4:B1928,"&lt;&gt;0")+1,0),0)</f>
        <v>0</v>
      </c>
      <c r="C1929" s="9">
        <f>'Dash Board'!$C$12+COUNT('Daily reducing balance'!$F$4:F1928)</f>
        <v>43655</v>
      </c>
      <c r="D1929">
        <f t="shared" si="210"/>
        <v>2019</v>
      </c>
      <c r="E1929">
        <f t="shared" si="211"/>
        <v>7</v>
      </c>
      <c r="F1929">
        <f>DAY('Dash Board'!$C$12+COUNT('Daily reducing balance'!$F$4:F1928))</f>
        <v>9</v>
      </c>
      <c r="G1929" s="8">
        <f t="shared" si="212"/>
        <v>242142.15120272321</v>
      </c>
      <c r="H1929" s="6">
        <f>G1929*'Dash Board'!$C$11/365</f>
        <v>69.657331167906676</v>
      </c>
      <c r="I1929" s="6">
        <f>H1929*'Dash Board'!$C$18/'Dash Board'!$C$11</f>
        <v>33.170157699003184</v>
      </c>
      <c r="J1929" s="6">
        <f>(G1929&gt;1)*PMT('Dash Board'!$C$11/365,$U$4,-'Dash Board'!$C$19)</f>
        <v>108.80376961660664</v>
      </c>
      <c r="K1929" s="6">
        <f t="shared" si="214"/>
        <v>0</v>
      </c>
      <c r="L1929" s="8">
        <f t="shared" si="215"/>
        <v>242103.00476427449</v>
      </c>
      <c r="N1929" s="8">
        <f t="shared" si="213"/>
        <v>75.63361191760346</v>
      </c>
      <c r="O1929" s="8">
        <f>IF(E1928&lt;&gt;E1929,SUM($N$4:N1929)-SUM($O$3:O1928),0)</f>
        <v>0</v>
      </c>
      <c r="P1929" s="6">
        <f>IF(B1929&gt;0,SUM($O$4:O1929)-SUM($P$3:P1928),0)</f>
        <v>0</v>
      </c>
      <c r="Q1929" s="6">
        <f t="shared" si="216"/>
        <v>33.170157699003184</v>
      </c>
      <c r="R1929" s="8">
        <f>IF(E1928&lt;&gt;E1929,SUM($Q$4:Q1929)-SUM($R$3:R1928),0)</f>
        <v>0</v>
      </c>
      <c r="S1929" s="6">
        <f>IF(B1929&gt;0,SUM($R$4:R1929)-SUM($S$3:S1928),0)</f>
        <v>0</v>
      </c>
    </row>
    <row r="1930" spans="1:19">
      <c r="A1930">
        <f>IF(E1929&lt;&gt;E1930,COUNTIF($A$4:A1929,"&lt;&gt;0")+1,0)</f>
        <v>0</v>
      </c>
      <c r="B1930">
        <f>IF(A1930&lt;&gt;0,IF(MOD(A1930,3)=0,COUNTIF($B$4:B1929,"&lt;&gt;0")+1,0),0)</f>
        <v>0</v>
      </c>
      <c r="C1930" s="9">
        <f>'Dash Board'!$C$12+COUNT('Daily reducing balance'!$F$4:F1929)</f>
        <v>43656</v>
      </c>
      <c r="D1930">
        <f t="shared" si="210"/>
        <v>2019</v>
      </c>
      <c r="E1930">
        <f t="shared" si="211"/>
        <v>7</v>
      </c>
      <c r="F1930">
        <f>DAY('Dash Board'!$C$12+COUNT('Daily reducing balance'!$F$4:F1929))</f>
        <v>10</v>
      </c>
      <c r="G1930" s="8">
        <f t="shared" si="212"/>
        <v>242103.00476427449</v>
      </c>
      <c r="H1930" s="6">
        <f>G1930*'Dash Board'!$C$11/365</f>
        <v>69.646069863695402</v>
      </c>
      <c r="I1930" s="6">
        <f>H1930*'Dash Board'!$C$18/'Dash Board'!$C$11</f>
        <v>33.164795173188288</v>
      </c>
      <c r="J1930" s="6">
        <f>(G1930&gt;1)*PMT('Dash Board'!$C$11/365,$U$4,-'Dash Board'!$C$19)</f>
        <v>108.80376961660664</v>
      </c>
      <c r="K1930" s="6">
        <f t="shared" si="214"/>
        <v>0</v>
      </c>
      <c r="L1930" s="8">
        <f t="shared" si="215"/>
        <v>242063.84706452157</v>
      </c>
      <c r="N1930" s="8">
        <f t="shared" si="213"/>
        <v>75.638974443418363</v>
      </c>
      <c r="O1930" s="8">
        <f>IF(E1929&lt;&gt;E1930,SUM($N$4:N1930)-SUM($O$3:O1929),0)</f>
        <v>0</v>
      </c>
      <c r="P1930" s="6">
        <f>IF(B1930&gt;0,SUM($O$4:O1930)-SUM($P$3:P1929),0)</f>
        <v>0</v>
      </c>
      <c r="Q1930" s="6">
        <f t="shared" si="216"/>
        <v>33.164795173188288</v>
      </c>
      <c r="R1930" s="8">
        <f>IF(E1929&lt;&gt;E1930,SUM($Q$4:Q1930)-SUM($R$3:R1929),0)</f>
        <v>0</v>
      </c>
      <c r="S1930" s="6">
        <f>IF(B1930&gt;0,SUM($R$4:R1930)-SUM($S$3:S1929),0)</f>
        <v>0</v>
      </c>
    </row>
    <row r="1931" spans="1:19">
      <c r="A1931">
        <f>IF(E1930&lt;&gt;E1931,COUNTIF($A$4:A1930,"&lt;&gt;0")+1,0)</f>
        <v>0</v>
      </c>
      <c r="B1931">
        <f>IF(A1931&lt;&gt;0,IF(MOD(A1931,3)=0,COUNTIF($B$4:B1930,"&lt;&gt;0")+1,0),0)</f>
        <v>0</v>
      </c>
      <c r="C1931" s="9">
        <f>'Dash Board'!$C$12+COUNT('Daily reducing balance'!$F$4:F1930)</f>
        <v>43657</v>
      </c>
      <c r="D1931">
        <f t="shared" si="210"/>
        <v>2019</v>
      </c>
      <c r="E1931">
        <f t="shared" si="211"/>
        <v>7</v>
      </c>
      <c r="F1931">
        <f>DAY('Dash Board'!$C$12+COUNT('Daily reducing balance'!$F$4:F1930))</f>
        <v>11</v>
      </c>
      <c r="G1931" s="8">
        <f t="shared" si="212"/>
        <v>242063.84706452157</v>
      </c>
      <c r="H1931" s="6">
        <f>G1931*'Dash Board'!$C$11/365</f>
        <v>69.634805319930862</v>
      </c>
      <c r="I1931" s="6">
        <f>H1931*'Dash Board'!$C$18/'Dash Board'!$C$11</f>
        <v>33.159431104728988</v>
      </c>
      <c r="J1931" s="6">
        <f>(G1931&gt;1)*PMT('Dash Board'!$C$11/365,$U$4,-'Dash Board'!$C$19)</f>
        <v>108.80376961660664</v>
      </c>
      <c r="K1931" s="6">
        <f t="shared" si="214"/>
        <v>0</v>
      </c>
      <c r="L1931" s="8">
        <f t="shared" si="215"/>
        <v>242024.67810022488</v>
      </c>
      <c r="N1931" s="8">
        <f t="shared" si="213"/>
        <v>75.644338511877663</v>
      </c>
      <c r="O1931" s="8">
        <f>IF(E1930&lt;&gt;E1931,SUM($N$4:N1931)-SUM($O$3:O1930),0)</f>
        <v>0</v>
      </c>
      <c r="P1931" s="6">
        <f>IF(B1931&gt;0,SUM($O$4:O1931)-SUM($P$3:P1930),0)</f>
        <v>0</v>
      </c>
      <c r="Q1931" s="6">
        <f t="shared" si="216"/>
        <v>33.159431104728988</v>
      </c>
      <c r="R1931" s="8">
        <f>IF(E1930&lt;&gt;E1931,SUM($Q$4:Q1931)-SUM($R$3:R1930),0)</f>
        <v>0</v>
      </c>
      <c r="S1931" s="6">
        <f>IF(B1931&gt;0,SUM($R$4:R1931)-SUM($S$3:S1930),0)</f>
        <v>0</v>
      </c>
    </row>
    <row r="1932" spans="1:19">
      <c r="A1932">
        <f>IF(E1931&lt;&gt;E1932,COUNTIF($A$4:A1931,"&lt;&gt;0")+1,0)</f>
        <v>0</v>
      </c>
      <c r="B1932">
        <f>IF(A1932&lt;&gt;0,IF(MOD(A1932,3)=0,COUNTIF($B$4:B1931,"&lt;&gt;0")+1,0),0)</f>
        <v>0</v>
      </c>
      <c r="C1932" s="9">
        <f>'Dash Board'!$C$12+COUNT('Daily reducing balance'!$F$4:F1931)</f>
        <v>43658</v>
      </c>
      <c r="D1932">
        <f t="shared" si="210"/>
        <v>2019</v>
      </c>
      <c r="E1932">
        <f t="shared" si="211"/>
        <v>7</v>
      </c>
      <c r="F1932">
        <f>DAY('Dash Board'!$C$12+COUNT('Daily reducing balance'!$F$4:F1931))</f>
        <v>12</v>
      </c>
      <c r="G1932" s="8">
        <f t="shared" si="212"/>
        <v>242024.67810022488</v>
      </c>
      <c r="H1932" s="6">
        <f>G1932*'Dash Board'!$C$11/365</f>
        <v>69.623537535681123</v>
      </c>
      <c r="I1932" s="6">
        <f>H1932*'Dash Board'!$C$18/'Dash Board'!$C$11</f>
        <v>33.154065493181491</v>
      </c>
      <c r="J1932" s="6">
        <f>(G1932&gt;1)*PMT('Dash Board'!$C$11/365,$U$4,-'Dash Board'!$C$19)</f>
        <v>108.80376961660664</v>
      </c>
      <c r="K1932" s="6">
        <f t="shared" si="214"/>
        <v>0</v>
      </c>
      <c r="L1932" s="8">
        <f t="shared" si="215"/>
        <v>241985.49786814395</v>
      </c>
      <c r="N1932" s="8">
        <f t="shared" si="213"/>
        <v>75.649704123425153</v>
      </c>
      <c r="O1932" s="8">
        <f>IF(E1931&lt;&gt;E1932,SUM($N$4:N1932)-SUM($O$3:O1931),0)</f>
        <v>0</v>
      </c>
      <c r="P1932" s="6">
        <f>IF(B1932&gt;0,SUM($O$4:O1932)-SUM($P$3:P1931),0)</f>
        <v>0</v>
      </c>
      <c r="Q1932" s="6">
        <f t="shared" si="216"/>
        <v>33.154065493181491</v>
      </c>
      <c r="R1932" s="8">
        <f>IF(E1931&lt;&gt;E1932,SUM($Q$4:Q1932)-SUM($R$3:R1931),0)</f>
        <v>0</v>
      </c>
      <c r="S1932" s="6">
        <f>IF(B1932&gt;0,SUM($R$4:R1932)-SUM($S$3:S1931),0)</f>
        <v>0</v>
      </c>
    </row>
    <row r="1933" spans="1:19">
      <c r="A1933">
        <f>IF(E1932&lt;&gt;E1933,COUNTIF($A$4:A1932,"&lt;&gt;0")+1,0)</f>
        <v>0</v>
      </c>
      <c r="B1933">
        <f>IF(A1933&lt;&gt;0,IF(MOD(A1933,3)=0,COUNTIF($B$4:B1932,"&lt;&gt;0")+1,0),0)</f>
        <v>0</v>
      </c>
      <c r="C1933" s="9">
        <f>'Dash Board'!$C$12+COUNT('Daily reducing balance'!$F$4:F1932)</f>
        <v>43659</v>
      </c>
      <c r="D1933">
        <f t="shared" si="210"/>
        <v>2019</v>
      </c>
      <c r="E1933">
        <f t="shared" si="211"/>
        <v>7</v>
      </c>
      <c r="F1933">
        <f>DAY('Dash Board'!$C$12+COUNT('Daily reducing balance'!$F$4:F1932))</f>
        <v>13</v>
      </c>
      <c r="G1933" s="8">
        <f t="shared" si="212"/>
        <v>241985.49786814395</v>
      </c>
      <c r="H1933" s="6">
        <f>G1933*'Dash Board'!$C$11/365</f>
        <v>69.61226651001401</v>
      </c>
      <c r="I1933" s="6">
        <f>H1933*'Dash Board'!$C$18/'Dash Board'!$C$11</f>
        <v>33.148698338101909</v>
      </c>
      <c r="J1933" s="6">
        <f>(G1933&gt;1)*PMT('Dash Board'!$C$11/365,$U$4,-'Dash Board'!$C$19)</f>
        <v>108.80376961660664</v>
      </c>
      <c r="K1933" s="6">
        <f t="shared" si="214"/>
        <v>0</v>
      </c>
      <c r="L1933" s="8">
        <f t="shared" si="215"/>
        <v>241946.30636503737</v>
      </c>
      <c r="N1933" s="8">
        <f t="shared" si="213"/>
        <v>75.655071278504735</v>
      </c>
      <c r="O1933" s="8">
        <f>IF(E1932&lt;&gt;E1933,SUM($N$4:N1933)-SUM($O$3:O1932),0)</f>
        <v>0</v>
      </c>
      <c r="P1933" s="6">
        <f>IF(B1933&gt;0,SUM($O$4:O1933)-SUM($P$3:P1932),0)</f>
        <v>0</v>
      </c>
      <c r="Q1933" s="6">
        <f t="shared" si="216"/>
        <v>33.148698338101909</v>
      </c>
      <c r="R1933" s="8">
        <f>IF(E1932&lt;&gt;E1933,SUM($Q$4:Q1933)-SUM($R$3:R1932),0)</f>
        <v>0</v>
      </c>
      <c r="S1933" s="6">
        <f>IF(B1933&gt;0,SUM($R$4:R1933)-SUM($S$3:S1932),0)</f>
        <v>0</v>
      </c>
    </row>
    <row r="1934" spans="1:19">
      <c r="A1934">
        <f>IF(E1933&lt;&gt;E1934,COUNTIF($A$4:A1933,"&lt;&gt;0")+1,0)</f>
        <v>0</v>
      </c>
      <c r="B1934">
        <f>IF(A1934&lt;&gt;0,IF(MOD(A1934,3)=0,COUNTIF($B$4:B1933,"&lt;&gt;0")+1,0),0)</f>
        <v>0</v>
      </c>
      <c r="C1934" s="9">
        <f>'Dash Board'!$C$12+COUNT('Daily reducing balance'!$F$4:F1933)</f>
        <v>43660</v>
      </c>
      <c r="D1934">
        <f t="shared" si="210"/>
        <v>2019</v>
      </c>
      <c r="E1934">
        <f t="shared" si="211"/>
        <v>7</v>
      </c>
      <c r="F1934">
        <f>DAY('Dash Board'!$C$12+COUNT('Daily reducing balance'!$F$4:F1933))</f>
        <v>14</v>
      </c>
      <c r="G1934" s="8">
        <f t="shared" si="212"/>
        <v>241946.30636503737</v>
      </c>
      <c r="H1934" s="6">
        <f>G1934*'Dash Board'!$C$11/365</f>
        <v>69.600992241997048</v>
      </c>
      <c r="I1934" s="6">
        <f>H1934*'Dash Board'!$C$18/'Dash Board'!$C$11</f>
        <v>33.143329639046215</v>
      </c>
      <c r="J1934" s="6">
        <f>(G1934&gt;1)*PMT('Dash Board'!$C$11/365,$U$4,-'Dash Board'!$C$19)</f>
        <v>108.80376961660664</v>
      </c>
      <c r="K1934" s="6">
        <f t="shared" si="214"/>
        <v>0</v>
      </c>
      <c r="L1934" s="8">
        <f t="shared" si="215"/>
        <v>241907.10358766274</v>
      </c>
      <c r="N1934" s="8">
        <f t="shared" si="213"/>
        <v>75.660439977560429</v>
      </c>
      <c r="O1934" s="8">
        <f>IF(E1933&lt;&gt;E1934,SUM($N$4:N1934)-SUM($O$3:O1933),0)</f>
        <v>0</v>
      </c>
      <c r="P1934" s="6">
        <f>IF(B1934&gt;0,SUM($O$4:O1934)-SUM($P$3:P1933),0)</f>
        <v>0</v>
      </c>
      <c r="Q1934" s="6">
        <f t="shared" si="216"/>
        <v>33.143329639046215</v>
      </c>
      <c r="R1934" s="8">
        <f>IF(E1933&lt;&gt;E1934,SUM($Q$4:Q1934)-SUM($R$3:R1933),0)</f>
        <v>0</v>
      </c>
      <c r="S1934" s="6">
        <f>IF(B1934&gt;0,SUM($R$4:R1934)-SUM($S$3:S1933),0)</f>
        <v>0</v>
      </c>
    </row>
    <row r="1935" spans="1:19">
      <c r="A1935">
        <f>IF(E1934&lt;&gt;E1935,COUNTIF($A$4:A1934,"&lt;&gt;0")+1,0)</f>
        <v>0</v>
      </c>
      <c r="B1935">
        <f>IF(A1935&lt;&gt;0,IF(MOD(A1935,3)=0,COUNTIF($B$4:B1934,"&lt;&gt;0")+1,0),0)</f>
        <v>0</v>
      </c>
      <c r="C1935" s="9">
        <f>'Dash Board'!$C$12+COUNT('Daily reducing balance'!$F$4:F1934)</f>
        <v>43661</v>
      </c>
      <c r="D1935">
        <f t="shared" si="210"/>
        <v>2019</v>
      </c>
      <c r="E1935">
        <f t="shared" si="211"/>
        <v>7</v>
      </c>
      <c r="F1935">
        <f>DAY('Dash Board'!$C$12+COUNT('Daily reducing balance'!$F$4:F1934))</f>
        <v>15</v>
      </c>
      <c r="G1935" s="8">
        <f t="shared" si="212"/>
        <v>241907.10358766274</v>
      </c>
      <c r="H1935" s="6">
        <f>G1935*'Dash Board'!$C$11/365</f>
        <v>69.589714730697494</v>
      </c>
      <c r="I1935" s="6">
        <f>H1935*'Dash Board'!$C$18/'Dash Board'!$C$11</f>
        <v>33.137959395570235</v>
      </c>
      <c r="J1935" s="6">
        <f>(G1935&gt;1)*PMT('Dash Board'!$C$11/365,$U$4,-'Dash Board'!$C$19)</f>
        <v>108.80376961660664</v>
      </c>
      <c r="K1935" s="6">
        <f t="shared" si="214"/>
        <v>0</v>
      </c>
      <c r="L1935" s="8">
        <f t="shared" si="215"/>
        <v>241867.88953277684</v>
      </c>
      <c r="N1935" s="8">
        <f t="shared" si="213"/>
        <v>75.665810221036409</v>
      </c>
      <c r="O1935" s="8">
        <f>IF(E1934&lt;&gt;E1935,SUM($N$4:N1935)-SUM($O$3:O1934),0)</f>
        <v>0</v>
      </c>
      <c r="P1935" s="6">
        <f>IF(B1935&gt;0,SUM($O$4:O1935)-SUM($P$3:P1934),0)</f>
        <v>0</v>
      </c>
      <c r="Q1935" s="6">
        <f t="shared" si="216"/>
        <v>33.137959395570235</v>
      </c>
      <c r="R1935" s="8">
        <f>IF(E1934&lt;&gt;E1935,SUM($Q$4:Q1935)-SUM($R$3:R1934),0)</f>
        <v>0</v>
      </c>
      <c r="S1935" s="6">
        <f>IF(B1935&gt;0,SUM($R$4:R1935)-SUM($S$3:S1934),0)</f>
        <v>0</v>
      </c>
    </row>
    <row r="1936" spans="1:19">
      <c r="A1936">
        <f>IF(E1935&lt;&gt;E1936,COUNTIF($A$4:A1935,"&lt;&gt;0")+1,0)</f>
        <v>0</v>
      </c>
      <c r="B1936">
        <f>IF(A1936&lt;&gt;0,IF(MOD(A1936,3)=0,COUNTIF($B$4:B1935,"&lt;&gt;0")+1,0),0)</f>
        <v>0</v>
      </c>
      <c r="C1936" s="9">
        <f>'Dash Board'!$C$12+COUNT('Daily reducing balance'!$F$4:F1935)</f>
        <v>43662</v>
      </c>
      <c r="D1936">
        <f t="shared" si="210"/>
        <v>2019</v>
      </c>
      <c r="E1936">
        <f t="shared" si="211"/>
        <v>7</v>
      </c>
      <c r="F1936">
        <f>DAY('Dash Board'!$C$12+COUNT('Daily reducing balance'!$F$4:F1935))</f>
        <v>16</v>
      </c>
      <c r="G1936" s="8">
        <f t="shared" si="212"/>
        <v>241867.88953277684</v>
      </c>
      <c r="H1936" s="6">
        <f>G1936*'Dash Board'!$C$11/365</f>
        <v>69.578433975182378</v>
      </c>
      <c r="I1936" s="6">
        <f>H1936*'Dash Board'!$C$18/'Dash Board'!$C$11</f>
        <v>33.132587607229709</v>
      </c>
      <c r="J1936" s="6">
        <f>(G1936&gt;1)*PMT('Dash Board'!$C$11/365,$U$4,-'Dash Board'!$C$19)</f>
        <v>108.80376961660664</v>
      </c>
      <c r="K1936" s="6">
        <f t="shared" si="214"/>
        <v>0</v>
      </c>
      <c r="L1936" s="8">
        <f t="shared" si="215"/>
        <v>241828.6641971354</v>
      </c>
      <c r="N1936" s="8">
        <f t="shared" si="213"/>
        <v>75.671182009376935</v>
      </c>
      <c r="O1936" s="8">
        <f>IF(E1935&lt;&gt;E1936,SUM($N$4:N1936)-SUM($O$3:O1935),0)</f>
        <v>0</v>
      </c>
      <c r="P1936" s="6">
        <f>IF(B1936&gt;0,SUM($O$4:O1936)-SUM($P$3:P1935),0)</f>
        <v>0</v>
      </c>
      <c r="Q1936" s="6">
        <f t="shared" si="216"/>
        <v>33.132587607229709</v>
      </c>
      <c r="R1936" s="8">
        <f>IF(E1935&lt;&gt;E1936,SUM($Q$4:Q1936)-SUM($R$3:R1935),0)</f>
        <v>0</v>
      </c>
      <c r="S1936" s="6">
        <f>IF(B1936&gt;0,SUM($R$4:R1936)-SUM($S$3:S1935),0)</f>
        <v>0</v>
      </c>
    </row>
    <row r="1937" spans="1:19">
      <c r="A1937">
        <f>IF(E1936&lt;&gt;E1937,COUNTIF($A$4:A1936,"&lt;&gt;0")+1,0)</f>
        <v>0</v>
      </c>
      <c r="B1937">
        <f>IF(A1937&lt;&gt;0,IF(MOD(A1937,3)=0,COUNTIF($B$4:B1936,"&lt;&gt;0")+1,0),0)</f>
        <v>0</v>
      </c>
      <c r="C1937" s="9">
        <f>'Dash Board'!$C$12+COUNT('Daily reducing balance'!$F$4:F1936)</f>
        <v>43663</v>
      </c>
      <c r="D1937">
        <f t="shared" si="210"/>
        <v>2019</v>
      </c>
      <c r="E1937">
        <f t="shared" si="211"/>
        <v>7</v>
      </c>
      <c r="F1937">
        <f>DAY('Dash Board'!$C$12+COUNT('Daily reducing balance'!$F$4:F1936))</f>
        <v>17</v>
      </c>
      <c r="G1937" s="8">
        <f t="shared" si="212"/>
        <v>241828.6641971354</v>
      </c>
      <c r="H1937" s="6">
        <f>G1937*'Dash Board'!$C$11/365</f>
        <v>69.567149974518401</v>
      </c>
      <c r="I1937" s="6">
        <f>H1937*'Dash Board'!$C$18/'Dash Board'!$C$11</f>
        <v>33.127214273580194</v>
      </c>
      <c r="J1937" s="6">
        <f>(G1937&gt;1)*PMT('Dash Board'!$C$11/365,$U$4,-'Dash Board'!$C$19)</f>
        <v>108.80376961660664</v>
      </c>
      <c r="K1937" s="6">
        <f t="shared" si="214"/>
        <v>0</v>
      </c>
      <c r="L1937" s="8">
        <f t="shared" si="215"/>
        <v>241789.4275774933</v>
      </c>
      <c r="N1937" s="8">
        <f t="shared" si="213"/>
        <v>75.67655534302645</v>
      </c>
      <c r="O1937" s="8">
        <f>IF(E1936&lt;&gt;E1937,SUM($N$4:N1937)-SUM($O$3:O1936),0)</f>
        <v>0</v>
      </c>
      <c r="P1937" s="6">
        <f>IF(B1937&gt;0,SUM($O$4:O1937)-SUM($P$3:P1936),0)</f>
        <v>0</v>
      </c>
      <c r="Q1937" s="6">
        <f t="shared" si="216"/>
        <v>33.127214273580194</v>
      </c>
      <c r="R1937" s="8">
        <f>IF(E1936&lt;&gt;E1937,SUM($Q$4:Q1937)-SUM($R$3:R1936),0)</f>
        <v>0</v>
      </c>
      <c r="S1937" s="6">
        <f>IF(B1937&gt;0,SUM($R$4:R1937)-SUM($S$3:S1936),0)</f>
        <v>0</v>
      </c>
    </row>
    <row r="1938" spans="1:19">
      <c r="A1938">
        <f>IF(E1937&lt;&gt;E1938,COUNTIF($A$4:A1937,"&lt;&gt;0")+1,0)</f>
        <v>0</v>
      </c>
      <c r="B1938">
        <f>IF(A1938&lt;&gt;0,IF(MOD(A1938,3)=0,COUNTIF($B$4:B1937,"&lt;&gt;0")+1,0),0)</f>
        <v>0</v>
      </c>
      <c r="C1938" s="9">
        <f>'Dash Board'!$C$12+COUNT('Daily reducing balance'!$F$4:F1937)</f>
        <v>43664</v>
      </c>
      <c r="D1938">
        <f t="shared" si="210"/>
        <v>2019</v>
      </c>
      <c r="E1938">
        <f t="shared" si="211"/>
        <v>7</v>
      </c>
      <c r="F1938">
        <f>DAY('Dash Board'!$C$12+COUNT('Daily reducing balance'!$F$4:F1937))</f>
        <v>18</v>
      </c>
      <c r="G1938" s="8">
        <f t="shared" si="212"/>
        <v>241789.4275774933</v>
      </c>
      <c r="H1938" s="6">
        <f>G1938*'Dash Board'!$C$11/365</f>
        <v>69.555862727772038</v>
      </c>
      <c r="I1938" s="6">
        <f>H1938*'Dash Board'!$C$18/'Dash Board'!$C$11</f>
        <v>33.121839394177165</v>
      </c>
      <c r="J1938" s="6">
        <f>(G1938&gt;1)*PMT('Dash Board'!$C$11/365,$U$4,-'Dash Board'!$C$19)</f>
        <v>108.80376961660664</v>
      </c>
      <c r="K1938" s="6">
        <f t="shared" si="214"/>
        <v>0</v>
      </c>
      <c r="L1938" s="8">
        <f t="shared" si="215"/>
        <v>241750.17967060447</v>
      </c>
      <c r="N1938" s="8">
        <f t="shared" si="213"/>
        <v>75.681930222429486</v>
      </c>
      <c r="O1938" s="8">
        <f>IF(E1937&lt;&gt;E1938,SUM($N$4:N1938)-SUM($O$3:O1937),0)</f>
        <v>0</v>
      </c>
      <c r="P1938" s="6">
        <f>IF(B1938&gt;0,SUM($O$4:O1938)-SUM($P$3:P1937),0)</f>
        <v>0</v>
      </c>
      <c r="Q1938" s="6">
        <f t="shared" si="216"/>
        <v>33.121839394177165</v>
      </c>
      <c r="R1938" s="8">
        <f>IF(E1937&lt;&gt;E1938,SUM($Q$4:Q1938)-SUM($R$3:R1937),0)</f>
        <v>0</v>
      </c>
      <c r="S1938" s="6">
        <f>IF(B1938&gt;0,SUM($R$4:R1938)-SUM($S$3:S1937),0)</f>
        <v>0</v>
      </c>
    </row>
    <row r="1939" spans="1:19">
      <c r="A1939">
        <f>IF(E1938&lt;&gt;E1939,COUNTIF($A$4:A1938,"&lt;&gt;0")+1,0)</f>
        <v>0</v>
      </c>
      <c r="B1939">
        <f>IF(A1939&lt;&gt;0,IF(MOD(A1939,3)=0,COUNTIF($B$4:B1938,"&lt;&gt;0")+1,0),0)</f>
        <v>0</v>
      </c>
      <c r="C1939" s="9">
        <f>'Dash Board'!$C$12+COUNT('Daily reducing balance'!$F$4:F1938)</f>
        <v>43665</v>
      </c>
      <c r="D1939">
        <f t="shared" si="210"/>
        <v>2019</v>
      </c>
      <c r="E1939">
        <f t="shared" si="211"/>
        <v>7</v>
      </c>
      <c r="F1939">
        <f>DAY('Dash Board'!$C$12+COUNT('Daily reducing balance'!$F$4:F1938))</f>
        <v>19</v>
      </c>
      <c r="G1939" s="8">
        <f t="shared" si="212"/>
        <v>241750.17967060447</v>
      </c>
      <c r="H1939" s="6">
        <f>G1939*'Dash Board'!$C$11/365</f>
        <v>69.544572234009507</v>
      </c>
      <c r="I1939" s="6">
        <f>H1939*'Dash Board'!$C$18/'Dash Board'!$C$11</f>
        <v>33.116462968575959</v>
      </c>
      <c r="J1939" s="6">
        <f>(G1939&gt;1)*PMT('Dash Board'!$C$11/365,$U$4,-'Dash Board'!$C$19)</f>
        <v>108.80376961660664</v>
      </c>
      <c r="K1939" s="6">
        <f t="shared" si="214"/>
        <v>0</v>
      </c>
      <c r="L1939" s="8">
        <f t="shared" si="215"/>
        <v>241710.92047322186</v>
      </c>
      <c r="N1939" s="8">
        <f t="shared" si="213"/>
        <v>75.687306648030685</v>
      </c>
      <c r="O1939" s="8">
        <f>IF(E1938&lt;&gt;E1939,SUM($N$4:N1939)-SUM($O$3:O1938),0)</f>
        <v>0</v>
      </c>
      <c r="P1939" s="6">
        <f>IF(B1939&gt;0,SUM($O$4:O1939)-SUM($P$3:P1938),0)</f>
        <v>0</v>
      </c>
      <c r="Q1939" s="6">
        <f t="shared" si="216"/>
        <v>33.116462968575959</v>
      </c>
      <c r="R1939" s="8">
        <f>IF(E1938&lt;&gt;E1939,SUM($Q$4:Q1939)-SUM($R$3:R1938),0)</f>
        <v>0</v>
      </c>
      <c r="S1939" s="6">
        <f>IF(B1939&gt;0,SUM($R$4:R1939)-SUM($S$3:S1938),0)</f>
        <v>0</v>
      </c>
    </row>
    <row r="1940" spans="1:19">
      <c r="A1940">
        <f>IF(E1939&lt;&gt;E1940,COUNTIF($A$4:A1939,"&lt;&gt;0")+1,0)</f>
        <v>0</v>
      </c>
      <c r="B1940">
        <f>IF(A1940&lt;&gt;0,IF(MOD(A1940,3)=0,COUNTIF($B$4:B1939,"&lt;&gt;0")+1,0),0)</f>
        <v>0</v>
      </c>
      <c r="C1940" s="9">
        <f>'Dash Board'!$C$12+COUNT('Daily reducing balance'!$F$4:F1939)</f>
        <v>43666</v>
      </c>
      <c r="D1940">
        <f t="shared" si="210"/>
        <v>2019</v>
      </c>
      <c r="E1940">
        <f t="shared" si="211"/>
        <v>7</v>
      </c>
      <c r="F1940">
        <f>DAY('Dash Board'!$C$12+COUNT('Daily reducing balance'!$F$4:F1939))</f>
        <v>20</v>
      </c>
      <c r="G1940" s="8">
        <f t="shared" si="212"/>
        <v>241710.92047322186</v>
      </c>
      <c r="H1940" s="6">
        <f>G1940*'Dash Board'!$C$11/365</f>
        <v>69.533278492296688</v>
      </c>
      <c r="I1940" s="6">
        <f>H1940*'Dash Board'!$C$18/'Dash Board'!$C$11</f>
        <v>33.111084996331762</v>
      </c>
      <c r="J1940" s="6">
        <f>(G1940&gt;1)*PMT('Dash Board'!$C$11/365,$U$4,-'Dash Board'!$C$19)</f>
        <v>108.80376961660664</v>
      </c>
      <c r="K1940" s="6">
        <f t="shared" si="214"/>
        <v>0</v>
      </c>
      <c r="L1940" s="8">
        <f t="shared" si="215"/>
        <v>241671.64998209756</v>
      </c>
      <c r="N1940" s="8">
        <f t="shared" si="213"/>
        <v>75.692684620274889</v>
      </c>
      <c r="O1940" s="8">
        <f>IF(E1939&lt;&gt;E1940,SUM($N$4:N1940)-SUM($O$3:O1939),0)</f>
        <v>0</v>
      </c>
      <c r="P1940" s="6">
        <f>IF(B1940&gt;0,SUM($O$4:O1940)-SUM($P$3:P1939),0)</f>
        <v>0</v>
      </c>
      <c r="Q1940" s="6">
        <f t="shared" si="216"/>
        <v>33.111084996331762</v>
      </c>
      <c r="R1940" s="8">
        <f>IF(E1939&lt;&gt;E1940,SUM($Q$4:Q1940)-SUM($R$3:R1939),0)</f>
        <v>0</v>
      </c>
      <c r="S1940" s="6">
        <f>IF(B1940&gt;0,SUM($R$4:R1940)-SUM($S$3:S1939),0)</f>
        <v>0</v>
      </c>
    </row>
    <row r="1941" spans="1:19">
      <c r="A1941">
        <f>IF(E1940&lt;&gt;E1941,COUNTIF($A$4:A1940,"&lt;&gt;0")+1,0)</f>
        <v>0</v>
      </c>
      <c r="B1941">
        <f>IF(A1941&lt;&gt;0,IF(MOD(A1941,3)=0,COUNTIF($B$4:B1940,"&lt;&gt;0")+1,0),0)</f>
        <v>0</v>
      </c>
      <c r="C1941" s="9">
        <f>'Dash Board'!$C$12+COUNT('Daily reducing balance'!$F$4:F1940)</f>
        <v>43667</v>
      </c>
      <c r="D1941">
        <f t="shared" si="210"/>
        <v>2019</v>
      </c>
      <c r="E1941">
        <f t="shared" si="211"/>
        <v>7</v>
      </c>
      <c r="F1941">
        <f>DAY('Dash Board'!$C$12+COUNT('Daily reducing balance'!$F$4:F1940))</f>
        <v>21</v>
      </c>
      <c r="G1941" s="8">
        <f t="shared" si="212"/>
        <v>241671.64998209756</v>
      </c>
      <c r="H1941" s="6">
        <f>G1941*'Dash Board'!$C$11/365</f>
        <v>69.521981501699301</v>
      </c>
      <c r="I1941" s="6">
        <f>H1941*'Dash Board'!$C$18/'Dash Board'!$C$11</f>
        <v>33.105705476999674</v>
      </c>
      <c r="J1941" s="6">
        <f>(G1941&gt;1)*PMT('Dash Board'!$C$11/365,$U$4,-'Dash Board'!$C$19)</f>
        <v>108.80376961660664</v>
      </c>
      <c r="K1941" s="6">
        <f t="shared" si="214"/>
        <v>0</v>
      </c>
      <c r="L1941" s="8">
        <f t="shared" si="215"/>
        <v>241632.36819398263</v>
      </c>
      <c r="N1941" s="8">
        <f t="shared" si="213"/>
        <v>75.69806413960697</v>
      </c>
      <c r="O1941" s="8">
        <f>IF(E1940&lt;&gt;E1941,SUM($N$4:N1941)-SUM($O$3:O1940),0)</f>
        <v>0</v>
      </c>
      <c r="P1941" s="6">
        <f>IF(B1941&gt;0,SUM($O$4:O1941)-SUM($P$3:P1940),0)</f>
        <v>0</v>
      </c>
      <c r="Q1941" s="6">
        <f t="shared" si="216"/>
        <v>33.105705476999674</v>
      </c>
      <c r="R1941" s="8">
        <f>IF(E1940&lt;&gt;E1941,SUM($Q$4:Q1941)-SUM($R$3:R1940),0)</f>
        <v>0</v>
      </c>
      <c r="S1941" s="6">
        <f>IF(B1941&gt;0,SUM($R$4:R1941)-SUM($S$3:S1940),0)</f>
        <v>0</v>
      </c>
    </row>
    <row r="1942" spans="1:19">
      <c r="A1942">
        <f>IF(E1941&lt;&gt;E1942,COUNTIF($A$4:A1941,"&lt;&gt;0")+1,0)</f>
        <v>0</v>
      </c>
      <c r="B1942">
        <f>IF(A1942&lt;&gt;0,IF(MOD(A1942,3)=0,COUNTIF($B$4:B1941,"&lt;&gt;0")+1,0),0)</f>
        <v>0</v>
      </c>
      <c r="C1942" s="9">
        <f>'Dash Board'!$C$12+COUNT('Daily reducing balance'!$F$4:F1941)</f>
        <v>43668</v>
      </c>
      <c r="D1942">
        <f t="shared" si="210"/>
        <v>2019</v>
      </c>
      <c r="E1942">
        <f t="shared" si="211"/>
        <v>7</v>
      </c>
      <c r="F1942">
        <f>DAY('Dash Board'!$C$12+COUNT('Daily reducing balance'!$F$4:F1941))</f>
        <v>22</v>
      </c>
      <c r="G1942" s="8">
        <f t="shared" si="212"/>
        <v>241632.36819398263</v>
      </c>
      <c r="H1942" s="6">
        <f>G1942*'Dash Board'!$C$11/365</f>
        <v>69.51068126128267</v>
      </c>
      <c r="I1942" s="6">
        <f>H1942*'Dash Board'!$C$18/'Dash Board'!$C$11</f>
        <v>33.100324410134604</v>
      </c>
      <c r="J1942" s="6">
        <f>(G1942&gt;1)*PMT('Dash Board'!$C$11/365,$U$4,-'Dash Board'!$C$19)</f>
        <v>108.80376961660664</v>
      </c>
      <c r="K1942" s="6">
        <f t="shared" si="214"/>
        <v>0</v>
      </c>
      <c r="L1942" s="8">
        <f t="shared" si="215"/>
        <v>241593.0751056273</v>
      </c>
      <c r="N1942" s="8">
        <f t="shared" si="213"/>
        <v>75.70344520647204</v>
      </c>
      <c r="O1942" s="8">
        <f>IF(E1941&lt;&gt;E1942,SUM($N$4:N1942)-SUM($O$3:O1941),0)</f>
        <v>0</v>
      </c>
      <c r="P1942" s="6">
        <f>IF(B1942&gt;0,SUM($O$4:O1942)-SUM($P$3:P1941),0)</f>
        <v>0</v>
      </c>
      <c r="Q1942" s="6">
        <f t="shared" si="216"/>
        <v>33.100324410134604</v>
      </c>
      <c r="R1942" s="8">
        <f>IF(E1941&lt;&gt;E1942,SUM($Q$4:Q1942)-SUM($R$3:R1941),0)</f>
        <v>0</v>
      </c>
      <c r="S1942" s="6">
        <f>IF(B1942&gt;0,SUM($R$4:R1942)-SUM($S$3:S1941),0)</f>
        <v>0</v>
      </c>
    </row>
    <row r="1943" spans="1:19">
      <c r="A1943">
        <f>IF(E1942&lt;&gt;E1943,COUNTIF($A$4:A1942,"&lt;&gt;0")+1,0)</f>
        <v>0</v>
      </c>
      <c r="B1943">
        <f>IF(A1943&lt;&gt;0,IF(MOD(A1943,3)=0,COUNTIF($B$4:B1942,"&lt;&gt;0")+1,0),0)</f>
        <v>0</v>
      </c>
      <c r="C1943" s="9">
        <f>'Dash Board'!$C$12+COUNT('Daily reducing balance'!$F$4:F1942)</f>
        <v>43669</v>
      </c>
      <c r="D1943">
        <f t="shared" si="210"/>
        <v>2019</v>
      </c>
      <c r="E1943">
        <f t="shared" si="211"/>
        <v>7</v>
      </c>
      <c r="F1943">
        <f>DAY('Dash Board'!$C$12+COUNT('Daily reducing balance'!$F$4:F1942))</f>
        <v>23</v>
      </c>
      <c r="G1943" s="8">
        <f t="shared" si="212"/>
        <v>241593.0751056273</v>
      </c>
      <c r="H1943" s="6">
        <f>G1943*'Dash Board'!$C$11/365</f>
        <v>69.499377770111963</v>
      </c>
      <c r="I1943" s="6">
        <f>H1943*'Dash Board'!$C$18/'Dash Board'!$C$11</f>
        <v>33.094941795291419</v>
      </c>
      <c r="J1943" s="6">
        <f>(G1943&gt;1)*PMT('Dash Board'!$C$11/365,$U$4,-'Dash Board'!$C$19)</f>
        <v>108.80376961660664</v>
      </c>
      <c r="K1943" s="6">
        <f t="shared" si="214"/>
        <v>0</v>
      </c>
      <c r="L1943" s="8">
        <f t="shared" si="215"/>
        <v>241553.7707137808</v>
      </c>
      <c r="N1943" s="8">
        <f t="shared" si="213"/>
        <v>75.708827821315225</v>
      </c>
      <c r="O1943" s="8">
        <f>IF(E1942&lt;&gt;E1943,SUM($N$4:N1943)-SUM($O$3:O1942),0)</f>
        <v>0</v>
      </c>
      <c r="P1943" s="6">
        <f>IF(B1943&gt;0,SUM($O$4:O1943)-SUM($P$3:P1942),0)</f>
        <v>0</v>
      </c>
      <c r="Q1943" s="6">
        <f t="shared" si="216"/>
        <v>33.094941795291419</v>
      </c>
      <c r="R1943" s="8">
        <f>IF(E1942&lt;&gt;E1943,SUM($Q$4:Q1943)-SUM($R$3:R1942),0)</f>
        <v>0</v>
      </c>
      <c r="S1943" s="6">
        <f>IF(B1943&gt;0,SUM($R$4:R1943)-SUM($S$3:S1942),0)</f>
        <v>0</v>
      </c>
    </row>
    <row r="1944" spans="1:19">
      <c r="A1944">
        <f>IF(E1943&lt;&gt;E1944,COUNTIF($A$4:A1943,"&lt;&gt;0")+1,0)</f>
        <v>0</v>
      </c>
      <c r="B1944">
        <f>IF(A1944&lt;&gt;0,IF(MOD(A1944,3)=0,COUNTIF($B$4:B1943,"&lt;&gt;0")+1,0),0)</f>
        <v>0</v>
      </c>
      <c r="C1944" s="9">
        <f>'Dash Board'!$C$12+COUNT('Daily reducing balance'!$F$4:F1943)</f>
        <v>43670</v>
      </c>
      <c r="D1944">
        <f t="shared" si="210"/>
        <v>2019</v>
      </c>
      <c r="E1944">
        <f t="shared" si="211"/>
        <v>7</v>
      </c>
      <c r="F1944">
        <f>DAY('Dash Board'!$C$12+COUNT('Daily reducing balance'!$F$4:F1943))</f>
        <v>24</v>
      </c>
      <c r="G1944" s="8">
        <f t="shared" si="212"/>
        <v>241553.7707137808</v>
      </c>
      <c r="H1944" s="6">
        <f>G1944*'Dash Board'!$C$11/365</f>
        <v>69.488071027252019</v>
      </c>
      <c r="I1944" s="6">
        <f>H1944*'Dash Board'!$C$18/'Dash Board'!$C$11</f>
        <v>33.089557632024771</v>
      </c>
      <c r="J1944" s="6">
        <f>(G1944&gt;1)*PMT('Dash Board'!$C$11/365,$U$4,-'Dash Board'!$C$19)</f>
        <v>108.80376961660664</v>
      </c>
      <c r="K1944" s="6">
        <f t="shared" si="214"/>
        <v>0</v>
      </c>
      <c r="L1944" s="8">
        <f t="shared" si="215"/>
        <v>241514.45501519143</v>
      </c>
      <c r="N1944" s="8">
        <f t="shared" si="213"/>
        <v>75.71421198458188</v>
      </c>
      <c r="O1944" s="8">
        <f>IF(E1943&lt;&gt;E1944,SUM($N$4:N1944)-SUM($O$3:O1943),0)</f>
        <v>0</v>
      </c>
      <c r="P1944" s="6">
        <f>IF(B1944&gt;0,SUM($O$4:O1944)-SUM($P$3:P1943),0)</f>
        <v>0</v>
      </c>
      <c r="Q1944" s="6">
        <f t="shared" si="216"/>
        <v>33.089557632024771</v>
      </c>
      <c r="R1944" s="8">
        <f>IF(E1943&lt;&gt;E1944,SUM($Q$4:Q1944)-SUM($R$3:R1943),0)</f>
        <v>0</v>
      </c>
      <c r="S1944" s="6">
        <f>IF(B1944&gt;0,SUM($R$4:R1944)-SUM($S$3:S1943),0)</f>
        <v>0</v>
      </c>
    </row>
    <row r="1945" spans="1:19">
      <c r="A1945">
        <f>IF(E1944&lt;&gt;E1945,COUNTIF($A$4:A1944,"&lt;&gt;0")+1,0)</f>
        <v>0</v>
      </c>
      <c r="B1945">
        <f>IF(A1945&lt;&gt;0,IF(MOD(A1945,3)=0,COUNTIF($B$4:B1944,"&lt;&gt;0")+1,0),0)</f>
        <v>0</v>
      </c>
      <c r="C1945" s="9">
        <f>'Dash Board'!$C$12+COUNT('Daily reducing balance'!$F$4:F1944)</f>
        <v>43671</v>
      </c>
      <c r="D1945">
        <f t="shared" si="210"/>
        <v>2019</v>
      </c>
      <c r="E1945">
        <f t="shared" si="211"/>
        <v>7</v>
      </c>
      <c r="F1945">
        <f>DAY('Dash Board'!$C$12+COUNT('Daily reducing balance'!$F$4:F1944))</f>
        <v>25</v>
      </c>
      <c r="G1945" s="8">
        <f t="shared" si="212"/>
        <v>241514.45501519143</v>
      </c>
      <c r="H1945" s="6">
        <f>G1945*'Dash Board'!$C$11/365</f>
        <v>69.476761031767396</v>
      </c>
      <c r="I1945" s="6">
        <f>H1945*'Dash Board'!$C$18/'Dash Board'!$C$11</f>
        <v>33.084171919889236</v>
      </c>
      <c r="J1945" s="6">
        <f>(G1945&gt;1)*PMT('Dash Board'!$C$11/365,$U$4,-'Dash Board'!$C$19)</f>
        <v>108.80376961660664</v>
      </c>
      <c r="K1945" s="6">
        <f t="shared" si="214"/>
        <v>0</v>
      </c>
      <c r="L1945" s="8">
        <f t="shared" si="215"/>
        <v>241475.1280066066</v>
      </c>
      <c r="N1945" s="8">
        <f t="shared" si="213"/>
        <v>75.719597696717415</v>
      </c>
      <c r="O1945" s="8">
        <f>IF(E1944&lt;&gt;E1945,SUM($N$4:N1945)-SUM($O$3:O1944),0)</f>
        <v>0</v>
      </c>
      <c r="P1945" s="6">
        <f>IF(B1945&gt;0,SUM($O$4:O1945)-SUM($P$3:P1944),0)</f>
        <v>0</v>
      </c>
      <c r="Q1945" s="6">
        <f t="shared" si="216"/>
        <v>33.084171919889236</v>
      </c>
      <c r="R1945" s="8">
        <f>IF(E1944&lt;&gt;E1945,SUM($Q$4:Q1945)-SUM($R$3:R1944),0)</f>
        <v>0</v>
      </c>
      <c r="S1945" s="6">
        <f>IF(B1945&gt;0,SUM($R$4:R1945)-SUM($S$3:S1944),0)</f>
        <v>0</v>
      </c>
    </row>
    <row r="1946" spans="1:19">
      <c r="A1946">
        <f>IF(E1945&lt;&gt;E1946,COUNTIF($A$4:A1945,"&lt;&gt;0")+1,0)</f>
        <v>0</v>
      </c>
      <c r="B1946">
        <f>IF(A1946&lt;&gt;0,IF(MOD(A1946,3)=0,COUNTIF($B$4:B1945,"&lt;&gt;0")+1,0),0)</f>
        <v>0</v>
      </c>
      <c r="C1946" s="9">
        <f>'Dash Board'!$C$12+COUNT('Daily reducing balance'!$F$4:F1945)</f>
        <v>43672</v>
      </c>
      <c r="D1946">
        <f t="shared" si="210"/>
        <v>2019</v>
      </c>
      <c r="E1946">
        <f t="shared" si="211"/>
        <v>7</v>
      </c>
      <c r="F1946">
        <f>DAY('Dash Board'!$C$12+COUNT('Daily reducing balance'!$F$4:F1945))</f>
        <v>26</v>
      </c>
      <c r="G1946" s="8">
        <f t="shared" si="212"/>
        <v>241475.1280066066</v>
      </c>
      <c r="H1946" s="6">
        <f>G1946*'Dash Board'!$C$11/365</f>
        <v>69.46544778272245</v>
      </c>
      <c r="I1946" s="6">
        <f>H1946*'Dash Board'!$C$18/'Dash Board'!$C$11</f>
        <v>33.078784658439261</v>
      </c>
      <c r="J1946" s="6">
        <f>(G1946&gt;1)*PMT('Dash Board'!$C$11/365,$U$4,-'Dash Board'!$C$19)</f>
        <v>108.80376961660664</v>
      </c>
      <c r="K1946" s="6">
        <f t="shared" si="214"/>
        <v>0</v>
      </c>
      <c r="L1946" s="8">
        <f t="shared" si="215"/>
        <v>241435.7896847727</v>
      </c>
      <c r="N1946" s="8">
        <f t="shared" si="213"/>
        <v>75.724984958167383</v>
      </c>
      <c r="O1946" s="8">
        <f>IF(E1945&lt;&gt;E1946,SUM($N$4:N1946)-SUM($O$3:O1945),0)</f>
        <v>0</v>
      </c>
      <c r="P1946" s="6">
        <f>IF(B1946&gt;0,SUM($O$4:O1946)-SUM($P$3:P1945),0)</f>
        <v>0</v>
      </c>
      <c r="Q1946" s="6">
        <f t="shared" si="216"/>
        <v>33.078784658439261</v>
      </c>
      <c r="R1946" s="8">
        <f>IF(E1945&lt;&gt;E1946,SUM($Q$4:Q1946)-SUM($R$3:R1945),0)</f>
        <v>0</v>
      </c>
      <c r="S1946" s="6">
        <f>IF(B1946&gt;0,SUM($R$4:R1946)-SUM($S$3:S1945),0)</f>
        <v>0</v>
      </c>
    </row>
    <row r="1947" spans="1:19">
      <c r="A1947">
        <f>IF(E1946&lt;&gt;E1947,COUNTIF($A$4:A1946,"&lt;&gt;0")+1,0)</f>
        <v>0</v>
      </c>
      <c r="B1947">
        <f>IF(A1947&lt;&gt;0,IF(MOD(A1947,3)=0,COUNTIF($B$4:B1946,"&lt;&gt;0")+1,0),0)</f>
        <v>0</v>
      </c>
      <c r="C1947" s="9">
        <f>'Dash Board'!$C$12+COUNT('Daily reducing balance'!$F$4:F1946)</f>
        <v>43673</v>
      </c>
      <c r="D1947">
        <f t="shared" si="210"/>
        <v>2019</v>
      </c>
      <c r="E1947">
        <f t="shared" si="211"/>
        <v>7</v>
      </c>
      <c r="F1947">
        <f>DAY('Dash Board'!$C$12+COUNT('Daily reducing balance'!$F$4:F1946))</f>
        <v>27</v>
      </c>
      <c r="G1947" s="8">
        <f t="shared" si="212"/>
        <v>241435.7896847727</v>
      </c>
      <c r="H1947" s="6">
        <f>G1947*'Dash Board'!$C$11/365</f>
        <v>69.454131279181183</v>
      </c>
      <c r="I1947" s="6">
        <f>H1947*'Dash Board'!$C$18/'Dash Board'!$C$11</f>
        <v>33.073395847229136</v>
      </c>
      <c r="J1947" s="6">
        <f>(G1947&gt;1)*PMT('Dash Board'!$C$11/365,$U$4,-'Dash Board'!$C$19)</f>
        <v>108.80376961660664</v>
      </c>
      <c r="K1947" s="6">
        <f t="shared" si="214"/>
        <v>0</v>
      </c>
      <c r="L1947" s="8">
        <f t="shared" si="215"/>
        <v>241396.44004643525</v>
      </c>
      <c r="N1947" s="8">
        <f t="shared" si="213"/>
        <v>75.730373769377508</v>
      </c>
      <c r="O1947" s="8">
        <f>IF(E1946&lt;&gt;E1947,SUM($N$4:N1947)-SUM($O$3:O1946),0)</f>
        <v>0</v>
      </c>
      <c r="P1947" s="6">
        <f>IF(B1947&gt;0,SUM($O$4:O1947)-SUM($P$3:P1946),0)</f>
        <v>0</v>
      </c>
      <c r="Q1947" s="6">
        <f t="shared" si="216"/>
        <v>33.073395847229136</v>
      </c>
      <c r="R1947" s="8">
        <f>IF(E1946&lt;&gt;E1947,SUM($Q$4:Q1947)-SUM($R$3:R1946),0)</f>
        <v>0</v>
      </c>
      <c r="S1947" s="6">
        <f>IF(B1947&gt;0,SUM($R$4:R1947)-SUM($S$3:S1946),0)</f>
        <v>0</v>
      </c>
    </row>
    <row r="1948" spans="1:19">
      <c r="A1948">
        <f>IF(E1947&lt;&gt;E1948,COUNTIF($A$4:A1947,"&lt;&gt;0")+1,0)</f>
        <v>0</v>
      </c>
      <c r="B1948">
        <f>IF(A1948&lt;&gt;0,IF(MOD(A1948,3)=0,COUNTIF($B$4:B1947,"&lt;&gt;0")+1,0),0)</f>
        <v>0</v>
      </c>
      <c r="C1948" s="9">
        <f>'Dash Board'!$C$12+COUNT('Daily reducing balance'!$F$4:F1947)</f>
        <v>43674</v>
      </c>
      <c r="D1948">
        <f t="shared" si="210"/>
        <v>2019</v>
      </c>
      <c r="E1948">
        <f t="shared" si="211"/>
        <v>7</v>
      </c>
      <c r="F1948">
        <f>DAY('Dash Board'!$C$12+COUNT('Daily reducing balance'!$F$4:F1947))</f>
        <v>28</v>
      </c>
      <c r="G1948" s="8">
        <f t="shared" si="212"/>
        <v>241396.44004643525</v>
      </c>
      <c r="H1948" s="6">
        <f>G1948*'Dash Board'!$C$11/365</f>
        <v>69.4428115202074</v>
      </c>
      <c r="I1948" s="6">
        <f>H1948*'Dash Board'!$C$18/'Dash Board'!$C$11</f>
        <v>33.068005485813046</v>
      </c>
      <c r="J1948" s="6">
        <f>(G1948&gt;1)*PMT('Dash Board'!$C$11/365,$U$4,-'Dash Board'!$C$19)</f>
        <v>108.80376961660664</v>
      </c>
      <c r="K1948" s="6">
        <f t="shared" si="214"/>
        <v>0</v>
      </c>
      <c r="L1948" s="8">
        <f t="shared" si="215"/>
        <v>241357.07908833885</v>
      </c>
      <c r="N1948" s="8">
        <f t="shared" si="213"/>
        <v>75.735764130793598</v>
      </c>
      <c r="O1948" s="8">
        <f>IF(E1947&lt;&gt;E1948,SUM($N$4:N1948)-SUM($O$3:O1947),0)</f>
        <v>0</v>
      </c>
      <c r="P1948" s="6">
        <f>IF(B1948&gt;0,SUM($O$4:O1948)-SUM($P$3:P1947),0)</f>
        <v>0</v>
      </c>
      <c r="Q1948" s="6">
        <f t="shared" si="216"/>
        <v>33.068005485813046</v>
      </c>
      <c r="R1948" s="8">
        <f>IF(E1947&lt;&gt;E1948,SUM($Q$4:Q1948)-SUM($R$3:R1947),0)</f>
        <v>0</v>
      </c>
      <c r="S1948" s="6">
        <f>IF(B1948&gt;0,SUM($R$4:R1948)-SUM($S$3:S1947),0)</f>
        <v>0</v>
      </c>
    </row>
    <row r="1949" spans="1:19">
      <c r="A1949">
        <f>IF(E1948&lt;&gt;E1949,COUNTIF($A$4:A1948,"&lt;&gt;0")+1,0)</f>
        <v>0</v>
      </c>
      <c r="B1949">
        <f>IF(A1949&lt;&gt;0,IF(MOD(A1949,3)=0,COUNTIF($B$4:B1948,"&lt;&gt;0")+1,0),0)</f>
        <v>0</v>
      </c>
      <c r="C1949" s="9">
        <f>'Dash Board'!$C$12+COUNT('Daily reducing balance'!$F$4:F1948)</f>
        <v>43675</v>
      </c>
      <c r="D1949">
        <f t="shared" si="210"/>
        <v>2019</v>
      </c>
      <c r="E1949">
        <f t="shared" si="211"/>
        <v>7</v>
      </c>
      <c r="F1949">
        <f>DAY('Dash Board'!$C$12+COUNT('Daily reducing balance'!$F$4:F1948))</f>
        <v>29</v>
      </c>
      <c r="G1949" s="8">
        <f t="shared" si="212"/>
        <v>241357.07908833885</v>
      </c>
      <c r="H1949" s="6">
        <f>G1949*'Dash Board'!$C$11/365</f>
        <v>69.431488504864603</v>
      </c>
      <c r="I1949" s="6">
        <f>H1949*'Dash Board'!$C$18/'Dash Board'!$C$11</f>
        <v>33.062613573745054</v>
      </c>
      <c r="J1949" s="6">
        <f>(G1949&gt;1)*PMT('Dash Board'!$C$11/365,$U$4,-'Dash Board'!$C$19)</f>
        <v>108.80376961660664</v>
      </c>
      <c r="K1949" s="6">
        <f t="shared" si="214"/>
        <v>0</v>
      </c>
      <c r="L1949" s="8">
        <f t="shared" si="215"/>
        <v>241317.70680722711</v>
      </c>
      <c r="N1949" s="8">
        <f t="shared" si="213"/>
        <v>75.74115604286159</v>
      </c>
      <c r="O1949" s="8">
        <f>IF(E1948&lt;&gt;E1949,SUM($N$4:N1949)-SUM($O$3:O1948),0)</f>
        <v>0</v>
      </c>
      <c r="P1949" s="6">
        <f>IF(B1949&gt;0,SUM($O$4:O1949)-SUM($P$3:P1948),0)</f>
        <v>0</v>
      </c>
      <c r="Q1949" s="6">
        <f t="shared" si="216"/>
        <v>33.062613573745054</v>
      </c>
      <c r="R1949" s="8">
        <f>IF(E1948&lt;&gt;E1949,SUM($Q$4:Q1949)-SUM($R$3:R1948),0)</f>
        <v>0</v>
      </c>
      <c r="S1949" s="6">
        <f>IF(B1949&gt;0,SUM($R$4:R1949)-SUM($S$3:S1948),0)</f>
        <v>0</v>
      </c>
    </row>
    <row r="1950" spans="1:19">
      <c r="A1950">
        <f>IF(E1949&lt;&gt;E1950,COUNTIF($A$4:A1949,"&lt;&gt;0")+1,0)</f>
        <v>0</v>
      </c>
      <c r="B1950">
        <f>IF(A1950&lt;&gt;0,IF(MOD(A1950,3)=0,COUNTIF($B$4:B1949,"&lt;&gt;0")+1,0),0)</f>
        <v>0</v>
      </c>
      <c r="C1950" s="9">
        <f>'Dash Board'!$C$12+COUNT('Daily reducing balance'!$F$4:F1949)</f>
        <v>43676</v>
      </c>
      <c r="D1950">
        <f t="shared" si="210"/>
        <v>2019</v>
      </c>
      <c r="E1950">
        <f t="shared" si="211"/>
        <v>7</v>
      </c>
      <c r="F1950">
        <f>DAY('Dash Board'!$C$12+COUNT('Daily reducing balance'!$F$4:F1949))</f>
        <v>30</v>
      </c>
      <c r="G1950" s="8">
        <f t="shared" si="212"/>
        <v>241317.70680722711</v>
      </c>
      <c r="H1950" s="6">
        <f>G1950*'Dash Board'!$C$11/365</f>
        <v>69.420162232216015</v>
      </c>
      <c r="I1950" s="6">
        <f>H1950*'Dash Board'!$C$18/'Dash Board'!$C$11</f>
        <v>33.05722011057906</v>
      </c>
      <c r="J1950" s="6">
        <f>(G1950&gt;1)*PMT('Dash Board'!$C$11/365,$U$4,-'Dash Board'!$C$19)</f>
        <v>108.80376961660664</v>
      </c>
      <c r="K1950" s="6">
        <f t="shared" si="214"/>
        <v>0</v>
      </c>
      <c r="L1950" s="8">
        <f t="shared" si="215"/>
        <v>241278.32319984271</v>
      </c>
      <c r="N1950" s="8">
        <f t="shared" si="213"/>
        <v>75.746549506027577</v>
      </c>
      <c r="O1950" s="8">
        <f>IF(E1949&lt;&gt;E1950,SUM($N$4:N1950)-SUM($O$3:O1949),0)</f>
        <v>0</v>
      </c>
      <c r="P1950" s="6">
        <f>IF(B1950&gt;0,SUM($O$4:O1950)-SUM($P$3:P1949),0)</f>
        <v>0</v>
      </c>
      <c r="Q1950" s="6">
        <f t="shared" si="216"/>
        <v>33.05722011057906</v>
      </c>
      <c r="R1950" s="8">
        <f>IF(E1949&lt;&gt;E1950,SUM($Q$4:Q1950)-SUM($R$3:R1949),0)</f>
        <v>0</v>
      </c>
      <c r="S1950" s="6">
        <f>IF(B1950&gt;0,SUM($R$4:R1950)-SUM($S$3:S1949),0)</f>
        <v>0</v>
      </c>
    </row>
    <row r="1951" spans="1:19">
      <c r="A1951">
        <f>IF(E1950&lt;&gt;E1951,COUNTIF($A$4:A1950,"&lt;&gt;0")+1,0)</f>
        <v>0</v>
      </c>
      <c r="B1951">
        <f>IF(A1951&lt;&gt;0,IF(MOD(A1951,3)=0,COUNTIF($B$4:B1950,"&lt;&gt;0")+1,0),0)</f>
        <v>0</v>
      </c>
      <c r="C1951" s="9">
        <f>'Dash Board'!$C$12+COUNT('Daily reducing balance'!$F$4:F1950)</f>
        <v>43677</v>
      </c>
      <c r="D1951">
        <f t="shared" si="210"/>
        <v>2019</v>
      </c>
      <c r="E1951">
        <f t="shared" si="211"/>
        <v>7</v>
      </c>
      <c r="F1951">
        <f>DAY('Dash Board'!$C$12+COUNT('Daily reducing balance'!$F$4:F1950))</f>
        <v>31</v>
      </c>
      <c r="G1951" s="8">
        <f t="shared" si="212"/>
        <v>241278.32319984271</v>
      </c>
      <c r="H1951" s="6">
        <f>G1951*'Dash Board'!$C$11/365</f>
        <v>69.408832701324613</v>
      </c>
      <c r="I1951" s="6">
        <f>H1951*'Dash Board'!$C$18/'Dash Board'!$C$11</f>
        <v>33.051825095868864</v>
      </c>
      <c r="J1951" s="6">
        <f>(G1951&gt;1)*PMT('Dash Board'!$C$11/365,$U$4,-'Dash Board'!$C$19)</f>
        <v>108.80376961660664</v>
      </c>
      <c r="K1951" s="6">
        <f t="shared" si="214"/>
        <v>0</v>
      </c>
      <c r="L1951" s="8">
        <f t="shared" si="215"/>
        <v>241238.92826292742</v>
      </c>
      <c r="N1951" s="8">
        <f t="shared" si="213"/>
        <v>75.75194452073778</v>
      </c>
      <c r="O1951" s="8">
        <f>IF(E1950&lt;&gt;E1951,SUM($N$4:N1951)-SUM($O$3:O1950),0)</f>
        <v>0</v>
      </c>
      <c r="P1951" s="6">
        <f>IF(B1951&gt;0,SUM($O$4:O1951)-SUM($P$3:P1950),0)</f>
        <v>0</v>
      </c>
      <c r="Q1951" s="6">
        <f t="shared" si="216"/>
        <v>33.051825095868864</v>
      </c>
      <c r="R1951" s="8">
        <f>IF(E1950&lt;&gt;E1951,SUM($Q$4:Q1951)-SUM($R$3:R1950),0)</f>
        <v>0</v>
      </c>
      <c r="S1951" s="6">
        <f>IF(B1951&gt;0,SUM($R$4:R1951)-SUM($S$3:S1950),0)</f>
        <v>0</v>
      </c>
    </row>
    <row r="1952" spans="1:19">
      <c r="A1952">
        <f>IF(E1951&lt;&gt;E1952,COUNTIF($A$4:A1951,"&lt;&gt;0")+1,0)</f>
        <v>64</v>
      </c>
      <c r="B1952">
        <f>IF(A1952&lt;&gt;0,IF(MOD(A1952,3)=0,COUNTIF($B$4:B1951,"&lt;&gt;0")+1,0),0)</f>
        <v>0</v>
      </c>
      <c r="C1952" s="9">
        <f>'Dash Board'!$C$12+COUNT('Daily reducing balance'!$F$4:F1951)</f>
        <v>43678</v>
      </c>
      <c r="D1952">
        <f t="shared" si="210"/>
        <v>2019</v>
      </c>
      <c r="E1952">
        <f t="shared" si="211"/>
        <v>8</v>
      </c>
      <c r="F1952">
        <f>DAY('Dash Board'!$C$12+COUNT('Daily reducing balance'!$F$4:F1951))</f>
        <v>1</v>
      </c>
      <c r="G1952" s="8">
        <f t="shared" si="212"/>
        <v>241238.92826292742</v>
      </c>
      <c r="H1952" s="6">
        <f>G1952*'Dash Board'!$C$11/365</f>
        <v>69.397499911253092</v>
      </c>
      <c r="I1952" s="6">
        <f>H1952*'Dash Board'!$C$18/'Dash Board'!$C$11</f>
        <v>33.046428529168146</v>
      </c>
      <c r="J1952" s="6">
        <f>(G1952&gt;1)*PMT('Dash Board'!$C$11/365,$U$4,-'Dash Board'!$C$19)</f>
        <v>108.80376961660664</v>
      </c>
      <c r="K1952" s="6">
        <f t="shared" si="214"/>
        <v>3372.9168581148047</v>
      </c>
      <c r="L1952" s="8">
        <f t="shared" si="215"/>
        <v>241199.52199322206</v>
      </c>
      <c r="N1952" s="8">
        <f t="shared" si="213"/>
        <v>75.757341087438505</v>
      </c>
      <c r="O1952" s="8">
        <f>IF(E1951&lt;&gt;E1952,SUM($N$4:N1952)-SUM($O$3:O1951),0)</f>
        <v>2345.9751323701348</v>
      </c>
      <c r="P1952" s="6">
        <f>IF(B1952&gt;0,SUM($O$4:O1952)-SUM($P$3:P1951),0)</f>
        <v>0</v>
      </c>
      <c r="Q1952" s="6">
        <f t="shared" si="216"/>
        <v>33.046428529168146</v>
      </c>
      <c r="R1952" s="8">
        <f>IF(E1951&lt;&gt;E1952,SUM($Q$4:Q1952)-SUM($R$3:R1951),0)</f>
        <v>1026.941725744764</v>
      </c>
      <c r="S1952" s="6">
        <f>IF(B1952&gt;0,SUM($R$4:R1952)-SUM($S$3:S1951),0)</f>
        <v>0</v>
      </c>
    </row>
    <row r="1953" spans="1:19">
      <c r="A1953">
        <f>IF(E1952&lt;&gt;E1953,COUNTIF($A$4:A1952,"&lt;&gt;0")+1,0)</f>
        <v>0</v>
      </c>
      <c r="B1953">
        <f>IF(A1953&lt;&gt;0,IF(MOD(A1953,3)=0,COUNTIF($B$4:B1952,"&lt;&gt;0")+1,0),0)</f>
        <v>0</v>
      </c>
      <c r="C1953" s="9">
        <f>'Dash Board'!$C$12+COUNT('Daily reducing balance'!$F$4:F1952)</f>
        <v>43679</v>
      </c>
      <c r="D1953">
        <f t="shared" si="210"/>
        <v>2019</v>
      </c>
      <c r="E1953">
        <f t="shared" si="211"/>
        <v>8</v>
      </c>
      <c r="F1953">
        <f>DAY('Dash Board'!$C$12+COUNT('Daily reducing balance'!$F$4:F1952))</f>
        <v>2</v>
      </c>
      <c r="G1953" s="8">
        <f t="shared" si="212"/>
        <v>241199.52199322206</v>
      </c>
      <c r="H1953" s="6">
        <f>G1953*'Dash Board'!$C$11/365</f>
        <v>69.386163861063878</v>
      </c>
      <c r="I1953" s="6">
        <f>H1953*'Dash Board'!$C$18/'Dash Board'!$C$11</f>
        <v>33.041030410030423</v>
      </c>
      <c r="J1953" s="6">
        <f>(G1953&gt;1)*PMT('Dash Board'!$C$11/365,$U$4,-'Dash Board'!$C$19)</f>
        <v>108.80376961660664</v>
      </c>
      <c r="K1953" s="6">
        <f t="shared" si="214"/>
        <v>0</v>
      </c>
      <c r="L1953" s="8">
        <f t="shared" si="215"/>
        <v>241160.1043874665</v>
      </c>
      <c r="N1953" s="8">
        <f t="shared" si="213"/>
        <v>75.762739206576214</v>
      </c>
      <c r="O1953" s="8">
        <f>IF(E1952&lt;&gt;E1953,SUM($N$4:N1953)-SUM($O$3:O1952),0)</f>
        <v>0</v>
      </c>
      <c r="P1953" s="6">
        <f>IF(B1953&gt;0,SUM($O$4:O1953)-SUM($P$3:P1952),0)</f>
        <v>0</v>
      </c>
      <c r="Q1953" s="6">
        <f t="shared" si="216"/>
        <v>33.041030410030423</v>
      </c>
      <c r="R1953" s="8">
        <f>IF(E1952&lt;&gt;E1953,SUM($Q$4:Q1953)-SUM($R$3:R1952),0)</f>
        <v>0</v>
      </c>
      <c r="S1953" s="6">
        <f>IF(B1953&gt;0,SUM($R$4:R1953)-SUM($S$3:S1952),0)</f>
        <v>0</v>
      </c>
    </row>
    <row r="1954" spans="1:19">
      <c r="A1954">
        <f>IF(E1953&lt;&gt;E1954,COUNTIF($A$4:A1953,"&lt;&gt;0")+1,0)</f>
        <v>0</v>
      </c>
      <c r="B1954">
        <f>IF(A1954&lt;&gt;0,IF(MOD(A1954,3)=0,COUNTIF($B$4:B1953,"&lt;&gt;0")+1,0),0)</f>
        <v>0</v>
      </c>
      <c r="C1954" s="9">
        <f>'Dash Board'!$C$12+COUNT('Daily reducing balance'!$F$4:F1953)</f>
        <v>43680</v>
      </c>
      <c r="D1954">
        <f t="shared" si="210"/>
        <v>2019</v>
      </c>
      <c r="E1954">
        <f t="shared" si="211"/>
        <v>8</v>
      </c>
      <c r="F1954">
        <f>DAY('Dash Board'!$C$12+COUNT('Daily reducing balance'!$F$4:F1953))</f>
        <v>3</v>
      </c>
      <c r="G1954" s="8">
        <f t="shared" si="212"/>
        <v>241160.1043874665</v>
      </c>
      <c r="H1954" s="6">
        <f>G1954*'Dash Board'!$C$11/365</f>
        <v>69.374824549819124</v>
      </c>
      <c r="I1954" s="6">
        <f>H1954*'Dash Board'!$C$18/'Dash Board'!$C$11</f>
        <v>33.035630738009111</v>
      </c>
      <c r="J1954" s="6">
        <f>(G1954&gt;1)*PMT('Dash Board'!$C$11/365,$U$4,-'Dash Board'!$C$19)</f>
        <v>108.80376961660664</v>
      </c>
      <c r="K1954" s="6">
        <f t="shared" si="214"/>
        <v>0</v>
      </c>
      <c r="L1954" s="8">
        <f t="shared" si="215"/>
        <v>241120.67544239972</v>
      </c>
      <c r="N1954" s="8">
        <f t="shared" si="213"/>
        <v>75.76813887859754</v>
      </c>
      <c r="O1954" s="8">
        <f>IF(E1953&lt;&gt;E1954,SUM($N$4:N1954)-SUM($O$3:O1953),0)</f>
        <v>0</v>
      </c>
      <c r="P1954" s="6">
        <f>IF(B1954&gt;0,SUM($O$4:O1954)-SUM($P$3:P1953),0)</f>
        <v>0</v>
      </c>
      <c r="Q1954" s="6">
        <f t="shared" si="216"/>
        <v>33.035630738009111</v>
      </c>
      <c r="R1954" s="8">
        <f>IF(E1953&lt;&gt;E1954,SUM($Q$4:Q1954)-SUM($R$3:R1953),0)</f>
        <v>0</v>
      </c>
      <c r="S1954" s="6">
        <f>IF(B1954&gt;0,SUM($R$4:R1954)-SUM($S$3:S1953),0)</f>
        <v>0</v>
      </c>
    </row>
    <row r="1955" spans="1:19">
      <c r="A1955">
        <f>IF(E1954&lt;&gt;E1955,COUNTIF($A$4:A1954,"&lt;&gt;0")+1,0)</f>
        <v>0</v>
      </c>
      <c r="B1955">
        <f>IF(A1955&lt;&gt;0,IF(MOD(A1955,3)=0,COUNTIF($B$4:B1954,"&lt;&gt;0")+1,0),0)</f>
        <v>0</v>
      </c>
      <c r="C1955" s="9">
        <f>'Dash Board'!$C$12+COUNT('Daily reducing balance'!$F$4:F1954)</f>
        <v>43681</v>
      </c>
      <c r="D1955">
        <f t="shared" si="210"/>
        <v>2019</v>
      </c>
      <c r="E1955">
        <f t="shared" si="211"/>
        <v>8</v>
      </c>
      <c r="F1955">
        <f>DAY('Dash Board'!$C$12+COUNT('Daily reducing balance'!$F$4:F1954))</f>
        <v>4</v>
      </c>
      <c r="G1955" s="8">
        <f t="shared" si="212"/>
        <v>241120.67544239972</v>
      </c>
      <c r="H1955" s="6">
        <f>G1955*'Dash Board'!$C$11/365</f>
        <v>69.363481976580729</v>
      </c>
      <c r="I1955" s="6">
        <f>H1955*'Dash Board'!$C$18/'Dash Board'!$C$11</f>
        <v>33.030229512657492</v>
      </c>
      <c r="J1955" s="6">
        <f>(G1955&gt;1)*PMT('Dash Board'!$C$11/365,$U$4,-'Dash Board'!$C$19)</f>
        <v>108.80376961660664</v>
      </c>
      <c r="K1955" s="6">
        <f t="shared" si="214"/>
        <v>0</v>
      </c>
      <c r="L1955" s="8">
        <f t="shared" si="215"/>
        <v>241081.23515475969</v>
      </c>
      <c r="N1955" s="8">
        <f t="shared" si="213"/>
        <v>75.773540103949159</v>
      </c>
      <c r="O1955" s="8">
        <f>IF(E1954&lt;&gt;E1955,SUM($N$4:N1955)-SUM($O$3:O1954),0)</f>
        <v>0</v>
      </c>
      <c r="P1955" s="6">
        <f>IF(B1955&gt;0,SUM($O$4:O1955)-SUM($P$3:P1954),0)</f>
        <v>0</v>
      </c>
      <c r="Q1955" s="6">
        <f t="shared" si="216"/>
        <v>33.030229512657492</v>
      </c>
      <c r="R1955" s="8">
        <f>IF(E1954&lt;&gt;E1955,SUM($Q$4:Q1955)-SUM($R$3:R1954),0)</f>
        <v>0</v>
      </c>
      <c r="S1955" s="6">
        <f>IF(B1955&gt;0,SUM($R$4:R1955)-SUM($S$3:S1954),0)</f>
        <v>0</v>
      </c>
    </row>
    <row r="1956" spans="1:19">
      <c r="A1956">
        <f>IF(E1955&lt;&gt;E1956,COUNTIF($A$4:A1955,"&lt;&gt;0")+1,0)</f>
        <v>0</v>
      </c>
      <c r="B1956">
        <f>IF(A1956&lt;&gt;0,IF(MOD(A1956,3)=0,COUNTIF($B$4:B1955,"&lt;&gt;0")+1,0),0)</f>
        <v>0</v>
      </c>
      <c r="C1956" s="9">
        <f>'Dash Board'!$C$12+COUNT('Daily reducing balance'!$F$4:F1955)</f>
        <v>43682</v>
      </c>
      <c r="D1956">
        <f t="shared" si="210"/>
        <v>2019</v>
      </c>
      <c r="E1956">
        <f t="shared" si="211"/>
        <v>8</v>
      </c>
      <c r="F1956">
        <f>DAY('Dash Board'!$C$12+COUNT('Daily reducing balance'!$F$4:F1955))</f>
        <v>5</v>
      </c>
      <c r="G1956" s="8">
        <f t="shared" si="212"/>
        <v>241081.23515475969</v>
      </c>
      <c r="H1956" s="6">
        <f>G1956*'Dash Board'!$C$11/365</f>
        <v>69.352136140410309</v>
      </c>
      <c r="I1956" s="6">
        <f>H1956*'Dash Board'!$C$18/'Dash Board'!$C$11</f>
        <v>33.02482673352872</v>
      </c>
      <c r="J1956" s="6">
        <f>(G1956&gt;1)*PMT('Dash Board'!$C$11/365,$U$4,-'Dash Board'!$C$19)</f>
        <v>108.80376961660664</v>
      </c>
      <c r="K1956" s="6">
        <f t="shared" si="214"/>
        <v>0</v>
      </c>
      <c r="L1956" s="8">
        <f t="shared" si="215"/>
        <v>241041.78352128348</v>
      </c>
      <c r="N1956" s="8">
        <f t="shared" si="213"/>
        <v>75.778942883077917</v>
      </c>
      <c r="O1956" s="8">
        <f>IF(E1955&lt;&gt;E1956,SUM($N$4:N1956)-SUM($O$3:O1955),0)</f>
        <v>0</v>
      </c>
      <c r="P1956" s="6">
        <f>IF(B1956&gt;0,SUM($O$4:O1956)-SUM($P$3:P1955),0)</f>
        <v>0</v>
      </c>
      <c r="Q1956" s="6">
        <f t="shared" si="216"/>
        <v>33.02482673352872</v>
      </c>
      <c r="R1956" s="8">
        <f>IF(E1955&lt;&gt;E1956,SUM($Q$4:Q1956)-SUM($R$3:R1955),0)</f>
        <v>0</v>
      </c>
      <c r="S1956" s="6">
        <f>IF(B1956&gt;0,SUM($R$4:R1956)-SUM($S$3:S1955),0)</f>
        <v>0</v>
      </c>
    </row>
    <row r="1957" spans="1:19">
      <c r="A1957">
        <f>IF(E1956&lt;&gt;E1957,COUNTIF($A$4:A1956,"&lt;&gt;0")+1,0)</f>
        <v>0</v>
      </c>
      <c r="B1957">
        <f>IF(A1957&lt;&gt;0,IF(MOD(A1957,3)=0,COUNTIF($B$4:B1956,"&lt;&gt;0")+1,0),0)</f>
        <v>0</v>
      </c>
      <c r="C1957" s="9">
        <f>'Dash Board'!$C$12+COUNT('Daily reducing balance'!$F$4:F1956)</f>
        <v>43683</v>
      </c>
      <c r="D1957">
        <f t="shared" si="210"/>
        <v>2019</v>
      </c>
      <c r="E1957">
        <f t="shared" si="211"/>
        <v>8</v>
      </c>
      <c r="F1957">
        <f>DAY('Dash Board'!$C$12+COUNT('Daily reducing balance'!$F$4:F1956))</f>
        <v>6</v>
      </c>
      <c r="G1957" s="8">
        <f t="shared" si="212"/>
        <v>241041.78352128348</v>
      </c>
      <c r="H1957" s="6">
        <f>G1957*'Dash Board'!$C$11/365</f>
        <v>69.340787040369221</v>
      </c>
      <c r="I1957" s="6">
        <f>H1957*'Dash Board'!$C$18/'Dash Board'!$C$11</f>
        <v>33.01942240017582</v>
      </c>
      <c r="J1957" s="6">
        <f>(G1957&gt;1)*PMT('Dash Board'!$C$11/365,$U$4,-'Dash Board'!$C$19)</f>
        <v>108.80376961660664</v>
      </c>
      <c r="K1957" s="6">
        <f t="shared" si="214"/>
        <v>0</v>
      </c>
      <c r="L1957" s="8">
        <f t="shared" si="215"/>
        <v>241002.32053870722</v>
      </c>
      <c r="N1957" s="8">
        <f t="shared" si="213"/>
        <v>75.784347216430831</v>
      </c>
      <c r="O1957" s="8">
        <f>IF(E1956&lt;&gt;E1957,SUM($N$4:N1957)-SUM($O$3:O1956),0)</f>
        <v>0</v>
      </c>
      <c r="P1957" s="6">
        <f>IF(B1957&gt;0,SUM($O$4:O1957)-SUM($P$3:P1956),0)</f>
        <v>0</v>
      </c>
      <c r="Q1957" s="6">
        <f t="shared" si="216"/>
        <v>33.01942240017582</v>
      </c>
      <c r="R1957" s="8">
        <f>IF(E1956&lt;&gt;E1957,SUM($Q$4:Q1957)-SUM($R$3:R1956),0)</f>
        <v>0</v>
      </c>
      <c r="S1957" s="6">
        <f>IF(B1957&gt;0,SUM($R$4:R1957)-SUM($S$3:S1956),0)</f>
        <v>0</v>
      </c>
    </row>
    <row r="1958" spans="1:19">
      <c r="A1958">
        <f>IF(E1957&lt;&gt;E1958,COUNTIF($A$4:A1957,"&lt;&gt;0")+1,0)</f>
        <v>0</v>
      </c>
      <c r="B1958">
        <f>IF(A1958&lt;&gt;0,IF(MOD(A1958,3)=0,COUNTIF($B$4:B1957,"&lt;&gt;0")+1,0),0)</f>
        <v>0</v>
      </c>
      <c r="C1958" s="9">
        <f>'Dash Board'!$C$12+COUNT('Daily reducing balance'!$F$4:F1957)</f>
        <v>43684</v>
      </c>
      <c r="D1958">
        <f t="shared" si="210"/>
        <v>2019</v>
      </c>
      <c r="E1958">
        <f t="shared" si="211"/>
        <v>8</v>
      </c>
      <c r="F1958">
        <f>DAY('Dash Board'!$C$12+COUNT('Daily reducing balance'!$F$4:F1957))</f>
        <v>7</v>
      </c>
      <c r="G1958" s="8">
        <f t="shared" si="212"/>
        <v>241002.32053870722</v>
      </c>
      <c r="H1958" s="6">
        <f>G1958*'Dash Board'!$C$11/365</f>
        <v>69.329434675518513</v>
      </c>
      <c r="I1958" s="6">
        <f>H1958*'Dash Board'!$C$18/'Dash Board'!$C$11</f>
        <v>33.014016512151677</v>
      </c>
      <c r="J1958" s="6">
        <f>(G1958&gt;1)*PMT('Dash Board'!$C$11/365,$U$4,-'Dash Board'!$C$19)</f>
        <v>108.80376961660664</v>
      </c>
      <c r="K1958" s="6">
        <f t="shared" si="214"/>
        <v>0</v>
      </c>
      <c r="L1958" s="8">
        <f t="shared" si="215"/>
        <v>240962.84620376612</v>
      </c>
      <c r="N1958" s="8">
        <f t="shared" si="213"/>
        <v>75.789753104454974</v>
      </c>
      <c r="O1958" s="8">
        <f>IF(E1957&lt;&gt;E1958,SUM($N$4:N1958)-SUM($O$3:O1957),0)</f>
        <v>0</v>
      </c>
      <c r="P1958" s="6">
        <f>IF(B1958&gt;0,SUM($O$4:O1958)-SUM($P$3:P1957),0)</f>
        <v>0</v>
      </c>
      <c r="Q1958" s="6">
        <f t="shared" si="216"/>
        <v>33.014016512151677</v>
      </c>
      <c r="R1958" s="8">
        <f>IF(E1957&lt;&gt;E1958,SUM($Q$4:Q1958)-SUM($R$3:R1957),0)</f>
        <v>0</v>
      </c>
      <c r="S1958" s="6">
        <f>IF(B1958&gt;0,SUM($R$4:R1958)-SUM($S$3:S1957),0)</f>
        <v>0</v>
      </c>
    </row>
    <row r="1959" spans="1:19">
      <c r="A1959">
        <f>IF(E1958&lt;&gt;E1959,COUNTIF($A$4:A1958,"&lt;&gt;0")+1,0)</f>
        <v>0</v>
      </c>
      <c r="B1959">
        <f>IF(A1959&lt;&gt;0,IF(MOD(A1959,3)=0,COUNTIF($B$4:B1958,"&lt;&gt;0")+1,0),0)</f>
        <v>0</v>
      </c>
      <c r="C1959" s="9">
        <f>'Dash Board'!$C$12+COUNT('Daily reducing balance'!$F$4:F1958)</f>
        <v>43685</v>
      </c>
      <c r="D1959">
        <f t="shared" si="210"/>
        <v>2019</v>
      </c>
      <c r="E1959">
        <f t="shared" si="211"/>
        <v>8</v>
      </c>
      <c r="F1959">
        <f>DAY('Dash Board'!$C$12+COUNT('Daily reducing balance'!$F$4:F1958))</f>
        <v>8</v>
      </c>
      <c r="G1959" s="8">
        <f t="shared" si="212"/>
        <v>240962.84620376612</v>
      </c>
      <c r="H1959" s="6">
        <f>G1959*'Dash Board'!$C$11/365</f>
        <v>69.318079044919017</v>
      </c>
      <c r="I1959" s="6">
        <f>H1959*'Dash Board'!$C$18/'Dash Board'!$C$11</f>
        <v>33.008609069009054</v>
      </c>
      <c r="J1959" s="6">
        <f>(G1959&gt;1)*PMT('Dash Board'!$C$11/365,$U$4,-'Dash Board'!$C$19)</f>
        <v>108.80376961660664</v>
      </c>
      <c r="K1959" s="6">
        <f t="shared" si="214"/>
        <v>0</v>
      </c>
      <c r="L1959" s="8">
        <f t="shared" si="215"/>
        <v>240923.36051319444</v>
      </c>
      <c r="N1959" s="8">
        <f t="shared" si="213"/>
        <v>75.79516054759759</v>
      </c>
      <c r="O1959" s="8">
        <f>IF(E1958&lt;&gt;E1959,SUM($N$4:N1959)-SUM($O$3:O1958),0)</f>
        <v>0</v>
      </c>
      <c r="P1959" s="6">
        <f>IF(B1959&gt;0,SUM($O$4:O1959)-SUM($P$3:P1958),0)</f>
        <v>0</v>
      </c>
      <c r="Q1959" s="6">
        <f t="shared" si="216"/>
        <v>33.008609069009054</v>
      </c>
      <c r="R1959" s="8">
        <f>IF(E1958&lt;&gt;E1959,SUM($Q$4:Q1959)-SUM($R$3:R1958),0)</f>
        <v>0</v>
      </c>
      <c r="S1959" s="6">
        <f>IF(B1959&gt;0,SUM($R$4:R1959)-SUM($S$3:S1958),0)</f>
        <v>0</v>
      </c>
    </row>
    <row r="1960" spans="1:19">
      <c r="A1960">
        <f>IF(E1959&lt;&gt;E1960,COUNTIF($A$4:A1959,"&lt;&gt;0")+1,0)</f>
        <v>0</v>
      </c>
      <c r="B1960">
        <f>IF(A1960&lt;&gt;0,IF(MOD(A1960,3)=0,COUNTIF($B$4:B1959,"&lt;&gt;0")+1,0),0)</f>
        <v>0</v>
      </c>
      <c r="C1960" s="9">
        <f>'Dash Board'!$C$12+COUNT('Daily reducing balance'!$F$4:F1959)</f>
        <v>43686</v>
      </c>
      <c r="D1960">
        <f t="shared" si="210"/>
        <v>2019</v>
      </c>
      <c r="E1960">
        <f t="shared" si="211"/>
        <v>8</v>
      </c>
      <c r="F1960">
        <f>DAY('Dash Board'!$C$12+COUNT('Daily reducing balance'!$F$4:F1959))</f>
        <v>9</v>
      </c>
      <c r="G1960" s="8">
        <f t="shared" si="212"/>
        <v>240923.36051319444</v>
      </c>
      <c r="H1960" s="6">
        <f>G1960*'Dash Board'!$C$11/365</f>
        <v>69.306720147631268</v>
      </c>
      <c r="I1960" s="6">
        <f>H1960*'Dash Board'!$C$18/'Dash Board'!$C$11</f>
        <v>33.003200070300608</v>
      </c>
      <c r="J1960" s="6">
        <f>(G1960&gt;1)*PMT('Dash Board'!$C$11/365,$U$4,-'Dash Board'!$C$19)</f>
        <v>108.80376961660664</v>
      </c>
      <c r="K1960" s="6">
        <f t="shared" si="214"/>
        <v>0</v>
      </c>
      <c r="L1960" s="8">
        <f t="shared" si="215"/>
        <v>240883.86346372546</v>
      </c>
      <c r="N1960" s="8">
        <f t="shared" si="213"/>
        <v>75.800569546306036</v>
      </c>
      <c r="O1960" s="8">
        <f>IF(E1959&lt;&gt;E1960,SUM($N$4:N1960)-SUM($O$3:O1959),0)</f>
        <v>0</v>
      </c>
      <c r="P1960" s="6">
        <f>IF(B1960&gt;0,SUM($O$4:O1960)-SUM($P$3:P1959),0)</f>
        <v>0</v>
      </c>
      <c r="Q1960" s="6">
        <f t="shared" si="216"/>
        <v>33.003200070300608</v>
      </c>
      <c r="R1960" s="8">
        <f>IF(E1959&lt;&gt;E1960,SUM($Q$4:Q1960)-SUM($R$3:R1959),0)</f>
        <v>0</v>
      </c>
      <c r="S1960" s="6">
        <f>IF(B1960&gt;0,SUM($R$4:R1960)-SUM($S$3:S1959),0)</f>
        <v>0</v>
      </c>
    </row>
    <row r="1961" spans="1:19">
      <c r="A1961">
        <f>IF(E1960&lt;&gt;E1961,COUNTIF($A$4:A1960,"&lt;&gt;0")+1,0)</f>
        <v>0</v>
      </c>
      <c r="B1961">
        <f>IF(A1961&lt;&gt;0,IF(MOD(A1961,3)=0,COUNTIF($B$4:B1960,"&lt;&gt;0")+1,0),0)</f>
        <v>0</v>
      </c>
      <c r="C1961" s="9">
        <f>'Dash Board'!$C$12+COUNT('Daily reducing balance'!$F$4:F1960)</f>
        <v>43687</v>
      </c>
      <c r="D1961">
        <f t="shared" si="210"/>
        <v>2019</v>
      </c>
      <c r="E1961">
        <f t="shared" si="211"/>
        <v>8</v>
      </c>
      <c r="F1961">
        <f>DAY('Dash Board'!$C$12+COUNT('Daily reducing balance'!$F$4:F1960))</f>
        <v>10</v>
      </c>
      <c r="G1961" s="8">
        <f t="shared" si="212"/>
        <v>240883.86346372546</v>
      </c>
      <c r="H1961" s="6">
        <f>G1961*'Dash Board'!$C$11/365</f>
        <v>69.295357982715544</v>
      </c>
      <c r="I1961" s="6">
        <f>H1961*'Dash Board'!$C$18/'Dash Board'!$C$11</f>
        <v>32.997789515578837</v>
      </c>
      <c r="J1961" s="6">
        <f>(G1961&gt;1)*PMT('Dash Board'!$C$11/365,$U$4,-'Dash Board'!$C$19)</f>
        <v>108.80376961660664</v>
      </c>
      <c r="K1961" s="6">
        <f t="shared" si="214"/>
        <v>0</v>
      </c>
      <c r="L1961" s="8">
        <f t="shared" si="215"/>
        <v>240844.35505209156</v>
      </c>
      <c r="N1961" s="8">
        <f t="shared" si="213"/>
        <v>75.805980101027814</v>
      </c>
      <c r="O1961" s="8">
        <f>IF(E1960&lt;&gt;E1961,SUM($N$4:N1961)-SUM($O$3:O1960),0)</f>
        <v>0</v>
      </c>
      <c r="P1961" s="6">
        <f>IF(B1961&gt;0,SUM($O$4:O1961)-SUM($P$3:P1960),0)</f>
        <v>0</v>
      </c>
      <c r="Q1961" s="6">
        <f t="shared" si="216"/>
        <v>32.997789515578837</v>
      </c>
      <c r="R1961" s="8">
        <f>IF(E1960&lt;&gt;E1961,SUM($Q$4:Q1961)-SUM($R$3:R1960),0)</f>
        <v>0</v>
      </c>
      <c r="S1961" s="6">
        <f>IF(B1961&gt;0,SUM($R$4:R1961)-SUM($S$3:S1960),0)</f>
        <v>0</v>
      </c>
    </row>
    <row r="1962" spans="1:19">
      <c r="A1962">
        <f>IF(E1961&lt;&gt;E1962,COUNTIF($A$4:A1961,"&lt;&gt;0")+1,0)</f>
        <v>0</v>
      </c>
      <c r="B1962">
        <f>IF(A1962&lt;&gt;0,IF(MOD(A1962,3)=0,COUNTIF($B$4:B1961,"&lt;&gt;0")+1,0),0)</f>
        <v>0</v>
      </c>
      <c r="C1962" s="9">
        <f>'Dash Board'!$C$12+COUNT('Daily reducing balance'!$F$4:F1961)</f>
        <v>43688</v>
      </c>
      <c r="D1962">
        <f t="shared" si="210"/>
        <v>2019</v>
      </c>
      <c r="E1962">
        <f t="shared" si="211"/>
        <v>8</v>
      </c>
      <c r="F1962">
        <f>DAY('Dash Board'!$C$12+COUNT('Daily reducing balance'!$F$4:F1961))</f>
        <v>11</v>
      </c>
      <c r="G1962" s="8">
        <f t="shared" si="212"/>
        <v>240844.35505209156</v>
      </c>
      <c r="H1962" s="6">
        <f>G1962*'Dash Board'!$C$11/365</f>
        <v>69.283992549231812</v>
      </c>
      <c r="I1962" s="6">
        <f>H1962*'Dash Board'!$C$18/'Dash Board'!$C$11</f>
        <v>32.992377404396109</v>
      </c>
      <c r="J1962" s="6">
        <f>(G1962&gt;1)*PMT('Dash Board'!$C$11/365,$U$4,-'Dash Board'!$C$19)</f>
        <v>108.80376961660664</v>
      </c>
      <c r="K1962" s="6">
        <f t="shared" si="214"/>
        <v>0</v>
      </c>
      <c r="L1962" s="8">
        <f t="shared" si="215"/>
        <v>240804.83527502418</v>
      </c>
      <c r="N1962" s="8">
        <f t="shared" si="213"/>
        <v>75.811392212210535</v>
      </c>
      <c r="O1962" s="8">
        <f>IF(E1961&lt;&gt;E1962,SUM($N$4:N1962)-SUM($O$3:O1961),0)</f>
        <v>0</v>
      </c>
      <c r="P1962" s="6">
        <f>IF(B1962&gt;0,SUM($O$4:O1962)-SUM($P$3:P1961),0)</f>
        <v>0</v>
      </c>
      <c r="Q1962" s="6">
        <f t="shared" si="216"/>
        <v>32.992377404396109</v>
      </c>
      <c r="R1962" s="8">
        <f>IF(E1961&lt;&gt;E1962,SUM($Q$4:Q1962)-SUM($R$3:R1961),0)</f>
        <v>0</v>
      </c>
      <c r="S1962" s="6">
        <f>IF(B1962&gt;0,SUM($R$4:R1962)-SUM($S$3:S1961),0)</f>
        <v>0</v>
      </c>
    </row>
    <row r="1963" spans="1:19">
      <c r="A1963">
        <f>IF(E1962&lt;&gt;E1963,COUNTIF($A$4:A1962,"&lt;&gt;0")+1,0)</f>
        <v>0</v>
      </c>
      <c r="B1963">
        <f>IF(A1963&lt;&gt;0,IF(MOD(A1963,3)=0,COUNTIF($B$4:B1962,"&lt;&gt;0")+1,0),0)</f>
        <v>0</v>
      </c>
      <c r="C1963" s="9">
        <f>'Dash Board'!$C$12+COUNT('Daily reducing balance'!$F$4:F1962)</f>
        <v>43689</v>
      </c>
      <c r="D1963">
        <f t="shared" si="210"/>
        <v>2019</v>
      </c>
      <c r="E1963">
        <f t="shared" si="211"/>
        <v>8</v>
      </c>
      <c r="F1963">
        <f>DAY('Dash Board'!$C$12+COUNT('Daily reducing balance'!$F$4:F1962))</f>
        <v>12</v>
      </c>
      <c r="G1963" s="8">
        <f t="shared" si="212"/>
        <v>240804.83527502418</v>
      </c>
      <c r="H1963" s="6">
        <f>G1963*'Dash Board'!$C$11/365</f>
        <v>69.272623846239824</v>
      </c>
      <c r="I1963" s="6">
        <f>H1963*'Dash Board'!$C$18/'Dash Board'!$C$11</f>
        <v>32.986963736304681</v>
      </c>
      <c r="J1963" s="6">
        <f>(G1963&gt;1)*PMT('Dash Board'!$C$11/365,$U$4,-'Dash Board'!$C$19)</f>
        <v>108.80376961660664</v>
      </c>
      <c r="K1963" s="6">
        <f t="shared" si="214"/>
        <v>0</v>
      </c>
      <c r="L1963" s="8">
        <f t="shared" si="215"/>
        <v>240765.30412925381</v>
      </c>
      <c r="N1963" s="8">
        <f t="shared" si="213"/>
        <v>75.816805880301956</v>
      </c>
      <c r="O1963" s="8">
        <f>IF(E1962&lt;&gt;E1963,SUM($N$4:N1963)-SUM($O$3:O1962),0)</f>
        <v>0</v>
      </c>
      <c r="P1963" s="6">
        <f>IF(B1963&gt;0,SUM($O$4:O1963)-SUM($P$3:P1962),0)</f>
        <v>0</v>
      </c>
      <c r="Q1963" s="6">
        <f t="shared" si="216"/>
        <v>32.986963736304681</v>
      </c>
      <c r="R1963" s="8">
        <f>IF(E1962&lt;&gt;E1963,SUM($Q$4:Q1963)-SUM($R$3:R1962),0)</f>
        <v>0</v>
      </c>
      <c r="S1963" s="6">
        <f>IF(B1963&gt;0,SUM($R$4:R1963)-SUM($S$3:S1962),0)</f>
        <v>0</v>
      </c>
    </row>
    <row r="1964" spans="1:19">
      <c r="A1964">
        <f>IF(E1963&lt;&gt;E1964,COUNTIF($A$4:A1963,"&lt;&gt;0")+1,0)</f>
        <v>0</v>
      </c>
      <c r="B1964">
        <f>IF(A1964&lt;&gt;0,IF(MOD(A1964,3)=0,COUNTIF($B$4:B1963,"&lt;&gt;0")+1,0),0)</f>
        <v>0</v>
      </c>
      <c r="C1964" s="9">
        <f>'Dash Board'!$C$12+COUNT('Daily reducing balance'!$F$4:F1963)</f>
        <v>43690</v>
      </c>
      <c r="D1964">
        <f t="shared" si="210"/>
        <v>2019</v>
      </c>
      <c r="E1964">
        <f t="shared" si="211"/>
        <v>8</v>
      </c>
      <c r="F1964">
        <f>DAY('Dash Board'!$C$12+COUNT('Daily reducing balance'!$F$4:F1963))</f>
        <v>13</v>
      </c>
      <c r="G1964" s="8">
        <f t="shared" si="212"/>
        <v>240765.30412925381</v>
      </c>
      <c r="H1964" s="6">
        <f>G1964*'Dash Board'!$C$11/365</f>
        <v>69.261251872799036</v>
      </c>
      <c r="I1964" s="6">
        <f>H1964*'Dash Board'!$C$18/'Dash Board'!$C$11</f>
        <v>32.98154851085669</v>
      </c>
      <c r="J1964" s="6">
        <f>(G1964&gt;1)*PMT('Dash Board'!$C$11/365,$U$4,-'Dash Board'!$C$19)</f>
        <v>108.80376961660664</v>
      </c>
      <c r="K1964" s="6">
        <f t="shared" si="214"/>
        <v>0</v>
      </c>
      <c r="L1964" s="8">
        <f t="shared" si="215"/>
        <v>240725.76161151001</v>
      </c>
      <c r="N1964" s="8">
        <f t="shared" si="213"/>
        <v>75.822221105749946</v>
      </c>
      <c r="O1964" s="8">
        <f>IF(E1963&lt;&gt;E1964,SUM($N$4:N1964)-SUM($O$3:O1963),0)</f>
        <v>0</v>
      </c>
      <c r="P1964" s="6">
        <f>IF(B1964&gt;0,SUM($O$4:O1964)-SUM($P$3:P1963),0)</f>
        <v>0</v>
      </c>
      <c r="Q1964" s="6">
        <f t="shared" si="216"/>
        <v>32.98154851085669</v>
      </c>
      <c r="R1964" s="8">
        <f>IF(E1963&lt;&gt;E1964,SUM($Q$4:Q1964)-SUM($R$3:R1963),0)</f>
        <v>0</v>
      </c>
      <c r="S1964" s="6">
        <f>IF(B1964&gt;0,SUM($R$4:R1964)-SUM($S$3:S1963),0)</f>
        <v>0</v>
      </c>
    </row>
    <row r="1965" spans="1:19">
      <c r="A1965">
        <f>IF(E1964&lt;&gt;E1965,COUNTIF($A$4:A1964,"&lt;&gt;0")+1,0)</f>
        <v>0</v>
      </c>
      <c r="B1965">
        <f>IF(A1965&lt;&gt;0,IF(MOD(A1965,3)=0,COUNTIF($B$4:B1964,"&lt;&gt;0")+1,0),0)</f>
        <v>0</v>
      </c>
      <c r="C1965" s="9">
        <f>'Dash Board'!$C$12+COUNT('Daily reducing balance'!$F$4:F1964)</f>
        <v>43691</v>
      </c>
      <c r="D1965">
        <f t="shared" si="210"/>
        <v>2019</v>
      </c>
      <c r="E1965">
        <f t="shared" si="211"/>
        <v>8</v>
      </c>
      <c r="F1965">
        <f>DAY('Dash Board'!$C$12+COUNT('Daily reducing balance'!$F$4:F1964))</f>
        <v>14</v>
      </c>
      <c r="G1965" s="8">
        <f t="shared" si="212"/>
        <v>240725.76161151001</v>
      </c>
      <c r="H1965" s="6">
        <f>G1965*'Dash Board'!$C$11/365</f>
        <v>69.249876627968632</v>
      </c>
      <c r="I1965" s="6">
        <f>H1965*'Dash Board'!$C$18/'Dash Board'!$C$11</f>
        <v>32.976131727604113</v>
      </c>
      <c r="J1965" s="6">
        <f>(G1965&gt;1)*PMT('Dash Board'!$C$11/365,$U$4,-'Dash Board'!$C$19)</f>
        <v>108.80376961660664</v>
      </c>
      <c r="K1965" s="6">
        <f t="shared" si="214"/>
        <v>0</v>
      </c>
      <c r="L1965" s="8">
        <f t="shared" si="215"/>
        <v>240686.20771852136</v>
      </c>
      <c r="N1965" s="8">
        <f t="shared" si="213"/>
        <v>75.827637889002531</v>
      </c>
      <c r="O1965" s="8">
        <f>IF(E1964&lt;&gt;E1965,SUM($N$4:N1965)-SUM($O$3:O1964),0)</f>
        <v>0</v>
      </c>
      <c r="P1965" s="6">
        <f>IF(B1965&gt;0,SUM($O$4:O1965)-SUM($P$3:P1964),0)</f>
        <v>0</v>
      </c>
      <c r="Q1965" s="6">
        <f t="shared" si="216"/>
        <v>32.976131727604113</v>
      </c>
      <c r="R1965" s="8">
        <f>IF(E1964&lt;&gt;E1965,SUM($Q$4:Q1965)-SUM($R$3:R1964),0)</f>
        <v>0</v>
      </c>
      <c r="S1965" s="6">
        <f>IF(B1965&gt;0,SUM($R$4:R1965)-SUM($S$3:S1964),0)</f>
        <v>0</v>
      </c>
    </row>
    <row r="1966" spans="1:19">
      <c r="A1966">
        <f>IF(E1965&lt;&gt;E1966,COUNTIF($A$4:A1965,"&lt;&gt;0")+1,0)</f>
        <v>0</v>
      </c>
      <c r="B1966">
        <f>IF(A1966&lt;&gt;0,IF(MOD(A1966,3)=0,COUNTIF($B$4:B1965,"&lt;&gt;0")+1,0),0)</f>
        <v>0</v>
      </c>
      <c r="C1966" s="9">
        <f>'Dash Board'!$C$12+COUNT('Daily reducing balance'!$F$4:F1965)</f>
        <v>43692</v>
      </c>
      <c r="D1966">
        <f t="shared" si="210"/>
        <v>2019</v>
      </c>
      <c r="E1966">
        <f t="shared" si="211"/>
        <v>8</v>
      </c>
      <c r="F1966">
        <f>DAY('Dash Board'!$C$12+COUNT('Daily reducing balance'!$F$4:F1965))</f>
        <v>15</v>
      </c>
      <c r="G1966" s="8">
        <f t="shared" si="212"/>
        <v>240686.20771852136</v>
      </c>
      <c r="H1966" s="6">
        <f>G1966*'Dash Board'!$C$11/365</f>
        <v>69.238498110807512</v>
      </c>
      <c r="I1966" s="6">
        <f>H1966*'Dash Board'!$C$18/'Dash Board'!$C$11</f>
        <v>32.970713386098815</v>
      </c>
      <c r="J1966" s="6">
        <f>(G1966&gt;1)*PMT('Dash Board'!$C$11/365,$U$4,-'Dash Board'!$C$19)</f>
        <v>108.80376961660664</v>
      </c>
      <c r="K1966" s="6">
        <f t="shared" si="214"/>
        <v>0</v>
      </c>
      <c r="L1966" s="8">
        <f t="shared" si="215"/>
        <v>240646.64244701556</v>
      </c>
      <c r="N1966" s="8">
        <f t="shared" si="213"/>
        <v>75.833056230507822</v>
      </c>
      <c r="O1966" s="8">
        <f>IF(E1965&lt;&gt;E1966,SUM($N$4:N1966)-SUM($O$3:O1965),0)</f>
        <v>0</v>
      </c>
      <c r="P1966" s="6">
        <f>IF(B1966&gt;0,SUM($O$4:O1966)-SUM($P$3:P1965),0)</f>
        <v>0</v>
      </c>
      <c r="Q1966" s="6">
        <f t="shared" si="216"/>
        <v>32.970713386098815</v>
      </c>
      <c r="R1966" s="8">
        <f>IF(E1965&lt;&gt;E1966,SUM($Q$4:Q1966)-SUM($R$3:R1965),0)</f>
        <v>0</v>
      </c>
      <c r="S1966" s="6">
        <f>IF(B1966&gt;0,SUM($R$4:R1966)-SUM($S$3:S1965),0)</f>
        <v>0</v>
      </c>
    </row>
    <row r="1967" spans="1:19">
      <c r="A1967">
        <f>IF(E1966&lt;&gt;E1967,COUNTIF($A$4:A1966,"&lt;&gt;0")+1,0)</f>
        <v>0</v>
      </c>
      <c r="B1967">
        <f>IF(A1967&lt;&gt;0,IF(MOD(A1967,3)=0,COUNTIF($B$4:B1966,"&lt;&gt;0")+1,0),0)</f>
        <v>0</v>
      </c>
      <c r="C1967" s="9">
        <f>'Dash Board'!$C$12+COUNT('Daily reducing balance'!$F$4:F1966)</f>
        <v>43693</v>
      </c>
      <c r="D1967">
        <f t="shared" si="210"/>
        <v>2019</v>
      </c>
      <c r="E1967">
        <f t="shared" si="211"/>
        <v>8</v>
      </c>
      <c r="F1967">
        <f>DAY('Dash Board'!$C$12+COUNT('Daily reducing balance'!$F$4:F1966))</f>
        <v>16</v>
      </c>
      <c r="G1967" s="8">
        <f t="shared" si="212"/>
        <v>240646.64244701556</v>
      </c>
      <c r="H1967" s="6">
        <f>G1967*'Dash Board'!$C$11/365</f>
        <v>69.227116320374336</v>
      </c>
      <c r="I1967" s="6">
        <f>H1967*'Dash Board'!$C$18/'Dash Board'!$C$11</f>
        <v>32.965293485892545</v>
      </c>
      <c r="J1967" s="6">
        <f>(G1967&gt;1)*PMT('Dash Board'!$C$11/365,$U$4,-'Dash Board'!$C$19)</f>
        <v>108.80376961660664</v>
      </c>
      <c r="K1967" s="6">
        <f t="shared" si="214"/>
        <v>0</v>
      </c>
      <c r="L1967" s="8">
        <f t="shared" si="215"/>
        <v>240607.06579371932</v>
      </c>
      <c r="N1967" s="8">
        <f t="shared" si="213"/>
        <v>75.838476130714099</v>
      </c>
      <c r="O1967" s="8">
        <f>IF(E1966&lt;&gt;E1967,SUM($N$4:N1967)-SUM($O$3:O1966),0)</f>
        <v>0</v>
      </c>
      <c r="P1967" s="6">
        <f>IF(B1967&gt;0,SUM($O$4:O1967)-SUM($P$3:P1966),0)</f>
        <v>0</v>
      </c>
      <c r="Q1967" s="6">
        <f t="shared" si="216"/>
        <v>32.965293485892545</v>
      </c>
      <c r="R1967" s="8">
        <f>IF(E1966&lt;&gt;E1967,SUM($Q$4:Q1967)-SUM($R$3:R1966),0)</f>
        <v>0</v>
      </c>
      <c r="S1967" s="6">
        <f>IF(B1967&gt;0,SUM($R$4:R1967)-SUM($S$3:S1966),0)</f>
        <v>0</v>
      </c>
    </row>
    <row r="1968" spans="1:19">
      <c r="A1968">
        <f>IF(E1967&lt;&gt;E1968,COUNTIF($A$4:A1967,"&lt;&gt;0")+1,0)</f>
        <v>0</v>
      </c>
      <c r="B1968">
        <f>IF(A1968&lt;&gt;0,IF(MOD(A1968,3)=0,COUNTIF($B$4:B1967,"&lt;&gt;0")+1,0),0)</f>
        <v>0</v>
      </c>
      <c r="C1968" s="9">
        <f>'Dash Board'!$C$12+COUNT('Daily reducing balance'!$F$4:F1967)</f>
        <v>43694</v>
      </c>
      <c r="D1968">
        <f t="shared" si="210"/>
        <v>2019</v>
      </c>
      <c r="E1968">
        <f t="shared" si="211"/>
        <v>8</v>
      </c>
      <c r="F1968">
        <f>DAY('Dash Board'!$C$12+COUNT('Daily reducing balance'!$F$4:F1967))</f>
        <v>17</v>
      </c>
      <c r="G1968" s="8">
        <f t="shared" si="212"/>
        <v>240607.06579371932</v>
      </c>
      <c r="H1968" s="6">
        <f>G1968*'Dash Board'!$C$11/365</f>
        <v>69.215731255727462</v>
      </c>
      <c r="I1968" s="6">
        <f>H1968*'Dash Board'!$C$18/'Dash Board'!$C$11</f>
        <v>32.959872026536885</v>
      </c>
      <c r="J1968" s="6">
        <f>(G1968&gt;1)*PMT('Dash Board'!$C$11/365,$U$4,-'Dash Board'!$C$19)</f>
        <v>108.80376961660664</v>
      </c>
      <c r="K1968" s="6">
        <f t="shared" si="214"/>
        <v>0</v>
      </c>
      <c r="L1968" s="8">
        <f t="shared" si="215"/>
        <v>240567.47775535844</v>
      </c>
      <c r="N1968" s="8">
        <f t="shared" si="213"/>
        <v>75.843897590069759</v>
      </c>
      <c r="O1968" s="8">
        <f>IF(E1967&lt;&gt;E1968,SUM($N$4:N1968)-SUM($O$3:O1967),0)</f>
        <v>0</v>
      </c>
      <c r="P1968" s="6">
        <f>IF(B1968&gt;0,SUM($O$4:O1968)-SUM($P$3:P1967),0)</f>
        <v>0</v>
      </c>
      <c r="Q1968" s="6">
        <f t="shared" si="216"/>
        <v>32.959872026536885</v>
      </c>
      <c r="R1968" s="8">
        <f>IF(E1967&lt;&gt;E1968,SUM($Q$4:Q1968)-SUM($R$3:R1967),0)</f>
        <v>0</v>
      </c>
      <c r="S1968" s="6">
        <f>IF(B1968&gt;0,SUM($R$4:R1968)-SUM($S$3:S1967),0)</f>
        <v>0</v>
      </c>
    </row>
    <row r="1969" spans="1:19">
      <c r="A1969">
        <f>IF(E1968&lt;&gt;E1969,COUNTIF($A$4:A1968,"&lt;&gt;0")+1,0)</f>
        <v>0</v>
      </c>
      <c r="B1969">
        <f>IF(A1969&lt;&gt;0,IF(MOD(A1969,3)=0,COUNTIF($B$4:B1968,"&lt;&gt;0")+1,0),0)</f>
        <v>0</v>
      </c>
      <c r="C1969" s="9">
        <f>'Dash Board'!$C$12+COUNT('Daily reducing balance'!$F$4:F1968)</f>
        <v>43695</v>
      </c>
      <c r="D1969">
        <f t="shared" si="210"/>
        <v>2019</v>
      </c>
      <c r="E1969">
        <f t="shared" si="211"/>
        <v>8</v>
      </c>
      <c r="F1969">
        <f>DAY('Dash Board'!$C$12+COUNT('Daily reducing balance'!$F$4:F1968))</f>
        <v>18</v>
      </c>
      <c r="G1969" s="8">
        <f t="shared" si="212"/>
        <v>240567.47775535844</v>
      </c>
      <c r="H1969" s="6">
        <f>G1969*'Dash Board'!$C$11/365</f>
        <v>69.204342915925039</v>
      </c>
      <c r="I1969" s="6">
        <f>H1969*'Dash Board'!$C$18/'Dash Board'!$C$11</f>
        <v>32.954449007583356</v>
      </c>
      <c r="J1969" s="6">
        <f>(G1969&gt;1)*PMT('Dash Board'!$C$11/365,$U$4,-'Dash Board'!$C$19)</f>
        <v>108.80376961660664</v>
      </c>
      <c r="K1969" s="6">
        <f t="shared" si="214"/>
        <v>0</v>
      </c>
      <c r="L1969" s="8">
        <f t="shared" si="215"/>
        <v>240527.87832865777</v>
      </c>
      <c r="N1969" s="8">
        <f t="shared" si="213"/>
        <v>75.849320609023295</v>
      </c>
      <c r="O1969" s="8">
        <f>IF(E1968&lt;&gt;E1969,SUM($N$4:N1969)-SUM($O$3:O1968),0)</f>
        <v>0</v>
      </c>
      <c r="P1969" s="6">
        <f>IF(B1969&gt;0,SUM($O$4:O1969)-SUM($P$3:P1968),0)</f>
        <v>0</v>
      </c>
      <c r="Q1969" s="6">
        <f t="shared" si="216"/>
        <v>32.954449007583356</v>
      </c>
      <c r="R1969" s="8">
        <f>IF(E1968&lt;&gt;E1969,SUM($Q$4:Q1969)-SUM($R$3:R1968),0)</f>
        <v>0</v>
      </c>
      <c r="S1969" s="6">
        <f>IF(B1969&gt;0,SUM($R$4:R1969)-SUM($S$3:S1968),0)</f>
        <v>0</v>
      </c>
    </row>
    <row r="1970" spans="1:19">
      <c r="A1970">
        <f>IF(E1969&lt;&gt;E1970,COUNTIF($A$4:A1969,"&lt;&gt;0")+1,0)</f>
        <v>0</v>
      </c>
      <c r="B1970">
        <f>IF(A1970&lt;&gt;0,IF(MOD(A1970,3)=0,COUNTIF($B$4:B1969,"&lt;&gt;0")+1,0),0)</f>
        <v>0</v>
      </c>
      <c r="C1970" s="9">
        <f>'Dash Board'!$C$12+COUNT('Daily reducing balance'!$F$4:F1969)</f>
        <v>43696</v>
      </c>
      <c r="D1970">
        <f t="shared" si="210"/>
        <v>2019</v>
      </c>
      <c r="E1970">
        <f t="shared" si="211"/>
        <v>8</v>
      </c>
      <c r="F1970">
        <f>DAY('Dash Board'!$C$12+COUNT('Daily reducing balance'!$F$4:F1969))</f>
        <v>19</v>
      </c>
      <c r="G1970" s="8">
        <f t="shared" si="212"/>
        <v>240527.87832865777</v>
      </c>
      <c r="H1970" s="6">
        <f>G1970*'Dash Board'!$C$11/365</f>
        <v>69.192951300024831</v>
      </c>
      <c r="I1970" s="6">
        <f>H1970*'Dash Board'!$C$18/'Dash Board'!$C$11</f>
        <v>32.949024428583257</v>
      </c>
      <c r="J1970" s="6">
        <f>(G1970&gt;1)*PMT('Dash Board'!$C$11/365,$U$4,-'Dash Board'!$C$19)</f>
        <v>108.80376961660664</v>
      </c>
      <c r="K1970" s="6">
        <f t="shared" si="214"/>
        <v>0</v>
      </c>
      <c r="L1970" s="8">
        <f t="shared" si="215"/>
        <v>240488.26751034119</v>
      </c>
      <c r="N1970" s="8">
        <f t="shared" si="213"/>
        <v>75.854745188023387</v>
      </c>
      <c r="O1970" s="8">
        <f>IF(E1969&lt;&gt;E1970,SUM($N$4:N1970)-SUM($O$3:O1969),0)</f>
        <v>0</v>
      </c>
      <c r="P1970" s="6">
        <f>IF(B1970&gt;0,SUM($O$4:O1970)-SUM($P$3:P1969),0)</f>
        <v>0</v>
      </c>
      <c r="Q1970" s="6">
        <f t="shared" si="216"/>
        <v>32.949024428583257</v>
      </c>
      <c r="R1970" s="8">
        <f>IF(E1969&lt;&gt;E1970,SUM($Q$4:Q1970)-SUM($R$3:R1969),0)</f>
        <v>0</v>
      </c>
      <c r="S1970" s="6">
        <f>IF(B1970&gt;0,SUM($R$4:R1970)-SUM($S$3:S1969),0)</f>
        <v>0</v>
      </c>
    </row>
    <row r="1971" spans="1:19">
      <c r="A1971">
        <f>IF(E1970&lt;&gt;E1971,COUNTIF($A$4:A1970,"&lt;&gt;0")+1,0)</f>
        <v>0</v>
      </c>
      <c r="B1971">
        <f>IF(A1971&lt;&gt;0,IF(MOD(A1971,3)=0,COUNTIF($B$4:B1970,"&lt;&gt;0")+1,0),0)</f>
        <v>0</v>
      </c>
      <c r="C1971" s="9">
        <f>'Dash Board'!$C$12+COUNT('Daily reducing balance'!$F$4:F1970)</f>
        <v>43697</v>
      </c>
      <c r="D1971">
        <f t="shared" si="210"/>
        <v>2019</v>
      </c>
      <c r="E1971">
        <f t="shared" si="211"/>
        <v>8</v>
      </c>
      <c r="F1971">
        <f>DAY('Dash Board'!$C$12+COUNT('Daily reducing balance'!$F$4:F1970))</f>
        <v>20</v>
      </c>
      <c r="G1971" s="8">
        <f t="shared" si="212"/>
        <v>240488.26751034119</v>
      </c>
      <c r="H1971" s="6">
        <f>G1971*'Dash Board'!$C$11/365</f>
        <v>69.181556407084457</v>
      </c>
      <c r="I1971" s="6">
        <f>H1971*'Dash Board'!$C$18/'Dash Board'!$C$11</f>
        <v>32.943598289087838</v>
      </c>
      <c r="J1971" s="6">
        <f>(G1971&gt;1)*PMT('Dash Board'!$C$11/365,$U$4,-'Dash Board'!$C$19)</f>
        <v>108.80376961660664</v>
      </c>
      <c r="K1971" s="6">
        <f t="shared" si="214"/>
        <v>0</v>
      </c>
      <c r="L1971" s="8">
        <f t="shared" si="215"/>
        <v>240448.64529713165</v>
      </c>
      <c r="N1971" s="8">
        <f t="shared" si="213"/>
        <v>75.860171327518799</v>
      </c>
      <c r="O1971" s="8">
        <f>IF(E1970&lt;&gt;E1971,SUM($N$4:N1971)-SUM($O$3:O1970),0)</f>
        <v>0</v>
      </c>
      <c r="P1971" s="6">
        <f>IF(B1971&gt;0,SUM($O$4:O1971)-SUM($P$3:P1970),0)</f>
        <v>0</v>
      </c>
      <c r="Q1971" s="6">
        <f t="shared" si="216"/>
        <v>32.943598289087838</v>
      </c>
      <c r="R1971" s="8">
        <f>IF(E1970&lt;&gt;E1971,SUM($Q$4:Q1971)-SUM($R$3:R1970),0)</f>
        <v>0</v>
      </c>
      <c r="S1971" s="6">
        <f>IF(B1971&gt;0,SUM($R$4:R1971)-SUM($S$3:S1970),0)</f>
        <v>0</v>
      </c>
    </row>
    <row r="1972" spans="1:19">
      <c r="A1972">
        <f>IF(E1971&lt;&gt;E1972,COUNTIF($A$4:A1971,"&lt;&gt;0")+1,0)</f>
        <v>0</v>
      </c>
      <c r="B1972">
        <f>IF(A1972&lt;&gt;0,IF(MOD(A1972,3)=0,COUNTIF($B$4:B1971,"&lt;&gt;0")+1,0),0)</f>
        <v>0</v>
      </c>
      <c r="C1972" s="9">
        <f>'Dash Board'!$C$12+COUNT('Daily reducing balance'!$F$4:F1971)</f>
        <v>43698</v>
      </c>
      <c r="D1972">
        <f t="shared" ref="D1972:D2035" si="217">IF(AND(E1972=1,F1972=1),D1971+1,D1971)</f>
        <v>2019</v>
      </c>
      <c r="E1972">
        <f t="shared" ref="E1972:E2035" si="218">IF(F1972=1,IF(E1971+1&gt;12,1,E1971+1),E1971)</f>
        <v>8</v>
      </c>
      <c r="F1972">
        <f>DAY('Dash Board'!$C$12+COUNT('Daily reducing balance'!$F$4:F1971))</f>
        <v>21</v>
      </c>
      <c r="G1972" s="8">
        <f t="shared" ref="G1972:G2035" si="219">L1971</f>
        <v>240448.64529713165</v>
      </c>
      <c r="H1972" s="6">
        <f>G1972*'Dash Board'!$C$11/365</f>
        <v>69.170158236161157</v>
      </c>
      <c r="I1972" s="6">
        <f>H1972*'Dash Board'!$C$18/'Dash Board'!$C$11</f>
        <v>32.93817058864817</v>
      </c>
      <c r="J1972" s="6">
        <f>(G1972&gt;1)*PMT('Dash Board'!$C$11/365,$U$4,-'Dash Board'!$C$19)</f>
        <v>108.80376961660664</v>
      </c>
      <c r="K1972" s="6">
        <f t="shared" si="214"/>
        <v>0</v>
      </c>
      <c r="L1972" s="8">
        <f t="shared" si="215"/>
        <v>240409.0116857512</v>
      </c>
      <c r="N1972" s="8">
        <f t="shared" ref="N1972:N2035" si="220">J1972-I1972</f>
        <v>75.865599027958467</v>
      </c>
      <c r="O1972" s="8">
        <f>IF(E1971&lt;&gt;E1972,SUM($N$4:N1972)-SUM($O$3:O1971),0)</f>
        <v>0</v>
      </c>
      <c r="P1972" s="6">
        <f>IF(B1972&gt;0,SUM($O$4:O1972)-SUM($P$3:P1971),0)</f>
        <v>0</v>
      </c>
      <c r="Q1972" s="6">
        <f t="shared" si="216"/>
        <v>32.93817058864817</v>
      </c>
      <c r="R1972" s="8">
        <f>IF(E1971&lt;&gt;E1972,SUM($Q$4:Q1972)-SUM($R$3:R1971),0)</f>
        <v>0</v>
      </c>
      <c r="S1972" s="6">
        <f>IF(B1972&gt;0,SUM($R$4:R1972)-SUM($S$3:S1971),0)</f>
        <v>0</v>
      </c>
    </row>
    <row r="1973" spans="1:19">
      <c r="A1973">
        <f>IF(E1972&lt;&gt;E1973,COUNTIF($A$4:A1972,"&lt;&gt;0")+1,0)</f>
        <v>0</v>
      </c>
      <c r="B1973">
        <f>IF(A1973&lt;&gt;0,IF(MOD(A1973,3)=0,COUNTIF($B$4:B1972,"&lt;&gt;0")+1,0),0)</f>
        <v>0</v>
      </c>
      <c r="C1973" s="9">
        <f>'Dash Board'!$C$12+COUNT('Daily reducing balance'!$F$4:F1972)</f>
        <v>43699</v>
      </c>
      <c r="D1973">
        <f t="shared" si="217"/>
        <v>2019</v>
      </c>
      <c r="E1973">
        <f t="shared" si="218"/>
        <v>8</v>
      </c>
      <c r="F1973">
        <f>DAY('Dash Board'!$C$12+COUNT('Daily reducing balance'!$F$4:F1972))</f>
        <v>22</v>
      </c>
      <c r="G1973" s="8">
        <f t="shared" si="219"/>
        <v>240409.0116857512</v>
      </c>
      <c r="H1973" s="6">
        <f>G1973*'Dash Board'!$C$11/365</f>
        <v>69.158756786311983</v>
      </c>
      <c r="I1973" s="6">
        <f>H1973*'Dash Board'!$C$18/'Dash Board'!$C$11</f>
        <v>32.932741326815233</v>
      </c>
      <c r="J1973" s="6">
        <f>(G1973&gt;1)*PMT('Dash Board'!$C$11/365,$U$4,-'Dash Board'!$C$19)</f>
        <v>108.80376961660664</v>
      </c>
      <c r="K1973" s="6">
        <f t="shared" si="214"/>
        <v>0</v>
      </c>
      <c r="L1973" s="8">
        <f t="shared" si="215"/>
        <v>240369.36667292091</v>
      </c>
      <c r="N1973" s="8">
        <f t="shared" si="220"/>
        <v>75.871028289791411</v>
      </c>
      <c r="O1973" s="8">
        <f>IF(E1972&lt;&gt;E1973,SUM($N$4:N1973)-SUM($O$3:O1972),0)</f>
        <v>0</v>
      </c>
      <c r="P1973" s="6">
        <f>IF(B1973&gt;0,SUM($O$4:O1973)-SUM($P$3:P1972),0)</f>
        <v>0</v>
      </c>
      <c r="Q1973" s="6">
        <f t="shared" si="216"/>
        <v>32.932741326815233</v>
      </c>
      <c r="R1973" s="8">
        <f>IF(E1972&lt;&gt;E1973,SUM($Q$4:Q1973)-SUM($R$3:R1972),0)</f>
        <v>0</v>
      </c>
      <c r="S1973" s="6">
        <f>IF(B1973&gt;0,SUM($R$4:R1973)-SUM($S$3:S1972),0)</f>
        <v>0</v>
      </c>
    </row>
    <row r="1974" spans="1:19">
      <c r="A1974">
        <f>IF(E1973&lt;&gt;E1974,COUNTIF($A$4:A1973,"&lt;&gt;0")+1,0)</f>
        <v>0</v>
      </c>
      <c r="B1974">
        <f>IF(A1974&lt;&gt;0,IF(MOD(A1974,3)=0,COUNTIF($B$4:B1973,"&lt;&gt;0")+1,0),0)</f>
        <v>0</v>
      </c>
      <c r="C1974" s="9">
        <f>'Dash Board'!$C$12+COUNT('Daily reducing balance'!$F$4:F1973)</f>
        <v>43700</v>
      </c>
      <c r="D1974">
        <f t="shared" si="217"/>
        <v>2019</v>
      </c>
      <c r="E1974">
        <f t="shared" si="218"/>
        <v>8</v>
      </c>
      <c r="F1974">
        <f>DAY('Dash Board'!$C$12+COUNT('Daily reducing balance'!$F$4:F1973))</f>
        <v>23</v>
      </c>
      <c r="G1974" s="8">
        <f t="shared" si="219"/>
        <v>240369.36667292091</v>
      </c>
      <c r="H1974" s="6">
        <f>G1974*'Dash Board'!$C$11/365</f>
        <v>69.147352056593675</v>
      </c>
      <c r="I1974" s="6">
        <f>H1974*'Dash Board'!$C$18/'Dash Board'!$C$11</f>
        <v>32.92731050313985</v>
      </c>
      <c r="J1974" s="6">
        <f>(G1974&gt;1)*PMT('Dash Board'!$C$11/365,$U$4,-'Dash Board'!$C$19)</f>
        <v>108.80376961660664</v>
      </c>
      <c r="K1974" s="6">
        <f t="shared" si="214"/>
        <v>0</v>
      </c>
      <c r="L1974" s="8">
        <f t="shared" si="215"/>
        <v>240329.7102553609</v>
      </c>
      <c r="N1974" s="8">
        <f t="shared" si="220"/>
        <v>75.876459113466794</v>
      </c>
      <c r="O1974" s="8">
        <f>IF(E1973&lt;&gt;E1974,SUM($N$4:N1974)-SUM($O$3:O1973),0)</f>
        <v>0</v>
      </c>
      <c r="P1974" s="6">
        <f>IF(B1974&gt;0,SUM($O$4:O1974)-SUM($P$3:P1973),0)</f>
        <v>0</v>
      </c>
      <c r="Q1974" s="6">
        <f t="shared" si="216"/>
        <v>32.92731050313985</v>
      </c>
      <c r="R1974" s="8">
        <f>IF(E1973&lt;&gt;E1974,SUM($Q$4:Q1974)-SUM($R$3:R1973),0)</f>
        <v>0</v>
      </c>
      <c r="S1974" s="6">
        <f>IF(B1974&gt;0,SUM($R$4:R1974)-SUM($S$3:S1973),0)</f>
        <v>0</v>
      </c>
    </row>
    <row r="1975" spans="1:19">
      <c r="A1975">
        <f>IF(E1974&lt;&gt;E1975,COUNTIF($A$4:A1974,"&lt;&gt;0")+1,0)</f>
        <v>0</v>
      </c>
      <c r="B1975">
        <f>IF(A1975&lt;&gt;0,IF(MOD(A1975,3)=0,COUNTIF($B$4:B1974,"&lt;&gt;0")+1,0),0)</f>
        <v>0</v>
      </c>
      <c r="C1975" s="9">
        <f>'Dash Board'!$C$12+COUNT('Daily reducing balance'!$F$4:F1974)</f>
        <v>43701</v>
      </c>
      <c r="D1975">
        <f t="shared" si="217"/>
        <v>2019</v>
      </c>
      <c r="E1975">
        <f t="shared" si="218"/>
        <v>8</v>
      </c>
      <c r="F1975">
        <f>DAY('Dash Board'!$C$12+COUNT('Daily reducing balance'!$F$4:F1974))</f>
        <v>24</v>
      </c>
      <c r="G1975" s="8">
        <f t="shared" si="219"/>
        <v>240329.7102553609</v>
      </c>
      <c r="H1975" s="6">
        <f>G1975*'Dash Board'!$C$11/365</f>
        <v>69.135944046062718</v>
      </c>
      <c r="I1975" s="6">
        <f>H1975*'Dash Board'!$C$18/'Dash Board'!$C$11</f>
        <v>32.921878117172724</v>
      </c>
      <c r="J1975" s="6">
        <f>(G1975&gt;1)*PMT('Dash Board'!$C$11/365,$U$4,-'Dash Board'!$C$19)</f>
        <v>108.80376961660664</v>
      </c>
      <c r="K1975" s="6">
        <f t="shared" si="214"/>
        <v>0</v>
      </c>
      <c r="L1975" s="8">
        <f t="shared" si="215"/>
        <v>240290.04242979034</v>
      </c>
      <c r="N1975" s="8">
        <f t="shared" si="220"/>
        <v>75.88189149943392</v>
      </c>
      <c r="O1975" s="8">
        <f>IF(E1974&lt;&gt;E1975,SUM($N$4:N1975)-SUM($O$3:O1974),0)</f>
        <v>0</v>
      </c>
      <c r="P1975" s="6">
        <f>IF(B1975&gt;0,SUM($O$4:O1975)-SUM($P$3:P1974),0)</f>
        <v>0</v>
      </c>
      <c r="Q1975" s="6">
        <f t="shared" si="216"/>
        <v>32.921878117172724</v>
      </c>
      <c r="R1975" s="8">
        <f>IF(E1974&lt;&gt;E1975,SUM($Q$4:Q1975)-SUM($R$3:R1974),0)</f>
        <v>0</v>
      </c>
      <c r="S1975" s="6">
        <f>IF(B1975&gt;0,SUM($R$4:R1975)-SUM($S$3:S1974),0)</f>
        <v>0</v>
      </c>
    </row>
    <row r="1976" spans="1:19">
      <c r="A1976">
        <f>IF(E1975&lt;&gt;E1976,COUNTIF($A$4:A1975,"&lt;&gt;0")+1,0)</f>
        <v>0</v>
      </c>
      <c r="B1976">
        <f>IF(A1976&lt;&gt;0,IF(MOD(A1976,3)=0,COUNTIF($B$4:B1975,"&lt;&gt;0")+1,0),0)</f>
        <v>0</v>
      </c>
      <c r="C1976" s="9">
        <f>'Dash Board'!$C$12+COUNT('Daily reducing balance'!$F$4:F1975)</f>
        <v>43702</v>
      </c>
      <c r="D1976">
        <f t="shared" si="217"/>
        <v>2019</v>
      </c>
      <c r="E1976">
        <f t="shared" si="218"/>
        <v>8</v>
      </c>
      <c r="F1976">
        <f>DAY('Dash Board'!$C$12+COUNT('Daily reducing balance'!$F$4:F1975))</f>
        <v>25</v>
      </c>
      <c r="G1976" s="8">
        <f t="shared" si="219"/>
        <v>240290.04242979034</v>
      </c>
      <c r="H1976" s="6">
        <f>G1976*'Dash Board'!$C$11/365</f>
        <v>69.124532753775298</v>
      </c>
      <c r="I1976" s="6">
        <f>H1976*'Dash Board'!$C$18/'Dash Board'!$C$11</f>
        <v>32.91644416846443</v>
      </c>
      <c r="J1976" s="6">
        <f>(G1976&gt;1)*PMT('Dash Board'!$C$11/365,$U$4,-'Dash Board'!$C$19)</f>
        <v>108.80376961660664</v>
      </c>
      <c r="K1976" s="6">
        <f t="shared" si="214"/>
        <v>0</v>
      </c>
      <c r="L1976" s="8">
        <f t="shared" si="215"/>
        <v>240250.3631929275</v>
      </c>
      <c r="N1976" s="8">
        <f t="shared" si="220"/>
        <v>75.887325448142207</v>
      </c>
      <c r="O1976" s="8">
        <f>IF(E1975&lt;&gt;E1976,SUM($N$4:N1976)-SUM($O$3:O1975),0)</f>
        <v>0</v>
      </c>
      <c r="P1976" s="6">
        <f>IF(B1976&gt;0,SUM($O$4:O1976)-SUM($P$3:P1975),0)</f>
        <v>0</v>
      </c>
      <c r="Q1976" s="6">
        <f t="shared" si="216"/>
        <v>32.91644416846443</v>
      </c>
      <c r="R1976" s="8">
        <f>IF(E1975&lt;&gt;E1976,SUM($Q$4:Q1976)-SUM($R$3:R1975),0)</f>
        <v>0</v>
      </c>
      <c r="S1976" s="6">
        <f>IF(B1976&gt;0,SUM($R$4:R1976)-SUM($S$3:S1975),0)</f>
        <v>0</v>
      </c>
    </row>
    <row r="1977" spans="1:19">
      <c r="A1977">
        <f>IF(E1976&lt;&gt;E1977,COUNTIF($A$4:A1976,"&lt;&gt;0")+1,0)</f>
        <v>0</v>
      </c>
      <c r="B1977">
        <f>IF(A1977&lt;&gt;0,IF(MOD(A1977,3)=0,COUNTIF($B$4:B1976,"&lt;&gt;0")+1,0),0)</f>
        <v>0</v>
      </c>
      <c r="C1977" s="9">
        <f>'Dash Board'!$C$12+COUNT('Daily reducing balance'!$F$4:F1976)</f>
        <v>43703</v>
      </c>
      <c r="D1977">
        <f t="shared" si="217"/>
        <v>2019</v>
      </c>
      <c r="E1977">
        <f t="shared" si="218"/>
        <v>8</v>
      </c>
      <c r="F1977">
        <f>DAY('Dash Board'!$C$12+COUNT('Daily reducing balance'!$F$4:F1976))</f>
        <v>26</v>
      </c>
      <c r="G1977" s="8">
        <f t="shared" si="219"/>
        <v>240250.3631929275</v>
      </c>
      <c r="H1977" s="6">
        <f>G1977*'Dash Board'!$C$11/365</f>
        <v>69.11311817878736</v>
      </c>
      <c r="I1977" s="6">
        <f>H1977*'Dash Board'!$C$18/'Dash Board'!$C$11</f>
        <v>32.911008656565414</v>
      </c>
      <c r="J1977" s="6">
        <f>(G1977&gt;1)*PMT('Dash Board'!$C$11/365,$U$4,-'Dash Board'!$C$19)</f>
        <v>108.80376961660664</v>
      </c>
      <c r="K1977" s="6">
        <f t="shared" si="214"/>
        <v>0</v>
      </c>
      <c r="L1977" s="8">
        <f t="shared" si="215"/>
        <v>240210.67254148968</v>
      </c>
      <c r="N1977" s="8">
        <f t="shared" si="220"/>
        <v>75.89276096004123</v>
      </c>
      <c r="O1977" s="8">
        <f>IF(E1976&lt;&gt;E1977,SUM($N$4:N1977)-SUM($O$3:O1976),0)</f>
        <v>0</v>
      </c>
      <c r="P1977" s="6">
        <f>IF(B1977&gt;0,SUM($O$4:O1977)-SUM($P$3:P1976),0)</f>
        <v>0</v>
      </c>
      <c r="Q1977" s="6">
        <f t="shared" si="216"/>
        <v>32.911008656565414</v>
      </c>
      <c r="R1977" s="8">
        <f>IF(E1976&lt;&gt;E1977,SUM($Q$4:Q1977)-SUM($R$3:R1976),0)</f>
        <v>0</v>
      </c>
      <c r="S1977" s="6">
        <f>IF(B1977&gt;0,SUM($R$4:R1977)-SUM($S$3:S1976),0)</f>
        <v>0</v>
      </c>
    </row>
    <row r="1978" spans="1:19">
      <c r="A1978">
        <f>IF(E1977&lt;&gt;E1978,COUNTIF($A$4:A1977,"&lt;&gt;0")+1,0)</f>
        <v>0</v>
      </c>
      <c r="B1978">
        <f>IF(A1978&lt;&gt;0,IF(MOD(A1978,3)=0,COUNTIF($B$4:B1977,"&lt;&gt;0")+1,0),0)</f>
        <v>0</v>
      </c>
      <c r="C1978" s="9">
        <f>'Dash Board'!$C$12+COUNT('Daily reducing balance'!$F$4:F1977)</f>
        <v>43704</v>
      </c>
      <c r="D1978">
        <f t="shared" si="217"/>
        <v>2019</v>
      </c>
      <c r="E1978">
        <f t="shared" si="218"/>
        <v>8</v>
      </c>
      <c r="F1978">
        <f>DAY('Dash Board'!$C$12+COUNT('Daily reducing balance'!$F$4:F1977))</f>
        <v>27</v>
      </c>
      <c r="G1978" s="8">
        <f t="shared" si="219"/>
        <v>240210.67254148968</v>
      </c>
      <c r="H1978" s="6">
        <f>G1978*'Dash Board'!$C$11/365</f>
        <v>69.101700320154563</v>
      </c>
      <c r="I1978" s="6">
        <f>H1978*'Dash Board'!$C$18/'Dash Board'!$C$11</f>
        <v>32.905571581025988</v>
      </c>
      <c r="J1978" s="6">
        <f>(G1978&gt;1)*PMT('Dash Board'!$C$11/365,$U$4,-'Dash Board'!$C$19)</f>
        <v>108.80376961660664</v>
      </c>
      <c r="K1978" s="6">
        <f t="shared" si="214"/>
        <v>0</v>
      </c>
      <c r="L1978" s="8">
        <f t="shared" si="215"/>
        <v>240170.97047219321</v>
      </c>
      <c r="N1978" s="8">
        <f t="shared" si="220"/>
        <v>75.898198035580663</v>
      </c>
      <c r="O1978" s="8">
        <f>IF(E1977&lt;&gt;E1978,SUM($N$4:N1978)-SUM($O$3:O1977),0)</f>
        <v>0</v>
      </c>
      <c r="P1978" s="6">
        <f>IF(B1978&gt;0,SUM($O$4:O1978)-SUM($P$3:P1977),0)</f>
        <v>0</v>
      </c>
      <c r="Q1978" s="6">
        <f t="shared" si="216"/>
        <v>32.905571581025988</v>
      </c>
      <c r="R1978" s="8">
        <f>IF(E1977&lt;&gt;E1978,SUM($Q$4:Q1978)-SUM($R$3:R1977),0)</f>
        <v>0</v>
      </c>
      <c r="S1978" s="6">
        <f>IF(B1978&gt;0,SUM($R$4:R1978)-SUM($S$3:S1977),0)</f>
        <v>0</v>
      </c>
    </row>
    <row r="1979" spans="1:19">
      <c r="A1979">
        <f>IF(E1978&lt;&gt;E1979,COUNTIF($A$4:A1978,"&lt;&gt;0")+1,0)</f>
        <v>0</v>
      </c>
      <c r="B1979">
        <f>IF(A1979&lt;&gt;0,IF(MOD(A1979,3)=0,COUNTIF($B$4:B1978,"&lt;&gt;0")+1,0),0)</f>
        <v>0</v>
      </c>
      <c r="C1979" s="9">
        <f>'Dash Board'!$C$12+COUNT('Daily reducing balance'!$F$4:F1978)</f>
        <v>43705</v>
      </c>
      <c r="D1979">
        <f t="shared" si="217"/>
        <v>2019</v>
      </c>
      <c r="E1979">
        <f t="shared" si="218"/>
        <v>8</v>
      </c>
      <c r="F1979">
        <f>DAY('Dash Board'!$C$12+COUNT('Daily reducing balance'!$F$4:F1978))</f>
        <v>28</v>
      </c>
      <c r="G1979" s="8">
        <f t="shared" si="219"/>
        <v>240170.97047219321</v>
      </c>
      <c r="H1979" s="6">
        <f>G1979*'Dash Board'!$C$11/365</f>
        <v>69.090279176932285</v>
      </c>
      <c r="I1979" s="6">
        <f>H1979*'Dash Board'!$C$18/'Dash Board'!$C$11</f>
        <v>32.900132941396329</v>
      </c>
      <c r="J1979" s="6">
        <f>(G1979&gt;1)*PMT('Dash Board'!$C$11/365,$U$4,-'Dash Board'!$C$19)</f>
        <v>108.80376961660664</v>
      </c>
      <c r="K1979" s="6">
        <f t="shared" si="214"/>
        <v>0</v>
      </c>
      <c r="L1979" s="8">
        <f t="shared" si="215"/>
        <v>240131.25698175351</v>
      </c>
      <c r="N1979" s="8">
        <f t="shared" si="220"/>
        <v>75.903636675210322</v>
      </c>
      <c r="O1979" s="8">
        <f>IF(E1978&lt;&gt;E1979,SUM($N$4:N1979)-SUM($O$3:O1978),0)</f>
        <v>0</v>
      </c>
      <c r="P1979" s="6">
        <f>IF(B1979&gt;0,SUM($O$4:O1979)-SUM($P$3:P1978),0)</f>
        <v>0</v>
      </c>
      <c r="Q1979" s="6">
        <f t="shared" si="216"/>
        <v>32.900132941396329</v>
      </c>
      <c r="R1979" s="8">
        <f>IF(E1978&lt;&gt;E1979,SUM($Q$4:Q1979)-SUM($R$3:R1978),0)</f>
        <v>0</v>
      </c>
      <c r="S1979" s="6">
        <f>IF(B1979&gt;0,SUM($R$4:R1979)-SUM($S$3:S1978),0)</f>
        <v>0</v>
      </c>
    </row>
    <row r="1980" spans="1:19">
      <c r="A1980">
        <f>IF(E1979&lt;&gt;E1980,COUNTIF($A$4:A1979,"&lt;&gt;0")+1,0)</f>
        <v>0</v>
      </c>
      <c r="B1980">
        <f>IF(A1980&lt;&gt;0,IF(MOD(A1980,3)=0,COUNTIF($B$4:B1979,"&lt;&gt;0")+1,0),0)</f>
        <v>0</v>
      </c>
      <c r="C1980" s="9">
        <f>'Dash Board'!$C$12+COUNT('Daily reducing balance'!$F$4:F1979)</f>
        <v>43706</v>
      </c>
      <c r="D1980">
        <f t="shared" si="217"/>
        <v>2019</v>
      </c>
      <c r="E1980">
        <f t="shared" si="218"/>
        <v>8</v>
      </c>
      <c r="F1980">
        <f>DAY('Dash Board'!$C$12+COUNT('Daily reducing balance'!$F$4:F1979))</f>
        <v>29</v>
      </c>
      <c r="G1980" s="8">
        <f t="shared" si="219"/>
        <v>240131.25698175351</v>
      </c>
      <c r="H1980" s="6">
        <f>G1980*'Dash Board'!$C$11/365</f>
        <v>69.078854748175672</v>
      </c>
      <c r="I1980" s="6">
        <f>H1980*'Dash Board'!$C$18/'Dash Board'!$C$11</f>
        <v>32.894692737226514</v>
      </c>
      <c r="J1980" s="6">
        <f>(G1980&gt;1)*PMT('Dash Board'!$C$11/365,$U$4,-'Dash Board'!$C$19)</f>
        <v>108.80376961660664</v>
      </c>
      <c r="K1980" s="6">
        <f t="shared" si="214"/>
        <v>0</v>
      </c>
      <c r="L1980" s="8">
        <f t="shared" si="215"/>
        <v>240091.53206688506</v>
      </c>
      <c r="N1980" s="8">
        <f t="shared" si="220"/>
        <v>75.909076879380137</v>
      </c>
      <c r="O1980" s="8">
        <f>IF(E1979&lt;&gt;E1980,SUM($N$4:N1980)-SUM($O$3:O1979),0)</f>
        <v>0</v>
      </c>
      <c r="P1980" s="6">
        <f>IF(B1980&gt;0,SUM($O$4:O1980)-SUM($P$3:P1979),0)</f>
        <v>0</v>
      </c>
      <c r="Q1980" s="6">
        <f t="shared" si="216"/>
        <v>32.894692737226514</v>
      </c>
      <c r="R1980" s="8">
        <f>IF(E1979&lt;&gt;E1980,SUM($Q$4:Q1980)-SUM($R$3:R1979),0)</f>
        <v>0</v>
      </c>
      <c r="S1980" s="6">
        <f>IF(B1980&gt;0,SUM($R$4:R1980)-SUM($S$3:S1979),0)</f>
        <v>0</v>
      </c>
    </row>
    <row r="1981" spans="1:19">
      <c r="A1981">
        <f>IF(E1980&lt;&gt;E1981,COUNTIF($A$4:A1980,"&lt;&gt;0")+1,0)</f>
        <v>0</v>
      </c>
      <c r="B1981">
        <f>IF(A1981&lt;&gt;0,IF(MOD(A1981,3)=0,COUNTIF($B$4:B1980,"&lt;&gt;0")+1,0),0)</f>
        <v>0</v>
      </c>
      <c r="C1981" s="9">
        <f>'Dash Board'!$C$12+COUNT('Daily reducing balance'!$F$4:F1980)</f>
        <v>43707</v>
      </c>
      <c r="D1981">
        <f t="shared" si="217"/>
        <v>2019</v>
      </c>
      <c r="E1981">
        <f t="shared" si="218"/>
        <v>8</v>
      </c>
      <c r="F1981">
        <f>DAY('Dash Board'!$C$12+COUNT('Daily reducing balance'!$F$4:F1980))</f>
        <v>30</v>
      </c>
      <c r="G1981" s="8">
        <f t="shared" si="219"/>
        <v>240091.53206688506</v>
      </c>
      <c r="H1981" s="6">
        <f>G1981*'Dash Board'!$C$11/365</f>
        <v>69.067427032939534</v>
      </c>
      <c r="I1981" s="6">
        <f>H1981*'Dash Board'!$C$18/'Dash Board'!$C$11</f>
        <v>32.889250968066449</v>
      </c>
      <c r="J1981" s="6">
        <f>(G1981&gt;1)*PMT('Dash Board'!$C$11/365,$U$4,-'Dash Board'!$C$19)</f>
        <v>108.80376961660664</v>
      </c>
      <c r="K1981" s="6">
        <f t="shared" si="214"/>
        <v>0</v>
      </c>
      <c r="L1981" s="8">
        <f t="shared" si="215"/>
        <v>240051.7957243014</v>
      </c>
      <c r="N1981" s="8">
        <f t="shared" si="220"/>
        <v>75.914518648540195</v>
      </c>
      <c r="O1981" s="8">
        <f>IF(E1980&lt;&gt;E1981,SUM($N$4:N1981)-SUM($O$3:O1980),0)</f>
        <v>0</v>
      </c>
      <c r="P1981" s="6">
        <f>IF(B1981&gt;0,SUM($O$4:O1981)-SUM($P$3:P1980),0)</f>
        <v>0</v>
      </c>
      <c r="Q1981" s="6">
        <f t="shared" si="216"/>
        <v>32.889250968066449</v>
      </c>
      <c r="R1981" s="8">
        <f>IF(E1980&lt;&gt;E1981,SUM($Q$4:Q1981)-SUM($R$3:R1980),0)</f>
        <v>0</v>
      </c>
      <c r="S1981" s="6">
        <f>IF(B1981&gt;0,SUM($R$4:R1981)-SUM($S$3:S1980),0)</f>
        <v>0</v>
      </c>
    </row>
    <row r="1982" spans="1:19">
      <c r="A1982">
        <f>IF(E1981&lt;&gt;E1982,COUNTIF($A$4:A1981,"&lt;&gt;0")+1,0)</f>
        <v>0</v>
      </c>
      <c r="B1982">
        <f>IF(A1982&lt;&gt;0,IF(MOD(A1982,3)=0,COUNTIF($B$4:B1981,"&lt;&gt;0")+1,0),0)</f>
        <v>0</v>
      </c>
      <c r="C1982" s="9">
        <f>'Dash Board'!$C$12+COUNT('Daily reducing balance'!$F$4:F1981)</f>
        <v>43708</v>
      </c>
      <c r="D1982">
        <f t="shared" si="217"/>
        <v>2019</v>
      </c>
      <c r="E1982">
        <f t="shared" si="218"/>
        <v>8</v>
      </c>
      <c r="F1982">
        <f>DAY('Dash Board'!$C$12+COUNT('Daily reducing balance'!$F$4:F1981))</f>
        <v>31</v>
      </c>
      <c r="G1982" s="8">
        <f t="shared" si="219"/>
        <v>240051.7957243014</v>
      </c>
      <c r="H1982" s="6">
        <f>G1982*'Dash Board'!$C$11/365</f>
        <v>69.055996030278479</v>
      </c>
      <c r="I1982" s="6">
        <f>H1982*'Dash Board'!$C$18/'Dash Board'!$C$11</f>
        <v>32.883807633465949</v>
      </c>
      <c r="J1982" s="6">
        <f>(G1982&gt;1)*PMT('Dash Board'!$C$11/365,$U$4,-'Dash Board'!$C$19)</f>
        <v>108.80376961660664</v>
      </c>
      <c r="K1982" s="6">
        <f t="shared" si="214"/>
        <v>0</v>
      </c>
      <c r="L1982" s="8">
        <f t="shared" si="215"/>
        <v>240012.04795071506</v>
      </c>
      <c r="N1982" s="8">
        <f t="shared" si="220"/>
        <v>75.919961983140695</v>
      </c>
      <c r="O1982" s="8">
        <f>IF(E1981&lt;&gt;E1982,SUM($N$4:N1982)-SUM($O$3:O1981),0)</f>
        <v>0</v>
      </c>
      <c r="P1982" s="6">
        <f>IF(B1982&gt;0,SUM($O$4:O1982)-SUM($P$3:P1981),0)</f>
        <v>0</v>
      </c>
      <c r="Q1982" s="6">
        <f t="shared" si="216"/>
        <v>32.883807633465949</v>
      </c>
      <c r="R1982" s="8">
        <f>IF(E1981&lt;&gt;E1982,SUM($Q$4:Q1982)-SUM($R$3:R1981),0)</f>
        <v>0</v>
      </c>
      <c r="S1982" s="6">
        <f>IF(B1982&gt;0,SUM($R$4:R1982)-SUM($S$3:S1981),0)</f>
        <v>0</v>
      </c>
    </row>
    <row r="1983" spans="1:19">
      <c r="A1983">
        <f>IF(E1982&lt;&gt;E1983,COUNTIF($A$4:A1982,"&lt;&gt;0")+1,0)</f>
        <v>65</v>
      </c>
      <c r="B1983">
        <f>IF(A1983&lt;&gt;0,IF(MOD(A1983,3)=0,COUNTIF($B$4:B1982,"&lt;&gt;0")+1,0),0)</f>
        <v>0</v>
      </c>
      <c r="C1983" s="9">
        <f>'Dash Board'!$C$12+COUNT('Daily reducing balance'!$F$4:F1982)</f>
        <v>43709</v>
      </c>
      <c r="D1983">
        <f t="shared" si="217"/>
        <v>2019</v>
      </c>
      <c r="E1983">
        <f t="shared" si="218"/>
        <v>9</v>
      </c>
      <c r="F1983">
        <f>DAY('Dash Board'!$C$12+COUNT('Daily reducing balance'!$F$4:F1982))</f>
        <v>1</v>
      </c>
      <c r="G1983" s="8">
        <f t="shared" si="219"/>
        <v>240012.04795071506</v>
      </c>
      <c r="H1983" s="6">
        <f>G1983*'Dash Board'!$C$11/365</f>
        <v>69.044561739246788</v>
      </c>
      <c r="I1983" s="6">
        <f>H1983*'Dash Board'!$C$18/'Dash Board'!$C$11</f>
        <v>32.878362732974665</v>
      </c>
      <c r="J1983" s="6">
        <f>(G1983&gt;1)*PMT('Dash Board'!$C$11/365,$U$4,-'Dash Board'!$C$19)</f>
        <v>108.80376961660664</v>
      </c>
      <c r="K1983" s="6">
        <f t="shared" si="214"/>
        <v>3264.1130884981981</v>
      </c>
      <c r="L1983" s="8">
        <f t="shared" si="215"/>
        <v>239972.2887428377</v>
      </c>
      <c r="N1983" s="8">
        <f t="shared" si="220"/>
        <v>75.925406883631979</v>
      </c>
      <c r="O1983" s="8">
        <f>IF(E1982&lt;&gt;E1983,SUM($N$4:N1983)-SUM($O$3:O1982),0)</f>
        <v>2351.162759195402</v>
      </c>
      <c r="P1983" s="6">
        <f>IF(B1983&gt;0,SUM($O$4:O1983)-SUM($P$3:P1982),0)</f>
        <v>0</v>
      </c>
      <c r="Q1983" s="6">
        <f t="shared" si="216"/>
        <v>32.878362732974665</v>
      </c>
      <c r="R1983" s="8">
        <f>IF(E1982&lt;&gt;E1983,SUM($Q$4:Q1983)-SUM($R$3:R1982),0)</f>
        <v>1021.7540989193512</v>
      </c>
      <c r="S1983" s="6">
        <f>IF(B1983&gt;0,SUM($R$4:R1983)-SUM($S$3:S1982),0)</f>
        <v>0</v>
      </c>
    </row>
    <row r="1984" spans="1:19">
      <c r="A1984">
        <f>IF(E1983&lt;&gt;E1984,COUNTIF($A$4:A1983,"&lt;&gt;0")+1,0)</f>
        <v>0</v>
      </c>
      <c r="B1984">
        <f>IF(A1984&lt;&gt;0,IF(MOD(A1984,3)=0,COUNTIF($B$4:B1983,"&lt;&gt;0")+1,0),0)</f>
        <v>0</v>
      </c>
      <c r="C1984" s="9">
        <f>'Dash Board'!$C$12+COUNT('Daily reducing balance'!$F$4:F1983)</f>
        <v>43710</v>
      </c>
      <c r="D1984">
        <f t="shared" si="217"/>
        <v>2019</v>
      </c>
      <c r="E1984">
        <f t="shared" si="218"/>
        <v>9</v>
      </c>
      <c r="F1984">
        <f>DAY('Dash Board'!$C$12+COUNT('Daily reducing balance'!$F$4:F1983))</f>
        <v>2</v>
      </c>
      <c r="G1984" s="8">
        <f t="shared" si="219"/>
        <v>239972.2887428377</v>
      </c>
      <c r="H1984" s="6">
        <f>G1984*'Dash Board'!$C$11/365</f>
        <v>69.033124158898516</v>
      </c>
      <c r="I1984" s="6">
        <f>H1984*'Dash Board'!$C$18/'Dash Board'!$C$11</f>
        <v>32.872916266142155</v>
      </c>
      <c r="J1984" s="6">
        <f>(G1984&gt;1)*PMT('Dash Board'!$C$11/365,$U$4,-'Dash Board'!$C$19)</f>
        <v>108.80376961660664</v>
      </c>
      <c r="K1984" s="6">
        <f t="shared" si="214"/>
        <v>0</v>
      </c>
      <c r="L1984" s="8">
        <f t="shared" si="215"/>
        <v>239932.51809737997</v>
      </c>
      <c r="N1984" s="8">
        <f t="shared" si="220"/>
        <v>75.930853350464488</v>
      </c>
      <c r="O1984" s="8">
        <f>IF(E1983&lt;&gt;E1984,SUM($N$4:N1984)-SUM($O$3:O1983),0)</f>
        <v>0</v>
      </c>
      <c r="P1984" s="6">
        <f>IF(B1984&gt;0,SUM($O$4:O1984)-SUM($P$3:P1983),0)</f>
        <v>0</v>
      </c>
      <c r="Q1984" s="6">
        <f t="shared" si="216"/>
        <v>32.872916266142155</v>
      </c>
      <c r="R1984" s="8">
        <f>IF(E1983&lt;&gt;E1984,SUM($Q$4:Q1984)-SUM($R$3:R1983),0)</f>
        <v>0</v>
      </c>
      <c r="S1984" s="6">
        <f>IF(B1984&gt;0,SUM($R$4:R1984)-SUM($S$3:S1983),0)</f>
        <v>0</v>
      </c>
    </row>
    <row r="1985" spans="1:19">
      <c r="A1985">
        <f>IF(E1984&lt;&gt;E1985,COUNTIF($A$4:A1984,"&lt;&gt;0")+1,0)</f>
        <v>0</v>
      </c>
      <c r="B1985">
        <f>IF(A1985&lt;&gt;0,IF(MOD(A1985,3)=0,COUNTIF($B$4:B1984,"&lt;&gt;0")+1,0),0)</f>
        <v>0</v>
      </c>
      <c r="C1985" s="9">
        <f>'Dash Board'!$C$12+COUNT('Daily reducing balance'!$F$4:F1984)</f>
        <v>43711</v>
      </c>
      <c r="D1985">
        <f t="shared" si="217"/>
        <v>2019</v>
      </c>
      <c r="E1985">
        <f t="shared" si="218"/>
        <v>9</v>
      </c>
      <c r="F1985">
        <f>DAY('Dash Board'!$C$12+COUNT('Daily reducing balance'!$F$4:F1984))</f>
        <v>3</v>
      </c>
      <c r="G1985" s="8">
        <f t="shared" si="219"/>
        <v>239932.51809737997</v>
      </c>
      <c r="H1985" s="6">
        <f>G1985*'Dash Board'!$C$11/365</f>
        <v>69.021683288287392</v>
      </c>
      <c r="I1985" s="6">
        <f>H1985*'Dash Board'!$C$18/'Dash Board'!$C$11</f>
        <v>32.867468232517808</v>
      </c>
      <c r="J1985" s="6">
        <f>(G1985&gt;1)*PMT('Dash Board'!$C$11/365,$U$4,-'Dash Board'!$C$19)</f>
        <v>108.80376961660664</v>
      </c>
      <c r="K1985" s="6">
        <f t="shared" si="214"/>
        <v>0</v>
      </c>
      <c r="L1985" s="8">
        <f t="shared" si="215"/>
        <v>239892.73601105166</v>
      </c>
      <c r="N1985" s="8">
        <f t="shared" si="220"/>
        <v>75.936301384088836</v>
      </c>
      <c r="O1985" s="8">
        <f>IF(E1984&lt;&gt;E1985,SUM($N$4:N1985)-SUM($O$3:O1984),0)</f>
        <v>0</v>
      </c>
      <c r="P1985" s="6">
        <f>IF(B1985&gt;0,SUM($O$4:O1985)-SUM($P$3:P1984),0)</f>
        <v>0</v>
      </c>
      <c r="Q1985" s="6">
        <f t="shared" si="216"/>
        <v>32.867468232517808</v>
      </c>
      <c r="R1985" s="8">
        <f>IF(E1984&lt;&gt;E1985,SUM($Q$4:Q1985)-SUM($R$3:R1984),0)</f>
        <v>0</v>
      </c>
      <c r="S1985" s="6">
        <f>IF(B1985&gt;0,SUM($R$4:R1985)-SUM($S$3:S1984),0)</f>
        <v>0</v>
      </c>
    </row>
    <row r="1986" spans="1:19">
      <c r="A1986">
        <f>IF(E1985&lt;&gt;E1986,COUNTIF($A$4:A1985,"&lt;&gt;0")+1,0)</f>
        <v>0</v>
      </c>
      <c r="B1986">
        <f>IF(A1986&lt;&gt;0,IF(MOD(A1986,3)=0,COUNTIF($B$4:B1985,"&lt;&gt;0")+1,0),0)</f>
        <v>0</v>
      </c>
      <c r="C1986" s="9">
        <f>'Dash Board'!$C$12+COUNT('Daily reducing balance'!$F$4:F1985)</f>
        <v>43712</v>
      </c>
      <c r="D1986">
        <f t="shared" si="217"/>
        <v>2019</v>
      </c>
      <c r="E1986">
        <f t="shared" si="218"/>
        <v>9</v>
      </c>
      <c r="F1986">
        <f>DAY('Dash Board'!$C$12+COUNT('Daily reducing balance'!$F$4:F1985))</f>
        <v>4</v>
      </c>
      <c r="G1986" s="8">
        <f t="shared" si="219"/>
        <v>239892.73601105166</v>
      </c>
      <c r="H1986" s="6">
        <f>G1986*'Dash Board'!$C$11/365</f>
        <v>69.010239126466914</v>
      </c>
      <c r="I1986" s="6">
        <f>H1986*'Dash Board'!$C$18/'Dash Board'!$C$11</f>
        <v>32.862018631650912</v>
      </c>
      <c r="J1986" s="6">
        <f>(G1986&gt;1)*PMT('Dash Board'!$C$11/365,$U$4,-'Dash Board'!$C$19)</f>
        <v>108.80376961660664</v>
      </c>
      <c r="K1986" s="6">
        <f t="shared" si="214"/>
        <v>0</v>
      </c>
      <c r="L1986" s="8">
        <f t="shared" si="215"/>
        <v>239852.94248056153</v>
      </c>
      <c r="N1986" s="8">
        <f t="shared" si="220"/>
        <v>75.941750984955732</v>
      </c>
      <c r="O1986" s="8">
        <f>IF(E1985&lt;&gt;E1986,SUM($N$4:N1986)-SUM($O$3:O1985),0)</f>
        <v>0</v>
      </c>
      <c r="P1986" s="6">
        <f>IF(B1986&gt;0,SUM($O$4:O1986)-SUM($P$3:P1985),0)</f>
        <v>0</v>
      </c>
      <c r="Q1986" s="6">
        <f t="shared" si="216"/>
        <v>32.862018631650912</v>
      </c>
      <c r="R1986" s="8">
        <f>IF(E1985&lt;&gt;E1986,SUM($Q$4:Q1986)-SUM($R$3:R1985),0)</f>
        <v>0</v>
      </c>
      <c r="S1986" s="6">
        <f>IF(B1986&gt;0,SUM($R$4:R1986)-SUM($S$3:S1985),0)</f>
        <v>0</v>
      </c>
    </row>
    <row r="1987" spans="1:19">
      <c r="A1987">
        <f>IF(E1986&lt;&gt;E1987,COUNTIF($A$4:A1986,"&lt;&gt;0")+1,0)</f>
        <v>0</v>
      </c>
      <c r="B1987">
        <f>IF(A1987&lt;&gt;0,IF(MOD(A1987,3)=0,COUNTIF($B$4:B1986,"&lt;&gt;0")+1,0),0)</f>
        <v>0</v>
      </c>
      <c r="C1987" s="9">
        <f>'Dash Board'!$C$12+COUNT('Daily reducing balance'!$F$4:F1986)</f>
        <v>43713</v>
      </c>
      <c r="D1987">
        <f t="shared" si="217"/>
        <v>2019</v>
      </c>
      <c r="E1987">
        <f t="shared" si="218"/>
        <v>9</v>
      </c>
      <c r="F1987">
        <f>DAY('Dash Board'!$C$12+COUNT('Daily reducing balance'!$F$4:F1986))</f>
        <v>5</v>
      </c>
      <c r="G1987" s="8">
        <f t="shared" si="219"/>
        <v>239852.94248056153</v>
      </c>
      <c r="H1987" s="6">
        <f>G1987*'Dash Board'!$C$11/365</f>
        <v>68.998791672490299</v>
      </c>
      <c r="I1987" s="6">
        <f>H1987*'Dash Board'!$C$18/'Dash Board'!$C$11</f>
        <v>32.85656746309062</v>
      </c>
      <c r="J1987" s="6">
        <f>(G1987&gt;1)*PMT('Dash Board'!$C$11/365,$U$4,-'Dash Board'!$C$19)</f>
        <v>108.80376961660664</v>
      </c>
      <c r="K1987" s="6">
        <f t="shared" si="214"/>
        <v>0</v>
      </c>
      <c r="L1987" s="8">
        <f t="shared" si="215"/>
        <v>239813.13750261741</v>
      </c>
      <c r="N1987" s="8">
        <f t="shared" si="220"/>
        <v>75.947202153516031</v>
      </c>
      <c r="O1987" s="8">
        <f>IF(E1986&lt;&gt;E1987,SUM($N$4:N1987)-SUM($O$3:O1986),0)</f>
        <v>0</v>
      </c>
      <c r="P1987" s="6">
        <f>IF(B1987&gt;0,SUM($O$4:O1987)-SUM($P$3:P1986),0)</f>
        <v>0</v>
      </c>
      <c r="Q1987" s="6">
        <f t="shared" si="216"/>
        <v>32.85656746309062</v>
      </c>
      <c r="R1987" s="8">
        <f>IF(E1986&lt;&gt;E1987,SUM($Q$4:Q1987)-SUM($R$3:R1986),0)</f>
        <v>0</v>
      </c>
      <c r="S1987" s="6">
        <f>IF(B1987&gt;0,SUM($R$4:R1987)-SUM($S$3:S1986),0)</f>
        <v>0</v>
      </c>
    </row>
    <row r="1988" spans="1:19">
      <c r="A1988">
        <f>IF(E1987&lt;&gt;E1988,COUNTIF($A$4:A1987,"&lt;&gt;0")+1,0)</f>
        <v>0</v>
      </c>
      <c r="B1988">
        <f>IF(A1988&lt;&gt;0,IF(MOD(A1988,3)=0,COUNTIF($B$4:B1987,"&lt;&gt;0")+1,0),0)</f>
        <v>0</v>
      </c>
      <c r="C1988" s="9">
        <f>'Dash Board'!$C$12+COUNT('Daily reducing balance'!$F$4:F1987)</f>
        <v>43714</v>
      </c>
      <c r="D1988">
        <f t="shared" si="217"/>
        <v>2019</v>
      </c>
      <c r="E1988">
        <f t="shared" si="218"/>
        <v>9</v>
      </c>
      <c r="F1988">
        <f>DAY('Dash Board'!$C$12+COUNT('Daily reducing balance'!$F$4:F1987))</f>
        <v>6</v>
      </c>
      <c r="G1988" s="8">
        <f t="shared" si="219"/>
        <v>239813.13750261741</v>
      </c>
      <c r="H1988" s="6">
        <f>G1988*'Dash Board'!$C$11/365</f>
        <v>68.987340925410479</v>
      </c>
      <c r="I1988" s="6">
        <f>H1988*'Dash Board'!$C$18/'Dash Board'!$C$11</f>
        <v>32.851114726385944</v>
      </c>
      <c r="J1988" s="6">
        <f>(G1988&gt;1)*PMT('Dash Board'!$C$11/365,$U$4,-'Dash Board'!$C$19)</f>
        <v>108.80376961660664</v>
      </c>
      <c r="K1988" s="6">
        <f t="shared" si="214"/>
        <v>0</v>
      </c>
      <c r="L1988" s="8">
        <f t="shared" si="215"/>
        <v>239773.3210739262</v>
      </c>
      <c r="N1988" s="8">
        <f t="shared" si="220"/>
        <v>75.9526548902207</v>
      </c>
      <c r="O1988" s="8">
        <f>IF(E1987&lt;&gt;E1988,SUM($N$4:N1988)-SUM($O$3:O1987),0)</f>
        <v>0</v>
      </c>
      <c r="P1988" s="6">
        <f>IF(B1988&gt;0,SUM($O$4:O1988)-SUM($P$3:P1987),0)</f>
        <v>0</v>
      </c>
      <c r="Q1988" s="6">
        <f t="shared" si="216"/>
        <v>32.851114726385944</v>
      </c>
      <c r="R1988" s="8">
        <f>IF(E1987&lt;&gt;E1988,SUM($Q$4:Q1988)-SUM($R$3:R1987),0)</f>
        <v>0</v>
      </c>
      <c r="S1988" s="6">
        <f>IF(B1988&gt;0,SUM($R$4:R1988)-SUM($S$3:S1987),0)</f>
        <v>0</v>
      </c>
    </row>
    <row r="1989" spans="1:19">
      <c r="A1989">
        <f>IF(E1988&lt;&gt;E1989,COUNTIF($A$4:A1988,"&lt;&gt;0")+1,0)</f>
        <v>0</v>
      </c>
      <c r="B1989">
        <f>IF(A1989&lt;&gt;0,IF(MOD(A1989,3)=0,COUNTIF($B$4:B1988,"&lt;&gt;0")+1,0),0)</f>
        <v>0</v>
      </c>
      <c r="C1989" s="9">
        <f>'Dash Board'!$C$12+COUNT('Daily reducing balance'!$F$4:F1988)</f>
        <v>43715</v>
      </c>
      <c r="D1989">
        <f t="shared" si="217"/>
        <v>2019</v>
      </c>
      <c r="E1989">
        <f t="shared" si="218"/>
        <v>9</v>
      </c>
      <c r="F1989">
        <f>DAY('Dash Board'!$C$12+COUNT('Daily reducing balance'!$F$4:F1988))</f>
        <v>7</v>
      </c>
      <c r="G1989" s="8">
        <f t="shared" si="219"/>
        <v>239773.3210739262</v>
      </c>
      <c r="H1989" s="6">
        <f>G1989*'Dash Board'!$C$11/365</f>
        <v>68.975886884280129</v>
      </c>
      <c r="I1989" s="6">
        <f>H1989*'Dash Board'!$C$18/'Dash Board'!$C$11</f>
        <v>32.845660421085775</v>
      </c>
      <c r="J1989" s="6">
        <f>(G1989&gt;1)*PMT('Dash Board'!$C$11/365,$U$4,-'Dash Board'!$C$19)</f>
        <v>108.80376961660664</v>
      </c>
      <c r="K1989" s="6">
        <f t="shared" ref="K1989:K2052" si="221">IF(F1989=1,SUMIFS($J$4:$J$7308,$D$4:$D$7308,"="&amp;YEAR(C1989),$E$4:$E$7308,"="&amp;MONTH(C1989)),0)</f>
        <v>0</v>
      </c>
      <c r="L1989" s="8">
        <f t="shared" ref="L1989:L2052" si="222">IF(G1989+H1989-J1989&lt;0,0,G1989+H1989-J1989)</f>
        <v>239733.49319119388</v>
      </c>
      <c r="N1989" s="8">
        <f t="shared" si="220"/>
        <v>75.958109195520876</v>
      </c>
      <c r="O1989" s="8">
        <f>IF(E1988&lt;&gt;E1989,SUM($N$4:N1989)-SUM($O$3:O1988),0)</f>
        <v>0</v>
      </c>
      <c r="P1989" s="6">
        <f>IF(B1989&gt;0,SUM($O$4:O1989)-SUM($P$3:P1988),0)</f>
        <v>0</v>
      </c>
      <c r="Q1989" s="6">
        <f t="shared" ref="Q1989:Q2052" si="223">I1989</f>
        <v>32.845660421085775</v>
      </c>
      <c r="R1989" s="8">
        <f>IF(E1988&lt;&gt;E1989,SUM($Q$4:Q1989)-SUM($R$3:R1988),0)</f>
        <v>0</v>
      </c>
      <c r="S1989" s="6">
        <f>IF(B1989&gt;0,SUM($R$4:R1989)-SUM($S$3:S1988),0)</f>
        <v>0</v>
      </c>
    </row>
    <row r="1990" spans="1:19">
      <c r="A1990">
        <f>IF(E1989&lt;&gt;E1990,COUNTIF($A$4:A1989,"&lt;&gt;0")+1,0)</f>
        <v>0</v>
      </c>
      <c r="B1990">
        <f>IF(A1990&lt;&gt;0,IF(MOD(A1990,3)=0,COUNTIF($B$4:B1989,"&lt;&gt;0")+1,0),0)</f>
        <v>0</v>
      </c>
      <c r="C1990" s="9">
        <f>'Dash Board'!$C$12+COUNT('Daily reducing balance'!$F$4:F1989)</f>
        <v>43716</v>
      </c>
      <c r="D1990">
        <f t="shared" si="217"/>
        <v>2019</v>
      </c>
      <c r="E1990">
        <f t="shared" si="218"/>
        <v>9</v>
      </c>
      <c r="F1990">
        <f>DAY('Dash Board'!$C$12+COUNT('Daily reducing balance'!$F$4:F1989))</f>
        <v>8</v>
      </c>
      <c r="G1990" s="8">
        <f t="shared" si="219"/>
        <v>239733.49319119388</v>
      </c>
      <c r="H1990" s="6">
        <f>G1990*'Dash Board'!$C$11/365</f>
        <v>68.964429548151656</v>
      </c>
      <c r="I1990" s="6">
        <f>H1990*'Dash Board'!$C$18/'Dash Board'!$C$11</f>
        <v>32.840204546738889</v>
      </c>
      <c r="J1990" s="6">
        <f>(G1990&gt;1)*PMT('Dash Board'!$C$11/365,$U$4,-'Dash Board'!$C$19)</f>
        <v>108.80376961660664</v>
      </c>
      <c r="K1990" s="6">
        <f t="shared" si="221"/>
        <v>0</v>
      </c>
      <c r="L1990" s="8">
        <f t="shared" si="222"/>
        <v>239693.65385112542</v>
      </c>
      <c r="N1990" s="8">
        <f t="shared" si="220"/>
        <v>75.963565069867755</v>
      </c>
      <c r="O1990" s="8">
        <f>IF(E1989&lt;&gt;E1990,SUM($N$4:N1990)-SUM($O$3:O1989),0)</f>
        <v>0</v>
      </c>
      <c r="P1990" s="6">
        <f>IF(B1990&gt;0,SUM($O$4:O1990)-SUM($P$3:P1989),0)</f>
        <v>0</v>
      </c>
      <c r="Q1990" s="6">
        <f t="shared" si="223"/>
        <v>32.840204546738889</v>
      </c>
      <c r="R1990" s="8">
        <f>IF(E1989&lt;&gt;E1990,SUM($Q$4:Q1990)-SUM($R$3:R1989),0)</f>
        <v>0</v>
      </c>
      <c r="S1990" s="6">
        <f>IF(B1990&gt;0,SUM($R$4:R1990)-SUM($S$3:S1989),0)</f>
        <v>0</v>
      </c>
    </row>
    <row r="1991" spans="1:19">
      <c r="A1991">
        <f>IF(E1990&lt;&gt;E1991,COUNTIF($A$4:A1990,"&lt;&gt;0")+1,0)</f>
        <v>0</v>
      </c>
      <c r="B1991">
        <f>IF(A1991&lt;&gt;0,IF(MOD(A1991,3)=0,COUNTIF($B$4:B1990,"&lt;&gt;0")+1,0),0)</f>
        <v>0</v>
      </c>
      <c r="C1991" s="9">
        <f>'Dash Board'!$C$12+COUNT('Daily reducing balance'!$F$4:F1990)</f>
        <v>43717</v>
      </c>
      <c r="D1991">
        <f t="shared" si="217"/>
        <v>2019</v>
      </c>
      <c r="E1991">
        <f t="shared" si="218"/>
        <v>9</v>
      </c>
      <c r="F1991">
        <f>DAY('Dash Board'!$C$12+COUNT('Daily reducing balance'!$F$4:F1990))</f>
        <v>9</v>
      </c>
      <c r="G1991" s="8">
        <f t="shared" si="219"/>
        <v>239693.65385112542</v>
      </c>
      <c r="H1991" s="6">
        <f>G1991*'Dash Board'!$C$11/365</f>
        <v>68.952968916077168</v>
      </c>
      <c r="I1991" s="6">
        <f>H1991*'Dash Board'!$C$18/'Dash Board'!$C$11</f>
        <v>32.834747102893893</v>
      </c>
      <c r="J1991" s="6">
        <f>(G1991&gt;1)*PMT('Dash Board'!$C$11/365,$U$4,-'Dash Board'!$C$19)</f>
        <v>108.80376961660664</v>
      </c>
      <c r="K1991" s="6">
        <f t="shared" si="221"/>
        <v>0</v>
      </c>
      <c r="L1991" s="8">
        <f t="shared" si="222"/>
        <v>239653.80305042487</v>
      </c>
      <c r="N1991" s="8">
        <f t="shared" si="220"/>
        <v>75.969022513712758</v>
      </c>
      <c r="O1991" s="8">
        <f>IF(E1990&lt;&gt;E1991,SUM($N$4:N1991)-SUM($O$3:O1990),0)</f>
        <v>0</v>
      </c>
      <c r="P1991" s="6">
        <f>IF(B1991&gt;0,SUM($O$4:O1991)-SUM($P$3:P1990),0)</f>
        <v>0</v>
      </c>
      <c r="Q1991" s="6">
        <f t="shared" si="223"/>
        <v>32.834747102893893</v>
      </c>
      <c r="R1991" s="8">
        <f>IF(E1990&lt;&gt;E1991,SUM($Q$4:Q1991)-SUM($R$3:R1990),0)</f>
        <v>0</v>
      </c>
      <c r="S1991" s="6">
        <f>IF(B1991&gt;0,SUM($R$4:R1991)-SUM($S$3:S1990),0)</f>
        <v>0</v>
      </c>
    </row>
    <row r="1992" spans="1:19">
      <c r="A1992">
        <f>IF(E1991&lt;&gt;E1992,COUNTIF($A$4:A1991,"&lt;&gt;0")+1,0)</f>
        <v>0</v>
      </c>
      <c r="B1992">
        <f>IF(A1992&lt;&gt;0,IF(MOD(A1992,3)=0,COUNTIF($B$4:B1991,"&lt;&gt;0")+1,0),0)</f>
        <v>0</v>
      </c>
      <c r="C1992" s="9">
        <f>'Dash Board'!$C$12+COUNT('Daily reducing balance'!$F$4:F1991)</f>
        <v>43718</v>
      </c>
      <c r="D1992">
        <f t="shared" si="217"/>
        <v>2019</v>
      </c>
      <c r="E1992">
        <f t="shared" si="218"/>
        <v>9</v>
      </c>
      <c r="F1992">
        <f>DAY('Dash Board'!$C$12+COUNT('Daily reducing balance'!$F$4:F1991))</f>
        <v>10</v>
      </c>
      <c r="G1992" s="8">
        <f t="shared" si="219"/>
        <v>239653.80305042487</v>
      </c>
      <c r="H1992" s="6">
        <f>G1992*'Dash Board'!$C$11/365</f>
        <v>68.94150498710853</v>
      </c>
      <c r="I1992" s="6">
        <f>H1992*'Dash Board'!$C$18/'Dash Board'!$C$11</f>
        <v>32.829288089099308</v>
      </c>
      <c r="J1992" s="6">
        <f>(G1992&gt;1)*PMT('Dash Board'!$C$11/365,$U$4,-'Dash Board'!$C$19)</f>
        <v>108.80376961660664</v>
      </c>
      <c r="K1992" s="6">
        <f t="shared" si="221"/>
        <v>0</v>
      </c>
      <c r="L1992" s="8">
        <f t="shared" si="222"/>
        <v>239613.94078579536</v>
      </c>
      <c r="N1992" s="8">
        <f t="shared" si="220"/>
        <v>75.974481527507336</v>
      </c>
      <c r="O1992" s="8">
        <f>IF(E1991&lt;&gt;E1992,SUM($N$4:N1992)-SUM($O$3:O1991),0)</f>
        <v>0</v>
      </c>
      <c r="P1992" s="6">
        <f>IF(B1992&gt;0,SUM($O$4:O1992)-SUM($P$3:P1991),0)</f>
        <v>0</v>
      </c>
      <c r="Q1992" s="6">
        <f t="shared" si="223"/>
        <v>32.829288089099308</v>
      </c>
      <c r="R1992" s="8">
        <f>IF(E1991&lt;&gt;E1992,SUM($Q$4:Q1992)-SUM($R$3:R1991),0)</f>
        <v>0</v>
      </c>
      <c r="S1992" s="6">
        <f>IF(B1992&gt;0,SUM($R$4:R1992)-SUM($S$3:S1991),0)</f>
        <v>0</v>
      </c>
    </row>
    <row r="1993" spans="1:19">
      <c r="A1993">
        <f>IF(E1992&lt;&gt;E1993,COUNTIF($A$4:A1992,"&lt;&gt;0")+1,0)</f>
        <v>0</v>
      </c>
      <c r="B1993">
        <f>IF(A1993&lt;&gt;0,IF(MOD(A1993,3)=0,COUNTIF($B$4:B1992,"&lt;&gt;0")+1,0),0)</f>
        <v>0</v>
      </c>
      <c r="C1993" s="9">
        <f>'Dash Board'!$C$12+COUNT('Daily reducing balance'!$F$4:F1992)</f>
        <v>43719</v>
      </c>
      <c r="D1993">
        <f t="shared" si="217"/>
        <v>2019</v>
      </c>
      <c r="E1993">
        <f t="shared" si="218"/>
        <v>9</v>
      </c>
      <c r="F1993">
        <f>DAY('Dash Board'!$C$12+COUNT('Daily reducing balance'!$F$4:F1992))</f>
        <v>11</v>
      </c>
      <c r="G1993" s="8">
        <f t="shared" si="219"/>
        <v>239613.94078579536</v>
      </c>
      <c r="H1993" s="6">
        <f>G1993*'Dash Board'!$C$11/365</f>
        <v>68.930037760297296</v>
      </c>
      <c r="I1993" s="6">
        <f>H1993*'Dash Board'!$C$18/'Dash Board'!$C$11</f>
        <v>32.823827504903477</v>
      </c>
      <c r="J1993" s="6">
        <f>(G1993&gt;1)*PMT('Dash Board'!$C$11/365,$U$4,-'Dash Board'!$C$19)</f>
        <v>108.80376961660664</v>
      </c>
      <c r="K1993" s="6">
        <f t="shared" si="221"/>
        <v>0</v>
      </c>
      <c r="L1993" s="8">
        <f t="shared" si="222"/>
        <v>239574.06705393904</v>
      </c>
      <c r="N1993" s="8">
        <f t="shared" si="220"/>
        <v>75.979942111703167</v>
      </c>
      <c r="O1993" s="8">
        <f>IF(E1992&lt;&gt;E1993,SUM($N$4:N1993)-SUM($O$3:O1992),0)</f>
        <v>0</v>
      </c>
      <c r="P1993" s="6">
        <f>IF(B1993&gt;0,SUM($O$4:O1993)-SUM($P$3:P1992),0)</f>
        <v>0</v>
      </c>
      <c r="Q1993" s="6">
        <f t="shared" si="223"/>
        <v>32.823827504903477</v>
      </c>
      <c r="R1993" s="8">
        <f>IF(E1992&lt;&gt;E1993,SUM($Q$4:Q1993)-SUM($R$3:R1992),0)</f>
        <v>0</v>
      </c>
      <c r="S1993" s="6">
        <f>IF(B1993&gt;0,SUM($R$4:R1993)-SUM($S$3:S1992),0)</f>
        <v>0</v>
      </c>
    </row>
    <row r="1994" spans="1:19">
      <c r="A1994">
        <f>IF(E1993&lt;&gt;E1994,COUNTIF($A$4:A1993,"&lt;&gt;0")+1,0)</f>
        <v>0</v>
      </c>
      <c r="B1994">
        <f>IF(A1994&lt;&gt;0,IF(MOD(A1994,3)=0,COUNTIF($B$4:B1993,"&lt;&gt;0")+1,0),0)</f>
        <v>0</v>
      </c>
      <c r="C1994" s="9">
        <f>'Dash Board'!$C$12+COUNT('Daily reducing balance'!$F$4:F1993)</f>
        <v>43720</v>
      </c>
      <c r="D1994">
        <f t="shared" si="217"/>
        <v>2019</v>
      </c>
      <c r="E1994">
        <f t="shared" si="218"/>
        <v>9</v>
      </c>
      <c r="F1994">
        <f>DAY('Dash Board'!$C$12+COUNT('Daily reducing balance'!$F$4:F1993))</f>
        <v>12</v>
      </c>
      <c r="G1994" s="8">
        <f t="shared" si="219"/>
        <v>239574.06705393904</v>
      </c>
      <c r="H1994" s="6">
        <f>G1994*'Dash Board'!$C$11/365</f>
        <v>68.918567234694791</v>
      </c>
      <c r="I1994" s="6">
        <f>H1994*'Dash Board'!$C$18/'Dash Board'!$C$11</f>
        <v>32.818365349854666</v>
      </c>
      <c r="J1994" s="6">
        <f>(G1994&gt;1)*PMT('Dash Board'!$C$11/365,$U$4,-'Dash Board'!$C$19)</f>
        <v>108.80376961660664</v>
      </c>
      <c r="K1994" s="6">
        <f t="shared" si="221"/>
        <v>0</v>
      </c>
      <c r="L1994" s="8">
        <f t="shared" si="222"/>
        <v>239534.18185155714</v>
      </c>
      <c r="N1994" s="8">
        <f t="shared" si="220"/>
        <v>75.985404266751971</v>
      </c>
      <c r="O1994" s="8">
        <f>IF(E1993&lt;&gt;E1994,SUM($N$4:N1994)-SUM($O$3:O1993),0)</f>
        <v>0</v>
      </c>
      <c r="P1994" s="6">
        <f>IF(B1994&gt;0,SUM($O$4:O1994)-SUM($P$3:P1993),0)</f>
        <v>0</v>
      </c>
      <c r="Q1994" s="6">
        <f t="shared" si="223"/>
        <v>32.818365349854666</v>
      </c>
      <c r="R1994" s="8">
        <f>IF(E1993&lt;&gt;E1994,SUM($Q$4:Q1994)-SUM($R$3:R1993),0)</f>
        <v>0</v>
      </c>
      <c r="S1994" s="6">
        <f>IF(B1994&gt;0,SUM($R$4:R1994)-SUM($S$3:S1993),0)</f>
        <v>0</v>
      </c>
    </row>
    <row r="1995" spans="1:19">
      <c r="A1995">
        <f>IF(E1994&lt;&gt;E1995,COUNTIF($A$4:A1994,"&lt;&gt;0")+1,0)</f>
        <v>0</v>
      </c>
      <c r="B1995">
        <f>IF(A1995&lt;&gt;0,IF(MOD(A1995,3)=0,COUNTIF($B$4:B1994,"&lt;&gt;0")+1,0),0)</f>
        <v>0</v>
      </c>
      <c r="C1995" s="9">
        <f>'Dash Board'!$C$12+COUNT('Daily reducing balance'!$F$4:F1994)</f>
        <v>43721</v>
      </c>
      <c r="D1995">
        <f t="shared" si="217"/>
        <v>2019</v>
      </c>
      <c r="E1995">
        <f t="shared" si="218"/>
        <v>9</v>
      </c>
      <c r="F1995">
        <f>DAY('Dash Board'!$C$12+COUNT('Daily reducing balance'!$F$4:F1994))</f>
        <v>13</v>
      </c>
      <c r="G1995" s="8">
        <f t="shared" si="219"/>
        <v>239534.18185155714</v>
      </c>
      <c r="H1995" s="6">
        <f>G1995*'Dash Board'!$C$11/365</f>
        <v>68.907093409352058</v>
      </c>
      <c r="I1995" s="6">
        <f>H1995*'Dash Board'!$C$18/'Dash Board'!$C$11</f>
        <v>32.812901623500984</v>
      </c>
      <c r="J1995" s="6">
        <f>(G1995&gt;1)*PMT('Dash Board'!$C$11/365,$U$4,-'Dash Board'!$C$19)</f>
        <v>108.80376961660664</v>
      </c>
      <c r="K1995" s="6">
        <f t="shared" si="221"/>
        <v>0</v>
      </c>
      <c r="L1995" s="8">
        <f t="shared" si="222"/>
        <v>239494.28517534988</v>
      </c>
      <c r="N1995" s="8">
        <f t="shared" si="220"/>
        <v>75.990867993105667</v>
      </c>
      <c r="O1995" s="8">
        <f>IF(E1994&lt;&gt;E1995,SUM($N$4:N1995)-SUM($O$3:O1994),0)</f>
        <v>0</v>
      </c>
      <c r="P1995" s="6">
        <f>IF(B1995&gt;0,SUM($O$4:O1995)-SUM($P$3:P1994),0)</f>
        <v>0</v>
      </c>
      <c r="Q1995" s="6">
        <f t="shared" si="223"/>
        <v>32.812901623500984</v>
      </c>
      <c r="R1995" s="8">
        <f>IF(E1994&lt;&gt;E1995,SUM($Q$4:Q1995)-SUM($R$3:R1994),0)</f>
        <v>0</v>
      </c>
      <c r="S1995" s="6">
        <f>IF(B1995&gt;0,SUM($R$4:R1995)-SUM($S$3:S1994),0)</f>
        <v>0</v>
      </c>
    </row>
    <row r="1996" spans="1:19">
      <c r="A1996">
        <f>IF(E1995&lt;&gt;E1996,COUNTIF($A$4:A1995,"&lt;&gt;0")+1,0)</f>
        <v>0</v>
      </c>
      <c r="B1996">
        <f>IF(A1996&lt;&gt;0,IF(MOD(A1996,3)=0,COUNTIF($B$4:B1995,"&lt;&gt;0")+1,0),0)</f>
        <v>0</v>
      </c>
      <c r="C1996" s="9">
        <f>'Dash Board'!$C$12+COUNT('Daily reducing balance'!$F$4:F1995)</f>
        <v>43722</v>
      </c>
      <c r="D1996">
        <f t="shared" si="217"/>
        <v>2019</v>
      </c>
      <c r="E1996">
        <f t="shared" si="218"/>
        <v>9</v>
      </c>
      <c r="F1996">
        <f>DAY('Dash Board'!$C$12+COUNT('Daily reducing balance'!$F$4:F1995))</f>
        <v>14</v>
      </c>
      <c r="G1996" s="8">
        <f t="shared" si="219"/>
        <v>239494.28517534988</v>
      </c>
      <c r="H1996" s="6">
        <f>G1996*'Dash Board'!$C$11/365</f>
        <v>68.895616283319825</v>
      </c>
      <c r="I1996" s="6">
        <f>H1996*'Dash Board'!$C$18/'Dash Board'!$C$11</f>
        <v>32.807436325390391</v>
      </c>
      <c r="J1996" s="6">
        <f>(G1996&gt;1)*PMT('Dash Board'!$C$11/365,$U$4,-'Dash Board'!$C$19)</f>
        <v>108.80376961660664</v>
      </c>
      <c r="K1996" s="6">
        <f t="shared" si="221"/>
        <v>0</v>
      </c>
      <c r="L1996" s="8">
        <f t="shared" si="222"/>
        <v>239454.37702201659</v>
      </c>
      <c r="N1996" s="8">
        <f t="shared" si="220"/>
        <v>75.996333291216246</v>
      </c>
      <c r="O1996" s="8">
        <f>IF(E1995&lt;&gt;E1996,SUM($N$4:N1996)-SUM($O$3:O1995),0)</f>
        <v>0</v>
      </c>
      <c r="P1996" s="6">
        <f>IF(B1996&gt;0,SUM($O$4:O1996)-SUM($P$3:P1995),0)</f>
        <v>0</v>
      </c>
      <c r="Q1996" s="6">
        <f t="shared" si="223"/>
        <v>32.807436325390391</v>
      </c>
      <c r="R1996" s="8">
        <f>IF(E1995&lt;&gt;E1996,SUM($Q$4:Q1996)-SUM($R$3:R1995),0)</f>
        <v>0</v>
      </c>
      <c r="S1996" s="6">
        <f>IF(B1996&gt;0,SUM($R$4:R1996)-SUM($S$3:S1995),0)</f>
        <v>0</v>
      </c>
    </row>
    <row r="1997" spans="1:19">
      <c r="A1997">
        <f>IF(E1996&lt;&gt;E1997,COUNTIF($A$4:A1996,"&lt;&gt;0")+1,0)</f>
        <v>0</v>
      </c>
      <c r="B1997">
        <f>IF(A1997&lt;&gt;0,IF(MOD(A1997,3)=0,COUNTIF($B$4:B1996,"&lt;&gt;0")+1,0),0)</f>
        <v>0</v>
      </c>
      <c r="C1997" s="9">
        <f>'Dash Board'!$C$12+COUNT('Daily reducing balance'!$F$4:F1996)</f>
        <v>43723</v>
      </c>
      <c r="D1997">
        <f t="shared" si="217"/>
        <v>2019</v>
      </c>
      <c r="E1997">
        <f t="shared" si="218"/>
        <v>9</v>
      </c>
      <c r="F1997">
        <f>DAY('Dash Board'!$C$12+COUNT('Daily reducing balance'!$F$4:F1996))</f>
        <v>15</v>
      </c>
      <c r="G1997" s="8">
        <f t="shared" si="219"/>
        <v>239454.37702201659</v>
      </c>
      <c r="H1997" s="6">
        <f>G1997*'Dash Board'!$C$11/365</f>
        <v>68.884135855648609</v>
      </c>
      <c r="I1997" s="6">
        <f>H1997*'Dash Board'!$C$18/'Dash Board'!$C$11</f>
        <v>32.801969455070768</v>
      </c>
      <c r="J1997" s="6">
        <f>(G1997&gt;1)*PMT('Dash Board'!$C$11/365,$U$4,-'Dash Board'!$C$19)</f>
        <v>108.80376961660664</v>
      </c>
      <c r="K1997" s="6">
        <f t="shared" si="221"/>
        <v>0</v>
      </c>
      <c r="L1997" s="8">
        <f t="shared" si="222"/>
        <v>239414.45738825563</v>
      </c>
      <c r="N1997" s="8">
        <f t="shared" si="220"/>
        <v>76.001800161535868</v>
      </c>
      <c r="O1997" s="8">
        <f>IF(E1996&lt;&gt;E1997,SUM($N$4:N1997)-SUM($O$3:O1996),0)</f>
        <v>0</v>
      </c>
      <c r="P1997" s="6">
        <f>IF(B1997&gt;0,SUM($O$4:O1997)-SUM($P$3:P1996),0)</f>
        <v>0</v>
      </c>
      <c r="Q1997" s="6">
        <f t="shared" si="223"/>
        <v>32.801969455070768</v>
      </c>
      <c r="R1997" s="8">
        <f>IF(E1996&lt;&gt;E1997,SUM($Q$4:Q1997)-SUM($R$3:R1996),0)</f>
        <v>0</v>
      </c>
      <c r="S1997" s="6">
        <f>IF(B1997&gt;0,SUM($R$4:R1997)-SUM($S$3:S1996),0)</f>
        <v>0</v>
      </c>
    </row>
    <row r="1998" spans="1:19">
      <c r="A1998">
        <f>IF(E1997&lt;&gt;E1998,COUNTIF($A$4:A1997,"&lt;&gt;0")+1,0)</f>
        <v>0</v>
      </c>
      <c r="B1998">
        <f>IF(A1998&lt;&gt;0,IF(MOD(A1998,3)=0,COUNTIF($B$4:B1997,"&lt;&gt;0")+1,0),0)</f>
        <v>0</v>
      </c>
      <c r="C1998" s="9">
        <f>'Dash Board'!$C$12+COUNT('Daily reducing balance'!$F$4:F1997)</f>
        <v>43724</v>
      </c>
      <c r="D1998">
        <f t="shared" si="217"/>
        <v>2019</v>
      </c>
      <c r="E1998">
        <f t="shared" si="218"/>
        <v>9</v>
      </c>
      <c r="F1998">
        <f>DAY('Dash Board'!$C$12+COUNT('Daily reducing balance'!$F$4:F1997))</f>
        <v>16</v>
      </c>
      <c r="G1998" s="8">
        <f t="shared" si="219"/>
        <v>239414.45738825563</v>
      </c>
      <c r="H1998" s="6">
        <f>G1998*'Dash Board'!$C$11/365</f>
        <v>68.872652125388598</v>
      </c>
      <c r="I1998" s="6">
        <f>H1998*'Dash Board'!$C$18/'Dash Board'!$C$11</f>
        <v>32.796501012089813</v>
      </c>
      <c r="J1998" s="6">
        <f>(G1998&gt;1)*PMT('Dash Board'!$C$11/365,$U$4,-'Dash Board'!$C$19)</f>
        <v>108.80376961660664</v>
      </c>
      <c r="K1998" s="6">
        <f t="shared" si="221"/>
        <v>0</v>
      </c>
      <c r="L1998" s="8">
        <f t="shared" si="222"/>
        <v>239374.52627076441</v>
      </c>
      <c r="N1998" s="8">
        <f t="shared" si="220"/>
        <v>76.007268604516838</v>
      </c>
      <c r="O1998" s="8">
        <f>IF(E1997&lt;&gt;E1998,SUM($N$4:N1998)-SUM($O$3:O1997),0)</f>
        <v>0</v>
      </c>
      <c r="P1998" s="6">
        <f>IF(B1998&gt;0,SUM($O$4:O1998)-SUM($P$3:P1997),0)</f>
        <v>0</v>
      </c>
      <c r="Q1998" s="6">
        <f t="shared" si="223"/>
        <v>32.796501012089813</v>
      </c>
      <c r="R1998" s="8">
        <f>IF(E1997&lt;&gt;E1998,SUM($Q$4:Q1998)-SUM($R$3:R1997),0)</f>
        <v>0</v>
      </c>
      <c r="S1998" s="6">
        <f>IF(B1998&gt;0,SUM($R$4:R1998)-SUM($S$3:S1997),0)</f>
        <v>0</v>
      </c>
    </row>
    <row r="1999" spans="1:19">
      <c r="A1999">
        <f>IF(E1998&lt;&gt;E1999,COUNTIF($A$4:A1998,"&lt;&gt;0")+1,0)</f>
        <v>0</v>
      </c>
      <c r="B1999">
        <f>IF(A1999&lt;&gt;0,IF(MOD(A1999,3)=0,COUNTIF($B$4:B1998,"&lt;&gt;0")+1,0),0)</f>
        <v>0</v>
      </c>
      <c r="C1999" s="9">
        <f>'Dash Board'!$C$12+COUNT('Daily reducing balance'!$F$4:F1998)</f>
        <v>43725</v>
      </c>
      <c r="D1999">
        <f t="shared" si="217"/>
        <v>2019</v>
      </c>
      <c r="E1999">
        <f t="shared" si="218"/>
        <v>9</v>
      </c>
      <c r="F1999">
        <f>DAY('Dash Board'!$C$12+COUNT('Daily reducing balance'!$F$4:F1998))</f>
        <v>17</v>
      </c>
      <c r="G1999" s="8">
        <f t="shared" si="219"/>
        <v>239374.52627076441</v>
      </c>
      <c r="H1999" s="6">
        <f>G1999*'Dash Board'!$C$11/365</f>
        <v>68.861165091589754</v>
      </c>
      <c r="I1999" s="6">
        <f>H1999*'Dash Board'!$C$18/'Dash Board'!$C$11</f>
        <v>32.791030995995122</v>
      </c>
      <c r="J1999" s="6">
        <f>(G1999&gt;1)*PMT('Dash Board'!$C$11/365,$U$4,-'Dash Board'!$C$19)</f>
        <v>108.80376961660664</v>
      </c>
      <c r="K1999" s="6">
        <f t="shared" si="221"/>
        <v>0</v>
      </c>
      <c r="L1999" s="8">
        <f t="shared" si="222"/>
        <v>239334.5836662394</v>
      </c>
      <c r="N1999" s="8">
        <f t="shared" si="220"/>
        <v>76.012738620611515</v>
      </c>
      <c r="O1999" s="8">
        <f>IF(E1998&lt;&gt;E1999,SUM($N$4:N1999)-SUM($O$3:O1998),0)</f>
        <v>0</v>
      </c>
      <c r="P1999" s="6">
        <f>IF(B1999&gt;0,SUM($O$4:O1999)-SUM($P$3:P1998),0)</f>
        <v>0</v>
      </c>
      <c r="Q1999" s="6">
        <f t="shared" si="223"/>
        <v>32.791030995995122</v>
      </c>
      <c r="R1999" s="8">
        <f>IF(E1998&lt;&gt;E1999,SUM($Q$4:Q1999)-SUM($R$3:R1998),0)</f>
        <v>0</v>
      </c>
      <c r="S1999" s="6">
        <f>IF(B1999&gt;0,SUM($R$4:R1999)-SUM($S$3:S1998),0)</f>
        <v>0</v>
      </c>
    </row>
    <row r="2000" spans="1:19">
      <c r="A2000">
        <f>IF(E1999&lt;&gt;E2000,COUNTIF($A$4:A1999,"&lt;&gt;0")+1,0)</f>
        <v>0</v>
      </c>
      <c r="B2000">
        <f>IF(A2000&lt;&gt;0,IF(MOD(A2000,3)=0,COUNTIF($B$4:B1999,"&lt;&gt;0")+1,0),0)</f>
        <v>0</v>
      </c>
      <c r="C2000" s="9">
        <f>'Dash Board'!$C$12+COUNT('Daily reducing balance'!$F$4:F1999)</f>
        <v>43726</v>
      </c>
      <c r="D2000">
        <f t="shared" si="217"/>
        <v>2019</v>
      </c>
      <c r="E2000">
        <f t="shared" si="218"/>
        <v>9</v>
      </c>
      <c r="F2000">
        <f>DAY('Dash Board'!$C$12+COUNT('Daily reducing balance'!$F$4:F1999))</f>
        <v>18</v>
      </c>
      <c r="G2000" s="8">
        <f t="shared" si="219"/>
        <v>239334.5836662394</v>
      </c>
      <c r="H2000" s="6">
        <f>G2000*'Dash Board'!$C$11/365</f>
        <v>68.849674753301741</v>
      </c>
      <c r="I2000" s="6">
        <f>H2000*'Dash Board'!$C$18/'Dash Board'!$C$11</f>
        <v>32.785559406334166</v>
      </c>
      <c r="J2000" s="6">
        <f>(G2000&gt;1)*PMT('Dash Board'!$C$11/365,$U$4,-'Dash Board'!$C$19)</f>
        <v>108.80376961660664</v>
      </c>
      <c r="K2000" s="6">
        <f t="shared" si="221"/>
        <v>0</v>
      </c>
      <c r="L2000" s="8">
        <f t="shared" si="222"/>
        <v>239294.62957137608</v>
      </c>
      <c r="N2000" s="8">
        <f t="shared" si="220"/>
        <v>76.018210210272485</v>
      </c>
      <c r="O2000" s="8">
        <f>IF(E1999&lt;&gt;E2000,SUM($N$4:N2000)-SUM($O$3:O1999),0)</f>
        <v>0</v>
      </c>
      <c r="P2000" s="6">
        <f>IF(B2000&gt;0,SUM($O$4:O2000)-SUM($P$3:P1999),0)</f>
        <v>0</v>
      </c>
      <c r="Q2000" s="6">
        <f t="shared" si="223"/>
        <v>32.785559406334166</v>
      </c>
      <c r="R2000" s="8">
        <f>IF(E1999&lt;&gt;E2000,SUM($Q$4:Q2000)-SUM($R$3:R1999),0)</f>
        <v>0</v>
      </c>
      <c r="S2000" s="6">
        <f>IF(B2000&gt;0,SUM($R$4:R2000)-SUM($S$3:S1999),0)</f>
        <v>0</v>
      </c>
    </row>
    <row r="2001" spans="1:19">
      <c r="A2001">
        <f>IF(E2000&lt;&gt;E2001,COUNTIF($A$4:A2000,"&lt;&gt;0")+1,0)</f>
        <v>0</v>
      </c>
      <c r="B2001">
        <f>IF(A2001&lt;&gt;0,IF(MOD(A2001,3)=0,COUNTIF($B$4:B2000,"&lt;&gt;0")+1,0),0)</f>
        <v>0</v>
      </c>
      <c r="C2001" s="9">
        <f>'Dash Board'!$C$12+COUNT('Daily reducing balance'!$F$4:F2000)</f>
        <v>43727</v>
      </c>
      <c r="D2001">
        <f t="shared" si="217"/>
        <v>2019</v>
      </c>
      <c r="E2001">
        <f t="shared" si="218"/>
        <v>9</v>
      </c>
      <c r="F2001">
        <f>DAY('Dash Board'!$C$12+COUNT('Daily reducing balance'!$F$4:F2000))</f>
        <v>19</v>
      </c>
      <c r="G2001" s="8">
        <f t="shared" si="219"/>
        <v>239294.62957137608</v>
      </c>
      <c r="H2001" s="6">
        <f>G2001*'Dash Board'!$C$11/365</f>
        <v>68.838181109573938</v>
      </c>
      <c r="I2001" s="6">
        <f>H2001*'Dash Board'!$C$18/'Dash Board'!$C$11</f>
        <v>32.780086242654257</v>
      </c>
      <c r="J2001" s="6">
        <f>(G2001&gt;1)*PMT('Dash Board'!$C$11/365,$U$4,-'Dash Board'!$C$19)</f>
        <v>108.80376961660664</v>
      </c>
      <c r="K2001" s="6">
        <f t="shared" si="221"/>
        <v>0</v>
      </c>
      <c r="L2001" s="8">
        <f t="shared" si="222"/>
        <v>239254.66398286904</v>
      </c>
      <c r="N2001" s="8">
        <f t="shared" si="220"/>
        <v>76.023683373952395</v>
      </c>
      <c r="O2001" s="8">
        <f>IF(E2000&lt;&gt;E2001,SUM($N$4:N2001)-SUM($O$3:O2000),0)</f>
        <v>0</v>
      </c>
      <c r="P2001" s="6">
        <f>IF(B2001&gt;0,SUM($O$4:O2001)-SUM($P$3:P2000),0)</f>
        <v>0</v>
      </c>
      <c r="Q2001" s="6">
        <f t="shared" si="223"/>
        <v>32.780086242654257</v>
      </c>
      <c r="R2001" s="8">
        <f>IF(E2000&lt;&gt;E2001,SUM($Q$4:Q2001)-SUM($R$3:R2000),0)</f>
        <v>0</v>
      </c>
      <c r="S2001" s="6">
        <f>IF(B2001&gt;0,SUM($R$4:R2001)-SUM($S$3:S2000),0)</f>
        <v>0</v>
      </c>
    </row>
    <row r="2002" spans="1:19">
      <c r="A2002">
        <f>IF(E2001&lt;&gt;E2002,COUNTIF($A$4:A2001,"&lt;&gt;0")+1,0)</f>
        <v>0</v>
      </c>
      <c r="B2002">
        <f>IF(A2002&lt;&gt;0,IF(MOD(A2002,3)=0,COUNTIF($B$4:B2001,"&lt;&gt;0")+1,0),0)</f>
        <v>0</v>
      </c>
      <c r="C2002" s="9">
        <f>'Dash Board'!$C$12+COUNT('Daily reducing balance'!$F$4:F2001)</f>
        <v>43728</v>
      </c>
      <c r="D2002">
        <f t="shared" si="217"/>
        <v>2019</v>
      </c>
      <c r="E2002">
        <f t="shared" si="218"/>
        <v>9</v>
      </c>
      <c r="F2002">
        <f>DAY('Dash Board'!$C$12+COUNT('Daily reducing balance'!$F$4:F2001))</f>
        <v>20</v>
      </c>
      <c r="G2002" s="8">
        <f t="shared" si="219"/>
        <v>239254.66398286904</v>
      </c>
      <c r="H2002" s="6">
        <f>G2002*'Dash Board'!$C$11/365</f>
        <v>68.826684159455468</v>
      </c>
      <c r="I2002" s="6">
        <f>H2002*'Dash Board'!$C$18/'Dash Board'!$C$11</f>
        <v>32.774611504502609</v>
      </c>
      <c r="J2002" s="6">
        <f>(G2002&gt;1)*PMT('Dash Board'!$C$11/365,$U$4,-'Dash Board'!$C$19)</f>
        <v>108.80376961660664</v>
      </c>
      <c r="K2002" s="6">
        <f t="shared" si="221"/>
        <v>0</v>
      </c>
      <c r="L2002" s="8">
        <f t="shared" si="222"/>
        <v>239214.68689741188</v>
      </c>
      <c r="N2002" s="8">
        <f t="shared" si="220"/>
        <v>76.029158112104028</v>
      </c>
      <c r="O2002" s="8">
        <f>IF(E2001&lt;&gt;E2002,SUM($N$4:N2002)-SUM($O$3:O2001),0)</f>
        <v>0</v>
      </c>
      <c r="P2002" s="6">
        <f>IF(B2002&gt;0,SUM($O$4:O2002)-SUM($P$3:P2001),0)</f>
        <v>0</v>
      </c>
      <c r="Q2002" s="6">
        <f t="shared" si="223"/>
        <v>32.774611504502609</v>
      </c>
      <c r="R2002" s="8">
        <f>IF(E2001&lt;&gt;E2002,SUM($Q$4:Q2002)-SUM($R$3:R2001),0)</f>
        <v>0</v>
      </c>
      <c r="S2002" s="6">
        <f>IF(B2002&gt;0,SUM($R$4:R2002)-SUM($S$3:S2001),0)</f>
        <v>0</v>
      </c>
    </row>
    <row r="2003" spans="1:19">
      <c r="A2003">
        <f>IF(E2002&lt;&gt;E2003,COUNTIF($A$4:A2002,"&lt;&gt;0")+1,0)</f>
        <v>0</v>
      </c>
      <c r="B2003">
        <f>IF(A2003&lt;&gt;0,IF(MOD(A2003,3)=0,COUNTIF($B$4:B2002,"&lt;&gt;0")+1,0),0)</f>
        <v>0</v>
      </c>
      <c r="C2003" s="9">
        <f>'Dash Board'!$C$12+COUNT('Daily reducing balance'!$F$4:F2002)</f>
        <v>43729</v>
      </c>
      <c r="D2003">
        <f t="shared" si="217"/>
        <v>2019</v>
      </c>
      <c r="E2003">
        <f t="shared" si="218"/>
        <v>9</v>
      </c>
      <c r="F2003">
        <f>DAY('Dash Board'!$C$12+COUNT('Daily reducing balance'!$F$4:F2002))</f>
        <v>21</v>
      </c>
      <c r="G2003" s="8">
        <f t="shared" si="219"/>
        <v>239214.68689741188</v>
      </c>
      <c r="H2003" s="6">
        <f>G2003*'Dash Board'!$C$11/365</f>
        <v>68.815183901995198</v>
      </c>
      <c r="I2003" s="6">
        <f>H2003*'Dash Board'!$C$18/'Dash Board'!$C$11</f>
        <v>32.769135191426287</v>
      </c>
      <c r="J2003" s="6">
        <f>(G2003&gt;1)*PMT('Dash Board'!$C$11/365,$U$4,-'Dash Board'!$C$19)</f>
        <v>108.80376961660664</v>
      </c>
      <c r="K2003" s="6">
        <f t="shared" si="221"/>
        <v>0</v>
      </c>
      <c r="L2003" s="8">
        <f t="shared" si="222"/>
        <v>239174.69831169726</v>
      </c>
      <c r="N2003" s="8">
        <f t="shared" si="220"/>
        <v>76.034634425180357</v>
      </c>
      <c r="O2003" s="8">
        <f>IF(E2002&lt;&gt;E2003,SUM($N$4:N2003)-SUM($O$3:O2002),0)</f>
        <v>0</v>
      </c>
      <c r="P2003" s="6">
        <f>IF(B2003&gt;0,SUM($O$4:O2003)-SUM($P$3:P2002),0)</f>
        <v>0</v>
      </c>
      <c r="Q2003" s="6">
        <f t="shared" si="223"/>
        <v>32.769135191426287</v>
      </c>
      <c r="R2003" s="8">
        <f>IF(E2002&lt;&gt;E2003,SUM($Q$4:Q2003)-SUM($R$3:R2002),0)</f>
        <v>0</v>
      </c>
      <c r="S2003" s="6">
        <f>IF(B2003&gt;0,SUM($R$4:R2003)-SUM($S$3:S2002),0)</f>
        <v>0</v>
      </c>
    </row>
    <row r="2004" spans="1:19">
      <c r="A2004">
        <f>IF(E2003&lt;&gt;E2004,COUNTIF($A$4:A2003,"&lt;&gt;0")+1,0)</f>
        <v>0</v>
      </c>
      <c r="B2004">
        <f>IF(A2004&lt;&gt;0,IF(MOD(A2004,3)=0,COUNTIF($B$4:B2003,"&lt;&gt;0")+1,0),0)</f>
        <v>0</v>
      </c>
      <c r="C2004" s="9">
        <f>'Dash Board'!$C$12+COUNT('Daily reducing balance'!$F$4:F2003)</f>
        <v>43730</v>
      </c>
      <c r="D2004">
        <f t="shared" si="217"/>
        <v>2019</v>
      </c>
      <c r="E2004">
        <f t="shared" si="218"/>
        <v>9</v>
      </c>
      <c r="F2004">
        <f>DAY('Dash Board'!$C$12+COUNT('Daily reducing balance'!$F$4:F2003))</f>
        <v>22</v>
      </c>
      <c r="G2004" s="8">
        <f t="shared" si="219"/>
        <v>239174.69831169726</v>
      </c>
      <c r="H2004" s="6">
        <f>G2004*'Dash Board'!$C$11/365</f>
        <v>68.803680336241669</v>
      </c>
      <c r="I2004" s="6">
        <f>H2004*'Dash Board'!$C$18/'Dash Board'!$C$11</f>
        <v>32.763657302972227</v>
      </c>
      <c r="J2004" s="6">
        <f>(G2004&gt;1)*PMT('Dash Board'!$C$11/365,$U$4,-'Dash Board'!$C$19)</f>
        <v>108.80376961660664</v>
      </c>
      <c r="K2004" s="6">
        <f t="shared" si="221"/>
        <v>0</v>
      </c>
      <c r="L2004" s="8">
        <f t="shared" si="222"/>
        <v>239134.69822241689</v>
      </c>
      <c r="N2004" s="8">
        <f t="shared" si="220"/>
        <v>76.04011231363441</v>
      </c>
      <c r="O2004" s="8">
        <f>IF(E2003&lt;&gt;E2004,SUM($N$4:N2004)-SUM($O$3:O2003),0)</f>
        <v>0</v>
      </c>
      <c r="P2004" s="6">
        <f>IF(B2004&gt;0,SUM($O$4:O2004)-SUM($P$3:P2003),0)</f>
        <v>0</v>
      </c>
      <c r="Q2004" s="6">
        <f t="shared" si="223"/>
        <v>32.763657302972227</v>
      </c>
      <c r="R2004" s="8">
        <f>IF(E2003&lt;&gt;E2004,SUM($Q$4:Q2004)-SUM($R$3:R2003),0)</f>
        <v>0</v>
      </c>
      <c r="S2004" s="6">
        <f>IF(B2004&gt;0,SUM($R$4:R2004)-SUM($S$3:S2003),0)</f>
        <v>0</v>
      </c>
    </row>
    <row r="2005" spans="1:19">
      <c r="A2005">
        <f>IF(E2004&lt;&gt;E2005,COUNTIF($A$4:A2004,"&lt;&gt;0")+1,0)</f>
        <v>0</v>
      </c>
      <c r="B2005">
        <f>IF(A2005&lt;&gt;0,IF(MOD(A2005,3)=0,COUNTIF($B$4:B2004,"&lt;&gt;0")+1,0),0)</f>
        <v>0</v>
      </c>
      <c r="C2005" s="9">
        <f>'Dash Board'!$C$12+COUNT('Daily reducing balance'!$F$4:F2004)</f>
        <v>43731</v>
      </c>
      <c r="D2005">
        <f t="shared" si="217"/>
        <v>2019</v>
      </c>
      <c r="E2005">
        <f t="shared" si="218"/>
        <v>9</v>
      </c>
      <c r="F2005">
        <f>DAY('Dash Board'!$C$12+COUNT('Daily reducing balance'!$F$4:F2004))</f>
        <v>23</v>
      </c>
      <c r="G2005" s="8">
        <f t="shared" si="219"/>
        <v>239134.69822241689</v>
      </c>
      <c r="H2005" s="6">
        <f>G2005*'Dash Board'!$C$11/365</f>
        <v>68.792173461243209</v>
      </c>
      <c r="I2005" s="6">
        <f>H2005*'Dash Board'!$C$18/'Dash Board'!$C$11</f>
        <v>32.758177838687246</v>
      </c>
      <c r="J2005" s="6">
        <f>(G2005&gt;1)*PMT('Dash Board'!$C$11/365,$U$4,-'Dash Board'!$C$19)</f>
        <v>108.80376961660664</v>
      </c>
      <c r="K2005" s="6">
        <f t="shared" si="221"/>
        <v>0</v>
      </c>
      <c r="L2005" s="8">
        <f t="shared" si="222"/>
        <v>239094.68662626151</v>
      </c>
      <c r="N2005" s="8">
        <f t="shared" si="220"/>
        <v>76.045591777919398</v>
      </c>
      <c r="O2005" s="8">
        <f>IF(E2004&lt;&gt;E2005,SUM($N$4:N2005)-SUM($O$3:O2004),0)</f>
        <v>0</v>
      </c>
      <c r="P2005" s="6">
        <f>IF(B2005&gt;0,SUM($O$4:O2005)-SUM($P$3:P2004),0)</f>
        <v>0</v>
      </c>
      <c r="Q2005" s="6">
        <f t="shared" si="223"/>
        <v>32.758177838687246</v>
      </c>
      <c r="R2005" s="8">
        <f>IF(E2004&lt;&gt;E2005,SUM($Q$4:Q2005)-SUM($R$3:R2004),0)</f>
        <v>0</v>
      </c>
      <c r="S2005" s="6">
        <f>IF(B2005&gt;0,SUM($R$4:R2005)-SUM($S$3:S2004),0)</f>
        <v>0</v>
      </c>
    </row>
    <row r="2006" spans="1:19">
      <c r="A2006">
        <f>IF(E2005&lt;&gt;E2006,COUNTIF($A$4:A2005,"&lt;&gt;0")+1,0)</f>
        <v>0</v>
      </c>
      <c r="B2006">
        <f>IF(A2006&lt;&gt;0,IF(MOD(A2006,3)=0,COUNTIF($B$4:B2005,"&lt;&gt;0")+1,0),0)</f>
        <v>0</v>
      </c>
      <c r="C2006" s="9">
        <f>'Dash Board'!$C$12+COUNT('Daily reducing balance'!$F$4:F2005)</f>
        <v>43732</v>
      </c>
      <c r="D2006">
        <f t="shared" si="217"/>
        <v>2019</v>
      </c>
      <c r="E2006">
        <f t="shared" si="218"/>
        <v>9</v>
      </c>
      <c r="F2006">
        <f>DAY('Dash Board'!$C$12+COUNT('Daily reducing balance'!$F$4:F2005))</f>
        <v>24</v>
      </c>
      <c r="G2006" s="8">
        <f t="shared" si="219"/>
        <v>239094.68662626151</v>
      </c>
      <c r="H2006" s="6">
        <f>G2006*'Dash Board'!$C$11/365</f>
        <v>68.780663276047832</v>
      </c>
      <c r="I2006" s="6">
        <f>H2006*'Dash Board'!$C$18/'Dash Board'!$C$11</f>
        <v>32.752696798118016</v>
      </c>
      <c r="J2006" s="6">
        <f>(G2006&gt;1)*PMT('Dash Board'!$C$11/365,$U$4,-'Dash Board'!$C$19)</f>
        <v>108.80376961660664</v>
      </c>
      <c r="K2006" s="6">
        <f t="shared" si="221"/>
        <v>0</v>
      </c>
      <c r="L2006" s="8">
        <f t="shared" si="222"/>
        <v>239054.66351992096</v>
      </c>
      <c r="N2006" s="8">
        <f t="shared" si="220"/>
        <v>76.05107281848862</v>
      </c>
      <c r="O2006" s="8">
        <f>IF(E2005&lt;&gt;E2006,SUM($N$4:N2006)-SUM($O$3:O2005),0)</f>
        <v>0</v>
      </c>
      <c r="P2006" s="6">
        <f>IF(B2006&gt;0,SUM($O$4:O2006)-SUM($P$3:P2005),0)</f>
        <v>0</v>
      </c>
      <c r="Q2006" s="6">
        <f t="shared" si="223"/>
        <v>32.752696798118016</v>
      </c>
      <c r="R2006" s="8">
        <f>IF(E2005&lt;&gt;E2006,SUM($Q$4:Q2006)-SUM($R$3:R2005),0)</f>
        <v>0</v>
      </c>
      <c r="S2006" s="6">
        <f>IF(B2006&gt;0,SUM($R$4:R2006)-SUM($S$3:S2005),0)</f>
        <v>0</v>
      </c>
    </row>
    <row r="2007" spans="1:19">
      <c r="A2007">
        <f>IF(E2006&lt;&gt;E2007,COUNTIF($A$4:A2006,"&lt;&gt;0")+1,0)</f>
        <v>0</v>
      </c>
      <c r="B2007">
        <f>IF(A2007&lt;&gt;0,IF(MOD(A2007,3)=0,COUNTIF($B$4:B2006,"&lt;&gt;0")+1,0),0)</f>
        <v>0</v>
      </c>
      <c r="C2007" s="9">
        <f>'Dash Board'!$C$12+COUNT('Daily reducing balance'!$F$4:F2006)</f>
        <v>43733</v>
      </c>
      <c r="D2007">
        <f t="shared" si="217"/>
        <v>2019</v>
      </c>
      <c r="E2007">
        <f t="shared" si="218"/>
        <v>9</v>
      </c>
      <c r="F2007">
        <f>DAY('Dash Board'!$C$12+COUNT('Daily reducing balance'!$F$4:F2006))</f>
        <v>25</v>
      </c>
      <c r="G2007" s="8">
        <f t="shared" si="219"/>
        <v>239054.66351992096</v>
      </c>
      <c r="H2007" s="6">
        <f>G2007*'Dash Board'!$C$11/365</f>
        <v>68.769149779703284</v>
      </c>
      <c r="I2007" s="6">
        <f>H2007*'Dash Board'!$C$18/'Dash Board'!$C$11</f>
        <v>32.747214180811092</v>
      </c>
      <c r="J2007" s="6">
        <f>(G2007&gt;1)*PMT('Dash Board'!$C$11/365,$U$4,-'Dash Board'!$C$19)</f>
        <v>108.80376961660664</v>
      </c>
      <c r="K2007" s="6">
        <f t="shared" si="221"/>
        <v>0</v>
      </c>
      <c r="L2007" s="8">
        <f t="shared" si="222"/>
        <v>239014.62890008403</v>
      </c>
      <c r="N2007" s="8">
        <f t="shared" si="220"/>
        <v>76.056555435795559</v>
      </c>
      <c r="O2007" s="8">
        <f>IF(E2006&lt;&gt;E2007,SUM($N$4:N2007)-SUM($O$3:O2006),0)</f>
        <v>0</v>
      </c>
      <c r="P2007" s="6">
        <f>IF(B2007&gt;0,SUM($O$4:O2007)-SUM($P$3:P2006),0)</f>
        <v>0</v>
      </c>
      <c r="Q2007" s="6">
        <f t="shared" si="223"/>
        <v>32.747214180811092</v>
      </c>
      <c r="R2007" s="8">
        <f>IF(E2006&lt;&gt;E2007,SUM($Q$4:Q2007)-SUM($R$3:R2006),0)</f>
        <v>0</v>
      </c>
      <c r="S2007" s="6">
        <f>IF(B2007&gt;0,SUM($R$4:R2007)-SUM($S$3:S2006),0)</f>
        <v>0</v>
      </c>
    </row>
    <row r="2008" spans="1:19">
      <c r="A2008">
        <f>IF(E2007&lt;&gt;E2008,COUNTIF($A$4:A2007,"&lt;&gt;0")+1,0)</f>
        <v>0</v>
      </c>
      <c r="B2008">
        <f>IF(A2008&lt;&gt;0,IF(MOD(A2008,3)=0,COUNTIF($B$4:B2007,"&lt;&gt;0")+1,0),0)</f>
        <v>0</v>
      </c>
      <c r="C2008" s="9">
        <f>'Dash Board'!$C$12+COUNT('Daily reducing balance'!$F$4:F2007)</f>
        <v>43734</v>
      </c>
      <c r="D2008">
        <f t="shared" si="217"/>
        <v>2019</v>
      </c>
      <c r="E2008">
        <f t="shared" si="218"/>
        <v>9</v>
      </c>
      <c r="F2008">
        <f>DAY('Dash Board'!$C$12+COUNT('Daily reducing balance'!$F$4:F2007))</f>
        <v>26</v>
      </c>
      <c r="G2008" s="8">
        <f t="shared" si="219"/>
        <v>239014.62890008403</v>
      </c>
      <c r="H2008" s="6">
        <f>G2008*'Dash Board'!$C$11/365</f>
        <v>68.757632971257053</v>
      </c>
      <c r="I2008" s="6">
        <f>H2008*'Dash Board'!$C$18/'Dash Board'!$C$11</f>
        <v>32.741729986312883</v>
      </c>
      <c r="J2008" s="6">
        <f>(G2008&gt;1)*PMT('Dash Board'!$C$11/365,$U$4,-'Dash Board'!$C$19)</f>
        <v>108.80376961660664</v>
      </c>
      <c r="K2008" s="6">
        <f t="shared" si="221"/>
        <v>0</v>
      </c>
      <c r="L2008" s="8">
        <f t="shared" si="222"/>
        <v>238974.58276343867</v>
      </c>
      <c r="N2008" s="8">
        <f t="shared" si="220"/>
        <v>76.062039630293754</v>
      </c>
      <c r="O2008" s="8">
        <f>IF(E2007&lt;&gt;E2008,SUM($N$4:N2008)-SUM($O$3:O2007),0)</f>
        <v>0</v>
      </c>
      <c r="P2008" s="6">
        <f>IF(B2008&gt;0,SUM($O$4:O2008)-SUM($P$3:P2007),0)</f>
        <v>0</v>
      </c>
      <c r="Q2008" s="6">
        <f t="shared" si="223"/>
        <v>32.741729986312883</v>
      </c>
      <c r="R2008" s="8">
        <f>IF(E2007&lt;&gt;E2008,SUM($Q$4:Q2008)-SUM($R$3:R2007),0)</f>
        <v>0</v>
      </c>
      <c r="S2008" s="6">
        <f>IF(B2008&gt;0,SUM($R$4:R2008)-SUM($S$3:S2007),0)</f>
        <v>0</v>
      </c>
    </row>
    <row r="2009" spans="1:19">
      <c r="A2009">
        <f>IF(E2008&lt;&gt;E2009,COUNTIF($A$4:A2008,"&lt;&gt;0")+1,0)</f>
        <v>0</v>
      </c>
      <c r="B2009">
        <f>IF(A2009&lt;&gt;0,IF(MOD(A2009,3)=0,COUNTIF($B$4:B2008,"&lt;&gt;0")+1,0),0)</f>
        <v>0</v>
      </c>
      <c r="C2009" s="9">
        <f>'Dash Board'!$C$12+COUNT('Daily reducing balance'!$F$4:F2008)</f>
        <v>43735</v>
      </c>
      <c r="D2009">
        <f t="shared" si="217"/>
        <v>2019</v>
      </c>
      <c r="E2009">
        <f t="shared" si="218"/>
        <v>9</v>
      </c>
      <c r="F2009">
        <f>DAY('Dash Board'!$C$12+COUNT('Daily reducing balance'!$F$4:F2008))</f>
        <v>27</v>
      </c>
      <c r="G2009" s="8">
        <f t="shared" si="219"/>
        <v>238974.58276343867</v>
      </c>
      <c r="H2009" s="6">
        <f>G2009*'Dash Board'!$C$11/365</f>
        <v>68.746112849756329</v>
      </c>
      <c r="I2009" s="6">
        <f>H2009*'Dash Board'!$C$18/'Dash Board'!$C$11</f>
        <v>32.73624421416968</v>
      </c>
      <c r="J2009" s="6">
        <f>(G2009&gt;1)*PMT('Dash Board'!$C$11/365,$U$4,-'Dash Board'!$C$19)</f>
        <v>108.80376961660664</v>
      </c>
      <c r="K2009" s="6">
        <f t="shared" si="221"/>
        <v>0</v>
      </c>
      <c r="L2009" s="8">
        <f t="shared" si="222"/>
        <v>238934.52510667182</v>
      </c>
      <c r="N2009" s="8">
        <f t="shared" si="220"/>
        <v>76.067525402436956</v>
      </c>
      <c r="O2009" s="8">
        <f>IF(E2008&lt;&gt;E2009,SUM($N$4:N2009)-SUM($O$3:O2008),0)</f>
        <v>0</v>
      </c>
      <c r="P2009" s="6">
        <f>IF(B2009&gt;0,SUM($O$4:O2009)-SUM($P$3:P2008),0)</f>
        <v>0</v>
      </c>
      <c r="Q2009" s="6">
        <f t="shared" si="223"/>
        <v>32.73624421416968</v>
      </c>
      <c r="R2009" s="8">
        <f>IF(E2008&lt;&gt;E2009,SUM($Q$4:Q2009)-SUM($R$3:R2008),0)</f>
        <v>0</v>
      </c>
      <c r="S2009" s="6">
        <f>IF(B2009&gt;0,SUM($R$4:R2009)-SUM($S$3:S2008),0)</f>
        <v>0</v>
      </c>
    </row>
    <row r="2010" spans="1:19">
      <c r="A2010">
        <f>IF(E2009&lt;&gt;E2010,COUNTIF($A$4:A2009,"&lt;&gt;0")+1,0)</f>
        <v>0</v>
      </c>
      <c r="B2010">
        <f>IF(A2010&lt;&gt;0,IF(MOD(A2010,3)=0,COUNTIF($B$4:B2009,"&lt;&gt;0")+1,0),0)</f>
        <v>0</v>
      </c>
      <c r="C2010" s="9">
        <f>'Dash Board'!$C$12+COUNT('Daily reducing balance'!$F$4:F2009)</f>
        <v>43736</v>
      </c>
      <c r="D2010">
        <f t="shared" si="217"/>
        <v>2019</v>
      </c>
      <c r="E2010">
        <f t="shared" si="218"/>
        <v>9</v>
      </c>
      <c r="F2010">
        <f>DAY('Dash Board'!$C$12+COUNT('Daily reducing balance'!$F$4:F2009))</f>
        <v>28</v>
      </c>
      <c r="G2010" s="8">
        <f t="shared" si="219"/>
        <v>238934.52510667182</v>
      </c>
      <c r="H2010" s="6">
        <f>G2010*'Dash Board'!$C$11/365</f>
        <v>68.734589414248049</v>
      </c>
      <c r="I2010" s="6">
        <f>H2010*'Dash Board'!$C$18/'Dash Board'!$C$11</f>
        <v>32.730756863927645</v>
      </c>
      <c r="J2010" s="6">
        <f>(G2010&gt;1)*PMT('Dash Board'!$C$11/365,$U$4,-'Dash Board'!$C$19)</f>
        <v>108.80376961660664</v>
      </c>
      <c r="K2010" s="6">
        <f t="shared" si="221"/>
        <v>0</v>
      </c>
      <c r="L2010" s="8">
        <f t="shared" si="222"/>
        <v>238894.45592646944</v>
      </c>
      <c r="N2010" s="8">
        <f t="shared" si="220"/>
        <v>76.073012752679006</v>
      </c>
      <c r="O2010" s="8">
        <f>IF(E2009&lt;&gt;E2010,SUM($N$4:N2010)-SUM($O$3:O2009),0)</f>
        <v>0</v>
      </c>
      <c r="P2010" s="6">
        <f>IF(B2010&gt;0,SUM($O$4:O2010)-SUM($P$3:P2009),0)</f>
        <v>0</v>
      </c>
      <c r="Q2010" s="6">
        <f t="shared" si="223"/>
        <v>32.730756863927645</v>
      </c>
      <c r="R2010" s="8">
        <f>IF(E2009&lt;&gt;E2010,SUM($Q$4:Q2010)-SUM($R$3:R2009),0)</f>
        <v>0</v>
      </c>
      <c r="S2010" s="6">
        <f>IF(B2010&gt;0,SUM($R$4:R2010)-SUM($S$3:S2009),0)</f>
        <v>0</v>
      </c>
    </row>
    <row r="2011" spans="1:19">
      <c r="A2011">
        <f>IF(E2010&lt;&gt;E2011,COUNTIF($A$4:A2010,"&lt;&gt;0")+1,0)</f>
        <v>0</v>
      </c>
      <c r="B2011">
        <f>IF(A2011&lt;&gt;0,IF(MOD(A2011,3)=0,COUNTIF($B$4:B2010,"&lt;&gt;0")+1,0),0)</f>
        <v>0</v>
      </c>
      <c r="C2011" s="9">
        <f>'Dash Board'!$C$12+COUNT('Daily reducing balance'!$F$4:F2010)</f>
        <v>43737</v>
      </c>
      <c r="D2011">
        <f t="shared" si="217"/>
        <v>2019</v>
      </c>
      <c r="E2011">
        <f t="shared" si="218"/>
        <v>9</v>
      </c>
      <c r="F2011">
        <f>DAY('Dash Board'!$C$12+COUNT('Daily reducing balance'!$F$4:F2010))</f>
        <v>29</v>
      </c>
      <c r="G2011" s="8">
        <f t="shared" si="219"/>
        <v>238894.45592646944</v>
      </c>
      <c r="H2011" s="6">
        <f>G2011*'Dash Board'!$C$11/365</f>
        <v>68.723062663778876</v>
      </c>
      <c r="I2011" s="6">
        <f>H2011*'Dash Board'!$C$18/'Dash Board'!$C$11</f>
        <v>32.725267935132798</v>
      </c>
      <c r="J2011" s="6">
        <f>(G2011&gt;1)*PMT('Dash Board'!$C$11/365,$U$4,-'Dash Board'!$C$19)</f>
        <v>108.80376961660664</v>
      </c>
      <c r="K2011" s="6">
        <f t="shared" si="221"/>
        <v>0</v>
      </c>
      <c r="L2011" s="8">
        <f t="shared" si="222"/>
        <v>238854.3752195166</v>
      </c>
      <c r="N2011" s="8">
        <f t="shared" si="220"/>
        <v>76.078501681473853</v>
      </c>
      <c r="O2011" s="8">
        <f>IF(E2010&lt;&gt;E2011,SUM($N$4:N2011)-SUM($O$3:O2010),0)</f>
        <v>0</v>
      </c>
      <c r="P2011" s="6">
        <f>IF(B2011&gt;0,SUM($O$4:O2011)-SUM($P$3:P2010),0)</f>
        <v>0</v>
      </c>
      <c r="Q2011" s="6">
        <f t="shared" si="223"/>
        <v>32.725267935132798</v>
      </c>
      <c r="R2011" s="8">
        <f>IF(E2010&lt;&gt;E2011,SUM($Q$4:Q2011)-SUM($R$3:R2010),0)</f>
        <v>0</v>
      </c>
      <c r="S2011" s="6">
        <f>IF(B2011&gt;0,SUM($R$4:R2011)-SUM($S$3:S2010),0)</f>
        <v>0</v>
      </c>
    </row>
    <row r="2012" spans="1:19">
      <c r="A2012">
        <f>IF(E2011&lt;&gt;E2012,COUNTIF($A$4:A2011,"&lt;&gt;0")+1,0)</f>
        <v>0</v>
      </c>
      <c r="B2012">
        <f>IF(A2012&lt;&gt;0,IF(MOD(A2012,3)=0,COUNTIF($B$4:B2011,"&lt;&gt;0")+1,0),0)</f>
        <v>0</v>
      </c>
      <c r="C2012" s="9">
        <f>'Dash Board'!$C$12+COUNT('Daily reducing balance'!$F$4:F2011)</f>
        <v>43738</v>
      </c>
      <c r="D2012">
        <f t="shared" si="217"/>
        <v>2019</v>
      </c>
      <c r="E2012">
        <f t="shared" si="218"/>
        <v>9</v>
      </c>
      <c r="F2012">
        <f>DAY('Dash Board'!$C$12+COUNT('Daily reducing balance'!$F$4:F2011))</f>
        <v>30</v>
      </c>
      <c r="G2012" s="8">
        <f t="shared" si="219"/>
        <v>238854.3752195166</v>
      </c>
      <c r="H2012" s="6">
        <f>G2012*'Dash Board'!$C$11/365</f>
        <v>68.711532597395191</v>
      </c>
      <c r="I2012" s="6">
        <f>H2012*'Dash Board'!$C$18/'Dash Board'!$C$11</f>
        <v>32.719777427331046</v>
      </c>
      <c r="J2012" s="6">
        <f>(G2012&gt;1)*PMT('Dash Board'!$C$11/365,$U$4,-'Dash Board'!$C$19)</f>
        <v>108.80376961660664</v>
      </c>
      <c r="K2012" s="6">
        <f t="shared" si="221"/>
        <v>0</v>
      </c>
      <c r="L2012" s="8">
        <f t="shared" si="222"/>
        <v>238814.28298249739</v>
      </c>
      <c r="N2012" s="8">
        <f t="shared" si="220"/>
        <v>76.083992189275591</v>
      </c>
      <c r="O2012" s="8">
        <f>IF(E2011&lt;&gt;E2012,SUM($N$4:N2012)-SUM($O$3:O2011),0)</f>
        <v>0</v>
      </c>
      <c r="P2012" s="6">
        <f>IF(B2012&gt;0,SUM($O$4:O2012)-SUM($P$3:P2011),0)</f>
        <v>0</v>
      </c>
      <c r="Q2012" s="6">
        <f t="shared" si="223"/>
        <v>32.719777427331046</v>
      </c>
      <c r="R2012" s="8">
        <f>IF(E2011&lt;&gt;E2012,SUM($Q$4:Q2012)-SUM($R$3:R2011),0)</f>
        <v>0</v>
      </c>
      <c r="S2012" s="6">
        <f>IF(B2012&gt;0,SUM($R$4:R2012)-SUM($S$3:S2011),0)</f>
        <v>0</v>
      </c>
    </row>
    <row r="2013" spans="1:19">
      <c r="A2013">
        <f>IF(E2012&lt;&gt;E2013,COUNTIF($A$4:A2012,"&lt;&gt;0")+1,0)</f>
        <v>66</v>
      </c>
      <c r="B2013">
        <f>IF(A2013&lt;&gt;0,IF(MOD(A2013,3)=0,COUNTIF($B$4:B2012,"&lt;&gt;0")+1,0),0)</f>
        <v>22</v>
      </c>
      <c r="C2013" s="9">
        <f>'Dash Board'!$C$12+COUNT('Daily reducing balance'!$F$4:F2012)</f>
        <v>43739</v>
      </c>
      <c r="D2013">
        <f t="shared" si="217"/>
        <v>2019</v>
      </c>
      <c r="E2013">
        <f t="shared" si="218"/>
        <v>10</v>
      </c>
      <c r="F2013">
        <f>DAY('Dash Board'!$C$12+COUNT('Daily reducing balance'!$F$4:F2012))</f>
        <v>1</v>
      </c>
      <c r="G2013" s="8">
        <f t="shared" si="219"/>
        <v>238814.28298249739</v>
      </c>
      <c r="H2013" s="6">
        <f>G2013*'Dash Board'!$C$11/365</f>
        <v>68.699999214143091</v>
      </c>
      <c r="I2013" s="6">
        <f>H2013*'Dash Board'!$C$18/'Dash Board'!$C$11</f>
        <v>32.714285340068137</v>
      </c>
      <c r="J2013" s="6">
        <f>(G2013&gt;1)*PMT('Dash Board'!$C$11/365,$U$4,-'Dash Board'!$C$19)</f>
        <v>108.80376961660664</v>
      </c>
      <c r="K2013" s="6">
        <f t="shared" si="221"/>
        <v>3372.9168581148047</v>
      </c>
      <c r="L2013" s="8">
        <f t="shared" si="222"/>
        <v>238774.17921209492</v>
      </c>
      <c r="N2013" s="8">
        <f t="shared" si="220"/>
        <v>76.089484276538514</v>
      </c>
      <c r="O2013" s="8">
        <f>IF(E2012&lt;&gt;E2013,SUM($N$4:N2013)-SUM($O$3:O2012),0)</f>
        <v>2280.3018705193244</v>
      </c>
      <c r="P2013" s="6">
        <f>IF(B2013&gt;0,SUM($O$4:O2013)-SUM($P$3:P2012),0)</f>
        <v>6977.4397620848613</v>
      </c>
      <c r="Q2013" s="6">
        <f t="shared" si="223"/>
        <v>32.714285340068137</v>
      </c>
      <c r="R2013" s="8">
        <f>IF(E2012&lt;&gt;E2013,SUM($Q$4:Q2013)-SUM($R$3:R2012),0)</f>
        <v>983.81121797890228</v>
      </c>
      <c r="S2013" s="6">
        <f>IF(B2013&gt;0,SUM($R$4:R2013)-SUM($S$3:S2012),0)</f>
        <v>3032.5070426430175</v>
      </c>
    </row>
    <row r="2014" spans="1:19">
      <c r="A2014">
        <f>IF(E2013&lt;&gt;E2014,COUNTIF($A$4:A2013,"&lt;&gt;0")+1,0)</f>
        <v>0</v>
      </c>
      <c r="B2014">
        <f>IF(A2014&lt;&gt;0,IF(MOD(A2014,3)=0,COUNTIF($B$4:B2013,"&lt;&gt;0")+1,0),0)</f>
        <v>0</v>
      </c>
      <c r="C2014" s="9">
        <f>'Dash Board'!$C$12+COUNT('Daily reducing balance'!$F$4:F2013)</f>
        <v>43740</v>
      </c>
      <c r="D2014">
        <f t="shared" si="217"/>
        <v>2019</v>
      </c>
      <c r="E2014">
        <f t="shared" si="218"/>
        <v>10</v>
      </c>
      <c r="F2014">
        <f>DAY('Dash Board'!$C$12+COUNT('Daily reducing balance'!$F$4:F2013))</f>
        <v>2</v>
      </c>
      <c r="G2014" s="8">
        <f t="shared" si="219"/>
        <v>238774.17921209492</v>
      </c>
      <c r="H2014" s="6">
        <f>G2014*'Dash Board'!$C$11/365</f>
        <v>68.688462513068401</v>
      </c>
      <c r="I2014" s="6">
        <f>H2014*'Dash Board'!$C$18/'Dash Board'!$C$11</f>
        <v>32.708791672889717</v>
      </c>
      <c r="J2014" s="6">
        <f>(G2014&gt;1)*PMT('Dash Board'!$C$11/365,$U$4,-'Dash Board'!$C$19)</f>
        <v>108.80376961660664</v>
      </c>
      <c r="K2014" s="6">
        <f t="shared" si="221"/>
        <v>0</v>
      </c>
      <c r="L2014" s="8">
        <f t="shared" si="222"/>
        <v>238734.06390499137</v>
      </c>
      <c r="N2014" s="8">
        <f t="shared" si="220"/>
        <v>76.094977943716927</v>
      </c>
      <c r="O2014" s="8">
        <f>IF(E2013&lt;&gt;E2014,SUM($N$4:N2014)-SUM($O$3:O2013),0)</f>
        <v>0</v>
      </c>
      <c r="P2014" s="6">
        <f>IF(B2014&gt;0,SUM($O$4:O2014)-SUM($P$3:P2013),0)</f>
        <v>0</v>
      </c>
      <c r="Q2014" s="6">
        <f t="shared" si="223"/>
        <v>32.708791672889717</v>
      </c>
      <c r="R2014" s="8">
        <f>IF(E2013&lt;&gt;E2014,SUM($Q$4:Q2014)-SUM($R$3:R2013),0)</f>
        <v>0</v>
      </c>
      <c r="S2014" s="6">
        <f>IF(B2014&gt;0,SUM($R$4:R2014)-SUM($S$3:S2013),0)</f>
        <v>0</v>
      </c>
    </row>
    <row r="2015" spans="1:19">
      <c r="A2015">
        <f>IF(E2014&lt;&gt;E2015,COUNTIF($A$4:A2014,"&lt;&gt;0")+1,0)</f>
        <v>0</v>
      </c>
      <c r="B2015">
        <f>IF(A2015&lt;&gt;0,IF(MOD(A2015,3)=0,COUNTIF($B$4:B2014,"&lt;&gt;0")+1,0),0)</f>
        <v>0</v>
      </c>
      <c r="C2015" s="9">
        <f>'Dash Board'!$C$12+COUNT('Daily reducing balance'!$F$4:F2014)</f>
        <v>43741</v>
      </c>
      <c r="D2015">
        <f t="shared" si="217"/>
        <v>2019</v>
      </c>
      <c r="E2015">
        <f t="shared" si="218"/>
        <v>10</v>
      </c>
      <c r="F2015">
        <f>DAY('Dash Board'!$C$12+COUNT('Daily reducing balance'!$F$4:F2014))</f>
        <v>3</v>
      </c>
      <c r="G2015" s="8">
        <f t="shared" si="219"/>
        <v>238734.06390499137</v>
      </c>
      <c r="H2015" s="6">
        <f>G2015*'Dash Board'!$C$11/365</f>
        <v>68.676922493216694</v>
      </c>
      <c r="I2015" s="6">
        <f>H2015*'Dash Board'!$C$18/'Dash Board'!$C$11</f>
        <v>32.703296425341286</v>
      </c>
      <c r="J2015" s="6">
        <f>(G2015&gt;1)*PMT('Dash Board'!$C$11/365,$U$4,-'Dash Board'!$C$19)</f>
        <v>108.80376961660664</v>
      </c>
      <c r="K2015" s="6">
        <f t="shared" si="221"/>
        <v>0</v>
      </c>
      <c r="L2015" s="8">
        <f t="shared" si="222"/>
        <v>238693.93705786797</v>
      </c>
      <c r="N2015" s="8">
        <f t="shared" si="220"/>
        <v>76.100473191265365</v>
      </c>
      <c r="O2015" s="8">
        <f>IF(E2014&lt;&gt;E2015,SUM($N$4:N2015)-SUM($O$3:O2014),0)</f>
        <v>0</v>
      </c>
      <c r="P2015" s="6">
        <f>IF(B2015&gt;0,SUM($O$4:O2015)-SUM($P$3:P2014),0)</f>
        <v>0</v>
      </c>
      <c r="Q2015" s="6">
        <f t="shared" si="223"/>
        <v>32.703296425341286</v>
      </c>
      <c r="R2015" s="8">
        <f>IF(E2014&lt;&gt;E2015,SUM($Q$4:Q2015)-SUM($R$3:R2014),0)</f>
        <v>0</v>
      </c>
      <c r="S2015" s="6">
        <f>IF(B2015&gt;0,SUM($R$4:R2015)-SUM($S$3:S2014),0)</f>
        <v>0</v>
      </c>
    </row>
    <row r="2016" spans="1:19">
      <c r="A2016">
        <f>IF(E2015&lt;&gt;E2016,COUNTIF($A$4:A2015,"&lt;&gt;0")+1,0)</f>
        <v>0</v>
      </c>
      <c r="B2016">
        <f>IF(A2016&lt;&gt;0,IF(MOD(A2016,3)=0,COUNTIF($B$4:B2015,"&lt;&gt;0")+1,0),0)</f>
        <v>0</v>
      </c>
      <c r="C2016" s="9">
        <f>'Dash Board'!$C$12+COUNT('Daily reducing balance'!$F$4:F2015)</f>
        <v>43742</v>
      </c>
      <c r="D2016">
        <f t="shared" si="217"/>
        <v>2019</v>
      </c>
      <c r="E2016">
        <f t="shared" si="218"/>
        <v>10</v>
      </c>
      <c r="F2016">
        <f>DAY('Dash Board'!$C$12+COUNT('Daily reducing balance'!$F$4:F2015))</f>
        <v>4</v>
      </c>
      <c r="G2016" s="8">
        <f t="shared" si="219"/>
        <v>238693.93705786797</v>
      </c>
      <c r="H2016" s="6">
        <f>G2016*'Dash Board'!$C$11/365</f>
        <v>68.665379153633239</v>
      </c>
      <c r="I2016" s="6">
        <f>H2016*'Dash Board'!$C$18/'Dash Board'!$C$11</f>
        <v>32.69779959696821</v>
      </c>
      <c r="J2016" s="6">
        <f>(G2016&gt;1)*PMT('Dash Board'!$C$11/365,$U$4,-'Dash Board'!$C$19)</f>
        <v>108.80376961660664</v>
      </c>
      <c r="K2016" s="6">
        <f t="shared" si="221"/>
        <v>0</v>
      </c>
      <c r="L2016" s="8">
        <f t="shared" si="222"/>
        <v>238653.79866740498</v>
      </c>
      <c r="N2016" s="8">
        <f t="shared" si="220"/>
        <v>76.105970019638434</v>
      </c>
      <c r="O2016" s="8">
        <f>IF(E2015&lt;&gt;E2016,SUM($N$4:N2016)-SUM($O$3:O2015),0)</f>
        <v>0</v>
      </c>
      <c r="P2016" s="6">
        <f>IF(B2016&gt;0,SUM($O$4:O2016)-SUM($P$3:P2015),0)</f>
        <v>0</v>
      </c>
      <c r="Q2016" s="6">
        <f t="shared" si="223"/>
        <v>32.69779959696821</v>
      </c>
      <c r="R2016" s="8">
        <f>IF(E2015&lt;&gt;E2016,SUM($Q$4:Q2016)-SUM($R$3:R2015),0)</f>
        <v>0</v>
      </c>
      <c r="S2016" s="6">
        <f>IF(B2016&gt;0,SUM($R$4:R2016)-SUM($S$3:S2015),0)</f>
        <v>0</v>
      </c>
    </row>
    <row r="2017" spans="1:19">
      <c r="A2017">
        <f>IF(E2016&lt;&gt;E2017,COUNTIF($A$4:A2016,"&lt;&gt;0")+1,0)</f>
        <v>0</v>
      </c>
      <c r="B2017">
        <f>IF(A2017&lt;&gt;0,IF(MOD(A2017,3)=0,COUNTIF($B$4:B2016,"&lt;&gt;0")+1,0),0)</f>
        <v>0</v>
      </c>
      <c r="C2017" s="9">
        <f>'Dash Board'!$C$12+COUNT('Daily reducing balance'!$F$4:F2016)</f>
        <v>43743</v>
      </c>
      <c r="D2017">
        <f t="shared" si="217"/>
        <v>2019</v>
      </c>
      <c r="E2017">
        <f t="shared" si="218"/>
        <v>10</v>
      </c>
      <c r="F2017">
        <f>DAY('Dash Board'!$C$12+COUNT('Daily reducing balance'!$F$4:F2016))</f>
        <v>5</v>
      </c>
      <c r="G2017" s="8">
        <f t="shared" si="219"/>
        <v>238653.79866740498</v>
      </c>
      <c r="H2017" s="6">
        <f>G2017*'Dash Board'!$C$11/365</f>
        <v>68.653832493363083</v>
      </c>
      <c r="I2017" s="6">
        <f>H2017*'Dash Board'!$C$18/'Dash Board'!$C$11</f>
        <v>32.692301187315756</v>
      </c>
      <c r="J2017" s="6">
        <f>(G2017&gt;1)*PMT('Dash Board'!$C$11/365,$U$4,-'Dash Board'!$C$19)</f>
        <v>108.80376961660664</v>
      </c>
      <c r="K2017" s="6">
        <f t="shared" si="221"/>
        <v>0</v>
      </c>
      <c r="L2017" s="8">
        <f t="shared" si="222"/>
        <v>238613.64873028171</v>
      </c>
      <c r="N2017" s="8">
        <f t="shared" si="220"/>
        <v>76.111468429290881</v>
      </c>
      <c r="O2017" s="8">
        <f>IF(E2016&lt;&gt;E2017,SUM($N$4:N2017)-SUM($O$3:O2016),0)</f>
        <v>0</v>
      </c>
      <c r="P2017" s="6">
        <f>IF(B2017&gt;0,SUM($O$4:O2017)-SUM($P$3:P2016),0)</f>
        <v>0</v>
      </c>
      <c r="Q2017" s="6">
        <f t="shared" si="223"/>
        <v>32.692301187315756</v>
      </c>
      <c r="R2017" s="8">
        <f>IF(E2016&lt;&gt;E2017,SUM($Q$4:Q2017)-SUM($R$3:R2016),0)</f>
        <v>0</v>
      </c>
      <c r="S2017" s="6">
        <f>IF(B2017&gt;0,SUM($R$4:R2017)-SUM($S$3:S2016),0)</f>
        <v>0</v>
      </c>
    </row>
    <row r="2018" spans="1:19">
      <c r="A2018">
        <f>IF(E2017&lt;&gt;E2018,COUNTIF($A$4:A2017,"&lt;&gt;0")+1,0)</f>
        <v>0</v>
      </c>
      <c r="B2018">
        <f>IF(A2018&lt;&gt;0,IF(MOD(A2018,3)=0,COUNTIF($B$4:B2017,"&lt;&gt;0")+1,0),0)</f>
        <v>0</v>
      </c>
      <c r="C2018" s="9">
        <f>'Dash Board'!$C$12+COUNT('Daily reducing balance'!$F$4:F2017)</f>
        <v>43744</v>
      </c>
      <c r="D2018">
        <f t="shared" si="217"/>
        <v>2019</v>
      </c>
      <c r="E2018">
        <f t="shared" si="218"/>
        <v>10</v>
      </c>
      <c r="F2018">
        <f>DAY('Dash Board'!$C$12+COUNT('Daily reducing balance'!$F$4:F2017))</f>
        <v>6</v>
      </c>
      <c r="G2018" s="8">
        <f t="shared" si="219"/>
        <v>238613.64873028171</v>
      </c>
      <c r="H2018" s="6">
        <f>G2018*'Dash Board'!$C$11/365</f>
        <v>68.642282511450901</v>
      </c>
      <c r="I2018" s="6">
        <f>H2018*'Dash Board'!$C$18/'Dash Board'!$C$11</f>
        <v>32.686801195929</v>
      </c>
      <c r="J2018" s="6">
        <f>(G2018&gt;1)*PMT('Dash Board'!$C$11/365,$U$4,-'Dash Board'!$C$19)</f>
        <v>108.80376961660664</v>
      </c>
      <c r="K2018" s="6">
        <f t="shared" si="221"/>
        <v>0</v>
      </c>
      <c r="L2018" s="8">
        <f t="shared" si="222"/>
        <v>238573.48724317655</v>
      </c>
      <c r="N2018" s="8">
        <f t="shared" si="220"/>
        <v>76.116968420677637</v>
      </c>
      <c r="O2018" s="8">
        <f>IF(E2017&lt;&gt;E2018,SUM($N$4:N2018)-SUM($O$3:O2017),0)</f>
        <v>0</v>
      </c>
      <c r="P2018" s="6">
        <f>IF(B2018&gt;0,SUM($O$4:O2018)-SUM($P$3:P2017),0)</f>
        <v>0</v>
      </c>
      <c r="Q2018" s="6">
        <f t="shared" si="223"/>
        <v>32.686801195929</v>
      </c>
      <c r="R2018" s="8">
        <f>IF(E2017&lt;&gt;E2018,SUM($Q$4:Q2018)-SUM($R$3:R2017),0)</f>
        <v>0</v>
      </c>
      <c r="S2018" s="6">
        <f>IF(B2018&gt;0,SUM($R$4:R2018)-SUM($S$3:S2017),0)</f>
        <v>0</v>
      </c>
    </row>
    <row r="2019" spans="1:19">
      <c r="A2019">
        <f>IF(E2018&lt;&gt;E2019,COUNTIF($A$4:A2018,"&lt;&gt;0")+1,0)</f>
        <v>0</v>
      </c>
      <c r="B2019">
        <f>IF(A2019&lt;&gt;0,IF(MOD(A2019,3)=0,COUNTIF($B$4:B2018,"&lt;&gt;0")+1,0),0)</f>
        <v>0</v>
      </c>
      <c r="C2019" s="9">
        <f>'Dash Board'!$C$12+COUNT('Daily reducing balance'!$F$4:F2018)</f>
        <v>43745</v>
      </c>
      <c r="D2019">
        <f t="shared" si="217"/>
        <v>2019</v>
      </c>
      <c r="E2019">
        <f t="shared" si="218"/>
        <v>10</v>
      </c>
      <c r="F2019">
        <f>DAY('Dash Board'!$C$12+COUNT('Daily reducing balance'!$F$4:F2018))</f>
        <v>7</v>
      </c>
      <c r="G2019" s="8">
        <f t="shared" si="219"/>
        <v>238573.48724317655</v>
      </c>
      <c r="H2019" s="6">
        <f>G2019*'Dash Board'!$C$11/365</f>
        <v>68.630729206941197</v>
      </c>
      <c r="I2019" s="6">
        <f>H2019*'Dash Board'!$C$18/'Dash Board'!$C$11</f>
        <v>32.681299622352952</v>
      </c>
      <c r="J2019" s="6">
        <f>(G2019&gt;1)*PMT('Dash Board'!$C$11/365,$U$4,-'Dash Board'!$C$19)</f>
        <v>108.80376961660664</v>
      </c>
      <c r="K2019" s="6">
        <f t="shared" si="221"/>
        <v>0</v>
      </c>
      <c r="L2019" s="8">
        <f t="shared" si="222"/>
        <v>238533.31420276689</v>
      </c>
      <c r="N2019" s="8">
        <f t="shared" si="220"/>
        <v>76.122469994253692</v>
      </c>
      <c r="O2019" s="8">
        <f>IF(E2018&lt;&gt;E2019,SUM($N$4:N2019)-SUM($O$3:O2018),0)</f>
        <v>0</v>
      </c>
      <c r="P2019" s="6">
        <f>IF(B2019&gt;0,SUM($O$4:O2019)-SUM($P$3:P2018),0)</f>
        <v>0</v>
      </c>
      <c r="Q2019" s="6">
        <f t="shared" si="223"/>
        <v>32.681299622352952</v>
      </c>
      <c r="R2019" s="8">
        <f>IF(E2018&lt;&gt;E2019,SUM($Q$4:Q2019)-SUM($R$3:R2018),0)</f>
        <v>0</v>
      </c>
      <c r="S2019" s="6">
        <f>IF(B2019&gt;0,SUM($R$4:R2019)-SUM($S$3:S2018),0)</f>
        <v>0</v>
      </c>
    </row>
    <row r="2020" spans="1:19">
      <c r="A2020">
        <f>IF(E2019&lt;&gt;E2020,COUNTIF($A$4:A2019,"&lt;&gt;0")+1,0)</f>
        <v>0</v>
      </c>
      <c r="B2020">
        <f>IF(A2020&lt;&gt;0,IF(MOD(A2020,3)=0,COUNTIF($B$4:B2019,"&lt;&gt;0")+1,0),0)</f>
        <v>0</v>
      </c>
      <c r="C2020" s="9">
        <f>'Dash Board'!$C$12+COUNT('Daily reducing balance'!$F$4:F2019)</f>
        <v>43746</v>
      </c>
      <c r="D2020">
        <f t="shared" si="217"/>
        <v>2019</v>
      </c>
      <c r="E2020">
        <f t="shared" si="218"/>
        <v>10</v>
      </c>
      <c r="F2020">
        <f>DAY('Dash Board'!$C$12+COUNT('Daily reducing balance'!$F$4:F2019))</f>
        <v>8</v>
      </c>
      <c r="G2020" s="8">
        <f t="shared" si="219"/>
        <v>238533.31420276689</v>
      </c>
      <c r="H2020" s="6">
        <f>G2020*'Dash Board'!$C$11/365</f>
        <v>68.619172578878135</v>
      </c>
      <c r="I2020" s="6">
        <f>H2020*'Dash Board'!$C$18/'Dash Board'!$C$11</f>
        <v>32.675796466132454</v>
      </c>
      <c r="J2020" s="6">
        <f>(G2020&gt;1)*PMT('Dash Board'!$C$11/365,$U$4,-'Dash Board'!$C$19)</f>
        <v>108.80376961660664</v>
      </c>
      <c r="K2020" s="6">
        <f t="shared" si="221"/>
        <v>0</v>
      </c>
      <c r="L2020" s="8">
        <f t="shared" si="222"/>
        <v>238493.12960572916</v>
      </c>
      <c r="N2020" s="8">
        <f t="shared" si="220"/>
        <v>76.12797315047419</v>
      </c>
      <c r="O2020" s="8">
        <f>IF(E2019&lt;&gt;E2020,SUM($N$4:N2020)-SUM($O$3:O2019),0)</f>
        <v>0</v>
      </c>
      <c r="P2020" s="6">
        <f>IF(B2020&gt;0,SUM($O$4:O2020)-SUM($P$3:P2019),0)</f>
        <v>0</v>
      </c>
      <c r="Q2020" s="6">
        <f t="shared" si="223"/>
        <v>32.675796466132454</v>
      </c>
      <c r="R2020" s="8">
        <f>IF(E2019&lt;&gt;E2020,SUM($Q$4:Q2020)-SUM($R$3:R2019),0)</f>
        <v>0</v>
      </c>
      <c r="S2020" s="6">
        <f>IF(B2020&gt;0,SUM($R$4:R2020)-SUM($S$3:S2019),0)</f>
        <v>0</v>
      </c>
    </row>
    <row r="2021" spans="1:19">
      <c r="A2021">
        <f>IF(E2020&lt;&gt;E2021,COUNTIF($A$4:A2020,"&lt;&gt;0")+1,0)</f>
        <v>0</v>
      </c>
      <c r="B2021">
        <f>IF(A2021&lt;&gt;0,IF(MOD(A2021,3)=0,COUNTIF($B$4:B2020,"&lt;&gt;0")+1,0),0)</f>
        <v>0</v>
      </c>
      <c r="C2021" s="9">
        <f>'Dash Board'!$C$12+COUNT('Daily reducing balance'!$F$4:F2020)</f>
        <v>43747</v>
      </c>
      <c r="D2021">
        <f t="shared" si="217"/>
        <v>2019</v>
      </c>
      <c r="E2021">
        <f t="shared" si="218"/>
        <v>10</v>
      </c>
      <c r="F2021">
        <f>DAY('Dash Board'!$C$12+COUNT('Daily reducing balance'!$F$4:F2020))</f>
        <v>9</v>
      </c>
      <c r="G2021" s="8">
        <f t="shared" si="219"/>
        <v>238493.12960572916</v>
      </c>
      <c r="H2021" s="6">
        <f>G2021*'Dash Board'!$C$11/365</f>
        <v>68.607612626305652</v>
      </c>
      <c r="I2021" s="6">
        <f>H2021*'Dash Board'!$C$18/'Dash Board'!$C$11</f>
        <v>32.670291726812216</v>
      </c>
      <c r="J2021" s="6">
        <f>(G2021&gt;1)*PMT('Dash Board'!$C$11/365,$U$4,-'Dash Board'!$C$19)</f>
        <v>108.80376961660664</v>
      </c>
      <c r="K2021" s="6">
        <f t="shared" si="221"/>
        <v>0</v>
      </c>
      <c r="L2021" s="8">
        <f t="shared" si="222"/>
        <v>238452.93344873886</v>
      </c>
      <c r="N2021" s="8">
        <f t="shared" si="220"/>
        <v>76.13347788979442</v>
      </c>
      <c r="O2021" s="8">
        <f>IF(E2020&lt;&gt;E2021,SUM($N$4:N2021)-SUM($O$3:O2020),0)</f>
        <v>0</v>
      </c>
      <c r="P2021" s="6">
        <f>IF(B2021&gt;0,SUM($O$4:O2021)-SUM($P$3:P2020),0)</f>
        <v>0</v>
      </c>
      <c r="Q2021" s="6">
        <f t="shared" si="223"/>
        <v>32.670291726812216</v>
      </c>
      <c r="R2021" s="8">
        <f>IF(E2020&lt;&gt;E2021,SUM($Q$4:Q2021)-SUM($R$3:R2020),0)</f>
        <v>0</v>
      </c>
      <c r="S2021" s="6">
        <f>IF(B2021&gt;0,SUM($R$4:R2021)-SUM($S$3:S2020),0)</f>
        <v>0</v>
      </c>
    </row>
    <row r="2022" spans="1:19">
      <c r="A2022">
        <f>IF(E2021&lt;&gt;E2022,COUNTIF($A$4:A2021,"&lt;&gt;0")+1,0)</f>
        <v>0</v>
      </c>
      <c r="B2022">
        <f>IF(A2022&lt;&gt;0,IF(MOD(A2022,3)=0,COUNTIF($B$4:B2021,"&lt;&gt;0")+1,0),0)</f>
        <v>0</v>
      </c>
      <c r="C2022" s="9">
        <f>'Dash Board'!$C$12+COUNT('Daily reducing balance'!$F$4:F2021)</f>
        <v>43748</v>
      </c>
      <c r="D2022">
        <f t="shared" si="217"/>
        <v>2019</v>
      </c>
      <c r="E2022">
        <f t="shared" si="218"/>
        <v>10</v>
      </c>
      <c r="F2022">
        <f>DAY('Dash Board'!$C$12+COUNT('Daily reducing balance'!$F$4:F2021))</f>
        <v>10</v>
      </c>
      <c r="G2022" s="8">
        <f t="shared" si="219"/>
        <v>238452.93344873886</v>
      </c>
      <c r="H2022" s="6">
        <f>G2022*'Dash Board'!$C$11/365</f>
        <v>68.596049348267329</v>
      </c>
      <c r="I2022" s="6">
        <f>H2022*'Dash Board'!$C$18/'Dash Board'!$C$11</f>
        <v>32.664785403936826</v>
      </c>
      <c r="J2022" s="6">
        <f>(G2022&gt;1)*PMT('Dash Board'!$C$11/365,$U$4,-'Dash Board'!$C$19)</f>
        <v>108.80376961660664</v>
      </c>
      <c r="K2022" s="6">
        <f t="shared" si="221"/>
        <v>0</v>
      </c>
      <c r="L2022" s="8">
        <f t="shared" si="222"/>
        <v>238412.72572847051</v>
      </c>
      <c r="N2022" s="8">
        <f t="shared" si="220"/>
        <v>76.138984212669811</v>
      </c>
      <c r="O2022" s="8">
        <f>IF(E2021&lt;&gt;E2022,SUM($N$4:N2022)-SUM($O$3:O2021),0)</f>
        <v>0</v>
      </c>
      <c r="P2022" s="6">
        <f>IF(B2022&gt;0,SUM($O$4:O2022)-SUM($P$3:P2021),0)</f>
        <v>0</v>
      </c>
      <c r="Q2022" s="6">
        <f t="shared" si="223"/>
        <v>32.664785403936826</v>
      </c>
      <c r="R2022" s="8">
        <f>IF(E2021&lt;&gt;E2022,SUM($Q$4:Q2022)-SUM($R$3:R2021),0)</f>
        <v>0</v>
      </c>
      <c r="S2022" s="6">
        <f>IF(B2022&gt;0,SUM($R$4:R2022)-SUM($S$3:S2021),0)</f>
        <v>0</v>
      </c>
    </row>
    <row r="2023" spans="1:19">
      <c r="A2023">
        <f>IF(E2022&lt;&gt;E2023,COUNTIF($A$4:A2022,"&lt;&gt;0")+1,0)</f>
        <v>0</v>
      </c>
      <c r="B2023">
        <f>IF(A2023&lt;&gt;0,IF(MOD(A2023,3)=0,COUNTIF($B$4:B2022,"&lt;&gt;0")+1,0),0)</f>
        <v>0</v>
      </c>
      <c r="C2023" s="9">
        <f>'Dash Board'!$C$12+COUNT('Daily reducing balance'!$F$4:F2022)</f>
        <v>43749</v>
      </c>
      <c r="D2023">
        <f t="shared" si="217"/>
        <v>2019</v>
      </c>
      <c r="E2023">
        <f t="shared" si="218"/>
        <v>10</v>
      </c>
      <c r="F2023">
        <f>DAY('Dash Board'!$C$12+COUNT('Daily reducing balance'!$F$4:F2022))</f>
        <v>11</v>
      </c>
      <c r="G2023" s="8">
        <f t="shared" si="219"/>
        <v>238412.72572847051</v>
      </c>
      <c r="H2023" s="6">
        <f>G2023*'Dash Board'!$C$11/365</f>
        <v>68.584482743806589</v>
      </c>
      <c r="I2023" s="6">
        <f>H2023*'Dash Board'!$C$18/'Dash Board'!$C$11</f>
        <v>32.659277497050759</v>
      </c>
      <c r="J2023" s="6">
        <f>(G2023&gt;1)*PMT('Dash Board'!$C$11/365,$U$4,-'Dash Board'!$C$19)</f>
        <v>108.80376961660664</v>
      </c>
      <c r="K2023" s="6">
        <f t="shared" si="221"/>
        <v>0</v>
      </c>
      <c r="L2023" s="8">
        <f t="shared" si="222"/>
        <v>238372.50644159771</v>
      </c>
      <c r="N2023" s="8">
        <f t="shared" si="220"/>
        <v>76.144492119555878</v>
      </c>
      <c r="O2023" s="8">
        <f>IF(E2022&lt;&gt;E2023,SUM($N$4:N2023)-SUM($O$3:O2022),0)</f>
        <v>0</v>
      </c>
      <c r="P2023" s="6">
        <f>IF(B2023&gt;0,SUM($O$4:O2023)-SUM($P$3:P2022),0)</f>
        <v>0</v>
      </c>
      <c r="Q2023" s="6">
        <f t="shared" si="223"/>
        <v>32.659277497050759</v>
      </c>
      <c r="R2023" s="8">
        <f>IF(E2022&lt;&gt;E2023,SUM($Q$4:Q2023)-SUM($R$3:R2022),0)</f>
        <v>0</v>
      </c>
      <c r="S2023" s="6">
        <f>IF(B2023&gt;0,SUM($R$4:R2023)-SUM($S$3:S2022),0)</f>
        <v>0</v>
      </c>
    </row>
    <row r="2024" spans="1:19">
      <c r="A2024">
        <f>IF(E2023&lt;&gt;E2024,COUNTIF($A$4:A2023,"&lt;&gt;0")+1,0)</f>
        <v>0</v>
      </c>
      <c r="B2024">
        <f>IF(A2024&lt;&gt;0,IF(MOD(A2024,3)=0,COUNTIF($B$4:B2023,"&lt;&gt;0")+1,0),0)</f>
        <v>0</v>
      </c>
      <c r="C2024" s="9">
        <f>'Dash Board'!$C$12+COUNT('Daily reducing balance'!$F$4:F2023)</f>
        <v>43750</v>
      </c>
      <c r="D2024">
        <f t="shared" si="217"/>
        <v>2019</v>
      </c>
      <c r="E2024">
        <f t="shared" si="218"/>
        <v>10</v>
      </c>
      <c r="F2024">
        <f>DAY('Dash Board'!$C$12+COUNT('Daily reducing balance'!$F$4:F2023))</f>
        <v>12</v>
      </c>
      <c r="G2024" s="8">
        <f t="shared" si="219"/>
        <v>238372.50644159771</v>
      </c>
      <c r="H2024" s="6">
        <f>G2024*'Dash Board'!$C$11/365</f>
        <v>68.572912811966461</v>
      </c>
      <c r="I2024" s="6">
        <f>H2024*'Dash Board'!$C$18/'Dash Board'!$C$11</f>
        <v>32.653768005698318</v>
      </c>
      <c r="J2024" s="6">
        <f>(G2024&gt;1)*PMT('Dash Board'!$C$11/365,$U$4,-'Dash Board'!$C$19)</f>
        <v>108.80376961660664</v>
      </c>
      <c r="K2024" s="6">
        <f t="shared" si="221"/>
        <v>0</v>
      </c>
      <c r="L2024" s="8">
        <f t="shared" si="222"/>
        <v>238332.27558479307</v>
      </c>
      <c r="N2024" s="8">
        <f t="shared" si="220"/>
        <v>76.150001610908333</v>
      </c>
      <c r="O2024" s="8">
        <f>IF(E2023&lt;&gt;E2024,SUM($N$4:N2024)-SUM($O$3:O2023),0)</f>
        <v>0</v>
      </c>
      <c r="P2024" s="6">
        <f>IF(B2024&gt;0,SUM($O$4:O2024)-SUM($P$3:P2023),0)</f>
        <v>0</v>
      </c>
      <c r="Q2024" s="6">
        <f t="shared" si="223"/>
        <v>32.653768005698318</v>
      </c>
      <c r="R2024" s="8">
        <f>IF(E2023&lt;&gt;E2024,SUM($Q$4:Q2024)-SUM($R$3:R2023),0)</f>
        <v>0</v>
      </c>
      <c r="S2024" s="6">
        <f>IF(B2024&gt;0,SUM($R$4:R2024)-SUM($S$3:S2023),0)</f>
        <v>0</v>
      </c>
    </row>
    <row r="2025" spans="1:19">
      <c r="A2025">
        <f>IF(E2024&lt;&gt;E2025,COUNTIF($A$4:A2024,"&lt;&gt;0")+1,0)</f>
        <v>0</v>
      </c>
      <c r="B2025">
        <f>IF(A2025&lt;&gt;0,IF(MOD(A2025,3)=0,COUNTIF($B$4:B2024,"&lt;&gt;0")+1,0),0)</f>
        <v>0</v>
      </c>
      <c r="C2025" s="9">
        <f>'Dash Board'!$C$12+COUNT('Daily reducing balance'!$F$4:F2024)</f>
        <v>43751</v>
      </c>
      <c r="D2025">
        <f t="shared" si="217"/>
        <v>2019</v>
      </c>
      <c r="E2025">
        <f t="shared" si="218"/>
        <v>10</v>
      </c>
      <c r="F2025">
        <f>DAY('Dash Board'!$C$12+COUNT('Daily reducing balance'!$F$4:F2024))</f>
        <v>13</v>
      </c>
      <c r="G2025" s="8">
        <f t="shared" si="219"/>
        <v>238332.27558479307</v>
      </c>
      <c r="H2025" s="6">
        <f>G2025*'Dash Board'!$C$11/365</f>
        <v>68.561339551789786</v>
      </c>
      <c r="I2025" s="6">
        <f>H2025*'Dash Board'!$C$18/'Dash Board'!$C$11</f>
        <v>32.648256929423709</v>
      </c>
      <c r="J2025" s="6">
        <f>(G2025&gt;1)*PMT('Dash Board'!$C$11/365,$U$4,-'Dash Board'!$C$19)</f>
        <v>108.80376961660664</v>
      </c>
      <c r="K2025" s="6">
        <f t="shared" si="221"/>
        <v>0</v>
      </c>
      <c r="L2025" s="8">
        <f t="shared" si="222"/>
        <v>238292.03315472824</v>
      </c>
      <c r="N2025" s="8">
        <f t="shared" si="220"/>
        <v>76.155512687182934</v>
      </c>
      <c r="O2025" s="8">
        <f>IF(E2024&lt;&gt;E2025,SUM($N$4:N2025)-SUM($O$3:O2024),0)</f>
        <v>0</v>
      </c>
      <c r="P2025" s="6">
        <f>IF(B2025&gt;0,SUM($O$4:O2025)-SUM($P$3:P2024),0)</f>
        <v>0</v>
      </c>
      <c r="Q2025" s="6">
        <f t="shared" si="223"/>
        <v>32.648256929423709</v>
      </c>
      <c r="R2025" s="8">
        <f>IF(E2024&lt;&gt;E2025,SUM($Q$4:Q2025)-SUM($R$3:R2024),0)</f>
        <v>0</v>
      </c>
      <c r="S2025" s="6">
        <f>IF(B2025&gt;0,SUM($R$4:R2025)-SUM($S$3:S2024),0)</f>
        <v>0</v>
      </c>
    </row>
    <row r="2026" spans="1:19">
      <c r="A2026">
        <f>IF(E2025&lt;&gt;E2026,COUNTIF($A$4:A2025,"&lt;&gt;0")+1,0)</f>
        <v>0</v>
      </c>
      <c r="B2026">
        <f>IF(A2026&lt;&gt;0,IF(MOD(A2026,3)=0,COUNTIF($B$4:B2025,"&lt;&gt;0")+1,0),0)</f>
        <v>0</v>
      </c>
      <c r="C2026" s="9">
        <f>'Dash Board'!$C$12+COUNT('Daily reducing balance'!$F$4:F2025)</f>
        <v>43752</v>
      </c>
      <c r="D2026">
        <f t="shared" si="217"/>
        <v>2019</v>
      </c>
      <c r="E2026">
        <f t="shared" si="218"/>
        <v>10</v>
      </c>
      <c r="F2026">
        <f>DAY('Dash Board'!$C$12+COUNT('Daily reducing balance'!$F$4:F2025))</f>
        <v>14</v>
      </c>
      <c r="G2026" s="8">
        <f t="shared" si="219"/>
        <v>238292.03315472824</v>
      </c>
      <c r="H2026" s="6">
        <f>G2026*'Dash Board'!$C$11/365</f>
        <v>68.549762962319079</v>
      </c>
      <c r="I2026" s="6">
        <f>H2026*'Dash Board'!$C$18/'Dash Board'!$C$11</f>
        <v>32.642744267770993</v>
      </c>
      <c r="J2026" s="6">
        <f>(G2026&gt;1)*PMT('Dash Board'!$C$11/365,$U$4,-'Dash Board'!$C$19)</f>
        <v>108.80376961660664</v>
      </c>
      <c r="K2026" s="6">
        <f t="shared" si="221"/>
        <v>0</v>
      </c>
      <c r="L2026" s="8">
        <f t="shared" si="222"/>
        <v>238251.77914807395</v>
      </c>
      <c r="N2026" s="8">
        <f t="shared" si="220"/>
        <v>76.161025348835651</v>
      </c>
      <c r="O2026" s="8">
        <f>IF(E2025&lt;&gt;E2026,SUM($N$4:N2026)-SUM($O$3:O2025),0)</f>
        <v>0</v>
      </c>
      <c r="P2026" s="6">
        <f>IF(B2026&gt;0,SUM($O$4:O2026)-SUM($P$3:P2025),0)</f>
        <v>0</v>
      </c>
      <c r="Q2026" s="6">
        <f t="shared" si="223"/>
        <v>32.642744267770993</v>
      </c>
      <c r="R2026" s="8">
        <f>IF(E2025&lt;&gt;E2026,SUM($Q$4:Q2026)-SUM($R$3:R2025),0)</f>
        <v>0</v>
      </c>
      <c r="S2026" s="6">
        <f>IF(B2026&gt;0,SUM($R$4:R2026)-SUM($S$3:S2025),0)</f>
        <v>0</v>
      </c>
    </row>
    <row r="2027" spans="1:19">
      <c r="A2027">
        <f>IF(E2026&lt;&gt;E2027,COUNTIF($A$4:A2026,"&lt;&gt;0")+1,0)</f>
        <v>0</v>
      </c>
      <c r="B2027">
        <f>IF(A2027&lt;&gt;0,IF(MOD(A2027,3)=0,COUNTIF($B$4:B2026,"&lt;&gt;0")+1,0),0)</f>
        <v>0</v>
      </c>
      <c r="C2027" s="9">
        <f>'Dash Board'!$C$12+COUNT('Daily reducing balance'!$F$4:F2026)</f>
        <v>43753</v>
      </c>
      <c r="D2027">
        <f t="shared" si="217"/>
        <v>2019</v>
      </c>
      <c r="E2027">
        <f t="shared" si="218"/>
        <v>10</v>
      </c>
      <c r="F2027">
        <f>DAY('Dash Board'!$C$12+COUNT('Daily reducing balance'!$F$4:F2026))</f>
        <v>15</v>
      </c>
      <c r="G2027" s="8">
        <f t="shared" si="219"/>
        <v>238251.77914807395</v>
      </c>
      <c r="H2027" s="6">
        <f>G2027*'Dash Board'!$C$11/365</f>
        <v>68.538183042596614</v>
      </c>
      <c r="I2027" s="6">
        <f>H2027*'Dash Board'!$C$18/'Dash Board'!$C$11</f>
        <v>32.6372300202841</v>
      </c>
      <c r="J2027" s="6">
        <f>(G2027&gt;1)*PMT('Dash Board'!$C$11/365,$U$4,-'Dash Board'!$C$19)</f>
        <v>108.80376961660664</v>
      </c>
      <c r="K2027" s="6">
        <f t="shared" si="221"/>
        <v>0</v>
      </c>
      <c r="L2027" s="8">
        <f t="shared" si="222"/>
        <v>238211.51356149995</v>
      </c>
      <c r="N2027" s="8">
        <f t="shared" si="220"/>
        <v>76.166539596322536</v>
      </c>
      <c r="O2027" s="8">
        <f>IF(E2026&lt;&gt;E2027,SUM($N$4:N2027)-SUM($O$3:O2026),0)</f>
        <v>0</v>
      </c>
      <c r="P2027" s="6">
        <f>IF(B2027&gt;0,SUM($O$4:O2027)-SUM($P$3:P2026),0)</f>
        <v>0</v>
      </c>
      <c r="Q2027" s="6">
        <f t="shared" si="223"/>
        <v>32.6372300202841</v>
      </c>
      <c r="R2027" s="8">
        <f>IF(E2026&lt;&gt;E2027,SUM($Q$4:Q2027)-SUM($R$3:R2026),0)</f>
        <v>0</v>
      </c>
      <c r="S2027" s="6">
        <f>IF(B2027&gt;0,SUM($R$4:R2027)-SUM($S$3:S2026),0)</f>
        <v>0</v>
      </c>
    </row>
    <row r="2028" spans="1:19">
      <c r="A2028">
        <f>IF(E2027&lt;&gt;E2028,COUNTIF($A$4:A2027,"&lt;&gt;0")+1,0)</f>
        <v>0</v>
      </c>
      <c r="B2028">
        <f>IF(A2028&lt;&gt;0,IF(MOD(A2028,3)=0,COUNTIF($B$4:B2027,"&lt;&gt;0")+1,0),0)</f>
        <v>0</v>
      </c>
      <c r="C2028" s="9">
        <f>'Dash Board'!$C$12+COUNT('Daily reducing balance'!$F$4:F2027)</f>
        <v>43754</v>
      </c>
      <c r="D2028">
        <f t="shared" si="217"/>
        <v>2019</v>
      </c>
      <c r="E2028">
        <f t="shared" si="218"/>
        <v>10</v>
      </c>
      <c r="F2028">
        <f>DAY('Dash Board'!$C$12+COUNT('Daily reducing balance'!$F$4:F2027))</f>
        <v>16</v>
      </c>
      <c r="G2028" s="8">
        <f t="shared" si="219"/>
        <v>238211.51356149995</v>
      </c>
      <c r="H2028" s="6">
        <f>G2028*'Dash Board'!$C$11/365</f>
        <v>68.526599791664367</v>
      </c>
      <c r="I2028" s="6">
        <f>H2028*'Dash Board'!$C$18/'Dash Board'!$C$11</f>
        <v>32.631714186506841</v>
      </c>
      <c r="J2028" s="6">
        <f>(G2028&gt;1)*PMT('Dash Board'!$C$11/365,$U$4,-'Dash Board'!$C$19)</f>
        <v>108.80376961660664</v>
      </c>
      <c r="K2028" s="6">
        <f t="shared" si="221"/>
        <v>0</v>
      </c>
      <c r="L2028" s="8">
        <f t="shared" si="222"/>
        <v>238171.23639167499</v>
      </c>
      <c r="N2028" s="8">
        <f t="shared" si="220"/>
        <v>76.172055430099803</v>
      </c>
      <c r="O2028" s="8">
        <f>IF(E2027&lt;&gt;E2028,SUM($N$4:N2028)-SUM($O$3:O2027),0)</f>
        <v>0</v>
      </c>
      <c r="P2028" s="6">
        <f>IF(B2028&gt;0,SUM($O$4:O2028)-SUM($P$3:P2027),0)</f>
        <v>0</v>
      </c>
      <c r="Q2028" s="6">
        <f t="shared" si="223"/>
        <v>32.631714186506841</v>
      </c>
      <c r="R2028" s="8">
        <f>IF(E2027&lt;&gt;E2028,SUM($Q$4:Q2028)-SUM($R$3:R2027),0)</f>
        <v>0</v>
      </c>
      <c r="S2028" s="6">
        <f>IF(B2028&gt;0,SUM($R$4:R2028)-SUM($S$3:S2027),0)</f>
        <v>0</v>
      </c>
    </row>
    <row r="2029" spans="1:19">
      <c r="A2029">
        <f>IF(E2028&lt;&gt;E2029,COUNTIF($A$4:A2028,"&lt;&gt;0")+1,0)</f>
        <v>0</v>
      </c>
      <c r="B2029">
        <f>IF(A2029&lt;&gt;0,IF(MOD(A2029,3)=0,COUNTIF($B$4:B2028,"&lt;&gt;0")+1,0),0)</f>
        <v>0</v>
      </c>
      <c r="C2029" s="9">
        <f>'Dash Board'!$C$12+COUNT('Daily reducing balance'!$F$4:F2028)</f>
        <v>43755</v>
      </c>
      <c r="D2029">
        <f t="shared" si="217"/>
        <v>2019</v>
      </c>
      <c r="E2029">
        <f t="shared" si="218"/>
        <v>10</v>
      </c>
      <c r="F2029">
        <f>DAY('Dash Board'!$C$12+COUNT('Daily reducing balance'!$F$4:F2028))</f>
        <v>17</v>
      </c>
      <c r="G2029" s="8">
        <f t="shared" si="219"/>
        <v>238171.23639167499</v>
      </c>
      <c r="H2029" s="6">
        <f>G2029*'Dash Board'!$C$11/365</f>
        <v>68.515013208564028</v>
      </c>
      <c r="I2029" s="6">
        <f>H2029*'Dash Board'!$C$18/'Dash Board'!$C$11</f>
        <v>32.626196765982876</v>
      </c>
      <c r="J2029" s="6">
        <f>(G2029&gt;1)*PMT('Dash Board'!$C$11/365,$U$4,-'Dash Board'!$C$19)</f>
        <v>108.80376961660664</v>
      </c>
      <c r="K2029" s="6">
        <f t="shared" si="221"/>
        <v>0</v>
      </c>
      <c r="L2029" s="8">
        <f t="shared" si="222"/>
        <v>238130.94763526693</v>
      </c>
      <c r="N2029" s="8">
        <f t="shared" si="220"/>
        <v>76.177572850623761</v>
      </c>
      <c r="O2029" s="8">
        <f>IF(E2028&lt;&gt;E2029,SUM($N$4:N2029)-SUM($O$3:O2028),0)</f>
        <v>0</v>
      </c>
      <c r="P2029" s="6">
        <f>IF(B2029&gt;0,SUM($O$4:O2029)-SUM($P$3:P2028),0)</f>
        <v>0</v>
      </c>
      <c r="Q2029" s="6">
        <f t="shared" si="223"/>
        <v>32.626196765982876</v>
      </c>
      <c r="R2029" s="8">
        <f>IF(E2028&lt;&gt;E2029,SUM($Q$4:Q2029)-SUM($R$3:R2028),0)</f>
        <v>0</v>
      </c>
      <c r="S2029" s="6">
        <f>IF(B2029&gt;0,SUM($R$4:R2029)-SUM($S$3:S2028),0)</f>
        <v>0</v>
      </c>
    </row>
    <row r="2030" spans="1:19">
      <c r="A2030">
        <f>IF(E2029&lt;&gt;E2030,COUNTIF($A$4:A2029,"&lt;&gt;0")+1,0)</f>
        <v>0</v>
      </c>
      <c r="B2030">
        <f>IF(A2030&lt;&gt;0,IF(MOD(A2030,3)=0,COUNTIF($B$4:B2029,"&lt;&gt;0")+1,0),0)</f>
        <v>0</v>
      </c>
      <c r="C2030" s="9">
        <f>'Dash Board'!$C$12+COUNT('Daily reducing balance'!$F$4:F2029)</f>
        <v>43756</v>
      </c>
      <c r="D2030">
        <f t="shared" si="217"/>
        <v>2019</v>
      </c>
      <c r="E2030">
        <f t="shared" si="218"/>
        <v>10</v>
      </c>
      <c r="F2030">
        <f>DAY('Dash Board'!$C$12+COUNT('Daily reducing balance'!$F$4:F2029))</f>
        <v>18</v>
      </c>
      <c r="G2030" s="8">
        <f t="shared" si="219"/>
        <v>238130.94763526693</v>
      </c>
      <c r="H2030" s="6">
        <f>G2030*'Dash Board'!$C$11/365</f>
        <v>68.503423292337061</v>
      </c>
      <c r="I2030" s="6">
        <f>H2030*'Dash Board'!$C$18/'Dash Board'!$C$11</f>
        <v>32.620677758255745</v>
      </c>
      <c r="J2030" s="6">
        <f>(G2030&gt;1)*PMT('Dash Board'!$C$11/365,$U$4,-'Dash Board'!$C$19)</f>
        <v>108.80376961660664</v>
      </c>
      <c r="K2030" s="6">
        <f t="shared" si="221"/>
        <v>0</v>
      </c>
      <c r="L2030" s="8">
        <f t="shared" si="222"/>
        <v>238090.64728894265</v>
      </c>
      <c r="N2030" s="8">
        <f t="shared" si="220"/>
        <v>76.183091858350906</v>
      </c>
      <c r="O2030" s="8">
        <f>IF(E2029&lt;&gt;E2030,SUM($N$4:N2030)-SUM($O$3:O2029),0)</f>
        <v>0</v>
      </c>
      <c r="P2030" s="6">
        <f>IF(B2030&gt;0,SUM($O$4:O2030)-SUM($P$3:P2029),0)</f>
        <v>0</v>
      </c>
      <c r="Q2030" s="6">
        <f t="shared" si="223"/>
        <v>32.620677758255745</v>
      </c>
      <c r="R2030" s="8">
        <f>IF(E2029&lt;&gt;E2030,SUM($Q$4:Q2030)-SUM($R$3:R2029),0)</f>
        <v>0</v>
      </c>
      <c r="S2030" s="6">
        <f>IF(B2030&gt;0,SUM($R$4:R2030)-SUM($S$3:S2029),0)</f>
        <v>0</v>
      </c>
    </row>
    <row r="2031" spans="1:19">
      <c r="A2031">
        <f>IF(E2030&lt;&gt;E2031,COUNTIF($A$4:A2030,"&lt;&gt;0")+1,0)</f>
        <v>0</v>
      </c>
      <c r="B2031">
        <f>IF(A2031&lt;&gt;0,IF(MOD(A2031,3)=0,COUNTIF($B$4:B2030,"&lt;&gt;0")+1,0),0)</f>
        <v>0</v>
      </c>
      <c r="C2031" s="9">
        <f>'Dash Board'!$C$12+COUNT('Daily reducing balance'!$F$4:F2030)</f>
        <v>43757</v>
      </c>
      <c r="D2031">
        <f t="shared" si="217"/>
        <v>2019</v>
      </c>
      <c r="E2031">
        <f t="shared" si="218"/>
        <v>10</v>
      </c>
      <c r="F2031">
        <f>DAY('Dash Board'!$C$12+COUNT('Daily reducing balance'!$F$4:F2030))</f>
        <v>19</v>
      </c>
      <c r="G2031" s="8">
        <f t="shared" si="219"/>
        <v>238090.64728894265</v>
      </c>
      <c r="H2031" s="6">
        <f>G2031*'Dash Board'!$C$11/365</f>
        <v>68.491830042024603</v>
      </c>
      <c r="I2031" s="6">
        <f>H2031*'Dash Board'!$C$18/'Dash Board'!$C$11</f>
        <v>32.615157162868861</v>
      </c>
      <c r="J2031" s="6">
        <f>(G2031&gt;1)*PMT('Dash Board'!$C$11/365,$U$4,-'Dash Board'!$C$19)</f>
        <v>108.80376961660664</v>
      </c>
      <c r="K2031" s="6">
        <f t="shared" si="221"/>
        <v>0</v>
      </c>
      <c r="L2031" s="8">
        <f t="shared" si="222"/>
        <v>238050.33534936805</v>
      </c>
      <c r="N2031" s="8">
        <f t="shared" si="220"/>
        <v>76.18861245373779</v>
      </c>
      <c r="O2031" s="8">
        <f>IF(E2030&lt;&gt;E2031,SUM($N$4:N2031)-SUM($O$3:O2030),0)</f>
        <v>0</v>
      </c>
      <c r="P2031" s="6">
        <f>IF(B2031&gt;0,SUM($O$4:O2031)-SUM($P$3:P2030),0)</f>
        <v>0</v>
      </c>
      <c r="Q2031" s="6">
        <f t="shared" si="223"/>
        <v>32.615157162868861</v>
      </c>
      <c r="R2031" s="8">
        <f>IF(E2030&lt;&gt;E2031,SUM($Q$4:Q2031)-SUM($R$3:R2030),0)</f>
        <v>0</v>
      </c>
      <c r="S2031" s="6">
        <f>IF(B2031&gt;0,SUM($R$4:R2031)-SUM($S$3:S2030),0)</f>
        <v>0</v>
      </c>
    </row>
    <row r="2032" spans="1:19">
      <c r="A2032">
        <f>IF(E2031&lt;&gt;E2032,COUNTIF($A$4:A2031,"&lt;&gt;0")+1,0)</f>
        <v>0</v>
      </c>
      <c r="B2032">
        <f>IF(A2032&lt;&gt;0,IF(MOD(A2032,3)=0,COUNTIF($B$4:B2031,"&lt;&gt;0")+1,0),0)</f>
        <v>0</v>
      </c>
      <c r="C2032" s="9">
        <f>'Dash Board'!$C$12+COUNT('Daily reducing balance'!$F$4:F2031)</f>
        <v>43758</v>
      </c>
      <c r="D2032">
        <f t="shared" si="217"/>
        <v>2019</v>
      </c>
      <c r="E2032">
        <f t="shared" si="218"/>
        <v>10</v>
      </c>
      <c r="F2032">
        <f>DAY('Dash Board'!$C$12+COUNT('Daily reducing balance'!$F$4:F2031))</f>
        <v>20</v>
      </c>
      <c r="G2032" s="8">
        <f t="shared" si="219"/>
        <v>238050.33534936805</v>
      </c>
      <c r="H2032" s="6">
        <f>G2032*'Dash Board'!$C$11/365</f>
        <v>68.48023345666752</v>
      </c>
      <c r="I2032" s="6">
        <f>H2032*'Dash Board'!$C$18/'Dash Board'!$C$11</f>
        <v>32.609634979365488</v>
      </c>
      <c r="J2032" s="6">
        <f>(G2032&gt;1)*PMT('Dash Board'!$C$11/365,$U$4,-'Dash Board'!$C$19)</f>
        <v>108.80376961660664</v>
      </c>
      <c r="K2032" s="6">
        <f t="shared" si="221"/>
        <v>0</v>
      </c>
      <c r="L2032" s="8">
        <f t="shared" si="222"/>
        <v>238010.01181320811</v>
      </c>
      <c r="N2032" s="8">
        <f t="shared" si="220"/>
        <v>76.194134637241149</v>
      </c>
      <c r="O2032" s="8">
        <f>IF(E2031&lt;&gt;E2032,SUM($N$4:N2032)-SUM($O$3:O2031),0)</f>
        <v>0</v>
      </c>
      <c r="P2032" s="6">
        <f>IF(B2032&gt;0,SUM($O$4:O2032)-SUM($P$3:P2031),0)</f>
        <v>0</v>
      </c>
      <c r="Q2032" s="6">
        <f t="shared" si="223"/>
        <v>32.609634979365488</v>
      </c>
      <c r="R2032" s="8">
        <f>IF(E2031&lt;&gt;E2032,SUM($Q$4:Q2032)-SUM($R$3:R2031),0)</f>
        <v>0</v>
      </c>
      <c r="S2032" s="6">
        <f>IF(B2032&gt;0,SUM($R$4:R2032)-SUM($S$3:S2031),0)</f>
        <v>0</v>
      </c>
    </row>
    <row r="2033" spans="1:19">
      <c r="A2033">
        <f>IF(E2032&lt;&gt;E2033,COUNTIF($A$4:A2032,"&lt;&gt;0")+1,0)</f>
        <v>0</v>
      </c>
      <c r="B2033">
        <f>IF(A2033&lt;&gt;0,IF(MOD(A2033,3)=0,COUNTIF($B$4:B2032,"&lt;&gt;0")+1,0),0)</f>
        <v>0</v>
      </c>
      <c r="C2033" s="9">
        <f>'Dash Board'!$C$12+COUNT('Daily reducing balance'!$F$4:F2032)</f>
        <v>43759</v>
      </c>
      <c r="D2033">
        <f t="shared" si="217"/>
        <v>2019</v>
      </c>
      <c r="E2033">
        <f t="shared" si="218"/>
        <v>10</v>
      </c>
      <c r="F2033">
        <f>DAY('Dash Board'!$C$12+COUNT('Daily reducing balance'!$F$4:F2032))</f>
        <v>21</v>
      </c>
      <c r="G2033" s="8">
        <f t="shared" si="219"/>
        <v>238010.01181320811</v>
      </c>
      <c r="H2033" s="6">
        <f>G2033*'Dash Board'!$C$11/365</f>
        <v>68.468633535306452</v>
      </c>
      <c r="I2033" s="6">
        <f>H2033*'Dash Board'!$C$18/'Dash Board'!$C$11</f>
        <v>32.604111207288788</v>
      </c>
      <c r="J2033" s="6">
        <f>(G2033&gt;1)*PMT('Dash Board'!$C$11/365,$U$4,-'Dash Board'!$C$19)</f>
        <v>108.80376961660664</v>
      </c>
      <c r="K2033" s="6">
        <f t="shared" si="221"/>
        <v>0</v>
      </c>
      <c r="L2033" s="8">
        <f t="shared" si="222"/>
        <v>237969.67667712682</v>
      </c>
      <c r="N2033" s="8">
        <f t="shared" si="220"/>
        <v>76.199658409317863</v>
      </c>
      <c r="O2033" s="8">
        <f>IF(E2032&lt;&gt;E2033,SUM($N$4:N2033)-SUM($O$3:O2032),0)</f>
        <v>0</v>
      </c>
      <c r="P2033" s="6">
        <f>IF(B2033&gt;0,SUM($O$4:O2033)-SUM($P$3:P2032),0)</f>
        <v>0</v>
      </c>
      <c r="Q2033" s="6">
        <f t="shared" si="223"/>
        <v>32.604111207288788</v>
      </c>
      <c r="R2033" s="8">
        <f>IF(E2032&lt;&gt;E2033,SUM($Q$4:Q2033)-SUM($R$3:R2032),0)</f>
        <v>0</v>
      </c>
      <c r="S2033" s="6">
        <f>IF(B2033&gt;0,SUM($R$4:R2033)-SUM($S$3:S2032),0)</f>
        <v>0</v>
      </c>
    </row>
    <row r="2034" spans="1:19">
      <c r="A2034">
        <f>IF(E2033&lt;&gt;E2034,COUNTIF($A$4:A2033,"&lt;&gt;0")+1,0)</f>
        <v>0</v>
      </c>
      <c r="B2034">
        <f>IF(A2034&lt;&gt;0,IF(MOD(A2034,3)=0,COUNTIF($B$4:B2033,"&lt;&gt;0")+1,0),0)</f>
        <v>0</v>
      </c>
      <c r="C2034" s="9">
        <f>'Dash Board'!$C$12+COUNT('Daily reducing balance'!$F$4:F2033)</f>
        <v>43760</v>
      </c>
      <c r="D2034">
        <f t="shared" si="217"/>
        <v>2019</v>
      </c>
      <c r="E2034">
        <f t="shared" si="218"/>
        <v>10</v>
      </c>
      <c r="F2034">
        <f>DAY('Dash Board'!$C$12+COUNT('Daily reducing balance'!$F$4:F2033))</f>
        <v>22</v>
      </c>
      <c r="G2034" s="8">
        <f t="shared" si="219"/>
        <v>237969.67667712682</v>
      </c>
      <c r="H2034" s="6">
        <f>G2034*'Dash Board'!$C$11/365</f>
        <v>68.457030276981683</v>
      </c>
      <c r="I2034" s="6">
        <f>H2034*'Dash Board'!$C$18/'Dash Board'!$C$11</f>
        <v>32.598585846181756</v>
      </c>
      <c r="J2034" s="6">
        <f>(G2034&gt;1)*PMT('Dash Board'!$C$11/365,$U$4,-'Dash Board'!$C$19)</f>
        <v>108.80376961660664</v>
      </c>
      <c r="K2034" s="6">
        <f t="shared" si="221"/>
        <v>0</v>
      </c>
      <c r="L2034" s="8">
        <f t="shared" si="222"/>
        <v>237929.32993778717</v>
      </c>
      <c r="N2034" s="8">
        <f t="shared" si="220"/>
        <v>76.205183770424895</v>
      </c>
      <c r="O2034" s="8">
        <f>IF(E2033&lt;&gt;E2034,SUM($N$4:N2034)-SUM($O$3:O2033),0)</f>
        <v>0</v>
      </c>
      <c r="P2034" s="6">
        <f>IF(B2034&gt;0,SUM($O$4:O2034)-SUM($P$3:P2033),0)</f>
        <v>0</v>
      </c>
      <c r="Q2034" s="6">
        <f t="shared" si="223"/>
        <v>32.598585846181756</v>
      </c>
      <c r="R2034" s="8">
        <f>IF(E2033&lt;&gt;E2034,SUM($Q$4:Q2034)-SUM($R$3:R2033),0)</f>
        <v>0</v>
      </c>
      <c r="S2034" s="6">
        <f>IF(B2034&gt;0,SUM($R$4:R2034)-SUM($S$3:S2033),0)</f>
        <v>0</v>
      </c>
    </row>
    <row r="2035" spans="1:19">
      <c r="A2035">
        <f>IF(E2034&lt;&gt;E2035,COUNTIF($A$4:A2034,"&lt;&gt;0")+1,0)</f>
        <v>0</v>
      </c>
      <c r="B2035">
        <f>IF(A2035&lt;&gt;0,IF(MOD(A2035,3)=0,COUNTIF($B$4:B2034,"&lt;&gt;0")+1,0),0)</f>
        <v>0</v>
      </c>
      <c r="C2035" s="9">
        <f>'Dash Board'!$C$12+COUNT('Daily reducing balance'!$F$4:F2034)</f>
        <v>43761</v>
      </c>
      <c r="D2035">
        <f t="shared" si="217"/>
        <v>2019</v>
      </c>
      <c r="E2035">
        <f t="shared" si="218"/>
        <v>10</v>
      </c>
      <c r="F2035">
        <f>DAY('Dash Board'!$C$12+COUNT('Daily reducing balance'!$F$4:F2034))</f>
        <v>23</v>
      </c>
      <c r="G2035" s="8">
        <f t="shared" si="219"/>
        <v>237929.32993778717</v>
      </c>
      <c r="H2035" s="6">
        <f>G2035*'Dash Board'!$C$11/365</f>
        <v>68.445423680733299</v>
      </c>
      <c r="I2035" s="6">
        <f>H2035*'Dash Board'!$C$18/'Dash Board'!$C$11</f>
        <v>32.593058895587291</v>
      </c>
      <c r="J2035" s="6">
        <f>(G2035&gt;1)*PMT('Dash Board'!$C$11/365,$U$4,-'Dash Board'!$C$19)</f>
        <v>108.80376961660664</v>
      </c>
      <c r="K2035" s="6">
        <f t="shared" si="221"/>
        <v>0</v>
      </c>
      <c r="L2035" s="8">
        <f t="shared" si="222"/>
        <v>237888.9715918513</v>
      </c>
      <c r="N2035" s="8">
        <f t="shared" si="220"/>
        <v>76.210710721019353</v>
      </c>
      <c r="O2035" s="8">
        <f>IF(E2034&lt;&gt;E2035,SUM($N$4:N2035)-SUM($O$3:O2034),0)</f>
        <v>0</v>
      </c>
      <c r="P2035" s="6">
        <f>IF(B2035&gt;0,SUM($O$4:O2035)-SUM($P$3:P2034),0)</f>
        <v>0</v>
      </c>
      <c r="Q2035" s="6">
        <f t="shared" si="223"/>
        <v>32.593058895587291</v>
      </c>
      <c r="R2035" s="8">
        <f>IF(E2034&lt;&gt;E2035,SUM($Q$4:Q2035)-SUM($R$3:R2034),0)</f>
        <v>0</v>
      </c>
      <c r="S2035" s="6">
        <f>IF(B2035&gt;0,SUM($R$4:R2035)-SUM($S$3:S2034),0)</f>
        <v>0</v>
      </c>
    </row>
    <row r="2036" spans="1:19">
      <c r="A2036">
        <f>IF(E2035&lt;&gt;E2036,COUNTIF($A$4:A2035,"&lt;&gt;0")+1,0)</f>
        <v>0</v>
      </c>
      <c r="B2036">
        <f>IF(A2036&lt;&gt;0,IF(MOD(A2036,3)=0,COUNTIF($B$4:B2035,"&lt;&gt;0")+1,0),0)</f>
        <v>0</v>
      </c>
      <c r="C2036" s="9">
        <f>'Dash Board'!$C$12+COUNT('Daily reducing balance'!$F$4:F2035)</f>
        <v>43762</v>
      </c>
      <c r="D2036">
        <f t="shared" ref="D2036:D2099" si="224">IF(AND(E2036=1,F2036=1),D2035+1,D2035)</f>
        <v>2019</v>
      </c>
      <c r="E2036">
        <f t="shared" ref="E2036:E2099" si="225">IF(F2036=1,IF(E2035+1&gt;12,1,E2035+1),E2035)</f>
        <v>10</v>
      </c>
      <c r="F2036">
        <f>DAY('Dash Board'!$C$12+COUNT('Daily reducing balance'!$F$4:F2035))</f>
        <v>24</v>
      </c>
      <c r="G2036" s="8">
        <f t="shared" ref="G2036:G2099" si="226">L2035</f>
        <v>237888.9715918513</v>
      </c>
      <c r="H2036" s="6">
        <f>G2036*'Dash Board'!$C$11/365</f>
        <v>68.433813745601057</v>
      </c>
      <c r="I2036" s="6">
        <f>H2036*'Dash Board'!$C$18/'Dash Board'!$C$11</f>
        <v>32.587530355048131</v>
      </c>
      <c r="J2036" s="6">
        <f>(G2036&gt;1)*PMT('Dash Board'!$C$11/365,$U$4,-'Dash Board'!$C$19)</f>
        <v>108.80376961660664</v>
      </c>
      <c r="K2036" s="6">
        <f t="shared" si="221"/>
        <v>0</v>
      </c>
      <c r="L2036" s="8">
        <f t="shared" si="222"/>
        <v>237848.60163598027</v>
      </c>
      <c r="N2036" s="8">
        <f t="shared" ref="N2036:N2099" si="227">J2036-I2036</f>
        <v>76.216239261558513</v>
      </c>
      <c r="O2036" s="8">
        <f>IF(E2035&lt;&gt;E2036,SUM($N$4:N2036)-SUM($O$3:O2035),0)</f>
        <v>0</v>
      </c>
      <c r="P2036" s="6">
        <f>IF(B2036&gt;0,SUM($O$4:O2036)-SUM($P$3:P2035),0)</f>
        <v>0</v>
      </c>
      <c r="Q2036" s="6">
        <f t="shared" si="223"/>
        <v>32.587530355048131</v>
      </c>
      <c r="R2036" s="8">
        <f>IF(E2035&lt;&gt;E2036,SUM($Q$4:Q2036)-SUM($R$3:R2035),0)</f>
        <v>0</v>
      </c>
      <c r="S2036" s="6">
        <f>IF(B2036&gt;0,SUM($R$4:R2036)-SUM($S$3:S2035),0)</f>
        <v>0</v>
      </c>
    </row>
    <row r="2037" spans="1:19">
      <c r="A2037">
        <f>IF(E2036&lt;&gt;E2037,COUNTIF($A$4:A2036,"&lt;&gt;0")+1,0)</f>
        <v>0</v>
      </c>
      <c r="B2037">
        <f>IF(A2037&lt;&gt;0,IF(MOD(A2037,3)=0,COUNTIF($B$4:B2036,"&lt;&gt;0")+1,0),0)</f>
        <v>0</v>
      </c>
      <c r="C2037" s="9">
        <f>'Dash Board'!$C$12+COUNT('Daily reducing balance'!$F$4:F2036)</f>
        <v>43763</v>
      </c>
      <c r="D2037">
        <f t="shared" si="224"/>
        <v>2019</v>
      </c>
      <c r="E2037">
        <f t="shared" si="225"/>
        <v>10</v>
      </c>
      <c r="F2037">
        <f>DAY('Dash Board'!$C$12+COUNT('Daily reducing balance'!$F$4:F2036))</f>
        <v>25</v>
      </c>
      <c r="G2037" s="8">
        <f t="shared" si="226"/>
        <v>237848.60163598027</v>
      </c>
      <c r="H2037" s="6">
        <f>G2037*'Dash Board'!$C$11/365</f>
        <v>68.42220047062446</v>
      </c>
      <c r="I2037" s="6">
        <f>H2037*'Dash Board'!$C$18/'Dash Board'!$C$11</f>
        <v>32.582000224106892</v>
      </c>
      <c r="J2037" s="6">
        <f>(G2037&gt;1)*PMT('Dash Board'!$C$11/365,$U$4,-'Dash Board'!$C$19)</f>
        <v>108.80376961660664</v>
      </c>
      <c r="K2037" s="6">
        <f t="shared" si="221"/>
        <v>0</v>
      </c>
      <c r="L2037" s="8">
        <f t="shared" si="222"/>
        <v>237808.2200668343</v>
      </c>
      <c r="N2037" s="8">
        <f t="shared" si="227"/>
        <v>76.221769392499752</v>
      </c>
      <c r="O2037" s="8">
        <f>IF(E2036&lt;&gt;E2037,SUM($N$4:N2037)-SUM($O$3:O2036),0)</f>
        <v>0</v>
      </c>
      <c r="P2037" s="6">
        <f>IF(B2037&gt;0,SUM($O$4:O2037)-SUM($P$3:P2036),0)</f>
        <v>0</v>
      </c>
      <c r="Q2037" s="6">
        <f t="shared" si="223"/>
        <v>32.582000224106892</v>
      </c>
      <c r="R2037" s="8">
        <f>IF(E2036&lt;&gt;E2037,SUM($Q$4:Q2037)-SUM($R$3:R2036),0)</f>
        <v>0</v>
      </c>
      <c r="S2037" s="6">
        <f>IF(B2037&gt;0,SUM($R$4:R2037)-SUM($S$3:S2036),0)</f>
        <v>0</v>
      </c>
    </row>
    <row r="2038" spans="1:19">
      <c r="A2038">
        <f>IF(E2037&lt;&gt;E2038,COUNTIF($A$4:A2037,"&lt;&gt;0")+1,0)</f>
        <v>0</v>
      </c>
      <c r="B2038">
        <f>IF(A2038&lt;&gt;0,IF(MOD(A2038,3)=0,COUNTIF($B$4:B2037,"&lt;&gt;0")+1,0),0)</f>
        <v>0</v>
      </c>
      <c r="C2038" s="9">
        <f>'Dash Board'!$C$12+COUNT('Daily reducing balance'!$F$4:F2037)</f>
        <v>43764</v>
      </c>
      <c r="D2038">
        <f t="shared" si="224"/>
        <v>2019</v>
      </c>
      <c r="E2038">
        <f t="shared" si="225"/>
        <v>10</v>
      </c>
      <c r="F2038">
        <f>DAY('Dash Board'!$C$12+COUNT('Daily reducing balance'!$F$4:F2037))</f>
        <v>26</v>
      </c>
      <c r="G2038" s="8">
        <f t="shared" si="226"/>
        <v>237808.2200668343</v>
      </c>
      <c r="H2038" s="6">
        <f>G2038*'Dash Board'!$C$11/365</f>
        <v>68.410583854842741</v>
      </c>
      <c r="I2038" s="6">
        <f>H2038*'Dash Board'!$C$18/'Dash Board'!$C$11</f>
        <v>32.576468502306071</v>
      </c>
      <c r="J2038" s="6">
        <f>(G2038&gt;1)*PMT('Dash Board'!$C$11/365,$U$4,-'Dash Board'!$C$19)</f>
        <v>108.80376961660664</v>
      </c>
      <c r="K2038" s="6">
        <f t="shared" si="221"/>
        <v>0</v>
      </c>
      <c r="L2038" s="8">
        <f t="shared" si="222"/>
        <v>237767.82688107254</v>
      </c>
      <c r="N2038" s="8">
        <f t="shared" si="227"/>
        <v>76.227301114300573</v>
      </c>
      <c r="O2038" s="8">
        <f>IF(E2037&lt;&gt;E2038,SUM($N$4:N2038)-SUM($O$3:O2037),0)</f>
        <v>0</v>
      </c>
      <c r="P2038" s="6">
        <f>IF(B2038&gt;0,SUM($O$4:O2038)-SUM($P$3:P2037),0)</f>
        <v>0</v>
      </c>
      <c r="Q2038" s="6">
        <f t="shared" si="223"/>
        <v>32.576468502306071</v>
      </c>
      <c r="R2038" s="8">
        <f>IF(E2037&lt;&gt;E2038,SUM($Q$4:Q2038)-SUM($R$3:R2037),0)</f>
        <v>0</v>
      </c>
      <c r="S2038" s="6">
        <f>IF(B2038&gt;0,SUM($R$4:R2038)-SUM($S$3:S2037),0)</f>
        <v>0</v>
      </c>
    </row>
    <row r="2039" spans="1:19">
      <c r="A2039">
        <f>IF(E2038&lt;&gt;E2039,COUNTIF($A$4:A2038,"&lt;&gt;0")+1,0)</f>
        <v>0</v>
      </c>
      <c r="B2039">
        <f>IF(A2039&lt;&gt;0,IF(MOD(A2039,3)=0,COUNTIF($B$4:B2038,"&lt;&gt;0")+1,0),0)</f>
        <v>0</v>
      </c>
      <c r="C2039" s="9">
        <f>'Dash Board'!$C$12+COUNT('Daily reducing balance'!$F$4:F2038)</f>
        <v>43765</v>
      </c>
      <c r="D2039">
        <f t="shared" si="224"/>
        <v>2019</v>
      </c>
      <c r="E2039">
        <f t="shared" si="225"/>
        <v>10</v>
      </c>
      <c r="F2039">
        <f>DAY('Dash Board'!$C$12+COUNT('Daily reducing balance'!$F$4:F2038))</f>
        <v>27</v>
      </c>
      <c r="G2039" s="8">
        <f t="shared" si="226"/>
        <v>237767.82688107254</v>
      </c>
      <c r="H2039" s="6">
        <f>G2039*'Dash Board'!$C$11/365</f>
        <v>68.398963897294848</v>
      </c>
      <c r="I2039" s="6">
        <f>H2039*'Dash Board'!$C$18/'Dash Board'!$C$11</f>
        <v>32.570935189188027</v>
      </c>
      <c r="J2039" s="6">
        <f>(G2039&gt;1)*PMT('Dash Board'!$C$11/365,$U$4,-'Dash Board'!$C$19)</f>
        <v>108.80376961660664</v>
      </c>
      <c r="K2039" s="6">
        <f t="shared" si="221"/>
        <v>0</v>
      </c>
      <c r="L2039" s="8">
        <f t="shared" si="222"/>
        <v>237727.42207535321</v>
      </c>
      <c r="N2039" s="8">
        <f t="shared" si="227"/>
        <v>76.232834427418624</v>
      </c>
      <c r="O2039" s="8">
        <f>IF(E2038&lt;&gt;E2039,SUM($N$4:N2039)-SUM($O$3:O2038),0)</f>
        <v>0</v>
      </c>
      <c r="P2039" s="6">
        <f>IF(B2039&gt;0,SUM($O$4:O2039)-SUM($P$3:P2038),0)</f>
        <v>0</v>
      </c>
      <c r="Q2039" s="6">
        <f t="shared" si="223"/>
        <v>32.570935189188027</v>
      </c>
      <c r="R2039" s="8">
        <f>IF(E2038&lt;&gt;E2039,SUM($Q$4:Q2039)-SUM($R$3:R2038),0)</f>
        <v>0</v>
      </c>
      <c r="S2039" s="6">
        <f>IF(B2039&gt;0,SUM($R$4:R2039)-SUM($S$3:S2038),0)</f>
        <v>0</v>
      </c>
    </row>
    <row r="2040" spans="1:19">
      <c r="A2040">
        <f>IF(E2039&lt;&gt;E2040,COUNTIF($A$4:A2039,"&lt;&gt;0")+1,0)</f>
        <v>0</v>
      </c>
      <c r="B2040">
        <f>IF(A2040&lt;&gt;0,IF(MOD(A2040,3)=0,COUNTIF($B$4:B2039,"&lt;&gt;0")+1,0),0)</f>
        <v>0</v>
      </c>
      <c r="C2040" s="9">
        <f>'Dash Board'!$C$12+COUNT('Daily reducing balance'!$F$4:F2039)</f>
        <v>43766</v>
      </c>
      <c r="D2040">
        <f t="shared" si="224"/>
        <v>2019</v>
      </c>
      <c r="E2040">
        <f t="shared" si="225"/>
        <v>10</v>
      </c>
      <c r="F2040">
        <f>DAY('Dash Board'!$C$12+COUNT('Daily reducing balance'!$F$4:F2039))</f>
        <v>28</v>
      </c>
      <c r="G2040" s="8">
        <f t="shared" si="226"/>
        <v>237727.42207535321</v>
      </c>
      <c r="H2040" s="6">
        <f>G2040*'Dash Board'!$C$11/365</f>
        <v>68.387340597019417</v>
      </c>
      <c r="I2040" s="6">
        <f>H2040*'Dash Board'!$C$18/'Dash Board'!$C$11</f>
        <v>32.565400284294959</v>
      </c>
      <c r="J2040" s="6">
        <f>(G2040&gt;1)*PMT('Dash Board'!$C$11/365,$U$4,-'Dash Board'!$C$19)</f>
        <v>108.80376961660664</v>
      </c>
      <c r="K2040" s="6">
        <f t="shared" si="221"/>
        <v>0</v>
      </c>
      <c r="L2040" s="8">
        <f t="shared" si="222"/>
        <v>237687.00564633362</v>
      </c>
      <c r="N2040" s="8">
        <f t="shared" si="227"/>
        <v>76.238369332311692</v>
      </c>
      <c r="O2040" s="8">
        <f>IF(E2039&lt;&gt;E2040,SUM($N$4:N2040)-SUM($O$3:O2039),0)</f>
        <v>0</v>
      </c>
      <c r="P2040" s="6">
        <f>IF(B2040&gt;0,SUM($O$4:O2040)-SUM($P$3:P2039),0)</f>
        <v>0</v>
      </c>
      <c r="Q2040" s="6">
        <f t="shared" si="223"/>
        <v>32.565400284294959</v>
      </c>
      <c r="R2040" s="8">
        <f>IF(E2039&lt;&gt;E2040,SUM($Q$4:Q2040)-SUM($R$3:R2039),0)</f>
        <v>0</v>
      </c>
      <c r="S2040" s="6">
        <f>IF(B2040&gt;0,SUM($R$4:R2040)-SUM($S$3:S2039),0)</f>
        <v>0</v>
      </c>
    </row>
    <row r="2041" spans="1:19">
      <c r="A2041">
        <f>IF(E2040&lt;&gt;E2041,COUNTIF($A$4:A2040,"&lt;&gt;0")+1,0)</f>
        <v>0</v>
      </c>
      <c r="B2041">
        <f>IF(A2041&lt;&gt;0,IF(MOD(A2041,3)=0,COUNTIF($B$4:B2040,"&lt;&gt;0")+1,0),0)</f>
        <v>0</v>
      </c>
      <c r="C2041" s="9">
        <f>'Dash Board'!$C$12+COUNT('Daily reducing balance'!$F$4:F2040)</f>
        <v>43767</v>
      </c>
      <c r="D2041">
        <f t="shared" si="224"/>
        <v>2019</v>
      </c>
      <c r="E2041">
        <f t="shared" si="225"/>
        <v>10</v>
      </c>
      <c r="F2041">
        <f>DAY('Dash Board'!$C$12+COUNT('Daily reducing balance'!$F$4:F2040))</f>
        <v>29</v>
      </c>
      <c r="G2041" s="8">
        <f t="shared" si="226"/>
        <v>237687.00564633362</v>
      </c>
      <c r="H2041" s="6">
        <f>G2041*'Dash Board'!$C$11/365</f>
        <v>68.37571395305487</v>
      </c>
      <c r="I2041" s="6">
        <f>H2041*'Dash Board'!$C$18/'Dash Board'!$C$11</f>
        <v>32.559863787168986</v>
      </c>
      <c r="J2041" s="6">
        <f>(G2041&gt;1)*PMT('Dash Board'!$C$11/365,$U$4,-'Dash Board'!$C$19)</f>
        <v>108.80376961660664</v>
      </c>
      <c r="K2041" s="6">
        <f t="shared" si="221"/>
        <v>0</v>
      </c>
      <c r="L2041" s="8">
        <f t="shared" si="222"/>
        <v>237646.57759067006</v>
      </c>
      <c r="N2041" s="8">
        <f t="shared" si="227"/>
        <v>76.243905829437665</v>
      </c>
      <c r="O2041" s="8">
        <f>IF(E2040&lt;&gt;E2041,SUM($N$4:N2041)-SUM($O$3:O2040),0)</f>
        <v>0</v>
      </c>
      <c r="P2041" s="6">
        <f>IF(B2041&gt;0,SUM($O$4:O2041)-SUM($P$3:P2040),0)</f>
        <v>0</v>
      </c>
      <c r="Q2041" s="6">
        <f t="shared" si="223"/>
        <v>32.559863787168986</v>
      </c>
      <c r="R2041" s="8">
        <f>IF(E2040&lt;&gt;E2041,SUM($Q$4:Q2041)-SUM($R$3:R2040),0)</f>
        <v>0</v>
      </c>
      <c r="S2041" s="6">
        <f>IF(B2041&gt;0,SUM($R$4:R2041)-SUM($S$3:S2040),0)</f>
        <v>0</v>
      </c>
    </row>
    <row r="2042" spans="1:19">
      <c r="A2042">
        <f>IF(E2041&lt;&gt;E2042,COUNTIF($A$4:A2041,"&lt;&gt;0")+1,0)</f>
        <v>0</v>
      </c>
      <c r="B2042">
        <f>IF(A2042&lt;&gt;0,IF(MOD(A2042,3)=0,COUNTIF($B$4:B2041,"&lt;&gt;0")+1,0),0)</f>
        <v>0</v>
      </c>
      <c r="C2042" s="9">
        <f>'Dash Board'!$C$12+COUNT('Daily reducing balance'!$F$4:F2041)</f>
        <v>43768</v>
      </c>
      <c r="D2042">
        <f t="shared" si="224"/>
        <v>2019</v>
      </c>
      <c r="E2042">
        <f t="shared" si="225"/>
        <v>10</v>
      </c>
      <c r="F2042">
        <f>DAY('Dash Board'!$C$12+COUNT('Daily reducing balance'!$F$4:F2041))</f>
        <v>30</v>
      </c>
      <c r="G2042" s="8">
        <f t="shared" si="226"/>
        <v>237646.57759067006</v>
      </c>
      <c r="H2042" s="6">
        <f>G2042*'Dash Board'!$C$11/365</f>
        <v>68.364083964439331</v>
      </c>
      <c r="I2042" s="6">
        <f>H2042*'Dash Board'!$C$18/'Dash Board'!$C$11</f>
        <v>32.554325697352063</v>
      </c>
      <c r="J2042" s="6">
        <f>(G2042&gt;1)*PMT('Dash Board'!$C$11/365,$U$4,-'Dash Board'!$C$19)</f>
        <v>108.80376961660664</v>
      </c>
      <c r="K2042" s="6">
        <f t="shared" si="221"/>
        <v>0</v>
      </c>
      <c r="L2042" s="8">
        <f t="shared" si="222"/>
        <v>237606.13790501788</v>
      </c>
      <c r="N2042" s="8">
        <f t="shared" si="227"/>
        <v>76.249443919254588</v>
      </c>
      <c r="O2042" s="8">
        <f>IF(E2041&lt;&gt;E2042,SUM($N$4:N2042)-SUM($O$3:O2041),0)</f>
        <v>0</v>
      </c>
      <c r="P2042" s="6">
        <f>IF(B2042&gt;0,SUM($O$4:O2042)-SUM($P$3:P2041),0)</f>
        <v>0</v>
      </c>
      <c r="Q2042" s="6">
        <f t="shared" si="223"/>
        <v>32.554325697352063</v>
      </c>
      <c r="R2042" s="8">
        <f>IF(E2041&lt;&gt;E2042,SUM($Q$4:Q2042)-SUM($R$3:R2041),0)</f>
        <v>0</v>
      </c>
      <c r="S2042" s="6">
        <f>IF(B2042&gt;0,SUM($R$4:R2042)-SUM($S$3:S2041),0)</f>
        <v>0</v>
      </c>
    </row>
    <row r="2043" spans="1:19">
      <c r="A2043">
        <f>IF(E2042&lt;&gt;E2043,COUNTIF($A$4:A2042,"&lt;&gt;0")+1,0)</f>
        <v>0</v>
      </c>
      <c r="B2043">
        <f>IF(A2043&lt;&gt;0,IF(MOD(A2043,3)=0,COUNTIF($B$4:B2042,"&lt;&gt;0")+1,0),0)</f>
        <v>0</v>
      </c>
      <c r="C2043" s="9">
        <f>'Dash Board'!$C$12+COUNT('Daily reducing balance'!$F$4:F2042)</f>
        <v>43769</v>
      </c>
      <c r="D2043">
        <f t="shared" si="224"/>
        <v>2019</v>
      </c>
      <c r="E2043">
        <f t="shared" si="225"/>
        <v>10</v>
      </c>
      <c r="F2043">
        <f>DAY('Dash Board'!$C$12+COUNT('Daily reducing balance'!$F$4:F2042))</f>
        <v>31</v>
      </c>
      <c r="G2043" s="8">
        <f t="shared" si="226"/>
        <v>237606.13790501788</v>
      </c>
      <c r="H2043" s="6">
        <f>G2043*'Dash Board'!$C$11/365</f>
        <v>68.352450630210626</v>
      </c>
      <c r="I2043" s="6">
        <f>H2043*'Dash Board'!$C$18/'Dash Board'!$C$11</f>
        <v>32.54878601438601</v>
      </c>
      <c r="J2043" s="6">
        <f>(G2043&gt;1)*PMT('Dash Board'!$C$11/365,$U$4,-'Dash Board'!$C$19)</f>
        <v>108.80376961660664</v>
      </c>
      <c r="K2043" s="6">
        <f t="shared" si="221"/>
        <v>0</v>
      </c>
      <c r="L2043" s="8">
        <f t="shared" si="222"/>
        <v>237565.68658603149</v>
      </c>
      <c r="N2043" s="8">
        <f t="shared" si="227"/>
        <v>76.254983602220634</v>
      </c>
      <c r="O2043" s="8">
        <f>IF(E2042&lt;&gt;E2043,SUM($N$4:N2043)-SUM($O$3:O2042),0)</f>
        <v>0</v>
      </c>
      <c r="P2043" s="6">
        <f>IF(B2043&gt;0,SUM($O$4:O2043)-SUM($P$3:P2042),0)</f>
        <v>0</v>
      </c>
      <c r="Q2043" s="6">
        <f t="shared" si="223"/>
        <v>32.54878601438601</v>
      </c>
      <c r="R2043" s="8">
        <f>IF(E2042&lt;&gt;E2043,SUM($Q$4:Q2043)-SUM($R$3:R2042),0)</f>
        <v>0</v>
      </c>
      <c r="S2043" s="6">
        <f>IF(B2043&gt;0,SUM($R$4:R2043)-SUM($S$3:S2042),0)</f>
        <v>0</v>
      </c>
    </row>
    <row r="2044" spans="1:19">
      <c r="A2044">
        <f>IF(E2043&lt;&gt;E2044,COUNTIF($A$4:A2043,"&lt;&gt;0")+1,0)</f>
        <v>67</v>
      </c>
      <c r="B2044">
        <f>IF(A2044&lt;&gt;0,IF(MOD(A2044,3)=0,COUNTIF($B$4:B2043,"&lt;&gt;0")+1,0),0)</f>
        <v>0</v>
      </c>
      <c r="C2044" s="9">
        <f>'Dash Board'!$C$12+COUNT('Daily reducing balance'!$F$4:F2043)</f>
        <v>43770</v>
      </c>
      <c r="D2044">
        <f t="shared" si="224"/>
        <v>2019</v>
      </c>
      <c r="E2044">
        <f t="shared" si="225"/>
        <v>11</v>
      </c>
      <c r="F2044">
        <f>DAY('Dash Board'!$C$12+COUNT('Daily reducing balance'!$F$4:F2043))</f>
        <v>1</v>
      </c>
      <c r="G2044" s="8">
        <f t="shared" si="226"/>
        <v>237565.68658603149</v>
      </c>
      <c r="H2044" s="6">
        <f>G2044*'Dash Board'!$C$11/365</f>
        <v>68.340813949406311</v>
      </c>
      <c r="I2044" s="6">
        <f>H2044*'Dash Board'!$C$18/'Dash Board'!$C$11</f>
        <v>32.543244737812536</v>
      </c>
      <c r="J2044" s="6">
        <f>(G2044&gt;1)*PMT('Dash Board'!$C$11/365,$U$4,-'Dash Board'!$C$19)</f>
        <v>108.80376961660664</v>
      </c>
      <c r="K2044" s="6">
        <f t="shared" si="221"/>
        <v>3264.1130884981981</v>
      </c>
      <c r="L2044" s="8">
        <f t="shared" si="222"/>
        <v>237525.22363036429</v>
      </c>
      <c r="N2044" s="8">
        <f t="shared" si="227"/>
        <v>76.260524878794115</v>
      </c>
      <c r="O2044" s="8">
        <f>IF(E2043&lt;&gt;E2044,SUM($N$4:N2044)-SUM($O$3:O2043),0)</f>
        <v>2361.5067265032267</v>
      </c>
      <c r="P2044" s="6">
        <f>IF(B2044&gt;0,SUM($O$4:O2044)-SUM($P$3:P2043),0)</f>
        <v>0</v>
      </c>
      <c r="Q2044" s="6">
        <f t="shared" si="223"/>
        <v>32.543244737812536</v>
      </c>
      <c r="R2044" s="8">
        <f>IF(E2043&lt;&gt;E2044,SUM($Q$4:Q2044)-SUM($R$3:R2043),0)</f>
        <v>1011.4101316115703</v>
      </c>
      <c r="S2044" s="6">
        <f>IF(B2044&gt;0,SUM($R$4:R2044)-SUM($S$3:S2043),0)</f>
        <v>0</v>
      </c>
    </row>
    <row r="2045" spans="1:19">
      <c r="A2045">
        <f>IF(E2044&lt;&gt;E2045,COUNTIF($A$4:A2044,"&lt;&gt;0")+1,0)</f>
        <v>0</v>
      </c>
      <c r="B2045">
        <f>IF(A2045&lt;&gt;0,IF(MOD(A2045,3)=0,COUNTIF($B$4:B2044,"&lt;&gt;0")+1,0),0)</f>
        <v>0</v>
      </c>
      <c r="C2045" s="9">
        <f>'Dash Board'!$C$12+COUNT('Daily reducing balance'!$F$4:F2044)</f>
        <v>43771</v>
      </c>
      <c r="D2045">
        <f t="shared" si="224"/>
        <v>2019</v>
      </c>
      <c r="E2045">
        <f t="shared" si="225"/>
        <v>11</v>
      </c>
      <c r="F2045">
        <f>DAY('Dash Board'!$C$12+COUNT('Daily reducing balance'!$F$4:F2044))</f>
        <v>2</v>
      </c>
      <c r="G2045" s="8">
        <f t="shared" si="226"/>
        <v>237525.22363036429</v>
      </c>
      <c r="H2045" s="6">
        <f>G2045*'Dash Board'!$C$11/365</f>
        <v>68.329173921063685</v>
      </c>
      <c r="I2045" s="6">
        <f>H2045*'Dash Board'!$C$18/'Dash Board'!$C$11</f>
        <v>32.537701867173183</v>
      </c>
      <c r="J2045" s="6">
        <f>(G2045&gt;1)*PMT('Dash Board'!$C$11/365,$U$4,-'Dash Board'!$C$19)</f>
        <v>108.80376961660664</v>
      </c>
      <c r="K2045" s="6">
        <f t="shared" si="221"/>
        <v>0</v>
      </c>
      <c r="L2045" s="8">
        <f t="shared" si="222"/>
        <v>237484.74903466873</v>
      </c>
      <c r="N2045" s="8">
        <f t="shared" si="227"/>
        <v>76.266067749433461</v>
      </c>
      <c r="O2045" s="8">
        <f>IF(E2044&lt;&gt;E2045,SUM($N$4:N2045)-SUM($O$3:O2044),0)</f>
        <v>0</v>
      </c>
      <c r="P2045" s="6">
        <f>IF(B2045&gt;0,SUM($O$4:O2045)-SUM($P$3:P2044),0)</f>
        <v>0</v>
      </c>
      <c r="Q2045" s="6">
        <f t="shared" si="223"/>
        <v>32.537701867173183</v>
      </c>
      <c r="R2045" s="8">
        <f>IF(E2044&lt;&gt;E2045,SUM($Q$4:Q2045)-SUM($R$3:R2044),0)</f>
        <v>0</v>
      </c>
      <c r="S2045" s="6">
        <f>IF(B2045&gt;0,SUM($R$4:R2045)-SUM($S$3:S2044),0)</f>
        <v>0</v>
      </c>
    </row>
    <row r="2046" spans="1:19">
      <c r="A2046">
        <f>IF(E2045&lt;&gt;E2046,COUNTIF($A$4:A2045,"&lt;&gt;0")+1,0)</f>
        <v>0</v>
      </c>
      <c r="B2046">
        <f>IF(A2046&lt;&gt;0,IF(MOD(A2046,3)=0,COUNTIF($B$4:B2045,"&lt;&gt;0")+1,0),0)</f>
        <v>0</v>
      </c>
      <c r="C2046" s="9">
        <f>'Dash Board'!$C$12+COUNT('Daily reducing balance'!$F$4:F2045)</f>
        <v>43772</v>
      </c>
      <c r="D2046">
        <f t="shared" si="224"/>
        <v>2019</v>
      </c>
      <c r="E2046">
        <f t="shared" si="225"/>
        <v>11</v>
      </c>
      <c r="F2046">
        <f>DAY('Dash Board'!$C$12+COUNT('Daily reducing balance'!$F$4:F2045))</f>
        <v>3</v>
      </c>
      <c r="G2046" s="8">
        <f t="shared" si="226"/>
        <v>237484.74903466873</v>
      </c>
      <c r="H2046" s="6">
        <f>G2046*'Dash Board'!$C$11/365</f>
        <v>68.317530544219764</v>
      </c>
      <c r="I2046" s="6">
        <f>H2046*'Dash Board'!$C$18/'Dash Board'!$C$11</f>
        <v>32.532157402009418</v>
      </c>
      <c r="J2046" s="6">
        <f>(G2046&gt;1)*PMT('Dash Board'!$C$11/365,$U$4,-'Dash Board'!$C$19)</f>
        <v>108.80376961660664</v>
      </c>
      <c r="K2046" s="6">
        <f t="shared" si="221"/>
        <v>0</v>
      </c>
      <c r="L2046" s="8">
        <f t="shared" si="222"/>
        <v>237444.26279559633</v>
      </c>
      <c r="N2046" s="8">
        <f t="shared" si="227"/>
        <v>76.271612214597226</v>
      </c>
      <c r="O2046" s="8">
        <f>IF(E2045&lt;&gt;E2046,SUM($N$4:N2046)-SUM($O$3:O2045),0)</f>
        <v>0</v>
      </c>
      <c r="P2046" s="6">
        <f>IF(B2046&gt;0,SUM($O$4:O2046)-SUM($P$3:P2045),0)</f>
        <v>0</v>
      </c>
      <c r="Q2046" s="6">
        <f t="shared" si="223"/>
        <v>32.532157402009418</v>
      </c>
      <c r="R2046" s="8">
        <f>IF(E2045&lt;&gt;E2046,SUM($Q$4:Q2046)-SUM($R$3:R2045),0)</f>
        <v>0</v>
      </c>
      <c r="S2046" s="6">
        <f>IF(B2046&gt;0,SUM($R$4:R2046)-SUM($S$3:S2045),0)</f>
        <v>0</v>
      </c>
    </row>
    <row r="2047" spans="1:19">
      <c r="A2047">
        <f>IF(E2046&lt;&gt;E2047,COUNTIF($A$4:A2046,"&lt;&gt;0")+1,0)</f>
        <v>0</v>
      </c>
      <c r="B2047">
        <f>IF(A2047&lt;&gt;0,IF(MOD(A2047,3)=0,COUNTIF($B$4:B2046,"&lt;&gt;0")+1,0),0)</f>
        <v>0</v>
      </c>
      <c r="C2047" s="9">
        <f>'Dash Board'!$C$12+COUNT('Daily reducing balance'!$F$4:F2046)</f>
        <v>43773</v>
      </c>
      <c r="D2047">
        <f t="shared" si="224"/>
        <v>2019</v>
      </c>
      <c r="E2047">
        <f t="shared" si="225"/>
        <v>11</v>
      </c>
      <c r="F2047">
        <f>DAY('Dash Board'!$C$12+COUNT('Daily reducing balance'!$F$4:F2046))</f>
        <v>4</v>
      </c>
      <c r="G2047" s="8">
        <f t="shared" si="226"/>
        <v>237444.26279559633</v>
      </c>
      <c r="H2047" s="6">
        <f>G2047*'Dash Board'!$C$11/365</f>
        <v>68.30588381791128</v>
      </c>
      <c r="I2047" s="6">
        <f>H2047*'Dash Board'!$C$18/'Dash Board'!$C$11</f>
        <v>32.52661134186252</v>
      </c>
      <c r="J2047" s="6">
        <f>(G2047&gt;1)*PMT('Dash Board'!$C$11/365,$U$4,-'Dash Board'!$C$19)</f>
        <v>108.80376961660664</v>
      </c>
      <c r="K2047" s="6">
        <f t="shared" si="221"/>
        <v>0</v>
      </c>
      <c r="L2047" s="8">
        <f t="shared" si="222"/>
        <v>237403.76490979761</v>
      </c>
      <c r="N2047" s="8">
        <f t="shared" si="227"/>
        <v>76.277158274744124</v>
      </c>
      <c r="O2047" s="8">
        <f>IF(E2046&lt;&gt;E2047,SUM($N$4:N2047)-SUM($O$3:O2046),0)</f>
        <v>0</v>
      </c>
      <c r="P2047" s="6">
        <f>IF(B2047&gt;0,SUM($O$4:O2047)-SUM($P$3:P2046),0)</f>
        <v>0</v>
      </c>
      <c r="Q2047" s="6">
        <f t="shared" si="223"/>
        <v>32.52661134186252</v>
      </c>
      <c r="R2047" s="8">
        <f>IF(E2046&lt;&gt;E2047,SUM($Q$4:Q2047)-SUM($R$3:R2046),0)</f>
        <v>0</v>
      </c>
      <c r="S2047" s="6">
        <f>IF(B2047&gt;0,SUM($R$4:R2047)-SUM($S$3:S2046),0)</f>
        <v>0</v>
      </c>
    </row>
    <row r="2048" spans="1:19">
      <c r="A2048">
        <f>IF(E2047&lt;&gt;E2048,COUNTIF($A$4:A2047,"&lt;&gt;0")+1,0)</f>
        <v>0</v>
      </c>
      <c r="B2048">
        <f>IF(A2048&lt;&gt;0,IF(MOD(A2048,3)=0,COUNTIF($B$4:B2047,"&lt;&gt;0")+1,0),0)</f>
        <v>0</v>
      </c>
      <c r="C2048" s="9">
        <f>'Dash Board'!$C$12+COUNT('Daily reducing balance'!$F$4:F2047)</f>
        <v>43774</v>
      </c>
      <c r="D2048">
        <f t="shared" si="224"/>
        <v>2019</v>
      </c>
      <c r="E2048">
        <f t="shared" si="225"/>
        <v>11</v>
      </c>
      <c r="F2048">
        <f>DAY('Dash Board'!$C$12+COUNT('Daily reducing balance'!$F$4:F2047))</f>
        <v>5</v>
      </c>
      <c r="G2048" s="8">
        <f t="shared" si="226"/>
        <v>237403.76490979761</v>
      </c>
      <c r="H2048" s="6">
        <f>G2048*'Dash Board'!$C$11/365</f>
        <v>68.294233741174651</v>
      </c>
      <c r="I2048" s="6">
        <f>H2048*'Dash Board'!$C$18/'Dash Board'!$C$11</f>
        <v>32.521063686273642</v>
      </c>
      <c r="J2048" s="6">
        <f>(G2048&gt;1)*PMT('Dash Board'!$C$11/365,$U$4,-'Dash Board'!$C$19)</f>
        <v>108.80376961660664</v>
      </c>
      <c r="K2048" s="6">
        <f t="shared" si="221"/>
        <v>0</v>
      </c>
      <c r="L2048" s="8">
        <f t="shared" si="222"/>
        <v>237363.25537392218</v>
      </c>
      <c r="N2048" s="8">
        <f t="shared" si="227"/>
        <v>76.282705930333009</v>
      </c>
      <c r="O2048" s="8">
        <f>IF(E2047&lt;&gt;E2048,SUM($N$4:N2048)-SUM($O$3:O2047),0)</f>
        <v>0</v>
      </c>
      <c r="P2048" s="6">
        <f>IF(B2048&gt;0,SUM($O$4:O2048)-SUM($P$3:P2047),0)</f>
        <v>0</v>
      </c>
      <c r="Q2048" s="6">
        <f t="shared" si="223"/>
        <v>32.521063686273642</v>
      </c>
      <c r="R2048" s="8">
        <f>IF(E2047&lt;&gt;E2048,SUM($Q$4:Q2048)-SUM($R$3:R2047),0)</f>
        <v>0</v>
      </c>
      <c r="S2048" s="6">
        <f>IF(B2048&gt;0,SUM($R$4:R2048)-SUM($S$3:S2047),0)</f>
        <v>0</v>
      </c>
    </row>
    <row r="2049" spans="1:19">
      <c r="A2049">
        <f>IF(E2048&lt;&gt;E2049,COUNTIF($A$4:A2048,"&lt;&gt;0")+1,0)</f>
        <v>0</v>
      </c>
      <c r="B2049">
        <f>IF(A2049&lt;&gt;0,IF(MOD(A2049,3)=0,COUNTIF($B$4:B2048,"&lt;&gt;0")+1,0),0)</f>
        <v>0</v>
      </c>
      <c r="C2049" s="9">
        <f>'Dash Board'!$C$12+COUNT('Daily reducing balance'!$F$4:F2048)</f>
        <v>43775</v>
      </c>
      <c r="D2049">
        <f t="shared" si="224"/>
        <v>2019</v>
      </c>
      <c r="E2049">
        <f t="shared" si="225"/>
        <v>11</v>
      </c>
      <c r="F2049">
        <f>DAY('Dash Board'!$C$12+COUNT('Daily reducing balance'!$F$4:F2048))</f>
        <v>6</v>
      </c>
      <c r="G2049" s="8">
        <f t="shared" si="226"/>
        <v>237363.25537392218</v>
      </c>
      <c r="H2049" s="6">
        <f>G2049*'Dash Board'!$C$11/365</f>
        <v>68.282580313046097</v>
      </c>
      <c r="I2049" s="6">
        <f>H2049*'Dash Board'!$C$18/'Dash Board'!$C$11</f>
        <v>32.51551443478386</v>
      </c>
      <c r="J2049" s="6">
        <f>(G2049&gt;1)*PMT('Dash Board'!$C$11/365,$U$4,-'Dash Board'!$C$19)</f>
        <v>108.80376961660664</v>
      </c>
      <c r="K2049" s="6">
        <f t="shared" si="221"/>
        <v>0</v>
      </c>
      <c r="L2049" s="8">
        <f t="shared" si="222"/>
        <v>237322.7341846186</v>
      </c>
      <c r="N2049" s="8">
        <f t="shared" si="227"/>
        <v>76.288255181822791</v>
      </c>
      <c r="O2049" s="8">
        <f>IF(E2048&lt;&gt;E2049,SUM($N$4:N2049)-SUM($O$3:O2048),0)</f>
        <v>0</v>
      </c>
      <c r="P2049" s="6">
        <f>IF(B2049&gt;0,SUM($O$4:O2049)-SUM($P$3:P2048),0)</f>
        <v>0</v>
      </c>
      <c r="Q2049" s="6">
        <f t="shared" si="223"/>
        <v>32.51551443478386</v>
      </c>
      <c r="R2049" s="8">
        <f>IF(E2048&lt;&gt;E2049,SUM($Q$4:Q2049)-SUM($R$3:R2048),0)</f>
        <v>0</v>
      </c>
      <c r="S2049" s="6">
        <f>IF(B2049&gt;0,SUM($R$4:R2049)-SUM($S$3:S2048),0)</f>
        <v>0</v>
      </c>
    </row>
    <row r="2050" spans="1:19">
      <c r="A2050">
        <f>IF(E2049&lt;&gt;E2050,COUNTIF($A$4:A2049,"&lt;&gt;0")+1,0)</f>
        <v>0</v>
      </c>
      <c r="B2050">
        <f>IF(A2050&lt;&gt;0,IF(MOD(A2050,3)=0,COUNTIF($B$4:B2049,"&lt;&gt;0")+1,0),0)</f>
        <v>0</v>
      </c>
      <c r="C2050" s="9">
        <f>'Dash Board'!$C$12+COUNT('Daily reducing balance'!$F$4:F2049)</f>
        <v>43776</v>
      </c>
      <c r="D2050">
        <f t="shared" si="224"/>
        <v>2019</v>
      </c>
      <c r="E2050">
        <f t="shared" si="225"/>
        <v>11</v>
      </c>
      <c r="F2050">
        <f>DAY('Dash Board'!$C$12+COUNT('Daily reducing balance'!$F$4:F2049))</f>
        <v>7</v>
      </c>
      <c r="G2050" s="8">
        <f t="shared" si="226"/>
        <v>237322.7341846186</v>
      </c>
      <c r="H2050" s="6">
        <f>G2050*'Dash Board'!$C$11/365</f>
        <v>68.270923532561511</v>
      </c>
      <c r="I2050" s="6">
        <f>H2050*'Dash Board'!$C$18/'Dash Board'!$C$11</f>
        <v>32.509963586934056</v>
      </c>
      <c r="J2050" s="6">
        <f>(G2050&gt;1)*PMT('Dash Board'!$C$11/365,$U$4,-'Dash Board'!$C$19)</f>
        <v>108.80376961660664</v>
      </c>
      <c r="K2050" s="6">
        <f t="shared" si="221"/>
        <v>0</v>
      </c>
      <c r="L2050" s="8">
        <f t="shared" si="222"/>
        <v>237282.20133853456</v>
      </c>
      <c r="N2050" s="8">
        <f t="shared" si="227"/>
        <v>76.293806029672595</v>
      </c>
      <c r="O2050" s="8">
        <f>IF(E2049&lt;&gt;E2050,SUM($N$4:N2050)-SUM($O$3:O2049),0)</f>
        <v>0</v>
      </c>
      <c r="P2050" s="6">
        <f>IF(B2050&gt;0,SUM($O$4:O2050)-SUM($P$3:P2049),0)</f>
        <v>0</v>
      </c>
      <c r="Q2050" s="6">
        <f t="shared" si="223"/>
        <v>32.509963586934056</v>
      </c>
      <c r="R2050" s="8">
        <f>IF(E2049&lt;&gt;E2050,SUM($Q$4:Q2050)-SUM($R$3:R2049),0)</f>
        <v>0</v>
      </c>
      <c r="S2050" s="6">
        <f>IF(B2050&gt;0,SUM($R$4:R2050)-SUM($S$3:S2049),0)</f>
        <v>0</v>
      </c>
    </row>
    <row r="2051" spans="1:19">
      <c r="A2051">
        <f>IF(E2050&lt;&gt;E2051,COUNTIF($A$4:A2050,"&lt;&gt;0")+1,0)</f>
        <v>0</v>
      </c>
      <c r="B2051">
        <f>IF(A2051&lt;&gt;0,IF(MOD(A2051,3)=0,COUNTIF($B$4:B2050,"&lt;&gt;0")+1,0),0)</f>
        <v>0</v>
      </c>
      <c r="C2051" s="9">
        <f>'Dash Board'!$C$12+COUNT('Daily reducing balance'!$F$4:F2050)</f>
        <v>43777</v>
      </c>
      <c r="D2051">
        <f t="shared" si="224"/>
        <v>2019</v>
      </c>
      <c r="E2051">
        <f t="shared" si="225"/>
        <v>11</v>
      </c>
      <c r="F2051">
        <f>DAY('Dash Board'!$C$12+COUNT('Daily reducing balance'!$F$4:F2050))</f>
        <v>8</v>
      </c>
      <c r="G2051" s="8">
        <f t="shared" si="226"/>
        <v>237282.20133853456</v>
      </c>
      <c r="H2051" s="6">
        <f>G2051*'Dash Board'!$C$11/365</f>
        <v>68.259263398756516</v>
      </c>
      <c r="I2051" s="6">
        <f>H2051*'Dash Board'!$C$18/'Dash Board'!$C$11</f>
        <v>32.504411142265013</v>
      </c>
      <c r="J2051" s="6">
        <f>(G2051&gt;1)*PMT('Dash Board'!$C$11/365,$U$4,-'Dash Board'!$C$19)</f>
        <v>108.80376961660664</v>
      </c>
      <c r="K2051" s="6">
        <f t="shared" si="221"/>
        <v>0</v>
      </c>
      <c r="L2051" s="8">
        <f t="shared" si="222"/>
        <v>237241.65683231672</v>
      </c>
      <c r="N2051" s="8">
        <f t="shared" si="227"/>
        <v>76.299358474341631</v>
      </c>
      <c r="O2051" s="8">
        <f>IF(E2050&lt;&gt;E2051,SUM($N$4:N2051)-SUM($O$3:O2050),0)</f>
        <v>0</v>
      </c>
      <c r="P2051" s="6">
        <f>IF(B2051&gt;0,SUM($O$4:O2051)-SUM($P$3:P2050),0)</f>
        <v>0</v>
      </c>
      <c r="Q2051" s="6">
        <f t="shared" si="223"/>
        <v>32.504411142265013</v>
      </c>
      <c r="R2051" s="8">
        <f>IF(E2050&lt;&gt;E2051,SUM($Q$4:Q2051)-SUM($R$3:R2050),0)</f>
        <v>0</v>
      </c>
      <c r="S2051" s="6">
        <f>IF(B2051&gt;0,SUM($R$4:R2051)-SUM($S$3:S2050),0)</f>
        <v>0</v>
      </c>
    </row>
    <row r="2052" spans="1:19">
      <c r="A2052">
        <f>IF(E2051&lt;&gt;E2052,COUNTIF($A$4:A2051,"&lt;&gt;0")+1,0)</f>
        <v>0</v>
      </c>
      <c r="B2052">
        <f>IF(A2052&lt;&gt;0,IF(MOD(A2052,3)=0,COUNTIF($B$4:B2051,"&lt;&gt;0")+1,0),0)</f>
        <v>0</v>
      </c>
      <c r="C2052" s="9">
        <f>'Dash Board'!$C$12+COUNT('Daily reducing balance'!$F$4:F2051)</f>
        <v>43778</v>
      </c>
      <c r="D2052">
        <f t="shared" si="224"/>
        <v>2019</v>
      </c>
      <c r="E2052">
        <f t="shared" si="225"/>
        <v>11</v>
      </c>
      <c r="F2052">
        <f>DAY('Dash Board'!$C$12+COUNT('Daily reducing balance'!$F$4:F2051))</f>
        <v>9</v>
      </c>
      <c r="G2052" s="8">
        <f t="shared" si="226"/>
        <v>237241.65683231672</v>
      </c>
      <c r="H2052" s="6">
        <f>G2052*'Dash Board'!$C$11/365</f>
        <v>68.247599910666452</v>
      </c>
      <c r="I2052" s="6">
        <f>H2052*'Dash Board'!$C$18/'Dash Board'!$C$11</f>
        <v>32.498857100317366</v>
      </c>
      <c r="J2052" s="6">
        <f>(G2052&gt;1)*PMT('Dash Board'!$C$11/365,$U$4,-'Dash Board'!$C$19)</f>
        <v>108.80376961660664</v>
      </c>
      <c r="K2052" s="6">
        <f t="shared" si="221"/>
        <v>0</v>
      </c>
      <c r="L2052" s="8">
        <f t="shared" si="222"/>
        <v>237201.10066261076</v>
      </c>
      <c r="N2052" s="8">
        <f t="shared" si="227"/>
        <v>76.304912516289278</v>
      </c>
      <c r="O2052" s="8">
        <f>IF(E2051&lt;&gt;E2052,SUM($N$4:N2052)-SUM($O$3:O2051),0)</f>
        <v>0</v>
      </c>
      <c r="P2052" s="6">
        <f>IF(B2052&gt;0,SUM($O$4:O2052)-SUM($P$3:P2051),0)</f>
        <v>0</v>
      </c>
      <c r="Q2052" s="6">
        <f t="shared" si="223"/>
        <v>32.498857100317366</v>
      </c>
      <c r="R2052" s="8">
        <f>IF(E2051&lt;&gt;E2052,SUM($Q$4:Q2052)-SUM($R$3:R2051),0)</f>
        <v>0</v>
      </c>
      <c r="S2052" s="6">
        <f>IF(B2052&gt;0,SUM($R$4:R2052)-SUM($S$3:S2051),0)</f>
        <v>0</v>
      </c>
    </row>
    <row r="2053" spans="1:19">
      <c r="A2053">
        <f>IF(E2052&lt;&gt;E2053,COUNTIF($A$4:A2052,"&lt;&gt;0")+1,0)</f>
        <v>0</v>
      </c>
      <c r="B2053">
        <f>IF(A2053&lt;&gt;0,IF(MOD(A2053,3)=0,COUNTIF($B$4:B2052,"&lt;&gt;0")+1,0),0)</f>
        <v>0</v>
      </c>
      <c r="C2053" s="9">
        <f>'Dash Board'!$C$12+COUNT('Daily reducing balance'!$F$4:F2052)</f>
        <v>43779</v>
      </c>
      <c r="D2053">
        <f t="shared" si="224"/>
        <v>2019</v>
      </c>
      <c r="E2053">
        <f t="shared" si="225"/>
        <v>11</v>
      </c>
      <c r="F2053">
        <f>DAY('Dash Board'!$C$12+COUNT('Daily reducing balance'!$F$4:F2052))</f>
        <v>10</v>
      </c>
      <c r="G2053" s="8">
        <f t="shared" si="226"/>
        <v>237201.10066261076</v>
      </c>
      <c r="H2053" s="6">
        <f>G2053*'Dash Board'!$C$11/365</f>
        <v>68.235933067326386</v>
      </c>
      <c r="I2053" s="6">
        <f>H2053*'Dash Board'!$C$18/'Dash Board'!$C$11</f>
        <v>32.493301460631614</v>
      </c>
      <c r="J2053" s="6">
        <f>(G2053&gt;1)*PMT('Dash Board'!$C$11/365,$U$4,-'Dash Board'!$C$19)</f>
        <v>108.80376961660664</v>
      </c>
      <c r="K2053" s="6">
        <f t="shared" ref="K2053:K2116" si="228">IF(F2053=1,SUMIFS($J$4:$J$7308,$D$4:$D$7308,"="&amp;YEAR(C2053),$E$4:$E$7308,"="&amp;MONTH(C2053)),0)</f>
        <v>0</v>
      </c>
      <c r="L2053" s="8">
        <f t="shared" ref="L2053:L2116" si="229">IF(G2053+H2053-J2053&lt;0,0,G2053+H2053-J2053)</f>
        <v>237160.53282606148</v>
      </c>
      <c r="N2053" s="8">
        <f t="shared" si="227"/>
        <v>76.31046815597503</v>
      </c>
      <c r="O2053" s="8">
        <f>IF(E2052&lt;&gt;E2053,SUM($N$4:N2053)-SUM($O$3:O2052),0)</f>
        <v>0</v>
      </c>
      <c r="P2053" s="6">
        <f>IF(B2053&gt;0,SUM($O$4:O2053)-SUM($P$3:P2052),0)</f>
        <v>0</v>
      </c>
      <c r="Q2053" s="6">
        <f t="shared" ref="Q2053:Q2116" si="230">I2053</f>
        <v>32.493301460631614</v>
      </c>
      <c r="R2053" s="8">
        <f>IF(E2052&lt;&gt;E2053,SUM($Q$4:Q2053)-SUM($R$3:R2052),0)</f>
        <v>0</v>
      </c>
      <c r="S2053" s="6">
        <f>IF(B2053&gt;0,SUM($R$4:R2053)-SUM($S$3:S2052),0)</f>
        <v>0</v>
      </c>
    </row>
    <row r="2054" spans="1:19">
      <c r="A2054">
        <f>IF(E2053&lt;&gt;E2054,COUNTIF($A$4:A2053,"&lt;&gt;0")+1,0)</f>
        <v>0</v>
      </c>
      <c r="B2054">
        <f>IF(A2054&lt;&gt;0,IF(MOD(A2054,3)=0,COUNTIF($B$4:B2053,"&lt;&gt;0")+1,0),0)</f>
        <v>0</v>
      </c>
      <c r="C2054" s="9">
        <f>'Dash Board'!$C$12+COUNT('Daily reducing balance'!$F$4:F2053)</f>
        <v>43780</v>
      </c>
      <c r="D2054">
        <f t="shared" si="224"/>
        <v>2019</v>
      </c>
      <c r="E2054">
        <f t="shared" si="225"/>
        <v>11</v>
      </c>
      <c r="F2054">
        <f>DAY('Dash Board'!$C$12+COUNT('Daily reducing balance'!$F$4:F2053))</f>
        <v>11</v>
      </c>
      <c r="G2054" s="8">
        <f t="shared" si="226"/>
        <v>237160.53282606148</v>
      </c>
      <c r="H2054" s="6">
        <f>G2054*'Dash Board'!$C$11/365</f>
        <v>68.224262867771102</v>
      </c>
      <c r="I2054" s="6">
        <f>H2054*'Dash Board'!$C$18/'Dash Board'!$C$11</f>
        <v>32.487744222748148</v>
      </c>
      <c r="J2054" s="6">
        <f>(G2054&gt;1)*PMT('Dash Board'!$C$11/365,$U$4,-'Dash Board'!$C$19)</f>
        <v>108.80376961660664</v>
      </c>
      <c r="K2054" s="6">
        <f t="shared" si="228"/>
        <v>0</v>
      </c>
      <c r="L2054" s="8">
        <f t="shared" si="229"/>
        <v>237119.95331931263</v>
      </c>
      <c r="N2054" s="8">
        <f t="shared" si="227"/>
        <v>76.316025393858496</v>
      </c>
      <c r="O2054" s="8">
        <f>IF(E2053&lt;&gt;E2054,SUM($N$4:N2054)-SUM($O$3:O2053),0)</f>
        <v>0</v>
      </c>
      <c r="P2054" s="6">
        <f>IF(B2054&gt;0,SUM($O$4:O2054)-SUM($P$3:P2053),0)</f>
        <v>0</v>
      </c>
      <c r="Q2054" s="6">
        <f t="shared" si="230"/>
        <v>32.487744222748148</v>
      </c>
      <c r="R2054" s="8">
        <f>IF(E2053&lt;&gt;E2054,SUM($Q$4:Q2054)-SUM($R$3:R2053),0)</f>
        <v>0</v>
      </c>
      <c r="S2054" s="6">
        <f>IF(B2054&gt;0,SUM($R$4:R2054)-SUM($S$3:S2053),0)</f>
        <v>0</v>
      </c>
    </row>
    <row r="2055" spans="1:19">
      <c r="A2055">
        <f>IF(E2054&lt;&gt;E2055,COUNTIF($A$4:A2054,"&lt;&gt;0")+1,0)</f>
        <v>0</v>
      </c>
      <c r="B2055">
        <f>IF(A2055&lt;&gt;0,IF(MOD(A2055,3)=0,COUNTIF($B$4:B2054,"&lt;&gt;0")+1,0),0)</f>
        <v>0</v>
      </c>
      <c r="C2055" s="9">
        <f>'Dash Board'!$C$12+COUNT('Daily reducing balance'!$F$4:F2054)</f>
        <v>43781</v>
      </c>
      <c r="D2055">
        <f t="shared" si="224"/>
        <v>2019</v>
      </c>
      <c r="E2055">
        <f t="shared" si="225"/>
        <v>11</v>
      </c>
      <c r="F2055">
        <f>DAY('Dash Board'!$C$12+COUNT('Daily reducing balance'!$F$4:F2054))</f>
        <v>12</v>
      </c>
      <c r="G2055" s="8">
        <f t="shared" si="226"/>
        <v>237119.95331931263</v>
      </c>
      <c r="H2055" s="6">
        <f>G2055*'Dash Board'!$C$11/365</f>
        <v>68.212589311035131</v>
      </c>
      <c r="I2055" s="6">
        <f>H2055*'Dash Board'!$C$18/'Dash Board'!$C$11</f>
        <v>32.482185386207206</v>
      </c>
      <c r="J2055" s="6">
        <f>(G2055&gt;1)*PMT('Dash Board'!$C$11/365,$U$4,-'Dash Board'!$C$19)</f>
        <v>108.80376961660664</v>
      </c>
      <c r="K2055" s="6">
        <f t="shared" si="228"/>
        <v>0</v>
      </c>
      <c r="L2055" s="8">
        <f t="shared" si="229"/>
        <v>237079.36213900705</v>
      </c>
      <c r="N2055" s="8">
        <f t="shared" si="227"/>
        <v>76.321584230399438</v>
      </c>
      <c r="O2055" s="8">
        <f>IF(E2054&lt;&gt;E2055,SUM($N$4:N2055)-SUM($O$3:O2054),0)</f>
        <v>0</v>
      </c>
      <c r="P2055" s="6">
        <f>IF(B2055&gt;0,SUM($O$4:O2055)-SUM($P$3:P2054),0)</f>
        <v>0</v>
      </c>
      <c r="Q2055" s="6">
        <f t="shared" si="230"/>
        <v>32.482185386207206</v>
      </c>
      <c r="R2055" s="8">
        <f>IF(E2054&lt;&gt;E2055,SUM($Q$4:Q2055)-SUM($R$3:R2054),0)</f>
        <v>0</v>
      </c>
      <c r="S2055" s="6">
        <f>IF(B2055&gt;0,SUM($R$4:R2055)-SUM($S$3:S2054),0)</f>
        <v>0</v>
      </c>
    </row>
    <row r="2056" spans="1:19">
      <c r="A2056">
        <f>IF(E2055&lt;&gt;E2056,COUNTIF($A$4:A2055,"&lt;&gt;0")+1,0)</f>
        <v>0</v>
      </c>
      <c r="B2056">
        <f>IF(A2056&lt;&gt;0,IF(MOD(A2056,3)=0,COUNTIF($B$4:B2055,"&lt;&gt;0")+1,0),0)</f>
        <v>0</v>
      </c>
      <c r="C2056" s="9">
        <f>'Dash Board'!$C$12+COUNT('Daily reducing balance'!$F$4:F2055)</f>
        <v>43782</v>
      </c>
      <c r="D2056">
        <f t="shared" si="224"/>
        <v>2019</v>
      </c>
      <c r="E2056">
        <f t="shared" si="225"/>
        <v>11</v>
      </c>
      <c r="F2056">
        <f>DAY('Dash Board'!$C$12+COUNT('Daily reducing balance'!$F$4:F2055))</f>
        <v>13</v>
      </c>
      <c r="G2056" s="8">
        <f t="shared" si="226"/>
        <v>237079.36213900705</v>
      </c>
      <c r="H2056" s="6">
        <f>G2056*'Dash Board'!$C$11/365</f>
        <v>68.200912396152717</v>
      </c>
      <c r="I2056" s="6">
        <f>H2056*'Dash Board'!$C$18/'Dash Board'!$C$11</f>
        <v>32.476624950548917</v>
      </c>
      <c r="J2056" s="6">
        <f>(G2056&gt;1)*PMT('Dash Board'!$C$11/365,$U$4,-'Dash Board'!$C$19)</f>
        <v>108.80376961660664</v>
      </c>
      <c r="K2056" s="6">
        <f t="shared" si="228"/>
        <v>0</v>
      </c>
      <c r="L2056" s="8">
        <f t="shared" si="229"/>
        <v>237038.7592817866</v>
      </c>
      <c r="N2056" s="8">
        <f t="shared" si="227"/>
        <v>76.327144666057734</v>
      </c>
      <c r="O2056" s="8">
        <f>IF(E2055&lt;&gt;E2056,SUM($N$4:N2056)-SUM($O$3:O2055),0)</f>
        <v>0</v>
      </c>
      <c r="P2056" s="6">
        <f>IF(B2056&gt;0,SUM($O$4:O2056)-SUM($P$3:P2055),0)</f>
        <v>0</v>
      </c>
      <c r="Q2056" s="6">
        <f t="shared" si="230"/>
        <v>32.476624950548917</v>
      </c>
      <c r="R2056" s="8">
        <f>IF(E2055&lt;&gt;E2056,SUM($Q$4:Q2056)-SUM($R$3:R2055),0)</f>
        <v>0</v>
      </c>
      <c r="S2056" s="6">
        <f>IF(B2056&gt;0,SUM($R$4:R2056)-SUM($S$3:S2055),0)</f>
        <v>0</v>
      </c>
    </row>
    <row r="2057" spans="1:19">
      <c r="A2057">
        <f>IF(E2056&lt;&gt;E2057,COUNTIF($A$4:A2056,"&lt;&gt;0")+1,0)</f>
        <v>0</v>
      </c>
      <c r="B2057">
        <f>IF(A2057&lt;&gt;0,IF(MOD(A2057,3)=0,COUNTIF($B$4:B2056,"&lt;&gt;0")+1,0),0)</f>
        <v>0</v>
      </c>
      <c r="C2057" s="9">
        <f>'Dash Board'!$C$12+COUNT('Daily reducing balance'!$F$4:F2056)</f>
        <v>43783</v>
      </c>
      <c r="D2057">
        <f t="shared" si="224"/>
        <v>2019</v>
      </c>
      <c r="E2057">
        <f t="shared" si="225"/>
        <v>11</v>
      </c>
      <c r="F2057">
        <f>DAY('Dash Board'!$C$12+COUNT('Daily reducing balance'!$F$4:F2056))</f>
        <v>14</v>
      </c>
      <c r="G2057" s="8">
        <f t="shared" si="226"/>
        <v>237038.7592817866</v>
      </c>
      <c r="H2057" s="6">
        <f>G2057*'Dash Board'!$C$11/365</f>
        <v>68.18923212215779</v>
      </c>
      <c r="I2057" s="6">
        <f>H2057*'Dash Board'!$C$18/'Dash Board'!$C$11</f>
        <v>32.471062915313233</v>
      </c>
      <c r="J2057" s="6">
        <f>(G2057&gt;1)*PMT('Dash Board'!$C$11/365,$U$4,-'Dash Board'!$C$19)</f>
        <v>108.80376961660664</v>
      </c>
      <c r="K2057" s="6">
        <f t="shared" si="228"/>
        <v>0</v>
      </c>
      <c r="L2057" s="8">
        <f t="shared" si="229"/>
        <v>236998.14474429213</v>
      </c>
      <c r="N2057" s="8">
        <f t="shared" si="227"/>
        <v>76.332706701293404</v>
      </c>
      <c r="O2057" s="8">
        <f>IF(E2056&lt;&gt;E2057,SUM($N$4:N2057)-SUM($O$3:O2056),0)</f>
        <v>0</v>
      </c>
      <c r="P2057" s="6">
        <f>IF(B2057&gt;0,SUM($O$4:O2057)-SUM($P$3:P2056),0)</f>
        <v>0</v>
      </c>
      <c r="Q2057" s="6">
        <f t="shared" si="230"/>
        <v>32.471062915313233</v>
      </c>
      <c r="R2057" s="8">
        <f>IF(E2056&lt;&gt;E2057,SUM($Q$4:Q2057)-SUM($R$3:R2056),0)</f>
        <v>0</v>
      </c>
      <c r="S2057" s="6">
        <f>IF(B2057&gt;0,SUM($R$4:R2057)-SUM($S$3:S2056),0)</f>
        <v>0</v>
      </c>
    </row>
    <row r="2058" spans="1:19">
      <c r="A2058">
        <f>IF(E2057&lt;&gt;E2058,COUNTIF($A$4:A2057,"&lt;&gt;0")+1,0)</f>
        <v>0</v>
      </c>
      <c r="B2058">
        <f>IF(A2058&lt;&gt;0,IF(MOD(A2058,3)=0,COUNTIF($B$4:B2057,"&lt;&gt;0")+1,0),0)</f>
        <v>0</v>
      </c>
      <c r="C2058" s="9">
        <f>'Dash Board'!$C$12+COUNT('Daily reducing balance'!$F$4:F2057)</f>
        <v>43784</v>
      </c>
      <c r="D2058">
        <f t="shared" si="224"/>
        <v>2019</v>
      </c>
      <c r="E2058">
        <f t="shared" si="225"/>
        <v>11</v>
      </c>
      <c r="F2058">
        <f>DAY('Dash Board'!$C$12+COUNT('Daily reducing balance'!$F$4:F2057))</f>
        <v>15</v>
      </c>
      <c r="G2058" s="8">
        <f t="shared" si="226"/>
        <v>236998.14474429213</v>
      </c>
      <c r="H2058" s="6">
        <f>G2058*'Dash Board'!$C$11/365</f>
        <v>68.177548488084028</v>
      </c>
      <c r="I2058" s="6">
        <f>H2058*'Dash Board'!$C$18/'Dash Board'!$C$11</f>
        <v>32.465499280040014</v>
      </c>
      <c r="J2058" s="6">
        <f>(G2058&gt;1)*PMT('Dash Board'!$C$11/365,$U$4,-'Dash Board'!$C$19)</f>
        <v>108.80376961660664</v>
      </c>
      <c r="K2058" s="6">
        <f t="shared" si="228"/>
        <v>0</v>
      </c>
      <c r="L2058" s="8">
        <f t="shared" si="229"/>
        <v>236957.5185231636</v>
      </c>
      <c r="N2058" s="8">
        <f t="shared" si="227"/>
        <v>76.338270336566637</v>
      </c>
      <c r="O2058" s="8">
        <f>IF(E2057&lt;&gt;E2058,SUM($N$4:N2058)-SUM($O$3:O2057),0)</f>
        <v>0</v>
      </c>
      <c r="P2058" s="6">
        <f>IF(B2058&gt;0,SUM($O$4:O2058)-SUM($P$3:P2057),0)</f>
        <v>0</v>
      </c>
      <c r="Q2058" s="6">
        <f t="shared" si="230"/>
        <v>32.465499280040014</v>
      </c>
      <c r="R2058" s="8">
        <f>IF(E2057&lt;&gt;E2058,SUM($Q$4:Q2058)-SUM($R$3:R2057),0)</f>
        <v>0</v>
      </c>
      <c r="S2058" s="6">
        <f>IF(B2058&gt;0,SUM($R$4:R2058)-SUM($S$3:S2057),0)</f>
        <v>0</v>
      </c>
    </row>
    <row r="2059" spans="1:19">
      <c r="A2059">
        <f>IF(E2058&lt;&gt;E2059,COUNTIF($A$4:A2058,"&lt;&gt;0")+1,0)</f>
        <v>0</v>
      </c>
      <c r="B2059">
        <f>IF(A2059&lt;&gt;0,IF(MOD(A2059,3)=0,COUNTIF($B$4:B2058,"&lt;&gt;0")+1,0),0)</f>
        <v>0</v>
      </c>
      <c r="C2059" s="9">
        <f>'Dash Board'!$C$12+COUNT('Daily reducing balance'!$F$4:F2058)</f>
        <v>43785</v>
      </c>
      <c r="D2059">
        <f t="shared" si="224"/>
        <v>2019</v>
      </c>
      <c r="E2059">
        <f t="shared" si="225"/>
        <v>11</v>
      </c>
      <c r="F2059">
        <f>DAY('Dash Board'!$C$12+COUNT('Daily reducing balance'!$F$4:F2058))</f>
        <v>16</v>
      </c>
      <c r="G2059" s="8">
        <f t="shared" si="226"/>
        <v>236957.5185231636</v>
      </c>
      <c r="H2059" s="6">
        <f>G2059*'Dash Board'!$C$11/365</f>
        <v>68.165861492964865</v>
      </c>
      <c r="I2059" s="6">
        <f>H2059*'Dash Board'!$C$18/'Dash Board'!$C$11</f>
        <v>32.459934044268991</v>
      </c>
      <c r="J2059" s="6">
        <f>(G2059&gt;1)*PMT('Dash Board'!$C$11/365,$U$4,-'Dash Board'!$C$19)</f>
        <v>108.80376961660664</v>
      </c>
      <c r="K2059" s="6">
        <f t="shared" si="228"/>
        <v>0</v>
      </c>
      <c r="L2059" s="8">
        <f t="shared" si="229"/>
        <v>236916.88061503996</v>
      </c>
      <c r="N2059" s="8">
        <f t="shared" si="227"/>
        <v>76.343835572337653</v>
      </c>
      <c r="O2059" s="8">
        <f>IF(E2058&lt;&gt;E2059,SUM($N$4:N2059)-SUM($O$3:O2058),0)</f>
        <v>0</v>
      </c>
      <c r="P2059" s="6">
        <f>IF(B2059&gt;0,SUM($O$4:O2059)-SUM($P$3:P2058),0)</f>
        <v>0</v>
      </c>
      <c r="Q2059" s="6">
        <f t="shared" si="230"/>
        <v>32.459934044268991</v>
      </c>
      <c r="R2059" s="8">
        <f>IF(E2058&lt;&gt;E2059,SUM($Q$4:Q2059)-SUM($R$3:R2058),0)</f>
        <v>0</v>
      </c>
      <c r="S2059" s="6">
        <f>IF(B2059&gt;0,SUM($R$4:R2059)-SUM($S$3:S2058),0)</f>
        <v>0</v>
      </c>
    </row>
    <row r="2060" spans="1:19">
      <c r="A2060">
        <f>IF(E2059&lt;&gt;E2060,COUNTIF($A$4:A2059,"&lt;&gt;0")+1,0)</f>
        <v>0</v>
      </c>
      <c r="B2060">
        <f>IF(A2060&lt;&gt;0,IF(MOD(A2060,3)=0,COUNTIF($B$4:B2059,"&lt;&gt;0")+1,0),0)</f>
        <v>0</v>
      </c>
      <c r="C2060" s="9">
        <f>'Dash Board'!$C$12+COUNT('Daily reducing balance'!$F$4:F2059)</f>
        <v>43786</v>
      </c>
      <c r="D2060">
        <f t="shared" si="224"/>
        <v>2019</v>
      </c>
      <c r="E2060">
        <f t="shared" si="225"/>
        <v>11</v>
      </c>
      <c r="F2060">
        <f>DAY('Dash Board'!$C$12+COUNT('Daily reducing balance'!$F$4:F2059))</f>
        <v>17</v>
      </c>
      <c r="G2060" s="8">
        <f t="shared" si="226"/>
        <v>236916.88061503996</v>
      </c>
      <c r="H2060" s="6">
        <f>G2060*'Dash Board'!$C$11/365</f>
        <v>68.154171135833423</v>
      </c>
      <c r="I2060" s="6">
        <f>H2060*'Dash Board'!$C$18/'Dash Board'!$C$11</f>
        <v>32.454367207539725</v>
      </c>
      <c r="J2060" s="6">
        <f>(G2060&gt;1)*PMT('Dash Board'!$C$11/365,$U$4,-'Dash Board'!$C$19)</f>
        <v>108.80376961660664</v>
      </c>
      <c r="K2060" s="6">
        <f t="shared" si="228"/>
        <v>0</v>
      </c>
      <c r="L2060" s="8">
        <f t="shared" si="229"/>
        <v>236876.23101655918</v>
      </c>
      <c r="N2060" s="8">
        <f t="shared" si="227"/>
        <v>76.349402409066926</v>
      </c>
      <c r="O2060" s="8">
        <f>IF(E2059&lt;&gt;E2060,SUM($N$4:N2060)-SUM($O$3:O2059),0)</f>
        <v>0</v>
      </c>
      <c r="P2060" s="6">
        <f>IF(B2060&gt;0,SUM($O$4:O2060)-SUM($P$3:P2059),0)</f>
        <v>0</v>
      </c>
      <c r="Q2060" s="6">
        <f t="shared" si="230"/>
        <v>32.454367207539725</v>
      </c>
      <c r="R2060" s="8">
        <f>IF(E2059&lt;&gt;E2060,SUM($Q$4:Q2060)-SUM($R$3:R2059),0)</f>
        <v>0</v>
      </c>
      <c r="S2060" s="6">
        <f>IF(B2060&gt;0,SUM($R$4:R2060)-SUM($S$3:S2059),0)</f>
        <v>0</v>
      </c>
    </row>
    <row r="2061" spans="1:19">
      <c r="A2061">
        <f>IF(E2060&lt;&gt;E2061,COUNTIF($A$4:A2060,"&lt;&gt;0")+1,0)</f>
        <v>0</v>
      </c>
      <c r="B2061">
        <f>IF(A2061&lt;&gt;0,IF(MOD(A2061,3)=0,COUNTIF($B$4:B2060,"&lt;&gt;0")+1,0),0)</f>
        <v>0</v>
      </c>
      <c r="C2061" s="9">
        <f>'Dash Board'!$C$12+COUNT('Daily reducing balance'!$F$4:F2060)</f>
        <v>43787</v>
      </c>
      <c r="D2061">
        <f t="shared" si="224"/>
        <v>2019</v>
      </c>
      <c r="E2061">
        <f t="shared" si="225"/>
        <v>11</v>
      </c>
      <c r="F2061">
        <f>DAY('Dash Board'!$C$12+COUNT('Daily reducing balance'!$F$4:F2060))</f>
        <v>18</v>
      </c>
      <c r="G2061" s="8">
        <f t="shared" si="226"/>
        <v>236876.23101655918</v>
      </c>
      <c r="H2061" s="6">
        <f>G2061*'Dash Board'!$C$11/365</f>
        <v>68.142477415722496</v>
      </c>
      <c r="I2061" s="6">
        <f>H2061*'Dash Board'!$C$18/'Dash Board'!$C$11</f>
        <v>32.448798769391665</v>
      </c>
      <c r="J2061" s="6">
        <f>(G2061&gt;1)*PMT('Dash Board'!$C$11/365,$U$4,-'Dash Board'!$C$19)</f>
        <v>108.80376961660664</v>
      </c>
      <c r="K2061" s="6">
        <f t="shared" si="228"/>
        <v>0</v>
      </c>
      <c r="L2061" s="8">
        <f t="shared" si="229"/>
        <v>236835.5697243583</v>
      </c>
      <c r="N2061" s="8">
        <f t="shared" si="227"/>
        <v>76.354970847214986</v>
      </c>
      <c r="O2061" s="8">
        <f>IF(E2060&lt;&gt;E2061,SUM($N$4:N2061)-SUM($O$3:O2060),0)</f>
        <v>0</v>
      </c>
      <c r="P2061" s="6">
        <f>IF(B2061&gt;0,SUM($O$4:O2061)-SUM($P$3:P2060),0)</f>
        <v>0</v>
      </c>
      <c r="Q2061" s="6">
        <f t="shared" si="230"/>
        <v>32.448798769391665</v>
      </c>
      <c r="R2061" s="8">
        <f>IF(E2060&lt;&gt;E2061,SUM($Q$4:Q2061)-SUM($R$3:R2060),0)</f>
        <v>0</v>
      </c>
      <c r="S2061" s="6">
        <f>IF(B2061&gt;0,SUM($R$4:R2061)-SUM($S$3:S2060),0)</f>
        <v>0</v>
      </c>
    </row>
    <row r="2062" spans="1:19">
      <c r="A2062">
        <f>IF(E2061&lt;&gt;E2062,COUNTIF($A$4:A2061,"&lt;&gt;0")+1,0)</f>
        <v>0</v>
      </c>
      <c r="B2062">
        <f>IF(A2062&lt;&gt;0,IF(MOD(A2062,3)=0,COUNTIF($B$4:B2061,"&lt;&gt;0")+1,0),0)</f>
        <v>0</v>
      </c>
      <c r="C2062" s="9">
        <f>'Dash Board'!$C$12+COUNT('Daily reducing balance'!$F$4:F2061)</f>
        <v>43788</v>
      </c>
      <c r="D2062">
        <f t="shared" si="224"/>
        <v>2019</v>
      </c>
      <c r="E2062">
        <f t="shared" si="225"/>
        <v>11</v>
      </c>
      <c r="F2062">
        <f>DAY('Dash Board'!$C$12+COUNT('Daily reducing balance'!$F$4:F2061))</f>
        <v>19</v>
      </c>
      <c r="G2062" s="8">
        <f t="shared" si="226"/>
        <v>236835.5697243583</v>
      </c>
      <c r="H2062" s="6">
        <f>G2062*'Dash Board'!$C$11/365</f>
        <v>68.13078033166471</v>
      </c>
      <c r="I2062" s="6">
        <f>H2062*'Dash Board'!$C$18/'Dash Board'!$C$11</f>
        <v>32.443228729364151</v>
      </c>
      <c r="J2062" s="6">
        <f>(G2062&gt;1)*PMT('Dash Board'!$C$11/365,$U$4,-'Dash Board'!$C$19)</f>
        <v>108.80376961660664</v>
      </c>
      <c r="K2062" s="6">
        <f t="shared" si="228"/>
        <v>0</v>
      </c>
      <c r="L2062" s="8">
        <f t="shared" si="229"/>
        <v>236794.89673507336</v>
      </c>
      <c r="N2062" s="8">
        <f t="shared" si="227"/>
        <v>76.360540887242493</v>
      </c>
      <c r="O2062" s="8">
        <f>IF(E2061&lt;&gt;E2062,SUM($N$4:N2062)-SUM($O$3:O2061),0)</f>
        <v>0</v>
      </c>
      <c r="P2062" s="6">
        <f>IF(B2062&gt;0,SUM($O$4:O2062)-SUM($P$3:P2061),0)</f>
        <v>0</v>
      </c>
      <c r="Q2062" s="6">
        <f t="shared" si="230"/>
        <v>32.443228729364151</v>
      </c>
      <c r="R2062" s="8">
        <f>IF(E2061&lt;&gt;E2062,SUM($Q$4:Q2062)-SUM($R$3:R2061),0)</f>
        <v>0</v>
      </c>
      <c r="S2062" s="6">
        <f>IF(B2062&gt;0,SUM($R$4:R2062)-SUM($S$3:S2061),0)</f>
        <v>0</v>
      </c>
    </row>
    <row r="2063" spans="1:19">
      <c r="A2063">
        <f>IF(E2062&lt;&gt;E2063,COUNTIF($A$4:A2062,"&lt;&gt;0")+1,0)</f>
        <v>0</v>
      </c>
      <c r="B2063">
        <f>IF(A2063&lt;&gt;0,IF(MOD(A2063,3)=0,COUNTIF($B$4:B2062,"&lt;&gt;0")+1,0),0)</f>
        <v>0</v>
      </c>
      <c r="C2063" s="9">
        <f>'Dash Board'!$C$12+COUNT('Daily reducing balance'!$F$4:F2062)</f>
        <v>43789</v>
      </c>
      <c r="D2063">
        <f t="shared" si="224"/>
        <v>2019</v>
      </c>
      <c r="E2063">
        <f t="shared" si="225"/>
        <v>11</v>
      </c>
      <c r="F2063">
        <f>DAY('Dash Board'!$C$12+COUNT('Daily reducing balance'!$F$4:F2062))</f>
        <v>20</v>
      </c>
      <c r="G2063" s="8">
        <f t="shared" si="226"/>
        <v>236794.89673507336</v>
      </c>
      <c r="H2063" s="6">
        <f>G2063*'Dash Board'!$C$11/365</f>
        <v>68.119079882692333</v>
      </c>
      <c r="I2063" s="6">
        <f>H2063*'Dash Board'!$C$18/'Dash Board'!$C$11</f>
        <v>32.437657086996353</v>
      </c>
      <c r="J2063" s="6">
        <f>(G2063&gt;1)*PMT('Dash Board'!$C$11/365,$U$4,-'Dash Board'!$C$19)</f>
        <v>108.80376961660664</v>
      </c>
      <c r="K2063" s="6">
        <f t="shared" si="228"/>
        <v>0</v>
      </c>
      <c r="L2063" s="8">
        <f t="shared" si="229"/>
        <v>236754.21204533943</v>
      </c>
      <c r="N2063" s="8">
        <f t="shared" si="227"/>
        <v>76.366112529610291</v>
      </c>
      <c r="O2063" s="8">
        <f>IF(E2062&lt;&gt;E2063,SUM($N$4:N2063)-SUM($O$3:O2062),0)</f>
        <v>0</v>
      </c>
      <c r="P2063" s="6">
        <f>IF(B2063&gt;0,SUM($O$4:O2063)-SUM($P$3:P2062),0)</f>
        <v>0</v>
      </c>
      <c r="Q2063" s="6">
        <f t="shared" si="230"/>
        <v>32.437657086996353</v>
      </c>
      <c r="R2063" s="8">
        <f>IF(E2062&lt;&gt;E2063,SUM($Q$4:Q2063)-SUM($R$3:R2062),0)</f>
        <v>0</v>
      </c>
      <c r="S2063" s="6">
        <f>IF(B2063&gt;0,SUM($R$4:R2063)-SUM($S$3:S2062),0)</f>
        <v>0</v>
      </c>
    </row>
    <row r="2064" spans="1:19">
      <c r="A2064">
        <f>IF(E2063&lt;&gt;E2064,COUNTIF($A$4:A2063,"&lt;&gt;0")+1,0)</f>
        <v>0</v>
      </c>
      <c r="B2064">
        <f>IF(A2064&lt;&gt;0,IF(MOD(A2064,3)=0,COUNTIF($B$4:B2063,"&lt;&gt;0")+1,0),0)</f>
        <v>0</v>
      </c>
      <c r="C2064" s="9">
        <f>'Dash Board'!$C$12+COUNT('Daily reducing balance'!$F$4:F2063)</f>
        <v>43790</v>
      </c>
      <c r="D2064">
        <f t="shared" si="224"/>
        <v>2019</v>
      </c>
      <c r="E2064">
        <f t="shared" si="225"/>
        <v>11</v>
      </c>
      <c r="F2064">
        <f>DAY('Dash Board'!$C$12+COUNT('Daily reducing balance'!$F$4:F2063))</f>
        <v>21</v>
      </c>
      <c r="G2064" s="8">
        <f t="shared" si="226"/>
        <v>236754.21204533943</v>
      </c>
      <c r="H2064" s="6">
        <f>G2064*'Dash Board'!$C$11/365</f>
        <v>68.107376067837379</v>
      </c>
      <c r="I2064" s="6">
        <f>H2064*'Dash Board'!$C$18/'Dash Board'!$C$11</f>
        <v>32.432083841827328</v>
      </c>
      <c r="J2064" s="6">
        <f>(G2064&gt;1)*PMT('Dash Board'!$C$11/365,$U$4,-'Dash Board'!$C$19)</f>
        <v>108.80376961660664</v>
      </c>
      <c r="K2064" s="6">
        <f t="shared" si="228"/>
        <v>0</v>
      </c>
      <c r="L2064" s="8">
        <f t="shared" si="229"/>
        <v>236713.51565179066</v>
      </c>
      <c r="N2064" s="8">
        <f t="shared" si="227"/>
        <v>76.371685774779309</v>
      </c>
      <c r="O2064" s="8">
        <f>IF(E2063&lt;&gt;E2064,SUM($N$4:N2064)-SUM($O$3:O2063),0)</f>
        <v>0</v>
      </c>
      <c r="P2064" s="6">
        <f>IF(B2064&gt;0,SUM($O$4:O2064)-SUM($P$3:P2063),0)</f>
        <v>0</v>
      </c>
      <c r="Q2064" s="6">
        <f t="shared" si="230"/>
        <v>32.432083841827328</v>
      </c>
      <c r="R2064" s="8">
        <f>IF(E2063&lt;&gt;E2064,SUM($Q$4:Q2064)-SUM($R$3:R2063),0)</f>
        <v>0</v>
      </c>
      <c r="S2064" s="6">
        <f>IF(B2064&gt;0,SUM($R$4:R2064)-SUM($S$3:S2063),0)</f>
        <v>0</v>
      </c>
    </row>
    <row r="2065" spans="1:19">
      <c r="A2065">
        <f>IF(E2064&lt;&gt;E2065,COUNTIF($A$4:A2064,"&lt;&gt;0")+1,0)</f>
        <v>0</v>
      </c>
      <c r="B2065">
        <f>IF(A2065&lt;&gt;0,IF(MOD(A2065,3)=0,COUNTIF($B$4:B2064,"&lt;&gt;0")+1,0),0)</f>
        <v>0</v>
      </c>
      <c r="C2065" s="9">
        <f>'Dash Board'!$C$12+COUNT('Daily reducing balance'!$F$4:F2064)</f>
        <v>43791</v>
      </c>
      <c r="D2065">
        <f t="shared" si="224"/>
        <v>2019</v>
      </c>
      <c r="E2065">
        <f t="shared" si="225"/>
        <v>11</v>
      </c>
      <c r="F2065">
        <f>DAY('Dash Board'!$C$12+COUNT('Daily reducing balance'!$F$4:F2064))</f>
        <v>22</v>
      </c>
      <c r="G2065" s="8">
        <f t="shared" si="226"/>
        <v>236713.51565179066</v>
      </c>
      <c r="H2065" s="6">
        <f>G2065*'Dash Board'!$C$11/365</f>
        <v>68.095668886131563</v>
      </c>
      <c r="I2065" s="6">
        <f>H2065*'Dash Board'!$C$18/'Dash Board'!$C$11</f>
        <v>32.426508993395984</v>
      </c>
      <c r="J2065" s="6">
        <f>(G2065&gt;1)*PMT('Dash Board'!$C$11/365,$U$4,-'Dash Board'!$C$19)</f>
        <v>108.80376961660664</v>
      </c>
      <c r="K2065" s="6">
        <f t="shared" si="228"/>
        <v>0</v>
      </c>
      <c r="L2065" s="8">
        <f t="shared" si="229"/>
        <v>236672.80755106016</v>
      </c>
      <c r="N2065" s="8">
        <f t="shared" si="227"/>
        <v>76.37726062321066</v>
      </c>
      <c r="O2065" s="8">
        <f>IF(E2064&lt;&gt;E2065,SUM($N$4:N2065)-SUM($O$3:O2064),0)</f>
        <v>0</v>
      </c>
      <c r="P2065" s="6">
        <f>IF(B2065&gt;0,SUM($O$4:O2065)-SUM($P$3:P2064),0)</f>
        <v>0</v>
      </c>
      <c r="Q2065" s="6">
        <f t="shared" si="230"/>
        <v>32.426508993395984</v>
      </c>
      <c r="R2065" s="8">
        <f>IF(E2064&lt;&gt;E2065,SUM($Q$4:Q2065)-SUM($R$3:R2064),0)</f>
        <v>0</v>
      </c>
      <c r="S2065" s="6">
        <f>IF(B2065&gt;0,SUM($R$4:R2065)-SUM($S$3:S2064),0)</f>
        <v>0</v>
      </c>
    </row>
    <row r="2066" spans="1:19">
      <c r="A2066">
        <f>IF(E2065&lt;&gt;E2066,COUNTIF($A$4:A2065,"&lt;&gt;0")+1,0)</f>
        <v>0</v>
      </c>
      <c r="B2066">
        <f>IF(A2066&lt;&gt;0,IF(MOD(A2066,3)=0,COUNTIF($B$4:B2065,"&lt;&gt;0")+1,0),0)</f>
        <v>0</v>
      </c>
      <c r="C2066" s="9">
        <f>'Dash Board'!$C$12+COUNT('Daily reducing balance'!$F$4:F2065)</f>
        <v>43792</v>
      </c>
      <c r="D2066">
        <f t="shared" si="224"/>
        <v>2019</v>
      </c>
      <c r="E2066">
        <f t="shared" si="225"/>
        <v>11</v>
      </c>
      <c r="F2066">
        <f>DAY('Dash Board'!$C$12+COUNT('Daily reducing balance'!$F$4:F2065))</f>
        <v>23</v>
      </c>
      <c r="G2066" s="8">
        <f t="shared" si="226"/>
        <v>236672.80755106016</v>
      </c>
      <c r="H2066" s="6">
        <f>G2066*'Dash Board'!$C$11/365</f>
        <v>68.083958336606344</v>
      </c>
      <c r="I2066" s="6">
        <f>H2066*'Dash Board'!$C$18/'Dash Board'!$C$11</f>
        <v>32.420932541241122</v>
      </c>
      <c r="J2066" s="6">
        <f>(G2066&gt;1)*PMT('Dash Board'!$C$11/365,$U$4,-'Dash Board'!$C$19)</f>
        <v>108.80376961660664</v>
      </c>
      <c r="K2066" s="6">
        <f t="shared" si="228"/>
        <v>0</v>
      </c>
      <c r="L2066" s="8">
        <f t="shared" si="229"/>
        <v>236632.08773978017</v>
      </c>
      <c r="N2066" s="8">
        <f t="shared" si="227"/>
        <v>76.382837075365529</v>
      </c>
      <c r="O2066" s="8">
        <f>IF(E2065&lt;&gt;E2066,SUM($N$4:N2066)-SUM($O$3:O2065),0)</f>
        <v>0</v>
      </c>
      <c r="P2066" s="6">
        <f>IF(B2066&gt;0,SUM($O$4:O2066)-SUM($P$3:P2065),0)</f>
        <v>0</v>
      </c>
      <c r="Q2066" s="6">
        <f t="shared" si="230"/>
        <v>32.420932541241122</v>
      </c>
      <c r="R2066" s="8">
        <f>IF(E2065&lt;&gt;E2066,SUM($Q$4:Q2066)-SUM($R$3:R2065),0)</f>
        <v>0</v>
      </c>
      <c r="S2066" s="6">
        <f>IF(B2066&gt;0,SUM($R$4:R2066)-SUM($S$3:S2065),0)</f>
        <v>0</v>
      </c>
    </row>
    <row r="2067" spans="1:19">
      <c r="A2067">
        <f>IF(E2066&lt;&gt;E2067,COUNTIF($A$4:A2066,"&lt;&gt;0")+1,0)</f>
        <v>0</v>
      </c>
      <c r="B2067">
        <f>IF(A2067&lt;&gt;0,IF(MOD(A2067,3)=0,COUNTIF($B$4:B2066,"&lt;&gt;0")+1,0),0)</f>
        <v>0</v>
      </c>
      <c r="C2067" s="9">
        <f>'Dash Board'!$C$12+COUNT('Daily reducing balance'!$F$4:F2066)</f>
        <v>43793</v>
      </c>
      <c r="D2067">
        <f t="shared" si="224"/>
        <v>2019</v>
      </c>
      <c r="E2067">
        <f t="shared" si="225"/>
        <v>11</v>
      </c>
      <c r="F2067">
        <f>DAY('Dash Board'!$C$12+COUNT('Daily reducing balance'!$F$4:F2066))</f>
        <v>24</v>
      </c>
      <c r="G2067" s="8">
        <f t="shared" si="226"/>
        <v>236632.08773978017</v>
      </c>
      <c r="H2067" s="6">
        <f>G2067*'Dash Board'!$C$11/365</f>
        <v>68.072244418292925</v>
      </c>
      <c r="I2067" s="6">
        <f>H2067*'Dash Board'!$C$18/'Dash Board'!$C$11</f>
        <v>32.415354484901393</v>
      </c>
      <c r="J2067" s="6">
        <f>(G2067&gt;1)*PMT('Dash Board'!$C$11/365,$U$4,-'Dash Board'!$C$19)</f>
        <v>108.80376961660664</v>
      </c>
      <c r="K2067" s="6">
        <f t="shared" si="228"/>
        <v>0</v>
      </c>
      <c r="L2067" s="8">
        <f t="shared" si="229"/>
        <v>236591.35621458184</v>
      </c>
      <c r="N2067" s="8">
        <f t="shared" si="227"/>
        <v>76.388415131705244</v>
      </c>
      <c r="O2067" s="8">
        <f>IF(E2066&lt;&gt;E2067,SUM($N$4:N2067)-SUM($O$3:O2066),0)</f>
        <v>0</v>
      </c>
      <c r="P2067" s="6">
        <f>IF(B2067&gt;0,SUM($O$4:O2067)-SUM($P$3:P2066),0)</f>
        <v>0</v>
      </c>
      <c r="Q2067" s="6">
        <f t="shared" si="230"/>
        <v>32.415354484901393</v>
      </c>
      <c r="R2067" s="8">
        <f>IF(E2066&lt;&gt;E2067,SUM($Q$4:Q2067)-SUM($R$3:R2066),0)</f>
        <v>0</v>
      </c>
      <c r="S2067" s="6">
        <f>IF(B2067&gt;0,SUM($R$4:R2067)-SUM($S$3:S2066),0)</f>
        <v>0</v>
      </c>
    </row>
    <row r="2068" spans="1:19">
      <c r="A2068">
        <f>IF(E2067&lt;&gt;E2068,COUNTIF($A$4:A2067,"&lt;&gt;0")+1,0)</f>
        <v>0</v>
      </c>
      <c r="B2068">
        <f>IF(A2068&lt;&gt;0,IF(MOD(A2068,3)=0,COUNTIF($B$4:B2067,"&lt;&gt;0")+1,0),0)</f>
        <v>0</v>
      </c>
      <c r="C2068" s="9">
        <f>'Dash Board'!$C$12+COUNT('Daily reducing balance'!$F$4:F2067)</f>
        <v>43794</v>
      </c>
      <c r="D2068">
        <f t="shared" si="224"/>
        <v>2019</v>
      </c>
      <c r="E2068">
        <f t="shared" si="225"/>
        <v>11</v>
      </c>
      <c r="F2068">
        <f>DAY('Dash Board'!$C$12+COUNT('Daily reducing balance'!$F$4:F2067))</f>
        <v>25</v>
      </c>
      <c r="G2068" s="8">
        <f t="shared" si="226"/>
        <v>236591.35621458184</v>
      </c>
      <c r="H2068" s="6">
        <f>G2068*'Dash Board'!$C$11/365</f>
        <v>68.060527130222169</v>
      </c>
      <c r="I2068" s="6">
        <f>H2068*'Dash Board'!$C$18/'Dash Board'!$C$11</f>
        <v>32.40977482391532</v>
      </c>
      <c r="J2068" s="6">
        <f>(G2068&gt;1)*PMT('Dash Board'!$C$11/365,$U$4,-'Dash Board'!$C$19)</f>
        <v>108.80376961660664</v>
      </c>
      <c r="K2068" s="6">
        <f t="shared" si="228"/>
        <v>0</v>
      </c>
      <c r="L2068" s="8">
        <f t="shared" si="229"/>
        <v>236550.61297209546</v>
      </c>
      <c r="N2068" s="8">
        <f t="shared" si="227"/>
        <v>76.393994792691331</v>
      </c>
      <c r="O2068" s="8">
        <f>IF(E2067&lt;&gt;E2068,SUM($N$4:N2068)-SUM($O$3:O2067),0)</f>
        <v>0</v>
      </c>
      <c r="P2068" s="6">
        <f>IF(B2068&gt;0,SUM($O$4:O2068)-SUM($P$3:P2067),0)</f>
        <v>0</v>
      </c>
      <c r="Q2068" s="6">
        <f t="shared" si="230"/>
        <v>32.40977482391532</v>
      </c>
      <c r="R2068" s="8">
        <f>IF(E2067&lt;&gt;E2068,SUM($Q$4:Q2068)-SUM($R$3:R2067),0)</f>
        <v>0</v>
      </c>
      <c r="S2068" s="6">
        <f>IF(B2068&gt;0,SUM($R$4:R2068)-SUM($S$3:S2067),0)</f>
        <v>0</v>
      </c>
    </row>
    <row r="2069" spans="1:19">
      <c r="A2069">
        <f>IF(E2068&lt;&gt;E2069,COUNTIF($A$4:A2068,"&lt;&gt;0")+1,0)</f>
        <v>0</v>
      </c>
      <c r="B2069">
        <f>IF(A2069&lt;&gt;0,IF(MOD(A2069,3)=0,COUNTIF($B$4:B2068,"&lt;&gt;0")+1,0),0)</f>
        <v>0</v>
      </c>
      <c r="C2069" s="9">
        <f>'Dash Board'!$C$12+COUNT('Daily reducing balance'!$F$4:F2068)</f>
        <v>43795</v>
      </c>
      <c r="D2069">
        <f t="shared" si="224"/>
        <v>2019</v>
      </c>
      <c r="E2069">
        <f t="shared" si="225"/>
        <v>11</v>
      </c>
      <c r="F2069">
        <f>DAY('Dash Board'!$C$12+COUNT('Daily reducing balance'!$F$4:F2068))</f>
        <v>26</v>
      </c>
      <c r="G2069" s="8">
        <f t="shared" si="226"/>
        <v>236550.61297209546</v>
      </c>
      <c r="H2069" s="6">
        <f>G2069*'Dash Board'!$C$11/365</f>
        <v>68.048806471424712</v>
      </c>
      <c r="I2069" s="6">
        <f>H2069*'Dash Board'!$C$18/'Dash Board'!$C$11</f>
        <v>32.404193557821294</v>
      </c>
      <c r="J2069" s="6">
        <f>(G2069&gt;1)*PMT('Dash Board'!$C$11/365,$U$4,-'Dash Board'!$C$19)</f>
        <v>108.80376961660664</v>
      </c>
      <c r="K2069" s="6">
        <f t="shared" si="228"/>
        <v>0</v>
      </c>
      <c r="L2069" s="8">
        <f t="shared" si="229"/>
        <v>236509.85800895028</v>
      </c>
      <c r="N2069" s="8">
        <f t="shared" si="227"/>
        <v>76.399576058785357</v>
      </c>
      <c r="O2069" s="8">
        <f>IF(E2068&lt;&gt;E2069,SUM($N$4:N2069)-SUM($O$3:O2068),0)</f>
        <v>0</v>
      </c>
      <c r="P2069" s="6">
        <f>IF(B2069&gt;0,SUM($O$4:O2069)-SUM($P$3:P2068),0)</f>
        <v>0</v>
      </c>
      <c r="Q2069" s="6">
        <f t="shared" si="230"/>
        <v>32.404193557821294</v>
      </c>
      <c r="R2069" s="8">
        <f>IF(E2068&lt;&gt;E2069,SUM($Q$4:Q2069)-SUM($R$3:R2068),0)</f>
        <v>0</v>
      </c>
      <c r="S2069" s="6">
        <f>IF(B2069&gt;0,SUM($R$4:R2069)-SUM($S$3:S2068),0)</f>
        <v>0</v>
      </c>
    </row>
    <row r="2070" spans="1:19">
      <c r="A2070">
        <f>IF(E2069&lt;&gt;E2070,COUNTIF($A$4:A2069,"&lt;&gt;0")+1,0)</f>
        <v>0</v>
      </c>
      <c r="B2070">
        <f>IF(A2070&lt;&gt;0,IF(MOD(A2070,3)=0,COUNTIF($B$4:B2069,"&lt;&gt;0")+1,0),0)</f>
        <v>0</v>
      </c>
      <c r="C2070" s="9">
        <f>'Dash Board'!$C$12+COUNT('Daily reducing balance'!$F$4:F2069)</f>
        <v>43796</v>
      </c>
      <c r="D2070">
        <f t="shared" si="224"/>
        <v>2019</v>
      </c>
      <c r="E2070">
        <f t="shared" si="225"/>
        <v>11</v>
      </c>
      <c r="F2070">
        <f>DAY('Dash Board'!$C$12+COUNT('Daily reducing balance'!$F$4:F2069))</f>
        <v>27</v>
      </c>
      <c r="G2070" s="8">
        <f t="shared" si="226"/>
        <v>236509.85800895028</v>
      </c>
      <c r="H2070" s="6">
        <f>G2070*'Dash Board'!$C$11/365</f>
        <v>68.037082440930902</v>
      </c>
      <c r="I2070" s="6">
        <f>H2070*'Dash Board'!$C$18/'Dash Board'!$C$11</f>
        <v>32.398610686157575</v>
      </c>
      <c r="J2070" s="6">
        <f>(G2070&gt;1)*PMT('Dash Board'!$C$11/365,$U$4,-'Dash Board'!$C$19)</f>
        <v>108.80376961660664</v>
      </c>
      <c r="K2070" s="6">
        <f t="shared" si="228"/>
        <v>0</v>
      </c>
      <c r="L2070" s="8">
        <f t="shared" si="229"/>
        <v>236469.09132177458</v>
      </c>
      <c r="N2070" s="8">
        <f t="shared" si="227"/>
        <v>76.405158930449062</v>
      </c>
      <c r="O2070" s="8">
        <f>IF(E2069&lt;&gt;E2070,SUM($N$4:N2070)-SUM($O$3:O2069),0)</f>
        <v>0</v>
      </c>
      <c r="P2070" s="6">
        <f>IF(B2070&gt;0,SUM($O$4:O2070)-SUM($P$3:P2069),0)</f>
        <v>0</v>
      </c>
      <c r="Q2070" s="6">
        <f t="shared" si="230"/>
        <v>32.398610686157575</v>
      </c>
      <c r="R2070" s="8">
        <f>IF(E2069&lt;&gt;E2070,SUM($Q$4:Q2070)-SUM($R$3:R2069),0)</f>
        <v>0</v>
      </c>
      <c r="S2070" s="6">
        <f>IF(B2070&gt;0,SUM($R$4:R2070)-SUM($S$3:S2069),0)</f>
        <v>0</v>
      </c>
    </row>
    <row r="2071" spans="1:19">
      <c r="A2071">
        <f>IF(E2070&lt;&gt;E2071,COUNTIF($A$4:A2070,"&lt;&gt;0")+1,0)</f>
        <v>0</v>
      </c>
      <c r="B2071">
        <f>IF(A2071&lt;&gt;0,IF(MOD(A2071,3)=0,COUNTIF($B$4:B2070,"&lt;&gt;0")+1,0),0)</f>
        <v>0</v>
      </c>
      <c r="C2071" s="9">
        <f>'Dash Board'!$C$12+COUNT('Daily reducing balance'!$F$4:F2070)</f>
        <v>43797</v>
      </c>
      <c r="D2071">
        <f t="shared" si="224"/>
        <v>2019</v>
      </c>
      <c r="E2071">
        <f t="shared" si="225"/>
        <v>11</v>
      </c>
      <c r="F2071">
        <f>DAY('Dash Board'!$C$12+COUNT('Daily reducing balance'!$F$4:F2070))</f>
        <v>28</v>
      </c>
      <c r="G2071" s="8">
        <f t="shared" si="226"/>
        <v>236469.09132177458</v>
      </c>
      <c r="H2071" s="6">
        <f>G2071*'Dash Board'!$C$11/365</f>
        <v>68.025355037770765</v>
      </c>
      <c r="I2071" s="6">
        <f>H2071*'Dash Board'!$C$18/'Dash Board'!$C$11</f>
        <v>32.393026208462274</v>
      </c>
      <c r="J2071" s="6">
        <f>(G2071&gt;1)*PMT('Dash Board'!$C$11/365,$U$4,-'Dash Board'!$C$19)</f>
        <v>108.80376961660664</v>
      </c>
      <c r="K2071" s="6">
        <f t="shared" si="228"/>
        <v>0</v>
      </c>
      <c r="L2071" s="8">
        <f t="shared" si="229"/>
        <v>236428.31290719574</v>
      </c>
      <c r="N2071" s="8">
        <f t="shared" si="227"/>
        <v>76.41074340814437</v>
      </c>
      <c r="O2071" s="8">
        <f>IF(E2070&lt;&gt;E2071,SUM($N$4:N2071)-SUM($O$3:O2070),0)</f>
        <v>0</v>
      </c>
      <c r="P2071" s="6">
        <f>IF(B2071&gt;0,SUM($O$4:O2071)-SUM($P$3:P2070),0)</f>
        <v>0</v>
      </c>
      <c r="Q2071" s="6">
        <f t="shared" si="230"/>
        <v>32.393026208462274</v>
      </c>
      <c r="R2071" s="8">
        <f>IF(E2070&lt;&gt;E2071,SUM($Q$4:Q2071)-SUM($R$3:R2070),0)</f>
        <v>0</v>
      </c>
      <c r="S2071" s="6">
        <f>IF(B2071&gt;0,SUM($R$4:R2071)-SUM($S$3:S2070),0)</f>
        <v>0</v>
      </c>
    </row>
    <row r="2072" spans="1:19">
      <c r="A2072">
        <f>IF(E2071&lt;&gt;E2072,COUNTIF($A$4:A2071,"&lt;&gt;0")+1,0)</f>
        <v>0</v>
      </c>
      <c r="B2072">
        <f>IF(A2072&lt;&gt;0,IF(MOD(A2072,3)=0,COUNTIF($B$4:B2071,"&lt;&gt;0")+1,0),0)</f>
        <v>0</v>
      </c>
      <c r="C2072" s="9">
        <f>'Dash Board'!$C$12+COUNT('Daily reducing balance'!$F$4:F2071)</f>
        <v>43798</v>
      </c>
      <c r="D2072">
        <f t="shared" si="224"/>
        <v>2019</v>
      </c>
      <c r="E2072">
        <f t="shared" si="225"/>
        <v>11</v>
      </c>
      <c r="F2072">
        <f>DAY('Dash Board'!$C$12+COUNT('Daily reducing balance'!$F$4:F2071))</f>
        <v>29</v>
      </c>
      <c r="G2072" s="8">
        <f t="shared" si="226"/>
        <v>236428.31290719574</v>
      </c>
      <c r="H2072" s="6">
        <f>G2072*'Dash Board'!$C$11/365</f>
        <v>68.013624260974112</v>
      </c>
      <c r="I2072" s="6">
        <f>H2072*'Dash Board'!$C$18/'Dash Board'!$C$11</f>
        <v>32.38744012427339</v>
      </c>
      <c r="J2072" s="6">
        <f>(G2072&gt;1)*PMT('Dash Board'!$C$11/365,$U$4,-'Dash Board'!$C$19)</f>
        <v>108.80376961660664</v>
      </c>
      <c r="K2072" s="6">
        <f t="shared" si="228"/>
        <v>0</v>
      </c>
      <c r="L2072" s="8">
        <f t="shared" si="229"/>
        <v>236387.52276184011</v>
      </c>
      <c r="N2072" s="8">
        <f t="shared" si="227"/>
        <v>76.416329492333261</v>
      </c>
      <c r="O2072" s="8">
        <f>IF(E2071&lt;&gt;E2072,SUM($N$4:N2072)-SUM($O$3:O2071),0)</f>
        <v>0</v>
      </c>
      <c r="P2072" s="6">
        <f>IF(B2072&gt;0,SUM($O$4:O2072)-SUM($P$3:P2071),0)</f>
        <v>0</v>
      </c>
      <c r="Q2072" s="6">
        <f t="shared" si="230"/>
        <v>32.38744012427339</v>
      </c>
      <c r="R2072" s="8">
        <f>IF(E2071&lt;&gt;E2072,SUM($Q$4:Q2072)-SUM($R$3:R2071),0)</f>
        <v>0</v>
      </c>
      <c r="S2072" s="6">
        <f>IF(B2072&gt;0,SUM($R$4:R2072)-SUM($S$3:S2071),0)</f>
        <v>0</v>
      </c>
    </row>
    <row r="2073" spans="1:19">
      <c r="A2073">
        <f>IF(E2072&lt;&gt;E2073,COUNTIF($A$4:A2072,"&lt;&gt;0")+1,0)</f>
        <v>0</v>
      </c>
      <c r="B2073">
        <f>IF(A2073&lt;&gt;0,IF(MOD(A2073,3)=0,COUNTIF($B$4:B2072,"&lt;&gt;0")+1,0),0)</f>
        <v>0</v>
      </c>
      <c r="C2073" s="9">
        <f>'Dash Board'!$C$12+COUNT('Daily reducing balance'!$F$4:F2072)</f>
        <v>43799</v>
      </c>
      <c r="D2073">
        <f t="shared" si="224"/>
        <v>2019</v>
      </c>
      <c r="E2073">
        <f t="shared" si="225"/>
        <v>11</v>
      </c>
      <c r="F2073">
        <f>DAY('Dash Board'!$C$12+COUNT('Daily reducing balance'!$F$4:F2072))</f>
        <v>30</v>
      </c>
      <c r="G2073" s="8">
        <f t="shared" si="226"/>
        <v>236387.52276184011</v>
      </c>
      <c r="H2073" s="6">
        <f>G2073*'Dash Board'!$C$11/365</f>
        <v>68.001890109570439</v>
      </c>
      <c r="I2073" s="6">
        <f>H2073*'Dash Board'!$C$18/'Dash Board'!$C$11</f>
        <v>32.381852433128785</v>
      </c>
      <c r="J2073" s="6">
        <f>(G2073&gt;1)*PMT('Dash Board'!$C$11/365,$U$4,-'Dash Board'!$C$19)</f>
        <v>108.80376961660664</v>
      </c>
      <c r="K2073" s="6">
        <f t="shared" si="228"/>
        <v>0</v>
      </c>
      <c r="L2073" s="8">
        <f t="shared" si="229"/>
        <v>236346.72088233306</v>
      </c>
      <c r="N2073" s="8">
        <f t="shared" si="227"/>
        <v>76.421917183477859</v>
      </c>
      <c r="O2073" s="8">
        <f>IF(E2072&lt;&gt;E2073,SUM($N$4:N2073)-SUM($O$3:O2072),0)</f>
        <v>0</v>
      </c>
      <c r="P2073" s="6">
        <f>IF(B2073&gt;0,SUM($O$4:O2073)-SUM($P$3:P2072),0)</f>
        <v>0</v>
      </c>
      <c r="Q2073" s="6">
        <f t="shared" si="230"/>
        <v>32.381852433128785</v>
      </c>
      <c r="R2073" s="8">
        <f>IF(E2072&lt;&gt;E2073,SUM($Q$4:Q2073)-SUM($R$3:R2072),0)</f>
        <v>0</v>
      </c>
      <c r="S2073" s="6">
        <f>IF(B2073&gt;0,SUM($R$4:R2073)-SUM($S$3:S2072),0)</f>
        <v>0</v>
      </c>
    </row>
    <row r="2074" spans="1:19">
      <c r="A2074">
        <f>IF(E2073&lt;&gt;E2074,COUNTIF($A$4:A2073,"&lt;&gt;0")+1,0)</f>
        <v>68</v>
      </c>
      <c r="B2074">
        <f>IF(A2074&lt;&gt;0,IF(MOD(A2074,3)=0,COUNTIF($B$4:B2073,"&lt;&gt;0")+1,0),0)</f>
        <v>0</v>
      </c>
      <c r="C2074" s="9">
        <f>'Dash Board'!$C$12+COUNT('Daily reducing balance'!$F$4:F2073)</f>
        <v>43800</v>
      </c>
      <c r="D2074">
        <f t="shared" si="224"/>
        <v>2019</v>
      </c>
      <c r="E2074">
        <f t="shared" si="225"/>
        <v>12</v>
      </c>
      <c r="F2074">
        <f>DAY('Dash Board'!$C$12+COUNT('Daily reducing balance'!$F$4:F2073))</f>
        <v>1</v>
      </c>
      <c r="G2074" s="8">
        <f t="shared" si="226"/>
        <v>236346.72088233306</v>
      </c>
      <c r="H2074" s="6">
        <f>G2074*'Dash Board'!$C$11/365</f>
        <v>67.990152582588962</v>
      </c>
      <c r="I2074" s="6">
        <f>H2074*'Dash Board'!$C$18/'Dash Board'!$C$11</f>
        <v>32.376263134566173</v>
      </c>
      <c r="J2074" s="6">
        <f>(G2074&gt;1)*PMT('Dash Board'!$C$11/365,$U$4,-'Dash Board'!$C$19)</f>
        <v>108.80376961660664</v>
      </c>
      <c r="K2074" s="6">
        <f t="shared" si="228"/>
        <v>3372.9168581148047</v>
      </c>
      <c r="L2074" s="8">
        <f t="shared" si="229"/>
        <v>236305.90726529903</v>
      </c>
      <c r="N2074" s="8">
        <f t="shared" si="227"/>
        <v>76.427506482040471</v>
      </c>
      <c r="O2074" s="8">
        <f>IF(E2073&lt;&gt;E2074,SUM($N$4:N2074)-SUM($O$3:O2073),0)</f>
        <v>2290.4003630539228</v>
      </c>
      <c r="P2074" s="6">
        <f>IF(B2074&gt;0,SUM($O$4:O2074)-SUM($P$3:P2073),0)</f>
        <v>0</v>
      </c>
      <c r="Q2074" s="6">
        <f t="shared" si="230"/>
        <v>32.376263134566173</v>
      </c>
      <c r="R2074" s="8">
        <f>IF(E2073&lt;&gt;E2074,SUM($Q$4:Q2074)-SUM($R$3:R2073),0)</f>
        <v>973.71272544431849</v>
      </c>
      <c r="S2074" s="6">
        <f>IF(B2074&gt;0,SUM($R$4:R2074)-SUM($S$3:S2073),0)</f>
        <v>0</v>
      </c>
    </row>
    <row r="2075" spans="1:19">
      <c r="A2075">
        <f>IF(E2074&lt;&gt;E2075,COUNTIF($A$4:A2074,"&lt;&gt;0")+1,0)</f>
        <v>0</v>
      </c>
      <c r="B2075">
        <f>IF(A2075&lt;&gt;0,IF(MOD(A2075,3)=0,COUNTIF($B$4:B2074,"&lt;&gt;0")+1,0),0)</f>
        <v>0</v>
      </c>
      <c r="C2075" s="9">
        <f>'Dash Board'!$C$12+COUNT('Daily reducing balance'!$F$4:F2074)</f>
        <v>43801</v>
      </c>
      <c r="D2075">
        <f t="shared" si="224"/>
        <v>2019</v>
      </c>
      <c r="E2075">
        <f t="shared" si="225"/>
        <v>12</v>
      </c>
      <c r="F2075">
        <f>DAY('Dash Board'!$C$12+COUNT('Daily reducing balance'!$F$4:F2074))</f>
        <v>2</v>
      </c>
      <c r="G2075" s="8">
        <f t="shared" si="226"/>
        <v>236305.90726529903</v>
      </c>
      <c r="H2075" s="6">
        <f>G2075*'Dash Board'!$C$11/365</f>
        <v>67.978411679058624</v>
      </c>
      <c r="I2075" s="6">
        <f>H2075*'Dash Board'!$C$18/'Dash Board'!$C$11</f>
        <v>32.370672228123155</v>
      </c>
      <c r="J2075" s="6">
        <f>(G2075&gt;1)*PMT('Dash Board'!$C$11/365,$U$4,-'Dash Board'!$C$19)</f>
        <v>108.80376961660664</v>
      </c>
      <c r="K2075" s="6">
        <f t="shared" si="228"/>
        <v>0</v>
      </c>
      <c r="L2075" s="8">
        <f t="shared" si="229"/>
        <v>236265.08190736148</v>
      </c>
      <c r="N2075" s="8">
        <f t="shared" si="227"/>
        <v>76.433097388483489</v>
      </c>
      <c r="O2075" s="8">
        <f>IF(E2074&lt;&gt;E2075,SUM($N$4:N2075)-SUM($O$3:O2074),0)</f>
        <v>0</v>
      </c>
      <c r="P2075" s="6">
        <f>IF(B2075&gt;0,SUM($O$4:O2075)-SUM($P$3:P2074),0)</f>
        <v>0</v>
      </c>
      <c r="Q2075" s="6">
        <f t="shared" si="230"/>
        <v>32.370672228123155</v>
      </c>
      <c r="R2075" s="8">
        <f>IF(E2074&lt;&gt;E2075,SUM($Q$4:Q2075)-SUM($R$3:R2074),0)</f>
        <v>0</v>
      </c>
      <c r="S2075" s="6">
        <f>IF(B2075&gt;0,SUM($R$4:R2075)-SUM($S$3:S2074),0)</f>
        <v>0</v>
      </c>
    </row>
    <row r="2076" spans="1:19">
      <c r="A2076">
        <f>IF(E2075&lt;&gt;E2076,COUNTIF($A$4:A2075,"&lt;&gt;0")+1,0)</f>
        <v>0</v>
      </c>
      <c r="B2076">
        <f>IF(A2076&lt;&gt;0,IF(MOD(A2076,3)=0,COUNTIF($B$4:B2075,"&lt;&gt;0")+1,0),0)</f>
        <v>0</v>
      </c>
      <c r="C2076" s="9">
        <f>'Dash Board'!$C$12+COUNT('Daily reducing balance'!$F$4:F2075)</f>
        <v>43802</v>
      </c>
      <c r="D2076">
        <f t="shared" si="224"/>
        <v>2019</v>
      </c>
      <c r="E2076">
        <f t="shared" si="225"/>
        <v>12</v>
      </c>
      <c r="F2076">
        <f>DAY('Dash Board'!$C$12+COUNT('Daily reducing balance'!$F$4:F2075))</f>
        <v>3</v>
      </c>
      <c r="G2076" s="8">
        <f t="shared" si="226"/>
        <v>236265.08190736148</v>
      </c>
      <c r="H2076" s="6">
        <f>G2076*'Dash Board'!$C$11/365</f>
        <v>67.966667398008099</v>
      </c>
      <c r="I2076" s="6">
        <f>H2076*'Dash Board'!$C$18/'Dash Board'!$C$11</f>
        <v>32.365079713337195</v>
      </c>
      <c r="J2076" s="6">
        <f>(G2076&gt;1)*PMT('Dash Board'!$C$11/365,$U$4,-'Dash Board'!$C$19)</f>
        <v>108.80376961660664</v>
      </c>
      <c r="K2076" s="6">
        <f t="shared" si="228"/>
        <v>0</v>
      </c>
      <c r="L2076" s="8">
        <f t="shared" si="229"/>
        <v>236224.24480514287</v>
      </c>
      <c r="N2076" s="8">
        <f t="shared" si="227"/>
        <v>76.438689903269449</v>
      </c>
      <c r="O2076" s="8">
        <f>IF(E2075&lt;&gt;E2076,SUM($N$4:N2076)-SUM($O$3:O2075),0)</f>
        <v>0</v>
      </c>
      <c r="P2076" s="6">
        <f>IF(B2076&gt;0,SUM($O$4:O2076)-SUM($P$3:P2075),0)</f>
        <v>0</v>
      </c>
      <c r="Q2076" s="6">
        <f t="shared" si="230"/>
        <v>32.365079713337195</v>
      </c>
      <c r="R2076" s="8">
        <f>IF(E2075&lt;&gt;E2076,SUM($Q$4:Q2076)-SUM($R$3:R2075),0)</f>
        <v>0</v>
      </c>
      <c r="S2076" s="6">
        <f>IF(B2076&gt;0,SUM($R$4:R2076)-SUM($S$3:S2075),0)</f>
        <v>0</v>
      </c>
    </row>
    <row r="2077" spans="1:19">
      <c r="A2077">
        <f>IF(E2076&lt;&gt;E2077,COUNTIF($A$4:A2076,"&lt;&gt;0")+1,0)</f>
        <v>0</v>
      </c>
      <c r="B2077">
        <f>IF(A2077&lt;&gt;0,IF(MOD(A2077,3)=0,COUNTIF($B$4:B2076,"&lt;&gt;0")+1,0),0)</f>
        <v>0</v>
      </c>
      <c r="C2077" s="9">
        <f>'Dash Board'!$C$12+COUNT('Daily reducing balance'!$F$4:F2076)</f>
        <v>43803</v>
      </c>
      <c r="D2077">
        <f t="shared" si="224"/>
        <v>2019</v>
      </c>
      <c r="E2077">
        <f t="shared" si="225"/>
        <v>12</v>
      </c>
      <c r="F2077">
        <f>DAY('Dash Board'!$C$12+COUNT('Daily reducing balance'!$F$4:F2076))</f>
        <v>4</v>
      </c>
      <c r="G2077" s="8">
        <f t="shared" si="226"/>
        <v>236224.24480514287</v>
      </c>
      <c r="H2077" s="6">
        <f>G2077*'Dash Board'!$C$11/365</f>
        <v>67.954919738465748</v>
      </c>
      <c r="I2077" s="6">
        <f>H2077*'Dash Board'!$C$18/'Dash Board'!$C$11</f>
        <v>32.359485589745596</v>
      </c>
      <c r="J2077" s="6">
        <f>(G2077&gt;1)*PMT('Dash Board'!$C$11/365,$U$4,-'Dash Board'!$C$19)</f>
        <v>108.80376961660664</v>
      </c>
      <c r="K2077" s="6">
        <f t="shared" si="228"/>
        <v>0</v>
      </c>
      <c r="L2077" s="8">
        <f t="shared" si="229"/>
        <v>236183.39595526471</v>
      </c>
      <c r="N2077" s="8">
        <f t="shared" si="227"/>
        <v>76.444284026861055</v>
      </c>
      <c r="O2077" s="8">
        <f>IF(E2076&lt;&gt;E2077,SUM($N$4:N2077)-SUM($O$3:O2076),0)</f>
        <v>0</v>
      </c>
      <c r="P2077" s="6">
        <f>IF(B2077&gt;0,SUM($O$4:O2077)-SUM($P$3:P2076),0)</f>
        <v>0</v>
      </c>
      <c r="Q2077" s="6">
        <f t="shared" si="230"/>
        <v>32.359485589745596</v>
      </c>
      <c r="R2077" s="8">
        <f>IF(E2076&lt;&gt;E2077,SUM($Q$4:Q2077)-SUM($R$3:R2076),0)</f>
        <v>0</v>
      </c>
      <c r="S2077" s="6">
        <f>IF(B2077&gt;0,SUM($R$4:R2077)-SUM($S$3:S2076),0)</f>
        <v>0</v>
      </c>
    </row>
    <row r="2078" spans="1:19">
      <c r="A2078">
        <f>IF(E2077&lt;&gt;E2078,COUNTIF($A$4:A2077,"&lt;&gt;0")+1,0)</f>
        <v>0</v>
      </c>
      <c r="B2078">
        <f>IF(A2078&lt;&gt;0,IF(MOD(A2078,3)=0,COUNTIF($B$4:B2077,"&lt;&gt;0")+1,0),0)</f>
        <v>0</v>
      </c>
      <c r="C2078" s="9">
        <f>'Dash Board'!$C$12+COUNT('Daily reducing balance'!$F$4:F2077)</f>
        <v>43804</v>
      </c>
      <c r="D2078">
        <f t="shared" si="224"/>
        <v>2019</v>
      </c>
      <c r="E2078">
        <f t="shared" si="225"/>
        <v>12</v>
      </c>
      <c r="F2078">
        <f>DAY('Dash Board'!$C$12+COUNT('Daily reducing balance'!$F$4:F2077))</f>
        <v>5</v>
      </c>
      <c r="G2078" s="8">
        <f t="shared" si="226"/>
        <v>236183.39595526471</v>
      </c>
      <c r="H2078" s="6">
        <f>G2078*'Dash Board'!$C$11/365</f>
        <v>67.943168699459719</v>
      </c>
      <c r="I2078" s="6">
        <f>H2078*'Dash Board'!$C$18/'Dash Board'!$C$11</f>
        <v>32.353889856885587</v>
      </c>
      <c r="J2078" s="6">
        <f>(G2078&gt;1)*PMT('Dash Board'!$C$11/365,$U$4,-'Dash Board'!$C$19)</f>
        <v>108.80376961660664</v>
      </c>
      <c r="K2078" s="6">
        <f t="shared" si="228"/>
        <v>0</v>
      </c>
      <c r="L2078" s="8">
        <f t="shared" si="229"/>
        <v>236142.53535434755</v>
      </c>
      <c r="N2078" s="8">
        <f t="shared" si="227"/>
        <v>76.449879759721057</v>
      </c>
      <c r="O2078" s="8">
        <f>IF(E2077&lt;&gt;E2078,SUM($N$4:N2078)-SUM($O$3:O2077),0)</f>
        <v>0</v>
      </c>
      <c r="P2078" s="6">
        <f>IF(B2078&gt;0,SUM($O$4:O2078)-SUM($P$3:P2077),0)</f>
        <v>0</v>
      </c>
      <c r="Q2078" s="6">
        <f t="shared" si="230"/>
        <v>32.353889856885587</v>
      </c>
      <c r="R2078" s="8">
        <f>IF(E2077&lt;&gt;E2078,SUM($Q$4:Q2078)-SUM($R$3:R2077),0)</f>
        <v>0</v>
      </c>
      <c r="S2078" s="6">
        <f>IF(B2078&gt;0,SUM($R$4:R2078)-SUM($S$3:S2077),0)</f>
        <v>0</v>
      </c>
    </row>
    <row r="2079" spans="1:19">
      <c r="A2079">
        <f>IF(E2078&lt;&gt;E2079,COUNTIF($A$4:A2078,"&lt;&gt;0")+1,0)</f>
        <v>0</v>
      </c>
      <c r="B2079">
        <f>IF(A2079&lt;&gt;0,IF(MOD(A2079,3)=0,COUNTIF($B$4:B2078,"&lt;&gt;0")+1,0),0)</f>
        <v>0</v>
      </c>
      <c r="C2079" s="9">
        <f>'Dash Board'!$C$12+COUNT('Daily reducing balance'!$F$4:F2078)</f>
        <v>43805</v>
      </c>
      <c r="D2079">
        <f t="shared" si="224"/>
        <v>2019</v>
      </c>
      <c r="E2079">
        <f t="shared" si="225"/>
        <v>12</v>
      </c>
      <c r="F2079">
        <f>DAY('Dash Board'!$C$12+COUNT('Daily reducing balance'!$F$4:F2078))</f>
        <v>6</v>
      </c>
      <c r="G2079" s="8">
        <f t="shared" si="226"/>
        <v>236142.53535434755</v>
      </c>
      <c r="H2079" s="6">
        <f>G2079*'Dash Board'!$C$11/365</f>
        <v>67.93141428001779</v>
      </c>
      <c r="I2079" s="6">
        <f>H2079*'Dash Board'!$C$18/'Dash Board'!$C$11</f>
        <v>32.348292514294187</v>
      </c>
      <c r="J2079" s="6">
        <f>(G2079&gt;1)*PMT('Dash Board'!$C$11/365,$U$4,-'Dash Board'!$C$19)</f>
        <v>108.80376961660664</v>
      </c>
      <c r="K2079" s="6">
        <f t="shared" si="228"/>
        <v>0</v>
      </c>
      <c r="L2079" s="8">
        <f t="shared" si="229"/>
        <v>236101.66299901096</v>
      </c>
      <c r="N2079" s="8">
        <f t="shared" si="227"/>
        <v>76.455477102312457</v>
      </c>
      <c r="O2079" s="8">
        <f>IF(E2078&lt;&gt;E2079,SUM($N$4:N2079)-SUM($O$3:O2078),0)</f>
        <v>0</v>
      </c>
      <c r="P2079" s="6">
        <f>IF(B2079&gt;0,SUM($O$4:O2079)-SUM($P$3:P2078),0)</f>
        <v>0</v>
      </c>
      <c r="Q2079" s="6">
        <f t="shared" si="230"/>
        <v>32.348292514294187</v>
      </c>
      <c r="R2079" s="8">
        <f>IF(E2078&lt;&gt;E2079,SUM($Q$4:Q2079)-SUM($R$3:R2078),0)</f>
        <v>0</v>
      </c>
      <c r="S2079" s="6">
        <f>IF(B2079&gt;0,SUM($R$4:R2079)-SUM($S$3:S2078),0)</f>
        <v>0</v>
      </c>
    </row>
    <row r="2080" spans="1:19">
      <c r="A2080">
        <f>IF(E2079&lt;&gt;E2080,COUNTIF($A$4:A2079,"&lt;&gt;0")+1,0)</f>
        <v>0</v>
      </c>
      <c r="B2080">
        <f>IF(A2080&lt;&gt;0,IF(MOD(A2080,3)=0,COUNTIF($B$4:B2079,"&lt;&gt;0")+1,0),0)</f>
        <v>0</v>
      </c>
      <c r="C2080" s="9">
        <f>'Dash Board'!$C$12+COUNT('Daily reducing balance'!$F$4:F2079)</f>
        <v>43806</v>
      </c>
      <c r="D2080">
        <f t="shared" si="224"/>
        <v>2019</v>
      </c>
      <c r="E2080">
        <f t="shared" si="225"/>
        <v>12</v>
      </c>
      <c r="F2080">
        <f>DAY('Dash Board'!$C$12+COUNT('Daily reducing balance'!$F$4:F2079))</f>
        <v>7</v>
      </c>
      <c r="G2080" s="8">
        <f t="shared" si="226"/>
        <v>236101.66299901096</v>
      </c>
      <c r="H2080" s="6">
        <f>G2080*'Dash Board'!$C$11/365</f>
        <v>67.919656479167529</v>
      </c>
      <c r="I2080" s="6">
        <f>H2080*'Dash Board'!$C$18/'Dash Board'!$C$11</f>
        <v>32.342693561508348</v>
      </c>
      <c r="J2080" s="6">
        <f>(G2080&gt;1)*PMT('Dash Board'!$C$11/365,$U$4,-'Dash Board'!$C$19)</f>
        <v>108.80376961660664</v>
      </c>
      <c r="K2080" s="6">
        <f t="shared" si="228"/>
        <v>0</v>
      </c>
      <c r="L2080" s="8">
        <f t="shared" si="229"/>
        <v>236060.77888587353</v>
      </c>
      <c r="N2080" s="8">
        <f t="shared" si="227"/>
        <v>76.461076055098289</v>
      </c>
      <c r="O2080" s="8">
        <f>IF(E2079&lt;&gt;E2080,SUM($N$4:N2080)-SUM($O$3:O2079),0)</f>
        <v>0</v>
      </c>
      <c r="P2080" s="6">
        <f>IF(B2080&gt;0,SUM($O$4:O2080)-SUM($P$3:P2079),0)</f>
        <v>0</v>
      </c>
      <c r="Q2080" s="6">
        <f t="shared" si="230"/>
        <v>32.342693561508348</v>
      </c>
      <c r="R2080" s="8">
        <f>IF(E2079&lt;&gt;E2080,SUM($Q$4:Q2080)-SUM($R$3:R2079),0)</f>
        <v>0</v>
      </c>
      <c r="S2080" s="6">
        <f>IF(B2080&gt;0,SUM($R$4:R2080)-SUM($S$3:S2079),0)</f>
        <v>0</v>
      </c>
    </row>
    <row r="2081" spans="1:19">
      <c r="A2081">
        <f>IF(E2080&lt;&gt;E2081,COUNTIF($A$4:A2080,"&lt;&gt;0")+1,0)</f>
        <v>0</v>
      </c>
      <c r="B2081">
        <f>IF(A2081&lt;&gt;0,IF(MOD(A2081,3)=0,COUNTIF($B$4:B2080,"&lt;&gt;0")+1,0),0)</f>
        <v>0</v>
      </c>
      <c r="C2081" s="9">
        <f>'Dash Board'!$C$12+COUNT('Daily reducing balance'!$F$4:F2080)</f>
        <v>43807</v>
      </c>
      <c r="D2081">
        <f t="shared" si="224"/>
        <v>2019</v>
      </c>
      <c r="E2081">
        <f t="shared" si="225"/>
        <v>12</v>
      </c>
      <c r="F2081">
        <f>DAY('Dash Board'!$C$12+COUNT('Daily reducing balance'!$F$4:F2080))</f>
        <v>8</v>
      </c>
      <c r="G2081" s="8">
        <f t="shared" si="226"/>
        <v>236060.77888587353</v>
      </c>
      <c r="H2081" s="6">
        <f>G2081*'Dash Board'!$C$11/365</f>
        <v>67.907895295936228</v>
      </c>
      <c r="I2081" s="6">
        <f>H2081*'Dash Board'!$C$18/'Dash Board'!$C$11</f>
        <v>32.337092998064875</v>
      </c>
      <c r="J2081" s="6">
        <f>(G2081&gt;1)*PMT('Dash Board'!$C$11/365,$U$4,-'Dash Board'!$C$19)</f>
        <v>108.80376961660664</v>
      </c>
      <c r="K2081" s="6">
        <f t="shared" si="228"/>
        <v>0</v>
      </c>
      <c r="L2081" s="8">
        <f t="shared" si="229"/>
        <v>236019.88301155285</v>
      </c>
      <c r="N2081" s="8">
        <f t="shared" si="227"/>
        <v>76.466676618541769</v>
      </c>
      <c r="O2081" s="8">
        <f>IF(E2080&lt;&gt;E2081,SUM($N$4:N2081)-SUM($O$3:O2080),0)</f>
        <v>0</v>
      </c>
      <c r="P2081" s="6">
        <f>IF(B2081&gt;0,SUM($O$4:O2081)-SUM($P$3:P2080),0)</f>
        <v>0</v>
      </c>
      <c r="Q2081" s="6">
        <f t="shared" si="230"/>
        <v>32.337092998064875</v>
      </c>
      <c r="R2081" s="8">
        <f>IF(E2080&lt;&gt;E2081,SUM($Q$4:Q2081)-SUM($R$3:R2080),0)</f>
        <v>0</v>
      </c>
      <c r="S2081" s="6">
        <f>IF(B2081&gt;0,SUM($R$4:R2081)-SUM($S$3:S2080),0)</f>
        <v>0</v>
      </c>
    </row>
    <row r="2082" spans="1:19">
      <c r="A2082">
        <f>IF(E2081&lt;&gt;E2082,COUNTIF($A$4:A2081,"&lt;&gt;0")+1,0)</f>
        <v>0</v>
      </c>
      <c r="B2082">
        <f>IF(A2082&lt;&gt;0,IF(MOD(A2082,3)=0,COUNTIF($B$4:B2081,"&lt;&gt;0")+1,0),0)</f>
        <v>0</v>
      </c>
      <c r="C2082" s="9">
        <f>'Dash Board'!$C$12+COUNT('Daily reducing balance'!$F$4:F2081)</f>
        <v>43808</v>
      </c>
      <c r="D2082">
        <f t="shared" si="224"/>
        <v>2019</v>
      </c>
      <c r="E2082">
        <f t="shared" si="225"/>
        <v>12</v>
      </c>
      <c r="F2082">
        <f>DAY('Dash Board'!$C$12+COUNT('Daily reducing balance'!$F$4:F2081))</f>
        <v>9</v>
      </c>
      <c r="G2082" s="8">
        <f t="shared" si="226"/>
        <v>236019.88301155285</v>
      </c>
      <c r="H2082" s="6">
        <f>G2082*'Dash Board'!$C$11/365</f>
        <v>67.896130729350816</v>
      </c>
      <c r="I2082" s="6">
        <f>H2082*'Dash Board'!$C$18/'Dash Board'!$C$11</f>
        <v>32.331490823500395</v>
      </c>
      <c r="J2082" s="6">
        <f>(G2082&gt;1)*PMT('Dash Board'!$C$11/365,$U$4,-'Dash Board'!$C$19)</f>
        <v>108.80376961660664</v>
      </c>
      <c r="K2082" s="6">
        <f t="shared" si="228"/>
        <v>0</v>
      </c>
      <c r="L2082" s="8">
        <f t="shared" si="229"/>
        <v>235978.97537266559</v>
      </c>
      <c r="N2082" s="8">
        <f t="shared" si="227"/>
        <v>76.472278793106256</v>
      </c>
      <c r="O2082" s="8">
        <f>IF(E2081&lt;&gt;E2082,SUM($N$4:N2082)-SUM($O$3:O2081),0)</f>
        <v>0</v>
      </c>
      <c r="P2082" s="6">
        <f>IF(B2082&gt;0,SUM($O$4:O2082)-SUM($P$3:P2081),0)</f>
        <v>0</v>
      </c>
      <c r="Q2082" s="6">
        <f t="shared" si="230"/>
        <v>32.331490823500395</v>
      </c>
      <c r="R2082" s="8">
        <f>IF(E2081&lt;&gt;E2082,SUM($Q$4:Q2082)-SUM($R$3:R2081),0)</f>
        <v>0</v>
      </c>
      <c r="S2082" s="6">
        <f>IF(B2082&gt;0,SUM($R$4:R2082)-SUM($S$3:S2081),0)</f>
        <v>0</v>
      </c>
    </row>
    <row r="2083" spans="1:19">
      <c r="A2083">
        <f>IF(E2082&lt;&gt;E2083,COUNTIF($A$4:A2082,"&lt;&gt;0")+1,0)</f>
        <v>0</v>
      </c>
      <c r="B2083">
        <f>IF(A2083&lt;&gt;0,IF(MOD(A2083,3)=0,COUNTIF($B$4:B2082,"&lt;&gt;0")+1,0),0)</f>
        <v>0</v>
      </c>
      <c r="C2083" s="9">
        <f>'Dash Board'!$C$12+COUNT('Daily reducing balance'!$F$4:F2082)</f>
        <v>43809</v>
      </c>
      <c r="D2083">
        <f t="shared" si="224"/>
        <v>2019</v>
      </c>
      <c r="E2083">
        <f t="shared" si="225"/>
        <v>12</v>
      </c>
      <c r="F2083">
        <f>DAY('Dash Board'!$C$12+COUNT('Daily reducing balance'!$F$4:F2082))</f>
        <v>10</v>
      </c>
      <c r="G2083" s="8">
        <f t="shared" si="226"/>
        <v>235978.97537266559</v>
      </c>
      <c r="H2083" s="6">
        <f>G2083*'Dash Board'!$C$11/365</f>
        <v>67.884362778438046</v>
      </c>
      <c r="I2083" s="6">
        <f>H2083*'Dash Board'!$C$18/'Dash Board'!$C$11</f>
        <v>32.32588703735145</v>
      </c>
      <c r="J2083" s="6">
        <f>(G2083&gt;1)*PMT('Dash Board'!$C$11/365,$U$4,-'Dash Board'!$C$19)</f>
        <v>108.80376961660664</v>
      </c>
      <c r="K2083" s="6">
        <f t="shared" si="228"/>
        <v>0</v>
      </c>
      <c r="L2083" s="8">
        <f t="shared" si="229"/>
        <v>235938.05596582743</v>
      </c>
      <c r="N2083" s="8">
        <f t="shared" si="227"/>
        <v>76.477882579255194</v>
      </c>
      <c r="O2083" s="8">
        <f>IF(E2082&lt;&gt;E2083,SUM($N$4:N2083)-SUM($O$3:O2082),0)</f>
        <v>0</v>
      </c>
      <c r="P2083" s="6">
        <f>IF(B2083&gt;0,SUM($O$4:O2083)-SUM($P$3:P2082),0)</f>
        <v>0</v>
      </c>
      <c r="Q2083" s="6">
        <f t="shared" si="230"/>
        <v>32.32588703735145</v>
      </c>
      <c r="R2083" s="8">
        <f>IF(E2082&lt;&gt;E2083,SUM($Q$4:Q2083)-SUM($R$3:R2082),0)</f>
        <v>0</v>
      </c>
      <c r="S2083" s="6">
        <f>IF(B2083&gt;0,SUM($R$4:R2083)-SUM($S$3:S2082),0)</f>
        <v>0</v>
      </c>
    </row>
    <row r="2084" spans="1:19">
      <c r="A2084">
        <f>IF(E2083&lt;&gt;E2084,COUNTIF($A$4:A2083,"&lt;&gt;0")+1,0)</f>
        <v>0</v>
      </c>
      <c r="B2084">
        <f>IF(A2084&lt;&gt;0,IF(MOD(A2084,3)=0,COUNTIF($B$4:B2083,"&lt;&gt;0")+1,0),0)</f>
        <v>0</v>
      </c>
      <c r="C2084" s="9">
        <f>'Dash Board'!$C$12+COUNT('Daily reducing balance'!$F$4:F2083)</f>
        <v>43810</v>
      </c>
      <c r="D2084">
        <f t="shared" si="224"/>
        <v>2019</v>
      </c>
      <c r="E2084">
        <f t="shared" si="225"/>
        <v>12</v>
      </c>
      <c r="F2084">
        <f>DAY('Dash Board'!$C$12+COUNT('Daily reducing balance'!$F$4:F2083))</f>
        <v>11</v>
      </c>
      <c r="G2084" s="8">
        <f t="shared" si="226"/>
        <v>235938.05596582743</v>
      </c>
      <c r="H2084" s="6">
        <f>G2084*'Dash Board'!$C$11/365</f>
        <v>67.872591442224319</v>
      </c>
      <c r="I2084" s="6">
        <f>H2084*'Dash Board'!$C$18/'Dash Board'!$C$11</f>
        <v>32.320281639154437</v>
      </c>
      <c r="J2084" s="6">
        <f>(G2084&gt;1)*PMT('Dash Board'!$C$11/365,$U$4,-'Dash Board'!$C$19)</f>
        <v>108.80376961660664</v>
      </c>
      <c r="K2084" s="6">
        <f t="shared" si="228"/>
        <v>0</v>
      </c>
      <c r="L2084" s="8">
        <f t="shared" si="229"/>
        <v>235897.12478765304</v>
      </c>
      <c r="N2084" s="8">
        <f t="shared" si="227"/>
        <v>76.483487977452199</v>
      </c>
      <c r="O2084" s="8">
        <f>IF(E2083&lt;&gt;E2084,SUM($N$4:N2084)-SUM($O$3:O2083),0)</f>
        <v>0</v>
      </c>
      <c r="P2084" s="6">
        <f>IF(B2084&gt;0,SUM($O$4:O2084)-SUM($P$3:P2083),0)</f>
        <v>0</v>
      </c>
      <c r="Q2084" s="6">
        <f t="shared" si="230"/>
        <v>32.320281639154437</v>
      </c>
      <c r="R2084" s="8">
        <f>IF(E2083&lt;&gt;E2084,SUM($Q$4:Q2084)-SUM($R$3:R2083),0)</f>
        <v>0</v>
      </c>
      <c r="S2084" s="6">
        <f>IF(B2084&gt;0,SUM($R$4:R2084)-SUM($S$3:S2083),0)</f>
        <v>0</v>
      </c>
    </row>
    <row r="2085" spans="1:19">
      <c r="A2085">
        <f>IF(E2084&lt;&gt;E2085,COUNTIF($A$4:A2084,"&lt;&gt;0")+1,0)</f>
        <v>0</v>
      </c>
      <c r="B2085">
        <f>IF(A2085&lt;&gt;0,IF(MOD(A2085,3)=0,COUNTIF($B$4:B2084,"&lt;&gt;0")+1,0),0)</f>
        <v>0</v>
      </c>
      <c r="C2085" s="9">
        <f>'Dash Board'!$C$12+COUNT('Daily reducing balance'!$F$4:F2084)</f>
        <v>43811</v>
      </c>
      <c r="D2085">
        <f t="shared" si="224"/>
        <v>2019</v>
      </c>
      <c r="E2085">
        <f t="shared" si="225"/>
        <v>12</v>
      </c>
      <c r="F2085">
        <f>DAY('Dash Board'!$C$12+COUNT('Daily reducing balance'!$F$4:F2084))</f>
        <v>12</v>
      </c>
      <c r="G2085" s="8">
        <f t="shared" si="226"/>
        <v>235897.12478765304</v>
      </c>
      <c r="H2085" s="6">
        <f>G2085*'Dash Board'!$C$11/365</f>
        <v>67.860816719735809</v>
      </c>
      <c r="I2085" s="6">
        <f>H2085*'Dash Board'!$C$18/'Dash Board'!$C$11</f>
        <v>32.314674628445623</v>
      </c>
      <c r="J2085" s="6">
        <f>(G2085&gt;1)*PMT('Dash Board'!$C$11/365,$U$4,-'Dash Board'!$C$19)</f>
        <v>108.80376961660664</v>
      </c>
      <c r="K2085" s="6">
        <f t="shared" si="228"/>
        <v>0</v>
      </c>
      <c r="L2085" s="8">
        <f t="shared" si="229"/>
        <v>235856.18183475616</v>
      </c>
      <c r="N2085" s="8">
        <f t="shared" si="227"/>
        <v>76.489094988161014</v>
      </c>
      <c r="O2085" s="8">
        <f>IF(E2084&lt;&gt;E2085,SUM($N$4:N2085)-SUM($O$3:O2084),0)</f>
        <v>0</v>
      </c>
      <c r="P2085" s="6">
        <f>IF(B2085&gt;0,SUM($O$4:O2085)-SUM($P$3:P2084),0)</f>
        <v>0</v>
      </c>
      <c r="Q2085" s="6">
        <f t="shared" si="230"/>
        <v>32.314674628445623</v>
      </c>
      <c r="R2085" s="8">
        <f>IF(E2084&lt;&gt;E2085,SUM($Q$4:Q2085)-SUM($R$3:R2084),0)</f>
        <v>0</v>
      </c>
      <c r="S2085" s="6">
        <f>IF(B2085&gt;0,SUM($R$4:R2085)-SUM($S$3:S2084),0)</f>
        <v>0</v>
      </c>
    </row>
    <row r="2086" spans="1:19">
      <c r="A2086">
        <f>IF(E2085&lt;&gt;E2086,COUNTIF($A$4:A2085,"&lt;&gt;0")+1,0)</f>
        <v>0</v>
      </c>
      <c r="B2086">
        <f>IF(A2086&lt;&gt;0,IF(MOD(A2086,3)=0,COUNTIF($B$4:B2085,"&lt;&gt;0")+1,0),0)</f>
        <v>0</v>
      </c>
      <c r="C2086" s="9">
        <f>'Dash Board'!$C$12+COUNT('Daily reducing balance'!$F$4:F2085)</f>
        <v>43812</v>
      </c>
      <c r="D2086">
        <f t="shared" si="224"/>
        <v>2019</v>
      </c>
      <c r="E2086">
        <f t="shared" si="225"/>
        <v>12</v>
      </c>
      <c r="F2086">
        <f>DAY('Dash Board'!$C$12+COUNT('Daily reducing balance'!$F$4:F2085))</f>
        <v>13</v>
      </c>
      <c r="G2086" s="8">
        <f t="shared" si="226"/>
        <v>235856.18183475616</v>
      </c>
      <c r="H2086" s="6">
        <f>G2086*'Dash Board'!$C$11/365</f>
        <v>67.849038609998345</v>
      </c>
      <c r="I2086" s="6">
        <f>H2086*'Dash Board'!$C$18/'Dash Board'!$C$11</f>
        <v>32.309066004761121</v>
      </c>
      <c r="J2086" s="6">
        <f>(G2086&gt;1)*PMT('Dash Board'!$C$11/365,$U$4,-'Dash Board'!$C$19)</f>
        <v>108.80376961660664</v>
      </c>
      <c r="K2086" s="6">
        <f t="shared" si="228"/>
        <v>0</v>
      </c>
      <c r="L2086" s="8">
        <f t="shared" si="229"/>
        <v>235815.22710374955</v>
      </c>
      <c r="N2086" s="8">
        <f t="shared" si="227"/>
        <v>76.494703611845523</v>
      </c>
      <c r="O2086" s="8">
        <f>IF(E2085&lt;&gt;E2086,SUM($N$4:N2086)-SUM($O$3:O2085),0)</f>
        <v>0</v>
      </c>
      <c r="P2086" s="6">
        <f>IF(B2086&gt;0,SUM($O$4:O2086)-SUM($P$3:P2085),0)</f>
        <v>0</v>
      </c>
      <c r="Q2086" s="6">
        <f t="shared" si="230"/>
        <v>32.309066004761121</v>
      </c>
      <c r="R2086" s="8">
        <f>IF(E2085&lt;&gt;E2086,SUM($Q$4:Q2086)-SUM($R$3:R2085),0)</f>
        <v>0</v>
      </c>
      <c r="S2086" s="6">
        <f>IF(B2086&gt;0,SUM($R$4:R2086)-SUM($S$3:S2085),0)</f>
        <v>0</v>
      </c>
    </row>
    <row r="2087" spans="1:19">
      <c r="A2087">
        <f>IF(E2086&lt;&gt;E2087,COUNTIF($A$4:A2086,"&lt;&gt;0")+1,0)</f>
        <v>0</v>
      </c>
      <c r="B2087">
        <f>IF(A2087&lt;&gt;0,IF(MOD(A2087,3)=0,COUNTIF($B$4:B2086,"&lt;&gt;0")+1,0),0)</f>
        <v>0</v>
      </c>
      <c r="C2087" s="9">
        <f>'Dash Board'!$C$12+COUNT('Daily reducing balance'!$F$4:F2086)</f>
        <v>43813</v>
      </c>
      <c r="D2087">
        <f t="shared" si="224"/>
        <v>2019</v>
      </c>
      <c r="E2087">
        <f t="shared" si="225"/>
        <v>12</v>
      </c>
      <c r="F2087">
        <f>DAY('Dash Board'!$C$12+COUNT('Daily reducing balance'!$F$4:F2086))</f>
        <v>14</v>
      </c>
      <c r="G2087" s="8">
        <f t="shared" si="226"/>
        <v>235815.22710374955</v>
      </c>
      <c r="H2087" s="6">
        <f>G2087*'Dash Board'!$C$11/365</f>
        <v>67.837257112037548</v>
      </c>
      <c r="I2087" s="6">
        <f>H2087*'Dash Board'!$C$18/'Dash Board'!$C$11</f>
        <v>32.303455767636933</v>
      </c>
      <c r="J2087" s="6">
        <f>(G2087&gt;1)*PMT('Dash Board'!$C$11/365,$U$4,-'Dash Board'!$C$19)</f>
        <v>108.80376961660664</v>
      </c>
      <c r="K2087" s="6">
        <f t="shared" si="228"/>
        <v>0</v>
      </c>
      <c r="L2087" s="8">
        <f t="shared" si="229"/>
        <v>235774.26059124497</v>
      </c>
      <c r="N2087" s="8">
        <f t="shared" si="227"/>
        <v>76.500313848969711</v>
      </c>
      <c r="O2087" s="8">
        <f>IF(E2086&lt;&gt;E2087,SUM($N$4:N2087)-SUM($O$3:O2086),0)</f>
        <v>0</v>
      </c>
      <c r="P2087" s="6">
        <f>IF(B2087&gt;0,SUM($O$4:O2087)-SUM($P$3:P2086),0)</f>
        <v>0</v>
      </c>
      <c r="Q2087" s="6">
        <f t="shared" si="230"/>
        <v>32.303455767636933</v>
      </c>
      <c r="R2087" s="8">
        <f>IF(E2086&lt;&gt;E2087,SUM($Q$4:Q2087)-SUM($R$3:R2086),0)</f>
        <v>0</v>
      </c>
      <c r="S2087" s="6">
        <f>IF(B2087&gt;0,SUM($R$4:R2087)-SUM($S$3:S2086),0)</f>
        <v>0</v>
      </c>
    </row>
    <row r="2088" spans="1:19">
      <c r="A2088">
        <f>IF(E2087&lt;&gt;E2088,COUNTIF($A$4:A2087,"&lt;&gt;0")+1,0)</f>
        <v>0</v>
      </c>
      <c r="B2088">
        <f>IF(A2088&lt;&gt;0,IF(MOD(A2088,3)=0,COUNTIF($B$4:B2087,"&lt;&gt;0")+1,0),0)</f>
        <v>0</v>
      </c>
      <c r="C2088" s="9">
        <f>'Dash Board'!$C$12+COUNT('Daily reducing balance'!$F$4:F2087)</f>
        <v>43814</v>
      </c>
      <c r="D2088">
        <f t="shared" si="224"/>
        <v>2019</v>
      </c>
      <c r="E2088">
        <f t="shared" si="225"/>
        <v>12</v>
      </c>
      <c r="F2088">
        <f>DAY('Dash Board'!$C$12+COUNT('Daily reducing balance'!$F$4:F2087))</f>
        <v>15</v>
      </c>
      <c r="G2088" s="8">
        <f t="shared" si="226"/>
        <v>235774.26059124497</v>
      </c>
      <c r="H2088" s="6">
        <f>G2088*'Dash Board'!$C$11/365</f>
        <v>67.825472224878681</v>
      </c>
      <c r="I2088" s="6">
        <f>H2088*'Dash Board'!$C$18/'Dash Board'!$C$11</f>
        <v>32.297843916608898</v>
      </c>
      <c r="J2088" s="6">
        <f>(G2088&gt;1)*PMT('Dash Board'!$C$11/365,$U$4,-'Dash Board'!$C$19)</f>
        <v>108.80376961660664</v>
      </c>
      <c r="K2088" s="6">
        <f t="shared" si="228"/>
        <v>0</v>
      </c>
      <c r="L2088" s="8">
        <f t="shared" si="229"/>
        <v>235733.28229385323</v>
      </c>
      <c r="N2088" s="8">
        <f t="shared" si="227"/>
        <v>76.505925699997746</v>
      </c>
      <c r="O2088" s="8">
        <f>IF(E2087&lt;&gt;E2088,SUM($N$4:N2088)-SUM($O$3:O2087),0)</f>
        <v>0</v>
      </c>
      <c r="P2088" s="6">
        <f>IF(B2088&gt;0,SUM($O$4:O2088)-SUM($P$3:P2087),0)</f>
        <v>0</v>
      </c>
      <c r="Q2088" s="6">
        <f t="shared" si="230"/>
        <v>32.297843916608898</v>
      </c>
      <c r="R2088" s="8">
        <f>IF(E2087&lt;&gt;E2088,SUM($Q$4:Q2088)-SUM($R$3:R2087),0)</f>
        <v>0</v>
      </c>
      <c r="S2088" s="6">
        <f>IF(B2088&gt;0,SUM($R$4:R2088)-SUM($S$3:S2087),0)</f>
        <v>0</v>
      </c>
    </row>
    <row r="2089" spans="1:19">
      <c r="A2089">
        <f>IF(E2088&lt;&gt;E2089,COUNTIF($A$4:A2088,"&lt;&gt;0")+1,0)</f>
        <v>0</v>
      </c>
      <c r="B2089">
        <f>IF(A2089&lt;&gt;0,IF(MOD(A2089,3)=0,COUNTIF($B$4:B2088,"&lt;&gt;0")+1,0),0)</f>
        <v>0</v>
      </c>
      <c r="C2089" s="9">
        <f>'Dash Board'!$C$12+COUNT('Daily reducing balance'!$F$4:F2088)</f>
        <v>43815</v>
      </c>
      <c r="D2089">
        <f t="shared" si="224"/>
        <v>2019</v>
      </c>
      <c r="E2089">
        <f t="shared" si="225"/>
        <v>12</v>
      </c>
      <c r="F2089">
        <f>DAY('Dash Board'!$C$12+COUNT('Daily reducing balance'!$F$4:F2088))</f>
        <v>16</v>
      </c>
      <c r="G2089" s="8">
        <f t="shared" si="226"/>
        <v>235733.28229385323</v>
      </c>
      <c r="H2089" s="6">
        <f>G2089*'Dash Board'!$C$11/365</f>
        <v>67.813683947546821</v>
      </c>
      <c r="I2089" s="6">
        <f>H2089*'Dash Board'!$C$18/'Dash Board'!$C$11</f>
        <v>32.292230451212774</v>
      </c>
      <c r="J2089" s="6">
        <f>(G2089&gt;1)*PMT('Dash Board'!$C$11/365,$U$4,-'Dash Board'!$C$19)</f>
        <v>108.80376961660664</v>
      </c>
      <c r="K2089" s="6">
        <f t="shared" si="228"/>
        <v>0</v>
      </c>
      <c r="L2089" s="8">
        <f t="shared" si="229"/>
        <v>235692.29220818417</v>
      </c>
      <c r="N2089" s="8">
        <f t="shared" si="227"/>
        <v>76.51153916539387</v>
      </c>
      <c r="O2089" s="8">
        <f>IF(E2088&lt;&gt;E2089,SUM($N$4:N2089)-SUM($O$3:O2088),0)</f>
        <v>0</v>
      </c>
      <c r="P2089" s="6">
        <f>IF(B2089&gt;0,SUM($O$4:O2089)-SUM($P$3:P2088),0)</f>
        <v>0</v>
      </c>
      <c r="Q2089" s="6">
        <f t="shared" si="230"/>
        <v>32.292230451212774</v>
      </c>
      <c r="R2089" s="8">
        <f>IF(E2088&lt;&gt;E2089,SUM($Q$4:Q2089)-SUM($R$3:R2088),0)</f>
        <v>0</v>
      </c>
      <c r="S2089" s="6">
        <f>IF(B2089&gt;0,SUM($R$4:R2089)-SUM($S$3:S2088),0)</f>
        <v>0</v>
      </c>
    </row>
    <row r="2090" spans="1:19">
      <c r="A2090">
        <f>IF(E2089&lt;&gt;E2090,COUNTIF($A$4:A2089,"&lt;&gt;0")+1,0)</f>
        <v>0</v>
      </c>
      <c r="B2090">
        <f>IF(A2090&lt;&gt;0,IF(MOD(A2090,3)=0,COUNTIF($B$4:B2089,"&lt;&gt;0")+1,0),0)</f>
        <v>0</v>
      </c>
      <c r="C2090" s="9">
        <f>'Dash Board'!$C$12+COUNT('Daily reducing balance'!$F$4:F2089)</f>
        <v>43816</v>
      </c>
      <c r="D2090">
        <f t="shared" si="224"/>
        <v>2019</v>
      </c>
      <c r="E2090">
        <f t="shared" si="225"/>
        <v>12</v>
      </c>
      <c r="F2090">
        <f>DAY('Dash Board'!$C$12+COUNT('Daily reducing balance'!$F$4:F2089))</f>
        <v>17</v>
      </c>
      <c r="G2090" s="8">
        <f t="shared" si="226"/>
        <v>235692.29220818417</v>
      </c>
      <c r="H2090" s="6">
        <f>G2090*'Dash Board'!$C$11/365</f>
        <v>67.801892279066678</v>
      </c>
      <c r="I2090" s="6">
        <f>H2090*'Dash Board'!$C$18/'Dash Board'!$C$11</f>
        <v>32.286615370984137</v>
      </c>
      <c r="J2090" s="6">
        <f>(G2090&gt;1)*PMT('Dash Board'!$C$11/365,$U$4,-'Dash Board'!$C$19)</f>
        <v>108.80376961660664</v>
      </c>
      <c r="K2090" s="6">
        <f t="shared" si="228"/>
        <v>0</v>
      </c>
      <c r="L2090" s="8">
        <f t="shared" si="229"/>
        <v>235651.29033084662</v>
      </c>
      <c r="N2090" s="8">
        <f t="shared" si="227"/>
        <v>76.517154245622507</v>
      </c>
      <c r="O2090" s="8">
        <f>IF(E2089&lt;&gt;E2090,SUM($N$4:N2090)-SUM($O$3:O2089),0)</f>
        <v>0</v>
      </c>
      <c r="P2090" s="6">
        <f>IF(B2090&gt;0,SUM($O$4:O2090)-SUM($P$3:P2089),0)</f>
        <v>0</v>
      </c>
      <c r="Q2090" s="6">
        <f t="shared" si="230"/>
        <v>32.286615370984137</v>
      </c>
      <c r="R2090" s="8">
        <f>IF(E2089&lt;&gt;E2090,SUM($Q$4:Q2090)-SUM($R$3:R2089),0)</f>
        <v>0</v>
      </c>
      <c r="S2090" s="6">
        <f>IF(B2090&gt;0,SUM($R$4:R2090)-SUM($S$3:S2089),0)</f>
        <v>0</v>
      </c>
    </row>
    <row r="2091" spans="1:19">
      <c r="A2091">
        <f>IF(E2090&lt;&gt;E2091,COUNTIF($A$4:A2090,"&lt;&gt;0")+1,0)</f>
        <v>0</v>
      </c>
      <c r="B2091">
        <f>IF(A2091&lt;&gt;0,IF(MOD(A2091,3)=0,COUNTIF($B$4:B2090,"&lt;&gt;0")+1,0),0)</f>
        <v>0</v>
      </c>
      <c r="C2091" s="9">
        <f>'Dash Board'!$C$12+COUNT('Daily reducing balance'!$F$4:F2090)</f>
        <v>43817</v>
      </c>
      <c r="D2091">
        <f t="shared" si="224"/>
        <v>2019</v>
      </c>
      <c r="E2091">
        <f t="shared" si="225"/>
        <v>12</v>
      </c>
      <c r="F2091">
        <f>DAY('Dash Board'!$C$12+COUNT('Daily reducing balance'!$F$4:F2090))</f>
        <v>18</v>
      </c>
      <c r="G2091" s="8">
        <f t="shared" si="226"/>
        <v>235651.29033084662</v>
      </c>
      <c r="H2091" s="6">
        <f>G2091*'Dash Board'!$C$11/365</f>
        <v>67.790097218462719</v>
      </c>
      <c r="I2091" s="6">
        <f>H2091*'Dash Board'!$C$18/'Dash Board'!$C$11</f>
        <v>32.280998675458441</v>
      </c>
      <c r="J2091" s="6">
        <f>(G2091&gt;1)*PMT('Dash Board'!$C$11/365,$U$4,-'Dash Board'!$C$19)</f>
        <v>108.80376961660664</v>
      </c>
      <c r="K2091" s="6">
        <f t="shared" si="228"/>
        <v>0</v>
      </c>
      <c r="L2091" s="8">
        <f t="shared" si="229"/>
        <v>235610.27665844848</v>
      </c>
      <c r="N2091" s="8">
        <f t="shared" si="227"/>
        <v>76.522770941148195</v>
      </c>
      <c r="O2091" s="8">
        <f>IF(E2090&lt;&gt;E2091,SUM($N$4:N2091)-SUM($O$3:O2090),0)</f>
        <v>0</v>
      </c>
      <c r="P2091" s="6">
        <f>IF(B2091&gt;0,SUM($O$4:O2091)-SUM($P$3:P2090),0)</f>
        <v>0</v>
      </c>
      <c r="Q2091" s="6">
        <f t="shared" si="230"/>
        <v>32.280998675458441</v>
      </c>
      <c r="R2091" s="8">
        <f>IF(E2090&lt;&gt;E2091,SUM($Q$4:Q2091)-SUM($R$3:R2090),0)</f>
        <v>0</v>
      </c>
      <c r="S2091" s="6">
        <f>IF(B2091&gt;0,SUM($R$4:R2091)-SUM($S$3:S2090),0)</f>
        <v>0</v>
      </c>
    </row>
    <row r="2092" spans="1:19">
      <c r="A2092">
        <f>IF(E2091&lt;&gt;E2092,COUNTIF($A$4:A2091,"&lt;&gt;0")+1,0)</f>
        <v>0</v>
      </c>
      <c r="B2092">
        <f>IF(A2092&lt;&gt;0,IF(MOD(A2092,3)=0,COUNTIF($B$4:B2091,"&lt;&gt;0")+1,0),0)</f>
        <v>0</v>
      </c>
      <c r="C2092" s="9">
        <f>'Dash Board'!$C$12+COUNT('Daily reducing balance'!$F$4:F2091)</f>
        <v>43818</v>
      </c>
      <c r="D2092">
        <f t="shared" si="224"/>
        <v>2019</v>
      </c>
      <c r="E2092">
        <f t="shared" si="225"/>
        <v>12</v>
      </c>
      <c r="F2092">
        <f>DAY('Dash Board'!$C$12+COUNT('Daily reducing balance'!$F$4:F2091))</f>
        <v>19</v>
      </c>
      <c r="G2092" s="8">
        <f t="shared" si="226"/>
        <v>235610.27665844848</v>
      </c>
      <c r="H2092" s="6">
        <f>G2092*'Dash Board'!$C$11/365</f>
        <v>67.778298764759157</v>
      </c>
      <c r="I2092" s="6">
        <f>H2092*'Dash Board'!$C$18/'Dash Board'!$C$11</f>
        <v>32.275380364171035</v>
      </c>
      <c r="J2092" s="6">
        <f>(G2092&gt;1)*PMT('Dash Board'!$C$11/365,$U$4,-'Dash Board'!$C$19)</f>
        <v>108.80376961660664</v>
      </c>
      <c r="K2092" s="6">
        <f t="shared" si="228"/>
        <v>0</v>
      </c>
      <c r="L2092" s="8">
        <f t="shared" si="229"/>
        <v>235569.25118759662</v>
      </c>
      <c r="N2092" s="8">
        <f t="shared" si="227"/>
        <v>76.528389252435602</v>
      </c>
      <c r="O2092" s="8">
        <f>IF(E2091&lt;&gt;E2092,SUM($N$4:N2092)-SUM($O$3:O2091),0)</f>
        <v>0</v>
      </c>
      <c r="P2092" s="6">
        <f>IF(B2092&gt;0,SUM($O$4:O2092)-SUM($P$3:P2091),0)</f>
        <v>0</v>
      </c>
      <c r="Q2092" s="6">
        <f t="shared" si="230"/>
        <v>32.275380364171035</v>
      </c>
      <c r="R2092" s="8">
        <f>IF(E2091&lt;&gt;E2092,SUM($Q$4:Q2092)-SUM($R$3:R2091),0)</f>
        <v>0</v>
      </c>
      <c r="S2092" s="6">
        <f>IF(B2092&gt;0,SUM($R$4:R2092)-SUM($S$3:S2091),0)</f>
        <v>0</v>
      </c>
    </row>
    <row r="2093" spans="1:19">
      <c r="A2093">
        <f>IF(E2092&lt;&gt;E2093,COUNTIF($A$4:A2092,"&lt;&gt;0")+1,0)</f>
        <v>0</v>
      </c>
      <c r="B2093">
        <f>IF(A2093&lt;&gt;0,IF(MOD(A2093,3)=0,COUNTIF($B$4:B2092,"&lt;&gt;0")+1,0),0)</f>
        <v>0</v>
      </c>
      <c r="C2093" s="9">
        <f>'Dash Board'!$C$12+COUNT('Daily reducing balance'!$F$4:F2092)</f>
        <v>43819</v>
      </c>
      <c r="D2093">
        <f t="shared" si="224"/>
        <v>2019</v>
      </c>
      <c r="E2093">
        <f t="shared" si="225"/>
        <v>12</v>
      </c>
      <c r="F2093">
        <f>DAY('Dash Board'!$C$12+COUNT('Daily reducing balance'!$F$4:F2092))</f>
        <v>20</v>
      </c>
      <c r="G2093" s="8">
        <f t="shared" si="226"/>
        <v>235569.25118759662</v>
      </c>
      <c r="H2093" s="6">
        <f>G2093*'Dash Board'!$C$11/365</f>
        <v>67.766496916979847</v>
      </c>
      <c r="I2093" s="6">
        <f>H2093*'Dash Board'!$C$18/'Dash Board'!$C$11</f>
        <v>32.269760436657073</v>
      </c>
      <c r="J2093" s="6">
        <f>(G2093&gt;1)*PMT('Dash Board'!$C$11/365,$U$4,-'Dash Board'!$C$19)</f>
        <v>108.80376961660664</v>
      </c>
      <c r="K2093" s="6">
        <f t="shared" si="228"/>
        <v>0</v>
      </c>
      <c r="L2093" s="8">
        <f t="shared" si="229"/>
        <v>235528.21391489697</v>
      </c>
      <c r="N2093" s="8">
        <f t="shared" si="227"/>
        <v>76.534009179949578</v>
      </c>
      <c r="O2093" s="8">
        <f>IF(E2092&lt;&gt;E2093,SUM($N$4:N2093)-SUM($O$3:O2092),0)</f>
        <v>0</v>
      </c>
      <c r="P2093" s="6">
        <f>IF(B2093&gt;0,SUM($O$4:O2093)-SUM($P$3:P2092),0)</f>
        <v>0</v>
      </c>
      <c r="Q2093" s="6">
        <f t="shared" si="230"/>
        <v>32.269760436657073</v>
      </c>
      <c r="R2093" s="8">
        <f>IF(E2092&lt;&gt;E2093,SUM($Q$4:Q2093)-SUM($R$3:R2092),0)</f>
        <v>0</v>
      </c>
      <c r="S2093" s="6">
        <f>IF(B2093&gt;0,SUM($R$4:R2093)-SUM($S$3:S2092),0)</f>
        <v>0</v>
      </c>
    </row>
    <row r="2094" spans="1:19">
      <c r="A2094">
        <f>IF(E2093&lt;&gt;E2094,COUNTIF($A$4:A2093,"&lt;&gt;0")+1,0)</f>
        <v>0</v>
      </c>
      <c r="B2094">
        <f>IF(A2094&lt;&gt;0,IF(MOD(A2094,3)=0,COUNTIF($B$4:B2093,"&lt;&gt;0")+1,0),0)</f>
        <v>0</v>
      </c>
      <c r="C2094" s="9">
        <f>'Dash Board'!$C$12+COUNT('Daily reducing balance'!$F$4:F2093)</f>
        <v>43820</v>
      </c>
      <c r="D2094">
        <f t="shared" si="224"/>
        <v>2019</v>
      </c>
      <c r="E2094">
        <f t="shared" si="225"/>
        <v>12</v>
      </c>
      <c r="F2094">
        <f>DAY('Dash Board'!$C$12+COUNT('Daily reducing balance'!$F$4:F2093))</f>
        <v>21</v>
      </c>
      <c r="G2094" s="8">
        <f t="shared" si="226"/>
        <v>235528.21391489697</v>
      </c>
      <c r="H2094" s="6">
        <f>G2094*'Dash Board'!$C$11/365</f>
        <v>67.754691674148432</v>
      </c>
      <c r="I2094" s="6">
        <f>H2094*'Dash Board'!$C$18/'Dash Board'!$C$11</f>
        <v>32.264138892451641</v>
      </c>
      <c r="J2094" s="6">
        <f>(G2094&gt;1)*PMT('Dash Board'!$C$11/365,$U$4,-'Dash Board'!$C$19)</f>
        <v>108.80376961660664</v>
      </c>
      <c r="K2094" s="6">
        <f t="shared" si="228"/>
        <v>0</v>
      </c>
      <c r="L2094" s="8">
        <f t="shared" si="229"/>
        <v>235487.1648369545</v>
      </c>
      <c r="N2094" s="8">
        <f t="shared" si="227"/>
        <v>76.539630724155003</v>
      </c>
      <c r="O2094" s="8">
        <f>IF(E2093&lt;&gt;E2094,SUM($N$4:N2094)-SUM($O$3:O2093),0)</f>
        <v>0</v>
      </c>
      <c r="P2094" s="6">
        <f>IF(B2094&gt;0,SUM($O$4:O2094)-SUM($P$3:P2093),0)</f>
        <v>0</v>
      </c>
      <c r="Q2094" s="6">
        <f t="shared" si="230"/>
        <v>32.264138892451641</v>
      </c>
      <c r="R2094" s="8">
        <f>IF(E2093&lt;&gt;E2094,SUM($Q$4:Q2094)-SUM($R$3:R2093),0)</f>
        <v>0</v>
      </c>
      <c r="S2094" s="6">
        <f>IF(B2094&gt;0,SUM($R$4:R2094)-SUM($S$3:S2093),0)</f>
        <v>0</v>
      </c>
    </row>
    <row r="2095" spans="1:19">
      <c r="A2095">
        <f>IF(E2094&lt;&gt;E2095,COUNTIF($A$4:A2094,"&lt;&gt;0")+1,0)</f>
        <v>0</v>
      </c>
      <c r="B2095">
        <f>IF(A2095&lt;&gt;0,IF(MOD(A2095,3)=0,COUNTIF($B$4:B2094,"&lt;&gt;0")+1,0),0)</f>
        <v>0</v>
      </c>
      <c r="C2095" s="9">
        <f>'Dash Board'!$C$12+COUNT('Daily reducing balance'!$F$4:F2094)</f>
        <v>43821</v>
      </c>
      <c r="D2095">
        <f t="shared" si="224"/>
        <v>2019</v>
      </c>
      <c r="E2095">
        <f t="shared" si="225"/>
        <v>12</v>
      </c>
      <c r="F2095">
        <f>DAY('Dash Board'!$C$12+COUNT('Daily reducing balance'!$F$4:F2094))</f>
        <v>22</v>
      </c>
      <c r="G2095" s="8">
        <f t="shared" si="226"/>
        <v>235487.1648369545</v>
      </c>
      <c r="H2095" s="6">
        <f>G2095*'Dash Board'!$C$11/365</f>
        <v>67.742883035288273</v>
      </c>
      <c r="I2095" s="6">
        <f>H2095*'Dash Board'!$C$18/'Dash Board'!$C$11</f>
        <v>32.258515731089652</v>
      </c>
      <c r="J2095" s="6">
        <f>(G2095&gt;1)*PMT('Dash Board'!$C$11/365,$U$4,-'Dash Board'!$C$19)</f>
        <v>108.80376961660664</v>
      </c>
      <c r="K2095" s="6">
        <f t="shared" si="228"/>
        <v>0</v>
      </c>
      <c r="L2095" s="8">
        <f t="shared" si="229"/>
        <v>235446.10395037319</v>
      </c>
      <c r="N2095" s="8">
        <f t="shared" si="227"/>
        <v>76.545253885516985</v>
      </c>
      <c r="O2095" s="8">
        <f>IF(E2094&lt;&gt;E2095,SUM($N$4:N2095)-SUM($O$3:O2094),0)</f>
        <v>0</v>
      </c>
      <c r="P2095" s="6">
        <f>IF(B2095&gt;0,SUM($O$4:O2095)-SUM($P$3:P2094),0)</f>
        <v>0</v>
      </c>
      <c r="Q2095" s="6">
        <f t="shared" si="230"/>
        <v>32.258515731089652</v>
      </c>
      <c r="R2095" s="8">
        <f>IF(E2094&lt;&gt;E2095,SUM($Q$4:Q2095)-SUM($R$3:R2094),0)</f>
        <v>0</v>
      </c>
      <c r="S2095" s="6">
        <f>IF(B2095&gt;0,SUM($R$4:R2095)-SUM($S$3:S2094),0)</f>
        <v>0</v>
      </c>
    </row>
    <row r="2096" spans="1:19">
      <c r="A2096">
        <f>IF(E2095&lt;&gt;E2096,COUNTIF($A$4:A2095,"&lt;&gt;0")+1,0)</f>
        <v>0</v>
      </c>
      <c r="B2096">
        <f>IF(A2096&lt;&gt;0,IF(MOD(A2096,3)=0,COUNTIF($B$4:B2095,"&lt;&gt;0")+1,0),0)</f>
        <v>0</v>
      </c>
      <c r="C2096" s="9">
        <f>'Dash Board'!$C$12+COUNT('Daily reducing balance'!$F$4:F2095)</f>
        <v>43822</v>
      </c>
      <c r="D2096">
        <f t="shared" si="224"/>
        <v>2019</v>
      </c>
      <c r="E2096">
        <f t="shared" si="225"/>
        <v>12</v>
      </c>
      <c r="F2096">
        <f>DAY('Dash Board'!$C$12+COUNT('Daily reducing balance'!$F$4:F2095))</f>
        <v>23</v>
      </c>
      <c r="G2096" s="8">
        <f t="shared" si="226"/>
        <v>235446.10395037319</v>
      </c>
      <c r="H2096" s="6">
        <f>G2096*'Dash Board'!$C$11/365</f>
        <v>67.731070999422414</v>
      </c>
      <c r="I2096" s="6">
        <f>H2096*'Dash Board'!$C$18/'Dash Board'!$C$11</f>
        <v>32.252890952105915</v>
      </c>
      <c r="J2096" s="6">
        <f>(G2096&gt;1)*PMT('Dash Board'!$C$11/365,$U$4,-'Dash Board'!$C$19)</f>
        <v>108.80376961660664</v>
      </c>
      <c r="K2096" s="6">
        <f t="shared" si="228"/>
        <v>0</v>
      </c>
      <c r="L2096" s="8">
        <f t="shared" si="229"/>
        <v>235405.03125175601</v>
      </c>
      <c r="N2096" s="8">
        <f t="shared" si="227"/>
        <v>76.550878664500729</v>
      </c>
      <c r="O2096" s="8">
        <f>IF(E2095&lt;&gt;E2096,SUM($N$4:N2096)-SUM($O$3:O2095),0)</f>
        <v>0</v>
      </c>
      <c r="P2096" s="6">
        <f>IF(B2096&gt;0,SUM($O$4:O2096)-SUM($P$3:P2095),0)</f>
        <v>0</v>
      </c>
      <c r="Q2096" s="6">
        <f t="shared" si="230"/>
        <v>32.252890952105915</v>
      </c>
      <c r="R2096" s="8">
        <f>IF(E2095&lt;&gt;E2096,SUM($Q$4:Q2096)-SUM($R$3:R2095),0)</f>
        <v>0</v>
      </c>
      <c r="S2096" s="6">
        <f>IF(B2096&gt;0,SUM($R$4:R2096)-SUM($S$3:S2095),0)</f>
        <v>0</v>
      </c>
    </row>
    <row r="2097" spans="1:19">
      <c r="A2097">
        <f>IF(E2096&lt;&gt;E2097,COUNTIF($A$4:A2096,"&lt;&gt;0")+1,0)</f>
        <v>0</v>
      </c>
      <c r="B2097">
        <f>IF(A2097&lt;&gt;0,IF(MOD(A2097,3)=0,COUNTIF($B$4:B2096,"&lt;&gt;0")+1,0),0)</f>
        <v>0</v>
      </c>
      <c r="C2097" s="9">
        <f>'Dash Board'!$C$12+COUNT('Daily reducing balance'!$F$4:F2096)</f>
        <v>43823</v>
      </c>
      <c r="D2097">
        <f t="shared" si="224"/>
        <v>2019</v>
      </c>
      <c r="E2097">
        <f t="shared" si="225"/>
        <v>12</v>
      </c>
      <c r="F2097">
        <f>DAY('Dash Board'!$C$12+COUNT('Daily reducing balance'!$F$4:F2096))</f>
        <v>24</v>
      </c>
      <c r="G2097" s="8">
        <f t="shared" si="226"/>
        <v>235405.03125175601</v>
      </c>
      <c r="H2097" s="6">
        <f>G2097*'Dash Board'!$C$11/365</f>
        <v>67.719255565573647</v>
      </c>
      <c r="I2097" s="6">
        <f>H2097*'Dash Board'!$C$18/'Dash Board'!$C$11</f>
        <v>32.247264555035073</v>
      </c>
      <c r="J2097" s="6">
        <f>(G2097&gt;1)*PMT('Dash Board'!$C$11/365,$U$4,-'Dash Board'!$C$19)</f>
        <v>108.80376961660664</v>
      </c>
      <c r="K2097" s="6">
        <f t="shared" si="228"/>
        <v>0</v>
      </c>
      <c r="L2097" s="8">
        <f t="shared" si="229"/>
        <v>235363.94673770497</v>
      </c>
      <c r="N2097" s="8">
        <f t="shared" si="227"/>
        <v>76.556505061571571</v>
      </c>
      <c r="O2097" s="8">
        <f>IF(E2096&lt;&gt;E2097,SUM($N$4:N2097)-SUM($O$3:O2096),0)</f>
        <v>0</v>
      </c>
      <c r="P2097" s="6">
        <f>IF(B2097&gt;0,SUM($O$4:O2097)-SUM($P$3:P2096),0)</f>
        <v>0</v>
      </c>
      <c r="Q2097" s="6">
        <f t="shared" si="230"/>
        <v>32.247264555035073</v>
      </c>
      <c r="R2097" s="8">
        <f>IF(E2096&lt;&gt;E2097,SUM($Q$4:Q2097)-SUM($R$3:R2096),0)</f>
        <v>0</v>
      </c>
      <c r="S2097" s="6">
        <f>IF(B2097&gt;0,SUM($R$4:R2097)-SUM($S$3:S2096),0)</f>
        <v>0</v>
      </c>
    </row>
    <row r="2098" spans="1:19">
      <c r="A2098">
        <f>IF(E2097&lt;&gt;E2098,COUNTIF($A$4:A2097,"&lt;&gt;0")+1,0)</f>
        <v>0</v>
      </c>
      <c r="B2098">
        <f>IF(A2098&lt;&gt;0,IF(MOD(A2098,3)=0,COUNTIF($B$4:B2097,"&lt;&gt;0")+1,0),0)</f>
        <v>0</v>
      </c>
      <c r="C2098" s="9">
        <f>'Dash Board'!$C$12+COUNT('Daily reducing balance'!$F$4:F2097)</f>
        <v>43824</v>
      </c>
      <c r="D2098">
        <f t="shared" si="224"/>
        <v>2019</v>
      </c>
      <c r="E2098">
        <f t="shared" si="225"/>
        <v>12</v>
      </c>
      <c r="F2098">
        <f>DAY('Dash Board'!$C$12+COUNT('Daily reducing balance'!$F$4:F2097))</f>
        <v>25</v>
      </c>
      <c r="G2098" s="8">
        <f t="shared" si="226"/>
        <v>235363.94673770497</v>
      </c>
      <c r="H2098" s="6">
        <f>G2098*'Dash Board'!$C$11/365</f>
        <v>67.707436732764435</v>
      </c>
      <c r="I2098" s="6">
        <f>H2098*'Dash Board'!$C$18/'Dash Board'!$C$11</f>
        <v>32.241636539411637</v>
      </c>
      <c r="J2098" s="6">
        <f>(G2098&gt;1)*PMT('Dash Board'!$C$11/365,$U$4,-'Dash Board'!$C$19)</f>
        <v>108.80376961660664</v>
      </c>
      <c r="K2098" s="6">
        <f t="shared" si="228"/>
        <v>0</v>
      </c>
      <c r="L2098" s="8">
        <f t="shared" si="229"/>
        <v>235322.85040482113</v>
      </c>
      <c r="N2098" s="8">
        <f t="shared" si="227"/>
        <v>76.562133077195</v>
      </c>
      <c r="O2098" s="8">
        <f>IF(E2097&lt;&gt;E2098,SUM($N$4:N2098)-SUM($O$3:O2097),0)</f>
        <v>0</v>
      </c>
      <c r="P2098" s="6">
        <f>IF(B2098&gt;0,SUM($O$4:O2098)-SUM($P$3:P2097),0)</f>
        <v>0</v>
      </c>
      <c r="Q2098" s="6">
        <f t="shared" si="230"/>
        <v>32.241636539411637</v>
      </c>
      <c r="R2098" s="8">
        <f>IF(E2097&lt;&gt;E2098,SUM($Q$4:Q2098)-SUM($R$3:R2097),0)</f>
        <v>0</v>
      </c>
      <c r="S2098" s="6">
        <f>IF(B2098&gt;0,SUM($R$4:R2098)-SUM($S$3:S2097),0)</f>
        <v>0</v>
      </c>
    </row>
    <row r="2099" spans="1:19">
      <c r="A2099">
        <f>IF(E2098&lt;&gt;E2099,COUNTIF($A$4:A2098,"&lt;&gt;0")+1,0)</f>
        <v>0</v>
      </c>
      <c r="B2099">
        <f>IF(A2099&lt;&gt;0,IF(MOD(A2099,3)=0,COUNTIF($B$4:B2098,"&lt;&gt;0")+1,0),0)</f>
        <v>0</v>
      </c>
      <c r="C2099" s="9">
        <f>'Dash Board'!$C$12+COUNT('Daily reducing balance'!$F$4:F2098)</f>
        <v>43825</v>
      </c>
      <c r="D2099">
        <f t="shared" si="224"/>
        <v>2019</v>
      </c>
      <c r="E2099">
        <f t="shared" si="225"/>
        <v>12</v>
      </c>
      <c r="F2099">
        <f>DAY('Dash Board'!$C$12+COUNT('Daily reducing balance'!$F$4:F2098))</f>
        <v>26</v>
      </c>
      <c r="G2099" s="8">
        <f t="shared" si="226"/>
        <v>235322.85040482113</v>
      </c>
      <c r="H2099" s="6">
        <f>G2099*'Dash Board'!$C$11/365</f>
        <v>67.695614500017044</v>
      </c>
      <c r="I2099" s="6">
        <f>H2099*'Dash Board'!$C$18/'Dash Board'!$C$11</f>
        <v>32.236006904770022</v>
      </c>
      <c r="J2099" s="6">
        <f>(G2099&gt;1)*PMT('Dash Board'!$C$11/365,$U$4,-'Dash Board'!$C$19)</f>
        <v>108.80376961660664</v>
      </c>
      <c r="K2099" s="6">
        <f t="shared" si="228"/>
        <v>0</v>
      </c>
      <c r="L2099" s="8">
        <f t="shared" si="229"/>
        <v>235281.74224970455</v>
      </c>
      <c r="N2099" s="8">
        <f t="shared" si="227"/>
        <v>76.567762711836622</v>
      </c>
      <c r="O2099" s="8">
        <f>IF(E2098&lt;&gt;E2099,SUM($N$4:N2099)-SUM($O$3:O2098),0)</f>
        <v>0</v>
      </c>
      <c r="P2099" s="6">
        <f>IF(B2099&gt;0,SUM($O$4:O2099)-SUM($P$3:P2098),0)</f>
        <v>0</v>
      </c>
      <c r="Q2099" s="6">
        <f t="shared" si="230"/>
        <v>32.236006904770022</v>
      </c>
      <c r="R2099" s="8">
        <f>IF(E2098&lt;&gt;E2099,SUM($Q$4:Q2099)-SUM($R$3:R2098),0)</f>
        <v>0</v>
      </c>
      <c r="S2099" s="6">
        <f>IF(B2099&gt;0,SUM($R$4:R2099)-SUM($S$3:S2098),0)</f>
        <v>0</v>
      </c>
    </row>
    <row r="2100" spans="1:19">
      <c r="A2100">
        <f>IF(E2099&lt;&gt;E2100,COUNTIF($A$4:A2099,"&lt;&gt;0")+1,0)</f>
        <v>0</v>
      </c>
      <c r="B2100">
        <f>IF(A2100&lt;&gt;0,IF(MOD(A2100,3)=0,COUNTIF($B$4:B2099,"&lt;&gt;0")+1,0),0)</f>
        <v>0</v>
      </c>
      <c r="C2100" s="9">
        <f>'Dash Board'!$C$12+COUNT('Daily reducing balance'!$F$4:F2099)</f>
        <v>43826</v>
      </c>
      <c r="D2100">
        <f t="shared" ref="D2100:D2163" si="231">IF(AND(E2100=1,F2100=1),D2099+1,D2099)</f>
        <v>2019</v>
      </c>
      <c r="E2100">
        <f t="shared" ref="E2100:E2163" si="232">IF(F2100=1,IF(E2099+1&gt;12,1,E2099+1),E2099)</f>
        <v>12</v>
      </c>
      <c r="F2100">
        <f>DAY('Dash Board'!$C$12+COUNT('Daily reducing balance'!$F$4:F2099))</f>
        <v>27</v>
      </c>
      <c r="G2100" s="8">
        <f t="shared" ref="G2100:G2163" si="233">L2099</f>
        <v>235281.74224970455</v>
      </c>
      <c r="H2100" s="6">
        <f>G2100*'Dash Board'!$C$11/365</f>
        <v>67.683788866353353</v>
      </c>
      <c r="I2100" s="6">
        <f>H2100*'Dash Board'!$C$18/'Dash Board'!$C$11</f>
        <v>32.230375650644461</v>
      </c>
      <c r="J2100" s="6">
        <f>(G2100&gt;1)*PMT('Dash Board'!$C$11/365,$U$4,-'Dash Board'!$C$19)</f>
        <v>108.80376961660664</v>
      </c>
      <c r="K2100" s="6">
        <f t="shared" si="228"/>
        <v>0</v>
      </c>
      <c r="L2100" s="8">
        <f t="shared" si="229"/>
        <v>235240.62226895429</v>
      </c>
      <c r="N2100" s="8">
        <f t="shared" ref="N2100:N2163" si="234">J2100-I2100</f>
        <v>76.573393965962183</v>
      </c>
      <c r="O2100" s="8">
        <f>IF(E2099&lt;&gt;E2100,SUM($N$4:N2100)-SUM($O$3:O2099),0)</f>
        <v>0</v>
      </c>
      <c r="P2100" s="6">
        <f>IF(B2100&gt;0,SUM($O$4:O2100)-SUM($P$3:P2099),0)</f>
        <v>0</v>
      </c>
      <c r="Q2100" s="6">
        <f t="shared" si="230"/>
        <v>32.230375650644461</v>
      </c>
      <c r="R2100" s="8">
        <f>IF(E2099&lt;&gt;E2100,SUM($Q$4:Q2100)-SUM($R$3:R2099),0)</f>
        <v>0</v>
      </c>
      <c r="S2100" s="6">
        <f>IF(B2100&gt;0,SUM($R$4:R2100)-SUM($S$3:S2099),0)</f>
        <v>0</v>
      </c>
    </row>
    <row r="2101" spans="1:19">
      <c r="A2101">
        <f>IF(E2100&lt;&gt;E2101,COUNTIF($A$4:A2100,"&lt;&gt;0")+1,0)</f>
        <v>0</v>
      </c>
      <c r="B2101">
        <f>IF(A2101&lt;&gt;0,IF(MOD(A2101,3)=0,COUNTIF($B$4:B2100,"&lt;&gt;0")+1,0),0)</f>
        <v>0</v>
      </c>
      <c r="C2101" s="9">
        <f>'Dash Board'!$C$12+COUNT('Daily reducing balance'!$F$4:F2100)</f>
        <v>43827</v>
      </c>
      <c r="D2101">
        <f t="shared" si="231"/>
        <v>2019</v>
      </c>
      <c r="E2101">
        <f t="shared" si="232"/>
        <v>12</v>
      </c>
      <c r="F2101">
        <f>DAY('Dash Board'!$C$12+COUNT('Daily reducing balance'!$F$4:F2100))</f>
        <v>28</v>
      </c>
      <c r="G2101" s="8">
        <f t="shared" si="233"/>
        <v>235240.62226895429</v>
      </c>
      <c r="H2101" s="6">
        <f>G2101*'Dash Board'!$C$11/365</f>
        <v>67.67195983079506</v>
      </c>
      <c r="I2101" s="6">
        <f>H2101*'Dash Board'!$C$18/'Dash Board'!$C$11</f>
        <v>32.22474277656908</v>
      </c>
      <c r="J2101" s="6">
        <f>(G2101&gt;1)*PMT('Dash Board'!$C$11/365,$U$4,-'Dash Board'!$C$19)</f>
        <v>108.80376961660664</v>
      </c>
      <c r="K2101" s="6">
        <f t="shared" si="228"/>
        <v>0</v>
      </c>
      <c r="L2101" s="8">
        <f t="shared" si="229"/>
        <v>235199.49045916848</v>
      </c>
      <c r="N2101" s="8">
        <f t="shared" si="234"/>
        <v>76.579026840037557</v>
      </c>
      <c r="O2101" s="8">
        <f>IF(E2100&lt;&gt;E2101,SUM($N$4:N2101)-SUM($O$3:O2100),0)</f>
        <v>0</v>
      </c>
      <c r="P2101" s="6">
        <f>IF(B2101&gt;0,SUM($O$4:O2101)-SUM($P$3:P2100),0)</f>
        <v>0</v>
      </c>
      <c r="Q2101" s="6">
        <f t="shared" si="230"/>
        <v>32.22474277656908</v>
      </c>
      <c r="R2101" s="8">
        <f>IF(E2100&lt;&gt;E2101,SUM($Q$4:Q2101)-SUM($R$3:R2100),0)</f>
        <v>0</v>
      </c>
      <c r="S2101" s="6">
        <f>IF(B2101&gt;0,SUM($R$4:R2101)-SUM($S$3:S2100),0)</f>
        <v>0</v>
      </c>
    </row>
    <row r="2102" spans="1:19">
      <c r="A2102">
        <f>IF(E2101&lt;&gt;E2102,COUNTIF($A$4:A2101,"&lt;&gt;0")+1,0)</f>
        <v>0</v>
      </c>
      <c r="B2102">
        <f>IF(A2102&lt;&gt;0,IF(MOD(A2102,3)=0,COUNTIF($B$4:B2101,"&lt;&gt;0")+1,0),0)</f>
        <v>0</v>
      </c>
      <c r="C2102" s="9">
        <f>'Dash Board'!$C$12+COUNT('Daily reducing balance'!$F$4:F2101)</f>
        <v>43828</v>
      </c>
      <c r="D2102">
        <f t="shared" si="231"/>
        <v>2019</v>
      </c>
      <c r="E2102">
        <f t="shared" si="232"/>
        <v>12</v>
      </c>
      <c r="F2102">
        <f>DAY('Dash Board'!$C$12+COUNT('Daily reducing balance'!$F$4:F2101))</f>
        <v>29</v>
      </c>
      <c r="G2102" s="8">
        <f t="shared" si="233"/>
        <v>235199.49045916848</v>
      </c>
      <c r="H2102" s="6">
        <f>G2102*'Dash Board'!$C$11/365</f>
        <v>67.660127392363535</v>
      </c>
      <c r="I2102" s="6">
        <f>H2102*'Dash Board'!$C$18/'Dash Board'!$C$11</f>
        <v>32.219108282077876</v>
      </c>
      <c r="J2102" s="6">
        <f>(G2102&gt;1)*PMT('Dash Board'!$C$11/365,$U$4,-'Dash Board'!$C$19)</f>
        <v>108.80376961660664</v>
      </c>
      <c r="K2102" s="6">
        <f t="shared" si="228"/>
        <v>0</v>
      </c>
      <c r="L2102" s="8">
        <f t="shared" si="229"/>
        <v>235158.34681694422</v>
      </c>
      <c r="N2102" s="8">
        <f t="shared" si="234"/>
        <v>76.584661334528761</v>
      </c>
      <c r="O2102" s="8">
        <f>IF(E2101&lt;&gt;E2102,SUM($N$4:N2102)-SUM($O$3:O2101),0)</f>
        <v>0</v>
      </c>
      <c r="P2102" s="6">
        <f>IF(B2102&gt;0,SUM($O$4:O2102)-SUM($P$3:P2101),0)</f>
        <v>0</v>
      </c>
      <c r="Q2102" s="6">
        <f t="shared" si="230"/>
        <v>32.219108282077876</v>
      </c>
      <c r="R2102" s="8">
        <f>IF(E2101&lt;&gt;E2102,SUM($Q$4:Q2102)-SUM($R$3:R2101),0)</f>
        <v>0</v>
      </c>
      <c r="S2102" s="6">
        <f>IF(B2102&gt;0,SUM($R$4:R2102)-SUM($S$3:S2101),0)</f>
        <v>0</v>
      </c>
    </row>
    <row r="2103" spans="1:19">
      <c r="A2103">
        <f>IF(E2102&lt;&gt;E2103,COUNTIF($A$4:A2102,"&lt;&gt;0")+1,0)</f>
        <v>0</v>
      </c>
      <c r="B2103">
        <f>IF(A2103&lt;&gt;0,IF(MOD(A2103,3)=0,COUNTIF($B$4:B2102,"&lt;&gt;0")+1,0),0)</f>
        <v>0</v>
      </c>
      <c r="C2103" s="9">
        <f>'Dash Board'!$C$12+COUNT('Daily reducing balance'!$F$4:F2102)</f>
        <v>43829</v>
      </c>
      <c r="D2103">
        <f t="shared" si="231"/>
        <v>2019</v>
      </c>
      <c r="E2103">
        <f t="shared" si="232"/>
        <v>12</v>
      </c>
      <c r="F2103">
        <f>DAY('Dash Board'!$C$12+COUNT('Daily reducing balance'!$F$4:F2102))</f>
        <v>30</v>
      </c>
      <c r="G2103" s="8">
        <f t="shared" si="233"/>
        <v>235158.34681694422</v>
      </c>
      <c r="H2103" s="6">
        <f>G2103*'Dash Board'!$C$11/365</f>
        <v>67.648291550079833</v>
      </c>
      <c r="I2103" s="6">
        <f>H2103*'Dash Board'!$C$18/'Dash Board'!$C$11</f>
        <v>32.21347216670469</v>
      </c>
      <c r="J2103" s="6">
        <f>(G2103&gt;1)*PMT('Dash Board'!$C$11/365,$U$4,-'Dash Board'!$C$19)</f>
        <v>108.80376961660664</v>
      </c>
      <c r="K2103" s="6">
        <f t="shared" si="228"/>
        <v>0</v>
      </c>
      <c r="L2103" s="8">
        <f t="shared" si="229"/>
        <v>235117.19133887769</v>
      </c>
      <c r="N2103" s="8">
        <f t="shared" si="234"/>
        <v>76.590297449901954</v>
      </c>
      <c r="O2103" s="8">
        <f>IF(E2102&lt;&gt;E2103,SUM($N$4:N2103)-SUM($O$3:O2102),0)</f>
        <v>0</v>
      </c>
      <c r="P2103" s="6">
        <f>IF(B2103&gt;0,SUM($O$4:O2103)-SUM($P$3:P2102),0)</f>
        <v>0</v>
      </c>
      <c r="Q2103" s="6">
        <f t="shared" si="230"/>
        <v>32.21347216670469</v>
      </c>
      <c r="R2103" s="8">
        <f>IF(E2102&lt;&gt;E2103,SUM($Q$4:Q2103)-SUM($R$3:R2102),0)</f>
        <v>0</v>
      </c>
      <c r="S2103" s="6">
        <f>IF(B2103&gt;0,SUM($R$4:R2103)-SUM($S$3:S2102),0)</f>
        <v>0</v>
      </c>
    </row>
    <row r="2104" spans="1:19">
      <c r="A2104">
        <f>IF(E2103&lt;&gt;E2104,COUNTIF($A$4:A2103,"&lt;&gt;0")+1,0)</f>
        <v>0</v>
      </c>
      <c r="B2104">
        <f>IF(A2104&lt;&gt;0,IF(MOD(A2104,3)=0,COUNTIF($B$4:B2103,"&lt;&gt;0")+1,0),0)</f>
        <v>0</v>
      </c>
      <c r="C2104" s="9">
        <f>'Dash Board'!$C$12+COUNT('Daily reducing balance'!$F$4:F2103)</f>
        <v>43830</v>
      </c>
      <c r="D2104">
        <f t="shared" si="231"/>
        <v>2019</v>
      </c>
      <c r="E2104">
        <f t="shared" si="232"/>
        <v>12</v>
      </c>
      <c r="F2104">
        <f>DAY('Dash Board'!$C$12+COUNT('Daily reducing balance'!$F$4:F2103))</f>
        <v>31</v>
      </c>
      <c r="G2104" s="8">
        <f t="shared" si="233"/>
        <v>235117.19133887769</v>
      </c>
      <c r="H2104" s="6">
        <f>G2104*'Dash Board'!$C$11/365</f>
        <v>67.636452302964813</v>
      </c>
      <c r="I2104" s="6">
        <f>H2104*'Dash Board'!$C$18/'Dash Board'!$C$11</f>
        <v>32.207834429983251</v>
      </c>
      <c r="J2104" s="6">
        <f>(G2104&gt;1)*PMT('Dash Board'!$C$11/365,$U$4,-'Dash Board'!$C$19)</f>
        <v>108.80376961660664</v>
      </c>
      <c r="K2104" s="6">
        <f t="shared" si="228"/>
        <v>0</v>
      </c>
      <c r="L2104" s="8">
        <f t="shared" si="229"/>
        <v>235076.02402156405</v>
      </c>
      <c r="N2104" s="8">
        <f t="shared" si="234"/>
        <v>76.595935186623393</v>
      </c>
      <c r="O2104" s="8">
        <f>IF(E2103&lt;&gt;E2104,SUM($N$4:N2104)-SUM($O$3:O2103),0)</f>
        <v>0</v>
      </c>
      <c r="P2104" s="6">
        <f>IF(B2104&gt;0,SUM($O$4:O2104)-SUM($P$3:P2103),0)</f>
        <v>0</v>
      </c>
      <c r="Q2104" s="6">
        <f t="shared" si="230"/>
        <v>32.207834429983251</v>
      </c>
      <c r="R2104" s="8">
        <f>IF(E2103&lt;&gt;E2104,SUM($Q$4:Q2104)-SUM($R$3:R2103),0)</f>
        <v>0</v>
      </c>
      <c r="S2104" s="6">
        <f>IF(B2104&gt;0,SUM($R$4:R2104)-SUM($S$3:S2103),0)</f>
        <v>0</v>
      </c>
    </row>
    <row r="2105" spans="1:19">
      <c r="A2105">
        <f>IF(E2104&lt;&gt;E2105,COUNTIF($A$4:A2104,"&lt;&gt;0")+1,0)</f>
        <v>69</v>
      </c>
      <c r="B2105">
        <f>IF(A2105&lt;&gt;0,IF(MOD(A2105,3)=0,COUNTIF($B$4:B2104,"&lt;&gt;0")+1,0),0)</f>
        <v>23</v>
      </c>
      <c r="C2105" s="9">
        <f>'Dash Board'!$C$12+COUNT('Daily reducing balance'!$F$4:F2104)</f>
        <v>43831</v>
      </c>
      <c r="D2105">
        <f t="shared" si="231"/>
        <v>2020</v>
      </c>
      <c r="E2105">
        <f t="shared" si="232"/>
        <v>1</v>
      </c>
      <c r="F2105">
        <f>DAY('Dash Board'!$C$12+COUNT('Daily reducing balance'!$F$4:F2104))</f>
        <v>1</v>
      </c>
      <c r="G2105" s="8">
        <f t="shared" si="233"/>
        <v>235076.02402156405</v>
      </c>
      <c r="H2105" s="6">
        <f>G2105*'Dash Board'!$C$11/365</f>
        <v>67.624609650038977</v>
      </c>
      <c r="I2105" s="6">
        <f>H2105*'Dash Board'!$C$18/'Dash Board'!$C$11</f>
        <v>32.202195071447136</v>
      </c>
      <c r="J2105" s="6">
        <f>(G2105&gt;1)*PMT('Dash Board'!$C$11/365,$U$4,-'Dash Board'!$C$19)</f>
        <v>108.80376961660664</v>
      </c>
      <c r="K2105" s="6">
        <f t="shared" si="228"/>
        <v>3372.9168581148047</v>
      </c>
      <c r="L2105" s="8">
        <f t="shared" si="229"/>
        <v>235034.84486159746</v>
      </c>
      <c r="N2105" s="8">
        <f t="shared" si="234"/>
        <v>76.601574545159508</v>
      </c>
      <c r="O2105" s="8">
        <f>IF(E2104&lt;&gt;E2105,SUM($N$4:N2105)-SUM($O$3:O2104),0)</f>
        <v>2372.0337845845788</v>
      </c>
      <c r="P2105" s="6">
        <f>IF(B2105&gt;0,SUM($O$4:O2105)-SUM($P$3:P2104),0)</f>
        <v>7023.9408741417283</v>
      </c>
      <c r="Q2105" s="6">
        <f t="shared" si="230"/>
        <v>32.202195071447136</v>
      </c>
      <c r="R2105" s="8">
        <f>IF(E2104&lt;&gt;E2105,SUM($Q$4:Q2105)-SUM($R$3:R2104),0)</f>
        <v>1000.883073530189</v>
      </c>
      <c r="S2105" s="6">
        <f>IF(B2105&gt;0,SUM($R$4:R2105)-SUM($S$3:S2104),0)</f>
        <v>2986.0059305860777</v>
      </c>
    </row>
    <row r="2106" spans="1:19">
      <c r="A2106">
        <f>IF(E2105&lt;&gt;E2106,COUNTIF($A$4:A2105,"&lt;&gt;0")+1,0)</f>
        <v>0</v>
      </c>
      <c r="B2106">
        <f>IF(A2106&lt;&gt;0,IF(MOD(A2106,3)=0,COUNTIF($B$4:B2105,"&lt;&gt;0")+1,0),0)</f>
        <v>0</v>
      </c>
      <c r="C2106" s="9">
        <f>'Dash Board'!$C$12+COUNT('Daily reducing balance'!$F$4:F2105)</f>
        <v>43832</v>
      </c>
      <c r="D2106">
        <f t="shared" si="231"/>
        <v>2020</v>
      </c>
      <c r="E2106">
        <f t="shared" si="232"/>
        <v>1</v>
      </c>
      <c r="F2106">
        <f>DAY('Dash Board'!$C$12+COUNT('Daily reducing balance'!$F$4:F2105))</f>
        <v>2</v>
      </c>
      <c r="G2106" s="8">
        <f t="shared" si="233"/>
        <v>235034.84486159746</v>
      </c>
      <c r="H2106" s="6">
        <f>G2106*'Dash Board'!$C$11/365</f>
        <v>67.612763590322544</v>
      </c>
      <c r="I2106" s="6">
        <f>H2106*'Dash Board'!$C$18/'Dash Board'!$C$11</f>
        <v>32.196554090629789</v>
      </c>
      <c r="J2106" s="6">
        <f>(G2106&gt;1)*PMT('Dash Board'!$C$11/365,$U$4,-'Dash Board'!$C$19)</f>
        <v>108.80376961660664</v>
      </c>
      <c r="K2106" s="6">
        <f t="shared" si="228"/>
        <v>0</v>
      </c>
      <c r="L2106" s="8">
        <f t="shared" si="229"/>
        <v>234993.65385557117</v>
      </c>
      <c r="N2106" s="8">
        <f t="shared" si="234"/>
        <v>76.607215525976855</v>
      </c>
      <c r="O2106" s="8">
        <f>IF(E2105&lt;&gt;E2106,SUM($N$4:N2106)-SUM($O$3:O2105),0)</f>
        <v>0</v>
      </c>
      <c r="P2106" s="6">
        <f>IF(B2106&gt;0,SUM($O$4:O2106)-SUM($P$3:P2105),0)</f>
        <v>0</v>
      </c>
      <c r="Q2106" s="6">
        <f t="shared" si="230"/>
        <v>32.196554090629789</v>
      </c>
      <c r="R2106" s="8">
        <f>IF(E2105&lt;&gt;E2106,SUM($Q$4:Q2106)-SUM($R$3:R2105),0)</f>
        <v>0</v>
      </c>
      <c r="S2106" s="6">
        <f>IF(B2106&gt;0,SUM($R$4:R2106)-SUM($S$3:S2105),0)</f>
        <v>0</v>
      </c>
    </row>
    <row r="2107" spans="1:19">
      <c r="A2107">
        <f>IF(E2106&lt;&gt;E2107,COUNTIF($A$4:A2106,"&lt;&gt;0")+1,0)</f>
        <v>0</v>
      </c>
      <c r="B2107">
        <f>IF(A2107&lt;&gt;0,IF(MOD(A2107,3)=0,COUNTIF($B$4:B2106,"&lt;&gt;0")+1,0),0)</f>
        <v>0</v>
      </c>
      <c r="C2107" s="9">
        <f>'Dash Board'!$C$12+COUNT('Daily reducing balance'!$F$4:F2106)</f>
        <v>43833</v>
      </c>
      <c r="D2107">
        <f t="shared" si="231"/>
        <v>2020</v>
      </c>
      <c r="E2107">
        <f t="shared" si="232"/>
        <v>1</v>
      </c>
      <c r="F2107">
        <f>DAY('Dash Board'!$C$12+COUNT('Daily reducing balance'!$F$4:F2106))</f>
        <v>3</v>
      </c>
      <c r="G2107" s="8">
        <f t="shared" si="233"/>
        <v>234993.65385557117</v>
      </c>
      <c r="H2107" s="6">
        <f>G2107*'Dash Board'!$C$11/365</f>
        <v>67.600914122835547</v>
      </c>
      <c r="I2107" s="6">
        <f>H2107*'Dash Board'!$C$18/'Dash Board'!$C$11</f>
        <v>32.190911487064547</v>
      </c>
      <c r="J2107" s="6">
        <f>(G2107&gt;1)*PMT('Dash Board'!$C$11/365,$U$4,-'Dash Board'!$C$19)</f>
        <v>108.80376961660664</v>
      </c>
      <c r="K2107" s="6">
        <f t="shared" si="228"/>
        <v>0</v>
      </c>
      <c r="L2107" s="8">
        <f t="shared" si="229"/>
        <v>234952.45100007739</v>
      </c>
      <c r="N2107" s="8">
        <f t="shared" si="234"/>
        <v>76.612858129542104</v>
      </c>
      <c r="O2107" s="8">
        <f>IF(E2106&lt;&gt;E2107,SUM($N$4:N2107)-SUM($O$3:O2106),0)</f>
        <v>0</v>
      </c>
      <c r="P2107" s="6">
        <f>IF(B2107&gt;0,SUM($O$4:O2107)-SUM($P$3:P2106),0)</f>
        <v>0</v>
      </c>
      <c r="Q2107" s="6">
        <f t="shared" si="230"/>
        <v>32.190911487064547</v>
      </c>
      <c r="R2107" s="8">
        <f>IF(E2106&lt;&gt;E2107,SUM($Q$4:Q2107)-SUM($R$3:R2106),0)</f>
        <v>0</v>
      </c>
      <c r="S2107" s="6">
        <f>IF(B2107&gt;0,SUM($R$4:R2107)-SUM($S$3:S2106),0)</f>
        <v>0</v>
      </c>
    </row>
    <row r="2108" spans="1:19">
      <c r="A2108">
        <f>IF(E2107&lt;&gt;E2108,COUNTIF($A$4:A2107,"&lt;&gt;0")+1,0)</f>
        <v>0</v>
      </c>
      <c r="B2108">
        <f>IF(A2108&lt;&gt;0,IF(MOD(A2108,3)=0,COUNTIF($B$4:B2107,"&lt;&gt;0")+1,0),0)</f>
        <v>0</v>
      </c>
      <c r="C2108" s="9">
        <f>'Dash Board'!$C$12+COUNT('Daily reducing balance'!$F$4:F2107)</f>
        <v>43834</v>
      </c>
      <c r="D2108">
        <f t="shared" si="231"/>
        <v>2020</v>
      </c>
      <c r="E2108">
        <f t="shared" si="232"/>
        <v>1</v>
      </c>
      <c r="F2108">
        <f>DAY('Dash Board'!$C$12+COUNT('Daily reducing balance'!$F$4:F2107))</f>
        <v>4</v>
      </c>
      <c r="G2108" s="8">
        <f t="shared" si="233"/>
        <v>234952.45100007739</v>
      </c>
      <c r="H2108" s="6">
        <f>G2108*'Dash Board'!$C$11/365</f>
        <v>67.589061246597609</v>
      </c>
      <c r="I2108" s="6">
        <f>H2108*'Dash Board'!$C$18/'Dash Board'!$C$11</f>
        <v>32.185267260284576</v>
      </c>
      <c r="J2108" s="6">
        <f>(G2108&gt;1)*PMT('Dash Board'!$C$11/365,$U$4,-'Dash Board'!$C$19)</f>
        <v>108.80376961660664</v>
      </c>
      <c r="K2108" s="6">
        <f t="shared" si="228"/>
        <v>0</v>
      </c>
      <c r="L2108" s="8">
        <f t="shared" si="229"/>
        <v>234911.23629170738</v>
      </c>
      <c r="N2108" s="8">
        <f t="shared" si="234"/>
        <v>76.618502356322068</v>
      </c>
      <c r="O2108" s="8">
        <f>IF(E2107&lt;&gt;E2108,SUM($N$4:N2108)-SUM($O$3:O2107),0)</f>
        <v>0</v>
      </c>
      <c r="P2108" s="6">
        <f>IF(B2108&gt;0,SUM($O$4:O2108)-SUM($P$3:P2107),0)</f>
        <v>0</v>
      </c>
      <c r="Q2108" s="6">
        <f t="shared" si="230"/>
        <v>32.185267260284576</v>
      </c>
      <c r="R2108" s="8">
        <f>IF(E2107&lt;&gt;E2108,SUM($Q$4:Q2108)-SUM($R$3:R2107),0)</f>
        <v>0</v>
      </c>
      <c r="S2108" s="6">
        <f>IF(B2108&gt;0,SUM($R$4:R2108)-SUM($S$3:S2107),0)</f>
        <v>0</v>
      </c>
    </row>
    <row r="2109" spans="1:19">
      <c r="A2109">
        <f>IF(E2108&lt;&gt;E2109,COUNTIF($A$4:A2108,"&lt;&gt;0")+1,0)</f>
        <v>0</v>
      </c>
      <c r="B2109">
        <f>IF(A2109&lt;&gt;0,IF(MOD(A2109,3)=0,COUNTIF($B$4:B2108,"&lt;&gt;0")+1,0),0)</f>
        <v>0</v>
      </c>
      <c r="C2109" s="9">
        <f>'Dash Board'!$C$12+COUNT('Daily reducing balance'!$F$4:F2108)</f>
        <v>43835</v>
      </c>
      <c r="D2109">
        <f t="shared" si="231"/>
        <v>2020</v>
      </c>
      <c r="E2109">
        <f t="shared" si="232"/>
        <v>1</v>
      </c>
      <c r="F2109">
        <f>DAY('Dash Board'!$C$12+COUNT('Daily reducing balance'!$F$4:F2108))</f>
        <v>5</v>
      </c>
      <c r="G2109" s="8">
        <f t="shared" si="233"/>
        <v>234911.23629170738</v>
      </c>
      <c r="H2109" s="6">
        <f>G2109*'Dash Board'!$C$11/365</f>
        <v>67.577204960628151</v>
      </c>
      <c r="I2109" s="6">
        <f>H2109*'Dash Board'!$C$18/'Dash Board'!$C$11</f>
        <v>32.179621409822936</v>
      </c>
      <c r="J2109" s="6">
        <f>(G2109&gt;1)*PMT('Dash Board'!$C$11/365,$U$4,-'Dash Board'!$C$19)</f>
        <v>108.80376961660664</v>
      </c>
      <c r="K2109" s="6">
        <f t="shared" si="228"/>
        <v>0</v>
      </c>
      <c r="L2109" s="8">
        <f t="shared" si="229"/>
        <v>234870.00972705139</v>
      </c>
      <c r="N2109" s="8">
        <f t="shared" si="234"/>
        <v>76.624148206783701</v>
      </c>
      <c r="O2109" s="8">
        <f>IF(E2108&lt;&gt;E2109,SUM($N$4:N2109)-SUM($O$3:O2108),0)</f>
        <v>0</v>
      </c>
      <c r="P2109" s="6">
        <f>IF(B2109&gt;0,SUM($O$4:O2109)-SUM($P$3:P2108),0)</f>
        <v>0</v>
      </c>
      <c r="Q2109" s="6">
        <f t="shared" si="230"/>
        <v>32.179621409822936</v>
      </c>
      <c r="R2109" s="8">
        <f>IF(E2108&lt;&gt;E2109,SUM($Q$4:Q2109)-SUM($R$3:R2108),0)</f>
        <v>0</v>
      </c>
      <c r="S2109" s="6">
        <f>IF(B2109&gt;0,SUM($R$4:R2109)-SUM($S$3:S2108),0)</f>
        <v>0</v>
      </c>
    </row>
    <row r="2110" spans="1:19">
      <c r="A2110">
        <f>IF(E2109&lt;&gt;E2110,COUNTIF($A$4:A2109,"&lt;&gt;0")+1,0)</f>
        <v>0</v>
      </c>
      <c r="B2110">
        <f>IF(A2110&lt;&gt;0,IF(MOD(A2110,3)=0,COUNTIF($B$4:B2109,"&lt;&gt;0")+1,0),0)</f>
        <v>0</v>
      </c>
      <c r="C2110" s="9">
        <f>'Dash Board'!$C$12+COUNT('Daily reducing balance'!$F$4:F2109)</f>
        <v>43836</v>
      </c>
      <c r="D2110">
        <f t="shared" si="231"/>
        <v>2020</v>
      </c>
      <c r="E2110">
        <f t="shared" si="232"/>
        <v>1</v>
      </c>
      <c r="F2110">
        <f>DAY('Dash Board'!$C$12+COUNT('Daily reducing balance'!$F$4:F2109))</f>
        <v>6</v>
      </c>
      <c r="G2110" s="8">
        <f t="shared" si="233"/>
        <v>234870.00972705139</v>
      </c>
      <c r="H2110" s="6">
        <f>G2110*'Dash Board'!$C$11/365</f>
        <v>67.565345263946298</v>
      </c>
      <c r="I2110" s="6">
        <f>H2110*'Dash Board'!$C$18/'Dash Board'!$C$11</f>
        <v>32.17397393521253</v>
      </c>
      <c r="J2110" s="6">
        <f>(G2110&gt;1)*PMT('Dash Board'!$C$11/365,$U$4,-'Dash Board'!$C$19)</f>
        <v>108.80376961660664</v>
      </c>
      <c r="K2110" s="6">
        <f t="shared" si="228"/>
        <v>0</v>
      </c>
      <c r="L2110" s="8">
        <f t="shared" si="229"/>
        <v>234828.77130269873</v>
      </c>
      <c r="N2110" s="8">
        <f t="shared" si="234"/>
        <v>76.629795681394114</v>
      </c>
      <c r="O2110" s="8">
        <f>IF(E2109&lt;&gt;E2110,SUM($N$4:N2110)-SUM($O$3:O2109),0)</f>
        <v>0</v>
      </c>
      <c r="P2110" s="6">
        <f>IF(B2110&gt;0,SUM($O$4:O2110)-SUM($P$3:P2109),0)</f>
        <v>0</v>
      </c>
      <c r="Q2110" s="6">
        <f t="shared" si="230"/>
        <v>32.17397393521253</v>
      </c>
      <c r="R2110" s="8">
        <f>IF(E2109&lt;&gt;E2110,SUM($Q$4:Q2110)-SUM($R$3:R2109),0)</f>
        <v>0</v>
      </c>
      <c r="S2110" s="6">
        <f>IF(B2110&gt;0,SUM($R$4:R2110)-SUM($S$3:S2109),0)</f>
        <v>0</v>
      </c>
    </row>
    <row r="2111" spans="1:19">
      <c r="A2111">
        <f>IF(E2110&lt;&gt;E2111,COUNTIF($A$4:A2110,"&lt;&gt;0")+1,0)</f>
        <v>0</v>
      </c>
      <c r="B2111">
        <f>IF(A2111&lt;&gt;0,IF(MOD(A2111,3)=0,COUNTIF($B$4:B2110,"&lt;&gt;0")+1,0),0)</f>
        <v>0</v>
      </c>
      <c r="C2111" s="9">
        <f>'Dash Board'!$C$12+COUNT('Daily reducing balance'!$F$4:F2110)</f>
        <v>43837</v>
      </c>
      <c r="D2111">
        <f t="shared" si="231"/>
        <v>2020</v>
      </c>
      <c r="E2111">
        <f t="shared" si="232"/>
        <v>1</v>
      </c>
      <c r="F2111">
        <f>DAY('Dash Board'!$C$12+COUNT('Daily reducing balance'!$F$4:F2110))</f>
        <v>7</v>
      </c>
      <c r="G2111" s="8">
        <f t="shared" si="233"/>
        <v>234828.77130269873</v>
      </c>
      <c r="H2111" s="6">
        <f>G2111*'Dash Board'!$C$11/365</f>
        <v>67.553482155570862</v>
      </c>
      <c r="I2111" s="6">
        <f>H2111*'Dash Board'!$C$18/'Dash Board'!$C$11</f>
        <v>32.168324835986127</v>
      </c>
      <c r="J2111" s="6">
        <f>(G2111&gt;1)*PMT('Dash Board'!$C$11/365,$U$4,-'Dash Board'!$C$19)</f>
        <v>108.80376961660664</v>
      </c>
      <c r="K2111" s="6">
        <f t="shared" si="228"/>
        <v>0</v>
      </c>
      <c r="L2111" s="8">
        <f t="shared" si="229"/>
        <v>234787.5210152377</v>
      </c>
      <c r="N2111" s="8">
        <f t="shared" si="234"/>
        <v>76.635444780620517</v>
      </c>
      <c r="O2111" s="8">
        <f>IF(E2110&lt;&gt;E2111,SUM($N$4:N2111)-SUM($O$3:O2110),0)</f>
        <v>0</v>
      </c>
      <c r="P2111" s="6">
        <f>IF(B2111&gt;0,SUM($O$4:O2111)-SUM($P$3:P2110),0)</f>
        <v>0</v>
      </c>
      <c r="Q2111" s="6">
        <f t="shared" si="230"/>
        <v>32.168324835986127</v>
      </c>
      <c r="R2111" s="8">
        <f>IF(E2110&lt;&gt;E2111,SUM($Q$4:Q2111)-SUM($R$3:R2110),0)</f>
        <v>0</v>
      </c>
      <c r="S2111" s="6">
        <f>IF(B2111&gt;0,SUM($R$4:R2111)-SUM($S$3:S2110),0)</f>
        <v>0</v>
      </c>
    </row>
    <row r="2112" spans="1:19">
      <c r="A2112">
        <f>IF(E2111&lt;&gt;E2112,COUNTIF($A$4:A2111,"&lt;&gt;0")+1,0)</f>
        <v>0</v>
      </c>
      <c r="B2112">
        <f>IF(A2112&lt;&gt;0,IF(MOD(A2112,3)=0,COUNTIF($B$4:B2111,"&lt;&gt;0")+1,0),0)</f>
        <v>0</v>
      </c>
      <c r="C2112" s="9">
        <f>'Dash Board'!$C$12+COUNT('Daily reducing balance'!$F$4:F2111)</f>
        <v>43838</v>
      </c>
      <c r="D2112">
        <f t="shared" si="231"/>
        <v>2020</v>
      </c>
      <c r="E2112">
        <f t="shared" si="232"/>
        <v>1</v>
      </c>
      <c r="F2112">
        <f>DAY('Dash Board'!$C$12+COUNT('Daily reducing balance'!$F$4:F2111))</f>
        <v>8</v>
      </c>
      <c r="G2112" s="8">
        <f t="shared" si="233"/>
        <v>234787.5210152377</v>
      </c>
      <c r="H2112" s="6">
        <f>G2112*'Dash Board'!$C$11/365</f>
        <v>67.54161563452044</v>
      </c>
      <c r="I2112" s="6">
        <f>H2112*'Dash Board'!$C$18/'Dash Board'!$C$11</f>
        <v>32.162674111676402</v>
      </c>
      <c r="J2112" s="6">
        <f>(G2112&gt;1)*PMT('Dash Board'!$C$11/365,$U$4,-'Dash Board'!$C$19)</f>
        <v>108.80376961660664</v>
      </c>
      <c r="K2112" s="6">
        <f t="shared" si="228"/>
        <v>0</v>
      </c>
      <c r="L2112" s="8">
        <f t="shared" si="229"/>
        <v>234746.2588612556</v>
      </c>
      <c r="N2112" s="8">
        <f t="shared" si="234"/>
        <v>76.641095504930234</v>
      </c>
      <c r="O2112" s="8">
        <f>IF(E2111&lt;&gt;E2112,SUM($N$4:N2112)-SUM($O$3:O2111),0)</f>
        <v>0</v>
      </c>
      <c r="P2112" s="6">
        <f>IF(B2112&gt;0,SUM($O$4:O2112)-SUM($P$3:P2111),0)</f>
        <v>0</v>
      </c>
      <c r="Q2112" s="6">
        <f t="shared" si="230"/>
        <v>32.162674111676402</v>
      </c>
      <c r="R2112" s="8">
        <f>IF(E2111&lt;&gt;E2112,SUM($Q$4:Q2112)-SUM($R$3:R2111),0)</f>
        <v>0</v>
      </c>
      <c r="S2112" s="6">
        <f>IF(B2112&gt;0,SUM($R$4:R2112)-SUM($S$3:S2111),0)</f>
        <v>0</v>
      </c>
    </row>
    <row r="2113" spans="1:19">
      <c r="A2113">
        <f>IF(E2112&lt;&gt;E2113,COUNTIF($A$4:A2112,"&lt;&gt;0")+1,0)</f>
        <v>0</v>
      </c>
      <c r="B2113">
        <f>IF(A2113&lt;&gt;0,IF(MOD(A2113,3)=0,COUNTIF($B$4:B2112,"&lt;&gt;0")+1,0),0)</f>
        <v>0</v>
      </c>
      <c r="C2113" s="9">
        <f>'Dash Board'!$C$12+COUNT('Daily reducing balance'!$F$4:F2112)</f>
        <v>43839</v>
      </c>
      <c r="D2113">
        <f t="shared" si="231"/>
        <v>2020</v>
      </c>
      <c r="E2113">
        <f t="shared" si="232"/>
        <v>1</v>
      </c>
      <c r="F2113">
        <f>DAY('Dash Board'!$C$12+COUNT('Daily reducing balance'!$F$4:F2112))</f>
        <v>9</v>
      </c>
      <c r="G2113" s="8">
        <f t="shared" si="233"/>
        <v>234746.2588612556</v>
      </c>
      <c r="H2113" s="6">
        <f>G2113*'Dash Board'!$C$11/365</f>
        <v>67.529745699813262</v>
      </c>
      <c r="I2113" s="6">
        <f>H2113*'Dash Board'!$C$18/'Dash Board'!$C$11</f>
        <v>32.157021761815841</v>
      </c>
      <c r="J2113" s="6">
        <f>(G2113&gt;1)*PMT('Dash Board'!$C$11/365,$U$4,-'Dash Board'!$C$19)</f>
        <v>108.80376961660664</v>
      </c>
      <c r="K2113" s="6">
        <f t="shared" si="228"/>
        <v>0</v>
      </c>
      <c r="L2113" s="8">
        <f t="shared" si="229"/>
        <v>234704.98483733879</v>
      </c>
      <c r="N2113" s="8">
        <f t="shared" si="234"/>
        <v>76.646747854790803</v>
      </c>
      <c r="O2113" s="8">
        <f>IF(E2112&lt;&gt;E2113,SUM($N$4:N2113)-SUM($O$3:O2112),0)</f>
        <v>0</v>
      </c>
      <c r="P2113" s="6">
        <f>IF(B2113&gt;0,SUM($O$4:O2113)-SUM($P$3:P2112),0)</f>
        <v>0</v>
      </c>
      <c r="Q2113" s="6">
        <f t="shared" si="230"/>
        <v>32.157021761815841</v>
      </c>
      <c r="R2113" s="8">
        <f>IF(E2112&lt;&gt;E2113,SUM($Q$4:Q2113)-SUM($R$3:R2112),0)</f>
        <v>0</v>
      </c>
      <c r="S2113" s="6">
        <f>IF(B2113&gt;0,SUM($R$4:R2113)-SUM($S$3:S2112),0)</f>
        <v>0</v>
      </c>
    </row>
    <row r="2114" spans="1:19">
      <c r="A2114">
        <f>IF(E2113&lt;&gt;E2114,COUNTIF($A$4:A2113,"&lt;&gt;0")+1,0)</f>
        <v>0</v>
      </c>
      <c r="B2114">
        <f>IF(A2114&lt;&gt;0,IF(MOD(A2114,3)=0,COUNTIF($B$4:B2113,"&lt;&gt;0")+1,0),0)</f>
        <v>0</v>
      </c>
      <c r="C2114" s="9">
        <f>'Dash Board'!$C$12+COUNT('Daily reducing balance'!$F$4:F2113)</f>
        <v>43840</v>
      </c>
      <c r="D2114">
        <f t="shared" si="231"/>
        <v>2020</v>
      </c>
      <c r="E2114">
        <f t="shared" si="232"/>
        <v>1</v>
      </c>
      <c r="F2114">
        <f>DAY('Dash Board'!$C$12+COUNT('Daily reducing balance'!$F$4:F2113))</f>
        <v>10</v>
      </c>
      <c r="G2114" s="8">
        <f t="shared" si="233"/>
        <v>234704.98483733879</v>
      </c>
      <c r="H2114" s="6">
        <f>G2114*'Dash Board'!$C$11/365</f>
        <v>67.517872350467329</v>
      </c>
      <c r="I2114" s="6">
        <f>H2114*'Dash Board'!$C$18/'Dash Board'!$C$11</f>
        <v>32.151367785936827</v>
      </c>
      <c r="J2114" s="6">
        <f>(G2114&gt;1)*PMT('Dash Board'!$C$11/365,$U$4,-'Dash Board'!$C$19)</f>
        <v>108.80376961660664</v>
      </c>
      <c r="K2114" s="6">
        <f t="shared" si="228"/>
        <v>0</v>
      </c>
      <c r="L2114" s="8">
        <f t="shared" si="229"/>
        <v>234663.69894007265</v>
      </c>
      <c r="N2114" s="8">
        <f t="shared" si="234"/>
        <v>76.652401830669817</v>
      </c>
      <c r="O2114" s="8">
        <f>IF(E2113&lt;&gt;E2114,SUM($N$4:N2114)-SUM($O$3:O2113),0)</f>
        <v>0</v>
      </c>
      <c r="P2114" s="6">
        <f>IF(B2114&gt;0,SUM($O$4:O2114)-SUM($P$3:P2113),0)</f>
        <v>0</v>
      </c>
      <c r="Q2114" s="6">
        <f t="shared" si="230"/>
        <v>32.151367785936827</v>
      </c>
      <c r="R2114" s="8">
        <f>IF(E2113&lt;&gt;E2114,SUM($Q$4:Q2114)-SUM($R$3:R2113),0)</f>
        <v>0</v>
      </c>
      <c r="S2114" s="6">
        <f>IF(B2114&gt;0,SUM($R$4:R2114)-SUM($S$3:S2113),0)</f>
        <v>0</v>
      </c>
    </row>
    <row r="2115" spans="1:19">
      <c r="A2115">
        <f>IF(E2114&lt;&gt;E2115,COUNTIF($A$4:A2114,"&lt;&gt;0")+1,0)</f>
        <v>0</v>
      </c>
      <c r="B2115">
        <f>IF(A2115&lt;&gt;0,IF(MOD(A2115,3)=0,COUNTIF($B$4:B2114,"&lt;&gt;0")+1,0),0)</f>
        <v>0</v>
      </c>
      <c r="C2115" s="9">
        <f>'Dash Board'!$C$12+COUNT('Daily reducing balance'!$F$4:F2114)</f>
        <v>43841</v>
      </c>
      <c r="D2115">
        <f t="shared" si="231"/>
        <v>2020</v>
      </c>
      <c r="E2115">
        <f t="shared" si="232"/>
        <v>1</v>
      </c>
      <c r="F2115">
        <f>DAY('Dash Board'!$C$12+COUNT('Daily reducing balance'!$F$4:F2114))</f>
        <v>11</v>
      </c>
      <c r="G2115" s="8">
        <f t="shared" si="233"/>
        <v>234663.69894007265</v>
      </c>
      <c r="H2115" s="6">
        <f>G2115*'Dash Board'!$C$11/365</f>
        <v>67.505995585500344</v>
      </c>
      <c r="I2115" s="6">
        <f>H2115*'Dash Board'!$C$18/'Dash Board'!$C$11</f>
        <v>32.145712183571597</v>
      </c>
      <c r="J2115" s="6">
        <f>(G2115&gt;1)*PMT('Dash Board'!$C$11/365,$U$4,-'Dash Board'!$C$19)</f>
        <v>108.80376961660664</v>
      </c>
      <c r="K2115" s="6">
        <f t="shared" si="228"/>
        <v>0</v>
      </c>
      <c r="L2115" s="8">
        <f t="shared" si="229"/>
        <v>234622.40116604153</v>
      </c>
      <c r="N2115" s="8">
        <f t="shared" si="234"/>
        <v>76.658057433035054</v>
      </c>
      <c r="O2115" s="8">
        <f>IF(E2114&lt;&gt;E2115,SUM($N$4:N2115)-SUM($O$3:O2114),0)</f>
        <v>0</v>
      </c>
      <c r="P2115" s="6">
        <f>IF(B2115&gt;0,SUM($O$4:O2115)-SUM($P$3:P2114),0)</f>
        <v>0</v>
      </c>
      <c r="Q2115" s="6">
        <f t="shared" si="230"/>
        <v>32.145712183571597</v>
      </c>
      <c r="R2115" s="8">
        <f>IF(E2114&lt;&gt;E2115,SUM($Q$4:Q2115)-SUM($R$3:R2114),0)</f>
        <v>0</v>
      </c>
      <c r="S2115" s="6">
        <f>IF(B2115&gt;0,SUM($R$4:R2115)-SUM($S$3:S2114),0)</f>
        <v>0</v>
      </c>
    </row>
    <row r="2116" spans="1:19">
      <c r="A2116">
        <f>IF(E2115&lt;&gt;E2116,COUNTIF($A$4:A2115,"&lt;&gt;0")+1,0)</f>
        <v>0</v>
      </c>
      <c r="B2116">
        <f>IF(A2116&lt;&gt;0,IF(MOD(A2116,3)=0,COUNTIF($B$4:B2115,"&lt;&gt;0")+1,0),0)</f>
        <v>0</v>
      </c>
      <c r="C2116" s="9">
        <f>'Dash Board'!$C$12+COUNT('Daily reducing balance'!$F$4:F2115)</f>
        <v>43842</v>
      </c>
      <c r="D2116">
        <f t="shared" si="231"/>
        <v>2020</v>
      </c>
      <c r="E2116">
        <f t="shared" si="232"/>
        <v>1</v>
      </c>
      <c r="F2116">
        <f>DAY('Dash Board'!$C$12+COUNT('Daily reducing balance'!$F$4:F2115))</f>
        <v>12</v>
      </c>
      <c r="G2116" s="8">
        <f t="shared" si="233"/>
        <v>234622.40116604153</v>
      </c>
      <c r="H2116" s="6">
        <f>G2116*'Dash Board'!$C$11/365</f>
        <v>67.494115403929754</v>
      </c>
      <c r="I2116" s="6">
        <f>H2116*'Dash Board'!$C$18/'Dash Board'!$C$11</f>
        <v>32.140054954252271</v>
      </c>
      <c r="J2116" s="6">
        <f>(G2116&gt;1)*PMT('Dash Board'!$C$11/365,$U$4,-'Dash Board'!$C$19)</f>
        <v>108.80376961660664</v>
      </c>
      <c r="K2116" s="6">
        <f t="shared" si="228"/>
        <v>0</v>
      </c>
      <c r="L2116" s="8">
        <f t="shared" si="229"/>
        <v>234581.09151182885</v>
      </c>
      <c r="N2116" s="8">
        <f t="shared" si="234"/>
        <v>76.66371466235438</v>
      </c>
      <c r="O2116" s="8">
        <f>IF(E2115&lt;&gt;E2116,SUM($N$4:N2116)-SUM($O$3:O2115),0)</f>
        <v>0</v>
      </c>
      <c r="P2116" s="6">
        <f>IF(B2116&gt;0,SUM($O$4:O2116)-SUM($P$3:P2115),0)</f>
        <v>0</v>
      </c>
      <c r="Q2116" s="6">
        <f t="shared" si="230"/>
        <v>32.140054954252271</v>
      </c>
      <c r="R2116" s="8">
        <f>IF(E2115&lt;&gt;E2116,SUM($Q$4:Q2116)-SUM($R$3:R2115),0)</f>
        <v>0</v>
      </c>
      <c r="S2116" s="6">
        <f>IF(B2116&gt;0,SUM($R$4:R2116)-SUM($S$3:S2115),0)</f>
        <v>0</v>
      </c>
    </row>
    <row r="2117" spans="1:19">
      <c r="A2117">
        <f>IF(E2116&lt;&gt;E2117,COUNTIF($A$4:A2116,"&lt;&gt;0")+1,0)</f>
        <v>0</v>
      </c>
      <c r="B2117">
        <f>IF(A2117&lt;&gt;0,IF(MOD(A2117,3)=0,COUNTIF($B$4:B2116,"&lt;&gt;0")+1,0),0)</f>
        <v>0</v>
      </c>
      <c r="C2117" s="9">
        <f>'Dash Board'!$C$12+COUNT('Daily reducing balance'!$F$4:F2116)</f>
        <v>43843</v>
      </c>
      <c r="D2117">
        <f t="shared" si="231"/>
        <v>2020</v>
      </c>
      <c r="E2117">
        <f t="shared" si="232"/>
        <v>1</v>
      </c>
      <c r="F2117">
        <f>DAY('Dash Board'!$C$12+COUNT('Daily reducing balance'!$F$4:F2116))</f>
        <v>13</v>
      </c>
      <c r="G2117" s="8">
        <f t="shared" si="233"/>
        <v>234581.09151182885</v>
      </c>
      <c r="H2117" s="6">
        <f>G2117*'Dash Board'!$C$11/365</f>
        <v>67.482231804772681</v>
      </c>
      <c r="I2117" s="6">
        <f>H2117*'Dash Board'!$C$18/'Dash Board'!$C$11</f>
        <v>32.134396097510802</v>
      </c>
      <c r="J2117" s="6">
        <f>(G2117&gt;1)*PMT('Dash Board'!$C$11/365,$U$4,-'Dash Board'!$C$19)</f>
        <v>108.80376961660664</v>
      </c>
      <c r="K2117" s="6">
        <f t="shared" ref="K2117:K2180" si="235">IF(F2117=1,SUMIFS($J$4:$J$7308,$D$4:$D$7308,"="&amp;YEAR(C2117),$E$4:$E$7308,"="&amp;MONTH(C2117)),0)</f>
        <v>0</v>
      </c>
      <c r="L2117" s="8">
        <f t="shared" ref="L2117:L2180" si="236">IF(G2117+H2117-J2117&lt;0,0,G2117+H2117-J2117)</f>
        <v>234539.76997401702</v>
      </c>
      <c r="N2117" s="8">
        <f t="shared" si="234"/>
        <v>76.669373519095842</v>
      </c>
      <c r="O2117" s="8">
        <f>IF(E2116&lt;&gt;E2117,SUM($N$4:N2117)-SUM($O$3:O2116),0)</f>
        <v>0</v>
      </c>
      <c r="P2117" s="6">
        <f>IF(B2117&gt;0,SUM($O$4:O2117)-SUM($P$3:P2116),0)</f>
        <v>0</v>
      </c>
      <c r="Q2117" s="6">
        <f t="shared" ref="Q2117:Q2180" si="237">I2117</f>
        <v>32.134396097510802</v>
      </c>
      <c r="R2117" s="8">
        <f>IF(E2116&lt;&gt;E2117,SUM($Q$4:Q2117)-SUM($R$3:R2116),0)</f>
        <v>0</v>
      </c>
      <c r="S2117" s="6">
        <f>IF(B2117&gt;0,SUM($R$4:R2117)-SUM($S$3:S2116),0)</f>
        <v>0</v>
      </c>
    </row>
    <row r="2118" spans="1:19">
      <c r="A2118">
        <f>IF(E2117&lt;&gt;E2118,COUNTIF($A$4:A2117,"&lt;&gt;0")+1,0)</f>
        <v>0</v>
      </c>
      <c r="B2118">
        <f>IF(A2118&lt;&gt;0,IF(MOD(A2118,3)=0,COUNTIF($B$4:B2117,"&lt;&gt;0")+1,0),0)</f>
        <v>0</v>
      </c>
      <c r="C2118" s="9">
        <f>'Dash Board'!$C$12+COUNT('Daily reducing balance'!$F$4:F2117)</f>
        <v>43844</v>
      </c>
      <c r="D2118">
        <f t="shared" si="231"/>
        <v>2020</v>
      </c>
      <c r="E2118">
        <f t="shared" si="232"/>
        <v>1</v>
      </c>
      <c r="F2118">
        <f>DAY('Dash Board'!$C$12+COUNT('Daily reducing balance'!$F$4:F2117))</f>
        <v>14</v>
      </c>
      <c r="G2118" s="8">
        <f t="shared" si="233"/>
        <v>234539.76997401702</v>
      </c>
      <c r="H2118" s="6">
        <f>G2118*'Dash Board'!$C$11/365</f>
        <v>67.470344787045988</v>
      </c>
      <c r="I2118" s="6">
        <f>H2118*'Dash Board'!$C$18/'Dash Board'!$C$11</f>
        <v>32.128735612879041</v>
      </c>
      <c r="J2118" s="6">
        <f>(G2118&gt;1)*PMT('Dash Board'!$C$11/365,$U$4,-'Dash Board'!$C$19)</f>
        <v>108.80376961660664</v>
      </c>
      <c r="K2118" s="6">
        <f t="shared" si="235"/>
        <v>0</v>
      </c>
      <c r="L2118" s="8">
        <f t="shared" si="236"/>
        <v>234498.43654918746</v>
      </c>
      <c r="N2118" s="8">
        <f t="shared" si="234"/>
        <v>76.675034003727603</v>
      </c>
      <c r="O2118" s="8">
        <f>IF(E2117&lt;&gt;E2118,SUM($N$4:N2118)-SUM($O$3:O2117),0)</f>
        <v>0</v>
      </c>
      <c r="P2118" s="6">
        <f>IF(B2118&gt;0,SUM($O$4:O2118)-SUM($P$3:P2117),0)</f>
        <v>0</v>
      </c>
      <c r="Q2118" s="6">
        <f t="shared" si="237"/>
        <v>32.128735612879041</v>
      </c>
      <c r="R2118" s="8">
        <f>IF(E2117&lt;&gt;E2118,SUM($Q$4:Q2118)-SUM($R$3:R2117),0)</f>
        <v>0</v>
      </c>
      <c r="S2118" s="6">
        <f>IF(B2118&gt;0,SUM($R$4:R2118)-SUM($S$3:S2117),0)</f>
        <v>0</v>
      </c>
    </row>
    <row r="2119" spans="1:19">
      <c r="A2119">
        <f>IF(E2118&lt;&gt;E2119,COUNTIF($A$4:A2118,"&lt;&gt;0")+1,0)</f>
        <v>0</v>
      </c>
      <c r="B2119">
        <f>IF(A2119&lt;&gt;0,IF(MOD(A2119,3)=0,COUNTIF($B$4:B2118,"&lt;&gt;0")+1,0),0)</f>
        <v>0</v>
      </c>
      <c r="C2119" s="9">
        <f>'Dash Board'!$C$12+COUNT('Daily reducing balance'!$F$4:F2118)</f>
        <v>43845</v>
      </c>
      <c r="D2119">
        <f t="shared" si="231"/>
        <v>2020</v>
      </c>
      <c r="E2119">
        <f t="shared" si="232"/>
        <v>1</v>
      </c>
      <c r="F2119">
        <f>DAY('Dash Board'!$C$12+COUNT('Daily reducing balance'!$F$4:F2118))</f>
        <v>15</v>
      </c>
      <c r="G2119" s="8">
        <f t="shared" si="233"/>
        <v>234498.43654918746</v>
      </c>
      <c r="H2119" s="6">
        <f>G2119*'Dash Board'!$C$11/365</f>
        <v>67.458454349766257</v>
      </c>
      <c r="I2119" s="6">
        <f>H2119*'Dash Board'!$C$18/'Dash Board'!$C$11</f>
        <v>32.123073499888697</v>
      </c>
      <c r="J2119" s="6">
        <f>(G2119&gt;1)*PMT('Dash Board'!$C$11/365,$U$4,-'Dash Board'!$C$19)</f>
        <v>108.80376961660664</v>
      </c>
      <c r="K2119" s="6">
        <f t="shared" si="235"/>
        <v>0</v>
      </c>
      <c r="L2119" s="8">
        <f t="shared" si="236"/>
        <v>234457.09123392063</v>
      </c>
      <c r="N2119" s="8">
        <f t="shared" si="234"/>
        <v>76.68069611671794</v>
      </c>
      <c r="O2119" s="8">
        <f>IF(E2118&lt;&gt;E2119,SUM($N$4:N2119)-SUM($O$3:O2118),0)</f>
        <v>0</v>
      </c>
      <c r="P2119" s="6">
        <f>IF(B2119&gt;0,SUM($O$4:O2119)-SUM($P$3:P2118),0)</f>
        <v>0</v>
      </c>
      <c r="Q2119" s="6">
        <f t="shared" si="237"/>
        <v>32.123073499888697</v>
      </c>
      <c r="R2119" s="8">
        <f>IF(E2118&lt;&gt;E2119,SUM($Q$4:Q2119)-SUM($R$3:R2118),0)</f>
        <v>0</v>
      </c>
      <c r="S2119" s="6">
        <f>IF(B2119&gt;0,SUM($R$4:R2119)-SUM($S$3:S2118),0)</f>
        <v>0</v>
      </c>
    </row>
    <row r="2120" spans="1:19">
      <c r="A2120">
        <f>IF(E2119&lt;&gt;E2120,COUNTIF($A$4:A2119,"&lt;&gt;0")+1,0)</f>
        <v>0</v>
      </c>
      <c r="B2120">
        <f>IF(A2120&lt;&gt;0,IF(MOD(A2120,3)=0,COUNTIF($B$4:B2119,"&lt;&gt;0")+1,0),0)</f>
        <v>0</v>
      </c>
      <c r="C2120" s="9">
        <f>'Dash Board'!$C$12+COUNT('Daily reducing balance'!$F$4:F2119)</f>
        <v>43846</v>
      </c>
      <c r="D2120">
        <f t="shared" si="231"/>
        <v>2020</v>
      </c>
      <c r="E2120">
        <f t="shared" si="232"/>
        <v>1</v>
      </c>
      <c r="F2120">
        <f>DAY('Dash Board'!$C$12+COUNT('Daily reducing balance'!$F$4:F2119))</f>
        <v>16</v>
      </c>
      <c r="G2120" s="8">
        <f t="shared" si="233"/>
        <v>234457.09123392063</v>
      </c>
      <c r="H2120" s="6">
        <f>G2120*'Dash Board'!$C$11/365</f>
        <v>67.446560491949768</v>
      </c>
      <c r="I2120" s="6">
        <f>H2120*'Dash Board'!$C$18/'Dash Board'!$C$11</f>
        <v>32.117409758071318</v>
      </c>
      <c r="J2120" s="6">
        <f>(G2120&gt;1)*PMT('Dash Board'!$C$11/365,$U$4,-'Dash Board'!$C$19)</f>
        <v>108.80376961660664</v>
      </c>
      <c r="K2120" s="6">
        <f t="shared" si="235"/>
        <v>0</v>
      </c>
      <c r="L2120" s="8">
        <f t="shared" si="236"/>
        <v>234415.73402479597</v>
      </c>
      <c r="N2120" s="8">
        <f t="shared" si="234"/>
        <v>76.686359858535326</v>
      </c>
      <c r="O2120" s="8">
        <f>IF(E2119&lt;&gt;E2120,SUM($N$4:N2120)-SUM($O$3:O2119),0)</f>
        <v>0</v>
      </c>
      <c r="P2120" s="6">
        <f>IF(B2120&gt;0,SUM($O$4:O2120)-SUM($P$3:P2119),0)</f>
        <v>0</v>
      </c>
      <c r="Q2120" s="6">
        <f t="shared" si="237"/>
        <v>32.117409758071318</v>
      </c>
      <c r="R2120" s="8">
        <f>IF(E2119&lt;&gt;E2120,SUM($Q$4:Q2120)-SUM($R$3:R2119),0)</f>
        <v>0</v>
      </c>
      <c r="S2120" s="6">
        <f>IF(B2120&gt;0,SUM($R$4:R2120)-SUM($S$3:S2119),0)</f>
        <v>0</v>
      </c>
    </row>
    <row r="2121" spans="1:19">
      <c r="A2121">
        <f>IF(E2120&lt;&gt;E2121,COUNTIF($A$4:A2120,"&lt;&gt;0")+1,0)</f>
        <v>0</v>
      </c>
      <c r="B2121">
        <f>IF(A2121&lt;&gt;0,IF(MOD(A2121,3)=0,COUNTIF($B$4:B2120,"&lt;&gt;0")+1,0),0)</f>
        <v>0</v>
      </c>
      <c r="C2121" s="9">
        <f>'Dash Board'!$C$12+COUNT('Daily reducing balance'!$F$4:F2120)</f>
        <v>43847</v>
      </c>
      <c r="D2121">
        <f t="shared" si="231"/>
        <v>2020</v>
      </c>
      <c r="E2121">
        <f t="shared" si="232"/>
        <v>1</v>
      </c>
      <c r="F2121">
        <f>DAY('Dash Board'!$C$12+COUNT('Daily reducing balance'!$F$4:F2120))</f>
        <v>17</v>
      </c>
      <c r="G2121" s="8">
        <f t="shared" si="233"/>
        <v>234415.73402479597</v>
      </c>
      <c r="H2121" s="6">
        <f>G2121*'Dash Board'!$C$11/365</f>
        <v>67.434663212612534</v>
      </c>
      <c r="I2121" s="6">
        <f>H2121*'Dash Board'!$C$18/'Dash Board'!$C$11</f>
        <v>32.11174438695835</v>
      </c>
      <c r="J2121" s="6">
        <f>(G2121&gt;1)*PMT('Dash Board'!$C$11/365,$U$4,-'Dash Board'!$C$19)</f>
        <v>108.80376961660664</v>
      </c>
      <c r="K2121" s="6">
        <f t="shared" si="235"/>
        <v>0</v>
      </c>
      <c r="L2121" s="8">
        <f t="shared" si="236"/>
        <v>234374.36491839198</v>
      </c>
      <c r="N2121" s="8">
        <f t="shared" si="234"/>
        <v>76.692025229648294</v>
      </c>
      <c r="O2121" s="8">
        <f>IF(E2120&lt;&gt;E2121,SUM($N$4:N2121)-SUM($O$3:O2120),0)</f>
        <v>0</v>
      </c>
      <c r="P2121" s="6">
        <f>IF(B2121&gt;0,SUM($O$4:O2121)-SUM($P$3:P2120),0)</f>
        <v>0</v>
      </c>
      <c r="Q2121" s="6">
        <f t="shared" si="237"/>
        <v>32.11174438695835</v>
      </c>
      <c r="R2121" s="8">
        <f>IF(E2120&lt;&gt;E2121,SUM($Q$4:Q2121)-SUM($R$3:R2120),0)</f>
        <v>0</v>
      </c>
      <c r="S2121" s="6">
        <f>IF(B2121&gt;0,SUM($R$4:R2121)-SUM($S$3:S2120),0)</f>
        <v>0</v>
      </c>
    </row>
    <row r="2122" spans="1:19">
      <c r="A2122">
        <f>IF(E2121&lt;&gt;E2122,COUNTIF($A$4:A2121,"&lt;&gt;0")+1,0)</f>
        <v>0</v>
      </c>
      <c r="B2122">
        <f>IF(A2122&lt;&gt;0,IF(MOD(A2122,3)=0,COUNTIF($B$4:B2121,"&lt;&gt;0")+1,0),0)</f>
        <v>0</v>
      </c>
      <c r="C2122" s="9">
        <f>'Dash Board'!$C$12+COUNT('Daily reducing balance'!$F$4:F2121)</f>
        <v>43848</v>
      </c>
      <c r="D2122">
        <f t="shared" si="231"/>
        <v>2020</v>
      </c>
      <c r="E2122">
        <f t="shared" si="232"/>
        <v>1</v>
      </c>
      <c r="F2122">
        <f>DAY('Dash Board'!$C$12+COUNT('Daily reducing balance'!$F$4:F2121))</f>
        <v>18</v>
      </c>
      <c r="G2122" s="8">
        <f t="shared" si="233"/>
        <v>234374.36491839198</v>
      </c>
      <c r="H2122" s="6">
        <f>G2122*'Dash Board'!$C$11/365</f>
        <v>67.422762510770298</v>
      </c>
      <c r="I2122" s="6">
        <f>H2122*'Dash Board'!$C$18/'Dash Board'!$C$11</f>
        <v>32.106077386081097</v>
      </c>
      <c r="J2122" s="6">
        <f>(G2122&gt;1)*PMT('Dash Board'!$C$11/365,$U$4,-'Dash Board'!$C$19)</f>
        <v>108.80376961660664</v>
      </c>
      <c r="K2122" s="6">
        <f t="shared" si="235"/>
        <v>0</v>
      </c>
      <c r="L2122" s="8">
        <f t="shared" si="236"/>
        <v>234332.98391128614</v>
      </c>
      <c r="N2122" s="8">
        <f t="shared" si="234"/>
        <v>76.697692230525547</v>
      </c>
      <c r="O2122" s="8">
        <f>IF(E2121&lt;&gt;E2122,SUM($N$4:N2122)-SUM($O$3:O2121),0)</f>
        <v>0</v>
      </c>
      <c r="P2122" s="6">
        <f>IF(B2122&gt;0,SUM($O$4:O2122)-SUM($P$3:P2121),0)</f>
        <v>0</v>
      </c>
      <c r="Q2122" s="6">
        <f t="shared" si="237"/>
        <v>32.106077386081097</v>
      </c>
      <c r="R2122" s="8">
        <f>IF(E2121&lt;&gt;E2122,SUM($Q$4:Q2122)-SUM($R$3:R2121),0)</f>
        <v>0</v>
      </c>
      <c r="S2122" s="6">
        <f>IF(B2122&gt;0,SUM($R$4:R2122)-SUM($S$3:S2121),0)</f>
        <v>0</v>
      </c>
    </row>
    <row r="2123" spans="1:19">
      <c r="A2123">
        <f>IF(E2122&lt;&gt;E2123,COUNTIF($A$4:A2122,"&lt;&gt;0")+1,0)</f>
        <v>0</v>
      </c>
      <c r="B2123">
        <f>IF(A2123&lt;&gt;0,IF(MOD(A2123,3)=0,COUNTIF($B$4:B2122,"&lt;&gt;0")+1,0),0)</f>
        <v>0</v>
      </c>
      <c r="C2123" s="9">
        <f>'Dash Board'!$C$12+COUNT('Daily reducing balance'!$F$4:F2122)</f>
        <v>43849</v>
      </c>
      <c r="D2123">
        <f t="shared" si="231"/>
        <v>2020</v>
      </c>
      <c r="E2123">
        <f t="shared" si="232"/>
        <v>1</v>
      </c>
      <c r="F2123">
        <f>DAY('Dash Board'!$C$12+COUNT('Daily reducing balance'!$F$4:F2122))</f>
        <v>19</v>
      </c>
      <c r="G2123" s="8">
        <f t="shared" si="233"/>
        <v>234332.98391128614</v>
      </c>
      <c r="H2123" s="6">
        <f>G2123*'Dash Board'!$C$11/365</f>
        <v>67.410858385438473</v>
      </c>
      <c r="I2123" s="6">
        <f>H2123*'Dash Board'!$C$18/'Dash Board'!$C$11</f>
        <v>32.100408754970708</v>
      </c>
      <c r="J2123" s="6">
        <f>(G2123&gt;1)*PMT('Dash Board'!$C$11/365,$U$4,-'Dash Board'!$C$19)</f>
        <v>108.80376961660664</v>
      </c>
      <c r="K2123" s="6">
        <f t="shared" si="235"/>
        <v>0</v>
      </c>
      <c r="L2123" s="8">
        <f t="shared" si="236"/>
        <v>234291.59100005496</v>
      </c>
      <c r="N2123" s="8">
        <f t="shared" si="234"/>
        <v>76.703360861635929</v>
      </c>
      <c r="O2123" s="8">
        <f>IF(E2122&lt;&gt;E2123,SUM($N$4:N2123)-SUM($O$3:O2122),0)</f>
        <v>0</v>
      </c>
      <c r="P2123" s="6">
        <f>IF(B2123&gt;0,SUM($O$4:O2123)-SUM($P$3:P2122),0)</f>
        <v>0</v>
      </c>
      <c r="Q2123" s="6">
        <f t="shared" si="237"/>
        <v>32.100408754970708</v>
      </c>
      <c r="R2123" s="8">
        <f>IF(E2122&lt;&gt;E2123,SUM($Q$4:Q2123)-SUM($R$3:R2122),0)</f>
        <v>0</v>
      </c>
      <c r="S2123" s="6">
        <f>IF(B2123&gt;0,SUM($R$4:R2123)-SUM($S$3:S2122),0)</f>
        <v>0</v>
      </c>
    </row>
    <row r="2124" spans="1:19">
      <c r="A2124">
        <f>IF(E2123&lt;&gt;E2124,COUNTIF($A$4:A2123,"&lt;&gt;0")+1,0)</f>
        <v>0</v>
      </c>
      <c r="B2124">
        <f>IF(A2124&lt;&gt;0,IF(MOD(A2124,3)=0,COUNTIF($B$4:B2123,"&lt;&gt;0")+1,0),0)</f>
        <v>0</v>
      </c>
      <c r="C2124" s="9">
        <f>'Dash Board'!$C$12+COUNT('Daily reducing balance'!$F$4:F2123)</f>
        <v>43850</v>
      </c>
      <c r="D2124">
        <f t="shared" si="231"/>
        <v>2020</v>
      </c>
      <c r="E2124">
        <f t="shared" si="232"/>
        <v>1</v>
      </c>
      <c r="F2124">
        <f>DAY('Dash Board'!$C$12+COUNT('Daily reducing balance'!$F$4:F2123))</f>
        <v>20</v>
      </c>
      <c r="G2124" s="8">
        <f t="shared" si="233"/>
        <v>234291.59100005496</v>
      </c>
      <c r="H2124" s="6">
        <f>G2124*'Dash Board'!$C$11/365</f>
        <v>67.398950835632249</v>
      </c>
      <c r="I2124" s="6">
        <f>H2124*'Dash Board'!$C$18/'Dash Board'!$C$11</f>
        <v>32.094738493158218</v>
      </c>
      <c r="J2124" s="6">
        <f>(G2124&gt;1)*PMT('Dash Board'!$C$11/365,$U$4,-'Dash Board'!$C$19)</f>
        <v>108.80376961660664</v>
      </c>
      <c r="K2124" s="6">
        <f t="shared" si="235"/>
        <v>0</v>
      </c>
      <c r="L2124" s="8">
        <f t="shared" si="236"/>
        <v>234250.18618127398</v>
      </c>
      <c r="N2124" s="8">
        <f t="shared" si="234"/>
        <v>76.709031123448426</v>
      </c>
      <c r="O2124" s="8">
        <f>IF(E2123&lt;&gt;E2124,SUM($N$4:N2124)-SUM($O$3:O2123),0)</f>
        <v>0</v>
      </c>
      <c r="P2124" s="6">
        <f>IF(B2124&gt;0,SUM($O$4:O2124)-SUM($P$3:P2123),0)</f>
        <v>0</v>
      </c>
      <c r="Q2124" s="6">
        <f t="shared" si="237"/>
        <v>32.094738493158218</v>
      </c>
      <c r="R2124" s="8">
        <f>IF(E2123&lt;&gt;E2124,SUM($Q$4:Q2124)-SUM($R$3:R2123),0)</f>
        <v>0</v>
      </c>
      <c r="S2124" s="6">
        <f>IF(B2124&gt;0,SUM($R$4:R2124)-SUM($S$3:S2123),0)</f>
        <v>0</v>
      </c>
    </row>
    <row r="2125" spans="1:19">
      <c r="A2125">
        <f>IF(E2124&lt;&gt;E2125,COUNTIF($A$4:A2124,"&lt;&gt;0")+1,0)</f>
        <v>0</v>
      </c>
      <c r="B2125">
        <f>IF(A2125&lt;&gt;0,IF(MOD(A2125,3)=0,COUNTIF($B$4:B2124,"&lt;&gt;0")+1,0),0)</f>
        <v>0</v>
      </c>
      <c r="C2125" s="9">
        <f>'Dash Board'!$C$12+COUNT('Daily reducing balance'!$F$4:F2124)</f>
        <v>43851</v>
      </c>
      <c r="D2125">
        <f t="shared" si="231"/>
        <v>2020</v>
      </c>
      <c r="E2125">
        <f t="shared" si="232"/>
        <v>1</v>
      </c>
      <c r="F2125">
        <f>DAY('Dash Board'!$C$12+COUNT('Daily reducing balance'!$F$4:F2124))</f>
        <v>21</v>
      </c>
      <c r="G2125" s="8">
        <f t="shared" si="233"/>
        <v>234250.18618127398</v>
      </c>
      <c r="H2125" s="6">
        <f>G2125*'Dash Board'!$C$11/365</f>
        <v>67.387039860366485</v>
      </c>
      <c r="I2125" s="6">
        <f>H2125*'Dash Board'!$C$18/'Dash Board'!$C$11</f>
        <v>32.089066600174519</v>
      </c>
      <c r="J2125" s="6">
        <f>(G2125&gt;1)*PMT('Dash Board'!$C$11/365,$U$4,-'Dash Board'!$C$19)</f>
        <v>108.80376961660664</v>
      </c>
      <c r="K2125" s="6">
        <f t="shared" si="235"/>
        <v>0</v>
      </c>
      <c r="L2125" s="8">
        <f t="shared" si="236"/>
        <v>234208.76945151773</v>
      </c>
      <c r="N2125" s="8">
        <f t="shared" si="234"/>
        <v>76.714703016432125</v>
      </c>
      <c r="O2125" s="8">
        <f>IF(E2124&lt;&gt;E2125,SUM($N$4:N2125)-SUM($O$3:O2124),0)</f>
        <v>0</v>
      </c>
      <c r="P2125" s="6">
        <f>IF(B2125&gt;0,SUM($O$4:O2125)-SUM($P$3:P2124),0)</f>
        <v>0</v>
      </c>
      <c r="Q2125" s="6">
        <f t="shared" si="237"/>
        <v>32.089066600174519</v>
      </c>
      <c r="R2125" s="8">
        <f>IF(E2124&lt;&gt;E2125,SUM($Q$4:Q2125)-SUM($R$3:R2124),0)</f>
        <v>0</v>
      </c>
      <c r="S2125" s="6">
        <f>IF(B2125&gt;0,SUM($R$4:R2125)-SUM($S$3:S2124),0)</f>
        <v>0</v>
      </c>
    </row>
    <row r="2126" spans="1:19">
      <c r="A2126">
        <f>IF(E2125&lt;&gt;E2126,COUNTIF($A$4:A2125,"&lt;&gt;0")+1,0)</f>
        <v>0</v>
      </c>
      <c r="B2126">
        <f>IF(A2126&lt;&gt;0,IF(MOD(A2126,3)=0,COUNTIF($B$4:B2125,"&lt;&gt;0")+1,0),0)</f>
        <v>0</v>
      </c>
      <c r="C2126" s="9">
        <f>'Dash Board'!$C$12+COUNT('Daily reducing balance'!$F$4:F2125)</f>
        <v>43852</v>
      </c>
      <c r="D2126">
        <f t="shared" si="231"/>
        <v>2020</v>
      </c>
      <c r="E2126">
        <f t="shared" si="232"/>
        <v>1</v>
      </c>
      <c r="F2126">
        <f>DAY('Dash Board'!$C$12+COUNT('Daily reducing balance'!$F$4:F2125))</f>
        <v>22</v>
      </c>
      <c r="G2126" s="8">
        <f t="shared" si="233"/>
        <v>234208.76945151773</v>
      </c>
      <c r="H2126" s="6">
        <f>G2126*'Dash Board'!$C$11/365</f>
        <v>67.375125458655788</v>
      </c>
      <c r="I2126" s="6">
        <f>H2126*'Dash Board'!$C$18/'Dash Board'!$C$11</f>
        <v>32.083393075550376</v>
      </c>
      <c r="J2126" s="6">
        <f>(G2126&gt;1)*PMT('Dash Board'!$C$11/365,$U$4,-'Dash Board'!$C$19)</f>
        <v>108.80376961660664</v>
      </c>
      <c r="K2126" s="6">
        <f t="shared" si="235"/>
        <v>0</v>
      </c>
      <c r="L2126" s="8">
        <f t="shared" si="236"/>
        <v>234167.34080735978</v>
      </c>
      <c r="N2126" s="8">
        <f t="shared" si="234"/>
        <v>76.720376541056268</v>
      </c>
      <c r="O2126" s="8">
        <f>IF(E2125&lt;&gt;E2126,SUM($N$4:N2126)-SUM($O$3:O2125),0)</f>
        <v>0</v>
      </c>
      <c r="P2126" s="6">
        <f>IF(B2126&gt;0,SUM($O$4:O2126)-SUM($P$3:P2125),0)</f>
        <v>0</v>
      </c>
      <c r="Q2126" s="6">
        <f t="shared" si="237"/>
        <v>32.083393075550376</v>
      </c>
      <c r="R2126" s="8">
        <f>IF(E2125&lt;&gt;E2126,SUM($Q$4:Q2126)-SUM($R$3:R2125),0)</f>
        <v>0</v>
      </c>
      <c r="S2126" s="6">
        <f>IF(B2126&gt;0,SUM($R$4:R2126)-SUM($S$3:S2125),0)</f>
        <v>0</v>
      </c>
    </row>
    <row r="2127" spans="1:19">
      <c r="A2127">
        <f>IF(E2126&lt;&gt;E2127,COUNTIF($A$4:A2126,"&lt;&gt;0")+1,0)</f>
        <v>0</v>
      </c>
      <c r="B2127">
        <f>IF(A2127&lt;&gt;0,IF(MOD(A2127,3)=0,COUNTIF($B$4:B2126,"&lt;&gt;0")+1,0),0)</f>
        <v>0</v>
      </c>
      <c r="C2127" s="9">
        <f>'Dash Board'!$C$12+COUNT('Daily reducing balance'!$F$4:F2126)</f>
        <v>43853</v>
      </c>
      <c r="D2127">
        <f t="shared" si="231"/>
        <v>2020</v>
      </c>
      <c r="E2127">
        <f t="shared" si="232"/>
        <v>1</v>
      </c>
      <c r="F2127">
        <f>DAY('Dash Board'!$C$12+COUNT('Daily reducing balance'!$F$4:F2126))</f>
        <v>23</v>
      </c>
      <c r="G2127" s="8">
        <f t="shared" si="233"/>
        <v>234167.34080735978</v>
      </c>
      <c r="H2127" s="6">
        <f>G2127*'Dash Board'!$C$11/365</f>
        <v>67.363207629514449</v>
      </c>
      <c r="I2127" s="6">
        <f>H2127*'Dash Board'!$C$18/'Dash Board'!$C$11</f>
        <v>32.077717918816404</v>
      </c>
      <c r="J2127" s="6">
        <f>(G2127&gt;1)*PMT('Dash Board'!$C$11/365,$U$4,-'Dash Board'!$C$19)</f>
        <v>108.80376961660664</v>
      </c>
      <c r="K2127" s="6">
        <f t="shared" si="235"/>
        <v>0</v>
      </c>
      <c r="L2127" s="8">
        <f t="shared" si="236"/>
        <v>234125.90024537267</v>
      </c>
      <c r="N2127" s="8">
        <f t="shared" si="234"/>
        <v>76.72605169779024</v>
      </c>
      <c r="O2127" s="8">
        <f>IF(E2126&lt;&gt;E2127,SUM($N$4:N2127)-SUM($O$3:O2126),0)</f>
        <v>0</v>
      </c>
      <c r="P2127" s="6">
        <f>IF(B2127&gt;0,SUM($O$4:O2127)-SUM($P$3:P2126),0)</f>
        <v>0</v>
      </c>
      <c r="Q2127" s="6">
        <f t="shared" si="237"/>
        <v>32.077717918816404</v>
      </c>
      <c r="R2127" s="8">
        <f>IF(E2126&lt;&gt;E2127,SUM($Q$4:Q2127)-SUM($R$3:R2126),0)</f>
        <v>0</v>
      </c>
      <c r="S2127" s="6">
        <f>IF(B2127&gt;0,SUM($R$4:R2127)-SUM($S$3:S2126),0)</f>
        <v>0</v>
      </c>
    </row>
    <row r="2128" spans="1:19">
      <c r="A2128">
        <f>IF(E2127&lt;&gt;E2128,COUNTIF($A$4:A2127,"&lt;&gt;0")+1,0)</f>
        <v>0</v>
      </c>
      <c r="B2128">
        <f>IF(A2128&lt;&gt;0,IF(MOD(A2128,3)=0,COUNTIF($B$4:B2127,"&lt;&gt;0")+1,0),0)</f>
        <v>0</v>
      </c>
      <c r="C2128" s="9">
        <f>'Dash Board'!$C$12+COUNT('Daily reducing balance'!$F$4:F2127)</f>
        <v>43854</v>
      </c>
      <c r="D2128">
        <f t="shared" si="231"/>
        <v>2020</v>
      </c>
      <c r="E2128">
        <f t="shared" si="232"/>
        <v>1</v>
      </c>
      <c r="F2128">
        <f>DAY('Dash Board'!$C$12+COUNT('Daily reducing balance'!$F$4:F2127))</f>
        <v>24</v>
      </c>
      <c r="G2128" s="8">
        <f t="shared" si="233"/>
        <v>234125.90024537267</v>
      </c>
      <c r="H2128" s="6">
        <f>G2128*'Dash Board'!$C$11/365</f>
        <v>67.351286371956519</v>
      </c>
      <c r="I2128" s="6">
        <f>H2128*'Dash Board'!$C$18/'Dash Board'!$C$11</f>
        <v>32.072041129503106</v>
      </c>
      <c r="J2128" s="6">
        <f>(G2128&gt;1)*PMT('Dash Board'!$C$11/365,$U$4,-'Dash Board'!$C$19)</f>
        <v>108.80376961660664</v>
      </c>
      <c r="K2128" s="6">
        <f t="shared" si="235"/>
        <v>0</v>
      </c>
      <c r="L2128" s="8">
        <f t="shared" si="236"/>
        <v>234084.44776212802</v>
      </c>
      <c r="N2128" s="8">
        <f t="shared" si="234"/>
        <v>76.731728487103538</v>
      </c>
      <c r="O2128" s="8">
        <f>IF(E2127&lt;&gt;E2128,SUM($N$4:N2128)-SUM($O$3:O2127),0)</f>
        <v>0</v>
      </c>
      <c r="P2128" s="6">
        <f>IF(B2128&gt;0,SUM($O$4:O2128)-SUM($P$3:P2127),0)</f>
        <v>0</v>
      </c>
      <c r="Q2128" s="6">
        <f t="shared" si="237"/>
        <v>32.072041129503106</v>
      </c>
      <c r="R2128" s="8">
        <f>IF(E2127&lt;&gt;E2128,SUM($Q$4:Q2128)-SUM($R$3:R2127),0)</f>
        <v>0</v>
      </c>
      <c r="S2128" s="6">
        <f>IF(B2128&gt;0,SUM($R$4:R2128)-SUM($S$3:S2127),0)</f>
        <v>0</v>
      </c>
    </row>
    <row r="2129" spans="1:19">
      <c r="A2129">
        <f>IF(E2128&lt;&gt;E2129,COUNTIF($A$4:A2128,"&lt;&gt;0")+1,0)</f>
        <v>0</v>
      </c>
      <c r="B2129">
        <f>IF(A2129&lt;&gt;0,IF(MOD(A2129,3)=0,COUNTIF($B$4:B2128,"&lt;&gt;0")+1,0),0)</f>
        <v>0</v>
      </c>
      <c r="C2129" s="9">
        <f>'Dash Board'!$C$12+COUNT('Daily reducing balance'!$F$4:F2128)</f>
        <v>43855</v>
      </c>
      <c r="D2129">
        <f t="shared" si="231"/>
        <v>2020</v>
      </c>
      <c r="E2129">
        <f t="shared" si="232"/>
        <v>1</v>
      </c>
      <c r="F2129">
        <f>DAY('Dash Board'!$C$12+COUNT('Daily reducing balance'!$F$4:F2128))</f>
        <v>25</v>
      </c>
      <c r="G2129" s="8">
        <f t="shared" si="233"/>
        <v>234084.44776212802</v>
      </c>
      <c r="H2129" s="6">
        <f>G2129*'Dash Board'!$C$11/365</f>
        <v>67.339361684995737</v>
      </c>
      <c r="I2129" s="6">
        <f>H2129*'Dash Board'!$C$18/'Dash Board'!$C$11</f>
        <v>32.066362707140833</v>
      </c>
      <c r="J2129" s="6">
        <f>(G2129&gt;1)*PMT('Dash Board'!$C$11/365,$U$4,-'Dash Board'!$C$19)</f>
        <v>108.80376961660664</v>
      </c>
      <c r="K2129" s="6">
        <f t="shared" si="235"/>
        <v>0</v>
      </c>
      <c r="L2129" s="8">
        <f t="shared" si="236"/>
        <v>234042.98335419642</v>
      </c>
      <c r="N2129" s="8">
        <f t="shared" si="234"/>
        <v>76.737406909465818</v>
      </c>
      <c r="O2129" s="8">
        <f>IF(E2128&lt;&gt;E2129,SUM($N$4:N2129)-SUM($O$3:O2128),0)</f>
        <v>0</v>
      </c>
      <c r="P2129" s="6">
        <f>IF(B2129&gt;0,SUM($O$4:O2129)-SUM($P$3:P2128),0)</f>
        <v>0</v>
      </c>
      <c r="Q2129" s="6">
        <f t="shared" si="237"/>
        <v>32.066362707140833</v>
      </c>
      <c r="R2129" s="8">
        <f>IF(E2128&lt;&gt;E2129,SUM($Q$4:Q2129)-SUM($R$3:R2128),0)</f>
        <v>0</v>
      </c>
      <c r="S2129" s="6">
        <f>IF(B2129&gt;0,SUM($R$4:R2129)-SUM($S$3:S2128),0)</f>
        <v>0</v>
      </c>
    </row>
    <row r="2130" spans="1:19">
      <c r="A2130">
        <f>IF(E2129&lt;&gt;E2130,COUNTIF($A$4:A2129,"&lt;&gt;0")+1,0)</f>
        <v>0</v>
      </c>
      <c r="B2130">
        <f>IF(A2130&lt;&gt;0,IF(MOD(A2130,3)=0,COUNTIF($B$4:B2129,"&lt;&gt;0")+1,0),0)</f>
        <v>0</v>
      </c>
      <c r="C2130" s="9">
        <f>'Dash Board'!$C$12+COUNT('Daily reducing balance'!$F$4:F2129)</f>
        <v>43856</v>
      </c>
      <c r="D2130">
        <f t="shared" si="231"/>
        <v>2020</v>
      </c>
      <c r="E2130">
        <f t="shared" si="232"/>
        <v>1</v>
      </c>
      <c r="F2130">
        <f>DAY('Dash Board'!$C$12+COUNT('Daily reducing balance'!$F$4:F2129))</f>
        <v>26</v>
      </c>
      <c r="G2130" s="8">
        <f t="shared" si="233"/>
        <v>234042.98335419642</v>
      </c>
      <c r="H2130" s="6">
        <f>G2130*'Dash Board'!$C$11/365</f>
        <v>67.327433567645542</v>
      </c>
      <c r="I2130" s="6">
        <f>H2130*'Dash Board'!$C$18/'Dash Board'!$C$11</f>
        <v>32.060682651259789</v>
      </c>
      <c r="J2130" s="6">
        <f>(G2130&gt;1)*PMT('Dash Board'!$C$11/365,$U$4,-'Dash Board'!$C$19)</f>
        <v>108.80376961660664</v>
      </c>
      <c r="K2130" s="6">
        <f t="shared" si="235"/>
        <v>0</v>
      </c>
      <c r="L2130" s="8">
        <f t="shared" si="236"/>
        <v>234001.50701814744</v>
      </c>
      <c r="N2130" s="8">
        <f t="shared" si="234"/>
        <v>76.743086965346862</v>
      </c>
      <c r="O2130" s="8">
        <f>IF(E2129&lt;&gt;E2130,SUM($N$4:N2130)-SUM($O$3:O2129),0)</f>
        <v>0</v>
      </c>
      <c r="P2130" s="6">
        <f>IF(B2130&gt;0,SUM($O$4:O2130)-SUM($P$3:P2129),0)</f>
        <v>0</v>
      </c>
      <c r="Q2130" s="6">
        <f t="shared" si="237"/>
        <v>32.060682651259789</v>
      </c>
      <c r="R2130" s="8">
        <f>IF(E2129&lt;&gt;E2130,SUM($Q$4:Q2130)-SUM($R$3:R2129),0)</f>
        <v>0</v>
      </c>
      <c r="S2130" s="6">
        <f>IF(B2130&gt;0,SUM($R$4:R2130)-SUM($S$3:S2129),0)</f>
        <v>0</v>
      </c>
    </row>
    <row r="2131" spans="1:19">
      <c r="A2131">
        <f>IF(E2130&lt;&gt;E2131,COUNTIF($A$4:A2130,"&lt;&gt;0")+1,0)</f>
        <v>0</v>
      </c>
      <c r="B2131">
        <f>IF(A2131&lt;&gt;0,IF(MOD(A2131,3)=0,COUNTIF($B$4:B2130,"&lt;&gt;0")+1,0),0)</f>
        <v>0</v>
      </c>
      <c r="C2131" s="9">
        <f>'Dash Board'!$C$12+COUNT('Daily reducing balance'!$F$4:F2130)</f>
        <v>43857</v>
      </c>
      <c r="D2131">
        <f t="shared" si="231"/>
        <v>2020</v>
      </c>
      <c r="E2131">
        <f t="shared" si="232"/>
        <v>1</v>
      </c>
      <c r="F2131">
        <f>DAY('Dash Board'!$C$12+COUNT('Daily reducing balance'!$F$4:F2130))</f>
        <v>27</v>
      </c>
      <c r="G2131" s="8">
        <f t="shared" si="233"/>
        <v>234001.50701814744</v>
      </c>
      <c r="H2131" s="6">
        <f>G2131*'Dash Board'!$C$11/365</f>
        <v>67.315502018919133</v>
      </c>
      <c r="I2131" s="6">
        <f>H2131*'Dash Board'!$C$18/'Dash Board'!$C$11</f>
        <v>32.055000961390064</v>
      </c>
      <c r="J2131" s="6">
        <f>(G2131&gt;1)*PMT('Dash Board'!$C$11/365,$U$4,-'Dash Board'!$C$19)</f>
        <v>108.80376961660664</v>
      </c>
      <c r="K2131" s="6">
        <f t="shared" si="235"/>
        <v>0</v>
      </c>
      <c r="L2131" s="8">
        <f t="shared" si="236"/>
        <v>233960.01875054976</v>
      </c>
      <c r="N2131" s="8">
        <f t="shared" si="234"/>
        <v>76.74876865521658</v>
      </c>
      <c r="O2131" s="8">
        <f>IF(E2130&lt;&gt;E2131,SUM($N$4:N2131)-SUM($O$3:O2130),0)</f>
        <v>0</v>
      </c>
      <c r="P2131" s="6">
        <f>IF(B2131&gt;0,SUM($O$4:O2131)-SUM($P$3:P2130),0)</f>
        <v>0</v>
      </c>
      <c r="Q2131" s="6">
        <f t="shared" si="237"/>
        <v>32.055000961390064</v>
      </c>
      <c r="R2131" s="8">
        <f>IF(E2130&lt;&gt;E2131,SUM($Q$4:Q2131)-SUM($R$3:R2130),0)</f>
        <v>0</v>
      </c>
      <c r="S2131" s="6">
        <f>IF(B2131&gt;0,SUM($R$4:R2131)-SUM($S$3:S2130),0)</f>
        <v>0</v>
      </c>
    </row>
    <row r="2132" spans="1:19">
      <c r="A2132">
        <f>IF(E2131&lt;&gt;E2132,COUNTIF($A$4:A2131,"&lt;&gt;0")+1,0)</f>
        <v>0</v>
      </c>
      <c r="B2132">
        <f>IF(A2132&lt;&gt;0,IF(MOD(A2132,3)=0,COUNTIF($B$4:B2131,"&lt;&gt;0")+1,0),0)</f>
        <v>0</v>
      </c>
      <c r="C2132" s="9">
        <f>'Dash Board'!$C$12+COUNT('Daily reducing balance'!$F$4:F2131)</f>
        <v>43858</v>
      </c>
      <c r="D2132">
        <f t="shared" si="231"/>
        <v>2020</v>
      </c>
      <c r="E2132">
        <f t="shared" si="232"/>
        <v>1</v>
      </c>
      <c r="F2132">
        <f>DAY('Dash Board'!$C$12+COUNT('Daily reducing balance'!$F$4:F2131))</f>
        <v>28</v>
      </c>
      <c r="G2132" s="8">
        <f t="shared" si="233"/>
        <v>233960.01875054976</v>
      </c>
      <c r="H2132" s="6">
        <f>G2132*'Dash Board'!$C$11/365</f>
        <v>67.303567037829382</v>
      </c>
      <c r="I2132" s="6">
        <f>H2132*'Dash Board'!$C$18/'Dash Board'!$C$11</f>
        <v>32.049317637061613</v>
      </c>
      <c r="J2132" s="6">
        <f>(G2132&gt;1)*PMT('Dash Board'!$C$11/365,$U$4,-'Dash Board'!$C$19)</f>
        <v>108.80376961660664</v>
      </c>
      <c r="K2132" s="6">
        <f t="shared" si="235"/>
        <v>0</v>
      </c>
      <c r="L2132" s="8">
        <f t="shared" si="236"/>
        <v>233918.51854797098</v>
      </c>
      <c r="N2132" s="8">
        <f t="shared" si="234"/>
        <v>76.754451979545024</v>
      </c>
      <c r="O2132" s="8">
        <f>IF(E2131&lt;&gt;E2132,SUM($N$4:N2132)-SUM($O$3:O2131),0)</f>
        <v>0</v>
      </c>
      <c r="P2132" s="6">
        <f>IF(B2132&gt;0,SUM($O$4:O2132)-SUM($P$3:P2131),0)</f>
        <v>0</v>
      </c>
      <c r="Q2132" s="6">
        <f t="shared" si="237"/>
        <v>32.049317637061613</v>
      </c>
      <c r="R2132" s="8">
        <f>IF(E2131&lt;&gt;E2132,SUM($Q$4:Q2132)-SUM($R$3:R2131),0)</f>
        <v>0</v>
      </c>
      <c r="S2132" s="6">
        <f>IF(B2132&gt;0,SUM($R$4:R2132)-SUM($S$3:S2131),0)</f>
        <v>0</v>
      </c>
    </row>
    <row r="2133" spans="1:19">
      <c r="A2133">
        <f>IF(E2132&lt;&gt;E2133,COUNTIF($A$4:A2132,"&lt;&gt;0")+1,0)</f>
        <v>0</v>
      </c>
      <c r="B2133">
        <f>IF(A2133&lt;&gt;0,IF(MOD(A2133,3)=0,COUNTIF($B$4:B2132,"&lt;&gt;0")+1,0),0)</f>
        <v>0</v>
      </c>
      <c r="C2133" s="9">
        <f>'Dash Board'!$C$12+COUNT('Daily reducing balance'!$F$4:F2132)</f>
        <v>43859</v>
      </c>
      <c r="D2133">
        <f t="shared" si="231"/>
        <v>2020</v>
      </c>
      <c r="E2133">
        <f t="shared" si="232"/>
        <v>1</v>
      </c>
      <c r="F2133">
        <f>DAY('Dash Board'!$C$12+COUNT('Daily reducing balance'!$F$4:F2132))</f>
        <v>29</v>
      </c>
      <c r="G2133" s="8">
        <f t="shared" si="233"/>
        <v>233918.51854797098</v>
      </c>
      <c r="H2133" s="6">
        <f>G2133*'Dash Board'!$C$11/365</f>
        <v>67.291628623388917</v>
      </c>
      <c r="I2133" s="6">
        <f>H2133*'Dash Board'!$C$18/'Dash Board'!$C$11</f>
        <v>32.043632677804254</v>
      </c>
      <c r="J2133" s="6">
        <f>(G2133&gt;1)*PMT('Dash Board'!$C$11/365,$U$4,-'Dash Board'!$C$19)</f>
        <v>108.80376961660664</v>
      </c>
      <c r="K2133" s="6">
        <f t="shared" si="235"/>
        <v>0</v>
      </c>
      <c r="L2133" s="8">
        <f t="shared" si="236"/>
        <v>233877.00640697774</v>
      </c>
      <c r="N2133" s="8">
        <f t="shared" si="234"/>
        <v>76.76013693880239</v>
      </c>
      <c r="O2133" s="8">
        <f>IF(E2132&lt;&gt;E2133,SUM($N$4:N2133)-SUM($O$3:O2132),0)</f>
        <v>0</v>
      </c>
      <c r="P2133" s="6">
        <f>IF(B2133&gt;0,SUM($O$4:O2133)-SUM($P$3:P2132),0)</f>
        <v>0</v>
      </c>
      <c r="Q2133" s="6">
        <f t="shared" si="237"/>
        <v>32.043632677804254</v>
      </c>
      <c r="R2133" s="8">
        <f>IF(E2132&lt;&gt;E2133,SUM($Q$4:Q2133)-SUM($R$3:R2132),0)</f>
        <v>0</v>
      </c>
      <c r="S2133" s="6">
        <f>IF(B2133&gt;0,SUM($R$4:R2133)-SUM($S$3:S2132),0)</f>
        <v>0</v>
      </c>
    </row>
    <row r="2134" spans="1:19">
      <c r="A2134">
        <f>IF(E2133&lt;&gt;E2134,COUNTIF($A$4:A2133,"&lt;&gt;0")+1,0)</f>
        <v>0</v>
      </c>
      <c r="B2134">
        <f>IF(A2134&lt;&gt;0,IF(MOD(A2134,3)=0,COUNTIF($B$4:B2133,"&lt;&gt;0")+1,0),0)</f>
        <v>0</v>
      </c>
      <c r="C2134" s="9">
        <f>'Dash Board'!$C$12+COUNT('Daily reducing balance'!$F$4:F2133)</f>
        <v>43860</v>
      </c>
      <c r="D2134">
        <f t="shared" si="231"/>
        <v>2020</v>
      </c>
      <c r="E2134">
        <f t="shared" si="232"/>
        <v>1</v>
      </c>
      <c r="F2134">
        <f>DAY('Dash Board'!$C$12+COUNT('Daily reducing balance'!$F$4:F2133))</f>
        <v>30</v>
      </c>
      <c r="G2134" s="8">
        <f t="shared" si="233"/>
        <v>233877.00640697774</v>
      </c>
      <c r="H2134" s="6">
        <f>G2134*'Dash Board'!$C$11/365</f>
        <v>67.279686774610028</v>
      </c>
      <c r="I2134" s="6">
        <f>H2134*'Dash Board'!$C$18/'Dash Board'!$C$11</f>
        <v>32.037946083147638</v>
      </c>
      <c r="J2134" s="6">
        <f>(G2134&gt;1)*PMT('Dash Board'!$C$11/365,$U$4,-'Dash Board'!$C$19)</f>
        <v>108.80376961660664</v>
      </c>
      <c r="K2134" s="6">
        <f t="shared" si="235"/>
        <v>0</v>
      </c>
      <c r="L2134" s="8">
        <f t="shared" si="236"/>
        <v>233835.48232413575</v>
      </c>
      <c r="N2134" s="8">
        <f t="shared" si="234"/>
        <v>76.765823533459013</v>
      </c>
      <c r="O2134" s="8">
        <f>IF(E2133&lt;&gt;E2134,SUM($N$4:N2134)-SUM($O$3:O2133),0)</f>
        <v>0</v>
      </c>
      <c r="P2134" s="6">
        <f>IF(B2134&gt;0,SUM($O$4:O2134)-SUM($P$3:P2133),0)</f>
        <v>0</v>
      </c>
      <c r="Q2134" s="6">
        <f t="shared" si="237"/>
        <v>32.037946083147638</v>
      </c>
      <c r="R2134" s="8">
        <f>IF(E2133&lt;&gt;E2134,SUM($Q$4:Q2134)-SUM($R$3:R2133),0)</f>
        <v>0</v>
      </c>
      <c r="S2134" s="6">
        <f>IF(B2134&gt;0,SUM($R$4:R2134)-SUM($S$3:S2133),0)</f>
        <v>0</v>
      </c>
    </row>
    <row r="2135" spans="1:19">
      <c r="A2135">
        <f>IF(E2134&lt;&gt;E2135,COUNTIF($A$4:A2134,"&lt;&gt;0")+1,0)</f>
        <v>0</v>
      </c>
      <c r="B2135">
        <f>IF(A2135&lt;&gt;0,IF(MOD(A2135,3)=0,COUNTIF($B$4:B2134,"&lt;&gt;0")+1,0),0)</f>
        <v>0</v>
      </c>
      <c r="C2135" s="9">
        <f>'Dash Board'!$C$12+COUNT('Daily reducing balance'!$F$4:F2134)</f>
        <v>43861</v>
      </c>
      <c r="D2135">
        <f t="shared" si="231"/>
        <v>2020</v>
      </c>
      <c r="E2135">
        <f t="shared" si="232"/>
        <v>1</v>
      </c>
      <c r="F2135">
        <f>DAY('Dash Board'!$C$12+COUNT('Daily reducing balance'!$F$4:F2134))</f>
        <v>31</v>
      </c>
      <c r="G2135" s="8">
        <f t="shared" si="233"/>
        <v>233835.48232413575</v>
      </c>
      <c r="H2135" s="6">
        <f>G2135*'Dash Board'!$C$11/365</f>
        <v>67.267741490504804</v>
      </c>
      <c r="I2135" s="6">
        <f>H2135*'Dash Board'!$C$18/'Dash Board'!$C$11</f>
        <v>32.032257852621342</v>
      </c>
      <c r="J2135" s="6">
        <f>(G2135&gt;1)*PMT('Dash Board'!$C$11/365,$U$4,-'Dash Board'!$C$19)</f>
        <v>108.80376961660664</v>
      </c>
      <c r="K2135" s="6">
        <f t="shared" si="235"/>
        <v>0</v>
      </c>
      <c r="L2135" s="8">
        <f t="shared" si="236"/>
        <v>233793.94629600964</v>
      </c>
      <c r="N2135" s="8">
        <f t="shared" si="234"/>
        <v>76.771511763985302</v>
      </c>
      <c r="O2135" s="8">
        <f>IF(E2134&lt;&gt;E2135,SUM($N$4:N2135)-SUM($O$3:O2134),0)</f>
        <v>0</v>
      </c>
      <c r="P2135" s="6">
        <f>IF(B2135&gt;0,SUM($O$4:O2135)-SUM($P$3:P2134),0)</f>
        <v>0</v>
      </c>
      <c r="Q2135" s="6">
        <f t="shared" si="237"/>
        <v>32.032257852621342</v>
      </c>
      <c r="R2135" s="8">
        <f>IF(E2134&lt;&gt;E2135,SUM($Q$4:Q2135)-SUM($R$3:R2134),0)</f>
        <v>0</v>
      </c>
      <c r="S2135" s="6">
        <f>IF(B2135&gt;0,SUM($R$4:R2135)-SUM($S$3:S2134),0)</f>
        <v>0</v>
      </c>
    </row>
    <row r="2136" spans="1:19">
      <c r="A2136">
        <f>IF(E2135&lt;&gt;E2136,COUNTIF($A$4:A2135,"&lt;&gt;0")+1,0)</f>
        <v>70</v>
      </c>
      <c r="B2136">
        <f>IF(A2136&lt;&gt;0,IF(MOD(A2136,3)=0,COUNTIF($B$4:B2135,"&lt;&gt;0")+1,0),0)</f>
        <v>0</v>
      </c>
      <c r="C2136" s="9">
        <f>'Dash Board'!$C$12+COUNT('Daily reducing balance'!$F$4:F2135)</f>
        <v>43862</v>
      </c>
      <c r="D2136">
        <f t="shared" si="231"/>
        <v>2020</v>
      </c>
      <c r="E2136">
        <f t="shared" si="232"/>
        <v>2</v>
      </c>
      <c r="F2136">
        <f>DAY('Dash Board'!$C$12+COUNT('Daily reducing balance'!$F$4:F2135))</f>
        <v>1</v>
      </c>
      <c r="G2136" s="8">
        <f t="shared" si="233"/>
        <v>233793.94629600964</v>
      </c>
      <c r="H2136" s="6">
        <f>G2136*'Dash Board'!$C$11/365</f>
        <v>67.255792770084966</v>
      </c>
      <c r="I2136" s="6">
        <f>H2136*'Dash Board'!$C$18/'Dash Board'!$C$11</f>
        <v>32.026567985754745</v>
      </c>
      <c r="J2136" s="6">
        <f>(G2136&gt;1)*PMT('Dash Board'!$C$11/365,$U$4,-'Dash Board'!$C$19)</f>
        <v>108.80376961660664</v>
      </c>
      <c r="K2136" s="6">
        <f t="shared" si="235"/>
        <v>3155.3093188815915</v>
      </c>
      <c r="L2136" s="8">
        <f t="shared" si="236"/>
        <v>233752.39831916313</v>
      </c>
      <c r="N2136" s="8">
        <f t="shared" si="234"/>
        <v>76.777201630851891</v>
      </c>
      <c r="O2136" s="8">
        <f>IF(E2135&lt;&gt;E2136,SUM($N$4:N2136)-SUM($O$3:O2135),0)</f>
        <v>2377.4548030288133</v>
      </c>
      <c r="P2136" s="6">
        <f>IF(B2136&gt;0,SUM($O$4:O2136)-SUM($P$3:P2135),0)</f>
        <v>0</v>
      </c>
      <c r="Q2136" s="6">
        <f t="shared" si="237"/>
        <v>32.026567985754745</v>
      </c>
      <c r="R2136" s="8">
        <f>IF(E2135&lt;&gt;E2136,SUM($Q$4:Q2136)-SUM($R$3:R2135),0)</f>
        <v>995.4620550860127</v>
      </c>
      <c r="S2136" s="6">
        <f>IF(B2136&gt;0,SUM($R$4:R2136)-SUM($S$3:S2135),0)</f>
        <v>0</v>
      </c>
    </row>
    <row r="2137" spans="1:19">
      <c r="A2137">
        <f>IF(E2136&lt;&gt;E2137,COUNTIF($A$4:A2136,"&lt;&gt;0")+1,0)</f>
        <v>0</v>
      </c>
      <c r="B2137">
        <f>IF(A2137&lt;&gt;0,IF(MOD(A2137,3)=0,COUNTIF($B$4:B2136,"&lt;&gt;0")+1,0),0)</f>
        <v>0</v>
      </c>
      <c r="C2137" s="9">
        <f>'Dash Board'!$C$12+COUNT('Daily reducing balance'!$F$4:F2136)</f>
        <v>43863</v>
      </c>
      <c r="D2137">
        <f t="shared" si="231"/>
        <v>2020</v>
      </c>
      <c r="E2137">
        <f t="shared" si="232"/>
        <v>2</v>
      </c>
      <c r="F2137">
        <f>DAY('Dash Board'!$C$12+COUNT('Daily reducing balance'!$F$4:F2136))</f>
        <v>2</v>
      </c>
      <c r="G2137" s="8">
        <f t="shared" si="233"/>
        <v>233752.39831916313</v>
      </c>
      <c r="H2137" s="6">
        <f>G2137*'Dash Board'!$C$11/365</f>
        <v>67.243840612361993</v>
      </c>
      <c r="I2137" s="6">
        <f>H2137*'Dash Board'!$C$18/'Dash Board'!$C$11</f>
        <v>32.020876482077142</v>
      </c>
      <c r="J2137" s="6">
        <f>(G2137&gt;1)*PMT('Dash Board'!$C$11/365,$U$4,-'Dash Board'!$C$19)</f>
        <v>108.80376961660664</v>
      </c>
      <c r="K2137" s="6">
        <f t="shared" si="235"/>
        <v>0</v>
      </c>
      <c r="L2137" s="8">
        <f t="shared" si="236"/>
        <v>233710.83839015887</v>
      </c>
      <c r="N2137" s="8">
        <f t="shared" si="234"/>
        <v>76.782893134529502</v>
      </c>
      <c r="O2137" s="8">
        <f>IF(E2136&lt;&gt;E2137,SUM($N$4:N2137)-SUM($O$3:O2136),0)</f>
        <v>0</v>
      </c>
      <c r="P2137" s="6">
        <f>IF(B2137&gt;0,SUM($O$4:O2137)-SUM($P$3:P2136),0)</f>
        <v>0</v>
      </c>
      <c r="Q2137" s="6">
        <f t="shared" si="237"/>
        <v>32.020876482077142</v>
      </c>
      <c r="R2137" s="8">
        <f>IF(E2136&lt;&gt;E2137,SUM($Q$4:Q2137)-SUM($R$3:R2136),0)</f>
        <v>0</v>
      </c>
      <c r="S2137" s="6">
        <f>IF(B2137&gt;0,SUM($R$4:R2137)-SUM($S$3:S2136),0)</f>
        <v>0</v>
      </c>
    </row>
    <row r="2138" spans="1:19">
      <c r="A2138">
        <f>IF(E2137&lt;&gt;E2138,COUNTIF($A$4:A2137,"&lt;&gt;0")+1,0)</f>
        <v>0</v>
      </c>
      <c r="B2138">
        <f>IF(A2138&lt;&gt;0,IF(MOD(A2138,3)=0,COUNTIF($B$4:B2137,"&lt;&gt;0")+1,0),0)</f>
        <v>0</v>
      </c>
      <c r="C2138" s="9">
        <f>'Dash Board'!$C$12+COUNT('Daily reducing balance'!$F$4:F2137)</f>
        <v>43864</v>
      </c>
      <c r="D2138">
        <f t="shared" si="231"/>
        <v>2020</v>
      </c>
      <c r="E2138">
        <f t="shared" si="232"/>
        <v>2</v>
      </c>
      <c r="F2138">
        <f>DAY('Dash Board'!$C$12+COUNT('Daily reducing balance'!$F$4:F2137))</f>
        <v>3</v>
      </c>
      <c r="G2138" s="8">
        <f t="shared" si="233"/>
        <v>233710.83839015887</v>
      </c>
      <c r="H2138" s="6">
        <f>G2138*'Dash Board'!$C$11/365</f>
        <v>67.231885016347078</v>
      </c>
      <c r="I2138" s="6">
        <f>H2138*'Dash Board'!$C$18/'Dash Board'!$C$11</f>
        <v>32.015183341117663</v>
      </c>
      <c r="J2138" s="6">
        <f>(G2138&gt;1)*PMT('Dash Board'!$C$11/365,$U$4,-'Dash Board'!$C$19)</f>
        <v>108.80376961660664</v>
      </c>
      <c r="K2138" s="6">
        <f t="shared" si="235"/>
        <v>0</v>
      </c>
      <c r="L2138" s="8">
        <f t="shared" si="236"/>
        <v>233669.2665055586</v>
      </c>
      <c r="N2138" s="8">
        <f t="shared" si="234"/>
        <v>76.788586275488981</v>
      </c>
      <c r="O2138" s="8">
        <f>IF(E2137&lt;&gt;E2138,SUM($N$4:N2138)-SUM($O$3:O2137),0)</f>
        <v>0</v>
      </c>
      <c r="P2138" s="6">
        <f>IF(B2138&gt;0,SUM($O$4:O2138)-SUM($P$3:P2137),0)</f>
        <v>0</v>
      </c>
      <c r="Q2138" s="6">
        <f t="shared" si="237"/>
        <v>32.015183341117663</v>
      </c>
      <c r="R2138" s="8">
        <f>IF(E2137&lt;&gt;E2138,SUM($Q$4:Q2138)-SUM($R$3:R2137),0)</f>
        <v>0</v>
      </c>
      <c r="S2138" s="6">
        <f>IF(B2138&gt;0,SUM($R$4:R2138)-SUM($S$3:S2137),0)</f>
        <v>0</v>
      </c>
    </row>
    <row r="2139" spans="1:19">
      <c r="A2139">
        <f>IF(E2138&lt;&gt;E2139,COUNTIF($A$4:A2138,"&lt;&gt;0")+1,0)</f>
        <v>0</v>
      </c>
      <c r="B2139">
        <f>IF(A2139&lt;&gt;0,IF(MOD(A2139,3)=0,COUNTIF($B$4:B2138,"&lt;&gt;0")+1,0),0)</f>
        <v>0</v>
      </c>
      <c r="C2139" s="9">
        <f>'Dash Board'!$C$12+COUNT('Daily reducing balance'!$F$4:F2138)</f>
        <v>43865</v>
      </c>
      <c r="D2139">
        <f t="shared" si="231"/>
        <v>2020</v>
      </c>
      <c r="E2139">
        <f t="shared" si="232"/>
        <v>2</v>
      </c>
      <c r="F2139">
        <f>DAY('Dash Board'!$C$12+COUNT('Daily reducing balance'!$F$4:F2138))</f>
        <v>4</v>
      </c>
      <c r="G2139" s="8">
        <f t="shared" si="233"/>
        <v>233669.2665055586</v>
      </c>
      <c r="H2139" s="6">
        <f>G2139*'Dash Board'!$C$11/365</f>
        <v>67.219925981051091</v>
      </c>
      <c r="I2139" s="6">
        <f>H2139*'Dash Board'!$C$18/'Dash Board'!$C$11</f>
        <v>32.009488562405288</v>
      </c>
      <c r="J2139" s="6">
        <f>(G2139&gt;1)*PMT('Dash Board'!$C$11/365,$U$4,-'Dash Board'!$C$19)</f>
        <v>108.80376961660664</v>
      </c>
      <c r="K2139" s="6">
        <f t="shared" si="235"/>
        <v>0</v>
      </c>
      <c r="L2139" s="8">
        <f t="shared" si="236"/>
        <v>233627.68266192303</v>
      </c>
      <c r="N2139" s="8">
        <f t="shared" si="234"/>
        <v>76.794281054201349</v>
      </c>
      <c r="O2139" s="8">
        <f>IF(E2138&lt;&gt;E2139,SUM($N$4:N2139)-SUM($O$3:O2138),0)</f>
        <v>0</v>
      </c>
      <c r="P2139" s="6">
        <f>IF(B2139&gt;0,SUM($O$4:O2139)-SUM($P$3:P2138),0)</f>
        <v>0</v>
      </c>
      <c r="Q2139" s="6">
        <f t="shared" si="237"/>
        <v>32.009488562405288</v>
      </c>
      <c r="R2139" s="8">
        <f>IF(E2138&lt;&gt;E2139,SUM($Q$4:Q2139)-SUM($R$3:R2138),0)</f>
        <v>0</v>
      </c>
      <c r="S2139" s="6">
        <f>IF(B2139&gt;0,SUM($R$4:R2139)-SUM($S$3:S2138),0)</f>
        <v>0</v>
      </c>
    </row>
    <row r="2140" spans="1:19">
      <c r="A2140">
        <f>IF(E2139&lt;&gt;E2140,COUNTIF($A$4:A2139,"&lt;&gt;0")+1,0)</f>
        <v>0</v>
      </c>
      <c r="B2140">
        <f>IF(A2140&lt;&gt;0,IF(MOD(A2140,3)=0,COUNTIF($B$4:B2139,"&lt;&gt;0")+1,0),0)</f>
        <v>0</v>
      </c>
      <c r="C2140" s="9">
        <f>'Dash Board'!$C$12+COUNT('Daily reducing balance'!$F$4:F2139)</f>
        <v>43866</v>
      </c>
      <c r="D2140">
        <f t="shared" si="231"/>
        <v>2020</v>
      </c>
      <c r="E2140">
        <f t="shared" si="232"/>
        <v>2</v>
      </c>
      <c r="F2140">
        <f>DAY('Dash Board'!$C$12+COUNT('Daily reducing balance'!$F$4:F2139))</f>
        <v>5</v>
      </c>
      <c r="G2140" s="8">
        <f t="shared" si="233"/>
        <v>233627.68266192303</v>
      </c>
      <c r="H2140" s="6">
        <f>G2140*'Dash Board'!$C$11/365</f>
        <v>67.207963505484699</v>
      </c>
      <c r="I2140" s="6">
        <f>H2140*'Dash Board'!$C$18/'Dash Board'!$C$11</f>
        <v>32.003792145468907</v>
      </c>
      <c r="J2140" s="6">
        <f>(G2140&gt;1)*PMT('Dash Board'!$C$11/365,$U$4,-'Dash Board'!$C$19)</f>
        <v>108.80376961660664</v>
      </c>
      <c r="K2140" s="6">
        <f t="shared" si="235"/>
        <v>0</v>
      </c>
      <c r="L2140" s="8">
        <f t="shared" si="236"/>
        <v>233586.08685581191</v>
      </c>
      <c r="N2140" s="8">
        <f t="shared" si="234"/>
        <v>76.799977471137737</v>
      </c>
      <c r="O2140" s="8">
        <f>IF(E2139&lt;&gt;E2140,SUM($N$4:N2140)-SUM($O$3:O2139),0)</f>
        <v>0</v>
      </c>
      <c r="P2140" s="6">
        <f>IF(B2140&gt;0,SUM($O$4:O2140)-SUM($P$3:P2139),0)</f>
        <v>0</v>
      </c>
      <c r="Q2140" s="6">
        <f t="shared" si="237"/>
        <v>32.003792145468907</v>
      </c>
      <c r="R2140" s="8">
        <f>IF(E2139&lt;&gt;E2140,SUM($Q$4:Q2140)-SUM($R$3:R2139),0)</f>
        <v>0</v>
      </c>
      <c r="S2140" s="6">
        <f>IF(B2140&gt;0,SUM($R$4:R2140)-SUM($S$3:S2139),0)</f>
        <v>0</v>
      </c>
    </row>
    <row r="2141" spans="1:19">
      <c r="A2141">
        <f>IF(E2140&lt;&gt;E2141,COUNTIF($A$4:A2140,"&lt;&gt;0")+1,0)</f>
        <v>0</v>
      </c>
      <c r="B2141">
        <f>IF(A2141&lt;&gt;0,IF(MOD(A2141,3)=0,COUNTIF($B$4:B2140,"&lt;&gt;0")+1,0),0)</f>
        <v>0</v>
      </c>
      <c r="C2141" s="9">
        <f>'Dash Board'!$C$12+COUNT('Daily reducing balance'!$F$4:F2140)</f>
        <v>43867</v>
      </c>
      <c r="D2141">
        <f t="shared" si="231"/>
        <v>2020</v>
      </c>
      <c r="E2141">
        <f t="shared" si="232"/>
        <v>2</v>
      </c>
      <c r="F2141">
        <f>DAY('Dash Board'!$C$12+COUNT('Daily reducing balance'!$F$4:F2140))</f>
        <v>6</v>
      </c>
      <c r="G2141" s="8">
        <f t="shared" si="233"/>
        <v>233586.08685581191</v>
      </c>
      <c r="H2141" s="6">
        <f>G2141*'Dash Board'!$C$11/365</f>
        <v>67.195997588658216</v>
      </c>
      <c r="I2141" s="6">
        <f>H2141*'Dash Board'!$C$18/'Dash Board'!$C$11</f>
        <v>31.998094089837249</v>
      </c>
      <c r="J2141" s="6">
        <f>(G2141&gt;1)*PMT('Dash Board'!$C$11/365,$U$4,-'Dash Board'!$C$19)</f>
        <v>108.80376961660664</v>
      </c>
      <c r="K2141" s="6">
        <f t="shared" si="235"/>
        <v>0</v>
      </c>
      <c r="L2141" s="8">
        <f t="shared" si="236"/>
        <v>233544.47908378395</v>
      </c>
      <c r="N2141" s="8">
        <f t="shared" si="234"/>
        <v>76.805675526769392</v>
      </c>
      <c r="O2141" s="8">
        <f>IF(E2140&lt;&gt;E2141,SUM($N$4:N2141)-SUM($O$3:O2140),0)</f>
        <v>0</v>
      </c>
      <c r="P2141" s="6">
        <f>IF(B2141&gt;0,SUM($O$4:O2141)-SUM($P$3:P2140),0)</f>
        <v>0</v>
      </c>
      <c r="Q2141" s="6">
        <f t="shared" si="237"/>
        <v>31.998094089837249</v>
      </c>
      <c r="R2141" s="8">
        <f>IF(E2140&lt;&gt;E2141,SUM($Q$4:Q2141)-SUM($R$3:R2140),0)</f>
        <v>0</v>
      </c>
      <c r="S2141" s="6">
        <f>IF(B2141&gt;0,SUM($R$4:R2141)-SUM($S$3:S2140),0)</f>
        <v>0</v>
      </c>
    </row>
    <row r="2142" spans="1:19">
      <c r="A2142">
        <f>IF(E2141&lt;&gt;E2142,COUNTIF($A$4:A2141,"&lt;&gt;0")+1,0)</f>
        <v>0</v>
      </c>
      <c r="B2142">
        <f>IF(A2142&lt;&gt;0,IF(MOD(A2142,3)=0,COUNTIF($B$4:B2141,"&lt;&gt;0")+1,0),0)</f>
        <v>0</v>
      </c>
      <c r="C2142" s="9">
        <f>'Dash Board'!$C$12+COUNT('Daily reducing balance'!$F$4:F2141)</f>
        <v>43868</v>
      </c>
      <c r="D2142">
        <f t="shared" si="231"/>
        <v>2020</v>
      </c>
      <c r="E2142">
        <f t="shared" si="232"/>
        <v>2</v>
      </c>
      <c r="F2142">
        <f>DAY('Dash Board'!$C$12+COUNT('Daily reducing balance'!$F$4:F2141))</f>
        <v>7</v>
      </c>
      <c r="G2142" s="8">
        <f t="shared" si="233"/>
        <v>233544.47908378395</v>
      </c>
      <c r="H2142" s="6">
        <f>G2142*'Dash Board'!$C$11/365</f>
        <v>67.184028229581685</v>
      </c>
      <c r="I2142" s="6">
        <f>H2142*'Dash Board'!$C$18/'Dash Board'!$C$11</f>
        <v>31.9923943950389</v>
      </c>
      <c r="J2142" s="6">
        <f>(G2142&gt;1)*PMT('Dash Board'!$C$11/365,$U$4,-'Dash Board'!$C$19)</f>
        <v>108.80376961660664</v>
      </c>
      <c r="K2142" s="6">
        <f t="shared" si="235"/>
        <v>0</v>
      </c>
      <c r="L2142" s="8">
        <f t="shared" si="236"/>
        <v>233502.85934239693</v>
      </c>
      <c r="N2142" s="8">
        <f t="shared" si="234"/>
        <v>76.811375221567744</v>
      </c>
      <c r="O2142" s="8">
        <f>IF(E2141&lt;&gt;E2142,SUM($N$4:N2142)-SUM($O$3:O2141),0)</f>
        <v>0</v>
      </c>
      <c r="P2142" s="6">
        <f>IF(B2142&gt;0,SUM($O$4:O2142)-SUM($P$3:P2141),0)</f>
        <v>0</v>
      </c>
      <c r="Q2142" s="6">
        <f t="shared" si="237"/>
        <v>31.9923943950389</v>
      </c>
      <c r="R2142" s="8">
        <f>IF(E2141&lt;&gt;E2142,SUM($Q$4:Q2142)-SUM($R$3:R2141),0)</f>
        <v>0</v>
      </c>
      <c r="S2142" s="6">
        <f>IF(B2142&gt;0,SUM($R$4:R2142)-SUM($S$3:S2141),0)</f>
        <v>0</v>
      </c>
    </row>
    <row r="2143" spans="1:19">
      <c r="A2143">
        <f>IF(E2142&lt;&gt;E2143,COUNTIF($A$4:A2142,"&lt;&gt;0")+1,0)</f>
        <v>0</v>
      </c>
      <c r="B2143">
        <f>IF(A2143&lt;&gt;0,IF(MOD(A2143,3)=0,COUNTIF($B$4:B2142,"&lt;&gt;0")+1,0),0)</f>
        <v>0</v>
      </c>
      <c r="C2143" s="9">
        <f>'Dash Board'!$C$12+COUNT('Daily reducing balance'!$F$4:F2142)</f>
        <v>43869</v>
      </c>
      <c r="D2143">
        <f t="shared" si="231"/>
        <v>2020</v>
      </c>
      <c r="E2143">
        <f t="shared" si="232"/>
        <v>2</v>
      </c>
      <c r="F2143">
        <f>DAY('Dash Board'!$C$12+COUNT('Daily reducing balance'!$F$4:F2142))</f>
        <v>8</v>
      </c>
      <c r="G2143" s="8">
        <f t="shared" si="233"/>
        <v>233502.85934239693</v>
      </c>
      <c r="H2143" s="6">
        <f>G2143*'Dash Board'!$C$11/365</f>
        <v>67.172055427264866</v>
      </c>
      <c r="I2143" s="6">
        <f>H2143*'Dash Board'!$C$18/'Dash Board'!$C$11</f>
        <v>31.98669306060232</v>
      </c>
      <c r="J2143" s="6">
        <f>(G2143&gt;1)*PMT('Dash Board'!$C$11/365,$U$4,-'Dash Board'!$C$19)</f>
        <v>108.80376961660664</v>
      </c>
      <c r="K2143" s="6">
        <f t="shared" si="235"/>
        <v>0</v>
      </c>
      <c r="L2143" s="8">
        <f t="shared" si="236"/>
        <v>233461.22762820759</v>
      </c>
      <c r="N2143" s="8">
        <f t="shared" si="234"/>
        <v>76.817076556004324</v>
      </c>
      <c r="O2143" s="8">
        <f>IF(E2142&lt;&gt;E2143,SUM($N$4:N2143)-SUM($O$3:O2142),0)</f>
        <v>0</v>
      </c>
      <c r="P2143" s="6">
        <f>IF(B2143&gt;0,SUM($O$4:O2143)-SUM($P$3:P2142),0)</f>
        <v>0</v>
      </c>
      <c r="Q2143" s="6">
        <f t="shared" si="237"/>
        <v>31.98669306060232</v>
      </c>
      <c r="R2143" s="8">
        <f>IF(E2142&lt;&gt;E2143,SUM($Q$4:Q2143)-SUM($R$3:R2142),0)</f>
        <v>0</v>
      </c>
      <c r="S2143" s="6">
        <f>IF(B2143&gt;0,SUM($R$4:R2143)-SUM($S$3:S2142),0)</f>
        <v>0</v>
      </c>
    </row>
    <row r="2144" spans="1:19">
      <c r="A2144">
        <f>IF(E2143&lt;&gt;E2144,COUNTIF($A$4:A2143,"&lt;&gt;0")+1,0)</f>
        <v>0</v>
      </c>
      <c r="B2144">
        <f>IF(A2144&lt;&gt;0,IF(MOD(A2144,3)=0,COUNTIF($B$4:B2143,"&lt;&gt;0")+1,0),0)</f>
        <v>0</v>
      </c>
      <c r="C2144" s="9">
        <f>'Dash Board'!$C$12+COUNT('Daily reducing balance'!$F$4:F2143)</f>
        <v>43870</v>
      </c>
      <c r="D2144">
        <f t="shared" si="231"/>
        <v>2020</v>
      </c>
      <c r="E2144">
        <f t="shared" si="232"/>
        <v>2</v>
      </c>
      <c r="F2144">
        <f>DAY('Dash Board'!$C$12+COUNT('Daily reducing balance'!$F$4:F2143))</f>
        <v>9</v>
      </c>
      <c r="G2144" s="8">
        <f t="shared" si="233"/>
        <v>233461.22762820759</v>
      </c>
      <c r="H2144" s="6">
        <f>G2144*'Dash Board'!$C$11/365</f>
        <v>67.160079180717247</v>
      </c>
      <c r="I2144" s="6">
        <f>H2144*'Dash Board'!$C$18/'Dash Board'!$C$11</f>
        <v>31.980990086055833</v>
      </c>
      <c r="J2144" s="6">
        <f>(G2144&gt;1)*PMT('Dash Board'!$C$11/365,$U$4,-'Dash Board'!$C$19)</f>
        <v>108.80376961660664</v>
      </c>
      <c r="K2144" s="6">
        <f t="shared" si="235"/>
        <v>0</v>
      </c>
      <c r="L2144" s="8">
        <f t="shared" si="236"/>
        <v>233419.58393777171</v>
      </c>
      <c r="N2144" s="8">
        <f t="shared" si="234"/>
        <v>76.822779530550804</v>
      </c>
      <c r="O2144" s="8">
        <f>IF(E2143&lt;&gt;E2144,SUM($N$4:N2144)-SUM($O$3:O2143),0)</f>
        <v>0</v>
      </c>
      <c r="P2144" s="6">
        <f>IF(B2144&gt;0,SUM($O$4:O2144)-SUM($P$3:P2143),0)</f>
        <v>0</v>
      </c>
      <c r="Q2144" s="6">
        <f t="shared" si="237"/>
        <v>31.980990086055833</v>
      </c>
      <c r="R2144" s="8">
        <f>IF(E2143&lt;&gt;E2144,SUM($Q$4:Q2144)-SUM($R$3:R2143),0)</f>
        <v>0</v>
      </c>
      <c r="S2144" s="6">
        <f>IF(B2144&gt;0,SUM($R$4:R2144)-SUM($S$3:S2143),0)</f>
        <v>0</v>
      </c>
    </row>
    <row r="2145" spans="1:19">
      <c r="A2145">
        <f>IF(E2144&lt;&gt;E2145,COUNTIF($A$4:A2144,"&lt;&gt;0")+1,0)</f>
        <v>0</v>
      </c>
      <c r="B2145">
        <f>IF(A2145&lt;&gt;0,IF(MOD(A2145,3)=0,COUNTIF($B$4:B2144,"&lt;&gt;0")+1,0),0)</f>
        <v>0</v>
      </c>
      <c r="C2145" s="9">
        <f>'Dash Board'!$C$12+COUNT('Daily reducing balance'!$F$4:F2144)</f>
        <v>43871</v>
      </c>
      <c r="D2145">
        <f t="shared" si="231"/>
        <v>2020</v>
      </c>
      <c r="E2145">
        <f t="shared" si="232"/>
        <v>2</v>
      </c>
      <c r="F2145">
        <f>DAY('Dash Board'!$C$12+COUNT('Daily reducing balance'!$F$4:F2144))</f>
        <v>10</v>
      </c>
      <c r="G2145" s="8">
        <f t="shared" si="233"/>
        <v>233419.58393777171</v>
      </c>
      <c r="H2145" s="6">
        <f>G2145*'Dash Board'!$C$11/365</f>
        <v>67.14809948894802</v>
      </c>
      <c r="I2145" s="6">
        <f>H2145*'Dash Board'!$C$18/'Dash Board'!$C$11</f>
        <v>31.975285470927631</v>
      </c>
      <c r="J2145" s="6">
        <f>(G2145&gt;1)*PMT('Dash Board'!$C$11/365,$U$4,-'Dash Board'!$C$19)</f>
        <v>108.80376961660664</v>
      </c>
      <c r="K2145" s="6">
        <f t="shared" si="235"/>
        <v>0</v>
      </c>
      <c r="L2145" s="8">
        <f t="shared" si="236"/>
        <v>233377.92826764405</v>
      </c>
      <c r="N2145" s="8">
        <f t="shared" si="234"/>
        <v>76.828484145679013</v>
      </c>
      <c r="O2145" s="8">
        <f>IF(E2144&lt;&gt;E2145,SUM($N$4:N2145)-SUM($O$3:O2144),0)</f>
        <v>0</v>
      </c>
      <c r="P2145" s="6">
        <f>IF(B2145&gt;0,SUM($O$4:O2145)-SUM($P$3:P2144),0)</f>
        <v>0</v>
      </c>
      <c r="Q2145" s="6">
        <f t="shared" si="237"/>
        <v>31.975285470927631</v>
      </c>
      <c r="R2145" s="8">
        <f>IF(E2144&lt;&gt;E2145,SUM($Q$4:Q2145)-SUM($R$3:R2144),0)</f>
        <v>0</v>
      </c>
      <c r="S2145" s="6">
        <f>IF(B2145&gt;0,SUM($R$4:R2145)-SUM($S$3:S2144),0)</f>
        <v>0</v>
      </c>
    </row>
    <row r="2146" spans="1:19">
      <c r="A2146">
        <f>IF(E2145&lt;&gt;E2146,COUNTIF($A$4:A2145,"&lt;&gt;0")+1,0)</f>
        <v>0</v>
      </c>
      <c r="B2146">
        <f>IF(A2146&lt;&gt;0,IF(MOD(A2146,3)=0,COUNTIF($B$4:B2145,"&lt;&gt;0")+1,0),0)</f>
        <v>0</v>
      </c>
      <c r="C2146" s="9">
        <f>'Dash Board'!$C$12+COUNT('Daily reducing balance'!$F$4:F2145)</f>
        <v>43872</v>
      </c>
      <c r="D2146">
        <f t="shared" si="231"/>
        <v>2020</v>
      </c>
      <c r="E2146">
        <f t="shared" si="232"/>
        <v>2</v>
      </c>
      <c r="F2146">
        <f>DAY('Dash Board'!$C$12+COUNT('Daily reducing balance'!$F$4:F2145))</f>
        <v>11</v>
      </c>
      <c r="G2146" s="8">
        <f t="shared" si="233"/>
        <v>233377.92826764405</v>
      </c>
      <c r="H2146" s="6">
        <f>G2146*'Dash Board'!$C$11/365</f>
        <v>67.136116350966091</v>
      </c>
      <c r="I2146" s="6">
        <f>H2146*'Dash Board'!$C$18/'Dash Board'!$C$11</f>
        <v>31.96957921474576</v>
      </c>
      <c r="J2146" s="6">
        <f>(G2146&gt;1)*PMT('Dash Board'!$C$11/365,$U$4,-'Dash Board'!$C$19)</f>
        <v>108.80376961660664</v>
      </c>
      <c r="K2146" s="6">
        <f t="shared" si="235"/>
        <v>0</v>
      </c>
      <c r="L2146" s="8">
        <f t="shared" si="236"/>
        <v>233336.26061437841</v>
      </c>
      <c r="N2146" s="8">
        <f t="shared" si="234"/>
        <v>76.83419040186088</v>
      </c>
      <c r="O2146" s="8">
        <f>IF(E2145&lt;&gt;E2146,SUM($N$4:N2146)-SUM($O$3:O2145),0)</f>
        <v>0</v>
      </c>
      <c r="P2146" s="6">
        <f>IF(B2146&gt;0,SUM($O$4:O2146)-SUM($P$3:P2145),0)</f>
        <v>0</v>
      </c>
      <c r="Q2146" s="6">
        <f t="shared" si="237"/>
        <v>31.96957921474576</v>
      </c>
      <c r="R2146" s="8">
        <f>IF(E2145&lt;&gt;E2146,SUM($Q$4:Q2146)-SUM($R$3:R2145),0)</f>
        <v>0</v>
      </c>
      <c r="S2146" s="6">
        <f>IF(B2146&gt;0,SUM($R$4:R2146)-SUM($S$3:S2145),0)</f>
        <v>0</v>
      </c>
    </row>
    <row r="2147" spans="1:19">
      <c r="A2147">
        <f>IF(E2146&lt;&gt;E2147,COUNTIF($A$4:A2146,"&lt;&gt;0")+1,0)</f>
        <v>0</v>
      </c>
      <c r="B2147">
        <f>IF(A2147&lt;&gt;0,IF(MOD(A2147,3)=0,COUNTIF($B$4:B2146,"&lt;&gt;0")+1,0),0)</f>
        <v>0</v>
      </c>
      <c r="C2147" s="9">
        <f>'Dash Board'!$C$12+COUNT('Daily reducing balance'!$F$4:F2146)</f>
        <v>43873</v>
      </c>
      <c r="D2147">
        <f t="shared" si="231"/>
        <v>2020</v>
      </c>
      <c r="E2147">
        <f t="shared" si="232"/>
        <v>2</v>
      </c>
      <c r="F2147">
        <f>DAY('Dash Board'!$C$12+COUNT('Daily reducing balance'!$F$4:F2146))</f>
        <v>12</v>
      </c>
      <c r="G2147" s="8">
        <f t="shared" si="233"/>
        <v>233336.26061437841</v>
      </c>
      <c r="H2147" s="6">
        <f>G2147*'Dash Board'!$C$11/365</f>
        <v>67.124129765780083</v>
      </c>
      <c r="I2147" s="6">
        <f>H2147*'Dash Board'!$C$18/'Dash Board'!$C$11</f>
        <v>31.963871317038137</v>
      </c>
      <c r="J2147" s="6">
        <f>(G2147&gt;1)*PMT('Dash Board'!$C$11/365,$U$4,-'Dash Board'!$C$19)</f>
        <v>108.80376961660664</v>
      </c>
      <c r="K2147" s="6">
        <f t="shared" si="235"/>
        <v>0</v>
      </c>
      <c r="L2147" s="8">
        <f t="shared" si="236"/>
        <v>233294.58097452758</v>
      </c>
      <c r="N2147" s="8">
        <f t="shared" si="234"/>
        <v>76.839898299568503</v>
      </c>
      <c r="O2147" s="8">
        <f>IF(E2146&lt;&gt;E2147,SUM($N$4:N2147)-SUM($O$3:O2146),0)</f>
        <v>0</v>
      </c>
      <c r="P2147" s="6">
        <f>IF(B2147&gt;0,SUM($O$4:O2147)-SUM($P$3:P2146),0)</f>
        <v>0</v>
      </c>
      <c r="Q2147" s="6">
        <f t="shared" si="237"/>
        <v>31.963871317038137</v>
      </c>
      <c r="R2147" s="8">
        <f>IF(E2146&lt;&gt;E2147,SUM($Q$4:Q2147)-SUM($R$3:R2146),0)</f>
        <v>0</v>
      </c>
      <c r="S2147" s="6">
        <f>IF(B2147&gt;0,SUM($R$4:R2147)-SUM($S$3:S2146),0)</f>
        <v>0</v>
      </c>
    </row>
    <row r="2148" spans="1:19">
      <c r="A2148">
        <f>IF(E2147&lt;&gt;E2148,COUNTIF($A$4:A2147,"&lt;&gt;0")+1,0)</f>
        <v>0</v>
      </c>
      <c r="B2148">
        <f>IF(A2148&lt;&gt;0,IF(MOD(A2148,3)=0,COUNTIF($B$4:B2147,"&lt;&gt;0")+1,0),0)</f>
        <v>0</v>
      </c>
      <c r="C2148" s="9">
        <f>'Dash Board'!$C$12+COUNT('Daily reducing balance'!$F$4:F2147)</f>
        <v>43874</v>
      </c>
      <c r="D2148">
        <f t="shared" si="231"/>
        <v>2020</v>
      </c>
      <c r="E2148">
        <f t="shared" si="232"/>
        <v>2</v>
      </c>
      <c r="F2148">
        <f>DAY('Dash Board'!$C$12+COUNT('Daily reducing balance'!$F$4:F2147))</f>
        <v>13</v>
      </c>
      <c r="G2148" s="8">
        <f t="shared" si="233"/>
        <v>233294.58097452758</v>
      </c>
      <c r="H2148" s="6">
        <f>G2148*'Dash Board'!$C$11/365</f>
        <v>67.112139732398333</v>
      </c>
      <c r="I2148" s="6">
        <f>H2148*'Dash Board'!$C$18/'Dash Board'!$C$11</f>
        <v>31.958161777332542</v>
      </c>
      <c r="J2148" s="6">
        <f>(G2148&gt;1)*PMT('Dash Board'!$C$11/365,$U$4,-'Dash Board'!$C$19)</f>
        <v>108.80376961660664</v>
      </c>
      <c r="K2148" s="6">
        <f t="shared" si="235"/>
        <v>0</v>
      </c>
      <c r="L2148" s="8">
        <f t="shared" si="236"/>
        <v>233252.88934464336</v>
      </c>
      <c r="N2148" s="8">
        <f t="shared" si="234"/>
        <v>76.845607839274095</v>
      </c>
      <c r="O2148" s="8">
        <f>IF(E2147&lt;&gt;E2148,SUM($N$4:N2148)-SUM($O$3:O2147),0)</f>
        <v>0</v>
      </c>
      <c r="P2148" s="6">
        <f>IF(B2148&gt;0,SUM($O$4:O2148)-SUM($P$3:P2147),0)</f>
        <v>0</v>
      </c>
      <c r="Q2148" s="6">
        <f t="shared" si="237"/>
        <v>31.958161777332542</v>
      </c>
      <c r="R2148" s="8">
        <f>IF(E2147&lt;&gt;E2148,SUM($Q$4:Q2148)-SUM($R$3:R2147),0)</f>
        <v>0</v>
      </c>
      <c r="S2148" s="6">
        <f>IF(B2148&gt;0,SUM($R$4:R2148)-SUM($S$3:S2147),0)</f>
        <v>0</v>
      </c>
    </row>
    <row r="2149" spans="1:19">
      <c r="A2149">
        <f>IF(E2148&lt;&gt;E2149,COUNTIF($A$4:A2148,"&lt;&gt;0")+1,0)</f>
        <v>0</v>
      </c>
      <c r="B2149">
        <f>IF(A2149&lt;&gt;0,IF(MOD(A2149,3)=0,COUNTIF($B$4:B2148,"&lt;&gt;0")+1,0),0)</f>
        <v>0</v>
      </c>
      <c r="C2149" s="9">
        <f>'Dash Board'!$C$12+COUNT('Daily reducing balance'!$F$4:F2148)</f>
        <v>43875</v>
      </c>
      <c r="D2149">
        <f t="shared" si="231"/>
        <v>2020</v>
      </c>
      <c r="E2149">
        <f t="shared" si="232"/>
        <v>2</v>
      </c>
      <c r="F2149">
        <f>DAY('Dash Board'!$C$12+COUNT('Daily reducing balance'!$F$4:F2148))</f>
        <v>14</v>
      </c>
      <c r="G2149" s="8">
        <f t="shared" si="233"/>
        <v>233252.88934464336</v>
      </c>
      <c r="H2149" s="6">
        <f>G2149*'Dash Board'!$C$11/365</f>
        <v>67.10014624982891</v>
      </c>
      <c r="I2149" s="6">
        <f>H2149*'Dash Board'!$C$18/'Dash Board'!$C$11</f>
        <v>31.952450595156627</v>
      </c>
      <c r="J2149" s="6">
        <f>(G2149&gt;1)*PMT('Dash Board'!$C$11/365,$U$4,-'Dash Board'!$C$19)</f>
        <v>108.80376961660664</v>
      </c>
      <c r="K2149" s="6">
        <f t="shared" si="235"/>
        <v>0</v>
      </c>
      <c r="L2149" s="8">
        <f t="shared" si="236"/>
        <v>233211.18572127659</v>
      </c>
      <c r="N2149" s="8">
        <f t="shared" si="234"/>
        <v>76.851319021450024</v>
      </c>
      <c r="O2149" s="8">
        <f>IF(E2148&lt;&gt;E2149,SUM($N$4:N2149)-SUM($O$3:O2148),0)</f>
        <v>0</v>
      </c>
      <c r="P2149" s="6">
        <f>IF(B2149&gt;0,SUM($O$4:O2149)-SUM($P$3:P2148),0)</f>
        <v>0</v>
      </c>
      <c r="Q2149" s="6">
        <f t="shared" si="237"/>
        <v>31.952450595156627</v>
      </c>
      <c r="R2149" s="8">
        <f>IF(E2148&lt;&gt;E2149,SUM($Q$4:Q2149)-SUM($R$3:R2148),0)</f>
        <v>0</v>
      </c>
      <c r="S2149" s="6">
        <f>IF(B2149&gt;0,SUM($R$4:R2149)-SUM($S$3:S2148),0)</f>
        <v>0</v>
      </c>
    </row>
    <row r="2150" spans="1:19">
      <c r="A2150">
        <f>IF(E2149&lt;&gt;E2150,COUNTIF($A$4:A2149,"&lt;&gt;0")+1,0)</f>
        <v>0</v>
      </c>
      <c r="B2150">
        <f>IF(A2150&lt;&gt;0,IF(MOD(A2150,3)=0,COUNTIF($B$4:B2149,"&lt;&gt;0")+1,0),0)</f>
        <v>0</v>
      </c>
      <c r="C2150" s="9">
        <f>'Dash Board'!$C$12+COUNT('Daily reducing balance'!$F$4:F2149)</f>
        <v>43876</v>
      </c>
      <c r="D2150">
        <f t="shared" si="231"/>
        <v>2020</v>
      </c>
      <c r="E2150">
        <f t="shared" si="232"/>
        <v>2</v>
      </c>
      <c r="F2150">
        <f>DAY('Dash Board'!$C$12+COUNT('Daily reducing balance'!$F$4:F2149))</f>
        <v>15</v>
      </c>
      <c r="G2150" s="8">
        <f t="shared" si="233"/>
        <v>233211.18572127659</v>
      </c>
      <c r="H2150" s="6">
        <f>G2150*'Dash Board'!$C$11/365</f>
        <v>67.088149317079555</v>
      </c>
      <c r="I2150" s="6">
        <f>H2150*'Dash Board'!$C$18/'Dash Board'!$C$11</f>
        <v>31.946737770037885</v>
      </c>
      <c r="J2150" s="6">
        <f>(G2150&gt;1)*PMT('Dash Board'!$C$11/365,$U$4,-'Dash Board'!$C$19)</f>
        <v>108.80376961660664</v>
      </c>
      <c r="K2150" s="6">
        <f t="shared" si="235"/>
        <v>0</v>
      </c>
      <c r="L2150" s="8">
        <f t="shared" si="236"/>
        <v>233169.47010097705</v>
      </c>
      <c r="N2150" s="8">
        <f t="shared" si="234"/>
        <v>76.857031846568759</v>
      </c>
      <c r="O2150" s="8">
        <f>IF(E2149&lt;&gt;E2150,SUM($N$4:N2150)-SUM($O$3:O2149),0)</f>
        <v>0</v>
      </c>
      <c r="P2150" s="6">
        <f>IF(B2150&gt;0,SUM($O$4:O2150)-SUM($P$3:P2149),0)</f>
        <v>0</v>
      </c>
      <c r="Q2150" s="6">
        <f t="shared" si="237"/>
        <v>31.946737770037885</v>
      </c>
      <c r="R2150" s="8">
        <f>IF(E2149&lt;&gt;E2150,SUM($Q$4:Q2150)-SUM($R$3:R2149),0)</f>
        <v>0</v>
      </c>
      <c r="S2150" s="6">
        <f>IF(B2150&gt;0,SUM($R$4:R2150)-SUM($S$3:S2149),0)</f>
        <v>0</v>
      </c>
    </row>
    <row r="2151" spans="1:19">
      <c r="A2151">
        <f>IF(E2150&lt;&gt;E2151,COUNTIF($A$4:A2150,"&lt;&gt;0")+1,0)</f>
        <v>0</v>
      </c>
      <c r="B2151">
        <f>IF(A2151&lt;&gt;0,IF(MOD(A2151,3)=0,COUNTIF($B$4:B2150,"&lt;&gt;0")+1,0),0)</f>
        <v>0</v>
      </c>
      <c r="C2151" s="9">
        <f>'Dash Board'!$C$12+COUNT('Daily reducing balance'!$F$4:F2150)</f>
        <v>43877</v>
      </c>
      <c r="D2151">
        <f t="shared" si="231"/>
        <v>2020</v>
      </c>
      <c r="E2151">
        <f t="shared" si="232"/>
        <v>2</v>
      </c>
      <c r="F2151">
        <f>DAY('Dash Board'!$C$12+COUNT('Daily reducing balance'!$F$4:F2150))</f>
        <v>16</v>
      </c>
      <c r="G2151" s="8">
        <f t="shared" si="233"/>
        <v>233169.47010097705</v>
      </c>
      <c r="H2151" s="6">
        <f>G2151*'Dash Board'!$C$11/365</f>
        <v>67.076148933157782</v>
      </c>
      <c r="I2151" s="6">
        <f>H2151*'Dash Board'!$C$18/'Dash Board'!$C$11</f>
        <v>31.941023301503709</v>
      </c>
      <c r="J2151" s="6">
        <f>(G2151&gt;1)*PMT('Dash Board'!$C$11/365,$U$4,-'Dash Board'!$C$19)</f>
        <v>108.80376961660664</v>
      </c>
      <c r="K2151" s="6">
        <f t="shared" si="235"/>
        <v>0</v>
      </c>
      <c r="L2151" s="8">
        <f t="shared" si="236"/>
        <v>233127.74248029359</v>
      </c>
      <c r="N2151" s="8">
        <f t="shared" si="234"/>
        <v>76.862746315102939</v>
      </c>
      <c r="O2151" s="8">
        <f>IF(E2150&lt;&gt;E2151,SUM($N$4:N2151)-SUM($O$3:O2150),0)</f>
        <v>0</v>
      </c>
      <c r="P2151" s="6">
        <f>IF(B2151&gt;0,SUM($O$4:O2151)-SUM($P$3:P2150),0)</f>
        <v>0</v>
      </c>
      <c r="Q2151" s="6">
        <f t="shared" si="237"/>
        <v>31.941023301503709</v>
      </c>
      <c r="R2151" s="8">
        <f>IF(E2150&lt;&gt;E2151,SUM($Q$4:Q2151)-SUM($R$3:R2150),0)</f>
        <v>0</v>
      </c>
      <c r="S2151" s="6">
        <f>IF(B2151&gt;0,SUM($R$4:R2151)-SUM($S$3:S2150),0)</f>
        <v>0</v>
      </c>
    </row>
    <row r="2152" spans="1:19">
      <c r="A2152">
        <f>IF(E2151&lt;&gt;E2152,COUNTIF($A$4:A2151,"&lt;&gt;0")+1,0)</f>
        <v>0</v>
      </c>
      <c r="B2152">
        <f>IF(A2152&lt;&gt;0,IF(MOD(A2152,3)=0,COUNTIF($B$4:B2151,"&lt;&gt;0")+1,0),0)</f>
        <v>0</v>
      </c>
      <c r="C2152" s="9">
        <f>'Dash Board'!$C$12+COUNT('Daily reducing balance'!$F$4:F2151)</f>
        <v>43878</v>
      </c>
      <c r="D2152">
        <f t="shared" si="231"/>
        <v>2020</v>
      </c>
      <c r="E2152">
        <f t="shared" si="232"/>
        <v>2</v>
      </c>
      <c r="F2152">
        <f>DAY('Dash Board'!$C$12+COUNT('Daily reducing balance'!$F$4:F2151))</f>
        <v>17</v>
      </c>
      <c r="G2152" s="8">
        <f t="shared" si="233"/>
        <v>233127.74248029359</v>
      </c>
      <c r="H2152" s="6">
        <f>G2152*'Dash Board'!$C$11/365</f>
        <v>67.06414509707075</v>
      </c>
      <c r="I2152" s="6">
        <f>H2152*'Dash Board'!$C$18/'Dash Board'!$C$11</f>
        <v>31.93530718908131</v>
      </c>
      <c r="J2152" s="6">
        <f>(G2152&gt;1)*PMT('Dash Board'!$C$11/365,$U$4,-'Dash Board'!$C$19)</f>
        <v>108.80376961660664</v>
      </c>
      <c r="K2152" s="6">
        <f t="shared" si="235"/>
        <v>0</v>
      </c>
      <c r="L2152" s="8">
        <f t="shared" si="236"/>
        <v>233086.00285577404</v>
      </c>
      <c r="N2152" s="8">
        <f t="shared" si="234"/>
        <v>76.86846242752533</v>
      </c>
      <c r="O2152" s="8">
        <f>IF(E2151&lt;&gt;E2152,SUM($N$4:N2152)-SUM($O$3:O2151),0)</f>
        <v>0</v>
      </c>
      <c r="P2152" s="6">
        <f>IF(B2152&gt;0,SUM($O$4:O2152)-SUM($P$3:P2151),0)</f>
        <v>0</v>
      </c>
      <c r="Q2152" s="6">
        <f t="shared" si="237"/>
        <v>31.93530718908131</v>
      </c>
      <c r="R2152" s="8">
        <f>IF(E2151&lt;&gt;E2152,SUM($Q$4:Q2152)-SUM($R$3:R2151),0)</f>
        <v>0</v>
      </c>
      <c r="S2152" s="6">
        <f>IF(B2152&gt;0,SUM($R$4:R2152)-SUM($S$3:S2151),0)</f>
        <v>0</v>
      </c>
    </row>
    <row r="2153" spans="1:19">
      <c r="A2153">
        <f>IF(E2152&lt;&gt;E2153,COUNTIF($A$4:A2152,"&lt;&gt;0")+1,0)</f>
        <v>0</v>
      </c>
      <c r="B2153">
        <f>IF(A2153&lt;&gt;0,IF(MOD(A2153,3)=0,COUNTIF($B$4:B2152,"&lt;&gt;0")+1,0),0)</f>
        <v>0</v>
      </c>
      <c r="C2153" s="9">
        <f>'Dash Board'!$C$12+COUNT('Daily reducing balance'!$F$4:F2152)</f>
        <v>43879</v>
      </c>
      <c r="D2153">
        <f t="shared" si="231"/>
        <v>2020</v>
      </c>
      <c r="E2153">
        <f t="shared" si="232"/>
        <v>2</v>
      </c>
      <c r="F2153">
        <f>DAY('Dash Board'!$C$12+COUNT('Daily reducing balance'!$F$4:F2152))</f>
        <v>18</v>
      </c>
      <c r="G2153" s="8">
        <f t="shared" si="233"/>
        <v>233086.00285577404</v>
      </c>
      <c r="H2153" s="6">
        <f>G2153*'Dash Board'!$C$11/365</f>
        <v>67.052137807825403</v>
      </c>
      <c r="I2153" s="6">
        <f>H2153*'Dash Board'!$C$18/'Dash Board'!$C$11</f>
        <v>31.929589432297814</v>
      </c>
      <c r="J2153" s="6">
        <f>(G2153&gt;1)*PMT('Dash Board'!$C$11/365,$U$4,-'Dash Board'!$C$19)</f>
        <v>108.80376961660664</v>
      </c>
      <c r="K2153" s="6">
        <f t="shared" si="235"/>
        <v>0</v>
      </c>
      <c r="L2153" s="8">
        <f t="shared" si="236"/>
        <v>233044.25122396526</v>
      </c>
      <c r="N2153" s="8">
        <f t="shared" si="234"/>
        <v>76.874180184308827</v>
      </c>
      <c r="O2153" s="8">
        <f>IF(E2152&lt;&gt;E2153,SUM($N$4:N2153)-SUM($O$3:O2152),0)</f>
        <v>0</v>
      </c>
      <c r="P2153" s="6">
        <f>IF(B2153&gt;0,SUM($O$4:O2153)-SUM($P$3:P2152),0)</f>
        <v>0</v>
      </c>
      <c r="Q2153" s="6">
        <f t="shared" si="237"/>
        <v>31.929589432297814</v>
      </c>
      <c r="R2153" s="8">
        <f>IF(E2152&lt;&gt;E2153,SUM($Q$4:Q2153)-SUM($R$3:R2152),0)</f>
        <v>0</v>
      </c>
      <c r="S2153" s="6">
        <f>IF(B2153&gt;0,SUM($R$4:R2153)-SUM($S$3:S2152),0)</f>
        <v>0</v>
      </c>
    </row>
    <row r="2154" spans="1:19">
      <c r="A2154">
        <f>IF(E2153&lt;&gt;E2154,COUNTIF($A$4:A2153,"&lt;&gt;0")+1,0)</f>
        <v>0</v>
      </c>
      <c r="B2154">
        <f>IF(A2154&lt;&gt;0,IF(MOD(A2154,3)=0,COUNTIF($B$4:B2153,"&lt;&gt;0")+1,0),0)</f>
        <v>0</v>
      </c>
      <c r="C2154" s="9">
        <f>'Dash Board'!$C$12+COUNT('Daily reducing balance'!$F$4:F2153)</f>
        <v>43880</v>
      </c>
      <c r="D2154">
        <f t="shared" si="231"/>
        <v>2020</v>
      </c>
      <c r="E2154">
        <f t="shared" si="232"/>
        <v>2</v>
      </c>
      <c r="F2154">
        <f>DAY('Dash Board'!$C$12+COUNT('Daily reducing balance'!$F$4:F2153))</f>
        <v>19</v>
      </c>
      <c r="G2154" s="8">
        <f t="shared" si="233"/>
        <v>233044.25122396526</v>
      </c>
      <c r="H2154" s="6">
        <f>G2154*'Dash Board'!$C$11/365</f>
        <v>67.040127064428361</v>
      </c>
      <c r="I2154" s="6">
        <f>H2154*'Dash Board'!$C$18/'Dash Board'!$C$11</f>
        <v>31.923870030680174</v>
      </c>
      <c r="J2154" s="6">
        <f>(G2154&gt;1)*PMT('Dash Board'!$C$11/365,$U$4,-'Dash Board'!$C$19)</f>
        <v>108.80376961660664</v>
      </c>
      <c r="K2154" s="6">
        <f t="shared" si="235"/>
        <v>0</v>
      </c>
      <c r="L2154" s="8">
        <f t="shared" si="236"/>
        <v>233002.48758141306</v>
      </c>
      <c r="N2154" s="8">
        <f t="shared" si="234"/>
        <v>76.879899585926466</v>
      </c>
      <c r="O2154" s="8">
        <f>IF(E2153&lt;&gt;E2154,SUM($N$4:N2154)-SUM($O$3:O2153),0)</f>
        <v>0</v>
      </c>
      <c r="P2154" s="6">
        <f>IF(B2154&gt;0,SUM($O$4:O2154)-SUM($P$3:P2153),0)</f>
        <v>0</v>
      </c>
      <c r="Q2154" s="6">
        <f t="shared" si="237"/>
        <v>31.923870030680174</v>
      </c>
      <c r="R2154" s="8">
        <f>IF(E2153&lt;&gt;E2154,SUM($Q$4:Q2154)-SUM($R$3:R2153),0)</f>
        <v>0</v>
      </c>
      <c r="S2154" s="6">
        <f>IF(B2154&gt;0,SUM($R$4:R2154)-SUM($S$3:S2153),0)</f>
        <v>0</v>
      </c>
    </row>
    <row r="2155" spans="1:19">
      <c r="A2155">
        <f>IF(E2154&lt;&gt;E2155,COUNTIF($A$4:A2154,"&lt;&gt;0")+1,0)</f>
        <v>0</v>
      </c>
      <c r="B2155">
        <f>IF(A2155&lt;&gt;0,IF(MOD(A2155,3)=0,COUNTIF($B$4:B2154,"&lt;&gt;0")+1,0),0)</f>
        <v>0</v>
      </c>
      <c r="C2155" s="9">
        <f>'Dash Board'!$C$12+COUNT('Daily reducing balance'!$F$4:F2154)</f>
        <v>43881</v>
      </c>
      <c r="D2155">
        <f t="shared" si="231"/>
        <v>2020</v>
      </c>
      <c r="E2155">
        <f t="shared" si="232"/>
        <v>2</v>
      </c>
      <c r="F2155">
        <f>DAY('Dash Board'!$C$12+COUNT('Daily reducing balance'!$F$4:F2154))</f>
        <v>20</v>
      </c>
      <c r="G2155" s="8">
        <f t="shared" si="233"/>
        <v>233002.48758141306</v>
      </c>
      <c r="H2155" s="6">
        <f>G2155*'Dash Board'!$C$11/365</f>
        <v>67.028112865885944</v>
      </c>
      <c r="I2155" s="6">
        <f>H2155*'Dash Board'!$C$18/'Dash Board'!$C$11</f>
        <v>31.918148983755216</v>
      </c>
      <c r="J2155" s="6">
        <f>(G2155&gt;1)*PMT('Dash Board'!$C$11/365,$U$4,-'Dash Board'!$C$19)</f>
        <v>108.80376961660664</v>
      </c>
      <c r="K2155" s="6">
        <f t="shared" si="235"/>
        <v>0</v>
      </c>
      <c r="L2155" s="8">
        <f t="shared" si="236"/>
        <v>232960.71192466235</v>
      </c>
      <c r="N2155" s="8">
        <f t="shared" si="234"/>
        <v>76.885620632851428</v>
      </c>
      <c r="O2155" s="8">
        <f>IF(E2154&lt;&gt;E2155,SUM($N$4:N2155)-SUM($O$3:O2154),0)</f>
        <v>0</v>
      </c>
      <c r="P2155" s="6">
        <f>IF(B2155&gt;0,SUM($O$4:O2155)-SUM($P$3:P2154),0)</f>
        <v>0</v>
      </c>
      <c r="Q2155" s="6">
        <f t="shared" si="237"/>
        <v>31.918148983755216</v>
      </c>
      <c r="R2155" s="8">
        <f>IF(E2154&lt;&gt;E2155,SUM($Q$4:Q2155)-SUM($R$3:R2154),0)</f>
        <v>0</v>
      </c>
      <c r="S2155" s="6">
        <f>IF(B2155&gt;0,SUM($R$4:R2155)-SUM($S$3:S2154),0)</f>
        <v>0</v>
      </c>
    </row>
    <row r="2156" spans="1:19">
      <c r="A2156">
        <f>IF(E2155&lt;&gt;E2156,COUNTIF($A$4:A2155,"&lt;&gt;0")+1,0)</f>
        <v>0</v>
      </c>
      <c r="B2156">
        <f>IF(A2156&lt;&gt;0,IF(MOD(A2156,3)=0,COUNTIF($B$4:B2155,"&lt;&gt;0")+1,0),0)</f>
        <v>0</v>
      </c>
      <c r="C2156" s="9">
        <f>'Dash Board'!$C$12+COUNT('Daily reducing balance'!$F$4:F2155)</f>
        <v>43882</v>
      </c>
      <c r="D2156">
        <f t="shared" si="231"/>
        <v>2020</v>
      </c>
      <c r="E2156">
        <f t="shared" si="232"/>
        <v>2</v>
      </c>
      <c r="F2156">
        <f>DAY('Dash Board'!$C$12+COUNT('Daily reducing balance'!$F$4:F2155))</f>
        <v>21</v>
      </c>
      <c r="G2156" s="8">
        <f t="shared" si="233"/>
        <v>232960.71192466235</v>
      </c>
      <c r="H2156" s="6">
        <f>G2156*'Dash Board'!$C$11/365</f>
        <v>67.016095211204231</v>
      </c>
      <c r="I2156" s="6">
        <f>H2156*'Dash Board'!$C$18/'Dash Board'!$C$11</f>
        <v>31.912426291049638</v>
      </c>
      <c r="J2156" s="6">
        <f>(G2156&gt;1)*PMT('Dash Board'!$C$11/365,$U$4,-'Dash Board'!$C$19)</f>
        <v>108.80376961660664</v>
      </c>
      <c r="K2156" s="6">
        <f t="shared" si="235"/>
        <v>0</v>
      </c>
      <c r="L2156" s="8">
        <f t="shared" si="236"/>
        <v>232918.92425025694</v>
      </c>
      <c r="N2156" s="8">
        <f t="shared" si="234"/>
        <v>76.891343325557003</v>
      </c>
      <c r="O2156" s="8">
        <f>IF(E2155&lt;&gt;E2156,SUM($N$4:N2156)-SUM($O$3:O2155),0)</f>
        <v>0</v>
      </c>
      <c r="P2156" s="6">
        <f>IF(B2156&gt;0,SUM($O$4:O2156)-SUM($P$3:P2155),0)</f>
        <v>0</v>
      </c>
      <c r="Q2156" s="6">
        <f t="shared" si="237"/>
        <v>31.912426291049638</v>
      </c>
      <c r="R2156" s="8">
        <f>IF(E2155&lt;&gt;E2156,SUM($Q$4:Q2156)-SUM($R$3:R2155),0)</f>
        <v>0</v>
      </c>
      <c r="S2156" s="6">
        <f>IF(B2156&gt;0,SUM($R$4:R2156)-SUM($S$3:S2155),0)</f>
        <v>0</v>
      </c>
    </row>
    <row r="2157" spans="1:19">
      <c r="A2157">
        <f>IF(E2156&lt;&gt;E2157,COUNTIF($A$4:A2156,"&lt;&gt;0")+1,0)</f>
        <v>0</v>
      </c>
      <c r="B2157">
        <f>IF(A2157&lt;&gt;0,IF(MOD(A2157,3)=0,COUNTIF($B$4:B2156,"&lt;&gt;0")+1,0),0)</f>
        <v>0</v>
      </c>
      <c r="C2157" s="9">
        <f>'Dash Board'!$C$12+COUNT('Daily reducing balance'!$F$4:F2156)</f>
        <v>43883</v>
      </c>
      <c r="D2157">
        <f t="shared" si="231"/>
        <v>2020</v>
      </c>
      <c r="E2157">
        <f t="shared" si="232"/>
        <v>2</v>
      </c>
      <c r="F2157">
        <f>DAY('Dash Board'!$C$12+COUNT('Daily reducing balance'!$F$4:F2156))</f>
        <v>22</v>
      </c>
      <c r="G2157" s="8">
        <f t="shared" si="233"/>
        <v>232918.92425025694</v>
      </c>
      <c r="H2157" s="6">
        <f>G2157*'Dash Board'!$C$11/365</f>
        <v>67.004074099388987</v>
      </c>
      <c r="I2157" s="6">
        <f>H2157*'Dash Board'!$C$18/'Dash Board'!$C$11</f>
        <v>31.906701952089996</v>
      </c>
      <c r="J2157" s="6">
        <f>(G2157&gt;1)*PMT('Dash Board'!$C$11/365,$U$4,-'Dash Board'!$C$19)</f>
        <v>108.80376961660664</v>
      </c>
      <c r="K2157" s="6">
        <f t="shared" si="235"/>
        <v>0</v>
      </c>
      <c r="L2157" s="8">
        <f t="shared" si="236"/>
        <v>232877.12455473971</v>
      </c>
      <c r="N2157" s="8">
        <f t="shared" si="234"/>
        <v>76.897067664516641</v>
      </c>
      <c r="O2157" s="8">
        <f>IF(E2156&lt;&gt;E2157,SUM($N$4:N2157)-SUM($O$3:O2156),0)</f>
        <v>0</v>
      </c>
      <c r="P2157" s="6">
        <f>IF(B2157&gt;0,SUM($O$4:O2157)-SUM($P$3:P2156),0)</f>
        <v>0</v>
      </c>
      <c r="Q2157" s="6">
        <f t="shared" si="237"/>
        <v>31.906701952089996</v>
      </c>
      <c r="R2157" s="8">
        <f>IF(E2156&lt;&gt;E2157,SUM($Q$4:Q2157)-SUM($R$3:R2156),0)</f>
        <v>0</v>
      </c>
      <c r="S2157" s="6">
        <f>IF(B2157&gt;0,SUM($R$4:R2157)-SUM($S$3:S2156),0)</f>
        <v>0</v>
      </c>
    </row>
    <row r="2158" spans="1:19">
      <c r="A2158">
        <f>IF(E2157&lt;&gt;E2158,COUNTIF($A$4:A2157,"&lt;&gt;0")+1,0)</f>
        <v>0</v>
      </c>
      <c r="B2158">
        <f>IF(A2158&lt;&gt;0,IF(MOD(A2158,3)=0,COUNTIF($B$4:B2157,"&lt;&gt;0")+1,0),0)</f>
        <v>0</v>
      </c>
      <c r="C2158" s="9">
        <f>'Dash Board'!$C$12+COUNT('Daily reducing balance'!$F$4:F2157)</f>
        <v>43884</v>
      </c>
      <c r="D2158">
        <f t="shared" si="231"/>
        <v>2020</v>
      </c>
      <c r="E2158">
        <f t="shared" si="232"/>
        <v>2</v>
      </c>
      <c r="F2158">
        <f>DAY('Dash Board'!$C$12+COUNT('Daily reducing balance'!$F$4:F2157))</f>
        <v>23</v>
      </c>
      <c r="G2158" s="8">
        <f t="shared" si="233"/>
        <v>232877.12455473971</v>
      </c>
      <c r="H2158" s="6">
        <f>G2158*'Dash Board'!$C$11/365</f>
        <v>66.992049529445666</v>
      </c>
      <c r="I2158" s="6">
        <f>H2158*'Dash Board'!$C$18/'Dash Board'!$C$11</f>
        <v>31.900975966402701</v>
      </c>
      <c r="J2158" s="6">
        <f>(G2158&gt;1)*PMT('Dash Board'!$C$11/365,$U$4,-'Dash Board'!$C$19)</f>
        <v>108.80376961660664</v>
      </c>
      <c r="K2158" s="6">
        <f t="shared" si="235"/>
        <v>0</v>
      </c>
      <c r="L2158" s="8">
        <f t="shared" si="236"/>
        <v>232835.31283465255</v>
      </c>
      <c r="N2158" s="8">
        <f t="shared" si="234"/>
        <v>76.902793650203947</v>
      </c>
      <c r="O2158" s="8">
        <f>IF(E2157&lt;&gt;E2158,SUM($N$4:N2158)-SUM($O$3:O2157),0)</f>
        <v>0</v>
      </c>
      <c r="P2158" s="6">
        <f>IF(B2158&gt;0,SUM($O$4:O2158)-SUM($P$3:P2157),0)</f>
        <v>0</v>
      </c>
      <c r="Q2158" s="6">
        <f t="shared" si="237"/>
        <v>31.900975966402701</v>
      </c>
      <c r="R2158" s="8">
        <f>IF(E2157&lt;&gt;E2158,SUM($Q$4:Q2158)-SUM($R$3:R2157),0)</f>
        <v>0</v>
      </c>
      <c r="S2158" s="6">
        <f>IF(B2158&gt;0,SUM($R$4:R2158)-SUM($S$3:S2157),0)</f>
        <v>0</v>
      </c>
    </row>
    <row r="2159" spans="1:19">
      <c r="A2159">
        <f>IF(E2158&lt;&gt;E2159,COUNTIF($A$4:A2158,"&lt;&gt;0")+1,0)</f>
        <v>0</v>
      </c>
      <c r="B2159">
        <f>IF(A2159&lt;&gt;0,IF(MOD(A2159,3)=0,COUNTIF($B$4:B2158,"&lt;&gt;0")+1,0),0)</f>
        <v>0</v>
      </c>
      <c r="C2159" s="9">
        <f>'Dash Board'!$C$12+COUNT('Daily reducing balance'!$F$4:F2158)</f>
        <v>43885</v>
      </c>
      <c r="D2159">
        <f t="shared" si="231"/>
        <v>2020</v>
      </c>
      <c r="E2159">
        <f t="shared" si="232"/>
        <v>2</v>
      </c>
      <c r="F2159">
        <f>DAY('Dash Board'!$C$12+COUNT('Daily reducing balance'!$F$4:F2158))</f>
        <v>24</v>
      </c>
      <c r="G2159" s="8">
        <f t="shared" si="233"/>
        <v>232835.31283465255</v>
      </c>
      <c r="H2159" s="6">
        <f>G2159*'Dash Board'!$C$11/365</f>
        <v>66.980021500379507</v>
      </c>
      <c r="I2159" s="6">
        <f>H2159*'Dash Board'!$C$18/'Dash Board'!$C$11</f>
        <v>31.895248333514051</v>
      </c>
      <c r="J2159" s="6">
        <f>(G2159&gt;1)*PMT('Dash Board'!$C$11/365,$U$4,-'Dash Board'!$C$19)</f>
        <v>108.80376961660664</v>
      </c>
      <c r="K2159" s="6">
        <f t="shared" si="235"/>
        <v>0</v>
      </c>
      <c r="L2159" s="8">
        <f t="shared" si="236"/>
        <v>232793.48908653631</v>
      </c>
      <c r="N2159" s="8">
        <f t="shared" si="234"/>
        <v>76.908521283092597</v>
      </c>
      <c r="O2159" s="8">
        <f>IF(E2158&lt;&gt;E2159,SUM($N$4:N2159)-SUM($O$3:O2158),0)</f>
        <v>0</v>
      </c>
      <c r="P2159" s="6">
        <f>IF(B2159&gt;0,SUM($O$4:O2159)-SUM($P$3:P2158),0)</f>
        <v>0</v>
      </c>
      <c r="Q2159" s="6">
        <f t="shared" si="237"/>
        <v>31.895248333514051</v>
      </c>
      <c r="R2159" s="8">
        <f>IF(E2158&lt;&gt;E2159,SUM($Q$4:Q2159)-SUM($R$3:R2158),0)</f>
        <v>0</v>
      </c>
      <c r="S2159" s="6">
        <f>IF(B2159&gt;0,SUM($R$4:R2159)-SUM($S$3:S2158),0)</f>
        <v>0</v>
      </c>
    </row>
    <row r="2160" spans="1:19">
      <c r="A2160">
        <f>IF(E2159&lt;&gt;E2160,COUNTIF($A$4:A2159,"&lt;&gt;0")+1,0)</f>
        <v>0</v>
      </c>
      <c r="B2160">
        <f>IF(A2160&lt;&gt;0,IF(MOD(A2160,3)=0,COUNTIF($B$4:B2159,"&lt;&gt;0")+1,0),0)</f>
        <v>0</v>
      </c>
      <c r="C2160" s="9">
        <f>'Dash Board'!$C$12+COUNT('Daily reducing balance'!$F$4:F2159)</f>
        <v>43886</v>
      </c>
      <c r="D2160">
        <f t="shared" si="231"/>
        <v>2020</v>
      </c>
      <c r="E2160">
        <f t="shared" si="232"/>
        <v>2</v>
      </c>
      <c r="F2160">
        <f>DAY('Dash Board'!$C$12+COUNT('Daily reducing balance'!$F$4:F2159))</f>
        <v>25</v>
      </c>
      <c r="G2160" s="8">
        <f t="shared" si="233"/>
        <v>232793.48908653631</v>
      </c>
      <c r="H2160" s="6">
        <f>G2160*'Dash Board'!$C$11/365</f>
        <v>66.967990011195383</v>
      </c>
      <c r="I2160" s="6">
        <f>H2160*'Dash Board'!$C$18/'Dash Board'!$C$11</f>
        <v>31.889519052950185</v>
      </c>
      <c r="J2160" s="6">
        <f>(G2160&gt;1)*PMT('Dash Board'!$C$11/365,$U$4,-'Dash Board'!$C$19)</f>
        <v>108.80376961660664</v>
      </c>
      <c r="K2160" s="6">
        <f t="shared" si="235"/>
        <v>0</v>
      </c>
      <c r="L2160" s="8">
        <f t="shared" si="236"/>
        <v>232751.65330693091</v>
      </c>
      <c r="N2160" s="8">
        <f t="shared" si="234"/>
        <v>76.914250563656452</v>
      </c>
      <c r="O2160" s="8">
        <f>IF(E2159&lt;&gt;E2160,SUM($N$4:N2160)-SUM($O$3:O2159),0)</f>
        <v>0</v>
      </c>
      <c r="P2160" s="6">
        <f>IF(B2160&gt;0,SUM($O$4:O2160)-SUM($P$3:P2159),0)</f>
        <v>0</v>
      </c>
      <c r="Q2160" s="6">
        <f t="shared" si="237"/>
        <v>31.889519052950185</v>
      </c>
      <c r="R2160" s="8">
        <f>IF(E2159&lt;&gt;E2160,SUM($Q$4:Q2160)-SUM($R$3:R2159),0)</f>
        <v>0</v>
      </c>
      <c r="S2160" s="6">
        <f>IF(B2160&gt;0,SUM($R$4:R2160)-SUM($S$3:S2159),0)</f>
        <v>0</v>
      </c>
    </row>
    <row r="2161" spans="1:19">
      <c r="A2161">
        <f>IF(E2160&lt;&gt;E2161,COUNTIF($A$4:A2160,"&lt;&gt;0")+1,0)</f>
        <v>0</v>
      </c>
      <c r="B2161">
        <f>IF(A2161&lt;&gt;0,IF(MOD(A2161,3)=0,COUNTIF($B$4:B2160,"&lt;&gt;0")+1,0),0)</f>
        <v>0</v>
      </c>
      <c r="C2161" s="9">
        <f>'Dash Board'!$C$12+COUNT('Daily reducing balance'!$F$4:F2160)</f>
        <v>43887</v>
      </c>
      <c r="D2161">
        <f t="shared" si="231"/>
        <v>2020</v>
      </c>
      <c r="E2161">
        <f t="shared" si="232"/>
        <v>2</v>
      </c>
      <c r="F2161">
        <f>DAY('Dash Board'!$C$12+COUNT('Daily reducing balance'!$F$4:F2160))</f>
        <v>26</v>
      </c>
      <c r="G2161" s="8">
        <f t="shared" si="233"/>
        <v>232751.65330693091</v>
      </c>
      <c r="H2161" s="6">
        <f>G2161*'Dash Board'!$C$11/365</f>
        <v>66.955955060897935</v>
      </c>
      <c r="I2161" s="6">
        <f>H2161*'Dash Board'!$C$18/'Dash Board'!$C$11</f>
        <v>31.883788124237114</v>
      </c>
      <c r="J2161" s="6">
        <f>(G2161&gt;1)*PMT('Dash Board'!$C$11/365,$U$4,-'Dash Board'!$C$19)</f>
        <v>108.80376961660664</v>
      </c>
      <c r="K2161" s="6">
        <f t="shared" si="235"/>
        <v>0</v>
      </c>
      <c r="L2161" s="8">
        <f t="shared" si="236"/>
        <v>232709.80549237519</v>
      </c>
      <c r="N2161" s="8">
        <f t="shared" si="234"/>
        <v>76.91998149236953</v>
      </c>
      <c r="O2161" s="8">
        <f>IF(E2160&lt;&gt;E2161,SUM($N$4:N2161)-SUM($O$3:O2160),0)</f>
        <v>0</v>
      </c>
      <c r="P2161" s="6">
        <f>IF(B2161&gt;0,SUM($O$4:O2161)-SUM($P$3:P2160),0)</f>
        <v>0</v>
      </c>
      <c r="Q2161" s="6">
        <f t="shared" si="237"/>
        <v>31.883788124237114</v>
      </c>
      <c r="R2161" s="8">
        <f>IF(E2160&lt;&gt;E2161,SUM($Q$4:Q2161)-SUM($R$3:R2160),0)</f>
        <v>0</v>
      </c>
      <c r="S2161" s="6">
        <f>IF(B2161&gt;0,SUM($R$4:R2161)-SUM($S$3:S2160),0)</f>
        <v>0</v>
      </c>
    </row>
    <row r="2162" spans="1:19">
      <c r="A2162">
        <f>IF(E2161&lt;&gt;E2162,COUNTIF($A$4:A2161,"&lt;&gt;0")+1,0)</f>
        <v>0</v>
      </c>
      <c r="B2162">
        <f>IF(A2162&lt;&gt;0,IF(MOD(A2162,3)=0,COUNTIF($B$4:B2161,"&lt;&gt;0")+1,0),0)</f>
        <v>0</v>
      </c>
      <c r="C2162" s="9">
        <f>'Dash Board'!$C$12+COUNT('Daily reducing balance'!$F$4:F2161)</f>
        <v>43888</v>
      </c>
      <c r="D2162">
        <f t="shared" si="231"/>
        <v>2020</v>
      </c>
      <c r="E2162">
        <f t="shared" si="232"/>
        <v>2</v>
      </c>
      <c r="F2162">
        <f>DAY('Dash Board'!$C$12+COUNT('Daily reducing balance'!$F$4:F2161))</f>
        <v>27</v>
      </c>
      <c r="G2162" s="8">
        <f t="shared" si="233"/>
        <v>232709.80549237519</v>
      </c>
      <c r="H2162" s="6">
        <f>G2162*'Dash Board'!$C$11/365</f>
        <v>66.943916648491495</v>
      </c>
      <c r="I2162" s="6">
        <f>H2162*'Dash Board'!$C$18/'Dash Board'!$C$11</f>
        <v>31.878055546900715</v>
      </c>
      <c r="J2162" s="6">
        <f>(G2162&gt;1)*PMT('Dash Board'!$C$11/365,$U$4,-'Dash Board'!$C$19)</f>
        <v>108.80376961660664</v>
      </c>
      <c r="K2162" s="6">
        <f t="shared" si="235"/>
        <v>0</v>
      </c>
      <c r="L2162" s="8">
        <f t="shared" si="236"/>
        <v>232667.94563940706</v>
      </c>
      <c r="N2162" s="8">
        <f t="shared" si="234"/>
        <v>76.925714069705933</v>
      </c>
      <c r="O2162" s="8">
        <f>IF(E2161&lt;&gt;E2162,SUM($N$4:N2162)-SUM($O$3:O2161),0)</f>
        <v>0</v>
      </c>
      <c r="P2162" s="6">
        <f>IF(B2162&gt;0,SUM($O$4:O2162)-SUM($P$3:P2161),0)</f>
        <v>0</v>
      </c>
      <c r="Q2162" s="6">
        <f t="shared" si="237"/>
        <v>31.878055546900715</v>
      </c>
      <c r="R2162" s="8">
        <f>IF(E2161&lt;&gt;E2162,SUM($Q$4:Q2162)-SUM($R$3:R2161),0)</f>
        <v>0</v>
      </c>
      <c r="S2162" s="6">
        <f>IF(B2162&gt;0,SUM($R$4:R2162)-SUM($S$3:S2161),0)</f>
        <v>0</v>
      </c>
    </row>
    <row r="2163" spans="1:19">
      <c r="A2163">
        <f>IF(E2162&lt;&gt;E2163,COUNTIF($A$4:A2162,"&lt;&gt;0")+1,0)</f>
        <v>0</v>
      </c>
      <c r="B2163">
        <f>IF(A2163&lt;&gt;0,IF(MOD(A2163,3)=0,COUNTIF($B$4:B2162,"&lt;&gt;0")+1,0),0)</f>
        <v>0</v>
      </c>
      <c r="C2163" s="9">
        <f>'Dash Board'!$C$12+COUNT('Daily reducing balance'!$F$4:F2162)</f>
        <v>43889</v>
      </c>
      <c r="D2163">
        <f t="shared" si="231"/>
        <v>2020</v>
      </c>
      <c r="E2163">
        <f t="shared" si="232"/>
        <v>2</v>
      </c>
      <c r="F2163">
        <f>DAY('Dash Board'!$C$12+COUNT('Daily reducing balance'!$F$4:F2162))</f>
        <v>28</v>
      </c>
      <c r="G2163" s="8">
        <f t="shared" si="233"/>
        <v>232667.94563940706</v>
      </c>
      <c r="H2163" s="6">
        <f>G2163*'Dash Board'!$C$11/365</f>
        <v>66.931874772980109</v>
      </c>
      <c r="I2163" s="6">
        <f>H2163*'Dash Board'!$C$18/'Dash Board'!$C$11</f>
        <v>31.872321320466721</v>
      </c>
      <c r="J2163" s="6">
        <f>(G2163&gt;1)*PMT('Dash Board'!$C$11/365,$U$4,-'Dash Board'!$C$19)</f>
        <v>108.80376961660664</v>
      </c>
      <c r="K2163" s="6">
        <f t="shared" si="235"/>
        <v>0</v>
      </c>
      <c r="L2163" s="8">
        <f t="shared" si="236"/>
        <v>232626.07374456341</v>
      </c>
      <c r="N2163" s="8">
        <f t="shared" si="234"/>
        <v>76.931448296139919</v>
      </c>
      <c r="O2163" s="8">
        <f>IF(E2162&lt;&gt;E2163,SUM($N$4:N2163)-SUM($O$3:O2162),0)</f>
        <v>0</v>
      </c>
      <c r="P2163" s="6">
        <f>IF(B2163&gt;0,SUM($O$4:O2163)-SUM($P$3:P2162),0)</f>
        <v>0</v>
      </c>
      <c r="Q2163" s="6">
        <f t="shared" si="237"/>
        <v>31.872321320466721</v>
      </c>
      <c r="R2163" s="8">
        <f>IF(E2162&lt;&gt;E2163,SUM($Q$4:Q2163)-SUM($R$3:R2162),0)</f>
        <v>0</v>
      </c>
      <c r="S2163" s="6">
        <f>IF(B2163&gt;0,SUM($R$4:R2163)-SUM($S$3:S2162),0)</f>
        <v>0</v>
      </c>
    </row>
    <row r="2164" spans="1:19">
      <c r="A2164">
        <f>IF(E2163&lt;&gt;E2164,COUNTIF($A$4:A2163,"&lt;&gt;0")+1,0)</f>
        <v>0</v>
      </c>
      <c r="B2164">
        <f>IF(A2164&lt;&gt;0,IF(MOD(A2164,3)=0,COUNTIF($B$4:B2163,"&lt;&gt;0")+1,0),0)</f>
        <v>0</v>
      </c>
      <c r="C2164" s="9">
        <f>'Dash Board'!$C$12+COUNT('Daily reducing balance'!$F$4:F2163)</f>
        <v>43890</v>
      </c>
      <c r="D2164">
        <f t="shared" ref="D2164:D2227" si="238">IF(AND(E2164=1,F2164=1),D2163+1,D2163)</f>
        <v>2020</v>
      </c>
      <c r="E2164">
        <f t="shared" ref="E2164:E2227" si="239">IF(F2164=1,IF(E2163+1&gt;12,1,E2163+1),E2163)</f>
        <v>2</v>
      </c>
      <c r="F2164">
        <f>DAY('Dash Board'!$C$12+COUNT('Daily reducing balance'!$F$4:F2163))</f>
        <v>29</v>
      </c>
      <c r="G2164" s="8">
        <f t="shared" ref="G2164:G2227" si="240">L2163</f>
        <v>232626.07374456341</v>
      </c>
      <c r="H2164" s="6">
        <f>G2164*'Dash Board'!$C$11/365</f>
        <v>66.919829433367553</v>
      </c>
      <c r="I2164" s="6">
        <f>H2164*'Dash Board'!$C$18/'Dash Board'!$C$11</f>
        <v>31.866585444460743</v>
      </c>
      <c r="J2164" s="6">
        <f>(G2164&gt;1)*PMT('Dash Board'!$C$11/365,$U$4,-'Dash Board'!$C$19)</f>
        <v>108.80376961660664</v>
      </c>
      <c r="K2164" s="6">
        <f t="shared" si="235"/>
        <v>0</v>
      </c>
      <c r="L2164" s="8">
        <f t="shared" si="236"/>
        <v>232584.18980438018</v>
      </c>
      <c r="N2164" s="8">
        <f t="shared" ref="N2164:N2227" si="241">J2164-I2164</f>
        <v>76.937184172145905</v>
      </c>
      <c r="O2164" s="8">
        <f>IF(E2163&lt;&gt;E2164,SUM($N$4:N2164)-SUM($O$3:O2163),0)</f>
        <v>0</v>
      </c>
      <c r="P2164" s="6">
        <f>IF(B2164&gt;0,SUM($O$4:O2164)-SUM($P$3:P2163),0)</f>
        <v>0</v>
      </c>
      <c r="Q2164" s="6">
        <f t="shared" si="237"/>
        <v>31.866585444460743</v>
      </c>
      <c r="R2164" s="8">
        <f>IF(E2163&lt;&gt;E2164,SUM($Q$4:Q2164)-SUM($R$3:R2163),0)</f>
        <v>0</v>
      </c>
      <c r="S2164" s="6">
        <f>IF(B2164&gt;0,SUM($R$4:R2164)-SUM($S$3:S2163),0)</f>
        <v>0</v>
      </c>
    </row>
    <row r="2165" spans="1:19">
      <c r="A2165">
        <f>IF(E2164&lt;&gt;E2165,COUNTIF($A$4:A2164,"&lt;&gt;0")+1,0)</f>
        <v>71</v>
      </c>
      <c r="B2165">
        <f>IF(A2165&lt;&gt;0,IF(MOD(A2165,3)=0,COUNTIF($B$4:B2164,"&lt;&gt;0")+1,0),0)</f>
        <v>0</v>
      </c>
      <c r="C2165" s="9">
        <f>'Dash Board'!$C$12+COUNT('Daily reducing balance'!$F$4:F2164)</f>
        <v>43891</v>
      </c>
      <c r="D2165">
        <f t="shared" si="238"/>
        <v>2020</v>
      </c>
      <c r="E2165">
        <f t="shared" si="239"/>
        <v>3</v>
      </c>
      <c r="F2165">
        <f>DAY('Dash Board'!$C$12+COUNT('Daily reducing balance'!$F$4:F2164))</f>
        <v>1</v>
      </c>
      <c r="G2165" s="8">
        <f t="shared" si="240"/>
        <v>232584.18980438018</v>
      </c>
      <c r="H2165" s="6">
        <f>G2165*'Dash Board'!$C$11/365</f>
        <v>66.907780628657306</v>
      </c>
      <c r="I2165" s="6">
        <f>H2165*'Dash Board'!$C$18/'Dash Board'!$C$11</f>
        <v>31.860847918408243</v>
      </c>
      <c r="J2165" s="6">
        <f>(G2165&gt;1)*PMT('Dash Board'!$C$11/365,$U$4,-'Dash Board'!$C$19)</f>
        <v>108.80376961660664</v>
      </c>
      <c r="K2165" s="6">
        <f t="shared" si="235"/>
        <v>3372.9168581148047</v>
      </c>
      <c r="L2165" s="8">
        <f t="shared" si="236"/>
        <v>232542.29381539222</v>
      </c>
      <c r="N2165" s="8">
        <f t="shared" si="241"/>
        <v>76.942921698198404</v>
      </c>
      <c r="O2165" s="8">
        <f>IF(E2164&lt;&gt;E2165,SUM($N$4:N2165)-SUM($O$3:O2164),0)</f>
        <v>2229.0213116859668</v>
      </c>
      <c r="P2165" s="6">
        <f>IF(B2165&gt;0,SUM($O$4:O2165)-SUM($P$3:P2164),0)</f>
        <v>0</v>
      </c>
      <c r="Q2165" s="6">
        <f t="shared" si="237"/>
        <v>31.860847918408243</v>
      </c>
      <c r="R2165" s="8">
        <f>IF(E2164&lt;&gt;E2165,SUM($Q$4:Q2165)-SUM($R$3:R2164),0)</f>
        <v>926.2880071956024</v>
      </c>
      <c r="S2165" s="6">
        <f>IF(B2165&gt;0,SUM($R$4:R2165)-SUM($S$3:S2164),0)</f>
        <v>0</v>
      </c>
    </row>
    <row r="2166" spans="1:19">
      <c r="A2166">
        <f>IF(E2165&lt;&gt;E2166,COUNTIF($A$4:A2165,"&lt;&gt;0")+1,0)</f>
        <v>0</v>
      </c>
      <c r="B2166">
        <f>IF(A2166&lt;&gt;0,IF(MOD(A2166,3)=0,COUNTIF($B$4:B2165,"&lt;&gt;0")+1,0),0)</f>
        <v>0</v>
      </c>
      <c r="C2166" s="9">
        <f>'Dash Board'!$C$12+COUNT('Daily reducing balance'!$F$4:F2165)</f>
        <v>43892</v>
      </c>
      <c r="D2166">
        <f t="shared" si="238"/>
        <v>2020</v>
      </c>
      <c r="E2166">
        <f t="shared" si="239"/>
        <v>3</v>
      </c>
      <c r="F2166">
        <f>DAY('Dash Board'!$C$12+COUNT('Daily reducing balance'!$F$4:F2165))</f>
        <v>2</v>
      </c>
      <c r="G2166" s="8">
        <f t="shared" si="240"/>
        <v>232542.29381539222</v>
      </c>
      <c r="H2166" s="6">
        <f>G2166*'Dash Board'!$C$11/365</f>
        <v>66.895728357852548</v>
      </c>
      <c r="I2166" s="6">
        <f>H2166*'Dash Board'!$C$18/'Dash Board'!$C$11</f>
        <v>31.855108741834549</v>
      </c>
      <c r="J2166" s="6">
        <f>(G2166&gt;1)*PMT('Dash Board'!$C$11/365,$U$4,-'Dash Board'!$C$19)</f>
        <v>108.80376961660664</v>
      </c>
      <c r="K2166" s="6">
        <f t="shared" si="235"/>
        <v>0</v>
      </c>
      <c r="L2166" s="8">
        <f t="shared" si="236"/>
        <v>232500.38577413347</v>
      </c>
      <c r="N2166" s="8">
        <f t="shared" si="241"/>
        <v>76.948660874772088</v>
      </c>
      <c r="O2166" s="8">
        <f>IF(E2165&lt;&gt;E2166,SUM($N$4:N2166)-SUM($O$3:O2165),0)</f>
        <v>0</v>
      </c>
      <c r="P2166" s="6">
        <f>IF(B2166&gt;0,SUM($O$4:O2166)-SUM($P$3:P2165),0)</f>
        <v>0</v>
      </c>
      <c r="Q2166" s="6">
        <f t="shared" si="237"/>
        <v>31.855108741834549</v>
      </c>
      <c r="R2166" s="8">
        <f>IF(E2165&lt;&gt;E2166,SUM($Q$4:Q2166)-SUM($R$3:R2165),0)</f>
        <v>0</v>
      </c>
      <c r="S2166" s="6">
        <f>IF(B2166&gt;0,SUM($R$4:R2166)-SUM($S$3:S2165),0)</f>
        <v>0</v>
      </c>
    </row>
    <row r="2167" spans="1:19">
      <c r="A2167">
        <f>IF(E2166&lt;&gt;E2167,COUNTIF($A$4:A2166,"&lt;&gt;0")+1,0)</f>
        <v>0</v>
      </c>
      <c r="B2167">
        <f>IF(A2167&lt;&gt;0,IF(MOD(A2167,3)=0,COUNTIF($B$4:B2166,"&lt;&gt;0")+1,0),0)</f>
        <v>0</v>
      </c>
      <c r="C2167" s="9">
        <f>'Dash Board'!$C$12+COUNT('Daily reducing balance'!$F$4:F2166)</f>
        <v>43893</v>
      </c>
      <c r="D2167">
        <f t="shared" si="238"/>
        <v>2020</v>
      </c>
      <c r="E2167">
        <f t="shared" si="239"/>
        <v>3</v>
      </c>
      <c r="F2167">
        <f>DAY('Dash Board'!$C$12+COUNT('Daily reducing balance'!$F$4:F2166))</f>
        <v>3</v>
      </c>
      <c r="G2167" s="8">
        <f t="shared" si="240"/>
        <v>232500.38577413347</v>
      </c>
      <c r="H2167" s="6">
        <f>G2167*'Dash Board'!$C$11/365</f>
        <v>66.883672619956201</v>
      </c>
      <c r="I2167" s="6">
        <f>H2167*'Dash Board'!$C$18/'Dash Board'!$C$11</f>
        <v>31.84936791426486</v>
      </c>
      <c r="J2167" s="6">
        <f>(G2167&gt;1)*PMT('Dash Board'!$C$11/365,$U$4,-'Dash Board'!$C$19)</f>
        <v>108.80376961660664</v>
      </c>
      <c r="K2167" s="6">
        <f t="shared" si="235"/>
        <v>0</v>
      </c>
      <c r="L2167" s="8">
        <f t="shared" si="236"/>
        <v>232458.46567713682</v>
      </c>
      <c r="N2167" s="8">
        <f t="shared" si="241"/>
        <v>76.954401702341784</v>
      </c>
      <c r="O2167" s="8">
        <f>IF(E2166&lt;&gt;E2167,SUM($N$4:N2167)-SUM($O$3:O2166),0)</f>
        <v>0</v>
      </c>
      <c r="P2167" s="6">
        <f>IF(B2167&gt;0,SUM($O$4:O2167)-SUM($P$3:P2166),0)</f>
        <v>0</v>
      </c>
      <c r="Q2167" s="6">
        <f t="shared" si="237"/>
        <v>31.84936791426486</v>
      </c>
      <c r="R2167" s="8">
        <f>IF(E2166&lt;&gt;E2167,SUM($Q$4:Q2167)-SUM($R$3:R2166),0)</f>
        <v>0</v>
      </c>
      <c r="S2167" s="6">
        <f>IF(B2167&gt;0,SUM($R$4:R2167)-SUM($S$3:S2166),0)</f>
        <v>0</v>
      </c>
    </row>
    <row r="2168" spans="1:19">
      <c r="A2168">
        <f>IF(E2167&lt;&gt;E2168,COUNTIF($A$4:A2167,"&lt;&gt;0")+1,0)</f>
        <v>0</v>
      </c>
      <c r="B2168">
        <f>IF(A2168&lt;&gt;0,IF(MOD(A2168,3)=0,COUNTIF($B$4:B2167,"&lt;&gt;0")+1,0),0)</f>
        <v>0</v>
      </c>
      <c r="C2168" s="9">
        <f>'Dash Board'!$C$12+COUNT('Daily reducing balance'!$F$4:F2167)</f>
        <v>43894</v>
      </c>
      <c r="D2168">
        <f t="shared" si="238"/>
        <v>2020</v>
      </c>
      <c r="E2168">
        <f t="shared" si="239"/>
        <v>3</v>
      </c>
      <c r="F2168">
        <f>DAY('Dash Board'!$C$12+COUNT('Daily reducing balance'!$F$4:F2167))</f>
        <v>4</v>
      </c>
      <c r="G2168" s="8">
        <f t="shared" si="240"/>
        <v>232458.46567713682</v>
      </c>
      <c r="H2168" s="6">
        <f>G2168*'Dash Board'!$C$11/365</f>
        <v>66.871613413970863</v>
      </c>
      <c r="I2168" s="6">
        <f>H2168*'Dash Board'!$C$18/'Dash Board'!$C$11</f>
        <v>31.843625435224222</v>
      </c>
      <c r="J2168" s="6">
        <f>(G2168&gt;1)*PMT('Dash Board'!$C$11/365,$U$4,-'Dash Board'!$C$19)</f>
        <v>108.80376961660664</v>
      </c>
      <c r="K2168" s="6">
        <f t="shared" si="235"/>
        <v>0</v>
      </c>
      <c r="L2168" s="8">
        <f t="shared" si="236"/>
        <v>232416.53352093417</v>
      </c>
      <c r="N2168" s="8">
        <f t="shared" si="241"/>
        <v>76.960144181382418</v>
      </c>
      <c r="O2168" s="8">
        <f>IF(E2167&lt;&gt;E2168,SUM($N$4:N2168)-SUM($O$3:O2167),0)</f>
        <v>0</v>
      </c>
      <c r="P2168" s="6">
        <f>IF(B2168&gt;0,SUM($O$4:O2168)-SUM($P$3:P2167),0)</f>
        <v>0</v>
      </c>
      <c r="Q2168" s="6">
        <f t="shared" si="237"/>
        <v>31.843625435224222</v>
      </c>
      <c r="R2168" s="8">
        <f>IF(E2167&lt;&gt;E2168,SUM($Q$4:Q2168)-SUM($R$3:R2167),0)</f>
        <v>0</v>
      </c>
      <c r="S2168" s="6">
        <f>IF(B2168&gt;0,SUM($R$4:R2168)-SUM($S$3:S2167),0)</f>
        <v>0</v>
      </c>
    </row>
    <row r="2169" spans="1:19">
      <c r="A2169">
        <f>IF(E2168&lt;&gt;E2169,COUNTIF($A$4:A2168,"&lt;&gt;0")+1,0)</f>
        <v>0</v>
      </c>
      <c r="B2169">
        <f>IF(A2169&lt;&gt;0,IF(MOD(A2169,3)=0,COUNTIF($B$4:B2168,"&lt;&gt;0")+1,0),0)</f>
        <v>0</v>
      </c>
      <c r="C2169" s="9">
        <f>'Dash Board'!$C$12+COUNT('Daily reducing balance'!$F$4:F2168)</f>
        <v>43895</v>
      </c>
      <c r="D2169">
        <f t="shared" si="238"/>
        <v>2020</v>
      </c>
      <c r="E2169">
        <f t="shared" si="239"/>
        <v>3</v>
      </c>
      <c r="F2169">
        <f>DAY('Dash Board'!$C$12+COUNT('Daily reducing balance'!$F$4:F2168))</f>
        <v>5</v>
      </c>
      <c r="G2169" s="8">
        <f t="shared" si="240"/>
        <v>232416.53352093417</v>
      </c>
      <c r="H2169" s="6">
        <f>G2169*'Dash Board'!$C$11/365</f>
        <v>66.859550738898875</v>
      </c>
      <c r="I2169" s="6">
        <f>H2169*'Dash Board'!$C$18/'Dash Board'!$C$11</f>
        <v>31.837881304237563</v>
      </c>
      <c r="J2169" s="6">
        <f>(G2169&gt;1)*PMT('Dash Board'!$C$11/365,$U$4,-'Dash Board'!$C$19)</f>
        <v>108.80376961660664</v>
      </c>
      <c r="K2169" s="6">
        <f t="shared" si="235"/>
        <v>0</v>
      </c>
      <c r="L2169" s="8">
        <f t="shared" si="236"/>
        <v>232374.58930205647</v>
      </c>
      <c r="N2169" s="8">
        <f t="shared" si="241"/>
        <v>76.965888312369088</v>
      </c>
      <c r="O2169" s="8">
        <f>IF(E2168&lt;&gt;E2169,SUM($N$4:N2169)-SUM($O$3:O2168),0)</f>
        <v>0</v>
      </c>
      <c r="P2169" s="6">
        <f>IF(B2169&gt;0,SUM($O$4:O2169)-SUM($P$3:P2168),0)</f>
        <v>0</v>
      </c>
      <c r="Q2169" s="6">
        <f t="shared" si="237"/>
        <v>31.837881304237563</v>
      </c>
      <c r="R2169" s="8">
        <f>IF(E2168&lt;&gt;E2169,SUM($Q$4:Q2169)-SUM($R$3:R2168),0)</f>
        <v>0</v>
      </c>
      <c r="S2169" s="6">
        <f>IF(B2169&gt;0,SUM($R$4:R2169)-SUM($S$3:S2168),0)</f>
        <v>0</v>
      </c>
    </row>
    <row r="2170" spans="1:19">
      <c r="A2170">
        <f>IF(E2169&lt;&gt;E2170,COUNTIF($A$4:A2169,"&lt;&gt;0")+1,0)</f>
        <v>0</v>
      </c>
      <c r="B2170">
        <f>IF(A2170&lt;&gt;0,IF(MOD(A2170,3)=0,COUNTIF($B$4:B2169,"&lt;&gt;0")+1,0),0)</f>
        <v>0</v>
      </c>
      <c r="C2170" s="9">
        <f>'Dash Board'!$C$12+COUNT('Daily reducing balance'!$F$4:F2169)</f>
        <v>43896</v>
      </c>
      <c r="D2170">
        <f t="shared" si="238"/>
        <v>2020</v>
      </c>
      <c r="E2170">
        <f t="shared" si="239"/>
        <v>3</v>
      </c>
      <c r="F2170">
        <f>DAY('Dash Board'!$C$12+COUNT('Daily reducing balance'!$F$4:F2169))</f>
        <v>6</v>
      </c>
      <c r="G2170" s="8">
        <f t="shared" si="240"/>
        <v>232374.58930205647</v>
      </c>
      <c r="H2170" s="6">
        <f>G2170*'Dash Board'!$C$11/365</f>
        <v>66.847484593742266</v>
      </c>
      <c r="I2170" s="6">
        <f>H2170*'Dash Board'!$C$18/'Dash Board'!$C$11</f>
        <v>31.832135520829652</v>
      </c>
      <c r="J2170" s="6">
        <f>(G2170&gt;1)*PMT('Dash Board'!$C$11/365,$U$4,-'Dash Board'!$C$19)</f>
        <v>108.80376961660664</v>
      </c>
      <c r="K2170" s="6">
        <f t="shared" si="235"/>
        <v>0</v>
      </c>
      <c r="L2170" s="8">
        <f t="shared" si="236"/>
        <v>232332.6330170336</v>
      </c>
      <c r="N2170" s="8">
        <f t="shared" si="241"/>
        <v>76.971634095776992</v>
      </c>
      <c r="O2170" s="8">
        <f>IF(E2169&lt;&gt;E2170,SUM($N$4:N2170)-SUM($O$3:O2169),0)</f>
        <v>0</v>
      </c>
      <c r="P2170" s="6">
        <f>IF(B2170&gt;0,SUM($O$4:O2170)-SUM($P$3:P2169),0)</f>
        <v>0</v>
      </c>
      <c r="Q2170" s="6">
        <f t="shared" si="237"/>
        <v>31.832135520829652</v>
      </c>
      <c r="R2170" s="8">
        <f>IF(E2169&lt;&gt;E2170,SUM($Q$4:Q2170)-SUM($R$3:R2169),0)</f>
        <v>0</v>
      </c>
      <c r="S2170" s="6">
        <f>IF(B2170&gt;0,SUM($R$4:R2170)-SUM($S$3:S2169),0)</f>
        <v>0</v>
      </c>
    </row>
    <row r="2171" spans="1:19">
      <c r="A2171">
        <f>IF(E2170&lt;&gt;E2171,COUNTIF($A$4:A2170,"&lt;&gt;0")+1,0)</f>
        <v>0</v>
      </c>
      <c r="B2171">
        <f>IF(A2171&lt;&gt;0,IF(MOD(A2171,3)=0,COUNTIF($B$4:B2170,"&lt;&gt;0")+1,0),0)</f>
        <v>0</v>
      </c>
      <c r="C2171" s="9">
        <f>'Dash Board'!$C$12+COUNT('Daily reducing balance'!$F$4:F2170)</f>
        <v>43897</v>
      </c>
      <c r="D2171">
        <f t="shared" si="238"/>
        <v>2020</v>
      </c>
      <c r="E2171">
        <f t="shared" si="239"/>
        <v>3</v>
      </c>
      <c r="F2171">
        <f>DAY('Dash Board'!$C$12+COUNT('Daily reducing balance'!$F$4:F2170))</f>
        <v>7</v>
      </c>
      <c r="G2171" s="8">
        <f t="shared" si="240"/>
        <v>232332.6330170336</v>
      </c>
      <c r="H2171" s="6">
        <f>G2171*'Dash Board'!$C$11/365</f>
        <v>66.835414977502808</v>
      </c>
      <c r="I2171" s="6">
        <f>H2171*'Dash Board'!$C$18/'Dash Board'!$C$11</f>
        <v>31.826388084525149</v>
      </c>
      <c r="J2171" s="6">
        <f>(G2171&gt;1)*PMT('Dash Board'!$C$11/365,$U$4,-'Dash Board'!$C$19)</f>
        <v>108.80376961660664</v>
      </c>
      <c r="K2171" s="6">
        <f t="shared" si="235"/>
        <v>0</v>
      </c>
      <c r="L2171" s="8">
        <f t="shared" si="236"/>
        <v>232290.6646623945</v>
      </c>
      <c r="N2171" s="8">
        <f t="shared" si="241"/>
        <v>76.977381532081495</v>
      </c>
      <c r="O2171" s="8">
        <f>IF(E2170&lt;&gt;E2171,SUM($N$4:N2171)-SUM($O$3:O2170),0)</f>
        <v>0</v>
      </c>
      <c r="P2171" s="6">
        <f>IF(B2171&gt;0,SUM($O$4:O2171)-SUM($P$3:P2170),0)</f>
        <v>0</v>
      </c>
      <c r="Q2171" s="6">
        <f t="shared" si="237"/>
        <v>31.826388084525149</v>
      </c>
      <c r="R2171" s="8">
        <f>IF(E2170&lt;&gt;E2171,SUM($Q$4:Q2171)-SUM($R$3:R2170),0)</f>
        <v>0</v>
      </c>
      <c r="S2171" s="6">
        <f>IF(B2171&gt;0,SUM($R$4:R2171)-SUM($S$3:S2170),0)</f>
        <v>0</v>
      </c>
    </row>
    <row r="2172" spans="1:19">
      <c r="A2172">
        <f>IF(E2171&lt;&gt;E2172,COUNTIF($A$4:A2171,"&lt;&gt;0")+1,0)</f>
        <v>0</v>
      </c>
      <c r="B2172">
        <f>IF(A2172&lt;&gt;0,IF(MOD(A2172,3)=0,COUNTIF($B$4:B2171,"&lt;&gt;0")+1,0),0)</f>
        <v>0</v>
      </c>
      <c r="C2172" s="9">
        <f>'Dash Board'!$C$12+COUNT('Daily reducing balance'!$F$4:F2171)</f>
        <v>43898</v>
      </c>
      <c r="D2172">
        <f t="shared" si="238"/>
        <v>2020</v>
      </c>
      <c r="E2172">
        <f t="shared" si="239"/>
        <v>3</v>
      </c>
      <c r="F2172">
        <f>DAY('Dash Board'!$C$12+COUNT('Daily reducing balance'!$F$4:F2171))</f>
        <v>8</v>
      </c>
      <c r="G2172" s="8">
        <f t="shared" si="240"/>
        <v>232290.6646623945</v>
      </c>
      <c r="H2172" s="6">
        <f>G2172*'Dash Board'!$C$11/365</f>
        <v>66.823341889181975</v>
      </c>
      <c r="I2172" s="6">
        <f>H2172*'Dash Board'!$C$18/'Dash Board'!$C$11</f>
        <v>31.820638994848562</v>
      </c>
      <c r="J2172" s="6">
        <f>(G2172&gt;1)*PMT('Dash Board'!$C$11/365,$U$4,-'Dash Board'!$C$19)</f>
        <v>108.80376961660664</v>
      </c>
      <c r="K2172" s="6">
        <f t="shared" si="235"/>
        <v>0</v>
      </c>
      <c r="L2172" s="8">
        <f t="shared" si="236"/>
        <v>232248.68423466707</v>
      </c>
      <c r="N2172" s="8">
        <f t="shared" si="241"/>
        <v>76.983130621758079</v>
      </c>
      <c r="O2172" s="8">
        <f>IF(E2171&lt;&gt;E2172,SUM($N$4:N2172)-SUM($O$3:O2171),0)</f>
        <v>0</v>
      </c>
      <c r="P2172" s="6">
        <f>IF(B2172&gt;0,SUM($O$4:O2172)-SUM($P$3:P2171),0)</f>
        <v>0</v>
      </c>
      <c r="Q2172" s="6">
        <f t="shared" si="237"/>
        <v>31.820638994848562</v>
      </c>
      <c r="R2172" s="8">
        <f>IF(E2171&lt;&gt;E2172,SUM($Q$4:Q2172)-SUM($R$3:R2171),0)</f>
        <v>0</v>
      </c>
      <c r="S2172" s="6">
        <f>IF(B2172&gt;0,SUM($R$4:R2172)-SUM($S$3:S2171),0)</f>
        <v>0</v>
      </c>
    </row>
    <row r="2173" spans="1:19">
      <c r="A2173">
        <f>IF(E2172&lt;&gt;E2173,COUNTIF($A$4:A2172,"&lt;&gt;0")+1,0)</f>
        <v>0</v>
      </c>
      <c r="B2173">
        <f>IF(A2173&lt;&gt;0,IF(MOD(A2173,3)=0,COUNTIF($B$4:B2172,"&lt;&gt;0")+1,0),0)</f>
        <v>0</v>
      </c>
      <c r="C2173" s="9">
        <f>'Dash Board'!$C$12+COUNT('Daily reducing balance'!$F$4:F2172)</f>
        <v>43899</v>
      </c>
      <c r="D2173">
        <f t="shared" si="238"/>
        <v>2020</v>
      </c>
      <c r="E2173">
        <f t="shared" si="239"/>
        <v>3</v>
      </c>
      <c r="F2173">
        <f>DAY('Dash Board'!$C$12+COUNT('Daily reducing balance'!$F$4:F2172))</f>
        <v>9</v>
      </c>
      <c r="G2173" s="8">
        <f t="shared" si="240"/>
        <v>232248.68423466707</v>
      </c>
      <c r="H2173" s="6">
        <f>G2173*'Dash Board'!$C$11/365</f>
        <v>66.811265327780944</v>
      </c>
      <c r="I2173" s="6">
        <f>H2173*'Dash Board'!$C$18/'Dash Board'!$C$11</f>
        <v>31.814888251324259</v>
      </c>
      <c r="J2173" s="6">
        <f>(G2173&gt;1)*PMT('Dash Board'!$C$11/365,$U$4,-'Dash Board'!$C$19)</f>
        <v>108.80376961660664</v>
      </c>
      <c r="K2173" s="6">
        <f t="shared" si="235"/>
        <v>0</v>
      </c>
      <c r="L2173" s="8">
        <f t="shared" si="236"/>
        <v>232206.69173037825</v>
      </c>
      <c r="N2173" s="8">
        <f t="shared" si="241"/>
        <v>76.988881365282381</v>
      </c>
      <c r="O2173" s="8">
        <f>IF(E2172&lt;&gt;E2173,SUM($N$4:N2173)-SUM($O$3:O2172),0)</f>
        <v>0</v>
      </c>
      <c r="P2173" s="6">
        <f>IF(B2173&gt;0,SUM($O$4:O2173)-SUM($P$3:P2172),0)</f>
        <v>0</v>
      </c>
      <c r="Q2173" s="6">
        <f t="shared" si="237"/>
        <v>31.814888251324259</v>
      </c>
      <c r="R2173" s="8">
        <f>IF(E2172&lt;&gt;E2173,SUM($Q$4:Q2173)-SUM($R$3:R2172),0)</f>
        <v>0</v>
      </c>
      <c r="S2173" s="6">
        <f>IF(B2173&gt;0,SUM($R$4:R2173)-SUM($S$3:S2172),0)</f>
        <v>0</v>
      </c>
    </row>
    <row r="2174" spans="1:19">
      <c r="A2174">
        <f>IF(E2173&lt;&gt;E2174,COUNTIF($A$4:A2173,"&lt;&gt;0")+1,0)</f>
        <v>0</v>
      </c>
      <c r="B2174">
        <f>IF(A2174&lt;&gt;0,IF(MOD(A2174,3)=0,COUNTIF($B$4:B2173,"&lt;&gt;0")+1,0),0)</f>
        <v>0</v>
      </c>
      <c r="C2174" s="9">
        <f>'Dash Board'!$C$12+COUNT('Daily reducing balance'!$F$4:F2173)</f>
        <v>43900</v>
      </c>
      <c r="D2174">
        <f t="shared" si="238"/>
        <v>2020</v>
      </c>
      <c r="E2174">
        <f t="shared" si="239"/>
        <v>3</v>
      </c>
      <c r="F2174">
        <f>DAY('Dash Board'!$C$12+COUNT('Daily reducing balance'!$F$4:F2173))</f>
        <v>10</v>
      </c>
      <c r="G2174" s="8">
        <f t="shared" si="240"/>
        <v>232206.69173037825</v>
      </c>
      <c r="H2174" s="6">
        <f>G2174*'Dash Board'!$C$11/365</f>
        <v>66.799185292300592</v>
      </c>
      <c r="I2174" s="6">
        <f>H2174*'Dash Board'!$C$18/'Dash Board'!$C$11</f>
        <v>31.809135853476477</v>
      </c>
      <c r="J2174" s="6">
        <f>(G2174&gt;1)*PMT('Dash Board'!$C$11/365,$U$4,-'Dash Board'!$C$19)</f>
        <v>108.80376961660664</v>
      </c>
      <c r="K2174" s="6">
        <f t="shared" si="235"/>
        <v>0</v>
      </c>
      <c r="L2174" s="8">
        <f t="shared" si="236"/>
        <v>232164.68714605394</v>
      </c>
      <c r="N2174" s="8">
        <f t="shared" si="241"/>
        <v>76.994633763130167</v>
      </c>
      <c r="O2174" s="8">
        <f>IF(E2173&lt;&gt;E2174,SUM($N$4:N2174)-SUM($O$3:O2173),0)</f>
        <v>0</v>
      </c>
      <c r="P2174" s="6">
        <f>IF(B2174&gt;0,SUM($O$4:O2174)-SUM($P$3:P2173),0)</f>
        <v>0</v>
      </c>
      <c r="Q2174" s="6">
        <f t="shared" si="237"/>
        <v>31.809135853476477</v>
      </c>
      <c r="R2174" s="8">
        <f>IF(E2173&lt;&gt;E2174,SUM($Q$4:Q2174)-SUM($R$3:R2173),0)</f>
        <v>0</v>
      </c>
      <c r="S2174" s="6">
        <f>IF(B2174&gt;0,SUM($R$4:R2174)-SUM($S$3:S2173),0)</f>
        <v>0</v>
      </c>
    </row>
    <row r="2175" spans="1:19">
      <c r="A2175">
        <f>IF(E2174&lt;&gt;E2175,COUNTIF($A$4:A2174,"&lt;&gt;0")+1,0)</f>
        <v>0</v>
      </c>
      <c r="B2175">
        <f>IF(A2175&lt;&gt;0,IF(MOD(A2175,3)=0,COUNTIF($B$4:B2174,"&lt;&gt;0")+1,0),0)</f>
        <v>0</v>
      </c>
      <c r="C2175" s="9">
        <f>'Dash Board'!$C$12+COUNT('Daily reducing balance'!$F$4:F2174)</f>
        <v>43901</v>
      </c>
      <c r="D2175">
        <f t="shared" si="238"/>
        <v>2020</v>
      </c>
      <c r="E2175">
        <f t="shared" si="239"/>
        <v>3</v>
      </c>
      <c r="F2175">
        <f>DAY('Dash Board'!$C$12+COUNT('Daily reducing balance'!$F$4:F2174))</f>
        <v>11</v>
      </c>
      <c r="G2175" s="8">
        <f t="shared" si="240"/>
        <v>232164.68714605394</v>
      </c>
      <c r="H2175" s="6">
        <f>G2175*'Dash Board'!$C$11/365</f>
        <v>66.787101781741541</v>
      </c>
      <c r="I2175" s="6">
        <f>H2175*'Dash Board'!$C$18/'Dash Board'!$C$11</f>
        <v>31.803381800829307</v>
      </c>
      <c r="J2175" s="6">
        <f>(G2175&gt;1)*PMT('Dash Board'!$C$11/365,$U$4,-'Dash Board'!$C$19)</f>
        <v>108.80376961660664</v>
      </c>
      <c r="K2175" s="6">
        <f t="shared" si="235"/>
        <v>0</v>
      </c>
      <c r="L2175" s="8">
        <f t="shared" si="236"/>
        <v>232122.67047821908</v>
      </c>
      <c r="N2175" s="8">
        <f t="shared" si="241"/>
        <v>77.000387815777344</v>
      </c>
      <c r="O2175" s="8">
        <f>IF(E2174&lt;&gt;E2175,SUM($N$4:N2175)-SUM($O$3:O2174),0)</f>
        <v>0</v>
      </c>
      <c r="P2175" s="6">
        <f>IF(B2175&gt;0,SUM($O$4:O2175)-SUM($P$3:P2174),0)</f>
        <v>0</v>
      </c>
      <c r="Q2175" s="6">
        <f t="shared" si="237"/>
        <v>31.803381800829307</v>
      </c>
      <c r="R2175" s="8">
        <f>IF(E2174&lt;&gt;E2175,SUM($Q$4:Q2175)-SUM($R$3:R2174),0)</f>
        <v>0</v>
      </c>
      <c r="S2175" s="6">
        <f>IF(B2175&gt;0,SUM($R$4:R2175)-SUM($S$3:S2174),0)</f>
        <v>0</v>
      </c>
    </row>
    <row r="2176" spans="1:19">
      <c r="A2176">
        <f>IF(E2175&lt;&gt;E2176,COUNTIF($A$4:A2175,"&lt;&gt;0")+1,0)</f>
        <v>0</v>
      </c>
      <c r="B2176">
        <f>IF(A2176&lt;&gt;0,IF(MOD(A2176,3)=0,COUNTIF($B$4:B2175,"&lt;&gt;0")+1,0),0)</f>
        <v>0</v>
      </c>
      <c r="C2176" s="9">
        <f>'Dash Board'!$C$12+COUNT('Daily reducing balance'!$F$4:F2175)</f>
        <v>43902</v>
      </c>
      <c r="D2176">
        <f t="shared" si="238"/>
        <v>2020</v>
      </c>
      <c r="E2176">
        <f t="shared" si="239"/>
        <v>3</v>
      </c>
      <c r="F2176">
        <f>DAY('Dash Board'!$C$12+COUNT('Daily reducing balance'!$F$4:F2175))</f>
        <v>12</v>
      </c>
      <c r="G2176" s="8">
        <f t="shared" si="240"/>
        <v>232122.67047821908</v>
      </c>
      <c r="H2176" s="6">
        <f>G2176*'Dash Board'!$C$11/365</f>
        <v>66.775014795104113</v>
      </c>
      <c r="I2176" s="6">
        <f>H2176*'Dash Board'!$C$18/'Dash Board'!$C$11</f>
        <v>31.797626092906722</v>
      </c>
      <c r="J2176" s="6">
        <f>(G2176&gt;1)*PMT('Dash Board'!$C$11/365,$U$4,-'Dash Board'!$C$19)</f>
        <v>108.80376961660664</v>
      </c>
      <c r="K2176" s="6">
        <f t="shared" si="235"/>
        <v>0</v>
      </c>
      <c r="L2176" s="8">
        <f t="shared" si="236"/>
        <v>232080.64172339757</v>
      </c>
      <c r="N2176" s="8">
        <f t="shared" si="241"/>
        <v>77.006143523699919</v>
      </c>
      <c r="O2176" s="8">
        <f>IF(E2175&lt;&gt;E2176,SUM($N$4:N2176)-SUM($O$3:O2175),0)</f>
        <v>0</v>
      </c>
      <c r="P2176" s="6">
        <f>IF(B2176&gt;0,SUM($O$4:O2176)-SUM($P$3:P2175),0)</f>
        <v>0</v>
      </c>
      <c r="Q2176" s="6">
        <f t="shared" si="237"/>
        <v>31.797626092906722</v>
      </c>
      <c r="R2176" s="8">
        <f>IF(E2175&lt;&gt;E2176,SUM($Q$4:Q2176)-SUM($R$3:R2175),0)</f>
        <v>0</v>
      </c>
      <c r="S2176" s="6">
        <f>IF(B2176&gt;0,SUM($R$4:R2176)-SUM($S$3:S2175),0)</f>
        <v>0</v>
      </c>
    </row>
    <row r="2177" spans="1:19">
      <c r="A2177">
        <f>IF(E2176&lt;&gt;E2177,COUNTIF($A$4:A2176,"&lt;&gt;0")+1,0)</f>
        <v>0</v>
      </c>
      <c r="B2177">
        <f>IF(A2177&lt;&gt;0,IF(MOD(A2177,3)=0,COUNTIF($B$4:B2176,"&lt;&gt;0")+1,0),0)</f>
        <v>0</v>
      </c>
      <c r="C2177" s="9">
        <f>'Dash Board'!$C$12+COUNT('Daily reducing balance'!$F$4:F2176)</f>
        <v>43903</v>
      </c>
      <c r="D2177">
        <f t="shared" si="238"/>
        <v>2020</v>
      </c>
      <c r="E2177">
        <f t="shared" si="239"/>
        <v>3</v>
      </c>
      <c r="F2177">
        <f>DAY('Dash Board'!$C$12+COUNT('Daily reducing balance'!$F$4:F2176))</f>
        <v>13</v>
      </c>
      <c r="G2177" s="8">
        <f t="shared" si="240"/>
        <v>232080.64172339757</v>
      </c>
      <c r="H2177" s="6">
        <f>G2177*'Dash Board'!$C$11/365</f>
        <v>66.762924331388334</v>
      </c>
      <c r="I2177" s="6">
        <f>H2177*'Dash Board'!$C$18/'Dash Board'!$C$11</f>
        <v>31.79186872923254</v>
      </c>
      <c r="J2177" s="6">
        <f>(G2177&gt;1)*PMT('Dash Board'!$C$11/365,$U$4,-'Dash Board'!$C$19)</f>
        <v>108.80376961660664</v>
      </c>
      <c r="K2177" s="6">
        <f t="shared" si="235"/>
        <v>0</v>
      </c>
      <c r="L2177" s="8">
        <f t="shared" si="236"/>
        <v>232038.60087811234</v>
      </c>
      <c r="N2177" s="8">
        <f t="shared" si="241"/>
        <v>77.011900887374111</v>
      </c>
      <c r="O2177" s="8">
        <f>IF(E2176&lt;&gt;E2177,SUM($N$4:N2177)-SUM($O$3:O2176),0)</f>
        <v>0</v>
      </c>
      <c r="P2177" s="6">
        <f>IF(B2177&gt;0,SUM($O$4:O2177)-SUM($P$3:P2176),0)</f>
        <v>0</v>
      </c>
      <c r="Q2177" s="6">
        <f t="shared" si="237"/>
        <v>31.79186872923254</v>
      </c>
      <c r="R2177" s="8">
        <f>IF(E2176&lt;&gt;E2177,SUM($Q$4:Q2177)-SUM($R$3:R2176),0)</f>
        <v>0</v>
      </c>
      <c r="S2177" s="6">
        <f>IF(B2177&gt;0,SUM($R$4:R2177)-SUM($S$3:S2176),0)</f>
        <v>0</v>
      </c>
    </row>
    <row r="2178" spans="1:19">
      <c r="A2178">
        <f>IF(E2177&lt;&gt;E2178,COUNTIF($A$4:A2177,"&lt;&gt;0")+1,0)</f>
        <v>0</v>
      </c>
      <c r="B2178">
        <f>IF(A2178&lt;&gt;0,IF(MOD(A2178,3)=0,COUNTIF($B$4:B2177,"&lt;&gt;0")+1,0),0)</f>
        <v>0</v>
      </c>
      <c r="C2178" s="9">
        <f>'Dash Board'!$C$12+COUNT('Daily reducing balance'!$F$4:F2177)</f>
        <v>43904</v>
      </c>
      <c r="D2178">
        <f t="shared" si="238"/>
        <v>2020</v>
      </c>
      <c r="E2178">
        <f t="shared" si="239"/>
        <v>3</v>
      </c>
      <c r="F2178">
        <f>DAY('Dash Board'!$C$12+COUNT('Daily reducing balance'!$F$4:F2177))</f>
        <v>14</v>
      </c>
      <c r="G2178" s="8">
        <f t="shared" si="240"/>
        <v>232038.60087811234</v>
      </c>
      <c r="H2178" s="6">
        <f>G2178*'Dash Board'!$C$11/365</f>
        <v>66.750830389593958</v>
      </c>
      <c r="I2178" s="6">
        <f>H2178*'Dash Board'!$C$18/'Dash Board'!$C$11</f>
        <v>31.786109709330461</v>
      </c>
      <c r="J2178" s="6">
        <f>(G2178&gt;1)*PMT('Dash Board'!$C$11/365,$U$4,-'Dash Board'!$C$19)</f>
        <v>108.80376961660664</v>
      </c>
      <c r="K2178" s="6">
        <f t="shared" si="235"/>
        <v>0</v>
      </c>
      <c r="L2178" s="8">
        <f t="shared" si="236"/>
        <v>231996.54793888531</v>
      </c>
      <c r="N2178" s="8">
        <f t="shared" si="241"/>
        <v>77.017659907276183</v>
      </c>
      <c r="O2178" s="8">
        <f>IF(E2177&lt;&gt;E2178,SUM($N$4:N2178)-SUM($O$3:O2177),0)</f>
        <v>0</v>
      </c>
      <c r="P2178" s="6">
        <f>IF(B2178&gt;0,SUM($O$4:O2178)-SUM($P$3:P2177),0)</f>
        <v>0</v>
      </c>
      <c r="Q2178" s="6">
        <f t="shared" si="237"/>
        <v>31.786109709330461</v>
      </c>
      <c r="R2178" s="8">
        <f>IF(E2177&lt;&gt;E2178,SUM($Q$4:Q2178)-SUM($R$3:R2177),0)</f>
        <v>0</v>
      </c>
      <c r="S2178" s="6">
        <f>IF(B2178&gt;0,SUM($R$4:R2178)-SUM($S$3:S2177),0)</f>
        <v>0</v>
      </c>
    </row>
    <row r="2179" spans="1:19">
      <c r="A2179">
        <f>IF(E2178&lt;&gt;E2179,COUNTIF($A$4:A2178,"&lt;&gt;0")+1,0)</f>
        <v>0</v>
      </c>
      <c r="B2179">
        <f>IF(A2179&lt;&gt;0,IF(MOD(A2179,3)=0,COUNTIF($B$4:B2178,"&lt;&gt;0")+1,0),0)</f>
        <v>0</v>
      </c>
      <c r="C2179" s="9">
        <f>'Dash Board'!$C$12+COUNT('Daily reducing balance'!$F$4:F2178)</f>
        <v>43905</v>
      </c>
      <c r="D2179">
        <f t="shared" si="238"/>
        <v>2020</v>
      </c>
      <c r="E2179">
        <f t="shared" si="239"/>
        <v>3</v>
      </c>
      <c r="F2179">
        <f>DAY('Dash Board'!$C$12+COUNT('Daily reducing balance'!$F$4:F2178))</f>
        <v>15</v>
      </c>
      <c r="G2179" s="8">
        <f t="shared" si="240"/>
        <v>231996.54793888531</v>
      </c>
      <c r="H2179" s="6">
        <f>G2179*'Dash Board'!$C$11/365</f>
        <v>66.738732968720427</v>
      </c>
      <c r="I2179" s="6">
        <f>H2179*'Dash Board'!$C$18/'Dash Board'!$C$11</f>
        <v>31.780349032724015</v>
      </c>
      <c r="J2179" s="6">
        <f>(G2179&gt;1)*PMT('Dash Board'!$C$11/365,$U$4,-'Dash Board'!$C$19)</f>
        <v>108.80376961660664</v>
      </c>
      <c r="K2179" s="6">
        <f t="shared" si="235"/>
        <v>0</v>
      </c>
      <c r="L2179" s="8">
        <f t="shared" si="236"/>
        <v>231954.48290223742</v>
      </c>
      <c r="N2179" s="8">
        <f t="shared" si="241"/>
        <v>77.023420583882626</v>
      </c>
      <c r="O2179" s="8">
        <f>IF(E2178&lt;&gt;E2179,SUM($N$4:N2179)-SUM($O$3:O2178),0)</f>
        <v>0</v>
      </c>
      <c r="P2179" s="6">
        <f>IF(B2179&gt;0,SUM($O$4:O2179)-SUM($P$3:P2178),0)</f>
        <v>0</v>
      </c>
      <c r="Q2179" s="6">
        <f t="shared" si="237"/>
        <v>31.780349032724015</v>
      </c>
      <c r="R2179" s="8">
        <f>IF(E2178&lt;&gt;E2179,SUM($Q$4:Q2179)-SUM($R$3:R2178),0)</f>
        <v>0</v>
      </c>
      <c r="S2179" s="6">
        <f>IF(B2179&gt;0,SUM($R$4:R2179)-SUM($S$3:S2178),0)</f>
        <v>0</v>
      </c>
    </row>
    <row r="2180" spans="1:19">
      <c r="A2180">
        <f>IF(E2179&lt;&gt;E2180,COUNTIF($A$4:A2179,"&lt;&gt;0")+1,0)</f>
        <v>0</v>
      </c>
      <c r="B2180">
        <f>IF(A2180&lt;&gt;0,IF(MOD(A2180,3)=0,COUNTIF($B$4:B2179,"&lt;&gt;0")+1,0),0)</f>
        <v>0</v>
      </c>
      <c r="C2180" s="9">
        <f>'Dash Board'!$C$12+COUNT('Daily reducing balance'!$F$4:F2179)</f>
        <v>43906</v>
      </c>
      <c r="D2180">
        <f t="shared" si="238"/>
        <v>2020</v>
      </c>
      <c r="E2180">
        <f t="shared" si="239"/>
        <v>3</v>
      </c>
      <c r="F2180">
        <f>DAY('Dash Board'!$C$12+COUNT('Daily reducing balance'!$F$4:F2179))</f>
        <v>16</v>
      </c>
      <c r="G2180" s="8">
        <f t="shared" si="240"/>
        <v>231954.48290223742</v>
      </c>
      <c r="H2180" s="6">
        <f>G2180*'Dash Board'!$C$11/365</f>
        <v>66.726632067766928</v>
      </c>
      <c r="I2180" s="6">
        <f>H2180*'Dash Board'!$C$18/'Dash Board'!$C$11</f>
        <v>31.774586698936638</v>
      </c>
      <c r="J2180" s="6">
        <f>(G2180&gt;1)*PMT('Dash Board'!$C$11/365,$U$4,-'Dash Board'!$C$19)</f>
        <v>108.80376961660664</v>
      </c>
      <c r="K2180" s="6">
        <f t="shared" si="235"/>
        <v>0</v>
      </c>
      <c r="L2180" s="8">
        <f t="shared" si="236"/>
        <v>231912.40576468856</v>
      </c>
      <c r="N2180" s="8">
        <f t="shared" si="241"/>
        <v>77.029182917669999</v>
      </c>
      <c r="O2180" s="8">
        <f>IF(E2179&lt;&gt;E2180,SUM($N$4:N2180)-SUM($O$3:O2179),0)</f>
        <v>0</v>
      </c>
      <c r="P2180" s="6">
        <f>IF(B2180&gt;0,SUM($O$4:O2180)-SUM($P$3:P2179),0)</f>
        <v>0</v>
      </c>
      <c r="Q2180" s="6">
        <f t="shared" si="237"/>
        <v>31.774586698936638</v>
      </c>
      <c r="R2180" s="8">
        <f>IF(E2179&lt;&gt;E2180,SUM($Q$4:Q2180)-SUM($R$3:R2179),0)</f>
        <v>0</v>
      </c>
      <c r="S2180" s="6">
        <f>IF(B2180&gt;0,SUM($R$4:R2180)-SUM($S$3:S2179),0)</f>
        <v>0</v>
      </c>
    </row>
    <row r="2181" spans="1:19">
      <c r="A2181">
        <f>IF(E2180&lt;&gt;E2181,COUNTIF($A$4:A2180,"&lt;&gt;0")+1,0)</f>
        <v>0</v>
      </c>
      <c r="B2181">
        <f>IF(A2181&lt;&gt;0,IF(MOD(A2181,3)=0,COUNTIF($B$4:B2180,"&lt;&gt;0")+1,0),0)</f>
        <v>0</v>
      </c>
      <c r="C2181" s="9">
        <f>'Dash Board'!$C$12+COUNT('Daily reducing balance'!$F$4:F2180)</f>
        <v>43907</v>
      </c>
      <c r="D2181">
        <f t="shared" si="238"/>
        <v>2020</v>
      </c>
      <c r="E2181">
        <f t="shared" si="239"/>
        <v>3</v>
      </c>
      <c r="F2181">
        <f>DAY('Dash Board'!$C$12+COUNT('Daily reducing balance'!$F$4:F2180))</f>
        <v>17</v>
      </c>
      <c r="G2181" s="8">
        <f t="shared" si="240"/>
        <v>231912.40576468856</v>
      </c>
      <c r="H2181" s="6">
        <f>G2181*'Dash Board'!$C$11/365</f>
        <v>66.714527685732321</v>
      </c>
      <c r="I2181" s="6">
        <f>H2181*'Dash Board'!$C$18/'Dash Board'!$C$11</f>
        <v>31.768822707491584</v>
      </c>
      <c r="J2181" s="6">
        <f>(G2181&gt;1)*PMT('Dash Board'!$C$11/365,$U$4,-'Dash Board'!$C$19)</f>
        <v>108.80376961660664</v>
      </c>
      <c r="K2181" s="6">
        <f t="shared" ref="K2181:K2244" si="242">IF(F2181=1,SUMIFS($J$4:$J$7308,$D$4:$D$7308,"="&amp;YEAR(C2181),$E$4:$E$7308,"="&amp;MONTH(C2181)),0)</f>
        <v>0</v>
      </c>
      <c r="L2181" s="8">
        <f t="shared" ref="L2181:L2244" si="243">IF(G2181+H2181-J2181&lt;0,0,G2181+H2181-J2181)</f>
        <v>231870.31652275767</v>
      </c>
      <c r="N2181" s="8">
        <f t="shared" si="241"/>
        <v>77.034946909115064</v>
      </c>
      <c r="O2181" s="8">
        <f>IF(E2180&lt;&gt;E2181,SUM($N$4:N2181)-SUM($O$3:O2180),0)</f>
        <v>0</v>
      </c>
      <c r="P2181" s="6">
        <f>IF(B2181&gt;0,SUM($O$4:O2181)-SUM($P$3:P2180),0)</f>
        <v>0</v>
      </c>
      <c r="Q2181" s="6">
        <f t="shared" ref="Q2181:Q2244" si="244">I2181</f>
        <v>31.768822707491584</v>
      </c>
      <c r="R2181" s="8">
        <f>IF(E2180&lt;&gt;E2181,SUM($Q$4:Q2181)-SUM($R$3:R2180),0)</f>
        <v>0</v>
      </c>
      <c r="S2181" s="6">
        <f>IF(B2181&gt;0,SUM($R$4:R2181)-SUM($S$3:S2180),0)</f>
        <v>0</v>
      </c>
    </row>
    <row r="2182" spans="1:19">
      <c r="A2182">
        <f>IF(E2181&lt;&gt;E2182,COUNTIF($A$4:A2181,"&lt;&gt;0")+1,0)</f>
        <v>0</v>
      </c>
      <c r="B2182">
        <f>IF(A2182&lt;&gt;0,IF(MOD(A2182,3)=0,COUNTIF($B$4:B2181,"&lt;&gt;0")+1,0),0)</f>
        <v>0</v>
      </c>
      <c r="C2182" s="9">
        <f>'Dash Board'!$C$12+COUNT('Daily reducing balance'!$F$4:F2181)</f>
        <v>43908</v>
      </c>
      <c r="D2182">
        <f t="shared" si="238"/>
        <v>2020</v>
      </c>
      <c r="E2182">
        <f t="shared" si="239"/>
        <v>3</v>
      </c>
      <c r="F2182">
        <f>DAY('Dash Board'!$C$12+COUNT('Daily reducing balance'!$F$4:F2181))</f>
        <v>18</v>
      </c>
      <c r="G2182" s="8">
        <f t="shared" si="240"/>
        <v>231870.31652275767</v>
      </c>
      <c r="H2182" s="6">
        <f>G2182*'Dash Board'!$C$11/365</f>
        <v>66.702419821615223</v>
      </c>
      <c r="I2182" s="6">
        <f>H2182*'Dash Board'!$C$18/'Dash Board'!$C$11</f>
        <v>31.763057057912015</v>
      </c>
      <c r="J2182" s="6">
        <f>(G2182&gt;1)*PMT('Dash Board'!$C$11/365,$U$4,-'Dash Board'!$C$19)</f>
        <v>108.80376961660664</v>
      </c>
      <c r="K2182" s="6">
        <f t="shared" si="242"/>
        <v>0</v>
      </c>
      <c r="L2182" s="8">
        <f t="shared" si="243"/>
        <v>231828.21517296266</v>
      </c>
      <c r="N2182" s="8">
        <f t="shared" si="241"/>
        <v>77.040712558694622</v>
      </c>
      <c r="O2182" s="8">
        <f>IF(E2181&lt;&gt;E2182,SUM($N$4:N2182)-SUM($O$3:O2181),0)</f>
        <v>0</v>
      </c>
      <c r="P2182" s="6">
        <f>IF(B2182&gt;0,SUM($O$4:O2182)-SUM($P$3:P2181),0)</f>
        <v>0</v>
      </c>
      <c r="Q2182" s="6">
        <f t="shared" si="244"/>
        <v>31.763057057912015</v>
      </c>
      <c r="R2182" s="8">
        <f>IF(E2181&lt;&gt;E2182,SUM($Q$4:Q2182)-SUM($R$3:R2181),0)</f>
        <v>0</v>
      </c>
      <c r="S2182" s="6">
        <f>IF(B2182&gt;0,SUM($R$4:R2182)-SUM($S$3:S2181),0)</f>
        <v>0</v>
      </c>
    </row>
    <row r="2183" spans="1:19">
      <c r="A2183">
        <f>IF(E2182&lt;&gt;E2183,COUNTIF($A$4:A2182,"&lt;&gt;0")+1,0)</f>
        <v>0</v>
      </c>
      <c r="B2183">
        <f>IF(A2183&lt;&gt;0,IF(MOD(A2183,3)=0,COUNTIF($B$4:B2182,"&lt;&gt;0")+1,0),0)</f>
        <v>0</v>
      </c>
      <c r="C2183" s="9">
        <f>'Dash Board'!$C$12+COUNT('Daily reducing balance'!$F$4:F2182)</f>
        <v>43909</v>
      </c>
      <c r="D2183">
        <f t="shared" si="238"/>
        <v>2020</v>
      </c>
      <c r="E2183">
        <f t="shared" si="239"/>
        <v>3</v>
      </c>
      <c r="F2183">
        <f>DAY('Dash Board'!$C$12+COUNT('Daily reducing balance'!$F$4:F2182))</f>
        <v>19</v>
      </c>
      <c r="G2183" s="8">
        <f t="shared" si="240"/>
        <v>231828.21517296266</v>
      </c>
      <c r="H2183" s="6">
        <f>G2183*'Dash Board'!$C$11/365</f>
        <v>66.690308474413911</v>
      </c>
      <c r="I2183" s="6">
        <f>H2183*'Dash Board'!$C$18/'Dash Board'!$C$11</f>
        <v>31.757289749720911</v>
      </c>
      <c r="J2183" s="6">
        <f>(G2183&gt;1)*PMT('Dash Board'!$C$11/365,$U$4,-'Dash Board'!$C$19)</f>
        <v>108.80376961660664</v>
      </c>
      <c r="K2183" s="6">
        <f t="shared" si="242"/>
        <v>0</v>
      </c>
      <c r="L2183" s="8">
        <f t="shared" si="243"/>
        <v>231786.10171182046</v>
      </c>
      <c r="N2183" s="8">
        <f t="shared" si="241"/>
        <v>77.046479866885733</v>
      </c>
      <c r="O2183" s="8">
        <f>IF(E2182&lt;&gt;E2183,SUM($N$4:N2183)-SUM($O$3:O2182),0)</f>
        <v>0</v>
      </c>
      <c r="P2183" s="6">
        <f>IF(B2183&gt;0,SUM($O$4:O2183)-SUM($P$3:P2182),0)</f>
        <v>0</v>
      </c>
      <c r="Q2183" s="6">
        <f t="shared" si="244"/>
        <v>31.757289749720911</v>
      </c>
      <c r="R2183" s="8">
        <f>IF(E2182&lt;&gt;E2183,SUM($Q$4:Q2183)-SUM($R$3:R2182),0)</f>
        <v>0</v>
      </c>
      <c r="S2183" s="6">
        <f>IF(B2183&gt;0,SUM($R$4:R2183)-SUM($S$3:S2182),0)</f>
        <v>0</v>
      </c>
    </row>
    <row r="2184" spans="1:19">
      <c r="A2184">
        <f>IF(E2183&lt;&gt;E2184,COUNTIF($A$4:A2183,"&lt;&gt;0")+1,0)</f>
        <v>0</v>
      </c>
      <c r="B2184">
        <f>IF(A2184&lt;&gt;0,IF(MOD(A2184,3)=0,COUNTIF($B$4:B2183,"&lt;&gt;0")+1,0),0)</f>
        <v>0</v>
      </c>
      <c r="C2184" s="9">
        <f>'Dash Board'!$C$12+COUNT('Daily reducing balance'!$F$4:F2183)</f>
        <v>43910</v>
      </c>
      <c r="D2184">
        <f t="shared" si="238"/>
        <v>2020</v>
      </c>
      <c r="E2184">
        <f t="shared" si="239"/>
        <v>3</v>
      </c>
      <c r="F2184">
        <f>DAY('Dash Board'!$C$12+COUNT('Daily reducing balance'!$F$4:F2183))</f>
        <v>20</v>
      </c>
      <c r="G2184" s="8">
        <f t="shared" si="240"/>
        <v>231786.10171182046</v>
      </c>
      <c r="H2184" s="6">
        <f>G2184*'Dash Board'!$C$11/365</f>
        <v>66.678193643126434</v>
      </c>
      <c r="I2184" s="6">
        <f>H2184*'Dash Board'!$C$18/'Dash Board'!$C$11</f>
        <v>31.751520782441162</v>
      </c>
      <c r="J2184" s="6">
        <f>(G2184&gt;1)*PMT('Dash Board'!$C$11/365,$U$4,-'Dash Board'!$C$19)</f>
        <v>108.80376961660664</v>
      </c>
      <c r="K2184" s="6">
        <f t="shared" si="242"/>
        <v>0</v>
      </c>
      <c r="L2184" s="8">
        <f t="shared" si="243"/>
        <v>231743.97613584698</v>
      </c>
      <c r="N2184" s="8">
        <f t="shared" si="241"/>
        <v>77.052248834165482</v>
      </c>
      <c r="O2184" s="8">
        <f>IF(E2183&lt;&gt;E2184,SUM($N$4:N2184)-SUM($O$3:O2183),0)</f>
        <v>0</v>
      </c>
      <c r="P2184" s="6">
        <f>IF(B2184&gt;0,SUM($O$4:O2184)-SUM($P$3:P2183),0)</f>
        <v>0</v>
      </c>
      <c r="Q2184" s="6">
        <f t="shared" si="244"/>
        <v>31.751520782441162</v>
      </c>
      <c r="R2184" s="8">
        <f>IF(E2183&lt;&gt;E2184,SUM($Q$4:Q2184)-SUM($R$3:R2183),0)</f>
        <v>0</v>
      </c>
      <c r="S2184" s="6">
        <f>IF(B2184&gt;0,SUM($R$4:R2184)-SUM($S$3:S2183),0)</f>
        <v>0</v>
      </c>
    </row>
    <row r="2185" spans="1:19">
      <c r="A2185">
        <f>IF(E2184&lt;&gt;E2185,COUNTIF($A$4:A2184,"&lt;&gt;0")+1,0)</f>
        <v>0</v>
      </c>
      <c r="B2185">
        <f>IF(A2185&lt;&gt;0,IF(MOD(A2185,3)=0,COUNTIF($B$4:B2184,"&lt;&gt;0")+1,0),0)</f>
        <v>0</v>
      </c>
      <c r="C2185" s="9">
        <f>'Dash Board'!$C$12+COUNT('Daily reducing balance'!$F$4:F2184)</f>
        <v>43911</v>
      </c>
      <c r="D2185">
        <f t="shared" si="238"/>
        <v>2020</v>
      </c>
      <c r="E2185">
        <f t="shared" si="239"/>
        <v>3</v>
      </c>
      <c r="F2185">
        <f>DAY('Dash Board'!$C$12+COUNT('Daily reducing balance'!$F$4:F2184))</f>
        <v>21</v>
      </c>
      <c r="G2185" s="8">
        <f t="shared" si="240"/>
        <v>231743.97613584698</v>
      </c>
      <c r="H2185" s="6">
        <f>G2185*'Dash Board'!$C$11/365</f>
        <v>66.666075326750502</v>
      </c>
      <c r="I2185" s="6">
        <f>H2185*'Dash Board'!$C$18/'Dash Board'!$C$11</f>
        <v>31.745750155595481</v>
      </c>
      <c r="J2185" s="6">
        <f>(G2185&gt;1)*PMT('Dash Board'!$C$11/365,$U$4,-'Dash Board'!$C$19)</f>
        <v>108.80376961660664</v>
      </c>
      <c r="K2185" s="6">
        <f t="shared" si="242"/>
        <v>0</v>
      </c>
      <c r="L2185" s="8">
        <f t="shared" si="243"/>
        <v>231701.83844155713</v>
      </c>
      <c r="N2185" s="8">
        <f t="shared" si="241"/>
        <v>77.058019461011156</v>
      </c>
      <c r="O2185" s="8">
        <f>IF(E2184&lt;&gt;E2185,SUM($N$4:N2185)-SUM($O$3:O2184),0)</f>
        <v>0</v>
      </c>
      <c r="P2185" s="6">
        <f>IF(B2185&gt;0,SUM($O$4:O2185)-SUM($P$3:P2184),0)</f>
        <v>0</v>
      </c>
      <c r="Q2185" s="6">
        <f t="shared" si="244"/>
        <v>31.745750155595481</v>
      </c>
      <c r="R2185" s="8">
        <f>IF(E2184&lt;&gt;E2185,SUM($Q$4:Q2185)-SUM($R$3:R2184),0)</f>
        <v>0</v>
      </c>
      <c r="S2185" s="6">
        <f>IF(B2185&gt;0,SUM($R$4:R2185)-SUM($S$3:S2184),0)</f>
        <v>0</v>
      </c>
    </row>
    <row r="2186" spans="1:19">
      <c r="A2186">
        <f>IF(E2185&lt;&gt;E2186,COUNTIF($A$4:A2185,"&lt;&gt;0")+1,0)</f>
        <v>0</v>
      </c>
      <c r="B2186">
        <f>IF(A2186&lt;&gt;0,IF(MOD(A2186,3)=0,COUNTIF($B$4:B2185,"&lt;&gt;0")+1,0),0)</f>
        <v>0</v>
      </c>
      <c r="C2186" s="9">
        <f>'Dash Board'!$C$12+COUNT('Daily reducing balance'!$F$4:F2185)</f>
        <v>43912</v>
      </c>
      <c r="D2186">
        <f t="shared" si="238"/>
        <v>2020</v>
      </c>
      <c r="E2186">
        <f t="shared" si="239"/>
        <v>3</v>
      </c>
      <c r="F2186">
        <f>DAY('Dash Board'!$C$12+COUNT('Daily reducing balance'!$F$4:F2185))</f>
        <v>22</v>
      </c>
      <c r="G2186" s="8">
        <f t="shared" si="240"/>
        <v>231701.83844155713</v>
      </c>
      <c r="H2186" s="6">
        <f>G2186*'Dash Board'!$C$11/365</f>
        <v>66.653953524283551</v>
      </c>
      <c r="I2186" s="6">
        <f>H2186*'Dash Board'!$C$18/'Dash Board'!$C$11</f>
        <v>31.739977868706454</v>
      </c>
      <c r="J2186" s="6">
        <f>(G2186&gt;1)*PMT('Dash Board'!$C$11/365,$U$4,-'Dash Board'!$C$19)</f>
        <v>108.80376961660664</v>
      </c>
      <c r="K2186" s="6">
        <f t="shared" si="242"/>
        <v>0</v>
      </c>
      <c r="L2186" s="8">
        <f t="shared" si="243"/>
        <v>231659.6886254648</v>
      </c>
      <c r="N2186" s="8">
        <f t="shared" si="241"/>
        <v>77.063791747900183</v>
      </c>
      <c r="O2186" s="8">
        <f>IF(E2185&lt;&gt;E2186,SUM($N$4:N2186)-SUM($O$3:O2185),0)</f>
        <v>0</v>
      </c>
      <c r="P2186" s="6">
        <f>IF(B2186&gt;0,SUM($O$4:O2186)-SUM($P$3:P2185),0)</f>
        <v>0</v>
      </c>
      <c r="Q2186" s="6">
        <f t="shared" si="244"/>
        <v>31.739977868706454</v>
      </c>
      <c r="R2186" s="8">
        <f>IF(E2185&lt;&gt;E2186,SUM($Q$4:Q2186)-SUM($R$3:R2185),0)</f>
        <v>0</v>
      </c>
      <c r="S2186" s="6">
        <f>IF(B2186&gt;0,SUM($R$4:R2186)-SUM($S$3:S2185),0)</f>
        <v>0</v>
      </c>
    </row>
    <row r="2187" spans="1:19">
      <c r="A2187">
        <f>IF(E2186&lt;&gt;E2187,COUNTIF($A$4:A2186,"&lt;&gt;0")+1,0)</f>
        <v>0</v>
      </c>
      <c r="B2187">
        <f>IF(A2187&lt;&gt;0,IF(MOD(A2187,3)=0,COUNTIF($B$4:B2186,"&lt;&gt;0")+1,0),0)</f>
        <v>0</v>
      </c>
      <c r="C2187" s="9">
        <f>'Dash Board'!$C$12+COUNT('Daily reducing balance'!$F$4:F2186)</f>
        <v>43913</v>
      </c>
      <c r="D2187">
        <f t="shared" si="238"/>
        <v>2020</v>
      </c>
      <c r="E2187">
        <f t="shared" si="239"/>
        <v>3</v>
      </c>
      <c r="F2187">
        <f>DAY('Dash Board'!$C$12+COUNT('Daily reducing balance'!$F$4:F2186))</f>
        <v>23</v>
      </c>
      <c r="G2187" s="8">
        <f t="shared" si="240"/>
        <v>231659.6886254648</v>
      </c>
      <c r="H2187" s="6">
        <f>G2187*'Dash Board'!$C$11/365</f>
        <v>66.641828234722752</v>
      </c>
      <c r="I2187" s="6">
        <f>H2187*'Dash Board'!$C$18/'Dash Board'!$C$11</f>
        <v>31.734203921296551</v>
      </c>
      <c r="J2187" s="6">
        <f>(G2187&gt;1)*PMT('Dash Board'!$C$11/365,$U$4,-'Dash Board'!$C$19)</f>
        <v>108.80376961660664</v>
      </c>
      <c r="K2187" s="6">
        <f t="shared" si="242"/>
        <v>0</v>
      </c>
      <c r="L2187" s="8">
        <f t="shared" si="243"/>
        <v>231617.5266840829</v>
      </c>
      <c r="N2187" s="8">
        <f t="shared" si="241"/>
        <v>77.069565695310089</v>
      </c>
      <c r="O2187" s="8">
        <f>IF(E2186&lt;&gt;E2187,SUM($N$4:N2187)-SUM($O$3:O2186),0)</f>
        <v>0</v>
      </c>
      <c r="P2187" s="6">
        <f>IF(B2187&gt;0,SUM($O$4:O2187)-SUM($P$3:P2186),0)</f>
        <v>0</v>
      </c>
      <c r="Q2187" s="6">
        <f t="shared" si="244"/>
        <v>31.734203921296551</v>
      </c>
      <c r="R2187" s="8">
        <f>IF(E2186&lt;&gt;E2187,SUM($Q$4:Q2187)-SUM($R$3:R2186),0)</f>
        <v>0</v>
      </c>
      <c r="S2187" s="6">
        <f>IF(B2187&gt;0,SUM($R$4:R2187)-SUM($S$3:S2186),0)</f>
        <v>0</v>
      </c>
    </row>
    <row r="2188" spans="1:19">
      <c r="A2188">
        <f>IF(E2187&lt;&gt;E2188,COUNTIF($A$4:A2187,"&lt;&gt;0")+1,0)</f>
        <v>0</v>
      </c>
      <c r="B2188">
        <f>IF(A2188&lt;&gt;0,IF(MOD(A2188,3)=0,COUNTIF($B$4:B2187,"&lt;&gt;0")+1,0),0)</f>
        <v>0</v>
      </c>
      <c r="C2188" s="9">
        <f>'Dash Board'!$C$12+COUNT('Daily reducing balance'!$F$4:F2187)</f>
        <v>43914</v>
      </c>
      <c r="D2188">
        <f t="shared" si="238"/>
        <v>2020</v>
      </c>
      <c r="E2188">
        <f t="shared" si="239"/>
        <v>3</v>
      </c>
      <c r="F2188">
        <f>DAY('Dash Board'!$C$12+COUNT('Daily reducing balance'!$F$4:F2187))</f>
        <v>24</v>
      </c>
      <c r="G2188" s="8">
        <f t="shared" si="240"/>
        <v>231617.5266840829</v>
      </c>
      <c r="H2188" s="6">
        <f>G2188*'Dash Board'!$C$11/365</f>
        <v>66.629699457064945</v>
      </c>
      <c r="I2188" s="6">
        <f>H2188*'Dash Board'!$C$18/'Dash Board'!$C$11</f>
        <v>31.72842831288807</v>
      </c>
      <c r="J2188" s="6">
        <f>(G2188&gt;1)*PMT('Dash Board'!$C$11/365,$U$4,-'Dash Board'!$C$19)</f>
        <v>108.80376961660664</v>
      </c>
      <c r="K2188" s="6">
        <f t="shared" si="242"/>
        <v>0</v>
      </c>
      <c r="L2188" s="8">
        <f t="shared" si="243"/>
        <v>231575.35261392334</v>
      </c>
      <c r="N2188" s="8">
        <f t="shared" si="241"/>
        <v>77.075341303718574</v>
      </c>
      <c r="O2188" s="8">
        <f>IF(E2187&lt;&gt;E2188,SUM($N$4:N2188)-SUM($O$3:O2187),0)</f>
        <v>0</v>
      </c>
      <c r="P2188" s="6">
        <f>IF(B2188&gt;0,SUM($O$4:O2188)-SUM($P$3:P2187),0)</f>
        <v>0</v>
      </c>
      <c r="Q2188" s="6">
        <f t="shared" si="244"/>
        <v>31.72842831288807</v>
      </c>
      <c r="R2188" s="8">
        <f>IF(E2187&lt;&gt;E2188,SUM($Q$4:Q2188)-SUM($R$3:R2187),0)</f>
        <v>0</v>
      </c>
      <c r="S2188" s="6">
        <f>IF(B2188&gt;0,SUM($R$4:R2188)-SUM($S$3:S2187),0)</f>
        <v>0</v>
      </c>
    </row>
    <row r="2189" spans="1:19">
      <c r="A2189">
        <f>IF(E2188&lt;&gt;E2189,COUNTIF($A$4:A2188,"&lt;&gt;0")+1,0)</f>
        <v>0</v>
      </c>
      <c r="B2189">
        <f>IF(A2189&lt;&gt;0,IF(MOD(A2189,3)=0,COUNTIF($B$4:B2188,"&lt;&gt;0")+1,0),0)</f>
        <v>0</v>
      </c>
      <c r="C2189" s="9">
        <f>'Dash Board'!$C$12+COUNT('Daily reducing balance'!$F$4:F2188)</f>
        <v>43915</v>
      </c>
      <c r="D2189">
        <f t="shared" si="238"/>
        <v>2020</v>
      </c>
      <c r="E2189">
        <f t="shared" si="239"/>
        <v>3</v>
      </c>
      <c r="F2189">
        <f>DAY('Dash Board'!$C$12+COUNT('Daily reducing balance'!$F$4:F2188))</f>
        <v>25</v>
      </c>
      <c r="G2189" s="8">
        <f t="shared" si="240"/>
        <v>231575.35261392334</v>
      </c>
      <c r="H2189" s="6">
        <f>G2189*'Dash Board'!$C$11/365</f>
        <v>66.617567190306715</v>
      </c>
      <c r="I2189" s="6">
        <f>H2189*'Dash Board'!$C$18/'Dash Board'!$C$11</f>
        <v>31.7226510430032</v>
      </c>
      <c r="J2189" s="6">
        <f>(G2189&gt;1)*PMT('Dash Board'!$C$11/365,$U$4,-'Dash Board'!$C$19)</f>
        <v>108.80376961660664</v>
      </c>
      <c r="K2189" s="6">
        <f t="shared" si="242"/>
        <v>0</v>
      </c>
      <c r="L2189" s="8">
        <f t="shared" si="243"/>
        <v>231533.16641149705</v>
      </c>
      <c r="N2189" s="8">
        <f t="shared" si="241"/>
        <v>77.081118573603447</v>
      </c>
      <c r="O2189" s="8">
        <f>IF(E2188&lt;&gt;E2189,SUM($N$4:N2189)-SUM($O$3:O2188),0)</f>
        <v>0</v>
      </c>
      <c r="P2189" s="6">
        <f>IF(B2189&gt;0,SUM($O$4:O2189)-SUM($P$3:P2188),0)</f>
        <v>0</v>
      </c>
      <c r="Q2189" s="6">
        <f t="shared" si="244"/>
        <v>31.7226510430032</v>
      </c>
      <c r="R2189" s="8">
        <f>IF(E2188&lt;&gt;E2189,SUM($Q$4:Q2189)-SUM($R$3:R2188),0)</f>
        <v>0</v>
      </c>
      <c r="S2189" s="6">
        <f>IF(B2189&gt;0,SUM($R$4:R2189)-SUM($S$3:S2188),0)</f>
        <v>0</v>
      </c>
    </row>
    <row r="2190" spans="1:19">
      <c r="A2190">
        <f>IF(E2189&lt;&gt;E2190,COUNTIF($A$4:A2189,"&lt;&gt;0")+1,0)</f>
        <v>0</v>
      </c>
      <c r="B2190">
        <f>IF(A2190&lt;&gt;0,IF(MOD(A2190,3)=0,COUNTIF($B$4:B2189,"&lt;&gt;0")+1,0),0)</f>
        <v>0</v>
      </c>
      <c r="C2190" s="9">
        <f>'Dash Board'!$C$12+COUNT('Daily reducing balance'!$F$4:F2189)</f>
        <v>43916</v>
      </c>
      <c r="D2190">
        <f t="shared" si="238"/>
        <v>2020</v>
      </c>
      <c r="E2190">
        <f t="shared" si="239"/>
        <v>3</v>
      </c>
      <c r="F2190">
        <f>DAY('Dash Board'!$C$12+COUNT('Daily reducing balance'!$F$4:F2189))</f>
        <v>26</v>
      </c>
      <c r="G2190" s="8">
        <f t="shared" si="240"/>
        <v>231533.16641149705</v>
      </c>
      <c r="H2190" s="6">
        <f>G2190*'Dash Board'!$C$11/365</f>
        <v>66.605431433444352</v>
      </c>
      <c r="I2190" s="6">
        <f>H2190*'Dash Board'!$C$18/'Dash Board'!$C$11</f>
        <v>31.71687211116398</v>
      </c>
      <c r="J2190" s="6">
        <f>(G2190&gt;1)*PMT('Dash Board'!$C$11/365,$U$4,-'Dash Board'!$C$19)</f>
        <v>108.80376961660664</v>
      </c>
      <c r="K2190" s="6">
        <f t="shared" si="242"/>
        <v>0</v>
      </c>
      <c r="L2190" s="8">
        <f t="shared" si="243"/>
        <v>231490.96807331388</v>
      </c>
      <c r="N2190" s="8">
        <f t="shared" si="241"/>
        <v>77.086897505442664</v>
      </c>
      <c r="O2190" s="8">
        <f>IF(E2189&lt;&gt;E2190,SUM($N$4:N2190)-SUM($O$3:O2189),0)</f>
        <v>0</v>
      </c>
      <c r="P2190" s="6">
        <f>IF(B2190&gt;0,SUM($O$4:O2190)-SUM($P$3:P2189),0)</f>
        <v>0</v>
      </c>
      <c r="Q2190" s="6">
        <f t="shared" si="244"/>
        <v>31.71687211116398</v>
      </c>
      <c r="R2190" s="8">
        <f>IF(E2189&lt;&gt;E2190,SUM($Q$4:Q2190)-SUM($R$3:R2189),0)</f>
        <v>0</v>
      </c>
      <c r="S2190" s="6">
        <f>IF(B2190&gt;0,SUM($R$4:R2190)-SUM($S$3:S2189),0)</f>
        <v>0</v>
      </c>
    </row>
    <row r="2191" spans="1:19">
      <c r="A2191">
        <f>IF(E2190&lt;&gt;E2191,COUNTIF($A$4:A2190,"&lt;&gt;0")+1,0)</f>
        <v>0</v>
      </c>
      <c r="B2191">
        <f>IF(A2191&lt;&gt;0,IF(MOD(A2191,3)=0,COUNTIF($B$4:B2190,"&lt;&gt;0")+1,0),0)</f>
        <v>0</v>
      </c>
      <c r="C2191" s="9">
        <f>'Dash Board'!$C$12+COUNT('Daily reducing balance'!$F$4:F2190)</f>
        <v>43917</v>
      </c>
      <c r="D2191">
        <f t="shared" si="238"/>
        <v>2020</v>
      </c>
      <c r="E2191">
        <f t="shared" si="239"/>
        <v>3</v>
      </c>
      <c r="F2191">
        <f>DAY('Dash Board'!$C$12+COUNT('Daily reducing balance'!$F$4:F2190))</f>
        <v>27</v>
      </c>
      <c r="G2191" s="8">
        <f t="shared" si="240"/>
        <v>231490.96807331388</v>
      </c>
      <c r="H2191" s="6">
        <f>G2191*'Dash Board'!$C$11/365</f>
        <v>66.593292185473857</v>
      </c>
      <c r="I2191" s="6">
        <f>H2191*'Dash Board'!$C$18/'Dash Board'!$C$11</f>
        <v>31.711091516892317</v>
      </c>
      <c r="J2191" s="6">
        <f>(G2191&gt;1)*PMT('Dash Board'!$C$11/365,$U$4,-'Dash Board'!$C$19)</f>
        <v>108.80376961660664</v>
      </c>
      <c r="K2191" s="6">
        <f t="shared" si="242"/>
        <v>0</v>
      </c>
      <c r="L2191" s="8">
        <f t="shared" si="243"/>
        <v>231448.75759588275</v>
      </c>
      <c r="N2191" s="8">
        <f t="shared" si="241"/>
        <v>77.092678099714334</v>
      </c>
      <c r="O2191" s="8">
        <f>IF(E2190&lt;&gt;E2191,SUM($N$4:N2191)-SUM($O$3:O2190),0)</f>
        <v>0</v>
      </c>
      <c r="P2191" s="6">
        <f>IF(B2191&gt;0,SUM($O$4:O2191)-SUM($P$3:P2190),0)</f>
        <v>0</v>
      </c>
      <c r="Q2191" s="6">
        <f t="shared" si="244"/>
        <v>31.711091516892317</v>
      </c>
      <c r="R2191" s="8">
        <f>IF(E2190&lt;&gt;E2191,SUM($Q$4:Q2191)-SUM($R$3:R2190),0)</f>
        <v>0</v>
      </c>
      <c r="S2191" s="6">
        <f>IF(B2191&gt;0,SUM($R$4:R2191)-SUM($S$3:S2190),0)</f>
        <v>0</v>
      </c>
    </row>
    <row r="2192" spans="1:19">
      <c r="A2192">
        <f>IF(E2191&lt;&gt;E2192,COUNTIF($A$4:A2191,"&lt;&gt;0")+1,0)</f>
        <v>0</v>
      </c>
      <c r="B2192">
        <f>IF(A2192&lt;&gt;0,IF(MOD(A2192,3)=0,COUNTIF($B$4:B2191,"&lt;&gt;0")+1,0),0)</f>
        <v>0</v>
      </c>
      <c r="C2192" s="9">
        <f>'Dash Board'!$C$12+COUNT('Daily reducing balance'!$F$4:F2191)</f>
        <v>43918</v>
      </c>
      <c r="D2192">
        <f t="shared" si="238"/>
        <v>2020</v>
      </c>
      <c r="E2192">
        <f t="shared" si="239"/>
        <v>3</v>
      </c>
      <c r="F2192">
        <f>DAY('Dash Board'!$C$12+COUNT('Daily reducing balance'!$F$4:F2191))</f>
        <v>28</v>
      </c>
      <c r="G2192" s="8">
        <f t="shared" si="240"/>
        <v>231448.75759588275</v>
      </c>
      <c r="H2192" s="6">
        <f>G2192*'Dash Board'!$C$11/365</f>
        <v>66.581149445390921</v>
      </c>
      <c r="I2192" s="6">
        <f>H2192*'Dash Board'!$C$18/'Dash Board'!$C$11</f>
        <v>31.705309259709967</v>
      </c>
      <c r="J2192" s="6">
        <f>(G2192&gt;1)*PMT('Dash Board'!$C$11/365,$U$4,-'Dash Board'!$C$19)</f>
        <v>108.80376961660664</v>
      </c>
      <c r="K2192" s="6">
        <f t="shared" si="242"/>
        <v>0</v>
      </c>
      <c r="L2192" s="8">
        <f t="shared" si="243"/>
        <v>231406.53497571152</v>
      </c>
      <c r="N2192" s="8">
        <f t="shared" si="241"/>
        <v>77.09846035689668</v>
      </c>
      <c r="O2192" s="8">
        <f>IF(E2191&lt;&gt;E2192,SUM($N$4:N2192)-SUM($O$3:O2191),0)</f>
        <v>0</v>
      </c>
      <c r="P2192" s="6">
        <f>IF(B2192&gt;0,SUM($O$4:O2192)-SUM($P$3:P2191),0)</f>
        <v>0</v>
      </c>
      <c r="Q2192" s="6">
        <f t="shared" si="244"/>
        <v>31.705309259709967</v>
      </c>
      <c r="R2192" s="8">
        <f>IF(E2191&lt;&gt;E2192,SUM($Q$4:Q2192)-SUM($R$3:R2191),0)</f>
        <v>0</v>
      </c>
      <c r="S2192" s="6">
        <f>IF(B2192&gt;0,SUM($R$4:R2192)-SUM($S$3:S2191),0)</f>
        <v>0</v>
      </c>
    </row>
    <row r="2193" spans="1:19">
      <c r="A2193">
        <f>IF(E2192&lt;&gt;E2193,COUNTIF($A$4:A2192,"&lt;&gt;0")+1,0)</f>
        <v>0</v>
      </c>
      <c r="B2193">
        <f>IF(A2193&lt;&gt;0,IF(MOD(A2193,3)=0,COUNTIF($B$4:B2192,"&lt;&gt;0")+1,0),0)</f>
        <v>0</v>
      </c>
      <c r="C2193" s="9">
        <f>'Dash Board'!$C$12+COUNT('Daily reducing balance'!$F$4:F2192)</f>
        <v>43919</v>
      </c>
      <c r="D2193">
        <f t="shared" si="238"/>
        <v>2020</v>
      </c>
      <c r="E2193">
        <f t="shared" si="239"/>
        <v>3</v>
      </c>
      <c r="F2193">
        <f>DAY('Dash Board'!$C$12+COUNT('Daily reducing balance'!$F$4:F2192))</f>
        <v>29</v>
      </c>
      <c r="G2193" s="8">
        <f t="shared" si="240"/>
        <v>231406.53497571152</v>
      </c>
      <c r="H2193" s="6">
        <f>G2193*'Dash Board'!$C$11/365</f>
        <v>66.569003212190992</v>
      </c>
      <c r="I2193" s="6">
        <f>H2193*'Dash Board'!$C$18/'Dash Board'!$C$11</f>
        <v>31.699525339138571</v>
      </c>
      <c r="J2193" s="6">
        <f>(G2193&gt;1)*PMT('Dash Board'!$C$11/365,$U$4,-'Dash Board'!$C$19)</f>
        <v>108.80376961660664</v>
      </c>
      <c r="K2193" s="6">
        <f t="shared" si="242"/>
        <v>0</v>
      </c>
      <c r="L2193" s="8">
        <f t="shared" si="243"/>
        <v>231364.30020930708</v>
      </c>
      <c r="N2193" s="8">
        <f t="shared" si="241"/>
        <v>77.104244277468069</v>
      </c>
      <c r="O2193" s="8">
        <f>IF(E2192&lt;&gt;E2193,SUM($N$4:N2193)-SUM($O$3:O2192),0)</f>
        <v>0</v>
      </c>
      <c r="P2193" s="6">
        <f>IF(B2193&gt;0,SUM($O$4:O2193)-SUM($P$3:P2192),0)</f>
        <v>0</v>
      </c>
      <c r="Q2193" s="6">
        <f t="shared" si="244"/>
        <v>31.699525339138571</v>
      </c>
      <c r="R2193" s="8">
        <f>IF(E2192&lt;&gt;E2193,SUM($Q$4:Q2193)-SUM($R$3:R2192),0)</f>
        <v>0</v>
      </c>
      <c r="S2193" s="6">
        <f>IF(B2193&gt;0,SUM($R$4:R2193)-SUM($S$3:S2192),0)</f>
        <v>0</v>
      </c>
    </row>
    <row r="2194" spans="1:19">
      <c r="A2194">
        <f>IF(E2193&lt;&gt;E2194,COUNTIF($A$4:A2193,"&lt;&gt;0")+1,0)</f>
        <v>0</v>
      </c>
      <c r="B2194">
        <f>IF(A2194&lt;&gt;0,IF(MOD(A2194,3)=0,COUNTIF($B$4:B2193,"&lt;&gt;0")+1,0),0)</f>
        <v>0</v>
      </c>
      <c r="C2194" s="9">
        <f>'Dash Board'!$C$12+COUNT('Daily reducing balance'!$F$4:F2193)</f>
        <v>43920</v>
      </c>
      <c r="D2194">
        <f t="shared" si="238"/>
        <v>2020</v>
      </c>
      <c r="E2194">
        <f t="shared" si="239"/>
        <v>3</v>
      </c>
      <c r="F2194">
        <f>DAY('Dash Board'!$C$12+COUNT('Daily reducing balance'!$F$4:F2193))</f>
        <v>30</v>
      </c>
      <c r="G2194" s="8">
        <f t="shared" si="240"/>
        <v>231364.30020930708</v>
      </c>
      <c r="H2194" s="6">
        <f>G2194*'Dash Board'!$C$11/365</f>
        <v>66.556853484869166</v>
      </c>
      <c r="I2194" s="6">
        <f>H2194*'Dash Board'!$C$18/'Dash Board'!$C$11</f>
        <v>31.693739754699603</v>
      </c>
      <c r="J2194" s="6">
        <f>(G2194&gt;1)*PMT('Dash Board'!$C$11/365,$U$4,-'Dash Board'!$C$19)</f>
        <v>108.80376961660664</v>
      </c>
      <c r="K2194" s="6">
        <f t="shared" si="242"/>
        <v>0</v>
      </c>
      <c r="L2194" s="8">
        <f t="shared" si="243"/>
        <v>231322.05329317533</v>
      </c>
      <c r="N2194" s="8">
        <f t="shared" si="241"/>
        <v>77.110029861907037</v>
      </c>
      <c r="O2194" s="8">
        <f>IF(E2193&lt;&gt;E2194,SUM($N$4:N2194)-SUM($O$3:O2193),0)</f>
        <v>0</v>
      </c>
      <c r="P2194" s="6">
        <f>IF(B2194&gt;0,SUM($O$4:O2194)-SUM($P$3:P2193),0)</f>
        <v>0</v>
      </c>
      <c r="Q2194" s="6">
        <f t="shared" si="244"/>
        <v>31.693739754699603</v>
      </c>
      <c r="R2194" s="8">
        <f>IF(E2193&lt;&gt;E2194,SUM($Q$4:Q2194)-SUM($R$3:R2193),0)</f>
        <v>0</v>
      </c>
      <c r="S2194" s="6">
        <f>IF(B2194&gt;0,SUM($R$4:R2194)-SUM($S$3:S2193),0)</f>
        <v>0</v>
      </c>
    </row>
    <row r="2195" spans="1:19">
      <c r="A2195">
        <f>IF(E2194&lt;&gt;E2195,COUNTIF($A$4:A2194,"&lt;&gt;0")+1,0)</f>
        <v>0</v>
      </c>
      <c r="B2195">
        <f>IF(A2195&lt;&gt;0,IF(MOD(A2195,3)=0,COUNTIF($B$4:B2194,"&lt;&gt;0")+1,0),0)</f>
        <v>0</v>
      </c>
      <c r="C2195" s="9">
        <f>'Dash Board'!$C$12+COUNT('Daily reducing balance'!$F$4:F2194)</f>
        <v>43921</v>
      </c>
      <c r="D2195">
        <f t="shared" si="238"/>
        <v>2020</v>
      </c>
      <c r="E2195">
        <f t="shared" si="239"/>
        <v>3</v>
      </c>
      <c r="F2195">
        <f>DAY('Dash Board'!$C$12+COUNT('Daily reducing balance'!$F$4:F2194))</f>
        <v>31</v>
      </c>
      <c r="G2195" s="8">
        <f t="shared" si="240"/>
        <v>231322.05329317533</v>
      </c>
      <c r="H2195" s="6">
        <f>G2195*'Dash Board'!$C$11/365</f>
        <v>66.544700262420307</v>
      </c>
      <c r="I2195" s="6">
        <f>H2195*'Dash Board'!$C$18/'Dash Board'!$C$11</f>
        <v>31.687952505914431</v>
      </c>
      <c r="J2195" s="6">
        <f>(G2195&gt;1)*PMT('Dash Board'!$C$11/365,$U$4,-'Dash Board'!$C$19)</f>
        <v>108.80376961660664</v>
      </c>
      <c r="K2195" s="6">
        <f t="shared" si="242"/>
        <v>0</v>
      </c>
      <c r="L2195" s="8">
        <f t="shared" si="243"/>
        <v>231279.79422382114</v>
      </c>
      <c r="N2195" s="8">
        <f t="shared" si="241"/>
        <v>77.115817110692205</v>
      </c>
      <c r="O2195" s="8">
        <f>IF(E2194&lt;&gt;E2195,SUM($N$4:N2195)-SUM($O$3:O2194),0)</f>
        <v>0</v>
      </c>
      <c r="P2195" s="6">
        <f>IF(B2195&gt;0,SUM($O$4:O2195)-SUM($P$3:P2194),0)</f>
        <v>0</v>
      </c>
      <c r="Q2195" s="6">
        <f t="shared" si="244"/>
        <v>31.687952505914431</v>
      </c>
      <c r="R2195" s="8">
        <f>IF(E2194&lt;&gt;E2195,SUM($Q$4:Q2195)-SUM($R$3:R2194),0)</f>
        <v>0</v>
      </c>
      <c r="S2195" s="6">
        <f>IF(B2195&gt;0,SUM($R$4:R2195)-SUM($S$3:S2194),0)</f>
        <v>0</v>
      </c>
    </row>
    <row r="2196" spans="1:19">
      <c r="A2196">
        <f>IF(E2195&lt;&gt;E2196,COUNTIF($A$4:A2195,"&lt;&gt;0")+1,0)</f>
        <v>72</v>
      </c>
      <c r="B2196">
        <f>IF(A2196&lt;&gt;0,IF(MOD(A2196,3)=0,COUNTIF($B$4:B2195,"&lt;&gt;0")+1,0),0)</f>
        <v>24</v>
      </c>
      <c r="C2196" s="9">
        <f>'Dash Board'!$C$12+COUNT('Daily reducing balance'!$F$4:F2195)</f>
        <v>43922</v>
      </c>
      <c r="D2196">
        <f t="shared" si="238"/>
        <v>2020</v>
      </c>
      <c r="E2196">
        <f t="shared" si="239"/>
        <v>4</v>
      </c>
      <c r="F2196">
        <f>DAY('Dash Board'!$C$12+COUNT('Daily reducing balance'!$F$4:F2195))</f>
        <v>1</v>
      </c>
      <c r="G2196" s="8">
        <f t="shared" si="240"/>
        <v>231279.79422382114</v>
      </c>
      <c r="H2196" s="6">
        <f>G2196*'Dash Board'!$C$11/365</f>
        <v>66.532543543838955</v>
      </c>
      <c r="I2196" s="6">
        <f>H2196*'Dash Board'!$C$18/'Dash Board'!$C$11</f>
        <v>31.682163592304267</v>
      </c>
      <c r="J2196" s="6">
        <f>(G2196&gt;1)*PMT('Dash Board'!$C$11/365,$U$4,-'Dash Board'!$C$19)</f>
        <v>108.80376961660664</v>
      </c>
      <c r="K2196" s="6">
        <f t="shared" si="242"/>
        <v>3264.1130884981981</v>
      </c>
      <c r="L2196" s="8">
        <f t="shared" si="243"/>
        <v>231237.52299774837</v>
      </c>
      <c r="N2196" s="8">
        <f t="shared" si="241"/>
        <v>77.12160602430238</v>
      </c>
      <c r="O2196" s="8">
        <f>IF(E2195&lt;&gt;E2196,SUM($N$4:N2196)-SUM($O$3:O2195),0)</f>
        <v>2388.0854102714802</v>
      </c>
      <c r="P2196" s="6">
        <f>IF(B2196&gt;0,SUM($O$4:O2196)-SUM($P$3:P2195),0)</f>
        <v>6994.5615249862603</v>
      </c>
      <c r="Q2196" s="6">
        <f t="shared" si="244"/>
        <v>31.682163592304267</v>
      </c>
      <c r="R2196" s="8">
        <f>IF(E2195&lt;&gt;E2196,SUM($Q$4:Q2196)-SUM($R$3:R2195),0)</f>
        <v>984.83144784337492</v>
      </c>
      <c r="S2196" s="6">
        <f>IF(B2196&gt;0,SUM($R$4:R2196)-SUM($S$3:S2195),0)</f>
        <v>2906.58151012499</v>
      </c>
    </row>
    <row r="2197" spans="1:19">
      <c r="A2197">
        <f>IF(E2196&lt;&gt;E2197,COUNTIF($A$4:A2196,"&lt;&gt;0")+1,0)</f>
        <v>0</v>
      </c>
      <c r="B2197">
        <f>IF(A2197&lt;&gt;0,IF(MOD(A2197,3)=0,COUNTIF($B$4:B2196,"&lt;&gt;0")+1,0),0)</f>
        <v>0</v>
      </c>
      <c r="C2197" s="9">
        <f>'Dash Board'!$C$12+COUNT('Daily reducing balance'!$F$4:F2196)</f>
        <v>43923</v>
      </c>
      <c r="D2197">
        <f t="shared" si="238"/>
        <v>2020</v>
      </c>
      <c r="E2197">
        <f t="shared" si="239"/>
        <v>4</v>
      </c>
      <c r="F2197">
        <f>DAY('Dash Board'!$C$12+COUNT('Daily reducing balance'!$F$4:F2196))</f>
        <v>2</v>
      </c>
      <c r="G2197" s="8">
        <f t="shared" si="240"/>
        <v>231237.52299774837</v>
      </c>
      <c r="H2197" s="6">
        <f>G2197*'Dash Board'!$C$11/365</f>
        <v>66.520383328119394</v>
      </c>
      <c r="I2197" s="6">
        <f>H2197*'Dash Board'!$C$18/'Dash Board'!$C$11</f>
        <v>31.67637301339019</v>
      </c>
      <c r="J2197" s="6">
        <f>(G2197&gt;1)*PMT('Dash Board'!$C$11/365,$U$4,-'Dash Board'!$C$19)</f>
        <v>108.80376961660664</v>
      </c>
      <c r="K2197" s="6">
        <f t="shared" si="242"/>
        <v>0</v>
      </c>
      <c r="L2197" s="8">
        <f t="shared" si="243"/>
        <v>231195.23961145987</v>
      </c>
      <c r="N2197" s="8">
        <f t="shared" si="241"/>
        <v>77.127396603216454</v>
      </c>
      <c r="O2197" s="8">
        <f>IF(E2196&lt;&gt;E2197,SUM($N$4:N2197)-SUM($O$3:O2196),0)</f>
        <v>0</v>
      </c>
      <c r="P2197" s="6">
        <f>IF(B2197&gt;0,SUM($O$4:O2197)-SUM($P$3:P2196),0)</f>
        <v>0</v>
      </c>
      <c r="Q2197" s="6">
        <f t="shared" si="244"/>
        <v>31.67637301339019</v>
      </c>
      <c r="R2197" s="8">
        <f>IF(E2196&lt;&gt;E2197,SUM($Q$4:Q2197)-SUM($R$3:R2196),0)</f>
        <v>0</v>
      </c>
      <c r="S2197" s="6">
        <f>IF(B2197&gt;0,SUM($R$4:R2197)-SUM($S$3:S2196),0)</f>
        <v>0</v>
      </c>
    </row>
    <row r="2198" spans="1:19">
      <c r="A2198">
        <f>IF(E2197&lt;&gt;E2198,COUNTIF($A$4:A2197,"&lt;&gt;0")+1,0)</f>
        <v>0</v>
      </c>
      <c r="B2198">
        <f>IF(A2198&lt;&gt;0,IF(MOD(A2198,3)=0,COUNTIF($B$4:B2197,"&lt;&gt;0")+1,0),0)</f>
        <v>0</v>
      </c>
      <c r="C2198" s="9">
        <f>'Dash Board'!$C$12+COUNT('Daily reducing balance'!$F$4:F2197)</f>
        <v>43924</v>
      </c>
      <c r="D2198">
        <f t="shared" si="238"/>
        <v>2020</v>
      </c>
      <c r="E2198">
        <f t="shared" si="239"/>
        <v>4</v>
      </c>
      <c r="F2198">
        <f>DAY('Dash Board'!$C$12+COUNT('Daily reducing balance'!$F$4:F2197))</f>
        <v>3</v>
      </c>
      <c r="G2198" s="8">
        <f t="shared" si="240"/>
        <v>231195.23961145987</v>
      </c>
      <c r="H2198" s="6">
        <f>G2198*'Dash Board'!$C$11/365</f>
        <v>66.50821961425558</v>
      </c>
      <c r="I2198" s="6">
        <f>H2198*'Dash Board'!$C$18/'Dash Board'!$C$11</f>
        <v>31.670580768693135</v>
      </c>
      <c r="J2198" s="6">
        <f>(G2198&gt;1)*PMT('Dash Board'!$C$11/365,$U$4,-'Dash Board'!$C$19)</f>
        <v>108.80376961660664</v>
      </c>
      <c r="K2198" s="6">
        <f t="shared" si="242"/>
        <v>0</v>
      </c>
      <c r="L2198" s="8">
        <f t="shared" si="243"/>
        <v>231152.9440614575</v>
      </c>
      <c r="N2198" s="8">
        <f t="shared" si="241"/>
        <v>77.133188847913516</v>
      </c>
      <c r="O2198" s="8">
        <f>IF(E2197&lt;&gt;E2198,SUM($N$4:N2198)-SUM($O$3:O2197),0)</f>
        <v>0</v>
      </c>
      <c r="P2198" s="6">
        <f>IF(B2198&gt;0,SUM($O$4:O2198)-SUM($P$3:P2197),0)</f>
        <v>0</v>
      </c>
      <c r="Q2198" s="6">
        <f t="shared" si="244"/>
        <v>31.670580768693135</v>
      </c>
      <c r="R2198" s="8">
        <f>IF(E2197&lt;&gt;E2198,SUM($Q$4:Q2198)-SUM($R$3:R2197),0)</f>
        <v>0</v>
      </c>
      <c r="S2198" s="6">
        <f>IF(B2198&gt;0,SUM($R$4:R2198)-SUM($S$3:S2197),0)</f>
        <v>0</v>
      </c>
    </row>
    <row r="2199" spans="1:19">
      <c r="A2199">
        <f>IF(E2198&lt;&gt;E2199,COUNTIF($A$4:A2198,"&lt;&gt;0")+1,0)</f>
        <v>0</v>
      </c>
      <c r="B2199">
        <f>IF(A2199&lt;&gt;0,IF(MOD(A2199,3)=0,COUNTIF($B$4:B2198,"&lt;&gt;0")+1,0),0)</f>
        <v>0</v>
      </c>
      <c r="C2199" s="9">
        <f>'Dash Board'!$C$12+COUNT('Daily reducing balance'!$F$4:F2198)</f>
        <v>43925</v>
      </c>
      <c r="D2199">
        <f t="shared" si="238"/>
        <v>2020</v>
      </c>
      <c r="E2199">
        <f t="shared" si="239"/>
        <v>4</v>
      </c>
      <c r="F2199">
        <f>DAY('Dash Board'!$C$12+COUNT('Daily reducing balance'!$F$4:F2198))</f>
        <v>4</v>
      </c>
      <c r="G2199" s="8">
        <f t="shared" si="240"/>
        <v>231152.9440614575</v>
      </c>
      <c r="H2199" s="6">
        <f>G2199*'Dash Board'!$C$11/365</f>
        <v>66.496052401241201</v>
      </c>
      <c r="I2199" s="6">
        <f>H2199*'Dash Board'!$C$18/'Dash Board'!$C$11</f>
        <v>31.664786857733908</v>
      </c>
      <c r="J2199" s="6">
        <f>(G2199&gt;1)*PMT('Dash Board'!$C$11/365,$U$4,-'Dash Board'!$C$19)</f>
        <v>108.80376961660664</v>
      </c>
      <c r="K2199" s="6">
        <f t="shared" si="242"/>
        <v>0</v>
      </c>
      <c r="L2199" s="8">
        <f t="shared" si="243"/>
        <v>231110.63634424211</v>
      </c>
      <c r="N2199" s="8">
        <f t="shared" si="241"/>
        <v>77.138982758872743</v>
      </c>
      <c r="O2199" s="8">
        <f>IF(E2198&lt;&gt;E2199,SUM($N$4:N2199)-SUM($O$3:O2198),0)</f>
        <v>0</v>
      </c>
      <c r="P2199" s="6">
        <f>IF(B2199&gt;0,SUM($O$4:O2199)-SUM($P$3:P2198),0)</f>
        <v>0</v>
      </c>
      <c r="Q2199" s="6">
        <f t="shared" si="244"/>
        <v>31.664786857733908</v>
      </c>
      <c r="R2199" s="8">
        <f>IF(E2198&lt;&gt;E2199,SUM($Q$4:Q2199)-SUM($R$3:R2198),0)</f>
        <v>0</v>
      </c>
      <c r="S2199" s="6">
        <f>IF(B2199&gt;0,SUM($R$4:R2199)-SUM($S$3:S2198),0)</f>
        <v>0</v>
      </c>
    </row>
    <row r="2200" spans="1:19">
      <c r="A2200">
        <f>IF(E2199&lt;&gt;E2200,COUNTIF($A$4:A2199,"&lt;&gt;0")+1,0)</f>
        <v>0</v>
      </c>
      <c r="B2200">
        <f>IF(A2200&lt;&gt;0,IF(MOD(A2200,3)=0,COUNTIF($B$4:B2199,"&lt;&gt;0")+1,0),0)</f>
        <v>0</v>
      </c>
      <c r="C2200" s="9">
        <f>'Dash Board'!$C$12+COUNT('Daily reducing balance'!$F$4:F2199)</f>
        <v>43926</v>
      </c>
      <c r="D2200">
        <f t="shared" si="238"/>
        <v>2020</v>
      </c>
      <c r="E2200">
        <f t="shared" si="239"/>
        <v>4</v>
      </c>
      <c r="F2200">
        <f>DAY('Dash Board'!$C$12+COUNT('Daily reducing balance'!$F$4:F2199))</f>
        <v>5</v>
      </c>
      <c r="G2200" s="8">
        <f t="shared" si="240"/>
        <v>231110.63634424211</v>
      </c>
      <c r="H2200" s="6">
        <f>G2200*'Dash Board'!$C$11/365</f>
        <v>66.483881688069644</v>
      </c>
      <c r="I2200" s="6">
        <f>H2200*'Dash Board'!$C$18/'Dash Board'!$C$11</f>
        <v>31.658991280033167</v>
      </c>
      <c r="J2200" s="6">
        <f>(G2200&gt;1)*PMT('Dash Board'!$C$11/365,$U$4,-'Dash Board'!$C$19)</f>
        <v>108.80376961660664</v>
      </c>
      <c r="K2200" s="6">
        <f t="shared" si="242"/>
        <v>0</v>
      </c>
      <c r="L2200" s="8">
        <f t="shared" si="243"/>
        <v>231068.31645631357</v>
      </c>
      <c r="N2200" s="8">
        <f t="shared" si="241"/>
        <v>77.144778336573481</v>
      </c>
      <c r="O2200" s="8">
        <f>IF(E2199&lt;&gt;E2200,SUM($N$4:N2200)-SUM($O$3:O2199),0)</f>
        <v>0</v>
      </c>
      <c r="P2200" s="6">
        <f>IF(B2200&gt;0,SUM($O$4:O2200)-SUM($P$3:P2199),0)</f>
        <v>0</v>
      </c>
      <c r="Q2200" s="6">
        <f t="shared" si="244"/>
        <v>31.658991280033167</v>
      </c>
      <c r="R2200" s="8">
        <f>IF(E2199&lt;&gt;E2200,SUM($Q$4:Q2200)-SUM($R$3:R2199),0)</f>
        <v>0</v>
      </c>
      <c r="S2200" s="6">
        <f>IF(B2200&gt;0,SUM($R$4:R2200)-SUM($S$3:S2199),0)</f>
        <v>0</v>
      </c>
    </row>
    <row r="2201" spans="1:19">
      <c r="A2201">
        <f>IF(E2200&lt;&gt;E2201,COUNTIF($A$4:A2200,"&lt;&gt;0")+1,0)</f>
        <v>0</v>
      </c>
      <c r="B2201">
        <f>IF(A2201&lt;&gt;0,IF(MOD(A2201,3)=0,COUNTIF($B$4:B2200,"&lt;&gt;0")+1,0),0)</f>
        <v>0</v>
      </c>
      <c r="C2201" s="9">
        <f>'Dash Board'!$C$12+COUNT('Daily reducing balance'!$F$4:F2200)</f>
        <v>43927</v>
      </c>
      <c r="D2201">
        <f t="shared" si="238"/>
        <v>2020</v>
      </c>
      <c r="E2201">
        <f t="shared" si="239"/>
        <v>4</v>
      </c>
      <c r="F2201">
        <f>DAY('Dash Board'!$C$12+COUNT('Daily reducing balance'!$F$4:F2200))</f>
        <v>6</v>
      </c>
      <c r="G2201" s="8">
        <f t="shared" si="240"/>
        <v>231068.31645631357</v>
      </c>
      <c r="H2201" s="6">
        <f>G2201*'Dash Board'!$C$11/365</f>
        <v>66.471707473734043</v>
      </c>
      <c r="I2201" s="6">
        <f>H2201*'Dash Board'!$C$18/'Dash Board'!$C$11</f>
        <v>31.653194035111454</v>
      </c>
      <c r="J2201" s="6">
        <f>(G2201&gt;1)*PMT('Dash Board'!$C$11/365,$U$4,-'Dash Board'!$C$19)</f>
        <v>108.80376961660664</v>
      </c>
      <c r="K2201" s="6">
        <f t="shared" si="242"/>
        <v>0</v>
      </c>
      <c r="L2201" s="8">
        <f t="shared" si="243"/>
        <v>231025.98439417069</v>
      </c>
      <c r="N2201" s="8">
        <f t="shared" si="241"/>
        <v>77.15057558149519</v>
      </c>
      <c r="O2201" s="8">
        <f>IF(E2200&lt;&gt;E2201,SUM($N$4:N2201)-SUM($O$3:O2200),0)</f>
        <v>0</v>
      </c>
      <c r="P2201" s="6">
        <f>IF(B2201&gt;0,SUM($O$4:O2201)-SUM($P$3:P2200),0)</f>
        <v>0</v>
      </c>
      <c r="Q2201" s="6">
        <f t="shared" si="244"/>
        <v>31.653194035111454</v>
      </c>
      <c r="R2201" s="8">
        <f>IF(E2200&lt;&gt;E2201,SUM($Q$4:Q2201)-SUM($R$3:R2200),0)</f>
        <v>0</v>
      </c>
      <c r="S2201" s="6">
        <f>IF(B2201&gt;0,SUM($R$4:R2201)-SUM($S$3:S2200),0)</f>
        <v>0</v>
      </c>
    </row>
    <row r="2202" spans="1:19">
      <c r="A2202">
        <f>IF(E2201&lt;&gt;E2202,COUNTIF($A$4:A2201,"&lt;&gt;0")+1,0)</f>
        <v>0</v>
      </c>
      <c r="B2202">
        <f>IF(A2202&lt;&gt;0,IF(MOD(A2202,3)=0,COUNTIF($B$4:B2201,"&lt;&gt;0")+1,0),0)</f>
        <v>0</v>
      </c>
      <c r="C2202" s="9">
        <f>'Dash Board'!$C$12+COUNT('Daily reducing balance'!$F$4:F2201)</f>
        <v>43928</v>
      </c>
      <c r="D2202">
        <f t="shared" si="238"/>
        <v>2020</v>
      </c>
      <c r="E2202">
        <f t="shared" si="239"/>
        <v>4</v>
      </c>
      <c r="F2202">
        <f>DAY('Dash Board'!$C$12+COUNT('Daily reducing balance'!$F$4:F2201))</f>
        <v>7</v>
      </c>
      <c r="G2202" s="8">
        <f t="shared" si="240"/>
        <v>231025.98439417069</v>
      </c>
      <c r="H2202" s="6">
        <f>G2202*'Dash Board'!$C$11/365</f>
        <v>66.459529757227187</v>
      </c>
      <c r="I2202" s="6">
        <f>H2202*'Dash Board'!$C$18/'Dash Board'!$C$11</f>
        <v>31.64739512248914</v>
      </c>
      <c r="J2202" s="6">
        <f>(G2202&gt;1)*PMT('Dash Board'!$C$11/365,$U$4,-'Dash Board'!$C$19)</f>
        <v>108.80376961660664</v>
      </c>
      <c r="K2202" s="6">
        <f t="shared" si="242"/>
        <v>0</v>
      </c>
      <c r="L2202" s="8">
        <f t="shared" si="243"/>
        <v>230983.64015431132</v>
      </c>
      <c r="N2202" s="8">
        <f t="shared" si="241"/>
        <v>77.1563744941175</v>
      </c>
      <c r="O2202" s="8">
        <f>IF(E2201&lt;&gt;E2202,SUM($N$4:N2202)-SUM($O$3:O2201),0)</f>
        <v>0</v>
      </c>
      <c r="P2202" s="6">
        <f>IF(B2202&gt;0,SUM($O$4:O2202)-SUM($P$3:P2201),0)</f>
        <v>0</v>
      </c>
      <c r="Q2202" s="6">
        <f t="shared" si="244"/>
        <v>31.64739512248914</v>
      </c>
      <c r="R2202" s="8">
        <f>IF(E2201&lt;&gt;E2202,SUM($Q$4:Q2202)-SUM($R$3:R2201),0)</f>
        <v>0</v>
      </c>
      <c r="S2202" s="6">
        <f>IF(B2202&gt;0,SUM($R$4:R2202)-SUM($S$3:S2201),0)</f>
        <v>0</v>
      </c>
    </row>
    <row r="2203" spans="1:19">
      <c r="A2203">
        <f>IF(E2202&lt;&gt;E2203,COUNTIF($A$4:A2202,"&lt;&gt;0")+1,0)</f>
        <v>0</v>
      </c>
      <c r="B2203">
        <f>IF(A2203&lt;&gt;0,IF(MOD(A2203,3)=0,COUNTIF($B$4:B2202,"&lt;&gt;0")+1,0),0)</f>
        <v>0</v>
      </c>
      <c r="C2203" s="9">
        <f>'Dash Board'!$C$12+COUNT('Daily reducing balance'!$F$4:F2202)</f>
        <v>43929</v>
      </c>
      <c r="D2203">
        <f t="shared" si="238"/>
        <v>2020</v>
      </c>
      <c r="E2203">
        <f t="shared" si="239"/>
        <v>4</v>
      </c>
      <c r="F2203">
        <f>DAY('Dash Board'!$C$12+COUNT('Daily reducing balance'!$F$4:F2202))</f>
        <v>8</v>
      </c>
      <c r="G2203" s="8">
        <f t="shared" si="240"/>
        <v>230983.64015431132</v>
      </c>
      <c r="H2203" s="6">
        <f>G2203*'Dash Board'!$C$11/365</f>
        <v>66.4473485375416</v>
      </c>
      <c r="I2203" s="6">
        <f>H2203*'Dash Board'!$C$18/'Dash Board'!$C$11</f>
        <v>31.64159454168648</v>
      </c>
      <c r="J2203" s="6">
        <f>(G2203&gt;1)*PMT('Dash Board'!$C$11/365,$U$4,-'Dash Board'!$C$19)</f>
        <v>108.80376961660664</v>
      </c>
      <c r="K2203" s="6">
        <f t="shared" si="242"/>
        <v>0</v>
      </c>
      <c r="L2203" s="8">
        <f t="shared" si="243"/>
        <v>230941.28373323224</v>
      </c>
      <c r="N2203" s="8">
        <f t="shared" si="241"/>
        <v>77.162175074920157</v>
      </c>
      <c r="O2203" s="8">
        <f>IF(E2202&lt;&gt;E2203,SUM($N$4:N2203)-SUM($O$3:O2202),0)</f>
        <v>0</v>
      </c>
      <c r="P2203" s="6">
        <f>IF(B2203&gt;0,SUM($O$4:O2203)-SUM($P$3:P2202),0)</f>
        <v>0</v>
      </c>
      <c r="Q2203" s="6">
        <f t="shared" si="244"/>
        <v>31.64159454168648</v>
      </c>
      <c r="R2203" s="8">
        <f>IF(E2202&lt;&gt;E2203,SUM($Q$4:Q2203)-SUM($R$3:R2202),0)</f>
        <v>0</v>
      </c>
      <c r="S2203" s="6">
        <f>IF(B2203&gt;0,SUM($R$4:R2203)-SUM($S$3:S2202),0)</f>
        <v>0</v>
      </c>
    </row>
    <row r="2204" spans="1:19">
      <c r="A2204">
        <f>IF(E2203&lt;&gt;E2204,COUNTIF($A$4:A2203,"&lt;&gt;0")+1,0)</f>
        <v>0</v>
      </c>
      <c r="B2204">
        <f>IF(A2204&lt;&gt;0,IF(MOD(A2204,3)=0,COUNTIF($B$4:B2203,"&lt;&gt;0")+1,0),0)</f>
        <v>0</v>
      </c>
      <c r="C2204" s="9">
        <f>'Dash Board'!$C$12+COUNT('Daily reducing balance'!$F$4:F2203)</f>
        <v>43930</v>
      </c>
      <c r="D2204">
        <f t="shared" si="238"/>
        <v>2020</v>
      </c>
      <c r="E2204">
        <f t="shared" si="239"/>
        <v>4</v>
      </c>
      <c r="F2204">
        <f>DAY('Dash Board'!$C$12+COUNT('Daily reducing balance'!$F$4:F2203))</f>
        <v>9</v>
      </c>
      <c r="G2204" s="8">
        <f t="shared" si="240"/>
        <v>230941.28373323224</v>
      </c>
      <c r="H2204" s="6">
        <f>G2204*'Dash Board'!$C$11/365</f>
        <v>66.435163813669547</v>
      </c>
      <c r="I2204" s="6">
        <f>H2204*'Dash Board'!$C$18/'Dash Board'!$C$11</f>
        <v>31.635792292223595</v>
      </c>
      <c r="J2204" s="6">
        <f>(G2204&gt;1)*PMT('Dash Board'!$C$11/365,$U$4,-'Dash Board'!$C$19)</f>
        <v>108.80376961660664</v>
      </c>
      <c r="K2204" s="6">
        <f t="shared" si="242"/>
        <v>0</v>
      </c>
      <c r="L2204" s="8">
        <f t="shared" si="243"/>
        <v>230898.9151274293</v>
      </c>
      <c r="N2204" s="8">
        <f t="shared" si="241"/>
        <v>77.167977324383045</v>
      </c>
      <c r="O2204" s="8">
        <f>IF(E2203&lt;&gt;E2204,SUM($N$4:N2204)-SUM($O$3:O2203),0)</f>
        <v>0</v>
      </c>
      <c r="P2204" s="6">
        <f>IF(B2204&gt;0,SUM($O$4:O2204)-SUM($P$3:P2203),0)</f>
        <v>0</v>
      </c>
      <c r="Q2204" s="6">
        <f t="shared" si="244"/>
        <v>31.635792292223595</v>
      </c>
      <c r="R2204" s="8">
        <f>IF(E2203&lt;&gt;E2204,SUM($Q$4:Q2204)-SUM($R$3:R2203),0)</f>
        <v>0</v>
      </c>
      <c r="S2204" s="6">
        <f>IF(B2204&gt;0,SUM($R$4:R2204)-SUM($S$3:S2203),0)</f>
        <v>0</v>
      </c>
    </row>
    <row r="2205" spans="1:19">
      <c r="A2205">
        <f>IF(E2204&lt;&gt;E2205,COUNTIF($A$4:A2204,"&lt;&gt;0")+1,0)</f>
        <v>0</v>
      </c>
      <c r="B2205">
        <f>IF(A2205&lt;&gt;0,IF(MOD(A2205,3)=0,COUNTIF($B$4:B2204,"&lt;&gt;0")+1,0),0)</f>
        <v>0</v>
      </c>
      <c r="C2205" s="9">
        <f>'Dash Board'!$C$12+COUNT('Daily reducing balance'!$F$4:F2204)</f>
        <v>43931</v>
      </c>
      <c r="D2205">
        <f t="shared" si="238"/>
        <v>2020</v>
      </c>
      <c r="E2205">
        <f t="shared" si="239"/>
        <v>4</v>
      </c>
      <c r="F2205">
        <f>DAY('Dash Board'!$C$12+COUNT('Daily reducing balance'!$F$4:F2204))</f>
        <v>10</v>
      </c>
      <c r="G2205" s="8">
        <f t="shared" si="240"/>
        <v>230898.9151274293</v>
      </c>
      <c r="H2205" s="6">
        <f>G2205*'Dash Board'!$C$11/365</f>
        <v>66.422975584602938</v>
      </c>
      <c r="I2205" s="6">
        <f>H2205*'Dash Board'!$C$18/'Dash Board'!$C$11</f>
        <v>31.629988373620449</v>
      </c>
      <c r="J2205" s="6">
        <f>(G2205&gt;1)*PMT('Dash Board'!$C$11/365,$U$4,-'Dash Board'!$C$19)</f>
        <v>108.80376961660664</v>
      </c>
      <c r="K2205" s="6">
        <f t="shared" si="242"/>
        <v>0</v>
      </c>
      <c r="L2205" s="8">
        <f t="shared" si="243"/>
        <v>230856.53433339729</v>
      </c>
      <c r="N2205" s="8">
        <f t="shared" si="241"/>
        <v>77.173781242986195</v>
      </c>
      <c r="O2205" s="8">
        <f>IF(E2204&lt;&gt;E2205,SUM($N$4:N2205)-SUM($O$3:O2204),0)</f>
        <v>0</v>
      </c>
      <c r="P2205" s="6">
        <f>IF(B2205&gt;0,SUM($O$4:O2205)-SUM($P$3:P2204),0)</f>
        <v>0</v>
      </c>
      <c r="Q2205" s="6">
        <f t="shared" si="244"/>
        <v>31.629988373620449</v>
      </c>
      <c r="R2205" s="8">
        <f>IF(E2204&lt;&gt;E2205,SUM($Q$4:Q2205)-SUM($R$3:R2204),0)</f>
        <v>0</v>
      </c>
      <c r="S2205" s="6">
        <f>IF(B2205&gt;0,SUM($R$4:R2205)-SUM($S$3:S2204),0)</f>
        <v>0</v>
      </c>
    </row>
    <row r="2206" spans="1:19">
      <c r="A2206">
        <f>IF(E2205&lt;&gt;E2206,COUNTIF($A$4:A2205,"&lt;&gt;0")+1,0)</f>
        <v>0</v>
      </c>
      <c r="B2206">
        <f>IF(A2206&lt;&gt;0,IF(MOD(A2206,3)=0,COUNTIF($B$4:B2205,"&lt;&gt;0")+1,0),0)</f>
        <v>0</v>
      </c>
      <c r="C2206" s="9">
        <f>'Dash Board'!$C$12+COUNT('Daily reducing balance'!$F$4:F2205)</f>
        <v>43932</v>
      </c>
      <c r="D2206">
        <f t="shared" si="238"/>
        <v>2020</v>
      </c>
      <c r="E2206">
        <f t="shared" si="239"/>
        <v>4</v>
      </c>
      <c r="F2206">
        <f>DAY('Dash Board'!$C$12+COUNT('Daily reducing balance'!$F$4:F2205))</f>
        <v>11</v>
      </c>
      <c r="G2206" s="8">
        <f t="shared" si="240"/>
        <v>230856.53433339729</v>
      </c>
      <c r="H2206" s="6">
        <f>G2206*'Dash Board'!$C$11/365</f>
        <v>66.410783849333455</v>
      </c>
      <c r="I2206" s="6">
        <f>H2206*'Dash Board'!$C$18/'Dash Board'!$C$11</f>
        <v>31.624182785396886</v>
      </c>
      <c r="J2206" s="6">
        <f>(G2206&gt;1)*PMT('Dash Board'!$C$11/365,$U$4,-'Dash Board'!$C$19)</f>
        <v>108.80376961660664</v>
      </c>
      <c r="K2206" s="6">
        <f t="shared" si="242"/>
        <v>0</v>
      </c>
      <c r="L2206" s="8">
        <f t="shared" si="243"/>
        <v>230814.14134763001</v>
      </c>
      <c r="N2206" s="8">
        <f t="shared" si="241"/>
        <v>77.179586831209761</v>
      </c>
      <c r="O2206" s="8">
        <f>IF(E2205&lt;&gt;E2206,SUM($N$4:N2206)-SUM($O$3:O2205),0)</f>
        <v>0</v>
      </c>
      <c r="P2206" s="6">
        <f>IF(B2206&gt;0,SUM($O$4:O2206)-SUM($P$3:P2205),0)</f>
        <v>0</v>
      </c>
      <c r="Q2206" s="6">
        <f t="shared" si="244"/>
        <v>31.624182785396886</v>
      </c>
      <c r="R2206" s="8">
        <f>IF(E2205&lt;&gt;E2206,SUM($Q$4:Q2206)-SUM($R$3:R2205),0)</f>
        <v>0</v>
      </c>
      <c r="S2206" s="6">
        <f>IF(B2206&gt;0,SUM($R$4:R2206)-SUM($S$3:S2205),0)</f>
        <v>0</v>
      </c>
    </row>
    <row r="2207" spans="1:19">
      <c r="A2207">
        <f>IF(E2206&lt;&gt;E2207,COUNTIF($A$4:A2206,"&lt;&gt;0")+1,0)</f>
        <v>0</v>
      </c>
      <c r="B2207">
        <f>IF(A2207&lt;&gt;0,IF(MOD(A2207,3)=0,COUNTIF($B$4:B2206,"&lt;&gt;0")+1,0),0)</f>
        <v>0</v>
      </c>
      <c r="C2207" s="9">
        <f>'Dash Board'!$C$12+COUNT('Daily reducing balance'!$F$4:F2206)</f>
        <v>43933</v>
      </c>
      <c r="D2207">
        <f t="shared" si="238"/>
        <v>2020</v>
      </c>
      <c r="E2207">
        <f t="shared" si="239"/>
        <v>4</v>
      </c>
      <c r="F2207">
        <f>DAY('Dash Board'!$C$12+COUNT('Daily reducing balance'!$F$4:F2206))</f>
        <v>12</v>
      </c>
      <c r="G2207" s="8">
        <f t="shared" si="240"/>
        <v>230814.14134763001</v>
      </c>
      <c r="H2207" s="6">
        <f>G2207*'Dash Board'!$C$11/365</f>
        <v>66.398588606852471</v>
      </c>
      <c r="I2207" s="6">
        <f>H2207*'Dash Board'!$C$18/'Dash Board'!$C$11</f>
        <v>31.618375527072608</v>
      </c>
      <c r="J2207" s="6">
        <f>(G2207&gt;1)*PMT('Dash Board'!$C$11/365,$U$4,-'Dash Board'!$C$19)</f>
        <v>108.80376961660664</v>
      </c>
      <c r="K2207" s="6">
        <f t="shared" si="242"/>
        <v>0</v>
      </c>
      <c r="L2207" s="8">
        <f t="shared" si="243"/>
        <v>230771.73616662025</v>
      </c>
      <c r="N2207" s="8">
        <f t="shared" si="241"/>
        <v>77.185394089534043</v>
      </c>
      <c r="O2207" s="8">
        <f>IF(E2206&lt;&gt;E2207,SUM($N$4:N2207)-SUM($O$3:O2206),0)</f>
        <v>0</v>
      </c>
      <c r="P2207" s="6">
        <f>IF(B2207&gt;0,SUM($O$4:O2207)-SUM($P$3:P2206),0)</f>
        <v>0</v>
      </c>
      <c r="Q2207" s="6">
        <f t="shared" si="244"/>
        <v>31.618375527072608</v>
      </c>
      <c r="R2207" s="8">
        <f>IF(E2206&lt;&gt;E2207,SUM($Q$4:Q2207)-SUM($R$3:R2206),0)</f>
        <v>0</v>
      </c>
      <c r="S2207" s="6">
        <f>IF(B2207&gt;0,SUM($R$4:R2207)-SUM($S$3:S2206),0)</f>
        <v>0</v>
      </c>
    </row>
    <row r="2208" spans="1:19">
      <c r="A2208">
        <f>IF(E2207&lt;&gt;E2208,COUNTIF($A$4:A2207,"&lt;&gt;0")+1,0)</f>
        <v>0</v>
      </c>
      <c r="B2208">
        <f>IF(A2208&lt;&gt;0,IF(MOD(A2208,3)=0,COUNTIF($B$4:B2207,"&lt;&gt;0")+1,0),0)</f>
        <v>0</v>
      </c>
      <c r="C2208" s="9">
        <f>'Dash Board'!$C$12+COUNT('Daily reducing balance'!$F$4:F2207)</f>
        <v>43934</v>
      </c>
      <c r="D2208">
        <f t="shared" si="238"/>
        <v>2020</v>
      </c>
      <c r="E2208">
        <f t="shared" si="239"/>
        <v>4</v>
      </c>
      <c r="F2208">
        <f>DAY('Dash Board'!$C$12+COUNT('Daily reducing balance'!$F$4:F2207))</f>
        <v>13</v>
      </c>
      <c r="G2208" s="8">
        <f t="shared" si="240"/>
        <v>230771.73616662025</v>
      </c>
      <c r="H2208" s="6">
        <f>G2208*'Dash Board'!$C$11/365</f>
        <v>66.386389856151027</v>
      </c>
      <c r="I2208" s="6">
        <f>H2208*'Dash Board'!$C$18/'Dash Board'!$C$11</f>
        <v>31.612566598167156</v>
      </c>
      <c r="J2208" s="6">
        <f>(G2208&gt;1)*PMT('Dash Board'!$C$11/365,$U$4,-'Dash Board'!$C$19)</f>
        <v>108.80376961660664</v>
      </c>
      <c r="K2208" s="6">
        <f t="shared" si="242"/>
        <v>0</v>
      </c>
      <c r="L2208" s="8">
        <f t="shared" si="243"/>
        <v>230729.31878685977</v>
      </c>
      <c r="N2208" s="8">
        <f t="shared" si="241"/>
        <v>77.191203018439495</v>
      </c>
      <c r="O2208" s="8">
        <f>IF(E2207&lt;&gt;E2208,SUM($N$4:N2208)-SUM($O$3:O2207),0)</f>
        <v>0</v>
      </c>
      <c r="P2208" s="6">
        <f>IF(B2208&gt;0,SUM($O$4:O2208)-SUM($P$3:P2207),0)</f>
        <v>0</v>
      </c>
      <c r="Q2208" s="6">
        <f t="shared" si="244"/>
        <v>31.612566598167156</v>
      </c>
      <c r="R2208" s="8">
        <f>IF(E2207&lt;&gt;E2208,SUM($Q$4:Q2208)-SUM($R$3:R2207),0)</f>
        <v>0</v>
      </c>
      <c r="S2208" s="6">
        <f>IF(B2208&gt;0,SUM($R$4:R2208)-SUM($S$3:S2207),0)</f>
        <v>0</v>
      </c>
    </row>
    <row r="2209" spans="1:19">
      <c r="A2209">
        <f>IF(E2208&lt;&gt;E2209,COUNTIF($A$4:A2208,"&lt;&gt;0")+1,0)</f>
        <v>0</v>
      </c>
      <c r="B2209">
        <f>IF(A2209&lt;&gt;0,IF(MOD(A2209,3)=0,COUNTIF($B$4:B2208,"&lt;&gt;0")+1,0),0)</f>
        <v>0</v>
      </c>
      <c r="C2209" s="9">
        <f>'Dash Board'!$C$12+COUNT('Daily reducing balance'!$F$4:F2208)</f>
        <v>43935</v>
      </c>
      <c r="D2209">
        <f t="shared" si="238"/>
        <v>2020</v>
      </c>
      <c r="E2209">
        <f t="shared" si="239"/>
        <v>4</v>
      </c>
      <c r="F2209">
        <f>DAY('Dash Board'!$C$12+COUNT('Daily reducing balance'!$F$4:F2208))</f>
        <v>14</v>
      </c>
      <c r="G2209" s="8">
        <f t="shared" si="240"/>
        <v>230729.31878685977</v>
      </c>
      <c r="H2209" s="6">
        <f>G2209*'Dash Board'!$C$11/365</f>
        <v>66.37418759621994</v>
      </c>
      <c r="I2209" s="6">
        <f>H2209*'Dash Board'!$C$18/'Dash Board'!$C$11</f>
        <v>31.606755998199972</v>
      </c>
      <c r="J2209" s="6">
        <f>(G2209&gt;1)*PMT('Dash Board'!$C$11/365,$U$4,-'Dash Board'!$C$19)</f>
        <v>108.80376961660664</v>
      </c>
      <c r="K2209" s="6">
        <f t="shared" si="242"/>
        <v>0</v>
      </c>
      <c r="L2209" s="8">
        <f t="shared" si="243"/>
        <v>230686.88920483939</v>
      </c>
      <c r="N2209" s="8">
        <f t="shared" si="241"/>
        <v>77.197013618406672</v>
      </c>
      <c r="O2209" s="8">
        <f>IF(E2208&lt;&gt;E2209,SUM($N$4:N2209)-SUM($O$3:O2208),0)</f>
        <v>0</v>
      </c>
      <c r="P2209" s="6">
        <f>IF(B2209&gt;0,SUM($O$4:O2209)-SUM($P$3:P2208),0)</f>
        <v>0</v>
      </c>
      <c r="Q2209" s="6">
        <f t="shared" si="244"/>
        <v>31.606755998199972</v>
      </c>
      <c r="R2209" s="8">
        <f>IF(E2208&lt;&gt;E2209,SUM($Q$4:Q2209)-SUM($R$3:R2208),0)</f>
        <v>0</v>
      </c>
      <c r="S2209" s="6">
        <f>IF(B2209&gt;0,SUM($R$4:R2209)-SUM($S$3:S2208),0)</f>
        <v>0</v>
      </c>
    </row>
    <row r="2210" spans="1:19">
      <c r="A2210">
        <f>IF(E2209&lt;&gt;E2210,COUNTIF($A$4:A2209,"&lt;&gt;0")+1,0)</f>
        <v>0</v>
      </c>
      <c r="B2210">
        <f>IF(A2210&lt;&gt;0,IF(MOD(A2210,3)=0,COUNTIF($B$4:B2209,"&lt;&gt;0")+1,0),0)</f>
        <v>0</v>
      </c>
      <c r="C2210" s="9">
        <f>'Dash Board'!$C$12+COUNT('Daily reducing balance'!$F$4:F2209)</f>
        <v>43936</v>
      </c>
      <c r="D2210">
        <f t="shared" si="238"/>
        <v>2020</v>
      </c>
      <c r="E2210">
        <f t="shared" si="239"/>
        <v>4</v>
      </c>
      <c r="F2210">
        <f>DAY('Dash Board'!$C$12+COUNT('Daily reducing balance'!$F$4:F2209))</f>
        <v>15</v>
      </c>
      <c r="G2210" s="8">
        <f t="shared" si="240"/>
        <v>230686.88920483939</v>
      </c>
      <c r="H2210" s="6">
        <f>G2210*'Dash Board'!$C$11/365</f>
        <v>66.361981826049686</v>
      </c>
      <c r="I2210" s="6">
        <f>H2210*'Dash Board'!$C$18/'Dash Board'!$C$11</f>
        <v>31.600943726690328</v>
      </c>
      <c r="J2210" s="6">
        <f>(G2210&gt;1)*PMT('Dash Board'!$C$11/365,$U$4,-'Dash Board'!$C$19)</f>
        <v>108.80376961660664</v>
      </c>
      <c r="K2210" s="6">
        <f t="shared" si="242"/>
        <v>0</v>
      </c>
      <c r="L2210" s="8">
        <f t="shared" si="243"/>
        <v>230644.44741704882</v>
      </c>
      <c r="N2210" s="8">
        <f t="shared" si="241"/>
        <v>77.202825889916312</v>
      </c>
      <c r="O2210" s="8">
        <f>IF(E2209&lt;&gt;E2210,SUM($N$4:N2210)-SUM($O$3:O2209),0)</f>
        <v>0</v>
      </c>
      <c r="P2210" s="6">
        <f>IF(B2210&gt;0,SUM($O$4:O2210)-SUM($P$3:P2209),0)</f>
        <v>0</v>
      </c>
      <c r="Q2210" s="6">
        <f t="shared" si="244"/>
        <v>31.600943726690328</v>
      </c>
      <c r="R2210" s="8">
        <f>IF(E2209&lt;&gt;E2210,SUM($Q$4:Q2210)-SUM($R$3:R2209),0)</f>
        <v>0</v>
      </c>
      <c r="S2210" s="6">
        <f>IF(B2210&gt;0,SUM($R$4:R2210)-SUM($S$3:S2209),0)</f>
        <v>0</v>
      </c>
    </row>
    <row r="2211" spans="1:19">
      <c r="A2211">
        <f>IF(E2210&lt;&gt;E2211,COUNTIF($A$4:A2210,"&lt;&gt;0")+1,0)</f>
        <v>0</v>
      </c>
      <c r="B2211">
        <f>IF(A2211&lt;&gt;0,IF(MOD(A2211,3)=0,COUNTIF($B$4:B2210,"&lt;&gt;0")+1,0),0)</f>
        <v>0</v>
      </c>
      <c r="C2211" s="9">
        <f>'Dash Board'!$C$12+COUNT('Daily reducing balance'!$F$4:F2210)</f>
        <v>43937</v>
      </c>
      <c r="D2211">
        <f t="shared" si="238"/>
        <v>2020</v>
      </c>
      <c r="E2211">
        <f t="shared" si="239"/>
        <v>4</v>
      </c>
      <c r="F2211">
        <f>DAY('Dash Board'!$C$12+COUNT('Daily reducing balance'!$F$4:F2210))</f>
        <v>16</v>
      </c>
      <c r="G2211" s="8">
        <f t="shared" si="240"/>
        <v>230644.44741704882</v>
      </c>
      <c r="H2211" s="6">
        <f>G2211*'Dash Board'!$C$11/365</f>
        <v>66.349772544630483</v>
      </c>
      <c r="I2211" s="6">
        <f>H2211*'Dash Board'!$C$18/'Dash Board'!$C$11</f>
        <v>31.595129783157379</v>
      </c>
      <c r="J2211" s="6">
        <f>(G2211&gt;1)*PMT('Dash Board'!$C$11/365,$U$4,-'Dash Board'!$C$19)</f>
        <v>108.80376961660664</v>
      </c>
      <c r="K2211" s="6">
        <f t="shared" si="242"/>
        <v>0</v>
      </c>
      <c r="L2211" s="8">
        <f t="shared" si="243"/>
        <v>230601.99341997685</v>
      </c>
      <c r="N2211" s="8">
        <f t="shared" si="241"/>
        <v>77.208639833449269</v>
      </c>
      <c r="O2211" s="8">
        <f>IF(E2210&lt;&gt;E2211,SUM($N$4:N2211)-SUM($O$3:O2210),0)</f>
        <v>0</v>
      </c>
      <c r="P2211" s="6">
        <f>IF(B2211&gt;0,SUM($O$4:O2211)-SUM($P$3:P2210),0)</f>
        <v>0</v>
      </c>
      <c r="Q2211" s="6">
        <f t="shared" si="244"/>
        <v>31.595129783157379</v>
      </c>
      <c r="R2211" s="8">
        <f>IF(E2210&lt;&gt;E2211,SUM($Q$4:Q2211)-SUM($R$3:R2210),0)</f>
        <v>0</v>
      </c>
      <c r="S2211" s="6">
        <f>IF(B2211&gt;0,SUM($R$4:R2211)-SUM($S$3:S2210),0)</f>
        <v>0</v>
      </c>
    </row>
    <row r="2212" spans="1:19">
      <c r="A2212">
        <f>IF(E2211&lt;&gt;E2212,COUNTIF($A$4:A2211,"&lt;&gt;0")+1,0)</f>
        <v>0</v>
      </c>
      <c r="B2212">
        <f>IF(A2212&lt;&gt;0,IF(MOD(A2212,3)=0,COUNTIF($B$4:B2211,"&lt;&gt;0")+1,0),0)</f>
        <v>0</v>
      </c>
      <c r="C2212" s="9">
        <f>'Dash Board'!$C$12+COUNT('Daily reducing balance'!$F$4:F2211)</f>
        <v>43938</v>
      </c>
      <c r="D2212">
        <f t="shared" si="238"/>
        <v>2020</v>
      </c>
      <c r="E2212">
        <f t="shared" si="239"/>
        <v>4</v>
      </c>
      <c r="F2212">
        <f>DAY('Dash Board'!$C$12+COUNT('Daily reducing balance'!$F$4:F2211))</f>
        <v>17</v>
      </c>
      <c r="G2212" s="8">
        <f t="shared" si="240"/>
        <v>230601.99341997685</v>
      </c>
      <c r="H2212" s="6">
        <f>G2212*'Dash Board'!$C$11/365</f>
        <v>66.337559750952238</v>
      </c>
      <c r="I2212" s="6">
        <f>H2212*'Dash Board'!$C$18/'Dash Board'!$C$11</f>
        <v>31.589314167120115</v>
      </c>
      <c r="J2212" s="6">
        <f>(G2212&gt;1)*PMT('Dash Board'!$C$11/365,$U$4,-'Dash Board'!$C$19)</f>
        <v>108.80376961660664</v>
      </c>
      <c r="K2212" s="6">
        <f t="shared" si="242"/>
        <v>0</v>
      </c>
      <c r="L2212" s="8">
        <f t="shared" si="243"/>
        <v>230559.52721011118</v>
      </c>
      <c r="N2212" s="8">
        <f t="shared" si="241"/>
        <v>77.214455449486536</v>
      </c>
      <c r="O2212" s="8">
        <f>IF(E2211&lt;&gt;E2212,SUM($N$4:N2212)-SUM($O$3:O2211),0)</f>
        <v>0</v>
      </c>
      <c r="P2212" s="6">
        <f>IF(B2212&gt;0,SUM($O$4:O2212)-SUM($P$3:P2211),0)</f>
        <v>0</v>
      </c>
      <c r="Q2212" s="6">
        <f t="shared" si="244"/>
        <v>31.589314167120115</v>
      </c>
      <c r="R2212" s="8">
        <f>IF(E2211&lt;&gt;E2212,SUM($Q$4:Q2212)-SUM($R$3:R2211),0)</f>
        <v>0</v>
      </c>
      <c r="S2212" s="6">
        <f>IF(B2212&gt;0,SUM($R$4:R2212)-SUM($S$3:S2211),0)</f>
        <v>0</v>
      </c>
    </row>
    <row r="2213" spans="1:19">
      <c r="A2213">
        <f>IF(E2212&lt;&gt;E2213,COUNTIF($A$4:A2212,"&lt;&gt;0")+1,0)</f>
        <v>0</v>
      </c>
      <c r="B2213">
        <f>IF(A2213&lt;&gt;0,IF(MOD(A2213,3)=0,COUNTIF($B$4:B2212,"&lt;&gt;0")+1,0),0)</f>
        <v>0</v>
      </c>
      <c r="C2213" s="9">
        <f>'Dash Board'!$C$12+COUNT('Daily reducing balance'!$F$4:F2212)</f>
        <v>43939</v>
      </c>
      <c r="D2213">
        <f t="shared" si="238"/>
        <v>2020</v>
      </c>
      <c r="E2213">
        <f t="shared" si="239"/>
        <v>4</v>
      </c>
      <c r="F2213">
        <f>DAY('Dash Board'!$C$12+COUNT('Daily reducing balance'!$F$4:F2212))</f>
        <v>18</v>
      </c>
      <c r="G2213" s="8">
        <f t="shared" si="240"/>
        <v>230559.52721011118</v>
      </c>
      <c r="H2213" s="6">
        <f>G2213*'Dash Board'!$C$11/365</f>
        <v>66.325343444004574</v>
      </c>
      <c r="I2213" s="6">
        <f>H2213*'Dash Board'!$C$18/'Dash Board'!$C$11</f>
        <v>31.583496878097421</v>
      </c>
      <c r="J2213" s="6">
        <f>(G2213&gt;1)*PMT('Dash Board'!$C$11/365,$U$4,-'Dash Board'!$C$19)</f>
        <v>108.80376961660664</v>
      </c>
      <c r="K2213" s="6">
        <f t="shared" si="242"/>
        <v>0</v>
      </c>
      <c r="L2213" s="8">
        <f t="shared" si="243"/>
        <v>230517.04878393858</v>
      </c>
      <c r="N2213" s="8">
        <f t="shared" si="241"/>
        <v>77.220272738509223</v>
      </c>
      <c r="O2213" s="8">
        <f>IF(E2212&lt;&gt;E2213,SUM($N$4:N2213)-SUM($O$3:O2212),0)</f>
        <v>0</v>
      </c>
      <c r="P2213" s="6">
        <f>IF(B2213&gt;0,SUM($O$4:O2213)-SUM($P$3:P2212),0)</f>
        <v>0</v>
      </c>
      <c r="Q2213" s="6">
        <f t="shared" si="244"/>
        <v>31.583496878097421</v>
      </c>
      <c r="R2213" s="8">
        <f>IF(E2212&lt;&gt;E2213,SUM($Q$4:Q2213)-SUM($R$3:R2212),0)</f>
        <v>0</v>
      </c>
      <c r="S2213" s="6">
        <f>IF(B2213&gt;0,SUM($R$4:R2213)-SUM($S$3:S2212),0)</f>
        <v>0</v>
      </c>
    </row>
    <row r="2214" spans="1:19">
      <c r="A2214">
        <f>IF(E2213&lt;&gt;E2214,COUNTIF($A$4:A2213,"&lt;&gt;0")+1,0)</f>
        <v>0</v>
      </c>
      <c r="B2214">
        <f>IF(A2214&lt;&gt;0,IF(MOD(A2214,3)=0,COUNTIF($B$4:B2213,"&lt;&gt;0")+1,0),0)</f>
        <v>0</v>
      </c>
      <c r="C2214" s="9">
        <f>'Dash Board'!$C$12+COUNT('Daily reducing balance'!$F$4:F2213)</f>
        <v>43940</v>
      </c>
      <c r="D2214">
        <f t="shared" si="238"/>
        <v>2020</v>
      </c>
      <c r="E2214">
        <f t="shared" si="239"/>
        <v>4</v>
      </c>
      <c r="F2214">
        <f>DAY('Dash Board'!$C$12+COUNT('Daily reducing balance'!$F$4:F2213))</f>
        <v>19</v>
      </c>
      <c r="G2214" s="8">
        <f t="shared" si="240"/>
        <v>230517.04878393858</v>
      </c>
      <c r="H2214" s="6">
        <f>G2214*'Dash Board'!$C$11/365</f>
        <v>66.313123622776843</v>
      </c>
      <c r="I2214" s="6">
        <f>H2214*'Dash Board'!$C$18/'Dash Board'!$C$11</f>
        <v>31.577677915608025</v>
      </c>
      <c r="J2214" s="6">
        <f>(G2214&gt;1)*PMT('Dash Board'!$C$11/365,$U$4,-'Dash Board'!$C$19)</f>
        <v>108.80376961660664</v>
      </c>
      <c r="K2214" s="6">
        <f t="shared" si="242"/>
        <v>0</v>
      </c>
      <c r="L2214" s="8">
        <f t="shared" si="243"/>
        <v>230474.55813794472</v>
      </c>
      <c r="N2214" s="8">
        <f t="shared" si="241"/>
        <v>77.226091700998623</v>
      </c>
      <c r="O2214" s="8">
        <f>IF(E2213&lt;&gt;E2214,SUM($N$4:N2214)-SUM($O$3:O2213),0)</f>
        <v>0</v>
      </c>
      <c r="P2214" s="6">
        <f>IF(B2214&gt;0,SUM($O$4:O2214)-SUM($P$3:P2213),0)</f>
        <v>0</v>
      </c>
      <c r="Q2214" s="6">
        <f t="shared" si="244"/>
        <v>31.577677915608025</v>
      </c>
      <c r="R2214" s="8">
        <f>IF(E2213&lt;&gt;E2214,SUM($Q$4:Q2214)-SUM($R$3:R2213),0)</f>
        <v>0</v>
      </c>
      <c r="S2214" s="6">
        <f>IF(B2214&gt;0,SUM($R$4:R2214)-SUM($S$3:S2213),0)</f>
        <v>0</v>
      </c>
    </row>
    <row r="2215" spans="1:19">
      <c r="A2215">
        <f>IF(E2214&lt;&gt;E2215,COUNTIF($A$4:A2214,"&lt;&gt;0")+1,0)</f>
        <v>0</v>
      </c>
      <c r="B2215">
        <f>IF(A2215&lt;&gt;0,IF(MOD(A2215,3)=0,COUNTIF($B$4:B2214,"&lt;&gt;0")+1,0),0)</f>
        <v>0</v>
      </c>
      <c r="C2215" s="9">
        <f>'Dash Board'!$C$12+COUNT('Daily reducing balance'!$F$4:F2214)</f>
        <v>43941</v>
      </c>
      <c r="D2215">
        <f t="shared" si="238"/>
        <v>2020</v>
      </c>
      <c r="E2215">
        <f t="shared" si="239"/>
        <v>4</v>
      </c>
      <c r="F2215">
        <f>DAY('Dash Board'!$C$12+COUNT('Daily reducing balance'!$F$4:F2214))</f>
        <v>20</v>
      </c>
      <c r="G2215" s="8">
        <f t="shared" si="240"/>
        <v>230474.55813794472</v>
      </c>
      <c r="H2215" s="6">
        <f>G2215*'Dash Board'!$C$11/365</f>
        <v>66.30090028625807</v>
      </c>
      <c r="I2215" s="6">
        <f>H2215*'Dash Board'!$C$18/'Dash Board'!$C$11</f>
        <v>31.571857279170512</v>
      </c>
      <c r="J2215" s="6">
        <f>(G2215&gt;1)*PMT('Dash Board'!$C$11/365,$U$4,-'Dash Board'!$C$19)</f>
        <v>108.80376961660664</v>
      </c>
      <c r="K2215" s="6">
        <f t="shared" si="242"/>
        <v>0</v>
      </c>
      <c r="L2215" s="8">
        <f t="shared" si="243"/>
        <v>230432.05526861438</v>
      </c>
      <c r="N2215" s="8">
        <f t="shared" si="241"/>
        <v>77.231912337436128</v>
      </c>
      <c r="O2215" s="8">
        <f>IF(E2214&lt;&gt;E2215,SUM($N$4:N2215)-SUM($O$3:O2214),0)</f>
        <v>0</v>
      </c>
      <c r="P2215" s="6">
        <f>IF(B2215&gt;0,SUM($O$4:O2215)-SUM($P$3:P2214),0)</f>
        <v>0</v>
      </c>
      <c r="Q2215" s="6">
        <f t="shared" si="244"/>
        <v>31.571857279170512</v>
      </c>
      <c r="R2215" s="8">
        <f>IF(E2214&lt;&gt;E2215,SUM($Q$4:Q2215)-SUM($R$3:R2214),0)</f>
        <v>0</v>
      </c>
      <c r="S2215" s="6">
        <f>IF(B2215&gt;0,SUM($R$4:R2215)-SUM($S$3:S2214),0)</f>
        <v>0</v>
      </c>
    </row>
    <row r="2216" spans="1:19">
      <c r="A2216">
        <f>IF(E2215&lt;&gt;E2216,COUNTIF($A$4:A2215,"&lt;&gt;0")+1,0)</f>
        <v>0</v>
      </c>
      <c r="B2216">
        <f>IF(A2216&lt;&gt;0,IF(MOD(A2216,3)=0,COUNTIF($B$4:B2215,"&lt;&gt;0")+1,0),0)</f>
        <v>0</v>
      </c>
      <c r="C2216" s="9">
        <f>'Dash Board'!$C$12+COUNT('Daily reducing balance'!$F$4:F2215)</f>
        <v>43942</v>
      </c>
      <c r="D2216">
        <f t="shared" si="238"/>
        <v>2020</v>
      </c>
      <c r="E2216">
        <f t="shared" si="239"/>
        <v>4</v>
      </c>
      <c r="F2216">
        <f>DAY('Dash Board'!$C$12+COUNT('Daily reducing balance'!$F$4:F2215))</f>
        <v>21</v>
      </c>
      <c r="G2216" s="8">
        <f t="shared" si="240"/>
        <v>230432.05526861438</v>
      </c>
      <c r="H2216" s="6">
        <f>G2216*'Dash Board'!$C$11/365</f>
        <v>66.288673433437012</v>
      </c>
      <c r="I2216" s="6">
        <f>H2216*'Dash Board'!$C$18/'Dash Board'!$C$11</f>
        <v>31.566034968303342</v>
      </c>
      <c r="J2216" s="6">
        <f>(G2216&gt;1)*PMT('Dash Board'!$C$11/365,$U$4,-'Dash Board'!$C$19)</f>
        <v>108.80376961660664</v>
      </c>
      <c r="K2216" s="6">
        <f t="shared" si="242"/>
        <v>0</v>
      </c>
      <c r="L2216" s="8">
        <f t="shared" si="243"/>
        <v>230389.54017243121</v>
      </c>
      <c r="N2216" s="8">
        <f t="shared" si="241"/>
        <v>77.237734648303302</v>
      </c>
      <c r="O2216" s="8">
        <f>IF(E2215&lt;&gt;E2216,SUM($N$4:N2216)-SUM($O$3:O2215),0)</f>
        <v>0</v>
      </c>
      <c r="P2216" s="6">
        <f>IF(B2216&gt;0,SUM($O$4:O2216)-SUM($P$3:P2215),0)</f>
        <v>0</v>
      </c>
      <c r="Q2216" s="6">
        <f t="shared" si="244"/>
        <v>31.566034968303342</v>
      </c>
      <c r="R2216" s="8">
        <f>IF(E2215&lt;&gt;E2216,SUM($Q$4:Q2216)-SUM($R$3:R2215),0)</f>
        <v>0</v>
      </c>
      <c r="S2216" s="6">
        <f>IF(B2216&gt;0,SUM($R$4:R2216)-SUM($S$3:S2215),0)</f>
        <v>0</v>
      </c>
    </row>
    <row r="2217" spans="1:19">
      <c r="A2217">
        <f>IF(E2216&lt;&gt;E2217,COUNTIF($A$4:A2216,"&lt;&gt;0")+1,0)</f>
        <v>0</v>
      </c>
      <c r="B2217">
        <f>IF(A2217&lt;&gt;0,IF(MOD(A2217,3)=0,COUNTIF($B$4:B2216,"&lt;&gt;0")+1,0),0)</f>
        <v>0</v>
      </c>
      <c r="C2217" s="9">
        <f>'Dash Board'!$C$12+COUNT('Daily reducing balance'!$F$4:F2216)</f>
        <v>43943</v>
      </c>
      <c r="D2217">
        <f t="shared" si="238"/>
        <v>2020</v>
      </c>
      <c r="E2217">
        <f t="shared" si="239"/>
        <v>4</v>
      </c>
      <c r="F2217">
        <f>DAY('Dash Board'!$C$12+COUNT('Daily reducing balance'!$F$4:F2216))</f>
        <v>22</v>
      </c>
      <c r="G2217" s="8">
        <f t="shared" si="240"/>
        <v>230389.54017243121</v>
      </c>
      <c r="H2217" s="6">
        <f>G2217*'Dash Board'!$C$11/365</f>
        <v>66.276443063302125</v>
      </c>
      <c r="I2217" s="6">
        <f>H2217*'Dash Board'!$C$18/'Dash Board'!$C$11</f>
        <v>31.560210982524826</v>
      </c>
      <c r="J2217" s="6">
        <f>(G2217&gt;1)*PMT('Dash Board'!$C$11/365,$U$4,-'Dash Board'!$C$19)</f>
        <v>108.80376961660664</v>
      </c>
      <c r="K2217" s="6">
        <f t="shared" si="242"/>
        <v>0</v>
      </c>
      <c r="L2217" s="8">
        <f t="shared" si="243"/>
        <v>230347.01284587791</v>
      </c>
      <c r="N2217" s="8">
        <f t="shared" si="241"/>
        <v>77.243558634081822</v>
      </c>
      <c r="O2217" s="8">
        <f>IF(E2216&lt;&gt;E2217,SUM($N$4:N2217)-SUM($O$3:O2216),0)</f>
        <v>0</v>
      </c>
      <c r="P2217" s="6">
        <f>IF(B2217&gt;0,SUM($O$4:O2217)-SUM($P$3:P2216),0)</f>
        <v>0</v>
      </c>
      <c r="Q2217" s="6">
        <f t="shared" si="244"/>
        <v>31.560210982524826</v>
      </c>
      <c r="R2217" s="8">
        <f>IF(E2216&lt;&gt;E2217,SUM($Q$4:Q2217)-SUM($R$3:R2216),0)</f>
        <v>0</v>
      </c>
      <c r="S2217" s="6">
        <f>IF(B2217&gt;0,SUM($R$4:R2217)-SUM($S$3:S2216),0)</f>
        <v>0</v>
      </c>
    </row>
    <row r="2218" spans="1:19">
      <c r="A2218">
        <f>IF(E2217&lt;&gt;E2218,COUNTIF($A$4:A2217,"&lt;&gt;0")+1,0)</f>
        <v>0</v>
      </c>
      <c r="B2218">
        <f>IF(A2218&lt;&gt;0,IF(MOD(A2218,3)=0,COUNTIF($B$4:B2217,"&lt;&gt;0")+1,0),0)</f>
        <v>0</v>
      </c>
      <c r="C2218" s="9">
        <f>'Dash Board'!$C$12+COUNT('Daily reducing balance'!$F$4:F2217)</f>
        <v>43944</v>
      </c>
      <c r="D2218">
        <f t="shared" si="238"/>
        <v>2020</v>
      </c>
      <c r="E2218">
        <f t="shared" si="239"/>
        <v>4</v>
      </c>
      <c r="F2218">
        <f>DAY('Dash Board'!$C$12+COUNT('Daily reducing balance'!$F$4:F2217))</f>
        <v>23</v>
      </c>
      <c r="G2218" s="8">
        <f t="shared" si="240"/>
        <v>230347.01284587791</v>
      </c>
      <c r="H2218" s="6">
        <f>G2218*'Dash Board'!$C$11/365</f>
        <v>66.264209174841596</v>
      </c>
      <c r="I2218" s="6">
        <f>H2218*'Dash Board'!$C$18/'Dash Board'!$C$11</f>
        <v>31.554385321353145</v>
      </c>
      <c r="J2218" s="6">
        <f>(G2218&gt;1)*PMT('Dash Board'!$C$11/365,$U$4,-'Dash Board'!$C$19)</f>
        <v>108.80376961660664</v>
      </c>
      <c r="K2218" s="6">
        <f t="shared" si="242"/>
        <v>0</v>
      </c>
      <c r="L2218" s="8">
        <f t="shared" si="243"/>
        <v>230304.47328543614</v>
      </c>
      <c r="N2218" s="8">
        <f t="shared" si="241"/>
        <v>77.249384295253492</v>
      </c>
      <c r="O2218" s="8">
        <f>IF(E2217&lt;&gt;E2218,SUM($N$4:N2218)-SUM($O$3:O2217),0)</f>
        <v>0</v>
      </c>
      <c r="P2218" s="6">
        <f>IF(B2218&gt;0,SUM($O$4:O2218)-SUM($P$3:P2217),0)</f>
        <v>0</v>
      </c>
      <c r="Q2218" s="6">
        <f t="shared" si="244"/>
        <v>31.554385321353145</v>
      </c>
      <c r="R2218" s="8">
        <f>IF(E2217&lt;&gt;E2218,SUM($Q$4:Q2218)-SUM($R$3:R2217),0)</f>
        <v>0</v>
      </c>
      <c r="S2218" s="6">
        <f>IF(B2218&gt;0,SUM($R$4:R2218)-SUM($S$3:S2217),0)</f>
        <v>0</v>
      </c>
    </row>
    <row r="2219" spans="1:19">
      <c r="A2219">
        <f>IF(E2218&lt;&gt;E2219,COUNTIF($A$4:A2218,"&lt;&gt;0")+1,0)</f>
        <v>0</v>
      </c>
      <c r="B2219">
        <f>IF(A2219&lt;&gt;0,IF(MOD(A2219,3)=0,COUNTIF($B$4:B2218,"&lt;&gt;0")+1,0),0)</f>
        <v>0</v>
      </c>
      <c r="C2219" s="9">
        <f>'Dash Board'!$C$12+COUNT('Daily reducing balance'!$F$4:F2218)</f>
        <v>43945</v>
      </c>
      <c r="D2219">
        <f t="shared" si="238"/>
        <v>2020</v>
      </c>
      <c r="E2219">
        <f t="shared" si="239"/>
        <v>4</v>
      </c>
      <c r="F2219">
        <f>DAY('Dash Board'!$C$12+COUNT('Daily reducing balance'!$F$4:F2218))</f>
        <v>24</v>
      </c>
      <c r="G2219" s="8">
        <f t="shared" si="240"/>
        <v>230304.47328543614</v>
      </c>
      <c r="H2219" s="6">
        <f>G2219*'Dash Board'!$C$11/365</f>
        <v>66.251971767043273</v>
      </c>
      <c r="I2219" s="6">
        <f>H2219*'Dash Board'!$C$18/'Dash Board'!$C$11</f>
        <v>31.548557984306324</v>
      </c>
      <c r="J2219" s="6">
        <f>(G2219&gt;1)*PMT('Dash Board'!$C$11/365,$U$4,-'Dash Board'!$C$19)</f>
        <v>108.80376961660664</v>
      </c>
      <c r="K2219" s="6">
        <f t="shared" si="242"/>
        <v>0</v>
      </c>
      <c r="L2219" s="8">
        <f t="shared" si="243"/>
        <v>230261.92148758657</v>
      </c>
      <c r="N2219" s="8">
        <f t="shared" si="241"/>
        <v>77.255211632300316</v>
      </c>
      <c r="O2219" s="8">
        <f>IF(E2218&lt;&gt;E2219,SUM($N$4:N2219)-SUM($O$3:O2218),0)</f>
        <v>0</v>
      </c>
      <c r="P2219" s="6">
        <f>IF(B2219&gt;0,SUM($O$4:O2219)-SUM($P$3:P2218),0)</f>
        <v>0</v>
      </c>
      <c r="Q2219" s="6">
        <f t="shared" si="244"/>
        <v>31.548557984306324</v>
      </c>
      <c r="R2219" s="8">
        <f>IF(E2218&lt;&gt;E2219,SUM($Q$4:Q2219)-SUM($R$3:R2218),0)</f>
        <v>0</v>
      </c>
      <c r="S2219" s="6">
        <f>IF(B2219&gt;0,SUM($R$4:R2219)-SUM($S$3:S2218),0)</f>
        <v>0</v>
      </c>
    </row>
    <row r="2220" spans="1:19">
      <c r="A2220">
        <f>IF(E2219&lt;&gt;E2220,COUNTIF($A$4:A2219,"&lt;&gt;0")+1,0)</f>
        <v>0</v>
      </c>
      <c r="B2220">
        <f>IF(A2220&lt;&gt;0,IF(MOD(A2220,3)=0,COUNTIF($B$4:B2219,"&lt;&gt;0")+1,0),0)</f>
        <v>0</v>
      </c>
      <c r="C2220" s="9">
        <f>'Dash Board'!$C$12+COUNT('Daily reducing balance'!$F$4:F2219)</f>
        <v>43946</v>
      </c>
      <c r="D2220">
        <f t="shared" si="238"/>
        <v>2020</v>
      </c>
      <c r="E2220">
        <f t="shared" si="239"/>
        <v>4</v>
      </c>
      <c r="F2220">
        <f>DAY('Dash Board'!$C$12+COUNT('Daily reducing balance'!$F$4:F2219))</f>
        <v>25</v>
      </c>
      <c r="G2220" s="8">
        <f t="shared" si="240"/>
        <v>230261.92148758657</v>
      </c>
      <c r="H2220" s="6">
        <f>G2220*'Dash Board'!$C$11/365</f>
        <v>66.239730838894772</v>
      </c>
      <c r="I2220" s="6">
        <f>H2220*'Dash Board'!$C$18/'Dash Board'!$C$11</f>
        <v>31.542728970902278</v>
      </c>
      <c r="J2220" s="6">
        <f>(G2220&gt;1)*PMT('Dash Board'!$C$11/365,$U$4,-'Dash Board'!$C$19)</f>
        <v>108.80376961660664</v>
      </c>
      <c r="K2220" s="6">
        <f t="shared" si="242"/>
        <v>0</v>
      </c>
      <c r="L2220" s="8">
        <f t="shared" si="243"/>
        <v>230219.35744880885</v>
      </c>
      <c r="N2220" s="8">
        <f t="shared" si="241"/>
        <v>77.261040645704369</v>
      </c>
      <c r="O2220" s="8">
        <f>IF(E2219&lt;&gt;E2220,SUM($N$4:N2220)-SUM($O$3:O2219),0)</f>
        <v>0</v>
      </c>
      <c r="P2220" s="6">
        <f>IF(B2220&gt;0,SUM($O$4:O2220)-SUM($P$3:P2219),0)</f>
        <v>0</v>
      </c>
      <c r="Q2220" s="6">
        <f t="shared" si="244"/>
        <v>31.542728970902278</v>
      </c>
      <c r="R2220" s="8">
        <f>IF(E2219&lt;&gt;E2220,SUM($Q$4:Q2220)-SUM($R$3:R2219),0)</f>
        <v>0</v>
      </c>
      <c r="S2220" s="6">
        <f>IF(B2220&gt;0,SUM($R$4:R2220)-SUM($S$3:S2219),0)</f>
        <v>0</v>
      </c>
    </row>
    <row r="2221" spans="1:19">
      <c r="A2221">
        <f>IF(E2220&lt;&gt;E2221,COUNTIF($A$4:A2220,"&lt;&gt;0")+1,0)</f>
        <v>0</v>
      </c>
      <c r="B2221">
        <f>IF(A2221&lt;&gt;0,IF(MOD(A2221,3)=0,COUNTIF($B$4:B2220,"&lt;&gt;0")+1,0),0)</f>
        <v>0</v>
      </c>
      <c r="C2221" s="9">
        <f>'Dash Board'!$C$12+COUNT('Daily reducing balance'!$F$4:F2220)</f>
        <v>43947</v>
      </c>
      <c r="D2221">
        <f t="shared" si="238"/>
        <v>2020</v>
      </c>
      <c r="E2221">
        <f t="shared" si="239"/>
        <v>4</v>
      </c>
      <c r="F2221">
        <f>DAY('Dash Board'!$C$12+COUNT('Daily reducing balance'!$F$4:F2220))</f>
        <v>26</v>
      </c>
      <c r="G2221" s="8">
        <f t="shared" si="240"/>
        <v>230219.35744880885</v>
      </c>
      <c r="H2221" s="6">
        <f>G2221*'Dash Board'!$C$11/365</f>
        <v>66.227486389383373</v>
      </c>
      <c r="I2221" s="6">
        <f>H2221*'Dash Board'!$C$18/'Dash Board'!$C$11</f>
        <v>31.53689828065875</v>
      </c>
      <c r="J2221" s="6">
        <f>(G2221&gt;1)*PMT('Dash Board'!$C$11/365,$U$4,-'Dash Board'!$C$19)</f>
        <v>108.80376961660664</v>
      </c>
      <c r="K2221" s="6">
        <f t="shared" si="242"/>
        <v>0</v>
      </c>
      <c r="L2221" s="8">
        <f t="shared" si="243"/>
        <v>230176.7811655816</v>
      </c>
      <c r="N2221" s="8">
        <f t="shared" si="241"/>
        <v>77.266871335947897</v>
      </c>
      <c r="O2221" s="8">
        <f>IF(E2220&lt;&gt;E2221,SUM($N$4:N2221)-SUM($O$3:O2220),0)</f>
        <v>0</v>
      </c>
      <c r="P2221" s="6">
        <f>IF(B2221&gt;0,SUM($O$4:O2221)-SUM($P$3:P2220),0)</f>
        <v>0</v>
      </c>
      <c r="Q2221" s="6">
        <f t="shared" si="244"/>
        <v>31.53689828065875</v>
      </c>
      <c r="R2221" s="8">
        <f>IF(E2220&lt;&gt;E2221,SUM($Q$4:Q2221)-SUM($R$3:R2220),0)</f>
        <v>0</v>
      </c>
      <c r="S2221" s="6">
        <f>IF(B2221&gt;0,SUM($R$4:R2221)-SUM($S$3:S2220),0)</f>
        <v>0</v>
      </c>
    </row>
    <row r="2222" spans="1:19">
      <c r="A2222">
        <f>IF(E2221&lt;&gt;E2222,COUNTIF($A$4:A2221,"&lt;&gt;0")+1,0)</f>
        <v>0</v>
      </c>
      <c r="B2222">
        <f>IF(A2222&lt;&gt;0,IF(MOD(A2222,3)=0,COUNTIF($B$4:B2221,"&lt;&gt;0")+1,0),0)</f>
        <v>0</v>
      </c>
      <c r="C2222" s="9">
        <f>'Dash Board'!$C$12+COUNT('Daily reducing balance'!$F$4:F2221)</f>
        <v>43948</v>
      </c>
      <c r="D2222">
        <f t="shared" si="238"/>
        <v>2020</v>
      </c>
      <c r="E2222">
        <f t="shared" si="239"/>
        <v>4</v>
      </c>
      <c r="F2222">
        <f>DAY('Dash Board'!$C$12+COUNT('Daily reducing balance'!$F$4:F2221))</f>
        <v>27</v>
      </c>
      <c r="G2222" s="8">
        <f t="shared" si="240"/>
        <v>230176.7811655816</v>
      </c>
      <c r="H2222" s="6">
        <f>G2222*'Dash Board'!$C$11/365</f>
        <v>66.215238417496082</v>
      </c>
      <c r="I2222" s="6">
        <f>H2222*'Dash Board'!$C$18/'Dash Board'!$C$11</f>
        <v>31.531065913093375</v>
      </c>
      <c r="J2222" s="6">
        <f>(G2222&gt;1)*PMT('Dash Board'!$C$11/365,$U$4,-'Dash Board'!$C$19)</f>
        <v>108.80376961660664</v>
      </c>
      <c r="K2222" s="6">
        <f t="shared" si="242"/>
        <v>0</v>
      </c>
      <c r="L2222" s="8">
        <f t="shared" si="243"/>
        <v>230134.19263438249</v>
      </c>
      <c r="N2222" s="8">
        <f t="shared" si="241"/>
        <v>77.272703703513272</v>
      </c>
      <c r="O2222" s="8">
        <f>IF(E2221&lt;&gt;E2222,SUM($N$4:N2222)-SUM($O$3:O2221),0)</f>
        <v>0</v>
      </c>
      <c r="P2222" s="6">
        <f>IF(B2222&gt;0,SUM($O$4:O2222)-SUM($P$3:P2221),0)</f>
        <v>0</v>
      </c>
      <c r="Q2222" s="6">
        <f t="shared" si="244"/>
        <v>31.531065913093375</v>
      </c>
      <c r="R2222" s="8">
        <f>IF(E2221&lt;&gt;E2222,SUM($Q$4:Q2222)-SUM($R$3:R2221),0)</f>
        <v>0</v>
      </c>
      <c r="S2222" s="6">
        <f>IF(B2222&gt;0,SUM($R$4:R2222)-SUM($S$3:S2221),0)</f>
        <v>0</v>
      </c>
    </row>
    <row r="2223" spans="1:19">
      <c r="A2223">
        <f>IF(E2222&lt;&gt;E2223,COUNTIF($A$4:A2222,"&lt;&gt;0")+1,0)</f>
        <v>0</v>
      </c>
      <c r="B2223">
        <f>IF(A2223&lt;&gt;0,IF(MOD(A2223,3)=0,COUNTIF($B$4:B2222,"&lt;&gt;0")+1,0),0)</f>
        <v>0</v>
      </c>
      <c r="C2223" s="9">
        <f>'Dash Board'!$C$12+COUNT('Daily reducing balance'!$F$4:F2222)</f>
        <v>43949</v>
      </c>
      <c r="D2223">
        <f t="shared" si="238"/>
        <v>2020</v>
      </c>
      <c r="E2223">
        <f t="shared" si="239"/>
        <v>4</v>
      </c>
      <c r="F2223">
        <f>DAY('Dash Board'!$C$12+COUNT('Daily reducing balance'!$F$4:F2222))</f>
        <v>28</v>
      </c>
      <c r="G2223" s="8">
        <f t="shared" si="240"/>
        <v>230134.19263438249</v>
      </c>
      <c r="H2223" s="6">
        <f>G2223*'Dash Board'!$C$11/365</f>
        <v>66.202986922219623</v>
      </c>
      <c r="I2223" s="6">
        <f>H2223*'Dash Board'!$C$18/'Dash Board'!$C$11</f>
        <v>31.525231867723633</v>
      </c>
      <c r="J2223" s="6">
        <f>(G2223&gt;1)*PMT('Dash Board'!$C$11/365,$U$4,-'Dash Board'!$C$19)</f>
        <v>108.80376961660664</v>
      </c>
      <c r="K2223" s="6">
        <f t="shared" si="242"/>
        <v>0</v>
      </c>
      <c r="L2223" s="8">
        <f t="shared" si="243"/>
        <v>230091.59185168811</v>
      </c>
      <c r="N2223" s="8">
        <f t="shared" si="241"/>
        <v>77.278537748883011</v>
      </c>
      <c r="O2223" s="8">
        <f>IF(E2222&lt;&gt;E2223,SUM($N$4:N2223)-SUM($O$3:O2222),0)</f>
        <v>0</v>
      </c>
      <c r="P2223" s="6">
        <f>IF(B2223&gt;0,SUM($O$4:O2223)-SUM($P$3:P2222),0)</f>
        <v>0</v>
      </c>
      <c r="Q2223" s="6">
        <f t="shared" si="244"/>
        <v>31.525231867723633</v>
      </c>
      <c r="R2223" s="8">
        <f>IF(E2222&lt;&gt;E2223,SUM($Q$4:Q2223)-SUM($R$3:R2222),0)</f>
        <v>0</v>
      </c>
      <c r="S2223" s="6">
        <f>IF(B2223&gt;0,SUM($R$4:R2223)-SUM($S$3:S2222),0)</f>
        <v>0</v>
      </c>
    </row>
    <row r="2224" spans="1:19">
      <c r="A2224">
        <f>IF(E2223&lt;&gt;E2224,COUNTIF($A$4:A2223,"&lt;&gt;0")+1,0)</f>
        <v>0</v>
      </c>
      <c r="B2224">
        <f>IF(A2224&lt;&gt;0,IF(MOD(A2224,3)=0,COUNTIF($B$4:B2223,"&lt;&gt;0")+1,0),0)</f>
        <v>0</v>
      </c>
      <c r="C2224" s="9">
        <f>'Dash Board'!$C$12+COUNT('Daily reducing balance'!$F$4:F2223)</f>
        <v>43950</v>
      </c>
      <c r="D2224">
        <f t="shared" si="238"/>
        <v>2020</v>
      </c>
      <c r="E2224">
        <f t="shared" si="239"/>
        <v>4</v>
      </c>
      <c r="F2224">
        <f>DAY('Dash Board'!$C$12+COUNT('Daily reducing balance'!$F$4:F2223))</f>
        <v>29</v>
      </c>
      <c r="G2224" s="8">
        <f t="shared" si="240"/>
        <v>230091.59185168811</v>
      </c>
      <c r="H2224" s="6">
        <f>G2224*'Dash Board'!$C$11/365</f>
        <v>66.190731902540421</v>
      </c>
      <c r="I2224" s="6">
        <f>H2224*'Dash Board'!$C$18/'Dash Board'!$C$11</f>
        <v>31.519396144066867</v>
      </c>
      <c r="J2224" s="6">
        <f>(G2224&gt;1)*PMT('Dash Board'!$C$11/365,$U$4,-'Dash Board'!$C$19)</f>
        <v>108.80376961660664</v>
      </c>
      <c r="K2224" s="6">
        <f t="shared" si="242"/>
        <v>0</v>
      </c>
      <c r="L2224" s="8">
        <f t="shared" si="243"/>
        <v>230048.97881397404</v>
      </c>
      <c r="N2224" s="8">
        <f t="shared" si="241"/>
        <v>77.284373472539784</v>
      </c>
      <c r="O2224" s="8">
        <f>IF(E2223&lt;&gt;E2224,SUM($N$4:N2224)-SUM($O$3:O2223),0)</f>
        <v>0</v>
      </c>
      <c r="P2224" s="6">
        <f>IF(B2224&gt;0,SUM($O$4:O2224)-SUM($P$3:P2223),0)</f>
        <v>0</v>
      </c>
      <c r="Q2224" s="6">
        <f t="shared" si="244"/>
        <v>31.519396144066867</v>
      </c>
      <c r="R2224" s="8">
        <f>IF(E2223&lt;&gt;E2224,SUM($Q$4:Q2224)-SUM($R$3:R2223),0)</f>
        <v>0</v>
      </c>
      <c r="S2224" s="6">
        <f>IF(B2224&gt;0,SUM($R$4:R2224)-SUM($S$3:S2223),0)</f>
        <v>0</v>
      </c>
    </row>
    <row r="2225" spans="1:19">
      <c r="A2225">
        <f>IF(E2224&lt;&gt;E2225,COUNTIF($A$4:A2224,"&lt;&gt;0")+1,0)</f>
        <v>0</v>
      </c>
      <c r="B2225">
        <f>IF(A2225&lt;&gt;0,IF(MOD(A2225,3)=0,COUNTIF($B$4:B2224,"&lt;&gt;0")+1,0),0)</f>
        <v>0</v>
      </c>
      <c r="C2225" s="9">
        <f>'Dash Board'!$C$12+COUNT('Daily reducing balance'!$F$4:F2224)</f>
        <v>43951</v>
      </c>
      <c r="D2225">
        <f t="shared" si="238"/>
        <v>2020</v>
      </c>
      <c r="E2225">
        <f t="shared" si="239"/>
        <v>4</v>
      </c>
      <c r="F2225">
        <f>DAY('Dash Board'!$C$12+COUNT('Daily reducing balance'!$F$4:F2224))</f>
        <v>30</v>
      </c>
      <c r="G2225" s="8">
        <f t="shared" si="240"/>
        <v>230048.97881397404</v>
      </c>
      <c r="H2225" s="6">
        <f>G2225*'Dash Board'!$C$11/365</f>
        <v>66.178473357444588</v>
      </c>
      <c r="I2225" s="6">
        <f>H2225*'Dash Board'!$C$18/'Dash Board'!$C$11</f>
        <v>31.513558741640281</v>
      </c>
      <c r="J2225" s="6">
        <f>(G2225&gt;1)*PMT('Dash Board'!$C$11/365,$U$4,-'Dash Board'!$C$19)</f>
        <v>108.80376961660664</v>
      </c>
      <c r="K2225" s="6">
        <f t="shared" si="242"/>
        <v>0</v>
      </c>
      <c r="L2225" s="8">
        <f t="shared" si="243"/>
        <v>230006.35351771486</v>
      </c>
      <c r="N2225" s="8">
        <f t="shared" si="241"/>
        <v>77.290210874966363</v>
      </c>
      <c r="O2225" s="8">
        <f>IF(E2224&lt;&gt;E2225,SUM($N$4:N2225)-SUM($O$3:O2224),0)</f>
        <v>0</v>
      </c>
      <c r="P2225" s="6">
        <f>IF(B2225&gt;0,SUM($O$4:O2225)-SUM($P$3:P2224),0)</f>
        <v>0</v>
      </c>
      <c r="Q2225" s="6">
        <f t="shared" si="244"/>
        <v>31.513558741640281</v>
      </c>
      <c r="R2225" s="8">
        <f>IF(E2224&lt;&gt;E2225,SUM($Q$4:Q2225)-SUM($R$3:R2224),0)</f>
        <v>0</v>
      </c>
      <c r="S2225" s="6">
        <f>IF(B2225&gt;0,SUM($R$4:R2225)-SUM($S$3:S2224),0)</f>
        <v>0</v>
      </c>
    </row>
    <row r="2226" spans="1:19">
      <c r="A2226">
        <f>IF(E2225&lt;&gt;E2226,COUNTIF($A$4:A2225,"&lt;&gt;0")+1,0)</f>
        <v>73</v>
      </c>
      <c r="B2226">
        <f>IF(A2226&lt;&gt;0,IF(MOD(A2226,3)=0,COUNTIF($B$4:B2225,"&lt;&gt;0")+1,0),0)</f>
        <v>0</v>
      </c>
      <c r="C2226" s="9">
        <f>'Dash Board'!$C$12+COUNT('Daily reducing balance'!$F$4:F2225)</f>
        <v>43952</v>
      </c>
      <c r="D2226">
        <f t="shared" si="238"/>
        <v>2020</v>
      </c>
      <c r="E2226">
        <f t="shared" si="239"/>
        <v>5</v>
      </c>
      <c r="F2226">
        <f>DAY('Dash Board'!$C$12+COUNT('Daily reducing balance'!$F$4:F2225))</f>
        <v>1</v>
      </c>
      <c r="G2226" s="8">
        <f t="shared" si="240"/>
        <v>230006.35351771486</v>
      </c>
      <c r="H2226" s="6">
        <f>G2226*'Dash Board'!$C$11/365</f>
        <v>66.166211285917967</v>
      </c>
      <c r="I2226" s="6">
        <f>H2226*'Dash Board'!$C$18/'Dash Board'!$C$11</f>
        <v>31.507719659960941</v>
      </c>
      <c r="J2226" s="6">
        <f>(G2226&gt;1)*PMT('Dash Board'!$C$11/365,$U$4,-'Dash Board'!$C$19)</f>
        <v>108.80376961660664</v>
      </c>
      <c r="K2226" s="6">
        <f t="shared" si="242"/>
        <v>3372.9168581148047</v>
      </c>
      <c r="L2226" s="8">
        <f t="shared" si="243"/>
        <v>229963.71595938416</v>
      </c>
      <c r="N2226" s="8">
        <f t="shared" si="241"/>
        <v>77.296049956645703</v>
      </c>
      <c r="O2226" s="8">
        <f>IF(E2225&lt;&gt;E2226,SUM($N$4:N2226)-SUM($O$3:O2225),0)</f>
        <v>2316.3483027199691</v>
      </c>
      <c r="P2226" s="6">
        <f>IF(B2226&gt;0,SUM($O$4:O2226)-SUM($P$3:P2225),0)</f>
        <v>0</v>
      </c>
      <c r="Q2226" s="6">
        <f t="shared" si="244"/>
        <v>31.507719659960941</v>
      </c>
      <c r="R2226" s="8">
        <f>IF(E2225&lt;&gt;E2226,SUM($Q$4:Q2226)-SUM($R$3:R2225),0)</f>
        <v>947.76478577821399</v>
      </c>
      <c r="S2226" s="6">
        <f>IF(B2226&gt;0,SUM($R$4:R2226)-SUM($S$3:S2225),0)</f>
        <v>0</v>
      </c>
    </row>
    <row r="2227" spans="1:19">
      <c r="A2227">
        <f>IF(E2226&lt;&gt;E2227,COUNTIF($A$4:A2226,"&lt;&gt;0")+1,0)</f>
        <v>0</v>
      </c>
      <c r="B2227">
        <f>IF(A2227&lt;&gt;0,IF(MOD(A2227,3)=0,COUNTIF($B$4:B2226,"&lt;&gt;0")+1,0),0)</f>
        <v>0</v>
      </c>
      <c r="C2227" s="9">
        <f>'Dash Board'!$C$12+COUNT('Daily reducing balance'!$F$4:F2226)</f>
        <v>43953</v>
      </c>
      <c r="D2227">
        <f t="shared" si="238"/>
        <v>2020</v>
      </c>
      <c r="E2227">
        <f t="shared" si="239"/>
        <v>5</v>
      </c>
      <c r="F2227">
        <f>DAY('Dash Board'!$C$12+COUNT('Daily reducing balance'!$F$4:F2226))</f>
        <v>2</v>
      </c>
      <c r="G2227" s="8">
        <f t="shared" si="240"/>
        <v>229963.71595938416</v>
      </c>
      <c r="H2227" s="6">
        <f>G2227*'Dash Board'!$C$11/365</f>
        <v>66.15394568694613</v>
      </c>
      <c r="I2227" s="6">
        <f>H2227*'Dash Board'!$C$18/'Dash Board'!$C$11</f>
        <v>31.50187889854578</v>
      </c>
      <c r="J2227" s="6">
        <f>(G2227&gt;1)*PMT('Dash Board'!$C$11/365,$U$4,-'Dash Board'!$C$19)</f>
        <v>108.80376961660664</v>
      </c>
      <c r="K2227" s="6">
        <f t="shared" si="242"/>
        <v>0</v>
      </c>
      <c r="L2227" s="8">
        <f t="shared" si="243"/>
        <v>229921.06613545449</v>
      </c>
      <c r="N2227" s="8">
        <f t="shared" si="241"/>
        <v>77.301890718060861</v>
      </c>
      <c r="O2227" s="8">
        <f>IF(E2226&lt;&gt;E2227,SUM($N$4:N2227)-SUM($O$3:O2226),0)</f>
        <v>0</v>
      </c>
      <c r="P2227" s="6">
        <f>IF(B2227&gt;0,SUM($O$4:O2227)-SUM($P$3:P2226),0)</f>
        <v>0</v>
      </c>
      <c r="Q2227" s="6">
        <f t="shared" si="244"/>
        <v>31.50187889854578</v>
      </c>
      <c r="R2227" s="8">
        <f>IF(E2226&lt;&gt;E2227,SUM($Q$4:Q2227)-SUM($R$3:R2226),0)</f>
        <v>0</v>
      </c>
      <c r="S2227" s="6">
        <f>IF(B2227&gt;0,SUM($R$4:R2227)-SUM($S$3:S2226),0)</f>
        <v>0</v>
      </c>
    </row>
    <row r="2228" spans="1:19">
      <c r="A2228">
        <f>IF(E2227&lt;&gt;E2228,COUNTIF($A$4:A2227,"&lt;&gt;0")+1,0)</f>
        <v>0</v>
      </c>
      <c r="B2228">
        <f>IF(A2228&lt;&gt;0,IF(MOD(A2228,3)=0,COUNTIF($B$4:B2227,"&lt;&gt;0")+1,0),0)</f>
        <v>0</v>
      </c>
      <c r="C2228" s="9">
        <f>'Dash Board'!$C$12+COUNT('Daily reducing balance'!$F$4:F2227)</f>
        <v>43954</v>
      </c>
      <c r="D2228">
        <f t="shared" ref="D2228:D2291" si="245">IF(AND(E2228=1,F2228=1),D2227+1,D2227)</f>
        <v>2020</v>
      </c>
      <c r="E2228">
        <f t="shared" ref="E2228:E2291" si="246">IF(F2228=1,IF(E2227+1&gt;12,1,E2227+1),E2227)</f>
        <v>5</v>
      </c>
      <c r="F2228">
        <f>DAY('Dash Board'!$C$12+COUNT('Daily reducing balance'!$F$4:F2227))</f>
        <v>3</v>
      </c>
      <c r="G2228" s="8">
        <f t="shared" ref="G2228:G2291" si="247">L2227</f>
        <v>229921.06613545449</v>
      </c>
      <c r="H2228" s="6">
        <f>G2228*'Dash Board'!$C$11/365</f>
        <v>66.141676559514295</v>
      </c>
      <c r="I2228" s="6">
        <f>H2228*'Dash Board'!$C$18/'Dash Board'!$C$11</f>
        <v>31.496036456911572</v>
      </c>
      <c r="J2228" s="6">
        <f>(G2228&gt;1)*PMT('Dash Board'!$C$11/365,$U$4,-'Dash Board'!$C$19)</f>
        <v>108.80376961660664</v>
      </c>
      <c r="K2228" s="6">
        <f t="shared" si="242"/>
        <v>0</v>
      </c>
      <c r="L2228" s="8">
        <f t="shared" si="243"/>
        <v>229878.40404239739</v>
      </c>
      <c r="N2228" s="8">
        <f t="shared" ref="N2228:N2291" si="248">J2228-I2228</f>
        <v>77.307733159695076</v>
      </c>
      <c r="O2228" s="8">
        <f>IF(E2227&lt;&gt;E2228,SUM($N$4:N2228)-SUM($O$3:O2227),0)</f>
        <v>0</v>
      </c>
      <c r="P2228" s="6">
        <f>IF(B2228&gt;0,SUM($O$4:O2228)-SUM($P$3:P2227),0)</f>
        <v>0</v>
      </c>
      <c r="Q2228" s="6">
        <f t="shared" si="244"/>
        <v>31.496036456911572</v>
      </c>
      <c r="R2228" s="8">
        <f>IF(E2227&lt;&gt;E2228,SUM($Q$4:Q2228)-SUM($R$3:R2227),0)</f>
        <v>0</v>
      </c>
      <c r="S2228" s="6">
        <f>IF(B2228&gt;0,SUM($R$4:R2228)-SUM($S$3:S2227),0)</f>
        <v>0</v>
      </c>
    </row>
    <row r="2229" spans="1:19">
      <c r="A2229">
        <f>IF(E2228&lt;&gt;E2229,COUNTIF($A$4:A2228,"&lt;&gt;0")+1,0)</f>
        <v>0</v>
      </c>
      <c r="B2229">
        <f>IF(A2229&lt;&gt;0,IF(MOD(A2229,3)=0,COUNTIF($B$4:B2228,"&lt;&gt;0")+1,0),0)</f>
        <v>0</v>
      </c>
      <c r="C2229" s="9">
        <f>'Dash Board'!$C$12+COUNT('Daily reducing balance'!$F$4:F2228)</f>
        <v>43955</v>
      </c>
      <c r="D2229">
        <f t="shared" si="245"/>
        <v>2020</v>
      </c>
      <c r="E2229">
        <f t="shared" si="246"/>
        <v>5</v>
      </c>
      <c r="F2229">
        <f>DAY('Dash Board'!$C$12+COUNT('Daily reducing balance'!$F$4:F2228))</f>
        <v>4</v>
      </c>
      <c r="G2229" s="8">
        <f t="shared" si="247"/>
        <v>229878.40404239739</v>
      </c>
      <c r="H2229" s="6">
        <f>G2229*'Dash Board'!$C$11/365</f>
        <v>66.129403902607464</v>
      </c>
      <c r="I2229" s="6">
        <f>H2229*'Dash Board'!$C$18/'Dash Board'!$C$11</f>
        <v>31.490192334574985</v>
      </c>
      <c r="J2229" s="6">
        <f>(G2229&gt;1)*PMT('Dash Board'!$C$11/365,$U$4,-'Dash Board'!$C$19)</f>
        <v>108.80376961660664</v>
      </c>
      <c r="K2229" s="6">
        <f t="shared" si="242"/>
        <v>0</v>
      </c>
      <c r="L2229" s="8">
        <f t="shared" si="243"/>
        <v>229835.72967668338</v>
      </c>
      <c r="N2229" s="8">
        <f t="shared" si="248"/>
        <v>77.313577282031659</v>
      </c>
      <c r="O2229" s="8">
        <f>IF(E2228&lt;&gt;E2229,SUM($N$4:N2229)-SUM($O$3:O2228),0)</f>
        <v>0</v>
      </c>
      <c r="P2229" s="6">
        <f>IF(B2229&gt;0,SUM($O$4:O2229)-SUM($P$3:P2228),0)</f>
        <v>0</v>
      </c>
      <c r="Q2229" s="6">
        <f t="shared" si="244"/>
        <v>31.490192334574985</v>
      </c>
      <c r="R2229" s="8">
        <f>IF(E2228&lt;&gt;E2229,SUM($Q$4:Q2229)-SUM($R$3:R2228),0)</f>
        <v>0</v>
      </c>
      <c r="S2229" s="6">
        <f>IF(B2229&gt;0,SUM($R$4:R2229)-SUM($S$3:S2228),0)</f>
        <v>0</v>
      </c>
    </row>
    <row r="2230" spans="1:19">
      <c r="A2230">
        <f>IF(E2229&lt;&gt;E2230,COUNTIF($A$4:A2229,"&lt;&gt;0")+1,0)</f>
        <v>0</v>
      </c>
      <c r="B2230">
        <f>IF(A2230&lt;&gt;0,IF(MOD(A2230,3)=0,COUNTIF($B$4:B2229,"&lt;&gt;0")+1,0),0)</f>
        <v>0</v>
      </c>
      <c r="C2230" s="9">
        <f>'Dash Board'!$C$12+COUNT('Daily reducing balance'!$F$4:F2229)</f>
        <v>43956</v>
      </c>
      <c r="D2230">
        <f t="shared" si="245"/>
        <v>2020</v>
      </c>
      <c r="E2230">
        <f t="shared" si="246"/>
        <v>5</v>
      </c>
      <c r="F2230">
        <f>DAY('Dash Board'!$C$12+COUNT('Daily reducing balance'!$F$4:F2229))</f>
        <v>5</v>
      </c>
      <c r="G2230" s="8">
        <f t="shared" si="247"/>
        <v>229835.72967668338</v>
      </c>
      <c r="H2230" s="6">
        <f>G2230*'Dash Board'!$C$11/365</f>
        <v>66.117127715210287</v>
      </c>
      <c r="I2230" s="6">
        <f>H2230*'Dash Board'!$C$18/'Dash Board'!$C$11</f>
        <v>31.48434653105252</v>
      </c>
      <c r="J2230" s="6">
        <f>(G2230&gt;1)*PMT('Dash Board'!$C$11/365,$U$4,-'Dash Board'!$C$19)</f>
        <v>108.80376961660664</v>
      </c>
      <c r="K2230" s="6">
        <f t="shared" si="242"/>
        <v>0</v>
      </c>
      <c r="L2230" s="8">
        <f t="shared" si="243"/>
        <v>229793.04303478196</v>
      </c>
      <c r="N2230" s="8">
        <f t="shared" si="248"/>
        <v>77.319423085554121</v>
      </c>
      <c r="O2230" s="8">
        <f>IF(E2229&lt;&gt;E2230,SUM($N$4:N2230)-SUM($O$3:O2229),0)</f>
        <v>0</v>
      </c>
      <c r="P2230" s="6">
        <f>IF(B2230&gt;0,SUM($O$4:O2230)-SUM($P$3:P2229),0)</f>
        <v>0</v>
      </c>
      <c r="Q2230" s="6">
        <f t="shared" si="244"/>
        <v>31.48434653105252</v>
      </c>
      <c r="R2230" s="8">
        <f>IF(E2229&lt;&gt;E2230,SUM($Q$4:Q2230)-SUM($R$3:R2229),0)</f>
        <v>0</v>
      </c>
      <c r="S2230" s="6">
        <f>IF(B2230&gt;0,SUM($R$4:R2230)-SUM($S$3:S2229),0)</f>
        <v>0</v>
      </c>
    </row>
    <row r="2231" spans="1:19">
      <c r="A2231">
        <f>IF(E2230&lt;&gt;E2231,COUNTIF($A$4:A2230,"&lt;&gt;0")+1,0)</f>
        <v>0</v>
      </c>
      <c r="B2231">
        <f>IF(A2231&lt;&gt;0,IF(MOD(A2231,3)=0,COUNTIF($B$4:B2230,"&lt;&gt;0")+1,0),0)</f>
        <v>0</v>
      </c>
      <c r="C2231" s="9">
        <f>'Dash Board'!$C$12+COUNT('Daily reducing balance'!$F$4:F2230)</f>
        <v>43957</v>
      </c>
      <c r="D2231">
        <f t="shared" si="245"/>
        <v>2020</v>
      </c>
      <c r="E2231">
        <f t="shared" si="246"/>
        <v>5</v>
      </c>
      <c r="F2231">
        <f>DAY('Dash Board'!$C$12+COUNT('Daily reducing balance'!$F$4:F2230))</f>
        <v>6</v>
      </c>
      <c r="G2231" s="8">
        <f t="shared" si="247"/>
        <v>229793.04303478196</v>
      </c>
      <c r="H2231" s="6">
        <f>G2231*'Dash Board'!$C$11/365</f>
        <v>66.104847996307143</v>
      </c>
      <c r="I2231" s="6">
        <f>H2231*'Dash Board'!$C$18/'Dash Board'!$C$11</f>
        <v>31.478499045860548</v>
      </c>
      <c r="J2231" s="6">
        <f>(G2231&gt;1)*PMT('Dash Board'!$C$11/365,$U$4,-'Dash Board'!$C$19)</f>
        <v>108.80376961660664</v>
      </c>
      <c r="K2231" s="6">
        <f t="shared" si="242"/>
        <v>0</v>
      </c>
      <c r="L2231" s="8">
        <f t="shared" si="243"/>
        <v>229750.34411316167</v>
      </c>
      <c r="N2231" s="8">
        <f t="shared" si="248"/>
        <v>77.325270570746099</v>
      </c>
      <c r="O2231" s="8">
        <f>IF(E2230&lt;&gt;E2231,SUM($N$4:N2231)-SUM($O$3:O2230),0)</f>
        <v>0</v>
      </c>
      <c r="P2231" s="6">
        <f>IF(B2231&gt;0,SUM($O$4:O2231)-SUM($P$3:P2230),0)</f>
        <v>0</v>
      </c>
      <c r="Q2231" s="6">
        <f t="shared" si="244"/>
        <v>31.478499045860548</v>
      </c>
      <c r="R2231" s="8">
        <f>IF(E2230&lt;&gt;E2231,SUM($Q$4:Q2231)-SUM($R$3:R2230),0)</f>
        <v>0</v>
      </c>
      <c r="S2231" s="6">
        <f>IF(B2231&gt;0,SUM($R$4:R2231)-SUM($S$3:S2230),0)</f>
        <v>0</v>
      </c>
    </row>
    <row r="2232" spans="1:19">
      <c r="A2232">
        <f>IF(E2231&lt;&gt;E2232,COUNTIF($A$4:A2231,"&lt;&gt;0")+1,0)</f>
        <v>0</v>
      </c>
      <c r="B2232">
        <f>IF(A2232&lt;&gt;0,IF(MOD(A2232,3)=0,COUNTIF($B$4:B2231,"&lt;&gt;0")+1,0),0)</f>
        <v>0</v>
      </c>
      <c r="C2232" s="9">
        <f>'Dash Board'!$C$12+COUNT('Daily reducing balance'!$F$4:F2231)</f>
        <v>43958</v>
      </c>
      <c r="D2232">
        <f t="shared" si="245"/>
        <v>2020</v>
      </c>
      <c r="E2232">
        <f t="shared" si="246"/>
        <v>5</v>
      </c>
      <c r="F2232">
        <f>DAY('Dash Board'!$C$12+COUNT('Daily reducing balance'!$F$4:F2231))</f>
        <v>7</v>
      </c>
      <c r="G2232" s="8">
        <f t="shared" si="247"/>
        <v>229750.34411316167</v>
      </c>
      <c r="H2232" s="6">
        <f>G2232*'Dash Board'!$C$11/365</f>
        <v>66.092564744882125</v>
      </c>
      <c r="I2232" s="6">
        <f>H2232*'Dash Board'!$C$18/'Dash Board'!$C$11</f>
        <v>31.472649878515298</v>
      </c>
      <c r="J2232" s="6">
        <f>(G2232&gt;1)*PMT('Dash Board'!$C$11/365,$U$4,-'Dash Board'!$C$19)</f>
        <v>108.80376961660664</v>
      </c>
      <c r="K2232" s="6">
        <f t="shared" si="242"/>
        <v>0</v>
      </c>
      <c r="L2232" s="8">
        <f t="shared" si="243"/>
        <v>229707.63290828993</v>
      </c>
      <c r="N2232" s="8">
        <f t="shared" si="248"/>
        <v>77.331119738091346</v>
      </c>
      <c r="O2232" s="8">
        <f>IF(E2231&lt;&gt;E2232,SUM($N$4:N2232)-SUM($O$3:O2231),0)</f>
        <v>0</v>
      </c>
      <c r="P2232" s="6">
        <f>IF(B2232&gt;0,SUM($O$4:O2232)-SUM($P$3:P2231),0)</f>
        <v>0</v>
      </c>
      <c r="Q2232" s="6">
        <f t="shared" si="244"/>
        <v>31.472649878515298</v>
      </c>
      <c r="R2232" s="8">
        <f>IF(E2231&lt;&gt;E2232,SUM($Q$4:Q2232)-SUM($R$3:R2231),0)</f>
        <v>0</v>
      </c>
      <c r="S2232" s="6">
        <f>IF(B2232&gt;0,SUM($R$4:R2232)-SUM($S$3:S2231),0)</f>
        <v>0</v>
      </c>
    </row>
    <row r="2233" spans="1:19">
      <c r="A2233">
        <f>IF(E2232&lt;&gt;E2233,COUNTIF($A$4:A2232,"&lt;&gt;0")+1,0)</f>
        <v>0</v>
      </c>
      <c r="B2233">
        <f>IF(A2233&lt;&gt;0,IF(MOD(A2233,3)=0,COUNTIF($B$4:B2232,"&lt;&gt;0")+1,0),0)</f>
        <v>0</v>
      </c>
      <c r="C2233" s="9">
        <f>'Dash Board'!$C$12+COUNT('Daily reducing balance'!$F$4:F2232)</f>
        <v>43959</v>
      </c>
      <c r="D2233">
        <f t="shared" si="245"/>
        <v>2020</v>
      </c>
      <c r="E2233">
        <f t="shared" si="246"/>
        <v>5</v>
      </c>
      <c r="F2233">
        <f>DAY('Dash Board'!$C$12+COUNT('Daily reducing balance'!$F$4:F2232))</f>
        <v>8</v>
      </c>
      <c r="G2233" s="8">
        <f t="shared" si="247"/>
        <v>229707.63290828993</v>
      </c>
      <c r="H2233" s="6">
        <f>G2233*'Dash Board'!$C$11/365</f>
        <v>66.080277959919016</v>
      </c>
      <c r="I2233" s="6">
        <f>H2233*'Dash Board'!$C$18/'Dash Board'!$C$11</f>
        <v>31.466799028532865</v>
      </c>
      <c r="J2233" s="6">
        <f>(G2233&gt;1)*PMT('Dash Board'!$C$11/365,$U$4,-'Dash Board'!$C$19)</f>
        <v>108.80376961660664</v>
      </c>
      <c r="K2233" s="6">
        <f t="shared" si="242"/>
        <v>0</v>
      </c>
      <c r="L2233" s="8">
        <f t="shared" si="243"/>
        <v>229664.90941663325</v>
      </c>
      <c r="N2233" s="8">
        <f t="shared" si="248"/>
        <v>77.336970588073783</v>
      </c>
      <c r="O2233" s="8">
        <f>IF(E2232&lt;&gt;E2233,SUM($N$4:N2233)-SUM($O$3:O2232),0)</f>
        <v>0</v>
      </c>
      <c r="P2233" s="6">
        <f>IF(B2233&gt;0,SUM($O$4:O2233)-SUM($P$3:P2232),0)</f>
        <v>0</v>
      </c>
      <c r="Q2233" s="6">
        <f t="shared" si="244"/>
        <v>31.466799028532865</v>
      </c>
      <c r="R2233" s="8">
        <f>IF(E2232&lt;&gt;E2233,SUM($Q$4:Q2233)-SUM($R$3:R2232),0)</f>
        <v>0</v>
      </c>
      <c r="S2233" s="6">
        <f>IF(B2233&gt;0,SUM($R$4:R2233)-SUM($S$3:S2232),0)</f>
        <v>0</v>
      </c>
    </row>
    <row r="2234" spans="1:19">
      <c r="A2234">
        <f>IF(E2233&lt;&gt;E2234,COUNTIF($A$4:A2233,"&lt;&gt;0")+1,0)</f>
        <v>0</v>
      </c>
      <c r="B2234">
        <f>IF(A2234&lt;&gt;0,IF(MOD(A2234,3)=0,COUNTIF($B$4:B2233,"&lt;&gt;0")+1,0),0)</f>
        <v>0</v>
      </c>
      <c r="C2234" s="9">
        <f>'Dash Board'!$C$12+COUNT('Daily reducing balance'!$F$4:F2233)</f>
        <v>43960</v>
      </c>
      <c r="D2234">
        <f t="shared" si="245"/>
        <v>2020</v>
      </c>
      <c r="E2234">
        <f t="shared" si="246"/>
        <v>5</v>
      </c>
      <c r="F2234">
        <f>DAY('Dash Board'!$C$12+COUNT('Daily reducing balance'!$F$4:F2233))</f>
        <v>9</v>
      </c>
      <c r="G2234" s="8">
        <f t="shared" si="247"/>
        <v>229664.90941663325</v>
      </c>
      <c r="H2234" s="6">
        <f>G2234*'Dash Board'!$C$11/365</f>
        <v>66.067987640401341</v>
      </c>
      <c r="I2234" s="6">
        <f>H2234*'Dash Board'!$C$18/'Dash Board'!$C$11</f>
        <v>31.460946495429212</v>
      </c>
      <c r="J2234" s="6">
        <f>(G2234&gt;1)*PMT('Dash Board'!$C$11/365,$U$4,-'Dash Board'!$C$19)</f>
        <v>108.80376961660664</v>
      </c>
      <c r="K2234" s="6">
        <f t="shared" si="242"/>
        <v>0</v>
      </c>
      <c r="L2234" s="8">
        <f t="shared" si="243"/>
        <v>229622.17363465703</v>
      </c>
      <c r="N2234" s="8">
        <f t="shared" si="248"/>
        <v>77.342823121177432</v>
      </c>
      <c r="O2234" s="8">
        <f>IF(E2233&lt;&gt;E2234,SUM($N$4:N2234)-SUM($O$3:O2233),0)</f>
        <v>0</v>
      </c>
      <c r="P2234" s="6">
        <f>IF(B2234&gt;0,SUM($O$4:O2234)-SUM($P$3:P2233),0)</f>
        <v>0</v>
      </c>
      <c r="Q2234" s="6">
        <f t="shared" si="244"/>
        <v>31.460946495429212</v>
      </c>
      <c r="R2234" s="8">
        <f>IF(E2233&lt;&gt;E2234,SUM($Q$4:Q2234)-SUM($R$3:R2233),0)</f>
        <v>0</v>
      </c>
      <c r="S2234" s="6">
        <f>IF(B2234&gt;0,SUM($R$4:R2234)-SUM($S$3:S2233),0)</f>
        <v>0</v>
      </c>
    </row>
    <row r="2235" spans="1:19">
      <c r="A2235">
        <f>IF(E2234&lt;&gt;E2235,COUNTIF($A$4:A2234,"&lt;&gt;0")+1,0)</f>
        <v>0</v>
      </c>
      <c r="B2235">
        <f>IF(A2235&lt;&gt;0,IF(MOD(A2235,3)=0,COUNTIF($B$4:B2234,"&lt;&gt;0")+1,0),0)</f>
        <v>0</v>
      </c>
      <c r="C2235" s="9">
        <f>'Dash Board'!$C$12+COUNT('Daily reducing balance'!$F$4:F2234)</f>
        <v>43961</v>
      </c>
      <c r="D2235">
        <f t="shared" si="245"/>
        <v>2020</v>
      </c>
      <c r="E2235">
        <f t="shared" si="246"/>
        <v>5</v>
      </c>
      <c r="F2235">
        <f>DAY('Dash Board'!$C$12+COUNT('Daily reducing balance'!$F$4:F2234))</f>
        <v>10</v>
      </c>
      <c r="G2235" s="8">
        <f t="shared" si="247"/>
        <v>229622.17363465703</v>
      </c>
      <c r="H2235" s="6">
        <f>G2235*'Dash Board'!$C$11/365</f>
        <v>66.055693785312286</v>
      </c>
      <c r="I2235" s="6">
        <f>H2235*'Dash Board'!$C$18/'Dash Board'!$C$11</f>
        <v>31.455092278720137</v>
      </c>
      <c r="J2235" s="6">
        <f>(G2235&gt;1)*PMT('Dash Board'!$C$11/365,$U$4,-'Dash Board'!$C$19)</f>
        <v>108.80376961660664</v>
      </c>
      <c r="K2235" s="6">
        <f t="shared" si="242"/>
        <v>0</v>
      </c>
      <c r="L2235" s="8">
        <f t="shared" si="243"/>
        <v>229579.42555882572</v>
      </c>
      <c r="N2235" s="8">
        <f t="shared" si="248"/>
        <v>77.3486773378865</v>
      </c>
      <c r="O2235" s="8">
        <f>IF(E2234&lt;&gt;E2235,SUM($N$4:N2235)-SUM($O$3:O2234),0)</f>
        <v>0</v>
      </c>
      <c r="P2235" s="6">
        <f>IF(B2235&gt;0,SUM($O$4:O2235)-SUM($P$3:P2234),0)</f>
        <v>0</v>
      </c>
      <c r="Q2235" s="6">
        <f t="shared" si="244"/>
        <v>31.455092278720137</v>
      </c>
      <c r="R2235" s="8">
        <f>IF(E2234&lt;&gt;E2235,SUM($Q$4:Q2235)-SUM($R$3:R2234),0)</f>
        <v>0</v>
      </c>
      <c r="S2235" s="6">
        <f>IF(B2235&gt;0,SUM($R$4:R2235)-SUM($S$3:S2234),0)</f>
        <v>0</v>
      </c>
    </row>
    <row r="2236" spans="1:19">
      <c r="A2236">
        <f>IF(E2235&lt;&gt;E2236,COUNTIF($A$4:A2235,"&lt;&gt;0")+1,0)</f>
        <v>0</v>
      </c>
      <c r="B2236">
        <f>IF(A2236&lt;&gt;0,IF(MOD(A2236,3)=0,COUNTIF($B$4:B2235,"&lt;&gt;0")+1,0),0)</f>
        <v>0</v>
      </c>
      <c r="C2236" s="9">
        <f>'Dash Board'!$C$12+COUNT('Daily reducing balance'!$F$4:F2235)</f>
        <v>43962</v>
      </c>
      <c r="D2236">
        <f t="shared" si="245"/>
        <v>2020</v>
      </c>
      <c r="E2236">
        <f t="shared" si="246"/>
        <v>5</v>
      </c>
      <c r="F2236">
        <f>DAY('Dash Board'!$C$12+COUNT('Daily reducing balance'!$F$4:F2235))</f>
        <v>11</v>
      </c>
      <c r="G2236" s="8">
        <f t="shared" si="247"/>
        <v>229579.42555882572</v>
      </c>
      <c r="H2236" s="6">
        <f>G2236*'Dash Board'!$C$11/365</f>
        <v>66.043396393634794</v>
      </c>
      <c r="I2236" s="6">
        <f>H2236*'Dash Board'!$C$18/'Dash Board'!$C$11</f>
        <v>31.449236377921334</v>
      </c>
      <c r="J2236" s="6">
        <f>(G2236&gt;1)*PMT('Dash Board'!$C$11/365,$U$4,-'Dash Board'!$C$19)</f>
        <v>108.80376961660664</v>
      </c>
      <c r="K2236" s="6">
        <f t="shared" si="242"/>
        <v>0</v>
      </c>
      <c r="L2236" s="8">
        <f t="shared" si="243"/>
        <v>229536.66518560273</v>
      </c>
      <c r="N2236" s="8">
        <f t="shared" si="248"/>
        <v>77.354533238685306</v>
      </c>
      <c r="O2236" s="8">
        <f>IF(E2235&lt;&gt;E2236,SUM($N$4:N2236)-SUM($O$3:O2235),0)</f>
        <v>0</v>
      </c>
      <c r="P2236" s="6">
        <f>IF(B2236&gt;0,SUM($O$4:O2236)-SUM($P$3:P2235),0)</f>
        <v>0</v>
      </c>
      <c r="Q2236" s="6">
        <f t="shared" si="244"/>
        <v>31.449236377921334</v>
      </c>
      <c r="R2236" s="8">
        <f>IF(E2235&lt;&gt;E2236,SUM($Q$4:Q2236)-SUM($R$3:R2235),0)</f>
        <v>0</v>
      </c>
      <c r="S2236" s="6">
        <f>IF(B2236&gt;0,SUM($R$4:R2236)-SUM($S$3:S2235),0)</f>
        <v>0</v>
      </c>
    </row>
    <row r="2237" spans="1:19">
      <c r="A2237">
        <f>IF(E2236&lt;&gt;E2237,COUNTIF($A$4:A2236,"&lt;&gt;0")+1,0)</f>
        <v>0</v>
      </c>
      <c r="B2237">
        <f>IF(A2237&lt;&gt;0,IF(MOD(A2237,3)=0,COUNTIF($B$4:B2236,"&lt;&gt;0")+1,0),0)</f>
        <v>0</v>
      </c>
      <c r="C2237" s="9">
        <f>'Dash Board'!$C$12+COUNT('Daily reducing balance'!$F$4:F2236)</f>
        <v>43963</v>
      </c>
      <c r="D2237">
        <f t="shared" si="245"/>
        <v>2020</v>
      </c>
      <c r="E2237">
        <f t="shared" si="246"/>
        <v>5</v>
      </c>
      <c r="F2237">
        <f>DAY('Dash Board'!$C$12+COUNT('Daily reducing balance'!$F$4:F2236))</f>
        <v>12</v>
      </c>
      <c r="G2237" s="8">
        <f t="shared" si="247"/>
        <v>229536.66518560273</v>
      </c>
      <c r="H2237" s="6">
        <f>G2237*'Dash Board'!$C$11/365</f>
        <v>66.031095464351466</v>
      </c>
      <c r="I2237" s="6">
        <f>H2237*'Dash Board'!$C$18/'Dash Board'!$C$11</f>
        <v>31.443378792548319</v>
      </c>
      <c r="J2237" s="6">
        <f>(G2237&gt;1)*PMT('Dash Board'!$C$11/365,$U$4,-'Dash Board'!$C$19)</f>
        <v>108.80376961660664</v>
      </c>
      <c r="K2237" s="6">
        <f t="shared" si="242"/>
        <v>0</v>
      </c>
      <c r="L2237" s="8">
        <f t="shared" si="243"/>
        <v>229493.89251145048</v>
      </c>
      <c r="N2237" s="8">
        <f t="shared" si="248"/>
        <v>77.360390824058328</v>
      </c>
      <c r="O2237" s="8">
        <f>IF(E2236&lt;&gt;E2237,SUM($N$4:N2237)-SUM($O$3:O2236),0)</f>
        <v>0</v>
      </c>
      <c r="P2237" s="6">
        <f>IF(B2237&gt;0,SUM($O$4:O2237)-SUM($P$3:P2236),0)</f>
        <v>0</v>
      </c>
      <c r="Q2237" s="6">
        <f t="shared" si="244"/>
        <v>31.443378792548319</v>
      </c>
      <c r="R2237" s="8">
        <f>IF(E2236&lt;&gt;E2237,SUM($Q$4:Q2237)-SUM($R$3:R2236),0)</f>
        <v>0</v>
      </c>
      <c r="S2237" s="6">
        <f>IF(B2237&gt;0,SUM($R$4:R2237)-SUM($S$3:S2236),0)</f>
        <v>0</v>
      </c>
    </row>
    <row r="2238" spans="1:19">
      <c r="A2238">
        <f>IF(E2237&lt;&gt;E2238,COUNTIF($A$4:A2237,"&lt;&gt;0")+1,0)</f>
        <v>0</v>
      </c>
      <c r="B2238">
        <f>IF(A2238&lt;&gt;0,IF(MOD(A2238,3)=0,COUNTIF($B$4:B2237,"&lt;&gt;0")+1,0),0)</f>
        <v>0</v>
      </c>
      <c r="C2238" s="9">
        <f>'Dash Board'!$C$12+COUNT('Daily reducing balance'!$F$4:F2237)</f>
        <v>43964</v>
      </c>
      <c r="D2238">
        <f t="shared" si="245"/>
        <v>2020</v>
      </c>
      <c r="E2238">
        <f t="shared" si="246"/>
        <v>5</v>
      </c>
      <c r="F2238">
        <f>DAY('Dash Board'!$C$12+COUNT('Daily reducing balance'!$F$4:F2237))</f>
        <v>13</v>
      </c>
      <c r="G2238" s="8">
        <f t="shared" si="247"/>
        <v>229493.89251145048</v>
      </c>
      <c r="H2238" s="6">
        <f>G2238*'Dash Board'!$C$11/365</f>
        <v>66.01879099644465</v>
      </c>
      <c r="I2238" s="6">
        <f>H2238*'Dash Board'!$C$18/'Dash Board'!$C$11</f>
        <v>31.437519522116503</v>
      </c>
      <c r="J2238" s="6">
        <f>(G2238&gt;1)*PMT('Dash Board'!$C$11/365,$U$4,-'Dash Board'!$C$19)</f>
        <v>108.80376961660664</v>
      </c>
      <c r="K2238" s="6">
        <f t="shared" si="242"/>
        <v>0</v>
      </c>
      <c r="L2238" s="8">
        <f t="shared" si="243"/>
        <v>229451.10753283033</v>
      </c>
      <c r="N2238" s="8">
        <f t="shared" si="248"/>
        <v>77.366250094490141</v>
      </c>
      <c r="O2238" s="8">
        <f>IF(E2237&lt;&gt;E2238,SUM($N$4:N2238)-SUM($O$3:O2237),0)</f>
        <v>0</v>
      </c>
      <c r="P2238" s="6">
        <f>IF(B2238&gt;0,SUM($O$4:O2238)-SUM($P$3:P2237),0)</f>
        <v>0</v>
      </c>
      <c r="Q2238" s="6">
        <f t="shared" si="244"/>
        <v>31.437519522116503</v>
      </c>
      <c r="R2238" s="8">
        <f>IF(E2237&lt;&gt;E2238,SUM($Q$4:Q2238)-SUM($R$3:R2237),0)</f>
        <v>0</v>
      </c>
      <c r="S2238" s="6">
        <f>IF(B2238&gt;0,SUM($R$4:R2238)-SUM($S$3:S2237),0)</f>
        <v>0</v>
      </c>
    </row>
    <row r="2239" spans="1:19">
      <c r="A2239">
        <f>IF(E2238&lt;&gt;E2239,COUNTIF($A$4:A2238,"&lt;&gt;0")+1,0)</f>
        <v>0</v>
      </c>
      <c r="B2239">
        <f>IF(A2239&lt;&gt;0,IF(MOD(A2239,3)=0,COUNTIF($B$4:B2238,"&lt;&gt;0")+1,0),0)</f>
        <v>0</v>
      </c>
      <c r="C2239" s="9">
        <f>'Dash Board'!$C$12+COUNT('Daily reducing balance'!$F$4:F2238)</f>
        <v>43965</v>
      </c>
      <c r="D2239">
        <f t="shared" si="245"/>
        <v>2020</v>
      </c>
      <c r="E2239">
        <f t="shared" si="246"/>
        <v>5</v>
      </c>
      <c r="F2239">
        <f>DAY('Dash Board'!$C$12+COUNT('Daily reducing balance'!$F$4:F2238))</f>
        <v>14</v>
      </c>
      <c r="G2239" s="8">
        <f t="shared" si="247"/>
        <v>229451.10753283033</v>
      </c>
      <c r="H2239" s="6">
        <f>G2239*'Dash Board'!$C$11/365</f>
        <v>66.006482988896394</v>
      </c>
      <c r="I2239" s="6">
        <f>H2239*'Dash Board'!$C$18/'Dash Board'!$C$11</f>
        <v>31.431658566141142</v>
      </c>
      <c r="J2239" s="6">
        <f>(G2239&gt;1)*PMT('Dash Board'!$C$11/365,$U$4,-'Dash Board'!$C$19)</f>
        <v>108.80376961660664</v>
      </c>
      <c r="K2239" s="6">
        <f t="shared" si="242"/>
        <v>0</v>
      </c>
      <c r="L2239" s="8">
        <f t="shared" si="243"/>
        <v>229408.3102462026</v>
      </c>
      <c r="N2239" s="8">
        <f t="shared" si="248"/>
        <v>77.372111050465506</v>
      </c>
      <c r="O2239" s="8">
        <f>IF(E2238&lt;&gt;E2239,SUM($N$4:N2239)-SUM($O$3:O2238),0)</f>
        <v>0</v>
      </c>
      <c r="P2239" s="6">
        <f>IF(B2239&gt;0,SUM($O$4:O2239)-SUM($P$3:P2238),0)</f>
        <v>0</v>
      </c>
      <c r="Q2239" s="6">
        <f t="shared" si="244"/>
        <v>31.431658566141142</v>
      </c>
      <c r="R2239" s="8">
        <f>IF(E2238&lt;&gt;E2239,SUM($Q$4:Q2239)-SUM($R$3:R2238),0)</f>
        <v>0</v>
      </c>
      <c r="S2239" s="6">
        <f>IF(B2239&gt;0,SUM($R$4:R2239)-SUM($S$3:S2238),0)</f>
        <v>0</v>
      </c>
    </row>
    <row r="2240" spans="1:19">
      <c r="A2240">
        <f>IF(E2239&lt;&gt;E2240,COUNTIF($A$4:A2239,"&lt;&gt;0")+1,0)</f>
        <v>0</v>
      </c>
      <c r="B2240">
        <f>IF(A2240&lt;&gt;0,IF(MOD(A2240,3)=0,COUNTIF($B$4:B2239,"&lt;&gt;0")+1,0),0)</f>
        <v>0</v>
      </c>
      <c r="C2240" s="9">
        <f>'Dash Board'!$C$12+COUNT('Daily reducing balance'!$F$4:F2239)</f>
        <v>43966</v>
      </c>
      <c r="D2240">
        <f t="shared" si="245"/>
        <v>2020</v>
      </c>
      <c r="E2240">
        <f t="shared" si="246"/>
        <v>5</v>
      </c>
      <c r="F2240">
        <f>DAY('Dash Board'!$C$12+COUNT('Daily reducing balance'!$F$4:F2239))</f>
        <v>15</v>
      </c>
      <c r="G2240" s="8">
        <f t="shared" si="247"/>
        <v>229408.3102462026</v>
      </c>
      <c r="H2240" s="6">
        <f>G2240*'Dash Board'!$C$11/365</f>
        <v>65.994171440688419</v>
      </c>
      <c r="I2240" s="6">
        <f>H2240*'Dash Board'!$C$18/'Dash Board'!$C$11</f>
        <v>31.425795924137343</v>
      </c>
      <c r="J2240" s="6">
        <f>(G2240&gt;1)*PMT('Dash Board'!$C$11/365,$U$4,-'Dash Board'!$C$19)</f>
        <v>108.80376961660664</v>
      </c>
      <c r="K2240" s="6">
        <f t="shared" si="242"/>
        <v>0</v>
      </c>
      <c r="L2240" s="8">
        <f t="shared" si="243"/>
        <v>229365.50064802667</v>
      </c>
      <c r="N2240" s="8">
        <f t="shared" si="248"/>
        <v>77.377973692469297</v>
      </c>
      <c r="O2240" s="8">
        <f>IF(E2239&lt;&gt;E2240,SUM($N$4:N2240)-SUM($O$3:O2239),0)</f>
        <v>0</v>
      </c>
      <c r="P2240" s="6">
        <f>IF(B2240&gt;0,SUM($O$4:O2240)-SUM($P$3:P2239),0)</f>
        <v>0</v>
      </c>
      <c r="Q2240" s="6">
        <f t="shared" si="244"/>
        <v>31.425795924137343</v>
      </c>
      <c r="R2240" s="8">
        <f>IF(E2239&lt;&gt;E2240,SUM($Q$4:Q2240)-SUM($R$3:R2239),0)</f>
        <v>0</v>
      </c>
      <c r="S2240" s="6">
        <f>IF(B2240&gt;0,SUM($R$4:R2240)-SUM($S$3:S2239),0)</f>
        <v>0</v>
      </c>
    </row>
    <row r="2241" spans="1:19">
      <c r="A2241">
        <f>IF(E2240&lt;&gt;E2241,COUNTIF($A$4:A2240,"&lt;&gt;0")+1,0)</f>
        <v>0</v>
      </c>
      <c r="B2241">
        <f>IF(A2241&lt;&gt;0,IF(MOD(A2241,3)=0,COUNTIF($B$4:B2240,"&lt;&gt;0")+1,0),0)</f>
        <v>0</v>
      </c>
      <c r="C2241" s="9">
        <f>'Dash Board'!$C$12+COUNT('Daily reducing balance'!$F$4:F2240)</f>
        <v>43967</v>
      </c>
      <c r="D2241">
        <f t="shared" si="245"/>
        <v>2020</v>
      </c>
      <c r="E2241">
        <f t="shared" si="246"/>
        <v>5</v>
      </c>
      <c r="F2241">
        <f>DAY('Dash Board'!$C$12+COUNT('Daily reducing balance'!$F$4:F2240))</f>
        <v>16</v>
      </c>
      <c r="G2241" s="8">
        <f t="shared" si="247"/>
        <v>229365.50064802667</v>
      </c>
      <c r="H2241" s="6">
        <f>G2241*'Dash Board'!$C$11/365</f>
        <v>65.98185635080219</v>
      </c>
      <c r="I2241" s="6">
        <f>H2241*'Dash Board'!$C$18/'Dash Board'!$C$11</f>
        <v>31.419931595620096</v>
      </c>
      <c r="J2241" s="6">
        <f>(G2241&gt;1)*PMT('Dash Board'!$C$11/365,$U$4,-'Dash Board'!$C$19)</f>
        <v>108.80376961660664</v>
      </c>
      <c r="K2241" s="6">
        <f t="shared" si="242"/>
        <v>0</v>
      </c>
      <c r="L2241" s="8">
        <f t="shared" si="243"/>
        <v>229322.67873476088</v>
      </c>
      <c r="N2241" s="8">
        <f t="shared" si="248"/>
        <v>77.383838020986545</v>
      </c>
      <c r="O2241" s="8">
        <f>IF(E2240&lt;&gt;E2241,SUM($N$4:N2241)-SUM($O$3:O2240),0)</f>
        <v>0</v>
      </c>
      <c r="P2241" s="6">
        <f>IF(B2241&gt;0,SUM($O$4:O2241)-SUM($P$3:P2240),0)</f>
        <v>0</v>
      </c>
      <c r="Q2241" s="6">
        <f t="shared" si="244"/>
        <v>31.419931595620096</v>
      </c>
      <c r="R2241" s="8">
        <f>IF(E2240&lt;&gt;E2241,SUM($Q$4:Q2241)-SUM($R$3:R2240),0)</f>
        <v>0</v>
      </c>
      <c r="S2241" s="6">
        <f>IF(B2241&gt;0,SUM($R$4:R2241)-SUM($S$3:S2240),0)</f>
        <v>0</v>
      </c>
    </row>
    <row r="2242" spans="1:19">
      <c r="A2242">
        <f>IF(E2241&lt;&gt;E2242,COUNTIF($A$4:A2241,"&lt;&gt;0")+1,0)</f>
        <v>0</v>
      </c>
      <c r="B2242">
        <f>IF(A2242&lt;&gt;0,IF(MOD(A2242,3)=0,COUNTIF($B$4:B2241,"&lt;&gt;0")+1,0),0)</f>
        <v>0</v>
      </c>
      <c r="C2242" s="9">
        <f>'Dash Board'!$C$12+COUNT('Daily reducing balance'!$F$4:F2241)</f>
        <v>43968</v>
      </c>
      <c r="D2242">
        <f t="shared" si="245"/>
        <v>2020</v>
      </c>
      <c r="E2242">
        <f t="shared" si="246"/>
        <v>5</v>
      </c>
      <c r="F2242">
        <f>DAY('Dash Board'!$C$12+COUNT('Daily reducing balance'!$F$4:F2241))</f>
        <v>17</v>
      </c>
      <c r="G2242" s="8">
        <f t="shared" si="247"/>
        <v>229322.67873476088</v>
      </c>
      <c r="H2242" s="6">
        <f>G2242*'Dash Board'!$C$11/365</f>
        <v>65.969537718218888</v>
      </c>
      <c r="I2242" s="6">
        <f>H2242*'Dash Board'!$C$18/'Dash Board'!$C$11</f>
        <v>31.414065580104236</v>
      </c>
      <c r="J2242" s="6">
        <f>(G2242&gt;1)*PMT('Dash Board'!$C$11/365,$U$4,-'Dash Board'!$C$19)</f>
        <v>108.80376961660664</v>
      </c>
      <c r="K2242" s="6">
        <f t="shared" si="242"/>
        <v>0</v>
      </c>
      <c r="L2242" s="8">
        <f t="shared" si="243"/>
        <v>229279.84450286248</v>
      </c>
      <c r="N2242" s="8">
        <f t="shared" si="248"/>
        <v>77.389704036502408</v>
      </c>
      <c r="O2242" s="8">
        <f>IF(E2241&lt;&gt;E2242,SUM($N$4:N2242)-SUM($O$3:O2241),0)</f>
        <v>0</v>
      </c>
      <c r="P2242" s="6">
        <f>IF(B2242&gt;0,SUM($O$4:O2242)-SUM($P$3:P2241),0)</f>
        <v>0</v>
      </c>
      <c r="Q2242" s="6">
        <f t="shared" si="244"/>
        <v>31.414065580104236</v>
      </c>
      <c r="R2242" s="8">
        <f>IF(E2241&lt;&gt;E2242,SUM($Q$4:Q2242)-SUM($R$3:R2241),0)</f>
        <v>0</v>
      </c>
      <c r="S2242" s="6">
        <f>IF(B2242&gt;0,SUM($R$4:R2242)-SUM($S$3:S2241),0)</f>
        <v>0</v>
      </c>
    </row>
    <row r="2243" spans="1:19">
      <c r="A2243">
        <f>IF(E2242&lt;&gt;E2243,COUNTIF($A$4:A2242,"&lt;&gt;0")+1,0)</f>
        <v>0</v>
      </c>
      <c r="B2243">
        <f>IF(A2243&lt;&gt;0,IF(MOD(A2243,3)=0,COUNTIF($B$4:B2242,"&lt;&gt;0")+1,0),0)</f>
        <v>0</v>
      </c>
      <c r="C2243" s="9">
        <f>'Dash Board'!$C$12+COUNT('Daily reducing balance'!$F$4:F2242)</f>
        <v>43969</v>
      </c>
      <c r="D2243">
        <f t="shared" si="245"/>
        <v>2020</v>
      </c>
      <c r="E2243">
        <f t="shared" si="246"/>
        <v>5</v>
      </c>
      <c r="F2243">
        <f>DAY('Dash Board'!$C$12+COUNT('Daily reducing balance'!$F$4:F2242))</f>
        <v>18</v>
      </c>
      <c r="G2243" s="8">
        <f t="shared" si="247"/>
        <v>229279.84450286248</v>
      </c>
      <c r="H2243" s="6">
        <f>G2243*'Dash Board'!$C$11/365</f>
        <v>65.957215541919339</v>
      </c>
      <c r="I2243" s="6">
        <f>H2243*'Dash Board'!$C$18/'Dash Board'!$C$11</f>
        <v>31.408197877104449</v>
      </c>
      <c r="J2243" s="6">
        <f>(G2243&gt;1)*PMT('Dash Board'!$C$11/365,$U$4,-'Dash Board'!$C$19)</f>
        <v>108.80376961660664</v>
      </c>
      <c r="K2243" s="6">
        <f t="shared" si="242"/>
        <v>0</v>
      </c>
      <c r="L2243" s="8">
        <f t="shared" si="243"/>
        <v>229236.99794878779</v>
      </c>
      <c r="N2243" s="8">
        <f t="shared" si="248"/>
        <v>77.395571739502202</v>
      </c>
      <c r="O2243" s="8">
        <f>IF(E2242&lt;&gt;E2243,SUM($N$4:N2243)-SUM($O$3:O2242),0)</f>
        <v>0</v>
      </c>
      <c r="P2243" s="6">
        <f>IF(B2243&gt;0,SUM($O$4:O2243)-SUM($P$3:P2242),0)</f>
        <v>0</v>
      </c>
      <c r="Q2243" s="6">
        <f t="shared" si="244"/>
        <v>31.408197877104449</v>
      </c>
      <c r="R2243" s="8">
        <f>IF(E2242&lt;&gt;E2243,SUM($Q$4:Q2243)-SUM($R$3:R2242),0)</f>
        <v>0</v>
      </c>
      <c r="S2243" s="6">
        <f>IF(B2243&gt;0,SUM($R$4:R2243)-SUM($S$3:S2242),0)</f>
        <v>0</v>
      </c>
    </row>
    <row r="2244" spans="1:19">
      <c r="A2244">
        <f>IF(E2243&lt;&gt;E2244,COUNTIF($A$4:A2243,"&lt;&gt;0")+1,0)</f>
        <v>0</v>
      </c>
      <c r="B2244">
        <f>IF(A2244&lt;&gt;0,IF(MOD(A2244,3)=0,COUNTIF($B$4:B2243,"&lt;&gt;0")+1,0),0)</f>
        <v>0</v>
      </c>
      <c r="C2244" s="9">
        <f>'Dash Board'!$C$12+COUNT('Daily reducing balance'!$F$4:F2243)</f>
        <v>43970</v>
      </c>
      <c r="D2244">
        <f t="shared" si="245"/>
        <v>2020</v>
      </c>
      <c r="E2244">
        <f t="shared" si="246"/>
        <v>5</v>
      </c>
      <c r="F2244">
        <f>DAY('Dash Board'!$C$12+COUNT('Daily reducing balance'!$F$4:F2243))</f>
        <v>19</v>
      </c>
      <c r="G2244" s="8">
        <f t="shared" si="247"/>
        <v>229236.99794878779</v>
      </c>
      <c r="H2244" s="6">
        <f>G2244*'Dash Board'!$C$11/365</f>
        <v>65.944889820884157</v>
      </c>
      <c r="I2244" s="6">
        <f>H2244*'Dash Board'!$C$18/'Dash Board'!$C$11</f>
        <v>31.402328486135314</v>
      </c>
      <c r="J2244" s="6">
        <f>(G2244&gt;1)*PMT('Dash Board'!$C$11/365,$U$4,-'Dash Board'!$C$19)</f>
        <v>108.80376961660664</v>
      </c>
      <c r="K2244" s="6">
        <f t="shared" si="242"/>
        <v>0</v>
      </c>
      <c r="L2244" s="8">
        <f t="shared" si="243"/>
        <v>229194.13906899205</v>
      </c>
      <c r="N2244" s="8">
        <f t="shared" si="248"/>
        <v>77.401441130471326</v>
      </c>
      <c r="O2244" s="8">
        <f>IF(E2243&lt;&gt;E2244,SUM($N$4:N2244)-SUM($O$3:O2243),0)</f>
        <v>0</v>
      </c>
      <c r="P2244" s="6">
        <f>IF(B2244&gt;0,SUM($O$4:O2244)-SUM($P$3:P2243),0)</f>
        <v>0</v>
      </c>
      <c r="Q2244" s="6">
        <f t="shared" si="244"/>
        <v>31.402328486135314</v>
      </c>
      <c r="R2244" s="8">
        <f>IF(E2243&lt;&gt;E2244,SUM($Q$4:Q2244)-SUM($R$3:R2243),0)</f>
        <v>0</v>
      </c>
      <c r="S2244" s="6">
        <f>IF(B2244&gt;0,SUM($R$4:R2244)-SUM($S$3:S2243),0)</f>
        <v>0</v>
      </c>
    </row>
    <row r="2245" spans="1:19">
      <c r="A2245">
        <f>IF(E2244&lt;&gt;E2245,COUNTIF($A$4:A2244,"&lt;&gt;0")+1,0)</f>
        <v>0</v>
      </c>
      <c r="B2245">
        <f>IF(A2245&lt;&gt;0,IF(MOD(A2245,3)=0,COUNTIF($B$4:B2244,"&lt;&gt;0")+1,0),0)</f>
        <v>0</v>
      </c>
      <c r="C2245" s="9">
        <f>'Dash Board'!$C$12+COUNT('Daily reducing balance'!$F$4:F2244)</f>
        <v>43971</v>
      </c>
      <c r="D2245">
        <f t="shared" si="245"/>
        <v>2020</v>
      </c>
      <c r="E2245">
        <f t="shared" si="246"/>
        <v>5</v>
      </c>
      <c r="F2245">
        <f>DAY('Dash Board'!$C$12+COUNT('Daily reducing balance'!$F$4:F2244))</f>
        <v>20</v>
      </c>
      <c r="G2245" s="8">
        <f t="shared" si="247"/>
        <v>229194.13906899205</v>
      </c>
      <c r="H2245" s="6">
        <f>G2245*'Dash Board'!$C$11/365</f>
        <v>65.932560554093598</v>
      </c>
      <c r="I2245" s="6">
        <f>H2245*'Dash Board'!$C$18/'Dash Board'!$C$11</f>
        <v>31.396457406711239</v>
      </c>
      <c r="J2245" s="6">
        <f>(G2245&gt;1)*PMT('Dash Board'!$C$11/365,$U$4,-'Dash Board'!$C$19)</f>
        <v>108.80376961660664</v>
      </c>
      <c r="K2245" s="6">
        <f t="shared" ref="K2245:K2308" si="249">IF(F2245=1,SUMIFS($J$4:$J$7308,$D$4:$D$7308,"="&amp;YEAR(C2245),$E$4:$E$7308,"="&amp;MONTH(C2245)),0)</f>
        <v>0</v>
      </c>
      <c r="L2245" s="8">
        <f t="shared" ref="L2245:L2308" si="250">IF(G2245+H2245-J2245&lt;0,0,G2245+H2245-J2245)</f>
        <v>229151.26785992953</v>
      </c>
      <c r="N2245" s="8">
        <f t="shared" si="248"/>
        <v>77.407312209895409</v>
      </c>
      <c r="O2245" s="8">
        <f>IF(E2244&lt;&gt;E2245,SUM($N$4:N2245)-SUM($O$3:O2244),0)</f>
        <v>0</v>
      </c>
      <c r="P2245" s="6">
        <f>IF(B2245&gt;0,SUM($O$4:O2245)-SUM($P$3:P2244),0)</f>
        <v>0</v>
      </c>
      <c r="Q2245" s="6">
        <f t="shared" ref="Q2245:Q2308" si="251">I2245</f>
        <v>31.396457406711239</v>
      </c>
      <c r="R2245" s="8">
        <f>IF(E2244&lt;&gt;E2245,SUM($Q$4:Q2245)-SUM($R$3:R2244),0)</f>
        <v>0</v>
      </c>
      <c r="S2245" s="6">
        <f>IF(B2245&gt;0,SUM($R$4:R2245)-SUM($S$3:S2244),0)</f>
        <v>0</v>
      </c>
    </row>
    <row r="2246" spans="1:19">
      <c r="A2246">
        <f>IF(E2245&lt;&gt;E2246,COUNTIF($A$4:A2245,"&lt;&gt;0")+1,0)</f>
        <v>0</v>
      </c>
      <c r="B2246">
        <f>IF(A2246&lt;&gt;0,IF(MOD(A2246,3)=0,COUNTIF($B$4:B2245,"&lt;&gt;0")+1,0),0)</f>
        <v>0</v>
      </c>
      <c r="C2246" s="9">
        <f>'Dash Board'!$C$12+COUNT('Daily reducing balance'!$F$4:F2245)</f>
        <v>43972</v>
      </c>
      <c r="D2246">
        <f t="shared" si="245"/>
        <v>2020</v>
      </c>
      <c r="E2246">
        <f t="shared" si="246"/>
        <v>5</v>
      </c>
      <c r="F2246">
        <f>DAY('Dash Board'!$C$12+COUNT('Daily reducing balance'!$F$4:F2245))</f>
        <v>21</v>
      </c>
      <c r="G2246" s="8">
        <f t="shared" si="247"/>
        <v>229151.26785992953</v>
      </c>
      <c r="H2246" s="6">
        <f>G2246*'Dash Board'!$C$11/365</f>
        <v>65.920227740527665</v>
      </c>
      <c r="I2246" s="6">
        <f>H2246*'Dash Board'!$C$18/'Dash Board'!$C$11</f>
        <v>31.39058463834651</v>
      </c>
      <c r="J2246" s="6">
        <f>(G2246&gt;1)*PMT('Dash Board'!$C$11/365,$U$4,-'Dash Board'!$C$19)</f>
        <v>108.80376961660664</v>
      </c>
      <c r="K2246" s="6">
        <f t="shared" si="249"/>
        <v>0</v>
      </c>
      <c r="L2246" s="8">
        <f t="shared" si="250"/>
        <v>229108.38431805346</v>
      </c>
      <c r="N2246" s="8">
        <f t="shared" si="248"/>
        <v>77.413184978260134</v>
      </c>
      <c r="O2246" s="8">
        <f>IF(E2245&lt;&gt;E2246,SUM($N$4:N2246)-SUM($O$3:O2245),0)</f>
        <v>0</v>
      </c>
      <c r="P2246" s="6">
        <f>IF(B2246&gt;0,SUM($O$4:O2246)-SUM($P$3:P2245),0)</f>
        <v>0</v>
      </c>
      <c r="Q2246" s="6">
        <f t="shared" si="251"/>
        <v>31.39058463834651</v>
      </c>
      <c r="R2246" s="8">
        <f>IF(E2245&lt;&gt;E2246,SUM($Q$4:Q2246)-SUM($R$3:R2245),0)</f>
        <v>0</v>
      </c>
      <c r="S2246" s="6">
        <f>IF(B2246&gt;0,SUM($R$4:R2246)-SUM($S$3:S2245),0)</f>
        <v>0</v>
      </c>
    </row>
    <row r="2247" spans="1:19">
      <c r="A2247">
        <f>IF(E2246&lt;&gt;E2247,COUNTIF($A$4:A2246,"&lt;&gt;0")+1,0)</f>
        <v>0</v>
      </c>
      <c r="B2247">
        <f>IF(A2247&lt;&gt;0,IF(MOD(A2247,3)=0,COUNTIF($B$4:B2246,"&lt;&gt;0")+1,0),0)</f>
        <v>0</v>
      </c>
      <c r="C2247" s="9">
        <f>'Dash Board'!$C$12+COUNT('Daily reducing balance'!$F$4:F2246)</f>
        <v>43973</v>
      </c>
      <c r="D2247">
        <f t="shared" si="245"/>
        <v>2020</v>
      </c>
      <c r="E2247">
        <f t="shared" si="246"/>
        <v>5</v>
      </c>
      <c r="F2247">
        <f>DAY('Dash Board'!$C$12+COUNT('Daily reducing balance'!$F$4:F2246))</f>
        <v>22</v>
      </c>
      <c r="G2247" s="8">
        <f t="shared" si="247"/>
        <v>229108.38431805346</v>
      </c>
      <c r="H2247" s="6">
        <f>G2247*'Dash Board'!$C$11/365</f>
        <v>65.90789137916606</v>
      </c>
      <c r="I2247" s="6">
        <f>H2247*'Dash Board'!$C$18/'Dash Board'!$C$11</f>
        <v>31.384710180555267</v>
      </c>
      <c r="J2247" s="6">
        <f>(G2247&gt;1)*PMT('Dash Board'!$C$11/365,$U$4,-'Dash Board'!$C$19)</f>
        <v>108.80376961660664</v>
      </c>
      <c r="K2247" s="6">
        <f t="shared" si="249"/>
        <v>0</v>
      </c>
      <c r="L2247" s="8">
        <f t="shared" si="250"/>
        <v>229065.48843981602</v>
      </c>
      <c r="N2247" s="8">
        <f t="shared" si="248"/>
        <v>77.419059436051384</v>
      </c>
      <c r="O2247" s="8">
        <f>IF(E2246&lt;&gt;E2247,SUM($N$4:N2247)-SUM($O$3:O2246),0)</f>
        <v>0</v>
      </c>
      <c r="P2247" s="6">
        <f>IF(B2247&gt;0,SUM($O$4:O2247)-SUM($P$3:P2246),0)</f>
        <v>0</v>
      </c>
      <c r="Q2247" s="6">
        <f t="shared" si="251"/>
        <v>31.384710180555267</v>
      </c>
      <c r="R2247" s="8">
        <f>IF(E2246&lt;&gt;E2247,SUM($Q$4:Q2247)-SUM($R$3:R2246),0)</f>
        <v>0</v>
      </c>
      <c r="S2247" s="6">
        <f>IF(B2247&gt;0,SUM($R$4:R2247)-SUM($S$3:S2246),0)</f>
        <v>0</v>
      </c>
    </row>
    <row r="2248" spans="1:19">
      <c r="A2248">
        <f>IF(E2247&lt;&gt;E2248,COUNTIF($A$4:A2247,"&lt;&gt;0")+1,0)</f>
        <v>0</v>
      </c>
      <c r="B2248">
        <f>IF(A2248&lt;&gt;0,IF(MOD(A2248,3)=0,COUNTIF($B$4:B2247,"&lt;&gt;0")+1,0),0)</f>
        <v>0</v>
      </c>
      <c r="C2248" s="9">
        <f>'Dash Board'!$C$12+COUNT('Daily reducing balance'!$F$4:F2247)</f>
        <v>43974</v>
      </c>
      <c r="D2248">
        <f t="shared" si="245"/>
        <v>2020</v>
      </c>
      <c r="E2248">
        <f t="shared" si="246"/>
        <v>5</v>
      </c>
      <c r="F2248">
        <f>DAY('Dash Board'!$C$12+COUNT('Daily reducing balance'!$F$4:F2247))</f>
        <v>23</v>
      </c>
      <c r="G2248" s="8">
        <f t="shared" si="247"/>
        <v>229065.48843981602</v>
      </c>
      <c r="H2248" s="6">
        <f>G2248*'Dash Board'!$C$11/365</f>
        <v>65.895551468988174</v>
      </c>
      <c r="I2248" s="6">
        <f>H2248*'Dash Board'!$C$18/'Dash Board'!$C$11</f>
        <v>31.378834032851511</v>
      </c>
      <c r="J2248" s="6">
        <f>(G2248&gt;1)*PMT('Dash Board'!$C$11/365,$U$4,-'Dash Board'!$C$19)</f>
        <v>108.80376961660664</v>
      </c>
      <c r="K2248" s="6">
        <f t="shared" si="249"/>
        <v>0</v>
      </c>
      <c r="L2248" s="8">
        <f t="shared" si="250"/>
        <v>229022.58022166841</v>
      </c>
      <c r="N2248" s="8">
        <f t="shared" si="248"/>
        <v>77.424935583755129</v>
      </c>
      <c r="O2248" s="8">
        <f>IF(E2247&lt;&gt;E2248,SUM($N$4:N2248)-SUM($O$3:O2247),0)</f>
        <v>0</v>
      </c>
      <c r="P2248" s="6">
        <f>IF(B2248&gt;0,SUM($O$4:O2248)-SUM($P$3:P2247),0)</f>
        <v>0</v>
      </c>
      <c r="Q2248" s="6">
        <f t="shared" si="251"/>
        <v>31.378834032851511</v>
      </c>
      <c r="R2248" s="8">
        <f>IF(E2247&lt;&gt;E2248,SUM($Q$4:Q2248)-SUM($R$3:R2247),0)</f>
        <v>0</v>
      </c>
      <c r="S2248" s="6">
        <f>IF(B2248&gt;0,SUM($R$4:R2248)-SUM($S$3:S2247),0)</f>
        <v>0</v>
      </c>
    </row>
    <row r="2249" spans="1:19">
      <c r="A2249">
        <f>IF(E2248&lt;&gt;E2249,COUNTIF($A$4:A2248,"&lt;&gt;0")+1,0)</f>
        <v>0</v>
      </c>
      <c r="B2249">
        <f>IF(A2249&lt;&gt;0,IF(MOD(A2249,3)=0,COUNTIF($B$4:B2248,"&lt;&gt;0")+1,0),0)</f>
        <v>0</v>
      </c>
      <c r="C2249" s="9">
        <f>'Dash Board'!$C$12+COUNT('Daily reducing balance'!$F$4:F2248)</f>
        <v>43975</v>
      </c>
      <c r="D2249">
        <f t="shared" si="245"/>
        <v>2020</v>
      </c>
      <c r="E2249">
        <f t="shared" si="246"/>
        <v>5</v>
      </c>
      <c r="F2249">
        <f>DAY('Dash Board'!$C$12+COUNT('Daily reducing balance'!$F$4:F2248))</f>
        <v>24</v>
      </c>
      <c r="G2249" s="8">
        <f t="shared" si="247"/>
        <v>229022.58022166841</v>
      </c>
      <c r="H2249" s="6">
        <f>G2249*'Dash Board'!$C$11/365</f>
        <v>65.883208008973099</v>
      </c>
      <c r="I2249" s="6">
        <f>H2249*'Dash Board'!$C$18/'Dash Board'!$C$11</f>
        <v>31.372956194749101</v>
      </c>
      <c r="J2249" s="6">
        <f>(G2249&gt;1)*PMT('Dash Board'!$C$11/365,$U$4,-'Dash Board'!$C$19)</f>
        <v>108.80376961660664</v>
      </c>
      <c r="K2249" s="6">
        <f t="shared" si="249"/>
        <v>0</v>
      </c>
      <c r="L2249" s="8">
        <f t="shared" si="250"/>
        <v>228979.65966006077</v>
      </c>
      <c r="N2249" s="8">
        <f t="shared" si="248"/>
        <v>77.43081342185755</v>
      </c>
      <c r="O2249" s="8">
        <f>IF(E2248&lt;&gt;E2249,SUM($N$4:N2249)-SUM($O$3:O2248),0)</f>
        <v>0</v>
      </c>
      <c r="P2249" s="6">
        <f>IF(B2249&gt;0,SUM($O$4:O2249)-SUM($P$3:P2248),0)</f>
        <v>0</v>
      </c>
      <c r="Q2249" s="6">
        <f t="shared" si="251"/>
        <v>31.372956194749101</v>
      </c>
      <c r="R2249" s="8">
        <f>IF(E2248&lt;&gt;E2249,SUM($Q$4:Q2249)-SUM($R$3:R2248),0)</f>
        <v>0</v>
      </c>
      <c r="S2249" s="6">
        <f>IF(B2249&gt;0,SUM($R$4:R2249)-SUM($S$3:S2248),0)</f>
        <v>0</v>
      </c>
    </row>
    <row r="2250" spans="1:19">
      <c r="A2250">
        <f>IF(E2249&lt;&gt;E2250,COUNTIF($A$4:A2249,"&lt;&gt;0")+1,0)</f>
        <v>0</v>
      </c>
      <c r="B2250">
        <f>IF(A2250&lt;&gt;0,IF(MOD(A2250,3)=0,COUNTIF($B$4:B2249,"&lt;&gt;0")+1,0),0)</f>
        <v>0</v>
      </c>
      <c r="C2250" s="9">
        <f>'Dash Board'!$C$12+COUNT('Daily reducing balance'!$F$4:F2249)</f>
        <v>43976</v>
      </c>
      <c r="D2250">
        <f t="shared" si="245"/>
        <v>2020</v>
      </c>
      <c r="E2250">
        <f t="shared" si="246"/>
        <v>5</v>
      </c>
      <c r="F2250">
        <f>DAY('Dash Board'!$C$12+COUNT('Daily reducing balance'!$F$4:F2249))</f>
        <v>25</v>
      </c>
      <c r="G2250" s="8">
        <f t="shared" si="247"/>
        <v>228979.65966006077</v>
      </c>
      <c r="H2250" s="6">
        <f>G2250*'Dash Board'!$C$11/365</f>
        <v>65.870860998099673</v>
      </c>
      <c r="I2250" s="6">
        <f>H2250*'Dash Board'!$C$18/'Dash Board'!$C$11</f>
        <v>31.367076665761751</v>
      </c>
      <c r="J2250" s="6">
        <f>(G2250&gt;1)*PMT('Dash Board'!$C$11/365,$U$4,-'Dash Board'!$C$19)</f>
        <v>108.80376961660664</v>
      </c>
      <c r="K2250" s="6">
        <f t="shared" si="249"/>
        <v>0</v>
      </c>
      <c r="L2250" s="8">
        <f t="shared" si="250"/>
        <v>228936.72675144227</v>
      </c>
      <c r="N2250" s="8">
        <f t="shared" si="248"/>
        <v>77.4366929508449</v>
      </c>
      <c r="O2250" s="8">
        <f>IF(E2249&lt;&gt;E2250,SUM($N$4:N2250)-SUM($O$3:O2249),0)</f>
        <v>0</v>
      </c>
      <c r="P2250" s="6">
        <f>IF(B2250&gt;0,SUM($O$4:O2250)-SUM($P$3:P2249),0)</f>
        <v>0</v>
      </c>
      <c r="Q2250" s="6">
        <f t="shared" si="251"/>
        <v>31.367076665761751</v>
      </c>
      <c r="R2250" s="8">
        <f>IF(E2249&lt;&gt;E2250,SUM($Q$4:Q2250)-SUM($R$3:R2249),0)</f>
        <v>0</v>
      </c>
      <c r="S2250" s="6">
        <f>IF(B2250&gt;0,SUM($R$4:R2250)-SUM($S$3:S2249),0)</f>
        <v>0</v>
      </c>
    </row>
    <row r="2251" spans="1:19">
      <c r="A2251">
        <f>IF(E2250&lt;&gt;E2251,COUNTIF($A$4:A2250,"&lt;&gt;0")+1,0)</f>
        <v>0</v>
      </c>
      <c r="B2251">
        <f>IF(A2251&lt;&gt;0,IF(MOD(A2251,3)=0,COUNTIF($B$4:B2250,"&lt;&gt;0")+1,0),0)</f>
        <v>0</v>
      </c>
      <c r="C2251" s="9">
        <f>'Dash Board'!$C$12+COUNT('Daily reducing balance'!$F$4:F2250)</f>
        <v>43977</v>
      </c>
      <c r="D2251">
        <f t="shared" si="245"/>
        <v>2020</v>
      </c>
      <c r="E2251">
        <f t="shared" si="246"/>
        <v>5</v>
      </c>
      <c r="F2251">
        <f>DAY('Dash Board'!$C$12+COUNT('Daily reducing balance'!$F$4:F2250))</f>
        <v>26</v>
      </c>
      <c r="G2251" s="8">
        <f t="shared" si="247"/>
        <v>228936.72675144227</v>
      </c>
      <c r="H2251" s="6">
        <f>G2251*'Dash Board'!$C$11/365</f>
        <v>65.858510435346403</v>
      </c>
      <c r="I2251" s="6">
        <f>H2251*'Dash Board'!$C$18/'Dash Board'!$C$11</f>
        <v>31.361195445403052</v>
      </c>
      <c r="J2251" s="6">
        <f>(G2251&gt;1)*PMT('Dash Board'!$C$11/365,$U$4,-'Dash Board'!$C$19)</f>
        <v>108.80376961660664</v>
      </c>
      <c r="K2251" s="6">
        <f t="shared" si="249"/>
        <v>0</v>
      </c>
      <c r="L2251" s="8">
        <f t="shared" si="250"/>
        <v>228893.78149226101</v>
      </c>
      <c r="N2251" s="8">
        <f t="shared" si="248"/>
        <v>77.442574171203589</v>
      </c>
      <c r="O2251" s="8">
        <f>IF(E2250&lt;&gt;E2251,SUM($N$4:N2251)-SUM($O$3:O2250),0)</f>
        <v>0</v>
      </c>
      <c r="P2251" s="6">
        <f>IF(B2251&gt;0,SUM($O$4:O2251)-SUM($P$3:P2250),0)</f>
        <v>0</v>
      </c>
      <c r="Q2251" s="6">
        <f t="shared" si="251"/>
        <v>31.361195445403052</v>
      </c>
      <c r="R2251" s="8">
        <f>IF(E2250&lt;&gt;E2251,SUM($Q$4:Q2251)-SUM($R$3:R2250),0)</f>
        <v>0</v>
      </c>
      <c r="S2251" s="6">
        <f>IF(B2251&gt;0,SUM($R$4:R2251)-SUM($S$3:S2250),0)</f>
        <v>0</v>
      </c>
    </row>
    <row r="2252" spans="1:19">
      <c r="A2252">
        <f>IF(E2251&lt;&gt;E2252,COUNTIF($A$4:A2251,"&lt;&gt;0")+1,0)</f>
        <v>0</v>
      </c>
      <c r="B2252">
        <f>IF(A2252&lt;&gt;0,IF(MOD(A2252,3)=0,COUNTIF($B$4:B2251,"&lt;&gt;0")+1,0),0)</f>
        <v>0</v>
      </c>
      <c r="C2252" s="9">
        <f>'Dash Board'!$C$12+COUNT('Daily reducing balance'!$F$4:F2251)</f>
        <v>43978</v>
      </c>
      <c r="D2252">
        <f t="shared" si="245"/>
        <v>2020</v>
      </c>
      <c r="E2252">
        <f t="shared" si="246"/>
        <v>5</v>
      </c>
      <c r="F2252">
        <f>DAY('Dash Board'!$C$12+COUNT('Daily reducing balance'!$F$4:F2251))</f>
        <v>27</v>
      </c>
      <c r="G2252" s="8">
        <f t="shared" si="247"/>
        <v>228893.78149226101</v>
      </c>
      <c r="H2252" s="6">
        <f>G2252*'Dash Board'!$C$11/365</f>
        <v>65.846156319691517</v>
      </c>
      <c r="I2252" s="6">
        <f>H2252*'Dash Board'!$C$18/'Dash Board'!$C$11</f>
        <v>31.355312533186439</v>
      </c>
      <c r="J2252" s="6">
        <f>(G2252&gt;1)*PMT('Dash Board'!$C$11/365,$U$4,-'Dash Board'!$C$19)</f>
        <v>108.80376961660664</v>
      </c>
      <c r="K2252" s="6">
        <f t="shared" si="249"/>
        <v>0</v>
      </c>
      <c r="L2252" s="8">
        <f t="shared" si="250"/>
        <v>228850.82387896409</v>
      </c>
      <c r="N2252" s="8">
        <f t="shared" si="248"/>
        <v>77.448457083420209</v>
      </c>
      <c r="O2252" s="8">
        <f>IF(E2251&lt;&gt;E2252,SUM($N$4:N2252)-SUM($O$3:O2251),0)</f>
        <v>0</v>
      </c>
      <c r="P2252" s="6">
        <f>IF(B2252&gt;0,SUM($O$4:O2252)-SUM($P$3:P2251),0)</f>
        <v>0</v>
      </c>
      <c r="Q2252" s="6">
        <f t="shared" si="251"/>
        <v>31.355312533186439</v>
      </c>
      <c r="R2252" s="8">
        <f>IF(E2251&lt;&gt;E2252,SUM($Q$4:Q2252)-SUM($R$3:R2251),0)</f>
        <v>0</v>
      </c>
      <c r="S2252" s="6">
        <f>IF(B2252&gt;0,SUM($R$4:R2252)-SUM($S$3:S2251),0)</f>
        <v>0</v>
      </c>
    </row>
    <row r="2253" spans="1:19">
      <c r="A2253">
        <f>IF(E2252&lt;&gt;E2253,COUNTIF($A$4:A2252,"&lt;&gt;0")+1,0)</f>
        <v>0</v>
      </c>
      <c r="B2253">
        <f>IF(A2253&lt;&gt;0,IF(MOD(A2253,3)=0,COUNTIF($B$4:B2252,"&lt;&gt;0")+1,0),0)</f>
        <v>0</v>
      </c>
      <c r="C2253" s="9">
        <f>'Dash Board'!$C$12+COUNT('Daily reducing balance'!$F$4:F2252)</f>
        <v>43979</v>
      </c>
      <c r="D2253">
        <f t="shared" si="245"/>
        <v>2020</v>
      </c>
      <c r="E2253">
        <f t="shared" si="246"/>
        <v>5</v>
      </c>
      <c r="F2253">
        <f>DAY('Dash Board'!$C$12+COUNT('Daily reducing balance'!$F$4:F2252))</f>
        <v>28</v>
      </c>
      <c r="G2253" s="8">
        <f t="shared" si="247"/>
        <v>228850.82387896409</v>
      </c>
      <c r="H2253" s="6">
        <f>G2253*'Dash Board'!$C$11/365</f>
        <v>65.833798650112954</v>
      </c>
      <c r="I2253" s="6">
        <f>H2253*'Dash Board'!$C$18/'Dash Board'!$C$11</f>
        <v>31.349427928625218</v>
      </c>
      <c r="J2253" s="6">
        <f>(G2253&gt;1)*PMT('Dash Board'!$C$11/365,$U$4,-'Dash Board'!$C$19)</f>
        <v>108.80376961660664</v>
      </c>
      <c r="K2253" s="6">
        <f t="shared" si="249"/>
        <v>0</v>
      </c>
      <c r="L2253" s="8">
        <f t="shared" si="250"/>
        <v>228807.85390799757</v>
      </c>
      <c r="N2253" s="8">
        <f t="shared" si="248"/>
        <v>77.454341687981426</v>
      </c>
      <c r="O2253" s="8">
        <f>IF(E2252&lt;&gt;E2253,SUM($N$4:N2253)-SUM($O$3:O2252),0)</f>
        <v>0</v>
      </c>
      <c r="P2253" s="6">
        <f>IF(B2253&gt;0,SUM($O$4:O2253)-SUM($P$3:P2252),0)</f>
        <v>0</v>
      </c>
      <c r="Q2253" s="6">
        <f t="shared" si="251"/>
        <v>31.349427928625218</v>
      </c>
      <c r="R2253" s="8">
        <f>IF(E2252&lt;&gt;E2253,SUM($Q$4:Q2253)-SUM($R$3:R2252),0)</f>
        <v>0</v>
      </c>
      <c r="S2253" s="6">
        <f>IF(B2253&gt;0,SUM($R$4:R2253)-SUM($S$3:S2252),0)</f>
        <v>0</v>
      </c>
    </row>
    <row r="2254" spans="1:19">
      <c r="A2254">
        <f>IF(E2253&lt;&gt;E2254,COUNTIF($A$4:A2253,"&lt;&gt;0")+1,0)</f>
        <v>0</v>
      </c>
      <c r="B2254">
        <f>IF(A2254&lt;&gt;0,IF(MOD(A2254,3)=0,COUNTIF($B$4:B2253,"&lt;&gt;0")+1,0),0)</f>
        <v>0</v>
      </c>
      <c r="C2254" s="9">
        <f>'Dash Board'!$C$12+COUNT('Daily reducing balance'!$F$4:F2253)</f>
        <v>43980</v>
      </c>
      <c r="D2254">
        <f t="shared" si="245"/>
        <v>2020</v>
      </c>
      <c r="E2254">
        <f t="shared" si="246"/>
        <v>5</v>
      </c>
      <c r="F2254">
        <f>DAY('Dash Board'!$C$12+COUNT('Daily reducing balance'!$F$4:F2253))</f>
        <v>29</v>
      </c>
      <c r="G2254" s="8">
        <f t="shared" si="247"/>
        <v>228807.85390799757</v>
      </c>
      <c r="H2254" s="6">
        <f>G2254*'Dash Board'!$C$11/365</f>
        <v>65.821437425588343</v>
      </c>
      <c r="I2254" s="6">
        <f>H2254*'Dash Board'!$C$18/'Dash Board'!$C$11</f>
        <v>31.343541631232544</v>
      </c>
      <c r="J2254" s="6">
        <f>(G2254&gt;1)*PMT('Dash Board'!$C$11/365,$U$4,-'Dash Board'!$C$19)</f>
        <v>108.80376961660664</v>
      </c>
      <c r="K2254" s="6">
        <f t="shared" si="249"/>
        <v>0</v>
      </c>
      <c r="L2254" s="8">
        <f t="shared" si="250"/>
        <v>228764.87157580655</v>
      </c>
      <c r="N2254" s="8">
        <f t="shared" si="248"/>
        <v>77.460227985374104</v>
      </c>
      <c r="O2254" s="8">
        <f>IF(E2253&lt;&gt;E2254,SUM($N$4:N2254)-SUM($O$3:O2253),0)</f>
        <v>0</v>
      </c>
      <c r="P2254" s="6">
        <f>IF(B2254&gt;0,SUM($O$4:O2254)-SUM($P$3:P2253),0)</f>
        <v>0</v>
      </c>
      <c r="Q2254" s="6">
        <f t="shared" si="251"/>
        <v>31.343541631232544</v>
      </c>
      <c r="R2254" s="8">
        <f>IF(E2253&lt;&gt;E2254,SUM($Q$4:Q2254)-SUM($R$3:R2253),0)</f>
        <v>0</v>
      </c>
      <c r="S2254" s="6">
        <f>IF(B2254&gt;0,SUM($R$4:R2254)-SUM($S$3:S2253),0)</f>
        <v>0</v>
      </c>
    </row>
    <row r="2255" spans="1:19">
      <c r="A2255">
        <f>IF(E2254&lt;&gt;E2255,COUNTIF($A$4:A2254,"&lt;&gt;0")+1,0)</f>
        <v>0</v>
      </c>
      <c r="B2255">
        <f>IF(A2255&lt;&gt;0,IF(MOD(A2255,3)=0,COUNTIF($B$4:B2254,"&lt;&gt;0")+1,0),0)</f>
        <v>0</v>
      </c>
      <c r="C2255" s="9">
        <f>'Dash Board'!$C$12+COUNT('Daily reducing balance'!$F$4:F2254)</f>
        <v>43981</v>
      </c>
      <c r="D2255">
        <f t="shared" si="245"/>
        <v>2020</v>
      </c>
      <c r="E2255">
        <f t="shared" si="246"/>
        <v>5</v>
      </c>
      <c r="F2255">
        <f>DAY('Dash Board'!$C$12+COUNT('Daily reducing balance'!$F$4:F2254))</f>
        <v>30</v>
      </c>
      <c r="G2255" s="8">
        <f t="shared" si="247"/>
        <v>228764.87157580655</v>
      </c>
      <c r="H2255" s="6">
        <f>G2255*'Dash Board'!$C$11/365</f>
        <v>65.809072645095029</v>
      </c>
      <c r="I2255" s="6">
        <f>H2255*'Dash Board'!$C$18/'Dash Board'!$C$11</f>
        <v>31.337653640521445</v>
      </c>
      <c r="J2255" s="6">
        <f>(G2255&gt;1)*PMT('Dash Board'!$C$11/365,$U$4,-'Dash Board'!$C$19)</f>
        <v>108.80376961660664</v>
      </c>
      <c r="K2255" s="6">
        <f t="shared" si="249"/>
        <v>0</v>
      </c>
      <c r="L2255" s="8">
        <f t="shared" si="250"/>
        <v>228721.87687883503</v>
      </c>
      <c r="N2255" s="8">
        <f t="shared" si="248"/>
        <v>77.466115976085206</v>
      </c>
      <c r="O2255" s="8">
        <f>IF(E2254&lt;&gt;E2255,SUM($N$4:N2255)-SUM($O$3:O2254),0)</f>
        <v>0</v>
      </c>
      <c r="P2255" s="6">
        <f>IF(B2255&gt;0,SUM($O$4:O2255)-SUM($P$3:P2254),0)</f>
        <v>0</v>
      </c>
      <c r="Q2255" s="6">
        <f t="shared" si="251"/>
        <v>31.337653640521445</v>
      </c>
      <c r="R2255" s="8">
        <f>IF(E2254&lt;&gt;E2255,SUM($Q$4:Q2255)-SUM($R$3:R2254),0)</f>
        <v>0</v>
      </c>
      <c r="S2255" s="6">
        <f>IF(B2255&gt;0,SUM($R$4:R2255)-SUM($S$3:S2254),0)</f>
        <v>0</v>
      </c>
    </row>
    <row r="2256" spans="1:19">
      <c r="A2256">
        <f>IF(E2255&lt;&gt;E2256,COUNTIF($A$4:A2255,"&lt;&gt;0")+1,0)</f>
        <v>0</v>
      </c>
      <c r="B2256">
        <f>IF(A2256&lt;&gt;0,IF(MOD(A2256,3)=0,COUNTIF($B$4:B2255,"&lt;&gt;0")+1,0),0)</f>
        <v>0</v>
      </c>
      <c r="C2256" s="9">
        <f>'Dash Board'!$C$12+COUNT('Daily reducing balance'!$F$4:F2255)</f>
        <v>43982</v>
      </c>
      <c r="D2256">
        <f t="shared" si="245"/>
        <v>2020</v>
      </c>
      <c r="E2256">
        <f t="shared" si="246"/>
        <v>5</v>
      </c>
      <c r="F2256">
        <f>DAY('Dash Board'!$C$12+COUNT('Daily reducing balance'!$F$4:F2255))</f>
        <v>31</v>
      </c>
      <c r="G2256" s="8">
        <f t="shared" si="247"/>
        <v>228721.87687883503</v>
      </c>
      <c r="H2256" s="6">
        <f>G2256*'Dash Board'!$C$11/365</f>
        <v>65.796704307610071</v>
      </c>
      <c r="I2256" s="6">
        <f>H2256*'Dash Board'!$C$18/'Dash Board'!$C$11</f>
        <v>31.331763956004799</v>
      </c>
      <c r="J2256" s="6">
        <f>(G2256&gt;1)*PMT('Dash Board'!$C$11/365,$U$4,-'Dash Board'!$C$19)</f>
        <v>108.80376961660664</v>
      </c>
      <c r="K2256" s="6">
        <f t="shared" si="249"/>
        <v>0</v>
      </c>
      <c r="L2256" s="8">
        <f t="shared" si="250"/>
        <v>228678.86981352602</v>
      </c>
      <c r="N2256" s="8">
        <f t="shared" si="248"/>
        <v>77.472005660601837</v>
      </c>
      <c r="O2256" s="8">
        <f>IF(E2255&lt;&gt;E2256,SUM($N$4:N2256)-SUM($O$3:O2255),0)</f>
        <v>0</v>
      </c>
      <c r="P2256" s="6">
        <f>IF(B2256&gt;0,SUM($O$4:O2256)-SUM($P$3:P2255),0)</f>
        <v>0</v>
      </c>
      <c r="Q2256" s="6">
        <f t="shared" si="251"/>
        <v>31.331763956004799</v>
      </c>
      <c r="R2256" s="8">
        <f>IF(E2255&lt;&gt;E2256,SUM($Q$4:Q2256)-SUM($R$3:R2255),0)</f>
        <v>0</v>
      </c>
      <c r="S2256" s="6">
        <f>IF(B2256&gt;0,SUM($R$4:R2256)-SUM($S$3:S2255),0)</f>
        <v>0</v>
      </c>
    </row>
    <row r="2257" spans="1:19">
      <c r="A2257">
        <f>IF(E2256&lt;&gt;E2257,COUNTIF($A$4:A2256,"&lt;&gt;0")+1,0)</f>
        <v>74</v>
      </c>
      <c r="B2257">
        <f>IF(A2257&lt;&gt;0,IF(MOD(A2257,3)=0,COUNTIF($B$4:B2256,"&lt;&gt;0")+1,0),0)</f>
        <v>0</v>
      </c>
      <c r="C2257" s="9">
        <f>'Dash Board'!$C$12+COUNT('Daily reducing balance'!$F$4:F2256)</f>
        <v>43983</v>
      </c>
      <c r="D2257">
        <f t="shared" si="245"/>
        <v>2020</v>
      </c>
      <c r="E2257">
        <f t="shared" si="246"/>
        <v>6</v>
      </c>
      <c r="F2257">
        <f>DAY('Dash Board'!$C$12+COUNT('Daily reducing balance'!$F$4:F2256))</f>
        <v>1</v>
      </c>
      <c r="G2257" s="8">
        <f t="shared" si="247"/>
        <v>228678.86981352602</v>
      </c>
      <c r="H2257" s="6">
        <f>G2257*'Dash Board'!$C$11/365</f>
        <v>65.784332412110217</v>
      </c>
      <c r="I2257" s="6">
        <f>H2257*'Dash Board'!$C$18/'Dash Board'!$C$11</f>
        <v>31.325872577195344</v>
      </c>
      <c r="J2257" s="6">
        <f>(G2257&gt;1)*PMT('Dash Board'!$C$11/365,$U$4,-'Dash Board'!$C$19)</f>
        <v>108.80376961660664</v>
      </c>
      <c r="K2257" s="6">
        <f t="shared" si="249"/>
        <v>3264.1130884981981</v>
      </c>
      <c r="L2257" s="8">
        <f t="shared" si="250"/>
        <v>228635.85037632153</v>
      </c>
      <c r="N2257" s="8">
        <f t="shared" si="248"/>
        <v>77.477897039411303</v>
      </c>
      <c r="O2257" s="8">
        <f>IF(E2256&lt;&gt;E2257,SUM($N$4:N2257)-SUM($O$3:O2256),0)</f>
        <v>2399.0829176136467</v>
      </c>
      <c r="P2257" s="6">
        <f>IF(B2257&gt;0,SUM($O$4:O2257)-SUM($P$3:P2256),0)</f>
        <v>0</v>
      </c>
      <c r="Q2257" s="6">
        <f t="shared" si="251"/>
        <v>31.325872577195344</v>
      </c>
      <c r="R2257" s="8">
        <f>IF(E2256&lt;&gt;E2257,SUM($Q$4:Q2257)-SUM($R$3:R2256),0)</f>
        <v>973.83394050112111</v>
      </c>
      <c r="S2257" s="6">
        <f>IF(B2257&gt;0,SUM($R$4:R2257)-SUM($S$3:S2256),0)</f>
        <v>0</v>
      </c>
    </row>
    <row r="2258" spans="1:19">
      <c r="A2258">
        <f>IF(E2257&lt;&gt;E2258,COUNTIF($A$4:A2257,"&lt;&gt;0")+1,0)</f>
        <v>0</v>
      </c>
      <c r="B2258">
        <f>IF(A2258&lt;&gt;0,IF(MOD(A2258,3)=0,COUNTIF($B$4:B2257,"&lt;&gt;0")+1,0),0)</f>
        <v>0</v>
      </c>
      <c r="C2258" s="9">
        <f>'Dash Board'!$C$12+COUNT('Daily reducing balance'!$F$4:F2257)</f>
        <v>43984</v>
      </c>
      <c r="D2258">
        <f t="shared" si="245"/>
        <v>2020</v>
      </c>
      <c r="E2258">
        <f t="shared" si="246"/>
        <v>6</v>
      </c>
      <c r="F2258">
        <f>DAY('Dash Board'!$C$12+COUNT('Daily reducing balance'!$F$4:F2257))</f>
        <v>2</v>
      </c>
      <c r="G2258" s="8">
        <f t="shared" si="247"/>
        <v>228635.85037632153</v>
      </c>
      <c r="H2258" s="6">
        <f>G2258*'Dash Board'!$C$11/365</f>
        <v>65.771956957571945</v>
      </c>
      <c r="I2258" s="6">
        <f>H2258*'Dash Board'!$C$18/'Dash Board'!$C$11</f>
        <v>31.31997950360569</v>
      </c>
      <c r="J2258" s="6">
        <f>(G2258&gt;1)*PMT('Dash Board'!$C$11/365,$U$4,-'Dash Board'!$C$19)</f>
        <v>108.80376961660664</v>
      </c>
      <c r="K2258" s="6">
        <f t="shared" si="249"/>
        <v>0</v>
      </c>
      <c r="L2258" s="8">
        <f t="shared" si="250"/>
        <v>228592.8185636625</v>
      </c>
      <c r="N2258" s="8">
        <f t="shared" si="248"/>
        <v>77.48379011300095</v>
      </c>
      <c r="O2258" s="8">
        <f>IF(E2257&lt;&gt;E2258,SUM($N$4:N2258)-SUM($O$3:O2257),0)</f>
        <v>0</v>
      </c>
      <c r="P2258" s="6">
        <f>IF(B2258&gt;0,SUM($O$4:O2258)-SUM($P$3:P2257),0)</f>
        <v>0</v>
      </c>
      <c r="Q2258" s="6">
        <f t="shared" si="251"/>
        <v>31.31997950360569</v>
      </c>
      <c r="R2258" s="8">
        <f>IF(E2257&lt;&gt;E2258,SUM($Q$4:Q2258)-SUM($R$3:R2257),0)</f>
        <v>0</v>
      </c>
      <c r="S2258" s="6">
        <f>IF(B2258&gt;0,SUM($R$4:R2258)-SUM($S$3:S2257),0)</f>
        <v>0</v>
      </c>
    </row>
    <row r="2259" spans="1:19">
      <c r="A2259">
        <f>IF(E2258&lt;&gt;E2259,COUNTIF($A$4:A2258,"&lt;&gt;0")+1,0)</f>
        <v>0</v>
      </c>
      <c r="B2259">
        <f>IF(A2259&lt;&gt;0,IF(MOD(A2259,3)=0,COUNTIF($B$4:B2258,"&lt;&gt;0")+1,0),0)</f>
        <v>0</v>
      </c>
      <c r="C2259" s="9">
        <f>'Dash Board'!$C$12+COUNT('Daily reducing balance'!$F$4:F2258)</f>
        <v>43985</v>
      </c>
      <c r="D2259">
        <f t="shared" si="245"/>
        <v>2020</v>
      </c>
      <c r="E2259">
        <f t="shared" si="246"/>
        <v>6</v>
      </c>
      <c r="F2259">
        <f>DAY('Dash Board'!$C$12+COUNT('Daily reducing balance'!$F$4:F2258))</f>
        <v>3</v>
      </c>
      <c r="G2259" s="8">
        <f t="shared" si="247"/>
        <v>228592.8185636625</v>
      </c>
      <c r="H2259" s="6">
        <f>G2259*'Dash Board'!$C$11/365</f>
        <v>65.759577942971404</v>
      </c>
      <c r="I2259" s="6">
        <f>H2259*'Dash Board'!$C$18/'Dash Board'!$C$11</f>
        <v>31.314084734748292</v>
      </c>
      <c r="J2259" s="6">
        <f>(G2259&gt;1)*PMT('Dash Board'!$C$11/365,$U$4,-'Dash Board'!$C$19)</f>
        <v>108.80376961660664</v>
      </c>
      <c r="K2259" s="6">
        <f t="shared" si="249"/>
        <v>0</v>
      </c>
      <c r="L2259" s="8">
        <f t="shared" si="250"/>
        <v>228549.77437198887</v>
      </c>
      <c r="N2259" s="8">
        <f t="shared" si="248"/>
        <v>77.489684881858352</v>
      </c>
      <c r="O2259" s="8">
        <f>IF(E2258&lt;&gt;E2259,SUM($N$4:N2259)-SUM($O$3:O2258),0)</f>
        <v>0</v>
      </c>
      <c r="P2259" s="6">
        <f>IF(B2259&gt;0,SUM($O$4:O2259)-SUM($P$3:P2258),0)</f>
        <v>0</v>
      </c>
      <c r="Q2259" s="6">
        <f t="shared" si="251"/>
        <v>31.314084734748292</v>
      </c>
      <c r="R2259" s="8">
        <f>IF(E2258&lt;&gt;E2259,SUM($Q$4:Q2259)-SUM($R$3:R2258),0)</f>
        <v>0</v>
      </c>
      <c r="S2259" s="6">
        <f>IF(B2259&gt;0,SUM($R$4:R2259)-SUM($S$3:S2258),0)</f>
        <v>0</v>
      </c>
    </row>
    <row r="2260" spans="1:19">
      <c r="A2260">
        <f>IF(E2259&lt;&gt;E2260,COUNTIF($A$4:A2259,"&lt;&gt;0")+1,0)</f>
        <v>0</v>
      </c>
      <c r="B2260">
        <f>IF(A2260&lt;&gt;0,IF(MOD(A2260,3)=0,COUNTIF($B$4:B2259,"&lt;&gt;0")+1,0),0)</f>
        <v>0</v>
      </c>
      <c r="C2260" s="9">
        <f>'Dash Board'!$C$12+COUNT('Daily reducing balance'!$F$4:F2259)</f>
        <v>43986</v>
      </c>
      <c r="D2260">
        <f t="shared" si="245"/>
        <v>2020</v>
      </c>
      <c r="E2260">
        <f t="shared" si="246"/>
        <v>6</v>
      </c>
      <c r="F2260">
        <f>DAY('Dash Board'!$C$12+COUNT('Daily reducing balance'!$F$4:F2259))</f>
        <v>4</v>
      </c>
      <c r="G2260" s="8">
        <f t="shared" si="247"/>
        <v>228549.77437198887</v>
      </c>
      <c r="H2260" s="6">
        <f>G2260*'Dash Board'!$C$11/365</f>
        <v>65.747195367284476</v>
      </c>
      <c r="I2260" s="6">
        <f>H2260*'Dash Board'!$C$18/'Dash Board'!$C$11</f>
        <v>31.308188270135471</v>
      </c>
      <c r="J2260" s="6">
        <f>(G2260&gt;1)*PMT('Dash Board'!$C$11/365,$U$4,-'Dash Board'!$C$19)</f>
        <v>108.80376961660664</v>
      </c>
      <c r="K2260" s="6">
        <f t="shared" si="249"/>
        <v>0</v>
      </c>
      <c r="L2260" s="8">
        <f t="shared" si="250"/>
        <v>228506.71779773955</v>
      </c>
      <c r="N2260" s="8">
        <f t="shared" si="248"/>
        <v>77.49558134647117</v>
      </c>
      <c r="O2260" s="8">
        <f>IF(E2259&lt;&gt;E2260,SUM($N$4:N2260)-SUM($O$3:O2259),0)</f>
        <v>0</v>
      </c>
      <c r="P2260" s="6">
        <f>IF(B2260&gt;0,SUM($O$4:O2260)-SUM($P$3:P2259),0)</f>
        <v>0</v>
      </c>
      <c r="Q2260" s="6">
        <f t="shared" si="251"/>
        <v>31.308188270135471</v>
      </c>
      <c r="R2260" s="8">
        <f>IF(E2259&lt;&gt;E2260,SUM($Q$4:Q2260)-SUM($R$3:R2259),0)</f>
        <v>0</v>
      </c>
      <c r="S2260" s="6">
        <f>IF(B2260&gt;0,SUM($R$4:R2260)-SUM($S$3:S2259),0)</f>
        <v>0</v>
      </c>
    </row>
    <row r="2261" spans="1:19">
      <c r="A2261">
        <f>IF(E2260&lt;&gt;E2261,COUNTIF($A$4:A2260,"&lt;&gt;0")+1,0)</f>
        <v>0</v>
      </c>
      <c r="B2261">
        <f>IF(A2261&lt;&gt;0,IF(MOD(A2261,3)=0,COUNTIF($B$4:B2260,"&lt;&gt;0")+1,0),0)</f>
        <v>0</v>
      </c>
      <c r="C2261" s="9">
        <f>'Dash Board'!$C$12+COUNT('Daily reducing balance'!$F$4:F2260)</f>
        <v>43987</v>
      </c>
      <c r="D2261">
        <f t="shared" si="245"/>
        <v>2020</v>
      </c>
      <c r="E2261">
        <f t="shared" si="246"/>
        <v>6</v>
      </c>
      <c r="F2261">
        <f>DAY('Dash Board'!$C$12+COUNT('Daily reducing balance'!$F$4:F2260))</f>
        <v>5</v>
      </c>
      <c r="G2261" s="8">
        <f t="shared" si="247"/>
        <v>228506.71779773955</v>
      </c>
      <c r="H2261" s="6">
        <f>G2261*'Dash Board'!$C$11/365</f>
        <v>65.734809229486714</v>
      </c>
      <c r="I2261" s="6">
        <f>H2261*'Dash Board'!$C$18/'Dash Board'!$C$11</f>
        <v>31.302290109279394</v>
      </c>
      <c r="J2261" s="6">
        <f>(G2261&gt;1)*PMT('Dash Board'!$C$11/365,$U$4,-'Dash Board'!$C$19)</f>
        <v>108.80376961660664</v>
      </c>
      <c r="K2261" s="6">
        <f t="shared" si="249"/>
        <v>0</v>
      </c>
      <c r="L2261" s="8">
        <f t="shared" si="250"/>
        <v>228463.64883735243</v>
      </c>
      <c r="N2261" s="8">
        <f t="shared" si="248"/>
        <v>77.501479507327247</v>
      </c>
      <c r="O2261" s="8">
        <f>IF(E2260&lt;&gt;E2261,SUM($N$4:N2261)-SUM($O$3:O2260),0)</f>
        <v>0</v>
      </c>
      <c r="P2261" s="6">
        <f>IF(B2261&gt;0,SUM($O$4:O2261)-SUM($P$3:P2260),0)</f>
        <v>0</v>
      </c>
      <c r="Q2261" s="6">
        <f t="shared" si="251"/>
        <v>31.302290109279394</v>
      </c>
      <c r="R2261" s="8">
        <f>IF(E2260&lt;&gt;E2261,SUM($Q$4:Q2261)-SUM($R$3:R2260),0)</f>
        <v>0</v>
      </c>
      <c r="S2261" s="6">
        <f>IF(B2261&gt;0,SUM($R$4:R2261)-SUM($S$3:S2260),0)</f>
        <v>0</v>
      </c>
    </row>
    <row r="2262" spans="1:19">
      <c r="A2262">
        <f>IF(E2261&lt;&gt;E2262,COUNTIF($A$4:A2261,"&lt;&gt;0")+1,0)</f>
        <v>0</v>
      </c>
      <c r="B2262">
        <f>IF(A2262&lt;&gt;0,IF(MOD(A2262,3)=0,COUNTIF($B$4:B2261,"&lt;&gt;0")+1,0),0)</f>
        <v>0</v>
      </c>
      <c r="C2262" s="9">
        <f>'Dash Board'!$C$12+COUNT('Daily reducing balance'!$F$4:F2261)</f>
        <v>43988</v>
      </c>
      <c r="D2262">
        <f t="shared" si="245"/>
        <v>2020</v>
      </c>
      <c r="E2262">
        <f t="shared" si="246"/>
        <v>6</v>
      </c>
      <c r="F2262">
        <f>DAY('Dash Board'!$C$12+COUNT('Daily reducing balance'!$F$4:F2261))</f>
        <v>6</v>
      </c>
      <c r="G2262" s="8">
        <f t="shared" si="247"/>
        <v>228463.64883735243</v>
      </c>
      <c r="H2262" s="6">
        <f>G2262*'Dash Board'!$C$11/365</f>
        <v>65.722419528553445</v>
      </c>
      <c r="I2262" s="6">
        <f>H2262*'Dash Board'!$C$18/'Dash Board'!$C$11</f>
        <v>31.29639025169212</v>
      </c>
      <c r="J2262" s="6">
        <f>(G2262&gt;1)*PMT('Dash Board'!$C$11/365,$U$4,-'Dash Board'!$C$19)</f>
        <v>108.80376961660664</v>
      </c>
      <c r="K2262" s="6">
        <f t="shared" si="249"/>
        <v>0</v>
      </c>
      <c r="L2262" s="8">
        <f t="shared" si="250"/>
        <v>228420.56748726437</v>
      </c>
      <c r="N2262" s="8">
        <f t="shared" si="248"/>
        <v>77.507379364914527</v>
      </c>
      <c r="O2262" s="8">
        <f>IF(E2261&lt;&gt;E2262,SUM($N$4:N2262)-SUM($O$3:O2261),0)</f>
        <v>0</v>
      </c>
      <c r="P2262" s="6">
        <f>IF(B2262&gt;0,SUM($O$4:O2262)-SUM($P$3:P2261),0)</f>
        <v>0</v>
      </c>
      <c r="Q2262" s="6">
        <f t="shared" si="251"/>
        <v>31.29639025169212</v>
      </c>
      <c r="R2262" s="8">
        <f>IF(E2261&lt;&gt;E2262,SUM($Q$4:Q2262)-SUM($R$3:R2261),0)</f>
        <v>0</v>
      </c>
      <c r="S2262" s="6">
        <f>IF(B2262&gt;0,SUM($R$4:R2262)-SUM($S$3:S2261),0)</f>
        <v>0</v>
      </c>
    </row>
    <row r="2263" spans="1:19">
      <c r="A2263">
        <f>IF(E2262&lt;&gt;E2263,COUNTIF($A$4:A2262,"&lt;&gt;0")+1,0)</f>
        <v>0</v>
      </c>
      <c r="B2263">
        <f>IF(A2263&lt;&gt;0,IF(MOD(A2263,3)=0,COUNTIF($B$4:B2262,"&lt;&gt;0")+1,0),0)</f>
        <v>0</v>
      </c>
      <c r="C2263" s="9">
        <f>'Dash Board'!$C$12+COUNT('Daily reducing balance'!$F$4:F2262)</f>
        <v>43989</v>
      </c>
      <c r="D2263">
        <f t="shared" si="245"/>
        <v>2020</v>
      </c>
      <c r="E2263">
        <f t="shared" si="246"/>
        <v>6</v>
      </c>
      <c r="F2263">
        <f>DAY('Dash Board'!$C$12+COUNT('Daily reducing balance'!$F$4:F2262))</f>
        <v>7</v>
      </c>
      <c r="G2263" s="8">
        <f t="shared" si="247"/>
        <v>228420.56748726437</v>
      </c>
      <c r="H2263" s="6">
        <f>G2263*'Dash Board'!$C$11/365</f>
        <v>65.710026263459611</v>
      </c>
      <c r="I2263" s="6">
        <f>H2263*'Dash Board'!$C$18/'Dash Board'!$C$11</f>
        <v>31.290488696885532</v>
      </c>
      <c r="J2263" s="6">
        <f>(G2263&gt;1)*PMT('Dash Board'!$C$11/365,$U$4,-'Dash Board'!$C$19)</f>
        <v>108.80376961660664</v>
      </c>
      <c r="K2263" s="6">
        <f t="shared" si="249"/>
        <v>0</v>
      </c>
      <c r="L2263" s="8">
        <f t="shared" si="250"/>
        <v>228377.47374391122</v>
      </c>
      <c r="N2263" s="8">
        <f t="shared" si="248"/>
        <v>77.513280919721112</v>
      </c>
      <c r="O2263" s="8">
        <f>IF(E2262&lt;&gt;E2263,SUM($N$4:N2263)-SUM($O$3:O2262),0)</f>
        <v>0</v>
      </c>
      <c r="P2263" s="6">
        <f>IF(B2263&gt;0,SUM($O$4:O2263)-SUM($P$3:P2262),0)</f>
        <v>0</v>
      </c>
      <c r="Q2263" s="6">
        <f t="shared" si="251"/>
        <v>31.290488696885532</v>
      </c>
      <c r="R2263" s="8">
        <f>IF(E2262&lt;&gt;E2263,SUM($Q$4:Q2263)-SUM($R$3:R2262),0)</f>
        <v>0</v>
      </c>
      <c r="S2263" s="6">
        <f>IF(B2263&gt;0,SUM($R$4:R2263)-SUM($S$3:S2262),0)</f>
        <v>0</v>
      </c>
    </row>
    <row r="2264" spans="1:19">
      <c r="A2264">
        <f>IF(E2263&lt;&gt;E2264,COUNTIF($A$4:A2263,"&lt;&gt;0")+1,0)</f>
        <v>0</v>
      </c>
      <c r="B2264">
        <f>IF(A2264&lt;&gt;0,IF(MOD(A2264,3)=0,COUNTIF($B$4:B2263,"&lt;&gt;0")+1,0),0)</f>
        <v>0</v>
      </c>
      <c r="C2264" s="9">
        <f>'Dash Board'!$C$12+COUNT('Daily reducing balance'!$F$4:F2263)</f>
        <v>43990</v>
      </c>
      <c r="D2264">
        <f t="shared" si="245"/>
        <v>2020</v>
      </c>
      <c r="E2264">
        <f t="shared" si="246"/>
        <v>6</v>
      </c>
      <c r="F2264">
        <f>DAY('Dash Board'!$C$12+COUNT('Daily reducing balance'!$F$4:F2263))</f>
        <v>8</v>
      </c>
      <c r="G2264" s="8">
        <f t="shared" si="247"/>
        <v>228377.47374391122</v>
      </c>
      <c r="H2264" s="6">
        <f>G2264*'Dash Board'!$C$11/365</f>
        <v>65.697629433179941</v>
      </c>
      <c r="I2264" s="6">
        <f>H2264*'Dash Board'!$C$18/'Dash Board'!$C$11</f>
        <v>31.284585444371402</v>
      </c>
      <c r="J2264" s="6">
        <f>(G2264&gt;1)*PMT('Dash Board'!$C$11/365,$U$4,-'Dash Board'!$C$19)</f>
        <v>108.80376961660664</v>
      </c>
      <c r="K2264" s="6">
        <f t="shared" si="249"/>
        <v>0</v>
      </c>
      <c r="L2264" s="8">
        <f t="shared" si="250"/>
        <v>228334.36760372779</v>
      </c>
      <c r="N2264" s="8">
        <f t="shared" si="248"/>
        <v>77.519184172235242</v>
      </c>
      <c r="O2264" s="8">
        <f>IF(E2263&lt;&gt;E2264,SUM($N$4:N2264)-SUM($O$3:O2263),0)</f>
        <v>0</v>
      </c>
      <c r="P2264" s="6">
        <f>IF(B2264&gt;0,SUM($O$4:O2264)-SUM($P$3:P2263),0)</f>
        <v>0</v>
      </c>
      <c r="Q2264" s="6">
        <f t="shared" si="251"/>
        <v>31.284585444371402</v>
      </c>
      <c r="R2264" s="8">
        <f>IF(E2263&lt;&gt;E2264,SUM($Q$4:Q2264)-SUM($R$3:R2263),0)</f>
        <v>0</v>
      </c>
      <c r="S2264" s="6">
        <f>IF(B2264&gt;0,SUM($R$4:R2264)-SUM($S$3:S2263),0)</f>
        <v>0</v>
      </c>
    </row>
    <row r="2265" spans="1:19">
      <c r="A2265">
        <f>IF(E2264&lt;&gt;E2265,COUNTIF($A$4:A2264,"&lt;&gt;0")+1,0)</f>
        <v>0</v>
      </c>
      <c r="B2265">
        <f>IF(A2265&lt;&gt;0,IF(MOD(A2265,3)=0,COUNTIF($B$4:B2264,"&lt;&gt;0")+1,0),0)</f>
        <v>0</v>
      </c>
      <c r="C2265" s="9">
        <f>'Dash Board'!$C$12+COUNT('Daily reducing balance'!$F$4:F2264)</f>
        <v>43991</v>
      </c>
      <c r="D2265">
        <f t="shared" si="245"/>
        <v>2020</v>
      </c>
      <c r="E2265">
        <f t="shared" si="246"/>
        <v>6</v>
      </c>
      <c r="F2265">
        <f>DAY('Dash Board'!$C$12+COUNT('Daily reducing balance'!$F$4:F2264))</f>
        <v>9</v>
      </c>
      <c r="G2265" s="8">
        <f t="shared" si="247"/>
        <v>228334.36760372779</v>
      </c>
      <c r="H2265" s="6">
        <f>G2265*'Dash Board'!$C$11/365</f>
        <v>65.68522903668881</v>
      </c>
      <c r="I2265" s="6">
        <f>H2265*'Dash Board'!$C$18/'Dash Board'!$C$11</f>
        <v>31.278680493661344</v>
      </c>
      <c r="J2265" s="6">
        <f>(G2265&gt;1)*PMT('Dash Board'!$C$11/365,$U$4,-'Dash Board'!$C$19)</f>
        <v>108.80376961660664</v>
      </c>
      <c r="K2265" s="6">
        <f t="shared" si="249"/>
        <v>0</v>
      </c>
      <c r="L2265" s="8">
        <f t="shared" si="250"/>
        <v>228291.24906314787</v>
      </c>
      <c r="N2265" s="8">
        <f t="shared" si="248"/>
        <v>77.525089122945303</v>
      </c>
      <c r="O2265" s="8">
        <f>IF(E2264&lt;&gt;E2265,SUM($N$4:N2265)-SUM($O$3:O2264),0)</f>
        <v>0</v>
      </c>
      <c r="P2265" s="6">
        <f>IF(B2265&gt;0,SUM($O$4:O2265)-SUM($P$3:P2264),0)</f>
        <v>0</v>
      </c>
      <c r="Q2265" s="6">
        <f t="shared" si="251"/>
        <v>31.278680493661344</v>
      </c>
      <c r="R2265" s="8">
        <f>IF(E2264&lt;&gt;E2265,SUM($Q$4:Q2265)-SUM($R$3:R2264),0)</f>
        <v>0</v>
      </c>
      <c r="S2265" s="6">
        <f>IF(B2265&gt;0,SUM($R$4:R2265)-SUM($S$3:S2264),0)</f>
        <v>0</v>
      </c>
    </row>
    <row r="2266" spans="1:19">
      <c r="A2266">
        <f>IF(E2265&lt;&gt;E2266,COUNTIF($A$4:A2265,"&lt;&gt;0")+1,0)</f>
        <v>0</v>
      </c>
      <c r="B2266">
        <f>IF(A2266&lt;&gt;0,IF(MOD(A2266,3)=0,COUNTIF($B$4:B2265,"&lt;&gt;0")+1,0),0)</f>
        <v>0</v>
      </c>
      <c r="C2266" s="9">
        <f>'Dash Board'!$C$12+COUNT('Daily reducing balance'!$F$4:F2265)</f>
        <v>43992</v>
      </c>
      <c r="D2266">
        <f t="shared" si="245"/>
        <v>2020</v>
      </c>
      <c r="E2266">
        <f t="shared" si="246"/>
        <v>6</v>
      </c>
      <c r="F2266">
        <f>DAY('Dash Board'!$C$12+COUNT('Daily reducing balance'!$F$4:F2265))</f>
        <v>10</v>
      </c>
      <c r="G2266" s="8">
        <f t="shared" si="247"/>
        <v>228291.24906314787</v>
      </c>
      <c r="H2266" s="6">
        <f>G2266*'Dash Board'!$C$11/365</f>
        <v>65.67282507296035</v>
      </c>
      <c r="I2266" s="6">
        <f>H2266*'Dash Board'!$C$18/'Dash Board'!$C$11</f>
        <v>31.272773844266833</v>
      </c>
      <c r="J2266" s="6">
        <f>(G2266&gt;1)*PMT('Dash Board'!$C$11/365,$U$4,-'Dash Board'!$C$19)</f>
        <v>108.80376961660664</v>
      </c>
      <c r="K2266" s="6">
        <f t="shared" si="249"/>
        <v>0</v>
      </c>
      <c r="L2266" s="8">
        <f t="shared" si="250"/>
        <v>228248.11811860421</v>
      </c>
      <c r="N2266" s="8">
        <f t="shared" si="248"/>
        <v>77.530995772339807</v>
      </c>
      <c r="O2266" s="8">
        <f>IF(E2265&lt;&gt;E2266,SUM($N$4:N2266)-SUM($O$3:O2265),0)</f>
        <v>0</v>
      </c>
      <c r="P2266" s="6">
        <f>IF(B2266&gt;0,SUM($O$4:O2266)-SUM($P$3:P2265),0)</f>
        <v>0</v>
      </c>
      <c r="Q2266" s="6">
        <f t="shared" si="251"/>
        <v>31.272773844266833</v>
      </c>
      <c r="R2266" s="8">
        <f>IF(E2265&lt;&gt;E2266,SUM($Q$4:Q2266)-SUM($R$3:R2265),0)</f>
        <v>0</v>
      </c>
      <c r="S2266" s="6">
        <f>IF(B2266&gt;0,SUM($R$4:R2266)-SUM($S$3:S2265),0)</f>
        <v>0</v>
      </c>
    </row>
    <row r="2267" spans="1:19">
      <c r="A2267">
        <f>IF(E2266&lt;&gt;E2267,COUNTIF($A$4:A2266,"&lt;&gt;0")+1,0)</f>
        <v>0</v>
      </c>
      <c r="B2267">
        <f>IF(A2267&lt;&gt;0,IF(MOD(A2267,3)=0,COUNTIF($B$4:B2266,"&lt;&gt;0")+1,0),0)</f>
        <v>0</v>
      </c>
      <c r="C2267" s="9">
        <f>'Dash Board'!$C$12+COUNT('Daily reducing balance'!$F$4:F2266)</f>
        <v>43993</v>
      </c>
      <c r="D2267">
        <f t="shared" si="245"/>
        <v>2020</v>
      </c>
      <c r="E2267">
        <f t="shared" si="246"/>
        <v>6</v>
      </c>
      <c r="F2267">
        <f>DAY('Dash Board'!$C$12+COUNT('Daily reducing balance'!$F$4:F2266))</f>
        <v>11</v>
      </c>
      <c r="G2267" s="8">
        <f t="shared" si="247"/>
        <v>228248.11811860421</v>
      </c>
      <c r="H2267" s="6">
        <f>G2267*'Dash Board'!$C$11/365</f>
        <v>65.660417540968339</v>
      </c>
      <c r="I2267" s="6">
        <f>H2267*'Dash Board'!$C$18/'Dash Board'!$C$11</f>
        <v>31.266865495699211</v>
      </c>
      <c r="J2267" s="6">
        <f>(G2267&gt;1)*PMT('Dash Board'!$C$11/365,$U$4,-'Dash Board'!$C$19)</f>
        <v>108.80376961660664</v>
      </c>
      <c r="K2267" s="6">
        <f t="shared" si="249"/>
        <v>0</v>
      </c>
      <c r="L2267" s="8">
        <f t="shared" si="250"/>
        <v>228204.97476652855</v>
      </c>
      <c r="N2267" s="8">
        <f t="shared" si="248"/>
        <v>77.536904120907437</v>
      </c>
      <c r="O2267" s="8">
        <f>IF(E2266&lt;&gt;E2267,SUM($N$4:N2267)-SUM($O$3:O2266),0)</f>
        <v>0</v>
      </c>
      <c r="P2267" s="6">
        <f>IF(B2267&gt;0,SUM($O$4:O2267)-SUM($P$3:P2266),0)</f>
        <v>0</v>
      </c>
      <c r="Q2267" s="6">
        <f t="shared" si="251"/>
        <v>31.266865495699211</v>
      </c>
      <c r="R2267" s="8">
        <f>IF(E2266&lt;&gt;E2267,SUM($Q$4:Q2267)-SUM($R$3:R2266),0)</f>
        <v>0</v>
      </c>
      <c r="S2267" s="6">
        <f>IF(B2267&gt;0,SUM($R$4:R2267)-SUM($S$3:S2266),0)</f>
        <v>0</v>
      </c>
    </row>
    <row r="2268" spans="1:19">
      <c r="A2268">
        <f>IF(E2267&lt;&gt;E2268,COUNTIF($A$4:A2267,"&lt;&gt;0")+1,0)</f>
        <v>0</v>
      </c>
      <c r="B2268">
        <f>IF(A2268&lt;&gt;0,IF(MOD(A2268,3)=0,COUNTIF($B$4:B2267,"&lt;&gt;0")+1,0),0)</f>
        <v>0</v>
      </c>
      <c r="C2268" s="9">
        <f>'Dash Board'!$C$12+COUNT('Daily reducing balance'!$F$4:F2267)</f>
        <v>43994</v>
      </c>
      <c r="D2268">
        <f t="shared" si="245"/>
        <v>2020</v>
      </c>
      <c r="E2268">
        <f t="shared" si="246"/>
        <v>6</v>
      </c>
      <c r="F2268">
        <f>DAY('Dash Board'!$C$12+COUNT('Daily reducing balance'!$F$4:F2267))</f>
        <v>12</v>
      </c>
      <c r="G2268" s="8">
        <f t="shared" si="247"/>
        <v>228204.97476652855</v>
      </c>
      <c r="H2268" s="6">
        <f>G2268*'Dash Board'!$C$11/365</f>
        <v>65.648006439686299</v>
      </c>
      <c r="I2268" s="6">
        <f>H2268*'Dash Board'!$C$18/'Dash Board'!$C$11</f>
        <v>31.260955447469669</v>
      </c>
      <c r="J2268" s="6">
        <f>(G2268&gt;1)*PMT('Dash Board'!$C$11/365,$U$4,-'Dash Board'!$C$19)</f>
        <v>108.80376961660664</v>
      </c>
      <c r="K2268" s="6">
        <f t="shared" si="249"/>
        <v>0</v>
      </c>
      <c r="L2268" s="8">
        <f t="shared" si="250"/>
        <v>228161.81900335161</v>
      </c>
      <c r="N2268" s="8">
        <f t="shared" si="248"/>
        <v>77.542814169136975</v>
      </c>
      <c r="O2268" s="8">
        <f>IF(E2267&lt;&gt;E2268,SUM($N$4:N2268)-SUM($O$3:O2267),0)</f>
        <v>0</v>
      </c>
      <c r="P2268" s="6">
        <f>IF(B2268&gt;0,SUM($O$4:O2268)-SUM($P$3:P2267),0)</f>
        <v>0</v>
      </c>
      <c r="Q2268" s="6">
        <f t="shared" si="251"/>
        <v>31.260955447469669</v>
      </c>
      <c r="R2268" s="8">
        <f>IF(E2267&lt;&gt;E2268,SUM($Q$4:Q2268)-SUM($R$3:R2267),0)</f>
        <v>0</v>
      </c>
      <c r="S2268" s="6">
        <f>IF(B2268&gt;0,SUM($R$4:R2268)-SUM($S$3:S2267),0)</f>
        <v>0</v>
      </c>
    </row>
    <row r="2269" spans="1:19">
      <c r="A2269">
        <f>IF(E2268&lt;&gt;E2269,COUNTIF($A$4:A2268,"&lt;&gt;0")+1,0)</f>
        <v>0</v>
      </c>
      <c r="B2269">
        <f>IF(A2269&lt;&gt;0,IF(MOD(A2269,3)=0,COUNTIF($B$4:B2268,"&lt;&gt;0")+1,0),0)</f>
        <v>0</v>
      </c>
      <c r="C2269" s="9">
        <f>'Dash Board'!$C$12+COUNT('Daily reducing balance'!$F$4:F2268)</f>
        <v>43995</v>
      </c>
      <c r="D2269">
        <f t="shared" si="245"/>
        <v>2020</v>
      </c>
      <c r="E2269">
        <f t="shared" si="246"/>
        <v>6</v>
      </c>
      <c r="F2269">
        <f>DAY('Dash Board'!$C$12+COUNT('Daily reducing balance'!$F$4:F2268))</f>
        <v>13</v>
      </c>
      <c r="G2269" s="8">
        <f t="shared" si="247"/>
        <v>228161.81900335161</v>
      </c>
      <c r="H2269" s="6">
        <f>G2269*'Dash Board'!$C$11/365</f>
        <v>65.635591768087451</v>
      </c>
      <c r="I2269" s="6">
        <f>H2269*'Dash Board'!$C$18/'Dash Board'!$C$11</f>
        <v>31.255043699089263</v>
      </c>
      <c r="J2269" s="6">
        <f>(G2269&gt;1)*PMT('Dash Board'!$C$11/365,$U$4,-'Dash Board'!$C$19)</f>
        <v>108.80376961660664</v>
      </c>
      <c r="K2269" s="6">
        <f t="shared" si="249"/>
        <v>0</v>
      </c>
      <c r="L2269" s="8">
        <f t="shared" si="250"/>
        <v>228118.65082550308</v>
      </c>
      <c r="N2269" s="8">
        <f t="shared" si="248"/>
        <v>77.548725917517373</v>
      </c>
      <c r="O2269" s="8">
        <f>IF(E2268&lt;&gt;E2269,SUM($N$4:N2269)-SUM($O$3:O2268),0)</f>
        <v>0</v>
      </c>
      <c r="P2269" s="6">
        <f>IF(B2269&gt;0,SUM($O$4:O2269)-SUM($P$3:P2268),0)</f>
        <v>0</v>
      </c>
      <c r="Q2269" s="6">
        <f t="shared" si="251"/>
        <v>31.255043699089263</v>
      </c>
      <c r="R2269" s="8">
        <f>IF(E2268&lt;&gt;E2269,SUM($Q$4:Q2269)-SUM($R$3:R2268),0)</f>
        <v>0</v>
      </c>
      <c r="S2269" s="6">
        <f>IF(B2269&gt;0,SUM($R$4:R2269)-SUM($S$3:S2268),0)</f>
        <v>0</v>
      </c>
    </row>
    <row r="2270" spans="1:19">
      <c r="A2270">
        <f>IF(E2269&lt;&gt;E2270,COUNTIF($A$4:A2269,"&lt;&gt;0")+1,0)</f>
        <v>0</v>
      </c>
      <c r="B2270">
        <f>IF(A2270&lt;&gt;0,IF(MOD(A2270,3)=0,COUNTIF($B$4:B2269,"&lt;&gt;0")+1,0),0)</f>
        <v>0</v>
      </c>
      <c r="C2270" s="9">
        <f>'Dash Board'!$C$12+COUNT('Daily reducing balance'!$F$4:F2269)</f>
        <v>43996</v>
      </c>
      <c r="D2270">
        <f t="shared" si="245"/>
        <v>2020</v>
      </c>
      <c r="E2270">
        <f t="shared" si="246"/>
        <v>6</v>
      </c>
      <c r="F2270">
        <f>DAY('Dash Board'!$C$12+COUNT('Daily reducing balance'!$F$4:F2269))</f>
        <v>14</v>
      </c>
      <c r="G2270" s="8">
        <f t="shared" si="247"/>
        <v>228118.65082550308</v>
      </c>
      <c r="H2270" s="6">
        <f>G2270*'Dash Board'!$C$11/365</f>
        <v>65.623173525144708</v>
      </c>
      <c r="I2270" s="6">
        <f>H2270*'Dash Board'!$C$18/'Dash Board'!$C$11</f>
        <v>31.249130250068912</v>
      </c>
      <c r="J2270" s="6">
        <f>(G2270&gt;1)*PMT('Dash Board'!$C$11/365,$U$4,-'Dash Board'!$C$19)</f>
        <v>108.80376961660664</v>
      </c>
      <c r="K2270" s="6">
        <f t="shared" si="249"/>
        <v>0</v>
      </c>
      <c r="L2270" s="8">
        <f t="shared" si="250"/>
        <v>228075.47022941161</v>
      </c>
      <c r="N2270" s="8">
        <f t="shared" si="248"/>
        <v>77.554639366537728</v>
      </c>
      <c r="O2270" s="8">
        <f>IF(E2269&lt;&gt;E2270,SUM($N$4:N2270)-SUM($O$3:O2269),0)</f>
        <v>0</v>
      </c>
      <c r="P2270" s="6">
        <f>IF(B2270&gt;0,SUM($O$4:O2270)-SUM($P$3:P2269),0)</f>
        <v>0</v>
      </c>
      <c r="Q2270" s="6">
        <f t="shared" si="251"/>
        <v>31.249130250068912</v>
      </c>
      <c r="R2270" s="8">
        <f>IF(E2269&lt;&gt;E2270,SUM($Q$4:Q2270)-SUM($R$3:R2269),0)</f>
        <v>0</v>
      </c>
      <c r="S2270" s="6">
        <f>IF(B2270&gt;0,SUM($R$4:R2270)-SUM($S$3:S2269),0)</f>
        <v>0</v>
      </c>
    </row>
    <row r="2271" spans="1:19">
      <c r="A2271">
        <f>IF(E2270&lt;&gt;E2271,COUNTIF($A$4:A2270,"&lt;&gt;0")+1,0)</f>
        <v>0</v>
      </c>
      <c r="B2271">
        <f>IF(A2271&lt;&gt;0,IF(MOD(A2271,3)=0,COUNTIF($B$4:B2270,"&lt;&gt;0")+1,0),0)</f>
        <v>0</v>
      </c>
      <c r="C2271" s="9">
        <f>'Dash Board'!$C$12+COUNT('Daily reducing balance'!$F$4:F2270)</f>
        <v>43997</v>
      </c>
      <c r="D2271">
        <f t="shared" si="245"/>
        <v>2020</v>
      </c>
      <c r="E2271">
        <f t="shared" si="246"/>
        <v>6</v>
      </c>
      <c r="F2271">
        <f>DAY('Dash Board'!$C$12+COUNT('Daily reducing balance'!$F$4:F2270))</f>
        <v>15</v>
      </c>
      <c r="G2271" s="8">
        <f t="shared" si="247"/>
        <v>228075.47022941161</v>
      </c>
      <c r="H2271" s="6">
        <f>G2271*'Dash Board'!$C$11/365</f>
        <v>65.610751709830737</v>
      </c>
      <c r="I2271" s="6">
        <f>H2271*'Dash Board'!$C$18/'Dash Board'!$C$11</f>
        <v>31.2432150999194</v>
      </c>
      <c r="J2271" s="6">
        <f>(G2271&gt;1)*PMT('Dash Board'!$C$11/365,$U$4,-'Dash Board'!$C$19)</f>
        <v>108.80376961660664</v>
      </c>
      <c r="K2271" s="6">
        <f t="shared" si="249"/>
        <v>0</v>
      </c>
      <c r="L2271" s="8">
        <f t="shared" si="250"/>
        <v>228032.27721150484</v>
      </c>
      <c r="N2271" s="8">
        <f t="shared" si="248"/>
        <v>77.560554516687247</v>
      </c>
      <c r="O2271" s="8">
        <f>IF(E2270&lt;&gt;E2271,SUM($N$4:N2271)-SUM($O$3:O2270),0)</f>
        <v>0</v>
      </c>
      <c r="P2271" s="6">
        <f>IF(B2271&gt;0,SUM($O$4:O2271)-SUM($P$3:P2270),0)</f>
        <v>0</v>
      </c>
      <c r="Q2271" s="6">
        <f t="shared" si="251"/>
        <v>31.2432150999194</v>
      </c>
      <c r="R2271" s="8">
        <f>IF(E2270&lt;&gt;E2271,SUM($Q$4:Q2271)-SUM($R$3:R2270),0)</f>
        <v>0</v>
      </c>
      <c r="S2271" s="6">
        <f>IF(B2271&gt;0,SUM($R$4:R2271)-SUM($S$3:S2270),0)</f>
        <v>0</v>
      </c>
    </row>
    <row r="2272" spans="1:19">
      <c r="A2272">
        <f>IF(E2271&lt;&gt;E2272,COUNTIF($A$4:A2271,"&lt;&gt;0")+1,0)</f>
        <v>0</v>
      </c>
      <c r="B2272">
        <f>IF(A2272&lt;&gt;0,IF(MOD(A2272,3)=0,COUNTIF($B$4:B2271,"&lt;&gt;0")+1,0),0)</f>
        <v>0</v>
      </c>
      <c r="C2272" s="9">
        <f>'Dash Board'!$C$12+COUNT('Daily reducing balance'!$F$4:F2271)</f>
        <v>43998</v>
      </c>
      <c r="D2272">
        <f t="shared" si="245"/>
        <v>2020</v>
      </c>
      <c r="E2272">
        <f t="shared" si="246"/>
        <v>6</v>
      </c>
      <c r="F2272">
        <f>DAY('Dash Board'!$C$12+COUNT('Daily reducing balance'!$F$4:F2271))</f>
        <v>16</v>
      </c>
      <c r="G2272" s="8">
        <f t="shared" si="247"/>
        <v>228032.27721150484</v>
      </c>
      <c r="H2272" s="6">
        <f>G2272*'Dash Board'!$C$11/365</f>
        <v>65.598326321117824</v>
      </c>
      <c r="I2272" s="6">
        <f>H2272*'Dash Board'!$C$18/'Dash Board'!$C$11</f>
        <v>31.237298248151347</v>
      </c>
      <c r="J2272" s="6">
        <f>(G2272&gt;1)*PMT('Dash Board'!$C$11/365,$U$4,-'Dash Board'!$C$19)</f>
        <v>108.80376961660664</v>
      </c>
      <c r="K2272" s="6">
        <f t="shared" si="249"/>
        <v>0</v>
      </c>
      <c r="L2272" s="8">
        <f t="shared" si="250"/>
        <v>227989.07176820934</v>
      </c>
      <c r="N2272" s="8">
        <f t="shared" si="248"/>
        <v>77.566471368455296</v>
      </c>
      <c r="O2272" s="8">
        <f>IF(E2271&lt;&gt;E2272,SUM($N$4:N2272)-SUM($O$3:O2271),0)</f>
        <v>0</v>
      </c>
      <c r="P2272" s="6">
        <f>IF(B2272&gt;0,SUM($O$4:O2272)-SUM($P$3:P2271),0)</f>
        <v>0</v>
      </c>
      <c r="Q2272" s="6">
        <f t="shared" si="251"/>
        <v>31.237298248151347</v>
      </c>
      <c r="R2272" s="8">
        <f>IF(E2271&lt;&gt;E2272,SUM($Q$4:Q2272)-SUM($R$3:R2271),0)</f>
        <v>0</v>
      </c>
      <c r="S2272" s="6">
        <f>IF(B2272&gt;0,SUM($R$4:R2272)-SUM($S$3:S2271),0)</f>
        <v>0</v>
      </c>
    </row>
    <row r="2273" spans="1:19">
      <c r="A2273">
        <f>IF(E2272&lt;&gt;E2273,COUNTIF($A$4:A2272,"&lt;&gt;0")+1,0)</f>
        <v>0</v>
      </c>
      <c r="B2273">
        <f>IF(A2273&lt;&gt;0,IF(MOD(A2273,3)=0,COUNTIF($B$4:B2272,"&lt;&gt;0")+1,0),0)</f>
        <v>0</v>
      </c>
      <c r="C2273" s="9">
        <f>'Dash Board'!$C$12+COUNT('Daily reducing balance'!$F$4:F2272)</f>
        <v>43999</v>
      </c>
      <c r="D2273">
        <f t="shared" si="245"/>
        <v>2020</v>
      </c>
      <c r="E2273">
        <f t="shared" si="246"/>
        <v>6</v>
      </c>
      <c r="F2273">
        <f>DAY('Dash Board'!$C$12+COUNT('Daily reducing balance'!$F$4:F2272))</f>
        <v>17</v>
      </c>
      <c r="G2273" s="8">
        <f t="shared" si="247"/>
        <v>227989.07176820934</v>
      </c>
      <c r="H2273" s="6">
        <f>G2273*'Dash Board'!$C$11/365</f>
        <v>65.585897357978027</v>
      </c>
      <c r="I2273" s="6">
        <f>H2273*'Dash Board'!$C$18/'Dash Board'!$C$11</f>
        <v>31.231379694275251</v>
      </c>
      <c r="J2273" s="6">
        <f>(G2273&gt;1)*PMT('Dash Board'!$C$11/365,$U$4,-'Dash Board'!$C$19)</f>
        <v>108.80376961660664</v>
      </c>
      <c r="K2273" s="6">
        <f t="shared" si="249"/>
        <v>0</v>
      </c>
      <c r="L2273" s="8">
        <f t="shared" si="250"/>
        <v>227945.85389595071</v>
      </c>
      <c r="N2273" s="8">
        <f t="shared" si="248"/>
        <v>77.572389922331396</v>
      </c>
      <c r="O2273" s="8">
        <f>IF(E2272&lt;&gt;E2273,SUM($N$4:N2273)-SUM($O$3:O2272),0)</f>
        <v>0</v>
      </c>
      <c r="P2273" s="6">
        <f>IF(B2273&gt;0,SUM($O$4:O2273)-SUM($P$3:P2272),0)</f>
        <v>0</v>
      </c>
      <c r="Q2273" s="6">
        <f t="shared" si="251"/>
        <v>31.231379694275251</v>
      </c>
      <c r="R2273" s="8">
        <f>IF(E2272&lt;&gt;E2273,SUM($Q$4:Q2273)-SUM($R$3:R2272),0)</f>
        <v>0</v>
      </c>
      <c r="S2273" s="6">
        <f>IF(B2273&gt;0,SUM($R$4:R2273)-SUM($S$3:S2272),0)</f>
        <v>0</v>
      </c>
    </row>
    <row r="2274" spans="1:19">
      <c r="A2274">
        <f>IF(E2273&lt;&gt;E2274,COUNTIF($A$4:A2273,"&lt;&gt;0")+1,0)</f>
        <v>0</v>
      </c>
      <c r="B2274">
        <f>IF(A2274&lt;&gt;0,IF(MOD(A2274,3)=0,COUNTIF($B$4:B2273,"&lt;&gt;0")+1,0),0)</f>
        <v>0</v>
      </c>
      <c r="C2274" s="9">
        <f>'Dash Board'!$C$12+COUNT('Daily reducing balance'!$F$4:F2273)</f>
        <v>44000</v>
      </c>
      <c r="D2274">
        <f t="shared" si="245"/>
        <v>2020</v>
      </c>
      <c r="E2274">
        <f t="shared" si="246"/>
        <v>6</v>
      </c>
      <c r="F2274">
        <f>DAY('Dash Board'!$C$12+COUNT('Daily reducing balance'!$F$4:F2273))</f>
        <v>18</v>
      </c>
      <c r="G2274" s="8">
        <f t="shared" si="247"/>
        <v>227945.85389595071</v>
      </c>
      <c r="H2274" s="6">
        <f>G2274*'Dash Board'!$C$11/365</f>
        <v>65.573464819383091</v>
      </c>
      <c r="I2274" s="6">
        <f>H2274*'Dash Board'!$C$18/'Dash Board'!$C$11</f>
        <v>31.225459437801476</v>
      </c>
      <c r="J2274" s="6">
        <f>(G2274&gt;1)*PMT('Dash Board'!$C$11/365,$U$4,-'Dash Board'!$C$19)</f>
        <v>108.80376961660664</v>
      </c>
      <c r="K2274" s="6">
        <f t="shared" si="249"/>
        <v>0</v>
      </c>
      <c r="L2274" s="8">
        <f t="shared" si="250"/>
        <v>227902.62359115347</v>
      </c>
      <c r="N2274" s="8">
        <f t="shared" si="248"/>
        <v>77.578310178805168</v>
      </c>
      <c r="O2274" s="8">
        <f>IF(E2273&lt;&gt;E2274,SUM($N$4:N2274)-SUM($O$3:O2273),0)</f>
        <v>0</v>
      </c>
      <c r="P2274" s="6">
        <f>IF(B2274&gt;0,SUM($O$4:O2274)-SUM($P$3:P2273),0)</f>
        <v>0</v>
      </c>
      <c r="Q2274" s="6">
        <f t="shared" si="251"/>
        <v>31.225459437801476</v>
      </c>
      <c r="R2274" s="8">
        <f>IF(E2273&lt;&gt;E2274,SUM($Q$4:Q2274)-SUM($R$3:R2273),0)</f>
        <v>0</v>
      </c>
      <c r="S2274" s="6">
        <f>IF(B2274&gt;0,SUM($R$4:R2274)-SUM($S$3:S2273),0)</f>
        <v>0</v>
      </c>
    </row>
    <row r="2275" spans="1:19">
      <c r="A2275">
        <f>IF(E2274&lt;&gt;E2275,COUNTIF($A$4:A2274,"&lt;&gt;0")+1,0)</f>
        <v>0</v>
      </c>
      <c r="B2275">
        <f>IF(A2275&lt;&gt;0,IF(MOD(A2275,3)=0,COUNTIF($B$4:B2274,"&lt;&gt;0")+1,0),0)</f>
        <v>0</v>
      </c>
      <c r="C2275" s="9">
        <f>'Dash Board'!$C$12+COUNT('Daily reducing balance'!$F$4:F2274)</f>
        <v>44001</v>
      </c>
      <c r="D2275">
        <f t="shared" si="245"/>
        <v>2020</v>
      </c>
      <c r="E2275">
        <f t="shared" si="246"/>
        <v>6</v>
      </c>
      <c r="F2275">
        <f>DAY('Dash Board'!$C$12+COUNT('Daily reducing balance'!$F$4:F2274))</f>
        <v>19</v>
      </c>
      <c r="G2275" s="8">
        <f t="shared" si="247"/>
        <v>227902.62359115347</v>
      </c>
      <c r="H2275" s="6">
        <f>G2275*'Dash Board'!$C$11/365</f>
        <v>65.56102870430442</v>
      </c>
      <c r="I2275" s="6">
        <f>H2275*'Dash Board'!$C$18/'Dash Board'!$C$11</f>
        <v>31.219537478240202</v>
      </c>
      <c r="J2275" s="6">
        <f>(G2275&gt;1)*PMT('Dash Board'!$C$11/365,$U$4,-'Dash Board'!$C$19)</f>
        <v>108.80376961660664</v>
      </c>
      <c r="K2275" s="6">
        <f t="shared" si="249"/>
        <v>0</v>
      </c>
      <c r="L2275" s="8">
        <f t="shared" si="250"/>
        <v>227859.38085024117</v>
      </c>
      <c r="N2275" s="8">
        <f t="shared" si="248"/>
        <v>77.584232138366445</v>
      </c>
      <c r="O2275" s="8">
        <f>IF(E2274&lt;&gt;E2275,SUM($N$4:N2275)-SUM($O$3:O2274),0)</f>
        <v>0</v>
      </c>
      <c r="P2275" s="6">
        <f>IF(B2275&gt;0,SUM($O$4:O2275)-SUM($P$3:P2274),0)</f>
        <v>0</v>
      </c>
      <c r="Q2275" s="6">
        <f t="shared" si="251"/>
        <v>31.219537478240202</v>
      </c>
      <c r="R2275" s="8">
        <f>IF(E2274&lt;&gt;E2275,SUM($Q$4:Q2275)-SUM($R$3:R2274),0)</f>
        <v>0</v>
      </c>
      <c r="S2275" s="6">
        <f>IF(B2275&gt;0,SUM($R$4:R2275)-SUM($S$3:S2274),0)</f>
        <v>0</v>
      </c>
    </row>
    <row r="2276" spans="1:19">
      <c r="A2276">
        <f>IF(E2275&lt;&gt;E2276,COUNTIF($A$4:A2275,"&lt;&gt;0")+1,0)</f>
        <v>0</v>
      </c>
      <c r="B2276">
        <f>IF(A2276&lt;&gt;0,IF(MOD(A2276,3)=0,COUNTIF($B$4:B2275,"&lt;&gt;0")+1,0),0)</f>
        <v>0</v>
      </c>
      <c r="C2276" s="9">
        <f>'Dash Board'!$C$12+COUNT('Daily reducing balance'!$F$4:F2275)</f>
        <v>44002</v>
      </c>
      <c r="D2276">
        <f t="shared" si="245"/>
        <v>2020</v>
      </c>
      <c r="E2276">
        <f t="shared" si="246"/>
        <v>6</v>
      </c>
      <c r="F2276">
        <f>DAY('Dash Board'!$C$12+COUNT('Daily reducing balance'!$F$4:F2275))</f>
        <v>20</v>
      </c>
      <c r="G2276" s="8">
        <f t="shared" si="247"/>
        <v>227859.38085024117</v>
      </c>
      <c r="H2276" s="6">
        <f>G2276*'Dash Board'!$C$11/365</f>
        <v>65.548589011713219</v>
      </c>
      <c r="I2276" s="6">
        <f>H2276*'Dash Board'!$C$18/'Dash Board'!$C$11</f>
        <v>31.213613815101535</v>
      </c>
      <c r="J2276" s="6">
        <f>(G2276&gt;1)*PMT('Dash Board'!$C$11/365,$U$4,-'Dash Board'!$C$19)</f>
        <v>108.80376961660664</v>
      </c>
      <c r="K2276" s="6">
        <f t="shared" si="249"/>
        <v>0</v>
      </c>
      <c r="L2276" s="8">
        <f t="shared" si="250"/>
        <v>227816.12566963627</v>
      </c>
      <c r="N2276" s="8">
        <f t="shared" si="248"/>
        <v>77.590155801505105</v>
      </c>
      <c r="O2276" s="8">
        <f>IF(E2275&lt;&gt;E2276,SUM($N$4:N2276)-SUM($O$3:O2275),0)</f>
        <v>0</v>
      </c>
      <c r="P2276" s="6">
        <f>IF(B2276&gt;0,SUM($O$4:O2276)-SUM($P$3:P2275),0)</f>
        <v>0</v>
      </c>
      <c r="Q2276" s="6">
        <f t="shared" si="251"/>
        <v>31.213613815101535</v>
      </c>
      <c r="R2276" s="8">
        <f>IF(E2275&lt;&gt;E2276,SUM($Q$4:Q2276)-SUM($R$3:R2275),0)</f>
        <v>0</v>
      </c>
      <c r="S2276" s="6">
        <f>IF(B2276&gt;0,SUM($R$4:R2276)-SUM($S$3:S2275),0)</f>
        <v>0</v>
      </c>
    </row>
    <row r="2277" spans="1:19">
      <c r="A2277">
        <f>IF(E2276&lt;&gt;E2277,COUNTIF($A$4:A2276,"&lt;&gt;0")+1,0)</f>
        <v>0</v>
      </c>
      <c r="B2277">
        <f>IF(A2277&lt;&gt;0,IF(MOD(A2277,3)=0,COUNTIF($B$4:B2276,"&lt;&gt;0")+1,0),0)</f>
        <v>0</v>
      </c>
      <c r="C2277" s="9">
        <f>'Dash Board'!$C$12+COUNT('Daily reducing balance'!$F$4:F2276)</f>
        <v>44003</v>
      </c>
      <c r="D2277">
        <f t="shared" si="245"/>
        <v>2020</v>
      </c>
      <c r="E2277">
        <f t="shared" si="246"/>
        <v>6</v>
      </c>
      <c r="F2277">
        <f>DAY('Dash Board'!$C$12+COUNT('Daily reducing balance'!$F$4:F2276))</f>
        <v>21</v>
      </c>
      <c r="G2277" s="8">
        <f t="shared" si="247"/>
        <v>227816.12566963627</v>
      </c>
      <c r="H2277" s="6">
        <f>G2277*'Dash Board'!$C$11/365</f>
        <v>65.536145740580295</v>
      </c>
      <c r="I2277" s="6">
        <f>H2277*'Dash Board'!$C$18/'Dash Board'!$C$11</f>
        <v>31.207688447895382</v>
      </c>
      <c r="J2277" s="6">
        <f>(G2277&gt;1)*PMT('Dash Board'!$C$11/365,$U$4,-'Dash Board'!$C$19)</f>
        <v>108.80376961660664</v>
      </c>
      <c r="K2277" s="6">
        <f t="shared" si="249"/>
        <v>0</v>
      </c>
      <c r="L2277" s="8">
        <f t="shared" si="250"/>
        <v>227772.85804576022</v>
      </c>
      <c r="N2277" s="8">
        <f t="shared" si="248"/>
        <v>77.596081168711265</v>
      </c>
      <c r="O2277" s="8">
        <f>IF(E2276&lt;&gt;E2277,SUM($N$4:N2277)-SUM($O$3:O2276),0)</f>
        <v>0</v>
      </c>
      <c r="P2277" s="6">
        <f>IF(B2277&gt;0,SUM($O$4:O2277)-SUM($P$3:P2276),0)</f>
        <v>0</v>
      </c>
      <c r="Q2277" s="6">
        <f t="shared" si="251"/>
        <v>31.207688447895382</v>
      </c>
      <c r="R2277" s="8">
        <f>IF(E2276&lt;&gt;E2277,SUM($Q$4:Q2277)-SUM($R$3:R2276),0)</f>
        <v>0</v>
      </c>
      <c r="S2277" s="6">
        <f>IF(B2277&gt;0,SUM($R$4:R2277)-SUM($S$3:S2276),0)</f>
        <v>0</v>
      </c>
    </row>
    <row r="2278" spans="1:19">
      <c r="A2278">
        <f>IF(E2277&lt;&gt;E2278,COUNTIF($A$4:A2277,"&lt;&gt;0")+1,0)</f>
        <v>0</v>
      </c>
      <c r="B2278">
        <f>IF(A2278&lt;&gt;0,IF(MOD(A2278,3)=0,COUNTIF($B$4:B2277,"&lt;&gt;0")+1,0),0)</f>
        <v>0</v>
      </c>
      <c r="C2278" s="9">
        <f>'Dash Board'!$C$12+COUNT('Daily reducing balance'!$F$4:F2277)</f>
        <v>44004</v>
      </c>
      <c r="D2278">
        <f t="shared" si="245"/>
        <v>2020</v>
      </c>
      <c r="E2278">
        <f t="shared" si="246"/>
        <v>6</v>
      </c>
      <c r="F2278">
        <f>DAY('Dash Board'!$C$12+COUNT('Daily reducing balance'!$F$4:F2277))</f>
        <v>22</v>
      </c>
      <c r="G2278" s="8">
        <f t="shared" si="247"/>
        <v>227772.85804576022</v>
      </c>
      <c r="H2278" s="6">
        <f>G2278*'Dash Board'!$C$11/365</f>
        <v>65.523698889876229</v>
      </c>
      <c r="I2278" s="6">
        <f>H2278*'Dash Board'!$C$18/'Dash Board'!$C$11</f>
        <v>31.201761376131543</v>
      </c>
      <c r="J2278" s="6">
        <f>(G2278&gt;1)*PMT('Dash Board'!$C$11/365,$U$4,-'Dash Board'!$C$19)</f>
        <v>108.80376961660664</v>
      </c>
      <c r="K2278" s="6">
        <f t="shared" si="249"/>
        <v>0</v>
      </c>
      <c r="L2278" s="8">
        <f t="shared" si="250"/>
        <v>227729.57797503349</v>
      </c>
      <c r="N2278" s="8">
        <f t="shared" si="248"/>
        <v>77.602008240475101</v>
      </c>
      <c r="O2278" s="8">
        <f>IF(E2277&lt;&gt;E2278,SUM($N$4:N2278)-SUM($O$3:O2277),0)</f>
        <v>0</v>
      </c>
      <c r="P2278" s="6">
        <f>IF(B2278&gt;0,SUM($O$4:O2278)-SUM($P$3:P2277),0)</f>
        <v>0</v>
      </c>
      <c r="Q2278" s="6">
        <f t="shared" si="251"/>
        <v>31.201761376131543</v>
      </c>
      <c r="R2278" s="8">
        <f>IF(E2277&lt;&gt;E2278,SUM($Q$4:Q2278)-SUM($R$3:R2277),0)</f>
        <v>0</v>
      </c>
      <c r="S2278" s="6">
        <f>IF(B2278&gt;0,SUM($R$4:R2278)-SUM($S$3:S2277),0)</f>
        <v>0</v>
      </c>
    </row>
    <row r="2279" spans="1:19">
      <c r="A2279">
        <f>IF(E2278&lt;&gt;E2279,COUNTIF($A$4:A2278,"&lt;&gt;0")+1,0)</f>
        <v>0</v>
      </c>
      <c r="B2279">
        <f>IF(A2279&lt;&gt;0,IF(MOD(A2279,3)=0,COUNTIF($B$4:B2278,"&lt;&gt;0")+1,0),0)</f>
        <v>0</v>
      </c>
      <c r="C2279" s="9">
        <f>'Dash Board'!$C$12+COUNT('Daily reducing balance'!$F$4:F2278)</f>
        <v>44005</v>
      </c>
      <c r="D2279">
        <f t="shared" si="245"/>
        <v>2020</v>
      </c>
      <c r="E2279">
        <f t="shared" si="246"/>
        <v>6</v>
      </c>
      <c r="F2279">
        <f>DAY('Dash Board'!$C$12+COUNT('Daily reducing balance'!$F$4:F2278))</f>
        <v>23</v>
      </c>
      <c r="G2279" s="8">
        <f t="shared" si="247"/>
        <v>227729.57797503349</v>
      </c>
      <c r="H2279" s="6">
        <f>G2279*'Dash Board'!$C$11/365</f>
        <v>65.511248458571274</v>
      </c>
      <c r="I2279" s="6">
        <f>H2279*'Dash Board'!$C$18/'Dash Board'!$C$11</f>
        <v>31.195832599319658</v>
      </c>
      <c r="J2279" s="6">
        <f>(G2279&gt;1)*PMT('Dash Board'!$C$11/365,$U$4,-'Dash Board'!$C$19)</f>
        <v>108.80376961660664</v>
      </c>
      <c r="K2279" s="6">
        <f t="shared" si="249"/>
        <v>0</v>
      </c>
      <c r="L2279" s="8">
        <f t="shared" si="250"/>
        <v>227686.28545387546</v>
      </c>
      <c r="N2279" s="8">
        <f t="shared" si="248"/>
        <v>77.607937017286986</v>
      </c>
      <c r="O2279" s="8">
        <f>IF(E2278&lt;&gt;E2279,SUM($N$4:N2279)-SUM($O$3:O2278),0)</f>
        <v>0</v>
      </c>
      <c r="P2279" s="6">
        <f>IF(B2279&gt;0,SUM($O$4:O2279)-SUM($P$3:P2278),0)</f>
        <v>0</v>
      </c>
      <c r="Q2279" s="6">
        <f t="shared" si="251"/>
        <v>31.195832599319658</v>
      </c>
      <c r="R2279" s="8">
        <f>IF(E2278&lt;&gt;E2279,SUM($Q$4:Q2279)-SUM($R$3:R2278),0)</f>
        <v>0</v>
      </c>
      <c r="S2279" s="6">
        <f>IF(B2279&gt;0,SUM($R$4:R2279)-SUM($S$3:S2278),0)</f>
        <v>0</v>
      </c>
    </row>
    <row r="2280" spans="1:19">
      <c r="A2280">
        <f>IF(E2279&lt;&gt;E2280,COUNTIF($A$4:A2279,"&lt;&gt;0")+1,0)</f>
        <v>0</v>
      </c>
      <c r="B2280">
        <f>IF(A2280&lt;&gt;0,IF(MOD(A2280,3)=0,COUNTIF($B$4:B2279,"&lt;&gt;0")+1,0),0)</f>
        <v>0</v>
      </c>
      <c r="C2280" s="9">
        <f>'Dash Board'!$C$12+COUNT('Daily reducing balance'!$F$4:F2279)</f>
        <v>44006</v>
      </c>
      <c r="D2280">
        <f t="shared" si="245"/>
        <v>2020</v>
      </c>
      <c r="E2280">
        <f t="shared" si="246"/>
        <v>6</v>
      </c>
      <c r="F2280">
        <f>DAY('Dash Board'!$C$12+COUNT('Daily reducing balance'!$F$4:F2279))</f>
        <v>24</v>
      </c>
      <c r="G2280" s="8">
        <f t="shared" si="247"/>
        <v>227686.28545387546</v>
      </c>
      <c r="H2280" s="6">
        <f>G2280*'Dash Board'!$C$11/365</f>
        <v>65.498794445635411</v>
      </c>
      <c r="I2280" s="6">
        <f>H2280*'Dash Board'!$C$18/'Dash Board'!$C$11</f>
        <v>31.189902116969247</v>
      </c>
      <c r="J2280" s="6">
        <f>(G2280&gt;1)*PMT('Dash Board'!$C$11/365,$U$4,-'Dash Board'!$C$19)</f>
        <v>108.80376961660664</v>
      </c>
      <c r="K2280" s="6">
        <f t="shared" si="249"/>
        <v>0</v>
      </c>
      <c r="L2280" s="8">
        <f t="shared" si="250"/>
        <v>227642.98047870447</v>
      </c>
      <c r="N2280" s="8">
        <f t="shared" si="248"/>
        <v>77.613867499637394</v>
      </c>
      <c r="O2280" s="8">
        <f>IF(E2279&lt;&gt;E2280,SUM($N$4:N2280)-SUM($O$3:O2279),0)</f>
        <v>0</v>
      </c>
      <c r="P2280" s="6">
        <f>IF(B2280&gt;0,SUM($O$4:O2280)-SUM($P$3:P2279),0)</f>
        <v>0</v>
      </c>
      <c r="Q2280" s="6">
        <f t="shared" si="251"/>
        <v>31.189902116969247</v>
      </c>
      <c r="R2280" s="8">
        <f>IF(E2279&lt;&gt;E2280,SUM($Q$4:Q2280)-SUM($R$3:R2279),0)</f>
        <v>0</v>
      </c>
      <c r="S2280" s="6">
        <f>IF(B2280&gt;0,SUM($R$4:R2280)-SUM($S$3:S2279),0)</f>
        <v>0</v>
      </c>
    </row>
    <row r="2281" spans="1:19">
      <c r="A2281">
        <f>IF(E2280&lt;&gt;E2281,COUNTIF($A$4:A2280,"&lt;&gt;0")+1,0)</f>
        <v>0</v>
      </c>
      <c r="B2281">
        <f>IF(A2281&lt;&gt;0,IF(MOD(A2281,3)=0,COUNTIF($B$4:B2280,"&lt;&gt;0")+1,0),0)</f>
        <v>0</v>
      </c>
      <c r="C2281" s="9">
        <f>'Dash Board'!$C$12+COUNT('Daily reducing balance'!$F$4:F2280)</f>
        <v>44007</v>
      </c>
      <c r="D2281">
        <f t="shared" si="245"/>
        <v>2020</v>
      </c>
      <c r="E2281">
        <f t="shared" si="246"/>
        <v>6</v>
      </c>
      <c r="F2281">
        <f>DAY('Dash Board'!$C$12+COUNT('Daily reducing balance'!$F$4:F2280))</f>
        <v>25</v>
      </c>
      <c r="G2281" s="8">
        <f t="shared" si="247"/>
        <v>227642.98047870447</v>
      </c>
      <c r="H2281" s="6">
        <f>G2281*'Dash Board'!$C$11/365</f>
        <v>65.486336850038271</v>
      </c>
      <c r="I2281" s="6">
        <f>H2281*'Dash Board'!$C$18/'Dash Board'!$C$11</f>
        <v>31.183969928589658</v>
      </c>
      <c r="J2281" s="6">
        <f>(G2281&gt;1)*PMT('Dash Board'!$C$11/365,$U$4,-'Dash Board'!$C$19)</f>
        <v>108.80376961660664</v>
      </c>
      <c r="K2281" s="6">
        <f t="shared" si="249"/>
        <v>0</v>
      </c>
      <c r="L2281" s="8">
        <f t="shared" si="250"/>
        <v>227599.66304593789</v>
      </c>
      <c r="N2281" s="8">
        <f t="shared" si="248"/>
        <v>77.619799688016982</v>
      </c>
      <c r="O2281" s="8">
        <f>IF(E2280&lt;&gt;E2281,SUM($N$4:N2281)-SUM($O$3:O2280),0)</f>
        <v>0</v>
      </c>
      <c r="P2281" s="6">
        <f>IF(B2281&gt;0,SUM($O$4:O2281)-SUM($P$3:P2280),0)</f>
        <v>0</v>
      </c>
      <c r="Q2281" s="6">
        <f t="shared" si="251"/>
        <v>31.183969928589658</v>
      </c>
      <c r="R2281" s="8">
        <f>IF(E2280&lt;&gt;E2281,SUM($Q$4:Q2281)-SUM($R$3:R2280),0)</f>
        <v>0</v>
      </c>
      <c r="S2281" s="6">
        <f>IF(B2281&gt;0,SUM($R$4:R2281)-SUM($S$3:S2280),0)</f>
        <v>0</v>
      </c>
    </row>
    <row r="2282" spans="1:19">
      <c r="A2282">
        <f>IF(E2281&lt;&gt;E2282,COUNTIF($A$4:A2281,"&lt;&gt;0")+1,0)</f>
        <v>0</v>
      </c>
      <c r="B2282">
        <f>IF(A2282&lt;&gt;0,IF(MOD(A2282,3)=0,COUNTIF($B$4:B2281,"&lt;&gt;0")+1,0),0)</f>
        <v>0</v>
      </c>
      <c r="C2282" s="9">
        <f>'Dash Board'!$C$12+COUNT('Daily reducing balance'!$F$4:F2281)</f>
        <v>44008</v>
      </c>
      <c r="D2282">
        <f t="shared" si="245"/>
        <v>2020</v>
      </c>
      <c r="E2282">
        <f t="shared" si="246"/>
        <v>6</v>
      </c>
      <c r="F2282">
        <f>DAY('Dash Board'!$C$12+COUNT('Daily reducing balance'!$F$4:F2281))</f>
        <v>26</v>
      </c>
      <c r="G2282" s="8">
        <f t="shared" si="247"/>
        <v>227599.66304593789</v>
      </c>
      <c r="H2282" s="6">
        <f>G2282*'Dash Board'!$C$11/365</f>
        <v>65.473875670749251</v>
      </c>
      <c r="I2282" s="6">
        <f>H2282*'Dash Board'!$C$18/'Dash Board'!$C$11</f>
        <v>31.178036033690123</v>
      </c>
      <c r="J2282" s="6">
        <f>(G2282&gt;1)*PMT('Dash Board'!$C$11/365,$U$4,-'Dash Board'!$C$19)</f>
        <v>108.80376961660664</v>
      </c>
      <c r="K2282" s="6">
        <f t="shared" si="249"/>
        <v>0</v>
      </c>
      <c r="L2282" s="8">
        <f t="shared" si="250"/>
        <v>227556.33315199203</v>
      </c>
      <c r="N2282" s="8">
        <f t="shared" si="248"/>
        <v>77.625733582916524</v>
      </c>
      <c r="O2282" s="8">
        <f>IF(E2281&lt;&gt;E2282,SUM($N$4:N2282)-SUM($O$3:O2281),0)</f>
        <v>0</v>
      </c>
      <c r="P2282" s="6">
        <f>IF(B2282&gt;0,SUM($O$4:O2282)-SUM($P$3:P2281),0)</f>
        <v>0</v>
      </c>
      <c r="Q2282" s="6">
        <f t="shared" si="251"/>
        <v>31.178036033690123</v>
      </c>
      <c r="R2282" s="8">
        <f>IF(E2281&lt;&gt;E2282,SUM($Q$4:Q2282)-SUM($R$3:R2281),0)</f>
        <v>0</v>
      </c>
      <c r="S2282" s="6">
        <f>IF(B2282&gt;0,SUM($R$4:R2282)-SUM($S$3:S2281),0)</f>
        <v>0</v>
      </c>
    </row>
    <row r="2283" spans="1:19">
      <c r="A2283">
        <f>IF(E2282&lt;&gt;E2283,COUNTIF($A$4:A2282,"&lt;&gt;0")+1,0)</f>
        <v>0</v>
      </c>
      <c r="B2283">
        <f>IF(A2283&lt;&gt;0,IF(MOD(A2283,3)=0,COUNTIF($B$4:B2282,"&lt;&gt;0")+1,0),0)</f>
        <v>0</v>
      </c>
      <c r="C2283" s="9">
        <f>'Dash Board'!$C$12+COUNT('Daily reducing balance'!$F$4:F2282)</f>
        <v>44009</v>
      </c>
      <c r="D2283">
        <f t="shared" si="245"/>
        <v>2020</v>
      </c>
      <c r="E2283">
        <f t="shared" si="246"/>
        <v>6</v>
      </c>
      <c r="F2283">
        <f>DAY('Dash Board'!$C$12+COUNT('Daily reducing balance'!$F$4:F2282))</f>
        <v>27</v>
      </c>
      <c r="G2283" s="8">
        <f t="shared" si="247"/>
        <v>227556.33315199203</v>
      </c>
      <c r="H2283" s="6">
        <f>G2283*'Dash Board'!$C$11/365</f>
        <v>65.461410906737427</v>
      </c>
      <c r="I2283" s="6">
        <f>H2283*'Dash Board'!$C$18/'Dash Board'!$C$11</f>
        <v>31.172100431779729</v>
      </c>
      <c r="J2283" s="6">
        <f>(G2283&gt;1)*PMT('Dash Board'!$C$11/365,$U$4,-'Dash Board'!$C$19)</f>
        <v>108.80376961660664</v>
      </c>
      <c r="K2283" s="6">
        <f t="shared" si="249"/>
        <v>0</v>
      </c>
      <c r="L2283" s="8">
        <f t="shared" si="250"/>
        <v>227512.99079328217</v>
      </c>
      <c r="N2283" s="8">
        <f t="shared" si="248"/>
        <v>77.631669184826919</v>
      </c>
      <c r="O2283" s="8">
        <f>IF(E2282&lt;&gt;E2283,SUM($N$4:N2283)-SUM($O$3:O2282),0)</f>
        <v>0</v>
      </c>
      <c r="P2283" s="6">
        <f>IF(B2283&gt;0,SUM($O$4:O2283)-SUM($P$3:P2282),0)</f>
        <v>0</v>
      </c>
      <c r="Q2283" s="6">
        <f t="shared" si="251"/>
        <v>31.172100431779729</v>
      </c>
      <c r="R2283" s="8">
        <f>IF(E2282&lt;&gt;E2283,SUM($Q$4:Q2283)-SUM($R$3:R2282),0)</f>
        <v>0</v>
      </c>
      <c r="S2283" s="6">
        <f>IF(B2283&gt;0,SUM($R$4:R2283)-SUM($S$3:S2282),0)</f>
        <v>0</v>
      </c>
    </row>
    <row r="2284" spans="1:19">
      <c r="A2284">
        <f>IF(E2283&lt;&gt;E2284,COUNTIF($A$4:A2283,"&lt;&gt;0")+1,0)</f>
        <v>0</v>
      </c>
      <c r="B2284">
        <f>IF(A2284&lt;&gt;0,IF(MOD(A2284,3)=0,COUNTIF($B$4:B2283,"&lt;&gt;0")+1,0),0)</f>
        <v>0</v>
      </c>
      <c r="C2284" s="9">
        <f>'Dash Board'!$C$12+COUNT('Daily reducing balance'!$F$4:F2283)</f>
        <v>44010</v>
      </c>
      <c r="D2284">
        <f t="shared" si="245"/>
        <v>2020</v>
      </c>
      <c r="E2284">
        <f t="shared" si="246"/>
        <v>6</v>
      </c>
      <c r="F2284">
        <f>DAY('Dash Board'!$C$12+COUNT('Daily reducing balance'!$F$4:F2283))</f>
        <v>28</v>
      </c>
      <c r="G2284" s="8">
        <f t="shared" si="247"/>
        <v>227512.99079328217</v>
      </c>
      <c r="H2284" s="6">
        <f>G2284*'Dash Board'!$C$11/365</f>
        <v>65.448942556971588</v>
      </c>
      <c r="I2284" s="6">
        <f>H2284*'Dash Board'!$C$18/'Dash Board'!$C$11</f>
        <v>31.166163122367426</v>
      </c>
      <c r="J2284" s="6">
        <f>(G2284&gt;1)*PMT('Dash Board'!$C$11/365,$U$4,-'Dash Board'!$C$19)</f>
        <v>108.80376961660664</v>
      </c>
      <c r="K2284" s="6">
        <f t="shared" si="249"/>
        <v>0</v>
      </c>
      <c r="L2284" s="8">
        <f t="shared" si="250"/>
        <v>227469.63596622253</v>
      </c>
      <c r="N2284" s="8">
        <f t="shared" si="248"/>
        <v>77.637606494239222</v>
      </c>
      <c r="O2284" s="8">
        <f>IF(E2283&lt;&gt;E2284,SUM($N$4:N2284)-SUM($O$3:O2283),0)</f>
        <v>0</v>
      </c>
      <c r="P2284" s="6">
        <f>IF(B2284&gt;0,SUM($O$4:O2284)-SUM($P$3:P2283),0)</f>
        <v>0</v>
      </c>
      <c r="Q2284" s="6">
        <f t="shared" si="251"/>
        <v>31.166163122367426</v>
      </c>
      <c r="R2284" s="8">
        <f>IF(E2283&lt;&gt;E2284,SUM($Q$4:Q2284)-SUM($R$3:R2283),0)</f>
        <v>0</v>
      </c>
      <c r="S2284" s="6">
        <f>IF(B2284&gt;0,SUM($R$4:R2284)-SUM($S$3:S2283),0)</f>
        <v>0</v>
      </c>
    </row>
    <row r="2285" spans="1:19">
      <c r="A2285">
        <f>IF(E2284&lt;&gt;E2285,COUNTIF($A$4:A2284,"&lt;&gt;0")+1,0)</f>
        <v>0</v>
      </c>
      <c r="B2285">
        <f>IF(A2285&lt;&gt;0,IF(MOD(A2285,3)=0,COUNTIF($B$4:B2284,"&lt;&gt;0")+1,0),0)</f>
        <v>0</v>
      </c>
      <c r="C2285" s="9">
        <f>'Dash Board'!$C$12+COUNT('Daily reducing balance'!$F$4:F2284)</f>
        <v>44011</v>
      </c>
      <c r="D2285">
        <f t="shared" si="245"/>
        <v>2020</v>
      </c>
      <c r="E2285">
        <f t="shared" si="246"/>
        <v>6</v>
      </c>
      <c r="F2285">
        <f>DAY('Dash Board'!$C$12+COUNT('Daily reducing balance'!$F$4:F2284))</f>
        <v>29</v>
      </c>
      <c r="G2285" s="8">
        <f t="shared" si="247"/>
        <v>227469.63596622253</v>
      </c>
      <c r="H2285" s="6">
        <f>G2285*'Dash Board'!$C$11/365</f>
        <v>65.436470620420181</v>
      </c>
      <c r="I2285" s="6">
        <f>H2285*'Dash Board'!$C$18/'Dash Board'!$C$11</f>
        <v>31.160224104961994</v>
      </c>
      <c r="J2285" s="6">
        <f>(G2285&gt;1)*PMT('Dash Board'!$C$11/365,$U$4,-'Dash Board'!$C$19)</f>
        <v>108.80376961660664</v>
      </c>
      <c r="K2285" s="6">
        <f t="shared" si="249"/>
        <v>0</v>
      </c>
      <c r="L2285" s="8">
        <f t="shared" si="250"/>
        <v>227426.26866722634</v>
      </c>
      <c r="N2285" s="8">
        <f t="shared" si="248"/>
        <v>77.643545511644646</v>
      </c>
      <c r="O2285" s="8">
        <f>IF(E2284&lt;&gt;E2285,SUM($N$4:N2285)-SUM($O$3:O2284),0)</f>
        <v>0</v>
      </c>
      <c r="P2285" s="6">
        <f>IF(B2285&gt;0,SUM($O$4:O2285)-SUM($P$3:P2284),0)</f>
        <v>0</v>
      </c>
      <c r="Q2285" s="6">
        <f t="shared" si="251"/>
        <v>31.160224104961994</v>
      </c>
      <c r="R2285" s="8">
        <f>IF(E2284&lt;&gt;E2285,SUM($Q$4:Q2285)-SUM($R$3:R2284),0)</f>
        <v>0</v>
      </c>
      <c r="S2285" s="6">
        <f>IF(B2285&gt;0,SUM($R$4:R2285)-SUM($S$3:S2284),0)</f>
        <v>0</v>
      </c>
    </row>
    <row r="2286" spans="1:19">
      <c r="A2286">
        <f>IF(E2285&lt;&gt;E2286,COUNTIF($A$4:A2285,"&lt;&gt;0")+1,0)</f>
        <v>0</v>
      </c>
      <c r="B2286">
        <f>IF(A2286&lt;&gt;0,IF(MOD(A2286,3)=0,COUNTIF($B$4:B2285,"&lt;&gt;0")+1,0),0)</f>
        <v>0</v>
      </c>
      <c r="C2286" s="9">
        <f>'Dash Board'!$C$12+COUNT('Daily reducing balance'!$F$4:F2285)</f>
        <v>44012</v>
      </c>
      <c r="D2286">
        <f t="shared" si="245"/>
        <v>2020</v>
      </c>
      <c r="E2286">
        <f t="shared" si="246"/>
        <v>6</v>
      </c>
      <c r="F2286">
        <f>DAY('Dash Board'!$C$12+COUNT('Daily reducing balance'!$F$4:F2285))</f>
        <v>30</v>
      </c>
      <c r="G2286" s="8">
        <f t="shared" si="247"/>
        <v>227426.26866722634</v>
      </c>
      <c r="H2286" s="6">
        <f>G2286*'Dash Board'!$C$11/365</f>
        <v>65.423995096051414</v>
      </c>
      <c r="I2286" s="6">
        <f>H2286*'Dash Board'!$C$18/'Dash Board'!$C$11</f>
        <v>31.154283379072105</v>
      </c>
      <c r="J2286" s="6">
        <f>(G2286&gt;1)*PMT('Dash Board'!$C$11/365,$U$4,-'Dash Board'!$C$19)</f>
        <v>108.80376961660664</v>
      </c>
      <c r="K2286" s="6">
        <f t="shared" si="249"/>
        <v>0</v>
      </c>
      <c r="L2286" s="8">
        <f t="shared" si="250"/>
        <v>227382.88889270579</v>
      </c>
      <c r="N2286" s="8">
        <f t="shared" si="248"/>
        <v>77.649486237534546</v>
      </c>
      <c r="O2286" s="8">
        <f>IF(E2285&lt;&gt;E2286,SUM($N$4:N2286)-SUM($O$3:O2285),0)</f>
        <v>0</v>
      </c>
      <c r="P2286" s="6">
        <f>IF(B2286&gt;0,SUM($O$4:O2286)-SUM($P$3:P2285),0)</f>
        <v>0</v>
      </c>
      <c r="Q2286" s="6">
        <f t="shared" si="251"/>
        <v>31.154283379072105</v>
      </c>
      <c r="R2286" s="8">
        <f>IF(E2285&lt;&gt;E2286,SUM($Q$4:Q2286)-SUM($R$3:R2285),0)</f>
        <v>0</v>
      </c>
      <c r="S2286" s="6">
        <f>IF(B2286&gt;0,SUM($R$4:R2286)-SUM($S$3:S2285),0)</f>
        <v>0</v>
      </c>
    </row>
    <row r="2287" spans="1:19">
      <c r="A2287">
        <f>IF(E2286&lt;&gt;E2287,COUNTIF($A$4:A2286,"&lt;&gt;0")+1,0)</f>
        <v>75</v>
      </c>
      <c r="B2287">
        <f>IF(A2287&lt;&gt;0,IF(MOD(A2287,3)=0,COUNTIF($B$4:B2286,"&lt;&gt;0")+1,0),0)</f>
        <v>25</v>
      </c>
      <c r="C2287" s="9">
        <f>'Dash Board'!$C$12+COUNT('Daily reducing balance'!$F$4:F2286)</f>
        <v>44013</v>
      </c>
      <c r="D2287">
        <f t="shared" si="245"/>
        <v>2020</v>
      </c>
      <c r="E2287">
        <f t="shared" si="246"/>
        <v>7</v>
      </c>
      <c r="F2287">
        <f>DAY('Dash Board'!$C$12+COUNT('Daily reducing balance'!$F$4:F2286))</f>
        <v>1</v>
      </c>
      <c r="G2287" s="8">
        <f t="shared" si="247"/>
        <v>227382.88889270579</v>
      </c>
      <c r="H2287" s="6">
        <f>G2287*'Dash Board'!$C$11/365</f>
        <v>65.411515982833166</v>
      </c>
      <c r="I2287" s="6">
        <f>H2287*'Dash Board'!$C$18/'Dash Board'!$C$11</f>
        <v>31.148340944206275</v>
      </c>
      <c r="J2287" s="6">
        <f>(G2287&gt;1)*PMT('Dash Board'!$C$11/365,$U$4,-'Dash Board'!$C$19)</f>
        <v>108.80376961660664</v>
      </c>
      <c r="K2287" s="6">
        <f t="shared" si="249"/>
        <v>3372.9168581148047</v>
      </c>
      <c r="L2287" s="8">
        <f t="shared" si="250"/>
        <v>227339.49663907199</v>
      </c>
      <c r="N2287" s="8">
        <f t="shared" si="248"/>
        <v>77.655428672400376</v>
      </c>
      <c r="O2287" s="8">
        <f>IF(E2286&lt;&gt;E2287,SUM($N$4:N2287)-SUM($O$3:O2286),0)</f>
        <v>2327.0848259987542</v>
      </c>
      <c r="P2287" s="6">
        <f>IF(B2287&gt;0,SUM($O$4:O2287)-SUM($P$3:P2286),0)</f>
        <v>7042.51604633237</v>
      </c>
      <c r="Q2287" s="6">
        <f t="shared" si="251"/>
        <v>31.148340944206275</v>
      </c>
      <c r="R2287" s="8">
        <f>IF(E2286&lt;&gt;E2287,SUM($Q$4:Q2287)-SUM($R$3:R2286),0)</f>
        <v>937.02826249942882</v>
      </c>
      <c r="S2287" s="6">
        <f>IF(B2287&gt;0,SUM($R$4:R2287)-SUM($S$3:S2286),0)</f>
        <v>2858.6269887787639</v>
      </c>
    </row>
    <row r="2288" spans="1:19">
      <c r="A2288">
        <f>IF(E2287&lt;&gt;E2288,COUNTIF($A$4:A2287,"&lt;&gt;0")+1,0)</f>
        <v>0</v>
      </c>
      <c r="B2288">
        <f>IF(A2288&lt;&gt;0,IF(MOD(A2288,3)=0,COUNTIF($B$4:B2287,"&lt;&gt;0")+1,0),0)</f>
        <v>0</v>
      </c>
      <c r="C2288" s="9">
        <f>'Dash Board'!$C$12+COUNT('Daily reducing balance'!$F$4:F2287)</f>
        <v>44014</v>
      </c>
      <c r="D2288">
        <f t="shared" si="245"/>
        <v>2020</v>
      </c>
      <c r="E2288">
        <f t="shared" si="246"/>
        <v>7</v>
      </c>
      <c r="F2288">
        <f>DAY('Dash Board'!$C$12+COUNT('Daily reducing balance'!$F$4:F2287))</f>
        <v>2</v>
      </c>
      <c r="G2288" s="8">
        <f t="shared" si="247"/>
        <v>227339.49663907199</v>
      </c>
      <c r="H2288" s="6">
        <f>G2288*'Dash Board'!$C$11/365</f>
        <v>65.399033279733032</v>
      </c>
      <c r="I2288" s="6">
        <f>H2288*'Dash Board'!$C$18/'Dash Board'!$C$11</f>
        <v>31.142396799872873</v>
      </c>
      <c r="J2288" s="6">
        <f>(G2288&gt;1)*PMT('Dash Board'!$C$11/365,$U$4,-'Dash Board'!$C$19)</f>
        <v>108.80376961660664</v>
      </c>
      <c r="K2288" s="6">
        <f t="shared" si="249"/>
        <v>0</v>
      </c>
      <c r="L2288" s="8">
        <f t="shared" si="250"/>
        <v>227296.09190273512</v>
      </c>
      <c r="N2288" s="8">
        <f t="shared" si="248"/>
        <v>77.661372816733774</v>
      </c>
      <c r="O2288" s="8">
        <f>IF(E2287&lt;&gt;E2288,SUM($N$4:N2288)-SUM($O$3:O2287),0)</f>
        <v>0</v>
      </c>
      <c r="P2288" s="6">
        <f>IF(B2288&gt;0,SUM($O$4:O2288)-SUM($P$3:P2287),0)</f>
        <v>0</v>
      </c>
      <c r="Q2288" s="6">
        <f t="shared" si="251"/>
        <v>31.142396799872873</v>
      </c>
      <c r="R2288" s="8">
        <f>IF(E2287&lt;&gt;E2288,SUM($Q$4:Q2288)-SUM($R$3:R2287),0)</f>
        <v>0</v>
      </c>
      <c r="S2288" s="6">
        <f>IF(B2288&gt;0,SUM($R$4:R2288)-SUM($S$3:S2287),0)</f>
        <v>0</v>
      </c>
    </row>
    <row r="2289" spans="1:19">
      <c r="A2289">
        <f>IF(E2288&lt;&gt;E2289,COUNTIF($A$4:A2288,"&lt;&gt;0")+1,0)</f>
        <v>0</v>
      </c>
      <c r="B2289">
        <f>IF(A2289&lt;&gt;0,IF(MOD(A2289,3)=0,COUNTIF($B$4:B2288,"&lt;&gt;0")+1,0),0)</f>
        <v>0</v>
      </c>
      <c r="C2289" s="9">
        <f>'Dash Board'!$C$12+COUNT('Daily reducing balance'!$F$4:F2288)</f>
        <v>44015</v>
      </c>
      <c r="D2289">
        <f t="shared" si="245"/>
        <v>2020</v>
      </c>
      <c r="E2289">
        <f t="shared" si="246"/>
        <v>7</v>
      </c>
      <c r="F2289">
        <f>DAY('Dash Board'!$C$12+COUNT('Daily reducing balance'!$F$4:F2288))</f>
        <v>3</v>
      </c>
      <c r="G2289" s="8">
        <f t="shared" si="247"/>
        <v>227296.09190273512</v>
      </c>
      <c r="H2289" s="6">
        <f>G2289*'Dash Board'!$C$11/365</f>
        <v>65.386546985718326</v>
      </c>
      <c r="I2289" s="6">
        <f>H2289*'Dash Board'!$C$18/'Dash Board'!$C$11</f>
        <v>31.136450945580155</v>
      </c>
      <c r="J2289" s="6">
        <f>(G2289&gt;1)*PMT('Dash Board'!$C$11/365,$U$4,-'Dash Board'!$C$19)</f>
        <v>108.80376961660664</v>
      </c>
      <c r="K2289" s="6">
        <f t="shared" si="249"/>
        <v>0</v>
      </c>
      <c r="L2289" s="8">
        <f t="shared" si="250"/>
        <v>227252.67468010422</v>
      </c>
      <c r="N2289" s="8">
        <f t="shared" si="248"/>
        <v>77.667318671026493</v>
      </c>
      <c r="O2289" s="8">
        <f>IF(E2288&lt;&gt;E2289,SUM($N$4:N2289)-SUM($O$3:O2288),0)</f>
        <v>0</v>
      </c>
      <c r="P2289" s="6">
        <f>IF(B2289&gt;0,SUM($O$4:O2289)-SUM($P$3:P2288),0)</f>
        <v>0</v>
      </c>
      <c r="Q2289" s="6">
        <f t="shared" si="251"/>
        <v>31.136450945580155</v>
      </c>
      <c r="R2289" s="8">
        <f>IF(E2288&lt;&gt;E2289,SUM($Q$4:Q2289)-SUM($R$3:R2288),0)</f>
        <v>0</v>
      </c>
      <c r="S2289" s="6">
        <f>IF(B2289&gt;0,SUM($R$4:R2289)-SUM($S$3:S2288),0)</f>
        <v>0</v>
      </c>
    </row>
    <row r="2290" spans="1:19">
      <c r="A2290">
        <f>IF(E2289&lt;&gt;E2290,COUNTIF($A$4:A2289,"&lt;&gt;0")+1,0)</f>
        <v>0</v>
      </c>
      <c r="B2290">
        <f>IF(A2290&lt;&gt;0,IF(MOD(A2290,3)=0,COUNTIF($B$4:B2289,"&lt;&gt;0")+1,0),0)</f>
        <v>0</v>
      </c>
      <c r="C2290" s="9">
        <f>'Dash Board'!$C$12+COUNT('Daily reducing balance'!$F$4:F2289)</f>
        <v>44016</v>
      </c>
      <c r="D2290">
        <f t="shared" si="245"/>
        <v>2020</v>
      </c>
      <c r="E2290">
        <f t="shared" si="246"/>
        <v>7</v>
      </c>
      <c r="F2290">
        <f>DAY('Dash Board'!$C$12+COUNT('Daily reducing balance'!$F$4:F2289))</f>
        <v>4</v>
      </c>
      <c r="G2290" s="8">
        <f t="shared" si="247"/>
        <v>227252.67468010422</v>
      </c>
      <c r="H2290" s="6">
        <f>G2290*'Dash Board'!$C$11/365</f>
        <v>65.374057099756001</v>
      </c>
      <c r="I2290" s="6">
        <f>H2290*'Dash Board'!$C$18/'Dash Board'!$C$11</f>
        <v>31.130503380836196</v>
      </c>
      <c r="J2290" s="6">
        <f>(G2290&gt;1)*PMT('Dash Board'!$C$11/365,$U$4,-'Dash Board'!$C$19)</f>
        <v>108.80376961660664</v>
      </c>
      <c r="K2290" s="6">
        <f t="shared" si="249"/>
        <v>0</v>
      </c>
      <c r="L2290" s="8">
        <f t="shared" si="250"/>
        <v>227209.24496758735</v>
      </c>
      <c r="N2290" s="8">
        <f t="shared" si="248"/>
        <v>77.673266235770456</v>
      </c>
      <c r="O2290" s="8">
        <f>IF(E2289&lt;&gt;E2290,SUM($N$4:N2290)-SUM($O$3:O2289),0)</f>
        <v>0</v>
      </c>
      <c r="P2290" s="6">
        <f>IF(B2290&gt;0,SUM($O$4:O2290)-SUM($P$3:P2289),0)</f>
        <v>0</v>
      </c>
      <c r="Q2290" s="6">
        <f t="shared" si="251"/>
        <v>31.130503380836196</v>
      </c>
      <c r="R2290" s="8">
        <f>IF(E2289&lt;&gt;E2290,SUM($Q$4:Q2290)-SUM($R$3:R2289),0)</f>
        <v>0</v>
      </c>
      <c r="S2290" s="6">
        <f>IF(B2290&gt;0,SUM($R$4:R2290)-SUM($S$3:S2289),0)</f>
        <v>0</v>
      </c>
    </row>
    <row r="2291" spans="1:19">
      <c r="A2291">
        <f>IF(E2290&lt;&gt;E2291,COUNTIF($A$4:A2290,"&lt;&gt;0")+1,0)</f>
        <v>0</v>
      </c>
      <c r="B2291">
        <f>IF(A2291&lt;&gt;0,IF(MOD(A2291,3)=0,COUNTIF($B$4:B2290,"&lt;&gt;0")+1,0),0)</f>
        <v>0</v>
      </c>
      <c r="C2291" s="9">
        <f>'Dash Board'!$C$12+COUNT('Daily reducing balance'!$F$4:F2290)</f>
        <v>44017</v>
      </c>
      <c r="D2291">
        <f t="shared" si="245"/>
        <v>2020</v>
      </c>
      <c r="E2291">
        <f t="shared" si="246"/>
        <v>7</v>
      </c>
      <c r="F2291">
        <f>DAY('Dash Board'!$C$12+COUNT('Daily reducing balance'!$F$4:F2290))</f>
        <v>5</v>
      </c>
      <c r="G2291" s="8">
        <f t="shared" si="247"/>
        <v>227209.24496758735</v>
      </c>
      <c r="H2291" s="6">
        <f>G2291*'Dash Board'!$C$11/365</f>
        <v>65.361563620812788</v>
      </c>
      <c r="I2291" s="6">
        <f>H2291*'Dash Board'!$C$18/'Dash Board'!$C$11</f>
        <v>31.124554105148949</v>
      </c>
      <c r="J2291" s="6">
        <f>(G2291&gt;1)*PMT('Dash Board'!$C$11/365,$U$4,-'Dash Board'!$C$19)</f>
        <v>108.80376961660664</v>
      </c>
      <c r="K2291" s="6">
        <f t="shared" si="249"/>
        <v>0</v>
      </c>
      <c r="L2291" s="8">
        <f t="shared" si="250"/>
        <v>227165.80276159156</v>
      </c>
      <c r="N2291" s="8">
        <f t="shared" si="248"/>
        <v>77.679215511457699</v>
      </c>
      <c r="O2291" s="8">
        <f>IF(E2290&lt;&gt;E2291,SUM($N$4:N2291)-SUM($O$3:O2290),0)</f>
        <v>0</v>
      </c>
      <c r="P2291" s="6">
        <f>IF(B2291&gt;0,SUM($O$4:O2291)-SUM($P$3:P2290),0)</f>
        <v>0</v>
      </c>
      <c r="Q2291" s="6">
        <f t="shared" si="251"/>
        <v>31.124554105148949</v>
      </c>
      <c r="R2291" s="8">
        <f>IF(E2290&lt;&gt;E2291,SUM($Q$4:Q2291)-SUM($R$3:R2290),0)</f>
        <v>0</v>
      </c>
      <c r="S2291" s="6">
        <f>IF(B2291&gt;0,SUM($R$4:R2291)-SUM($S$3:S2290),0)</f>
        <v>0</v>
      </c>
    </row>
    <row r="2292" spans="1:19">
      <c r="A2292">
        <f>IF(E2291&lt;&gt;E2292,COUNTIF($A$4:A2291,"&lt;&gt;0")+1,0)</f>
        <v>0</v>
      </c>
      <c r="B2292">
        <f>IF(A2292&lt;&gt;0,IF(MOD(A2292,3)=0,COUNTIF($B$4:B2291,"&lt;&gt;0")+1,0),0)</f>
        <v>0</v>
      </c>
      <c r="C2292" s="9">
        <f>'Dash Board'!$C$12+COUNT('Daily reducing balance'!$F$4:F2291)</f>
        <v>44018</v>
      </c>
      <c r="D2292">
        <f t="shared" ref="D2292:D2355" si="252">IF(AND(E2292=1,F2292=1),D2291+1,D2291)</f>
        <v>2020</v>
      </c>
      <c r="E2292">
        <f t="shared" ref="E2292:E2355" si="253">IF(F2292=1,IF(E2291+1&gt;12,1,E2291+1),E2291)</f>
        <v>7</v>
      </c>
      <c r="F2292">
        <f>DAY('Dash Board'!$C$12+COUNT('Daily reducing balance'!$F$4:F2291))</f>
        <v>6</v>
      </c>
      <c r="G2292" s="8">
        <f t="shared" ref="G2292:G2355" si="254">L2291</f>
        <v>227165.80276159156</v>
      </c>
      <c r="H2292" s="6">
        <f>G2292*'Dash Board'!$C$11/365</f>
        <v>65.349066547855102</v>
      </c>
      <c r="I2292" s="6">
        <f>H2292*'Dash Board'!$C$18/'Dash Board'!$C$11</f>
        <v>31.118603118026243</v>
      </c>
      <c r="J2292" s="6">
        <f>(G2292&gt;1)*PMT('Dash Board'!$C$11/365,$U$4,-'Dash Board'!$C$19)</f>
        <v>108.80376961660664</v>
      </c>
      <c r="K2292" s="6">
        <f t="shared" si="249"/>
        <v>0</v>
      </c>
      <c r="L2292" s="8">
        <f t="shared" si="250"/>
        <v>227122.3480585228</v>
      </c>
      <c r="N2292" s="8">
        <f t="shared" ref="N2292:N2355" si="255">J2292-I2292</f>
        <v>77.685166498580401</v>
      </c>
      <c r="O2292" s="8">
        <f>IF(E2291&lt;&gt;E2292,SUM($N$4:N2292)-SUM($O$3:O2291),0)</f>
        <v>0</v>
      </c>
      <c r="P2292" s="6">
        <f>IF(B2292&gt;0,SUM($O$4:O2292)-SUM($P$3:P2291),0)</f>
        <v>0</v>
      </c>
      <c r="Q2292" s="6">
        <f t="shared" si="251"/>
        <v>31.118603118026243</v>
      </c>
      <c r="R2292" s="8">
        <f>IF(E2291&lt;&gt;E2292,SUM($Q$4:Q2292)-SUM($R$3:R2291),0)</f>
        <v>0</v>
      </c>
      <c r="S2292" s="6">
        <f>IF(B2292&gt;0,SUM($R$4:R2292)-SUM($S$3:S2291),0)</f>
        <v>0</v>
      </c>
    </row>
    <row r="2293" spans="1:19">
      <c r="A2293">
        <f>IF(E2292&lt;&gt;E2293,COUNTIF($A$4:A2292,"&lt;&gt;0")+1,0)</f>
        <v>0</v>
      </c>
      <c r="B2293">
        <f>IF(A2293&lt;&gt;0,IF(MOD(A2293,3)=0,COUNTIF($B$4:B2292,"&lt;&gt;0")+1,0),0)</f>
        <v>0</v>
      </c>
      <c r="C2293" s="9">
        <f>'Dash Board'!$C$12+COUNT('Daily reducing balance'!$F$4:F2292)</f>
        <v>44019</v>
      </c>
      <c r="D2293">
        <f t="shared" si="252"/>
        <v>2020</v>
      </c>
      <c r="E2293">
        <f t="shared" si="253"/>
        <v>7</v>
      </c>
      <c r="F2293">
        <f>DAY('Dash Board'!$C$12+COUNT('Daily reducing balance'!$F$4:F2292))</f>
        <v>7</v>
      </c>
      <c r="G2293" s="8">
        <f t="shared" si="254"/>
        <v>227122.3480585228</v>
      </c>
      <c r="H2293" s="6">
        <f>G2293*'Dash Board'!$C$11/365</f>
        <v>65.336565879849019</v>
      </c>
      <c r="I2293" s="6">
        <f>H2293*'Dash Board'!$C$18/'Dash Board'!$C$11</f>
        <v>31.112650418975726</v>
      </c>
      <c r="J2293" s="6">
        <f>(G2293&gt;1)*PMT('Dash Board'!$C$11/365,$U$4,-'Dash Board'!$C$19)</f>
        <v>108.80376961660664</v>
      </c>
      <c r="K2293" s="6">
        <f t="shared" si="249"/>
        <v>0</v>
      </c>
      <c r="L2293" s="8">
        <f t="shared" si="250"/>
        <v>227078.88085478602</v>
      </c>
      <c r="N2293" s="8">
        <f t="shared" si="255"/>
        <v>77.691119197630911</v>
      </c>
      <c r="O2293" s="8">
        <f>IF(E2292&lt;&gt;E2293,SUM($N$4:N2293)-SUM($O$3:O2292),0)</f>
        <v>0</v>
      </c>
      <c r="P2293" s="6">
        <f>IF(B2293&gt;0,SUM($O$4:O2293)-SUM($P$3:P2292),0)</f>
        <v>0</v>
      </c>
      <c r="Q2293" s="6">
        <f t="shared" si="251"/>
        <v>31.112650418975726</v>
      </c>
      <c r="R2293" s="8">
        <f>IF(E2292&lt;&gt;E2293,SUM($Q$4:Q2293)-SUM($R$3:R2292),0)</f>
        <v>0</v>
      </c>
      <c r="S2293" s="6">
        <f>IF(B2293&gt;0,SUM($R$4:R2293)-SUM($S$3:S2292),0)</f>
        <v>0</v>
      </c>
    </row>
    <row r="2294" spans="1:19">
      <c r="A2294">
        <f>IF(E2293&lt;&gt;E2294,COUNTIF($A$4:A2293,"&lt;&gt;0")+1,0)</f>
        <v>0</v>
      </c>
      <c r="B2294">
        <f>IF(A2294&lt;&gt;0,IF(MOD(A2294,3)=0,COUNTIF($B$4:B2293,"&lt;&gt;0")+1,0),0)</f>
        <v>0</v>
      </c>
      <c r="C2294" s="9">
        <f>'Dash Board'!$C$12+COUNT('Daily reducing balance'!$F$4:F2293)</f>
        <v>44020</v>
      </c>
      <c r="D2294">
        <f t="shared" si="252"/>
        <v>2020</v>
      </c>
      <c r="E2294">
        <f t="shared" si="253"/>
        <v>7</v>
      </c>
      <c r="F2294">
        <f>DAY('Dash Board'!$C$12+COUNT('Daily reducing balance'!$F$4:F2293))</f>
        <v>8</v>
      </c>
      <c r="G2294" s="8">
        <f t="shared" si="254"/>
        <v>227078.88085478602</v>
      </c>
      <c r="H2294" s="6">
        <f>G2294*'Dash Board'!$C$11/365</f>
        <v>65.324061615760357</v>
      </c>
      <c r="I2294" s="6">
        <f>H2294*'Dash Board'!$C$18/'Dash Board'!$C$11</f>
        <v>31.106696007504933</v>
      </c>
      <c r="J2294" s="6">
        <f>(G2294&gt;1)*PMT('Dash Board'!$C$11/365,$U$4,-'Dash Board'!$C$19)</f>
        <v>108.80376961660664</v>
      </c>
      <c r="K2294" s="6">
        <f t="shared" si="249"/>
        <v>0</v>
      </c>
      <c r="L2294" s="8">
        <f t="shared" si="250"/>
        <v>227035.40114678518</v>
      </c>
      <c r="N2294" s="8">
        <f t="shared" si="255"/>
        <v>77.697073609101707</v>
      </c>
      <c r="O2294" s="8">
        <f>IF(E2293&lt;&gt;E2294,SUM($N$4:N2294)-SUM($O$3:O2293),0)</f>
        <v>0</v>
      </c>
      <c r="P2294" s="6">
        <f>IF(B2294&gt;0,SUM($O$4:O2294)-SUM($P$3:P2293),0)</f>
        <v>0</v>
      </c>
      <c r="Q2294" s="6">
        <f t="shared" si="251"/>
        <v>31.106696007504933</v>
      </c>
      <c r="R2294" s="8">
        <f>IF(E2293&lt;&gt;E2294,SUM($Q$4:Q2294)-SUM($R$3:R2293),0)</f>
        <v>0</v>
      </c>
      <c r="S2294" s="6">
        <f>IF(B2294&gt;0,SUM($R$4:R2294)-SUM($S$3:S2293),0)</f>
        <v>0</v>
      </c>
    </row>
    <row r="2295" spans="1:19">
      <c r="A2295">
        <f>IF(E2294&lt;&gt;E2295,COUNTIF($A$4:A2294,"&lt;&gt;0")+1,0)</f>
        <v>0</v>
      </c>
      <c r="B2295">
        <f>IF(A2295&lt;&gt;0,IF(MOD(A2295,3)=0,COUNTIF($B$4:B2294,"&lt;&gt;0")+1,0),0)</f>
        <v>0</v>
      </c>
      <c r="C2295" s="9">
        <f>'Dash Board'!$C$12+COUNT('Daily reducing balance'!$F$4:F2294)</f>
        <v>44021</v>
      </c>
      <c r="D2295">
        <f t="shared" si="252"/>
        <v>2020</v>
      </c>
      <c r="E2295">
        <f t="shared" si="253"/>
        <v>7</v>
      </c>
      <c r="F2295">
        <f>DAY('Dash Board'!$C$12+COUNT('Daily reducing balance'!$F$4:F2294))</f>
        <v>9</v>
      </c>
      <c r="G2295" s="8">
        <f t="shared" si="254"/>
        <v>227035.40114678518</v>
      </c>
      <c r="H2295" s="6">
        <f>G2295*'Dash Board'!$C$11/365</f>
        <v>65.311553754554637</v>
      </c>
      <c r="I2295" s="6">
        <f>H2295*'Dash Board'!$C$18/'Dash Board'!$C$11</f>
        <v>31.10073988312126</v>
      </c>
      <c r="J2295" s="6">
        <f>(G2295&gt;1)*PMT('Dash Board'!$C$11/365,$U$4,-'Dash Board'!$C$19)</f>
        <v>108.80376961660664</v>
      </c>
      <c r="K2295" s="6">
        <f t="shared" si="249"/>
        <v>0</v>
      </c>
      <c r="L2295" s="8">
        <f t="shared" si="250"/>
        <v>226991.90893092312</v>
      </c>
      <c r="N2295" s="8">
        <f t="shared" si="255"/>
        <v>77.70302973348538</v>
      </c>
      <c r="O2295" s="8">
        <f>IF(E2294&lt;&gt;E2295,SUM($N$4:N2295)-SUM($O$3:O2294),0)</f>
        <v>0</v>
      </c>
      <c r="P2295" s="6">
        <f>IF(B2295&gt;0,SUM($O$4:O2295)-SUM($P$3:P2294),0)</f>
        <v>0</v>
      </c>
      <c r="Q2295" s="6">
        <f t="shared" si="251"/>
        <v>31.10073988312126</v>
      </c>
      <c r="R2295" s="8">
        <f>IF(E2294&lt;&gt;E2295,SUM($Q$4:Q2295)-SUM($R$3:R2294),0)</f>
        <v>0</v>
      </c>
      <c r="S2295" s="6">
        <f>IF(B2295&gt;0,SUM($R$4:R2295)-SUM($S$3:S2294),0)</f>
        <v>0</v>
      </c>
    </row>
    <row r="2296" spans="1:19">
      <c r="A2296">
        <f>IF(E2295&lt;&gt;E2296,COUNTIF($A$4:A2295,"&lt;&gt;0")+1,0)</f>
        <v>0</v>
      </c>
      <c r="B2296">
        <f>IF(A2296&lt;&gt;0,IF(MOD(A2296,3)=0,COUNTIF($B$4:B2295,"&lt;&gt;0")+1,0),0)</f>
        <v>0</v>
      </c>
      <c r="C2296" s="9">
        <f>'Dash Board'!$C$12+COUNT('Daily reducing balance'!$F$4:F2295)</f>
        <v>44022</v>
      </c>
      <c r="D2296">
        <f t="shared" si="252"/>
        <v>2020</v>
      </c>
      <c r="E2296">
        <f t="shared" si="253"/>
        <v>7</v>
      </c>
      <c r="F2296">
        <f>DAY('Dash Board'!$C$12+COUNT('Daily reducing balance'!$F$4:F2295))</f>
        <v>10</v>
      </c>
      <c r="G2296" s="8">
        <f t="shared" si="254"/>
        <v>226991.90893092312</v>
      </c>
      <c r="H2296" s="6">
        <f>G2296*'Dash Board'!$C$11/365</f>
        <v>65.299042295197069</v>
      </c>
      <c r="I2296" s="6">
        <f>H2296*'Dash Board'!$C$18/'Dash Board'!$C$11</f>
        <v>31.094782045331939</v>
      </c>
      <c r="J2296" s="6">
        <f>(G2296&gt;1)*PMT('Dash Board'!$C$11/365,$U$4,-'Dash Board'!$C$19)</f>
        <v>108.80376961660664</v>
      </c>
      <c r="K2296" s="6">
        <f t="shared" si="249"/>
        <v>0</v>
      </c>
      <c r="L2296" s="8">
        <f t="shared" si="250"/>
        <v>226948.40420360171</v>
      </c>
      <c r="N2296" s="8">
        <f t="shared" si="255"/>
        <v>77.708987571274704</v>
      </c>
      <c r="O2296" s="8">
        <f>IF(E2295&lt;&gt;E2296,SUM($N$4:N2296)-SUM($O$3:O2295),0)</f>
        <v>0</v>
      </c>
      <c r="P2296" s="6">
        <f>IF(B2296&gt;0,SUM($O$4:O2296)-SUM($P$3:P2295),0)</f>
        <v>0</v>
      </c>
      <c r="Q2296" s="6">
        <f t="shared" si="251"/>
        <v>31.094782045331939</v>
      </c>
      <c r="R2296" s="8">
        <f>IF(E2295&lt;&gt;E2296,SUM($Q$4:Q2296)-SUM($R$3:R2295),0)</f>
        <v>0</v>
      </c>
      <c r="S2296" s="6">
        <f>IF(B2296&gt;0,SUM($R$4:R2296)-SUM($S$3:S2295),0)</f>
        <v>0</v>
      </c>
    </row>
    <row r="2297" spans="1:19">
      <c r="A2297">
        <f>IF(E2296&lt;&gt;E2297,COUNTIF($A$4:A2296,"&lt;&gt;0")+1,0)</f>
        <v>0</v>
      </c>
      <c r="B2297">
        <f>IF(A2297&lt;&gt;0,IF(MOD(A2297,3)=0,COUNTIF($B$4:B2296,"&lt;&gt;0")+1,0),0)</f>
        <v>0</v>
      </c>
      <c r="C2297" s="9">
        <f>'Dash Board'!$C$12+COUNT('Daily reducing balance'!$F$4:F2296)</f>
        <v>44023</v>
      </c>
      <c r="D2297">
        <f t="shared" si="252"/>
        <v>2020</v>
      </c>
      <c r="E2297">
        <f t="shared" si="253"/>
        <v>7</v>
      </c>
      <c r="F2297">
        <f>DAY('Dash Board'!$C$12+COUNT('Daily reducing balance'!$F$4:F2296))</f>
        <v>11</v>
      </c>
      <c r="G2297" s="8">
        <f t="shared" si="254"/>
        <v>226948.40420360171</v>
      </c>
      <c r="H2297" s="6">
        <f>G2297*'Dash Board'!$C$11/365</f>
        <v>65.286527236652546</v>
      </c>
      <c r="I2297" s="6">
        <f>H2297*'Dash Board'!$C$18/'Dash Board'!$C$11</f>
        <v>31.088822493644074</v>
      </c>
      <c r="J2297" s="6">
        <f>(G2297&gt;1)*PMT('Dash Board'!$C$11/365,$U$4,-'Dash Board'!$C$19)</f>
        <v>108.80376961660664</v>
      </c>
      <c r="K2297" s="6">
        <f t="shared" si="249"/>
        <v>0</v>
      </c>
      <c r="L2297" s="8">
        <f t="shared" si="250"/>
        <v>226904.88696122175</v>
      </c>
      <c r="N2297" s="8">
        <f t="shared" si="255"/>
        <v>77.71494712296257</v>
      </c>
      <c r="O2297" s="8">
        <f>IF(E2296&lt;&gt;E2297,SUM($N$4:N2297)-SUM($O$3:O2296),0)</f>
        <v>0</v>
      </c>
      <c r="P2297" s="6">
        <f>IF(B2297&gt;0,SUM($O$4:O2297)-SUM($P$3:P2296),0)</f>
        <v>0</v>
      </c>
      <c r="Q2297" s="6">
        <f t="shared" si="251"/>
        <v>31.088822493644074</v>
      </c>
      <c r="R2297" s="8">
        <f>IF(E2296&lt;&gt;E2297,SUM($Q$4:Q2297)-SUM($R$3:R2296),0)</f>
        <v>0</v>
      </c>
      <c r="S2297" s="6">
        <f>IF(B2297&gt;0,SUM($R$4:R2297)-SUM($S$3:S2296),0)</f>
        <v>0</v>
      </c>
    </row>
    <row r="2298" spans="1:19">
      <c r="A2298">
        <f>IF(E2297&lt;&gt;E2298,COUNTIF($A$4:A2297,"&lt;&gt;0")+1,0)</f>
        <v>0</v>
      </c>
      <c r="B2298">
        <f>IF(A2298&lt;&gt;0,IF(MOD(A2298,3)=0,COUNTIF($B$4:B2297,"&lt;&gt;0")+1,0),0)</f>
        <v>0</v>
      </c>
      <c r="C2298" s="9">
        <f>'Dash Board'!$C$12+COUNT('Daily reducing balance'!$F$4:F2297)</f>
        <v>44024</v>
      </c>
      <c r="D2298">
        <f t="shared" si="252"/>
        <v>2020</v>
      </c>
      <c r="E2298">
        <f t="shared" si="253"/>
        <v>7</v>
      </c>
      <c r="F2298">
        <f>DAY('Dash Board'!$C$12+COUNT('Daily reducing balance'!$F$4:F2297))</f>
        <v>12</v>
      </c>
      <c r="G2298" s="8">
        <f t="shared" si="254"/>
        <v>226904.88696122175</v>
      </c>
      <c r="H2298" s="6">
        <f>G2298*'Dash Board'!$C$11/365</f>
        <v>65.274008577885709</v>
      </c>
      <c r="I2298" s="6">
        <f>H2298*'Dash Board'!$C$18/'Dash Board'!$C$11</f>
        <v>31.082861227564624</v>
      </c>
      <c r="J2298" s="6">
        <f>(G2298&gt;1)*PMT('Dash Board'!$C$11/365,$U$4,-'Dash Board'!$C$19)</f>
        <v>108.80376961660664</v>
      </c>
      <c r="K2298" s="6">
        <f t="shared" si="249"/>
        <v>0</v>
      </c>
      <c r="L2298" s="8">
        <f t="shared" si="250"/>
        <v>226861.35720018303</v>
      </c>
      <c r="N2298" s="8">
        <f t="shared" si="255"/>
        <v>77.720908389042023</v>
      </c>
      <c r="O2298" s="8">
        <f>IF(E2297&lt;&gt;E2298,SUM($N$4:N2298)-SUM($O$3:O2297),0)</f>
        <v>0</v>
      </c>
      <c r="P2298" s="6">
        <f>IF(B2298&gt;0,SUM($O$4:O2298)-SUM($P$3:P2297),0)</f>
        <v>0</v>
      </c>
      <c r="Q2298" s="6">
        <f t="shared" si="251"/>
        <v>31.082861227564624</v>
      </c>
      <c r="R2298" s="8">
        <f>IF(E2297&lt;&gt;E2298,SUM($Q$4:Q2298)-SUM($R$3:R2297),0)</f>
        <v>0</v>
      </c>
      <c r="S2298" s="6">
        <f>IF(B2298&gt;0,SUM($R$4:R2298)-SUM($S$3:S2297),0)</f>
        <v>0</v>
      </c>
    </row>
    <row r="2299" spans="1:19">
      <c r="A2299">
        <f>IF(E2298&lt;&gt;E2299,COUNTIF($A$4:A2298,"&lt;&gt;0")+1,0)</f>
        <v>0</v>
      </c>
      <c r="B2299">
        <f>IF(A2299&lt;&gt;0,IF(MOD(A2299,3)=0,COUNTIF($B$4:B2298,"&lt;&gt;0")+1,0),0)</f>
        <v>0</v>
      </c>
      <c r="C2299" s="9">
        <f>'Dash Board'!$C$12+COUNT('Daily reducing balance'!$F$4:F2298)</f>
        <v>44025</v>
      </c>
      <c r="D2299">
        <f t="shared" si="252"/>
        <v>2020</v>
      </c>
      <c r="E2299">
        <f t="shared" si="253"/>
        <v>7</v>
      </c>
      <c r="F2299">
        <f>DAY('Dash Board'!$C$12+COUNT('Daily reducing balance'!$F$4:F2298))</f>
        <v>13</v>
      </c>
      <c r="G2299" s="8">
        <f t="shared" si="254"/>
        <v>226861.35720018303</v>
      </c>
      <c r="H2299" s="6">
        <f>G2299*'Dash Board'!$C$11/365</f>
        <v>65.261486317860872</v>
      </c>
      <c r="I2299" s="6">
        <f>H2299*'Dash Board'!$C$18/'Dash Board'!$C$11</f>
        <v>31.076898246600418</v>
      </c>
      <c r="J2299" s="6">
        <f>(G2299&gt;1)*PMT('Dash Board'!$C$11/365,$U$4,-'Dash Board'!$C$19)</f>
        <v>108.80376961660664</v>
      </c>
      <c r="K2299" s="6">
        <f t="shared" si="249"/>
        <v>0</v>
      </c>
      <c r="L2299" s="8">
        <f t="shared" si="250"/>
        <v>226817.81491688429</v>
      </c>
      <c r="N2299" s="8">
        <f t="shared" si="255"/>
        <v>77.726871370006222</v>
      </c>
      <c r="O2299" s="8">
        <f>IF(E2298&lt;&gt;E2299,SUM($N$4:N2299)-SUM($O$3:O2298),0)</f>
        <v>0</v>
      </c>
      <c r="P2299" s="6">
        <f>IF(B2299&gt;0,SUM($O$4:O2299)-SUM($P$3:P2298),0)</f>
        <v>0</v>
      </c>
      <c r="Q2299" s="6">
        <f t="shared" si="251"/>
        <v>31.076898246600418</v>
      </c>
      <c r="R2299" s="8">
        <f>IF(E2298&lt;&gt;E2299,SUM($Q$4:Q2299)-SUM($R$3:R2298),0)</f>
        <v>0</v>
      </c>
      <c r="S2299" s="6">
        <f>IF(B2299&gt;0,SUM($R$4:R2299)-SUM($S$3:S2298),0)</f>
        <v>0</v>
      </c>
    </row>
    <row r="2300" spans="1:19">
      <c r="A2300">
        <f>IF(E2299&lt;&gt;E2300,COUNTIF($A$4:A2299,"&lt;&gt;0")+1,0)</f>
        <v>0</v>
      </c>
      <c r="B2300">
        <f>IF(A2300&lt;&gt;0,IF(MOD(A2300,3)=0,COUNTIF($B$4:B2299,"&lt;&gt;0")+1,0),0)</f>
        <v>0</v>
      </c>
      <c r="C2300" s="9">
        <f>'Dash Board'!$C$12+COUNT('Daily reducing balance'!$F$4:F2299)</f>
        <v>44026</v>
      </c>
      <c r="D2300">
        <f t="shared" si="252"/>
        <v>2020</v>
      </c>
      <c r="E2300">
        <f t="shared" si="253"/>
        <v>7</v>
      </c>
      <c r="F2300">
        <f>DAY('Dash Board'!$C$12+COUNT('Daily reducing balance'!$F$4:F2299))</f>
        <v>14</v>
      </c>
      <c r="G2300" s="8">
        <f t="shared" si="254"/>
        <v>226817.81491688429</v>
      </c>
      <c r="H2300" s="6">
        <f>G2300*'Dash Board'!$C$11/365</f>
        <v>65.248960455542061</v>
      </c>
      <c r="I2300" s="6">
        <f>H2300*'Dash Board'!$C$18/'Dash Board'!$C$11</f>
        <v>31.070933550258129</v>
      </c>
      <c r="J2300" s="6">
        <f>(G2300&gt;1)*PMT('Dash Board'!$C$11/365,$U$4,-'Dash Board'!$C$19)</f>
        <v>108.80376961660664</v>
      </c>
      <c r="K2300" s="6">
        <f t="shared" si="249"/>
        <v>0</v>
      </c>
      <c r="L2300" s="8">
        <f t="shared" si="250"/>
        <v>226774.26010772321</v>
      </c>
      <c r="N2300" s="8">
        <f t="shared" si="255"/>
        <v>77.732836066348511</v>
      </c>
      <c r="O2300" s="8">
        <f>IF(E2299&lt;&gt;E2300,SUM($N$4:N2300)-SUM($O$3:O2299),0)</f>
        <v>0</v>
      </c>
      <c r="P2300" s="6">
        <f>IF(B2300&gt;0,SUM($O$4:O2300)-SUM($P$3:P2299),0)</f>
        <v>0</v>
      </c>
      <c r="Q2300" s="6">
        <f t="shared" si="251"/>
        <v>31.070933550258129</v>
      </c>
      <c r="R2300" s="8">
        <f>IF(E2299&lt;&gt;E2300,SUM($Q$4:Q2300)-SUM($R$3:R2299),0)</f>
        <v>0</v>
      </c>
      <c r="S2300" s="6">
        <f>IF(B2300&gt;0,SUM($R$4:R2300)-SUM($S$3:S2299),0)</f>
        <v>0</v>
      </c>
    </row>
    <row r="2301" spans="1:19">
      <c r="A2301">
        <f>IF(E2300&lt;&gt;E2301,COUNTIF($A$4:A2300,"&lt;&gt;0")+1,0)</f>
        <v>0</v>
      </c>
      <c r="B2301">
        <f>IF(A2301&lt;&gt;0,IF(MOD(A2301,3)=0,COUNTIF($B$4:B2300,"&lt;&gt;0")+1,0),0)</f>
        <v>0</v>
      </c>
      <c r="C2301" s="9">
        <f>'Dash Board'!$C$12+COUNT('Daily reducing balance'!$F$4:F2300)</f>
        <v>44027</v>
      </c>
      <c r="D2301">
        <f t="shared" si="252"/>
        <v>2020</v>
      </c>
      <c r="E2301">
        <f t="shared" si="253"/>
        <v>7</v>
      </c>
      <c r="F2301">
        <f>DAY('Dash Board'!$C$12+COUNT('Daily reducing balance'!$F$4:F2300))</f>
        <v>15</v>
      </c>
      <c r="G2301" s="8">
        <f t="shared" si="254"/>
        <v>226774.26010772321</v>
      </c>
      <c r="H2301" s="6">
        <f>G2301*'Dash Board'!$C$11/365</f>
        <v>65.23643098989298</v>
      </c>
      <c r="I2301" s="6">
        <f>H2301*'Dash Board'!$C$18/'Dash Board'!$C$11</f>
        <v>31.064967138044278</v>
      </c>
      <c r="J2301" s="6">
        <f>(G2301&gt;1)*PMT('Dash Board'!$C$11/365,$U$4,-'Dash Board'!$C$19)</f>
        <v>108.80376961660664</v>
      </c>
      <c r="K2301" s="6">
        <f t="shared" si="249"/>
        <v>0</v>
      </c>
      <c r="L2301" s="8">
        <f t="shared" si="250"/>
        <v>226730.69276909649</v>
      </c>
      <c r="N2301" s="8">
        <f t="shared" si="255"/>
        <v>77.738802478562363</v>
      </c>
      <c r="O2301" s="8">
        <f>IF(E2300&lt;&gt;E2301,SUM($N$4:N2301)-SUM($O$3:O2300),0)</f>
        <v>0</v>
      </c>
      <c r="P2301" s="6">
        <f>IF(B2301&gt;0,SUM($O$4:O2301)-SUM($P$3:P2300),0)</f>
        <v>0</v>
      </c>
      <c r="Q2301" s="6">
        <f t="shared" si="251"/>
        <v>31.064967138044278</v>
      </c>
      <c r="R2301" s="8">
        <f>IF(E2300&lt;&gt;E2301,SUM($Q$4:Q2301)-SUM($R$3:R2300),0)</f>
        <v>0</v>
      </c>
      <c r="S2301" s="6">
        <f>IF(B2301&gt;0,SUM($R$4:R2301)-SUM($S$3:S2300),0)</f>
        <v>0</v>
      </c>
    </row>
    <row r="2302" spans="1:19">
      <c r="A2302">
        <f>IF(E2301&lt;&gt;E2302,COUNTIF($A$4:A2301,"&lt;&gt;0")+1,0)</f>
        <v>0</v>
      </c>
      <c r="B2302">
        <f>IF(A2302&lt;&gt;0,IF(MOD(A2302,3)=0,COUNTIF($B$4:B2301,"&lt;&gt;0")+1,0),0)</f>
        <v>0</v>
      </c>
      <c r="C2302" s="9">
        <f>'Dash Board'!$C$12+COUNT('Daily reducing balance'!$F$4:F2301)</f>
        <v>44028</v>
      </c>
      <c r="D2302">
        <f t="shared" si="252"/>
        <v>2020</v>
      </c>
      <c r="E2302">
        <f t="shared" si="253"/>
        <v>7</v>
      </c>
      <c r="F2302">
        <f>DAY('Dash Board'!$C$12+COUNT('Daily reducing balance'!$F$4:F2301))</f>
        <v>16</v>
      </c>
      <c r="G2302" s="8">
        <f t="shared" si="254"/>
        <v>226730.69276909649</v>
      </c>
      <c r="H2302" s="6">
        <f>G2302*'Dash Board'!$C$11/365</f>
        <v>65.223897919877075</v>
      </c>
      <c r="I2302" s="6">
        <f>H2302*'Dash Board'!$C$18/'Dash Board'!$C$11</f>
        <v>31.058999009465278</v>
      </c>
      <c r="J2302" s="6">
        <f>(G2302&gt;1)*PMT('Dash Board'!$C$11/365,$U$4,-'Dash Board'!$C$19)</f>
        <v>108.80376961660664</v>
      </c>
      <c r="K2302" s="6">
        <f t="shared" si="249"/>
        <v>0</v>
      </c>
      <c r="L2302" s="8">
        <f t="shared" si="250"/>
        <v>226687.11289739975</v>
      </c>
      <c r="N2302" s="8">
        <f t="shared" si="255"/>
        <v>77.744770607141362</v>
      </c>
      <c r="O2302" s="8">
        <f>IF(E2301&lt;&gt;E2302,SUM($N$4:N2302)-SUM($O$3:O2301),0)</f>
        <v>0</v>
      </c>
      <c r="P2302" s="6">
        <f>IF(B2302&gt;0,SUM($O$4:O2302)-SUM($P$3:P2301),0)</f>
        <v>0</v>
      </c>
      <c r="Q2302" s="6">
        <f t="shared" si="251"/>
        <v>31.058999009465278</v>
      </c>
      <c r="R2302" s="8">
        <f>IF(E2301&lt;&gt;E2302,SUM($Q$4:Q2302)-SUM($R$3:R2301),0)</f>
        <v>0</v>
      </c>
      <c r="S2302" s="6">
        <f>IF(B2302&gt;0,SUM($R$4:R2302)-SUM($S$3:S2301),0)</f>
        <v>0</v>
      </c>
    </row>
    <row r="2303" spans="1:19">
      <c r="A2303">
        <f>IF(E2302&lt;&gt;E2303,COUNTIF($A$4:A2302,"&lt;&gt;0")+1,0)</f>
        <v>0</v>
      </c>
      <c r="B2303">
        <f>IF(A2303&lt;&gt;0,IF(MOD(A2303,3)=0,COUNTIF($B$4:B2302,"&lt;&gt;0")+1,0),0)</f>
        <v>0</v>
      </c>
      <c r="C2303" s="9">
        <f>'Dash Board'!$C$12+COUNT('Daily reducing balance'!$F$4:F2302)</f>
        <v>44029</v>
      </c>
      <c r="D2303">
        <f t="shared" si="252"/>
        <v>2020</v>
      </c>
      <c r="E2303">
        <f t="shared" si="253"/>
        <v>7</v>
      </c>
      <c r="F2303">
        <f>DAY('Dash Board'!$C$12+COUNT('Daily reducing balance'!$F$4:F2302))</f>
        <v>17</v>
      </c>
      <c r="G2303" s="8">
        <f t="shared" si="254"/>
        <v>226687.11289739975</v>
      </c>
      <c r="H2303" s="6">
        <f>G2303*'Dash Board'!$C$11/365</f>
        <v>65.211361244457464</v>
      </c>
      <c r="I2303" s="6">
        <f>H2303*'Dash Board'!$C$18/'Dash Board'!$C$11</f>
        <v>31.053029164027365</v>
      </c>
      <c r="J2303" s="6">
        <f>(G2303&gt;1)*PMT('Dash Board'!$C$11/365,$U$4,-'Dash Board'!$C$19)</f>
        <v>108.80376961660664</v>
      </c>
      <c r="K2303" s="6">
        <f t="shared" si="249"/>
        <v>0</v>
      </c>
      <c r="L2303" s="8">
        <f t="shared" si="250"/>
        <v>226643.52048902761</v>
      </c>
      <c r="N2303" s="8">
        <f t="shared" si="255"/>
        <v>77.750740452579279</v>
      </c>
      <c r="O2303" s="8">
        <f>IF(E2302&lt;&gt;E2303,SUM($N$4:N2303)-SUM($O$3:O2302),0)</f>
        <v>0</v>
      </c>
      <c r="P2303" s="6">
        <f>IF(B2303&gt;0,SUM($O$4:O2303)-SUM($P$3:P2302),0)</f>
        <v>0</v>
      </c>
      <c r="Q2303" s="6">
        <f t="shared" si="251"/>
        <v>31.053029164027365</v>
      </c>
      <c r="R2303" s="8">
        <f>IF(E2302&lt;&gt;E2303,SUM($Q$4:Q2303)-SUM($R$3:R2302),0)</f>
        <v>0</v>
      </c>
      <c r="S2303" s="6">
        <f>IF(B2303&gt;0,SUM($R$4:R2303)-SUM($S$3:S2302),0)</f>
        <v>0</v>
      </c>
    </row>
    <row r="2304" spans="1:19">
      <c r="A2304">
        <f>IF(E2303&lt;&gt;E2304,COUNTIF($A$4:A2303,"&lt;&gt;0")+1,0)</f>
        <v>0</v>
      </c>
      <c r="B2304">
        <f>IF(A2304&lt;&gt;0,IF(MOD(A2304,3)=0,COUNTIF($B$4:B2303,"&lt;&gt;0")+1,0),0)</f>
        <v>0</v>
      </c>
      <c r="C2304" s="9">
        <f>'Dash Board'!$C$12+COUNT('Daily reducing balance'!$F$4:F2303)</f>
        <v>44030</v>
      </c>
      <c r="D2304">
        <f t="shared" si="252"/>
        <v>2020</v>
      </c>
      <c r="E2304">
        <f t="shared" si="253"/>
        <v>7</v>
      </c>
      <c r="F2304">
        <f>DAY('Dash Board'!$C$12+COUNT('Daily reducing balance'!$F$4:F2303))</f>
        <v>18</v>
      </c>
      <c r="G2304" s="8">
        <f t="shared" si="254"/>
        <v>226643.52048902761</v>
      </c>
      <c r="H2304" s="6">
        <f>G2304*'Dash Board'!$C$11/365</f>
        <v>65.198820962596983</v>
      </c>
      <c r="I2304" s="6">
        <f>H2304*'Dash Board'!$C$18/'Dash Board'!$C$11</f>
        <v>31.047057601236663</v>
      </c>
      <c r="J2304" s="6">
        <f>(G2304&gt;1)*PMT('Dash Board'!$C$11/365,$U$4,-'Dash Board'!$C$19)</f>
        <v>108.80376961660664</v>
      </c>
      <c r="K2304" s="6">
        <f t="shared" si="249"/>
        <v>0</v>
      </c>
      <c r="L2304" s="8">
        <f t="shared" si="250"/>
        <v>226599.91554037359</v>
      </c>
      <c r="N2304" s="8">
        <f t="shared" si="255"/>
        <v>77.756712015369985</v>
      </c>
      <c r="O2304" s="8">
        <f>IF(E2303&lt;&gt;E2304,SUM($N$4:N2304)-SUM($O$3:O2303),0)</f>
        <v>0</v>
      </c>
      <c r="P2304" s="6">
        <f>IF(B2304&gt;0,SUM($O$4:O2304)-SUM($P$3:P2303),0)</f>
        <v>0</v>
      </c>
      <c r="Q2304" s="6">
        <f t="shared" si="251"/>
        <v>31.047057601236663</v>
      </c>
      <c r="R2304" s="8">
        <f>IF(E2303&lt;&gt;E2304,SUM($Q$4:Q2304)-SUM($R$3:R2303),0)</f>
        <v>0</v>
      </c>
      <c r="S2304" s="6">
        <f>IF(B2304&gt;0,SUM($R$4:R2304)-SUM($S$3:S2303),0)</f>
        <v>0</v>
      </c>
    </row>
    <row r="2305" spans="1:19">
      <c r="A2305">
        <f>IF(E2304&lt;&gt;E2305,COUNTIF($A$4:A2304,"&lt;&gt;0")+1,0)</f>
        <v>0</v>
      </c>
      <c r="B2305">
        <f>IF(A2305&lt;&gt;0,IF(MOD(A2305,3)=0,COUNTIF($B$4:B2304,"&lt;&gt;0")+1,0),0)</f>
        <v>0</v>
      </c>
      <c r="C2305" s="9">
        <f>'Dash Board'!$C$12+COUNT('Daily reducing balance'!$F$4:F2304)</f>
        <v>44031</v>
      </c>
      <c r="D2305">
        <f t="shared" si="252"/>
        <v>2020</v>
      </c>
      <c r="E2305">
        <f t="shared" si="253"/>
        <v>7</v>
      </c>
      <c r="F2305">
        <f>DAY('Dash Board'!$C$12+COUNT('Daily reducing balance'!$F$4:F2304))</f>
        <v>19</v>
      </c>
      <c r="G2305" s="8">
        <f t="shared" si="254"/>
        <v>226599.91554037359</v>
      </c>
      <c r="H2305" s="6">
        <f>G2305*'Dash Board'!$C$11/365</f>
        <v>65.186277073258154</v>
      </c>
      <c r="I2305" s="6">
        <f>H2305*'Dash Board'!$C$18/'Dash Board'!$C$11</f>
        <v>31.041084320599126</v>
      </c>
      <c r="J2305" s="6">
        <f>(G2305&gt;1)*PMT('Dash Board'!$C$11/365,$U$4,-'Dash Board'!$C$19)</f>
        <v>108.80376961660664</v>
      </c>
      <c r="K2305" s="6">
        <f t="shared" si="249"/>
        <v>0</v>
      </c>
      <c r="L2305" s="8">
        <f t="shared" si="250"/>
        <v>226556.29804783023</v>
      </c>
      <c r="N2305" s="8">
        <f t="shared" si="255"/>
        <v>77.762685296007518</v>
      </c>
      <c r="O2305" s="8">
        <f>IF(E2304&lt;&gt;E2305,SUM($N$4:N2305)-SUM($O$3:O2304),0)</f>
        <v>0</v>
      </c>
      <c r="P2305" s="6">
        <f>IF(B2305&gt;0,SUM($O$4:O2305)-SUM($P$3:P2304),0)</f>
        <v>0</v>
      </c>
      <c r="Q2305" s="6">
        <f t="shared" si="251"/>
        <v>31.041084320599126</v>
      </c>
      <c r="R2305" s="8">
        <f>IF(E2304&lt;&gt;E2305,SUM($Q$4:Q2305)-SUM($R$3:R2304),0)</f>
        <v>0</v>
      </c>
      <c r="S2305" s="6">
        <f>IF(B2305&gt;0,SUM($R$4:R2305)-SUM($S$3:S2304),0)</f>
        <v>0</v>
      </c>
    </row>
    <row r="2306" spans="1:19">
      <c r="A2306">
        <f>IF(E2305&lt;&gt;E2306,COUNTIF($A$4:A2305,"&lt;&gt;0")+1,0)</f>
        <v>0</v>
      </c>
      <c r="B2306">
        <f>IF(A2306&lt;&gt;0,IF(MOD(A2306,3)=0,COUNTIF($B$4:B2305,"&lt;&gt;0")+1,0),0)</f>
        <v>0</v>
      </c>
      <c r="C2306" s="9">
        <f>'Dash Board'!$C$12+COUNT('Daily reducing balance'!$F$4:F2305)</f>
        <v>44032</v>
      </c>
      <c r="D2306">
        <f t="shared" si="252"/>
        <v>2020</v>
      </c>
      <c r="E2306">
        <f t="shared" si="253"/>
        <v>7</v>
      </c>
      <c r="F2306">
        <f>DAY('Dash Board'!$C$12+COUNT('Daily reducing balance'!$F$4:F2305))</f>
        <v>20</v>
      </c>
      <c r="G2306" s="8">
        <f t="shared" si="254"/>
        <v>226556.29804783023</v>
      </c>
      <c r="H2306" s="6">
        <f>G2306*'Dash Board'!$C$11/365</f>
        <v>65.173729575403215</v>
      </c>
      <c r="I2306" s="6">
        <f>H2306*'Dash Board'!$C$18/'Dash Board'!$C$11</f>
        <v>31.035109321620581</v>
      </c>
      <c r="J2306" s="6">
        <f>(G2306&gt;1)*PMT('Dash Board'!$C$11/365,$U$4,-'Dash Board'!$C$19)</f>
        <v>108.80376961660664</v>
      </c>
      <c r="K2306" s="6">
        <f t="shared" si="249"/>
        <v>0</v>
      </c>
      <c r="L2306" s="8">
        <f t="shared" si="250"/>
        <v>226512.66800778903</v>
      </c>
      <c r="N2306" s="8">
        <f t="shared" si="255"/>
        <v>77.768660294986063</v>
      </c>
      <c r="O2306" s="8">
        <f>IF(E2305&lt;&gt;E2306,SUM($N$4:N2306)-SUM($O$3:O2305),0)</f>
        <v>0</v>
      </c>
      <c r="P2306" s="6">
        <f>IF(B2306&gt;0,SUM($O$4:O2306)-SUM($P$3:P2305),0)</f>
        <v>0</v>
      </c>
      <c r="Q2306" s="6">
        <f t="shared" si="251"/>
        <v>31.035109321620581</v>
      </c>
      <c r="R2306" s="8">
        <f>IF(E2305&lt;&gt;E2306,SUM($Q$4:Q2306)-SUM($R$3:R2305),0)</f>
        <v>0</v>
      </c>
      <c r="S2306" s="6">
        <f>IF(B2306&gt;0,SUM($R$4:R2306)-SUM($S$3:S2305),0)</f>
        <v>0</v>
      </c>
    </row>
    <row r="2307" spans="1:19">
      <c r="A2307">
        <f>IF(E2306&lt;&gt;E2307,COUNTIF($A$4:A2306,"&lt;&gt;0")+1,0)</f>
        <v>0</v>
      </c>
      <c r="B2307">
        <f>IF(A2307&lt;&gt;0,IF(MOD(A2307,3)=0,COUNTIF($B$4:B2306,"&lt;&gt;0")+1,0),0)</f>
        <v>0</v>
      </c>
      <c r="C2307" s="9">
        <f>'Dash Board'!$C$12+COUNT('Daily reducing balance'!$F$4:F2306)</f>
        <v>44033</v>
      </c>
      <c r="D2307">
        <f t="shared" si="252"/>
        <v>2020</v>
      </c>
      <c r="E2307">
        <f t="shared" si="253"/>
        <v>7</v>
      </c>
      <c r="F2307">
        <f>DAY('Dash Board'!$C$12+COUNT('Daily reducing balance'!$F$4:F2306))</f>
        <v>21</v>
      </c>
      <c r="G2307" s="8">
        <f t="shared" si="254"/>
        <v>226512.66800778903</v>
      </c>
      <c r="H2307" s="6">
        <f>G2307*'Dash Board'!$C$11/365</f>
        <v>65.161178467994105</v>
      </c>
      <c r="I2307" s="6">
        <f>H2307*'Dash Board'!$C$18/'Dash Board'!$C$11</f>
        <v>31.029132603806719</v>
      </c>
      <c r="J2307" s="6">
        <f>(G2307&gt;1)*PMT('Dash Board'!$C$11/365,$U$4,-'Dash Board'!$C$19)</f>
        <v>108.80376961660664</v>
      </c>
      <c r="K2307" s="6">
        <f t="shared" si="249"/>
        <v>0</v>
      </c>
      <c r="L2307" s="8">
        <f t="shared" si="250"/>
        <v>226469.02541664042</v>
      </c>
      <c r="N2307" s="8">
        <f t="shared" si="255"/>
        <v>77.774637012799928</v>
      </c>
      <c r="O2307" s="8">
        <f>IF(E2306&lt;&gt;E2307,SUM($N$4:N2307)-SUM($O$3:O2306),0)</f>
        <v>0</v>
      </c>
      <c r="P2307" s="6">
        <f>IF(B2307&gt;0,SUM($O$4:O2307)-SUM($P$3:P2306),0)</f>
        <v>0</v>
      </c>
      <c r="Q2307" s="6">
        <f t="shared" si="251"/>
        <v>31.029132603806719</v>
      </c>
      <c r="R2307" s="8">
        <f>IF(E2306&lt;&gt;E2307,SUM($Q$4:Q2307)-SUM($R$3:R2306),0)</f>
        <v>0</v>
      </c>
      <c r="S2307" s="6">
        <f>IF(B2307&gt;0,SUM($R$4:R2307)-SUM($S$3:S2306),0)</f>
        <v>0</v>
      </c>
    </row>
    <row r="2308" spans="1:19">
      <c r="A2308">
        <f>IF(E2307&lt;&gt;E2308,COUNTIF($A$4:A2307,"&lt;&gt;0")+1,0)</f>
        <v>0</v>
      </c>
      <c r="B2308">
        <f>IF(A2308&lt;&gt;0,IF(MOD(A2308,3)=0,COUNTIF($B$4:B2307,"&lt;&gt;0")+1,0),0)</f>
        <v>0</v>
      </c>
      <c r="C2308" s="9">
        <f>'Dash Board'!$C$12+COUNT('Daily reducing balance'!$F$4:F2307)</f>
        <v>44034</v>
      </c>
      <c r="D2308">
        <f t="shared" si="252"/>
        <v>2020</v>
      </c>
      <c r="E2308">
        <f t="shared" si="253"/>
        <v>7</v>
      </c>
      <c r="F2308">
        <f>DAY('Dash Board'!$C$12+COUNT('Daily reducing balance'!$F$4:F2307))</f>
        <v>22</v>
      </c>
      <c r="G2308" s="8">
        <f t="shared" si="254"/>
        <v>226469.02541664042</v>
      </c>
      <c r="H2308" s="6">
        <f>G2308*'Dash Board'!$C$11/365</f>
        <v>65.148623749992453</v>
      </c>
      <c r="I2308" s="6">
        <f>H2308*'Dash Board'!$C$18/'Dash Board'!$C$11</f>
        <v>31.023154166663076</v>
      </c>
      <c r="J2308" s="6">
        <f>(G2308&gt;1)*PMT('Dash Board'!$C$11/365,$U$4,-'Dash Board'!$C$19)</f>
        <v>108.80376961660664</v>
      </c>
      <c r="K2308" s="6">
        <f t="shared" si="249"/>
        <v>0</v>
      </c>
      <c r="L2308" s="8">
        <f t="shared" si="250"/>
        <v>226425.3702707738</v>
      </c>
      <c r="N2308" s="8">
        <f t="shared" si="255"/>
        <v>77.780615449943568</v>
      </c>
      <c r="O2308" s="8">
        <f>IF(E2307&lt;&gt;E2308,SUM($N$4:N2308)-SUM($O$3:O2307),0)</f>
        <v>0</v>
      </c>
      <c r="P2308" s="6">
        <f>IF(B2308&gt;0,SUM($O$4:O2308)-SUM($P$3:P2307),0)</f>
        <v>0</v>
      </c>
      <c r="Q2308" s="6">
        <f t="shared" si="251"/>
        <v>31.023154166663076</v>
      </c>
      <c r="R2308" s="8">
        <f>IF(E2307&lt;&gt;E2308,SUM($Q$4:Q2308)-SUM($R$3:R2307),0)</f>
        <v>0</v>
      </c>
      <c r="S2308" s="6">
        <f>IF(B2308&gt;0,SUM($R$4:R2308)-SUM($S$3:S2307),0)</f>
        <v>0</v>
      </c>
    </row>
    <row r="2309" spans="1:19">
      <c r="A2309">
        <f>IF(E2308&lt;&gt;E2309,COUNTIF($A$4:A2308,"&lt;&gt;0")+1,0)</f>
        <v>0</v>
      </c>
      <c r="B2309">
        <f>IF(A2309&lt;&gt;0,IF(MOD(A2309,3)=0,COUNTIF($B$4:B2308,"&lt;&gt;0")+1,0),0)</f>
        <v>0</v>
      </c>
      <c r="C2309" s="9">
        <f>'Dash Board'!$C$12+COUNT('Daily reducing balance'!$F$4:F2308)</f>
        <v>44035</v>
      </c>
      <c r="D2309">
        <f t="shared" si="252"/>
        <v>2020</v>
      </c>
      <c r="E2309">
        <f t="shared" si="253"/>
        <v>7</v>
      </c>
      <c r="F2309">
        <f>DAY('Dash Board'!$C$12+COUNT('Daily reducing balance'!$F$4:F2308))</f>
        <v>23</v>
      </c>
      <c r="G2309" s="8">
        <f t="shared" si="254"/>
        <v>226425.3702707738</v>
      </c>
      <c r="H2309" s="6">
        <f>G2309*'Dash Board'!$C$11/365</f>
        <v>65.136065420359586</v>
      </c>
      <c r="I2309" s="6">
        <f>H2309*'Dash Board'!$C$18/'Dash Board'!$C$11</f>
        <v>31.017174009695044</v>
      </c>
      <c r="J2309" s="6">
        <f>(G2309&gt;1)*PMT('Dash Board'!$C$11/365,$U$4,-'Dash Board'!$C$19)</f>
        <v>108.80376961660664</v>
      </c>
      <c r="K2309" s="6">
        <f t="shared" ref="K2309:K2372" si="256">IF(F2309=1,SUMIFS($J$4:$J$7308,$D$4:$D$7308,"="&amp;YEAR(C2309),$E$4:$E$7308,"="&amp;MONTH(C2309)),0)</f>
        <v>0</v>
      </c>
      <c r="L2309" s="8">
        <f t="shared" ref="L2309:L2372" si="257">IF(G2309+H2309-J2309&lt;0,0,G2309+H2309-J2309)</f>
        <v>226381.70256657753</v>
      </c>
      <c r="N2309" s="8">
        <f t="shared" si="255"/>
        <v>77.786595606911604</v>
      </c>
      <c r="O2309" s="8">
        <f>IF(E2308&lt;&gt;E2309,SUM($N$4:N2309)-SUM($O$3:O2308),0)</f>
        <v>0</v>
      </c>
      <c r="P2309" s="6">
        <f>IF(B2309&gt;0,SUM($O$4:O2309)-SUM($P$3:P2308),0)</f>
        <v>0</v>
      </c>
      <c r="Q2309" s="6">
        <f t="shared" ref="Q2309:Q2372" si="258">I2309</f>
        <v>31.017174009695044</v>
      </c>
      <c r="R2309" s="8">
        <f>IF(E2308&lt;&gt;E2309,SUM($Q$4:Q2309)-SUM($R$3:R2308),0)</f>
        <v>0</v>
      </c>
      <c r="S2309" s="6">
        <f>IF(B2309&gt;0,SUM($R$4:R2309)-SUM($S$3:S2308),0)</f>
        <v>0</v>
      </c>
    </row>
    <row r="2310" spans="1:19">
      <c r="A2310">
        <f>IF(E2309&lt;&gt;E2310,COUNTIF($A$4:A2309,"&lt;&gt;0")+1,0)</f>
        <v>0</v>
      </c>
      <c r="B2310">
        <f>IF(A2310&lt;&gt;0,IF(MOD(A2310,3)=0,COUNTIF($B$4:B2309,"&lt;&gt;0")+1,0),0)</f>
        <v>0</v>
      </c>
      <c r="C2310" s="9">
        <f>'Dash Board'!$C$12+COUNT('Daily reducing balance'!$F$4:F2309)</f>
        <v>44036</v>
      </c>
      <c r="D2310">
        <f t="shared" si="252"/>
        <v>2020</v>
      </c>
      <c r="E2310">
        <f t="shared" si="253"/>
        <v>7</v>
      </c>
      <c r="F2310">
        <f>DAY('Dash Board'!$C$12+COUNT('Daily reducing balance'!$F$4:F2309))</f>
        <v>24</v>
      </c>
      <c r="G2310" s="8">
        <f t="shared" si="254"/>
        <v>226381.70256657753</v>
      </c>
      <c r="H2310" s="6">
        <f>G2310*'Dash Board'!$C$11/365</f>
        <v>65.123503478056548</v>
      </c>
      <c r="I2310" s="6">
        <f>H2310*'Dash Board'!$C$18/'Dash Board'!$C$11</f>
        <v>31.011192132407881</v>
      </c>
      <c r="J2310" s="6">
        <f>(G2310&gt;1)*PMT('Dash Board'!$C$11/365,$U$4,-'Dash Board'!$C$19)</f>
        <v>108.80376961660664</v>
      </c>
      <c r="K2310" s="6">
        <f t="shared" si="256"/>
        <v>0</v>
      </c>
      <c r="L2310" s="8">
        <f t="shared" si="257"/>
        <v>226338.02230043898</v>
      </c>
      <c r="N2310" s="8">
        <f t="shared" si="255"/>
        <v>77.792577484198759</v>
      </c>
      <c r="O2310" s="8">
        <f>IF(E2309&lt;&gt;E2310,SUM($N$4:N2310)-SUM($O$3:O2309),0)</f>
        <v>0</v>
      </c>
      <c r="P2310" s="6">
        <f>IF(B2310&gt;0,SUM($O$4:O2310)-SUM($P$3:P2309),0)</f>
        <v>0</v>
      </c>
      <c r="Q2310" s="6">
        <f t="shared" si="258"/>
        <v>31.011192132407881</v>
      </c>
      <c r="R2310" s="8">
        <f>IF(E2309&lt;&gt;E2310,SUM($Q$4:Q2310)-SUM($R$3:R2309),0)</f>
        <v>0</v>
      </c>
      <c r="S2310" s="6">
        <f>IF(B2310&gt;0,SUM($R$4:R2310)-SUM($S$3:S2309),0)</f>
        <v>0</v>
      </c>
    </row>
    <row r="2311" spans="1:19">
      <c r="A2311">
        <f>IF(E2310&lt;&gt;E2311,COUNTIF($A$4:A2310,"&lt;&gt;0")+1,0)</f>
        <v>0</v>
      </c>
      <c r="B2311">
        <f>IF(A2311&lt;&gt;0,IF(MOD(A2311,3)=0,COUNTIF($B$4:B2310,"&lt;&gt;0")+1,0),0)</f>
        <v>0</v>
      </c>
      <c r="C2311" s="9">
        <f>'Dash Board'!$C$12+COUNT('Daily reducing balance'!$F$4:F2310)</f>
        <v>44037</v>
      </c>
      <c r="D2311">
        <f t="shared" si="252"/>
        <v>2020</v>
      </c>
      <c r="E2311">
        <f t="shared" si="253"/>
        <v>7</v>
      </c>
      <c r="F2311">
        <f>DAY('Dash Board'!$C$12+COUNT('Daily reducing balance'!$F$4:F2310))</f>
        <v>25</v>
      </c>
      <c r="G2311" s="8">
        <f t="shared" si="254"/>
        <v>226338.02230043898</v>
      </c>
      <c r="H2311" s="6">
        <f>G2311*'Dash Board'!$C$11/365</f>
        <v>65.110937922044087</v>
      </c>
      <c r="I2311" s="6">
        <f>H2311*'Dash Board'!$C$18/'Dash Board'!$C$11</f>
        <v>31.005208534306714</v>
      </c>
      <c r="J2311" s="6">
        <f>(G2311&gt;1)*PMT('Dash Board'!$C$11/365,$U$4,-'Dash Board'!$C$19)</f>
        <v>108.80376961660664</v>
      </c>
      <c r="K2311" s="6">
        <f t="shared" si="256"/>
        <v>0</v>
      </c>
      <c r="L2311" s="8">
        <f t="shared" si="257"/>
        <v>226294.32946874443</v>
      </c>
      <c r="N2311" s="8">
        <f t="shared" si="255"/>
        <v>77.798561082299926</v>
      </c>
      <c r="O2311" s="8">
        <f>IF(E2310&lt;&gt;E2311,SUM($N$4:N2311)-SUM($O$3:O2310),0)</f>
        <v>0</v>
      </c>
      <c r="P2311" s="6">
        <f>IF(B2311&gt;0,SUM($O$4:O2311)-SUM($P$3:P2310),0)</f>
        <v>0</v>
      </c>
      <c r="Q2311" s="6">
        <f t="shared" si="258"/>
        <v>31.005208534306714</v>
      </c>
      <c r="R2311" s="8">
        <f>IF(E2310&lt;&gt;E2311,SUM($Q$4:Q2311)-SUM($R$3:R2310),0)</f>
        <v>0</v>
      </c>
      <c r="S2311" s="6">
        <f>IF(B2311&gt;0,SUM($R$4:R2311)-SUM($S$3:S2310),0)</f>
        <v>0</v>
      </c>
    </row>
    <row r="2312" spans="1:19">
      <c r="A2312">
        <f>IF(E2311&lt;&gt;E2312,COUNTIF($A$4:A2311,"&lt;&gt;0")+1,0)</f>
        <v>0</v>
      </c>
      <c r="B2312">
        <f>IF(A2312&lt;&gt;0,IF(MOD(A2312,3)=0,COUNTIF($B$4:B2311,"&lt;&gt;0")+1,0),0)</f>
        <v>0</v>
      </c>
      <c r="C2312" s="9">
        <f>'Dash Board'!$C$12+COUNT('Daily reducing balance'!$F$4:F2311)</f>
        <v>44038</v>
      </c>
      <c r="D2312">
        <f t="shared" si="252"/>
        <v>2020</v>
      </c>
      <c r="E2312">
        <f t="shared" si="253"/>
        <v>7</v>
      </c>
      <c r="F2312">
        <f>DAY('Dash Board'!$C$12+COUNT('Daily reducing balance'!$F$4:F2311))</f>
        <v>26</v>
      </c>
      <c r="G2312" s="8">
        <f t="shared" si="254"/>
        <v>226294.32946874443</v>
      </c>
      <c r="H2312" s="6">
        <f>G2312*'Dash Board'!$C$11/365</f>
        <v>65.098368751282649</v>
      </c>
      <c r="I2312" s="6">
        <f>H2312*'Dash Board'!$C$18/'Dash Board'!$C$11</f>
        <v>30.999223214896499</v>
      </c>
      <c r="J2312" s="6">
        <f>(G2312&gt;1)*PMT('Dash Board'!$C$11/365,$U$4,-'Dash Board'!$C$19)</f>
        <v>108.80376961660664</v>
      </c>
      <c r="K2312" s="6">
        <f t="shared" si="256"/>
        <v>0</v>
      </c>
      <c r="L2312" s="8">
        <f t="shared" si="257"/>
        <v>226250.62406787911</v>
      </c>
      <c r="N2312" s="8">
        <f t="shared" si="255"/>
        <v>77.804546401710141</v>
      </c>
      <c r="O2312" s="8">
        <f>IF(E2311&lt;&gt;E2312,SUM($N$4:N2312)-SUM($O$3:O2311),0)</f>
        <v>0</v>
      </c>
      <c r="P2312" s="6">
        <f>IF(B2312&gt;0,SUM($O$4:O2312)-SUM($P$3:P2311),0)</f>
        <v>0</v>
      </c>
      <c r="Q2312" s="6">
        <f t="shared" si="258"/>
        <v>30.999223214896499</v>
      </c>
      <c r="R2312" s="8">
        <f>IF(E2311&lt;&gt;E2312,SUM($Q$4:Q2312)-SUM($R$3:R2311),0)</f>
        <v>0</v>
      </c>
      <c r="S2312" s="6">
        <f>IF(B2312&gt;0,SUM($R$4:R2312)-SUM($S$3:S2311),0)</f>
        <v>0</v>
      </c>
    </row>
    <row r="2313" spans="1:19">
      <c r="A2313">
        <f>IF(E2312&lt;&gt;E2313,COUNTIF($A$4:A2312,"&lt;&gt;0")+1,0)</f>
        <v>0</v>
      </c>
      <c r="B2313">
        <f>IF(A2313&lt;&gt;0,IF(MOD(A2313,3)=0,COUNTIF($B$4:B2312,"&lt;&gt;0")+1,0),0)</f>
        <v>0</v>
      </c>
      <c r="C2313" s="9">
        <f>'Dash Board'!$C$12+COUNT('Daily reducing balance'!$F$4:F2312)</f>
        <v>44039</v>
      </c>
      <c r="D2313">
        <f t="shared" si="252"/>
        <v>2020</v>
      </c>
      <c r="E2313">
        <f t="shared" si="253"/>
        <v>7</v>
      </c>
      <c r="F2313">
        <f>DAY('Dash Board'!$C$12+COUNT('Daily reducing balance'!$F$4:F2312))</f>
        <v>27</v>
      </c>
      <c r="G2313" s="8">
        <f t="shared" si="254"/>
        <v>226250.62406787911</v>
      </c>
      <c r="H2313" s="6">
        <f>G2313*'Dash Board'!$C$11/365</f>
        <v>65.085795964732341</v>
      </c>
      <c r="I2313" s="6">
        <f>H2313*'Dash Board'!$C$18/'Dash Board'!$C$11</f>
        <v>30.993236173682071</v>
      </c>
      <c r="J2313" s="6">
        <f>(G2313&gt;1)*PMT('Dash Board'!$C$11/365,$U$4,-'Dash Board'!$C$19)</f>
        <v>108.80376961660664</v>
      </c>
      <c r="K2313" s="6">
        <f t="shared" si="256"/>
        <v>0</v>
      </c>
      <c r="L2313" s="8">
        <f t="shared" si="257"/>
        <v>226206.90609422722</v>
      </c>
      <c r="N2313" s="8">
        <f t="shared" si="255"/>
        <v>77.810533442924566</v>
      </c>
      <c r="O2313" s="8">
        <f>IF(E2312&lt;&gt;E2313,SUM($N$4:N2313)-SUM($O$3:O2312),0)</f>
        <v>0</v>
      </c>
      <c r="P2313" s="6">
        <f>IF(B2313&gt;0,SUM($O$4:O2313)-SUM($P$3:P2312),0)</f>
        <v>0</v>
      </c>
      <c r="Q2313" s="6">
        <f t="shared" si="258"/>
        <v>30.993236173682071</v>
      </c>
      <c r="R2313" s="8">
        <f>IF(E2312&lt;&gt;E2313,SUM($Q$4:Q2313)-SUM($R$3:R2312),0)</f>
        <v>0</v>
      </c>
      <c r="S2313" s="6">
        <f>IF(B2313&gt;0,SUM($R$4:R2313)-SUM($S$3:S2312),0)</f>
        <v>0</v>
      </c>
    </row>
    <row r="2314" spans="1:19">
      <c r="A2314">
        <f>IF(E2313&lt;&gt;E2314,COUNTIF($A$4:A2313,"&lt;&gt;0")+1,0)</f>
        <v>0</v>
      </c>
      <c r="B2314">
        <f>IF(A2314&lt;&gt;0,IF(MOD(A2314,3)=0,COUNTIF($B$4:B2313,"&lt;&gt;0")+1,0),0)</f>
        <v>0</v>
      </c>
      <c r="C2314" s="9">
        <f>'Dash Board'!$C$12+COUNT('Daily reducing balance'!$F$4:F2313)</f>
        <v>44040</v>
      </c>
      <c r="D2314">
        <f t="shared" si="252"/>
        <v>2020</v>
      </c>
      <c r="E2314">
        <f t="shared" si="253"/>
        <v>7</v>
      </c>
      <c r="F2314">
        <f>DAY('Dash Board'!$C$12+COUNT('Daily reducing balance'!$F$4:F2313))</f>
        <v>28</v>
      </c>
      <c r="G2314" s="8">
        <f t="shared" si="254"/>
        <v>226206.90609422722</v>
      </c>
      <c r="H2314" s="6">
        <f>G2314*'Dash Board'!$C$11/365</f>
        <v>65.073219561353028</v>
      </c>
      <c r="I2314" s="6">
        <f>H2314*'Dash Board'!$C$18/'Dash Board'!$C$11</f>
        <v>30.987247410168113</v>
      </c>
      <c r="J2314" s="6">
        <f>(G2314&gt;1)*PMT('Dash Board'!$C$11/365,$U$4,-'Dash Board'!$C$19)</f>
        <v>108.80376961660664</v>
      </c>
      <c r="K2314" s="6">
        <f t="shared" si="256"/>
        <v>0</v>
      </c>
      <c r="L2314" s="8">
        <f t="shared" si="257"/>
        <v>226163.17554417197</v>
      </c>
      <c r="N2314" s="8">
        <f t="shared" si="255"/>
        <v>77.816522206438535</v>
      </c>
      <c r="O2314" s="8">
        <f>IF(E2313&lt;&gt;E2314,SUM($N$4:N2314)-SUM($O$3:O2313),0)</f>
        <v>0</v>
      </c>
      <c r="P2314" s="6">
        <f>IF(B2314&gt;0,SUM($O$4:O2314)-SUM($P$3:P2313),0)</f>
        <v>0</v>
      </c>
      <c r="Q2314" s="6">
        <f t="shared" si="258"/>
        <v>30.987247410168113</v>
      </c>
      <c r="R2314" s="8">
        <f>IF(E2313&lt;&gt;E2314,SUM($Q$4:Q2314)-SUM($R$3:R2313),0)</f>
        <v>0</v>
      </c>
      <c r="S2314" s="6">
        <f>IF(B2314&gt;0,SUM($R$4:R2314)-SUM($S$3:S2313),0)</f>
        <v>0</v>
      </c>
    </row>
    <row r="2315" spans="1:19">
      <c r="A2315">
        <f>IF(E2314&lt;&gt;E2315,COUNTIF($A$4:A2314,"&lt;&gt;0")+1,0)</f>
        <v>0</v>
      </c>
      <c r="B2315">
        <f>IF(A2315&lt;&gt;0,IF(MOD(A2315,3)=0,COUNTIF($B$4:B2314,"&lt;&gt;0")+1,0),0)</f>
        <v>0</v>
      </c>
      <c r="C2315" s="9">
        <f>'Dash Board'!$C$12+COUNT('Daily reducing balance'!$F$4:F2314)</f>
        <v>44041</v>
      </c>
      <c r="D2315">
        <f t="shared" si="252"/>
        <v>2020</v>
      </c>
      <c r="E2315">
        <f t="shared" si="253"/>
        <v>7</v>
      </c>
      <c r="F2315">
        <f>DAY('Dash Board'!$C$12+COUNT('Daily reducing balance'!$F$4:F2314))</f>
        <v>29</v>
      </c>
      <c r="G2315" s="8">
        <f t="shared" si="254"/>
        <v>226163.17554417197</v>
      </c>
      <c r="H2315" s="6">
        <f>G2315*'Dash Board'!$C$11/365</f>
        <v>65.060639540104262</v>
      </c>
      <c r="I2315" s="6">
        <f>H2315*'Dash Board'!$C$18/'Dash Board'!$C$11</f>
        <v>30.981256923859174</v>
      </c>
      <c r="J2315" s="6">
        <f>(G2315&gt;1)*PMT('Dash Board'!$C$11/365,$U$4,-'Dash Board'!$C$19)</f>
        <v>108.80376961660664</v>
      </c>
      <c r="K2315" s="6">
        <f t="shared" si="256"/>
        <v>0</v>
      </c>
      <c r="L2315" s="8">
        <f t="shared" si="257"/>
        <v>226119.43241409547</v>
      </c>
      <c r="N2315" s="8">
        <f t="shared" si="255"/>
        <v>77.822512692747466</v>
      </c>
      <c r="O2315" s="8">
        <f>IF(E2314&lt;&gt;E2315,SUM($N$4:N2315)-SUM($O$3:O2314),0)</f>
        <v>0</v>
      </c>
      <c r="P2315" s="6">
        <f>IF(B2315&gt;0,SUM($O$4:O2315)-SUM($P$3:P2314),0)</f>
        <v>0</v>
      </c>
      <c r="Q2315" s="6">
        <f t="shared" si="258"/>
        <v>30.981256923859174</v>
      </c>
      <c r="R2315" s="8">
        <f>IF(E2314&lt;&gt;E2315,SUM($Q$4:Q2315)-SUM($R$3:R2314),0)</f>
        <v>0</v>
      </c>
      <c r="S2315" s="6">
        <f>IF(B2315&gt;0,SUM($R$4:R2315)-SUM($S$3:S2314),0)</f>
        <v>0</v>
      </c>
    </row>
    <row r="2316" spans="1:19">
      <c r="A2316">
        <f>IF(E2315&lt;&gt;E2316,COUNTIF($A$4:A2315,"&lt;&gt;0")+1,0)</f>
        <v>0</v>
      </c>
      <c r="B2316">
        <f>IF(A2316&lt;&gt;0,IF(MOD(A2316,3)=0,COUNTIF($B$4:B2315,"&lt;&gt;0")+1,0),0)</f>
        <v>0</v>
      </c>
      <c r="C2316" s="9">
        <f>'Dash Board'!$C$12+COUNT('Daily reducing balance'!$F$4:F2315)</f>
        <v>44042</v>
      </c>
      <c r="D2316">
        <f t="shared" si="252"/>
        <v>2020</v>
      </c>
      <c r="E2316">
        <f t="shared" si="253"/>
        <v>7</v>
      </c>
      <c r="F2316">
        <f>DAY('Dash Board'!$C$12+COUNT('Daily reducing balance'!$F$4:F2315))</f>
        <v>30</v>
      </c>
      <c r="G2316" s="8">
        <f t="shared" si="254"/>
        <v>226119.43241409547</v>
      </c>
      <c r="H2316" s="6">
        <f>G2316*'Dash Board'!$C$11/365</f>
        <v>65.048055899945268</v>
      </c>
      <c r="I2316" s="6">
        <f>H2316*'Dash Board'!$C$18/'Dash Board'!$C$11</f>
        <v>30.975264714259655</v>
      </c>
      <c r="J2316" s="6">
        <f>(G2316&gt;1)*PMT('Dash Board'!$C$11/365,$U$4,-'Dash Board'!$C$19)</f>
        <v>108.80376961660664</v>
      </c>
      <c r="K2316" s="6">
        <f t="shared" si="256"/>
        <v>0</v>
      </c>
      <c r="L2316" s="8">
        <f t="shared" si="257"/>
        <v>226075.6767003788</v>
      </c>
      <c r="N2316" s="8">
        <f t="shared" si="255"/>
        <v>77.828504902346992</v>
      </c>
      <c r="O2316" s="8">
        <f>IF(E2315&lt;&gt;E2316,SUM($N$4:N2316)-SUM($O$3:O2315),0)</f>
        <v>0</v>
      </c>
      <c r="P2316" s="6">
        <f>IF(B2316&gt;0,SUM($O$4:O2316)-SUM($P$3:P2315),0)</f>
        <v>0</v>
      </c>
      <c r="Q2316" s="6">
        <f t="shared" si="258"/>
        <v>30.975264714259655</v>
      </c>
      <c r="R2316" s="8">
        <f>IF(E2315&lt;&gt;E2316,SUM($Q$4:Q2316)-SUM($R$3:R2315),0)</f>
        <v>0</v>
      </c>
      <c r="S2316" s="6">
        <f>IF(B2316&gt;0,SUM($R$4:R2316)-SUM($S$3:S2315),0)</f>
        <v>0</v>
      </c>
    </row>
    <row r="2317" spans="1:19">
      <c r="A2317">
        <f>IF(E2316&lt;&gt;E2317,COUNTIF($A$4:A2316,"&lt;&gt;0")+1,0)</f>
        <v>0</v>
      </c>
      <c r="B2317">
        <f>IF(A2317&lt;&gt;0,IF(MOD(A2317,3)=0,COUNTIF($B$4:B2316,"&lt;&gt;0")+1,0),0)</f>
        <v>0</v>
      </c>
      <c r="C2317" s="9">
        <f>'Dash Board'!$C$12+COUNT('Daily reducing balance'!$F$4:F2316)</f>
        <v>44043</v>
      </c>
      <c r="D2317">
        <f t="shared" si="252"/>
        <v>2020</v>
      </c>
      <c r="E2317">
        <f t="shared" si="253"/>
        <v>7</v>
      </c>
      <c r="F2317">
        <f>DAY('Dash Board'!$C$12+COUNT('Daily reducing balance'!$F$4:F2316))</f>
        <v>31</v>
      </c>
      <c r="G2317" s="8">
        <f t="shared" si="254"/>
        <v>226075.6767003788</v>
      </c>
      <c r="H2317" s="6">
        <f>G2317*'Dash Board'!$C$11/365</f>
        <v>65.035468639835003</v>
      </c>
      <c r="I2317" s="6">
        <f>H2317*'Dash Board'!$C$18/'Dash Board'!$C$11</f>
        <v>30.969270780873813</v>
      </c>
      <c r="J2317" s="6">
        <f>(G2317&gt;1)*PMT('Dash Board'!$C$11/365,$U$4,-'Dash Board'!$C$19)</f>
        <v>108.80376961660664</v>
      </c>
      <c r="K2317" s="6">
        <f t="shared" si="256"/>
        <v>0</v>
      </c>
      <c r="L2317" s="8">
        <f t="shared" si="257"/>
        <v>226031.90839940202</v>
      </c>
      <c r="N2317" s="8">
        <f t="shared" si="255"/>
        <v>77.83449883573283</v>
      </c>
      <c r="O2317" s="8">
        <f>IF(E2316&lt;&gt;E2317,SUM($N$4:N2317)-SUM($O$3:O2316),0)</f>
        <v>0</v>
      </c>
      <c r="P2317" s="6">
        <f>IF(B2317&gt;0,SUM($O$4:O2317)-SUM($P$3:P2316),0)</f>
        <v>0</v>
      </c>
      <c r="Q2317" s="6">
        <f t="shared" si="258"/>
        <v>30.969270780873813</v>
      </c>
      <c r="R2317" s="8">
        <f>IF(E2316&lt;&gt;E2317,SUM($Q$4:Q2317)-SUM($R$3:R2316),0)</f>
        <v>0</v>
      </c>
      <c r="S2317" s="6">
        <f>IF(B2317&gt;0,SUM($R$4:R2317)-SUM($S$3:S2316),0)</f>
        <v>0</v>
      </c>
    </row>
    <row r="2318" spans="1:19">
      <c r="A2318">
        <f>IF(E2317&lt;&gt;E2318,COUNTIF($A$4:A2317,"&lt;&gt;0")+1,0)</f>
        <v>76</v>
      </c>
      <c r="B2318">
        <f>IF(A2318&lt;&gt;0,IF(MOD(A2318,3)=0,COUNTIF($B$4:B2317,"&lt;&gt;0")+1,0),0)</f>
        <v>0</v>
      </c>
      <c r="C2318" s="9">
        <f>'Dash Board'!$C$12+COUNT('Daily reducing balance'!$F$4:F2317)</f>
        <v>44044</v>
      </c>
      <c r="D2318">
        <f t="shared" si="252"/>
        <v>2020</v>
      </c>
      <c r="E2318">
        <f t="shared" si="253"/>
        <v>8</v>
      </c>
      <c r="F2318">
        <f>DAY('Dash Board'!$C$12+COUNT('Daily reducing balance'!$F$4:F2317))</f>
        <v>1</v>
      </c>
      <c r="G2318" s="8">
        <f t="shared" si="254"/>
        <v>226031.90839940202</v>
      </c>
      <c r="H2318" s="6">
        <f>G2318*'Dash Board'!$C$11/365</f>
        <v>65.022877758732093</v>
      </c>
      <c r="I2318" s="6">
        <f>H2318*'Dash Board'!$C$18/'Dash Board'!$C$11</f>
        <v>30.963275123205765</v>
      </c>
      <c r="J2318" s="6">
        <f>(G2318&gt;1)*PMT('Dash Board'!$C$11/365,$U$4,-'Dash Board'!$C$19)</f>
        <v>108.80376961660664</v>
      </c>
      <c r="K2318" s="6">
        <f t="shared" si="256"/>
        <v>3372.9168581148047</v>
      </c>
      <c r="L2318" s="8">
        <f t="shared" si="257"/>
        <v>225988.12750754412</v>
      </c>
      <c r="N2318" s="8">
        <f t="shared" si="255"/>
        <v>77.840494493400882</v>
      </c>
      <c r="O2318" s="8">
        <f>IF(E2317&lt;&gt;E2318,SUM($N$4:N2318)-SUM($O$3:O2317),0)</f>
        <v>2410.2750835495535</v>
      </c>
      <c r="P2318" s="6">
        <f>IF(B2318&gt;0,SUM($O$4:O2318)-SUM($P$3:P2317),0)</f>
        <v>0</v>
      </c>
      <c r="Q2318" s="6">
        <f t="shared" si="258"/>
        <v>30.963275123205765</v>
      </c>
      <c r="R2318" s="8">
        <f>IF(E2317&lt;&gt;E2318,SUM($Q$4:Q2318)-SUM($R$3:R2317),0)</f>
        <v>962.64177456528705</v>
      </c>
      <c r="S2318" s="6">
        <f>IF(B2318&gt;0,SUM($R$4:R2318)-SUM($S$3:S2317),0)</f>
        <v>0</v>
      </c>
    </row>
    <row r="2319" spans="1:19">
      <c r="A2319">
        <f>IF(E2318&lt;&gt;E2319,COUNTIF($A$4:A2318,"&lt;&gt;0")+1,0)</f>
        <v>0</v>
      </c>
      <c r="B2319">
        <f>IF(A2319&lt;&gt;0,IF(MOD(A2319,3)=0,COUNTIF($B$4:B2318,"&lt;&gt;0")+1,0),0)</f>
        <v>0</v>
      </c>
      <c r="C2319" s="9">
        <f>'Dash Board'!$C$12+COUNT('Daily reducing balance'!$F$4:F2318)</f>
        <v>44045</v>
      </c>
      <c r="D2319">
        <f t="shared" si="252"/>
        <v>2020</v>
      </c>
      <c r="E2319">
        <f t="shared" si="253"/>
        <v>8</v>
      </c>
      <c r="F2319">
        <f>DAY('Dash Board'!$C$12+COUNT('Daily reducing balance'!$F$4:F2318))</f>
        <v>2</v>
      </c>
      <c r="G2319" s="8">
        <f t="shared" si="254"/>
        <v>225988.12750754412</v>
      </c>
      <c r="H2319" s="6">
        <f>G2319*'Dash Board'!$C$11/365</f>
        <v>65.010283255594885</v>
      </c>
      <c r="I2319" s="6">
        <f>H2319*'Dash Board'!$C$18/'Dash Board'!$C$11</f>
        <v>30.957277740759469</v>
      </c>
      <c r="J2319" s="6">
        <f>(G2319&gt;1)*PMT('Dash Board'!$C$11/365,$U$4,-'Dash Board'!$C$19)</f>
        <v>108.80376961660664</v>
      </c>
      <c r="K2319" s="6">
        <f t="shared" si="256"/>
        <v>0</v>
      </c>
      <c r="L2319" s="8">
        <f t="shared" si="257"/>
        <v>225944.33402118311</v>
      </c>
      <c r="N2319" s="8">
        <f t="shared" si="255"/>
        <v>77.846491875847178</v>
      </c>
      <c r="O2319" s="8">
        <f>IF(E2318&lt;&gt;E2319,SUM($N$4:N2319)-SUM($O$3:O2318),0)</f>
        <v>0</v>
      </c>
      <c r="P2319" s="6">
        <f>IF(B2319&gt;0,SUM($O$4:O2319)-SUM($P$3:P2318),0)</f>
        <v>0</v>
      </c>
      <c r="Q2319" s="6">
        <f t="shared" si="258"/>
        <v>30.957277740759469</v>
      </c>
      <c r="R2319" s="8">
        <f>IF(E2318&lt;&gt;E2319,SUM($Q$4:Q2319)-SUM($R$3:R2318),0)</f>
        <v>0</v>
      </c>
      <c r="S2319" s="6">
        <f>IF(B2319&gt;0,SUM($R$4:R2319)-SUM($S$3:S2318),0)</f>
        <v>0</v>
      </c>
    </row>
    <row r="2320" spans="1:19">
      <c r="A2320">
        <f>IF(E2319&lt;&gt;E2320,COUNTIF($A$4:A2319,"&lt;&gt;0")+1,0)</f>
        <v>0</v>
      </c>
      <c r="B2320">
        <f>IF(A2320&lt;&gt;0,IF(MOD(A2320,3)=0,COUNTIF($B$4:B2319,"&lt;&gt;0")+1,0),0)</f>
        <v>0</v>
      </c>
      <c r="C2320" s="9">
        <f>'Dash Board'!$C$12+COUNT('Daily reducing balance'!$F$4:F2319)</f>
        <v>44046</v>
      </c>
      <c r="D2320">
        <f t="shared" si="252"/>
        <v>2020</v>
      </c>
      <c r="E2320">
        <f t="shared" si="253"/>
        <v>8</v>
      </c>
      <c r="F2320">
        <f>DAY('Dash Board'!$C$12+COUNT('Daily reducing balance'!$F$4:F2319))</f>
        <v>3</v>
      </c>
      <c r="G2320" s="8">
        <f t="shared" si="254"/>
        <v>225944.33402118311</v>
      </c>
      <c r="H2320" s="6">
        <f>G2320*'Dash Board'!$C$11/365</f>
        <v>64.997685129381438</v>
      </c>
      <c r="I2320" s="6">
        <f>H2320*'Dash Board'!$C$18/'Dash Board'!$C$11</f>
        <v>30.951278633038783</v>
      </c>
      <c r="J2320" s="6">
        <f>(G2320&gt;1)*PMT('Dash Board'!$C$11/365,$U$4,-'Dash Board'!$C$19)</f>
        <v>108.80376961660664</v>
      </c>
      <c r="K2320" s="6">
        <f t="shared" si="256"/>
        <v>0</v>
      </c>
      <c r="L2320" s="8">
        <f t="shared" si="257"/>
        <v>225900.52793669587</v>
      </c>
      <c r="N2320" s="8">
        <f t="shared" si="255"/>
        <v>77.852490983567861</v>
      </c>
      <c r="O2320" s="8">
        <f>IF(E2319&lt;&gt;E2320,SUM($N$4:N2320)-SUM($O$3:O2319),0)</f>
        <v>0</v>
      </c>
      <c r="P2320" s="6">
        <f>IF(B2320&gt;0,SUM($O$4:O2320)-SUM($P$3:P2319),0)</f>
        <v>0</v>
      </c>
      <c r="Q2320" s="6">
        <f t="shared" si="258"/>
        <v>30.951278633038783</v>
      </c>
      <c r="R2320" s="8">
        <f>IF(E2319&lt;&gt;E2320,SUM($Q$4:Q2320)-SUM($R$3:R2319),0)</f>
        <v>0</v>
      </c>
      <c r="S2320" s="6">
        <f>IF(B2320&gt;0,SUM($R$4:R2320)-SUM($S$3:S2319),0)</f>
        <v>0</v>
      </c>
    </row>
    <row r="2321" spans="1:19">
      <c r="A2321">
        <f>IF(E2320&lt;&gt;E2321,COUNTIF($A$4:A2320,"&lt;&gt;0")+1,0)</f>
        <v>0</v>
      </c>
      <c r="B2321">
        <f>IF(A2321&lt;&gt;0,IF(MOD(A2321,3)=0,COUNTIF($B$4:B2320,"&lt;&gt;0")+1,0),0)</f>
        <v>0</v>
      </c>
      <c r="C2321" s="9">
        <f>'Dash Board'!$C$12+COUNT('Daily reducing balance'!$F$4:F2320)</f>
        <v>44047</v>
      </c>
      <c r="D2321">
        <f t="shared" si="252"/>
        <v>2020</v>
      </c>
      <c r="E2321">
        <f t="shared" si="253"/>
        <v>8</v>
      </c>
      <c r="F2321">
        <f>DAY('Dash Board'!$C$12+COUNT('Daily reducing balance'!$F$4:F2320))</f>
        <v>4</v>
      </c>
      <c r="G2321" s="8">
        <f t="shared" si="254"/>
        <v>225900.52793669587</v>
      </c>
      <c r="H2321" s="6">
        <f>G2321*'Dash Board'!$C$11/365</f>
        <v>64.985083379049499</v>
      </c>
      <c r="I2321" s="6">
        <f>H2321*'Dash Board'!$C$18/'Dash Board'!$C$11</f>
        <v>30.945277799547384</v>
      </c>
      <c r="J2321" s="6">
        <f>(G2321&gt;1)*PMT('Dash Board'!$C$11/365,$U$4,-'Dash Board'!$C$19)</f>
        <v>108.80376961660664</v>
      </c>
      <c r="K2321" s="6">
        <f t="shared" si="256"/>
        <v>0</v>
      </c>
      <c r="L2321" s="8">
        <f t="shared" si="257"/>
        <v>225856.70925045831</v>
      </c>
      <c r="N2321" s="8">
        <f t="shared" si="255"/>
        <v>77.85849181705926</v>
      </c>
      <c r="O2321" s="8">
        <f>IF(E2320&lt;&gt;E2321,SUM($N$4:N2321)-SUM($O$3:O2320),0)</f>
        <v>0</v>
      </c>
      <c r="P2321" s="6">
        <f>IF(B2321&gt;0,SUM($O$4:O2321)-SUM($P$3:P2320),0)</f>
        <v>0</v>
      </c>
      <c r="Q2321" s="6">
        <f t="shared" si="258"/>
        <v>30.945277799547384</v>
      </c>
      <c r="R2321" s="8">
        <f>IF(E2320&lt;&gt;E2321,SUM($Q$4:Q2321)-SUM($R$3:R2320),0)</f>
        <v>0</v>
      </c>
      <c r="S2321" s="6">
        <f>IF(B2321&gt;0,SUM($R$4:R2321)-SUM($S$3:S2320),0)</f>
        <v>0</v>
      </c>
    </row>
    <row r="2322" spans="1:19">
      <c r="A2322">
        <f>IF(E2321&lt;&gt;E2322,COUNTIF($A$4:A2321,"&lt;&gt;0")+1,0)</f>
        <v>0</v>
      </c>
      <c r="B2322">
        <f>IF(A2322&lt;&gt;0,IF(MOD(A2322,3)=0,COUNTIF($B$4:B2321,"&lt;&gt;0")+1,0),0)</f>
        <v>0</v>
      </c>
      <c r="C2322" s="9">
        <f>'Dash Board'!$C$12+COUNT('Daily reducing balance'!$F$4:F2321)</f>
        <v>44048</v>
      </c>
      <c r="D2322">
        <f t="shared" si="252"/>
        <v>2020</v>
      </c>
      <c r="E2322">
        <f t="shared" si="253"/>
        <v>8</v>
      </c>
      <c r="F2322">
        <f>DAY('Dash Board'!$C$12+COUNT('Daily reducing balance'!$F$4:F2321))</f>
        <v>5</v>
      </c>
      <c r="G2322" s="8">
        <f t="shared" si="254"/>
        <v>225856.70925045831</v>
      </c>
      <c r="H2322" s="6">
        <f>G2322*'Dash Board'!$C$11/365</f>
        <v>64.972478003556503</v>
      </c>
      <c r="I2322" s="6">
        <f>H2322*'Dash Board'!$C$18/'Dash Board'!$C$11</f>
        <v>30.939275239788813</v>
      </c>
      <c r="J2322" s="6">
        <f>(G2322&gt;1)*PMT('Dash Board'!$C$11/365,$U$4,-'Dash Board'!$C$19)</f>
        <v>108.80376961660664</v>
      </c>
      <c r="K2322" s="6">
        <f t="shared" si="256"/>
        <v>0</v>
      </c>
      <c r="L2322" s="8">
        <f t="shared" si="257"/>
        <v>225812.87795884526</v>
      </c>
      <c r="N2322" s="8">
        <f t="shared" si="255"/>
        <v>77.864494376817831</v>
      </c>
      <c r="O2322" s="8">
        <f>IF(E2321&lt;&gt;E2322,SUM($N$4:N2322)-SUM($O$3:O2321),0)</f>
        <v>0</v>
      </c>
      <c r="P2322" s="6">
        <f>IF(B2322&gt;0,SUM($O$4:O2322)-SUM($P$3:P2321),0)</f>
        <v>0</v>
      </c>
      <c r="Q2322" s="6">
        <f t="shared" si="258"/>
        <v>30.939275239788813</v>
      </c>
      <c r="R2322" s="8">
        <f>IF(E2321&lt;&gt;E2322,SUM($Q$4:Q2322)-SUM($R$3:R2321),0)</f>
        <v>0</v>
      </c>
      <c r="S2322" s="6">
        <f>IF(B2322&gt;0,SUM($R$4:R2322)-SUM($S$3:S2321),0)</f>
        <v>0</v>
      </c>
    </row>
    <row r="2323" spans="1:19">
      <c r="A2323">
        <f>IF(E2322&lt;&gt;E2323,COUNTIF($A$4:A2322,"&lt;&gt;0")+1,0)</f>
        <v>0</v>
      </c>
      <c r="B2323">
        <f>IF(A2323&lt;&gt;0,IF(MOD(A2323,3)=0,COUNTIF($B$4:B2322,"&lt;&gt;0")+1,0),0)</f>
        <v>0</v>
      </c>
      <c r="C2323" s="9">
        <f>'Dash Board'!$C$12+COUNT('Daily reducing balance'!$F$4:F2322)</f>
        <v>44049</v>
      </c>
      <c r="D2323">
        <f t="shared" si="252"/>
        <v>2020</v>
      </c>
      <c r="E2323">
        <f t="shared" si="253"/>
        <v>8</v>
      </c>
      <c r="F2323">
        <f>DAY('Dash Board'!$C$12+COUNT('Daily reducing balance'!$F$4:F2322))</f>
        <v>6</v>
      </c>
      <c r="G2323" s="8">
        <f t="shared" si="254"/>
        <v>225812.87795884526</v>
      </c>
      <c r="H2323" s="6">
        <f>G2323*'Dash Board'!$C$11/365</f>
        <v>64.959869001859587</v>
      </c>
      <c r="I2323" s="6">
        <f>H2323*'Dash Board'!$C$18/'Dash Board'!$C$11</f>
        <v>30.933270953266472</v>
      </c>
      <c r="J2323" s="6">
        <f>(G2323&gt;1)*PMT('Dash Board'!$C$11/365,$U$4,-'Dash Board'!$C$19)</f>
        <v>108.80376961660664</v>
      </c>
      <c r="K2323" s="6">
        <f t="shared" si="256"/>
        <v>0</v>
      </c>
      <c r="L2323" s="8">
        <f t="shared" si="257"/>
        <v>225769.03405823049</v>
      </c>
      <c r="N2323" s="8">
        <f t="shared" si="255"/>
        <v>77.870498663340172</v>
      </c>
      <c r="O2323" s="8">
        <f>IF(E2322&lt;&gt;E2323,SUM($N$4:N2323)-SUM($O$3:O2322),0)</f>
        <v>0</v>
      </c>
      <c r="P2323" s="6">
        <f>IF(B2323&gt;0,SUM($O$4:O2323)-SUM($P$3:P2322),0)</f>
        <v>0</v>
      </c>
      <c r="Q2323" s="6">
        <f t="shared" si="258"/>
        <v>30.933270953266472</v>
      </c>
      <c r="R2323" s="8">
        <f>IF(E2322&lt;&gt;E2323,SUM($Q$4:Q2323)-SUM($R$3:R2322),0)</f>
        <v>0</v>
      </c>
      <c r="S2323" s="6">
        <f>IF(B2323&gt;0,SUM($R$4:R2323)-SUM($S$3:S2322),0)</f>
        <v>0</v>
      </c>
    </row>
    <row r="2324" spans="1:19">
      <c r="A2324">
        <f>IF(E2323&lt;&gt;E2324,COUNTIF($A$4:A2323,"&lt;&gt;0")+1,0)</f>
        <v>0</v>
      </c>
      <c r="B2324">
        <f>IF(A2324&lt;&gt;0,IF(MOD(A2324,3)=0,COUNTIF($B$4:B2323,"&lt;&gt;0")+1,0),0)</f>
        <v>0</v>
      </c>
      <c r="C2324" s="9">
        <f>'Dash Board'!$C$12+COUNT('Daily reducing balance'!$F$4:F2323)</f>
        <v>44050</v>
      </c>
      <c r="D2324">
        <f t="shared" si="252"/>
        <v>2020</v>
      </c>
      <c r="E2324">
        <f t="shared" si="253"/>
        <v>8</v>
      </c>
      <c r="F2324">
        <f>DAY('Dash Board'!$C$12+COUNT('Daily reducing balance'!$F$4:F2323))</f>
        <v>7</v>
      </c>
      <c r="G2324" s="8">
        <f t="shared" si="254"/>
        <v>225769.03405823049</v>
      </c>
      <c r="H2324" s="6">
        <f>G2324*'Dash Board'!$C$11/365</f>
        <v>64.947256372915618</v>
      </c>
      <c r="I2324" s="6">
        <f>H2324*'Dash Board'!$C$18/'Dash Board'!$C$11</f>
        <v>30.927264939483631</v>
      </c>
      <c r="J2324" s="6">
        <f>(G2324&gt;1)*PMT('Dash Board'!$C$11/365,$U$4,-'Dash Board'!$C$19)</f>
        <v>108.80376961660664</v>
      </c>
      <c r="K2324" s="6">
        <f t="shared" si="256"/>
        <v>0</v>
      </c>
      <c r="L2324" s="8">
        <f t="shared" si="257"/>
        <v>225725.1775449868</v>
      </c>
      <c r="N2324" s="8">
        <f t="shared" si="255"/>
        <v>77.876504677123009</v>
      </c>
      <c r="O2324" s="8">
        <f>IF(E2323&lt;&gt;E2324,SUM($N$4:N2324)-SUM($O$3:O2323),0)</f>
        <v>0</v>
      </c>
      <c r="P2324" s="6">
        <f>IF(B2324&gt;0,SUM($O$4:O2324)-SUM($P$3:P2323),0)</f>
        <v>0</v>
      </c>
      <c r="Q2324" s="6">
        <f t="shared" si="258"/>
        <v>30.927264939483631</v>
      </c>
      <c r="R2324" s="8">
        <f>IF(E2323&lt;&gt;E2324,SUM($Q$4:Q2324)-SUM($R$3:R2323),0)</f>
        <v>0</v>
      </c>
      <c r="S2324" s="6">
        <f>IF(B2324&gt;0,SUM($R$4:R2324)-SUM($S$3:S2323),0)</f>
        <v>0</v>
      </c>
    </row>
    <row r="2325" spans="1:19">
      <c r="A2325">
        <f>IF(E2324&lt;&gt;E2325,COUNTIF($A$4:A2324,"&lt;&gt;0")+1,0)</f>
        <v>0</v>
      </c>
      <c r="B2325">
        <f>IF(A2325&lt;&gt;0,IF(MOD(A2325,3)=0,COUNTIF($B$4:B2324,"&lt;&gt;0")+1,0),0)</f>
        <v>0</v>
      </c>
      <c r="C2325" s="9">
        <f>'Dash Board'!$C$12+COUNT('Daily reducing balance'!$F$4:F2324)</f>
        <v>44051</v>
      </c>
      <c r="D2325">
        <f t="shared" si="252"/>
        <v>2020</v>
      </c>
      <c r="E2325">
        <f t="shared" si="253"/>
        <v>8</v>
      </c>
      <c r="F2325">
        <f>DAY('Dash Board'!$C$12+COUNT('Daily reducing balance'!$F$4:F2324))</f>
        <v>8</v>
      </c>
      <c r="G2325" s="8">
        <f t="shared" si="254"/>
        <v>225725.1775449868</v>
      </c>
      <c r="H2325" s="6">
        <f>G2325*'Dash Board'!$C$11/365</f>
        <v>64.934640115681134</v>
      </c>
      <c r="I2325" s="6">
        <f>H2325*'Dash Board'!$C$18/'Dash Board'!$C$11</f>
        <v>30.921257197943401</v>
      </c>
      <c r="J2325" s="6">
        <f>(G2325&gt;1)*PMT('Dash Board'!$C$11/365,$U$4,-'Dash Board'!$C$19)</f>
        <v>108.80376961660664</v>
      </c>
      <c r="K2325" s="6">
        <f t="shared" si="256"/>
        <v>0</v>
      </c>
      <c r="L2325" s="8">
        <f t="shared" si="257"/>
        <v>225681.30841548587</v>
      </c>
      <c r="N2325" s="8">
        <f t="shared" si="255"/>
        <v>77.882512418663239</v>
      </c>
      <c r="O2325" s="8">
        <f>IF(E2324&lt;&gt;E2325,SUM($N$4:N2325)-SUM($O$3:O2324),0)</f>
        <v>0</v>
      </c>
      <c r="P2325" s="6">
        <f>IF(B2325&gt;0,SUM($O$4:O2325)-SUM($P$3:P2324),0)</f>
        <v>0</v>
      </c>
      <c r="Q2325" s="6">
        <f t="shared" si="258"/>
        <v>30.921257197943401</v>
      </c>
      <c r="R2325" s="8">
        <f>IF(E2324&lt;&gt;E2325,SUM($Q$4:Q2325)-SUM($R$3:R2324),0)</f>
        <v>0</v>
      </c>
      <c r="S2325" s="6">
        <f>IF(B2325&gt;0,SUM($R$4:R2325)-SUM($S$3:S2324),0)</f>
        <v>0</v>
      </c>
    </row>
    <row r="2326" spans="1:19">
      <c r="A2326">
        <f>IF(E2325&lt;&gt;E2326,COUNTIF($A$4:A2325,"&lt;&gt;0")+1,0)</f>
        <v>0</v>
      </c>
      <c r="B2326">
        <f>IF(A2326&lt;&gt;0,IF(MOD(A2326,3)=0,COUNTIF($B$4:B2325,"&lt;&gt;0")+1,0),0)</f>
        <v>0</v>
      </c>
      <c r="C2326" s="9">
        <f>'Dash Board'!$C$12+COUNT('Daily reducing balance'!$F$4:F2325)</f>
        <v>44052</v>
      </c>
      <c r="D2326">
        <f t="shared" si="252"/>
        <v>2020</v>
      </c>
      <c r="E2326">
        <f t="shared" si="253"/>
        <v>8</v>
      </c>
      <c r="F2326">
        <f>DAY('Dash Board'!$C$12+COUNT('Daily reducing balance'!$F$4:F2325))</f>
        <v>9</v>
      </c>
      <c r="G2326" s="8">
        <f t="shared" si="254"/>
        <v>225681.30841548587</v>
      </c>
      <c r="H2326" s="6">
        <f>G2326*'Dash Board'!$C$11/365</f>
        <v>64.922020229112377</v>
      </c>
      <c r="I2326" s="6">
        <f>H2326*'Dash Board'!$C$18/'Dash Board'!$C$11</f>
        <v>30.915247728148753</v>
      </c>
      <c r="J2326" s="6">
        <f>(G2326&gt;1)*PMT('Dash Board'!$C$11/365,$U$4,-'Dash Board'!$C$19)</f>
        <v>108.80376961660664</v>
      </c>
      <c r="K2326" s="6">
        <f t="shared" si="256"/>
        <v>0</v>
      </c>
      <c r="L2326" s="8">
        <f t="shared" si="257"/>
        <v>225637.42666609836</v>
      </c>
      <c r="N2326" s="8">
        <f t="shared" si="255"/>
        <v>77.888521888457888</v>
      </c>
      <c r="O2326" s="8">
        <f>IF(E2325&lt;&gt;E2326,SUM($N$4:N2326)-SUM($O$3:O2325),0)</f>
        <v>0</v>
      </c>
      <c r="P2326" s="6">
        <f>IF(B2326&gt;0,SUM($O$4:O2326)-SUM($P$3:P2325),0)</f>
        <v>0</v>
      </c>
      <c r="Q2326" s="6">
        <f t="shared" si="258"/>
        <v>30.915247728148753</v>
      </c>
      <c r="R2326" s="8">
        <f>IF(E2325&lt;&gt;E2326,SUM($Q$4:Q2326)-SUM($R$3:R2325),0)</f>
        <v>0</v>
      </c>
      <c r="S2326" s="6">
        <f>IF(B2326&gt;0,SUM($R$4:R2326)-SUM($S$3:S2325),0)</f>
        <v>0</v>
      </c>
    </row>
    <row r="2327" spans="1:19">
      <c r="A2327">
        <f>IF(E2326&lt;&gt;E2327,COUNTIF($A$4:A2326,"&lt;&gt;0")+1,0)</f>
        <v>0</v>
      </c>
      <c r="B2327">
        <f>IF(A2327&lt;&gt;0,IF(MOD(A2327,3)=0,COUNTIF($B$4:B2326,"&lt;&gt;0")+1,0),0)</f>
        <v>0</v>
      </c>
      <c r="C2327" s="9">
        <f>'Dash Board'!$C$12+COUNT('Daily reducing balance'!$F$4:F2326)</f>
        <v>44053</v>
      </c>
      <c r="D2327">
        <f t="shared" si="252"/>
        <v>2020</v>
      </c>
      <c r="E2327">
        <f t="shared" si="253"/>
        <v>8</v>
      </c>
      <c r="F2327">
        <f>DAY('Dash Board'!$C$12+COUNT('Daily reducing balance'!$F$4:F2326))</f>
        <v>10</v>
      </c>
      <c r="G2327" s="8">
        <f t="shared" si="254"/>
        <v>225637.42666609836</v>
      </c>
      <c r="H2327" s="6">
        <f>G2327*'Dash Board'!$C$11/365</f>
        <v>64.909396712165275</v>
      </c>
      <c r="I2327" s="6">
        <f>H2327*'Dash Board'!$C$18/'Dash Board'!$C$11</f>
        <v>30.909236529602513</v>
      </c>
      <c r="J2327" s="6">
        <f>(G2327&gt;1)*PMT('Dash Board'!$C$11/365,$U$4,-'Dash Board'!$C$19)</f>
        <v>108.80376961660664</v>
      </c>
      <c r="K2327" s="6">
        <f t="shared" si="256"/>
        <v>0</v>
      </c>
      <c r="L2327" s="8">
        <f t="shared" si="257"/>
        <v>225593.53229319392</v>
      </c>
      <c r="N2327" s="8">
        <f t="shared" si="255"/>
        <v>77.894533087004135</v>
      </c>
      <c r="O2327" s="8">
        <f>IF(E2326&lt;&gt;E2327,SUM($N$4:N2327)-SUM($O$3:O2326),0)</f>
        <v>0</v>
      </c>
      <c r="P2327" s="6">
        <f>IF(B2327&gt;0,SUM($O$4:O2327)-SUM($P$3:P2326),0)</f>
        <v>0</v>
      </c>
      <c r="Q2327" s="6">
        <f t="shared" si="258"/>
        <v>30.909236529602513</v>
      </c>
      <c r="R2327" s="8">
        <f>IF(E2326&lt;&gt;E2327,SUM($Q$4:Q2327)-SUM($R$3:R2326),0)</f>
        <v>0</v>
      </c>
      <c r="S2327" s="6">
        <f>IF(B2327&gt;0,SUM($R$4:R2327)-SUM($S$3:S2326),0)</f>
        <v>0</v>
      </c>
    </row>
    <row r="2328" spans="1:19">
      <c r="A2328">
        <f>IF(E2327&lt;&gt;E2328,COUNTIF($A$4:A2327,"&lt;&gt;0")+1,0)</f>
        <v>0</v>
      </c>
      <c r="B2328">
        <f>IF(A2328&lt;&gt;0,IF(MOD(A2328,3)=0,COUNTIF($B$4:B2327,"&lt;&gt;0")+1,0),0)</f>
        <v>0</v>
      </c>
      <c r="C2328" s="9">
        <f>'Dash Board'!$C$12+COUNT('Daily reducing balance'!$F$4:F2327)</f>
        <v>44054</v>
      </c>
      <c r="D2328">
        <f t="shared" si="252"/>
        <v>2020</v>
      </c>
      <c r="E2328">
        <f t="shared" si="253"/>
        <v>8</v>
      </c>
      <c r="F2328">
        <f>DAY('Dash Board'!$C$12+COUNT('Daily reducing balance'!$F$4:F2327))</f>
        <v>11</v>
      </c>
      <c r="G2328" s="8">
        <f t="shared" si="254"/>
        <v>225593.53229319392</v>
      </c>
      <c r="H2328" s="6">
        <f>G2328*'Dash Board'!$C$11/365</f>
        <v>64.896769563795502</v>
      </c>
      <c r="I2328" s="6">
        <f>H2328*'Dash Board'!$C$18/'Dash Board'!$C$11</f>
        <v>30.903223601807387</v>
      </c>
      <c r="J2328" s="6">
        <f>(G2328&gt;1)*PMT('Dash Board'!$C$11/365,$U$4,-'Dash Board'!$C$19)</f>
        <v>108.80376961660664</v>
      </c>
      <c r="K2328" s="6">
        <f t="shared" si="256"/>
        <v>0</v>
      </c>
      <c r="L2328" s="8">
        <f t="shared" si="257"/>
        <v>225549.62529314109</v>
      </c>
      <c r="N2328" s="8">
        <f t="shared" si="255"/>
        <v>77.900546014799261</v>
      </c>
      <c r="O2328" s="8">
        <f>IF(E2327&lt;&gt;E2328,SUM($N$4:N2328)-SUM($O$3:O2327),0)</f>
        <v>0</v>
      </c>
      <c r="P2328" s="6">
        <f>IF(B2328&gt;0,SUM($O$4:O2328)-SUM($P$3:P2327),0)</f>
        <v>0</v>
      </c>
      <c r="Q2328" s="6">
        <f t="shared" si="258"/>
        <v>30.903223601807387</v>
      </c>
      <c r="R2328" s="8">
        <f>IF(E2327&lt;&gt;E2328,SUM($Q$4:Q2328)-SUM($R$3:R2327),0)</f>
        <v>0</v>
      </c>
      <c r="S2328" s="6">
        <f>IF(B2328&gt;0,SUM($R$4:R2328)-SUM($S$3:S2327),0)</f>
        <v>0</v>
      </c>
    </row>
    <row r="2329" spans="1:19">
      <c r="A2329">
        <f>IF(E2328&lt;&gt;E2329,COUNTIF($A$4:A2328,"&lt;&gt;0")+1,0)</f>
        <v>0</v>
      </c>
      <c r="B2329">
        <f>IF(A2329&lt;&gt;0,IF(MOD(A2329,3)=0,COUNTIF($B$4:B2328,"&lt;&gt;0")+1,0),0)</f>
        <v>0</v>
      </c>
      <c r="C2329" s="9">
        <f>'Dash Board'!$C$12+COUNT('Daily reducing balance'!$F$4:F2328)</f>
        <v>44055</v>
      </c>
      <c r="D2329">
        <f t="shared" si="252"/>
        <v>2020</v>
      </c>
      <c r="E2329">
        <f t="shared" si="253"/>
        <v>8</v>
      </c>
      <c r="F2329">
        <f>DAY('Dash Board'!$C$12+COUNT('Daily reducing balance'!$F$4:F2328))</f>
        <v>12</v>
      </c>
      <c r="G2329" s="8">
        <f t="shared" si="254"/>
        <v>225549.62529314109</v>
      </c>
      <c r="H2329" s="6">
        <f>G2329*'Dash Board'!$C$11/365</f>
        <v>64.884138782958402</v>
      </c>
      <c r="I2329" s="6">
        <f>H2329*'Dash Board'!$C$18/'Dash Board'!$C$11</f>
        <v>30.897208944265909</v>
      </c>
      <c r="J2329" s="6">
        <f>(G2329&gt;1)*PMT('Dash Board'!$C$11/365,$U$4,-'Dash Board'!$C$19)</f>
        <v>108.80376961660664</v>
      </c>
      <c r="K2329" s="6">
        <f t="shared" si="256"/>
        <v>0</v>
      </c>
      <c r="L2329" s="8">
        <f t="shared" si="257"/>
        <v>225505.70566230742</v>
      </c>
      <c r="N2329" s="8">
        <f t="shared" si="255"/>
        <v>77.906560672340731</v>
      </c>
      <c r="O2329" s="8">
        <f>IF(E2328&lt;&gt;E2329,SUM($N$4:N2329)-SUM($O$3:O2328),0)</f>
        <v>0</v>
      </c>
      <c r="P2329" s="6">
        <f>IF(B2329&gt;0,SUM($O$4:O2329)-SUM($P$3:P2328),0)</f>
        <v>0</v>
      </c>
      <c r="Q2329" s="6">
        <f t="shared" si="258"/>
        <v>30.897208944265909</v>
      </c>
      <c r="R2329" s="8">
        <f>IF(E2328&lt;&gt;E2329,SUM($Q$4:Q2329)-SUM($R$3:R2328),0)</f>
        <v>0</v>
      </c>
      <c r="S2329" s="6">
        <f>IF(B2329&gt;0,SUM($R$4:R2329)-SUM($S$3:S2328),0)</f>
        <v>0</v>
      </c>
    </row>
    <row r="2330" spans="1:19">
      <c r="A2330">
        <f>IF(E2329&lt;&gt;E2330,COUNTIF($A$4:A2329,"&lt;&gt;0")+1,0)</f>
        <v>0</v>
      </c>
      <c r="B2330">
        <f>IF(A2330&lt;&gt;0,IF(MOD(A2330,3)=0,COUNTIF($B$4:B2329,"&lt;&gt;0")+1,0),0)</f>
        <v>0</v>
      </c>
      <c r="C2330" s="9">
        <f>'Dash Board'!$C$12+COUNT('Daily reducing balance'!$F$4:F2329)</f>
        <v>44056</v>
      </c>
      <c r="D2330">
        <f t="shared" si="252"/>
        <v>2020</v>
      </c>
      <c r="E2330">
        <f t="shared" si="253"/>
        <v>8</v>
      </c>
      <c r="F2330">
        <f>DAY('Dash Board'!$C$12+COUNT('Daily reducing balance'!$F$4:F2329))</f>
        <v>13</v>
      </c>
      <c r="G2330" s="8">
        <f t="shared" si="254"/>
        <v>225505.70566230742</v>
      </c>
      <c r="H2330" s="6">
        <f>G2330*'Dash Board'!$C$11/365</f>
        <v>64.871504368608981</v>
      </c>
      <c r="I2330" s="6">
        <f>H2330*'Dash Board'!$C$18/'Dash Board'!$C$11</f>
        <v>30.891192556480469</v>
      </c>
      <c r="J2330" s="6">
        <f>(G2330&gt;1)*PMT('Dash Board'!$C$11/365,$U$4,-'Dash Board'!$C$19)</f>
        <v>108.80376961660664</v>
      </c>
      <c r="K2330" s="6">
        <f t="shared" si="256"/>
        <v>0</v>
      </c>
      <c r="L2330" s="8">
        <f t="shared" si="257"/>
        <v>225461.77339705941</v>
      </c>
      <c r="N2330" s="8">
        <f t="shared" si="255"/>
        <v>77.912577060126182</v>
      </c>
      <c r="O2330" s="8">
        <f>IF(E2329&lt;&gt;E2330,SUM($N$4:N2330)-SUM($O$3:O2329),0)</f>
        <v>0</v>
      </c>
      <c r="P2330" s="6">
        <f>IF(B2330&gt;0,SUM($O$4:O2330)-SUM($P$3:P2329),0)</f>
        <v>0</v>
      </c>
      <c r="Q2330" s="6">
        <f t="shared" si="258"/>
        <v>30.891192556480469</v>
      </c>
      <c r="R2330" s="8">
        <f>IF(E2329&lt;&gt;E2330,SUM($Q$4:Q2330)-SUM($R$3:R2329),0)</f>
        <v>0</v>
      </c>
      <c r="S2330" s="6">
        <f>IF(B2330&gt;0,SUM($R$4:R2330)-SUM($S$3:S2329),0)</f>
        <v>0</v>
      </c>
    </row>
    <row r="2331" spans="1:19">
      <c r="A2331">
        <f>IF(E2330&lt;&gt;E2331,COUNTIF($A$4:A2330,"&lt;&gt;0")+1,0)</f>
        <v>0</v>
      </c>
      <c r="B2331">
        <f>IF(A2331&lt;&gt;0,IF(MOD(A2331,3)=0,COUNTIF($B$4:B2330,"&lt;&gt;0")+1,0),0)</f>
        <v>0</v>
      </c>
      <c r="C2331" s="9">
        <f>'Dash Board'!$C$12+COUNT('Daily reducing balance'!$F$4:F2330)</f>
        <v>44057</v>
      </c>
      <c r="D2331">
        <f t="shared" si="252"/>
        <v>2020</v>
      </c>
      <c r="E2331">
        <f t="shared" si="253"/>
        <v>8</v>
      </c>
      <c r="F2331">
        <f>DAY('Dash Board'!$C$12+COUNT('Daily reducing balance'!$F$4:F2330))</f>
        <v>14</v>
      </c>
      <c r="G2331" s="8">
        <f t="shared" si="254"/>
        <v>225461.77339705941</v>
      </c>
      <c r="H2331" s="6">
        <f>G2331*'Dash Board'!$C$11/365</f>
        <v>64.858866319702031</v>
      </c>
      <c r="I2331" s="6">
        <f>H2331*'Dash Board'!$C$18/'Dash Board'!$C$11</f>
        <v>30.885174437953349</v>
      </c>
      <c r="J2331" s="6">
        <f>(G2331&gt;1)*PMT('Dash Board'!$C$11/365,$U$4,-'Dash Board'!$C$19)</f>
        <v>108.80376961660664</v>
      </c>
      <c r="K2331" s="6">
        <f t="shared" si="256"/>
        <v>0</v>
      </c>
      <c r="L2331" s="8">
        <f t="shared" si="257"/>
        <v>225417.8284937625</v>
      </c>
      <c r="N2331" s="8">
        <f t="shared" si="255"/>
        <v>77.918595178653291</v>
      </c>
      <c r="O2331" s="8">
        <f>IF(E2330&lt;&gt;E2331,SUM($N$4:N2331)-SUM($O$3:O2330),0)</f>
        <v>0</v>
      </c>
      <c r="P2331" s="6">
        <f>IF(B2331&gt;0,SUM($O$4:O2331)-SUM($P$3:P2330),0)</f>
        <v>0</v>
      </c>
      <c r="Q2331" s="6">
        <f t="shared" si="258"/>
        <v>30.885174437953349</v>
      </c>
      <c r="R2331" s="8">
        <f>IF(E2330&lt;&gt;E2331,SUM($Q$4:Q2331)-SUM($R$3:R2330),0)</f>
        <v>0</v>
      </c>
      <c r="S2331" s="6">
        <f>IF(B2331&gt;0,SUM($R$4:R2331)-SUM($S$3:S2330),0)</f>
        <v>0</v>
      </c>
    </row>
    <row r="2332" spans="1:19">
      <c r="A2332">
        <f>IF(E2331&lt;&gt;E2332,COUNTIF($A$4:A2331,"&lt;&gt;0")+1,0)</f>
        <v>0</v>
      </c>
      <c r="B2332">
        <f>IF(A2332&lt;&gt;0,IF(MOD(A2332,3)=0,COUNTIF($B$4:B2331,"&lt;&gt;0")+1,0),0)</f>
        <v>0</v>
      </c>
      <c r="C2332" s="9">
        <f>'Dash Board'!$C$12+COUNT('Daily reducing balance'!$F$4:F2331)</f>
        <v>44058</v>
      </c>
      <c r="D2332">
        <f t="shared" si="252"/>
        <v>2020</v>
      </c>
      <c r="E2332">
        <f t="shared" si="253"/>
        <v>8</v>
      </c>
      <c r="F2332">
        <f>DAY('Dash Board'!$C$12+COUNT('Daily reducing balance'!$F$4:F2331))</f>
        <v>15</v>
      </c>
      <c r="G2332" s="8">
        <f t="shared" si="254"/>
        <v>225417.8284937625</v>
      </c>
      <c r="H2332" s="6">
        <f>G2332*'Dash Board'!$C$11/365</f>
        <v>64.846224635191959</v>
      </c>
      <c r="I2332" s="6">
        <f>H2332*'Dash Board'!$C$18/'Dash Board'!$C$11</f>
        <v>30.879154588186651</v>
      </c>
      <c r="J2332" s="6">
        <f>(G2332&gt;1)*PMT('Dash Board'!$C$11/365,$U$4,-'Dash Board'!$C$19)</f>
        <v>108.80376961660664</v>
      </c>
      <c r="K2332" s="6">
        <f t="shared" si="256"/>
        <v>0</v>
      </c>
      <c r="L2332" s="8">
        <f t="shared" si="257"/>
        <v>225373.87094878108</v>
      </c>
      <c r="N2332" s="8">
        <f t="shared" si="255"/>
        <v>77.924615028419993</v>
      </c>
      <c r="O2332" s="8">
        <f>IF(E2331&lt;&gt;E2332,SUM($N$4:N2332)-SUM($O$3:O2331),0)</f>
        <v>0</v>
      </c>
      <c r="P2332" s="6">
        <f>IF(B2332&gt;0,SUM($O$4:O2332)-SUM($P$3:P2331),0)</f>
        <v>0</v>
      </c>
      <c r="Q2332" s="6">
        <f t="shared" si="258"/>
        <v>30.879154588186651</v>
      </c>
      <c r="R2332" s="8">
        <f>IF(E2331&lt;&gt;E2332,SUM($Q$4:Q2332)-SUM($R$3:R2331),0)</f>
        <v>0</v>
      </c>
      <c r="S2332" s="6">
        <f>IF(B2332&gt;0,SUM($R$4:R2332)-SUM($S$3:S2331),0)</f>
        <v>0</v>
      </c>
    </row>
    <row r="2333" spans="1:19">
      <c r="A2333">
        <f>IF(E2332&lt;&gt;E2333,COUNTIF($A$4:A2332,"&lt;&gt;0")+1,0)</f>
        <v>0</v>
      </c>
      <c r="B2333">
        <f>IF(A2333&lt;&gt;0,IF(MOD(A2333,3)=0,COUNTIF($B$4:B2332,"&lt;&gt;0")+1,0),0)</f>
        <v>0</v>
      </c>
      <c r="C2333" s="9">
        <f>'Dash Board'!$C$12+COUNT('Daily reducing balance'!$F$4:F2332)</f>
        <v>44059</v>
      </c>
      <c r="D2333">
        <f t="shared" si="252"/>
        <v>2020</v>
      </c>
      <c r="E2333">
        <f t="shared" si="253"/>
        <v>8</v>
      </c>
      <c r="F2333">
        <f>DAY('Dash Board'!$C$12+COUNT('Daily reducing balance'!$F$4:F2332))</f>
        <v>16</v>
      </c>
      <c r="G2333" s="8">
        <f t="shared" si="254"/>
        <v>225373.87094878108</v>
      </c>
      <c r="H2333" s="6">
        <f>G2333*'Dash Board'!$C$11/365</f>
        <v>64.833579314032917</v>
      </c>
      <c r="I2333" s="6">
        <f>H2333*'Dash Board'!$C$18/'Dash Board'!$C$11</f>
        <v>30.873133006682345</v>
      </c>
      <c r="J2333" s="6">
        <f>(G2333&gt;1)*PMT('Dash Board'!$C$11/365,$U$4,-'Dash Board'!$C$19)</f>
        <v>108.80376961660664</v>
      </c>
      <c r="K2333" s="6">
        <f t="shared" si="256"/>
        <v>0</v>
      </c>
      <c r="L2333" s="8">
        <f t="shared" si="257"/>
        <v>225329.9007584785</v>
      </c>
      <c r="N2333" s="8">
        <f t="shared" si="255"/>
        <v>77.930636609924306</v>
      </c>
      <c r="O2333" s="8">
        <f>IF(E2332&lt;&gt;E2333,SUM($N$4:N2333)-SUM($O$3:O2332),0)</f>
        <v>0</v>
      </c>
      <c r="P2333" s="6">
        <f>IF(B2333&gt;0,SUM($O$4:O2333)-SUM($P$3:P2332),0)</f>
        <v>0</v>
      </c>
      <c r="Q2333" s="6">
        <f t="shared" si="258"/>
        <v>30.873133006682345</v>
      </c>
      <c r="R2333" s="8">
        <f>IF(E2332&lt;&gt;E2333,SUM($Q$4:Q2333)-SUM($R$3:R2332),0)</f>
        <v>0</v>
      </c>
      <c r="S2333" s="6">
        <f>IF(B2333&gt;0,SUM($R$4:R2333)-SUM($S$3:S2332),0)</f>
        <v>0</v>
      </c>
    </row>
    <row r="2334" spans="1:19">
      <c r="A2334">
        <f>IF(E2333&lt;&gt;E2334,COUNTIF($A$4:A2333,"&lt;&gt;0")+1,0)</f>
        <v>0</v>
      </c>
      <c r="B2334">
        <f>IF(A2334&lt;&gt;0,IF(MOD(A2334,3)=0,COUNTIF($B$4:B2333,"&lt;&gt;0")+1,0),0)</f>
        <v>0</v>
      </c>
      <c r="C2334" s="9">
        <f>'Dash Board'!$C$12+COUNT('Daily reducing balance'!$F$4:F2333)</f>
        <v>44060</v>
      </c>
      <c r="D2334">
        <f t="shared" si="252"/>
        <v>2020</v>
      </c>
      <c r="E2334">
        <f t="shared" si="253"/>
        <v>8</v>
      </c>
      <c r="F2334">
        <f>DAY('Dash Board'!$C$12+COUNT('Daily reducing balance'!$F$4:F2333))</f>
        <v>17</v>
      </c>
      <c r="G2334" s="8">
        <f t="shared" si="254"/>
        <v>225329.9007584785</v>
      </c>
      <c r="H2334" s="6">
        <f>G2334*'Dash Board'!$C$11/365</f>
        <v>64.820930355178746</v>
      </c>
      <c r="I2334" s="6">
        <f>H2334*'Dash Board'!$C$18/'Dash Board'!$C$11</f>
        <v>30.867109692942261</v>
      </c>
      <c r="J2334" s="6">
        <f>(G2334&gt;1)*PMT('Dash Board'!$C$11/365,$U$4,-'Dash Board'!$C$19)</f>
        <v>108.80376961660664</v>
      </c>
      <c r="K2334" s="6">
        <f t="shared" si="256"/>
        <v>0</v>
      </c>
      <c r="L2334" s="8">
        <f t="shared" si="257"/>
        <v>225285.91791921706</v>
      </c>
      <c r="N2334" s="8">
        <f t="shared" si="255"/>
        <v>77.936659923664379</v>
      </c>
      <c r="O2334" s="8">
        <f>IF(E2333&lt;&gt;E2334,SUM($N$4:N2334)-SUM($O$3:O2333),0)</f>
        <v>0</v>
      </c>
      <c r="P2334" s="6">
        <f>IF(B2334&gt;0,SUM($O$4:O2334)-SUM($P$3:P2333),0)</f>
        <v>0</v>
      </c>
      <c r="Q2334" s="6">
        <f t="shared" si="258"/>
        <v>30.867109692942261</v>
      </c>
      <c r="R2334" s="8">
        <f>IF(E2333&lt;&gt;E2334,SUM($Q$4:Q2334)-SUM($R$3:R2333),0)</f>
        <v>0</v>
      </c>
      <c r="S2334" s="6">
        <f>IF(B2334&gt;0,SUM($R$4:R2334)-SUM($S$3:S2333),0)</f>
        <v>0</v>
      </c>
    </row>
    <row r="2335" spans="1:19">
      <c r="A2335">
        <f>IF(E2334&lt;&gt;E2335,COUNTIF($A$4:A2334,"&lt;&gt;0")+1,0)</f>
        <v>0</v>
      </c>
      <c r="B2335">
        <f>IF(A2335&lt;&gt;0,IF(MOD(A2335,3)=0,COUNTIF($B$4:B2334,"&lt;&gt;0")+1,0),0)</f>
        <v>0</v>
      </c>
      <c r="C2335" s="9">
        <f>'Dash Board'!$C$12+COUNT('Daily reducing balance'!$F$4:F2334)</f>
        <v>44061</v>
      </c>
      <c r="D2335">
        <f t="shared" si="252"/>
        <v>2020</v>
      </c>
      <c r="E2335">
        <f t="shared" si="253"/>
        <v>8</v>
      </c>
      <c r="F2335">
        <f>DAY('Dash Board'!$C$12+COUNT('Daily reducing balance'!$F$4:F2334))</f>
        <v>18</v>
      </c>
      <c r="G2335" s="8">
        <f t="shared" si="254"/>
        <v>225285.91791921706</v>
      </c>
      <c r="H2335" s="6">
        <f>G2335*'Dash Board'!$C$11/365</f>
        <v>64.808277757582985</v>
      </c>
      <c r="I2335" s="6">
        <f>H2335*'Dash Board'!$C$18/'Dash Board'!$C$11</f>
        <v>30.861084646468093</v>
      </c>
      <c r="J2335" s="6">
        <f>(G2335&gt;1)*PMT('Dash Board'!$C$11/365,$U$4,-'Dash Board'!$C$19)</f>
        <v>108.80376961660664</v>
      </c>
      <c r="K2335" s="6">
        <f t="shared" si="256"/>
        <v>0</v>
      </c>
      <c r="L2335" s="8">
        <f t="shared" si="257"/>
        <v>225241.92242735802</v>
      </c>
      <c r="N2335" s="8">
        <f t="shared" si="255"/>
        <v>77.942684970138544</v>
      </c>
      <c r="O2335" s="8">
        <f>IF(E2334&lt;&gt;E2335,SUM($N$4:N2335)-SUM($O$3:O2334),0)</f>
        <v>0</v>
      </c>
      <c r="P2335" s="6">
        <f>IF(B2335&gt;0,SUM($O$4:O2335)-SUM($P$3:P2334),0)</f>
        <v>0</v>
      </c>
      <c r="Q2335" s="6">
        <f t="shared" si="258"/>
        <v>30.861084646468093</v>
      </c>
      <c r="R2335" s="8">
        <f>IF(E2334&lt;&gt;E2335,SUM($Q$4:Q2335)-SUM($R$3:R2334),0)</f>
        <v>0</v>
      </c>
      <c r="S2335" s="6">
        <f>IF(B2335&gt;0,SUM($R$4:R2335)-SUM($S$3:S2334),0)</f>
        <v>0</v>
      </c>
    </row>
    <row r="2336" spans="1:19">
      <c r="A2336">
        <f>IF(E2335&lt;&gt;E2336,COUNTIF($A$4:A2335,"&lt;&gt;0")+1,0)</f>
        <v>0</v>
      </c>
      <c r="B2336">
        <f>IF(A2336&lt;&gt;0,IF(MOD(A2336,3)=0,COUNTIF($B$4:B2335,"&lt;&gt;0")+1,0),0)</f>
        <v>0</v>
      </c>
      <c r="C2336" s="9">
        <f>'Dash Board'!$C$12+COUNT('Daily reducing balance'!$F$4:F2335)</f>
        <v>44062</v>
      </c>
      <c r="D2336">
        <f t="shared" si="252"/>
        <v>2020</v>
      </c>
      <c r="E2336">
        <f t="shared" si="253"/>
        <v>8</v>
      </c>
      <c r="F2336">
        <f>DAY('Dash Board'!$C$12+COUNT('Daily reducing balance'!$F$4:F2335))</f>
        <v>19</v>
      </c>
      <c r="G2336" s="8">
        <f t="shared" si="254"/>
        <v>225241.92242735802</v>
      </c>
      <c r="H2336" s="6">
        <f>G2336*'Dash Board'!$C$11/365</f>
        <v>64.795621520198878</v>
      </c>
      <c r="I2336" s="6">
        <f>H2336*'Dash Board'!$C$18/'Dash Board'!$C$11</f>
        <v>30.855057866761371</v>
      </c>
      <c r="J2336" s="6">
        <f>(G2336&gt;1)*PMT('Dash Board'!$C$11/365,$U$4,-'Dash Board'!$C$19)</f>
        <v>108.80376961660664</v>
      </c>
      <c r="K2336" s="6">
        <f t="shared" si="256"/>
        <v>0</v>
      </c>
      <c r="L2336" s="8">
        <f t="shared" si="257"/>
        <v>225197.9142792616</v>
      </c>
      <c r="N2336" s="8">
        <f t="shared" si="255"/>
        <v>77.948711749845273</v>
      </c>
      <c r="O2336" s="8">
        <f>IF(E2335&lt;&gt;E2336,SUM($N$4:N2336)-SUM($O$3:O2335),0)</f>
        <v>0</v>
      </c>
      <c r="P2336" s="6">
        <f>IF(B2336&gt;0,SUM($O$4:O2336)-SUM($P$3:P2335),0)</f>
        <v>0</v>
      </c>
      <c r="Q2336" s="6">
        <f t="shared" si="258"/>
        <v>30.855057866761371</v>
      </c>
      <c r="R2336" s="8">
        <f>IF(E2335&lt;&gt;E2336,SUM($Q$4:Q2336)-SUM($R$3:R2335),0)</f>
        <v>0</v>
      </c>
      <c r="S2336" s="6">
        <f>IF(B2336&gt;0,SUM($R$4:R2336)-SUM($S$3:S2335),0)</f>
        <v>0</v>
      </c>
    </row>
    <row r="2337" spans="1:19">
      <c r="A2337">
        <f>IF(E2336&lt;&gt;E2337,COUNTIF($A$4:A2336,"&lt;&gt;0")+1,0)</f>
        <v>0</v>
      </c>
      <c r="B2337">
        <f>IF(A2337&lt;&gt;0,IF(MOD(A2337,3)=0,COUNTIF($B$4:B2336,"&lt;&gt;0")+1,0),0)</f>
        <v>0</v>
      </c>
      <c r="C2337" s="9">
        <f>'Dash Board'!$C$12+COUNT('Daily reducing balance'!$F$4:F2336)</f>
        <v>44063</v>
      </c>
      <c r="D2337">
        <f t="shared" si="252"/>
        <v>2020</v>
      </c>
      <c r="E2337">
        <f t="shared" si="253"/>
        <v>8</v>
      </c>
      <c r="F2337">
        <f>DAY('Dash Board'!$C$12+COUNT('Daily reducing balance'!$F$4:F2336))</f>
        <v>20</v>
      </c>
      <c r="G2337" s="8">
        <f t="shared" si="254"/>
        <v>225197.9142792616</v>
      </c>
      <c r="H2337" s="6">
        <f>G2337*'Dash Board'!$C$11/365</f>
        <v>64.782961641979369</v>
      </c>
      <c r="I2337" s="6">
        <f>H2337*'Dash Board'!$C$18/'Dash Board'!$C$11</f>
        <v>30.849029353323512</v>
      </c>
      <c r="J2337" s="6">
        <f>(G2337&gt;1)*PMT('Dash Board'!$C$11/365,$U$4,-'Dash Board'!$C$19)</f>
        <v>108.80376961660664</v>
      </c>
      <c r="K2337" s="6">
        <f t="shared" si="256"/>
        <v>0</v>
      </c>
      <c r="L2337" s="8">
        <f t="shared" si="257"/>
        <v>225153.89347128698</v>
      </c>
      <c r="N2337" s="8">
        <f t="shared" si="255"/>
        <v>77.954740263283128</v>
      </c>
      <c r="O2337" s="8">
        <f>IF(E2336&lt;&gt;E2337,SUM($N$4:N2337)-SUM($O$3:O2336),0)</f>
        <v>0</v>
      </c>
      <c r="P2337" s="6">
        <f>IF(B2337&gt;0,SUM($O$4:O2337)-SUM($P$3:P2336),0)</f>
        <v>0</v>
      </c>
      <c r="Q2337" s="6">
        <f t="shared" si="258"/>
        <v>30.849029353323512</v>
      </c>
      <c r="R2337" s="8">
        <f>IF(E2336&lt;&gt;E2337,SUM($Q$4:Q2337)-SUM($R$3:R2336),0)</f>
        <v>0</v>
      </c>
      <c r="S2337" s="6">
        <f>IF(B2337&gt;0,SUM($R$4:R2337)-SUM($S$3:S2336),0)</f>
        <v>0</v>
      </c>
    </row>
    <row r="2338" spans="1:19">
      <c r="A2338">
        <f>IF(E2337&lt;&gt;E2338,COUNTIF($A$4:A2337,"&lt;&gt;0")+1,0)</f>
        <v>0</v>
      </c>
      <c r="B2338">
        <f>IF(A2338&lt;&gt;0,IF(MOD(A2338,3)=0,COUNTIF($B$4:B2337,"&lt;&gt;0")+1,0),0)</f>
        <v>0</v>
      </c>
      <c r="C2338" s="9">
        <f>'Dash Board'!$C$12+COUNT('Daily reducing balance'!$F$4:F2337)</f>
        <v>44064</v>
      </c>
      <c r="D2338">
        <f t="shared" si="252"/>
        <v>2020</v>
      </c>
      <c r="E2338">
        <f t="shared" si="253"/>
        <v>8</v>
      </c>
      <c r="F2338">
        <f>DAY('Dash Board'!$C$12+COUNT('Daily reducing balance'!$F$4:F2337))</f>
        <v>21</v>
      </c>
      <c r="G2338" s="8">
        <f t="shared" si="254"/>
        <v>225153.89347128698</v>
      </c>
      <c r="H2338" s="6">
        <f>G2338*'Dash Board'!$C$11/365</f>
        <v>64.770298121877076</v>
      </c>
      <c r="I2338" s="6">
        <f>H2338*'Dash Board'!$C$18/'Dash Board'!$C$11</f>
        <v>30.842999105655753</v>
      </c>
      <c r="J2338" s="6">
        <f>(G2338&gt;1)*PMT('Dash Board'!$C$11/365,$U$4,-'Dash Board'!$C$19)</f>
        <v>108.80376961660664</v>
      </c>
      <c r="K2338" s="6">
        <f t="shared" si="256"/>
        <v>0</v>
      </c>
      <c r="L2338" s="8">
        <f t="shared" si="257"/>
        <v>225109.85999979224</v>
      </c>
      <c r="N2338" s="8">
        <f t="shared" si="255"/>
        <v>77.960770510950894</v>
      </c>
      <c r="O2338" s="8">
        <f>IF(E2337&lt;&gt;E2338,SUM($N$4:N2338)-SUM($O$3:O2337),0)</f>
        <v>0</v>
      </c>
      <c r="P2338" s="6">
        <f>IF(B2338&gt;0,SUM($O$4:O2338)-SUM($P$3:P2337),0)</f>
        <v>0</v>
      </c>
      <c r="Q2338" s="6">
        <f t="shared" si="258"/>
        <v>30.842999105655753</v>
      </c>
      <c r="R2338" s="8">
        <f>IF(E2337&lt;&gt;E2338,SUM($Q$4:Q2338)-SUM($R$3:R2337),0)</f>
        <v>0</v>
      </c>
      <c r="S2338" s="6">
        <f>IF(B2338&gt;0,SUM($R$4:R2338)-SUM($S$3:S2337),0)</f>
        <v>0</v>
      </c>
    </row>
    <row r="2339" spans="1:19">
      <c r="A2339">
        <f>IF(E2338&lt;&gt;E2339,COUNTIF($A$4:A2338,"&lt;&gt;0")+1,0)</f>
        <v>0</v>
      </c>
      <c r="B2339">
        <f>IF(A2339&lt;&gt;0,IF(MOD(A2339,3)=0,COUNTIF($B$4:B2338,"&lt;&gt;0")+1,0),0)</f>
        <v>0</v>
      </c>
      <c r="C2339" s="9">
        <f>'Dash Board'!$C$12+COUNT('Daily reducing balance'!$F$4:F2338)</f>
        <v>44065</v>
      </c>
      <c r="D2339">
        <f t="shared" si="252"/>
        <v>2020</v>
      </c>
      <c r="E2339">
        <f t="shared" si="253"/>
        <v>8</v>
      </c>
      <c r="F2339">
        <f>DAY('Dash Board'!$C$12+COUNT('Daily reducing balance'!$F$4:F2338))</f>
        <v>22</v>
      </c>
      <c r="G2339" s="8">
        <f t="shared" si="254"/>
        <v>225109.85999979224</v>
      </c>
      <c r="H2339" s="6">
        <f>G2339*'Dash Board'!$C$11/365</f>
        <v>64.757630958844345</v>
      </c>
      <c r="I2339" s="6">
        <f>H2339*'Dash Board'!$C$18/'Dash Board'!$C$11</f>
        <v>30.836967123259218</v>
      </c>
      <c r="J2339" s="6">
        <f>(G2339&gt;1)*PMT('Dash Board'!$C$11/365,$U$4,-'Dash Board'!$C$19)</f>
        <v>108.80376961660664</v>
      </c>
      <c r="K2339" s="6">
        <f t="shared" si="256"/>
        <v>0</v>
      </c>
      <c r="L2339" s="8">
        <f t="shared" si="257"/>
        <v>225065.81386113446</v>
      </c>
      <c r="N2339" s="8">
        <f t="shared" si="255"/>
        <v>77.96680249334743</v>
      </c>
      <c r="O2339" s="8">
        <f>IF(E2338&lt;&gt;E2339,SUM($N$4:N2339)-SUM($O$3:O2338),0)</f>
        <v>0</v>
      </c>
      <c r="P2339" s="6">
        <f>IF(B2339&gt;0,SUM($O$4:O2339)-SUM($P$3:P2338),0)</f>
        <v>0</v>
      </c>
      <c r="Q2339" s="6">
        <f t="shared" si="258"/>
        <v>30.836967123259218</v>
      </c>
      <c r="R2339" s="8">
        <f>IF(E2338&lt;&gt;E2339,SUM($Q$4:Q2339)-SUM($R$3:R2338),0)</f>
        <v>0</v>
      </c>
      <c r="S2339" s="6">
        <f>IF(B2339&gt;0,SUM($R$4:R2339)-SUM($S$3:S2338),0)</f>
        <v>0</v>
      </c>
    </row>
    <row r="2340" spans="1:19">
      <c r="A2340">
        <f>IF(E2339&lt;&gt;E2340,COUNTIF($A$4:A2339,"&lt;&gt;0")+1,0)</f>
        <v>0</v>
      </c>
      <c r="B2340">
        <f>IF(A2340&lt;&gt;0,IF(MOD(A2340,3)=0,COUNTIF($B$4:B2339,"&lt;&gt;0")+1,0),0)</f>
        <v>0</v>
      </c>
      <c r="C2340" s="9">
        <f>'Dash Board'!$C$12+COUNT('Daily reducing balance'!$F$4:F2339)</f>
        <v>44066</v>
      </c>
      <c r="D2340">
        <f t="shared" si="252"/>
        <v>2020</v>
      </c>
      <c r="E2340">
        <f t="shared" si="253"/>
        <v>8</v>
      </c>
      <c r="F2340">
        <f>DAY('Dash Board'!$C$12+COUNT('Daily reducing balance'!$F$4:F2339))</f>
        <v>23</v>
      </c>
      <c r="G2340" s="8">
        <f t="shared" si="254"/>
        <v>225065.81386113446</v>
      </c>
      <c r="H2340" s="6">
        <f>G2340*'Dash Board'!$C$11/365</f>
        <v>64.744960151833197</v>
      </c>
      <c r="I2340" s="6">
        <f>H2340*'Dash Board'!$C$18/'Dash Board'!$C$11</f>
        <v>30.830933405634855</v>
      </c>
      <c r="J2340" s="6">
        <f>(G2340&gt;1)*PMT('Dash Board'!$C$11/365,$U$4,-'Dash Board'!$C$19)</f>
        <v>108.80376961660664</v>
      </c>
      <c r="K2340" s="6">
        <f t="shared" si="256"/>
        <v>0</v>
      </c>
      <c r="L2340" s="8">
        <f t="shared" si="257"/>
        <v>225021.75505166969</v>
      </c>
      <c r="N2340" s="8">
        <f t="shared" si="255"/>
        <v>77.972836210971792</v>
      </c>
      <c r="O2340" s="8">
        <f>IF(E2339&lt;&gt;E2340,SUM($N$4:N2340)-SUM($O$3:O2339),0)</f>
        <v>0</v>
      </c>
      <c r="P2340" s="6">
        <f>IF(B2340&gt;0,SUM($O$4:O2340)-SUM($P$3:P2339),0)</f>
        <v>0</v>
      </c>
      <c r="Q2340" s="6">
        <f t="shared" si="258"/>
        <v>30.830933405634855</v>
      </c>
      <c r="R2340" s="8">
        <f>IF(E2339&lt;&gt;E2340,SUM($Q$4:Q2340)-SUM($R$3:R2339),0)</f>
        <v>0</v>
      </c>
      <c r="S2340" s="6">
        <f>IF(B2340&gt;0,SUM($R$4:R2340)-SUM($S$3:S2339),0)</f>
        <v>0</v>
      </c>
    </row>
    <row r="2341" spans="1:19">
      <c r="A2341">
        <f>IF(E2340&lt;&gt;E2341,COUNTIF($A$4:A2340,"&lt;&gt;0")+1,0)</f>
        <v>0</v>
      </c>
      <c r="B2341">
        <f>IF(A2341&lt;&gt;0,IF(MOD(A2341,3)=0,COUNTIF($B$4:B2340,"&lt;&gt;0")+1,0),0)</f>
        <v>0</v>
      </c>
      <c r="C2341" s="9">
        <f>'Dash Board'!$C$12+COUNT('Daily reducing balance'!$F$4:F2340)</f>
        <v>44067</v>
      </c>
      <c r="D2341">
        <f t="shared" si="252"/>
        <v>2020</v>
      </c>
      <c r="E2341">
        <f t="shared" si="253"/>
        <v>8</v>
      </c>
      <c r="F2341">
        <f>DAY('Dash Board'!$C$12+COUNT('Daily reducing balance'!$F$4:F2340))</f>
        <v>24</v>
      </c>
      <c r="G2341" s="8">
        <f t="shared" si="254"/>
        <v>225021.75505166969</v>
      </c>
      <c r="H2341" s="6">
        <f>G2341*'Dash Board'!$C$11/365</f>
        <v>64.732285699795383</v>
      </c>
      <c r="I2341" s="6">
        <f>H2341*'Dash Board'!$C$18/'Dash Board'!$C$11</f>
        <v>30.824897952283521</v>
      </c>
      <c r="J2341" s="6">
        <f>(G2341&gt;1)*PMT('Dash Board'!$C$11/365,$U$4,-'Dash Board'!$C$19)</f>
        <v>108.80376961660664</v>
      </c>
      <c r="K2341" s="6">
        <f t="shared" si="256"/>
        <v>0</v>
      </c>
      <c r="L2341" s="8">
        <f t="shared" si="257"/>
        <v>224977.68356775289</v>
      </c>
      <c r="N2341" s="8">
        <f t="shared" si="255"/>
        <v>77.978871664323123</v>
      </c>
      <c r="O2341" s="8">
        <f>IF(E2340&lt;&gt;E2341,SUM($N$4:N2341)-SUM($O$3:O2340),0)</f>
        <v>0</v>
      </c>
      <c r="P2341" s="6">
        <f>IF(B2341&gt;0,SUM($O$4:O2341)-SUM($P$3:P2340),0)</f>
        <v>0</v>
      </c>
      <c r="Q2341" s="6">
        <f t="shared" si="258"/>
        <v>30.824897952283521</v>
      </c>
      <c r="R2341" s="8">
        <f>IF(E2340&lt;&gt;E2341,SUM($Q$4:Q2341)-SUM($R$3:R2340),0)</f>
        <v>0</v>
      </c>
      <c r="S2341" s="6">
        <f>IF(B2341&gt;0,SUM($R$4:R2341)-SUM($S$3:S2340),0)</f>
        <v>0</v>
      </c>
    </row>
    <row r="2342" spans="1:19">
      <c r="A2342">
        <f>IF(E2341&lt;&gt;E2342,COUNTIF($A$4:A2341,"&lt;&gt;0")+1,0)</f>
        <v>0</v>
      </c>
      <c r="B2342">
        <f>IF(A2342&lt;&gt;0,IF(MOD(A2342,3)=0,COUNTIF($B$4:B2341,"&lt;&gt;0")+1,0),0)</f>
        <v>0</v>
      </c>
      <c r="C2342" s="9">
        <f>'Dash Board'!$C$12+COUNT('Daily reducing balance'!$F$4:F2341)</f>
        <v>44068</v>
      </c>
      <c r="D2342">
        <f t="shared" si="252"/>
        <v>2020</v>
      </c>
      <c r="E2342">
        <f t="shared" si="253"/>
        <v>8</v>
      </c>
      <c r="F2342">
        <f>DAY('Dash Board'!$C$12+COUNT('Daily reducing balance'!$F$4:F2341))</f>
        <v>25</v>
      </c>
      <c r="G2342" s="8">
        <f t="shared" si="254"/>
        <v>224977.68356775289</v>
      </c>
      <c r="H2342" s="6">
        <f>G2342*'Dash Board'!$C$11/365</f>
        <v>64.719607601682341</v>
      </c>
      <c r="I2342" s="6">
        <f>H2342*'Dash Board'!$C$18/'Dash Board'!$C$11</f>
        <v>30.818860762705878</v>
      </c>
      <c r="J2342" s="6">
        <f>(G2342&gt;1)*PMT('Dash Board'!$C$11/365,$U$4,-'Dash Board'!$C$19)</f>
        <v>108.80376961660664</v>
      </c>
      <c r="K2342" s="6">
        <f t="shared" si="256"/>
        <v>0</v>
      </c>
      <c r="L2342" s="8">
        <f t="shared" si="257"/>
        <v>224933.59940573794</v>
      </c>
      <c r="N2342" s="8">
        <f t="shared" si="255"/>
        <v>77.984908853900762</v>
      </c>
      <c r="O2342" s="8">
        <f>IF(E2341&lt;&gt;E2342,SUM($N$4:N2342)-SUM($O$3:O2341),0)</f>
        <v>0</v>
      </c>
      <c r="P2342" s="6">
        <f>IF(B2342&gt;0,SUM($O$4:O2342)-SUM($P$3:P2341),0)</f>
        <v>0</v>
      </c>
      <c r="Q2342" s="6">
        <f t="shared" si="258"/>
        <v>30.818860762705878</v>
      </c>
      <c r="R2342" s="8">
        <f>IF(E2341&lt;&gt;E2342,SUM($Q$4:Q2342)-SUM($R$3:R2341),0)</f>
        <v>0</v>
      </c>
      <c r="S2342" s="6">
        <f>IF(B2342&gt;0,SUM($R$4:R2342)-SUM($S$3:S2341),0)</f>
        <v>0</v>
      </c>
    </row>
    <row r="2343" spans="1:19">
      <c r="A2343">
        <f>IF(E2342&lt;&gt;E2343,COUNTIF($A$4:A2342,"&lt;&gt;0")+1,0)</f>
        <v>0</v>
      </c>
      <c r="B2343">
        <f>IF(A2343&lt;&gt;0,IF(MOD(A2343,3)=0,COUNTIF($B$4:B2342,"&lt;&gt;0")+1,0),0)</f>
        <v>0</v>
      </c>
      <c r="C2343" s="9">
        <f>'Dash Board'!$C$12+COUNT('Daily reducing balance'!$F$4:F2342)</f>
        <v>44069</v>
      </c>
      <c r="D2343">
        <f t="shared" si="252"/>
        <v>2020</v>
      </c>
      <c r="E2343">
        <f t="shared" si="253"/>
        <v>8</v>
      </c>
      <c r="F2343">
        <f>DAY('Dash Board'!$C$12+COUNT('Daily reducing balance'!$F$4:F2342))</f>
        <v>26</v>
      </c>
      <c r="G2343" s="8">
        <f t="shared" si="254"/>
        <v>224933.59940573794</v>
      </c>
      <c r="H2343" s="6">
        <f>G2343*'Dash Board'!$C$11/365</f>
        <v>64.706925856445167</v>
      </c>
      <c r="I2343" s="6">
        <f>H2343*'Dash Board'!$C$18/'Dash Board'!$C$11</f>
        <v>30.812821836402467</v>
      </c>
      <c r="J2343" s="6">
        <f>(G2343&gt;1)*PMT('Dash Board'!$C$11/365,$U$4,-'Dash Board'!$C$19)</f>
        <v>108.80376961660664</v>
      </c>
      <c r="K2343" s="6">
        <f t="shared" si="256"/>
        <v>0</v>
      </c>
      <c r="L2343" s="8">
        <f t="shared" si="257"/>
        <v>224889.50256197777</v>
      </c>
      <c r="N2343" s="8">
        <f t="shared" si="255"/>
        <v>77.990947780204181</v>
      </c>
      <c r="O2343" s="8">
        <f>IF(E2342&lt;&gt;E2343,SUM($N$4:N2343)-SUM($O$3:O2342),0)</f>
        <v>0</v>
      </c>
      <c r="P2343" s="6">
        <f>IF(B2343&gt;0,SUM($O$4:O2343)-SUM($P$3:P2342),0)</f>
        <v>0</v>
      </c>
      <c r="Q2343" s="6">
        <f t="shared" si="258"/>
        <v>30.812821836402467</v>
      </c>
      <c r="R2343" s="8">
        <f>IF(E2342&lt;&gt;E2343,SUM($Q$4:Q2343)-SUM($R$3:R2342),0)</f>
        <v>0</v>
      </c>
      <c r="S2343" s="6">
        <f>IF(B2343&gt;0,SUM($R$4:R2343)-SUM($S$3:S2342),0)</f>
        <v>0</v>
      </c>
    </row>
    <row r="2344" spans="1:19">
      <c r="A2344">
        <f>IF(E2343&lt;&gt;E2344,COUNTIF($A$4:A2343,"&lt;&gt;0")+1,0)</f>
        <v>0</v>
      </c>
      <c r="B2344">
        <f>IF(A2344&lt;&gt;0,IF(MOD(A2344,3)=0,COUNTIF($B$4:B2343,"&lt;&gt;0")+1,0),0)</f>
        <v>0</v>
      </c>
      <c r="C2344" s="9">
        <f>'Dash Board'!$C$12+COUNT('Daily reducing balance'!$F$4:F2343)</f>
        <v>44070</v>
      </c>
      <c r="D2344">
        <f t="shared" si="252"/>
        <v>2020</v>
      </c>
      <c r="E2344">
        <f t="shared" si="253"/>
        <v>8</v>
      </c>
      <c r="F2344">
        <f>DAY('Dash Board'!$C$12+COUNT('Daily reducing balance'!$F$4:F2343))</f>
        <v>27</v>
      </c>
      <c r="G2344" s="8">
        <f t="shared" si="254"/>
        <v>224889.50256197777</v>
      </c>
      <c r="H2344" s="6">
        <f>G2344*'Dash Board'!$C$11/365</f>
        <v>64.694240463034703</v>
      </c>
      <c r="I2344" s="6">
        <f>H2344*'Dash Board'!$C$18/'Dash Board'!$C$11</f>
        <v>30.80678117287367</v>
      </c>
      <c r="J2344" s="6">
        <f>(G2344&gt;1)*PMT('Dash Board'!$C$11/365,$U$4,-'Dash Board'!$C$19)</f>
        <v>108.80376961660664</v>
      </c>
      <c r="K2344" s="6">
        <f t="shared" si="256"/>
        <v>0</v>
      </c>
      <c r="L2344" s="8">
        <f t="shared" si="257"/>
        <v>224845.39303282418</v>
      </c>
      <c r="N2344" s="8">
        <f t="shared" si="255"/>
        <v>77.996988443732974</v>
      </c>
      <c r="O2344" s="8">
        <f>IF(E2343&lt;&gt;E2344,SUM($N$4:N2344)-SUM($O$3:O2343),0)</f>
        <v>0</v>
      </c>
      <c r="P2344" s="6">
        <f>IF(B2344&gt;0,SUM($O$4:O2344)-SUM($P$3:P2343),0)</f>
        <v>0</v>
      </c>
      <c r="Q2344" s="6">
        <f t="shared" si="258"/>
        <v>30.80678117287367</v>
      </c>
      <c r="R2344" s="8">
        <f>IF(E2343&lt;&gt;E2344,SUM($Q$4:Q2344)-SUM($R$3:R2343),0)</f>
        <v>0</v>
      </c>
      <c r="S2344" s="6">
        <f>IF(B2344&gt;0,SUM($R$4:R2344)-SUM($S$3:S2343),0)</f>
        <v>0</v>
      </c>
    </row>
    <row r="2345" spans="1:19">
      <c r="A2345">
        <f>IF(E2344&lt;&gt;E2345,COUNTIF($A$4:A2344,"&lt;&gt;0")+1,0)</f>
        <v>0</v>
      </c>
      <c r="B2345">
        <f>IF(A2345&lt;&gt;0,IF(MOD(A2345,3)=0,COUNTIF($B$4:B2344,"&lt;&gt;0")+1,0),0)</f>
        <v>0</v>
      </c>
      <c r="C2345" s="9">
        <f>'Dash Board'!$C$12+COUNT('Daily reducing balance'!$F$4:F2344)</f>
        <v>44071</v>
      </c>
      <c r="D2345">
        <f t="shared" si="252"/>
        <v>2020</v>
      </c>
      <c r="E2345">
        <f t="shared" si="253"/>
        <v>8</v>
      </c>
      <c r="F2345">
        <f>DAY('Dash Board'!$C$12+COUNT('Daily reducing balance'!$F$4:F2344))</f>
        <v>28</v>
      </c>
      <c r="G2345" s="8">
        <f t="shared" si="254"/>
        <v>224845.39303282418</v>
      </c>
      <c r="H2345" s="6">
        <f>G2345*'Dash Board'!$C$11/365</f>
        <v>64.681551420401476</v>
      </c>
      <c r="I2345" s="6">
        <f>H2345*'Dash Board'!$C$18/'Dash Board'!$C$11</f>
        <v>30.800738771619752</v>
      </c>
      <c r="J2345" s="6">
        <f>(G2345&gt;1)*PMT('Dash Board'!$C$11/365,$U$4,-'Dash Board'!$C$19)</f>
        <v>108.80376961660664</v>
      </c>
      <c r="K2345" s="6">
        <f t="shared" si="256"/>
        <v>0</v>
      </c>
      <c r="L2345" s="8">
        <f t="shared" si="257"/>
        <v>224801.27081462796</v>
      </c>
      <c r="N2345" s="8">
        <f t="shared" si="255"/>
        <v>78.003030844986895</v>
      </c>
      <c r="O2345" s="8">
        <f>IF(E2344&lt;&gt;E2345,SUM($N$4:N2345)-SUM($O$3:O2344),0)</f>
        <v>0</v>
      </c>
      <c r="P2345" s="6">
        <f>IF(B2345&gt;0,SUM($O$4:O2345)-SUM($P$3:P2344),0)</f>
        <v>0</v>
      </c>
      <c r="Q2345" s="6">
        <f t="shared" si="258"/>
        <v>30.800738771619752</v>
      </c>
      <c r="R2345" s="8">
        <f>IF(E2344&lt;&gt;E2345,SUM($Q$4:Q2345)-SUM($R$3:R2344),0)</f>
        <v>0</v>
      </c>
      <c r="S2345" s="6">
        <f>IF(B2345&gt;0,SUM($R$4:R2345)-SUM($S$3:S2344),0)</f>
        <v>0</v>
      </c>
    </row>
    <row r="2346" spans="1:19">
      <c r="A2346">
        <f>IF(E2345&lt;&gt;E2346,COUNTIF($A$4:A2345,"&lt;&gt;0")+1,0)</f>
        <v>0</v>
      </c>
      <c r="B2346">
        <f>IF(A2346&lt;&gt;0,IF(MOD(A2346,3)=0,COUNTIF($B$4:B2345,"&lt;&gt;0")+1,0),0)</f>
        <v>0</v>
      </c>
      <c r="C2346" s="9">
        <f>'Dash Board'!$C$12+COUNT('Daily reducing balance'!$F$4:F2345)</f>
        <v>44072</v>
      </c>
      <c r="D2346">
        <f t="shared" si="252"/>
        <v>2020</v>
      </c>
      <c r="E2346">
        <f t="shared" si="253"/>
        <v>8</v>
      </c>
      <c r="F2346">
        <f>DAY('Dash Board'!$C$12+COUNT('Daily reducing balance'!$F$4:F2345))</f>
        <v>29</v>
      </c>
      <c r="G2346" s="8">
        <f t="shared" si="254"/>
        <v>224801.27081462796</v>
      </c>
      <c r="H2346" s="6">
        <f>G2346*'Dash Board'!$C$11/365</f>
        <v>64.668858727495717</v>
      </c>
      <c r="I2346" s="6">
        <f>H2346*'Dash Board'!$C$18/'Dash Board'!$C$11</f>
        <v>30.794694632140818</v>
      </c>
      <c r="J2346" s="6">
        <f>(G2346&gt;1)*PMT('Dash Board'!$C$11/365,$U$4,-'Dash Board'!$C$19)</f>
        <v>108.80376961660664</v>
      </c>
      <c r="K2346" s="6">
        <f t="shared" si="256"/>
        <v>0</v>
      </c>
      <c r="L2346" s="8">
        <f t="shared" si="257"/>
        <v>224757.13590373885</v>
      </c>
      <c r="N2346" s="8">
        <f t="shared" si="255"/>
        <v>78.009074984465826</v>
      </c>
      <c r="O2346" s="8">
        <f>IF(E2345&lt;&gt;E2346,SUM($N$4:N2346)-SUM($O$3:O2345),0)</f>
        <v>0</v>
      </c>
      <c r="P2346" s="6">
        <f>IF(B2346&gt;0,SUM($O$4:O2346)-SUM($P$3:P2345),0)</f>
        <v>0</v>
      </c>
      <c r="Q2346" s="6">
        <f t="shared" si="258"/>
        <v>30.794694632140818</v>
      </c>
      <c r="R2346" s="8">
        <f>IF(E2345&lt;&gt;E2346,SUM($Q$4:Q2346)-SUM($R$3:R2345),0)</f>
        <v>0</v>
      </c>
      <c r="S2346" s="6">
        <f>IF(B2346&gt;0,SUM($R$4:R2346)-SUM($S$3:S2345),0)</f>
        <v>0</v>
      </c>
    </row>
    <row r="2347" spans="1:19">
      <c r="A2347">
        <f>IF(E2346&lt;&gt;E2347,COUNTIF($A$4:A2346,"&lt;&gt;0")+1,0)</f>
        <v>0</v>
      </c>
      <c r="B2347">
        <f>IF(A2347&lt;&gt;0,IF(MOD(A2347,3)=0,COUNTIF($B$4:B2346,"&lt;&gt;0")+1,0),0)</f>
        <v>0</v>
      </c>
      <c r="C2347" s="9">
        <f>'Dash Board'!$C$12+COUNT('Daily reducing balance'!$F$4:F2346)</f>
        <v>44073</v>
      </c>
      <c r="D2347">
        <f t="shared" si="252"/>
        <v>2020</v>
      </c>
      <c r="E2347">
        <f t="shared" si="253"/>
        <v>8</v>
      </c>
      <c r="F2347">
        <f>DAY('Dash Board'!$C$12+COUNT('Daily reducing balance'!$F$4:F2346))</f>
        <v>30</v>
      </c>
      <c r="G2347" s="8">
        <f t="shared" si="254"/>
        <v>224757.13590373885</v>
      </c>
      <c r="H2347" s="6">
        <f>G2347*'Dash Board'!$C$11/365</f>
        <v>64.656162383267343</v>
      </c>
      <c r="I2347" s="6">
        <f>H2347*'Dash Board'!$C$18/'Dash Board'!$C$11</f>
        <v>30.788648753936833</v>
      </c>
      <c r="J2347" s="6">
        <f>(G2347&gt;1)*PMT('Dash Board'!$C$11/365,$U$4,-'Dash Board'!$C$19)</f>
        <v>108.80376961660664</v>
      </c>
      <c r="K2347" s="6">
        <f t="shared" si="256"/>
        <v>0</v>
      </c>
      <c r="L2347" s="8">
        <f t="shared" si="257"/>
        <v>224712.9882965055</v>
      </c>
      <c r="N2347" s="8">
        <f t="shared" si="255"/>
        <v>78.015120862669818</v>
      </c>
      <c r="O2347" s="8">
        <f>IF(E2346&lt;&gt;E2347,SUM($N$4:N2347)-SUM($O$3:O2346),0)</f>
        <v>0</v>
      </c>
      <c r="P2347" s="6">
        <f>IF(B2347&gt;0,SUM($O$4:O2347)-SUM($P$3:P2346),0)</f>
        <v>0</v>
      </c>
      <c r="Q2347" s="6">
        <f t="shared" si="258"/>
        <v>30.788648753936833</v>
      </c>
      <c r="R2347" s="8">
        <f>IF(E2346&lt;&gt;E2347,SUM($Q$4:Q2347)-SUM($R$3:R2346),0)</f>
        <v>0</v>
      </c>
      <c r="S2347" s="6">
        <f>IF(B2347&gt;0,SUM($R$4:R2347)-SUM($S$3:S2346),0)</f>
        <v>0</v>
      </c>
    </row>
    <row r="2348" spans="1:19">
      <c r="A2348">
        <f>IF(E2347&lt;&gt;E2348,COUNTIF($A$4:A2347,"&lt;&gt;0")+1,0)</f>
        <v>0</v>
      </c>
      <c r="B2348">
        <f>IF(A2348&lt;&gt;0,IF(MOD(A2348,3)=0,COUNTIF($B$4:B2347,"&lt;&gt;0")+1,0),0)</f>
        <v>0</v>
      </c>
      <c r="C2348" s="9">
        <f>'Dash Board'!$C$12+COUNT('Daily reducing balance'!$F$4:F2347)</f>
        <v>44074</v>
      </c>
      <c r="D2348">
        <f t="shared" si="252"/>
        <v>2020</v>
      </c>
      <c r="E2348">
        <f t="shared" si="253"/>
        <v>8</v>
      </c>
      <c r="F2348">
        <f>DAY('Dash Board'!$C$12+COUNT('Daily reducing balance'!$F$4:F2347))</f>
        <v>31</v>
      </c>
      <c r="G2348" s="8">
        <f t="shared" si="254"/>
        <v>224712.9882965055</v>
      </c>
      <c r="H2348" s="6">
        <f>G2348*'Dash Board'!$C$11/365</f>
        <v>64.643462386665959</v>
      </c>
      <c r="I2348" s="6">
        <f>H2348*'Dash Board'!$C$18/'Dash Board'!$C$11</f>
        <v>30.782601136507605</v>
      </c>
      <c r="J2348" s="6">
        <f>(G2348&gt;1)*PMT('Dash Board'!$C$11/365,$U$4,-'Dash Board'!$C$19)</f>
        <v>108.80376961660664</v>
      </c>
      <c r="K2348" s="6">
        <f t="shared" si="256"/>
        <v>0</v>
      </c>
      <c r="L2348" s="8">
        <f t="shared" si="257"/>
        <v>224668.82798927554</v>
      </c>
      <c r="N2348" s="8">
        <f t="shared" si="255"/>
        <v>78.021168480099035</v>
      </c>
      <c r="O2348" s="8">
        <f>IF(E2347&lt;&gt;E2348,SUM($N$4:N2348)-SUM($O$3:O2347),0)</f>
        <v>0</v>
      </c>
      <c r="P2348" s="6">
        <f>IF(B2348&gt;0,SUM($O$4:O2348)-SUM($P$3:P2347),0)</f>
        <v>0</v>
      </c>
      <c r="Q2348" s="6">
        <f t="shared" si="258"/>
        <v>30.782601136507605</v>
      </c>
      <c r="R2348" s="8">
        <f>IF(E2347&lt;&gt;E2348,SUM($Q$4:Q2348)-SUM($R$3:R2347),0)</f>
        <v>0</v>
      </c>
      <c r="S2348" s="6">
        <f>IF(B2348&gt;0,SUM($R$4:R2348)-SUM($S$3:S2347),0)</f>
        <v>0</v>
      </c>
    </row>
    <row r="2349" spans="1:19">
      <c r="A2349">
        <f>IF(E2348&lt;&gt;E2349,COUNTIF($A$4:A2348,"&lt;&gt;0")+1,0)</f>
        <v>77</v>
      </c>
      <c r="B2349">
        <f>IF(A2349&lt;&gt;0,IF(MOD(A2349,3)=0,COUNTIF($B$4:B2348,"&lt;&gt;0")+1,0),0)</f>
        <v>0</v>
      </c>
      <c r="C2349" s="9">
        <f>'Dash Board'!$C$12+COUNT('Daily reducing balance'!$F$4:F2348)</f>
        <v>44075</v>
      </c>
      <c r="D2349">
        <f t="shared" si="252"/>
        <v>2020</v>
      </c>
      <c r="E2349">
        <f t="shared" si="253"/>
        <v>9</v>
      </c>
      <c r="F2349">
        <f>DAY('Dash Board'!$C$12+COUNT('Daily reducing balance'!$F$4:F2348))</f>
        <v>1</v>
      </c>
      <c r="G2349" s="8">
        <f t="shared" si="254"/>
        <v>224668.82798927554</v>
      </c>
      <c r="H2349" s="6">
        <f>G2349*'Dash Board'!$C$11/365</f>
        <v>64.6307587366409</v>
      </c>
      <c r="I2349" s="6">
        <f>H2349*'Dash Board'!$C$18/'Dash Board'!$C$11</f>
        <v>30.776551779352811</v>
      </c>
      <c r="J2349" s="6">
        <f>(G2349&gt;1)*PMT('Dash Board'!$C$11/365,$U$4,-'Dash Board'!$C$19)</f>
        <v>108.80376961660664</v>
      </c>
      <c r="K2349" s="6">
        <f t="shared" si="256"/>
        <v>3264.1130884981981</v>
      </c>
      <c r="L2349" s="8">
        <f t="shared" si="257"/>
        <v>224624.65497839556</v>
      </c>
      <c r="N2349" s="8">
        <f t="shared" si="255"/>
        <v>78.027217837253829</v>
      </c>
      <c r="O2349" s="8">
        <f>IF(E2348&lt;&gt;E2349,SUM($N$4:N2349)-SUM($O$3:O2348),0)</f>
        <v>2416.0386062260077</v>
      </c>
      <c r="P2349" s="6">
        <f>IF(B2349&gt;0,SUM($O$4:O2349)-SUM($P$3:P2348),0)</f>
        <v>0</v>
      </c>
      <c r="Q2349" s="6">
        <f t="shared" si="258"/>
        <v>30.776551779352811</v>
      </c>
      <c r="R2349" s="8">
        <f>IF(E2348&lt;&gt;E2349,SUM($Q$4:Q2349)-SUM($R$3:R2348),0)</f>
        <v>956.878251888862</v>
      </c>
      <c r="S2349" s="6">
        <f>IF(B2349&gt;0,SUM($R$4:R2349)-SUM($S$3:S2348),0)</f>
        <v>0</v>
      </c>
    </row>
    <row r="2350" spans="1:19">
      <c r="A2350">
        <f>IF(E2349&lt;&gt;E2350,COUNTIF($A$4:A2349,"&lt;&gt;0")+1,0)</f>
        <v>0</v>
      </c>
      <c r="B2350">
        <f>IF(A2350&lt;&gt;0,IF(MOD(A2350,3)=0,COUNTIF($B$4:B2349,"&lt;&gt;0")+1,0),0)</f>
        <v>0</v>
      </c>
      <c r="C2350" s="9">
        <f>'Dash Board'!$C$12+COUNT('Daily reducing balance'!$F$4:F2349)</f>
        <v>44076</v>
      </c>
      <c r="D2350">
        <f t="shared" si="252"/>
        <v>2020</v>
      </c>
      <c r="E2350">
        <f t="shared" si="253"/>
        <v>9</v>
      </c>
      <c r="F2350">
        <f>DAY('Dash Board'!$C$12+COUNT('Daily reducing balance'!$F$4:F2349))</f>
        <v>2</v>
      </c>
      <c r="G2350" s="8">
        <f t="shared" si="254"/>
        <v>224624.65497839556</v>
      </c>
      <c r="H2350" s="6">
        <f>G2350*'Dash Board'!$C$11/365</f>
        <v>64.618051432141186</v>
      </c>
      <c r="I2350" s="6">
        <f>H2350*'Dash Board'!$C$18/'Dash Board'!$C$11</f>
        <v>30.770500681971996</v>
      </c>
      <c r="J2350" s="6">
        <f>(G2350&gt;1)*PMT('Dash Board'!$C$11/365,$U$4,-'Dash Board'!$C$19)</f>
        <v>108.80376961660664</v>
      </c>
      <c r="K2350" s="6">
        <f t="shared" si="256"/>
        <v>0</v>
      </c>
      <c r="L2350" s="8">
        <f t="shared" si="257"/>
        <v>224580.46926021107</v>
      </c>
      <c r="N2350" s="8">
        <f t="shared" si="255"/>
        <v>78.033268934634648</v>
      </c>
      <c r="O2350" s="8">
        <f>IF(E2349&lt;&gt;E2350,SUM($N$4:N2350)-SUM($O$3:O2349),0)</f>
        <v>0</v>
      </c>
      <c r="P2350" s="6">
        <f>IF(B2350&gt;0,SUM($O$4:O2350)-SUM($P$3:P2349),0)</f>
        <v>0</v>
      </c>
      <c r="Q2350" s="6">
        <f t="shared" si="258"/>
        <v>30.770500681971996</v>
      </c>
      <c r="R2350" s="8">
        <f>IF(E2349&lt;&gt;E2350,SUM($Q$4:Q2350)-SUM($R$3:R2349),0)</f>
        <v>0</v>
      </c>
      <c r="S2350" s="6">
        <f>IF(B2350&gt;0,SUM($R$4:R2350)-SUM($S$3:S2349),0)</f>
        <v>0</v>
      </c>
    </row>
    <row r="2351" spans="1:19">
      <c r="A2351">
        <f>IF(E2350&lt;&gt;E2351,COUNTIF($A$4:A2350,"&lt;&gt;0")+1,0)</f>
        <v>0</v>
      </c>
      <c r="B2351">
        <f>IF(A2351&lt;&gt;0,IF(MOD(A2351,3)=0,COUNTIF($B$4:B2350,"&lt;&gt;0")+1,0),0)</f>
        <v>0</v>
      </c>
      <c r="C2351" s="9">
        <f>'Dash Board'!$C$12+COUNT('Daily reducing balance'!$F$4:F2350)</f>
        <v>44077</v>
      </c>
      <c r="D2351">
        <f t="shared" si="252"/>
        <v>2020</v>
      </c>
      <c r="E2351">
        <f t="shared" si="253"/>
        <v>9</v>
      </c>
      <c r="F2351">
        <f>DAY('Dash Board'!$C$12+COUNT('Daily reducing balance'!$F$4:F2350))</f>
        <v>3</v>
      </c>
      <c r="G2351" s="8">
        <f t="shared" si="254"/>
        <v>224580.46926021107</v>
      </c>
      <c r="H2351" s="6">
        <f>G2351*'Dash Board'!$C$11/365</f>
        <v>64.605340472115515</v>
      </c>
      <c r="I2351" s="6">
        <f>H2351*'Dash Board'!$C$18/'Dash Board'!$C$11</f>
        <v>30.764447843864534</v>
      </c>
      <c r="J2351" s="6">
        <f>(G2351&gt;1)*PMT('Dash Board'!$C$11/365,$U$4,-'Dash Board'!$C$19)</f>
        <v>108.80376961660664</v>
      </c>
      <c r="K2351" s="6">
        <f t="shared" si="256"/>
        <v>0</v>
      </c>
      <c r="L2351" s="8">
        <f t="shared" si="257"/>
        <v>224536.27083106656</v>
      </c>
      <c r="N2351" s="8">
        <f t="shared" si="255"/>
        <v>78.039321772742113</v>
      </c>
      <c r="O2351" s="8">
        <f>IF(E2350&lt;&gt;E2351,SUM($N$4:N2351)-SUM($O$3:O2350),0)</f>
        <v>0</v>
      </c>
      <c r="P2351" s="6">
        <f>IF(B2351&gt;0,SUM($O$4:O2351)-SUM($P$3:P2350),0)</f>
        <v>0</v>
      </c>
      <c r="Q2351" s="6">
        <f t="shared" si="258"/>
        <v>30.764447843864534</v>
      </c>
      <c r="R2351" s="8">
        <f>IF(E2350&lt;&gt;E2351,SUM($Q$4:Q2351)-SUM($R$3:R2350),0)</f>
        <v>0</v>
      </c>
      <c r="S2351" s="6">
        <f>IF(B2351&gt;0,SUM($R$4:R2351)-SUM($S$3:S2350),0)</f>
        <v>0</v>
      </c>
    </row>
    <row r="2352" spans="1:19">
      <c r="A2352">
        <f>IF(E2351&lt;&gt;E2352,COUNTIF($A$4:A2351,"&lt;&gt;0")+1,0)</f>
        <v>0</v>
      </c>
      <c r="B2352">
        <f>IF(A2352&lt;&gt;0,IF(MOD(A2352,3)=0,COUNTIF($B$4:B2351,"&lt;&gt;0")+1,0),0)</f>
        <v>0</v>
      </c>
      <c r="C2352" s="9">
        <f>'Dash Board'!$C$12+COUNT('Daily reducing balance'!$F$4:F2351)</f>
        <v>44078</v>
      </c>
      <c r="D2352">
        <f t="shared" si="252"/>
        <v>2020</v>
      </c>
      <c r="E2352">
        <f t="shared" si="253"/>
        <v>9</v>
      </c>
      <c r="F2352">
        <f>DAY('Dash Board'!$C$12+COUNT('Daily reducing balance'!$F$4:F2351))</f>
        <v>4</v>
      </c>
      <c r="G2352" s="8">
        <f t="shared" si="254"/>
        <v>224536.27083106656</v>
      </c>
      <c r="H2352" s="6">
        <f>G2352*'Dash Board'!$C$11/365</f>
        <v>64.592625855512296</v>
      </c>
      <c r="I2352" s="6">
        <f>H2352*'Dash Board'!$C$18/'Dash Board'!$C$11</f>
        <v>30.758393264529666</v>
      </c>
      <c r="J2352" s="6">
        <f>(G2352&gt;1)*PMT('Dash Board'!$C$11/365,$U$4,-'Dash Board'!$C$19)</f>
        <v>108.80376961660664</v>
      </c>
      <c r="K2352" s="6">
        <f t="shared" si="256"/>
        <v>0</v>
      </c>
      <c r="L2352" s="8">
        <f t="shared" si="257"/>
        <v>224492.05968730547</v>
      </c>
      <c r="N2352" s="8">
        <f t="shared" si="255"/>
        <v>78.045376352076971</v>
      </c>
      <c r="O2352" s="8">
        <f>IF(E2351&lt;&gt;E2352,SUM($N$4:N2352)-SUM($O$3:O2351),0)</f>
        <v>0</v>
      </c>
      <c r="P2352" s="6">
        <f>IF(B2352&gt;0,SUM($O$4:O2352)-SUM($P$3:P2351),0)</f>
        <v>0</v>
      </c>
      <c r="Q2352" s="6">
        <f t="shared" si="258"/>
        <v>30.758393264529666</v>
      </c>
      <c r="R2352" s="8">
        <f>IF(E2351&lt;&gt;E2352,SUM($Q$4:Q2352)-SUM($R$3:R2351),0)</f>
        <v>0</v>
      </c>
      <c r="S2352" s="6">
        <f>IF(B2352&gt;0,SUM($R$4:R2352)-SUM($S$3:S2351),0)</f>
        <v>0</v>
      </c>
    </row>
    <row r="2353" spans="1:19">
      <c r="A2353">
        <f>IF(E2352&lt;&gt;E2353,COUNTIF($A$4:A2352,"&lt;&gt;0")+1,0)</f>
        <v>0</v>
      </c>
      <c r="B2353">
        <f>IF(A2353&lt;&gt;0,IF(MOD(A2353,3)=0,COUNTIF($B$4:B2352,"&lt;&gt;0")+1,0),0)</f>
        <v>0</v>
      </c>
      <c r="C2353" s="9">
        <f>'Dash Board'!$C$12+COUNT('Daily reducing balance'!$F$4:F2352)</f>
        <v>44079</v>
      </c>
      <c r="D2353">
        <f t="shared" si="252"/>
        <v>2020</v>
      </c>
      <c r="E2353">
        <f t="shared" si="253"/>
        <v>9</v>
      </c>
      <c r="F2353">
        <f>DAY('Dash Board'!$C$12+COUNT('Daily reducing balance'!$F$4:F2352))</f>
        <v>5</v>
      </c>
      <c r="G2353" s="8">
        <f t="shared" si="254"/>
        <v>224492.05968730547</v>
      </c>
      <c r="H2353" s="6">
        <f>G2353*'Dash Board'!$C$11/365</f>
        <v>64.579907581279656</v>
      </c>
      <c r="I2353" s="6">
        <f>H2353*'Dash Board'!$C$18/'Dash Board'!$C$11</f>
        <v>30.752336943466506</v>
      </c>
      <c r="J2353" s="6">
        <f>(G2353&gt;1)*PMT('Dash Board'!$C$11/365,$U$4,-'Dash Board'!$C$19)</f>
        <v>108.80376961660664</v>
      </c>
      <c r="K2353" s="6">
        <f t="shared" si="256"/>
        <v>0</v>
      </c>
      <c r="L2353" s="8">
        <f t="shared" si="257"/>
        <v>224447.83582527013</v>
      </c>
      <c r="N2353" s="8">
        <f t="shared" si="255"/>
        <v>78.051432673140141</v>
      </c>
      <c r="O2353" s="8">
        <f>IF(E2352&lt;&gt;E2353,SUM($N$4:N2353)-SUM($O$3:O2352),0)</f>
        <v>0</v>
      </c>
      <c r="P2353" s="6">
        <f>IF(B2353&gt;0,SUM($O$4:O2353)-SUM($P$3:P2352),0)</f>
        <v>0</v>
      </c>
      <c r="Q2353" s="6">
        <f t="shared" si="258"/>
        <v>30.752336943466506</v>
      </c>
      <c r="R2353" s="8">
        <f>IF(E2352&lt;&gt;E2353,SUM($Q$4:Q2353)-SUM($R$3:R2352),0)</f>
        <v>0</v>
      </c>
      <c r="S2353" s="6">
        <f>IF(B2353&gt;0,SUM($R$4:R2353)-SUM($S$3:S2352),0)</f>
        <v>0</v>
      </c>
    </row>
    <row r="2354" spans="1:19">
      <c r="A2354">
        <f>IF(E2353&lt;&gt;E2354,COUNTIF($A$4:A2353,"&lt;&gt;0")+1,0)</f>
        <v>0</v>
      </c>
      <c r="B2354">
        <f>IF(A2354&lt;&gt;0,IF(MOD(A2354,3)=0,COUNTIF($B$4:B2353,"&lt;&gt;0")+1,0),0)</f>
        <v>0</v>
      </c>
      <c r="C2354" s="9">
        <f>'Dash Board'!$C$12+COUNT('Daily reducing balance'!$F$4:F2353)</f>
        <v>44080</v>
      </c>
      <c r="D2354">
        <f t="shared" si="252"/>
        <v>2020</v>
      </c>
      <c r="E2354">
        <f t="shared" si="253"/>
        <v>9</v>
      </c>
      <c r="F2354">
        <f>DAY('Dash Board'!$C$12+COUNT('Daily reducing balance'!$F$4:F2353))</f>
        <v>6</v>
      </c>
      <c r="G2354" s="8">
        <f t="shared" si="254"/>
        <v>224447.83582527013</v>
      </c>
      <c r="H2354" s="6">
        <f>G2354*'Dash Board'!$C$11/365</f>
        <v>64.567185648365381</v>
      </c>
      <c r="I2354" s="6">
        <f>H2354*'Dash Board'!$C$18/'Dash Board'!$C$11</f>
        <v>30.746278880173996</v>
      </c>
      <c r="J2354" s="6">
        <f>(G2354&gt;1)*PMT('Dash Board'!$C$11/365,$U$4,-'Dash Board'!$C$19)</f>
        <v>108.80376961660664</v>
      </c>
      <c r="K2354" s="6">
        <f t="shared" si="256"/>
        <v>0</v>
      </c>
      <c r="L2354" s="8">
        <f t="shared" si="257"/>
        <v>224403.59924130188</v>
      </c>
      <c r="N2354" s="8">
        <f t="shared" si="255"/>
        <v>78.057490736432641</v>
      </c>
      <c r="O2354" s="8">
        <f>IF(E2353&lt;&gt;E2354,SUM($N$4:N2354)-SUM($O$3:O2353),0)</f>
        <v>0</v>
      </c>
      <c r="P2354" s="6">
        <f>IF(B2354&gt;0,SUM($O$4:O2354)-SUM($P$3:P2353),0)</f>
        <v>0</v>
      </c>
      <c r="Q2354" s="6">
        <f t="shared" si="258"/>
        <v>30.746278880173996</v>
      </c>
      <c r="R2354" s="8">
        <f>IF(E2353&lt;&gt;E2354,SUM($Q$4:Q2354)-SUM($R$3:R2353),0)</f>
        <v>0</v>
      </c>
      <c r="S2354" s="6">
        <f>IF(B2354&gt;0,SUM($R$4:R2354)-SUM($S$3:S2353),0)</f>
        <v>0</v>
      </c>
    </row>
    <row r="2355" spans="1:19">
      <c r="A2355">
        <f>IF(E2354&lt;&gt;E2355,COUNTIF($A$4:A2354,"&lt;&gt;0")+1,0)</f>
        <v>0</v>
      </c>
      <c r="B2355">
        <f>IF(A2355&lt;&gt;0,IF(MOD(A2355,3)=0,COUNTIF($B$4:B2354,"&lt;&gt;0")+1,0),0)</f>
        <v>0</v>
      </c>
      <c r="C2355" s="9">
        <f>'Dash Board'!$C$12+COUNT('Daily reducing balance'!$F$4:F2354)</f>
        <v>44081</v>
      </c>
      <c r="D2355">
        <f t="shared" si="252"/>
        <v>2020</v>
      </c>
      <c r="E2355">
        <f t="shared" si="253"/>
        <v>9</v>
      </c>
      <c r="F2355">
        <f>DAY('Dash Board'!$C$12+COUNT('Daily reducing balance'!$F$4:F2354))</f>
        <v>7</v>
      </c>
      <c r="G2355" s="8">
        <f t="shared" si="254"/>
        <v>224403.59924130188</v>
      </c>
      <c r="H2355" s="6">
        <f>G2355*'Dash Board'!$C$11/365</f>
        <v>64.554460055716973</v>
      </c>
      <c r="I2355" s="6">
        <f>H2355*'Dash Board'!$C$18/'Dash Board'!$C$11</f>
        <v>30.740219074150943</v>
      </c>
      <c r="J2355" s="6">
        <f>(G2355&gt;1)*PMT('Dash Board'!$C$11/365,$U$4,-'Dash Board'!$C$19)</f>
        <v>108.80376961660664</v>
      </c>
      <c r="K2355" s="6">
        <f t="shared" si="256"/>
        <v>0</v>
      </c>
      <c r="L2355" s="8">
        <f t="shared" si="257"/>
        <v>224359.34993174099</v>
      </c>
      <c r="N2355" s="8">
        <f t="shared" si="255"/>
        <v>78.063550542455701</v>
      </c>
      <c r="O2355" s="8">
        <f>IF(E2354&lt;&gt;E2355,SUM($N$4:N2355)-SUM($O$3:O2354),0)</f>
        <v>0</v>
      </c>
      <c r="P2355" s="6">
        <f>IF(B2355&gt;0,SUM($O$4:O2355)-SUM($P$3:P2354),0)</f>
        <v>0</v>
      </c>
      <c r="Q2355" s="6">
        <f t="shared" si="258"/>
        <v>30.740219074150943</v>
      </c>
      <c r="R2355" s="8">
        <f>IF(E2354&lt;&gt;E2355,SUM($Q$4:Q2355)-SUM($R$3:R2354),0)</f>
        <v>0</v>
      </c>
      <c r="S2355" s="6">
        <f>IF(B2355&gt;0,SUM($R$4:R2355)-SUM($S$3:S2354),0)</f>
        <v>0</v>
      </c>
    </row>
    <row r="2356" spans="1:19">
      <c r="A2356">
        <f>IF(E2355&lt;&gt;E2356,COUNTIF($A$4:A2355,"&lt;&gt;0")+1,0)</f>
        <v>0</v>
      </c>
      <c r="B2356">
        <f>IF(A2356&lt;&gt;0,IF(MOD(A2356,3)=0,COUNTIF($B$4:B2355,"&lt;&gt;0")+1,0),0)</f>
        <v>0</v>
      </c>
      <c r="C2356" s="9">
        <f>'Dash Board'!$C$12+COUNT('Daily reducing balance'!$F$4:F2355)</f>
        <v>44082</v>
      </c>
      <c r="D2356">
        <f t="shared" ref="D2356:D2419" si="259">IF(AND(E2356=1,F2356=1),D2355+1,D2355)</f>
        <v>2020</v>
      </c>
      <c r="E2356">
        <f t="shared" ref="E2356:E2419" si="260">IF(F2356=1,IF(E2355+1&gt;12,1,E2355+1),E2355)</f>
        <v>9</v>
      </c>
      <c r="F2356">
        <f>DAY('Dash Board'!$C$12+COUNT('Daily reducing balance'!$F$4:F2355))</f>
        <v>8</v>
      </c>
      <c r="G2356" s="8">
        <f t="shared" ref="G2356:G2419" si="261">L2355</f>
        <v>224359.34993174099</v>
      </c>
      <c r="H2356" s="6">
        <f>G2356*'Dash Board'!$C$11/365</f>
        <v>64.541730802281648</v>
      </c>
      <c r="I2356" s="6">
        <f>H2356*'Dash Board'!$C$18/'Dash Board'!$C$11</f>
        <v>30.734157524896027</v>
      </c>
      <c r="J2356" s="6">
        <f>(G2356&gt;1)*PMT('Dash Board'!$C$11/365,$U$4,-'Dash Board'!$C$19)</f>
        <v>108.80376961660664</v>
      </c>
      <c r="K2356" s="6">
        <f t="shared" si="256"/>
        <v>0</v>
      </c>
      <c r="L2356" s="8">
        <f t="shared" si="257"/>
        <v>224315.08789292665</v>
      </c>
      <c r="N2356" s="8">
        <f t="shared" ref="N2356:N2419" si="262">J2356-I2356</f>
        <v>78.06961209171061</v>
      </c>
      <c r="O2356" s="8">
        <f>IF(E2355&lt;&gt;E2356,SUM($N$4:N2356)-SUM($O$3:O2355),0)</f>
        <v>0</v>
      </c>
      <c r="P2356" s="6">
        <f>IF(B2356&gt;0,SUM($O$4:O2356)-SUM($P$3:P2355),0)</f>
        <v>0</v>
      </c>
      <c r="Q2356" s="6">
        <f t="shared" si="258"/>
        <v>30.734157524896027</v>
      </c>
      <c r="R2356" s="8">
        <f>IF(E2355&lt;&gt;E2356,SUM($Q$4:Q2356)-SUM($R$3:R2355),0)</f>
        <v>0</v>
      </c>
      <c r="S2356" s="6">
        <f>IF(B2356&gt;0,SUM($R$4:R2356)-SUM($S$3:S2355),0)</f>
        <v>0</v>
      </c>
    </row>
    <row r="2357" spans="1:19">
      <c r="A2357">
        <f>IF(E2356&lt;&gt;E2357,COUNTIF($A$4:A2356,"&lt;&gt;0")+1,0)</f>
        <v>0</v>
      </c>
      <c r="B2357">
        <f>IF(A2357&lt;&gt;0,IF(MOD(A2357,3)=0,COUNTIF($B$4:B2356,"&lt;&gt;0")+1,0),0)</f>
        <v>0</v>
      </c>
      <c r="C2357" s="9">
        <f>'Dash Board'!$C$12+COUNT('Daily reducing balance'!$F$4:F2356)</f>
        <v>44083</v>
      </c>
      <c r="D2357">
        <f t="shared" si="259"/>
        <v>2020</v>
      </c>
      <c r="E2357">
        <f t="shared" si="260"/>
        <v>9</v>
      </c>
      <c r="F2357">
        <f>DAY('Dash Board'!$C$12+COUNT('Daily reducing balance'!$F$4:F2356))</f>
        <v>9</v>
      </c>
      <c r="G2357" s="8">
        <f t="shared" si="261"/>
        <v>224315.08789292665</v>
      </c>
      <c r="H2357" s="6">
        <f>G2357*'Dash Board'!$C$11/365</f>
        <v>64.528997887006284</v>
      </c>
      <c r="I2357" s="6">
        <f>H2357*'Dash Board'!$C$18/'Dash Board'!$C$11</f>
        <v>30.728094231907757</v>
      </c>
      <c r="J2357" s="6">
        <f>(G2357&gt;1)*PMT('Dash Board'!$C$11/365,$U$4,-'Dash Board'!$C$19)</f>
        <v>108.80376961660664</v>
      </c>
      <c r="K2357" s="6">
        <f t="shared" si="256"/>
        <v>0</v>
      </c>
      <c r="L2357" s="8">
        <f t="shared" si="257"/>
        <v>224270.81312119705</v>
      </c>
      <c r="N2357" s="8">
        <f t="shared" si="262"/>
        <v>78.075675384698883</v>
      </c>
      <c r="O2357" s="8">
        <f>IF(E2356&lt;&gt;E2357,SUM($N$4:N2357)-SUM($O$3:O2356),0)</f>
        <v>0</v>
      </c>
      <c r="P2357" s="6">
        <f>IF(B2357&gt;0,SUM($O$4:O2357)-SUM($P$3:P2356),0)</f>
        <v>0</v>
      </c>
      <c r="Q2357" s="6">
        <f t="shared" si="258"/>
        <v>30.728094231907757</v>
      </c>
      <c r="R2357" s="8">
        <f>IF(E2356&lt;&gt;E2357,SUM($Q$4:Q2357)-SUM($R$3:R2356),0)</f>
        <v>0</v>
      </c>
      <c r="S2357" s="6">
        <f>IF(B2357&gt;0,SUM($R$4:R2357)-SUM($S$3:S2356),0)</f>
        <v>0</v>
      </c>
    </row>
    <row r="2358" spans="1:19">
      <c r="A2358">
        <f>IF(E2357&lt;&gt;E2358,COUNTIF($A$4:A2357,"&lt;&gt;0")+1,0)</f>
        <v>0</v>
      </c>
      <c r="B2358">
        <f>IF(A2358&lt;&gt;0,IF(MOD(A2358,3)=0,COUNTIF($B$4:B2357,"&lt;&gt;0")+1,0),0)</f>
        <v>0</v>
      </c>
      <c r="C2358" s="9">
        <f>'Dash Board'!$C$12+COUNT('Daily reducing balance'!$F$4:F2357)</f>
        <v>44084</v>
      </c>
      <c r="D2358">
        <f t="shared" si="259"/>
        <v>2020</v>
      </c>
      <c r="E2358">
        <f t="shared" si="260"/>
        <v>9</v>
      </c>
      <c r="F2358">
        <f>DAY('Dash Board'!$C$12+COUNT('Daily reducing balance'!$F$4:F2357))</f>
        <v>10</v>
      </c>
      <c r="G2358" s="8">
        <f t="shared" si="261"/>
        <v>224270.81312119705</v>
      </c>
      <c r="H2358" s="6">
        <f>G2358*'Dash Board'!$C$11/365</f>
        <v>64.5162613088375</v>
      </c>
      <c r="I2358" s="6">
        <f>H2358*'Dash Board'!$C$18/'Dash Board'!$C$11</f>
        <v>30.722029194684527</v>
      </c>
      <c r="J2358" s="6">
        <f>(G2358&gt;1)*PMT('Dash Board'!$C$11/365,$U$4,-'Dash Board'!$C$19)</f>
        <v>108.80376961660664</v>
      </c>
      <c r="K2358" s="6">
        <f t="shared" si="256"/>
        <v>0</v>
      </c>
      <c r="L2358" s="8">
        <f t="shared" si="257"/>
        <v>224226.52561288927</v>
      </c>
      <c r="N2358" s="8">
        <f t="shared" si="262"/>
        <v>78.08174042192212</v>
      </c>
      <c r="O2358" s="8">
        <f>IF(E2357&lt;&gt;E2358,SUM($N$4:N2358)-SUM($O$3:O2357),0)</f>
        <v>0</v>
      </c>
      <c r="P2358" s="6">
        <f>IF(B2358&gt;0,SUM($O$4:O2358)-SUM($P$3:P2357),0)</f>
        <v>0</v>
      </c>
      <c r="Q2358" s="6">
        <f t="shared" si="258"/>
        <v>30.722029194684527</v>
      </c>
      <c r="R2358" s="8">
        <f>IF(E2357&lt;&gt;E2358,SUM($Q$4:Q2358)-SUM($R$3:R2357),0)</f>
        <v>0</v>
      </c>
      <c r="S2358" s="6">
        <f>IF(B2358&gt;0,SUM($R$4:R2358)-SUM($S$3:S2357),0)</f>
        <v>0</v>
      </c>
    </row>
    <row r="2359" spans="1:19">
      <c r="A2359">
        <f>IF(E2358&lt;&gt;E2359,COUNTIF($A$4:A2358,"&lt;&gt;0")+1,0)</f>
        <v>0</v>
      </c>
      <c r="B2359">
        <f>IF(A2359&lt;&gt;0,IF(MOD(A2359,3)=0,COUNTIF($B$4:B2358,"&lt;&gt;0")+1,0),0)</f>
        <v>0</v>
      </c>
      <c r="C2359" s="9">
        <f>'Dash Board'!$C$12+COUNT('Daily reducing balance'!$F$4:F2358)</f>
        <v>44085</v>
      </c>
      <c r="D2359">
        <f t="shared" si="259"/>
        <v>2020</v>
      </c>
      <c r="E2359">
        <f t="shared" si="260"/>
        <v>9</v>
      </c>
      <c r="F2359">
        <f>DAY('Dash Board'!$C$12+COUNT('Daily reducing balance'!$F$4:F2358))</f>
        <v>11</v>
      </c>
      <c r="G2359" s="8">
        <f t="shared" si="261"/>
        <v>224226.52561288927</v>
      </c>
      <c r="H2359" s="6">
        <f>G2359*'Dash Board'!$C$11/365</f>
        <v>64.503521066721575</v>
      </c>
      <c r="I2359" s="6">
        <f>H2359*'Dash Board'!$C$18/'Dash Board'!$C$11</f>
        <v>30.715962412724561</v>
      </c>
      <c r="J2359" s="6">
        <f>(G2359&gt;1)*PMT('Dash Board'!$C$11/365,$U$4,-'Dash Board'!$C$19)</f>
        <v>108.80376961660664</v>
      </c>
      <c r="K2359" s="6">
        <f t="shared" si="256"/>
        <v>0</v>
      </c>
      <c r="L2359" s="8">
        <f t="shared" si="257"/>
        <v>224182.22536433936</v>
      </c>
      <c r="N2359" s="8">
        <f t="shared" si="262"/>
        <v>78.087807203882079</v>
      </c>
      <c r="O2359" s="8">
        <f>IF(E2358&lt;&gt;E2359,SUM($N$4:N2359)-SUM($O$3:O2358),0)</f>
        <v>0</v>
      </c>
      <c r="P2359" s="6">
        <f>IF(B2359&gt;0,SUM($O$4:O2359)-SUM($P$3:P2358),0)</f>
        <v>0</v>
      </c>
      <c r="Q2359" s="6">
        <f t="shared" si="258"/>
        <v>30.715962412724561</v>
      </c>
      <c r="R2359" s="8">
        <f>IF(E2358&lt;&gt;E2359,SUM($Q$4:Q2359)-SUM($R$3:R2358),0)</f>
        <v>0</v>
      </c>
      <c r="S2359" s="6">
        <f>IF(B2359&gt;0,SUM($R$4:R2359)-SUM($S$3:S2358),0)</f>
        <v>0</v>
      </c>
    </row>
    <row r="2360" spans="1:19">
      <c r="A2360">
        <f>IF(E2359&lt;&gt;E2360,COUNTIF($A$4:A2359,"&lt;&gt;0")+1,0)</f>
        <v>0</v>
      </c>
      <c r="B2360">
        <f>IF(A2360&lt;&gt;0,IF(MOD(A2360,3)=0,COUNTIF($B$4:B2359,"&lt;&gt;0")+1,0),0)</f>
        <v>0</v>
      </c>
      <c r="C2360" s="9">
        <f>'Dash Board'!$C$12+COUNT('Daily reducing balance'!$F$4:F2359)</f>
        <v>44086</v>
      </c>
      <c r="D2360">
        <f t="shared" si="259"/>
        <v>2020</v>
      </c>
      <c r="E2360">
        <f t="shared" si="260"/>
        <v>9</v>
      </c>
      <c r="F2360">
        <f>DAY('Dash Board'!$C$12+COUNT('Daily reducing balance'!$F$4:F2359))</f>
        <v>12</v>
      </c>
      <c r="G2360" s="8">
        <f t="shared" si="261"/>
        <v>224182.22536433936</v>
      </c>
      <c r="H2360" s="6">
        <f>G2360*'Dash Board'!$C$11/365</f>
        <v>64.490777159604477</v>
      </c>
      <c r="I2360" s="6">
        <f>H2360*'Dash Board'!$C$18/'Dash Board'!$C$11</f>
        <v>30.709893885525943</v>
      </c>
      <c r="J2360" s="6">
        <f>(G2360&gt;1)*PMT('Dash Board'!$C$11/365,$U$4,-'Dash Board'!$C$19)</f>
        <v>108.80376961660664</v>
      </c>
      <c r="K2360" s="6">
        <f t="shared" si="256"/>
        <v>0</v>
      </c>
      <c r="L2360" s="8">
        <f t="shared" si="257"/>
        <v>224137.91237188235</v>
      </c>
      <c r="N2360" s="8">
        <f t="shared" si="262"/>
        <v>78.093875731080701</v>
      </c>
      <c r="O2360" s="8">
        <f>IF(E2359&lt;&gt;E2360,SUM($N$4:N2360)-SUM($O$3:O2359),0)</f>
        <v>0</v>
      </c>
      <c r="P2360" s="6">
        <f>IF(B2360&gt;0,SUM($O$4:O2360)-SUM($P$3:P2359),0)</f>
        <v>0</v>
      </c>
      <c r="Q2360" s="6">
        <f t="shared" si="258"/>
        <v>30.709893885525943</v>
      </c>
      <c r="R2360" s="8">
        <f>IF(E2359&lt;&gt;E2360,SUM($Q$4:Q2360)-SUM($R$3:R2359),0)</f>
        <v>0</v>
      </c>
      <c r="S2360" s="6">
        <f>IF(B2360&gt;0,SUM($R$4:R2360)-SUM($S$3:S2359),0)</f>
        <v>0</v>
      </c>
    </row>
    <row r="2361" spans="1:19">
      <c r="A2361">
        <f>IF(E2360&lt;&gt;E2361,COUNTIF($A$4:A2360,"&lt;&gt;0")+1,0)</f>
        <v>0</v>
      </c>
      <c r="B2361">
        <f>IF(A2361&lt;&gt;0,IF(MOD(A2361,3)=0,COUNTIF($B$4:B2360,"&lt;&gt;0")+1,0),0)</f>
        <v>0</v>
      </c>
      <c r="C2361" s="9">
        <f>'Dash Board'!$C$12+COUNT('Daily reducing balance'!$F$4:F2360)</f>
        <v>44087</v>
      </c>
      <c r="D2361">
        <f t="shared" si="259"/>
        <v>2020</v>
      </c>
      <c r="E2361">
        <f t="shared" si="260"/>
        <v>9</v>
      </c>
      <c r="F2361">
        <f>DAY('Dash Board'!$C$12+COUNT('Daily reducing balance'!$F$4:F2360))</f>
        <v>13</v>
      </c>
      <c r="G2361" s="8">
        <f t="shared" si="261"/>
        <v>224137.91237188235</v>
      </c>
      <c r="H2361" s="6">
        <f>G2361*'Dash Board'!$C$11/365</f>
        <v>64.478029586431916</v>
      </c>
      <c r="I2361" s="6">
        <f>H2361*'Dash Board'!$C$18/'Dash Board'!$C$11</f>
        <v>30.703823612586628</v>
      </c>
      <c r="J2361" s="6">
        <f>(G2361&gt;1)*PMT('Dash Board'!$C$11/365,$U$4,-'Dash Board'!$C$19)</f>
        <v>108.80376961660664</v>
      </c>
      <c r="K2361" s="6">
        <f t="shared" si="256"/>
        <v>0</v>
      </c>
      <c r="L2361" s="8">
        <f t="shared" si="257"/>
        <v>224093.58663185217</v>
      </c>
      <c r="N2361" s="8">
        <f t="shared" si="262"/>
        <v>78.099946004020012</v>
      </c>
      <c r="O2361" s="8">
        <f>IF(E2360&lt;&gt;E2361,SUM($N$4:N2361)-SUM($O$3:O2360),0)</f>
        <v>0</v>
      </c>
      <c r="P2361" s="6">
        <f>IF(B2361&gt;0,SUM($O$4:O2361)-SUM($P$3:P2360),0)</f>
        <v>0</v>
      </c>
      <c r="Q2361" s="6">
        <f t="shared" si="258"/>
        <v>30.703823612586628</v>
      </c>
      <c r="R2361" s="8">
        <f>IF(E2360&lt;&gt;E2361,SUM($Q$4:Q2361)-SUM($R$3:R2360),0)</f>
        <v>0</v>
      </c>
      <c r="S2361" s="6">
        <f>IF(B2361&gt;0,SUM($R$4:R2361)-SUM($S$3:S2360),0)</f>
        <v>0</v>
      </c>
    </row>
    <row r="2362" spans="1:19">
      <c r="A2362">
        <f>IF(E2361&lt;&gt;E2362,COUNTIF($A$4:A2361,"&lt;&gt;0")+1,0)</f>
        <v>0</v>
      </c>
      <c r="B2362">
        <f>IF(A2362&lt;&gt;0,IF(MOD(A2362,3)=0,COUNTIF($B$4:B2361,"&lt;&gt;0")+1,0),0)</f>
        <v>0</v>
      </c>
      <c r="C2362" s="9">
        <f>'Dash Board'!$C$12+COUNT('Daily reducing balance'!$F$4:F2361)</f>
        <v>44088</v>
      </c>
      <c r="D2362">
        <f t="shared" si="259"/>
        <v>2020</v>
      </c>
      <c r="E2362">
        <f t="shared" si="260"/>
        <v>9</v>
      </c>
      <c r="F2362">
        <f>DAY('Dash Board'!$C$12+COUNT('Daily reducing balance'!$F$4:F2361))</f>
        <v>14</v>
      </c>
      <c r="G2362" s="8">
        <f t="shared" si="261"/>
        <v>224093.58663185217</v>
      </c>
      <c r="H2362" s="6">
        <f>G2362*'Dash Board'!$C$11/365</f>
        <v>64.465278346149248</v>
      </c>
      <c r="I2362" s="6">
        <f>H2362*'Dash Board'!$C$18/'Dash Board'!$C$11</f>
        <v>30.697751593404409</v>
      </c>
      <c r="J2362" s="6">
        <f>(G2362&gt;1)*PMT('Dash Board'!$C$11/365,$U$4,-'Dash Board'!$C$19)</f>
        <v>108.80376961660664</v>
      </c>
      <c r="K2362" s="6">
        <f t="shared" si="256"/>
        <v>0</v>
      </c>
      <c r="L2362" s="8">
        <f t="shared" si="257"/>
        <v>224049.24814058171</v>
      </c>
      <c r="N2362" s="8">
        <f t="shared" si="262"/>
        <v>78.106018023202239</v>
      </c>
      <c r="O2362" s="8">
        <f>IF(E2361&lt;&gt;E2362,SUM($N$4:N2362)-SUM($O$3:O2361),0)</f>
        <v>0</v>
      </c>
      <c r="P2362" s="6">
        <f>IF(B2362&gt;0,SUM($O$4:O2362)-SUM($P$3:P2361),0)</f>
        <v>0</v>
      </c>
      <c r="Q2362" s="6">
        <f t="shared" si="258"/>
        <v>30.697751593404409</v>
      </c>
      <c r="R2362" s="8">
        <f>IF(E2361&lt;&gt;E2362,SUM($Q$4:Q2362)-SUM($R$3:R2361),0)</f>
        <v>0</v>
      </c>
      <c r="S2362" s="6">
        <f>IF(B2362&gt;0,SUM($R$4:R2362)-SUM($S$3:S2361),0)</f>
        <v>0</v>
      </c>
    </row>
    <row r="2363" spans="1:19">
      <c r="A2363">
        <f>IF(E2362&lt;&gt;E2363,COUNTIF($A$4:A2362,"&lt;&gt;0")+1,0)</f>
        <v>0</v>
      </c>
      <c r="B2363">
        <f>IF(A2363&lt;&gt;0,IF(MOD(A2363,3)=0,COUNTIF($B$4:B2362,"&lt;&gt;0")+1,0),0)</f>
        <v>0</v>
      </c>
      <c r="C2363" s="9">
        <f>'Dash Board'!$C$12+COUNT('Daily reducing balance'!$F$4:F2362)</f>
        <v>44089</v>
      </c>
      <c r="D2363">
        <f t="shared" si="259"/>
        <v>2020</v>
      </c>
      <c r="E2363">
        <f t="shared" si="260"/>
        <v>9</v>
      </c>
      <c r="F2363">
        <f>DAY('Dash Board'!$C$12+COUNT('Daily reducing balance'!$F$4:F2362))</f>
        <v>15</v>
      </c>
      <c r="G2363" s="8">
        <f t="shared" si="261"/>
        <v>224049.24814058171</v>
      </c>
      <c r="H2363" s="6">
        <f>G2363*'Dash Board'!$C$11/365</f>
        <v>64.452523437701586</v>
      </c>
      <c r="I2363" s="6">
        <f>H2363*'Dash Board'!$C$18/'Dash Board'!$C$11</f>
        <v>30.691677827476948</v>
      </c>
      <c r="J2363" s="6">
        <f>(G2363&gt;1)*PMT('Dash Board'!$C$11/365,$U$4,-'Dash Board'!$C$19)</f>
        <v>108.80376961660664</v>
      </c>
      <c r="K2363" s="6">
        <f t="shared" si="256"/>
        <v>0</v>
      </c>
      <c r="L2363" s="8">
        <f t="shared" si="257"/>
        <v>224004.8968944028</v>
      </c>
      <c r="N2363" s="8">
        <f t="shared" si="262"/>
        <v>78.112091789129693</v>
      </c>
      <c r="O2363" s="8">
        <f>IF(E2362&lt;&gt;E2363,SUM($N$4:N2363)-SUM($O$3:O2362),0)</f>
        <v>0</v>
      </c>
      <c r="P2363" s="6">
        <f>IF(B2363&gt;0,SUM($O$4:O2363)-SUM($P$3:P2362),0)</f>
        <v>0</v>
      </c>
      <c r="Q2363" s="6">
        <f t="shared" si="258"/>
        <v>30.691677827476948</v>
      </c>
      <c r="R2363" s="8">
        <f>IF(E2362&lt;&gt;E2363,SUM($Q$4:Q2363)-SUM($R$3:R2362),0)</f>
        <v>0</v>
      </c>
      <c r="S2363" s="6">
        <f>IF(B2363&gt;0,SUM($R$4:R2363)-SUM($S$3:S2362),0)</f>
        <v>0</v>
      </c>
    </row>
    <row r="2364" spans="1:19">
      <c r="A2364">
        <f>IF(E2363&lt;&gt;E2364,COUNTIF($A$4:A2363,"&lt;&gt;0")+1,0)</f>
        <v>0</v>
      </c>
      <c r="B2364">
        <f>IF(A2364&lt;&gt;0,IF(MOD(A2364,3)=0,COUNTIF($B$4:B2363,"&lt;&gt;0")+1,0),0)</f>
        <v>0</v>
      </c>
      <c r="C2364" s="9">
        <f>'Dash Board'!$C$12+COUNT('Daily reducing balance'!$F$4:F2363)</f>
        <v>44090</v>
      </c>
      <c r="D2364">
        <f t="shared" si="259"/>
        <v>2020</v>
      </c>
      <c r="E2364">
        <f t="shared" si="260"/>
        <v>9</v>
      </c>
      <c r="F2364">
        <f>DAY('Dash Board'!$C$12+COUNT('Daily reducing balance'!$F$4:F2363))</f>
        <v>16</v>
      </c>
      <c r="G2364" s="8">
        <f t="shared" si="261"/>
        <v>224004.8968944028</v>
      </c>
      <c r="H2364" s="6">
        <f>G2364*'Dash Board'!$C$11/365</f>
        <v>64.439764860033677</v>
      </c>
      <c r="I2364" s="6">
        <f>H2364*'Dash Board'!$C$18/'Dash Board'!$C$11</f>
        <v>30.685602314301754</v>
      </c>
      <c r="J2364" s="6">
        <f>(G2364&gt;1)*PMT('Dash Board'!$C$11/365,$U$4,-'Dash Board'!$C$19)</f>
        <v>108.80376961660664</v>
      </c>
      <c r="K2364" s="6">
        <f t="shared" si="256"/>
        <v>0</v>
      </c>
      <c r="L2364" s="8">
        <f t="shared" si="257"/>
        <v>223960.53288964622</v>
      </c>
      <c r="N2364" s="8">
        <f t="shared" si="262"/>
        <v>78.118167302304897</v>
      </c>
      <c r="O2364" s="8">
        <f>IF(E2363&lt;&gt;E2364,SUM($N$4:N2364)-SUM($O$3:O2363),0)</f>
        <v>0</v>
      </c>
      <c r="P2364" s="6">
        <f>IF(B2364&gt;0,SUM($O$4:O2364)-SUM($P$3:P2363),0)</f>
        <v>0</v>
      </c>
      <c r="Q2364" s="6">
        <f t="shared" si="258"/>
        <v>30.685602314301754</v>
      </c>
      <c r="R2364" s="8">
        <f>IF(E2363&lt;&gt;E2364,SUM($Q$4:Q2364)-SUM($R$3:R2363),0)</f>
        <v>0</v>
      </c>
      <c r="S2364" s="6">
        <f>IF(B2364&gt;0,SUM($R$4:R2364)-SUM($S$3:S2363),0)</f>
        <v>0</v>
      </c>
    </row>
    <row r="2365" spans="1:19">
      <c r="A2365">
        <f>IF(E2364&lt;&gt;E2365,COUNTIF($A$4:A2364,"&lt;&gt;0")+1,0)</f>
        <v>0</v>
      </c>
      <c r="B2365">
        <f>IF(A2365&lt;&gt;0,IF(MOD(A2365,3)=0,COUNTIF($B$4:B2364,"&lt;&gt;0")+1,0),0)</f>
        <v>0</v>
      </c>
      <c r="C2365" s="9">
        <f>'Dash Board'!$C$12+COUNT('Daily reducing balance'!$F$4:F2364)</f>
        <v>44091</v>
      </c>
      <c r="D2365">
        <f t="shared" si="259"/>
        <v>2020</v>
      </c>
      <c r="E2365">
        <f t="shared" si="260"/>
        <v>9</v>
      </c>
      <c r="F2365">
        <f>DAY('Dash Board'!$C$12+COUNT('Daily reducing balance'!$F$4:F2364))</f>
        <v>17</v>
      </c>
      <c r="G2365" s="8">
        <f t="shared" si="261"/>
        <v>223960.53288964622</v>
      </c>
      <c r="H2365" s="6">
        <f>G2365*'Dash Board'!$C$11/365</f>
        <v>64.427002612090007</v>
      </c>
      <c r="I2365" s="6">
        <f>H2365*'Dash Board'!$C$18/'Dash Board'!$C$11</f>
        <v>30.679525053376199</v>
      </c>
      <c r="J2365" s="6">
        <f>(G2365&gt;1)*PMT('Dash Board'!$C$11/365,$U$4,-'Dash Board'!$C$19)</f>
        <v>108.80376961660664</v>
      </c>
      <c r="K2365" s="6">
        <f t="shared" si="256"/>
        <v>0</v>
      </c>
      <c r="L2365" s="8">
        <f t="shared" si="257"/>
        <v>223916.1561226417</v>
      </c>
      <c r="N2365" s="8">
        <f t="shared" si="262"/>
        <v>78.124244563230448</v>
      </c>
      <c r="O2365" s="8">
        <f>IF(E2364&lt;&gt;E2365,SUM($N$4:N2365)-SUM($O$3:O2364),0)</f>
        <v>0</v>
      </c>
      <c r="P2365" s="6">
        <f>IF(B2365&gt;0,SUM($O$4:O2365)-SUM($P$3:P2364),0)</f>
        <v>0</v>
      </c>
      <c r="Q2365" s="6">
        <f t="shared" si="258"/>
        <v>30.679525053376199</v>
      </c>
      <c r="R2365" s="8">
        <f>IF(E2364&lt;&gt;E2365,SUM($Q$4:Q2365)-SUM($R$3:R2364),0)</f>
        <v>0</v>
      </c>
      <c r="S2365" s="6">
        <f>IF(B2365&gt;0,SUM($R$4:R2365)-SUM($S$3:S2364),0)</f>
        <v>0</v>
      </c>
    </row>
    <row r="2366" spans="1:19">
      <c r="A2366">
        <f>IF(E2365&lt;&gt;E2366,COUNTIF($A$4:A2365,"&lt;&gt;0")+1,0)</f>
        <v>0</v>
      </c>
      <c r="B2366">
        <f>IF(A2366&lt;&gt;0,IF(MOD(A2366,3)=0,COUNTIF($B$4:B2365,"&lt;&gt;0")+1,0),0)</f>
        <v>0</v>
      </c>
      <c r="C2366" s="9">
        <f>'Dash Board'!$C$12+COUNT('Daily reducing balance'!$F$4:F2365)</f>
        <v>44092</v>
      </c>
      <c r="D2366">
        <f t="shared" si="259"/>
        <v>2020</v>
      </c>
      <c r="E2366">
        <f t="shared" si="260"/>
        <v>9</v>
      </c>
      <c r="F2366">
        <f>DAY('Dash Board'!$C$12+COUNT('Daily reducing balance'!$F$4:F2365))</f>
        <v>18</v>
      </c>
      <c r="G2366" s="8">
        <f t="shared" si="261"/>
        <v>223916.1561226417</v>
      </c>
      <c r="H2366" s="6">
        <f>G2366*'Dash Board'!$C$11/365</f>
        <v>64.414236692814725</v>
      </c>
      <c r="I2366" s="6">
        <f>H2366*'Dash Board'!$C$18/'Dash Board'!$C$11</f>
        <v>30.673446044197494</v>
      </c>
      <c r="J2366" s="6">
        <f>(G2366&gt;1)*PMT('Dash Board'!$C$11/365,$U$4,-'Dash Board'!$C$19)</f>
        <v>108.80376961660664</v>
      </c>
      <c r="K2366" s="6">
        <f t="shared" si="256"/>
        <v>0</v>
      </c>
      <c r="L2366" s="8">
        <f t="shared" si="257"/>
        <v>223871.76658971791</v>
      </c>
      <c r="N2366" s="8">
        <f t="shared" si="262"/>
        <v>78.130323572409154</v>
      </c>
      <c r="O2366" s="8">
        <f>IF(E2365&lt;&gt;E2366,SUM($N$4:N2366)-SUM($O$3:O2365),0)</f>
        <v>0</v>
      </c>
      <c r="P2366" s="6">
        <f>IF(B2366&gt;0,SUM($O$4:O2366)-SUM($P$3:P2365),0)</f>
        <v>0</v>
      </c>
      <c r="Q2366" s="6">
        <f t="shared" si="258"/>
        <v>30.673446044197494</v>
      </c>
      <c r="R2366" s="8">
        <f>IF(E2365&lt;&gt;E2366,SUM($Q$4:Q2366)-SUM($R$3:R2365),0)</f>
        <v>0</v>
      </c>
      <c r="S2366" s="6">
        <f>IF(B2366&gt;0,SUM($R$4:R2366)-SUM($S$3:S2365),0)</f>
        <v>0</v>
      </c>
    </row>
    <row r="2367" spans="1:19">
      <c r="A2367">
        <f>IF(E2366&lt;&gt;E2367,COUNTIF($A$4:A2366,"&lt;&gt;0")+1,0)</f>
        <v>0</v>
      </c>
      <c r="B2367">
        <f>IF(A2367&lt;&gt;0,IF(MOD(A2367,3)=0,COUNTIF($B$4:B2366,"&lt;&gt;0")+1,0),0)</f>
        <v>0</v>
      </c>
      <c r="C2367" s="9">
        <f>'Dash Board'!$C$12+COUNT('Daily reducing balance'!$F$4:F2366)</f>
        <v>44093</v>
      </c>
      <c r="D2367">
        <f t="shared" si="259"/>
        <v>2020</v>
      </c>
      <c r="E2367">
        <f t="shared" si="260"/>
        <v>9</v>
      </c>
      <c r="F2367">
        <f>DAY('Dash Board'!$C$12+COUNT('Daily reducing balance'!$F$4:F2366))</f>
        <v>19</v>
      </c>
      <c r="G2367" s="8">
        <f t="shared" si="261"/>
        <v>223871.76658971791</v>
      </c>
      <c r="H2367" s="6">
        <f>G2367*'Dash Board'!$C$11/365</f>
        <v>64.401467101151724</v>
      </c>
      <c r="I2367" s="6">
        <f>H2367*'Dash Board'!$C$18/'Dash Board'!$C$11</f>
        <v>30.667365286262726</v>
      </c>
      <c r="J2367" s="6">
        <f>(G2367&gt;1)*PMT('Dash Board'!$C$11/365,$U$4,-'Dash Board'!$C$19)</f>
        <v>108.80376961660664</v>
      </c>
      <c r="K2367" s="6">
        <f t="shared" si="256"/>
        <v>0</v>
      </c>
      <c r="L2367" s="8">
        <f t="shared" si="257"/>
        <v>223827.36428720245</v>
      </c>
      <c r="N2367" s="8">
        <f t="shared" si="262"/>
        <v>78.136404330343922</v>
      </c>
      <c r="O2367" s="8">
        <f>IF(E2366&lt;&gt;E2367,SUM($N$4:N2367)-SUM($O$3:O2366),0)</f>
        <v>0</v>
      </c>
      <c r="P2367" s="6">
        <f>IF(B2367&gt;0,SUM($O$4:O2367)-SUM($P$3:P2366),0)</f>
        <v>0</v>
      </c>
      <c r="Q2367" s="6">
        <f t="shared" si="258"/>
        <v>30.667365286262726</v>
      </c>
      <c r="R2367" s="8">
        <f>IF(E2366&lt;&gt;E2367,SUM($Q$4:Q2367)-SUM($R$3:R2366),0)</f>
        <v>0</v>
      </c>
      <c r="S2367" s="6">
        <f>IF(B2367&gt;0,SUM($R$4:R2367)-SUM($S$3:S2366),0)</f>
        <v>0</v>
      </c>
    </row>
    <row r="2368" spans="1:19">
      <c r="A2368">
        <f>IF(E2367&lt;&gt;E2368,COUNTIF($A$4:A2367,"&lt;&gt;0")+1,0)</f>
        <v>0</v>
      </c>
      <c r="B2368">
        <f>IF(A2368&lt;&gt;0,IF(MOD(A2368,3)=0,COUNTIF($B$4:B2367,"&lt;&gt;0")+1,0),0)</f>
        <v>0</v>
      </c>
      <c r="C2368" s="9">
        <f>'Dash Board'!$C$12+COUNT('Daily reducing balance'!$F$4:F2367)</f>
        <v>44094</v>
      </c>
      <c r="D2368">
        <f t="shared" si="259"/>
        <v>2020</v>
      </c>
      <c r="E2368">
        <f t="shared" si="260"/>
        <v>9</v>
      </c>
      <c r="F2368">
        <f>DAY('Dash Board'!$C$12+COUNT('Daily reducing balance'!$F$4:F2367))</f>
        <v>20</v>
      </c>
      <c r="G2368" s="8">
        <f t="shared" si="261"/>
        <v>223827.36428720245</v>
      </c>
      <c r="H2368" s="6">
        <f>G2368*'Dash Board'!$C$11/365</f>
        <v>64.388693836044538</v>
      </c>
      <c r="I2368" s="6">
        <f>H2368*'Dash Board'!$C$18/'Dash Board'!$C$11</f>
        <v>30.661282779068831</v>
      </c>
      <c r="J2368" s="6">
        <f>(G2368&gt;1)*PMT('Dash Board'!$C$11/365,$U$4,-'Dash Board'!$C$19)</f>
        <v>108.80376961660664</v>
      </c>
      <c r="K2368" s="6">
        <f t="shared" si="256"/>
        <v>0</v>
      </c>
      <c r="L2368" s="8">
        <f t="shared" si="257"/>
        <v>223782.94921142189</v>
      </c>
      <c r="N2368" s="8">
        <f t="shared" si="262"/>
        <v>78.142486837537817</v>
      </c>
      <c r="O2368" s="8">
        <f>IF(E2367&lt;&gt;E2368,SUM($N$4:N2368)-SUM($O$3:O2367),0)</f>
        <v>0</v>
      </c>
      <c r="P2368" s="6">
        <f>IF(B2368&gt;0,SUM($O$4:O2368)-SUM($P$3:P2367),0)</f>
        <v>0</v>
      </c>
      <c r="Q2368" s="6">
        <f t="shared" si="258"/>
        <v>30.661282779068831</v>
      </c>
      <c r="R2368" s="8">
        <f>IF(E2367&lt;&gt;E2368,SUM($Q$4:Q2368)-SUM($R$3:R2367),0)</f>
        <v>0</v>
      </c>
      <c r="S2368" s="6">
        <f>IF(B2368&gt;0,SUM($R$4:R2368)-SUM($S$3:S2367),0)</f>
        <v>0</v>
      </c>
    </row>
    <row r="2369" spans="1:19">
      <c r="A2369">
        <f>IF(E2368&lt;&gt;E2369,COUNTIF($A$4:A2368,"&lt;&gt;0")+1,0)</f>
        <v>0</v>
      </c>
      <c r="B2369">
        <f>IF(A2369&lt;&gt;0,IF(MOD(A2369,3)=0,COUNTIF($B$4:B2368,"&lt;&gt;0")+1,0),0)</f>
        <v>0</v>
      </c>
      <c r="C2369" s="9">
        <f>'Dash Board'!$C$12+COUNT('Daily reducing balance'!$F$4:F2368)</f>
        <v>44095</v>
      </c>
      <c r="D2369">
        <f t="shared" si="259"/>
        <v>2020</v>
      </c>
      <c r="E2369">
        <f t="shared" si="260"/>
        <v>9</v>
      </c>
      <c r="F2369">
        <f>DAY('Dash Board'!$C$12+COUNT('Daily reducing balance'!$F$4:F2368))</f>
        <v>21</v>
      </c>
      <c r="G2369" s="8">
        <f t="shared" si="261"/>
        <v>223782.94921142189</v>
      </c>
      <c r="H2369" s="6">
        <f>G2369*'Dash Board'!$C$11/365</f>
        <v>64.375916896436436</v>
      </c>
      <c r="I2369" s="6">
        <f>H2369*'Dash Board'!$C$18/'Dash Board'!$C$11</f>
        <v>30.655198522112592</v>
      </c>
      <c r="J2369" s="6">
        <f>(G2369&gt;1)*PMT('Dash Board'!$C$11/365,$U$4,-'Dash Board'!$C$19)</f>
        <v>108.80376961660664</v>
      </c>
      <c r="K2369" s="6">
        <f t="shared" si="256"/>
        <v>0</v>
      </c>
      <c r="L2369" s="8">
        <f t="shared" si="257"/>
        <v>223738.52135870172</v>
      </c>
      <c r="N2369" s="8">
        <f t="shared" si="262"/>
        <v>78.148571094494059</v>
      </c>
      <c r="O2369" s="8">
        <f>IF(E2368&lt;&gt;E2369,SUM($N$4:N2369)-SUM($O$3:O2368),0)</f>
        <v>0</v>
      </c>
      <c r="P2369" s="6">
        <f>IF(B2369&gt;0,SUM($O$4:O2369)-SUM($P$3:P2368),0)</f>
        <v>0</v>
      </c>
      <c r="Q2369" s="6">
        <f t="shared" si="258"/>
        <v>30.655198522112592</v>
      </c>
      <c r="R2369" s="8">
        <f>IF(E2368&lt;&gt;E2369,SUM($Q$4:Q2369)-SUM($R$3:R2368),0)</f>
        <v>0</v>
      </c>
      <c r="S2369" s="6">
        <f>IF(B2369&gt;0,SUM($R$4:R2369)-SUM($S$3:S2368),0)</f>
        <v>0</v>
      </c>
    </row>
    <row r="2370" spans="1:19">
      <c r="A2370">
        <f>IF(E2369&lt;&gt;E2370,COUNTIF($A$4:A2369,"&lt;&gt;0")+1,0)</f>
        <v>0</v>
      </c>
      <c r="B2370">
        <f>IF(A2370&lt;&gt;0,IF(MOD(A2370,3)=0,COUNTIF($B$4:B2369,"&lt;&gt;0")+1,0),0)</f>
        <v>0</v>
      </c>
      <c r="C2370" s="9">
        <f>'Dash Board'!$C$12+COUNT('Daily reducing balance'!$F$4:F2369)</f>
        <v>44096</v>
      </c>
      <c r="D2370">
        <f t="shared" si="259"/>
        <v>2020</v>
      </c>
      <c r="E2370">
        <f t="shared" si="260"/>
        <v>9</v>
      </c>
      <c r="F2370">
        <f>DAY('Dash Board'!$C$12+COUNT('Daily reducing balance'!$F$4:F2369))</f>
        <v>22</v>
      </c>
      <c r="G2370" s="8">
        <f t="shared" si="261"/>
        <v>223738.52135870172</v>
      </c>
      <c r="H2370" s="6">
        <f>G2370*'Dash Board'!$C$11/365</f>
        <v>64.363136281270357</v>
      </c>
      <c r="I2370" s="6">
        <f>H2370*'Dash Board'!$C$18/'Dash Board'!$C$11</f>
        <v>30.64911251489065</v>
      </c>
      <c r="J2370" s="6">
        <f>(G2370&gt;1)*PMT('Dash Board'!$C$11/365,$U$4,-'Dash Board'!$C$19)</f>
        <v>108.80376961660664</v>
      </c>
      <c r="K2370" s="6">
        <f t="shared" si="256"/>
        <v>0</v>
      </c>
      <c r="L2370" s="8">
        <f t="shared" si="257"/>
        <v>223694.08072536637</v>
      </c>
      <c r="N2370" s="8">
        <f t="shared" si="262"/>
        <v>78.154657101715998</v>
      </c>
      <c r="O2370" s="8">
        <f>IF(E2369&lt;&gt;E2370,SUM($N$4:N2370)-SUM($O$3:O2369),0)</f>
        <v>0</v>
      </c>
      <c r="P2370" s="6">
        <f>IF(B2370&gt;0,SUM($O$4:O2370)-SUM($P$3:P2369),0)</f>
        <v>0</v>
      </c>
      <c r="Q2370" s="6">
        <f t="shared" si="258"/>
        <v>30.64911251489065</v>
      </c>
      <c r="R2370" s="8">
        <f>IF(E2369&lt;&gt;E2370,SUM($Q$4:Q2370)-SUM($R$3:R2369),0)</f>
        <v>0</v>
      </c>
      <c r="S2370" s="6">
        <f>IF(B2370&gt;0,SUM($R$4:R2370)-SUM($S$3:S2369),0)</f>
        <v>0</v>
      </c>
    </row>
    <row r="2371" spans="1:19">
      <c r="A2371">
        <f>IF(E2370&lt;&gt;E2371,COUNTIF($A$4:A2370,"&lt;&gt;0")+1,0)</f>
        <v>0</v>
      </c>
      <c r="B2371">
        <f>IF(A2371&lt;&gt;0,IF(MOD(A2371,3)=0,COUNTIF($B$4:B2370,"&lt;&gt;0")+1,0),0)</f>
        <v>0</v>
      </c>
      <c r="C2371" s="9">
        <f>'Dash Board'!$C$12+COUNT('Daily reducing balance'!$F$4:F2370)</f>
        <v>44097</v>
      </c>
      <c r="D2371">
        <f t="shared" si="259"/>
        <v>2020</v>
      </c>
      <c r="E2371">
        <f t="shared" si="260"/>
        <v>9</v>
      </c>
      <c r="F2371">
        <f>DAY('Dash Board'!$C$12+COUNT('Daily reducing balance'!$F$4:F2370))</f>
        <v>23</v>
      </c>
      <c r="G2371" s="8">
        <f t="shared" si="261"/>
        <v>223694.08072536637</v>
      </c>
      <c r="H2371" s="6">
        <f>G2371*'Dash Board'!$C$11/365</f>
        <v>64.350351989488956</v>
      </c>
      <c r="I2371" s="6">
        <f>H2371*'Dash Board'!$C$18/'Dash Board'!$C$11</f>
        <v>30.643024756899504</v>
      </c>
      <c r="J2371" s="6">
        <f>(G2371&gt;1)*PMT('Dash Board'!$C$11/365,$U$4,-'Dash Board'!$C$19)</f>
        <v>108.80376961660664</v>
      </c>
      <c r="K2371" s="6">
        <f t="shared" si="256"/>
        <v>0</v>
      </c>
      <c r="L2371" s="8">
        <f t="shared" si="257"/>
        <v>223649.62730773925</v>
      </c>
      <c r="N2371" s="8">
        <f t="shared" si="262"/>
        <v>78.160744859707137</v>
      </c>
      <c r="O2371" s="8">
        <f>IF(E2370&lt;&gt;E2371,SUM($N$4:N2371)-SUM($O$3:O2370),0)</f>
        <v>0</v>
      </c>
      <c r="P2371" s="6">
        <f>IF(B2371&gt;0,SUM($O$4:O2371)-SUM($P$3:P2370),0)</f>
        <v>0</v>
      </c>
      <c r="Q2371" s="6">
        <f t="shared" si="258"/>
        <v>30.643024756899504</v>
      </c>
      <c r="R2371" s="8">
        <f>IF(E2370&lt;&gt;E2371,SUM($Q$4:Q2371)-SUM($R$3:R2370),0)</f>
        <v>0</v>
      </c>
      <c r="S2371" s="6">
        <f>IF(B2371&gt;0,SUM($R$4:R2371)-SUM($S$3:S2370),0)</f>
        <v>0</v>
      </c>
    </row>
    <row r="2372" spans="1:19">
      <c r="A2372">
        <f>IF(E2371&lt;&gt;E2372,COUNTIF($A$4:A2371,"&lt;&gt;0")+1,0)</f>
        <v>0</v>
      </c>
      <c r="B2372">
        <f>IF(A2372&lt;&gt;0,IF(MOD(A2372,3)=0,COUNTIF($B$4:B2371,"&lt;&gt;0")+1,0),0)</f>
        <v>0</v>
      </c>
      <c r="C2372" s="9">
        <f>'Dash Board'!$C$12+COUNT('Daily reducing balance'!$F$4:F2371)</f>
        <v>44098</v>
      </c>
      <c r="D2372">
        <f t="shared" si="259"/>
        <v>2020</v>
      </c>
      <c r="E2372">
        <f t="shared" si="260"/>
        <v>9</v>
      </c>
      <c r="F2372">
        <f>DAY('Dash Board'!$C$12+COUNT('Daily reducing balance'!$F$4:F2371))</f>
        <v>24</v>
      </c>
      <c r="G2372" s="8">
        <f t="shared" si="261"/>
        <v>223649.62730773925</v>
      </c>
      <c r="H2372" s="6">
        <f>G2372*'Dash Board'!$C$11/365</f>
        <v>64.337564020034577</v>
      </c>
      <c r="I2372" s="6">
        <f>H2372*'Dash Board'!$C$18/'Dash Board'!$C$11</f>
        <v>30.636935247635513</v>
      </c>
      <c r="J2372" s="6">
        <f>(G2372&gt;1)*PMT('Dash Board'!$C$11/365,$U$4,-'Dash Board'!$C$19)</f>
        <v>108.80376961660664</v>
      </c>
      <c r="K2372" s="6">
        <f t="shared" si="256"/>
        <v>0</v>
      </c>
      <c r="L2372" s="8">
        <f t="shared" si="257"/>
        <v>223605.16110214268</v>
      </c>
      <c r="N2372" s="8">
        <f t="shared" si="262"/>
        <v>78.166834368971138</v>
      </c>
      <c r="O2372" s="8">
        <f>IF(E2371&lt;&gt;E2372,SUM($N$4:N2372)-SUM($O$3:O2371),0)</f>
        <v>0</v>
      </c>
      <c r="P2372" s="6">
        <f>IF(B2372&gt;0,SUM($O$4:O2372)-SUM($P$3:P2371),0)</f>
        <v>0</v>
      </c>
      <c r="Q2372" s="6">
        <f t="shared" si="258"/>
        <v>30.636935247635513</v>
      </c>
      <c r="R2372" s="8">
        <f>IF(E2371&lt;&gt;E2372,SUM($Q$4:Q2372)-SUM($R$3:R2371),0)</f>
        <v>0</v>
      </c>
      <c r="S2372" s="6">
        <f>IF(B2372&gt;0,SUM($R$4:R2372)-SUM($S$3:S2371),0)</f>
        <v>0</v>
      </c>
    </row>
    <row r="2373" spans="1:19">
      <c r="A2373">
        <f>IF(E2372&lt;&gt;E2373,COUNTIF($A$4:A2372,"&lt;&gt;0")+1,0)</f>
        <v>0</v>
      </c>
      <c r="B2373">
        <f>IF(A2373&lt;&gt;0,IF(MOD(A2373,3)=0,COUNTIF($B$4:B2372,"&lt;&gt;0")+1,0),0)</f>
        <v>0</v>
      </c>
      <c r="C2373" s="9">
        <f>'Dash Board'!$C$12+COUNT('Daily reducing balance'!$F$4:F2372)</f>
        <v>44099</v>
      </c>
      <c r="D2373">
        <f t="shared" si="259"/>
        <v>2020</v>
      </c>
      <c r="E2373">
        <f t="shared" si="260"/>
        <v>9</v>
      </c>
      <c r="F2373">
        <f>DAY('Dash Board'!$C$12+COUNT('Daily reducing balance'!$F$4:F2372))</f>
        <v>25</v>
      </c>
      <c r="G2373" s="8">
        <f t="shared" si="261"/>
        <v>223605.16110214268</v>
      </c>
      <c r="H2373" s="6">
        <f>G2373*'Dash Board'!$C$11/365</f>
        <v>64.324772371849264</v>
      </c>
      <c r="I2373" s="6">
        <f>H2373*'Dash Board'!$C$18/'Dash Board'!$C$11</f>
        <v>30.63084398659489</v>
      </c>
      <c r="J2373" s="6">
        <f>(G2373&gt;1)*PMT('Dash Board'!$C$11/365,$U$4,-'Dash Board'!$C$19)</f>
        <v>108.80376961660664</v>
      </c>
      <c r="K2373" s="6">
        <f t="shared" ref="K2373:K2436" si="263">IF(F2373=1,SUMIFS($J$4:$J$7308,$D$4:$D$7308,"="&amp;YEAR(C2373),$E$4:$E$7308,"="&amp;MONTH(C2373)),0)</f>
        <v>0</v>
      </c>
      <c r="L2373" s="8">
        <f t="shared" ref="L2373:L2436" si="264">IF(G2373+H2373-J2373&lt;0,0,G2373+H2373-J2373)</f>
        <v>223560.68210489792</v>
      </c>
      <c r="N2373" s="8">
        <f t="shared" si="262"/>
        <v>78.172925630011747</v>
      </c>
      <c r="O2373" s="8">
        <f>IF(E2372&lt;&gt;E2373,SUM($N$4:N2373)-SUM($O$3:O2372),0)</f>
        <v>0</v>
      </c>
      <c r="P2373" s="6">
        <f>IF(B2373&gt;0,SUM($O$4:O2373)-SUM($P$3:P2372),0)</f>
        <v>0</v>
      </c>
      <c r="Q2373" s="6">
        <f t="shared" ref="Q2373:Q2436" si="265">I2373</f>
        <v>30.63084398659489</v>
      </c>
      <c r="R2373" s="8">
        <f>IF(E2372&lt;&gt;E2373,SUM($Q$4:Q2373)-SUM($R$3:R2372),0)</f>
        <v>0</v>
      </c>
      <c r="S2373" s="6">
        <f>IF(B2373&gt;0,SUM($R$4:R2373)-SUM($S$3:S2372),0)</f>
        <v>0</v>
      </c>
    </row>
    <row r="2374" spans="1:19">
      <c r="A2374">
        <f>IF(E2373&lt;&gt;E2374,COUNTIF($A$4:A2373,"&lt;&gt;0")+1,0)</f>
        <v>0</v>
      </c>
      <c r="B2374">
        <f>IF(A2374&lt;&gt;0,IF(MOD(A2374,3)=0,COUNTIF($B$4:B2373,"&lt;&gt;0")+1,0),0)</f>
        <v>0</v>
      </c>
      <c r="C2374" s="9">
        <f>'Dash Board'!$C$12+COUNT('Daily reducing balance'!$F$4:F2373)</f>
        <v>44100</v>
      </c>
      <c r="D2374">
        <f t="shared" si="259"/>
        <v>2020</v>
      </c>
      <c r="E2374">
        <f t="shared" si="260"/>
        <v>9</v>
      </c>
      <c r="F2374">
        <f>DAY('Dash Board'!$C$12+COUNT('Daily reducing balance'!$F$4:F2373))</f>
        <v>26</v>
      </c>
      <c r="G2374" s="8">
        <f t="shared" si="261"/>
        <v>223560.68210489792</v>
      </c>
      <c r="H2374" s="6">
        <f>G2374*'Dash Board'!$C$11/365</f>
        <v>64.311977043874748</v>
      </c>
      <c r="I2374" s="6">
        <f>H2374*'Dash Board'!$C$18/'Dash Board'!$C$11</f>
        <v>30.624750973273695</v>
      </c>
      <c r="J2374" s="6">
        <f>(G2374&gt;1)*PMT('Dash Board'!$C$11/365,$U$4,-'Dash Board'!$C$19)</f>
        <v>108.80376961660664</v>
      </c>
      <c r="K2374" s="6">
        <f t="shared" si="263"/>
        <v>0</v>
      </c>
      <c r="L2374" s="8">
        <f t="shared" si="264"/>
        <v>223516.19031232517</v>
      </c>
      <c r="N2374" s="8">
        <f t="shared" si="262"/>
        <v>78.179018643332952</v>
      </c>
      <c r="O2374" s="8">
        <f>IF(E2373&lt;&gt;E2374,SUM($N$4:N2374)-SUM($O$3:O2373),0)</f>
        <v>0</v>
      </c>
      <c r="P2374" s="6">
        <f>IF(B2374&gt;0,SUM($O$4:O2374)-SUM($P$3:P2373),0)</f>
        <v>0</v>
      </c>
      <c r="Q2374" s="6">
        <f t="shared" si="265"/>
        <v>30.624750973273695</v>
      </c>
      <c r="R2374" s="8">
        <f>IF(E2373&lt;&gt;E2374,SUM($Q$4:Q2374)-SUM($R$3:R2373),0)</f>
        <v>0</v>
      </c>
      <c r="S2374" s="6">
        <f>IF(B2374&gt;0,SUM($R$4:R2374)-SUM($S$3:S2373),0)</f>
        <v>0</v>
      </c>
    </row>
    <row r="2375" spans="1:19">
      <c r="A2375">
        <f>IF(E2374&lt;&gt;E2375,COUNTIF($A$4:A2374,"&lt;&gt;0")+1,0)</f>
        <v>0</v>
      </c>
      <c r="B2375">
        <f>IF(A2375&lt;&gt;0,IF(MOD(A2375,3)=0,COUNTIF($B$4:B2374,"&lt;&gt;0")+1,0),0)</f>
        <v>0</v>
      </c>
      <c r="C2375" s="9">
        <f>'Dash Board'!$C$12+COUNT('Daily reducing balance'!$F$4:F2374)</f>
        <v>44101</v>
      </c>
      <c r="D2375">
        <f t="shared" si="259"/>
        <v>2020</v>
      </c>
      <c r="E2375">
        <f t="shared" si="260"/>
        <v>9</v>
      </c>
      <c r="F2375">
        <f>DAY('Dash Board'!$C$12+COUNT('Daily reducing balance'!$F$4:F2374))</f>
        <v>27</v>
      </c>
      <c r="G2375" s="8">
        <f t="shared" si="261"/>
        <v>223516.19031232517</v>
      </c>
      <c r="H2375" s="6">
        <f>G2375*'Dash Board'!$C$11/365</f>
        <v>64.299178035052449</v>
      </c>
      <c r="I2375" s="6">
        <f>H2375*'Dash Board'!$C$18/'Dash Board'!$C$11</f>
        <v>30.618656207167835</v>
      </c>
      <c r="J2375" s="6">
        <f>(G2375&gt;1)*PMT('Dash Board'!$C$11/365,$U$4,-'Dash Board'!$C$19)</f>
        <v>108.80376961660664</v>
      </c>
      <c r="K2375" s="6">
        <f t="shared" si="263"/>
        <v>0</v>
      </c>
      <c r="L2375" s="8">
        <f t="shared" si="264"/>
        <v>223471.68572074361</v>
      </c>
      <c r="N2375" s="8">
        <f t="shared" si="262"/>
        <v>78.185113409438813</v>
      </c>
      <c r="O2375" s="8">
        <f>IF(E2374&lt;&gt;E2375,SUM($N$4:N2375)-SUM($O$3:O2374),0)</f>
        <v>0</v>
      </c>
      <c r="P2375" s="6">
        <f>IF(B2375&gt;0,SUM($O$4:O2375)-SUM($P$3:P2374),0)</f>
        <v>0</v>
      </c>
      <c r="Q2375" s="6">
        <f t="shared" si="265"/>
        <v>30.618656207167835</v>
      </c>
      <c r="R2375" s="8">
        <f>IF(E2374&lt;&gt;E2375,SUM($Q$4:Q2375)-SUM($R$3:R2374),0)</f>
        <v>0</v>
      </c>
      <c r="S2375" s="6">
        <f>IF(B2375&gt;0,SUM($R$4:R2375)-SUM($S$3:S2374),0)</f>
        <v>0</v>
      </c>
    </row>
    <row r="2376" spans="1:19">
      <c r="A2376">
        <f>IF(E2375&lt;&gt;E2376,COUNTIF($A$4:A2375,"&lt;&gt;0")+1,0)</f>
        <v>0</v>
      </c>
      <c r="B2376">
        <f>IF(A2376&lt;&gt;0,IF(MOD(A2376,3)=0,COUNTIF($B$4:B2375,"&lt;&gt;0")+1,0),0)</f>
        <v>0</v>
      </c>
      <c r="C2376" s="9">
        <f>'Dash Board'!$C$12+COUNT('Daily reducing balance'!$F$4:F2375)</f>
        <v>44102</v>
      </c>
      <c r="D2376">
        <f t="shared" si="259"/>
        <v>2020</v>
      </c>
      <c r="E2376">
        <f t="shared" si="260"/>
        <v>9</v>
      </c>
      <c r="F2376">
        <f>DAY('Dash Board'!$C$12+COUNT('Daily reducing balance'!$F$4:F2375))</f>
        <v>28</v>
      </c>
      <c r="G2376" s="8">
        <f t="shared" si="261"/>
        <v>223471.68572074361</v>
      </c>
      <c r="H2376" s="6">
        <f>G2376*'Dash Board'!$C$11/365</f>
        <v>64.286375344323503</v>
      </c>
      <c r="I2376" s="6">
        <f>H2376*'Dash Board'!$C$18/'Dash Board'!$C$11</f>
        <v>30.6125596877731</v>
      </c>
      <c r="J2376" s="6">
        <f>(G2376&gt;1)*PMT('Dash Board'!$C$11/365,$U$4,-'Dash Board'!$C$19)</f>
        <v>108.80376961660664</v>
      </c>
      <c r="K2376" s="6">
        <f t="shared" si="263"/>
        <v>0</v>
      </c>
      <c r="L2376" s="8">
        <f t="shared" si="264"/>
        <v>223427.16832647132</v>
      </c>
      <c r="N2376" s="8">
        <f t="shared" si="262"/>
        <v>78.191209928833544</v>
      </c>
      <c r="O2376" s="8">
        <f>IF(E2375&lt;&gt;E2376,SUM($N$4:N2376)-SUM($O$3:O2375),0)</f>
        <v>0</v>
      </c>
      <c r="P2376" s="6">
        <f>IF(B2376&gt;0,SUM($O$4:O2376)-SUM($P$3:P2375),0)</f>
        <v>0</v>
      </c>
      <c r="Q2376" s="6">
        <f t="shared" si="265"/>
        <v>30.6125596877731</v>
      </c>
      <c r="R2376" s="8">
        <f>IF(E2375&lt;&gt;E2376,SUM($Q$4:Q2376)-SUM($R$3:R2375),0)</f>
        <v>0</v>
      </c>
      <c r="S2376" s="6">
        <f>IF(B2376&gt;0,SUM($R$4:R2376)-SUM($S$3:S2375),0)</f>
        <v>0</v>
      </c>
    </row>
    <row r="2377" spans="1:19">
      <c r="A2377">
        <f>IF(E2376&lt;&gt;E2377,COUNTIF($A$4:A2376,"&lt;&gt;0")+1,0)</f>
        <v>0</v>
      </c>
      <c r="B2377">
        <f>IF(A2377&lt;&gt;0,IF(MOD(A2377,3)=0,COUNTIF($B$4:B2376,"&lt;&gt;0")+1,0),0)</f>
        <v>0</v>
      </c>
      <c r="C2377" s="9">
        <f>'Dash Board'!$C$12+COUNT('Daily reducing balance'!$F$4:F2376)</f>
        <v>44103</v>
      </c>
      <c r="D2377">
        <f t="shared" si="259"/>
        <v>2020</v>
      </c>
      <c r="E2377">
        <f t="shared" si="260"/>
        <v>9</v>
      </c>
      <c r="F2377">
        <f>DAY('Dash Board'!$C$12+COUNT('Daily reducing balance'!$F$4:F2376))</f>
        <v>29</v>
      </c>
      <c r="G2377" s="8">
        <f t="shared" si="261"/>
        <v>223427.16832647132</v>
      </c>
      <c r="H2377" s="6">
        <f>G2377*'Dash Board'!$C$11/365</f>
        <v>64.273568970628745</v>
      </c>
      <c r="I2377" s="6">
        <f>H2377*'Dash Board'!$C$18/'Dash Board'!$C$11</f>
        <v>30.606461414585119</v>
      </c>
      <c r="J2377" s="6">
        <f>(G2377&gt;1)*PMT('Dash Board'!$C$11/365,$U$4,-'Dash Board'!$C$19)</f>
        <v>108.80376961660664</v>
      </c>
      <c r="K2377" s="6">
        <f t="shared" si="263"/>
        <v>0</v>
      </c>
      <c r="L2377" s="8">
        <f t="shared" si="264"/>
        <v>223382.63812582532</v>
      </c>
      <c r="N2377" s="8">
        <f t="shared" si="262"/>
        <v>78.197308202021532</v>
      </c>
      <c r="O2377" s="8">
        <f>IF(E2376&lt;&gt;E2377,SUM($N$4:N2377)-SUM($O$3:O2376),0)</f>
        <v>0</v>
      </c>
      <c r="P2377" s="6">
        <f>IF(B2377&gt;0,SUM($O$4:O2377)-SUM($P$3:P2376),0)</f>
        <v>0</v>
      </c>
      <c r="Q2377" s="6">
        <f t="shared" si="265"/>
        <v>30.606461414585119</v>
      </c>
      <c r="R2377" s="8">
        <f>IF(E2376&lt;&gt;E2377,SUM($Q$4:Q2377)-SUM($R$3:R2376),0)</f>
        <v>0</v>
      </c>
      <c r="S2377" s="6">
        <f>IF(B2377&gt;0,SUM($R$4:R2377)-SUM($S$3:S2376),0)</f>
        <v>0</v>
      </c>
    </row>
    <row r="2378" spans="1:19">
      <c r="A2378">
        <f>IF(E2377&lt;&gt;E2378,COUNTIF($A$4:A2377,"&lt;&gt;0")+1,0)</f>
        <v>0</v>
      </c>
      <c r="B2378">
        <f>IF(A2378&lt;&gt;0,IF(MOD(A2378,3)=0,COUNTIF($B$4:B2377,"&lt;&gt;0")+1,0),0)</f>
        <v>0</v>
      </c>
      <c r="C2378" s="9">
        <f>'Dash Board'!$C$12+COUNT('Daily reducing balance'!$F$4:F2377)</f>
        <v>44104</v>
      </c>
      <c r="D2378">
        <f t="shared" si="259"/>
        <v>2020</v>
      </c>
      <c r="E2378">
        <f t="shared" si="260"/>
        <v>9</v>
      </c>
      <c r="F2378">
        <f>DAY('Dash Board'!$C$12+COUNT('Daily reducing balance'!$F$4:F2377))</f>
        <v>30</v>
      </c>
      <c r="G2378" s="8">
        <f t="shared" si="261"/>
        <v>223382.63812582532</v>
      </c>
      <c r="H2378" s="6">
        <f>G2378*'Dash Board'!$C$11/365</f>
        <v>64.260758912908656</v>
      </c>
      <c r="I2378" s="6">
        <f>H2378*'Dash Board'!$C$18/'Dash Board'!$C$11</f>
        <v>30.600361387099362</v>
      </c>
      <c r="J2378" s="6">
        <f>(G2378&gt;1)*PMT('Dash Board'!$C$11/365,$U$4,-'Dash Board'!$C$19)</f>
        <v>108.80376961660664</v>
      </c>
      <c r="K2378" s="6">
        <f t="shared" si="263"/>
        <v>0</v>
      </c>
      <c r="L2378" s="8">
        <f t="shared" si="264"/>
        <v>223338.09511512163</v>
      </c>
      <c r="N2378" s="8">
        <f t="shared" si="262"/>
        <v>78.203408229507289</v>
      </c>
      <c r="O2378" s="8">
        <f>IF(E2377&lt;&gt;E2378,SUM($N$4:N2378)-SUM($O$3:O2377),0)</f>
        <v>0</v>
      </c>
      <c r="P2378" s="6">
        <f>IF(B2378&gt;0,SUM($O$4:O2378)-SUM($P$3:P2377),0)</f>
        <v>0</v>
      </c>
      <c r="Q2378" s="6">
        <f t="shared" si="265"/>
        <v>30.600361387099362</v>
      </c>
      <c r="R2378" s="8">
        <f>IF(E2377&lt;&gt;E2378,SUM($Q$4:Q2378)-SUM($R$3:R2377),0)</f>
        <v>0</v>
      </c>
      <c r="S2378" s="6">
        <f>IF(B2378&gt;0,SUM($R$4:R2378)-SUM($S$3:S2377),0)</f>
        <v>0</v>
      </c>
    </row>
    <row r="2379" spans="1:19">
      <c r="A2379">
        <f>IF(E2378&lt;&gt;E2379,COUNTIF($A$4:A2378,"&lt;&gt;0")+1,0)</f>
        <v>78</v>
      </c>
      <c r="B2379">
        <f>IF(A2379&lt;&gt;0,IF(MOD(A2379,3)=0,COUNTIF($B$4:B2378,"&lt;&gt;0")+1,0),0)</f>
        <v>26</v>
      </c>
      <c r="C2379" s="9">
        <f>'Dash Board'!$C$12+COUNT('Daily reducing balance'!$F$4:F2378)</f>
        <v>44105</v>
      </c>
      <c r="D2379">
        <f t="shared" si="259"/>
        <v>2020</v>
      </c>
      <c r="E2379">
        <f t="shared" si="260"/>
        <v>10</v>
      </c>
      <c r="F2379">
        <f>DAY('Dash Board'!$C$12+COUNT('Daily reducing balance'!$F$4:F2378))</f>
        <v>1</v>
      </c>
      <c r="G2379" s="8">
        <f t="shared" si="261"/>
        <v>223338.09511512163</v>
      </c>
      <c r="H2379" s="6">
        <f>G2379*'Dash Board'!$C$11/365</f>
        <v>64.247945170103478</v>
      </c>
      <c r="I2379" s="6">
        <f>H2379*'Dash Board'!$C$18/'Dash Board'!$C$11</f>
        <v>30.594259604811182</v>
      </c>
      <c r="J2379" s="6">
        <f>(G2379&gt;1)*PMT('Dash Board'!$C$11/365,$U$4,-'Dash Board'!$C$19)</f>
        <v>108.80376961660664</v>
      </c>
      <c r="K2379" s="6">
        <f t="shared" si="263"/>
        <v>3372.9168581148047</v>
      </c>
      <c r="L2379" s="8">
        <f t="shared" si="264"/>
        <v>223293.53929067511</v>
      </c>
      <c r="N2379" s="8">
        <f t="shared" si="262"/>
        <v>78.209510011795459</v>
      </c>
      <c r="O2379" s="8">
        <f>IF(E2378&lt;&gt;E2379,SUM($N$4:N2379)-SUM($O$3:O2378),0)</f>
        <v>2343.6381357468199</v>
      </c>
      <c r="P2379" s="6">
        <f>IF(B2379&gt;0,SUM($O$4:O2379)-SUM($P$3:P2378),0)</f>
        <v>7169.9518255223811</v>
      </c>
      <c r="Q2379" s="6">
        <f t="shared" si="265"/>
        <v>30.594259604811182</v>
      </c>
      <c r="R2379" s="8">
        <f>IF(E2378&lt;&gt;E2379,SUM($Q$4:Q2379)-SUM($R$3:R2378),0)</f>
        <v>920.47495275140682</v>
      </c>
      <c r="S2379" s="6">
        <f>IF(B2379&gt;0,SUM($R$4:R2379)-SUM($S$3:S2378),0)</f>
        <v>2839.9949792055559</v>
      </c>
    </row>
    <row r="2380" spans="1:19">
      <c r="A2380">
        <f>IF(E2379&lt;&gt;E2380,COUNTIF($A$4:A2379,"&lt;&gt;0")+1,0)</f>
        <v>0</v>
      </c>
      <c r="B2380">
        <f>IF(A2380&lt;&gt;0,IF(MOD(A2380,3)=0,COUNTIF($B$4:B2379,"&lt;&gt;0")+1,0),0)</f>
        <v>0</v>
      </c>
      <c r="C2380" s="9">
        <f>'Dash Board'!$C$12+COUNT('Daily reducing balance'!$F$4:F2379)</f>
        <v>44106</v>
      </c>
      <c r="D2380">
        <f t="shared" si="259"/>
        <v>2020</v>
      </c>
      <c r="E2380">
        <f t="shared" si="260"/>
        <v>10</v>
      </c>
      <c r="F2380">
        <f>DAY('Dash Board'!$C$12+COUNT('Daily reducing balance'!$F$4:F2379))</f>
        <v>2</v>
      </c>
      <c r="G2380" s="8">
        <f t="shared" si="261"/>
        <v>223293.53929067511</v>
      </c>
      <c r="H2380" s="6">
        <f>G2380*'Dash Board'!$C$11/365</f>
        <v>64.235127741153107</v>
      </c>
      <c r="I2380" s="6">
        <f>H2380*'Dash Board'!$C$18/'Dash Board'!$C$11</f>
        <v>30.588156067215767</v>
      </c>
      <c r="J2380" s="6">
        <f>(G2380&gt;1)*PMT('Dash Board'!$C$11/365,$U$4,-'Dash Board'!$C$19)</f>
        <v>108.80376961660664</v>
      </c>
      <c r="K2380" s="6">
        <f t="shared" si="263"/>
        <v>0</v>
      </c>
      <c r="L2380" s="8">
        <f t="shared" si="264"/>
        <v>223248.97064879964</v>
      </c>
      <c r="N2380" s="8">
        <f t="shared" si="262"/>
        <v>78.215613549390881</v>
      </c>
      <c r="O2380" s="8">
        <f>IF(E2379&lt;&gt;E2380,SUM($N$4:N2380)-SUM($O$3:O2379),0)</f>
        <v>0</v>
      </c>
      <c r="P2380" s="6">
        <f>IF(B2380&gt;0,SUM($O$4:O2380)-SUM($P$3:P2379),0)</f>
        <v>0</v>
      </c>
      <c r="Q2380" s="6">
        <f t="shared" si="265"/>
        <v>30.588156067215767</v>
      </c>
      <c r="R2380" s="8">
        <f>IF(E2379&lt;&gt;E2380,SUM($Q$4:Q2380)-SUM($R$3:R2379),0)</f>
        <v>0</v>
      </c>
      <c r="S2380" s="6">
        <f>IF(B2380&gt;0,SUM($R$4:R2380)-SUM($S$3:S2379),0)</f>
        <v>0</v>
      </c>
    </row>
    <row r="2381" spans="1:19">
      <c r="A2381">
        <f>IF(E2380&lt;&gt;E2381,COUNTIF($A$4:A2380,"&lt;&gt;0")+1,0)</f>
        <v>0</v>
      </c>
      <c r="B2381">
        <f>IF(A2381&lt;&gt;0,IF(MOD(A2381,3)=0,COUNTIF($B$4:B2380,"&lt;&gt;0")+1,0),0)</f>
        <v>0</v>
      </c>
      <c r="C2381" s="9">
        <f>'Dash Board'!$C$12+COUNT('Daily reducing balance'!$F$4:F2380)</f>
        <v>44107</v>
      </c>
      <c r="D2381">
        <f t="shared" si="259"/>
        <v>2020</v>
      </c>
      <c r="E2381">
        <f t="shared" si="260"/>
        <v>10</v>
      </c>
      <c r="F2381">
        <f>DAY('Dash Board'!$C$12+COUNT('Daily reducing balance'!$F$4:F2380))</f>
        <v>3</v>
      </c>
      <c r="G2381" s="8">
        <f t="shared" si="261"/>
        <v>223248.97064879964</v>
      </c>
      <c r="H2381" s="6">
        <f>G2381*'Dash Board'!$C$11/365</f>
        <v>64.222306624997159</v>
      </c>
      <c r="I2381" s="6">
        <f>H2381*'Dash Board'!$C$18/'Dash Board'!$C$11</f>
        <v>30.582050773808174</v>
      </c>
      <c r="J2381" s="6">
        <f>(G2381&gt;1)*PMT('Dash Board'!$C$11/365,$U$4,-'Dash Board'!$C$19)</f>
        <v>108.80376961660664</v>
      </c>
      <c r="K2381" s="6">
        <f t="shared" si="263"/>
        <v>0</v>
      </c>
      <c r="L2381" s="8">
        <f t="shared" si="264"/>
        <v>223204.38918580802</v>
      </c>
      <c r="N2381" s="8">
        <f t="shared" si="262"/>
        <v>78.221718842798467</v>
      </c>
      <c r="O2381" s="8">
        <f>IF(E2380&lt;&gt;E2381,SUM($N$4:N2381)-SUM($O$3:O2380),0)</f>
        <v>0</v>
      </c>
      <c r="P2381" s="6">
        <f>IF(B2381&gt;0,SUM($O$4:O2381)-SUM($P$3:P2380),0)</f>
        <v>0</v>
      </c>
      <c r="Q2381" s="6">
        <f t="shared" si="265"/>
        <v>30.582050773808174</v>
      </c>
      <c r="R2381" s="8">
        <f>IF(E2380&lt;&gt;E2381,SUM($Q$4:Q2381)-SUM($R$3:R2380),0)</f>
        <v>0</v>
      </c>
      <c r="S2381" s="6">
        <f>IF(B2381&gt;0,SUM($R$4:R2381)-SUM($S$3:S2380),0)</f>
        <v>0</v>
      </c>
    </row>
    <row r="2382" spans="1:19">
      <c r="A2382">
        <f>IF(E2381&lt;&gt;E2382,COUNTIF($A$4:A2381,"&lt;&gt;0")+1,0)</f>
        <v>0</v>
      </c>
      <c r="B2382">
        <f>IF(A2382&lt;&gt;0,IF(MOD(A2382,3)=0,COUNTIF($B$4:B2381,"&lt;&gt;0")+1,0),0)</f>
        <v>0</v>
      </c>
      <c r="C2382" s="9">
        <f>'Dash Board'!$C$12+COUNT('Daily reducing balance'!$F$4:F2381)</f>
        <v>44108</v>
      </c>
      <c r="D2382">
        <f t="shared" si="259"/>
        <v>2020</v>
      </c>
      <c r="E2382">
        <f t="shared" si="260"/>
        <v>10</v>
      </c>
      <c r="F2382">
        <f>DAY('Dash Board'!$C$12+COUNT('Daily reducing balance'!$F$4:F2381))</f>
        <v>4</v>
      </c>
      <c r="G2382" s="8">
        <f t="shared" si="261"/>
        <v>223204.38918580802</v>
      </c>
      <c r="H2382" s="6">
        <f>G2382*'Dash Board'!$C$11/365</f>
        <v>64.209481820574908</v>
      </c>
      <c r="I2382" s="6">
        <f>H2382*'Dash Board'!$C$18/'Dash Board'!$C$11</f>
        <v>30.575943724083292</v>
      </c>
      <c r="J2382" s="6">
        <f>(G2382&gt;1)*PMT('Dash Board'!$C$11/365,$U$4,-'Dash Board'!$C$19)</f>
        <v>108.80376961660664</v>
      </c>
      <c r="K2382" s="6">
        <f t="shared" si="263"/>
        <v>0</v>
      </c>
      <c r="L2382" s="8">
        <f t="shared" si="264"/>
        <v>223159.79489801198</v>
      </c>
      <c r="N2382" s="8">
        <f t="shared" si="262"/>
        <v>78.227825892523356</v>
      </c>
      <c r="O2382" s="8">
        <f>IF(E2381&lt;&gt;E2382,SUM($N$4:N2382)-SUM($O$3:O2381),0)</f>
        <v>0</v>
      </c>
      <c r="P2382" s="6">
        <f>IF(B2382&gt;0,SUM($O$4:O2382)-SUM($P$3:P2381),0)</f>
        <v>0</v>
      </c>
      <c r="Q2382" s="6">
        <f t="shared" si="265"/>
        <v>30.575943724083292</v>
      </c>
      <c r="R2382" s="8">
        <f>IF(E2381&lt;&gt;E2382,SUM($Q$4:Q2382)-SUM($R$3:R2381),0)</f>
        <v>0</v>
      </c>
      <c r="S2382" s="6">
        <f>IF(B2382&gt;0,SUM($R$4:R2382)-SUM($S$3:S2381),0)</f>
        <v>0</v>
      </c>
    </row>
    <row r="2383" spans="1:19">
      <c r="A2383">
        <f>IF(E2382&lt;&gt;E2383,COUNTIF($A$4:A2382,"&lt;&gt;0")+1,0)</f>
        <v>0</v>
      </c>
      <c r="B2383">
        <f>IF(A2383&lt;&gt;0,IF(MOD(A2383,3)=0,COUNTIF($B$4:B2382,"&lt;&gt;0")+1,0),0)</f>
        <v>0</v>
      </c>
      <c r="C2383" s="9">
        <f>'Dash Board'!$C$12+COUNT('Daily reducing balance'!$F$4:F2382)</f>
        <v>44109</v>
      </c>
      <c r="D2383">
        <f t="shared" si="259"/>
        <v>2020</v>
      </c>
      <c r="E2383">
        <f t="shared" si="260"/>
        <v>10</v>
      </c>
      <c r="F2383">
        <f>DAY('Dash Board'!$C$12+COUNT('Daily reducing balance'!$F$4:F2382))</f>
        <v>5</v>
      </c>
      <c r="G2383" s="8">
        <f t="shared" si="261"/>
        <v>223159.79489801198</v>
      </c>
      <c r="H2383" s="6">
        <f>G2383*'Dash Board'!$C$11/365</f>
        <v>64.196653326825356</v>
      </c>
      <c r="I2383" s="6">
        <f>H2383*'Dash Board'!$C$18/'Dash Board'!$C$11</f>
        <v>30.569834917535886</v>
      </c>
      <c r="J2383" s="6">
        <f>(G2383&gt;1)*PMT('Dash Board'!$C$11/365,$U$4,-'Dash Board'!$C$19)</f>
        <v>108.80376961660664</v>
      </c>
      <c r="K2383" s="6">
        <f t="shared" si="263"/>
        <v>0</v>
      </c>
      <c r="L2383" s="8">
        <f t="shared" si="264"/>
        <v>223115.1877817222</v>
      </c>
      <c r="N2383" s="8">
        <f t="shared" si="262"/>
        <v>78.233934699070758</v>
      </c>
      <c r="O2383" s="8">
        <f>IF(E2382&lt;&gt;E2383,SUM($N$4:N2383)-SUM($O$3:O2382),0)</f>
        <v>0</v>
      </c>
      <c r="P2383" s="6">
        <f>IF(B2383&gt;0,SUM($O$4:O2383)-SUM($P$3:P2382),0)</f>
        <v>0</v>
      </c>
      <c r="Q2383" s="6">
        <f t="shared" si="265"/>
        <v>30.569834917535886</v>
      </c>
      <c r="R2383" s="8">
        <f>IF(E2382&lt;&gt;E2383,SUM($Q$4:Q2383)-SUM($R$3:R2382),0)</f>
        <v>0</v>
      </c>
      <c r="S2383" s="6">
        <f>IF(B2383&gt;0,SUM($R$4:R2383)-SUM($S$3:S2382),0)</f>
        <v>0</v>
      </c>
    </row>
    <row r="2384" spans="1:19">
      <c r="A2384">
        <f>IF(E2383&lt;&gt;E2384,COUNTIF($A$4:A2383,"&lt;&gt;0")+1,0)</f>
        <v>0</v>
      </c>
      <c r="B2384">
        <f>IF(A2384&lt;&gt;0,IF(MOD(A2384,3)=0,COUNTIF($B$4:B2383,"&lt;&gt;0")+1,0),0)</f>
        <v>0</v>
      </c>
      <c r="C2384" s="9">
        <f>'Dash Board'!$C$12+COUNT('Daily reducing balance'!$F$4:F2383)</f>
        <v>44110</v>
      </c>
      <c r="D2384">
        <f t="shared" si="259"/>
        <v>2020</v>
      </c>
      <c r="E2384">
        <f t="shared" si="260"/>
        <v>10</v>
      </c>
      <c r="F2384">
        <f>DAY('Dash Board'!$C$12+COUNT('Daily reducing balance'!$F$4:F2383))</f>
        <v>6</v>
      </c>
      <c r="G2384" s="8">
        <f t="shared" si="261"/>
        <v>223115.1877817222</v>
      </c>
      <c r="H2384" s="6">
        <f>G2384*'Dash Board'!$C$11/365</f>
        <v>64.183821142687208</v>
      </c>
      <c r="I2384" s="6">
        <f>H2384*'Dash Board'!$C$18/'Dash Board'!$C$11</f>
        <v>30.563724353660579</v>
      </c>
      <c r="J2384" s="6">
        <f>(G2384&gt;1)*PMT('Dash Board'!$C$11/365,$U$4,-'Dash Board'!$C$19)</f>
        <v>108.80376961660664</v>
      </c>
      <c r="K2384" s="6">
        <f t="shared" si="263"/>
        <v>0</v>
      </c>
      <c r="L2384" s="8">
        <f t="shared" si="264"/>
        <v>223070.56783324826</v>
      </c>
      <c r="N2384" s="8">
        <f t="shared" si="262"/>
        <v>78.240045262946069</v>
      </c>
      <c r="O2384" s="8">
        <f>IF(E2383&lt;&gt;E2384,SUM($N$4:N2384)-SUM($O$3:O2383),0)</f>
        <v>0</v>
      </c>
      <c r="P2384" s="6">
        <f>IF(B2384&gt;0,SUM($O$4:O2384)-SUM($P$3:P2383),0)</f>
        <v>0</v>
      </c>
      <c r="Q2384" s="6">
        <f t="shared" si="265"/>
        <v>30.563724353660579</v>
      </c>
      <c r="R2384" s="8">
        <f>IF(E2383&lt;&gt;E2384,SUM($Q$4:Q2384)-SUM($R$3:R2383),0)</f>
        <v>0</v>
      </c>
      <c r="S2384" s="6">
        <f>IF(B2384&gt;0,SUM($R$4:R2384)-SUM($S$3:S2383),0)</f>
        <v>0</v>
      </c>
    </row>
    <row r="2385" spans="1:19">
      <c r="A2385">
        <f>IF(E2384&lt;&gt;E2385,COUNTIF($A$4:A2384,"&lt;&gt;0")+1,0)</f>
        <v>0</v>
      </c>
      <c r="B2385">
        <f>IF(A2385&lt;&gt;0,IF(MOD(A2385,3)=0,COUNTIF($B$4:B2384,"&lt;&gt;0")+1,0),0)</f>
        <v>0</v>
      </c>
      <c r="C2385" s="9">
        <f>'Dash Board'!$C$12+COUNT('Daily reducing balance'!$F$4:F2384)</f>
        <v>44111</v>
      </c>
      <c r="D2385">
        <f t="shared" si="259"/>
        <v>2020</v>
      </c>
      <c r="E2385">
        <f t="shared" si="260"/>
        <v>10</v>
      </c>
      <c r="F2385">
        <f>DAY('Dash Board'!$C$12+COUNT('Daily reducing balance'!$F$4:F2384))</f>
        <v>7</v>
      </c>
      <c r="G2385" s="8">
        <f t="shared" si="261"/>
        <v>223070.56783324826</v>
      </c>
      <c r="H2385" s="6">
        <f>G2385*'Dash Board'!$C$11/365</f>
        <v>64.170985267098814</v>
      </c>
      <c r="I2385" s="6">
        <f>H2385*'Dash Board'!$C$18/'Dash Board'!$C$11</f>
        <v>30.55761203195182</v>
      </c>
      <c r="J2385" s="6">
        <f>(G2385&gt;1)*PMT('Dash Board'!$C$11/365,$U$4,-'Dash Board'!$C$19)</f>
        <v>108.80376961660664</v>
      </c>
      <c r="K2385" s="6">
        <f t="shared" si="263"/>
        <v>0</v>
      </c>
      <c r="L2385" s="8">
        <f t="shared" si="264"/>
        <v>223025.93504889874</v>
      </c>
      <c r="N2385" s="8">
        <f t="shared" si="262"/>
        <v>78.246157584654824</v>
      </c>
      <c r="O2385" s="8">
        <f>IF(E2384&lt;&gt;E2385,SUM($N$4:N2385)-SUM($O$3:O2384),0)</f>
        <v>0</v>
      </c>
      <c r="P2385" s="6">
        <f>IF(B2385&gt;0,SUM($O$4:O2385)-SUM($P$3:P2384),0)</f>
        <v>0</v>
      </c>
      <c r="Q2385" s="6">
        <f t="shared" si="265"/>
        <v>30.55761203195182</v>
      </c>
      <c r="R2385" s="8">
        <f>IF(E2384&lt;&gt;E2385,SUM($Q$4:Q2385)-SUM($R$3:R2384),0)</f>
        <v>0</v>
      </c>
      <c r="S2385" s="6">
        <f>IF(B2385&gt;0,SUM($R$4:R2385)-SUM($S$3:S2384),0)</f>
        <v>0</v>
      </c>
    </row>
    <row r="2386" spans="1:19">
      <c r="A2386">
        <f>IF(E2385&lt;&gt;E2386,COUNTIF($A$4:A2385,"&lt;&gt;0")+1,0)</f>
        <v>0</v>
      </c>
      <c r="B2386">
        <f>IF(A2386&lt;&gt;0,IF(MOD(A2386,3)=0,COUNTIF($B$4:B2385,"&lt;&gt;0")+1,0),0)</f>
        <v>0</v>
      </c>
      <c r="C2386" s="9">
        <f>'Dash Board'!$C$12+COUNT('Daily reducing balance'!$F$4:F2385)</f>
        <v>44112</v>
      </c>
      <c r="D2386">
        <f t="shared" si="259"/>
        <v>2020</v>
      </c>
      <c r="E2386">
        <f t="shared" si="260"/>
        <v>10</v>
      </c>
      <c r="F2386">
        <f>DAY('Dash Board'!$C$12+COUNT('Daily reducing balance'!$F$4:F2385))</f>
        <v>8</v>
      </c>
      <c r="G2386" s="8">
        <f t="shared" si="261"/>
        <v>223025.93504889874</v>
      </c>
      <c r="H2386" s="6">
        <f>G2386*'Dash Board'!$C$11/365</f>
        <v>64.158145698998268</v>
      </c>
      <c r="I2386" s="6">
        <f>H2386*'Dash Board'!$C$18/'Dash Board'!$C$11</f>
        <v>30.55149795190394</v>
      </c>
      <c r="J2386" s="6">
        <f>(G2386&gt;1)*PMT('Dash Board'!$C$11/365,$U$4,-'Dash Board'!$C$19)</f>
        <v>108.80376961660664</v>
      </c>
      <c r="K2386" s="6">
        <f t="shared" si="263"/>
        <v>0</v>
      </c>
      <c r="L2386" s="8">
        <f t="shared" si="264"/>
        <v>222981.28942498114</v>
      </c>
      <c r="N2386" s="8">
        <f t="shared" si="262"/>
        <v>78.252271664702704</v>
      </c>
      <c r="O2386" s="8">
        <f>IF(E2385&lt;&gt;E2386,SUM($N$4:N2386)-SUM($O$3:O2385),0)</f>
        <v>0</v>
      </c>
      <c r="P2386" s="6">
        <f>IF(B2386&gt;0,SUM($O$4:O2386)-SUM($P$3:P2385),0)</f>
        <v>0</v>
      </c>
      <c r="Q2386" s="6">
        <f t="shared" si="265"/>
        <v>30.55149795190394</v>
      </c>
      <c r="R2386" s="8">
        <f>IF(E2385&lt;&gt;E2386,SUM($Q$4:Q2386)-SUM($R$3:R2385),0)</f>
        <v>0</v>
      </c>
      <c r="S2386" s="6">
        <f>IF(B2386&gt;0,SUM($R$4:R2386)-SUM($S$3:S2385),0)</f>
        <v>0</v>
      </c>
    </row>
    <row r="2387" spans="1:19">
      <c r="A2387">
        <f>IF(E2386&lt;&gt;E2387,COUNTIF($A$4:A2386,"&lt;&gt;0")+1,0)</f>
        <v>0</v>
      </c>
      <c r="B2387">
        <f>IF(A2387&lt;&gt;0,IF(MOD(A2387,3)=0,COUNTIF($B$4:B2386,"&lt;&gt;0")+1,0),0)</f>
        <v>0</v>
      </c>
      <c r="C2387" s="9">
        <f>'Dash Board'!$C$12+COUNT('Daily reducing balance'!$F$4:F2386)</f>
        <v>44113</v>
      </c>
      <c r="D2387">
        <f t="shared" si="259"/>
        <v>2020</v>
      </c>
      <c r="E2387">
        <f t="shared" si="260"/>
        <v>10</v>
      </c>
      <c r="F2387">
        <f>DAY('Dash Board'!$C$12+COUNT('Daily reducing balance'!$F$4:F2386))</f>
        <v>9</v>
      </c>
      <c r="G2387" s="8">
        <f t="shared" si="261"/>
        <v>222981.28942498114</v>
      </c>
      <c r="H2387" s="6">
        <f>G2387*'Dash Board'!$C$11/365</f>
        <v>64.145302437323338</v>
      </c>
      <c r="I2387" s="6">
        <f>H2387*'Dash Board'!$C$18/'Dash Board'!$C$11</f>
        <v>30.545382113011115</v>
      </c>
      <c r="J2387" s="6">
        <f>(G2387&gt;1)*PMT('Dash Board'!$C$11/365,$U$4,-'Dash Board'!$C$19)</f>
        <v>108.80376961660664</v>
      </c>
      <c r="K2387" s="6">
        <f t="shared" si="263"/>
        <v>0</v>
      </c>
      <c r="L2387" s="8">
        <f t="shared" si="264"/>
        <v>222936.63095780186</v>
      </c>
      <c r="N2387" s="8">
        <f t="shared" si="262"/>
        <v>78.258387503595529</v>
      </c>
      <c r="O2387" s="8">
        <f>IF(E2386&lt;&gt;E2387,SUM($N$4:N2387)-SUM($O$3:O2386),0)</f>
        <v>0</v>
      </c>
      <c r="P2387" s="6">
        <f>IF(B2387&gt;0,SUM($O$4:O2387)-SUM($P$3:P2386),0)</f>
        <v>0</v>
      </c>
      <c r="Q2387" s="6">
        <f t="shared" si="265"/>
        <v>30.545382113011115</v>
      </c>
      <c r="R2387" s="8">
        <f>IF(E2386&lt;&gt;E2387,SUM($Q$4:Q2387)-SUM($R$3:R2386),0)</f>
        <v>0</v>
      </c>
      <c r="S2387" s="6">
        <f>IF(B2387&gt;0,SUM($R$4:R2387)-SUM($S$3:S2386),0)</f>
        <v>0</v>
      </c>
    </row>
    <row r="2388" spans="1:19">
      <c r="A2388">
        <f>IF(E2387&lt;&gt;E2388,COUNTIF($A$4:A2387,"&lt;&gt;0")+1,0)</f>
        <v>0</v>
      </c>
      <c r="B2388">
        <f>IF(A2388&lt;&gt;0,IF(MOD(A2388,3)=0,COUNTIF($B$4:B2387,"&lt;&gt;0")+1,0),0)</f>
        <v>0</v>
      </c>
      <c r="C2388" s="9">
        <f>'Dash Board'!$C$12+COUNT('Daily reducing balance'!$F$4:F2387)</f>
        <v>44114</v>
      </c>
      <c r="D2388">
        <f t="shared" si="259"/>
        <v>2020</v>
      </c>
      <c r="E2388">
        <f t="shared" si="260"/>
        <v>10</v>
      </c>
      <c r="F2388">
        <f>DAY('Dash Board'!$C$12+COUNT('Daily reducing balance'!$F$4:F2387))</f>
        <v>10</v>
      </c>
      <c r="G2388" s="8">
        <f t="shared" si="261"/>
        <v>222936.63095780186</v>
      </c>
      <c r="H2388" s="6">
        <f>G2388*'Dash Board'!$C$11/365</f>
        <v>64.13245548101149</v>
      </c>
      <c r="I2388" s="6">
        <f>H2388*'Dash Board'!$C$18/'Dash Board'!$C$11</f>
        <v>30.539264514767378</v>
      </c>
      <c r="J2388" s="6">
        <f>(G2388&gt;1)*PMT('Dash Board'!$C$11/365,$U$4,-'Dash Board'!$C$19)</f>
        <v>108.80376961660664</v>
      </c>
      <c r="K2388" s="6">
        <f t="shared" si="263"/>
        <v>0</v>
      </c>
      <c r="L2388" s="8">
        <f t="shared" si="264"/>
        <v>222891.95964366625</v>
      </c>
      <c r="N2388" s="8">
        <f t="shared" si="262"/>
        <v>78.264505101839262</v>
      </c>
      <c r="O2388" s="8">
        <f>IF(E2387&lt;&gt;E2388,SUM($N$4:N2388)-SUM($O$3:O2387),0)</f>
        <v>0</v>
      </c>
      <c r="P2388" s="6">
        <f>IF(B2388&gt;0,SUM($O$4:O2388)-SUM($P$3:P2387),0)</f>
        <v>0</v>
      </c>
      <c r="Q2388" s="6">
        <f t="shared" si="265"/>
        <v>30.539264514767378</v>
      </c>
      <c r="R2388" s="8">
        <f>IF(E2387&lt;&gt;E2388,SUM($Q$4:Q2388)-SUM($R$3:R2387),0)</f>
        <v>0</v>
      </c>
      <c r="S2388" s="6">
        <f>IF(B2388&gt;0,SUM($R$4:R2388)-SUM($S$3:S2387),0)</f>
        <v>0</v>
      </c>
    </row>
    <row r="2389" spans="1:19">
      <c r="A2389">
        <f>IF(E2388&lt;&gt;E2389,COUNTIF($A$4:A2388,"&lt;&gt;0")+1,0)</f>
        <v>0</v>
      </c>
      <c r="B2389">
        <f>IF(A2389&lt;&gt;0,IF(MOD(A2389,3)=0,COUNTIF($B$4:B2388,"&lt;&gt;0")+1,0),0)</f>
        <v>0</v>
      </c>
      <c r="C2389" s="9">
        <f>'Dash Board'!$C$12+COUNT('Daily reducing balance'!$F$4:F2388)</f>
        <v>44115</v>
      </c>
      <c r="D2389">
        <f t="shared" si="259"/>
        <v>2020</v>
      </c>
      <c r="E2389">
        <f t="shared" si="260"/>
        <v>10</v>
      </c>
      <c r="F2389">
        <f>DAY('Dash Board'!$C$12+COUNT('Daily reducing balance'!$F$4:F2388))</f>
        <v>11</v>
      </c>
      <c r="G2389" s="8">
        <f t="shared" si="261"/>
        <v>222891.95964366625</v>
      </c>
      <c r="H2389" s="6">
        <f>G2389*'Dash Board'!$C$11/365</f>
        <v>64.119604828999883</v>
      </c>
      <c r="I2389" s="6">
        <f>H2389*'Dash Board'!$C$18/'Dash Board'!$C$11</f>
        <v>30.533145156666617</v>
      </c>
      <c r="J2389" s="6">
        <f>(G2389&gt;1)*PMT('Dash Board'!$C$11/365,$U$4,-'Dash Board'!$C$19)</f>
        <v>108.80376961660664</v>
      </c>
      <c r="K2389" s="6">
        <f t="shared" si="263"/>
        <v>0</v>
      </c>
      <c r="L2389" s="8">
        <f t="shared" si="264"/>
        <v>222847.27547887864</v>
      </c>
      <c r="N2389" s="8">
        <f t="shared" si="262"/>
        <v>78.270624459940024</v>
      </c>
      <c r="O2389" s="8">
        <f>IF(E2388&lt;&gt;E2389,SUM($N$4:N2389)-SUM($O$3:O2388),0)</f>
        <v>0</v>
      </c>
      <c r="P2389" s="6">
        <f>IF(B2389&gt;0,SUM($O$4:O2389)-SUM($P$3:P2388),0)</f>
        <v>0</v>
      </c>
      <c r="Q2389" s="6">
        <f t="shared" si="265"/>
        <v>30.533145156666617</v>
      </c>
      <c r="R2389" s="8">
        <f>IF(E2388&lt;&gt;E2389,SUM($Q$4:Q2389)-SUM($R$3:R2388),0)</f>
        <v>0</v>
      </c>
      <c r="S2389" s="6">
        <f>IF(B2389&gt;0,SUM($R$4:R2389)-SUM($S$3:S2388),0)</f>
        <v>0</v>
      </c>
    </row>
    <row r="2390" spans="1:19">
      <c r="A2390">
        <f>IF(E2389&lt;&gt;E2390,COUNTIF($A$4:A2389,"&lt;&gt;0")+1,0)</f>
        <v>0</v>
      </c>
      <c r="B2390">
        <f>IF(A2390&lt;&gt;0,IF(MOD(A2390,3)=0,COUNTIF($B$4:B2389,"&lt;&gt;0")+1,0),0)</f>
        <v>0</v>
      </c>
      <c r="C2390" s="9">
        <f>'Dash Board'!$C$12+COUNT('Daily reducing balance'!$F$4:F2389)</f>
        <v>44116</v>
      </c>
      <c r="D2390">
        <f t="shared" si="259"/>
        <v>2020</v>
      </c>
      <c r="E2390">
        <f t="shared" si="260"/>
        <v>10</v>
      </c>
      <c r="F2390">
        <f>DAY('Dash Board'!$C$12+COUNT('Daily reducing balance'!$F$4:F2389))</f>
        <v>12</v>
      </c>
      <c r="G2390" s="8">
        <f t="shared" si="261"/>
        <v>222847.27547887864</v>
      </c>
      <c r="H2390" s="6">
        <f>G2390*'Dash Board'!$C$11/365</f>
        <v>64.106750480225358</v>
      </c>
      <c r="I2390" s="6">
        <f>H2390*'Dash Board'!$C$18/'Dash Board'!$C$11</f>
        <v>30.527024038202555</v>
      </c>
      <c r="J2390" s="6">
        <f>(G2390&gt;1)*PMT('Dash Board'!$C$11/365,$U$4,-'Dash Board'!$C$19)</f>
        <v>108.80376961660664</v>
      </c>
      <c r="K2390" s="6">
        <f t="shared" si="263"/>
        <v>0</v>
      </c>
      <c r="L2390" s="8">
        <f t="shared" si="264"/>
        <v>222802.57845974225</v>
      </c>
      <c r="N2390" s="8">
        <f t="shared" si="262"/>
        <v>78.276745578404089</v>
      </c>
      <c r="O2390" s="8">
        <f>IF(E2389&lt;&gt;E2390,SUM($N$4:N2390)-SUM($O$3:O2389),0)</f>
        <v>0</v>
      </c>
      <c r="P2390" s="6">
        <f>IF(B2390&gt;0,SUM($O$4:O2390)-SUM($P$3:P2389),0)</f>
        <v>0</v>
      </c>
      <c r="Q2390" s="6">
        <f t="shared" si="265"/>
        <v>30.527024038202555</v>
      </c>
      <c r="R2390" s="8">
        <f>IF(E2389&lt;&gt;E2390,SUM($Q$4:Q2390)-SUM($R$3:R2389),0)</f>
        <v>0</v>
      </c>
      <c r="S2390" s="6">
        <f>IF(B2390&gt;0,SUM($R$4:R2390)-SUM($S$3:S2389),0)</f>
        <v>0</v>
      </c>
    </row>
    <row r="2391" spans="1:19">
      <c r="A2391">
        <f>IF(E2390&lt;&gt;E2391,COUNTIF($A$4:A2390,"&lt;&gt;0")+1,0)</f>
        <v>0</v>
      </c>
      <c r="B2391">
        <f>IF(A2391&lt;&gt;0,IF(MOD(A2391,3)=0,COUNTIF($B$4:B2390,"&lt;&gt;0")+1,0),0)</f>
        <v>0</v>
      </c>
      <c r="C2391" s="9">
        <f>'Dash Board'!$C$12+COUNT('Daily reducing balance'!$F$4:F2390)</f>
        <v>44117</v>
      </c>
      <c r="D2391">
        <f t="shared" si="259"/>
        <v>2020</v>
      </c>
      <c r="E2391">
        <f t="shared" si="260"/>
        <v>10</v>
      </c>
      <c r="F2391">
        <f>DAY('Dash Board'!$C$12+COUNT('Daily reducing balance'!$F$4:F2390))</f>
        <v>13</v>
      </c>
      <c r="G2391" s="8">
        <f t="shared" si="261"/>
        <v>222802.57845974225</v>
      </c>
      <c r="H2391" s="6">
        <f>G2391*'Dash Board'!$C$11/365</f>
        <v>64.093892433624475</v>
      </c>
      <c r="I2391" s="6">
        <f>H2391*'Dash Board'!$C$18/'Dash Board'!$C$11</f>
        <v>30.520901158868799</v>
      </c>
      <c r="J2391" s="6">
        <f>(G2391&gt;1)*PMT('Dash Board'!$C$11/365,$U$4,-'Dash Board'!$C$19)</f>
        <v>108.80376961660664</v>
      </c>
      <c r="K2391" s="6">
        <f t="shared" si="263"/>
        <v>0</v>
      </c>
      <c r="L2391" s="8">
        <f t="shared" si="264"/>
        <v>222757.86858255925</v>
      </c>
      <c r="N2391" s="8">
        <f t="shared" si="262"/>
        <v>78.282868457737848</v>
      </c>
      <c r="O2391" s="8">
        <f>IF(E2390&lt;&gt;E2391,SUM($N$4:N2391)-SUM($O$3:O2390),0)</f>
        <v>0</v>
      </c>
      <c r="P2391" s="6">
        <f>IF(B2391&gt;0,SUM($O$4:O2391)-SUM($P$3:P2390),0)</f>
        <v>0</v>
      </c>
      <c r="Q2391" s="6">
        <f t="shared" si="265"/>
        <v>30.520901158868799</v>
      </c>
      <c r="R2391" s="8">
        <f>IF(E2390&lt;&gt;E2391,SUM($Q$4:Q2391)-SUM($R$3:R2390),0)</f>
        <v>0</v>
      </c>
      <c r="S2391" s="6">
        <f>IF(B2391&gt;0,SUM($R$4:R2391)-SUM($S$3:S2390),0)</f>
        <v>0</v>
      </c>
    </row>
    <row r="2392" spans="1:19">
      <c r="A2392">
        <f>IF(E2391&lt;&gt;E2392,COUNTIF($A$4:A2391,"&lt;&gt;0")+1,0)</f>
        <v>0</v>
      </c>
      <c r="B2392">
        <f>IF(A2392&lt;&gt;0,IF(MOD(A2392,3)=0,COUNTIF($B$4:B2391,"&lt;&gt;0")+1,0),0)</f>
        <v>0</v>
      </c>
      <c r="C2392" s="9">
        <f>'Dash Board'!$C$12+COUNT('Daily reducing balance'!$F$4:F2391)</f>
        <v>44118</v>
      </c>
      <c r="D2392">
        <f t="shared" si="259"/>
        <v>2020</v>
      </c>
      <c r="E2392">
        <f t="shared" si="260"/>
        <v>10</v>
      </c>
      <c r="F2392">
        <f>DAY('Dash Board'!$C$12+COUNT('Daily reducing balance'!$F$4:F2391))</f>
        <v>14</v>
      </c>
      <c r="G2392" s="8">
        <f t="shared" si="261"/>
        <v>222757.86858255925</v>
      </c>
      <c r="H2392" s="6">
        <f>G2392*'Dash Board'!$C$11/365</f>
        <v>64.081030688133481</v>
      </c>
      <c r="I2392" s="6">
        <f>H2392*'Dash Board'!$C$18/'Dash Board'!$C$11</f>
        <v>30.514776518158804</v>
      </c>
      <c r="J2392" s="6">
        <f>(G2392&gt;1)*PMT('Dash Board'!$C$11/365,$U$4,-'Dash Board'!$C$19)</f>
        <v>108.80376961660664</v>
      </c>
      <c r="K2392" s="6">
        <f t="shared" si="263"/>
        <v>0</v>
      </c>
      <c r="L2392" s="8">
        <f t="shared" si="264"/>
        <v>222713.14584363077</v>
      </c>
      <c r="N2392" s="8">
        <f t="shared" si="262"/>
        <v>78.288993098447833</v>
      </c>
      <c r="O2392" s="8">
        <f>IF(E2391&lt;&gt;E2392,SUM($N$4:N2392)-SUM($O$3:O2391),0)</f>
        <v>0</v>
      </c>
      <c r="P2392" s="6">
        <f>IF(B2392&gt;0,SUM($O$4:O2392)-SUM($P$3:P2391),0)</f>
        <v>0</v>
      </c>
      <c r="Q2392" s="6">
        <f t="shared" si="265"/>
        <v>30.514776518158804</v>
      </c>
      <c r="R2392" s="8">
        <f>IF(E2391&lt;&gt;E2392,SUM($Q$4:Q2392)-SUM($R$3:R2391),0)</f>
        <v>0</v>
      </c>
      <c r="S2392" s="6">
        <f>IF(B2392&gt;0,SUM($R$4:R2392)-SUM($S$3:S2391),0)</f>
        <v>0</v>
      </c>
    </row>
    <row r="2393" spans="1:19">
      <c r="A2393">
        <f>IF(E2392&lt;&gt;E2393,COUNTIF($A$4:A2392,"&lt;&gt;0")+1,0)</f>
        <v>0</v>
      </c>
      <c r="B2393">
        <f>IF(A2393&lt;&gt;0,IF(MOD(A2393,3)=0,COUNTIF($B$4:B2392,"&lt;&gt;0")+1,0),0)</f>
        <v>0</v>
      </c>
      <c r="C2393" s="9">
        <f>'Dash Board'!$C$12+COUNT('Daily reducing balance'!$F$4:F2392)</f>
        <v>44119</v>
      </c>
      <c r="D2393">
        <f t="shared" si="259"/>
        <v>2020</v>
      </c>
      <c r="E2393">
        <f t="shared" si="260"/>
        <v>10</v>
      </c>
      <c r="F2393">
        <f>DAY('Dash Board'!$C$12+COUNT('Daily reducing balance'!$F$4:F2392))</f>
        <v>15</v>
      </c>
      <c r="G2393" s="8">
        <f t="shared" si="261"/>
        <v>222713.14584363077</v>
      </c>
      <c r="H2393" s="6">
        <f>G2393*'Dash Board'!$C$11/365</f>
        <v>64.068165242688309</v>
      </c>
      <c r="I2393" s="6">
        <f>H2393*'Dash Board'!$C$18/'Dash Board'!$C$11</f>
        <v>30.508650115565864</v>
      </c>
      <c r="J2393" s="6">
        <f>(G2393&gt;1)*PMT('Dash Board'!$C$11/365,$U$4,-'Dash Board'!$C$19)</f>
        <v>108.80376961660664</v>
      </c>
      <c r="K2393" s="6">
        <f t="shared" si="263"/>
        <v>0</v>
      </c>
      <c r="L2393" s="8">
        <f t="shared" si="264"/>
        <v>222668.41023925686</v>
      </c>
      <c r="N2393" s="8">
        <f t="shared" si="262"/>
        <v>78.295119501040773</v>
      </c>
      <c r="O2393" s="8">
        <f>IF(E2392&lt;&gt;E2393,SUM($N$4:N2393)-SUM($O$3:O2392),0)</f>
        <v>0</v>
      </c>
      <c r="P2393" s="6">
        <f>IF(B2393&gt;0,SUM($O$4:O2393)-SUM($P$3:P2392),0)</f>
        <v>0</v>
      </c>
      <c r="Q2393" s="6">
        <f t="shared" si="265"/>
        <v>30.508650115565864</v>
      </c>
      <c r="R2393" s="8">
        <f>IF(E2392&lt;&gt;E2393,SUM($Q$4:Q2393)-SUM($R$3:R2392),0)</f>
        <v>0</v>
      </c>
      <c r="S2393" s="6">
        <f>IF(B2393&gt;0,SUM($R$4:R2393)-SUM($S$3:S2392),0)</f>
        <v>0</v>
      </c>
    </row>
    <row r="2394" spans="1:19">
      <c r="A2394">
        <f>IF(E2393&lt;&gt;E2394,COUNTIF($A$4:A2393,"&lt;&gt;0")+1,0)</f>
        <v>0</v>
      </c>
      <c r="B2394">
        <f>IF(A2394&lt;&gt;0,IF(MOD(A2394,3)=0,COUNTIF($B$4:B2393,"&lt;&gt;0")+1,0),0)</f>
        <v>0</v>
      </c>
      <c r="C2394" s="9">
        <f>'Dash Board'!$C$12+COUNT('Daily reducing balance'!$F$4:F2393)</f>
        <v>44120</v>
      </c>
      <c r="D2394">
        <f t="shared" si="259"/>
        <v>2020</v>
      </c>
      <c r="E2394">
        <f t="shared" si="260"/>
        <v>10</v>
      </c>
      <c r="F2394">
        <f>DAY('Dash Board'!$C$12+COUNT('Daily reducing balance'!$F$4:F2393))</f>
        <v>16</v>
      </c>
      <c r="G2394" s="8">
        <f t="shared" si="261"/>
        <v>222668.41023925686</v>
      </c>
      <c r="H2394" s="6">
        <f>G2394*'Dash Board'!$C$11/365</f>
        <v>64.055296096224566</v>
      </c>
      <c r="I2394" s="6">
        <f>H2394*'Dash Board'!$C$18/'Dash Board'!$C$11</f>
        <v>30.50252195058313</v>
      </c>
      <c r="J2394" s="6">
        <f>(G2394&gt;1)*PMT('Dash Board'!$C$11/365,$U$4,-'Dash Board'!$C$19)</f>
        <v>108.80376961660664</v>
      </c>
      <c r="K2394" s="6">
        <f t="shared" si="263"/>
        <v>0</v>
      </c>
      <c r="L2394" s="8">
        <f t="shared" si="264"/>
        <v>222623.66176573647</v>
      </c>
      <c r="N2394" s="8">
        <f t="shared" si="262"/>
        <v>78.301247666023514</v>
      </c>
      <c r="O2394" s="8">
        <f>IF(E2393&lt;&gt;E2394,SUM($N$4:N2394)-SUM($O$3:O2393),0)</f>
        <v>0</v>
      </c>
      <c r="P2394" s="6">
        <f>IF(B2394&gt;0,SUM($O$4:O2394)-SUM($P$3:P2393),0)</f>
        <v>0</v>
      </c>
      <c r="Q2394" s="6">
        <f t="shared" si="265"/>
        <v>30.50252195058313</v>
      </c>
      <c r="R2394" s="8">
        <f>IF(E2393&lt;&gt;E2394,SUM($Q$4:Q2394)-SUM($R$3:R2393),0)</f>
        <v>0</v>
      </c>
      <c r="S2394" s="6">
        <f>IF(B2394&gt;0,SUM($R$4:R2394)-SUM($S$3:S2393),0)</f>
        <v>0</v>
      </c>
    </row>
    <row r="2395" spans="1:19">
      <c r="A2395">
        <f>IF(E2394&lt;&gt;E2395,COUNTIF($A$4:A2394,"&lt;&gt;0")+1,0)</f>
        <v>0</v>
      </c>
      <c r="B2395">
        <f>IF(A2395&lt;&gt;0,IF(MOD(A2395,3)=0,COUNTIF($B$4:B2394,"&lt;&gt;0")+1,0),0)</f>
        <v>0</v>
      </c>
      <c r="C2395" s="9">
        <f>'Dash Board'!$C$12+COUNT('Daily reducing balance'!$F$4:F2394)</f>
        <v>44121</v>
      </c>
      <c r="D2395">
        <f t="shared" si="259"/>
        <v>2020</v>
      </c>
      <c r="E2395">
        <f t="shared" si="260"/>
        <v>10</v>
      </c>
      <c r="F2395">
        <f>DAY('Dash Board'!$C$12+COUNT('Daily reducing balance'!$F$4:F2394))</f>
        <v>17</v>
      </c>
      <c r="G2395" s="8">
        <f t="shared" si="261"/>
        <v>222623.66176573647</v>
      </c>
      <c r="H2395" s="6">
        <f>G2395*'Dash Board'!$C$11/365</f>
        <v>64.042423247677618</v>
      </c>
      <c r="I2395" s="6">
        <f>H2395*'Dash Board'!$C$18/'Dash Board'!$C$11</f>
        <v>30.496392022703631</v>
      </c>
      <c r="J2395" s="6">
        <f>(G2395&gt;1)*PMT('Dash Board'!$C$11/365,$U$4,-'Dash Board'!$C$19)</f>
        <v>108.80376961660664</v>
      </c>
      <c r="K2395" s="6">
        <f t="shared" si="263"/>
        <v>0</v>
      </c>
      <c r="L2395" s="8">
        <f t="shared" si="264"/>
        <v>222578.90041936754</v>
      </c>
      <c r="N2395" s="8">
        <f t="shared" si="262"/>
        <v>78.307377593903013</v>
      </c>
      <c r="O2395" s="8">
        <f>IF(E2394&lt;&gt;E2395,SUM($N$4:N2395)-SUM($O$3:O2394),0)</f>
        <v>0</v>
      </c>
      <c r="P2395" s="6">
        <f>IF(B2395&gt;0,SUM($O$4:O2395)-SUM($P$3:P2394),0)</f>
        <v>0</v>
      </c>
      <c r="Q2395" s="6">
        <f t="shared" si="265"/>
        <v>30.496392022703631</v>
      </c>
      <c r="R2395" s="8">
        <f>IF(E2394&lt;&gt;E2395,SUM($Q$4:Q2395)-SUM($R$3:R2394),0)</f>
        <v>0</v>
      </c>
      <c r="S2395" s="6">
        <f>IF(B2395&gt;0,SUM($R$4:R2395)-SUM($S$3:S2394),0)</f>
        <v>0</v>
      </c>
    </row>
    <row r="2396" spans="1:19">
      <c r="A2396">
        <f>IF(E2395&lt;&gt;E2396,COUNTIF($A$4:A2395,"&lt;&gt;0")+1,0)</f>
        <v>0</v>
      </c>
      <c r="B2396">
        <f>IF(A2396&lt;&gt;0,IF(MOD(A2396,3)=0,COUNTIF($B$4:B2395,"&lt;&gt;0")+1,0),0)</f>
        <v>0</v>
      </c>
      <c r="C2396" s="9">
        <f>'Dash Board'!$C$12+COUNT('Daily reducing balance'!$F$4:F2395)</f>
        <v>44122</v>
      </c>
      <c r="D2396">
        <f t="shared" si="259"/>
        <v>2020</v>
      </c>
      <c r="E2396">
        <f t="shared" si="260"/>
        <v>10</v>
      </c>
      <c r="F2396">
        <f>DAY('Dash Board'!$C$12+COUNT('Daily reducing balance'!$F$4:F2395))</f>
        <v>18</v>
      </c>
      <c r="G2396" s="8">
        <f t="shared" si="261"/>
        <v>222578.90041936754</v>
      </c>
      <c r="H2396" s="6">
        <f>G2396*'Dash Board'!$C$11/365</f>
        <v>64.029546695982447</v>
      </c>
      <c r="I2396" s="6">
        <f>H2396*'Dash Board'!$C$18/'Dash Board'!$C$11</f>
        <v>30.490260331420213</v>
      </c>
      <c r="J2396" s="6">
        <f>(G2396&gt;1)*PMT('Dash Board'!$C$11/365,$U$4,-'Dash Board'!$C$19)</f>
        <v>108.80376961660664</v>
      </c>
      <c r="K2396" s="6">
        <f t="shared" si="263"/>
        <v>0</v>
      </c>
      <c r="L2396" s="8">
        <f t="shared" si="264"/>
        <v>222534.12619644692</v>
      </c>
      <c r="N2396" s="8">
        <f t="shared" si="262"/>
        <v>78.313509285186427</v>
      </c>
      <c r="O2396" s="8">
        <f>IF(E2395&lt;&gt;E2396,SUM($N$4:N2396)-SUM($O$3:O2395),0)</f>
        <v>0</v>
      </c>
      <c r="P2396" s="6">
        <f>IF(B2396&gt;0,SUM($O$4:O2396)-SUM($P$3:P2395),0)</f>
        <v>0</v>
      </c>
      <c r="Q2396" s="6">
        <f t="shared" si="265"/>
        <v>30.490260331420213</v>
      </c>
      <c r="R2396" s="8">
        <f>IF(E2395&lt;&gt;E2396,SUM($Q$4:Q2396)-SUM($R$3:R2395),0)</f>
        <v>0</v>
      </c>
      <c r="S2396" s="6">
        <f>IF(B2396&gt;0,SUM($R$4:R2396)-SUM($S$3:S2395),0)</f>
        <v>0</v>
      </c>
    </row>
    <row r="2397" spans="1:19">
      <c r="A2397">
        <f>IF(E2396&lt;&gt;E2397,COUNTIF($A$4:A2396,"&lt;&gt;0")+1,0)</f>
        <v>0</v>
      </c>
      <c r="B2397">
        <f>IF(A2397&lt;&gt;0,IF(MOD(A2397,3)=0,COUNTIF($B$4:B2396,"&lt;&gt;0")+1,0),0)</f>
        <v>0</v>
      </c>
      <c r="C2397" s="9">
        <f>'Dash Board'!$C$12+COUNT('Daily reducing balance'!$F$4:F2396)</f>
        <v>44123</v>
      </c>
      <c r="D2397">
        <f t="shared" si="259"/>
        <v>2020</v>
      </c>
      <c r="E2397">
        <f t="shared" si="260"/>
        <v>10</v>
      </c>
      <c r="F2397">
        <f>DAY('Dash Board'!$C$12+COUNT('Daily reducing balance'!$F$4:F2396))</f>
        <v>19</v>
      </c>
      <c r="G2397" s="8">
        <f t="shared" si="261"/>
        <v>222534.12619644692</v>
      </c>
      <c r="H2397" s="6">
        <f>G2397*'Dash Board'!$C$11/365</f>
        <v>64.016666440073763</v>
      </c>
      <c r="I2397" s="6">
        <f>H2397*'Dash Board'!$C$18/'Dash Board'!$C$11</f>
        <v>30.484126876225606</v>
      </c>
      <c r="J2397" s="6">
        <f>(G2397&gt;1)*PMT('Dash Board'!$C$11/365,$U$4,-'Dash Board'!$C$19)</f>
        <v>108.80376961660664</v>
      </c>
      <c r="K2397" s="6">
        <f t="shared" si="263"/>
        <v>0</v>
      </c>
      <c r="L2397" s="8">
        <f t="shared" si="264"/>
        <v>222489.33909327036</v>
      </c>
      <c r="N2397" s="8">
        <f t="shared" si="262"/>
        <v>78.319642740381042</v>
      </c>
      <c r="O2397" s="8">
        <f>IF(E2396&lt;&gt;E2397,SUM($N$4:N2397)-SUM($O$3:O2396),0)</f>
        <v>0</v>
      </c>
      <c r="P2397" s="6">
        <f>IF(B2397&gt;0,SUM($O$4:O2397)-SUM($P$3:P2396),0)</f>
        <v>0</v>
      </c>
      <c r="Q2397" s="6">
        <f t="shared" si="265"/>
        <v>30.484126876225606</v>
      </c>
      <c r="R2397" s="8">
        <f>IF(E2396&lt;&gt;E2397,SUM($Q$4:Q2397)-SUM($R$3:R2396),0)</f>
        <v>0</v>
      </c>
      <c r="S2397" s="6">
        <f>IF(B2397&gt;0,SUM($R$4:R2397)-SUM($S$3:S2396),0)</f>
        <v>0</v>
      </c>
    </row>
    <row r="2398" spans="1:19">
      <c r="A2398">
        <f>IF(E2397&lt;&gt;E2398,COUNTIF($A$4:A2397,"&lt;&gt;0")+1,0)</f>
        <v>0</v>
      </c>
      <c r="B2398">
        <f>IF(A2398&lt;&gt;0,IF(MOD(A2398,3)=0,COUNTIF($B$4:B2397,"&lt;&gt;0")+1,0),0)</f>
        <v>0</v>
      </c>
      <c r="C2398" s="9">
        <f>'Dash Board'!$C$12+COUNT('Daily reducing balance'!$F$4:F2397)</f>
        <v>44124</v>
      </c>
      <c r="D2398">
        <f t="shared" si="259"/>
        <v>2020</v>
      </c>
      <c r="E2398">
        <f t="shared" si="260"/>
        <v>10</v>
      </c>
      <c r="F2398">
        <f>DAY('Dash Board'!$C$12+COUNT('Daily reducing balance'!$F$4:F2397))</f>
        <v>20</v>
      </c>
      <c r="G2398" s="8">
        <f t="shared" si="261"/>
        <v>222489.33909327036</v>
      </c>
      <c r="H2398" s="6">
        <f>G2398*'Dash Board'!$C$11/365</f>
        <v>64.003782478885995</v>
      </c>
      <c r="I2398" s="6">
        <f>H2398*'Dash Board'!$C$18/'Dash Board'!$C$11</f>
        <v>30.477991656612382</v>
      </c>
      <c r="J2398" s="6">
        <f>(G2398&gt;1)*PMT('Dash Board'!$C$11/365,$U$4,-'Dash Board'!$C$19)</f>
        <v>108.80376961660664</v>
      </c>
      <c r="K2398" s="6">
        <f t="shared" si="263"/>
        <v>0</v>
      </c>
      <c r="L2398" s="8">
        <f t="shared" si="264"/>
        <v>222444.53910613264</v>
      </c>
      <c r="N2398" s="8">
        <f t="shared" si="262"/>
        <v>78.325777959994269</v>
      </c>
      <c r="O2398" s="8">
        <f>IF(E2397&lt;&gt;E2398,SUM($N$4:N2398)-SUM($O$3:O2397),0)</f>
        <v>0</v>
      </c>
      <c r="P2398" s="6">
        <f>IF(B2398&gt;0,SUM($O$4:O2398)-SUM($P$3:P2397),0)</f>
        <v>0</v>
      </c>
      <c r="Q2398" s="6">
        <f t="shared" si="265"/>
        <v>30.477991656612382</v>
      </c>
      <c r="R2398" s="8">
        <f>IF(E2397&lt;&gt;E2398,SUM($Q$4:Q2398)-SUM($R$3:R2397),0)</f>
        <v>0</v>
      </c>
      <c r="S2398" s="6">
        <f>IF(B2398&gt;0,SUM($R$4:R2398)-SUM($S$3:S2397),0)</f>
        <v>0</v>
      </c>
    </row>
    <row r="2399" spans="1:19">
      <c r="A2399">
        <f>IF(E2398&lt;&gt;E2399,COUNTIF($A$4:A2398,"&lt;&gt;0")+1,0)</f>
        <v>0</v>
      </c>
      <c r="B2399">
        <f>IF(A2399&lt;&gt;0,IF(MOD(A2399,3)=0,COUNTIF($B$4:B2398,"&lt;&gt;0")+1,0),0)</f>
        <v>0</v>
      </c>
      <c r="C2399" s="9">
        <f>'Dash Board'!$C$12+COUNT('Daily reducing balance'!$F$4:F2398)</f>
        <v>44125</v>
      </c>
      <c r="D2399">
        <f t="shared" si="259"/>
        <v>2020</v>
      </c>
      <c r="E2399">
        <f t="shared" si="260"/>
        <v>10</v>
      </c>
      <c r="F2399">
        <f>DAY('Dash Board'!$C$12+COUNT('Daily reducing balance'!$F$4:F2398))</f>
        <v>21</v>
      </c>
      <c r="G2399" s="8">
        <f t="shared" si="261"/>
        <v>222444.53910613264</v>
      </c>
      <c r="H2399" s="6">
        <f>G2399*'Dash Board'!$C$11/365</f>
        <v>63.990894811353222</v>
      </c>
      <c r="I2399" s="6">
        <f>H2399*'Dash Board'!$C$18/'Dash Board'!$C$11</f>
        <v>30.471854672072965</v>
      </c>
      <c r="J2399" s="6">
        <f>(G2399&gt;1)*PMT('Dash Board'!$C$11/365,$U$4,-'Dash Board'!$C$19)</f>
        <v>108.80376961660664</v>
      </c>
      <c r="K2399" s="6">
        <f t="shared" si="263"/>
        <v>0</v>
      </c>
      <c r="L2399" s="8">
        <f t="shared" si="264"/>
        <v>222399.72623132737</v>
      </c>
      <c r="N2399" s="8">
        <f t="shared" si="262"/>
        <v>78.331914944533679</v>
      </c>
      <c r="O2399" s="8">
        <f>IF(E2398&lt;&gt;E2399,SUM($N$4:N2399)-SUM($O$3:O2398),0)</f>
        <v>0</v>
      </c>
      <c r="P2399" s="6">
        <f>IF(B2399&gt;0,SUM($O$4:O2399)-SUM($P$3:P2398),0)</f>
        <v>0</v>
      </c>
      <c r="Q2399" s="6">
        <f t="shared" si="265"/>
        <v>30.471854672072965</v>
      </c>
      <c r="R2399" s="8">
        <f>IF(E2398&lt;&gt;E2399,SUM($Q$4:Q2399)-SUM($R$3:R2398),0)</f>
        <v>0</v>
      </c>
      <c r="S2399" s="6">
        <f>IF(B2399&gt;0,SUM($R$4:R2399)-SUM($S$3:S2398),0)</f>
        <v>0</v>
      </c>
    </row>
    <row r="2400" spans="1:19">
      <c r="A2400">
        <f>IF(E2399&lt;&gt;E2400,COUNTIF($A$4:A2399,"&lt;&gt;0")+1,0)</f>
        <v>0</v>
      </c>
      <c r="B2400">
        <f>IF(A2400&lt;&gt;0,IF(MOD(A2400,3)=0,COUNTIF($B$4:B2399,"&lt;&gt;0")+1,0),0)</f>
        <v>0</v>
      </c>
      <c r="C2400" s="9">
        <f>'Dash Board'!$C$12+COUNT('Daily reducing balance'!$F$4:F2399)</f>
        <v>44126</v>
      </c>
      <c r="D2400">
        <f t="shared" si="259"/>
        <v>2020</v>
      </c>
      <c r="E2400">
        <f t="shared" si="260"/>
        <v>10</v>
      </c>
      <c r="F2400">
        <f>DAY('Dash Board'!$C$12+COUNT('Daily reducing balance'!$F$4:F2399))</f>
        <v>22</v>
      </c>
      <c r="G2400" s="8">
        <f t="shared" si="261"/>
        <v>222399.72623132737</v>
      </c>
      <c r="H2400" s="6">
        <f>G2400*'Dash Board'!$C$11/365</f>
        <v>63.978003436409239</v>
      </c>
      <c r="I2400" s="6">
        <f>H2400*'Dash Board'!$C$18/'Dash Board'!$C$11</f>
        <v>30.465715922099637</v>
      </c>
      <c r="J2400" s="6">
        <f>(G2400&gt;1)*PMT('Dash Board'!$C$11/365,$U$4,-'Dash Board'!$C$19)</f>
        <v>108.80376961660664</v>
      </c>
      <c r="K2400" s="6">
        <f t="shared" si="263"/>
        <v>0</v>
      </c>
      <c r="L2400" s="8">
        <f t="shared" si="264"/>
        <v>222354.90046514716</v>
      </c>
      <c r="N2400" s="8">
        <f t="shared" si="262"/>
        <v>78.338053694507011</v>
      </c>
      <c r="O2400" s="8">
        <f>IF(E2399&lt;&gt;E2400,SUM($N$4:N2400)-SUM($O$3:O2399),0)</f>
        <v>0</v>
      </c>
      <c r="P2400" s="6">
        <f>IF(B2400&gt;0,SUM($O$4:O2400)-SUM($P$3:P2399),0)</f>
        <v>0</v>
      </c>
      <c r="Q2400" s="6">
        <f t="shared" si="265"/>
        <v>30.465715922099637</v>
      </c>
      <c r="R2400" s="8">
        <f>IF(E2399&lt;&gt;E2400,SUM($Q$4:Q2400)-SUM($R$3:R2399),0)</f>
        <v>0</v>
      </c>
      <c r="S2400" s="6">
        <f>IF(B2400&gt;0,SUM($R$4:R2400)-SUM($S$3:S2399),0)</f>
        <v>0</v>
      </c>
    </row>
    <row r="2401" spans="1:19">
      <c r="A2401">
        <f>IF(E2400&lt;&gt;E2401,COUNTIF($A$4:A2400,"&lt;&gt;0")+1,0)</f>
        <v>0</v>
      </c>
      <c r="B2401">
        <f>IF(A2401&lt;&gt;0,IF(MOD(A2401,3)=0,COUNTIF($B$4:B2400,"&lt;&gt;0")+1,0),0)</f>
        <v>0</v>
      </c>
      <c r="C2401" s="9">
        <f>'Dash Board'!$C$12+COUNT('Daily reducing balance'!$F$4:F2400)</f>
        <v>44127</v>
      </c>
      <c r="D2401">
        <f t="shared" si="259"/>
        <v>2020</v>
      </c>
      <c r="E2401">
        <f t="shared" si="260"/>
        <v>10</v>
      </c>
      <c r="F2401">
        <f>DAY('Dash Board'!$C$12+COUNT('Daily reducing balance'!$F$4:F2400))</f>
        <v>23</v>
      </c>
      <c r="G2401" s="8">
        <f t="shared" si="261"/>
        <v>222354.90046514716</v>
      </c>
      <c r="H2401" s="6">
        <f>G2401*'Dash Board'!$C$11/365</f>
        <v>63.965108352987542</v>
      </c>
      <c r="I2401" s="6">
        <f>H2401*'Dash Board'!$C$18/'Dash Board'!$C$11</f>
        <v>30.459575406184548</v>
      </c>
      <c r="J2401" s="6">
        <f>(G2401&gt;1)*PMT('Dash Board'!$C$11/365,$U$4,-'Dash Board'!$C$19)</f>
        <v>108.80376961660664</v>
      </c>
      <c r="K2401" s="6">
        <f t="shared" si="263"/>
        <v>0</v>
      </c>
      <c r="L2401" s="8">
        <f t="shared" si="264"/>
        <v>222310.06180388352</v>
      </c>
      <c r="N2401" s="8">
        <f t="shared" si="262"/>
        <v>78.344194210422103</v>
      </c>
      <c r="O2401" s="8">
        <f>IF(E2400&lt;&gt;E2401,SUM($N$4:N2401)-SUM($O$3:O2400),0)</f>
        <v>0</v>
      </c>
      <c r="P2401" s="6">
        <f>IF(B2401&gt;0,SUM($O$4:O2401)-SUM($P$3:P2400),0)</f>
        <v>0</v>
      </c>
      <c r="Q2401" s="6">
        <f t="shared" si="265"/>
        <v>30.459575406184548</v>
      </c>
      <c r="R2401" s="8">
        <f>IF(E2400&lt;&gt;E2401,SUM($Q$4:Q2401)-SUM($R$3:R2400),0)</f>
        <v>0</v>
      </c>
      <c r="S2401" s="6">
        <f>IF(B2401&gt;0,SUM($R$4:R2401)-SUM($S$3:S2400),0)</f>
        <v>0</v>
      </c>
    </row>
    <row r="2402" spans="1:19">
      <c r="A2402">
        <f>IF(E2401&lt;&gt;E2402,COUNTIF($A$4:A2401,"&lt;&gt;0")+1,0)</f>
        <v>0</v>
      </c>
      <c r="B2402">
        <f>IF(A2402&lt;&gt;0,IF(MOD(A2402,3)=0,COUNTIF($B$4:B2401,"&lt;&gt;0")+1,0),0)</f>
        <v>0</v>
      </c>
      <c r="C2402" s="9">
        <f>'Dash Board'!$C$12+COUNT('Daily reducing balance'!$F$4:F2401)</f>
        <v>44128</v>
      </c>
      <c r="D2402">
        <f t="shared" si="259"/>
        <v>2020</v>
      </c>
      <c r="E2402">
        <f t="shared" si="260"/>
        <v>10</v>
      </c>
      <c r="F2402">
        <f>DAY('Dash Board'!$C$12+COUNT('Daily reducing balance'!$F$4:F2401))</f>
        <v>24</v>
      </c>
      <c r="G2402" s="8">
        <f t="shared" si="261"/>
        <v>222310.06180388352</v>
      </c>
      <c r="H2402" s="6">
        <f>G2402*'Dash Board'!$C$11/365</f>
        <v>63.952209560021288</v>
      </c>
      <c r="I2402" s="6">
        <f>H2402*'Dash Board'!$C$18/'Dash Board'!$C$11</f>
        <v>30.453433123819664</v>
      </c>
      <c r="J2402" s="6">
        <f>(G2402&gt;1)*PMT('Dash Board'!$C$11/365,$U$4,-'Dash Board'!$C$19)</f>
        <v>108.80376961660664</v>
      </c>
      <c r="K2402" s="6">
        <f t="shared" si="263"/>
        <v>0</v>
      </c>
      <c r="L2402" s="8">
        <f t="shared" si="264"/>
        <v>222265.21024382694</v>
      </c>
      <c r="N2402" s="8">
        <f t="shared" si="262"/>
        <v>78.35033649278698</v>
      </c>
      <c r="O2402" s="8">
        <f>IF(E2401&lt;&gt;E2402,SUM($N$4:N2402)-SUM($O$3:O2401),0)</f>
        <v>0</v>
      </c>
      <c r="P2402" s="6">
        <f>IF(B2402&gt;0,SUM($O$4:O2402)-SUM($P$3:P2401),0)</f>
        <v>0</v>
      </c>
      <c r="Q2402" s="6">
        <f t="shared" si="265"/>
        <v>30.453433123819664</v>
      </c>
      <c r="R2402" s="8">
        <f>IF(E2401&lt;&gt;E2402,SUM($Q$4:Q2402)-SUM($R$3:R2401),0)</f>
        <v>0</v>
      </c>
      <c r="S2402" s="6">
        <f>IF(B2402&gt;0,SUM($R$4:R2402)-SUM($S$3:S2401),0)</f>
        <v>0</v>
      </c>
    </row>
    <row r="2403" spans="1:19">
      <c r="A2403">
        <f>IF(E2402&lt;&gt;E2403,COUNTIF($A$4:A2402,"&lt;&gt;0")+1,0)</f>
        <v>0</v>
      </c>
      <c r="B2403">
        <f>IF(A2403&lt;&gt;0,IF(MOD(A2403,3)=0,COUNTIF($B$4:B2402,"&lt;&gt;0")+1,0),0)</f>
        <v>0</v>
      </c>
      <c r="C2403" s="9">
        <f>'Dash Board'!$C$12+COUNT('Daily reducing balance'!$F$4:F2402)</f>
        <v>44129</v>
      </c>
      <c r="D2403">
        <f t="shared" si="259"/>
        <v>2020</v>
      </c>
      <c r="E2403">
        <f t="shared" si="260"/>
        <v>10</v>
      </c>
      <c r="F2403">
        <f>DAY('Dash Board'!$C$12+COUNT('Daily reducing balance'!$F$4:F2402))</f>
        <v>25</v>
      </c>
      <c r="G2403" s="8">
        <f t="shared" si="261"/>
        <v>222265.21024382694</v>
      </c>
      <c r="H2403" s="6">
        <f>G2403*'Dash Board'!$C$11/365</f>
        <v>63.939307056443369</v>
      </c>
      <c r="I2403" s="6">
        <f>H2403*'Dash Board'!$C$18/'Dash Board'!$C$11</f>
        <v>30.447289074496844</v>
      </c>
      <c r="J2403" s="6">
        <f>(G2403&gt;1)*PMT('Dash Board'!$C$11/365,$U$4,-'Dash Board'!$C$19)</f>
        <v>108.80376961660664</v>
      </c>
      <c r="K2403" s="6">
        <f t="shared" si="263"/>
        <v>0</v>
      </c>
      <c r="L2403" s="8">
        <f t="shared" si="264"/>
        <v>222220.34578126678</v>
      </c>
      <c r="N2403" s="8">
        <f t="shared" si="262"/>
        <v>78.356480542109807</v>
      </c>
      <c r="O2403" s="8">
        <f>IF(E2402&lt;&gt;E2403,SUM($N$4:N2403)-SUM($O$3:O2402),0)</f>
        <v>0</v>
      </c>
      <c r="P2403" s="6">
        <f>IF(B2403&gt;0,SUM($O$4:O2403)-SUM($P$3:P2402),0)</f>
        <v>0</v>
      </c>
      <c r="Q2403" s="6">
        <f t="shared" si="265"/>
        <v>30.447289074496844</v>
      </c>
      <c r="R2403" s="8">
        <f>IF(E2402&lt;&gt;E2403,SUM($Q$4:Q2403)-SUM($R$3:R2402),0)</f>
        <v>0</v>
      </c>
      <c r="S2403" s="6">
        <f>IF(B2403&gt;0,SUM($R$4:R2403)-SUM($S$3:S2402),0)</f>
        <v>0</v>
      </c>
    </row>
    <row r="2404" spans="1:19">
      <c r="A2404">
        <f>IF(E2403&lt;&gt;E2404,COUNTIF($A$4:A2403,"&lt;&gt;0")+1,0)</f>
        <v>0</v>
      </c>
      <c r="B2404">
        <f>IF(A2404&lt;&gt;0,IF(MOD(A2404,3)=0,COUNTIF($B$4:B2403,"&lt;&gt;0")+1,0),0)</f>
        <v>0</v>
      </c>
      <c r="C2404" s="9">
        <f>'Dash Board'!$C$12+COUNT('Daily reducing balance'!$F$4:F2403)</f>
        <v>44130</v>
      </c>
      <c r="D2404">
        <f t="shared" si="259"/>
        <v>2020</v>
      </c>
      <c r="E2404">
        <f t="shared" si="260"/>
        <v>10</v>
      </c>
      <c r="F2404">
        <f>DAY('Dash Board'!$C$12+COUNT('Daily reducing balance'!$F$4:F2403))</f>
        <v>26</v>
      </c>
      <c r="G2404" s="8">
        <f t="shared" si="261"/>
        <v>222220.34578126678</v>
      </c>
      <c r="H2404" s="6">
        <f>G2404*'Dash Board'!$C$11/365</f>
        <v>63.926400841186336</v>
      </c>
      <c r="I2404" s="6">
        <f>H2404*'Dash Board'!$C$18/'Dash Board'!$C$11</f>
        <v>30.441143257707783</v>
      </c>
      <c r="J2404" s="6">
        <f>(G2404&gt;1)*PMT('Dash Board'!$C$11/365,$U$4,-'Dash Board'!$C$19)</f>
        <v>108.80376961660664</v>
      </c>
      <c r="K2404" s="6">
        <f t="shared" si="263"/>
        <v>0</v>
      </c>
      <c r="L2404" s="8">
        <f t="shared" si="264"/>
        <v>222175.46841249135</v>
      </c>
      <c r="N2404" s="8">
        <f t="shared" si="262"/>
        <v>78.362626358898865</v>
      </c>
      <c r="O2404" s="8">
        <f>IF(E2403&lt;&gt;E2404,SUM($N$4:N2404)-SUM($O$3:O2403),0)</f>
        <v>0</v>
      </c>
      <c r="P2404" s="6">
        <f>IF(B2404&gt;0,SUM($O$4:O2404)-SUM($P$3:P2403),0)</f>
        <v>0</v>
      </c>
      <c r="Q2404" s="6">
        <f t="shared" si="265"/>
        <v>30.441143257707783</v>
      </c>
      <c r="R2404" s="8">
        <f>IF(E2403&lt;&gt;E2404,SUM($Q$4:Q2404)-SUM($R$3:R2403),0)</f>
        <v>0</v>
      </c>
      <c r="S2404" s="6">
        <f>IF(B2404&gt;0,SUM($R$4:R2404)-SUM($S$3:S2403),0)</f>
        <v>0</v>
      </c>
    </row>
    <row r="2405" spans="1:19">
      <c r="A2405">
        <f>IF(E2404&lt;&gt;E2405,COUNTIF($A$4:A2404,"&lt;&gt;0")+1,0)</f>
        <v>0</v>
      </c>
      <c r="B2405">
        <f>IF(A2405&lt;&gt;0,IF(MOD(A2405,3)=0,COUNTIF($B$4:B2404,"&lt;&gt;0")+1,0),0)</f>
        <v>0</v>
      </c>
      <c r="C2405" s="9">
        <f>'Dash Board'!$C$12+COUNT('Daily reducing balance'!$F$4:F2404)</f>
        <v>44131</v>
      </c>
      <c r="D2405">
        <f t="shared" si="259"/>
        <v>2020</v>
      </c>
      <c r="E2405">
        <f t="shared" si="260"/>
        <v>10</v>
      </c>
      <c r="F2405">
        <f>DAY('Dash Board'!$C$12+COUNT('Daily reducing balance'!$F$4:F2404))</f>
        <v>27</v>
      </c>
      <c r="G2405" s="8">
        <f t="shared" si="261"/>
        <v>222175.46841249135</v>
      </c>
      <c r="H2405" s="6">
        <f>G2405*'Dash Board'!$C$11/365</f>
        <v>63.913490913182443</v>
      </c>
      <c r="I2405" s="6">
        <f>H2405*'Dash Board'!$C$18/'Dash Board'!$C$11</f>
        <v>30.434995672944023</v>
      </c>
      <c r="J2405" s="6">
        <f>(G2405&gt;1)*PMT('Dash Board'!$C$11/365,$U$4,-'Dash Board'!$C$19)</f>
        <v>108.80376961660664</v>
      </c>
      <c r="K2405" s="6">
        <f t="shared" si="263"/>
        <v>0</v>
      </c>
      <c r="L2405" s="8">
        <f t="shared" si="264"/>
        <v>222130.5781337879</v>
      </c>
      <c r="N2405" s="8">
        <f t="shared" si="262"/>
        <v>78.368773943662617</v>
      </c>
      <c r="O2405" s="8">
        <f>IF(E2404&lt;&gt;E2405,SUM($N$4:N2405)-SUM($O$3:O2404),0)</f>
        <v>0</v>
      </c>
      <c r="P2405" s="6">
        <f>IF(B2405&gt;0,SUM($O$4:O2405)-SUM($P$3:P2404),0)</f>
        <v>0</v>
      </c>
      <c r="Q2405" s="6">
        <f t="shared" si="265"/>
        <v>30.434995672944023</v>
      </c>
      <c r="R2405" s="8">
        <f>IF(E2404&lt;&gt;E2405,SUM($Q$4:Q2405)-SUM($R$3:R2404),0)</f>
        <v>0</v>
      </c>
      <c r="S2405" s="6">
        <f>IF(B2405&gt;0,SUM($R$4:R2405)-SUM($S$3:S2404),0)</f>
        <v>0</v>
      </c>
    </row>
    <row r="2406" spans="1:19">
      <c r="A2406">
        <f>IF(E2405&lt;&gt;E2406,COUNTIF($A$4:A2405,"&lt;&gt;0")+1,0)</f>
        <v>0</v>
      </c>
      <c r="B2406">
        <f>IF(A2406&lt;&gt;0,IF(MOD(A2406,3)=0,COUNTIF($B$4:B2405,"&lt;&gt;0")+1,0),0)</f>
        <v>0</v>
      </c>
      <c r="C2406" s="9">
        <f>'Dash Board'!$C$12+COUNT('Daily reducing balance'!$F$4:F2405)</f>
        <v>44132</v>
      </c>
      <c r="D2406">
        <f t="shared" si="259"/>
        <v>2020</v>
      </c>
      <c r="E2406">
        <f t="shared" si="260"/>
        <v>10</v>
      </c>
      <c r="F2406">
        <f>DAY('Dash Board'!$C$12+COUNT('Daily reducing balance'!$F$4:F2405))</f>
        <v>28</v>
      </c>
      <c r="G2406" s="8">
        <f t="shared" si="261"/>
        <v>222130.5781337879</v>
      </c>
      <c r="H2406" s="6">
        <f>G2406*'Dash Board'!$C$11/365</f>
        <v>63.900577271363638</v>
      </c>
      <c r="I2406" s="6">
        <f>H2406*'Dash Board'!$C$18/'Dash Board'!$C$11</f>
        <v>30.428846319696973</v>
      </c>
      <c r="J2406" s="6">
        <f>(G2406&gt;1)*PMT('Dash Board'!$C$11/365,$U$4,-'Dash Board'!$C$19)</f>
        <v>108.80376961660664</v>
      </c>
      <c r="K2406" s="6">
        <f t="shared" si="263"/>
        <v>0</v>
      </c>
      <c r="L2406" s="8">
        <f t="shared" si="264"/>
        <v>222085.67494144264</v>
      </c>
      <c r="N2406" s="8">
        <f t="shared" si="262"/>
        <v>78.374923296909671</v>
      </c>
      <c r="O2406" s="8">
        <f>IF(E2405&lt;&gt;E2406,SUM($N$4:N2406)-SUM($O$3:O2405),0)</f>
        <v>0</v>
      </c>
      <c r="P2406" s="6">
        <f>IF(B2406&gt;0,SUM($O$4:O2406)-SUM($P$3:P2405),0)</f>
        <v>0</v>
      </c>
      <c r="Q2406" s="6">
        <f t="shared" si="265"/>
        <v>30.428846319696973</v>
      </c>
      <c r="R2406" s="8">
        <f>IF(E2405&lt;&gt;E2406,SUM($Q$4:Q2406)-SUM($R$3:R2405),0)</f>
        <v>0</v>
      </c>
      <c r="S2406" s="6">
        <f>IF(B2406&gt;0,SUM($R$4:R2406)-SUM($S$3:S2405),0)</f>
        <v>0</v>
      </c>
    </row>
    <row r="2407" spans="1:19">
      <c r="A2407">
        <f>IF(E2406&lt;&gt;E2407,COUNTIF($A$4:A2406,"&lt;&gt;0")+1,0)</f>
        <v>0</v>
      </c>
      <c r="B2407">
        <f>IF(A2407&lt;&gt;0,IF(MOD(A2407,3)=0,COUNTIF($B$4:B2406,"&lt;&gt;0")+1,0),0)</f>
        <v>0</v>
      </c>
      <c r="C2407" s="9">
        <f>'Dash Board'!$C$12+COUNT('Daily reducing balance'!$F$4:F2406)</f>
        <v>44133</v>
      </c>
      <c r="D2407">
        <f t="shared" si="259"/>
        <v>2020</v>
      </c>
      <c r="E2407">
        <f t="shared" si="260"/>
        <v>10</v>
      </c>
      <c r="F2407">
        <f>DAY('Dash Board'!$C$12+COUNT('Daily reducing balance'!$F$4:F2406))</f>
        <v>29</v>
      </c>
      <c r="G2407" s="8">
        <f t="shared" si="261"/>
        <v>222085.67494144264</v>
      </c>
      <c r="H2407" s="6">
        <f>G2407*'Dash Board'!$C$11/365</f>
        <v>63.887659914661583</v>
      </c>
      <c r="I2407" s="6">
        <f>H2407*'Dash Board'!$C$18/'Dash Board'!$C$11</f>
        <v>30.422695197457898</v>
      </c>
      <c r="J2407" s="6">
        <f>(G2407&gt;1)*PMT('Dash Board'!$C$11/365,$U$4,-'Dash Board'!$C$19)</f>
        <v>108.80376961660664</v>
      </c>
      <c r="K2407" s="6">
        <f t="shared" si="263"/>
        <v>0</v>
      </c>
      <c r="L2407" s="8">
        <f t="shared" si="264"/>
        <v>222040.75883174071</v>
      </c>
      <c r="N2407" s="8">
        <f t="shared" si="262"/>
        <v>78.381074419148746</v>
      </c>
      <c r="O2407" s="8">
        <f>IF(E2406&lt;&gt;E2407,SUM($N$4:N2407)-SUM($O$3:O2406),0)</f>
        <v>0</v>
      </c>
      <c r="P2407" s="6">
        <f>IF(B2407&gt;0,SUM($O$4:O2407)-SUM($P$3:P2406),0)</f>
        <v>0</v>
      </c>
      <c r="Q2407" s="6">
        <f t="shared" si="265"/>
        <v>30.422695197457898</v>
      </c>
      <c r="R2407" s="8">
        <f>IF(E2406&lt;&gt;E2407,SUM($Q$4:Q2407)-SUM($R$3:R2406),0)</f>
        <v>0</v>
      </c>
      <c r="S2407" s="6">
        <f>IF(B2407&gt;0,SUM($R$4:R2407)-SUM($S$3:S2406),0)</f>
        <v>0</v>
      </c>
    </row>
    <row r="2408" spans="1:19">
      <c r="A2408">
        <f>IF(E2407&lt;&gt;E2408,COUNTIF($A$4:A2407,"&lt;&gt;0")+1,0)</f>
        <v>0</v>
      </c>
      <c r="B2408">
        <f>IF(A2408&lt;&gt;0,IF(MOD(A2408,3)=0,COUNTIF($B$4:B2407,"&lt;&gt;0")+1,0),0)</f>
        <v>0</v>
      </c>
      <c r="C2408" s="9">
        <f>'Dash Board'!$C$12+COUNT('Daily reducing balance'!$F$4:F2407)</f>
        <v>44134</v>
      </c>
      <c r="D2408">
        <f t="shared" si="259"/>
        <v>2020</v>
      </c>
      <c r="E2408">
        <f t="shared" si="260"/>
        <v>10</v>
      </c>
      <c r="F2408">
        <f>DAY('Dash Board'!$C$12+COUNT('Daily reducing balance'!$F$4:F2407))</f>
        <v>30</v>
      </c>
      <c r="G2408" s="8">
        <f t="shared" si="261"/>
        <v>222040.75883174071</v>
      </c>
      <c r="H2408" s="6">
        <f>G2408*'Dash Board'!$C$11/365</f>
        <v>63.874738842007595</v>
      </c>
      <c r="I2408" s="6">
        <f>H2408*'Dash Board'!$C$18/'Dash Board'!$C$11</f>
        <v>30.416542305717904</v>
      </c>
      <c r="J2408" s="6">
        <f>(G2408&gt;1)*PMT('Dash Board'!$C$11/365,$U$4,-'Dash Board'!$C$19)</f>
        <v>108.80376961660664</v>
      </c>
      <c r="K2408" s="6">
        <f t="shared" si="263"/>
        <v>0</v>
      </c>
      <c r="L2408" s="8">
        <f t="shared" si="264"/>
        <v>221995.82980096611</v>
      </c>
      <c r="N2408" s="8">
        <f t="shared" si="262"/>
        <v>78.387227310888733</v>
      </c>
      <c r="O2408" s="8">
        <f>IF(E2407&lt;&gt;E2408,SUM($N$4:N2408)-SUM($O$3:O2407),0)</f>
        <v>0</v>
      </c>
      <c r="P2408" s="6">
        <f>IF(B2408&gt;0,SUM($O$4:O2408)-SUM($P$3:P2407),0)</f>
        <v>0</v>
      </c>
      <c r="Q2408" s="6">
        <f t="shared" si="265"/>
        <v>30.416542305717904</v>
      </c>
      <c r="R2408" s="8">
        <f>IF(E2407&lt;&gt;E2408,SUM($Q$4:Q2408)-SUM($R$3:R2407),0)</f>
        <v>0</v>
      </c>
      <c r="S2408" s="6">
        <f>IF(B2408&gt;0,SUM($R$4:R2408)-SUM($S$3:S2407),0)</f>
        <v>0</v>
      </c>
    </row>
    <row r="2409" spans="1:19">
      <c r="A2409">
        <f>IF(E2408&lt;&gt;E2409,COUNTIF($A$4:A2408,"&lt;&gt;0")+1,0)</f>
        <v>0</v>
      </c>
      <c r="B2409">
        <f>IF(A2409&lt;&gt;0,IF(MOD(A2409,3)=0,COUNTIF($B$4:B2408,"&lt;&gt;0")+1,0),0)</f>
        <v>0</v>
      </c>
      <c r="C2409" s="9">
        <f>'Dash Board'!$C$12+COUNT('Daily reducing balance'!$F$4:F2408)</f>
        <v>44135</v>
      </c>
      <c r="D2409">
        <f t="shared" si="259"/>
        <v>2020</v>
      </c>
      <c r="E2409">
        <f t="shared" si="260"/>
        <v>10</v>
      </c>
      <c r="F2409">
        <f>DAY('Dash Board'!$C$12+COUNT('Daily reducing balance'!$F$4:F2408))</f>
        <v>31</v>
      </c>
      <c r="G2409" s="8">
        <f t="shared" si="261"/>
        <v>221995.82980096611</v>
      </c>
      <c r="H2409" s="6">
        <f>G2409*'Dash Board'!$C$11/365</f>
        <v>63.861814052332711</v>
      </c>
      <c r="I2409" s="6">
        <f>H2409*'Dash Board'!$C$18/'Dash Board'!$C$11</f>
        <v>30.410387643967962</v>
      </c>
      <c r="J2409" s="6">
        <f>(G2409&gt;1)*PMT('Dash Board'!$C$11/365,$U$4,-'Dash Board'!$C$19)</f>
        <v>108.80376961660664</v>
      </c>
      <c r="K2409" s="6">
        <f t="shared" si="263"/>
        <v>0</v>
      </c>
      <c r="L2409" s="8">
        <f t="shared" si="264"/>
        <v>221950.88784540183</v>
      </c>
      <c r="N2409" s="8">
        <f t="shared" si="262"/>
        <v>78.393381972638679</v>
      </c>
      <c r="O2409" s="8">
        <f>IF(E2408&lt;&gt;E2409,SUM($N$4:N2409)-SUM($O$3:O2408),0)</f>
        <v>0</v>
      </c>
      <c r="P2409" s="6">
        <f>IF(B2409&gt;0,SUM($O$4:O2409)-SUM($P$3:P2408),0)</f>
        <v>0</v>
      </c>
      <c r="Q2409" s="6">
        <f t="shared" si="265"/>
        <v>30.410387643967962</v>
      </c>
      <c r="R2409" s="8">
        <f>IF(E2408&lt;&gt;E2409,SUM($Q$4:Q2409)-SUM($R$3:R2408),0)</f>
        <v>0</v>
      </c>
      <c r="S2409" s="6">
        <f>IF(B2409&gt;0,SUM($R$4:R2409)-SUM($S$3:S2408),0)</f>
        <v>0</v>
      </c>
    </row>
    <row r="2410" spans="1:19">
      <c r="A2410">
        <f>IF(E2409&lt;&gt;E2410,COUNTIF($A$4:A2409,"&lt;&gt;0")+1,0)</f>
        <v>79</v>
      </c>
      <c r="B2410">
        <f>IF(A2410&lt;&gt;0,IF(MOD(A2410,3)=0,COUNTIF($B$4:B2409,"&lt;&gt;0")+1,0),0)</f>
        <v>0</v>
      </c>
      <c r="C2410" s="9">
        <f>'Dash Board'!$C$12+COUNT('Daily reducing balance'!$F$4:F2409)</f>
        <v>44136</v>
      </c>
      <c r="D2410">
        <f t="shared" si="259"/>
        <v>2020</v>
      </c>
      <c r="E2410">
        <f t="shared" si="260"/>
        <v>11</v>
      </c>
      <c r="F2410">
        <f>DAY('Dash Board'!$C$12+COUNT('Daily reducing balance'!$F$4:F2409))</f>
        <v>1</v>
      </c>
      <c r="G2410" s="8">
        <f t="shared" si="261"/>
        <v>221950.88784540183</v>
      </c>
      <c r="H2410" s="6">
        <f>G2410*'Dash Board'!$C$11/365</f>
        <v>63.848885544567651</v>
      </c>
      <c r="I2410" s="6">
        <f>H2410*'Dash Board'!$C$18/'Dash Board'!$C$11</f>
        <v>30.404231211698882</v>
      </c>
      <c r="J2410" s="6">
        <f>(G2410&gt;1)*PMT('Dash Board'!$C$11/365,$U$4,-'Dash Board'!$C$19)</f>
        <v>108.80376961660664</v>
      </c>
      <c r="K2410" s="6">
        <f t="shared" si="263"/>
        <v>3264.1130884981981</v>
      </c>
      <c r="L2410" s="8">
        <f t="shared" si="264"/>
        <v>221905.93296132979</v>
      </c>
      <c r="N2410" s="8">
        <f t="shared" si="262"/>
        <v>78.399538404907759</v>
      </c>
      <c r="O2410" s="8">
        <f>IF(E2409&lt;&gt;E2410,SUM($N$4:N2410)-SUM($O$3:O2409),0)</f>
        <v>2427.5308920340613</v>
      </c>
      <c r="P2410" s="6">
        <f>IF(B2410&gt;0,SUM($O$4:O2410)-SUM($P$3:P2409),0)</f>
        <v>0</v>
      </c>
      <c r="Q2410" s="6">
        <f t="shared" si="265"/>
        <v>30.404231211698882</v>
      </c>
      <c r="R2410" s="8">
        <f>IF(E2409&lt;&gt;E2410,SUM($Q$4:Q2410)-SUM($R$3:R2409),0)</f>
        <v>945.38596608077933</v>
      </c>
      <c r="S2410" s="6">
        <f>IF(B2410&gt;0,SUM($R$4:R2410)-SUM($S$3:S2409),0)</f>
        <v>0</v>
      </c>
    </row>
    <row r="2411" spans="1:19">
      <c r="A2411">
        <f>IF(E2410&lt;&gt;E2411,COUNTIF($A$4:A2410,"&lt;&gt;0")+1,0)</f>
        <v>0</v>
      </c>
      <c r="B2411">
        <f>IF(A2411&lt;&gt;0,IF(MOD(A2411,3)=0,COUNTIF($B$4:B2410,"&lt;&gt;0")+1,0),0)</f>
        <v>0</v>
      </c>
      <c r="C2411" s="9">
        <f>'Dash Board'!$C$12+COUNT('Daily reducing balance'!$F$4:F2410)</f>
        <v>44137</v>
      </c>
      <c r="D2411">
        <f t="shared" si="259"/>
        <v>2020</v>
      </c>
      <c r="E2411">
        <f t="shared" si="260"/>
        <v>11</v>
      </c>
      <c r="F2411">
        <f>DAY('Dash Board'!$C$12+COUNT('Daily reducing balance'!$F$4:F2410))</f>
        <v>2</v>
      </c>
      <c r="G2411" s="8">
        <f t="shared" si="261"/>
        <v>221905.93296132979</v>
      </c>
      <c r="H2411" s="6">
        <f>G2411*'Dash Board'!$C$11/365</f>
        <v>63.835953317642819</v>
      </c>
      <c r="I2411" s="6">
        <f>H2411*'Dash Board'!$C$18/'Dash Board'!$C$11</f>
        <v>30.398073008401347</v>
      </c>
      <c r="J2411" s="6">
        <f>(G2411&gt;1)*PMT('Dash Board'!$C$11/365,$U$4,-'Dash Board'!$C$19)</f>
        <v>108.80376961660664</v>
      </c>
      <c r="K2411" s="6">
        <f t="shared" si="263"/>
        <v>0</v>
      </c>
      <c r="L2411" s="8">
        <f t="shared" si="264"/>
        <v>221860.96514503082</v>
      </c>
      <c r="N2411" s="8">
        <f t="shared" si="262"/>
        <v>78.40569660820529</v>
      </c>
      <c r="O2411" s="8">
        <f>IF(E2410&lt;&gt;E2411,SUM($N$4:N2411)-SUM($O$3:O2410),0)</f>
        <v>0</v>
      </c>
      <c r="P2411" s="6">
        <f>IF(B2411&gt;0,SUM($O$4:O2411)-SUM($P$3:P2410),0)</f>
        <v>0</v>
      </c>
      <c r="Q2411" s="6">
        <f t="shared" si="265"/>
        <v>30.398073008401347</v>
      </c>
      <c r="R2411" s="8">
        <f>IF(E2410&lt;&gt;E2411,SUM($Q$4:Q2411)-SUM($R$3:R2410),0)</f>
        <v>0</v>
      </c>
      <c r="S2411" s="6">
        <f>IF(B2411&gt;0,SUM($R$4:R2411)-SUM($S$3:S2410),0)</f>
        <v>0</v>
      </c>
    </row>
    <row r="2412" spans="1:19">
      <c r="A2412">
        <f>IF(E2411&lt;&gt;E2412,COUNTIF($A$4:A2411,"&lt;&gt;0")+1,0)</f>
        <v>0</v>
      </c>
      <c r="B2412">
        <f>IF(A2412&lt;&gt;0,IF(MOD(A2412,3)=0,COUNTIF($B$4:B2411,"&lt;&gt;0")+1,0),0)</f>
        <v>0</v>
      </c>
      <c r="C2412" s="9">
        <f>'Dash Board'!$C$12+COUNT('Daily reducing balance'!$F$4:F2411)</f>
        <v>44138</v>
      </c>
      <c r="D2412">
        <f t="shared" si="259"/>
        <v>2020</v>
      </c>
      <c r="E2412">
        <f t="shared" si="260"/>
        <v>11</v>
      </c>
      <c r="F2412">
        <f>DAY('Dash Board'!$C$12+COUNT('Daily reducing balance'!$F$4:F2411))</f>
        <v>3</v>
      </c>
      <c r="G2412" s="8">
        <f t="shared" si="261"/>
        <v>221860.96514503082</v>
      </c>
      <c r="H2412" s="6">
        <f>G2412*'Dash Board'!$C$11/365</f>
        <v>63.823017370488316</v>
      </c>
      <c r="I2412" s="6">
        <f>H2412*'Dash Board'!$C$18/'Dash Board'!$C$11</f>
        <v>30.391913033565867</v>
      </c>
      <c r="J2412" s="6">
        <f>(G2412&gt;1)*PMT('Dash Board'!$C$11/365,$U$4,-'Dash Board'!$C$19)</f>
        <v>108.80376961660664</v>
      </c>
      <c r="K2412" s="6">
        <f t="shared" si="263"/>
        <v>0</v>
      </c>
      <c r="L2412" s="8">
        <f t="shared" si="264"/>
        <v>221815.98439278468</v>
      </c>
      <c r="N2412" s="8">
        <f t="shared" si="262"/>
        <v>78.411856583040773</v>
      </c>
      <c r="O2412" s="8">
        <f>IF(E2411&lt;&gt;E2412,SUM($N$4:N2412)-SUM($O$3:O2411),0)</f>
        <v>0</v>
      </c>
      <c r="P2412" s="6">
        <f>IF(B2412&gt;0,SUM($O$4:O2412)-SUM($P$3:P2411),0)</f>
        <v>0</v>
      </c>
      <c r="Q2412" s="6">
        <f t="shared" si="265"/>
        <v>30.391913033565867</v>
      </c>
      <c r="R2412" s="8">
        <f>IF(E2411&lt;&gt;E2412,SUM($Q$4:Q2412)-SUM($R$3:R2411),0)</f>
        <v>0</v>
      </c>
      <c r="S2412" s="6">
        <f>IF(B2412&gt;0,SUM($R$4:R2412)-SUM($S$3:S2411),0)</f>
        <v>0</v>
      </c>
    </row>
    <row r="2413" spans="1:19">
      <c r="A2413">
        <f>IF(E2412&lt;&gt;E2413,COUNTIF($A$4:A2412,"&lt;&gt;0")+1,0)</f>
        <v>0</v>
      </c>
      <c r="B2413">
        <f>IF(A2413&lt;&gt;0,IF(MOD(A2413,3)=0,COUNTIF($B$4:B2412,"&lt;&gt;0")+1,0),0)</f>
        <v>0</v>
      </c>
      <c r="C2413" s="9">
        <f>'Dash Board'!$C$12+COUNT('Daily reducing balance'!$F$4:F2412)</f>
        <v>44139</v>
      </c>
      <c r="D2413">
        <f t="shared" si="259"/>
        <v>2020</v>
      </c>
      <c r="E2413">
        <f t="shared" si="260"/>
        <v>11</v>
      </c>
      <c r="F2413">
        <f>DAY('Dash Board'!$C$12+COUNT('Daily reducing balance'!$F$4:F2412))</f>
        <v>4</v>
      </c>
      <c r="G2413" s="8">
        <f t="shared" si="261"/>
        <v>221815.98439278468</v>
      </c>
      <c r="H2413" s="6">
        <f>G2413*'Dash Board'!$C$11/365</f>
        <v>63.810077702033944</v>
      </c>
      <c r="I2413" s="6">
        <f>H2413*'Dash Board'!$C$18/'Dash Board'!$C$11</f>
        <v>30.385751286682833</v>
      </c>
      <c r="J2413" s="6">
        <f>(G2413&gt;1)*PMT('Dash Board'!$C$11/365,$U$4,-'Dash Board'!$C$19)</f>
        <v>108.80376961660664</v>
      </c>
      <c r="K2413" s="6">
        <f t="shared" si="263"/>
        <v>0</v>
      </c>
      <c r="L2413" s="8">
        <f t="shared" si="264"/>
        <v>221770.99070087011</v>
      </c>
      <c r="N2413" s="8">
        <f t="shared" si="262"/>
        <v>78.418018329923811</v>
      </c>
      <c r="O2413" s="8">
        <f>IF(E2412&lt;&gt;E2413,SUM($N$4:N2413)-SUM($O$3:O2412),0)</f>
        <v>0</v>
      </c>
      <c r="P2413" s="6">
        <f>IF(B2413&gt;0,SUM($O$4:O2413)-SUM($P$3:P2412),0)</f>
        <v>0</v>
      </c>
      <c r="Q2413" s="6">
        <f t="shared" si="265"/>
        <v>30.385751286682833</v>
      </c>
      <c r="R2413" s="8">
        <f>IF(E2412&lt;&gt;E2413,SUM($Q$4:Q2413)-SUM($R$3:R2412),0)</f>
        <v>0</v>
      </c>
      <c r="S2413" s="6">
        <f>IF(B2413&gt;0,SUM($R$4:R2413)-SUM($S$3:S2412),0)</f>
        <v>0</v>
      </c>
    </row>
    <row r="2414" spans="1:19">
      <c r="A2414">
        <f>IF(E2413&lt;&gt;E2414,COUNTIF($A$4:A2413,"&lt;&gt;0")+1,0)</f>
        <v>0</v>
      </c>
      <c r="B2414">
        <f>IF(A2414&lt;&gt;0,IF(MOD(A2414,3)=0,COUNTIF($B$4:B2413,"&lt;&gt;0")+1,0),0)</f>
        <v>0</v>
      </c>
      <c r="C2414" s="9">
        <f>'Dash Board'!$C$12+COUNT('Daily reducing balance'!$F$4:F2413)</f>
        <v>44140</v>
      </c>
      <c r="D2414">
        <f t="shared" si="259"/>
        <v>2020</v>
      </c>
      <c r="E2414">
        <f t="shared" si="260"/>
        <v>11</v>
      </c>
      <c r="F2414">
        <f>DAY('Dash Board'!$C$12+COUNT('Daily reducing balance'!$F$4:F2413))</f>
        <v>5</v>
      </c>
      <c r="G2414" s="8">
        <f t="shared" si="261"/>
        <v>221770.99070087011</v>
      </c>
      <c r="H2414" s="6">
        <f>G2414*'Dash Board'!$C$11/365</f>
        <v>63.797134311209206</v>
      </c>
      <c r="I2414" s="6">
        <f>H2414*'Dash Board'!$C$18/'Dash Board'!$C$11</f>
        <v>30.37958776724248</v>
      </c>
      <c r="J2414" s="6">
        <f>(G2414&gt;1)*PMT('Dash Board'!$C$11/365,$U$4,-'Dash Board'!$C$19)</f>
        <v>108.80376961660664</v>
      </c>
      <c r="K2414" s="6">
        <f t="shared" si="263"/>
        <v>0</v>
      </c>
      <c r="L2414" s="8">
        <f t="shared" si="264"/>
        <v>221725.9840655647</v>
      </c>
      <c r="N2414" s="8">
        <f t="shared" si="262"/>
        <v>78.42418184936416</v>
      </c>
      <c r="O2414" s="8">
        <f>IF(E2413&lt;&gt;E2414,SUM($N$4:N2414)-SUM($O$3:O2413),0)</f>
        <v>0</v>
      </c>
      <c r="P2414" s="6">
        <f>IF(B2414&gt;0,SUM($O$4:O2414)-SUM($P$3:P2413),0)</f>
        <v>0</v>
      </c>
      <c r="Q2414" s="6">
        <f t="shared" si="265"/>
        <v>30.37958776724248</v>
      </c>
      <c r="R2414" s="8">
        <f>IF(E2413&lt;&gt;E2414,SUM($Q$4:Q2414)-SUM($R$3:R2413),0)</f>
        <v>0</v>
      </c>
      <c r="S2414" s="6">
        <f>IF(B2414&gt;0,SUM($R$4:R2414)-SUM($S$3:S2413),0)</f>
        <v>0</v>
      </c>
    </row>
    <row r="2415" spans="1:19">
      <c r="A2415">
        <f>IF(E2414&lt;&gt;E2415,COUNTIF($A$4:A2414,"&lt;&gt;0")+1,0)</f>
        <v>0</v>
      </c>
      <c r="B2415">
        <f>IF(A2415&lt;&gt;0,IF(MOD(A2415,3)=0,COUNTIF($B$4:B2414,"&lt;&gt;0")+1,0),0)</f>
        <v>0</v>
      </c>
      <c r="C2415" s="9">
        <f>'Dash Board'!$C$12+COUNT('Daily reducing balance'!$F$4:F2414)</f>
        <v>44141</v>
      </c>
      <c r="D2415">
        <f t="shared" si="259"/>
        <v>2020</v>
      </c>
      <c r="E2415">
        <f t="shared" si="260"/>
        <v>11</v>
      </c>
      <c r="F2415">
        <f>DAY('Dash Board'!$C$12+COUNT('Daily reducing balance'!$F$4:F2414))</f>
        <v>6</v>
      </c>
      <c r="G2415" s="8">
        <f t="shared" si="261"/>
        <v>221725.9840655647</v>
      </c>
      <c r="H2415" s="6">
        <f>G2415*'Dash Board'!$C$11/365</f>
        <v>63.784187196943265</v>
      </c>
      <c r="I2415" s="6">
        <f>H2415*'Dash Board'!$C$18/'Dash Board'!$C$11</f>
        <v>30.373422474734891</v>
      </c>
      <c r="J2415" s="6">
        <f>(G2415&gt;1)*PMT('Dash Board'!$C$11/365,$U$4,-'Dash Board'!$C$19)</f>
        <v>108.80376961660664</v>
      </c>
      <c r="K2415" s="6">
        <f t="shared" si="263"/>
        <v>0</v>
      </c>
      <c r="L2415" s="8">
        <f t="shared" si="264"/>
        <v>221680.96448314504</v>
      </c>
      <c r="N2415" s="8">
        <f t="shared" si="262"/>
        <v>78.430347141871749</v>
      </c>
      <c r="O2415" s="8">
        <f>IF(E2414&lt;&gt;E2415,SUM($N$4:N2415)-SUM($O$3:O2414),0)</f>
        <v>0</v>
      </c>
      <c r="P2415" s="6">
        <f>IF(B2415&gt;0,SUM($O$4:O2415)-SUM($P$3:P2414),0)</f>
        <v>0</v>
      </c>
      <c r="Q2415" s="6">
        <f t="shared" si="265"/>
        <v>30.373422474734891</v>
      </c>
      <c r="R2415" s="8">
        <f>IF(E2414&lt;&gt;E2415,SUM($Q$4:Q2415)-SUM($R$3:R2414),0)</f>
        <v>0</v>
      </c>
      <c r="S2415" s="6">
        <f>IF(B2415&gt;0,SUM($R$4:R2415)-SUM($S$3:S2414),0)</f>
        <v>0</v>
      </c>
    </row>
    <row r="2416" spans="1:19">
      <c r="A2416">
        <f>IF(E2415&lt;&gt;E2416,COUNTIF($A$4:A2415,"&lt;&gt;0")+1,0)</f>
        <v>0</v>
      </c>
      <c r="B2416">
        <f>IF(A2416&lt;&gt;0,IF(MOD(A2416,3)=0,COUNTIF($B$4:B2415,"&lt;&gt;0")+1,0),0)</f>
        <v>0</v>
      </c>
      <c r="C2416" s="9">
        <f>'Dash Board'!$C$12+COUNT('Daily reducing balance'!$F$4:F2415)</f>
        <v>44142</v>
      </c>
      <c r="D2416">
        <f t="shared" si="259"/>
        <v>2020</v>
      </c>
      <c r="E2416">
        <f t="shared" si="260"/>
        <v>11</v>
      </c>
      <c r="F2416">
        <f>DAY('Dash Board'!$C$12+COUNT('Daily reducing balance'!$F$4:F2415))</f>
        <v>7</v>
      </c>
      <c r="G2416" s="8">
        <f t="shared" si="261"/>
        <v>221680.96448314504</v>
      </c>
      <c r="H2416" s="6">
        <f>G2416*'Dash Board'!$C$11/365</f>
        <v>63.771236358165012</v>
      </c>
      <c r="I2416" s="6">
        <f>H2416*'Dash Board'!$C$18/'Dash Board'!$C$11</f>
        <v>30.36725540865001</v>
      </c>
      <c r="J2416" s="6">
        <f>(G2416&gt;1)*PMT('Dash Board'!$C$11/365,$U$4,-'Dash Board'!$C$19)</f>
        <v>108.80376961660664</v>
      </c>
      <c r="K2416" s="6">
        <f t="shared" si="263"/>
        <v>0</v>
      </c>
      <c r="L2416" s="8">
        <f t="shared" si="264"/>
        <v>221635.93194988658</v>
      </c>
      <c r="N2416" s="8">
        <f t="shared" si="262"/>
        <v>78.436514207956634</v>
      </c>
      <c r="O2416" s="8">
        <f>IF(E2415&lt;&gt;E2416,SUM($N$4:N2416)-SUM($O$3:O2415),0)</f>
        <v>0</v>
      </c>
      <c r="P2416" s="6">
        <f>IF(B2416&gt;0,SUM($O$4:O2416)-SUM($P$3:P2415),0)</f>
        <v>0</v>
      </c>
      <c r="Q2416" s="6">
        <f t="shared" si="265"/>
        <v>30.36725540865001</v>
      </c>
      <c r="R2416" s="8">
        <f>IF(E2415&lt;&gt;E2416,SUM($Q$4:Q2416)-SUM($R$3:R2415),0)</f>
        <v>0</v>
      </c>
      <c r="S2416" s="6">
        <f>IF(B2416&gt;0,SUM($R$4:R2416)-SUM($S$3:S2415),0)</f>
        <v>0</v>
      </c>
    </row>
    <row r="2417" spans="1:19">
      <c r="A2417">
        <f>IF(E2416&lt;&gt;E2417,COUNTIF($A$4:A2416,"&lt;&gt;0")+1,0)</f>
        <v>0</v>
      </c>
      <c r="B2417">
        <f>IF(A2417&lt;&gt;0,IF(MOD(A2417,3)=0,COUNTIF($B$4:B2416,"&lt;&gt;0")+1,0),0)</f>
        <v>0</v>
      </c>
      <c r="C2417" s="9">
        <f>'Dash Board'!$C$12+COUNT('Daily reducing balance'!$F$4:F2416)</f>
        <v>44143</v>
      </c>
      <c r="D2417">
        <f t="shared" si="259"/>
        <v>2020</v>
      </c>
      <c r="E2417">
        <f t="shared" si="260"/>
        <v>11</v>
      </c>
      <c r="F2417">
        <f>DAY('Dash Board'!$C$12+COUNT('Daily reducing balance'!$F$4:F2416))</f>
        <v>8</v>
      </c>
      <c r="G2417" s="8">
        <f t="shared" si="261"/>
        <v>221635.93194988658</v>
      </c>
      <c r="H2417" s="6">
        <f>G2417*'Dash Board'!$C$11/365</f>
        <v>63.758281793802986</v>
      </c>
      <c r="I2417" s="6">
        <f>H2417*'Dash Board'!$C$18/'Dash Board'!$C$11</f>
        <v>30.361086568477617</v>
      </c>
      <c r="J2417" s="6">
        <f>(G2417&gt;1)*PMT('Dash Board'!$C$11/365,$U$4,-'Dash Board'!$C$19)</f>
        <v>108.80376961660664</v>
      </c>
      <c r="K2417" s="6">
        <f t="shared" si="263"/>
        <v>0</v>
      </c>
      <c r="L2417" s="8">
        <f t="shared" si="264"/>
        <v>221590.88646206376</v>
      </c>
      <c r="N2417" s="8">
        <f t="shared" si="262"/>
        <v>78.442683048129027</v>
      </c>
      <c r="O2417" s="8">
        <f>IF(E2416&lt;&gt;E2417,SUM($N$4:N2417)-SUM($O$3:O2416),0)</f>
        <v>0</v>
      </c>
      <c r="P2417" s="6">
        <f>IF(B2417&gt;0,SUM($O$4:O2417)-SUM($P$3:P2416),0)</f>
        <v>0</v>
      </c>
      <c r="Q2417" s="6">
        <f t="shared" si="265"/>
        <v>30.361086568477617</v>
      </c>
      <c r="R2417" s="8">
        <f>IF(E2416&lt;&gt;E2417,SUM($Q$4:Q2417)-SUM($R$3:R2416),0)</f>
        <v>0</v>
      </c>
      <c r="S2417" s="6">
        <f>IF(B2417&gt;0,SUM($R$4:R2417)-SUM($S$3:S2416),0)</f>
        <v>0</v>
      </c>
    </row>
    <row r="2418" spans="1:19">
      <c r="A2418">
        <f>IF(E2417&lt;&gt;E2418,COUNTIF($A$4:A2417,"&lt;&gt;0")+1,0)</f>
        <v>0</v>
      </c>
      <c r="B2418">
        <f>IF(A2418&lt;&gt;0,IF(MOD(A2418,3)=0,COUNTIF($B$4:B2417,"&lt;&gt;0")+1,0),0)</f>
        <v>0</v>
      </c>
      <c r="C2418" s="9">
        <f>'Dash Board'!$C$12+COUNT('Daily reducing balance'!$F$4:F2417)</f>
        <v>44144</v>
      </c>
      <c r="D2418">
        <f t="shared" si="259"/>
        <v>2020</v>
      </c>
      <c r="E2418">
        <f t="shared" si="260"/>
        <v>11</v>
      </c>
      <c r="F2418">
        <f>DAY('Dash Board'!$C$12+COUNT('Daily reducing balance'!$F$4:F2417))</f>
        <v>9</v>
      </c>
      <c r="G2418" s="8">
        <f t="shared" si="261"/>
        <v>221590.88646206376</v>
      </c>
      <c r="H2418" s="6">
        <f>G2418*'Dash Board'!$C$11/365</f>
        <v>63.74532350278546</v>
      </c>
      <c r="I2418" s="6">
        <f>H2418*'Dash Board'!$C$18/'Dash Board'!$C$11</f>
        <v>30.354915953707362</v>
      </c>
      <c r="J2418" s="6">
        <f>(G2418&gt;1)*PMT('Dash Board'!$C$11/365,$U$4,-'Dash Board'!$C$19)</f>
        <v>108.80376961660664</v>
      </c>
      <c r="K2418" s="6">
        <f t="shared" si="263"/>
        <v>0</v>
      </c>
      <c r="L2418" s="8">
        <f t="shared" si="264"/>
        <v>221545.82801594993</v>
      </c>
      <c r="N2418" s="8">
        <f t="shared" si="262"/>
        <v>78.448853662899282</v>
      </c>
      <c r="O2418" s="8">
        <f>IF(E2417&lt;&gt;E2418,SUM($N$4:N2418)-SUM($O$3:O2417),0)</f>
        <v>0</v>
      </c>
      <c r="P2418" s="6">
        <f>IF(B2418&gt;0,SUM($O$4:O2418)-SUM($P$3:P2417),0)</f>
        <v>0</v>
      </c>
      <c r="Q2418" s="6">
        <f t="shared" si="265"/>
        <v>30.354915953707362</v>
      </c>
      <c r="R2418" s="8">
        <f>IF(E2417&lt;&gt;E2418,SUM($Q$4:Q2418)-SUM($R$3:R2417),0)</f>
        <v>0</v>
      </c>
      <c r="S2418" s="6">
        <f>IF(B2418&gt;0,SUM($R$4:R2418)-SUM($S$3:S2417),0)</f>
        <v>0</v>
      </c>
    </row>
    <row r="2419" spans="1:19">
      <c r="A2419">
        <f>IF(E2418&lt;&gt;E2419,COUNTIF($A$4:A2418,"&lt;&gt;0")+1,0)</f>
        <v>0</v>
      </c>
      <c r="B2419">
        <f>IF(A2419&lt;&gt;0,IF(MOD(A2419,3)=0,COUNTIF($B$4:B2418,"&lt;&gt;0")+1,0),0)</f>
        <v>0</v>
      </c>
      <c r="C2419" s="9">
        <f>'Dash Board'!$C$12+COUNT('Daily reducing balance'!$F$4:F2418)</f>
        <v>44145</v>
      </c>
      <c r="D2419">
        <f t="shared" si="259"/>
        <v>2020</v>
      </c>
      <c r="E2419">
        <f t="shared" si="260"/>
        <v>11</v>
      </c>
      <c r="F2419">
        <f>DAY('Dash Board'!$C$12+COUNT('Daily reducing balance'!$F$4:F2418))</f>
        <v>10</v>
      </c>
      <c r="G2419" s="8">
        <f t="shared" si="261"/>
        <v>221545.82801594993</v>
      </c>
      <c r="H2419" s="6">
        <f>G2419*'Dash Board'!$C$11/365</f>
        <v>63.732361484040389</v>
      </c>
      <c r="I2419" s="6">
        <f>H2419*'Dash Board'!$C$18/'Dash Board'!$C$11</f>
        <v>30.348743563828762</v>
      </c>
      <c r="J2419" s="6">
        <f>(G2419&gt;1)*PMT('Dash Board'!$C$11/365,$U$4,-'Dash Board'!$C$19)</f>
        <v>108.80376961660664</v>
      </c>
      <c r="K2419" s="6">
        <f t="shared" si="263"/>
        <v>0</v>
      </c>
      <c r="L2419" s="8">
        <f t="shared" si="264"/>
        <v>221500.75660781734</v>
      </c>
      <c r="N2419" s="8">
        <f t="shared" si="262"/>
        <v>78.455026052777882</v>
      </c>
      <c r="O2419" s="8">
        <f>IF(E2418&lt;&gt;E2419,SUM($N$4:N2419)-SUM($O$3:O2418),0)</f>
        <v>0</v>
      </c>
      <c r="P2419" s="6">
        <f>IF(B2419&gt;0,SUM($O$4:O2419)-SUM($P$3:P2418),0)</f>
        <v>0</v>
      </c>
      <c r="Q2419" s="6">
        <f t="shared" si="265"/>
        <v>30.348743563828762</v>
      </c>
      <c r="R2419" s="8">
        <f>IF(E2418&lt;&gt;E2419,SUM($Q$4:Q2419)-SUM($R$3:R2418),0)</f>
        <v>0</v>
      </c>
      <c r="S2419" s="6">
        <f>IF(B2419&gt;0,SUM($R$4:R2419)-SUM($S$3:S2418),0)</f>
        <v>0</v>
      </c>
    </row>
    <row r="2420" spans="1:19">
      <c r="A2420">
        <f>IF(E2419&lt;&gt;E2420,COUNTIF($A$4:A2419,"&lt;&gt;0")+1,0)</f>
        <v>0</v>
      </c>
      <c r="B2420">
        <f>IF(A2420&lt;&gt;0,IF(MOD(A2420,3)=0,COUNTIF($B$4:B2419,"&lt;&gt;0")+1,0),0)</f>
        <v>0</v>
      </c>
      <c r="C2420" s="9">
        <f>'Dash Board'!$C$12+COUNT('Daily reducing balance'!$F$4:F2419)</f>
        <v>44146</v>
      </c>
      <c r="D2420">
        <f t="shared" ref="D2420:D2483" si="266">IF(AND(E2420=1,F2420=1),D2419+1,D2419)</f>
        <v>2020</v>
      </c>
      <c r="E2420">
        <f t="shared" ref="E2420:E2483" si="267">IF(F2420=1,IF(E2419+1&gt;12,1,E2419+1),E2419)</f>
        <v>11</v>
      </c>
      <c r="F2420">
        <f>DAY('Dash Board'!$C$12+COUNT('Daily reducing balance'!$F$4:F2419))</f>
        <v>11</v>
      </c>
      <c r="G2420" s="8">
        <f t="shared" ref="G2420:G2483" si="268">L2419</f>
        <v>221500.75660781734</v>
      </c>
      <c r="H2420" s="6">
        <f>G2420*'Dash Board'!$C$11/365</f>
        <v>63.7193957364954</v>
      </c>
      <c r="I2420" s="6">
        <f>H2420*'Dash Board'!$C$18/'Dash Board'!$C$11</f>
        <v>30.342569398331147</v>
      </c>
      <c r="J2420" s="6">
        <f>(G2420&gt;1)*PMT('Dash Board'!$C$11/365,$U$4,-'Dash Board'!$C$19)</f>
        <v>108.80376961660664</v>
      </c>
      <c r="K2420" s="6">
        <f t="shared" si="263"/>
        <v>0</v>
      </c>
      <c r="L2420" s="8">
        <f t="shared" si="264"/>
        <v>221455.67223393722</v>
      </c>
      <c r="N2420" s="8">
        <f t="shared" ref="N2420:N2483" si="269">J2420-I2420</f>
        <v>78.461200218275494</v>
      </c>
      <c r="O2420" s="8">
        <f>IF(E2419&lt;&gt;E2420,SUM($N$4:N2420)-SUM($O$3:O2419),0)</f>
        <v>0</v>
      </c>
      <c r="P2420" s="6">
        <f>IF(B2420&gt;0,SUM($O$4:O2420)-SUM($P$3:P2419),0)</f>
        <v>0</v>
      </c>
      <c r="Q2420" s="6">
        <f t="shared" si="265"/>
        <v>30.342569398331147</v>
      </c>
      <c r="R2420" s="8">
        <f>IF(E2419&lt;&gt;E2420,SUM($Q$4:Q2420)-SUM($R$3:R2419),0)</f>
        <v>0</v>
      </c>
      <c r="S2420" s="6">
        <f>IF(B2420&gt;0,SUM($R$4:R2420)-SUM($S$3:S2419),0)</f>
        <v>0</v>
      </c>
    </row>
    <row r="2421" spans="1:19">
      <c r="A2421">
        <f>IF(E2420&lt;&gt;E2421,COUNTIF($A$4:A2420,"&lt;&gt;0")+1,0)</f>
        <v>0</v>
      </c>
      <c r="B2421">
        <f>IF(A2421&lt;&gt;0,IF(MOD(A2421,3)=0,COUNTIF($B$4:B2420,"&lt;&gt;0")+1,0),0)</f>
        <v>0</v>
      </c>
      <c r="C2421" s="9">
        <f>'Dash Board'!$C$12+COUNT('Daily reducing balance'!$F$4:F2420)</f>
        <v>44147</v>
      </c>
      <c r="D2421">
        <f t="shared" si="266"/>
        <v>2020</v>
      </c>
      <c r="E2421">
        <f t="shared" si="267"/>
        <v>11</v>
      </c>
      <c r="F2421">
        <f>DAY('Dash Board'!$C$12+COUNT('Daily reducing balance'!$F$4:F2420))</f>
        <v>12</v>
      </c>
      <c r="G2421" s="8">
        <f t="shared" si="268"/>
        <v>221455.67223393722</v>
      </c>
      <c r="H2421" s="6">
        <f>G2421*'Dash Board'!$C$11/365</f>
        <v>63.70642625907783</v>
      </c>
      <c r="I2421" s="6">
        <f>H2421*'Dash Board'!$C$18/'Dash Board'!$C$11</f>
        <v>30.336393456703732</v>
      </c>
      <c r="J2421" s="6">
        <f>(G2421&gt;1)*PMT('Dash Board'!$C$11/365,$U$4,-'Dash Board'!$C$19)</f>
        <v>108.80376961660664</v>
      </c>
      <c r="K2421" s="6">
        <f t="shared" si="263"/>
        <v>0</v>
      </c>
      <c r="L2421" s="8">
        <f t="shared" si="264"/>
        <v>221410.57489057968</v>
      </c>
      <c r="N2421" s="8">
        <f t="shared" si="269"/>
        <v>78.467376159902912</v>
      </c>
      <c r="O2421" s="8">
        <f>IF(E2420&lt;&gt;E2421,SUM($N$4:N2421)-SUM($O$3:O2420),0)</f>
        <v>0</v>
      </c>
      <c r="P2421" s="6">
        <f>IF(B2421&gt;0,SUM($O$4:O2421)-SUM($P$3:P2420),0)</f>
        <v>0</v>
      </c>
      <c r="Q2421" s="6">
        <f t="shared" si="265"/>
        <v>30.336393456703732</v>
      </c>
      <c r="R2421" s="8">
        <f>IF(E2420&lt;&gt;E2421,SUM($Q$4:Q2421)-SUM($R$3:R2420),0)</f>
        <v>0</v>
      </c>
      <c r="S2421" s="6">
        <f>IF(B2421&gt;0,SUM($R$4:R2421)-SUM($S$3:S2420),0)</f>
        <v>0</v>
      </c>
    </row>
    <row r="2422" spans="1:19">
      <c r="A2422">
        <f>IF(E2421&lt;&gt;E2422,COUNTIF($A$4:A2421,"&lt;&gt;0")+1,0)</f>
        <v>0</v>
      </c>
      <c r="B2422">
        <f>IF(A2422&lt;&gt;0,IF(MOD(A2422,3)=0,COUNTIF($B$4:B2421,"&lt;&gt;0")+1,0),0)</f>
        <v>0</v>
      </c>
      <c r="C2422" s="9">
        <f>'Dash Board'!$C$12+COUNT('Daily reducing balance'!$F$4:F2421)</f>
        <v>44148</v>
      </c>
      <c r="D2422">
        <f t="shared" si="266"/>
        <v>2020</v>
      </c>
      <c r="E2422">
        <f t="shared" si="267"/>
        <v>11</v>
      </c>
      <c r="F2422">
        <f>DAY('Dash Board'!$C$12+COUNT('Daily reducing balance'!$F$4:F2421))</f>
        <v>13</v>
      </c>
      <c r="G2422" s="8">
        <f t="shared" si="268"/>
        <v>221410.57489057968</v>
      </c>
      <c r="H2422" s="6">
        <f>G2422*'Dash Board'!$C$11/365</f>
        <v>63.693453050714702</v>
      </c>
      <c r="I2422" s="6">
        <f>H2422*'Dash Board'!$C$18/'Dash Board'!$C$11</f>
        <v>30.330215738435573</v>
      </c>
      <c r="J2422" s="6">
        <f>(G2422&gt;1)*PMT('Dash Board'!$C$11/365,$U$4,-'Dash Board'!$C$19)</f>
        <v>108.80376961660664</v>
      </c>
      <c r="K2422" s="6">
        <f t="shared" si="263"/>
        <v>0</v>
      </c>
      <c r="L2422" s="8">
        <f t="shared" si="264"/>
        <v>221365.46457401378</v>
      </c>
      <c r="N2422" s="8">
        <f t="shared" si="269"/>
        <v>78.473553878171074</v>
      </c>
      <c r="O2422" s="8">
        <f>IF(E2421&lt;&gt;E2422,SUM($N$4:N2422)-SUM($O$3:O2421),0)</f>
        <v>0</v>
      </c>
      <c r="P2422" s="6">
        <f>IF(B2422&gt;0,SUM($O$4:O2422)-SUM($P$3:P2421),0)</f>
        <v>0</v>
      </c>
      <c r="Q2422" s="6">
        <f t="shared" si="265"/>
        <v>30.330215738435573</v>
      </c>
      <c r="R2422" s="8">
        <f>IF(E2421&lt;&gt;E2422,SUM($Q$4:Q2422)-SUM($R$3:R2421),0)</f>
        <v>0</v>
      </c>
      <c r="S2422" s="6">
        <f>IF(B2422&gt;0,SUM($R$4:R2422)-SUM($S$3:S2421),0)</f>
        <v>0</v>
      </c>
    </row>
    <row r="2423" spans="1:19">
      <c r="A2423">
        <f>IF(E2422&lt;&gt;E2423,COUNTIF($A$4:A2422,"&lt;&gt;0")+1,0)</f>
        <v>0</v>
      </c>
      <c r="B2423">
        <f>IF(A2423&lt;&gt;0,IF(MOD(A2423,3)=0,COUNTIF($B$4:B2422,"&lt;&gt;0")+1,0),0)</f>
        <v>0</v>
      </c>
      <c r="C2423" s="9">
        <f>'Dash Board'!$C$12+COUNT('Daily reducing balance'!$F$4:F2422)</f>
        <v>44149</v>
      </c>
      <c r="D2423">
        <f t="shared" si="266"/>
        <v>2020</v>
      </c>
      <c r="E2423">
        <f t="shared" si="267"/>
        <v>11</v>
      </c>
      <c r="F2423">
        <f>DAY('Dash Board'!$C$12+COUNT('Daily reducing balance'!$F$4:F2422))</f>
        <v>14</v>
      </c>
      <c r="G2423" s="8">
        <f t="shared" si="268"/>
        <v>221365.46457401378</v>
      </c>
      <c r="H2423" s="6">
        <f>G2423*'Dash Board'!$C$11/365</f>
        <v>63.680476110332727</v>
      </c>
      <c r="I2423" s="6">
        <f>H2423*'Dash Board'!$C$18/'Dash Board'!$C$11</f>
        <v>30.324036243015584</v>
      </c>
      <c r="J2423" s="6">
        <f>(G2423&gt;1)*PMT('Dash Board'!$C$11/365,$U$4,-'Dash Board'!$C$19)</f>
        <v>108.80376961660664</v>
      </c>
      <c r="K2423" s="6">
        <f t="shared" si="263"/>
        <v>0</v>
      </c>
      <c r="L2423" s="8">
        <f t="shared" si="264"/>
        <v>221320.34128050751</v>
      </c>
      <c r="N2423" s="8">
        <f t="shared" si="269"/>
        <v>78.47973337359106</v>
      </c>
      <c r="O2423" s="8">
        <f>IF(E2422&lt;&gt;E2423,SUM($N$4:N2423)-SUM($O$3:O2422),0)</f>
        <v>0</v>
      </c>
      <c r="P2423" s="6">
        <f>IF(B2423&gt;0,SUM($O$4:O2423)-SUM($P$3:P2422),0)</f>
        <v>0</v>
      </c>
      <c r="Q2423" s="6">
        <f t="shared" si="265"/>
        <v>30.324036243015584</v>
      </c>
      <c r="R2423" s="8">
        <f>IF(E2422&lt;&gt;E2423,SUM($Q$4:Q2423)-SUM($R$3:R2422),0)</f>
        <v>0</v>
      </c>
      <c r="S2423" s="6">
        <f>IF(B2423&gt;0,SUM($R$4:R2423)-SUM($S$3:S2422),0)</f>
        <v>0</v>
      </c>
    </row>
    <row r="2424" spans="1:19">
      <c r="A2424">
        <f>IF(E2423&lt;&gt;E2424,COUNTIF($A$4:A2423,"&lt;&gt;0")+1,0)</f>
        <v>0</v>
      </c>
      <c r="B2424">
        <f>IF(A2424&lt;&gt;0,IF(MOD(A2424,3)=0,COUNTIF($B$4:B2423,"&lt;&gt;0")+1,0),0)</f>
        <v>0</v>
      </c>
      <c r="C2424" s="9">
        <f>'Dash Board'!$C$12+COUNT('Daily reducing balance'!$F$4:F2423)</f>
        <v>44150</v>
      </c>
      <c r="D2424">
        <f t="shared" si="266"/>
        <v>2020</v>
      </c>
      <c r="E2424">
        <f t="shared" si="267"/>
        <v>11</v>
      </c>
      <c r="F2424">
        <f>DAY('Dash Board'!$C$12+COUNT('Daily reducing balance'!$F$4:F2423))</f>
        <v>15</v>
      </c>
      <c r="G2424" s="8">
        <f t="shared" si="268"/>
        <v>221320.34128050751</v>
      </c>
      <c r="H2424" s="6">
        <f>G2424*'Dash Board'!$C$11/365</f>
        <v>63.667495436858317</v>
      </c>
      <c r="I2424" s="6">
        <f>H2424*'Dash Board'!$C$18/'Dash Board'!$C$11</f>
        <v>30.317854969932533</v>
      </c>
      <c r="J2424" s="6">
        <f>(G2424&gt;1)*PMT('Dash Board'!$C$11/365,$U$4,-'Dash Board'!$C$19)</f>
        <v>108.80376961660664</v>
      </c>
      <c r="K2424" s="6">
        <f t="shared" si="263"/>
        <v>0</v>
      </c>
      <c r="L2424" s="8">
        <f t="shared" si="264"/>
        <v>221275.20500632774</v>
      </c>
      <c r="N2424" s="8">
        <f t="shared" si="269"/>
        <v>78.485914646674104</v>
      </c>
      <c r="O2424" s="8">
        <f>IF(E2423&lt;&gt;E2424,SUM($N$4:N2424)-SUM($O$3:O2423),0)</f>
        <v>0</v>
      </c>
      <c r="P2424" s="6">
        <f>IF(B2424&gt;0,SUM($O$4:O2424)-SUM($P$3:P2423),0)</f>
        <v>0</v>
      </c>
      <c r="Q2424" s="6">
        <f t="shared" si="265"/>
        <v>30.317854969932533</v>
      </c>
      <c r="R2424" s="8">
        <f>IF(E2423&lt;&gt;E2424,SUM($Q$4:Q2424)-SUM($R$3:R2423),0)</f>
        <v>0</v>
      </c>
      <c r="S2424" s="6">
        <f>IF(B2424&gt;0,SUM($R$4:R2424)-SUM($S$3:S2423),0)</f>
        <v>0</v>
      </c>
    </row>
    <row r="2425" spans="1:19">
      <c r="A2425">
        <f>IF(E2424&lt;&gt;E2425,COUNTIF($A$4:A2424,"&lt;&gt;0")+1,0)</f>
        <v>0</v>
      </c>
      <c r="B2425">
        <f>IF(A2425&lt;&gt;0,IF(MOD(A2425,3)=0,COUNTIF($B$4:B2424,"&lt;&gt;0")+1,0),0)</f>
        <v>0</v>
      </c>
      <c r="C2425" s="9">
        <f>'Dash Board'!$C$12+COUNT('Daily reducing balance'!$F$4:F2424)</f>
        <v>44151</v>
      </c>
      <c r="D2425">
        <f t="shared" si="266"/>
        <v>2020</v>
      </c>
      <c r="E2425">
        <f t="shared" si="267"/>
        <v>11</v>
      </c>
      <c r="F2425">
        <f>DAY('Dash Board'!$C$12+COUNT('Daily reducing balance'!$F$4:F2424))</f>
        <v>16</v>
      </c>
      <c r="G2425" s="8">
        <f t="shared" si="268"/>
        <v>221275.20500632774</v>
      </c>
      <c r="H2425" s="6">
        <f>G2425*'Dash Board'!$C$11/365</f>
        <v>63.654511029217566</v>
      </c>
      <c r="I2425" s="6">
        <f>H2425*'Dash Board'!$C$18/'Dash Board'!$C$11</f>
        <v>30.311671918675032</v>
      </c>
      <c r="J2425" s="6">
        <f>(G2425&gt;1)*PMT('Dash Board'!$C$11/365,$U$4,-'Dash Board'!$C$19)</f>
        <v>108.80376961660664</v>
      </c>
      <c r="K2425" s="6">
        <f t="shared" si="263"/>
        <v>0</v>
      </c>
      <c r="L2425" s="8">
        <f t="shared" si="264"/>
        <v>221230.05574774035</v>
      </c>
      <c r="N2425" s="8">
        <f t="shared" si="269"/>
        <v>78.492097697931612</v>
      </c>
      <c r="O2425" s="8">
        <f>IF(E2424&lt;&gt;E2425,SUM($N$4:N2425)-SUM($O$3:O2424),0)</f>
        <v>0</v>
      </c>
      <c r="P2425" s="6">
        <f>IF(B2425&gt;0,SUM($O$4:O2425)-SUM($P$3:P2424),0)</f>
        <v>0</v>
      </c>
      <c r="Q2425" s="6">
        <f t="shared" si="265"/>
        <v>30.311671918675032</v>
      </c>
      <c r="R2425" s="8">
        <f>IF(E2424&lt;&gt;E2425,SUM($Q$4:Q2425)-SUM($R$3:R2424),0)</f>
        <v>0</v>
      </c>
      <c r="S2425" s="6">
        <f>IF(B2425&gt;0,SUM($R$4:R2425)-SUM($S$3:S2424),0)</f>
        <v>0</v>
      </c>
    </row>
    <row r="2426" spans="1:19">
      <c r="A2426">
        <f>IF(E2425&lt;&gt;E2426,COUNTIF($A$4:A2425,"&lt;&gt;0")+1,0)</f>
        <v>0</v>
      </c>
      <c r="B2426">
        <f>IF(A2426&lt;&gt;0,IF(MOD(A2426,3)=0,COUNTIF($B$4:B2425,"&lt;&gt;0")+1,0),0)</f>
        <v>0</v>
      </c>
      <c r="C2426" s="9">
        <f>'Dash Board'!$C$12+COUNT('Daily reducing balance'!$F$4:F2425)</f>
        <v>44152</v>
      </c>
      <c r="D2426">
        <f t="shared" si="266"/>
        <v>2020</v>
      </c>
      <c r="E2426">
        <f t="shared" si="267"/>
        <v>11</v>
      </c>
      <c r="F2426">
        <f>DAY('Dash Board'!$C$12+COUNT('Daily reducing balance'!$F$4:F2425))</f>
        <v>17</v>
      </c>
      <c r="G2426" s="8">
        <f t="shared" si="268"/>
        <v>221230.05574774035</v>
      </c>
      <c r="H2426" s="6">
        <f>G2426*'Dash Board'!$C$11/365</f>
        <v>63.641522886336269</v>
      </c>
      <c r="I2426" s="6">
        <f>H2426*'Dash Board'!$C$18/'Dash Board'!$C$11</f>
        <v>30.30548708873156</v>
      </c>
      <c r="J2426" s="6">
        <f>(G2426&gt;1)*PMT('Dash Board'!$C$11/365,$U$4,-'Dash Board'!$C$19)</f>
        <v>108.80376961660664</v>
      </c>
      <c r="K2426" s="6">
        <f t="shared" si="263"/>
        <v>0</v>
      </c>
      <c r="L2426" s="8">
        <f t="shared" si="264"/>
        <v>221184.89350101008</v>
      </c>
      <c r="N2426" s="8">
        <f t="shared" si="269"/>
        <v>78.498282527875091</v>
      </c>
      <c r="O2426" s="8">
        <f>IF(E2425&lt;&gt;E2426,SUM($N$4:N2426)-SUM($O$3:O2425),0)</f>
        <v>0</v>
      </c>
      <c r="P2426" s="6">
        <f>IF(B2426&gt;0,SUM($O$4:O2426)-SUM($P$3:P2425),0)</f>
        <v>0</v>
      </c>
      <c r="Q2426" s="6">
        <f t="shared" si="265"/>
        <v>30.30548708873156</v>
      </c>
      <c r="R2426" s="8">
        <f>IF(E2425&lt;&gt;E2426,SUM($Q$4:Q2426)-SUM($R$3:R2425),0)</f>
        <v>0</v>
      </c>
      <c r="S2426" s="6">
        <f>IF(B2426&gt;0,SUM($R$4:R2426)-SUM($S$3:S2425),0)</f>
        <v>0</v>
      </c>
    </row>
    <row r="2427" spans="1:19">
      <c r="A2427">
        <f>IF(E2426&lt;&gt;E2427,COUNTIF($A$4:A2426,"&lt;&gt;0")+1,0)</f>
        <v>0</v>
      </c>
      <c r="B2427">
        <f>IF(A2427&lt;&gt;0,IF(MOD(A2427,3)=0,COUNTIF($B$4:B2426,"&lt;&gt;0")+1,0),0)</f>
        <v>0</v>
      </c>
      <c r="C2427" s="9">
        <f>'Dash Board'!$C$12+COUNT('Daily reducing balance'!$F$4:F2426)</f>
        <v>44153</v>
      </c>
      <c r="D2427">
        <f t="shared" si="266"/>
        <v>2020</v>
      </c>
      <c r="E2427">
        <f t="shared" si="267"/>
        <v>11</v>
      </c>
      <c r="F2427">
        <f>DAY('Dash Board'!$C$12+COUNT('Daily reducing balance'!$F$4:F2426))</f>
        <v>18</v>
      </c>
      <c r="G2427" s="8">
        <f t="shared" si="268"/>
        <v>221184.89350101008</v>
      </c>
      <c r="H2427" s="6">
        <f>G2427*'Dash Board'!$C$11/365</f>
        <v>63.628531007139884</v>
      </c>
      <c r="I2427" s="6">
        <f>H2427*'Dash Board'!$C$18/'Dash Board'!$C$11</f>
        <v>30.299300479590421</v>
      </c>
      <c r="J2427" s="6">
        <f>(G2427&gt;1)*PMT('Dash Board'!$C$11/365,$U$4,-'Dash Board'!$C$19)</f>
        <v>108.80376961660664</v>
      </c>
      <c r="K2427" s="6">
        <f t="shared" si="263"/>
        <v>0</v>
      </c>
      <c r="L2427" s="8">
        <f t="shared" si="264"/>
        <v>221139.71826240062</v>
      </c>
      <c r="N2427" s="8">
        <f t="shared" si="269"/>
        <v>78.50446913701623</v>
      </c>
      <c r="O2427" s="8">
        <f>IF(E2426&lt;&gt;E2427,SUM($N$4:N2427)-SUM($O$3:O2426),0)</f>
        <v>0</v>
      </c>
      <c r="P2427" s="6">
        <f>IF(B2427&gt;0,SUM($O$4:O2427)-SUM($P$3:P2426),0)</f>
        <v>0</v>
      </c>
      <c r="Q2427" s="6">
        <f t="shared" si="265"/>
        <v>30.299300479590421</v>
      </c>
      <c r="R2427" s="8">
        <f>IF(E2426&lt;&gt;E2427,SUM($Q$4:Q2427)-SUM($R$3:R2426),0)</f>
        <v>0</v>
      </c>
      <c r="S2427" s="6">
        <f>IF(B2427&gt;0,SUM($R$4:R2427)-SUM($S$3:S2426),0)</f>
        <v>0</v>
      </c>
    </row>
    <row r="2428" spans="1:19">
      <c r="A2428">
        <f>IF(E2427&lt;&gt;E2428,COUNTIF($A$4:A2427,"&lt;&gt;0")+1,0)</f>
        <v>0</v>
      </c>
      <c r="B2428">
        <f>IF(A2428&lt;&gt;0,IF(MOD(A2428,3)=0,COUNTIF($B$4:B2427,"&lt;&gt;0")+1,0),0)</f>
        <v>0</v>
      </c>
      <c r="C2428" s="9">
        <f>'Dash Board'!$C$12+COUNT('Daily reducing balance'!$F$4:F2427)</f>
        <v>44154</v>
      </c>
      <c r="D2428">
        <f t="shared" si="266"/>
        <v>2020</v>
      </c>
      <c r="E2428">
        <f t="shared" si="267"/>
        <v>11</v>
      </c>
      <c r="F2428">
        <f>DAY('Dash Board'!$C$12+COUNT('Daily reducing balance'!$F$4:F2427))</f>
        <v>19</v>
      </c>
      <c r="G2428" s="8">
        <f t="shared" si="268"/>
        <v>221139.71826240062</v>
      </c>
      <c r="H2428" s="6">
        <f>G2428*'Dash Board'!$C$11/365</f>
        <v>63.615535390553603</v>
      </c>
      <c r="I2428" s="6">
        <f>H2428*'Dash Board'!$C$18/'Dash Board'!$C$11</f>
        <v>30.293112090739815</v>
      </c>
      <c r="J2428" s="6">
        <f>(G2428&gt;1)*PMT('Dash Board'!$C$11/365,$U$4,-'Dash Board'!$C$19)</f>
        <v>108.80376961660664</v>
      </c>
      <c r="K2428" s="6">
        <f t="shared" si="263"/>
        <v>0</v>
      </c>
      <c r="L2428" s="8">
        <f t="shared" si="264"/>
        <v>221094.53002817457</v>
      </c>
      <c r="N2428" s="8">
        <f t="shared" si="269"/>
        <v>78.510657525866833</v>
      </c>
      <c r="O2428" s="8">
        <f>IF(E2427&lt;&gt;E2428,SUM($N$4:N2428)-SUM($O$3:O2427),0)</f>
        <v>0</v>
      </c>
      <c r="P2428" s="6">
        <f>IF(B2428&gt;0,SUM($O$4:O2428)-SUM($P$3:P2427),0)</f>
        <v>0</v>
      </c>
      <c r="Q2428" s="6">
        <f t="shared" si="265"/>
        <v>30.293112090739815</v>
      </c>
      <c r="R2428" s="8">
        <f>IF(E2427&lt;&gt;E2428,SUM($Q$4:Q2428)-SUM($R$3:R2427),0)</f>
        <v>0</v>
      </c>
      <c r="S2428" s="6">
        <f>IF(B2428&gt;0,SUM($R$4:R2428)-SUM($S$3:S2427),0)</f>
        <v>0</v>
      </c>
    </row>
    <row r="2429" spans="1:19">
      <c r="A2429">
        <f>IF(E2428&lt;&gt;E2429,COUNTIF($A$4:A2428,"&lt;&gt;0")+1,0)</f>
        <v>0</v>
      </c>
      <c r="B2429">
        <f>IF(A2429&lt;&gt;0,IF(MOD(A2429,3)=0,COUNTIF($B$4:B2428,"&lt;&gt;0")+1,0),0)</f>
        <v>0</v>
      </c>
      <c r="C2429" s="9">
        <f>'Dash Board'!$C$12+COUNT('Daily reducing balance'!$F$4:F2428)</f>
        <v>44155</v>
      </c>
      <c r="D2429">
        <f t="shared" si="266"/>
        <v>2020</v>
      </c>
      <c r="E2429">
        <f t="shared" si="267"/>
        <v>11</v>
      </c>
      <c r="F2429">
        <f>DAY('Dash Board'!$C$12+COUNT('Daily reducing balance'!$F$4:F2428))</f>
        <v>20</v>
      </c>
      <c r="G2429" s="8">
        <f t="shared" si="268"/>
        <v>221094.53002817457</v>
      </c>
      <c r="H2429" s="6">
        <f>G2429*'Dash Board'!$C$11/365</f>
        <v>63.602536035502268</v>
      </c>
      <c r="I2429" s="6">
        <f>H2429*'Dash Board'!$C$18/'Dash Board'!$C$11</f>
        <v>30.286921921667748</v>
      </c>
      <c r="J2429" s="6">
        <f>(G2429&gt;1)*PMT('Dash Board'!$C$11/365,$U$4,-'Dash Board'!$C$19)</f>
        <v>108.80376961660664</v>
      </c>
      <c r="K2429" s="6">
        <f t="shared" si="263"/>
        <v>0</v>
      </c>
      <c r="L2429" s="8">
        <f t="shared" si="264"/>
        <v>221049.32879459346</v>
      </c>
      <c r="N2429" s="8">
        <f t="shared" si="269"/>
        <v>78.516847694938889</v>
      </c>
      <c r="O2429" s="8">
        <f>IF(E2428&lt;&gt;E2429,SUM($N$4:N2429)-SUM($O$3:O2428),0)</f>
        <v>0</v>
      </c>
      <c r="P2429" s="6">
        <f>IF(B2429&gt;0,SUM($O$4:O2429)-SUM($P$3:P2428),0)</f>
        <v>0</v>
      </c>
      <c r="Q2429" s="6">
        <f t="shared" si="265"/>
        <v>30.286921921667748</v>
      </c>
      <c r="R2429" s="8">
        <f>IF(E2428&lt;&gt;E2429,SUM($Q$4:Q2429)-SUM($R$3:R2428),0)</f>
        <v>0</v>
      </c>
      <c r="S2429" s="6">
        <f>IF(B2429&gt;0,SUM($R$4:R2429)-SUM($S$3:S2428),0)</f>
        <v>0</v>
      </c>
    </row>
    <row r="2430" spans="1:19">
      <c r="A2430">
        <f>IF(E2429&lt;&gt;E2430,COUNTIF($A$4:A2429,"&lt;&gt;0")+1,0)</f>
        <v>0</v>
      </c>
      <c r="B2430">
        <f>IF(A2430&lt;&gt;0,IF(MOD(A2430,3)=0,COUNTIF($B$4:B2429,"&lt;&gt;0")+1,0),0)</f>
        <v>0</v>
      </c>
      <c r="C2430" s="9">
        <f>'Dash Board'!$C$12+COUNT('Daily reducing balance'!$F$4:F2429)</f>
        <v>44156</v>
      </c>
      <c r="D2430">
        <f t="shared" si="266"/>
        <v>2020</v>
      </c>
      <c r="E2430">
        <f t="shared" si="267"/>
        <v>11</v>
      </c>
      <c r="F2430">
        <f>DAY('Dash Board'!$C$12+COUNT('Daily reducing balance'!$F$4:F2429))</f>
        <v>21</v>
      </c>
      <c r="G2430" s="8">
        <f t="shared" si="268"/>
        <v>221049.32879459346</v>
      </c>
      <c r="H2430" s="6">
        <f>G2430*'Dash Board'!$C$11/365</f>
        <v>63.589532940910438</v>
      </c>
      <c r="I2430" s="6">
        <f>H2430*'Dash Board'!$C$18/'Dash Board'!$C$11</f>
        <v>30.280729971862119</v>
      </c>
      <c r="J2430" s="6">
        <f>(G2430&gt;1)*PMT('Dash Board'!$C$11/365,$U$4,-'Dash Board'!$C$19)</f>
        <v>108.80376961660664</v>
      </c>
      <c r="K2430" s="6">
        <f t="shared" si="263"/>
        <v>0</v>
      </c>
      <c r="L2430" s="8">
        <f t="shared" si="264"/>
        <v>221004.11455791775</v>
      </c>
      <c r="N2430" s="8">
        <f t="shared" si="269"/>
        <v>78.523039644744529</v>
      </c>
      <c r="O2430" s="8">
        <f>IF(E2429&lt;&gt;E2430,SUM($N$4:N2430)-SUM($O$3:O2429),0)</f>
        <v>0</v>
      </c>
      <c r="P2430" s="6">
        <f>IF(B2430&gt;0,SUM($O$4:O2430)-SUM($P$3:P2429),0)</f>
        <v>0</v>
      </c>
      <c r="Q2430" s="6">
        <f t="shared" si="265"/>
        <v>30.280729971862119</v>
      </c>
      <c r="R2430" s="8">
        <f>IF(E2429&lt;&gt;E2430,SUM($Q$4:Q2430)-SUM($R$3:R2429),0)</f>
        <v>0</v>
      </c>
      <c r="S2430" s="6">
        <f>IF(B2430&gt;0,SUM($R$4:R2430)-SUM($S$3:S2429),0)</f>
        <v>0</v>
      </c>
    </row>
    <row r="2431" spans="1:19">
      <c r="A2431">
        <f>IF(E2430&lt;&gt;E2431,COUNTIF($A$4:A2430,"&lt;&gt;0")+1,0)</f>
        <v>0</v>
      </c>
      <c r="B2431">
        <f>IF(A2431&lt;&gt;0,IF(MOD(A2431,3)=0,COUNTIF($B$4:B2430,"&lt;&gt;0")+1,0),0)</f>
        <v>0</v>
      </c>
      <c r="C2431" s="9">
        <f>'Dash Board'!$C$12+COUNT('Daily reducing balance'!$F$4:F2430)</f>
        <v>44157</v>
      </c>
      <c r="D2431">
        <f t="shared" si="266"/>
        <v>2020</v>
      </c>
      <c r="E2431">
        <f t="shared" si="267"/>
        <v>11</v>
      </c>
      <c r="F2431">
        <f>DAY('Dash Board'!$C$12+COUNT('Daily reducing balance'!$F$4:F2430))</f>
        <v>22</v>
      </c>
      <c r="G2431" s="8">
        <f t="shared" si="268"/>
        <v>221004.11455791775</v>
      </c>
      <c r="H2431" s="6">
        <f>G2431*'Dash Board'!$C$11/365</f>
        <v>63.576526105702364</v>
      </c>
      <c r="I2431" s="6">
        <f>H2431*'Dash Board'!$C$18/'Dash Board'!$C$11</f>
        <v>30.274536240810654</v>
      </c>
      <c r="J2431" s="6">
        <f>(G2431&gt;1)*PMT('Dash Board'!$C$11/365,$U$4,-'Dash Board'!$C$19)</f>
        <v>108.80376961660664</v>
      </c>
      <c r="K2431" s="6">
        <f t="shared" si="263"/>
        <v>0</v>
      </c>
      <c r="L2431" s="8">
        <f t="shared" si="264"/>
        <v>220958.88731440683</v>
      </c>
      <c r="N2431" s="8">
        <f t="shared" si="269"/>
        <v>78.529233375795997</v>
      </c>
      <c r="O2431" s="8">
        <f>IF(E2430&lt;&gt;E2431,SUM($N$4:N2431)-SUM($O$3:O2430),0)</f>
        <v>0</v>
      </c>
      <c r="P2431" s="6">
        <f>IF(B2431&gt;0,SUM($O$4:O2431)-SUM($P$3:P2430),0)</f>
        <v>0</v>
      </c>
      <c r="Q2431" s="6">
        <f t="shared" si="265"/>
        <v>30.274536240810654</v>
      </c>
      <c r="R2431" s="8">
        <f>IF(E2430&lt;&gt;E2431,SUM($Q$4:Q2431)-SUM($R$3:R2430),0)</f>
        <v>0</v>
      </c>
      <c r="S2431" s="6">
        <f>IF(B2431&gt;0,SUM($R$4:R2431)-SUM($S$3:S2430),0)</f>
        <v>0</v>
      </c>
    </row>
    <row r="2432" spans="1:19">
      <c r="A2432">
        <f>IF(E2431&lt;&gt;E2432,COUNTIF($A$4:A2431,"&lt;&gt;0")+1,0)</f>
        <v>0</v>
      </c>
      <c r="B2432">
        <f>IF(A2432&lt;&gt;0,IF(MOD(A2432,3)=0,COUNTIF($B$4:B2431,"&lt;&gt;0")+1,0),0)</f>
        <v>0</v>
      </c>
      <c r="C2432" s="9">
        <f>'Dash Board'!$C$12+COUNT('Daily reducing balance'!$F$4:F2431)</f>
        <v>44158</v>
      </c>
      <c r="D2432">
        <f t="shared" si="266"/>
        <v>2020</v>
      </c>
      <c r="E2432">
        <f t="shared" si="267"/>
        <v>11</v>
      </c>
      <c r="F2432">
        <f>DAY('Dash Board'!$C$12+COUNT('Daily reducing balance'!$F$4:F2431))</f>
        <v>23</v>
      </c>
      <c r="G2432" s="8">
        <f t="shared" si="268"/>
        <v>220958.88731440683</v>
      </c>
      <c r="H2432" s="6">
        <f>G2432*'Dash Board'!$C$11/365</f>
        <v>63.563515528801965</v>
      </c>
      <c r="I2432" s="6">
        <f>H2432*'Dash Board'!$C$18/'Dash Board'!$C$11</f>
        <v>30.26834072800094</v>
      </c>
      <c r="J2432" s="6">
        <f>(G2432&gt;1)*PMT('Dash Board'!$C$11/365,$U$4,-'Dash Board'!$C$19)</f>
        <v>108.80376961660664</v>
      </c>
      <c r="K2432" s="6">
        <f t="shared" si="263"/>
        <v>0</v>
      </c>
      <c r="L2432" s="8">
        <f t="shared" si="264"/>
        <v>220913.64706031902</v>
      </c>
      <c r="N2432" s="8">
        <f t="shared" si="269"/>
        <v>78.535428888605708</v>
      </c>
      <c r="O2432" s="8">
        <f>IF(E2431&lt;&gt;E2432,SUM($N$4:N2432)-SUM($O$3:O2431),0)</f>
        <v>0</v>
      </c>
      <c r="P2432" s="6">
        <f>IF(B2432&gt;0,SUM($O$4:O2432)-SUM($P$3:P2431),0)</f>
        <v>0</v>
      </c>
      <c r="Q2432" s="6">
        <f t="shared" si="265"/>
        <v>30.26834072800094</v>
      </c>
      <c r="R2432" s="8">
        <f>IF(E2431&lt;&gt;E2432,SUM($Q$4:Q2432)-SUM($R$3:R2431),0)</f>
        <v>0</v>
      </c>
      <c r="S2432" s="6">
        <f>IF(B2432&gt;0,SUM($R$4:R2432)-SUM($S$3:S2431),0)</f>
        <v>0</v>
      </c>
    </row>
    <row r="2433" spans="1:19">
      <c r="A2433">
        <f>IF(E2432&lt;&gt;E2433,COUNTIF($A$4:A2432,"&lt;&gt;0")+1,0)</f>
        <v>0</v>
      </c>
      <c r="B2433">
        <f>IF(A2433&lt;&gt;0,IF(MOD(A2433,3)=0,COUNTIF($B$4:B2432,"&lt;&gt;0")+1,0),0)</f>
        <v>0</v>
      </c>
      <c r="C2433" s="9">
        <f>'Dash Board'!$C$12+COUNT('Daily reducing balance'!$F$4:F2432)</f>
        <v>44159</v>
      </c>
      <c r="D2433">
        <f t="shared" si="266"/>
        <v>2020</v>
      </c>
      <c r="E2433">
        <f t="shared" si="267"/>
        <v>11</v>
      </c>
      <c r="F2433">
        <f>DAY('Dash Board'!$C$12+COUNT('Daily reducing balance'!$F$4:F2432))</f>
        <v>24</v>
      </c>
      <c r="G2433" s="8">
        <f t="shared" si="268"/>
        <v>220913.64706031902</v>
      </c>
      <c r="H2433" s="6">
        <f>G2433*'Dash Board'!$C$11/365</f>
        <v>63.550501209132868</v>
      </c>
      <c r="I2433" s="6">
        <f>H2433*'Dash Board'!$C$18/'Dash Board'!$C$11</f>
        <v>30.262143432920414</v>
      </c>
      <c r="J2433" s="6">
        <f>(G2433&gt;1)*PMT('Dash Board'!$C$11/365,$U$4,-'Dash Board'!$C$19)</f>
        <v>108.80376961660664</v>
      </c>
      <c r="K2433" s="6">
        <f t="shared" si="263"/>
        <v>0</v>
      </c>
      <c r="L2433" s="8">
        <f t="shared" si="264"/>
        <v>220868.39379191154</v>
      </c>
      <c r="N2433" s="8">
        <f t="shared" si="269"/>
        <v>78.541626183686233</v>
      </c>
      <c r="O2433" s="8">
        <f>IF(E2432&lt;&gt;E2433,SUM($N$4:N2433)-SUM($O$3:O2432),0)</f>
        <v>0</v>
      </c>
      <c r="P2433" s="6">
        <f>IF(B2433&gt;0,SUM($O$4:O2433)-SUM($P$3:P2432),0)</f>
        <v>0</v>
      </c>
      <c r="Q2433" s="6">
        <f t="shared" si="265"/>
        <v>30.262143432920414</v>
      </c>
      <c r="R2433" s="8">
        <f>IF(E2432&lt;&gt;E2433,SUM($Q$4:Q2433)-SUM($R$3:R2432),0)</f>
        <v>0</v>
      </c>
      <c r="S2433" s="6">
        <f>IF(B2433&gt;0,SUM($R$4:R2433)-SUM($S$3:S2432),0)</f>
        <v>0</v>
      </c>
    </row>
    <row r="2434" spans="1:19">
      <c r="A2434">
        <f>IF(E2433&lt;&gt;E2434,COUNTIF($A$4:A2433,"&lt;&gt;0")+1,0)</f>
        <v>0</v>
      </c>
      <c r="B2434">
        <f>IF(A2434&lt;&gt;0,IF(MOD(A2434,3)=0,COUNTIF($B$4:B2433,"&lt;&gt;0")+1,0),0)</f>
        <v>0</v>
      </c>
      <c r="C2434" s="9">
        <f>'Dash Board'!$C$12+COUNT('Daily reducing balance'!$F$4:F2433)</f>
        <v>44160</v>
      </c>
      <c r="D2434">
        <f t="shared" si="266"/>
        <v>2020</v>
      </c>
      <c r="E2434">
        <f t="shared" si="267"/>
        <v>11</v>
      </c>
      <c r="F2434">
        <f>DAY('Dash Board'!$C$12+COUNT('Daily reducing balance'!$F$4:F2433))</f>
        <v>25</v>
      </c>
      <c r="G2434" s="8">
        <f t="shared" si="268"/>
        <v>220868.39379191154</v>
      </c>
      <c r="H2434" s="6">
        <f>G2434*'Dash Board'!$C$11/365</f>
        <v>63.537483145618388</v>
      </c>
      <c r="I2434" s="6">
        <f>H2434*'Dash Board'!$C$18/'Dash Board'!$C$11</f>
        <v>30.255944355056378</v>
      </c>
      <c r="J2434" s="6">
        <f>(G2434&gt;1)*PMT('Dash Board'!$C$11/365,$U$4,-'Dash Board'!$C$19)</f>
        <v>108.80376961660664</v>
      </c>
      <c r="K2434" s="6">
        <f t="shared" si="263"/>
        <v>0</v>
      </c>
      <c r="L2434" s="8">
        <f t="shared" si="264"/>
        <v>220823.12750544056</v>
      </c>
      <c r="N2434" s="8">
        <f t="shared" si="269"/>
        <v>78.547825261550258</v>
      </c>
      <c r="O2434" s="8">
        <f>IF(E2433&lt;&gt;E2434,SUM($N$4:N2434)-SUM($O$3:O2433),0)</f>
        <v>0</v>
      </c>
      <c r="P2434" s="6">
        <f>IF(B2434&gt;0,SUM($O$4:O2434)-SUM($P$3:P2433),0)</f>
        <v>0</v>
      </c>
      <c r="Q2434" s="6">
        <f t="shared" si="265"/>
        <v>30.255944355056378</v>
      </c>
      <c r="R2434" s="8">
        <f>IF(E2433&lt;&gt;E2434,SUM($Q$4:Q2434)-SUM($R$3:R2433),0)</f>
        <v>0</v>
      </c>
      <c r="S2434" s="6">
        <f>IF(B2434&gt;0,SUM($R$4:R2434)-SUM($S$3:S2433),0)</f>
        <v>0</v>
      </c>
    </row>
    <row r="2435" spans="1:19">
      <c r="A2435">
        <f>IF(E2434&lt;&gt;E2435,COUNTIF($A$4:A2434,"&lt;&gt;0")+1,0)</f>
        <v>0</v>
      </c>
      <c r="B2435">
        <f>IF(A2435&lt;&gt;0,IF(MOD(A2435,3)=0,COUNTIF($B$4:B2434,"&lt;&gt;0")+1,0),0)</f>
        <v>0</v>
      </c>
      <c r="C2435" s="9">
        <f>'Dash Board'!$C$12+COUNT('Daily reducing balance'!$F$4:F2434)</f>
        <v>44161</v>
      </c>
      <c r="D2435">
        <f t="shared" si="266"/>
        <v>2020</v>
      </c>
      <c r="E2435">
        <f t="shared" si="267"/>
        <v>11</v>
      </c>
      <c r="F2435">
        <f>DAY('Dash Board'!$C$12+COUNT('Daily reducing balance'!$F$4:F2434))</f>
        <v>26</v>
      </c>
      <c r="G2435" s="8">
        <f t="shared" si="268"/>
        <v>220823.12750544056</v>
      </c>
      <c r="H2435" s="6">
        <f>G2435*'Dash Board'!$C$11/365</f>
        <v>63.524461337181528</v>
      </c>
      <c r="I2435" s="6">
        <f>H2435*'Dash Board'!$C$18/'Dash Board'!$C$11</f>
        <v>30.24974349389597</v>
      </c>
      <c r="J2435" s="6">
        <f>(G2435&gt;1)*PMT('Dash Board'!$C$11/365,$U$4,-'Dash Board'!$C$19)</f>
        <v>108.80376961660664</v>
      </c>
      <c r="K2435" s="6">
        <f t="shared" si="263"/>
        <v>0</v>
      </c>
      <c r="L2435" s="8">
        <f t="shared" si="264"/>
        <v>220777.84819716113</v>
      </c>
      <c r="N2435" s="8">
        <f t="shared" si="269"/>
        <v>78.554026122710667</v>
      </c>
      <c r="O2435" s="8">
        <f>IF(E2434&lt;&gt;E2435,SUM($N$4:N2435)-SUM($O$3:O2434),0)</f>
        <v>0</v>
      </c>
      <c r="P2435" s="6">
        <f>IF(B2435&gt;0,SUM($O$4:O2435)-SUM($P$3:P2434),0)</f>
        <v>0</v>
      </c>
      <c r="Q2435" s="6">
        <f t="shared" si="265"/>
        <v>30.24974349389597</v>
      </c>
      <c r="R2435" s="8">
        <f>IF(E2434&lt;&gt;E2435,SUM($Q$4:Q2435)-SUM($R$3:R2434),0)</f>
        <v>0</v>
      </c>
      <c r="S2435" s="6">
        <f>IF(B2435&gt;0,SUM($R$4:R2435)-SUM($S$3:S2434),0)</f>
        <v>0</v>
      </c>
    </row>
    <row r="2436" spans="1:19">
      <c r="A2436">
        <f>IF(E2435&lt;&gt;E2436,COUNTIF($A$4:A2435,"&lt;&gt;0")+1,0)</f>
        <v>0</v>
      </c>
      <c r="B2436">
        <f>IF(A2436&lt;&gt;0,IF(MOD(A2436,3)=0,COUNTIF($B$4:B2435,"&lt;&gt;0")+1,0),0)</f>
        <v>0</v>
      </c>
      <c r="C2436" s="9">
        <f>'Dash Board'!$C$12+COUNT('Daily reducing balance'!$F$4:F2435)</f>
        <v>44162</v>
      </c>
      <c r="D2436">
        <f t="shared" si="266"/>
        <v>2020</v>
      </c>
      <c r="E2436">
        <f t="shared" si="267"/>
        <v>11</v>
      </c>
      <c r="F2436">
        <f>DAY('Dash Board'!$C$12+COUNT('Daily reducing balance'!$F$4:F2435))</f>
        <v>27</v>
      </c>
      <c r="G2436" s="8">
        <f t="shared" si="268"/>
        <v>220777.84819716113</v>
      </c>
      <c r="H2436" s="6">
        <f>G2436*'Dash Board'!$C$11/365</f>
        <v>63.511435782744975</v>
      </c>
      <c r="I2436" s="6">
        <f>H2436*'Dash Board'!$C$18/'Dash Board'!$C$11</f>
        <v>30.243540848926184</v>
      </c>
      <c r="J2436" s="6">
        <f>(G2436&gt;1)*PMT('Dash Board'!$C$11/365,$U$4,-'Dash Board'!$C$19)</f>
        <v>108.80376961660664</v>
      </c>
      <c r="K2436" s="6">
        <f t="shared" si="263"/>
        <v>0</v>
      </c>
      <c r="L2436" s="8">
        <f t="shared" si="264"/>
        <v>220732.55586332726</v>
      </c>
      <c r="N2436" s="8">
        <f t="shared" si="269"/>
        <v>78.560228767680456</v>
      </c>
      <c r="O2436" s="8">
        <f>IF(E2435&lt;&gt;E2436,SUM($N$4:N2436)-SUM($O$3:O2435),0)</f>
        <v>0</v>
      </c>
      <c r="P2436" s="6">
        <f>IF(B2436&gt;0,SUM($O$4:O2436)-SUM($P$3:P2435),0)</f>
        <v>0</v>
      </c>
      <c r="Q2436" s="6">
        <f t="shared" si="265"/>
        <v>30.243540848926184</v>
      </c>
      <c r="R2436" s="8">
        <f>IF(E2435&lt;&gt;E2436,SUM($Q$4:Q2436)-SUM($R$3:R2435),0)</f>
        <v>0</v>
      </c>
      <c r="S2436" s="6">
        <f>IF(B2436&gt;0,SUM($R$4:R2436)-SUM($S$3:S2435),0)</f>
        <v>0</v>
      </c>
    </row>
    <row r="2437" spans="1:19">
      <c r="A2437">
        <f>IF(E2436&lt;&gt;E2437,COUNTIF($A$4:A2436,"&lt;&gt;0")+1,0)</f>
        <v>0</v>
      </c>
      <c r="B2437">
        <f>IF(A2437&lt;&gt;0,IF(MOD(A2437,3)=0,COUNTIF($B$4:B2436,"&lt;&gt;0")+1,0),0)</f>
        <v>0</v>
      </c>
      <c r="C2437" s="9">
        <f>'Dash Board'!$C$12+COUNT('Daily reducing balance'!$F$4:F2436)</f>
        <v>44163</v>
      </c>
      <c r="D2437">
        <f t="shared" si="266"/>
        <v>2020</v>
      </c>
      <c r="E2437">
        <f t="shared" si="267"/>
        <v>11</v>
      </c>
      <c r="F2437">
        <f>DAY('Dash Board'!$C$12+COUNT('Daily reducing balance'!$F$4:F2436))</f>
        <v>28</v>
      </c>
      <c r="G2437" s="8">
        <f t="shared" si="268"/>
        <v>220732.55586332726</v>
      </c>
      <c r="H2437" s="6">
        <f>G2437*'Dash Board'!$C$11/365</f>
        <v>63.498406481231129</v>
      </c>
      <c r="I2437" s="6">
        <f>H2437*'Dash Board'!$C$18/'Dash Board'!$C$11</f>
        <v>30.237336419633873</v>
      </c>
      <c r="J2437" s="6">
        <f>(G2437&gt;1)*PMT('Dash Board'!$C$11/365,$U$4,-'Dash Board'!$C$19)</f>
        <v>108.80376961660664</v>
      </c>
      <c r="K2437" s="6">
        <f t="shared" ref="K2437:K2500" si="270">IF(F2437=1,SUMIFS($J$4:$J$7308,$D$4:$D$7308,"="&amp;YEAR(C2437),$E$4:$E$7308,"="&amp;MONTH(C2437)),0)</f>
        <v>0</v>
      </c>
      <c r="L2437" s="8">
        <f t="shared" ref="L2437:L2500" si="271">IF(G2437+H2437-J2437&lt;0,0,G2437+H2437-J2437)</f>
        <v>220687.25050019188</v>
      </c>
      <c r="N2437" s="8">
        <f t="shared" si="269"/>
        <v>78.566433196972767</v>
      </c>
      <c r="O2437" s="8">
        <f>IF(E2436&lt;&gt;E2437,SUM($N$4:N2437)-SUM($O$3:O2436),0)</f>
        <v>0</v>
      </c>
      <c r="P2437" s="6">
        <f>IF(B2437&gt;0,SUM($O$4:O2437)-SUM($P$3:P2436),0)</f>
        <v>0</v>
      </c>
      <c r="Q2437" s="6">
        <f t="shared" ref="Q2437:Q2500" si="272">I2437</f>
        <v>30.237336419633873</v>
      </c>
      <c r="R2437" s="8">
        <f>IF(E2436&lt;&gt;E2437,SUM($Q$4:Q2437)-SUM($R$3:R2436),0)</f>
        <v>0</v>
      </c>
      <c r="S2437" s="6">
        <f>IF(B2437&gt;0,SUM($R$4:R2437)-SUM($S$3:S2436),0)</f>
        <v>0</v>
      </c>
    </row>
    <row r="2438" spans="1:19">
      <c r="A2438">
        <f>IF(E2437&lt;&gt;E2438,COUNTIF($A$4:A2437,"&lt;&gt;0")+1,0)</f>
        <v>0</v>
      </c>
      <c r="B2438">
        <f>IF(A2438&lt;&gt;0,IF(MOD(A2438,3)=0,COUNTIF($B$4:B2437,"&lt;&gt;0")+1,0),0)</f>
        <v>0</v>
      </c>
      <c r="C2438" s="9">
        <f>'Dash Board'!$C$12+COUNT('Daily reducing balance'!$F$4:F2437)</f>
        <v>44164</v>
      </c>
      <c r="D2438">
        <f t="shared" si="266"/>
        <v>2020</v>
      </c>
      <c r="E2438">
        <f t="shared" si="267"/>
        <v>11</v>
      </c>
      <c r="F2438">
        <f>DAY('Dash Board'!$C$12+COUNT('Daily reducing balance'!$F$4:F2437))</f>
        <v>29</v>
      </c>
      <c r="G2438" s="8">
        <f t="shared" si="268"/>
        <v>220687.25050019188</v>
      </c>
      <c r="H2438" s="6">
        <f>G2438*'Dash Board'!$C$11/365</f>
        <v>63.485373431562046</v>
      </c>
      <c r="I2438" s="6">
        <f>H2438*'Dash Board'!$C$18/'Dash Board'!$C$11</f>
        <v>30.231130205505739</v>
      </c>
      <c r="J2438" s="6">
        <f>(G2438&gt;1)*PMT('Dash Board'!$C$11/365,$U$4,-'Dash Board'!$C$19)</f>
        <v>108.80376961660664</v>
      </c>
      <c r="K2438" s="6">
        <f t="shared" si="270"/>
        <v>0</v>
      </c>
      <c r="L2438" s="8">
        <f t="shared" si="271"/>
        <v>220641.93210400682</v>
      </c>
      <c r="N2438" s="8">
        <f t="shared" si="269"/>
        <v>78.572639411100909</v>
      </c>
      <c r="O2438" s="8">
        <f>IF(E2437&lt;&gt;E2438,SUM($N$4:N2438)-SUM($O$3:O2437),0)</f>
        <v>0</v>
      </c>
      <c r="P2438" s="6">
        <f>IF(B2438&gt;0,SUM($O$4:O2438)-SUM($P$3:P2437),0)</f>
        <v>0</v>
      </c>
      <c r="Q2438" s="6">
        <f t="shared" si="272"/>
        <v>30.231130205505739</v>
      </c>
      <c r="R2438" s="8">
        <f>IF(E2437&lt;&gt;E2438,SUM($Q$4:Q2438)-SUM($R$3:R2437),0)</f>
        <v>0</v>
      </c>
      <c r="S2438" s="6">
        <f>IF(B2438&gt;0,SUM($R$4:R2438)-SUM($S$3:S2437),0)</f>
        <v>0</v>
      </c>
    </row>
    <row r="2439" spans="1:19">
      <c r="A2439">
        <f>IF(E2438&lt;&gt;E2439,COUNTIF($A$4:A2438,"&lt;&gt;0")+1,0)</f>
        <v>0</v>
      </c>
      <c r="B2439">
        <f>IF(A2439&lt;&gt;0,IF(MOD(A2439,3)=0,COUNTIF($B$4:B2438,"&lt;&gt;0")+1,0),0)</f>
        <v>0</v>
      </c>
      <c r="C2439" s="9">
        <f>'Dash Board'!$C$12+COUNT('Daily reducing balance'!$F$4:F2438)</f>
        <v>44165</v>
      </c>
      <c r="D2439">
        <f t="shared" si="266"/>
        <v>2020</v>
      </c>
      <c r="E2439">
        <f t="shared" si="267"/>
        <v>11</v>
      </c>
      <c r="F2439">
        <f>DAY('Dash Board'!$C$12+COUNT('Daily reducing balance'!$F$4:F2438))</f>
        <v>30</v>
      </c>
      <c r="G2439" s="8">
        <f t="shared" si="268"/>
        <v>220641.93210400682</v>
      </c>
      <c r="H2439" s="6">
        <f>G2439*'Dash Board'!$C$11/365</f>
        <v>63.472336632659498</v>
      </c>
      <c r="I2439" s="6">
        <f>H2439*'Dash Board'!$C$18/'Dash Board'!$C$11</f>
        <v>30.224922206028335</v>
      </c>
      <c r="J2439" s="6">
        <f>(G2439&gt;1)*PMT('Dash Board'!$C$11/365,$U$4,-'Dash Board'!$C$19)</f>
        <v>108.80376961660664</v>
      </c>
      <c r="K2439" s="6">
        <f t="shared" si="270"/>
        <v>0</v>
      </c>
      <c r="L2439" s="8">
        <f t="shared" si="271"/>
        <v>220596.60067102287</v>
      </c>
      <c r="N2439" s="8">
        <f t="shared" si="269"/>
        <v>78.578847410578305</v>
      </c>
      <c r="O2439" s="8">
        <f>IF(E2438&lt;&gt;E2439,SUM($N$4:N2439)-SUM($O$3:O2438),0)</f>
        <v>0</v>
      </c>
      <c r="P2439" s="6">
        <f>IF(B2439&gt;0,SUM($O$4:O2439)-SUM($P$3:P2438),0)</f>
        <v>0</v>
      </c>
      <c r="Q2439" s="6">
        <f t="shared" si="272"/>
        <v>30.224922206028335</v>
      </c>
      <c r="R2439" s="8">
        <f>IF(E2438&lt;&gt;E2439,SUM($Q$4:Q2439)-SUM($R$3:R2438),0)</f>
        <v>0</v>
      </c>
      <c r="S2439" s="6">
        <f>IF(B2439&gt;0,SUM($R$4:R2439)-SUM($S$3:S2438),0)</f>
        <v>0</v>
      </c>
    </row>
    <row r="2440" spans="1:19">
      <c r="A2440">
        <f>IF(E2439&lt;&gt;E2440,COUNTIF($A$4:A2439,"&lt;&gt;0")+1,0)</f>
        <v>80</v>
      </c>
      <c r="B2440">
        <f>IF(A2440&lt;&gt;0,IF(MOD(A2440,3)=0,COUNTIF($B$4:B2439,"&lt;&gt;0")+1,0),0)</f>
        <v>0</v>
      </c>
      <c r="C2440" s="9">
        <f>'Dash Board'!$C$12+COUNT('Daily reducing balance'!$F$4:F2439)</f>
        <v>44166</v>
      </c>
      <c r="D2440">
        <f t="shared" si="266"/>
        <v>2020</v>
      </c>
      <c r="E2440">
        <f t="shared" si="267"/>
        <v>12</v>
      </c>
      <c r="F2440">
        <f>DAY('Dash Board'!$C$12+COUNT('Daily reducing balance'!$F$4:F2439))</f>
        <v>1</v>
      </c>
      <c r="G2440" s="8">
        <f t="shared" si="268"/>
        <v>220596.60067102287</v>
      </c>
      <c r="H2440" s="6">
        <f>G2440*'Dash Board'!$C$11/365</f>
        <v>63.459296083444933</v>
      </c>
      <c r="I2440" s="6">
        <f>H2440*'Dash Board'!$C$18/'Dash Board'!$C$11</f>
        <v>30.218712420688068</v>
      </c>
      <c r="J2440" s="6">
        <f>(G2440&gt;1)*PMT('Dash Board'!$C$11/365,$U$4,-'Dash Board'!$C$19)</f>
        <v>108.80376961660664</v>
      </c>
      <c r="K2440" s="6">
        <f t="shared" si="270"/>
        <v>3372.9168581148047</v>
      </c>
      <c r="L2440" s="8">
        <f t="shared" si="271"/>
        <v>220551.25619748971</v>
      </c>
      <c r="N2440" s="8">
        <f t="shared" si="269"/>
        <v>78.58505719591858</v>
      </c>
      <c r="O2440" s="8">
        <f>IF(E2439&lt;&gt;E2440,SUM($N$4:N2440)-SUM($O$3:O2439),0)</f>
        <v>2354.8576958037447</v>
      </c>
      <c r="P2440" s="6">
        <f>IF(B2440&gt;0,SUM($O$4:O2440)-SUM($P$3:P2439),0)</f>
        <v>0</v>
      </c>
      <c r="Q2440" s="6">
        <f t="shared" si="272"/>
        <v>30.218712420688068</v>
      </c>
      <c r="R2440" s="8">
        <f>IF(E2439&lt;&gt;E2440,SUM($Q$4:Q2440)-SUM($R$3:R2439),0)</f>
        <v>909.25539269443834</v>
      </c>
      <c r="S2440" s="6">
        <f>IF(B2440&gt;0,SUM($R$4:R2440)-SUM($S$3:S2439),0)</f>
        <v>0</v>
      </c>
    </row>
    <row r="2441" spans="1:19">
      <c r="A2441">
        <f>IF(E2440&lt;&gt;E2441,COUNTIF($A$4:A2440,"&lt;&gt;0")+1,0)</f>
        <v>0</v>
      </c>
      <c r="B2441">
        <f>IF(A2441&lt;&gt;0,IF(MOD(A2441,3)=0,COUNTIF($B$4:B2440,"&lt;&gt;0")+1,0),0)</f>
        <v>0</v>
      </c>
      <c r="C2441" s="9">
        <f>'Dash Board'!$C$12+COUNT('Daily reducing balance'!$F$4:F2440)</f>
        <v>44167</v>
      </c>
      <c r="D2441">
        <f t="shared" si="266"/>
        <v>2020</v>
      </c>
      <c r="E2441">
        <f t="shared" si="267"/>
        <v>12</v>
      </c>
      <c r="F2441">
        <f>DAY('Dash Board'!$C$12+COUNT('Daily reducing balance'!$F$4:F2440))</f>
        <v>2</v>
      </c>
      <c r="G2441" s="8">
        <f t="shared" si="268"/>
        <v>220551.25619748971</v>
      </c>
      <c r="H2441" s="6">
        <f>G2441*'Dash Board'!$C$11/365</f>
        <v>63.446251782839504</v>
      </c>
      <c r="I2441" s="6">
        <f>H2441*'Dash Board'!$C$18/'Dash Board'!$C$11</f>
        <v>30.212500848971196</v>
      </c>
      <c r="J2441" s="6">
        <f>(G2441&gt;1)*PMT('Dash Board'!$C$11/365,$U$4,-'Dash Board'!$C$19)</f>
        <v>108.80376961660664</v>
      </c>
      <c r="K2441" s="6">
        <f t="shared" si="270"/>
        <v>0</v>
      </c>
      <c r="L2441" s="8">
        <f t="shared" si="271"/>
        <v>220505.89867965595</v>
      </c>
      <c r="N2441" s="8">
        <f t="shared" si="269"/>
        <v>78.591268767635455</v>
      </c>
      <c r="O2441" s="8">
        <f>IF(E2440&lt;&gt;E2441,SUM($N$4:N2441)-SUM($O$3:O2440),0)</f>
        <v>0</v>
      </c>
      <c r="P2441" s="6">
        <f>IF(B2441&gt;0,SUM($O$4:O2441)-SUM($P$3:P2440),0)</f>
        <v>0</v>
      </c>
      <c r="Q2441" s="6">
        <f t="shared" si="272"/>
        <v>30.212500848971196</v>
      </c>
      <c r="R2441" s="8">
        <f>IF(E2440&lt;&gt;E2441,SUM($Q$4:Q2441)-SUM($R$3:R2440),0)</f>
        <v>0</v>
      </c>
      <c r="S2441" s="6">
        <f>IF(B2441&gt;0,SUM($R$4:R2441)-SUM($S$3:S2440),0)</f>
        <v>0</v>
      </c>
    </row>
    <row r="2442" spans="1:19">
      <c r="A2442">
        <f>IF(E2441&lt;&gt;E2442,COUNTIF($A$4:A2441,"&lt;&gt;0")+1,0)</f>
        <v>0</v>
      </c>
      <c r="B2442">
        <f>IF(A2442&lt;&gt;0,IF(MOD(A2442,3)=0,COUNTIF($B$4:B2441,"&lt;&gt;0")+1,0),0)</f>
        <v>0</v>
      </c>
      <c r="C2442" s="9">
        <f>'Dash Board'!$C$12+COUNT('Daily reducing balance'!$F$4:F2441)</f>
        <v>44168</v>
      </c>
      <c r="D2442">
        <f t="shared" si="266"/>
        <v>2020</v>
      </c>
      <c r="E2442">
        <f t="shared" si="267"/>
        <v>12</v>
      </c>
      <c r="F2442">
        <f>DAY('Dash Board'!$C$12+COUNT('Daily reducing balance'!$F$4:F2441))</f>
        <v>3</v>
      </c>
      <c r="G2442" s="8">
        <f t="shared" si="268"/>
        <v>220505.89867965595</v>
      </c>
      <c r="H2442" s="6">
        <f>G2442*'Dash Board'!$C$11/365</f>
        <v>63.433203729764038</v>
      </c>
      <c r="I2442" s="6">
        <f>H2442*'Dash Board'!$C$18/'Dash Board'!$C$11</f>
        <v>30.206287490363827</v>
      </c>
      <c r="J2442" s="6">
        <f>(G2442&gt;1)*PMT('Dash Board'!$C$11/365,$U$4,-'Dash Board'!$C$19)</f>
        <v>108.80376961660664</v>
      </c>
      <c r="K2442" s="6">
        <f t="shared" si="270"/>
        <v>0</v>
      </c>
      <c r="L2442" s="8">
        <f t="shared" si="271"/>
        <v>220460.52811376911</v>
      </c>
      <c r="N2442" s="8">
        <f t="shared" si="269"/>
        <v>78.597482126242824</v>
      </c>
      <c r="O2442" s="8">
        <f>IF(E2441&lt;&gt;E2442,SUM($N$4:N2442)-SUM($O$3:O2441),0)</f>
        <v>0</v>
      </c>
      <c r="P2442" s="6">
        <f>IF(B2442&gt;0,SUM($O$4:O2442)-SUM($P$3:P2441),0)</f>
        <v>0</v>
      </c>
      <c r="Q2442" s="6">
        <f t="shared" si="272"/>
        <v>30.206287490363827</v>
      </c>
      <c r="R2442" s="8">
        <f>IF(E2441&lt;&gt;E2442,SUM($Q$4:Q2442)-SUM($R$3:R2441),0)</f>
        <v>0</v>
      </c>
      <c r="S2442" s="6">
        <f>IF(B2442&gt;0,SUM($R$4:R2442)-SUM($S$3:S2441),0)</f>
        <v>0</v>
      </c>
    </row>
    <row r="2443" spans="1:19">
      <c r="A2443">
        <f>IF(E2442&lt;&gt;E2443,COUNTIF($A$4:A2442,"&lt;&gt;0")+1,0)</f>
        <v>0</v>
      </c>
      <c r="B2443">
        <f>IF(A2443&lt;&gt;0,IF(MOD(A2443,3)=0,COUNTIF($B$4:B2442,"&lt;&gt;0")+1,0),0)</f>
        <v>0</v>
      </c>
      <c r="C2443" s="9">
        <f>'Dash Board'!$C$12+COUNT('Daily reducing balance'!$F$4:F2442)</f>
        <v>44169</v>
      </c>
      <c r="D2443">
        <f t="shared" si="266"/>
        <v>2020</v>
      </c>
      <c r="E2443">
        <f t="shared" si="267"/>
        <v>12</v>
      </c>
      <c r="F2443">
        <f>DAY('Dash Board'!$C$12+COUNT('Daily reducing balance'!$F$4:F2442))</f>
        <v>4</v>
      </c>
      <c r="G2443" s="8">
        <f t="shared" si="268"/>
        <v>220460.52811376911</v>
      </c>
      <c r="H2443" s="6">
        <f>G2443*'Dash Board'!$C$11/365</f>
        <v>63.420151923139052</v>
      </c>
      <c r="I2443" s="6">
        <f>H2443*'Dash Board'!$C$18/'Dash Board'!$C$11</f>
        <v>30.200072344351931</v>
      </c>
      <c r="J2443" s="6">
        <f>(G2443&gt;1)*PMT('Dash Board'!$C$11/365,$U$4,-'Dash Board'!$C$19)</f>
        <v>108.80376961660664</v>
      </c>
      <c r="K2443" s="6">
        <f t="shared" si="270"/>
        <v>0</v>
      </c>
      <c r="L2443" s="8">
        <f t="shared" si="271"/>
        <v>220415.14449607563</v>
      </c>
      <c r="N2443" s="8">
        <f t="shared" si="269"/>
        <v>78.60369727225472</v>
      </c>
      <c r="O2443" s="8">
        <f>IF(E2442&lt;&gt;E2443,SUM($N$4:N2443)-SUM($O$3:O2442),0)</f>
        <v>0</v>
      </c>
      <c r="P2443" s="6">
        <f>IF(B2443&gt;0,SUM($O$4:O2443)-SUM($P$3:P2442),0)</f>
        <v>0</v>
      </c>
      <c r="Q2443" s="6">
        <f t="shared" si="272"/>
        <v>30.200072344351931</v>
      </c>
      <c r="R2443" s="8">
        <f>IF(E2442&lt;&gt;E2443,SUM($Q$4:Q2443)-SUM($R$3:R2442),0)</f>
        <v>0</v>
      </c>
      <c r="S2443" s="6">
        <f>IF(B2443&gt;0,SUM($R$4:R2443)-SUM($S$3:S2442),0)</f>
        <v>0</v>
      </c>
    </row>
    <row r="2444" spans="1:19">
      <c r="A2444">
        <f>IF(E2443&lt;&gt;E2444,COUNTIF($A$4:A2443,"&lt;&gt;0")+1,0)</f>
        <v>0</v>
      </c>
      <c r="B2444">
        <f>IF(A2444&lt;&gt;0,IF(MOD(A2444,3)=0,COUNTIF($B$4:B2443,"&lt;&gt;0")+1,0),0)</f>
        <v>0</v>
      </c>
      <c r="C2444" s="9">
        <f>'Dash Board'!$C$12+COUNT('Daily reducing balance'!$F$4:F2443)</f>
        <v>44170</v>
      </c>
      <c r="D2444">
        <f t="shared" si="266"/>
        <v>2020</v>
      </c>
      <c r="E2444">
        <f t="shared" si="267"/>
        <v>12</v>
      </c>
      <c r="F2444">
        <f>DAY('Dash Board'!$C$12+COUNT('Daily reducing balance'!$F$4:F2443))</f>
        <v>5</v>
      </c>
      <c r="G2444" s="8">
        <f t="shared" si="268"/>
        <v>220415.14449607563</v>
      </c>
      <c r="H2444" s="6">
        <f>G2444*'Dash Board'!$C$11/365</f>
        <v>63.407096361884768</v>
      </c>
      <c r="I2444" s="6">
        <f>H2444*'Dash Board'!$C$18/'Dash Board'!$C$11</f>
        <v>30.193855410421321</v>
      </c>
      <c r="J2444" s="6">
        <f>(G2444&gt;1)*PMT('Dash Board'!$C$11/365,$U$4,-'Dash Board'!$C$19)</f>
        <v>108.80376961660664</v>
      </c>
      <c r="K2444" s="6">
        <f t="shared" si="270"/>
        <v>0</v>
      </c>
      <c r="L2444" s="8">
        <f t="shared" si="271"/>
        <v>220369.74782282091</v>
      </c>
      <c r="N2444" s="8">
        <f t="shared" si="269"/>
        <v>78.609914206185323</v>
      </c>
      <c r="O2444" s="8">
        <f>IF(E2443&lt;&gt;E2444,SUM($N$4:N2444)-SUM($O$3:O2443),0)</f>
        <v>0</v>
      </c>
      <c r="P2444" s="6">
        <f>IF(B2444&gt;0,SUM($O$4:O2444)-SUM($P$3:P2443),0)</f>
        <v>0</v>
      </c>
      <c r="Q2444" s="6">
        <f t="shared" si="272"/>
        <v>30.193855410421321</v>
      </c>
      <c r="R2444" s="8">
        <f>IF(E2443&lt;&gt;E2444,SUM($Q$4:Q2444)-SUM($R$3:R2443),0)</f>
        <v>0</v>
      </c>
      <c r="S2444" s="6">
        <f>IF(B2444&gt;0,SUM($R$4:R2444)-SUM($S$3:S2443),0)</f>
        <v>0</v>
      </c>
    </row>
    <row r="2445" spans="1:19">
      <c r="A2445">
        <f>IF(E2444&lt;&gt;E2445,COUNTIF($A$4:A2444,"&lt;&gt;0")+1,0)</f>
        <v>0</v>
      </c>
      <c r="B2445">
        <f>IF(A2445&lt;&gt;0,IF(MOD(A2445,3)=0,COUNTIF($B$4:B2444,"&lt;&gt;0")+1,0),0)</f>
        <v>0</v>
      </c>
      <c r="C2445" s="9">
        <f>'Dash Board'!$C$12+COUNT('Daily reducing balance'!$F$4:F2444)</f>
        <v>44171</v>
      </c>
      <c r="D2445">
        <f t="shared" si="266"/>
        <v>2020</v>
      </c>
      <c r="E2445">
        <f t="shared" si="267"/>
        <v>12</v>
      </c>
      <c r="F2445">
        <f>DAY('Dash Board'!$C$12+COUNT('Daily reducing balance'!$F$4:F2444))</f>
        <v>6</v>
      </c>
      <c r="G2445" s="8">
        <f t="shared" si="268"/>
        <v>220369.74782282091</v>
      </c>
      <c r="H2445" s="6">
        <f>G2445*'Dash Board'!$C$11/365</f>
        <v>63.394037044921085</v>
      </c>
      <c r="I2445" s="6">
        <f>H2445*'Dash Board'!$C$18/'Dash Board'!$C$11</f>
        <v>30.187636688057662</v>
      </c>
      <c r="J2445" s="6">
        <f>(G2445&gt;1)*PMT('Dash Board'!$C$11/365,$U$4,-'Dash Board'!$C$19)</f>
        <v>108.80376961660664</v>
      </c>
      <c r="K2445" s="6">
        <f t="shared" si="270"/>
        <v>0</v>
      </c>
      <c r="L2445" s="8">
        <f t="shared" si="271"/>
        <v>220324.33809024922</v>
      </c>
      <c r="N2445" s="8">
        <f t="shared" si="269"/>
        <v>78.616132928548978</v>
      </c>
      <c r="O2445" s="8">
        <f>IF(E2444&lt;&gt;E2445,SUM($N$4:N2445)-SUM($O$3:O2444),0)</f>
        <v>0</v>
      </c>
      <c r="P2445" s="6">
        <f>IF(B2445&gt;0,SUM($O$4:O2445)-SUM($P$3:P2444),0)</f>
        <v>0</v>
      </c>
      <c r="Q2445" s="6">
        <f t="shared" si="272"/>
        <v>30.187636688057662</v>
      </c>
      <c r="R2445" s="8">
        <f>IF(E2444&lt;&gt;E2445,SUM($Q$4:Q2445)-SUM($R$3:R2444),0)</f>
        <v>0</v>
      </c>
      <c r="S2445" s="6">
        <f>IF(B2445&gt;0,SUM($R$4:R2445)-SUM($S$3:S2444),0)</f>
        <v>0</v>
      </c>
    </row>
    <row r="2446" spans="1:19">
      <c r="A2446">
        <f>IF(E2445&lt;&gt;E2446,COUNTIF($A$4:A2445,"&lt;&gt;0")+1,0)</f>
        <v>0</v>
      </c>
      <c r="B2446">
        <f>IF(A2446&lt;&gt;0,IF(MOD(A2446,3)=0,COUNTIF($B$4:B2445,"&lt;&gt;0")+1,0),0)</f>
        <v>0</v>
      </c>
      <c r="C2446" s="9">
        <f>'Dash Board'!$C$12+COUNT('Daily reducing balance'!$F$4:F2445)</f>
        <v>44172</v>
      </c>
      <c r="D2446">
        <f t="shared" si="266"/>
        <v>2020</v>
      </c>
      <c r="E2446">
        <f t="shared" si="267"/>
        <v>12</v>
      </c>
      <c r="F2446">
        <f>DAY('Dash Board'!$C$12+COUNT('Daily reducing balance'!$F$4:F2445))</f>
        <v>7</v>
      </c>
      <c r="G2446" s="8">
        <f t="shared" si="268"/>
        <v>220324.33809024922</v>
      </c>
      <c r="H2446" s="6">
        <f>G2446*'Dash Board'!$C$11/365</f>
        <v>63.380973971167577</v>
      </c>
      <c r="I2446" s="6">
        <f>H2446*'Dash Board'!$C$18/'Dash Board'!$C$11</f>
        <v>30.18141617674647</v>
      </c>
      <c r="J2446" s="6">
        <f>(G2446&gt;1)*PMT('Dash Board'!$C$11/365,$U$4,-'Dash Board'!$C$19)</f>
        <v>108.80376961660664</v>
      </c>
      <c r="K2446" s="6">
        <f t="shared" si="270"/>
        <v>0</v>
      </c>
      <c r="L2446" s="8">
        <f t="shared" si="271"/>
        <v>220278.91529460376</v>
      </c>
      <c r="N2446" s="8">
        <f t="shared" si="269"/>
        <v>78.622353439860177</v>
      </c>
      <c r="O2446" s="8">
        <f>IF(E2445&lt;&gt;E2446,SUM($N$4:N2446)-SUM($O$3:O2445),0)</f>
        <v>0</v>
      </c>
      <c r="P2446" s="6">
        <f>IF(B2446&gt;0,SUM($O$4:O2446)-SUM($P$3:P2445),0)</f>
        <v>0</v>
      </c>
      <c r="Q2446" s="6">
        <f t="shared" si="272"/>
        <v>30.18141617674647</v>
      </c>
      <c r="R2446" s="8">
        <f>IF(E2445&lt;&gt;E2446,SUM($Q$4:Q2446)-SUM($R$3:R2445),0)</f>
        <v>0</v>
      </c>
      <c r="S2446" s="6">
        <f>IF(B2446&gt;0,SUM($R$4:R2446)-SUM($S$3:S2445),0)</f>
        <v>0</v>
      </c>
    </row>
    <row r="2447" spans="1:19">
      <c r="A2447">
        <f>IF(E2446&lt;&gt;E2447,COUNTIF($A$4:A2446,"&lt;&gt;0")+1,0)</f>
        <v>0</v>
      </c>
      <c r="B2447">
        <f>IF(A2447&lt;&gt;0,IF(MOD(A2447,3)=0,COUNTIF($B$4:B2446,"&lt;&gt;0")+1,0),0)</f>
        <v>0</v>
      </c>
      <c r="C2447" s="9">
        <f>'Dash Board'!$C$12+COUNT('Daily reducing balance'!$F$4:F2446)</f>
        <v>44173</v>
      </c>
      <c r="D2447">
        <f t="shared" si="266"/>
        <v>2020</v>
      </c>
      <c r="E2447">
        <f t="shared" si="267"/>
        <v>12</v>
      </c>
      <c r="F2447">
        <f>DAY('Dash Board'!$C$12+COUNT('Daily reducing balance'!$F$4:F2446))</f>
        <v>8</v>
      </c>
      <c r="G2447" s="8">
        <f t="shared" si="268"/>
        <v>220278.91529460376</v>
      </c>
      <c r="H2447" s="6">
        <f>G2447*'Dash Board'!$C$11/365</f>
        <v>63.367907139543547</v>
      </c>
      <c r="I2447" s="6">
        <f>H2447*'Dash Board'!$C$18/'Dash Board'!$C$11</f>
        <v>30.175193875973118</v>
      </c>
      <c r="J2447" s="6">
        <f>(G2447&gt;1)*PMT('Dash Board'!$C$11/365,$U$4,-'Dash Board'!$C$19)</f>
        <v>108.80376961660664</v>
      </c>
      <c r="K2447" s="6">
        <f t="shared" si="270"/>
        <v>0</v>
      </c>
      <c r="L2447" s="8">
        <f t="shared" si="271"/>
        <v>220233.47943212668</v>
      </c>
      <c r="N2447" s="8">
        <f t="shared" si="269"/>
        <v>78.628575740633522</v>
      </c>
      <c r="O2447" s="8">
        <f>IF(E2446&lt;&gt;E2447,SUM($N$4:N2447)-SUM($O$3:O2446),0)</f>
        <v>0</v>
      </c>
      <c r="P2447" s="6">
        <f>IF(B2447&gt;0,SUM($O$4:O2447)-SUM($P$3:P2446),0)</f>
        <v>0</v>
      </c>
      <c r="Q2447" s="6">
        <f t="shared" si="272"/>
        <v>30.175193875973118</v>
      </c>
      <c r="R2447" s="8">
        <f>IF(E2446&lt;&gt;E2447,SUM($Q$4:Q2447)-SUM($R$3:R2446),0)</f>
        <v>0</v>
      </c>
      <c r="S2447" s="6">
        <f>IF(B2447&gt;0,SUM($R$4:R2447)-SUM($S$3:S2446),0)</f>
        <v>0</v>
      </c>
    </row>
    <row r="2448" spans="1:19">
      <c r="A2448">
        <f>IF(E2447&lt;&gt;E2448,COUNTIF($A$4:A2447,"&lt;&gt;0")+1,0)</f>
        <v>0</v>
      </c>
      <c r="B2448">
        <f>IF(A2448&lt;&gt;0,IF(MOD(A2448,3)=0,COUNTIF($B$4:B2447,"&lt;&gt;0")+1,0),0)</f>
        <v>0</v>
      </c>
      <c r="C2448" s="9">
        <f>'Dash Board'!$C$12+COUNT('Daily reducing balance'!$F$4:F2447)</f>
        <v>44174</v>
      </c>
      <c r="D2448">
        <f t="shared" si="266"/>
        <v>2020</v>
      </c>
      <c r="E2448">
        <f t="shared" si="267"/>
        <v>12</v>
      </c>
      <c r="F2448">
        <f>DAY('Dash Board'!$C$12+COUNT('Daily reducing balance'!$F$4:F2447))</f>
        <v>9</v>
      </c>
      <c r="G2448" s="8">
        <f t="shared" si="268"/>
        <v>220233.47943212668</v>
      </c>
      <c r="H2448" s="6">
        <f>G2448*'Dash Board'!$C$11/365</f>
        <v>63.354836548967953</v>
      </c>
      <c r="I2448" s="6">
        <f>H2448*'Dash Board'!$C$18/'Dash Board'!$C$11</f>
        <v>30.168969785222835</v>
      </c>
      <c r="J2448" s="6">
        <f>(G2448&gt;1)*PMT('Dash Board'!$C$11/365,$U$4,-'Dash Board'!$C$19)</f>
        <v>108.80376961660664</v>
      </c>
      <c r="K2448" s="6">
        <f t="shared" si="270"/>
        <v>0</v>
      </c>
      <c r="L2448" s="8">
        <f t="shared" si="271"/>
        <v>220188.03049905904</v>
      </c>
      <c r="N2448" s="8">
        <f t="shared" si="269"/>
        <v>78.634799831383816</v>
      </c>
      <c r="O2448" s="8">
        <f>IF(E2447&lt;&gt;E2448,SUM($N$4:N2448)-SUM($O$3:O2447),0)</f>
        <v>0</v>
      </c>
      <c r="P2448" s="6">
        <f>IF(B2448&gt;0,SUM($O$4:O2448)-SUM($P$3:P2447),0)</f>
        <v>0</v>
      </c>
      <c r="Q2448" s="6">
        <f t="shared" si="272"/>
        <v>30.168969785222835</v>
      </c>
      <c r="R2448" s="8">
        <f>IF(E2447&lt;&gt;E2448,SUM($Q$4:Q2448)-SUM($R$3:R2447),0)</f>
        <v>0</v>
      </c>
      <c r="S2448" s="6">
        <f>IF(B2448&gt;0,SUM($R$4:R2448)-SUM($S$3:S2447),0)</f>
        <v>0</v>
      </c>
    </row>
    <row r="2449" spans="1:19">
      <c r="A2449">
        <f>IF(E2448&lt;&gt;E2449,COUNTIF($A$4:A2448,"&lt;&gt;0")+1,0)</f>
        <v>0</v>
      </c>
      <c r="B2449">
        <f>IF(A2449&lt;&gt;0,IF(MOD(A2449,3)=0,COUNTIF($B$4:B2448,"&lt;&gt;0")+1,0),0)</f>
        <v>0</v>
      </c>
      <c r="C2449" s="9">
        <f>'Dash Board'!$C$12+COUNT('Daily reducing balance'!$F$4:F2448)</f>
        <v>44175</v>
      </c>
      <c r="D2449">
        <f t="shared" si="266"/>
        <v>2020</v>
      </c>
      <c r="E2449">
        <f t="shared" si="267"/>
        <v>12</v>
      </c>
      <c r="F2449">
        <f>DAY('Dash Board'!$C$12+COUNT('Daily reducing balance'!$F$4:F2448))</f>
        <v>10</v>
      </c>
      <c r="G2449" s="8">
        <f t="shared" si="268"/>
        <v>220188.03049905904</v>
      </c>
      <c r="H2449" s="6">
        <f>G2449*'Dash Board'!$C$11/365</f>
        <v>63.341762198359447</v>
      </c>
      <c r="I2449" s="6">
        <f>H2449*'Dash Board'!$C$18/'Dash Board'!$C$11</f>
        <v>30.162743903980694</v>
      </c>
      <c r="J2449" s="6">
        <f>(G2449&gt;1)*PMT('Dash Board'!$C$11/365,$U$4,-'Dash Board'!$C$19)</f>
        <v>108.80376961660664</v>
      </c>
      <c r="K2449" s="6">
        <f t="shared" si="270"/>
        <v>0</v>
      </c>
      <c r="L2449" s="8">
        <f t="shared" si="271"/>
        <v>220142.56849164079</v>
      </c>
      <c r="N2449" s="8">
        <f t="shared" si="269"/>
        <v>78.641025712625947</v>
      </c>
      <c r="O2449" s="8">
        <f>IF(E2448&lt;&gt;E2449,SUM($N$4:N2449)-SUM($O$3:O2448),0)</f>
        <v>0</v>
      </c>
      <c r="P2449" s="6">
        <f>IF(B2449&gt;0,SUM($O$4:O2449)-SUM($P$3:P2448),0)</f>
        <v>0</v>
      </c>
      <c r="Q2449" s="6">
        <f t="shared" si="272"/>
        <v>30.162743903980694</v>
      </c>
      <c r="R2449" s="8">
        <f>IF(E2448&lt;&gt;E2449,SUM($Q$4:Q2449)-SUM($R$3:R2448),0)</f>
        <v>0</v>
      </c>
      <c r="S2449" s="6">
        <f>IF(B2449&gt;0,SUM($R$4:R2449)-SUM($S$3:S2448),0)</f>
        <v>0</v>
      </c>
    </row>
    <row r="2450" spans="1:19">
      <c r="A2450">
        <f>IF(E2449&lt;&gt;E2450,COUNTIF($A$4:A2449,"&lt;&gt;0")+1,0)</f>
        <v>0</v>
      </c>
      <c r="B2450">
        <f>IF(A2450&lt;&gt;0,IF(MOD(A2450,3)=0,COUNTIF($B$4:B2449,"&lt;&gt;0")+1,0),0)</f>
        <v>0</v>
      </c>
      <c r="C2450" s="9">
        <f>'Dash Board'!$C$12+COUNT('Daily reducing balance'!$F$4:F2449)</f>
        <v>44176</v>
      </c>
      <c r="D2450">
        <f t="shared" si="266"/>
        <v>2020</v>
      </c>
      <c r="E2450">
        <f t="shared" si="267"/>
        <v>12</v>
      </c>
      <c r="F2450">
        <f>DAY('Dash Board'!$C$12+COUNT('Daily reducing balance'!$F$4:F2449))</f>
        <v>11</v>
      </c>
      <c r="G2450" s="8">
        <f t="shared" si="268"/>
        <v>220142.56849164079</v>
      </c>
      <c r="H2450" s="6">
        <f>G2450*'Dash Board'!$C$11/365</f>
        <v>63.328684086636386</v>
      </c>
      <c r="I2450" s="6">
        <f>H2450*'Dash Board'!$C$18/'Dash Board'!$C$11</f>
        <v>30.156516231731619</v>
      </c>
      <c r="J2450" s="6">
        <f>(G2450&gt;1)*PMT('Dash Board'!$C$11/365,$U$4,-'Dash Board'!$C$19)</f>
        <v>108.80376961660664</v>
      </c>
      <c r="K2450" s="6">
        <f t="shared" si="270"/>
        <v>0</v>
      </c>
      <c r="L2450" s="8">
        <f t="shared" si="271"/>
        <v>220097.09340611083</v>
      </c>
      <c r="N2450" s="8">
        <f t="shared" si="269"/>
        <v>78.647253384875029</v>
      </c>
      <c r="O2450" s="8">
        <f>IF(E2449&lt;&gt;E2450,SUM($N$4:N2450)-SUM($O$3:O2449),0)</f>
        <v>0</v>
      </c>
      <c r="P2450" s="6">
        <f>IF(B2450&gt;0,SUM($O$4:O2450)-SUM($P$3:P2449),0)</f>
        <v>0</v>
      </c>
      <c r="Q2450" s="6">
        <f t="shared" si="272"/>
        <v>30.156516231731619</v>
      </c>
      <c r="R2450" s="8">
        <f>IF(E2449&lt;&gt;E2450,SUM($Q$4:Q2450)-SUM($R$3:R2449),0)</f>
        <v>0</v>
      </c>
      <c r="S2450" s="6">
        <f>IF(B2450&gt;0,SUM($R$4:R2450)-SUM($S$3:S2449),0)</f>
        <v>0</v>
      </c>
    </row>
    <row r="2451" spans="1:19">
      <c r="A2451">
        <f>IF(E2450&lt;&gt;E2451,COUNTIF($A$4:A2450,"&lt;&gt;0")+1,0)</f>
        <v>0</v>
      </c>
      <c r="B2451">
        <f>IF(A2451&lt;&gt;0,IF(MOD(A2451,3)=0,COUNTIF($B$4:B2450,"&lt;&gt;0")+1,0),0)</f>
        <v>0</v>
      </c>
      <c r="C2451" s="9">
        <f>'Dash Board'!$C$12+COUNT('Daily reducing balance'!$F$4:F2450)</f>
        <v>44177</v>
      </c>
      <c r="D2451">
        <f t="shared" si="266"/>
        <v>2020</v>
      </c>
      <c r="E2451">
        <f t="shared" si="267"/>
        <v>12</v>
      </c>
      <c r="F2451">
        <f>DAY('Dash Board'!$C$12+COUNT('Daily reducing balance'!$F$4:F2450))</f>
        <v>12</v>
      </c>
      <c r="G2451" s="8">
        <f t="shared" si="268"/>
        <v>220097.09340611083</v>
      </c>
      <c r="H2451" s="6">
        <f>G2451*'Dash Board'!$C$11/365</f>
        <v>63.315602212716811</v>
      </c>
      <c r="I2451" s="6">
        <f>H2451*'Dash Board'!$C$18/'Dash Board'!$C$11</f>
        <v>30.150286767960388</v>
      </c>
      <c r="J2451" s="6">
        <f>(G2451&gt;1)*PMT('Dash Board'!$C$11/365,$U$4,-'Dash Board'!$C$19)</f>
        <v>108.80376961660664</v>
      </c>
      <c r="K2451" s="6">
        <f t="shared" si="270"/>
        <v>0</v>
      </c>
      <c r="L2451" s="8">
        <f t="shared" si="271"/>
        <v>220051.60523870692</v>
      </c>
      <c r="N2451" s="8">
        <f t="shared" si="269"/>
        <v>78.653482848646263</v>
      </c>
      <c r="O2451" s="8">
        <f>IF(E2450&lt;&gt;E2451,SUM($N$4:N2451)-SUM($O$3:O2450),0)</f>
        <v>0</v>
      </c>
      <c r="P2451" s="6">
        <f>IF(B2451&gt;0,SUM($O$4:O2451)-SUM($P$3:P2450),0)</f>
        <v>0</v>
      </c>
      <c r="Q2451" s="6">
        <f t="shared" si="272"/>
        <v>30.150286767960388</v>
      </c>
      <c r="R2451" s="8">
        <f>IF(E2450&lt;&gt;E2451,SUM($Q$4:Q2451)-SUM($R$3:R2450),0)</f>
        <v>0</v>
      </c>
      <c r="S2451" s="6">
        <f>IF(B2451&gt;0,SUM($R$4:R2451)-SUM($S$3:S2450),0)</f>
        <v>0</v>
      </c>
    </row>
    <row r="2452" spans="1:19">
      <c r="A2452">
        <f>IF(E2451&lt;&gt;E2452,COUNTIF($A$4:A2451,"&lt;&gt;0")+1,0)</f>
        <v>0</v>
      </c>
      <c r="B2452">
        <f>IF(A2452&lt;&gt;0,IF(MOD(A2452,3)=0,COUNTIF($B$4:B2451,"&lt;&gt;0")+1,0),0)</f>
        <v>0</v>
      </c>
      <c r="C2452" s="9">
        <f>'Dash Board'!$C$12+COUNT('Daily reducing balance'!$F$4:F2451)</f>
        <v>44178</v>
      </c>
      <c r="D2452">
        <f t="shared" si="266"/>
        <v>2020</v>
      </c>
      <c r="E2452">
        <f t="shared" si="267"/>
        <v>12</v>
      </c>
      <c r="F2452">
        <f>DAY('Dash Board'!$C$12+COUNT('Daily reducing balance'!$F$4:F2451))</f>
        <v>13</v>
      </c>
      <c r="G2452" s="8">
        <f t="shared" si="268"/>
        <v>220051.60523870692</v>
      </c>
      <c r="H2452" s="6">
        <f>G2452*'Dash Board'!$C$11/365</f>
        <v>63.302516575518432</v>
      </c>
      <c r="I2452" s="6">
        <f>H2452*'Dash Board'!$C$18/'Dash Board'!$C$11</f>
        <v>30.144055512151638</v>
      </c>
      <c r="J2452" s="6">
        <f>(G2452&gt;1)*PMT('Dash Board'!$C$11/365,$U$4,-'Dash Board'!$C$19)</f>
        <v>108.80376961660664</v>
      </c>
      <c r="K2452" s="6">
        <f t="shared" si="270"/>
        <v>0</v>
      </c>
      <c r="L2452" s="8">
        <f t="shared" si="271"/>
        <v>220006.10398566583</v>
      </c>
      <c r="N2452" s="8">
        <f t="shared" si="269"/>
        <v>78.659714104455006</v>
      </c>
      <c r="O2452" s="8">
        <f>IF(E2451&lt;&gt;E2452,SUM($N$4:N2452)-SUM($O$3:O2451),0)</f>
        <v>0</v>
      </c>
      <c r="P2452" s="6">
        <f>IF(B2452&gt;0,SUM($O$4:O2452)-SUM($P$3:P2451),0)</f>
        <v>0</v>
      </c>
      <c r="Q2452" s="6">
        <f t="shared" si="272"/>
        <v>30.144055512151638</v>
      </c>
      <c r="R2452" s="8">
        <f>IF(E2451&lt;&gt;E2452,SUM($Q$4:Q2452)-SUM($R$3:R2451),0)</f>
        <v>0</v>
      </c>
      <c r="S2452" s="6">
        <f>IF(B2452&gt;0,SUM($R$4:R2452)-SUM($S$3:S2451),0)</f>
        <v>0</v>
      </c>
    </row>
    <row r="2453" spans="1:19">
      <c r="A2453">
        <f>IF(E2452&lt;&gt;E2453,COUNTIF($A$4:A2452,"&lt;&gt;0")+1,0)</f>
        <v>0</v>
      </c>
      <c r="B2453">
        <f>IF(A2453&lt;&gt;0,IF(MOD(A2453,3)=0,COUNTIF($B$4:B2452,"&lt;&gt;0")+1,0),0)</f>
        <v>0</v>
      </c>
      <c r="C2453" s="9">
        <f>'Dash Board'!$C$12+COUNT('Daily reducing balance'!$F$4:F2452)</f>
        <v>44179</v>
      </c>
      <c r="D2453">
        <f t="shared" si="266"/>
        <v>2020</v>
      </c>
      <c r="E2453">
        <f t="shared" si="267"/>
        <v>12</v>
      </c>
      <c r="F2453">
        <f>DAY('Dash Board'!$C$12+COUNT('Daily reducing balance'!$F$4:F2452))</f>
        <v>14</v>
      </c>
      <c r="G2453" s="8">
        <f t="shared" si="268"/>
        <v>220006.10398566583</v>
      </c>
      <c r="H2453" s="6">
        <f>G2453*'Dash Board'!$C$11/365</f>
        <v>63.289427173958664</v>
      </c>
      <c r="I2453" s="6">
        <f>H2453*'Dash Board'!$C$18/'Dash Board'!$C$11</f>
        <v>30.137822463789842</v>
      </c>
      <c r="J2453" s="6">
        <f>(G2453&gt;1)*PMT('Dash Board'!$C$11/365,$U$4,-'Dash Board'!$C$19)</f>
        <v>108.80376961660664</v>
      </c>
      <c r="K2453" s="6">
        <f t="shared" si="270"/>
        <v>0</v>
      </c>
      <c r="L2453" s="8">
        <f t="shared" si="271"/>
        <v>219960.58964322318</v>
      </c>
      <c r="N2453" s="8">
        <f t="shared" si="269"/>
        <v>78.665947152816798</v>
      </c>
      <c r="O2453" s="8">
        <f>IF(E2452&lt;&gt;E2453,SUM($N$4:N2453)-SUM($O$3:O2452),0)</f>
        <v>0</v>
      </c>
      <c r="P2453" s="6">
        <f>IF(B2453&gt;0,SUM($O$4:O2453)-SUM($P$3:P2452),0)</f>
        <v>0</v>
      </c>
      <c r="Q2453" s="6">
        <f t="shared" si="272"/>
        <v>30.137822463789842</v>
      </c>
      <c r="R2453" s="8">
        <f>IF(E2452&lt;&gt;E2453,SUM($Q$4:Q2453)-SUM($R$3:R2452),0)</f>
        <v>0</v>
      </c>
      <c r="S2453" s="6">
        <f>IF(B2453&gt;0,SUM($R$4:R2453)-SUM($S$3:S2452),0)</f>
        <v>0</v>
      </c>
    </row>
    <row r="2454" spans="1:19">
      <c r="A2454">
        <f>IF(E2453&lt;&gt;E2454,COUNTIF($A$4:A2453,"&lt;&gt;0")+1,0)</f>
        <v>0</v>
      </c>
      <c r="B2454">
        <f>IF(A2454&lt;&gt;0,IF(MOD(A2454,3)=0,COUNTIF($B$4:B2453,"&lt;&gt;0")+1,0),0)</f>
        <v>0</v>
      </c>
      <c r="C2454" s="9">
        <f>'Dash Board'!$C$12+COUNT('Daily reducing balance'!$F$4:F2453)</f>
        <v>44180</v>
      </c>
      <c r="D2454">
        <f t="shared" si="266"/>
        <v>2020</v>
      </c>
      <c r="E2454">
        <f t="shared" si="267"/>
        <v>12</v>
      </c>
      <c r="F2454">
        <f>DAY('Dash Board'!$C$12+COUNT('Daily reducing balance'!$F$4:F2453))</f>
        <v>15</v>
      </c>
      <c r="G2454" s="8">
        <f t="shared" si="268"/>
        <v>219960.58964322318</v>
      </c>
      <c r="H2454" s="6">
        <f>G2454*'Dash Board'!$C$11/365</f>
        <v>63.276334006954606</v>
      </c>
      <c r="I2454" s="6">
        <f>H2454*'Dash Board'!$C$18/'Dash Board'!$C$11</f>
        <v>30.131587622359341</v>
      </c>
      <c r="J2454" s="6">
        <f>(G2454&gt;1)*PMT('Dash Board'!$C$11/365,$U$4,-'Dash Board'!$C$19)</f>
        <v>108.80376961660664</v>
      </c>
      <c r="K2454" s="6">
        <f t="shared" si="270"/>
        <v>0</v>
      </c>
      <c r="L2454" s="8">
        <f t="shared" si="271"/>
        <v>219915.06220761352</v>
      </c>
      <c r="N2454" s="8">
        <f t="shared" si="269"/>
        <v>78.672181994247296</v>
      </c>
      <c r="O2454" s="8">
        <f>IF(E2453&lt;&gt;E2454,SUM($N$4:N2454)-SUM($O$3:O2453),0)</f>
        <v>0</v>
      </c>
      <c r="P2454" s="6">
        <f>IF(B2454&gt;0,SUM($O$4:O2454)-SUM($P$3:P2453),0)</f>
        <v>0</v>
      </c>
      <c r="Q2454" s="6">
        <f t="shared" si="272"/>
        <v>30.131587622359341</v>
      </c>
      <c r="R2454" s="8">
        <f>IF(E2453&lt;&gt;E2454,SUM($Q$4:Q2454)-SUM($R$3:R2453),0)</f>
        <v>0</v>
      </c>
      <c r="S2454" s="6">
        <f>IF(B2454&gt;0,SUM($R$4:R2454)-SUM($S$3:S2453),0)</f>
        <v>0</v>
      </c>
    </row>
    <row r="2455" spans="1:19">
      <c r="A2455">
        <f>IF(E2454&lt;&gt;E2455,COUNTIF($A$4:A2454,"&lt;&gt;0")+1,0)</f>
        <v>0</v>
      </c>
      <c r="B2455">
        <f>IF(A2455&lt;&gt;0,IF(MOD(A2455,3)=0,COUNTIF($B$4:B2454,"&lt;&gt;0")+1,0),0)</f>
        <v>0</v>
      </c>
      <c r="C2455" s="9">
        <f>'Dash Board'!$C$12+COUNT('Daily reducing balance'!$F$4:F2454)</f>
        <v>44181</v>
      </c>
      <c r="D2455">
        <f t="shared" si="266"/>
        <v>2020</v>
      </c>
      <c r="E2455">
        <f t="shared" si="267"/>
        <v>12</v>
      </c>
      <c r="F2455">
        <f>DAY('Dash Board'!$C$12+COUNT('Daily reducing balance'!$F$4:F2454))</f>
        <v>16</v>
      </c>
      <c r="G2455" s="8">
        <f t="shared" si="268"/>
        <v>219915.06220761352</v>
      </c>
      <c r="H2455" s="6">
        <f>G2455*'Dash Board'!$C$11/365</f>
        <v>63.26323707342307</v>
      </c>
      <c r="I2455" s="6">
        <f>H2455*'Dash Board'!$C$18/'Dash Board'!$C$11</f>
        <v>30.125350987344323</v>
      </c>
      <c r="J2455" s="6">
        <f>(G2455&gt;1)*PMT('Dash Board'!$C$11/365,$U$4,-'Dash Board'!$C$19)</f>
        <v>108.80376961660664</v>
      </c>
      <c r="K2455" s="6">
        <f t="shared" si="270"/>
        <v>0</v>
      </c>
      <c r="L2455" s="8">
        <f t="shared" si="271"/>
        <v>219869.52167507034</v>
      </c>
      <c r="N2455" s="8">
        <f t="shared" si="269"/>
        <v>78.678418629262325</v>
      </c>
      <c r="O2455" s="8">
        <f>IF(E2454&lt;&gt;E2455,SUM($N$4:N2455)-SUM($O$3:O2454),0)</f>
        <v>0</v>
      </c>
      <c r="P2455" s="6">
        <f>IF(B2455&gt;0,SUM($O$4:O2455)-SUM($P$3:P2454),0)</f>
        <v>0</v>
      </c>
      <c r="Q2455" s="6">
        <f t="shared" si="272"/>
        <v>30.125350987344323</v>
      </c>
      <c r="R2455" s="8">
        <f>IF(E2454&lt;&gt;E2455,SUM($Q$4:Q2455)-SUM($R$3:R2454),0)</f>
        <v>0</v>
      </c>
      <c r="S2455" s="6">
        <f>IF(B2455&gt;0,SUM($R$4:R2455)-SUM($S$3:S2454),0)</f>
        <v>0</v>
      </c>
    </row>
    <row r="2456" spans="1:19">
      <c r="A2456">
        <f>IF(E2455&lt;&gt;E2456,COUNTIF($A$4:A2455,"&lt;&gt;0")+1,0)</f>
        <v>0</v>
      </c>
      <c r="B2456">
        <f>IF(A2456&lt;&gt;0,IF(MOD(A2456,3)=0,COUNTIF($B$4:B2455,"&lt;&gt;0")+1,0),0)</f>
        <v>0</v>
      </c>
      <c r="C2456" s="9">
        <f>'Dash Board'!$C$12+COUNT('Daily reducing balance'!$F$4:F2455)</f>
        <v>44182</v>
      </c>
      <c r="D2456">
        <f t="shared" si="266"/>
        <v>2020</v>
      </c>
      <c r="E2456">
        <f t="shared" si="267"/>
        <v>12</v>
      </c>
      <c r="F2456">
        <f>DAY('Dash Board'!$C$12+COUNT('Daily reducing balance'!$F$4:F2455))</f>
        <v>17</v>
      </c>
      <c r="G2456" s="8">
        <f t="shared" si="268"/>
        <v>219869.52167507034</v>
      </c>
      <c r="H2456" s="6">
        <f>G2456*'Dash Board'!$C$11/365</f>
        <v>63.250136372280501</v>
      </c>
      <c r="I2456" s="6">
        <f>H2456*'Dash Board'!$C$18/'Dash Board'!$C$11</f>
        <v>30.11911255822881</v>
      </c>
      <c r="J2456" s="6">
        <f>(G2456&gt;1)*PMT('Dash Board'!$C$11/365,$U$4,-'Dash Board'!$C$19)</f>
        <v>108.80376961660664</v>
      </c>
      <c r="K2456" s="6">
        <f t="shared" si="270"/>
        <v>0</v>
      </c>
      <c r="L2456" s="8">
        <f t="shared" si="271"/>
        <v>219823.96804182601</v>
      </c>
      <c r="N2456" s="8">
        <f t="shared" si="269"/>
        <v>78.684657058377837</v>
      </c>
      <c r="O2456" s="8">
        <f>IF(E2455&lt;&gt;E2456,SUM($N$4:N2456)-SUM($O$3:O2455),0)</f>
        <v>0</v>
      </c>
      <c r="P2456" s="6">
        <f>IF(B2456&gt;0,SUM($O$4:O2456)-SUM($P$3:P2455),0)</f>
        <v>0</v>
      </c>
      <c r="Q2456" s="6">
        <f t="shared" si="272"/>
        <v>30.11911255822881</v>
      </c>
      <c r="R2456" s="8">
        <f>IF(E2455&lt;&gt;E2456,SUM($Q$4:Q2456)-SUM($R$3:R2455),0)</f>
        <v>0</v>
      </c>
      <c r="S2456" s="6">
        <f>IF(B2456&gt;0,SUM($R$4:R2456)-SUM($S$3:S2455),0)</f>
        <v>0</v>
      </c>
    </row>
    <row r="2457" spans="1:19">
      <c r="A2457">
        <f>IF(E2456&lt;&gt;E2457,COUNTIF($A$4:A2456,"&lt;&gt;0")+1,0)</f>
        <v>0</v>
      </c>
      <c r="B2457">
        <f>IF(A2457&lt;&gt;0,IF(MOD(A2457,3)=0,COUNTIF($B$4:B2456,"&lt;&gt;0")+1,0),0)</f>
        <v>0</v>
      </c>
      <c r="C2457" s="9">
        <f>'Dash Board'!$C$12+COUNT('Daily reducing balance'!$F$4:F2456)</f>
        <v>44183</v>
      </c>
      <c r="D2457">
        <f t="shared" si="266"/>
        <v>2020</v>
      </c>
      <c r="E2457">
        <f t="shared" si="267"/>
        <v>12</v>
      </c>
      <c r="F2457">
        <f>DAY('Dash Board'!$C$12+COUNT('Daily reducing balance'!$F$4:F2456))</f>
        <v>18</v>
      </c>
      <c r="G2457" s="8">
        <f t="shared" si="268"/>
        <v>219823.96804182601</v>
      </c>
      <c r="H2457" s="6">
        <f>G2457*'Dash Board'!$C$11/365</f>
        <v>63.237031902443093</v>
      </c>
      <c r="I2457" s="6">
        <f>H2457*'Dash Board'!$C$18/'Dash Board'!$C$11</f>
        <v>30.112872334496711</v>
      </c>
      <c r="J2457" s="6">
        <f>(G2457&gt;1)*PMT('Dash Board'!$C$11/365,$U$4,-'Dash Board'!$C$19)</f>
        <v>108.80376961660664</v>
      </c>
      <c r="K2457" s="6">
        <f t="shared" si="270"/>
        <v>0</v>
      </c>
      <c r="L2457" s="8">
        <f t="shared" si="271"/>
        <v>219778.40130411185</v>
      </c>
      <c r="N2457" s="8">
        <f t="shared" si="269"/>
        <v>78.69089728210993</v>
      </c>
      <c r="O2457" s="8">
        <f>IF(E2456&lt;&gt;E2457,SUM($N$4:N2457)-SUM($O$3:O2456),0)</f>
        <v>0</v>
      </c>
      <c r="P2457" s="6">
        <f>IF(B2457&gt;0,SUM($O$4:O2457)-SUM($P$3:P2456),0)</f>
        <v>0</v>
      </c>
      <c r="Q2457" s="6">
        <f t="shared" si="272"/>
        <v>30.112872334496711</v>
      </c>
      <c r="R2457" s="8">
        <f>IF(E2456&lt;&gt;E2457,SUM($Q$4:Q2457)-SUM($R$3:R2456),0)</f>
        <v>0</v>
      </c>
      <c r="S2457" s="6">
        <f>IF(B2457&gt;0,SUM($R$4:R2457)-SUM($S$3:S2456),0)</f>
        <v>0</v>
      </c>
    </row>
    <row r="2458" spans="1:19">
      <c r="A2458">
        <f>IF(E2457&lt;&gt;E2458,COUNTIF($A$4:A2457,"&lt;&gt;0")+1,0)</f>
        <v>0</v>
      </c>
      <c r="B2458">
        <f>IF(A2458&lt;&gt;0,IF(MOD(A2458,3)=0,COUNTIF($B$4:B2457,"&lt;&gt;0")+1,0),0)</f>
        <v>0</v>
      </c>
      <c r="C2458" s="9">
        <f>'Dash Board'!$C$12+COUNT('Daily reducing balance'!$F$4:F2457)</f>
        <v>44184</v>
      </c>
      <c r="D2458">
        <f t="shared" si="266"/>
        <v>2020</v>
      </c>
      <c r="E2458">
        <f t="shared" si="267"/>
        <v>12</v>
      </c>
      <c r="F2458">
        <f>DAY('Dash Board'!$C$12+COUNT('Daily reducing balance'!$F$4:F2457))</f>
        <v>19</v>
      </c>
      <c r="G2458" s="8">
        <f t="shared" si="268"/>
        <v>219778.40130411185</v>
      </c>
      <c r="H2458" s="6">
        <f>G2458*'Dash Board'!$C$11/365</f>
        <v>63.223923662826692</v>
      </c>
      <c r="I2458" s="6">
        <f>H2458*'Dash Board'!$C$18/'Dash Board'!$C$11</f>
        <v>30.106630315631762</v>
      </c>
      <c r="J2458" s="6">
        <f>(G2458&gt;1)*PMT('Dash Board'!$C$11/365,$U$4,-'Dash Board'!$C$19)</f>
        <v>108.80376961660664</v>
      </c>
      <c r="K2458" s="6">
        <f t="shared" si="270"/>
        <v>0</v>
      </c>
      <c r="L2458" s="8">
        <f t="shared" si="271"/>
        <v>219732.82145815805</v>
      </c>
      <c r="N2458" s="8">
        <f t="shared" si="269"/>
        <v>78.697139300974882</v>
      </c>
      <c r="O2458" s="8">
        <f>IF(E2457&lt;&gt;E2458,SUM($N$4:N2458)-SUM($O$3:O2457),0)</f>
        <v>0</v>
      </c>
      <c r="P2458" s="6">
        <f>IF(B2458&gt;0,SUM($O$4:O2458)-SUM($P$3:P2457),0)</f>
        <v>0</v>
      </c>
      <c r="Q2458" s="6">
        <f t="shared" si="272"/>
        <v>30.106630315631762</v>
      </c>
      <c r="R2458" s="8">
        <f>IF(E2457&lt;&gt;E2458,SUM($Q$4:Q2458)-SUM($R$3:R2457),0)</f>
        <v>0</v>
      </c>
      <c r="S2458" s="6">
        <f>IF(B2458&gt;0,SUM($R$4:R2458)-SUM($S$3:S2457),0)</f>
        <v>0</v>
      </c>
    </row>
    <row r="2459" spans="1:19">
      <c r="A2459">
        <f>IF(E2458&lt;&gt;E2459,COUNTIF($A$4:A2458,"&lt;&gt;0")+1,0)</f>
        <v>0</v>
      </c>
      <c r="B2459">
        <f>IF(A2459&lt;&gt;0,IF(MOD(A2459,3)=0,COUNTIF($B$4:B2458,"&lt;&gt;0")+1,0),0)</f>
        <v>0</v>
      </c>
      <c r="C2459" s="9">
        <f>'Dash Board'!$C$12+COUNT('Daily reducing balance'!$F$4:F2458)</f>
        <v>44185</v>
      </c>
      <c r="D2459">
        <f t="shared" si="266"/>
        <v>2020</v>
      </c>
      <c r="E2459">
        <f t="shared" si="267"/>
        <v>12</v>
      </c>
      <c r="F2459">
        <f>DAY('Dash Board'!$C$12+COUNT('Daily reducing balance'!$F$4:F2458))</f>
        <v>20</v>
      </c>
      <c r="G2459" s="8">
        <f t="shared" si="268"/>
        <v>219732.82145815805</v>
      </c>
      <c r="H2459" s="6">
        <f>G2459*'Dash Board'!$C$11/365</f>
        <v>63.210811652346834</v>
      </c>
      <c r="I2459" s="6">
        <f>H2459*'Dash Board'!$C$18/'Dash Board'!$C$11</f>
        <v>30.100386501117544</v>
      </c>
      <c r="J2459" s="6">
        <f>(G2459&gt;1)*PMT('Dash Board'!$C$11/365,$U$4,-'Dash Board'!$C$19)</f>
        <v>108.80376961660664</v>
      </c>
      <c r="K2459" s="6">
        <f t="shared" si="270"/>
        <v>0</v>
      </c>
      <c r="L2459" s="8">
        <f t="shared" si="271"/>
        <v>219687.2285001938</v>
      </c>
      <c r="N2459" s="8">
        <f t="shared" si="269"/>
        <v>78.703383115489103</v>
      </c>
      <c r="O2459" s="8">
        <f>IF(E2458&lt;&gt;E2459,SUM($N$4:N2459)-SUM($O$3:O2458),0)</f>
        <v>0</v>
      </c>
      <c r="P2459" s="6">
        <f>IF(B2459&gt;0,SUM($O$4:O2459)-SUM($P$3:P2458),0)</f>
        <v>0</v>
      </c>
      <c r="Q2459" s="6">
        <f t="shared" si="272"/>
        <v>30.100386501117544</v>
      </c>
      <c r="R2459" s="8">
        <f>IF(E2458&lt;&gt;E2459,SUM($Q$4:Q2459)-SUM($R$3:R2458),0)</f>
        <v>0</v>
      </c>
      <c r="S2459" s="6">
        <f>IF(B2459&gt;0,SUM($R$4:R2459)-SUM($S$3:S2458),0)</f>
        <v>0</v>
      </c>
    </row>
    <row r="2460" spans="1:19">
      <c r="A2460">
        <f>IF(E2459&lt;&gt;E2460,COUNTIF($A$4:A2459,"&lt;&gt;0")+1,0)</f>
        <v>0</v>
      </c>
      <c r="B2460">
        <f>IF(A2460&lt;&gt;0,IF(MOD(A2460,3)=0,COUNTIF($B$4:B2459,"&lt;&gt;0")+1,0),0)</f>
        <v>0</v>
      </c>
      <c r="C2460" s="9">
        <f>'Dash Board'!$C$12+COUNT('Daily reducing balance'!$F$4:F2459)</f>
        <v>44186</v>
      </c>
      <c r="D2460">
        <f t="shared" si="266"/>
        <v>2020</v>
      </c>
      <c r="E2460">
        <f t="shared" si="267"/>
        <v>12</v>
      </c>
      <c r="F2460">
        <f>DAY('Dash Board'!$C$12+COUNT('Daily reducing balance'!$F$4:F2459))</f>
        <v>21</v>
      </c>
      <c r="G2460" s="8">
        <f t="shared" si="268"/>
        <v>219687.2285001938</v>
      </c>
      <c r="H2460" s="6">
        <f>G2460*'Dash Board'!$C$11/365</f>
        <v>63.197695869918761</v>
      </c>
      <c r="I2460" s="6">
        <f>H2460*'Dash Board'!$C$18/'Dash Board'!$C$11</f>
        <v>30.094140890437508</v>
      </c>
      <c r="J2460" s="6">
        <f>(G2460&gt;1)*PMT('Dash Board'!$C$11/365,$U$4,-'Dash Board'!$C$19)</f>
        <v>108.80376961660664</v>
      </c>
      <c r="K2460" s="6">
        <f t="shared" si="270"/>
        <v>0</v>
      </c>
      <c r="L2460" s="8">
        <f t="shared" si="271"/>
        <v>219641.62242644711</v>
      </c>
      <c r="N2460" s="8">
        <f t="shared" si="269"/>
        <v>78.709628726169143</v>
      </c>
      <c r="O2460" s="8">
        <f>IF(E2459&lt;&gt;E2460,SUM($N$4:N2460)-SUM($O$3:O2459),0)</f>
        <v>0</v>
      </c>
      <c r="P2460" s="6">
        <f>IF(B2460&gt;0,SUM($O$4:O2460)-SUM($P$3:P2459),0)</f>
        <v>0</v>
      </c>
      <c r="Q2460" s="6">
        <f t="shared" si="272"/>
        <v>30.094140890437508</v>
      </c>
      <c r="R2460" s="8">
        <f>IF(E2459&lt;&gt;E2460,SUM($Q$4:Q2460)-SUM($R$3:R2459),0)</f>
        <v>0</v>
      </c>
      <c r="S2460" s="6">
        <f>IF(B2460&gt;0,SUM($R$4:R2460)-SUM($S$3:S2459),0)</f>
        <v>0</v>
      </c>
    </row>
    <row r="2461" spans="1:19">
      <c r="A2461">
        <f>IF(E2460&lt;&gt;E2461,COUNTIF($A$4:A2460,"&lt;&gt;0")+1,0)</f>
        <v>0</v>
      </c>
      <c r="B2461">
        <f>IF(A2461&lt;&gt;0,IF(MOD(A2461,3)=0,COUNTIF($B$4:B2460,"&lt;&gt;0")+1,0),0)</f>
        <v>0</v>
      </c>
      <c r="C2461" s="9">
        <f>'Dash Board'!$C$12+COUNT('Daily reducing balance'!$F$4:F2460)</f>
        <v>44187</v>
      </c>
      <c r="D2461">
        <f t="shared" si="266"/>
        <v>2020</v>
      </c>
      <c r="E2461">
        <f t="shared" si="267"/>
        <v>12</v>
      </c>
      <c r="F2461">
        <f>DAY('Dash Board'!$C$12+COUNT('Daily reducing balance'!$F$4:F2460))</f>
        <v>22</v>
      </c>
      <c r="G2461" s="8">
        <f t="shared" si="268"/>
        <v>219641.62242644711</v>
      </c>
      <c r="H2461" s="6">
        <f>G2461*'Dash Board'!$C$11/365</f>
        <v>63.184576314457388</v>
      </c>
      <c r="I2461" s="6">
        <f>H2461*'Dash Board'!$C$18/'Dash Board'!$C$11</f>
        <v>30.087893483074946</v>
      </c>
      <c r="J2461" s="6">
        <f>(G2461&gt;1)*PMT('Dash Board'!$C$11/365,$U$4,-'Dash Board'!$C$19)</f>
        <v>108.80376961660664</v>
      </c>
      <c r="K2461" s="6">
        <f t="shared" si="270"/>
        <v>0</v>
      </c>
      <c r="L2461" s="8">
        <f t="shared" si="271"/>
        <v>219596.00323314496</v>
      </c>
      <c r="N2461" s="8">
        <f t="shared" si="269"/>
        <v>78.715876133531694</v>
      </c>
      <c r="O2461" s="8">
        <f>IF(E2460&lt;&gt;E2461,SUM($N$4:N2461)-SUM($O$3:O2460),0)</f>
        <v>0</v>
      </c>
      <c r="P2461" s="6">
        <f>IF(B2461&gt;0,SUM($O$4:O2461)-SUM($P$3:P2460),0)</f>
        <v>0</v>
      </c>
      <c r="Q2461" s="6">
        <f t="shared" si="272"/>
        <v>30.087893483074946</v>
      </c>
      <c r="R2461" s="8">
        <f>IF(E2460&lt;&gt;E2461,SUM($Q$4:Q2461)-SUM($R$3:R2460),0)</f>
        <v>0</v>
      </c>
      <c r="S2461" s="6">
        <f>IF(B2461&gt;0,SUM($R$4:R2461)-SUM($S$3:S2460),0)</f>
        <v>0</v>
      </c>
    </row>
    <row r="2462" spans="1:19">
      <c r="A2462">
        <f>IF(E2461&lt;&gt;E2462,COUNTIF($A$4:A2461,"&lt;&gt;0")+1,0)</f>
        <v>0</v>
      </c>
      <c r="B2462">
        <f>IF(A2462&lt;&gt;0,IF(MOD(A2462,3)=0,COUNTIF($B$4:B2461,"&lt;&gt;0")+1,0),0)</f>
        <v>0</v>
      </c>
      <c r="C2462" s="9">
        <f>'Dash Board'!$C$12+COUNT('Daily reducing balance'!$F$4:F2461)</f>
        <v>44188</v>
      </c>
      <c r="D2462">
        <f t="shared" si="266"/>
        <v>2020</v>
      </c>
      <c r="E2462">
        <f t="shared" si="267"/>
        <v>12</v>
      </c>
      <c r="F2462">
        <f>DAY('Dash Board'!$C$12+COUNT('Daily reducing balance'!$F$4:F2461))</f>
        <v>23</v>
      </c>
      <c r="G2462" s="8">
        <f t="shared" si="268"/>
        <v>219596.00323314496</v>
      </c>
      <c r="H2462" s="6">
        <f>G2462*'Dash Board'!$C$11/365</f>
        <v>63.17145298487732</v>
      </c>
      <c r="I2462" s="6">
        <f>H2462*'Dash Board'!$C$18/'Dash Board'!$C$11</f>
        <v>30.081644278513011</v>
      </c>
      <c r="J2462" s="6">
        <f>(G2462&gt;1)*PMT('Dash Board'!$C$11/365,$U$4,-'Dash Board'!$C$19)</f>
        <v>108.80376961660664</v>
      </c>
      <c r="K2462" s="6">
        <f t="shared" si="270"/>
        <v>0</v>
      </c>
      <c r="L2462" s="8">
        <f t="shared" si="271"/>
        <v>219550.37091651323</v>
      </c>
      <c r="N2462" s="8">
        <f t="shared" si="269"/>
        <v>78.722125338093633</v>
      </c>
      <c r="O2462" s="8">
        <f>IF(E2461&lt;&gt;E2462,SUM($N$4:N2462)-SUM($O$3:O2461),0)</f>
        <v>0</v>
      </c>
      <c r="P2462" s="6">
        <f>IF(B2462&gt;0,SUM($O$4:O2462)-SUM($P$3:P2461),0)</f>
        <v>0</v>
      </c>
      <c r="Q2462" s="6">
        <f t="shared" si="272"/>
        <v>30.081644278513011</v>
      </c>
      <c r="R2462" s="8">
        <f>IF(E2461&lt;&gt;E2462,SUM($Q$4:Q2462)-SUM($R$3:R2461),0)</f>
        <v>0</v>
      </c>
      <c r="S2462" s="6">
        <f>IF(B2462&gt;0,SUM($R$4:R2462)-SUM($S$3:S2461),0)</f>
        <v>0</v>
      </c>
    </row>
    <row r="2463" spans="1:19">
      <c r="A2463">
        <f>IF(E2462&lt;&gt;E2463,COUNTIF($A$4:A2462,"&lt;&gt;0")+1,0)</f>
        <v>0</v>
      </c>
      <c r="B2463">
        <f>IF(A2463&lt;&gt;0,IF(MOD(A2463,3)=0,COUNTIF($B$4:B2462,"&lt;&gt;0")+1,0),0)</f>
        <v>0</v>
      </c>
      <c r="C2463" s="9">
        <f>'Dash Board'!$C$12+COUNT('Daily reducing balance'!$F$4:F2462)</f>
        <v>44189</v>
      </c>
      <c r="D2463">
        <f t="shared" si="266"/>
        <v>2020</v>
      </c>
      <c r="E2463">
        <f t="shared" si="267"/>
        <v>12</v>
      </c>
      <c r="F2463">
        <f>DAY('Dash Board'!$C$12+COUNT('Daily reducing balance'!$F$4:F2462))</f>
        <v>24</v>
      </c>
      <c r="G2463" s="8">
        <f t="shared" si="268"/>
        <v>219550.37091651323</v>
      </c>
      <c r="H2463" s="6">
        <f>G2463*'Dash Board'!$C$11/365</f>
        <v>63.158325880092846</v>
      </c>
      <c r="I2463" s="6">
        <f>H2463*'Dash Board'!$C$18/'Dash Board'!$C$11</f>
        <v>30.075393276234692</v>
      </c>
      <c r="J2463" s="6">
        <f>(G2463&gt;1)*PMT('Dash Board'!$C$11/365,$U$4,-'Dash Board'!$C$19)</f>
        <v>108.80376961660664</v>
      </c>
      <c r="K2463" s="6">
        <f t="shared" si="270"/>
        <v>0</v>
      </c>
      <c r="L2463" s="8">
        <f t="shared" si="271"/>
        <v>219504.72547277671</v>
      </c>
      <c r="N2463" s="8">
        <f t="shared" si="269"/>
        <v>78.728376340371952</v>
      </c>
      <c r="O2463" s="8">
        <f>IF(E2462&lt;&gt;E2463,SUM($N$4:N2463)-SUM($O$3:O2462),0)</f>
        <v>0</v>
      </c>
      <c r="P2463" s="6">
        <f>IF(B2463&gt;0,SUM($O$4:O2463)-SUM($P$3:P2462),0)</f>
        <v>0</v>
      </c>
      <c r="Q2463" s="6">
        <f t="shared" si="272"/>
        <v>30.075393276234692</v>
      </c>
      <c r="R2463" s="8">
        <f>IF(E2462&lt;&gt;E2463,SUM($Q$4:Q2463)-SUM($R$3:R2462),0)</f>
        <v>0</v>
      </c>
      <c r="S2463" s="6">
        <f>IF(B2463&gt;0,SUM($R$4:R2463)-SUM($S$3:S2462),0)</f>
        <v>0</v>
      </c>
    </row>
    <row r="2464" spans="1:19">
      <c r="A2464">
        <f>IF(E2463&lt;&gt;E2464,COUNTIF($A$4:A2463,"&lt;&gt;0")+1,0)</f>
        <v>0</v>
      </c>
      <c r="B2464">
        <f>IF(A2464&lt;&gt;0,IF(MOD(A2464,3)=0,COUNTIF($B$4:B2463,"&lt;&gt;0")+1,0),0)</f>
        <v>0</v>
      </c>
      <c r="C2464" s="9">
        <f>'Dash Board'!$C$12+COUNT('Daily reducing balance'!$F$4:F2463)</f>
        <v>44190</v>
      </c>
      <c r="D2464">
        <f t="shared" si="266"/>
        <v>2020</v>
      </c>
      <c r="E2464">
        <f t="shared" si="267"/>
        <v>12</v>
      </c>
      <c r="F2464">
        <f>DAY('Dash Board'!$C$12+COUNT('Daily reducing balance'!$F$4:F2463))</f>
        <v>25</v>
      </c>
      <c r="G2464" s="8">
        <f t="shared" si="268"/>
        <v>219504.72547277671</v>
      </c>
      <c r="H2464" s="6">
        <f>G2464*'Dash Board'!$C$11/365</f>
        <v>63.145194999017953</v>
      </c>
      <c r="I2464" s="6">
        <f>H2464*'Dash Board'!$C$18/'Dash Board'!$C$11</f>
        <v>30.069140475722836</v>
      </c>
      <c r="J2464" s="6">
        <f>(G2464&gt;1)*PMT('Dash Board'!$C$11/365,$U$4,-'Dash Board'!$C$19)</f>
        <v>108.80376961660664</v>
      </c>
      <c r="K2464" s="6">
        <f t="shared" si="270"/>
        <v>0</v>
      </c>
      <c r="L2464" s="8">
        <f t="shared" si="271"/>
        <v>219459.06689815913</v>
      </c>
      <c r="N2464" s="8">
        <f t="shared" si="269"/>
        <v>78.734629140883811</v>
      </c>
      <c r="O2464" s="8">
        <f>IF(E2463&lt;&gt;E2464,SUM($N$4:N2464)-SUM($O$3:O2463),0)</f>
        <v>0</v>
      </c>
      <c r="P2464" s="6">
        <f>IF(B2464&gt;0,SUM($O$4:O2464)-SUM($P$3:P2463),0)</f>
        <v>0</v>
      </c>
      <c r="Q2464" s="6">
        <f t="shared" si="272"/>
        <v>30.069140475722836</v>
      </c>
      <c r="R2464" s="8">
        <f>IF(E2463&lt;&gt;E2464,SUM($Q$4:Q2464)-SUM($R$3:R2463),0)</f>
        <v>0</v>
      </c>
      <c r="S2464" s="6">
        <f>IF(B2464&gt;0,SUM($R$4:R2464)-SUM($S$3:S2463),0)</f>
        <v>0</v>
      </c>
    </row>
    <row r="2465" spans="1:19">
      <c r="A2465">
        <f>IF(E2464&lt;&gt;E2465,COUNTIF($A$4:A2464,"&lt;&gt;0")+1,0)</f>
        <v>0</v>
      </c>
      <c r="B2465">
        <f>IF(A2465&lt;&gt;0,IF(MOD(A2465,3)=0,COUNTIF($B$4:B2464,"&lt;&gt;0")+1,0),0)</f>
        <v>0</v>
      </c>
      <c r="C2465" s="9">
        <f>'Dash Board'!$C$12+COUNT('Daily reducing balance'!$F$4:F2464)</f>
        <v>44191</v>
      </c>
      <c r="D2465">
        <f t="shared" si="266"/>
        <v>2020</v>
      </c>
      <c r="E2465">
        <f t="shared" si="267"/>
        <v>12</v>
      </c>
      <c r="F2465">
        <f>DAY('Dash Board'!$C$12+COUNT('Daily reducing balance'!$F$4:F2464))</f>
        <v>26</v>
      </c>
      <c r="G2465" s="8">
        <f t="shared" si="268"/>
        <v>219459.06689815913</v>
      </c>
      <c r="H2465" s="6">
        <f>G2465*'Dash Board'!$C$11/365</f>
        <v>63.132060340566326</v>
      </c>
      <c r="I2465" s="6">
        <f>H2465*'Dash Board'!$C$18/'Dash Board'!$C$11</f>
        <v>30.062885876460157</v>
      </c>
      <c r="J2465" s="6">
        <f>(G2465&gt;1)*PMT('Dash Board'!$C$11/365,$U$4,-'Dash Board'!$C$19)</f>
        <v>108.80376961660664</v>
      </c>
      <c r="K2465" s="6">
        <f t="shared" si="270"/>
        <v>0</v>
      </c>
      <c r="L2465" s="8">
        <f t="shared" si="271"/>
        <v>219413.39518888309</v>
      </c>
      <c r="N2465" s="8">
        <f t="shared" si="269"/>
        <v>78.740883740146487</v>
      </c>
      <c r="O2465" s="8">
        <f>IF(E2464&lt;&gt;E2465,SUM($N$4:N2465)-SUM($O$3:O2464),0)</f>
        <v>0</v>
      </c>
      <c r="P2465" s="6">
        <f>IF(B2465&gt;0,SUM($O$4:O2465)-SUM($P$3:P2464),0)</f>
        <v>0</v>
      </c>
      <c r="Q2465" s="6">
        <f t="shared" si="272"/>
        <v>30.062885876460157</v>
      </c>
      <c r="R2465" s="8">
        <f>IF(E2464&lt;&gt;E2465,SUM($Q$4:Q2465)-SUM($R$3:R2464),0)</f>
        <v>0</v>
      </c>
      <c r="S2465" s="6">
        <f>IF(B2465&gt;0,SUM($R$4:R2465)-SUM($S$3:S2464),0)</f>
        <v>0</v>
      </c>
    </row>
    <row r="2466" spans="1:19">
      <c r="A2466">
        <f>IF(E2465&lt;&gt;E2466,COUNTIF($A$4:A2465,"&lt;&gt;0")+1,0)</f>
        <v>0</v>
      </c>
      <c r="B2466">
        <f>IF(A2466&lt;&gt;0,IF(MOD(A2466,3)=0,COUNTIF($B$4:B2465,"&lt;&gt;0")+1,0),0)</f>
        <v>0</v>
      </c>
      <c r="C2466" s="9">
        <f>'Dash Board'!$C$12+COUNT('Daily reducing balance'!$F$4:F2465)</f>
        <v>44192</v>
      </c>
      <c r="D2466">
        <f t="shared" si="266"/>
        <v>2020</v>
      </c>
      <c r="E2466">
        <f t="shared" si="267"/>
        <v>12</v>
      </c>
      <c r="F2466">
        <f>DAY('Dash Board'!$C$12+COUNT('Daily reducing balance'!$F$4:F2465))</f>
        <v>27</v>
      </c>
      <c r="G2466" s="8">
        <f t="shared" si="268"/>
        <v>219413.39518888309</v>
      </c>
      <c r="H2466" s="6">
        <f>G2466*'Dash Board'!$C$11/365</f>
        <v>63.118921903651298</v>
      </c>
      <c r="I2466" s="6">
        <f>H2466*'Dash Board'!$C$18/'Dash Board'!$C$11</f>
        <v>30.056629477929192</v>
      </c>
      <c r="J2466" s="6">
        <f>(G2466&gt;1)*PMT('Dash Board'!$C$11/365,$U$4,-'Dash Board'!$C$19)</f>
        <v>108.80376961660664</v>
      </c>
      <c r="K2466" s="6">
        <f t="shared" si="270"/>
        <v>0</v>
      </c>
      <c r="L2466" s="8">
        <f t="shared" si="271"/>
        <v>219367.71034117014</v>
      </c>
      <c r="N2466" s="8">
        <f t="shared" si="269"/>
        <v>78.747140138677452</v>
      </c>
      <c r="O2466" s="8">
        <f>IF(E2465&lt;&gt;E2466,SUM($N$4:N2466)-SUM($O$3:O2465),0)</f>
        <v>0</v>
      </c>
      <c r="P2466" s="6">
        <f>IF(B2466&gt;0,SUM($O$4:O2466)-SUM($P$3:P2465),0)</f>
        <v>0</v>
      </c>
      <c r="Q2466" s="6">
        <f t="shared" si="272"/>
        <v>30.056629477929192</v>
      </c>
      <c r="R2466" s="8">
        <f>IF(E2465&lt;&gt;E2466,SUM($Q$4:Q2466)-SUM($R$3:R2465),0)</f>
        <v>0</v>
      </c>
      <c r="S2466" s="6">
        <f>IF(B2466&gt;0,SUM($R$4:R2466)-SUM($S$3:S2465),0)</f>
        <v>0</v>
      </c>
    </row>
    <row r="2467" spans="1:19">
      <c r="A2467">
        <f>IF(E2466&lt;&gt;E2467,COUNTIF($A$4:A2466,"&lt;&gt;0")+1,0)</f>
        <v>0</v>
      </c>
      <c r="B2467">
        <f>IF(A2467&lt;&gt;0,IF(MOD(A2467,3)=0,COUNTIF($B$4:B2466,"&lt;&gt;0")+1,0),0)</f>
        <v>0</v>
      </c>
      <c r="C2467" s="9">
        <f>'Dash Board'!$C$12+COUNT('Daily reducing balance'!$F$4:F2466)</f>
        <v>44193</v>
      </c>
      <c r="D2467">
        <f t="shared" si="266"/>
        <v>2020</v>
      </c>
      <c r="E2467">
        <f t="shared" si="267"/>
        <v>12</v>
      </c>
      <c r="F2467">
        <f>DAY('Dash Board'!$C$12+COUNT('Daily reducing balance'!$F$4:F2466))</f>
        <v>28</v>
      </c>
      <c r="G2467" s="8">
        <f t="shared" si="268"/>
        <v>219367.71034117014</v>
      </c>
      <c r="H2467" s="6">
        <f>G2467*'Dash Board'!$C$11/365</f>
        <v>63.10577968718593</v>
      </c>
      <c r="I2467" s="6">
        <f>H2467*'Dash Board'!$C$18/'Dash Board'!$C$11</f>
        <v>30.050371279612353</v>
      </c>
      <c r="J2467" s="6">
        <f>(G2467&gt;1)*PMT('Dash Board'!$C$11/365,$U$4,-'Dash Board'!$C$19)</f>
        <v>108.80376961660664</v>
      </c>
      <c r="K2467" s="6">
        <f t="shared" si="270"/>
        <v>0</v>
      </c>
      <c r="L2467" s="8">
        <f t="shared" si="271"/>
        <v>219322.0123512407</v>
      </c>
      <c r="N2467" s="8">
        <f t="shared" si="269"/>
        <v>78.753398336994294</v>
      </c>
      <c r="O2467" s="8">
        <f>IF(E2466&lt;&gt;E2467,SUM($N$4:N2467)-SUM($O$3:O2466),0)</f>
        <v>0</v>
      </c>
      <c r="P2467" s="6">
        <f>IF(B2467&gt;0,SUM($O$4:O2467)-SUM($P$3:P2466),0)</f>
        <v>0</v>
      </c>
      <c r="Q2467" s="6">
        <f t="shared" si="272"/>
        <v>30.050371279612353</v>
      </c>
      <c r="R2467" s="8">
        <f>IF(E2466&lt;&gt;E2467,SUM($Q$4:Q2467)-SUM($R$3:R2466),0)</f>
        <v>0</v>
      </c>
      <c r="S2467" s="6">
        <f>IF(B2467&gt;0,SUM($R$4:R2467)-SUM($S$3:S2466),0)</f>
        <v>0</v>
      </c>
    </row>
    <row r="2468" spans="1:19">
      <c r="A2468">
        <f>IF(E2467&lt;&gt;E2468,COUNTIF($A$4:A2467,"&lt;&gt;0")+1,0)</f>
        <v>0</v>
      </c>
      <c r="B2468">
        <f>IF(A2468&lt;&gt;0,IF(MOD(A2468,3)=0,COUNTIF($B$4:B2467,"&lt;&gt;0")+1,0),0)</f>
        <v>0</v>
      </c>
      <c r="C2468" s="9">
        <f>'Dash Board'!$C$12+COUNT('Daily reducing balance'!$F$4:F2467)</f>
        <v>44194</v>
      </c>
      <c r="D2468">
        <f t="shared" si="266"/>
        <v>2020</v>
      </c>
      <c r="E2468">
        <f t="shared" si="267"/>
        <v>12</v>
      </c>
      <c r="F2468">
        <f>DAY('Dash Board'!$C$12+COUNT('Daily reducing balance'!$F$4:F2467))</f>
        <v>29</v>
      </c>
      <c r="G2468" s="8">
        <f t="shared" si="268"/>
        <v>219322.0123512407</v>
      </c>
      <c r="H2468" s="6">
        <f>G2468*'Dash Board'!$C$11/365</f>
        <v>63.092633690082941</v>
      </c>
      <c r="I2468" s="6">
        <f>H2468*'Dash Board'!$C$18/'Dash Board'!$C$11</f>
        <v>30.044111280991881</v>
      </c>
      <c r="J2468" s="6">
        <f>(G2468&gt;1)*PMT('Dash Board'!$C$11/365,$U$4,-'Dash Board'!$C$19)</f>
        <v>108.80376961660664</v>
      </c>
      <c r="K2468" s="6">
        <f t="shared" si="270"/>
        <v>0</v>
      </c>
      <c r="L2468" s="8">
        <f t="shared" si="271"/>
        <v>219276.30121531416</v>
      </c>
      <c r="N2468" s="8">
        <f t="shared" si="269"/>
        <v>78.759658335614759</v>
      </c>
      <c r="O2468" s="8">
        <f>IF(E2467&lt;&gt;E2468,SUM($N$4:N2468)-SUM($O$3:O2467),0)</f>
        <v>0</v>
      </c>
      <c r="P2468" s="6">
        <f>IF(B2468&gt;0,SUM($O$4:O2468)-SUM($P$3:P2467),0)</f>
        <v>0</v>
      </c>
      <c r="Q2468" s="6">
        <f t="shared" si="272"/>
        <v>30.044111280991881</v>
      </c>
      <c r="R2468" s="8">
        <f>IF(E2467&lt;&gt;E2468,SUM($Q$4:Q2468)-SUM($R$3:R2467),0)</f>
        <v>0</v>
      </c>
      <c r="S2468" s="6">
        <f>IF(B2468&gt;0,SUM($R$4:R2468)-SUM($S$3:S2467),0)</f>
        <v>0</v>
      </c>
    </row>
    <row r="2469" spans="1:19">
      <c r="A2469">
        <f>IF(E2468&lt;&gt;E2469,COUNTIF($A$4:A2468,"&lt;&gt;0")+1,0)</f>
        <v>0</v>
      </c>
      <c r="B2469">
        <f>IF(A2469&lt;&gt;0,IF(MOD(A2469,3)=0,COUNTIF($B$4:B2468,"&lt;&gt;0")+1,0),0)</f>
        <v>0</v>
      </c>
      <c r="C2469" s="9">
        <f>'Dash Board'!$C$12+COUNT('Daily reducing balance'!$F$4:F2468)</f>
        <v>44195</v>
      </c>
      <c r="D2469">
        <f t="shared" si="266"/>
        <v>2020</v>
      </c>
      <c r="E2469">
        <f t="shared" si="267"/>
        <v>12</v>
      </c>
      <c r="F2469">
        <f>DAY('Dash Board'!$C$12+COUNT('Daily reducing balance'!$F$4:F2468))</f>
        <v>30</v>
      </c>
      <c r="G2469" s="8">
        <f t="shared" si="268"/>
        <v>219276.30121531416</v>
      </c>
      <c r="H2469" s="6">
        <f>G2469*'Dash Board'!$C$11/365</f>
        <v>63.079483911254755</v>
      </c>
      <c r="I2469" s="6">
        <f>H2469*'Dash Board'!$C$18/'Dash Board'!$C$11</f>
        <v>30.037849481549884</v>
      </c>
      <c r="J2469" s="6">
        <f>(G2469&gt;1)*PMT('Dash Board'!$C$11/365,$U$4,-'Dash Board'!$C$19)</f>
        <v>108.80376961660664</v>
      </c>
      <c r="K2469" s="6">
        <f t="shared" si="270"/>
        <v>0</v>
      </c>
      <c r="L2469" s="8">
        <f t="shared" si="271"/>
        <v>219230.5769296088</v>
      </c>
      <c r="N2469" s="8">
        <f t="shared" si="269"/>
        <v>78.76592013505676</v>
      </c>
      <c r="O2469" s="8">
        <f>IF(E2468&lt;&gt;E2469,SUM($N$4:N2469)-SUM($O$3:O2468),0)</f>
        <v>0</v>
      </c>
      <c r="P2469" s="6">
        <f>IF(B2469&gt;0,SUM($O$4:O2469)-SUM($P$3:P2468),0)</f>
        <v>0</v>
      </c>
      <c r="Q2469" s="6">
        <f t="shared" si="272"/>
        <v>30.037849481549884</v>
      </c>
      <c r="R2469" s="8">
        <f>IF(E2468&lt;&gt;E2469,SUM($Q$4:Q2469)-SUM($R$3:R2468),0)</f>
        <v>0</v>
      </c>
      <c r="S2469" s="6">
        <f>IF(B2469&gt;0,SUM($R$4:R2469)-SUM($S$3:S2468),0)</f>
        <v>0</v>
      </c>
    </row>
    <row r="2470" spans="1:19">
      <c r="A2470">
        <f>IF(E2469&lt;&gt;E2470,COUNTIF($A$4:A2469,"&lt;&gt;0")+1,0)</f>
        <v>0</v>
      </c>
      <c r="B2470">
        <f>IF(A2470&lt;&gt;0,IF(MOD(A2470,3)=0,COUNTIF($B$4:B2469,"&lt;&gt;0")+1,0),0)</f>
        <v>0</v>
      </c>
      <c r="C2470" s="9">
        <f>'Dash Board'!$C$12+COUNT('Daily reducing balance'!$F$4:F2469)</f>
        <v>44196</v>
      </c>
      <c r="D2470">
        <f t="shared" si="266"/>
        <v>2020</v>
      </c>
      <c r="E2470">
        <f t="shared" si="267"/>
        <v>12</v>
      </c>
      <c r="F2470">
        <f>DAY('Dash Board'!$C$12+COUNT('Daily reducing balance'!$F$4:F2469))</f>
        <v>31</v>
      </c>
      <c r="G2470" s="8">
        <f t="shared" si="268"/>
        <v>219230.5769296088</v>
      </c>
      <c r="H2470" s="6">
        <f>G2470*'Dash Board'!$C$11/365</f>
        <v>63.066330349613487</v>
      </c>
      <c r="I2470" s="6">
        <f>H2470*'Dash Board'!$C$18/'Dash Board'!$C$11</f>
        <v>30.031585880768329</v>
      </c>
      <c r="J2470" s="6">
        <f>(G2470&gt;1)*PMT('Dash Board'!$C$11/365,$U$4,-'Dash Board'!$C$19)</f>
        <v>108.80376961660664</v>
      </c>
      <c r="K2470" s="6">
        <f t="shared" si="270"/>
        <v>0</v>
      </c>
      <c r="L2470" s="8">
        <f t="shared" si="271"/>
        <v>219184.83949034181</v>
      </c>
      <c r="N2470" s="8">
        <f t="shared" si="269"/>
        <v>78.772183735838311</v>
      </c>
      <c r="O2470" s="8">
        <f>IF(E2469&lt;&gt;E2470,SUM($N$4:N2470)-SUM($O$3:O2469),0)</f>
        <v>0</v>
      </c>
      <c r="P2470" s="6">
        <f>IF(B2470&gt;0,SUM($O$4:O2470)-SUM($P$3:P2469),0)</f>
        <v>0</v>
      </c>
      <c r="Q2470" s="6">
        <f t="shared" si="272"/>
        <v>30.031585880768329</v>
      </c>
      <c r="R2470" s="8">
        <f>IF(E2469&lt;&gt;E2470,SUM($Q$4:Q2470)-SUM($R$3:R2469),0)</f>
        <v>0</v>
      </c>
      <c r="S2470" s="6">
        <f>IF(B2470&gt;0,SUM($R$4:R2470)-SUM($S$3:S2469),0)</f>
        <v>0</v>
      </c>
    </row>
    <row r="2471" spans="1:19">
      <c r="A2471">
        <f>IF(E2470&lt;&gt;E2471,COUNTIF($A$4:A2470,"&lt;&gt;0")+1,0)</f>
        <v>81</v>
      </c>
      <c r="B2471">
        <f>IF(A2471&lt;&gt;0,IF(MOD(A2471,3)=0,COUNTIF($B$4:B2470,"&lt;&gt;0")+1,0),0)</f>
        <v>27</v>
      </c>
      <c r="C2471" s="9">
        <f>'Dash Board'!$C$12+COUNT('Daily reducing balance'!$F$4:F2470)</f>
        <v>44197</v>
      </c>
      <c r="D2471">
        <f t="shared" si="266"/>
        <v>2021</v>
      </c>
      <c r="E2471">
        <f t="shared" si="267"/>
        <v>1</v>
      </c>
      <c r="F2471">
        <f>DAY('Dash Board'!$C$12+COUNT('Daily reducing balance'!$F$4:F2470))</f>
        <v>1</v>
      </c>
      <c r="G2471" s="8">
        <f t="shared" si="268"/>
        <v>219184.83949034181</v>
      </c>
      <c r="H2471" s="6">
        <f>G2471*'Dash Board'!$C$11/365</f>
        <v>63.053173004070935</v>
      </c>
      <c r="I2471" s="6">
        <f>H2471*'Dash Board'!$C$18/'Dash Board'!$C$11</f>
        <v>30.025320478129018</v>
      </c>
      <c r="J2471" s="6">
        <f>(G2471&gt;1)*PMT('Dash Board'!$C$11/365,$U$4,-'Dash Board'!$C$19)</f>
        <v>108.80376961660664</v>
      </c>
      <c r="K2471" s="6">
        <f t="shared" si="270"/>
        <v>3372.9168581148047</v>
      </c>
      <c r="L2471" s="8">
        <f t="shared" si="271"/>
        <v>219139.08889372926</v>
      </c>
      <c r="N2471" s="8">
        <f t="shared" si="269"/>
        <v>78.778449138477626</v>
      </c>
      <c r="O2471" s="8">
        <f>IF(E2470&lt;&gt;E2471,SUM($N$4:N2471)-SUM($O$3:O2470),0)</f>
        <v>2439.2265941364749</v>
      </c>
      <c r="P2471" s="6">
        <f>IF(B2471&gt;0,SUM($O$4:O2471)-SUM($P$3:P2470),0)</f>
        <v>7221.6151819742809</v>
      </c>
      <c r="Q2471" s="6">
        <f t="shared" si="272"/>
        <v>30.025320478129018</v>
      </c>
      <c r="R2471" s="8">
        <f>IF(E2470&lt;&gt;E2471,SUM($Q$4:Q2471)-SUM($R$3:R2470),0)</f>
        <v>933.69026397830748</v>
      </c>
      <c r="S2471" s="6">
        <f>IF(B2471&gt;0,SUM($R$4:R2471)-SUM($S$3:S2470),0)</f>
        <v>2788.3316227535252</v>
      </c>
    </row>
    <row r="2472" spans="1:19">
      <c r="A2472">
        <f>IF(E2471&lt;&gt;E2472,COUNTIF($A$4:A2471,"&lt;&gt;0")+1,0)</f>
        <v>0</v>
      </c>
      <c r="B2472">
        <f>IF(A2472&lt;&gt;0,IF(MOD(A2472,3)=0,COUNTIF($B$4:B2471,"&lt;&gt;0")+1,0),0)</f>
        <v>0</v>
      </c>
      <c r="C2472" s="9">
        <f>'Dash Board'!$C$12+COUNT('Daily reducing balance'!$F$4:F2471)</f>
        <v>44198</v>
      </c>
      <c r="D2472">
        <f t="shared" si="266"/>
        <v>2021</v>
      </c>
      <c r="E2472">
        <f t="shared" si="267"/>
        <v>1</v>
      </c>
      <c r="F2472">
        <f>DAY('Dash Board'!$C$12+COUNT('Daily reducing balance'!$F$4:F2471))</f>
        <v>2</v>
      </c>
      <c r="G2472" s="8">
        <f t="shared" si="268"/>
        <v>219139.08889372926</v>
      </c>
      <c r="H2472" s="6">
        <f>G2472*'Dash Board'!$C$11/365</f>
        <v>63.040011873538553</v>
      </c>
      <c r="I2472" s="6">
        <f>H2472*'Dash Board'!$C$18/'Dash Board'!$C$11</f>
        <v>30.019053273113599</v>
      </c>
      <c r="J2472" s="6">
        <f>(G2472&gt;1)*PMT('Dash Board'!$C$11/365,$U$4,-'Dash Board'!$C$19)</f>
        <v>108.80376961660664</v>
      </c>
      <c r="K2472" s="6">
        <f t="shared" si="270"/>
        <v>0</v>
      </c>
      <c r="L2472" s="8">
        <f t="shared" si="271"/>
        <v>219093.32513598618</v>
      </c>
      <c r="N2472" s="8">
        <f t="shared" si="269"/>
        <v>78.784716343493045</v>
      </c>
      <c r="O2472" s="8">
        <f>IF(E2471&lt;&gt;E2472,SUM($N$4:N2472)-SUM($O$3:O2471),0)</f>
        <v>0</v>
      </c>
      <c r="P2472" s="6">
        <f>IF(B2472&gt;0,SUM($O$4:O2472)-SUM($P$3:P2471),0)</f>
        <v>0</v>
      </c>
      <c r="Q2472" s="6">
        <f t="shared" si="272"/>
        <v>30.019053273113599</v>
      </c>
      <c r="R2472" s="8">
        <f>IF(E2471&lt;&gt;E2472,SUM($Q$4:Q2472)-SUM($R$3:R2471),0)</f>
        <v>0</v>
      </c>
      <c r="S2472" s="6">
        <f>IF(B2472&gt;0,SUM($R$4:R2472)-SUM($S$3:S2471),0)</f>
        <v>0</v>
      </c>
    </row>
    <row r="2473" spans="1:19">
      <c r="A2473">
        <f>IF(E2472&lt;&gt;E2473,COUNTIF($A$4:A2472,"&lt;&gt;0")+1,0)</f>
        <v>0</v>
      </c>
      <c r="B2473">
        <f>IF(A2473&lt;&gt;0,IF(MOD(A2473,3)=0,COUNTIF($B$4:B2472,"&lt;&gt;0")+1,0),0)</f>
        <v>0</v>
      </c>
      <c r="C2473" s="9">
        <f>'Dash Board'!$C$12+COUNT('Daily reducing balance'!$F$4:F2472)</f>
        <v>44199</v>
      </c>
      <c r="D2473">
        <f t="shared" si="266"/>
        <v>2021</v>
      </c>
      <c r="E2473">
        <f t="shared" si="267"/>
        <v>1</v>
      </c>
      <c r="F2473">
        <f>DAY('Dash Board'!$C$12+COUNT('Daily reducing balance'!$F$4:F2472))</f>
        <v>3</v>
      </c>
      <c r="G2473" s="8">
        <f t="shared" si="268"/>
        <v>219093.32513598618</v>
      </c>
      <c r="H2473" s="6">
        <f>G2473*'Dash Board'!$C$11/365</f>
        <v>63.026846956927528</v>
      </c>
      <c r="I2473" s="6">
        <f>H2473*'Dash Board'!$C$18/'Dash Board'!$C$11</f>
        <v>30.012784265203589</v>
      </c>
      <c r="J2473" s="6">
        <f>(G2473&gt;1)*PMT('Dash Board'!$C$11/365,$U$4,-'Dash Board'!$C$19)</f>
        <v>108.80376961660664</v>
      </c>
      <c r="K2473" s="6">
        <f t="shared" si="270"/>
        <v>0</v>
      </c>
      <c r="L2473" s="8">
        <f t="shared" si="271"/>
        <v>219047.54821332649</v>
      </c>
      <c r="N2473" s="8">
        <f t="shared" si="269"/>
        <v>78.790985351403052</v>
      </c>
      <c r="O2473" s="8">
        <f>IF(E2472&lt;&gt;E2473,SUM($N$4:N2473)-SUM($O$3:O2472),0)</f>
        <v>0</v>
      </c>
      <c r="P2473" s="6">
        <f>IF(B2473&gt;0,SUM($O$4:O2473)-SUM($P$3:P2472),0)</f>
        <v>0</v>
      </c>
      <c r="Q2473" s="6">
        <f t="shared" si="272"/>
        <v>30.012784265203589</v>
      </c>
      <c r="R2473" s="8">
        <f>IF(E2472&lt;&gt;E2473,SUM($Q$4:Q2473)-SUM($R$3:R2472),0)</f>
        <v>0</v>
      </c>
      <c r="S2473" s="6">
        <f>IF(B2473&gt;0,SUM($R$4:R2473)-SUM($S$3:S2472),0)</f>
        <v>0</v>
      </c>
    </row>
    <row r="2474" spans="1:19">
      <c r="A2474">
        <f>IF(E2473&lt;&gt;E2474,COUNTIF($A$4:A2473,"&lt;&gt;0")+1,0)</f>
        <v>0</v>
      </c>
      <c r="B2474">
        <f>IF(A2474&lt;&gt;0,IF(MOD(A2474,3)=0,COUNTIF($B$4:B2473,"&lt;&gt;0")+1,0),0)</f>
        <v>0</v>
      </c>
      <c r="C2474" s="9">
        <f>'Dash Board'!$C$12+COUNT('Daily reducing balance'!$F$4:F2473)</f>
        <v>44200</v>
      </c>
      <c r="D2474">
        <f t="shared" si="266"/>
        <v>2021</v>
      </c>
      <c r="E2474">
        <f t="shared" si="267"/>
        <v>1</v>
      </c>
      <c r="F2474">
        <f>DAY('Dash Board'!$C$12+COUNT('Daily reducing balance'!$F$4:F2473))</f>
        <v>4</v>
      </c>
      <c r="G2474" s="8">
        <f t="shared" si="268"/>
        <v>219047.54821332649</v>
      </c>
      <c r="H2474" s="6">
        <f>G2474*'Dash Board'!$C$11/365</f>
        <v>63.013678253148719</v>
      </c>
      <c r="I2474" s="6">
        <f>H2474*'Dash Board'!$C$18/'Dash Board'!$C$11</f>
        <v>30.006513453880345</v>
      </c>
      <c r="J2474" s="6">
        <f>(G2474&gt;1)*PMT('Dash Board'!$C$11/365,$U$4,-'Dash Board'!$C$19)</f>
        <v>108.80376961660664</v>
      </c>
      <c r="K2474" s="6">
        <f t="shared" si="270"/>
        <v>0</v>
      </c>
      <c r="L2474" s="8">
        <f t="shared" si="271"/>
        <v>219001.75812196304</v>
      </c>
      <c r="N2474" s="8">
        <f t="shared" si="269"/>
        <v>78.797256162726299</v>
      </c>
      <c r="O2474" s="8">
        <f>IF(E2473&lt;&gt;E2474,SUM($N$4:N2474)-SUM($O$3:O2473),0)</f>
        <v>0</v>
      </c>
      <c r="P2474" s="6">
        <f>IF(B2474&gt;0,SUM($O$4:O2474)-SUM($P$3:P2473),0)</f>
        <v>0</v>
      </c>
      <c r="Q2474" s="6">
        <f t="shared" si="272"/>
        <v>30.006513453880345</v>
      </c>
      <c r="R2474" s="8">
        <f>IF(E2473&lt;&gt;E2474,SUM($Q$4:Q2474)-SUM($R$3:R2473),0)</f>
        <v>0</v>
      </c>
      <c r="S2474" s="6">
        <f>IF(B2474&gt;0,SUM($R$4:R2474)-SUM($S$3:S2473),0)</f>
        <v>0</v>
      </c>
    </row>
    <row r="2475" spans="1:19">
      <c r="A2475">
        <f>IF(E2474&lt;&gt;E2475,COUNTIF($A$4:A2474,"&lt;&gt;0")+1,0)</f>
        <v>0</v>
      </c>
      <c r="B2475">
        <f>IF(A2475&lt;&gt;0,IF(MOD(A2475,3)=0,COUNTIF($B$4:B2474,"&lt;&gt;0")+1,0),0)</f>
        <v>0</v>
      </c>
      <c r="C2475" s="9">
        <f>'Dash Board'!$C$12+COUNT('Daily reducing balance'!$F$4:F2474)</f>
        <v>44201</v>
      </c>
      <c r="D2475">
        <f t="shared" si="266"/>
        <v>2021</v>
      </c>
      <c r="E2475">
        <f t="shared" si="267"/>
        <v>1</v>
      </c>
      <c r="F2475">
        <f>DAY('Dash Board'!$C$12+COUNT('Daily reducing balance'!$F$4:F2474))</f>
        <v>5</v>
      </c>
      <c r="G2475" s="8">
        <f t="shared" si="268"/>
        <v>219001.75812196304</v>
      </c>
      <c r="H2475" s="6">
        <f>G2475*'Dash Board'!$C$11/365</f>
        <v>63.000505761112656</v>
      </c>
      <c r="I2475" s="6">
        <f>H2475*'Dash Board'!$C$18/'Dash Board'!$C$11</f>
        <v>30.000240838625079</v>
      </c>
      <c r="J2475" s="6">
        <f>(G2475&gt;1)*PMT('Dash Board'!$C$11/365,$U$4,-'Dash Board'!$C$19)</f>
        <v>108.80376961660664</v>
      </c>
      <c r="K2475" s="6">
        <f t="shared" si="270"/>
        <v>0</v>
      </c>
      <c r="L2475" s="8">
        <f t="shared" si="271"/>
        <v>218955.95485810755</v>
      </c>
      <c r="N2475" s="8">
        <f t="shared" si="269"/>
        <v>78.803528777981569</v>
      </c>
      <c r="O2475" s="8">
        <f>IF(E2474&lt;&gt;E2475,SUM($N$4:N2475)-SUM($O$3:O2474),0)</f>
        <v>0</v>
      </c>
      <c r="P2475" s="6">
        <f>IF(B2475&gt;0,SUM($O$4:O2475)-SUM($P$3:P2474),0)</f>
        <v>0</v>
      </c>
      <c r="Q2475" s="6">
        <f t="shared" si="272"/>
        <v>30.000240838625079</v>
      </c>
      <c r="R2475" s="8">
        <f>IF(E2474&lt;&gt;E2475,SUM($Q$4:Q2475)-SUM($R$3:R2474),0)</f>
        <v>0</v>
      </c>
      <c r="S2475" s="6">
        <f>IF(B2475&gt;0,SUM($R$4:R2475)-SUM($S$3:S2474),0)</f>
        <v>0</v>
      </c>
    </row>
    <row r="2476" spans="1:19">
      <c r="A2476">
        <f>IF(E2475&lt;&gt;E2476,COUNTIF($A$4:A2475,"&lt;&gt;0")+1,0)</f>
        <v>0</v>
      </c>
      <c r="B2476">
        <f>IF(A2476&lt;&gt;0,IF(MOD(A2476,3)=0,COUNTIF($B$4:B2475,"&lt;&gt;0")+1,0),0)</f>
        <v>0</v>
      </c>
      <c r="C2476" s="9">
        <f>'Dash Board'!$C$12+COUNT('Daily reducing balance'!$F$4:F2475)</f>
        <v>44202</v>
      </c>
      <c r="D2476">
        <f t="shared" si="266"/>
        <v>2021</v>
      </c>
      <c r="E2476">
        <f t="shared" si="267"/>
        <v>1</v>
      </c>
      <c r="F2476">
        <f>DAY('Dash Board'!$C$12+COUNT('Daily reducing balance'!$F$4:F2475))</f>
        <v>6</v>
      </c>
      <c r="G2476" s="8">
        <f t="shared" si="268"/>
        <v>218955.95485810755</v>
      </c>
      <c r="H2476" s="6">
        <f>G2476*'Dash Board'!$C$11/365</f>
        <v>62.987329479729567</v>
      </c>
      <c r="I2476" s="6">
        <f>H2476*'Dash Board'!$C$18/'Dash Board'!$C$11</f>
        <v>29.993966418918845</v>
      </c>
      <c r="J2476" s="6">
        <f>(G2476&gt;1)*PMT('Dash Board'!$C$11/365,$U$4,-'Dash Board'!$C$19)</f>
        <v>108.80376961660664</v>
      </c>
      <c r="K2476" s="6">
        <f t="shared" si="270"/>
        <v>0</v>
      </c>
      <c r="L2476" s="8">
        <f t="shared" si="271"/>
        <v>218910.13841797068</v>
      </c>
      <c r="N2476" s="8">
        <f t="shared" si="269"/>
        <v>78.809803197687799</v>
      </c>
      <c r="O2476" s="8">
        <f>IF(E2475&lt;&gt;E2476,SUM($N$4:N2476)-SUM($O$3:O2475),0)</f>
        <v>0</v>
      </c>
      <c r="P2476" s="6">
        <f>IF(B2476&gt;0,SUM($O$4:O2476)-SUM($P$3:P2475),0)</f>
        <v>0</v>
      </c>
      <c r="Q2476" s="6">
        <f t="shared" si="272"/>
        <v>29.993966418918845</v>
      </c>
      <c r="R2476" s="8">
        <f>IF(E2475&lt;&gt;E2476,SUM($Q$4:Q2476)-SUM($R$3:R2475),0)</f>
        <v>0</v>
      </c>
      <c r="S2476" s="6">
        <f>IF(B2476&gt;0,SUM($R$4:R2476)-SUM($S$3:S2475),0)</f>
        <v>0</v>
      </c>
    </row>
    <row r="2477" spans="1:19">
      <c r="A2477">
        <f>IF(E2476&lt;&gt;E2477,COUNTIF($A$4:A2476,"&lt;&gt;0")+1,0)</f>
        <v>0</v>
      </c>
      <c r="B2477">
        <f>IF(A2477&lt;&gt;0,IF(MOD(A2477,3)=0,COUNTIF($B$4:B2476,"&lt;&gt;0")+1,0),0)</f>
        <v>0</v>
      </c>
      <c r="C2477" s="9">
        <f>'Dash Board'!$C$12+COUNT('Daily reducing balance'!$F$4:F2476)</f>
        <v>44203</v>
      </c>
      <c r="D2477">
        <f t="shared" si="266"/>
        <v>2021</v>
      </c>
      <c r="E2477">
        <f t="shared" si="267"/>
        <v>1</v>
      </c>
      <c r="F2477">
        <f>DAY('Dash Board'!$C$12+COUNT('Daily reducing balance'!$F$4:F2476))</f>
        <v>7</v>
      </c>
      <c r="G2477" s="8">
        <f t="shared" si="268"/>
        <v>218910.13841797068</v>
      </c>
      <c r="H2477" s="6">
        <f>G2477*'Dash Board'!$C$11/365</f>
        <v>62.974149407909373</v>
      </c>
      <c r="I2477" s="6">
        <f>H2477*'Dash Board'!$C$18/'Dash Board'!$C$11</f>
        <v>29.98769019424256</v>
      </c>
      <c r="J2477" s="6">
        <f>(G2477&gt;1)*PMT('Dash Board'!$C$11/365,$U$4,-'Dash Board'!$C$19)</f>
        <v>108.80376961660664</v>
      </c>
      <c r="K2477" s="6">
        <f t="shared" si="270"/>
        <v>0</v>
      </c>
      <c r="L2477" s="8">
        <f t="shared" si="271"/>
        <v>218864.30879776197</v>
      </c>
      <c r="N2477" s="8">
        <f t="shared" si="269"/>
        <v>78.816079422364083</v>
      </c>
      <c r="O2477" s="8">
        <f>IF(E2476&lt;&gt;E2477,SUM($N$4:N2477)-SUM($O$3:O2476),0)</f>
        <v>0</v>
      </c>
      <c r="P2477" s="6">
        <f>IF(B2477&gt;0,SUM($O$4:O2477)-SUM($P$3:P2476),0)</f>
        <v>0</v>
      </c>
      <c r="Q2477" s="6">
        <f t="shared" si="272"/>
        <v>29.98769019424256</v>
      </c>
      <c r="R2477" s="8">
        <f>IF(E2476&lt;&gt;E2477,SUM($Q$4:Q2477)-SUM($R$3:R2476),0)</f>
        <v>0</v>
      </c>
      <c r="S2477" s="6">
        <f>IF(B2477&gt;0,SUM($R$4:R2477)-SUM($S$3:S2476),0)</f>
        <v>0</v>
      </c>
    </row>
    <row r="2478" spans="1:19">
      <c r="A2478">
        <f>IF(E2477&lt;&gt;E2478,COUNTIF($A$4:A2477,"&lt;&gt;0")+1,0)</f>
        <v>0</v>
      </c>
      <c r="B2478">
        <f>IF(A2478&lt;&gt;0,IF(MOD(A2478,3)=0,COUNTIF($B$4:B2477,"&lt;&gt;0")+1,0),0)</f>
        <v>0</v>
      </c>
      <c r="C2478" s="9">
        <f>'Dash Board'!$C$12+COUNT('Daily reducing balance'!$F$4:F2477)</f>
        <v>44204</v>
      </c>
      <c r="D2478">
        <f t="shared" si="266"/>
        <v>2021</v>
      </c>
      <c r="E2478">
        <f t="shared" si="267"/>
        <v>1</v>
      </c>
      <c r="F2478">
        <f>DAY('Dash Board'!$C$12+COUNT('Daily reducing balance'!$F$4:F2477))</f>
        <v>8</v>
      </c>
      <c r="G2478" s="8">
        <f t="shared" si="268"/>
        <v>218864.30879776197</v>
      </c>
      <c r="H2478" s="6">
        <f>G2478*'Dash Board'!$C$11/365</f>
        <v>62.96096554456166</v>
      </c>
      <c r="I2478" s="6">
        <f>H2478*'Dash Board'!$C$18/'Dash Board'!$C$11</f>
        <v>29.981412164076986</v>
      </c>
      <c r="J2478" s="6">
        <f>(G2478&gt;1)*PMT('Dash Board'!$C$11/365,$U$4,-'Dash Board'!$C$19)</f>
        <v>108.80376961660664</v>
      </c>
      <c r="K2478" s="6">
        <f t="shared" si="270"/>
        <v>0</v>
      </c>
      <c r="L2478" s="8">
        <f t="shared" si="271"/>
        <v>218818.46599368993</v>
      </c>
      <c r="N2478" s="8">
        <f t="shared" si="269"/>
        <v>78.822357452529658</v>
      </c>
      <c r="O2478" s="8">
        <f>IF(E2477&lt;&gt;E2478,SUM($N$4:N2478)-SUM($O$3:O2477),0)</f>
        <v>0</v>
      </c>
      <c r="P2478" s="6">
        <f>IF(B2478&gt;0,SUM($O$4:O2478)-SUM($P$3:P2477),0)</f>
        <v>0</v>
      </c>
      <c r="Q2478" s="6">
        <f t="shared" si="272"/>
        <v>29.981412164076986</v>
      </c>
      <c r="R2478" s="8">
        <f>IF(E2477&lt;&gt;E2478,SUM($Q$4:Q2478)-SUM($R$3:R2477),0)</f>
        <v>0</v>
      </c>
      <c r="S2478" s="6">
        <f>IF(B2478&gt;0,SUM($R$4:R2478)-SUM($S$3:S2477),0)</f>
        <v>0</v>
      </c>
    </row>
    <row r="2479" spans="1:19">
      <c r="A2479">
        <f>IF(E2478&lt;&gt;E2479,COUNTIF($A$4:A2478,"&lt;&gt;0")+1,0)</f>
        <v>0</v>
      </c>
      <c r="B2479">
        <f>IF(A2479&lt;&gt;0,IF(MOD(A2479,3)=0,COUNTIF($B$4:B2478,"&lt;&gt;0")+1,0),0)</f>
        <v>0</v>
      </c>
      <c r="C2479" s="9">
        <f>'Dash Board'!$C$12+COUNT('Daily reducing balance'!$F$4:F2478)</f>
        <v>44205</v>
      </c>
      <c r="D2479">
        <f t="shared" si="266"/>
        <v>2021</v>
      </c>
      <c r="E2479">
        <f t="shared" si="267"/>
        <v>1</v>
      </c>
      <c r="F2479">
        <f>DAY('Dash Board'!$C$12+COUNT('Daily reducing balance'!$F$4:F2478))</f>
        <v>9</v>
      </c>
      <c r="G2479" s="8">
        <f t="shared" si="268"/>
        <v>218818.46599368993</v>
      </c>
      <c r="H2479" s="6">
        <f>G2479*'Dash Board'!$C$11/365</f>
        <v>62.947777888595731</v>
      </c>
      <c r="I2479" s="6">
        <f>H2479*'Dash Board'!$C$18/'Dash Board'!$C$11</f>
        <v>29.975132327902731</v>
      </c>
      <c r="J2479" s="6">
        <f>(G2479&gt;1)*PMT('Dash Board'!$C$11/365,$U$4,-'Dash Board'!$C$19)</f>
        <v>108.80376961660664</v>
      </c>
      <c r="K2479" s="6">
        <f t="shared" si="270"/>
        <v>0</v>
      </c>
      <c r="L2479" s="8">
        <f t="shared" si="271"/>
        <v>218772.6100019619</v>
      </c>
      <c r="N2479" s="8">
        <f t="shared" si="269"/>
        <v>78.828637288703916</v>
      </c>
      <c r="O2479" s="8">
        <f>IF(E2478&lt;&gt;E2479,SUM($N$4:N2479)-SUM($O$3:O2478),0)</f>
        <v>0</v>
      </c>
      <c r="P2479" s="6">
        <f>IF(B2479&gt;0,SUM($O$4:O2479)-SUM($P$3:P2478),0)</f>
        <v>0</v>
      </c>
      <c r="Q2479" s="6">
        <f t="shared" si="272"/>
        <v>29.975132327902731</v>
      </c>
      <c r="R2479" s="8">
        <f>IF(E2478&lt;&gt;E2479,SUM($Q$4:Q2479)-SUM($R$3:R2478),0)</f>
        <v>0</v>
      </c>
      <c r="S2479" s="6">
        <f>IF(B2479&gt;0,SUM($R$4:R2479)-SUM($S$3:S2478),0)</f>
        <v>0</v>
      </c>
    </row>
    <row r="2480" spans="1:19">
      <c r="A2480">
        <f>IF(E2479&lt;&gt;E2480,COUNTIF($A$4:A2479,"&lt;&gt;0")+1,0)</f>
        <v>0</v>
      </c>
      <c r="B2480">
        <f>IF(A2480&lt;&gt;0,IF(MOD(A2480,3)=0,COUNTIF($B$4:B2479,"&lt;&gt;0")+1,0),0)</f>
        <v>0</v>
      </c>
      <c r="C2480" s="9">
        <f>'Dash Board'!$C$12+COUNT('Daily reducing balance'!$F$4:F2479)</f>
        <v>44206</v>
      </c>
      <c r="D2480">
        <f t="shared" si="266"/>
        <v>2021</v>
      </c>
      <c r="E2480">
        <f t="shared" si="267"/>
        <v>1</v>
      </c>
      <c r="F2480">
        <f>DAY('Dash Board'!$C$12+COUNT('Daily reducing balance'!$F$4:F2479))</f>
        <v>10</v>
      </c>
      <c r="G2480" s="8">
        <f t="shared" si="268"/>
        <v>218772.6100019619</v>
      </c>
      <c r="H2480" s="6">
        <f>G2480*'Dash Board'!$C$11/365</f>
        <v>62.934586438920547</v>
      </c>
      <c r="I2480" s="6">
        <f>H2480*'Dash Board'!$C$18/'Dash Board'!$C$11</f>
        <v>29.968850685200266</v>
      </c>
      <c r="J2480" s="6">
        <f>(G2480&gt;1)*PMT('Dash Board'!$C$11/365,$U$4,-'Dash Board'!$C$19)</f>
        <v>108.80376961660664</v>
      </c>
      <c r="K2480" s="6">
        <f t="shared" si="270"/>
        <v>0</v>
      </c>
      <c r="L2480" s="8">
        <f t="shared" si="271"/>
        <v>218726.74081878422</v>
      </c>
      <c r="N2480" s="8">
        <f t="shared" si="269"/>
        <v>78.834918931406378</v>
      </c>
      <c r="O2480" s="8">
        <f>IF(E2479&lt;&gt;E2480,SUM($N$4:N2480)-SUM($O$3:O2479),0)</f>
        <v>0</v>
      </c>
      <c r="P2480" s="6">
        <f>IF(B2480&gt;0,SUM($O$4:O2480)-SUM($P$3:P2479),0)</f>
        <v>0</v>
      </c>
      <c r="Q2480" s="6">
        <f t="shared" si="272"/>
        <v>29.968850685200266</v>
      </c>
      <c r="R2480" s="8">
        <f>IF(E2479&lt;&gt;E2480,SUM($Q$4:Q2480)-SUM($R$3:R2479),0)</f>
        <v>0</v>
      </c>
      <c r="S2480" s="6">
        <f>IF(B2480&gt;0,SUM($R$4:R2480)-SUM($S$3:S2479),0)</f>
        <v>0</v>
      </c>
    </row>
    <row r="2481" spans="1:19">
      <c r="A2481">
        <f>IF(E2480&lt;&gt;E2481,COUNTIF($A$4:A2480,"&lt;&gt;0")+1,0)</f>
        <v>0</v>
      </c>
      <c r="B2481">
        <f>IF(A2481&lt;&gt;0,IF(MOD(A2481,3)=0,COUNTIF($B$4:B2480,"&lt;&gt;0")+1,0),0)</f>
        <v>0</v>
      </c>
      <c r="C2481" s="9">
        <f>'Dash Board'!$C$12+COUNT('Daily reducing balance'!$F$4:F2480)</f>
        <v>44207</v>
      </c>
      <c r="D2481">
        <f t="shared" si="266"/>
        <v>2021</v>
      </c>
      <c r="E2481">
        <f t="shared" si="267"/>
        <v>1</v>
      </c>
      <c r="F2481">
        <f>DAY('Dash Board'!$C$12+COUNT('Daily reducing balance'!$F$4:F2480))</f>
        <v>11</v>
      </c>
      <c r="G2481" s="8">
        <f t="shared" si="268"/>
        <v>218726.74081878422</v>
      </c>
      <c r="H2481" s="6">
        <f>G2481*'Dash Board'!$C$11/365</f>
        <v>62.921391194444773</v>
      </c>
      <c r="I2481" s="6">
        <f>H2481*'Dash Board'!$C$18/'Dash Board'!$C$11</f>
        <v>29.962567235449896</v>
      </c>
      <c r="J2481" s="6">
        <f>(G2481&gt;1)*PMT('Dash Board'!$C$11/365,$U$4,-'Dash Board'!$C$19)</f>
        <v>108.80376961660664</v>
      </c>
      <c r="K2481" s="6">
        <f t="shared" si="270"/>
        <v>0</v>
      </c>
      <c r="L2481" s="8">
        <f t="shared" si="271"/>
        <v>218680.85844036206</v>
      </c>
      <c r="N2481" s="8">
        <f t="shared" si="269"/>
        <v>78.841202381156748</v>
      </c>
      <c r="O2481" s="8">
        <f>IF(E2480&lt;&gt;E2481,SUM($N$4:N2481)-SUM($O$3:O2480),0)</f>
        <v>0</v>
      </c>
      <c r="P2481" s="6">
        <f>IF(B2481&gt;0,SUM($O$4:O2481)-SUM($P$3:P2480),0)</f>
        <v>0</v>
      </c>
      <c r="Q2481" s="6">
        <f t="shared" si="272"/>
        <v>29.962567235449896</v>
      </c>
      <c r="R2481" s="8">
        <f>IF(E2480&lt;&gt;E2481,SUM($Q$4:Q2481)-SUM($R$3:R2480),0)</f>
        <v>0</v>
      </c>
      <c r="S2481" s="6">
        <f>IF(B2481&gt;0,SUM($R$4:R2481)-SUM($S$3:S2480),0)</f>
        <v>0</v>
      </c>
    </row>
    <row r="2482" spans="1:19">
      <c r="A2482">
        <f>IF(E2481&lt;&gt;E2482,COUNTIF($A$4:A2481,"&lt;&gt;0")+1,0)</f>
        <v>0</v>
      </c>
      <c r="B2482">
        <f>IF(A2482&lt;&gt;0,IF(MOD(A2482,3)=0,COUNTIF($B$4:B2481,"&lt;&gt;0")+1,0),0)</f>
        <v>0</v>
      </c>
      <c r="C2482" s="9">
        <f>'Dash Board'!$C$12+COUNT('Daily reducing balance'!$F$4:F2481)</f>
        <v>44208</v>
      </c>
      <c r="D2482">
        <f t="shared" si="266"/>
        <v>2021</v>
      </c>
      <c r="E2482">
        <f t="shared" si="267"/>
        <v>1</v>
      </c>
      <c r="F2482">
        <f>DAY('Dash Board'!$C$12+COUNT('Daily reducing balance'!$F$4:F2481))</f>
        <v>12</v>
      </c>
      <c r="G2482" s="8">
        <f t="shared" si="268"/>
        <v>218680.85844036206</v>
      </c>
      <c r="H2482" s="6">
        <f>G2482*'Dash Board'!$C$11/365</f>
        <v>62.908192154076751</v>
      </c>
      <c r="I2482" s="6">
        <f>H2482*'Dash Board'!$C$18/'Dash Board'!$C$11</f>
        <v>29.956281978131791</v>
      </c>
      <c r="J2482" s="6">
        <f>(G2482&gt;1)*PMT('Dash Board'!$C$11/365,$U$4,-'Dash Board'!$C$19)</f>
        <v>108.80376961660664</v>
      </c>
      <c r="K2482" s="6">
        <f t="shared" si="270"/>
        <v>0</v>
      </c>
      <c r="L2482" s="8">
        <f t="shared" si="271"/>
        <v>218634.96286289953</v>
      </c>
      <c r="N2482" s="8">
        <f t="shared" si="269"/>
        <v>78.84748763847486</v>
      </c>
      <c r="O2482" s="8">
        <f>IF(E2481&lt;&gt;E2482,SUM($N$4:N2482)-SUM($O$3:O2481),0)</f>
        <v>0</v>
      </c>
      <c r="P2482" s="6">
        <f>IF(B2482&gt;0,SUM($O$4:O2482)-SUM($P$3:P2481),0)</f>
        <v>0</v>
      </c>
      <c r="Q2482" s="6">
        <f t="shared" si="272"/>
        <v>29.956281978131791</v>
      </c>
      <c r="R2482" s="8">
        <f>IF(E2481&lt;&gt;E2482,SUM($Q$4:Q2482)-SUM($R$3:R2481),0)</f>
        <v>0</v>
      </c>
      <c r="S2482" s="6">
        <f>IF(B2482&gt;0,SUM($R$4:R2482)-SUM($S$3:S2481),0)</f>
        <v>0</v>
      </c>
    </row>
    <row r="2483" spans="1:19">
      <c r="A2483">
        <f>IF(E2482&lt;&gt;E2483,COUNTIF($A$4:A2482,"&lt;&gt;0")+1,0)</f>
        <v>0</v>
      </c>
      <c r="B2483">
        <f>IF(A2483&lt;&gt;0,IF(MOD(A2483,3)=0,COUNTIF($B$4:B2482,"&lt;&gt;0")+1,0),0)</f>
        <v>0</v>
      </c>
      <c r="C2483" s="9">
        <f>'Dash Board'!$C$12+COUNT('Daily reducing balance'!$F$4:F2482)</f>
        <v>44209</v>
      </c>
      <c r="D2483">
        <f t="shared" si="266"/>
        <v>2021</v>
      </c>
      <c r="E2483">
        <f t="shared" si="267"/>
        <v>1</v>
      </c>
      <c r="F2483">
        <f>DAY('Dash Board'!$C$12+COUNT('Daily reducing balance'!$F$4:F2482))</f>
        <v>13</v>
      </c>
      <c r="G2483" s="8">
        <f t="shared" si="268"/>
        <v>218634.96286289953</v>
      </c>
      <c r="H2483" s="6">
        <f>G2483*'Dash Board'!$C$11/365</f>
        <v>62.894989316724519</v>
      </c>
      <c r="I2483" s="6">
        <f>H2483*'Dash Board'!$C$18/'Dash Board'!$C$11</f>
        <v>29.949994912725963</v>
      </c>
      <c r="J2483" s="6">
        <f>(G2483&gt;1)*PMT('Dash Board'!$C$11/365,$U$4,-'Dash Board'!$C$19)</f>
        <v>108.80376961660664</v>
      </c>
      <c r="K2483" s="6">
        <f t="shared" si="270"/>
        <v>0</v>
      </c>
      <c r="L2483" s="8">
        <f t="shared" si="271"/>
        <v>218589.05408259964</v>
      </c>
      <c r="N2483" s="8">
        <f t="shared" si="269"/>
        <v>78.853774703880674</v>
      </c>
      <c r="O2483" s="8">
        <f>IF(E2482&lt;&gt;E2483,SUM($N$4:N2483)-SUM($O$3:O2482),0)</f>
        <v>0</v>
      </c>
      <c r="P2483" s="6">
        <f>IF(B2483&gt;0,SUM($O$4:O2483)-SUM($P$3:P2482),0)</f>
        <v>0</v>
      </c>
      <c r="Q2483" s="6">
        <f t="shared" si="272"/>
        <v>29.949994912725963</v>
      </c>
      <c r="R2483" s="8">
        <f>IF(E2482&lt;&gt;E2483,SUM($Q$4:Q2483)-SUM($R$3:R2482),0)</f>
        <v>0</v>
      </c>
      <c r="S2483" s="6">
        <f>IF(B2483&gt;0,SUM($R$4:R2483)-SUM($S$3:S2482),0)</f>
        <v>0</v>
      </c>
    </row>
    <row r="2484" spans="1:19">
      <c r="A2484">
        <f>IF(E2483&lt;&gt;E2484,COUNTIF($A$4:A2483,"&lt;&gt;0")+1,0)</f>
        <v>0</v>
      </c>
      <c r="B2484">
        <f>IF(A2484&lt;&gt;0,IF(MOD(A2484,3)=0,COUNTIF($B$4:B2483,"&lt;&gt;0")+1,0),0)</f>
        <v>0</v>
      </c>
      <c r="C2484" s="9">
        <f>'Dash Board'!$C$12+COUNT('Daily reducing balance'!$F$4:F2483)</f>
        <v>44210</v>
      </c>
      <c r="D2484">
        <f t="shared" ref="D2484:D2547" si="273">IF(AND(E2484=1,F2484=1),D2483+1,D2483)</f>
        <v>2021</v>
      </c>
      <c r="E2484">
        <f t="shared" ref="E2484:E2547" si="274">IF(F2484=1,IF(E2483+1&gt;12,1,E2483+1),E2483)</f>
        <v>1</v>
      </c>
      <c r="F2484">
        <f>DAY('Dash Board'!$C$12+COUNT('Daily reducing balance'!$F$4:F2483))</f>
        <v>14</v>
      </c>
      <c r="G2484" s="8">
        <f t="shared" ref="G2484:G2547" si="275">L2483</f>
        <v>218589.05408259964</v>
      </c>
      <c r="H2484" s="6">
        <f>G2484*'Dash Board'!$C$11/365</f>
        <v>62.881782681295789</v>
      </c>
      <c r="I2484" s="6">
        <f>H2484*'Dash Board'!$C$18/'Dash Board'!$C$11</f>
        <v>29.943706038712282</v>
      </c>
      <c r="J2484" s="6">
        <f>(G2484&gt;1)*PMT('Dash Board'!$C$11/365,$U$4,-'Dash Board'!$C$19)</f>
        <v>108.80376961660664</v>
      </c>
      <c r="K2484" s="6">
        <f t="shared" si="270"/>
        <v>0</v>
      </c>
      <c r="L2484" s="8">
        <f t="shared" si="271"/>
        <v>218543.13209566433</v>
      </c>
      <c r="N2484" s="8">
        <f t="shared" ref="N2484:N2547" si="276">J2484-I2484</f>
        <v>78.860063577894365</v>
      </c>
      <c r="O2484" s="8">
        <f>IF(E2483&lt;&gt;E2484,SUM($N$4:N2484)-SUM($O$3:O2483),0)</f>
        <v>0</v>
      </c>
      <c r="P2484" s="6">
        <f>IF(B2484&gt;0,SUM($O$4:O2484)-SUM($P$3:P2483),0)</f>
        <v>0</v>
      </c>
      <c r="Q2484" s="6">
        <f t="shared" si="272"/>
        <v>29.943706038712282</v>
      </c>
      <c r="R2484" s="8">
        <f>IF(E2483&lt;&gt;E2484,SUM($Q$4:Q2484)-SUM($R$3:R2483),0)</f>
        <v>0</v>
      </c>
      <c r="S2484" s="6">
        <f>IF(B2484&gt;0,SUM($R$4:R2484)-SUM($S$3:S2483),0)</f>
        <v>0</v>
      </c>
    </row>
    <row r="2485" spans="1:19">
      <c r="A2485">
        <f>IF(E2484&lt;&gt;E2485,COUNTIF($A$4:A2484,"&lt;&gt;0")+1,0)</f>
        <v>0</v>
      </c>
      <c r="B2485">
        <f>IF(A2485&lt;&gt;0,IF(MOD(A2485,3)=0,COUNTIF($B$4:B2484,"&lt;&gt;0")+1,0),0)</f>
        <v>0</v>
      </c>
      <c r="C2485" s="9">
        <f>'Dash Board'!$C$12+COUNT('Daily reducing balance'!$F$4:F2484)</f>
        <v>44211</v>
      </c>
      <c r="D2485">
        <f t="shared" si="273"/>
        <v>2021</v>
      </c>
      <c r="E2485">
        <f t="shared" si="274"/>
        <v>1</v>
      </c>
      <c r="F2485">
        <f>DAY('Dash Board'!$C$12+COUNT('Daily reducing balance'!$F$4:F2484))</f>
        <v>15</v>
      </c>
      <c r="G2485" s="8">
        <f t="shared" si="275"/>
        <v>218543.13209566433</v>
      </c>
      <c r="H2485" s="6">
        <f>G2485*'Dash Board'!$C$11/365</f>
        <v>62.868572246697951</v>
      </c>
      <c r="I2485" s="6">
        <f>H2485*'Dash Board'!$C$18/'Dash Board'!$C$11</f>
        <v>29.937415355570455</v>
      </c>
      <c r="J2485" s="6">
        <f>(G2485&gt;1)*PMT('Dash Board'!$C$11/365,$U$4,-'Dash Board'!$C$19)</f>
        <v>108.80376961660664</v>
      </c>
      <c r="K2485" s="6">
        <f t="shared" si="270"/>
        <v>0</v>
      </c>
      <c r="L2485" s="8">
        <f t="shared" si="271"/>
        <v>218497.19689829441</v>
      </c>
      <c r="N2485" s="8">
        <f t="shared" si="276"/>
        <v>78.866354261036193</v>
      </c>
      <c r="O2485" s="8">
        <f>IF(E2484&lt;&gt;E2485,SUM($N$4:N2485)-SUM($O$3:O2484),0)</f>
        <v>0</v>
      </c>
      <c r="P2485" s="6">
        <f>IF(B2485&gt;0,SUM($O$4:O2485)-SUM($P$3:P2484),0)</f>
        <v>0</v>
      </c>
      <c r="Q2485" s="6">
        <f t="shared" si="272"/>
        <v>29.937415355570455</v>
      </c>
      <c r="R2485" s="8">
        <f>IF(E2484&lt;&gt;E2485,SUM($Q$4:Q2485)-SUM($R$3:R2484),0)</f>
        <v>0</v>
      </c>
      <c r="S2485" s="6">
        <f>IF(B2485&gt;0,SUM($R$4:R2485)-SUM($S$3:S2484),0)</f>
        <v>0</v>
      </c>
    </row>
    <row r="2486" spans="1:19">
      <c r="A2486">
        <f>IF(E2485&lt;&gt;E2486,COUNTIF($A$4:A2485,"&lt;&gt;0")+1,0)</f>
        <v>0</v>
      </c>
      <c r="B2486">
        <f>IF(A2486&lt;&gt;0,IF(MOD(A2486,3)=0,COUNTIF($B$4:B2485,"&lt;&gt;0")+1,0),0)</f>
        <v>0</v>
      </c>
      <c r="C2486" s="9">
        <f>'Dash Board'!$C$12+COUNT('Daily reducing balance'!$F$4:F2485)</f>
        <v>44212</v>
      </c>
      <c r="D2486">
        <f t="shared" si="273"/>
        <v>2021</v>
      </c>
      <c r="E2486">
        <f t="shared" si="274"/>
        <v>1</v>
      </c>
      <c r="F2486">
        <f>DAY('Dash Board'!$C$12+COUNT('Daily reducing balance'!$F$4:F2485))</f>
        <v>16</v>
      </c>
      <c r="G2486" s="8">
        <f t="shared" si="275"/>
        <v>218497.19689829441</v>
      </c>
      <c r="H2486" s="6">
        <f>G2486*'Dash Board'!$C$11/365</f>
        <v>62.855358011838113</v>
      </c>
      <c r="I2486" s="6">
        <f>H2486*'Dash Board'!$C$18/'Dash Board'!$C$11</f>
        <v>29.931122862780057</v>
      </c>
      <c r="J2486" s="6">
        <f>(G2486&gt;1)*PMT('Dash Board'!$C$11/365,$U$4,-'Dash Board'!$C$19)</f>
        <v>108.80376961660664</v>
      </c>
      <c r="K2486" s="6">
        <f t="shared" si="270"/>
        <v>0</v>
      </c>
      <c r="L2486" s="8">
        <f t="shared" si="271"/>
        <v>218451.24848668964</v>
      </c>
      <c r="N2486" s="8">
        <f t="shared" si="276"/>
        <v>78.872646753826587</v>
      </c>
      <c r="O2486" s="8">
        <f>IF(E2485&lt;&gt;E2486,SUM($N$4:N2486)-SUM($O$3:O2485),0)</f>
        <v>0</v>
      </c>
      <c r="P2486" s="6">
        <f>IF(B2486&gt;0,SUM($O$4:O2486)-SUM($P$3:P2485),0)</f>
        <v>0</v>
      </c>
      <c r="Q2486" s="6">
        <f t="shared" si="272"/>
        <v>29.931122862780057</v>
      </c>
      <c r="R2486" s="8">
        <f>IF(E2485&lt;&gt;E2486,SUM($Q$4:Q2486)-SUM($R$3:R2485),0)</f>
        <v>0</v>
      </c>
      <c r="S2486" s="6">
        <f>IF(B2486&gt;0,SUM($R$4:R2486)-SUM($S$3:S2485),0)</f>
        <v>0</v>
      </c>
    </row>
    <row r="2487" spans="1:19">
      <c r="A2487">
        <f>IF(E2486&lt;&gt;E2487,COUNTIF($A$4:A2486,"&lt;&gt;0")+1,0)</f>
        <v>0</v>
      </c>
      <c r="B2487">
        <f>IF(A2487&lt;&gt;0,IF(MOD(A2487,3)=0,COUNTIF($B$4:B2486,"&lt;&gt;0")+1,0),0)</f>
        <v>0</v>
      </c>
      <c r="C2487" s="9">
        <f>'Dash Board'!$C$12+COUNT('Daily reducing balance'!$F$4:F2486)</f>
        <v>44213</v>
      </c>
      <c r="D2487">
        <f t="shared" si="273"/>
        <v>2021</v>
      </c>
      <c r="E2487">
        <f t="shared" si="274"/>
        <v>1</v>
      </c>
      <c r="F2487">
        <f>DAY('Dash Board'!$C$12+COUNT('Daily reducing balance'!$F$4:F2486))</f>
        <v>17</v>
      </c>
      <c r="G2487" s="8">
        <f t="shared" si="275"/>
        <v>218451.24848668964</v>
      </c>
      <c r="H2487" s="6">
        <f>G2487*'Dash Board'!$C$11/365</f>
        <v>62.842139975623049</v>
      </c>
      <c r="I2487" s="6">
        <f>H2487*'Dash Board'!$C$18/'Dash Board'!$C$11</f>
        <v>29.924828559820501</v>
      </c>
      <c r="J2487" s="6">
        <f>(G2487&gt;1)*PMT('Dash Board'!$C$11/365,$U$4,-'Dash Board'!$C$19)</f>
        <v>108.80376961660664</v>
      </c>
      <c r="K2487" s="6">
        <f t="shared" si="270"/>
        <v>0</v>
      </c>
      <c r="L2487" s="8">
        <f t="shared" si="271"/>
        <v>218405.28685704866</v>
      </c>
      <c r="N2487" s="8">
        <f t="shared" si="276"/>
        <v>78.878941056786147</v>
      </c>
      <c r="O2487" s="8">
        <f>IF(E2486&lt;&gt;E2487,SUM($N$4:N2487)-SUM($O$3:O2486),0)</f>
        <v>0</v>
      </c>
      <c r="P2487" s="6">
        <f>IF(B2487&gt;0,SUM($O$4:O2487)-SUM($P$3:P2486),0)</f>
        <v>0</v>
      </c>
      <c r="Q2487" s="6">
        <f t="shared" si="272"/>
        <v>29.924828559820501</v>
      </c>
      <c r="R2487" s="8">
        <f>IF(E2486&lt;&gt;E2487,SUM($Q$4:Q2487)-SUM($R$3:R2486),0)</f>
        <v>0</v>
      </c>
      <c r="S2487" s="6">
        <f>IF(B2487&gt;0,SUM($R$4:R2487)-SUM($S$3:S2486),0)</f>
        <v>0</v>
      </c>
    </row>
    <row r="2488" spans="1:19">
      <c r="A2488">
        <f>IF(E2487&lt;&gt;E2488,COUNTIF($A$4:A2487,"&lt;&gt;0")+1,0)</f>
        <v>0</v>
      </c>
      <c r="B2488">
        <f>IF(A2488&lt;&gt;0,IF(MOD(A2488,3)=0,COUNTIF($B$4:B2487,"&lt;&gt;0")+1,0),0)</f>
        <v>0</v>
      </c>
      <c r="C2488" s="9">
        <f>'Dash Board'!$C$12+COUNT('Daily reducing balance'!$F$4:F2487)</f>
        <v>44214</v>
      </c>
      <c r="D2488">
        <f t="shared" si="273"/>
        <v>2021</v>
      </c>
      <c r="E2488">
        <f t="shared" si="274"/>
        <v>1</v>
      </c>
      <c r="F2488">
        <f>DAY('Dash Board'!$C$12+COUNT('Daily reducing balance'!$F$4:F2487))</f>
        <v>18</v>
      </c>
      <c r="G2488" s="8">
        <f t="shared" si="275"/>
        <v>218405.28685704866</v>
      </c>
      <c r="H2488" s="6">
        <f>G2488*'Dash Board'!$C$11/365</f>
        <v>62.828918136959203</v>
      </c>
      <c r="I2488" s="6">
        <f>H2488*'Dash Board'!$C$18/'Dash Board'!$C$11</f>
        <v>29.918532446171053</v>
      </c>
      <c r="J2488" s="6">
        <f>(G2488&gt;1)*PMT('Dash Board'!$C$11/365,$U$4,-'Dash Board'!$C$19)</f>
        <v>108.80376961660664</v>
      </c>
      <c r="K2488" s="6">
        <f t="shared" si="270"/>
        <v>0</v>
      </c>
      <c r="L2488" s="8">
        <f t="shared" si="271"/>
        <v>218359.31200556899</v>
      </c>
      <c r="N2488" s="8">
        <f t="shared" si="276"/>
        <v>78.885237170435587</v>
      </c>
      <c r="O2488" s="8">
        <f>IF(E2487&lt;&gt;E2488,SUM($N$4:N2488)-SUM($O$3:O2487),0)</f>
        <v>0</v>
      </c>
      <c r="P2488" s="6">
        <f>IF(B2488&gt;0,SUM($O$4:O2488)-SUM($P$3:P2487),0)</f>
        <v>0</v>
      </c>
      <c r="Q2488" s="6">
        <f t="shared" si="272"/>
        <v>29.918532446171053</v>
      </c>
      <c r="R2488" s="8">
        <f>IF(E2487&lt;&gt;E2488,SUM($Q$4:Q2488)-SUM($R$3:R2487),0)</f>
        <v>0</v>
      </c>
      <c r="S2488" s="6">
        <f>IF(B2488&gt;0,SUM($R$4:R2488)-SUM($S$3:S2487),0)</f>
        <v>0</v>
      </c>
    </row>
    <row r="2489" spans="1:19">
      <c r="A2489">
        <f>IF(E2488&lt;&gt;E2489,COUNTIF($A$4:A2488,"&lt;&gt;0")+1,0)</f>
        <v>0</v>
      </c>
      <c r="B2489">
        <f>IF(A2489&lt;&gt;0,IF(MOD(A2489,3)=0,COUNTIF($B$4:B2488,"&lt;&gt;0")+1,0),0)</f>
        <v>0</v>
      </c>
      <c r="C2489" s="9">
        <f>'Dash Board'!$C$12+COUNT('Daily reducing balance'!$F$4:F2488)</f>
        <v>44215</v>
      </c>
      <c r="D2489">
        <f t="shared" si="273"/>
        <v>2021</v>
      </c>
      <c r="E2489">
        <f t="shared" si="274"/>
        <v>1</v>
      </c>
      <c r="F2489">
        <f>DAY('Dash Board'!$C$12+COUNT('Daily reducing balance'!$F$4:F2488))</f>
        <v>19</v>
      </c>
      <c r="G2489" s="8">
        <f t="shared" si="275"/>
        <v>218359.31200556899</v>
      </c>
      <c r="H2489" s="6">
        <f>G2489*'Dash Board'!$C$11/365</f>
        <v>62.815692494752724</v>
      </c>
      <c r="I2489" s="6">
        <f>H2489*'Dash Board'!$C$18/'Dash Board'!$C$11</f>
        <v>29.912234521310822</v>
      </c>
      <c r="J2489" s="6">
        <f>(G2489&gt;1)*PMT('Dash Board'!$C$11/365,$U$4,-'Dash Board'!$C$19)</f>
        <v>108.80376961660664</v>
      </c>
      <c r="K2489" s="6">
        <f t="shared" si="270"/>
        <v>0</v>
      </c>
      <c r="L2489" s="8">
        <f t="shared" si="271"/>
        <v>218313.32392844712</v>
      </c>
      <c r="N2489" s="8">
        <f t="shared" si="276"/>
        <v>78.891535095295822</v>
      </c>
      <c r="O2489" s="8">
        <f>IF(E2488&lt;&gt;E2489,SUM($N$4:N2489)-SUM($O$3:O2488),0)</f>
        <v>0</v>
      </c>
      <c r="P2489" s="6">
        <f>IF(B2489&gt;0,SUM($O$4:O2489)-SUM($P$3:P2488),0)</f>
        <v>0</v>
      </c>
      <c r="Q2489" s="6">
        <f t="shared" si="272"/>
        <v>29.912234521310822</v>
      </c>
      <c r="R2489" s="8">
        <f>IF(E2488&lt;&gt;E2489,SUM($Q$4:Q2489)-SUM($R$3:R2488),0)</f>
        <v>0</v>
      </c>
      <c r="S2489" s="6">
        <f>IF(B2489&gt;0,SUM($R$4:R2489)-SUM($S$3:S2488),0)</f>
        <v>0</v>
      </c>
    </row>
    <row r="2490" spans="1:19">
      <c r="A2490">
        <f>IF(E2489&lt;&gt;E2490,COUNTIF($A$4:A2489,"&lt;&gt;0")+1,0)</f>
        <v>0</v>
      </c>
      <c r="B2490">
        <f>IF(A2490&lt;&gt;0,IF(MOD(A2490,3)=0,COUNTIF($B$4:B2489,"&lt;&gt;0")+1,0),0)</f>
        <v>0</v>
      </c>
      <c r="C2490" s="9">
        <f>'Dash Board'!$C$12+COUNT('Daily reducing balance'!$F$4:F2489)</f>
        <v>44216</v>
      </c>
      <c r="D2490">
        <f t="shared" si="273"/>
        <v>2021</v>
      </c>
      <c r="E2490">
        <f t="shared" si="274"/>
        <v>1</v>
      </c>
      <c r="F2490">
        <f>DAY('Dash Board'!$C$12+COUNT('Daily reducing balance'!$F$4:F2489))</f>
        <v>20</v>
      </c>
      <c r="G2490" s="8">
        <f t="shared" si="275"/>
        <v>218313.32392844712</v>
      </c>
      <c r="H2490" s="6">
        <f>G2490*'Dash Board'!$C$11/365</f>
        <v>62.802463047909441</v>
      </c>
      <c r="I2490" s="6">
        <f>H2490*'Dash Board'!$C$18/'Dash Board'!$C$11</f>
        <v>29.905934784718784</v>
      </c>
      <c r="J2490" s="6">
        <f>(G2490&gt;1)*PMT('Dash Board'!$C$11/365,$U$4,-'Dash Board'!$C$19)</f>
        <v>108.80376961660664</v>
      </c>
      <c r="K2490" s="6">
        <f t="shared" si="270"/>
        <v>0</v>
      </c>
      <c r="L2490" s="8">
        <f t="shared" si="271"/>
        <v>218267.32262187841</v>
      </c>
      <c r="N2490" s="8">
        <f t="shared" si="276"/>
        <v>78.897834831887863</v>
      </c>
      <c r="O2490" s="8">
        <f>IF(E2489&lt;&gt;E2490,SUM($N$4:N2490)-SUM($O$3:O2489),0)</f>
        <v>0</v>
      </c>
      <c r="P2490" s="6">
        <f>IF(B2490&gt;0,SUM($O$4:O2490)-SUM($P$3:P2489),0)</f>
        <v>0</v>
      </c>
      <c r="Q2490" s="6">
        <f t="shared" si="272"/>
        <v>29.905934784718784</v>
      </c>
      <c r="R2490" s="8">
        <f>IF(E2489&lt;&gt;E2490,SUM($Q$4:Q2490)-SUM($R$3:R2489),0)</f>
        <v>0</v>
      </c>
      <c r="S2490" s="6">
        <f>IF(B2490&gt;0,SUM($R$4:R2490)-SUM($S$3:S2489),0)</f>
        <v>0</v>
      </c>
    </row>
    <row r="2491" spans="1:19">
      <c r="A2491">
        <f>IF(E2490&lt;&gt;E2491,COUNTIF($A$4:A2490,"&lt;&gt;0")+1,0)</f>
        <v>0</v>
      </c>
      <c r="B2491">
        <f>IF(A2491&lt;&gt;0,IF(MOD(A2491,3)=0,COUNTIF($B$4:B2490,"&lt;&gt;0")+1,0),0)</f>
        <v>0</v>
      </c>
      <c r="C2491" s="9">
        <f>'Dash Board'!$C$12+COUNT('Daily reducing balance'!$F$4:F2490)</f>
        <v>44217</v>
      </c>
      <c r="D2491">
        <f t="shared" si="273"/>
        <v>2021</v>
      </c>
      <c r="E2491">
        <f t="shared" si="274"/>
        <v>1</v>
      </c>
      <c r="F2491">
        <f>DAY('Dash Board'!$C$12+COUNT('Daily reducing balance'!$F$4:F2490))</f>
        <v>21</v>
      </c>
      <c r="G2491" s="8">
        <f t="shared" si="275"/>
        <v>218267.32262187841</v>
      </c>
      <c r="H2491" s="6">
        <f>G2491*'Dash Board'!$C$11/365</f>
        <v>62.789229795334876</v>
      </c>
      <c r="I2491" s="6">
        <f>H2491*'Dash Board'!$C$18/'Dash Board'!$C$11</f>
        <v>29.899633235873754</v>
      </c>
      <c r="J2491" s="6">
        <f>(G2491&gt;1)*PMT('Dash Board'!$C$11/365,$U$4,-'Dash Board'!$C$19)</f>
        <v>108.80376961660664</v>
      </c>
      <c r="K2491" s="6">
        <f t="shared" si="270"/>
        <v>0</v>
      </c>
      <c r="L2491" s="8">
        <f t="shared" si="271"/>
        <v>218221.30808205713</v>
      </c>
      <c r="N2491" s="8">
        <f t="shared" si="276"/>
        <v>78.904136380732893</v>
      </c>
      <c r="O2491" s="8">
        <f>IF(E2490&lt;&gt;E2491,SUM($N$4:N2491)-SUM($O$3:O2490),0)</f>
        <v>0</v>
      </c>
      <c r="P2491" s="6">
        <f>IF(B2491&gt;0,SUM($O$4:O2491)-SUM($P$3:P2490),0)</f>
        <v>0</v>
      </c>
      <c r="Q2491" s="6">
        <f t="shared" si="272"/>
        <v>29.899633235873754</v>
      </c>
      <c r="R2491" s="8">
        <f>IF(E2490&lt;&gt;E2491,SUM($Q$4:Q2491)-SUM($R$3:R2490),0)</f>
        <v>0</v>
      </c>
      <c r="S2491" s="6">
        <f>IF(B2491&gt;0,SUM($R$4:R2491)-SUM($S$3:S2490),0)</f>
        <v>0</v>
      </c>
    </row>
    <row r="2492" spans="1:19">
      <c r="A2492">
        <f>IF(E2491&lt;&gt;E2492,COUNTIF($A$4:A2491,"&lt;&gt;0")+1,0)</f>
        <v>0</v>
      </c>
      <c r="B2492">
        <f>IF(A2492&lt;&gt;0,IF(MOD(A2492,3)=0,COUNTIF($B$4:B2491,"&lt;&gt;0")+1,0),0)</f>
        <v>0</v>
      </c>
      <c r="C2492" s="9">
        <f>'Dash Board'!$C$12+COUNT('Daily reducing balance'!$F$4:F2491)</f>
        <v>44218</v>
      </c>
      <c r="D2492">
        <f t="shared" si="273"/>
        <v>2021</v>
      </c>
      <c r="E2492">
        <f t="shared" si="274"/>
        <v>1</v>
      </c>
      <c r="F2492">
        <f>DAY('Dash Board'!$C$12+COUNT('Daily reducing balance'!$F$4:F2491))</f>
        <v>22</v>
      </c>
      <c r="G2492" s="8">
        <f t="shared" si="275"/>
        <v>218221.30808205713</v>
      </c>
      <c r="H2492" s="6">
        <f>G2492*'Dash Board'!$C$11/365</f>
        <v>62.775992735934246</v>
      </c>
      <c r="I2492" s="6">
        <f>H2492*'Dash Board'!$C$18/'Dash Board'!$C$11</f>
        <v>29.893329874254405</v>
      </c>
      <c r="J2492" s="6">
        <f>(G2492&gt;1)*PMT('Dash Board'!$C$11/365,$U$4,-'Dash Board'!$C$19)</f>
        <v>108.80376961660664</v>
      </c>
      <c r="K2492" s="6">
        <f t="shared" si="270"/>
        <v>0</v>
      </c>
      <c r="L2492" s="8">
        <f t="shared" si="271"/>
        <v>218175.28030517645</v>
      </c>
      <c r="N2492" s="8">
        <f t="shared" si="276"/>
        <v>78.910439742352239</v>
      </c>
      <c r="O2492" s="8">
        <f>IF(E2491&lt;&gt;E2492,SUM($N$4:N2492)-SUM($O$3:O2491),0)</f>
        <v>0</v>
      </c>
      <c r="P2492" s="6">
        <f>IF(B2492&gt;0,SUM($O$4:O2492)-SUM($P$3:P2491),0)</f>
        <v>0</v>
      </c>
      <c r="Q2492" s="6">
        <f t="shared" si="272"/>
        <v>29.893329874254405</v>
      </c>
      <c r="R2492" s="8">
        <f>IF(E2491&lt;&gt;E2492,SUM($Q$4:Q2492)-SUM($R$3:R2491),0)</f>
        <v>0</v>
      </c>
      <c r="S2492" s="6">
        <f>IF(B2492&gt;0,SUM($R$4:R2492)-SUM($S$3:S2491),0)</f>
        <v>0</v>
      </c>
    </row>
    <row r="2493" spans="1:19">
      <c r="A2493">
        <f>IF(E2492&lt;&gt;E2493,COUNTIF($A$4:A2492,"&lt;&gt;0")+1,0)</f>
        <v>0</v>
      </c>
      <c r="B2493">
        <f>IF(A2493&lt;&gt;0,IF(MOD(A2493,3)=0,COUNTIF($B$4:B2492,"&lt;&gt;0")+1,0),0)</f>
        <v>0</v>
      </c>
      <c r="C2493" s="9">
        <f>'Dash Board'!$C$12+COUNT('Daily reducing balance'!$F$4:F2492)</f>
        <v>44219</v>
      </c>
      <c r="D2493">
        <f t="shared" si="273"/>
        <v>2021</v>
      </c>
      <c r="E2493">
        <f t="shared" si="274"/>
        <v>1</v>
      </c>
      <c r="F2493">
        <f>DAY('Dash Board'!$C$12+COUNT('Daily reducing balance'!$F$4:F2492))</f>
        <v>23</v>
      </c>
      <c r="G2493" s="8">
        <f t="shared" si="275"/>
        <v>218175.28030517645</v>
      </c>
      <c r="H2493" s="6">
        <f>G2493*'Dash Board'!$C$11/365</f>
        <v>62.762751868612405</v>
      </c>
      <c r="I2493" s="6">
        <f>H2493*'Dash Board'!$C$18/'Dash Board'!$C$11</f>
        <v>29.887024699339246</v>
      </c>
      <c r="J2493" s="6">
        <f>(G2493&gt;1)*PMT('Dash Board'!$C$11/365,$U$4,-'Dash Board'!$C$19)</f>
        <v>108.80376961660664</v>
      </c>
      <c r="K2493" s="6">
        <f t="shared" si="270"/>
        <v>0</v>
      </c>
      <c r="L2493" s="8">
        <f t="shared" si="271"/>
        <v>218129.23928742844</v>
      </c>
      <c r="N2493" s="8">
        <f t="shared" si="276"/>
        <v>78.916744917267394</v>
      </c>
      <c r="O2493" s="8">
        <f>IF(E2492&lt;&gt;E2493,SUM($N$4:N2493)-SUM($O$3:O2492),0)</f>
        <v>0</v>
      </c>
      <c r="P2493" s="6">
        <f>IF(B2493&gt;0,SUM($O$4:O2493)-SUM($P$3:P2492),0)</f>
        <v>0</v>
      </c>
      <c r="Q2493" s="6">
        <f t="shared" si="272"/>
        <v>29.887024699339246</v>
      </c>
      <c r="R2493" s="8">
        <f>IF(E2492&lt;&gt;E2493,SUM($Q$4:Q2493)-SUM($R$3:R2492),0)</f>
        <v>0</v>
      </c>
      <c r="S2493" s="6">
        <f>IF(B2493&gt;0,SUM($R$4:R2493)-SUM($S$3:S2492),0)</f>
        <v>0</v>
      </c>
    </row>
    <row r="2494" spans="1:19">
      <c r="A2494">
        <f>IF(E2493&lt;&gt;E2494,COUNTIF($A$4:A2493,"&lt;&gt;0")+1,0)</f>
        <v>0</v>
      </c>
      <c r="B2494">
        <f>IF(A2494&lt;&gt;0,IF(MOD(A2494,3)=0,COUNTIF($B$4:B2493,"&lt;&gt;0")+1,0),0)</f>
        <v>0</v>
      </c>
      <c r="C2494" s="9">
        <f>'Dash Board'!$C$12+COUNT('Daily reducing balance'!$F$4:F2493)</f>
        <v>44220</v>
      </c>
      <c r="D2494">
        <f t="shared" si="273"/>
        <v>2021</v>
      </c>
      <c r="E2494">
        <f t="shared" si="274"/>
        <v>1</v>
      </c>
      <c r="F2494">
        <f>DAY('Dash Board'!$C$12+COUNT('Daily reducing balance'!$F$4:F2493))</f>
        <v>24</v>
      </c>
      <c r="G2494" s="8">
        <f t="shared" si="275"/>
        <v>218129.23928742844</v>
      </c>
      <c r="H2494" s="6">
        <f>G2494*'Dash Board'!$C$11/365</f>
        <v>62.749507192273931</v>
      </c>
      <c r="I2494" s="6">
        <f>H2494*'Dash Board'!$C$18/'Dash Board'!$C$11</f>
        <v>29.880717710606639</v>
      </c>
      <c r="J2494" s="6">
        <f>(G2494&gt;1)*PMT('Dash Board'!$C$11/365,$U$4,-'Dash Board'!$C$19)</f>
        <v>108.80376961660664</v>
      </c>
      <c r="K2494" s="6">
        <f t="shared" si="270"/>
        <v>0</v>
      </c>
      <c r="L2494" s="8">
        <f t="shared" si="271"/>
        <v>218083.18502500409</v>
      </c>
      <c r="N2494" s="8">
        <f t="shared" si="276"/>
        <v>78.923051906000012</v>
      </c>
      <c r="O2494" s="8">
        <f>IF(E2493&lt;&gt;E2494,SUM($N$4:N2494)-SUM($O$3:O2493),0)</f>
        <v>0</v>
      </c>
      <c r="P2494" s="6">
        <f>IF(B2494&gt;0,SUM($O$4:O2494)-SUM($P$3:P2493),0)</f>
        <v>0</v>
      </c>
      <c r="Q2494" s="6">
        <f t="shared" si="272"/>
        <v>29.880717710606639</v>
      </c>
      <c r="R2494" s="8">
        <f>IF(E2493&lt;&gt;E2494,SUM($Q$4:Q2494)-SUM($R$3:R2493),0)</f>
        <v>0</v>
      </c>
      <c r="S2494" s="6">
        <f>IF(B2494&gt;0,SUM($R$4:R2494)-SUM($S$3:S2493),0)</f>
        <v>0</v>
      </c>
    </row>
    <row r="2495" spans="1:19">
      <c r="A2495">
        <f>IF(E2494&lt;&gt;E2495,COUNTIF($A$4:A2494,"&lt;&gt;0")+1,0)</f>
        <v>0</v>
      </c>
      <c r="B2495">
        <f>IF(A2495&lt;&gt;0,IF(MOD(A2495,3)=0,COUNTIF($B$4:B2494,"&lt;&gt;0")+1,0),0)</f>
        <v>0</v>
      </c>
      <c r="C2495" s="9">
        <f>'Dash Board'!$C$12+COUNT('Daily reducing balance'!$F$4:F2494)</f>
        <v>44221</v>
      </c>
      <c r="D2495">
        <f t="shared" si="273"/>
        <v>2021</v>
      </c>
      <c r="E2495">
        <f t="shared" si="274"/>
        <v>1</v>
      </c>
      <c r="F2495">
        <f>DAY('Dash Board'!$C$12+COUNT('Daily reducing balance'!$F$4:F2494))</f>
        <v>25</v>
      </c>
      <c r="G2495" s="8">
        <f t="shared" si="275"/>
        <v>218083.18502500409</v>
      </c>
      <c r="H2495" s="6">
        <f>G2495*'Dash Board'!$C$11/365</f>
        <v>62.736258705823097</v>
      </c>
      <c r="I2495" s="6">
        <f>H2495*'Dash Board'!$C$18/'Dash Board'!$C$11</f>
        <v>29.874408907534811</v>
      </c>
      <c r="J2495" s="6">
        <f>(G2495&gt;1)*PMT('Dash Board'!$C$11/365,$U$4,-'Dash Board'!$C$19)</f>
        <v>108.80376961660664</v>
      </c>
      <c r="K2495" s="6">
        <f t="shared" si="270"/>
        <v>0</v>
      </c>
      <c r="L2495" s="8">
        <f t="shared" si="271"/>
        <v>218037.11751409329</v>
      </c>
      <c r="N2495" s="8">
        <f t="shared" si="276"/>
        <v>78.92936070907183</v>
      </c>
      <c r="O2495" s="8">
        <f>IF(E2494&lt;&gt;E2495,SUM($N$4:N2495)-SUM($O$3:O2494),0)</f>
        <v>0</v>
      </c>
      <c r="P2495" s="6">
        <f>IF(B2495&gt;0,SUM($O$4:O2495)-SUM($P$3:P2494),0)</f>
        <v>0</v>
      </c>
      <c r="Q2495" s="6">
        <f t="shared" si="272"/>
        <v>29.874408907534811</v>
      </c>
      <c r="R2495" s="8">
        <f>IF(E2494&lt;&gt;E2495,SUM($Q$4:Q2495)-SUM($R$3:R2494),0)</f>
        <v>0</v>
      </c>
      <c r="S2495" s="6">
        <f>IF(B2495&gt;0,SUM($R$4:R2495)-SUM($S$3:S2494),0)</f>
        <v>0</v>
      </c>
    </row>
    <row r="2496" spans="1:19">
      <c r="A2496">
        <f>IF(E2495&lt;&gt;E2496,COUNTIF($A$4:A2495,"&lt;&gt;0")+1,0)</f>
        <v>0</v>
      </c>
      <c r="B2496">
        <f>IF(A2496&lt;&gt;0,IF(MOD(A2496,3)=0,COUNTIF($B$4:B2495,"&lt;&gt;0")+1,0),0)</f>
        <v>0</v>
      </c>
      <c r="C2496" s="9">
        <f>'Dash Board'!$C$12+COUNT('Daily reducing balance'!$F$4:F2495)</f>
        <v>44222</v>
      </c>
      <c r="D2496">
        <f t="shared" si="273"/>
        <v>2021</v>
      </c>
      <c r="E2496">
        <f t="shared" si="274"/>
        <v>1</v>
      </c>
      <c r="F2496">
        <f>DAY('Dash Board'!$C$12+COUNT('Daily reducing balance'!$F$4:F2495))</f>
        <v>26</v>
      </c>
      <c r="G2496" s="8">
        <f t="shared" si="275"/>
        <v>218037.11751409329</v>
      </c>
      <c r="H2496" s="6">
        <f>G2496*'Dash Board'!$C$11/365</f>
        <v>62.723006408163819</v>
      </c>
      <c r="I2496" s="6">
        <f>H2496*'Dash Board'!$C$18/'Dash Board'!$C$11</f>
        <v>29.868098289601821</v>
      </c>
      <c r="J2496" s="6">
        <f>(G2496&gt;1)*PMT('Dash Board'!$C$11/365,$U$4,-'Dash Board'!$C$19)</f>
        <v>108.80376961660664</v>
      </c>
      <c r="K2496" s="6">
        <f t="shared" si="270"/>
        <v>0</v>
      </c>
      <c r="L2496" s="8">
        <f t="shared" si="271"/>
        <v>217991.03675088484</v>
      </c>
      <c r="N2496" s="8">
        <f t="shared" si="276"/>
        <v>78.935671327004826</v>
      </c>
      <c r="O2496" s="8">
        <f>IF(E2495&lt;&gt;E2496,SUM($N$4:N2496)-SUM($O$3:O2495),0)</f>
        <v>0</v>
      </c>
      <c r="P2496" s="6">
        <f>IF(B2496&gt;0,SUM($O$4:O2496)-SUM($P$3:P2495),0)</f>
        <v>0</v>
      </c>
      <c r="Q2496" s="6">
        <f t="shared" si="272"/>
        <v>29.868098289601821</v>
      </c>
      <c r="R2496" s="8">
        <f>IF(E2495&lt;&gt;E2496,SUM($Q$4:Q2496)-SUM($R$3:R2495),0)</f>
        <v>0</v>
      </c>
      <c r="S2496" s="6">
        <f>IF(B2496&gt;0,SUM($R$4:R2496)-SUM($S$3:S2495),0)</f>
        <v>0</v>
      </c>
    </row>
    <row r="2497" spans="1:19">
      <c r="A2497">
        <f>IF(E2496&lt;&gt;E2497,COUNTIF($A$4:A2496,"&lt;&gt;0")+1,0)</f>
        <v>0</v>
      </c>
      <c r="B2497">
        <f>IF(A2497&lt;&gt;0,IF(MOD(A2497,3)=0,COUNTIF($B$4:B2496,"&lt;&gt;0")+1,0),0)</f>
        <v>0</v>
      </c>
      <c r="C2497" s="9">
        <f>'Dash Board'!$C$12+COUNT('Daily reducing balance'!$F$4:F2496)</f>
        <v>44223</v>
      </c>
      <c r="D2497">
        <f t="shared" si="273"/>
        <v>2021</v>
      </c>
      <c r="E2497">
        <f t="shared" si="274"/>
        <v>1</v>
      </c>
      <c r="F2497">
        <f>DAY('Dash Board'!$C$12+COUNT('Daily reducing balance'!$F$4:F2496))</f>
        <v>27</v>
      </c>
      <c r="G2497" s="8">
        <f t="shared" si="275"/>
        <v>217991.03675088484</v>
      </c>
      <c r="H2497" s="6">
        <f>G2497*'Dash Board'!$C$11/365</f>
        <v>62.709750298199751</v>
      </c>
      <c r="I2497" s="6">
        <f>H2497*'Dash Board'!$C$18/'Dash Board'!$C$11</f>
        <v>29.8617858562856</v>
      </c>
      <c r="J2497" s="6">
        <f>(G2497&gt;1)*PMT('Dash Board'!$C$11/365,$U$4,-'Dash Board'!$C$19)</f>
        <v>108.80376961660664</v>
      </c>
      <c r="K2497" s="6">
        <f t="shared" si="270"/>
        <v>0</v>
      </c>
      <c r="L2497" s="8">
        <f t="shared" si="271"/>
        <v>217944.94273156644</v>
      </c>
      <c r="N2497" s="8">
        <f t="shared" si="276"/>
        <v>78.941983760321051</v>
      </c>
      <c r="O2497" s="8">
        <f>IF(E2496&lt;&gt;E2497,SUM($N$4:N2497)-SUM($O$3:O2496),0)</f>
        <v>0</v>
      </c>
      <c r="P2497" s="6">
        <f>IF(B2497&gt;0,SUM($O$4:O2497)-SUM($P$3:P2496),0)</f>
        <v>0</v>
      </c>
      <c r="Q2497" s="6">
        <f t="shared" si="272"/>
        <v>29.8617858562856</v>
      </c>
      <c r="R2497" s="8">
        <f>IF(E2496&lt;&gt;E2497,SUM($Q$4:Q2497)-SUM($R$3:R2496),0)</f>
        <v>0</v>
      </c>
      <c r="S2497" s="6">
        <f>IF(B2497&gt;0,SUM($R$4:R2497)-SUM($S$3:S2496),0)</f>
        <v>0</v>
      </c>
    </row>
    <row r="2498" spans="1:19">
      <c r="A2498">
        <f>IF(E2497&lt;&gt;E2498,COUNTIF($A$4:A2497,"&lt;&gt;0")+1,0)</f>
        <v>0</v>
      </c>
      <c r="B2498">
        <f>IF(A2498&lt;&gt;0,IF(MOD(A2498,3)=0,COUNTIF($B$4:B2497,"&lt;&gt;0")+1,0),0)</f>
        <v>0</v>
      </c>
      <c r="C2498" s="9">
        <f>'Dash Board'!$C$12+COUNT('Daily reducing balance'!$F$4:F2497)</f>
        <v>44224</v>
      </c>
      <c r="D2498">
        <f t="shared" si="273"/>
        <v>2021</v>
      </c>
      <c r="E2498">
        <f t="shared" si="274"/>
        <v>1</v>
      </c>
      <c r="F2498">
        <f>DAY('Dash Board'!$C$12+COUNT('Daily reducing balance'!$F$4:F2497))</f>
        <v>28</v>
      </c>
      <c r="G2498" s="8">
        <f t="shared" si="275"/>
        <v>217944.94273156644</v>
      </c>
      <c r="H2498" s="6">
        <f>G2498*'Dash Board'!$C$11/365</f>
        <v>62.696490374834177</v>
      </c>
      <c r="I2498" s="6">
        <f>H2498*'Dash Board'!$C$18/'Dash Board'!$C$11</f>
        <v>29.855471607063897</v>
      </c>
      <c r="J2498" s="6">
        <f>(G2498&gt;1)*PMT('Dash Board'!$C$11/365,$U$4,-'Dash Board'!$C$19)</f>
        <v>108.80376961660664</v>
      </c>
      <c r="K2498" s="6">
        <f t="shared" si="270"/>
        <v>0</v>
      </c>
      <c r="L2498" s="8">
        <f t="shared" si="271"/>
        <v>217898.83545232465</v>
      </c>
      <c r="N2498" s="8">
        <f t="shared" si="276"/>
        <v>78.948298009542754</v>
      </c>
      <c r="O2498" s="8">
        <f>IF(E2497&lt;&gt;E2498,SUM($N$4:N2498)-SUM($O$3:O2497),0)</f>
        <v>0</v>
      </c>
      <c r="P2498" s="6">
        <f>IF(B2498&gt;0,SUM($O$4:O2498)-SUM($P$3:P2497),0)</f>
        <v>0</v>
      </c>
      <c r="Q2498" s="6">
        <f t="shared" si="272"/>
        <v>29.855471607063897</v>
      </c>
      <c r="R2498" s="8">
        <f>IF(E2497&lt;&gt;E2498,SUM($Q$4:Q2498)-SUM($R$3:R2497),0)</f>
        <v>0</v>
      </c>
      <c r="S2498" s="6">
        <f>IF(B2498&gt;0,SUM($R$4:R2498)-SUM($S$3:S2497),0)</f>
        <v>0</v>
      </c>
    </row>
    <row r="2499" spans="1:19">
      <c r="A2499">
        <f>IF(E2498&lt;&gt;E2499,COUNTIF($A$4:A2498,"&lt;&gt;0")+1,0)</f>
        <v>0</v>
      </c>
      <c r="B2499">
        <f>IF(A2499&lt;&gt;0,IF(MOD(A2499,3)=0,COUNTIF($B$4:B2498,"&lt;&gt;0")+1,0),0)</f>
        <v>0</v>
      </c>
      <c r="C2499" s="9">
        <f>'Dash Board'!$C$12+COUNT('Daily reducing balance'!$F$4:F2498)</f>
        <v>44225</v>
      </c>
      <c r="D2499">
        <f t="shared" si="273"/>
        <v>2021</v>
      </c>
      <c r="E2499">
        <f t="shared" si="274"/>
        <v>1</v>
      </c>
      <c r="F2499">
        <f>DAY('Dash Board'!$C$12+COUNT('Daily reducing balance'!$F$4:F2498))</f>
        <v>29</v>
      </c>
      <c r="G2499" s="8">
        <f t="shared" si="275"/>
        <v>217898.83545232465</v>
      </c>
      <c r="H2499" s="6">
        <f>G2499*'Dash Board'!$C$11/365</f>
        <v>62.683226636970097</v>
      </c>
      <c r="I2499" s="6">
        <f>H2499*'Dash Board'!$C$18/'Dash Board'!$C$11</f>
        <v>29.849155541414333</v>
      </c>
      <c r="J2499" s="6">
        <f>(G2499&gt;1)*PMT('Dash Board'!$C$11/365,$U$4,-'Dash Board'!$C$19)</f>
        <v>108.80376961660664</v>
      </c>
      <c r="K2499" s="6">
        <f t="shared" si="270"/>
        <v>0</v>
      </c>
      <c r="L2499" s="8">
        <f t="shared" si="271"/>
        <v>217852.714909345</v>
      </c>
      <c r="N2499" s="8">
        <f t="shared" si="276"/>
        <v>78.95461407519231</v>
      </c>
      <c r="O2499" s="8">
        <f>IF(E2498&lt;&gt;E2499,SUM($N$4:N2499)-SUM($O$3:O2498),0)</f>
        <v>0</v>
      </c>
      <c r="P2499" s="6">
        <f>IF(B2499&gt;0,SUM($O$4:O2499)-SUM($P$3:P2498),0)</f>
        <v>0</v>
      </c>
      <c r="Q2499" s="6">
        <f t="shared" si="272"/>
        <v>29.849155541414333</v>
      </c>
      <c r="R2499" s="8">
        <f>IF(E2498&lt;&gt;E2499,SUM($Q$4:Q2499)-SUM($R$3:R2498),0)</f>
        <v>0</v>
      </c>
      <c r="S2499" s="6">
        <f>IF(B2499&gt;0,SUM($R$4:R2499)-SUM($S$3:S2498),0)</f>
        <v>0</v>
      </c>
    </row>
    <row r="2500" spans="1:19">
      <c r="A2500">
        <f>IF(E2499&lt;&gt;E2500,COUNTIF($A$4:A2499,"&lt;&gt;0")+1,0)</f>
        <v>0</v>
      </c>
      <c r="B2500">
        <f>IF(A2500&lt;&gt;0,IF(MOD(A2500,3)=0,COUNTIF($B$4:B2499,"&lt;&gt;0")+1,0),0)</f>
        <v>0</v>
      </c>
      <c r="C2500" s="9">
        <f>'Dash Board'!$C$12+COUNT('Daily reducing balance'!$F$4:F2499)</f>
        <v>44226</v>
      </c>
      <c r="D2500">
        <f t="shared" si="273"/>
        <v>2021</v>
      </c>
      <c r="E2500">
        <f t="shared" si="274"/>
        <v>1</v>
      </c>
      <c r="F2500">
        <f>DAY('Dash Board'!$C$12+COUNT('Daily reducing balance'!$F$4:F2499))</f>
        <v>30</v>
      </c>
      <c r="G2500" s="8">
        <f t="shared" si="275"/>
        <v>217852.714909345</v>
      </c>
      <c r="H2500" s="6">
        <f>G2500*'Dash Board'!$C$11/365</f>
        <v>62.669959083510207</v>
      </c>
      <c r="I2500" s="6">
        <f>H2500*'Dash Board'!$C$18/'Dash Board'!$C$11</f>
        <v>29.842837658814386</v>
      </c>
      <c r="J2500" s="6">
        <f>(G2500&gt;1)*PMT('Dash Board'!$C$11/365,$U$4,-'Dash Board'!$C$19)</f>
        <v>108.80376961660664</v>
      </c>
      <c r="K2500" s="6">
        <f t="shared" si="270"/>
        <v>0</v>
      </c>
      <c r="L2500" s="8">
        <f t="shared" si="271"/>
        <v>217806.5810988119</v>
      </c>
      <c r="N2500" s="8">
        <f t="shared" si="276"/>
        <v>78.960931957792255</v>
      </c>
      <c r="O2500" s="8">
        <f>IF(E2499&lt;&gt;E2500,SUM($N$4:N2500)-SUM($O$3:O2499),0)</f>
        <v>0</v>
      </c>
      <c r="P2500" s="6">
        <f>IF(B2500&gt;0,SUM($O$4:O2500)-SUM($P$3:P2499),0)</f>
        <v>0</v>
      </c>
      <c r="Q2500" s="6">
        <f t="shared" si="272"/>
        <v>29.842837658814386</v>
      </c>
      <c r="R2500" s="8">
        <f>IF(E2499&lt;&gt;E2500,SUM($Q$4:Q2500)-SUM($R$3:R2499),0)</f>
        <v>0</v>
      </c>
      <c r="S2500" s="6">
        <f>IF(B2500&gt;0,SUM($R$4:R2500)-SUM($S$3:S2499),0)</f>
        <v>0</v>
      </c>
    </row>
    <row r="2501" spans="1:19">
      <c r="A2501">
        <f>IF(E2500&lt;&gt;E2501,COUNTIF($A$4:A2500,"&lt;&gt;0")+1,0)</f>
        <v>0</v>
      </c>
      <c r="B2501">
        <f>IF(A2501&lt;&gt;0,IF(MOD(A2501,3)=0,COUNTIF($B$4:B2500,"&lt;&gt;0")+1,0),0)</f>
        <v>0</v>
      </c>
      <c r="C2501" s="9">
        <f>'Dash Board'!$C$12+COUNT('Daily reducing balance'!$F$4:F2500)</f>
        <v>44227</v>
      </c>
      <c r="D2501">
        <f t="shared" si="273"/>
        <v>2021</v>
      </c>
      <c r="E2501">
        <f t="shared" si="274"/>
        <v>1</v>
      </c>
      <c r="F2501">
        <f>DAY('Dash Board'!$C$12+COUNT('Daily reducing balance'!$F$4:F2500))</f>
        <v>31</v>
      </c>
      <c r="G2501" s="8">
        <f t="shared" si="275"/>
        <v>217806.5810988119</v>
      </c>
      <c r="H2501" s="6">
        <f>G2501*'Dash Board'!$C$11/365</f>
        <v>62.656687713356852</v>
      </c>
      <c r="I2501" s="6">
        <f>H2501*'Dash Board'!$C$18/'Dash Board'!$C$11</f>
        <v>29.836517958741361</v>
      </c>
      <c r="J2501" s="6">
        <f>(G2501&gt;1)*PMT('Dash Board'!$C$11/365,$U$4,-'Dash Board'!$C$19)</f>
        <v>108.80376961660664</v>
      </c>
      <c r="K2501" s="6">
        <f t="shared" ref="K2501:K2564" si="277">IF(F2501=1,SUMIFS($J$4:$J$7308,$D$4:$D$7308,"="&amp;YEAR(C2501),$E$4:$E$7308,"="&amp;MONTH(C2501)),0)</f>
        <v>0</v>
      </c>
      <c r="L2501" s="8">
        <f t="shared" ref="L2501:L2564" si="278">IF(G2501+H2501-J2501&lt;0,0,G2501+H2501-J2501)</f>
        <v>217760.43401690864</v>
      </c>
      <c r="N2501" s="8">
        <f t="shared" si="276"/>
        <v>78.96725165786529</v>
      </c>
      <c r="O2501" s="8">
        <f>IF(E2500&lt;&gt;E2501,SUM($N$4:N2501)-SUM($O$3:O2500),0)</f>
        <v>0</v>
      </c>
      <c r="P2501" s="6">
        <f>IF(B2501&gt;0,SUM($O$4:O2501)-SUM($P$3:P2500),0)</f>
        <v>0</v>
      </c>
      <c r="Q2501" s="6">
        <f t="shared" ref="Q2501:Q2564" si="279">I2501</f>
        <v>29.836517958741361</v>
      </c>
      <c r="R2501" s="8">
        <f>IF(E2500&lt;&gt;E2501,SUM($Q$4:Q2501)-SUM($R$3:R2500),0)</f>
        <v>0</v>
      </c>
      <c r="S2501" s="6">
        <f>IF(B2501&gt;0,SUM($R$4:R2501)-SUM($S$3:S2500),0)</f>
        <v>0</v>
      </c>
    </row>
    <row r="2502" spans="1:19">
      <c r="A2502">
        <f>IF(E2501&lt;&gt;E2502,COUNTIF($A$4:A2501,"&lt;&gt;0")+1,0)</f>
        <v>82</v>
      </c>
      <c r="B2502">
        <f>IF(A2502&lt;&gt;0,IF(MOD(A2502,3)=0,COUNTIF($B$4:B2501,"&lt;&gt;0")+1,0),0)</f>
        <v>0</v>
      </c>
      <c r="C2502" s="9">
        <f>'Dash Board'!$C$12+COUNT('Daily reducing balance'!$F$4:F2501)</f>
        <v>44228</v>
      </c>
      <c r="D2502">
        <f t="shared" si="273"/>
        <v>2021</v>
      </c>
      <c r="E2502">
        <f t="shared" si="274"/>
        <v>2</v>
      </c>
      <c r="F2502">
        <f>DAY('Dash Board'!$C$12+COUNT('Daily reducing balance'!$F$4:F2501))</f>
        <v>1</v>
      </c>
      <c r="G2502" s="8">
        <f t="shared" si="275"/>
        <v>217760.43401690864</v>
      </c>
      <c r="H2502" s="6">
        <f>G2502*'Dash Board'!$C$11/365</f>
        <v>62.643412525412067</v>
      </c>
      <c r="I2502" s="6">
        <f>H2502*'Dash Board'!$C$18/'Dash Board'!$C$11</f>
        <v>29.830196440672417</v>
      </c>
      <c r="J2502" s="6">
        <f>(G2502&gt;1)*PMT('Dash Board'!$C$11/365,$U$4,-'Dash Board'!$C$19)</f>
        <v>108.80376961660664</v>
      </c>
      <c r="K2502" s="6">
        <f t="shared" si="277"/>
        <v>3046.5055492649849</v>
      </c>
      <c r="L2502" s="8">
        <f t="shared" si="278"/>
        <v>217714.27365981744</v>
      </c>
      <c r="N2502" s="8">
        <f t="shared" si="276"/>
        <v>78.973573175934234</v>
      </c>
      <c r="O2502" s="8">
        <f>IF(E2501&lt;&gt;E2502,SUM($N$4:N2502)-SUM($O$3:O2501),0)</f>
        <v>2445.2494180180656</v>
      </c>
      <c r="P2502" s="6">
        <f>IF(B2502&gt;0,SUM($O$4:O2502)-SUM($P$3:P2501),0)</f>
        <v>0</v>
      </c>
      <c r="Q2502" s="6">
        <f t="shared" si="279"/>
        <v>29.830196440672417</v>
      </c>
      <c r="R2502" s="8">
        <f>IF(E2501&lt;&gt;E2502,SUM($Q$4:Q2502)-SUM($R$3:R2501),0)</f>
        <v>927.66744009671675</v>
      </c>
      <c r="S2502" s="6">
        <f>IF(B2502&gt;0,SUM($R$4:R2502)-SUM($S$3:S2501),0)</f>
        <v>0</v>
      </c>
    </row>
    <row r="2503" spans="1:19">
      <c r="A2503">
        <f>IF(E2502&lt;&gt;E2503,COUNTIF($A$4:A2502,"&lt;&gt;0")+1,0)</f>
        <v>0</v>
      </c>
      <c r="B2503">
        <f>IF(A2503&lt;&gt;0,IF(MOD(A2503,3)=0,COUNTIF($B$4:B2502,"&lt;&gt;0")+1,0),0)</f>
        <v>0</v>
      </c>
      <c r="C2503" s="9">
        <f>'Dash Board'!$C$12+COUNT('Daily reducing balance'!$F$4:F2502)</f>
        <v>44229</v>
      </c>
      <c r="D2503">
        <f t="shared" si="273"/>
        <v>2021</v>
      </c>
      <c r="E2503">
        <f t="shared" si="274"/>
        <v>2</v>
      </c>
      <c r="F2503">
        <f>DAY('Dash Board'!$C$12+COUNT('Daily reducing balance'!$F$4:F2502))</f>
        <v>2</v>
      </c>
      <c r="G2503" s="8">
        <f t="shared" si="275"/>
        <v>217714.27365981744</v>
      </c>
      <c r="H2503" s="6">
        <f>G2503*'Dash Board'!$C$11/365</f>
        <v>62.630133518577615</v>
      </c>
      <c r="I2503" s="6">
        <f>H2503*'Dash Board'!$C$18/'Dash Board'!$C$11</f>
        <v>29.82387310408458</v>
      </c>
      <c r="J2503" s="6">
        <f>(G2503&gt;1)*PMT('Dash Board'!$C$11/365,$U$4,-'Dash Board'!$C$19)</f>
        <v>108.80376961660664</v>
      </c>
      <c r="K2503" s="6">
        <f t="shared" si="277"/>
        <v>0</v>
      </c>
      <c r="L2503" s="8">
        <f t="shared" si="278"/>
        <v>217668.10002371939</v>
      </c>
      <c r="N2503" s="8">
        <f t="shared" si="276"/>
        <v>78.97989651252206</v>
      </c>
      <c r="O2503" s="8">
        <f>IF(E2502&lt;&gt;E2503,SUM($N$4:N2503)-SUM($O$3:O2502),0)</f>
        <v>0</v>
      </c>
      <c r="P2503" s="6">
        <f>IF(B2503&gt;0,SUM($O$4:O2503)-SUM($P$3:P2502),0)</f>
        <v>0</v>
      </c>
      <c r="Q2503" s="6">
        <f t="shared" si="279"/>
        <v>29.82387310408458</v>
      </c>
      <c r="R2503" s="8">
        <f>IF(E2502&lt;&gt;E2503,SUM($Q$4:Q2503)-SUM($R$3:R2502),0)</f>
        <v>0</v>
      </c>
      <c r="S2503" s="6">
        <f>IF(B2503&gt;0,SUM($R$4:R2503)-SUM($S$3:S2502),0)</f>
        <v>0</v>
      </c>
    </row>
    <row r="2504" spans="1:19">
      <c r="A2504">
        <f>IF(E2503&lt;&gt;E2504,COUNTIF($A$4:A2503,"&lt;&gt;0")+1,0)</f>
        <v>0</v>
      </c>
      <c r="B2504">
        <f>IF(A2504&lt;&gt;0,IF(MOD(A2504,3)=0,COUNTIF($B$4:B2503,"&lt;&gt;0")+1,0),0)</f>
        <v>0</v>
      </c>
      <c r="C2504" s="9">
        <f>'Dash Board'!$C$12+COUNT('Daily reducing balance'!$F$4:F2503)</f>
        <v>44230</v>
      </c>
      <c r="D2504">
        <f t="shared" si="273"/>
        <v>2021</v>
      </c>
      <c r="E2504">
        <f t="shared" si="274"/>
        <v>2</v>
      </c>
      <c r="F2504">
        <f>DAY('Dash Board'!$C$12+COUNT('Daily reducing balance'!$F$4:F2503))</f>
        <v>3</v>
      </c>
      <c r="G2504" s="8">
        <f t="shared" si="275"/>
        <v>217668.10002371939</v>
      </c>
      <c r="H2504" s="6">
        <f>G2504*'Dash Board'!$C$11/365</f>
        <v>62.616850691754891</v>
      </c>
      <c r="I2504" s="6">
        <f>H2504*'Dash Board'!$C$18/'Dash Board'!$C$11</f>
        <v>29.817547948454713</v>
      </c>
      <c r="J2504" s="6">
        <f>(G2504&gt;1)*PMT('Dash Board'!$C$11/365,$U$4,-'Dash Board'!$C$19)</f>
        <v>108.80376961660664</v>
      </c>
      <c r="K2504" s="6">
        <f t="shared" si="277"/>
        <v>0</v>
      </c>
      <c r="L2504" s="8">
        <f t="shared" si="278"/>
        <v>217621.91310479454</v>
      </c>
      <c r="N2504" s="8">
        <f t="shared" si="276"/>
        <v>78.986221668151927</v>
      </c>
      <c r="O2504" s="8">
        <f>IF(E2503&lt;&gt;E2504,SUM($N$4:N2504)-SUM($O$3:O2503),0)</f>
        <v>0</v>
      </c>
      <c r="P2504" s="6">
        <f>IF(B2504&gt;0,SUM($O$4:O2504)-SUM($P$3:P2503),0)</f>
        <v>0</v>
      </c>
      <c r="Q2504" s="6">
        <f t="shared" si="279"/>
        <v>29.817547948454713</v>
      </c>
      <c r="R2504" s="8">
        <f>IF(E2503&lt;&gt;E2504,SUM($Q$4:Q2504)-SUM($R$3:R2503),0)</f>
        <v>0</v>
      </c>
      <c r="S2504" s="6">
        <f>IF(B2504&gt;0,SUM($R$4:R2504)-SUM($S$3:S2503),0)</f>
        <v>0</v>
      </c>
    </row>
    <row r="2505" spans="1:19">
      <c r="A2505">
        <f>IF(E2504&lt;&gt;E2505,COUNTIF($A$4:A2504,"&lt;&gt;0")+1,0)</f>
        <v>0</v>
      </c>
      <c r="B2505">
        <f>IF(A2505&lt;&gt;0,IF(MOD(A2505,3)=0,COUNTIF($B$4:B2504,"&lt;&gt;0")+1,0),0)</f>
        <v>0</v>
      </c>
      <c r="C2505" s="9">
        <f>'Dash Board'!$C$12+COUNT('Daily reducing balance'!$F$4:F2504)</f>
        <v>44231</v>
      </c>
      <c r="D2505">
        <f t="shared" si="273"/>
        <v>2021</v>
      </c>
      <c r="E2505">
        <f t="shared" si="274"/>
        <v>2</v>
      </c>
      <c r="F2505">
        <f>DAY('Dash Board'!$C$12+COUNT('Daily reducing balance'!$F$4:F2504))</f>
        <v>4</v>
      </c>
      <c r="G2505" s="8">
        <f t="shared" si="275"/>
        <v>217621.91310479454</v>
      </c>
      <c r="H2505" s="6">
        <f>G2505*'Dash Board'!$C$11/365</f>
        <v>62.603564043844997</v>
      </c>
      <c r="I2505" s="6">
        <f>H2505*'Dash Board'!$C$18/'Dash Board'!$C$11</f>
        <v>29.811220973259523</v>
      </c>
      <c r="J2505" s="6">
        <f>(G2505&gt;1)*PMT('Dash Board'!$C$11/365,$U$4,-'Dash Board'!$C$19)</f>
        <v>108.80376961660664</v>
      </c>
      <c r="K2505" s="6">
        <f t="shared" si="277"/>
        <v>0</v>
      </c>
      <c r="L2505" s="8">
        <f t="shared" si="278"/>
        <v>217575.71289922178</v>
      </c>
      <c r="N2505" s="8">
        <f t="shared" si="276"/>
        <v>78.992548643347121</v>
      </c>
      <c r="O2505" s="8">
        <f>IF(E2504&lt;&gt;E2505,SUM($N$4:N2505)-SUM($O$3:O2504),0)</f>
        <v>0</v>
      </c>
      <c r="P2505" s="6">
        <f>IF(B2505&gt;0,SUM($O$4:O2505)-SUM($P$3:P2504),0)</f>
        <v>0</v>
      </c>
      <c r="Q2505" s="6">
        <f t="shared" si="279"/>
        <v>29.811220973259523</v>
      </c>
      <c r="R2505" s="8">
        <f>IF(E2504&lt;&gt;E2505,SUM($Q$4:Q2505)-SUM($R$3:R2504),0)</f>
        <v>0</v>
      </c>
      <c r="S2505" s="6">
        <f>IF(B2505&gt;0,SUM($R$4:R2505)-SUM($S$3:S2504),0)</f>
        <v>0</v>
      </c>
    </row>
    <row r="2506" spans="1:19">
      <c r="A2506">
        <f>IF(E2505&lt;&gt;E2506,COUNTIF($A$4:A2505,"&lt;&gt;0")+1,0)</f>
        <v>0</v>
      </c>
      <c r="B2506">
        <f>IF(A2506&lt;&gt;0,IF(MOD(A2506,3)=0,COUNTIF($B$4:B2505,"&lt;&gt;0")+1,0),0)</f>
        <v>0</v>
      </c>
      <c r="C2506" s="9">
        <f>'Dash Board'!$C$12+COUNT('Daily reducing balance'!$F$4:F2505)</f>
        <v>44232</v>
      </c>
      <c r="D2506">
        <f t="shared" si="273"/>
        <v>2021</v>
      </c>
      <c r="E2506">
        <f t="shared" si="274"/>
        <v>2</v>
      </c>
      <c r="F2506">
        <f>DAY('Dash Board'!$C$12+COUNT('Daily reducing balance'!$F$4:F2505))</f>
        <v>5</v>
      </c>
      <c r="G2506" s="8">
        <f t="shared" si="275"/>
        <v>217575.71289922178</v>
      </c>
      <c r="H2506" s="6">
        <f>G2506*'Dash Board'!$C$11/365</f>
        <v>62.590273573748732</v>
      </c>
      <c r="I2506" s="6">
        <f>H2506*'Dash Board'!$C$18/'Dash Board'!$C$11</f>
        <v>29.804892177975589</v>
      </c>
      <c r="J2506" s="6">
        <f>(G2506&gt;1)*PMT('Dash Board'!$C$11/365,$U$4,-'Dash Board'!$C$19)</f>
        <v>108.80376961660664</v>
      </c>
      <c r="K2506" s="6">
        <f t="shared" si="277"/>
        <v>0</v>
      </c>
      <c r="L2506" s="8">
        <f t="shared" si="278"/>
        <v>217529.49940317892</v>
      </c>
      <c r="N2506" s="8">
        <f t="shared" si="276"/>
        <v>78.998877438631055</v>
      </c>
      <c r="O2506" s="8">
        <f>IF(E2505&lt;&gt;E2506,SUM($N$4:N2506)-SUM($O$3:O2505),0)</f>
        <v>0</v>
      </c>
      <c r="P2506" s="6">
        <f>IF(B2506&gt;0,SUM($O$4:O2506)-SUM($P$3:P2505),0)</f>
        <v>0</v>
      </c>
      <c r="Q2506" s="6">
        <f t="shared" si="279"/>
        <v>29.804892177975589</v>
      </c>
      <c r="R2506" s="8">
        <f>IF(E2505&lt;&gt;E2506,SUM($Q$4:Q2506)-SUM($R$3:R2505),0)</f>
        <v>0</v>
      </c>
      <c r="S2506" s="6">
        <f>IF(B2506&gt;0,SUM($R$4:R2506)-SUM($S$3:S2505),0)</f>
        <v>0</v>
      </c>
    </row>
    <row r="2507" spans="1:19">
      <c r="A2507">
        <f>IF(E2506&lt;&gt;E2507,COUNTIF($A$4:A2506,"&lt;&gt;0")+1,0)</f>
        <v>0</v>
      </c>
      <c r="B2507">
        <f>IF(A2507&lt;&gt;0,IF(MOD(A2507,3)=0,COUNTIF($B$4:B2506,"&lt;&gt;0")+1,0),0)</f>
        <v>0</v>
      </c>
      <c r="C2507" s="9">
        <f>'Dash Board'!$C$12+COUNT('Daily reducing balance'!$F$4:F2506)</f>
        <v>44233</v>
      </c>
      <c r="D2507">
        <f t="shared" si="273"/>
        <v>2021</v>
      </c>
      <c r="E2507">
        <f t="shared" si="274"/>
        <v>2</v>
      </c>
      <c r="F2507">
        <f>DAY('Dash Board'!$C$12+COUNT('Daily reducing balance'!$F$4:F2506))</f>
        <v>6</v>
      </c>
      <c r="G2507" s="8">
        <f t="shared" si="275"/>
        <v>217529.49940317892</v>
      </c>
      <c r="H2507" s="6">
        <f>G2507*'Dash Board'!$C$11/365</f>
        <v>62.576979280366537</v>
      </c>
      <c r="I2507" s="6">
        <f>H2507*'Dash Board'!$C$18/'Dash Board'!$C$11</f>
        <v>29.798561562079307</v>
      </c>
      <c r="J2507" s="6">
        <f>(G2507&gt;1)*PMT('Dash Board'!$C$11/365,$U$4,-'Dash Board'!$C$19)</f>
        <v>108.80376961660664</v>
      </c>
      <c r="K2507" s="6">
        <f t="shared" si="277"/>
        <v>0</v>
      </c>
      <c r="L2507" s="8">
        <f t="shared" si="278"/>
        <v>217483.27261284267</v>
      </c>
      <c r="N2507" s="8">
        <f t="shared" si="276"/>
        <v>79.005208054527344</v>
      </c>
      <c r="O2507" s="8">
        <f>IF(E2506&lt;&gt;E2507,SUM($N$4:N2507)-SUM($O$3:O2506),0)</f>
        <v>0</v>
      </c>
      <c r="P2507" s="6">
        <f>IF(B2507&gt;0,SUM($O$4:O2507)-SUM($P$3:P2506),0)</f>
        <v>0</v>
      </c>
      <c r="Q2507" s="6">
        <f t="shared" si="279"/>
        <v>29.798561562079307</v>
      </c>
      <c r="R2507" s="8">
        <f>IF(E2506&lt;&gt;E2507,SUM($Q$4:Q2507)-SUM($R$3:R2506),0)</f>
        <v>0</v>
      </c>
      <c r="S2507" s="6">
        <f>IF(B2507&gt;0,SUM($R$4:R2507)-SUM($S$3:S2506),0)</f>
        <v>0</v>
      </c>
    </row>
    <row r="2508" spans="1:19">
      <c r="A2508">
        <f>IF(E2507&lt;&gt;E2508,COUNTIF($A$4:A2507,"&lt;&gt;0")+1,0)</f>
        <v>0</v>
      </c>
      <c r="B2508">
        <f>IF(A2508&lt;&gt;0,IF(MOD(A2508,3)=0,COUNTIF($B$4:B2507,"&lt;&gt;0")+1,0),0)</f>
        <v>0</v>
      </c>
      <c r="C2508" s="9">
        <f>'Dash Board'!$C$12+COUNT('Daily reducing balance'!$F$4:F2507)</f>
        <v>44234</v>
      </c>
      <c r="D2508">
        <f t="shared" si="273"/>
        <v>2021</v>
      </c>
      <c r="E2508">
        <f t="shared" si="274"/>
        <v>2</v>
      </c>
      <c r="F2508">
        <f>DAY('Dash Board'!$C$12+COUNT('Daily reducing balance'!$F$4:F2507))</f>
        <v>7</v>
      </c>
      <c r="G2508" s="8">
        <f t="shared" si="275"/>
        <v>217483.27261284267</v>
      </c>
      <c r="H2508" s="6">
        <f>G2508*'Dash Board'!$C$11/365</f>
        <v>62.563681162598577</v>
      </c>
      <c r="I2508" s="6">
        <f>H2508*'Dash Board'!$C$18/'Dash Board'!$C$11</f>
        <v>29.792229125046944</v>
      </c>
      <c r="J2508" s="6">
        <f>(G2508&gt;1)*PMT('Dash Board'!$C$11/365,$U$4,-'Dash Board'!$C$19)</f>
        <v>108.80376961660664</v>
      </c>
      <c r="K2508" s="6">
        <f t="shared" si="277"/>
        <v>0</v>
      </c>
      <c r="L2508" s="8">
        <f t="shared" si="278"/>
        <v>217437.03252438866</v>
      </c>
      <c r="N2508" s="8">
        <f t="shared" si="276"/>
        <v>79.0115404915597</v>
      </c>
      <c r="O2508" s="8">
        <f>IF(E2507&lt;&gt;E2508,SUM($N$4:N2508)-SUM($O$3:O2507),0)</f>
        <v>0</v>
      </c>
      <c r="P2508" s="6">
        <f>IF(B2508&gt;0,SUM($O$4:O2508)-SUM($P$3:P2507),0)</f>
        <v>0</v>
      </c>
      <c r="Q2508" s="6">
        <f t="shared" si="279"/>
        <v>29.792229125046944</v>
      </c>
      <c r="R2508" s="8">
        <f>IF(E2507&lt;&gt;E2508,SUM($Q$4:Q2508)-SUM($R$3:R2507),0)</f>
        <v>0</v>
      </c>
      <c r="S2508" s="6">
        <f>IF(B2508&gt;0,SUM($R$4:R2508)-SUM($S$3:S2507),0)</f>
        <v>0</v>
      </c>
    </row>
    <row r="2509" spans="1:19">
      <c r="A2509">
        <f>IF(E2508&lt;&gt;E2509,COUNTIF($A$4:A2508,"&lt;&gt;0")+1,0)</f>
        <v>0</v>
      </c>
      <c r="B2509">
        <f>IF(A2509&lt;&gt;0,IF(MOD(A2509,3)=0,COUNTIF($B$4:B2508,"&lt;&gt;0")+1,0),0)</f>
        <v>0</v>
      </c>
      <c r="C2509" s="9">
        <f>'Dash Board'!$C$12+COUNT('Daily reducing balance'!$F$4:F2508)</f>
        <v>44235</v>
      </c>
      <c r="D2509">
        <f t="shared" si="273"/>
        <v>2021</v>
      </c>
      <c r="E2509">
        <f t="shared" si="274"/>
        <v>2</v>
      </c>
      <c r="F2509">
        <f>DAY('Dash Board'!$C$12+COUNT('Daily reducing balance'!$F$4:F2508))</f>
        <v>8</v>
      </c>
      <c r="G2509" s="8">
        <f t="shared" si="275"/>
        <v>217437.03252438866</v>
      </c>
      <c r="H2509" s="6">
        <f>G2509*'Dash Board'!$C$11/365</f>
        <v>62.550379219344684</v>
      </c>
      <c r="I2509" s="6">
        <f>H2509*'Dash Board'!$C$18/'Dash Board'!$C$11</f>
        <v>29.785894866354614</v>
      </c>
      <c r="J2509" s="6">
        <f>(G2509&gt;1)*PMT('Dash Board'!$C$11/365,$U$4,-'Dash Board'!$C$19)</f>
        <v>108.80376961660664</v>
      </c>
      <c r="K2509" s="6">
        <f t="shared" si="277"/>
        <v>0</v>
      </c>
      <c r="L2509" s="8">
        <f t="shared" si="278"/>
        <v>217390.7791339914</v>
      </c>
      <c r="N2509" s="8">
        <f t="shared" si="276"/>
        <v>79.017874750252034</v>
      </c>
      <c r="O2509" s="8">
        <f>IF(E2508&lt;&gt;E2509,SUM($N$4:N2509)-SUM($O$3:O2508),0)</f>
        <v>0</v>
      </c>
      <c r="P2509" s="6">
        <f>IF(B2509&gt;0,SUM($O$4:O2509)-SUM($P$3:P2508),0)</f>
        <v>0</v>
      </c>
      <c r="Q2509" s="6">
        <f t="shared" si="279"/>
        <v>29.785894866354614</v>
      </c>
      <c r="R2509" s="8">
        <f>IF(E2508&lt;&gt;E2509,SUM($Q$4:Q2509)-SUM($R$3:R2508),0)</f>
        <v>0</v>
      </c>
      <c r="S2509" s="6">
        <f>IF(B2509&gt;0,SUM($R$4:R2509)-SUM($S$3:S2508),0)</f>
        <v>0</v>
      </c>
    </row>
    <row r="2510" spans="1:19">
      <c r="A2510">
        <f>IF(E2509&lt;&gt;E2510,COUNTIF($A$4:A2509,"&lt;&gt;0")+1,0)</f>
        <v>0</v>
      </c>
      <c r="B2510">
        <f>IF(A2510&lt;&gt;0,IF(MOD(A2510,3)=0,COUNTIF($B$4:B2509,"&lt;&gt;0")+1,0),0)</f>
        <v>0</v>
      </c>
      <c r="C2510" s="9">
        <f>'Dash Board'!$C$12+COUNT('Daily reducing balance'!$F$4:F2509)</f>
        <v>44236</v>
      </c>
      <c r="D2510">
        <f t="shared" si="273"/>
        <v>2021</v>
      </c>
      <c r="E2510">
        <f t="shared" si="274"/>
        <v>2</v>
      </c>
      <c r="F2510">
        <f>DAY('Dash Board'!$C$12+COUNT('Daily reducing balance'!$F$4:F2509))</f>
        <v>9</v>
      </c>
      <c r="G2510" s="8">
        <f t="shared" si="275"/>
        <v>217390.7791339914</v>
      </c>
      <c r="H2510" s="6">
        <f>G2510*'Dash Board'!$C$11/365</f>
        <v>62.537073449504376</v>
      </c>
      <c r="I2510" s="6">
        <f>H2510*'Dash Board'!$C$18/'Dash Board'!$C$11</f>
        <v>29.77955878547828</v>
      </c>
      <c r="J2510" s="6">
        <f>(G2510&gt;1)*PMT('Dash Board'!$C$11/365,$U$4,-'Dash Board'!$C$19)</f>
        <v>108.80376961660664</v>
      </c>
      <c r="K2510" s="6">
        <f t="shared" si="277"/>
        <v>0</v>
      </c>
      <c r="L2510" s="8">
        <f t="shared" si="278"/>
        <v>217344.51243782428</v>
      </c>
      <c r="N2510" s="8">
        <f t="shared" si="276"/>
        <v>79.024210831128357</v>
      </c>
      <c r="O2510" s="8">
        <f>IF(E2509&lt;&gt;E2510,SUM($N$4:N2510)-SUM($O$3:O2509),0)</f>
        <v>0</v>
      </c>
      <c r="P2510" s="6">
        <f>IF(B2510&gt;0,SUM($O$4:O2510)-SUM($P$3:P2509),0)</f>
        <v>0</v>
      </c>
      <c r="Q2510" s="6">
        <f t="shared" si="279"/>
        <v>29.77955878547828</v>
      </c>
      <c r="R2510" s="8">
        <f>IF(E2509&lt;&gt;E2510,SUM($Q$4:Q2510)-SUM($R$3:R2509),0)</f>
        <v>0</v>
      </c>
      <c r="S2510" s="6">
        <f>IF(B2510&gt;0,SUM($R$4:R2510)-SUM($S$3:S2509),0)</f>
        <v>0</v>
      </c>
    </row>
    <row r="2511" spans="1:19">
      <c r="A2511">
        <f>IF(E2510&lt;&gt;E2511,COUNTIF($A$4:A2510,"&lt;&gt;0")+1,0)</f>
        <v>0</v>
      </c>
      <c r="B2511">
        <f>IF(A2511&lt;&gt;0,IF(MOD(A2511,3)=0,COUNTIF($B$4:B2510,"&lt;&gt;0")+1,0),0)</f>
        <v>0</v>
      </c>
      <c r="C2511" s="9">
        <f>'Dash Board'!$C$12+COUNT('Daily reducing balance'!$F$4:F2510)</f>
        <v>44237</v>
      </c>
      <c r="D2511">
        <f t="shared" si="273"/>
        <v>2021</v>
      </c>
      <c r="E2511">
        <f t="shared" si="274"/>
        <v>2</v>
      </c>
      <c r="F2511">
        <f>DAY('Dash Board'!$C$12+COUNT('Daily reducing balance'!$F$4:F2510))</f>
        <v>10</v>
      </c>
      <c r="G2511" s="8">
        <f t="shared" si="275"/>
        <v>217344.51243782428</v>
      </c>
      <c r="H2511" s="6">
        <f>G2511*'Dash Board'!$C$11/365</f>
        <v>62.523763851976852</v>
      </c>
      <c r="I2511" s="6">
        <f>H2511*'Dash Board'!$C$18/'Dash Board'!$C$11</f>
        <v>29.773220881893739</v>
      </c>
      <c r="J2511" s="6">
        <f>(G2511&gt;1)*PMT('Dash Board'!$C$11/365,$U$4,-'Dash Board'!$C$19)</f>
        <v>108.80376961660664</v>
      </c>
      <c r="K2511" s="6">
        <f t="shared" si="277"/>
        <v>0</v>
      </c>
      <c r="L2511" s="8">
        <f t="shared" si="278"/>
        <v>217298.23243205965</v>
      </c>
      <c r="N2511" s="8">
        <f t="shared" si="276"/>
        <v>79.030548734712909</v>
      </c>
      <c r="O2511" s="8">
        <f>IF(E2510&lt;&gt;E2511,SUM($N$4:N2511)-SUM($O$3:O2510),0)</f>
        <v>0</v>
      </c>
      <c r="P2511" s="6">
        <f>IF(B2511&gt;0,SUM($O$4:O2511)-SUM($P$3:P2510),0)</f>
        <v>0</v>
      </c>
      <c r="Q2511" s="6">
        <f t="shared" si="279"/>
        <v>29.773220881893739</v>
      </c>
      <c r="R2511" s="8">
        <f>IF(E2510&lt;&gt;E2511,SUM($Q$4:Q2511)-SUM($R$3:R2510),0)</f>
        <v>0</v>
      </c>
      <c r="S2511" s="6">
        <f>IF(B2511&gt;0,SUM($R$4:R2511)-SUM($S$3:S2510),0)</f>
        <v>0</v>
      </c>
    </row>
    <row r="2512" spans="1:19">
      <c r="A2512">
        <f>IF(E2511&lt;&gt;E2512,COUNTIF($A$4:A2511,"&lt;&gt;0")+1,0)</f>
        <v>0</v>
      </c>
      <c r="B2512">
        <f>IF(A2512&lt;&gt;0,IF(MOD(A2512,3)=0,COUNTIF($B$4:B2511,"&lt;&gt;0")+1,0),0)</f>
        <v>0</v>
      </c>
      <c r="C2512" s="9">
        <f>'Dash Board'!$C$12+COUNT('Daily reducing balance'!$F$4:F2511)</f>
        <v>44238</v>
      </c>
      <c r="D2512">
        <f t="shared" si="273"/>
        <v>2021</v>
      </c>
      <c r="E2512">
        <f t="shared" si="274"/>
        <v>2</v>
      </c>
      <c r="F2512">
        <f>DAY('Dash Board'!$C$12+COUNT('Daily reducing balance'!$F$4:F2511))</f>
        <v>11</v>
      </c>
      <c r="G2512" s="8">
        <f t="shared" si="275"/>
        <v>217298.23243205965</v>
      </c>
      <c r="H2512" s="6">
        <f>G2512*'Dash Board'!$C$11/365</f>
        <v>62.510450425660991</v>
      </c>
      <c r="I2512" s="6">
        <f>H2512*'Dash Board'!$C$18/'Dash Board'!$C$11</f>
        <v>29.766881155076664</v>
      </c>
      <c r="J2512" s="6">
        <f>(G2512&gt;1)*PMT('Dash Board'!$C$11/365,$U$4,-'Dash Board'!$C$19)</f>
        <v>108.80376961660664</v>
      </c>
      <c r="K2512" s="6">
        <f t="shared" si="277"/>
        <v>0</v>
      </c>
      <c r="L2512" s="8">
        <f t="shared" si="278"/>
        <v>217251.93911286871</v>
      </c>
      <c r="N2512" s="8">
        <f t="shared" si="276"/>
        <v>79.036888461529983</v>
      </c>
      <c r="O2512" s="8">
        <f>IF(E2511&lt;&gt;E2512,SUM($N$4:N2512)-SUM($O$3:O2511),0)</f>
        <v>0</v>
      </c>
      <c r="P2512" s="6">
        <f>IF(B2512&gt;0,SUM($O$4:O2512)-SUM($P$3:P2511),0)</f>
        <v>0</v>
      </c>
      <c r="Q2512" s="6">
        <f t="shared" si="279"/>
        <v>29.766881155076664</v>
      </c>
      <c r="R2512" s="8">
        <f>IF(E2511&lt;&gt;E2512,SUM($Q$4:Q2512)-SUM($R$3:R2511),0)</f>
        <v>0</v>
      </c>
      <c r="S2512" s="6">
        <f>IF(B2512&gt;0,SUM($R$4:R2512)-SUM($S$3:S2511),0)</f>
        <v>0</v>
      </c>
    </row>
    <row r="2513" spans="1:19">
      <c r="A2513">
        <f>IF(E2512&lt;&gt;E2513,COUNTIF($A$4:A2512,"&lt;&gt;0")+1,0)</f>
        <v>0</v>
      </c>
      <c r="B2513">
        <f>IF(A2513&lt;&gt;0,IF(MOD(A2513,3)=0,COUNTIF($B$4:B2512,"&lt;&gt;0")+1,0),0)</f>
        <v>0</v>
      </c>
      <c r="C2513" s="9">
        <f>'Dash Board'!$C$12+COUNT('Daily reducing balance'!$F$4:F2512)</f>
        <v>44239</v>
      </c>
      <c r="D2513">
        <f t="shared" si="273"/>
        <v>2021</v>
      </c>
      <c r="E2513">
        <f t="shared" si="274"/>
        <v>2</v>
      </c>
      <c r="F2513">
        <f>DAY('Dash Board'!$C$12+COUNT('Daily reducing balance'!$F$4:F2512))</f>
        <v>12</v>
      </c>
      <c r="G2513" s="8">
        <f t="shared" si="275"/>
        <v>217251.93911286871</v>
      </c>
      <c r="H2513" s="6">
        <f>G2513*'Dash Board'!$C$11/365</f>
        <v>62.497133169455381</v>
      </c>
      <c r="I2513" s="6">
        <f>H2513*'Dash Board'!$C$18/'Dash Board'!$C$11</f>
        <v>29.760539604502565</v>
      </c>
      <c r="J2513" s="6">
        <f>(G2513&gt;1)*PMT('Dash Board'!$C$11/365,$U$4,-'Dash Board'!$C$19)</f>
        <v>108.80376961660664</v>
      </c>
      <c r="K2513" s="6">
        <f t="shared" si="277"/>
        <v>0</v>
      </c>
      <c r="L2513" s="8">
        <f t="shared" si="278"/>
        <v>217205.63247642157</v>
      </c>
      <c r="N2513" s="8">
        <f t="shared" si="276"/>
        <v>79.043230012104075</v>
      </c>
      <c r="O2513" s="8">
        <f>IF(E2512&lt;&gt;E2513,SUM($N$4:N2513)-SUM($O$3:O2512),0)</f>
        <v>0</v>
      </c>
      <c r="P2513" s="6">
        <f>IF(B2513&gt;0,SUM($O$4:O2513)-SUM($P$3:P2512),0)</f>
        <v>0</v>
      </c>
      <c r="Q2513" s="6">
        <f t="shared" si="279"/>
        <v>29.760539604502565</v>
      </c>
      <c r="R2513" s="8">
        <f>IF(E2512&lt;&gt;E2513,SUM($Q$4:Q2513)-SUM($R$3:R2512),0)</f>
        <v>0</v>
      </c>
      <c r="S2513" s="6">
        <f>IF(B2513&gt;0,SUM($R$4:R2513)-SUM($S$3:S2512),0)</f>
        <v>0</v>
      </c>
    </row>
    <row r="2514" spans="1:19">
      <c r="A2514">
        <f>IF(E2513&lt;&gt;E2514,COUNTIF($A$4:A2513,"&lt;&gt;0")+1,0)</f>
        <v>0</v>
      </c>
      <c r="B2514">
        <f>IF(A2514&lt;&gt;0,IF(MOD(A2514,3)=0,COUNTIF($B$4:B2513,"&lt;&gt;0")+1,0),0)</f>
        <v>0</v>
      </c>
      <c r="C2514" s="9">
        <f>'Dash Board'!$C$12+COUNT('Daily reducing balance'!$F$4:F2513)</f>
        <v>44240</v>
      </c>
      <c r="D2514">
        <f t="shared" si="273"/>
        <v>2021</v>
      </c>
      <c r="E2514">
        <f t="shared" si="274"/>
        <v>2</v>
      </c>
      <c r="F2514">
        <f>DAY('Dash Board'!$C$12+COUNT('Daily reducing balance'!$F$4:F2513))</f>
        <v>13</v>
      </c>
      <c r="G2514" s="8">
        <f t="shared" si="275"/>
        <v>217205.63247642157</v>
      </c>
      <c r="H2514" s="6">
        <f>G2514*'Dash Board'!$C$11/365</f>
        <v>62.483812082258254</v>
      </c>
      <c r="I2514" s="6">
        <f>H2514*'Dash Board'!$C$18/'Dash Board'!$C$11</f>
        <v>29.754196229646791</v>
      </c>
      <c r="J2514" s="6">
        <f>(G2514&gt;1)*PMT('Dash Board'!$C$11/365,$U$4,-'Dash Board'!$C$19)</f>
        <v>108.80376961660664</v>
      </c>
      <c r="K2514" s="6">
        <f t="shared" si="277"/>
        <v>0</v>
      </c>
      <c r="L2514" s="8">
        <f t="shared" si="278"/>
        <v>217159.31251888722</v>
      </c>
      <c r="N2514" s="8">
        <f t="shared" si="276"/>
        <v>79.04957338695985</v>
      </c>
      <c r="O2514" s="8">
        <f>IF(E2513&lt;&gt;E2514,SUM($N$4:N2514)-SUM($O$3:O2513),0)</f>
        <v>0</v>
      </c>
      <c r="P2514" s="6">
        <f>IF(B2514&gt;0,SUM($O$4:O2514)-SUM($P$3:P2513),0)</f>
        <v>0</v>
      </c>
      <c r="Q2514" s="6">
        <f t="shared" si="279"/>
        <v>29.754196229646791</v>
      </c>
      <c r="R2514" s="8">
        <f>IF(E2513&lt;&gt;E2514,SUM($Q$4:Q2514)-SUM($R$3:R2513),0)</f>
        <v>0</v>
      </c>
      <c r="S2514" s="6">
        <f>IF(B2514&gt;0,SUM($R$4:R2514)-SUM($S$3:S2513),0)</f>
        <v>0</v>
      </c>
    </row>
    <row r="2515" spans="1:19">
      <c r="A2515">
        <f>IF(E2514&lt;&gt;E2515,COUNTIF($A$4:A2514,"&lt;&gt;0")+1,0)</f>
        <v>0</v>
      </c>
      <c r="B2515">
        <f>IF(A2515&lt;&gt;0,IF(MOD(A2515,3)=0,COUNTIF($B$4:B2514,"&lt;&gt;0")+1,0),0)</f>
        <v>0</v>
      </c>
      <c r="C2515" s="9">
        <f>'Dash Board'!$C$12+COUNT('Daily reducing balance'!$F$4:F2514)</f>
        <v>44241</v>
      </c>
      <c r="D2515">
        <f t="shared" si="273"/>
        <v>2021</v>
      </c>
      <c r="E2515">
        <f t="shared" si="274"/>
        <v>2</v>
      </c>
      <c r="F2515">
        <f>DAY('Dash Board'!$C$12+COUNT('Daily reducing balance'!$F$4:F2514))</f>
        <v>14</v>
      </c>
      <c r="G2515" s="8">
        <f t="shared" si="275"/>
        <v>217159.31251888722</v>
      </c>
      <c r="H2515" s="6">
        <f>G2515*'Dash Board'!$C$11/365</f>
        <v>62.470487162967558</v>
      </c>
      <c r="I2515" s="6">
        <f>H2515*'Dash Board'!$C$18/'Dash Board'!$C$11</f>
        <v>29.747851029984556</v>
      </c>
      <c r="J2515" s="6">
        <f>(G2515&gt;1)*PMT('Dash Board'!$C$11/365,$U$4,-'Dash Board'!$C$19)</f>
        <v>108.80376961660664</v>
      </c>
      <c r="K2515" s="6">
        <f t="shared" si="277"/>
        <v>0</v>
      </c>
      <c r="L2515" s="8">
        <f t="shared" si="278"/>
        <v>217112.97923643357</v>
      </c>
      <c r="N2515" s="8">
        <f t="shared" si="276"/>
        <v>79.055918586622084</v>
      </c>
      <c r="O2515" s="8">
        <f>IF(E2514&lt;&gt;E2515,SUM($N$4:N2515)-SUM($O$3:O2514),0)</f>
        <v>0</v>
      </c>
      <c r="P2515" s="6">
        <f>IF(B2515&gt;0,SUM($O$4:O2515)-SUM($P$3:P2514),0)</f>
        <v>0</v>
      </c>
      <c r="Q2515" s="6">
        <f t="shared" si="279"/>
        <v>29.747851029984556</v>
      </c>
      <c r="R2515" s="8">
        <f>IF(E2514&lt;&gt;E2515,SUM($Q$4:Q2515)-SUM($R$3:R2514),0)</f>
        <v>0</v>
      </c>
      <c r="S2515" s="6">
        <f>IF(B2515&gt;0,SUM($R$4:R2515)-SUM($S$3:S2514),0)</f>
        <v>0</v>
      </c>
    </row>
    <row r="2516" spans="1:19">
      <c r="A2516">
        <f>IF(E2515&lt;&gt;E2516,COUNTIF($A$4:A2515,"&lt;&gt;0")+1,0)</f>
        <v>0</v>
      </c>
      <c r="B2516">
        <f>IF(A2516&lt;&gt;0,IF(MOD(A2516,3)=0,COUNTIF($B$4:B2515,"&lt;&gt;0")+1,0),0)</f>
        <v>0</v>
      </c>
      <c r="C2516" s="9">
        <f>'Dash Board'!$C$12+COUNT('Daily reducing balance'!$F$4:F2515)</f>
        <v>44242</v>
      </c>
      <c r="D2516">
        <f t="shared" si="273"/>
        <v>2021</v>
      </c>
      <c r="E2516">
        <f t="shared" si="274"/>
        <v>2</v>
      </c>
      <c r="F2516">
        <f>DAY('Dash Board'!$C$12+COUNT('Daily reducing balance'!$F$4:F2515))</f>
        <v>15</v>
      </c>
      <c r="G2516" s="8">
        <f t="shared" si="275"/>
        <v>217112.97923643357</v>
      </c>
      <c r="H2516" s="6">
        <f>G2516*'Dash Board'!$C$11/365</f>
        <v>62.457158410480886</v>
      </c>
      <c r="I2516" s="6">
        <f>H2516*'Dash Board'!$C$18/'Dash Board'!$C$11</f>
        <v>29.741504004990901</v>
      </c>
      <c r="J2516" s="6">
        <f>(G2516&gt;1)*PMT('Dash Board'!$C$11/365,$U$4,-'Dash Board'!$C$19)</f>
        <v>108.80376961660664</v>
      </c>
      <c r="K2516" s="6">
        <f t="shared" si="277"/>
        <v>0</v>
      </c>
      <c r="L2516" s="8">
        <f t="shared" si="278"/>
        <v>217066.63262522744</v>
      </c>
      <c r="N2516" s="8">
        <f t="shared" si="276"/>
        <v>79.062265611615743</v>
      </c>
      <c r="O2516" s="8">
        <f>IF(E2515&lt;&gt;E2516,SUM($N$4:N2516)-SUM($O$3:O2515),0)</f>
        <v>0</v>
      </c>
      <c r="P2516" s="6">
        <f>IF(B2516&gt;0,SUM($O$4:O2516)-SUM($P$3:P2515),0)</f>
        <v>0</v>
      </c>
      <c r="Q2516" s="6">
        <f t="shared" si="279"/>
        <v>29.741504004990901</v>
      </c>
      <c r="R2516" s="8">
        <f>IF(E2515&lt;&gt;E2516,SUM($Q$4:Q2516)-SUM($R$3:R2515),0)</f>
        <v>0</v>
      </c>
      <c r="S2516" s="6">
        <f>IF(B2516&gt;0,SUM($R$4:R2516)-SUM($S$3:S2515),0)</f>
        <v>0</v>
      </c>
    </row>
    <row r="2517" spans="1:19">
      <c r="A2517">
        <f>IF(E2516&lt;&gt;E2517,COUNTIF($A$4:A2516,"&lt;&gt;0")+1,0)</f>
        <v>0</v>
      </c>
      <c r="B2517">
        <f>IF(A2517&lt;&gt;0,IF(MOD(A2517,3)=0,COUNTIF($B$4:B2516,"&lt;&gt;0")+1,0),0)</f>
        <v>0</v>
      </c>
      <c r="C2517" s="9">
        <f>'Dash Board'!$C$12+COUNT('Daily reducing balance'!$F$4:F2516)</f>
        <v>44243</v>
      </c>
      <c r="D2517">
        <f t="shared" si="273"/>
        <v>2021</v>
      </c>
      <c r="E2517">
        <f t="shared" si="274"/>
        <v>2</v>
      </c>
      <c r="F2517">
        <f>DAY('Dash Board'!$C$12+COUNT('Daily reducing balance'!$F$4:F2516))</f>
        <v>16</v>
      </c>
      <c r="G2517" s="8">
        <f t="shared" si="275"/>
        <v>217066.63262522744</v>
      </c>
      <c r="H2517" s="6">
        <f>G2517*'Dash Board'!$C$11/365</f>
        <v>62.443825823695569</v>
      </c>
      <c r="I2517" s="6">
        <f>H2517*'Dash Board'!$C$18/'Dash Board'!$C$11</f>
        <v>29.735155154140749</v>
      </c>
      <c r="J2517" s="6">
        <f>(G2517&gt;1)*PMT('Dash Board'!$C$11/365,$U$4,-'Dash Board'!$C$19)</f>
        <v>108.80376961660664</v>
      </c>
      <c r="K2517" s="6">
        <f t="shared" si="277"/>
        <v>0</v>
      </c>
      <c r="L2517" s="8">
        <f t="shared" si="278"/>
        <v>217020.27268143452</v>
      </c>
      <c r="N2517" s="8">
        <f t="shared" si="276"/>
        <v>79.068614462465888</v>
      </c>
      <c r="O2517" s="8">
        <f>IF(E2516&lt;&gt;E2517,SUM($N$4:N2517)-SUM($O$3:O2516),0)</f>
        <v>0</v>
      </c>
      <c r="P2517" s="6">
        <f>IF(B2517&gt;0,SUM($O$4:O2517)-SUM($P$3:P2516),0)</f>
        <v>0</v>
      </c>
      <c r="Q2517" s="6">
        <f t="shared" si="279"/>
        <v>29.735155154140749</v>
      </c>
      <c r="R2517" s="8">
        <f>IF(E2516&lt;&gt;E2517,SUM($Q$4:Q2517)-SUM($R$3:R2516),0)</f>
        <v>0</v>
      </c>
      <c r="S2517" s="6">
        <f>IF(B2517&gt;0,SUM($R$4:R2517)-SUM($S$3:S2516),0)</f>
        <v>0</v>
      </c>
    </row>
    <row r="2518" spans="1:19">
      <c r="A2518">
        <f>IF(E2517&lt;&gt;E2518,COUNTIF($A$4:A2517,"&lt;&gt;0")+1,0)</f>
        <v>0</v>
      </c>
      <c r="B2518">
        <f>IF(A2518&lt;&gt;0,IF(MOD(A2518,3)=0,COUNTIF($B$4:B2517,"&lt;&gt;0")+1,0),0)</f>
        <v>0</v>
      </c>
      <c r="C2518" s="9">
        <f>'Dash Board'!$C$12+COUNT('Daily reducing balance'!$F$4:F2517)</f>
        <v>44244</v>
      </c>
      <c r="D2518">
        <f t="shared" si="273"/>
        <v>2021</v>
      </c>
      <c r="E2518">
        <f t="shared" si="274"/>
        <v>2</v>
      </c>
      <c r="F2518">
        <f>DAY('Dash Board'!$C$12+COUNT('Daily reducing balance'!$F$4:F2517))</f>
        <v>17</v>
      </c>
      <c r="G2518" s="8">
        <f t="shared" si="275"/>
        <v>217020.27268143452</v>
      </c>
      <c r="H2518" s="6">
        <f>G2518*'Dash Board'!$C$11/365</f>
        <v>62.430489401508552</v>
      </c>
      <c r="I2518" s="6">
        <f>H2518*'Dash Board'!$C$18/'Dash Board'!$C$11</f>
        <v>29.728804476908838</v>
      </c>
      <c r="J2518" s="6">
        <f>(G2518&gt;1)*PMT('Dash Board'!$C$11/365,$U$4,-'Dash Board'!$C$19)</f>
        <v>108.80376961660664</v>
      </c>
      <c r="K2518" s="6">
        <f t="shared" si="277"/>
        <v>0</v>
      </c>
      <c r="L2518" s="8">
        <f t="shared" si="278"/>
        <v>216973.89940121942</v>
      </c>
      <c r="N2518" s="8">
        <f t="shared" si="276"/>
        <v>79.074965139697809</v>
      </c>
      <c r="O2518" s="8">
        <f>IF(E2517&lt;&gt;E2518,SUM($N$4:N2518)-SUM($O$3:O2517),0)</f>
        <v>0</v>
      </c>
      <c r="P2518" s="6">
        <f>IF(B2518&gt;0,SUM($O$4:O2518)-SUM($P$3:P2517),0)</f>
        <v>0</v>
      </c>
      <c r="Q2518" s="6">
        <f t="shared" si="279"/>
        <v>29.728804476908838</v>
      </c>
      <c r="R2518" s="8">
        <f>IF(E2517&lt;&gt;E2518,SUM($Q$4:Q2518)-SUM($R$3:R2517),0)</f>
        <v>0</v>
      </c>
      <c r="S2518" s="6">
        <f>IF(B2518&gt;0,SUM($R$4:R2518)-SUM($S$3:S2517),0)</f>
        <v>0</v>
      </c>
    </row>
    <row r="2519" spans="1:19">
      <c r="A2519">
        <f>IF(E2518&lt;&gt;E2519,COUNTIF($A$4:A2518,"&lt;&gt;0")+1,0)</f>
        <v>0</v>
      </c>
      <c r="B2519">
        <f>IF(A2519&lt;&gt;0,IF(MOD(A2519,3)=0,COUNTIF($B$4:B2518,"&lt;&gt;0")+1,0),0)</f>
        <v>0</v>
      </c>
      <c r="C2519" s="9">
        <f>'Dash Board'!$C$12+COUNT('Daily reducing balance'!$F$4:F2518)</f>
        <v>44245</v>
      </c>
      <c r="D2519">
        <f t="shared" si="273"/>
        <v>2021</v>
      </c>
      <c r="E2519">
        <f t="shared" si="274"/>
        <v>2</v>
      </c>
      <c r="F2519">
        <f>DAY('Dash Board'!$C$12+COUNT('Daily reducing balance'!$F$4:F2518))</f>
        <v>18</v>
      </c>
      <c r="G2519" s="8">
        <f t="shared" si="275"/>
        <v>216973.89940121942</v>
      </c>
      <c r="H2519" s="6">
        <f>G2519*'Dash Board'!$C$11/365</f>
        <v>62.417149142816548</v>
      </c>
      <c r="I2519" s="6">
        <f>H2519*'Dash Board'!$C$18/'Dash Board'!$C$11</f>
        <v>29.722451972769786</v>
      </c>
      <c r="J2519" s="6">
        <f>(G2519&gt;1)*PMT('Dash Board'!$C$11/365,$U$4,-'Dash Board'!$C$19)</f>
        <v>108.80376961660664</v>
      </c>
      <c r="K2519" s="6">
        <f t="shared" si="277"/>
        <v>0</v>
      </c>
      <c r="L2519" s="8">
        <f t="shared" si="278"/>
        <v>216927.51278074563</v>
      </c>
      <c r="N2519" s="8">
        <f t="shared" si="276"/>
        <v>79.081317643836854</v>
      </c>
      <c r="O2519" s="8">
        <f>IF(E2518&lt;&gt;E2519,SUM($N$4:N2519)-SUM($O$3:O2518),0)</f>
        <v>0</v>
      </c>
      <c r="P2519" s="6">
        <f>IF(B2519&gt;0,SUM($O$4:O2519)-SUM($P$3:P2518),0)</f>
        <v>0</v>
      </c>
      <c r="Q2519" s="6">
        <f t="shared" si="279"/>
        <v>29.722451972769786</v>
      </c>
      <c r="R2519" s="8">
        <f>IF(E2518&lt;&gt;E2519,SUM($Q$4:Q2519)-SUM($R$3:R2518),0)</f>
        <v>0</v>
      </c>
      <c r="S2519" s="6">
        <f>IF(B2519&gt;0,SUM($R$4:R2519)-SUM($S$3:S2518),0)</f>
        <v>0</v>
      </c>
    </row>
    <row r="2520" spans="1:19">
      <c r="A2520">
        <f>IF(E2519&lt;&gt;E2520,COUNTIF($A$4:A2519,"&lt;&gt;0")+1,0)</f>
        <v>0</v>
      </c>
      <c r="B2520">
        <f>IF(A2520&lt;&gt;0,IF(MOD(A2520,3)=0,COUNTIF($B$4:B2519,"&lt;&gt;0")+1,0),0)</f>
        <v>0</v>
      </c>
      <c r="C2520" s="9">
        <f>'Dash Board'!$C$12+COUNT('Daily reducing balance'!$F$4:F2519)</f>
        <v>44246</v>
      </c>
      <c r="D2520">
        <f t="shared" si="273"/>
        <v>2021</v>
      </c>
      <c r="E2520">
        <f t="shared" si="274"/>
        <v>2</v>
      </c>
      <c r="F2520">
        <f>DAY('Dash Board'!$C$12+COUNT('Daily reducing balance'!$F$4:F2519))</f>
        <v>19</v>
      </c>
      <c r="G2520" s="8">
        <f t="shared" si="275"/>
        <v>216927.51278074563</v>
      </c>
      <c r="H2520" s="6">
        <f>G2520*'Dash Board'!$C$11/365</f>
        <v>62.403805046515863</v>
      </c>
      <c r="I2520" s="6">
        <f>H2520*'Dash Board'!$C$18/'Dash Board'!$C$11</f>
        <v>29.716097641198033</v>
      </c>
      <c r="J2520" s="6">
        <f>(G2520&gt;1)*PMT('Dash Board'!$C$11/365,$U$4,-'Dash Board'!$C$19)</f>
        <v>108.80376961660664</v>
      </c>
      <c r="K2520" s="6">
        <f t="shared" si="277"/>
        <v>0</v>
      </c>
      <c r="L2520" s="8">
        <f t="shared" si="278"/>
        <v>216881.11281617553</v>
      </c>
      <c r="N2520" s="8">
        <f t="shared" si="276"/>
        <v>79.087671975408611</v>
      </c>
      <c r="O2520" s="8">
        <f>IF(E2519&lt;&gt;E2520,SUM($N$4:N2520)-SUM($O$3:O2519),0)</f>
        <v>0</v>
      </c>
      <c r="P2520" s="6">
        <f>IF(B2520&gt;0,SUM($O$4:O2520)-SUM($P$3:P2519),0)</f>
        <v>0</v>
      </c>
      <c r="Q2520" s="6">
        <f t="shared" si="279"/>
        <v>29.716097641198033</v>
      </c>
      <c r="R2520" s="8">
        <f>IF(E2519&lt;&gt;E2520,SUM($Q$4:Q2520)-SUM($R$3:R2519),0)</f>
        <v>0</v>
      </c>
      <c r="S2520" s="6">
        <f>IF(B2520&gt;0,SUM($R$4:R2520)-SUM($S$3:S2519),0)</f>
        <v>0</v>
      </c>
    </row>
    <row r="2521" spans="1:19">
      <c r="A2521">
        <f>IF(E2520&lt;&gt;E2521,COUNTIF($A$4:A2520,"&lt;&gt;0")+1,0)</f>
        <v>0</v>
      </c>
      <c r="B2521">
        <f>IF(A2521&lt;&gt;0,IF(MOD(A2521,3)=0,COUNTIF($B$4:B2520,"&lt;&gt;0")+1,0),0)</f>
        <v>0</v>
      </c>
      <c r="C2521" s="9">
        <f>'Dash Board'!$C$12+COUNT('Daily reducing balance'!$F$4:F2520)</f>
        <v>44247</v>
      </c>
      <c r="D2521">
        <f t="shared" si="273"/>
        <v>2021</v>
      </c>
      <c r="E2521">
        <f t="shared" si="274"/>
        <v>2</v>
      </c>
      <c r="F2521">
        <f>DAY('Dash Board'!$C$12+COUNT('Daily reducing balance'!$F$4:F2520))</f>
        <v>20</v>
      </c>
      <c r="G2521" s="8">
        <f t="shared" si="275"/>
        <v>216881.11281617553</v>
      </c>
      <c r="H2521" s="6">
        <f>G2521*'Dash Board'!$C$11/365</f>
        <v>62.390457111502542</v>
      </c>
      <c r="I2521" s="6">
        <f>H2521*'Dash Board'!$C$18/'Dash Board'!$C$11</f>
        <v>29.709741481667876</v>
      </c>
      <c r="J2521" s="6">
        <f>(G2521&gt;1)*PMT('Dash Board'!$C$11/365,$U$4,-'Dash Board'!$C$19)</f>
        <v>108.80376961660664</v>
      </c>
      <c r="K2521" s="6">
        <f t="shared" si="277"/>
        <v>0</v>
      </c>
      <c r="L2521" s="8">
        <f t="shared" si="278"/>
        <v>216834.69950367042</v>
      </c>
      <c r="N2521" s="8">
        <f t="shared" si="276"/>
        <v>79.094028134938767</v>
      </c>
      <c r="O2521" s="8">
        <f>IF(E2520&lt;&gt;E2521,SUM($N$4:N2521)-SUM($O$3:O2520),0)</f>
        <v>0</v>
      </c>
      <c r="P2521" s="6">
        <f>IF(B2521&gt;0,SUM($O$4:O2521)-SUM($P$3:P2520),0)</f>
        <v>0</v>
      </c>
      <c r="Q2521" s="6">
        <f t="shared" si="279"/>
        <v>29.709741481667876</v>
      </c>
      <c r="R2521" s="8">
        <f>IF(E2520&lt;&gt;E2521,SUM($Q$4:Q2521)-SUM($R$3:R2520),0)</f>
        <v>0</v>
      </c>
      <c r="S2521" s="6">
        <f>IF(B2521&gt;0,SUM($R$4:R2521)-SUM($S$3:S2520),0)</f>
        <v>0</v>
      </c>
    </row>
    <row r="2522" spans="1:19">
      <c r="A2522">
        <f>IF(E2521&lt;&gt;E2522,COUNTIF($A$4:A2521,"&lt;&gt;0")+1,0)</f>
        <v>0</v>
      </c>
      <c r="B2522">
        <f>IF(A2522&lt;&gt;0,IF(MOD(A2522,3)=0,COUNTIF($B$4:B2521,"&lt;&gt;0")+1,0),0)</f>
        <v>0</v>
      </c>
      <c r="C2522" s="9">
        <f>'Dash Board'!$C$12+COUNT('Daily reducing balance'!$F$4:F2521)</f>
        <v>44248</v>
      </c>
      <c r="D2522">
        <f t="shared" si="273"/>
        <v>2021</v>
      </c>
      <c r="E2522">
        <f t="shared" si="274"/>
        <v>2</v>
      </c>
      <c r="F2522">
        <f>DAY('Dash Board'!$C$12+COUNT('Daily reducing balance'!$F$4:F2521))</f>
        <v>21</v>
      </c>
      <c r="G2522" s="8">
        <f t="shared" si="275"/>
        <v>216834.69950367042</v>
      </c>
      <c r="H2522" s="6">
        <f>G2522*'Dash Board'!$C$11/365</f>
        <v>62.377105336672308</v>
      </c>
      <c r="I2522" s="6">
        <f>H2522*'Dash Board'!$C$18/'Dash Board'!$C$11</f>
        <v>29.703383493653483</v>
      </c>
      <c r="J2522" s="6">
        <f>(G2522&gt;1)*PMT('Dash Board'!$C$11/365,$U$4,-'Dash Board'!$C$19)</f>
        <v>108.80376961660664</v>
      </c>
      <c r="K2522" s="6">
        <f t="shared" si="277"/>
        <v>0</v>
      </c>
      <c r="L2522" s="8">
        <f t="shared" si="278"/>
        <v>216788.27283939047</v>
      </c>
      <c r="N2522" s="8">
        <f t="shared" si="276"/>
        <v>79.100386122953154</v>
      </c>
      <c r="O2522" s="8">
        <f>IF(E2521&lt;&gt;E2522,SUM($N$4:N2522)-SUM($O$3:O2521),0)</f>
        <v>0</v>
      </c>
      <c r="P2522" s="6">
        <f>IF(B2522&gt;0,SUM($O$4:O2522)-SUM($P$3:P2521),0)</f>
        <v>0</v>
      </c>
      <c r="Q2522" s="6">
        <f t="shared" si="279"/>
        <v>29.703383493653483</v>
      </c>
      <c r="R2522" s="8">
        <f>IF(E2521&lt;&gt;E2522,SUM($Q$4:Q2522)-SUM($R$3:R2521),0)</f>
        <v>0</v>
      </c>
      <c r="S2522" s="6">
        <f>IF(B2522&gt;0,SUM($R$4:R2522)-SUM($S$3:S2521),0)</f>
        <v>0</v>
      </c>
    </row>
    <row r="2523" spans="1:19">
      <c r="A2523">
        <f>IF(E2522&lt;&gt;E2523,COUNTIF($A$4:A2522,"&lt;&gt;0")+1,0)</f>
        <v>0</v>
      </c>
      <c r="B2523">
        <f>IF(A2523&lt;&gt;0,IF(MOD(A2523,3)=0,COUNTIF($B$4:B2522,"&lt;&gt;0")+1,0),0)</f>
        <v>0</v>
      </c>
      <c r="C2523" s="9">
        <f>'Dash Board'!$C$12+COUNT('Daily reducing balance'!$F$4:F2522)</f>
        <v>44249</v>
      </c>
      <c r="D2523">
        <f t="shared" si="273"/>
        <v>2021</v>
      </c>
      <c r="E2523">
        <f t="shared" si="274"/>
        <v>2</v>
      </c>
      <c r="F2523">
        <f>DAY('Dash Board'!$C$12+COUNT('Daily reducing balance'!$F$4:F2522))</f>
        <v>22</v>
      </c>
      <c r="G2523" s="8">
        <f t="shared" si="275"/>
        <v>216788.27283939047</v>
      </c>
      <c r="H2523" s="6">
        <f>G2523*'Dash Board'!$C$11/365</f>
        <v>62.363749720920545</v>
      </c>
      <c r="I2523" s="6">
        <f>H2523*'Dash Board'!$C$18/'Dash Board'!$C$11</f>
        <v>29.697023676628831</v>
      </c>
      <c r="J2523" s="6">
        <f>(G2523&gt;1)*PMT('Dash Board'!$C$11/365,$U$4,-'Dash Board'!$C$19)</f>
        <v>108.80376961660664</v>
      </c>
      <c r="K2523" s="6">
        <f t="shared" si="277"/>
        <v>0</v>
      </c>
      <c r="L2523" s="8">
        <f t="shared" si="278"/>
        <v>216741.83281949477</v>
      </c>
      <c r="N2523" s="8">
        <f t="shared" si="276"/>
        <v>79.106745939977813</v>
      </c>
      <c r="O2523" s="8">
        <f>IF(E2522&lt;&gt;E2523,SUM($N$4:N2523)-SUM($O$3:O2522),0)</f>
        <v>0</v>
      </c>
      <c r="P2523" s="6">
        <f>IF(B2523&gt;0,SUM($O$4:O2523)-SUM($P$3:P2522),0)</f>
        <v>0</v>
      </c>
      <c r="Q2523" s="6">
        <f t="shared" si="279"/>
        <v>29.697023676628831</v>
      </c>
      <c r="R2523" s="8">
        <f>IF(E2522&lt;&gt;E2523,SUM($Q$4:Q2523)-SUM($R$3:R2522),0)</f>
        <v>0</v>
      </c>
      <c r="S2523" s="6">
        <f>IF(B2523&gt;0,SUM($R$4:R2523)-SUM($S$3:S2522),0)</f>
        <v>0</v>
      </c>
    </row>
    <row r="2524" spans="1:19">
      <c r="A2524">
        <f>IF(E2523&lt;&gt;E2524,COUNTIF($A$4:A2523,"&lt;&gt;0")+1,0)</f>
        <v>0</v>
      </c>
      <c r="B2524">
        <f>IF(A2524&lt;&gt;0,IF(MOD(A2524,3)=0,COUNTIF($B$4:B2523,"&lt;&gt;0")+1,0),0)</f>
        <v>0</v>
      </c>
      <c r="C2524" s="9">
        <f>'Dash Board'!$C$12+COUNT('Daily reducing balance'!$F$4:F2523)</f>
        <v>44250</v>
      </c>
      <c r="D2524">
        <f t="shared" si="273"/>
        <v>2021</v>
      </c>
      <c r="E2524">
        <f t="shared" si="274"/>
        <v>2</v>
      </c>
      <c r="F2524">
        <f>DAY('Dash Board'!$C$12+COUNT('Daily reducing balance'!$F$4:F2523))</f>
        <v>23</v>
      </c>
      <c r="G2524" s="8">
        <f t="shared" si="275"/>
        <v>216741.83281949477</v>
      </c>
      <c r="H2524" s="6">
        <f>G2524*'Dash Board'!$C$11/365</f>
        <v>62.35039026314233</v>
      </c>
      <c r="I2524" s="6">
        <f>H2524*'Dash Board'!$C$18/'Dash Board'!$C$11</f>
        <v>29.690662030067777</v>
      </c>
      <c r="J2524" s="6">
        <f>(G2524&gt;1)*PMT('Dash Board'!$C$11/365,$U$4,-'Dash Board'!$C$19)</f>
        <v>108.80376961660664</v>
      </c>
      <c r="K2524" s="6">
        <f t="shared" si="277"/>
        <v>0</v>
      </c>
      <c r="L2524" s="8">
        <f t="shared" si="278"/>
        <v>216695.37944014129</v>
      </c>
      <c r="N2524" s="8">
        <f t="shared" si="276"/>
        <v>79.11310758653886</v>
      </c>
      <c r="O2524" s="8">
        <f>IF(E2523&lt;&gt;E2524,SUM($N$4:N2524)-SUM($O$3:O2523),0)</f>
        <v>0</v>
      </c>
      <c r="P2524" s="6">
        <f>IF(B2524&gt;0,SUM($O$4:O2524)-SUM($P$3:P2523),0)</f>
        <v>0</v>
      </c>
      <c r="Q2524" s="6">
        <f t="shared" si="279"/>
        <v>29.690662030067777</v>
      </c>
      <c r="R2524" s="8">
        <f>IF(E2523&lt;&gt;E2524,SUM($Q$4:Q2524)-SUM($R$3:R2523),0)</f>
        <v>0</v>
      </c>
      <c r="S2524" s="6">
        <f>IF(B2524&gt;0,SUM($R$4:R2524)-SUM($S$3:S2523),0)</f>
        <v>0</v>
      </c>
    </row>
    <row r="2525" spans="1:19">
      <c r="A2525">
        <f>IF(E2524&lt;&gt;E2525,COUNTIF($A$4:A2524,"&lt;&gt;0")+1,0)</f>
        <v>0</v>
      </c>
      <c r="B2525">
        <f>IF(A2525&lt;&gt;0,IF(MOD(A2525,3)=0,COUNTIF($B$4:B2524,"&lt;&gt;0")+1,0),0)</f>
        <v>0</v>
      </c>
      <c r="C2525" s="9">
        <f>'Dash Board'!$C$12+COUNT('Daily reducing balance'!$F$4:F2524)</f>
        <v>44251</v>
      </c>
      <c r="D2525">
        <f t="shared" si="273"/>
        <v>2021</v>
      </c>
      <c r="E2525">
        <f t="shared" si="274"/>
        <v>2</v>
      </c>
      <c r="F2525">
        <f>DAY('Dash Board'!$C$12+COUNT('Daily reducing balance'!$F$4:F2524))</f>
        <v>24</v>
      </c>
      <c r="G2525" s="8">
        <f t="shared" si="275"/>
        <v>216695.37944014129</v>
      </c>
      <c r="H2525" s="6">
        <f>G2525*'Dash Board'!$C$11/365</f>
        <v>62.337026962232422</v>
      </c>
      <c r="I2525" s="6">
        <f>H2525*'Dash Board'!$C$18/'Dash Board'!$C$11</f>
        <v>29.684298553444012</v>
      </c>
      <c r="J2525" s="6">
        <f>(G2525&gt;1)*PMT('Dash Board'!$C$11/365,$U$4,-'Dash Board'!$C$19)</f>
        <v>108.80376961660664</v>
      </c>
      <c r="K2525" s="6">
        <f t="shared" si="277"/>
        <v>0</v>
      </c>
      <c r="L2525" s="8">
        <f t="shared" si="278"/>
        <v>216648.9126974869</v>
      </c>
      <c r="N2525" s="8">
        <f t="shared" si="276"/>
        <v>79.119471063162635</v>
      </c>
      <c r="O2525" s="8">
        <f>IF(E2524&lt;&gt;E2525,SUM($N$4:N2525)-SUM($O$3:O2524),0)</f>
        <v>0</v>
      </c>
      <c r="P2525" s="6">
        <f>IF(B2525&gt;0,SUM($O$4:O2525)-SUM($P$3:P2524),0)</f>
        <v>0</v>
      </c>
      <c r="Q2525" s="6">
        <f t="shared" si="279"/>
        <v>29.684298553444012</v>
      </c>
      <c r="R2525" s="8">
        <f>IF(E2524&lt;&gt;E2525,SUM($Q$4:Q2525)-SUM($R$3:R2524),0)</f>
        <v>0</v>
      </c>
      <c r="S2525" s="6">
        <f>IF(B2525&gt;0,SUM($R$4:R2525)-SUM($S$3:S2524),0)</f>
        <v>0</v>
      </c>
    </row>
    <row r="2526" spans="1:19">
      <c r="A2526">
        <f>IF(E2525&lt;&gt;E2526,COUNTIF($A$4:A2525,"&lt;&gt;0")+1,0)</f>
        <v>0</v>
      </c>
      <c r="B2526">
        <f>IF(A2526&lt;&gt;0,IF(MOD(A2526,3)=0,COUNTIF($B$4:B2525,"&lt;&gt;0")+1,0),0)</f>
        <v>0</v>
      </c>
      <c r="C2526" s="9">
        <f>'Dash Board'!$C$12+COUNT('Daily reducing balance'!$F$4:F2525)</f>
        <v>44252</v>
      </c>
      <c r="D2526">
        <f t="shared" si="273"/>
        <v>2021</v>
      </c>
      <c r="E2526">
        <f t="shared" si="274"/>
        <v>2</v>
      </c>
      <c r="F2526">
        <f>DAY('Dash Board'!$C$12+COUNT('Daily reducing balance'!$F$4:F2525))</f>
        <v>25</v>
      </c>
      <c r="G2526" s="8">
        <f t="shared" si="275"/>
        <v>216648.9126974869</v>
      </c>
      <c r="H2526" s="6">
        <f>G2526*'Dash Board'!$C$11/365</f>
        <v>62.323659817085272</v>
      </c>
      <c r="I2526" s="6">
        <f>H2526*'Dash Board'!$C$18/'Dash Board'!$C$11</f>
        <v>29.677933246231085</v>
      </c>
      <c r="J2526" s="6">
        <f>(G2526&gt;1)*PMT('Dash Board'!$C$11/365,$U$4,-'Dash Board'!$C$19)</f>
        <v>108.80376961660664</v>
      </c>
      <c r="K2526" s="6">
        <f t="shared" si="277"/>
        <v>0</v>
      </c>
      <c r="L2526" s="8">
        <f t="shared" si="278"/>
        <v>216602.43258768736</v>
      </c>
      <c r="N2526" s="8">
        <f t="shared" si="276"/>
        <v>79.125836370375566</v>
      </c>
      <c r="O2526" s="8">
        <f>IF(E2525&lt;&gt;E2526,SUM($N$4:N2526)-SUM($O$3:O2525),0)</f>
        <v>0</v>
      </c>
      <c r="P2526" s="6">
        <f>IF(B2526&gt;0,SUM($O$4:O2526)-SUM($P$3:P2525),0)</f>
        <v>0</v>
      </c>
      <c r="Q2526" s="6">
        <f t="shared" si="279"/>
        <v>29.677933246231085</v>
      </c>
      <c r="R2526" s="8">
        <f>IF(E2525&lt;&gt;E2526,SUM($Q$4:Q2526)-SUM($R$3:R2525),0)</f>
        <v>0</v>
      </c>
      <c r="S2526" s="6">
        <f>IF(B2526&gt;0,SUM($R$4:R2526)-SUM($S$3:S2525),0)</f>
        <v>0</v>
      </c>
    </row>
    <row r="2527" spans="1:19">
      <c r="A2527">
        <f>IF(E2526&lt;&gt;E2527,COUNTIF($A$4:A2526,"&lt;&gt;0")+1,0)</f>
        <v>0</v>
      </c>
      <c r="B2527">
        <f>IF(A2527&lt;&gt;0,IF(MOD(A2527,3)=0,COUNTIF($B$4:B2526,"&lt;&gt;0")+1,0),0)</f>
        <v>0</v>
      </c>
      <c r="C2527" s="9">
        <f>'Dash Board'!$C$12+COUNT('Daily reducing balance'!$F$4:F2526)</f>
        <v>44253</v>
      </c>
      <c r="D2527">
        <f t="shared" si="273"/>
        <v>2021</v>
      </c>
      <c r="E2527">
        <f t="shared" si="274"/>
        <v>2</v>
      </c>
      <c r="F2527">
        <f>DAY('Dash Board'!$C$12+COUNT('Daily reducing balance'!$F$4:F2526))</f>
        <v>26</v>
      </c>
      <c r="G2527" s="8">
        <f t="shared" si="275"/>
        <v>216602.43258768736</v>
      </c>
      <c r="H2527" s="6">
        <f>G2527*'Dash Board'!$C$11/365</f>
        <v>62.310288826594999</v>
      </c>
      <c r="I2527" s="6">
        <f>H2527*'Dash Board'!$C$18/'Dash Board'!$C$11</f>
        <v>29.671566107902382</v>
      </c>
      <c r="J2527" s="6">
        <f>(G2527&gt;1)*PMT('Dash Board'!$C$11/365,$U$4,-'Dash Board'!$C$19)</f>
        <v>108.80376961660664</v>
      </c>
      <c r="K2527" s="6">
        <f t="shared" si="277"/>
        <v>0</v>
      </c>
      <c r="L2527" s="8">
        <f t="shared" si="278"/>
        <v>216555.93910689733</v>
      </c>
      <c r="N2527" s="8">
        <f t="shared" si="276"/>
        <v>79.132203508704265</v>
      </c>
      <c r="O2527" s="8">
        <f>IF(E2526&lt;&gt;E2527,SUM($N$4:N2527)-SUM($O$3:O2526),0)</f>
        <v>0</v>
      </c>
      <c r="P2527" s="6">
        <f>IF(B2527&gt;0,SUM($O$4:O2527)-SUM($P$3:P2526),0)</f>
        <v>0</v>
      </c>
      <c r="Q2527" s="6">
        <f t="shared" si="279"/>
        <v>29.671566107902382</v>
      </c>
      <c r="R2527" s="8">
        <f>IF(E2526&lt;&gt;E2527,SUM($Q$4:Q2527)-SUM($R$3:R2526),0)</f>
        <v>0</v>
      </c>
      <c r="S2527" s="6">
        <f>IF(B2527&gt;0,SUM($R$4:R2527)-SUM($S$3:S2526),0)</f>
        <v>0</v>
      </c>
    </row>
    <row r="2528" spans="1:19">
      <c r="A2528">
        <f>IF(E2527&lt;&gt;E2528,COUNTIF($A$4:A2527,"&lt;&gt;0")+1,0)</f>
        <v>0</v>
      </c>
      <c r="B2528">
        <f>IF(A2528&lt;&gt;0,IF(MOD(A2528,3)=0,COUNTIF($B$4:B2527,"&lt;&gt;0")+1,0),0)</f>
        <v>0</v>
      </c>
      <c r="C2528" s="9">
        <f>'Dash Board'!$C$12+COUNT('Daily reducing balance'!$F$4:F2527)</f>
        <v>44254</v>
      </c>
      <c r="D2528">
        <f t="shared" si="273"/>
        <v>2021</v>
      </c>
      <c r="E2528">
        <f t="shared" si="274"/>
        <v>2</v>
      </c>
      <c r="F2528">
        <f>DAY('Dash Board'!$C$12+COUNT('Daily reducing balance'!$F$4:F2527))</f>
        <v>27</v>
      </c>
      <c r="G2528" s="8">
        <f t="shared" si="275"/>
        <v>216555.93910689733</v>
      </c>
      <c r="H2528" s="6">
        <f>G2528*'Dash Board'!$C$11/365</f>
        <v>62.296913989655401</v>
      </c>
      <c r="I2528" s="6">
        <f>H2528*'Dash Board'!$C$18/'Dash Board'!$C$11</f>
        <v>29.665197137931145</v>
      </c>
      <c r="J2528" s="6">
        <f>(G2528&gt;1)*PMT('Dash Board'!$C$11/365,$U$4,-'Dash Board'!$C$19)</f>
        <v>108.80376961660664</v>
      </c>
      <c r="K2528" s="6">
        <f t="shared" si="277"/>
        <v>0</v>
      </c>
      <c r="L2528" s="8">
        <f t="shared" si="278"/>
        <v>216509.43225127037</v>
      </c>
      <c r="N2528" s="8">
        <f t="shared" si="276"/>
        <v>79.138572478675499</v>
      </c>
      <c r="O2528" s="8">
        <f>IF(E2527&lt;&gt;E2528,SUM($N$4:N2528)-SUM($O$3:O2527),0)</f>
        <v>0</v>
      </c>
      <c r="P2528" s="6">
        <f>IF(B2528&gt;0,SUM($O$4:O2528)-SUM($P$3:P2527),0)</f>
        <v>0</v>
      </c>
      <c r="Q2528" s="6">
        <f t="shared" si="279"/>
        <v>29.665197137931145</v>
      </c>
      <c r="R2528" s="8">
        <f>IF(E2527&lt;&gt;E2528,SUM($Q$4:Q2528)-SUM($R$3:R2527),0)</f>
        <v>0</v>
      </c>
      <c r="S2528" s="6">
        <f>IF(B2528&gt;0,SUM($R$4:R2528)-SUM($S$3:S2527),0)</f>
        <v>0</v>
      </c>
    </row>
    <row r="2529" spans="1:19">
      <c r="A2529">
        <f>IF(E2528&lt;&gt;E2529,COUNTIF($A$4:A2528,"&lt;&gt;0")+1,0)</f>
        <v>0</v>
      </c>
      <c r="B2529">
        <f>IF(A2529&lt;&gt;0,IF(MOD(A2529,3)=0,COUNTIF($B$4:B2528,"&lt;&gt;0")+1,0),0)</f>
        <v>0</v>
      </c>
      <c r="C2529" s="9">
        <f>'Dash Board'!$C$12+COUNT('Daily reducing balance'!$F$4:F2528)</f>
        <v>44255</v>
      </c>
      <c r="D2529">
        <f t="shared" si="273"/>
        <v>2021</v>
      </c>
      <c r="E2529">
        <f t="shared" si="274"/>
        <v>2</v>
      </c>
      <c r="F2529">
        <f>DAY('Dash Board'!$C$12+COUNT('Daily reducing balance'!$F$4:F2528))</f>
        <v>28</v>
      </c>
      <c r="G2529" s="8">
        <f t="shared" si="275"/>
        <v>216509.43225127037</v>
      </c>
      <c r="H2529" s="6">
        <f>G2529*'Dash Board'!$C$11/365</f>
        <v>62.283535305159958</v>
      </c>
      <c r="I2529" s="6">
        <f>H2529*'Dash Board'!$C$18/'Dash Board'!$C$11</f>
        <v>29.658826335790458</v>
      </c>
      <c r="J2529" s="6">
        <f>(G2529&gt;1)*PMT('Dash Board'!$C$11/365,$U$4,-'Dash Board'!$C$19)</f>
        <v>108.80376961660664</v>
      </c>
      <c r="K2529" s="6">
        <f t="shared" si="277"/>
        <v>0</v>
      </c>
      <c r="L2529" s="8">
        <f t="shared" si="278"/>
        <v>216462.9120169589</v>
      </c>
      <c r="N2529" s="8">
        <f t="shared" si="276"/>
        <v>79.144943280816193</v>
      </c>
      <c r="O2529" s="8">
        <f>IF(E2528&lt;&gt;E2529,SUM($N$4:N2529)-SUM($O$3:O2528),0)</f>
        <v>0</v>
      </c>
      <c r="P2529" s="6">
        <f>IF(B2529&gt;0,SUM($O$4:O2529)-SUM($P$3:P2528),0)</f>
        <v>0</v>
      </c>
      <c r="Q2529" s="6">
        <f t="shared" si="279"/>
        <v>29.658826335790458</v>
      </c>
      <c r="R2529" s="8">
        <f>IF(E2528&lt;&gt;E2529,SUM($Q$4:Q2529)-SUM($R$3:R2528),0)</f>
        <v>0</v>
      </c>
      <c r="S2529" s="6">
        <f>IF(B2529&gt;0,SUM($R$4:R2529)-SUM($S$3:S2528),0)</f>
        <v>0</v>
      </c>
    </row>
    <row r="2530" spans="1:19">
      <c r="A2530">
        <f>IF(E2529&lt;&gt;E2530,COUNTIF($A$4:A2529,"&lt;&gt;0")+1,0)</f>
        <v>83</v>
      </c>
      <c r="B2530">
        <f>IF(A2530&lt;&gt;0,IF(MOD(A2530,3)=0,COUNTIF($B$4:B2529,"&lt;&gt;0")+1,0),0)</f>
        <v>0</v>
      </c>
      <c r="C2530" s="9">
        <f>'Dash Board'!$C$12+COUNT('Daily reducing balance'!$F$4:F2529)</f>
        <v>44256</v>
      </c>
      <c r="D2530">
        <f t="shared" si="273"/>
        <v>2021</v>
      </c>
      <c r="E2530">
        <f t="shared" si="274"/>
        <v>3</v>
      </c>
      <c r="F2530">
        <f>DAY('Dash Board'!$C$12+COUNT('Daily reducing balance'!$F$4:F2529))</f>
        <v>1</v>
      </c>
      <c r="G2530" s="8">
        <f t="shared" si="275"/>
        <v>216462.9120169589</v>
      </c>
      <c r="H2530" s="6">
        <f>G2530*'Dash Board'!$C$11/365</f>
        <v>62.270152772001872</v>
      </c>
      <c r="I2530" s="6">
        <f>H2530*'Dash Board'!$C$18/'Dash Board'!$C$11</f>
        <v>29.652453700953277</v>
      </c>
      <c r="J2530" s="6">
        <f>(G2530&gt;1)*PMT('Dash Board'!$C$11/365,$U$4,-'Dash Board'!$C$19)</f>
        <v>108.80376961660664</v>
      </c>
      <c r="K2530" s="6">
        <f t="shared" si="277"/>
        <v>3372.9168581148047</v>
      </c>
      <c r="L2530" s="8">
        <f t="shared" si="278"/>
        <v>216416.37840011428</v>
      </c>
      <c r="N2530" s="8">
        <f t="shared" si="276"/>
        <v>79.15131591565337</v>
      </c>
      <c r="O2530" s="8">
        <f>IF(E2529&lt;&gt;E2530,SUM($N$4:N2530)-SUM($O$3:O2529),0)</f>
        <v>2213.8339828068565</v>
      </c>
      <c r="P2530" s="6">
        <f>IF(B2530&gt;0,SUM($O$4:O2530)-SUM($P$3:P2529),0)</f>
        <v>0</v>
      </c>
      <c r="Q2530" s="6">
        <f t="shared" si="279"/>
        <v>29.652453700953277</v>
      </c>
      <c r="R2530" s="8">
        <f>IF(E2529&lt;&gt;E2530,SUM($Q$4:Q2530)-SUM($R$3:R2529),0)</f>
        <v>832.67156645814248</v>
      </c>
      <c r="S2530" s="6">
        <f>IF(B2530&gt;0,SUM($R$4:R2530)-SUM($S$3:S2529),0)</f>
        <v>0</v>
      </c>
    </row>
    <row r="2531" spans="1:19">
      <c r="A2531">
        <f>IF(E2530&lt;&gt;E2531,COUNTIF($A$4:A2530,"&lt;&gt;0")+1,0)</f>
        <v>0</v>
      </c>
      <c r="B2531">
        <f>IF(A2531&lt;&gt;0,IF(MOD(A2531,3)=0,COUNTIF($B$4:B2530,"&lt;&gt;0")+1,0),0)</f>
        <v>0</v>
      </c>
      <c r="C2531" s="9">
        <f>'Dash Board'!$C$12+COUNT('Daily reducing balance'!$F$4:F2530)</f>
        <v>44257</v>
      </c>
      <c r="D2531">
        <f t="shared" si="273"/>
        <v>2021</v>
      </c>
      <c r="E2531">
        <f t="shared" si="274"/>
        <v>3</v>
      </c>
      <c r="F2531">
        <f>DAY('Dash Board'!$C$12+COUNT('Daily reducing balance'!$F$4:F2530))</f>
        <v>2</v>
      </c>
      <c r="G2531" s="8">
        <f t="shared" si="275"/>
        <v>216416.37840011428</v>
      </c>
      <c r="H2531" s="6">
        <f>G2531*'Dash Board'!$C$11/365</f>
        <v>62.256766389073974</v>
      </c>
      <c r="I2531" s="6">
        <f>H2531*'Dash Board'!$C$18/'Dash Board'!$C$11</f>
        <v>29.646079232892372</v>
      </c>
      <c r="J2531" s="6">
        <f>(G2531&gt;1)*PMT('Dash Board'!$C$11/365,$U$4,-'Dash Board'!$C$19)</f>
        <v>108.80376961660664</v>
      </c>
      <c r="K2531" s="6">
        <f t="shared" si="277"/>
        <v>0</v>
      </c>
      <c r="L2531" s="8">
        <f t="shared" si="278"/>
        <v>216369.83139688673</v>
      </c>
      <c r="N2531" s="8">
        <f t="shared" si="276"/>
        <v>79.157690383714268</v>
      </c>
      <c r="O2531" s="8">
        <f>IF(E2530&lt;&gt;E2531,SUM($N$4:N2531)-SUM($O$3:O2530),0)</f>
        <v>0</v>
      </c>
      <c r="P2531" s="6">
        <f>IF(B2531&gt;0,SUM($O$4:O2531)-SUM($P$3:P2530),0)</f>
        <v>0</v>
      </c>
      <c r="Q2531" s="6">
        <f t="shared" si="279"/>
        <v>29.646079232892372</v>
      </c>
      <c r="R2531" s="8">
        <f>IF(E2530&lt;&gt;E2531,SUM($Q$4:Q2531)-SUM($R$3:R2530),0)</f>
        <v>0</v>
      </c>
      <c r="S2531" s="6">
        <f>IF(B2531&gt;0,SUM($R$4:R2531)-SUM($S$3:S2530),0)</f>
        <v>0</v>
      </c>
    </row>
    <row r="2532" spans="1:19">
      <c r="A2532">
        <f>IF(E2531&lt;&gt;E2532,COUNTIF($A$4:A2531,"&lt;&gt;0")+1,0)</f>
        <v>0</v>
      </c>
      <c r="B2532">
        <f>IF(A2532&lt;&gt;0,IF(MOD(A2532,3)=0,COUNTIF($B$4:B2531,"&lt;&gt;0")+1,0),0)</f>
        <v>0</v>
      </c>
      <c r="C2532" s="9">
        <f>'Dash Board'!$C$12+COUNT('Daily reducing balance'!$F$4:F2531)</f>
        <v>44258</v>
      </c>
      <c r="D2532">
        <f t="shared" si="273"/>
        <v>2021</v>
      </c>
      <c r="E2532">
        <f t="shared" si="274"/>
        <v>3</v>
      </c>
      <c r="F2532">
        <f>DAY('Dash Board'!$C$12+COUNT('Daily reducing balance'!$F$4:F2531))</f>
        <v>3</v>
      </c>
      <c r="G2532" s="8">
        <f t="shared" si="275"/>
        <v>216369.83139688673</v>
      </c>
      <c r="H2532" s="6">
        <f>G2532*'Dash Board'!$C$11/365</f>
        <v>62.243376155268784</v>
      </c>
      <c r="I2532" s="6">
        <f>H2532*'Dash Board'!$C$18/'Dash Board'!$C$11</f>
        <v>29.639702931080375</v>
      </c>
      <c r="J2532" s="6">
        <f>(G2532&gt;1)*PMT('Dash Board'!$C$11/365,$U$4,-'Dash Board'!$C$19)</f>
        <v>108.80376961660664</v>
      </c>
      <c r="K2532" s="6">
        <f t="shared" si="277"/>
        <v>0</v>
      </c>
      <c r="L2532" s="8">
        <f t="shared" si="278"/>
        <v>216323.27100342538</v>
      </c>
      <c r="N2532" s="8">
        <f t="shared" si="276"/>
        <v>79.164066685526265</v>
      </c>
      <c r="O2532" s="8">
        <f>IF(E2531&lt;&gt;E2532,SUM($N$4:N2532)-SUM($O$3:O2531),0)</f>
        <v>0</v>
      </c>
      <c r="P2532" s="6">
        <f>IF(B2532&gt;0,SUM($O$4:O2532)-SUM($P$3:P2531),0)</f>
        <v>0</v>
      </c>
      <c r="Q2532" s="6">
        <f t="shared" si="279"/>
        <v>29.639702931080375</v>
      </c>
      <c r="R2532" s="8">
        <f>IF(E2531&lt;&gt;E2532,SUM($Q$4:Q2532)-SUM($R$3:R2531),0)</f>
        <v>0</v>
      </c>
      <c r="S2532" s="6">
        <f>IF(B2532&gt;0,SUM($R$4:R2532)-SUM($S$3:S2531),0)</f>
        <v>0</v>
      </c>
    </row>
    <row r="2533" spans="1:19">
      <c r="A2533">
        <f>IF(E2532&lt;&gt;E2533,COUNTIF($A$4:A2532,"&lt;&gt;0")+1,0)</f>
        <v>0</v>
      </c>
      <c r="B2533">
        <f>IF(A2533&lt;&gt;0,IF(MOD(A2533,3)=0,COUNTIF($B$4:B2532,"&lt;&gt;0")+1,0),0)</f>
        <v>0</v>
      </c>
      <c r="C2533" s="9">
        <f>'Dash Board'!$C$12+COUNT('Daily reducing balance'!$F$4:F2532)</f>
        <v>44259</v>
      </c>
      <c r="D2533">
        <f t="shared" si="273"/>
        <v>2021</v>
      </c>
      <c r="E2533">
        <f t="shared" si="274"/>
        <v>3</v>
      </c>
      <c r="F2533">
        <f>DAY('Dash Board'!$C$12+COUNT('Daily reducing balance'!$F$4:F2532))</f>
        <v>4</v>
      </c>
      <c r="G2533" s="8">
        <f t="shared" si="275"/>
        <v>216323.27100342538</v>
      </c>
      <c r="H2533" s="6">
        <f>G2533*'Dash Board'!$C$11/365</f>
        <v>62.229982069478538</v>
      </c>
      <c r="I2533" s="6">
        <f>H2533*'Dash Board'!$C$18/'Dash Board'!$C$11</f>
        <v>29.633324794989782</v>
      </c>
      <c r="J2533" s="6">
        <f>(G2533&gt;1)*PMT('Dash Board'!$C$11/365,$U$4,-'Dash Board'!$C$19)</f>
        <v>108.80376961660664</v>
      </c>
      <c r="K2533" s="6">
        <f t="shared" si="277"/>
        <v>0</v>
      </c>
      <c r="L2533" s="8">
        <f t="shared" si="278"/>
        <v>216276.69721587826</v>
      </c>
      <c r="N2533" s="8">
        <f t="shared" si="276"/>
        <v>79.170444821616854</v>
      </c>
      <c r="O2533" s="8">
        <f>IF(E2532&lt;&gt;E2533,SUM($N$4:N2533)-SUM($O$3:O2532),0)</f>
        <v>0</v>
      </c>
      <c r="P2533" s="6">
        <f>IF(B2533&gt;0,SUM($O$4:O2533)-SUM($P$3:P2532),0)</f>
        <v>0</v>
      </c>
      <c r="Q2533" s="6">
        <f t="shared" si="279"/>
        <v>29.633324794989782</v>
      </c>
      <c r="R2533" s="8">
        <f>IF(E2532&lt;&gt;E2533,SUM($Q$4:Q2533)-SUM($R$3:R2532),0)</f>
        <v>0</v>
      </c>
      <c r="S2533" s="6">
        <f>IF(B2533&gt;0,SUM($R$4:R2533)-SUM($S$3:S2532),0)</f>
        <v>0</v>
      </c>
    </row>
    <row r="2534" spans="1:19">
      <c r="A2534">
        <f>IF(E2533&lt;&gt;E2534,COUNTIF($A$4:A2533,"&lt;&gt;0")+1,0)</f>
        <v>0</v>
      </c>
      <c r="B2534">
        <f>IF(A2534&lt;&gt;0,IF(MOD(A2534,3)=0,COUNTIF($B$4:B2533,"&lt;&gt;0")+1,0),0)</f>
        <v>0</v>
      </c>
      <c r="C2534" s="9">
        <f>'Dash Board'!$C$12+COUNT('Daily reducing balance'!$F$4:F2533)</f>
        <v>44260</v>
      </c>
      <c r="D2534">
        <f t="shared" si="273"/>
        <v>2021</v>
      </c>
      <c r="E2534">
        <f t="shared" si="274"/>
        <v>3</v>
      </c>
      <c r="F2534">
        <f>DAY('Dash Board'!$C$12+COUNT('Daily reducing balance'!$F$4:F2533))</f>
        <v>5</v>
      </c>
      <c r="G2534" s="8">
        <f t="shared" si="275"/>
        <v>216276.69721587826</v>
      </c>
      <c r="H2534" s="6">
        <f>G2534*'Dash Board'!$C$11/365</f>
        <v>62.216584130595116</v>
      </c>
      <c r="I2534" s="6">
        <f>H2534*'Dash Board'!$C$18/'Dash Board'!$C$11</f>
        <v>29.626944824092913</v>
      </c>
      <c r="J2534" s="6">
        <f>(G2534&gt;1)*PMT('Dash Board'!$C$11/365,$U$4,-'Dash Board'!$C$19)</f>
        <v>108.80376961660664</v>
      </c>
      <c r="K2534" s="6">
        <f t="shared" si="277"/>
        <v>0</v>
      </c>
      <c r="L2534" s="8">
        <f t="shared" si="278"/>
        <v>216230.11003039224</v>
      </c>
      <c r="N2534" s="8">
        <f t="shared" si="276"/>
        <v>79.176824792513727</v>
      </c>
      <c r="O2534" s="8">
        <f>IF(E2533&lt;&gt;E2534,SUM($N$4:N2534)-SUM($O$3:O2533),0)</f>
        <v>0</v>
      </c>
      <c r="P2534" s="6">
        <f>IF(B2534&gt;0,SUM($O$4:O2534)-SUM($P$3:P2533),0)</f>
        <v>0</v>
      </c>
      <c r="Q2534" s="6">
        <f t="shared" si="279"/>
        <v>29.626944824092913</v>
      </c>
      <c r="R2534" s="8">
        <f>IF(E2533&lt;&gt;E2534,SUM($Q$4:Q2534)-SUM($R$3:R2533),0)</f>
        <v>0</v>
      </c>
      <c r="S2534" s="6">
        <f>IF(B2534&gt;0,SUM($R$4:R2534)-SUM($S$3:S2533),0)</f>
        <v>0</v>
      </c>
    </row>
    <row r="2535" spans="1:19">
      <c r="A2535">
        <f>IF(E2534&lt;&gt;E2535,COUNTIF($A$4:A2534,"&lt;&gt;0")+1,0)</f>
        <v>0</v>
      </c>
      <c r="B2535">
        <f>IF(A2535&lt;&gt;0,IF(MOD(A2535,3)=0,COUNTIF($B$4:B2534,"&lt;&gt;0")+1,0),0)</f>
        <v>0</v>
      </c>
      <c r="C2535" s="9">
        <f>'Dash Board'!$C$12+COUNT('Daily reducing balance'!$F$4:F2534)</f>
        <v>44261</v>
      </c>
      <c r="D2535">
        <f t="shared" si="273"/>
        <v>2021</v>
      </c>
      <c r="E2535">
        <f t="shared" si="274"/>
        <v>3</v>
      </c>
      <c r="F2535">
        <f>DAY('Dash Board'!$C$12+COUNT('Daily reducing balance'!$F$4:F2534))</f>
        <v>6</v>
      </c>
      <c r="G2535" s="8">
        <f t="shared" si="275"/>
        <v>216230.11003039224</v>
      </c>
      <c r="H2535" s="6">
        <f>G2535*'Dash Board'!$C$11/365</f>
        <v>62.203182337510093</v>
      </c>
      <c r="I2535" s="6">
        <f>H2535*'Dash Board'!$C$18/'Dash Board'!$C$11</f>
        <v>29.620563017861951</v>
      </c>
      <c r="J2535" s="6">
        <f>(G2535&gt;1)*PMT('Dash Board'!$C$11/365,$U$4,-'Dash Board'!$C$19)</f>
        <v>108.80376961660664</v>
      </c>
      <c r="K2535" s="6">
        <f t="shared" si="277"/>
        <v>0</v>
      </c>
      <c r="L2535" s="8">
        <f t="shared" si="278"/>
        <v>216183.50944311314</v>
      </c>
      <c r="N2535" s="8">
        <f t="shared" si="276"/>
        <v>79.18320659874469</v>
      </c>
      <c r="O2535" s="8">
        <f>IF(E2534&lt;&gt;E2535,SUM($N$4:N2535)-SUM($O$3:O2534),0)</f>
        <v>0</v>
      </c>
      <c r="P2535" s="6">
        <f>IF(B2535&gt;0,SUM($O$4:O2535)-SUM($P$3:P2534),0)</f>
        <v>0</v>
      </c>
      <c r="Q2535" s="6">
        <f t="shared" si="279"/>
        <v>29.620563017861951</v>
      </c>
      <c r="R2535" s="8">
        <f>IF(E2534&lt;&gt;E2535,SUM($Q$4:Q2535)-SUM($R$3:R2534),0)</f>
        <v>0</v>
      </c>
      <c r="S2535" s="6">
        <f>IF(B2535&gt;0,SUM($R$4:R2535)-SUM($S$3:S2534),0)</f>
        <v>0</v>
      </c>
    </row>
    <row r="2536" spans="1:19">
      <c r="A2536">
        <f>IF(E2535&lt;&gt;E2536,COUNTIF($A$4:A2535,"&lt;&gt;0")+1,0)</f>
        <v>0</v>
      </c>
      <c r="B2536">
        <f>IF(A2536&lt;&gt;0,IF(MOD(A2536,3)=0,COUNTIF($B$4:B2535,"&lt;&gt;0")+1,0),0)</f>
        <v>0</v>
      </c>
      <c r="C2536" s="9">
        <f>'Dash Board'!$C$12+COUNT('Daily reducing balance'!$F$4:F2535)</f>
        <v>44262</v>
      </c>
      <c r="D2536">
        <f t="shared" si="273"/>
        <v>2021</v>
      </c>
      <c r="E2536">
        <f t="shared" si="274"/>
        <v>3</v>
      </c>
      <c r="F2536">
        <f>DAY('Dash Board'!$C$12+COUNT('Daily reducing balance'!$F$4:F2535))</f>
        <v>7</v>
      </c>
      <c r="G2536" s="8">
        <f t="shared" si="275"/>
        <v>216183.50944311314</v>
      </c>
      <c r="H2536" s="6">
        <f>G2536*'Dash Board'!$C$11/365</f>
        <v>62.189776689114737</v>
      </c>
      <c r="I2536" s="6">
        <f>H2536*'Dash Board'!$C$18/'Dash Board'!$C$11</f>
        <v>29.614179375768927</v>
      </c>
      <c r="J2536" s="6">
        <f>(G2536&gt;1)*PMT('Dash Board'!$C$11/365,$U$4,-'Dash Board'!$C$19)</f>
        <v>108.80376961660664</v>
      </c>
      <c r="K2536" s="6">
        <f t="shared" si="277"/>
        <v>0</v>
      </c>
      <c r="L2536" s="8">
        <f t="shared" si="278"/>
        <v>216136.89545018564</v>
      </c>
      <c r="N2536" s="8">
        <f t="shared" si="276"/>
        <v>79.189590240837717</v>
      </c>
      <c r="O2536" s="8">
        <f>IF(E2535&lt;&gt;E2536,SUM($N$4:N2536)-SUM($O$3:O2535),0)</f>
        <v>0</v>
      </c>
      <c r="P2536" s="6">
        <f>IF(B2536&gt;0,SUM($O$4:O2536)-SUM($P$3:P2535),0)</f>
        <v>0</v>
      </c>
      <c r="Q2536" s="6">
        <f t="shared" si="279"/>
        <v>29.614179375768927</v>
      </c>
      <c r="R2536" s="8">
        <f>IF(E2535&lt;&gt;E2536,SUM($Q$4:Q2536)-SUM($R$3:R2535),0)</f>
        <v>0</v>
      </c>
      <c r="S2536" s="6">
        <f>IF(B2536&gt;0,SUM($R$4:R2536)-SUM($S$3:S2535),0)</f>
        <v>0</v>
      </c>
    </row>
    <row r="2537" spans="1:19">
      <c r="A2537">
        <f>IF(E2536&lt;&gt;E2537,COUNTIF($A$4:A2536,"&lt;&gt;0")+1,0)</f>
        <v>0</v>
      </c>
      <c r="B2537">
        <f>IF(A2537&lt;&gt;0,IF(MOD(A2537,3)=0,COUNTIF($B$4:B2536,"&lt;&gt;0")+1,0),0)</f>
        <v>0</v>
      </c>
      <c r="C2537" s="9">
        <f>'Dash Board'!$C$12+COUNT('Daily reducing balance'!$F$4:F2536)</f>
        <v>44263</v>
      </c>
      <c r="D2537">
        <f t="shared" si="273"/>
        <v>2021</v>
      </c>
      <c r="E2537">
        <f t="shared" si="274"/>
        <v>3</v>
      </c>
      <c r="F2537">
        <f>DAY('Dash Board'!$C$12+COUNT('Daily reducing balance'!$F$4:F2536))</f>
        <v>8</v>
      </c>
      <c r="G2537" s="8">
        <f t="shared" si="275"/>
        <v>216136.89545018564</v>
      </c>
      <c r="H2537" s="6">
        <f>G2537*'Dash Board'!$C$11/365</f>
        <v>62.176367184299977</v>
      </c>
      <c r="I2537" s="6">
        <f>H2537*'Dash Board'!$C$18/'Dash Board'!$C$11</f>
        <v>29.607793897285706</v>
      </c>
      <c r="J2537" s="6">
        <f>(G2537&gt;1)*PMT('Dash Board'!$C$11/365,$U$4,-'Dash Board'!$C$19)</f>
        <v>108.80376961660664</v>
      </c>
      <c r="K2537" s="6">
        <f t="shared" si="277"/>
        <v>0</v>
      </c>
      <c r="L2537" s="8">
        <f t="shared" si="278"/>
        <v>216090.26804775331</v>
      </c>
      <c r="N2537" s="8">
        <f t="shared" si="276"/>
        <v>79.195975719320941</v>
      </c>
      <c r="O2537" s="8">
        <f>IF(E2536&lt;&gt;E2537,SUM($N$4:N2537)-SUM($O$3:O2536),0)</f>
        <v>0</v>
      </c>
      <c r="P2537" s="6">
        <f>IF(B2537&gt;0,SUM($O$4:O2537)-SUM($P$3:P2536),0)</f>
        <v>0</v>
      </c>
      <c r="Q2537" s="6">
        <f t="shared" si="279"/>
        <v>29.607793897285706</v>
      </c>
      <c r="R2537" s="8">
        <f>IF(E2536&lt;&gt;E2537,SUM($Q$4:Q2537)-SUM($R$3:R2536),0)</f>
        <v>0</v>
      </c>
      <c r="S2537" s="6">
        <f>IF(B2537&gt;0,SUM($R$4:R2537)-SUM($S$3:S2536),0)</f>
        <v>0</v>
      </c>
    </row>
    <row r="2538" spans="1:19">
      <c r="A2538">
        <f>IF(E2537&lt;&gt;E2538,COUNTIF($A$4:A2537,"&lt;&gt;0")+1,0)</f>
        <v>0</v>
      </c>
      <c r="B2538">
        <f>IF(A2538&lt;&gt;0,IF(MOD(A2538,3)=0,COUNTIF($B$4:B2537,"&lt;&gt;0")+1,0),0)</f>
        <v>0</v>
      </c>
      <c r="C2538" s="9">
        <f>'Dash Board'!$C$12+COUNT('Daily reducing balance'!$F$4:F2537)</f>
        <v>44264</v>
      </c>
      <c r="D2538">
        <f t="shared" si="273"/>
        <v>2021</v>
      </c>
      <c r="E2538">
        <f t="shared" si="274"/>
        <v>3</v>
      </c>
      <c r="F2538">
        <f>DAY('Dash Board'!$C$12+COUNT('Daily reducing balance'!$F$4:F2537))</f>
        <v>9</v>
      </c>
      <c r="G2538" s="8">
        <f t="shared" si="275"/>
        <v>216090.26804775331</v>
      </c>
      <c r="H2538" s="6">
        <f>G2538*'Dash Board'!$C$11/365</f>
        <v>62.162953821956435</v>
      </c>
      <c r="I2538" s="6">
        <f>H2538*'Dash Board'!$C$18/'Dash Board'!$C$11</f>
        <v>29.601406581884017</v>
      </c>
      <c r="J2538" s="6">
        <f>(G2538&gt;1)*PMT('Dash Board'!$C$11/365,$U$4,-'Dash Board'!$C$19)</f>
        <v>108.80376961660664</v>
      </c>
      <c r="K2538" s="6">
        <f t="shared" si="277"/>
        <v>0</v>
      </c>
      <c r="L2538" s="8">
        <f t="shared" si="278"/>
        <v>216043.62723195864</v>
      </c>
      <c r="N2538" s="8">
        <f t="shared" si="276"/>
        <v>79.202363034722623</v>
      </c>
      <c r="O2538" s="8">
        <f>IF(E2537&lt;&gt;E2538,SUM($N$4:N2538)-SUM($O$3:O2537),0)</f>
        <v>0</v>
      </c>
      <c r="P2538" s="6">
        <f>IF(B2538&gt;0,SUM($O$4:O2538)-SUM($P$3:P2537),0)</f>
        <v>0</v>
      </c>
      <c r="Q2538" s="6">
        <f t="shared" si="279"/>
        <v>29.601406581884017</v>
      </c>
      <c r="R2538" s="8">
        <f>IF(E2537&lt;&gt;E2538,SUM($Q$4:Q2538)-SUM($R$3:R2537),0)</f>
        <v>0</v>
      </c>
      <c r="S2538" s="6">
        <f>IF(B2538&gt;0,SUM($R$4:R2538)-SUM($S$3:S2537),0)</f>
        <v>0</v>
      </c>
    </row>
    <row r="2539" spans="1:19">
      <c r="A2539">
        <f>IF(E2538&lt;&gt;E2539,COUNTIF($A$4:A2538,"&lt;&gt;0")+1,0)</f>
        <v>0</v>
      </c>
      <c r="B2539">
        <f>IF(A2539&lt;&gt;0,IF(MOD(A2539,3)=0,COUNTIF($B$4:B2538,"&lt;&gt;0")+1,0),0)</f>
        <v>0</v>
      </c>
      <c r="C2539" s="9">
        <f>'Dash Board'!$C$12+COUNT('Daily reducing balance'!$F$4:F2538)</f>
        <v>44265</v>
      </c>
      <c r="D2539">
        <f t="shared" si="273"/>
        <v>2021</v>
      </c>
      <c r="E2539">
        <f t="shared" si="274"/>
        <v>3</v>
      </c>
      <c r="F2539">
        <f>DAY('Dash Board'!$C$12+COUNT('Daily reducing balance'!$F$4:F2538))</f>
        <v>10</v>
      </c>
      <c r="G2539" s="8">
        <f t="shared" si="275"/>
        <v>216043.62723195864</v>
      </c>
      <c r="H2539" s="6">
        <f>G2539*'Dash Board'!$C$11/365</f>
        <v>62.149536600974407</v>
      </c>
      <c r="I2539" s="6">
        <f>H2539*'Dash Board'!$C$18/'Dash Board'!$C$11</f>
        <v>29.595017429035433</v>
      </c>
      <c r="J2539" s="6">
        <f>(G2539&gt;1)*PMT('Dash Board'!$C$11/365,$U$4,-'Dash Board'!$C$19)</f>
        <v>108.80376961660664</v>
      </c>
      <c r="K2539" s="6">
        <f t="shared" si="277"/>
        <v>0</v>
      </c>
      <c r="L2539" s="8">
        <f t="shared" si="278"/>
        <v>215996.97299894301</v>
      </c>
      <c r="N2539" s="8">
        <f t="shared" si="276"/>
        <v>79.208752187571207</v>
      </c>
      <c r="O2539" s="8">
        <f>IF(E2538&lt;&gt;E2539,SUM($N$4:N2539)-SUM($O$3:O2538),0)</f>
        <v>0</v>
      </c>
      <c r="P2539" s="6">
        <f>IF(B2539&gt;0,SUM($O$4:O2539)-SUM($P$3:P2538),0)</f>
        <v>0</v>
      </c>
      <c r="Q2539" s="6">
        <f t="shared" si="279"/>
        <v>29.595017429035433</v>
      </c>
      <c r="R2539" s="8">
        <f>IF(E2538&lt;&gt;E2539,SUM($Q$4:Q2539)-SUM($R$3:R2538),0)</f>
        <v>0</v>
      </c>
      <c r="S2539" s="6">
        <f>IF(B2539&gt;0,SUM($R$4:R2539)-SUM($S$3:S2538),0)</f>
        <v>0</v>
      </c>
    </row>
    <row r="2540" spans="1:19">
      <c r="A2540">
        <f>IF(E2539&lt;&gt;E2540,COUNTIF($A$4:A2539,"&lt;&gt;0")+1,0)</f>
        <v>0</v>
      </c>
      <c r="B2540">
        <f>IF(A2540&lt;&gt;0,IF(MOD(A2540,3)=0,COUNTIF($B$4:B2539,"&lt;&gt;0")+1,0),0)</f>
        <v>0</v>
      </c>
      <c r="C2540" s="9">
        <f>'Dash Board'!$C$12+COUNT('Daily reducing balance'!$F$4:F2539)</f>
        <v>44266</v>
      </c>
      <c r="D2540">
        <f t="shared" si="273"/>
        <v>2021</v>
      </c>
      <c r="E2540">
        <f t="shared" si="274"/>
        <v>3</v>
      </c>
      <c r="F2540">
        <f>DAY('Dash Board'!$C$12+COUNT('Daily reducing balance'!$F$4:F2539))</f>
        <v>11</v>
      </c>
      <c r="G2540" s="8">
        <f t="shared" si="275"/>
        <v>215996.97299894301</v>
      </c>
      <c r="H2540" s="6">
        <f>G2540*'Dash Board'!$C$11/365</f>
        <v>62.136115520243877</v>
      </c>
      <c r="I2540" s="6">
        <f>H2540*'Dash Board'!$C$18/'Dash Board'!$C$11</f>
        <v>29.588626438211374</v>
      </c>
      <c r="J2540" s="6">
        <f>(G2540&gt;1)*PMT('Dash Board'!$C$11/365,$U$4,-'Dash Board'!$C$19)</f>
        <v>108.80376961660664</v>
      </c>
      <c r="K2540" s="6">
        <f t="shared" si="277"/>
        <v>0</v>
      </c>
      <c r="L2540" s="8">
        <f t="shared" si="278"/>
        <v>215950.30534484662</v>
      </c>
      <c r="N2540" s="8">
        <f t="shared" si="276"/>
        <v>79.215143178395266</v>
      </c>
      <c r="O2540" s="8">
        <f>IF(E2539&lt;&gt;E2540,SUM($N$4:N2540)-SUM($O$3:O2539),0)</f>
        <v>0</v>
      </c>
      <c r="P2540" s="6">
        <f>IF(B2540&gt;0,SUM($O$4:O2540)-SUM($P$3:P2539),0)</f>
        <v>0</v>
      </c>
      <c r="Q2540" s="6">
        <f t="shared" si="279"/>
        <v>29.588626438211374</v>
      </c>
      <c r="R2540" s="8">
        <f>IF(E2539&lt;&gt;E2540,SUM($Q$4:Q2540)-SUM($R$3:R2539),0)</f>
        <v>0</v>
      </c>
      <c r="S2540" s="6">
        <f>IF(B2540&gt;0,SUM($R$4:R2540)-SUM($S$3:S2539),0)</f>
        <v>0</v>
      </c>
    </row>
    <row r="2541" spans="1:19">
      <c r="A2541">
        <f>IF(E2540&lt;&gt;E2541,COUNTIF($A$4:A2540,"&lt;&gt;0")+1,0)</f>
        <v>0</v>
      </c>
      <c r="B2541">
        <f>IF(A2541&lt;&gt;0,IF(MOD(A2541,3)=0,COUNTIF($B$4:B2540,"&lt;&gt;0")+1,0),0)</f>
        <v>0</v>
      </c>
      <c r="C2541" s="9">
        <f>'Dash Board'!$C$12+COUNT('Daily reducing balance'!$F$4:F2540)</f>
        <v>44267</v>
      </c>
      <c r="D2541">
        <f t="shared" si="273"/>
        <v>2021</v>
      </c>
      <c r="E2541">
        <f t="shared" si="274"/>
        <v>3</v>
      </c>
      <c r="F2541">
        <f>DAY('Dash Board'!$C$12+COUNT('Daily reducing balance'!$F$4:F2540))</f>
        <v>12</v>
      </c>
      <c r="G2541" s="8">
        <f t="shared" si="275"/>
        <v>215950.30534484662</v>
      </c>
      <c r="H2541" s="6">
        <f>G2541*'Dash Board'!$C$11/365</f>
        <v>62.122690578654506</v>
      </c>
      <c r="I2541" s="6">
        <f>H2541*'Dash Board'!$C$18/'Dash Board'!$C$11</f>
        <v>29.582233608883101</v>
      </c>
      <c r="J2541" s="6">
        <f>(G2541&gt;1)*PMT('Dash Board'!$C$11/365,$U$4,-'Dash Board'!$C$19)</f>
        <v>108.80376961660664</v>
      </c>
      <c r="K2541" s="6">
        <f t="shared" si="277"/>
        <v>0</v>
      </c>
      <c r="L2541" s="8">
        <f t="shared" si="278"/>
        <v>215903.62426580867</v>
      </c>
      <c r="N2541" s="8">
        <f t="shared" si="276"/>
        <v>79.221536007723543</v>
      </c>
      <c r="O2541" s="8">
        <f>IF(E2540&lt;&gt;E2541,SUM($N$4:N2541)-SUM($O$3:O2540),0)</f>
        <v>0</v>
      </c>
      <c r="P2541" s="6">
        <f>IF(B2541&gt;0,SUM($O$4:O2541)-SUM($P$3:P2540),0)</f>
        <v>0</v>
      </c>
      <c r="Q2541" s="6">
        <f t="shared" si="279"/>
        <v>29.582233608883101</v>
      </c>
      <c r="R2541" s="8">
        <f>IF(E2540&lt;&gt;E2541,SUM($Q$4:Q2541)-SUM($R$3:R2540),0)</f>
        <v>0</v>
      </c>
      <c r="S2541" s="6">
        <f>IF(B2541&gt;0,SUM($R$4:R2541)-SUM($S$3:S2540),0)</f>
        <v>0</v>
      </c>
    </row>
    <row r="2542" spans="1:19">
      <c r="A2542">
        <f>IF(E2541&lt;&gt;E2542,COUNTIF($A$4:A2541,"&lt;&gt;0")+1,0)</f>
        <v>0</v>
      </c>
      <c r="B2542">
        <f>IF(A2542&lt;&gt;0,IF(MOD(A2542,3)=0,COUNTIF($B$4:B2541,"&lt;&gt;0")+1,0),0)</f>
        <v>0</v>
      </c>
      <c r="C2542" s="9">
        <f>'Dash Board'!$C$12+COUNT('Daily reducing balance'!$F$4:F2541)</f>
        <v>44268</v>
      </c>
      <c r="D2542">
        <f t="shared" si="273"/>
        <v>2021</v>
      </c>
      <c r="E2542">
        <f t="shared" si="274"/>
        <v>3</v>
      </c>
      <c r="F2542">
        <f>DAY('Dash Board'!$C$12+COUNT('Daily reducing balance'!$F$4:F2541))</f>
        <v>13</v>
      </c>
      <c r="G2542" s="8">
        <f t="shared" si="275"/>
        <v>215903.62426580867</v>
      </c>
      <c r="H2542" s="6">
        <f>G2542*'Dash Board'!$C$11/365</f>
        <v>62.109261775095646</v>
      </c>
      <c r="I2542" s="6">
        <f>H2542*'Dash Board'!$C$18/'Dash Board'!$C$11</f>
        <v>29.575838940521738</v>
      </c>
      <c r="J2542" s="6">
        <f>(G2542&gt;1)*PMT('Dash Board'!$C$11/365,$U$4,-'Dash Board'!$C$19)</f>
        <v>108.80376961660664</v>
      </c>
      <c r="K2542" s="6">
        <f t="shared" si="277"/>
        <v>0</v>
      </c>
      <c r="L2542" s="8">
        <f t="shared" si="278"/>
        <v>215856.92975796715</v>
      </c>
      <c r="N2542" s="8">
        <f t="shared" si="276"/>
        <v>79.22793067608491</v>
      </c>
      <c r="O2542" s="8">
        <f>IF(E2541&lt;&gt;E2542,SUM($N$4:N2542)-SUM($O$3:O2541),0)</f>
        <v>0</v>
      </c>
      <c r="P2542" s="6">
        <f>IF(B2542&gt;0,SUM($O$4:O2542)-SUM($P$3:P2541),0)</f>
        <v>0</v>
      </c>
      <c r="Q2542" s="6">
        <f t="shared" si="279"/>
        <v>29.575838940521738</v>
      </c>
      <c r="R2542" s="8">
        <f>IF(E2541&lt;&gt;E2542,SUM($Q$4:Q2542)-SUM($R$3:R2541),0)</f>
        <v>0</v>
      </c>
      <c r="S2542" s="6">
        <f>IF(B2542&gt;0,SUM($R$4:R2542)-SUM($S$3:S2541),0)</f>
        <v>0</v>
      </c>
    </row>
    <row r="2543" spans="1:19">
      <c r="A2543">
        <f>IF(E2542&lt;&gt;E2543,COUNTIF($A$4:A2542,"&lt;&gt;0")+1,0)</f>
        <v>0</v>
      </c>
      <c r="B2543">
        <f>IF(A2543&lt;&gt;0,IF(MOD(A2543,3)=0,COUNTIF($B$4:B2542,"&lt;&gt;0")+1,0),0)</f>
        <v>0</v>
      </c>
      <c r="C2543" s="9">
        <f>'Dash Board'!$C$12+COUNT('Daily reducing balance'!$F$4:F2542)</f>
        <v>44269</v>
      </c>
      <c r="D2543">
        <f t="shared" si="273"/>
        <v>2021</v>
      </c>
      <c r="E2543">
        <f t="shared" si="274"/>
        <v>3</v>
      </c>
      <c r="F2543">
        <f>DAY('Dash Board'!$C$12+COUNT('Daily reducing balance'!$F$4:F2542))</f>
        <v>14</v>
      </c>
      <c r="G2543" s="8">
        <f t="shared" si="275"/>
        <v>215856.92975796715</v>
      </c>
      <c r="H2543" s="6">
        <f>G2543*'Dash Board'!$C$11/365</f>
        <v>62.0958291084563</v>
      </c>
      <c r="I2543" s="6">
        <f>H2543*'Dash Board'!$C$18/'Dash Board'!$C$11</f>
        <v>29.56944243259824</v>
      </c>
      <c r="J2543" s="6">
        <f>(G2543&gt;1)*PMT('Dash Board'!$C$11/365,$U$4,-'Dash Board'!$C$19)</f>
        <v>108.80376961660664</v>
      </c>
      <c r="K2543" s="6">
        <f t="shared" si="277"/>
        <v>0</v>
      </c>
      <c r="L2543" s="8">
        <f t="shared" si="278"/>
        <v>215810.22181745901</v>
      </c>
      <c r="N2543" s="8">
        <f t="shared" si="276"/>
        <v>79.234327184008407</v>
      </c>
      <c r="O2543" s="8">
        <f>IF(E2542&lt;&gt;E2543,SUM($N$4:N2543)-SUM($O$3:O2542),0)</f>
        <v>0</v>
      </c>
      <c r="P2543" s="6">
        <f>IF(B2543&gt;0,SUM($O$4:O2543)-SUM($P$3:P2542),0)</f>
        <v>0</v>
      </c>
      <c r="Q2543" s="6">
        <f t="shared" si="279"/>
        <v>29.56944243259824</v>
      </c>
      <c r="R2543" s="8">
        <f>IF(E2542&lt;&gt;E2543,SUM($Q$4:Q2543)-SUM($R$3:R2542),0)</f>
        <v>0</v>
      </c>
      <c r="S2543" s="6">
        <f>IF(B2543&gt;0,SUM($R$4:R2543)-SUM($S$3:S2542),0)</f>
        <v>0</v>
      </c>
    </row>
    <row r="2544" spans="1:19">
      <c r="A2544">
        <f>IF(E2543&lt;&gt;E2544,COUNTIF($A$4:A2543,"&lt;&gt;0")+1,0)</f>
        <v>0</v>
      </c>
      <c r="B2544">
        <f>IF(A2544&lt;&gt;0,IF(MOD(A2544,3)=0,COUNTIF($B$4:B2543,"&lt;&gt;0")+1,0),0)</f>
        <v>0</v>
      </c>
      <c r="C2544" s="9">
        <f>'Dash Board'!$C$12+COUNT('Daily reducing balance'!$F$4:F2543)</f>
        <v>44270</v>
      </c>
      <c r="D2544">
        <f t="shared" si="273"/>
        <v>2021</v>
      </c>
      <c r="E2544">
        <f t="shared" si="274"/>
        <v>3</v>
      </c>
      <c r="F2544">
        <f>DAY('Dash Board'!$C$12+COUNT('Daily reducing balance'!$F$4:F2543))</f>
        <v>15</v>
      </c>
      <c r="G2544" s="8">
        <f t="shared" si="275"/>
        <v>215810.22181745901</v>
      </c>
      <c r="H2544" s="6">
        <f>G2544*'Dash Board'!$C$11/365</f>
        <v>62.082392577625193</v>
      </c>
      <c r="I2544" s="6">
        <f>H2544*'Dash Board'!$C$18/'Dash Board'!$C$11</f>
        <v>29.563044084583428</v>
      </c>
      <c r="J2544" s="6">
        <f>(G2544&gt;1)*PMT('Dash Board'!$C$11/365,$U$4,-'Dash Board'!$C$19)</f>
        <v>108.80376961660664</v>
      </c>
      <c r="K2544" s="6">
        <f t="shared" si="277"/>
        <v>0</v>
      </c>
      <c r="L2544" s="8">
        <f t="shared" si="278"/>
        <v>215763.50044042003</v>
      </c>
      <c r="N2544" s="8">
        <f t="shared" si="276"/>
        <v>79.24072553202322</v>
      </c>
      <c r="O2544" s="8">
        <f>IF(E2543&lt;&gt;E2544,SUM($N$4:N2544)-SUM($O$3:O2543),0)</f>
        <v>0</v>
      </c>
      <c r="P2544" s="6">
        <f>IF(B2544&gt;0,SUM($O$4:O2544)-SUM($P$3:P2543),0)</f>
        <v>0</v>
      </c>
      <c r="Q2544" s="6">
        <f t="shared" si="279"/>
        <v>29.563044084583428</v>
      </c>
      <c r="R2544" s="8">
        <f>IF(E2543&lt;&gt;E2544,SUM($Q$4:Q2544)-SUM($R$3:R2543),0)</f>
        <v>0</v>
      </c>
      <c r="S2544" s="6">
        <f>IF(B2544&gt;0,SUM($R$4:R2544)-SUM($S$3:S2543),0)</f>
        <v>0</v>
      </c>
    </row>
    <row r="2545" spans="1:19">
      <c r="A2545">
        <f>IF(E2544&lt;&gt;E2545,COUNTIF($A$4:A2544,"&lt;&gt;0")+1,0)</f>
        <v>0</v>
      </c>
      <c r="B2545">
        <f>IF(A2545&lt;&gt;0,IF(MOD(A2545,3)=0,COUNTIF($B$4:B2544,"&lt;&gt;0")+1,0),0)</f>
        <v>0</v>
      </c>
      <c r="C2545" s="9">
        <f>'Dash Board'!$C$12+COUNT('Daily reducing balance'!$F$4:F2544)</f>
        <v>44271</v>
      </c>
      <c r="D2545">
        <f t="shared" si="273"/>
        <v>2021</v>
      </c>
      <c r="E2545">
        <f t="shared" si="274"/>
        <v>3</v>
      </c>
      <c r="F2545">
        <f>DAY('Dash Board'!$C$12+COUNT('Daily reducing balance'!$F$4:F2544))</f>
        <v>16</v>
      </c>
      <c r="G2545" s="8">
        <f t="shared" si="275"/>
        <v>215763.50044042003</v>
      </c>
      <c r="H2545" s="6">
        <f>G2545*'Dash Board'!$C$11/365</f>
        <v>62.068952181490687</v>
      </c>
      <c r="I2545" s="6">
        <f>H2545*'Dash Board'!$C$18/'Dash Board'!$C$11</f>
        <v>29.556643895947946</v>
      </c>
      <c r="J2545" s="6">
        <f>(G2545&gt;1)*PMT('Dash Board'!$C$11/365,$U$4,-'Dash Board'!$C$19)</f>
        <v>108.80376961660664</v>
      </c>
      <c r="K2545" s="6">
        <f t="shared" si="277"/>
        <v>0</v>
      </c>
      <c r="L2545" s="8">
        <f t="shared" si="278"/>
        <v>215716.76562298491</v>
      </c>
      <c r="N2545" s="8">
        <f t="shared" si="276"/>
        <v>79.247125720658701</v>
      </c>
      <c r="O2545" s="8">
        <f>IF(E2544&lt;&gt;E2545,SUM($N$4:N2545)-SUM($O$3:O2544),0)</f>
        <v>0</v>
      </c>
      <c r="P2545" s="6">
        <f>IF(B2545&gt;0,SUM($O$4:O2545)-SUM($P$3:P2544),0)</f>
        <v>0</v>
      </c>
      <c r="Q2545" s="6">
        <f t="shared" si="279"/>
        <v>29.556643895947946</v>
      </c>
      <c r="R2545" s="8">
        <f>IF(E2544&lt;&gt;E2545,SUM($Q$4:Q2545)-SUM($R$3:R2544),0)</f>
        <v>0</v>
      </c>
      <c r="S2545" s="6">
        <f>IF(B2545&gt;0,SUM($R$4:R2545)-SUM($S$3:S2544),0)</f>
        <v>0</v>
      </c>
    </row>
    <row r="2546" spans="1:19">
      <c r="A2546">
        <f>IF(E2545&lt;&gt;E2546,COUNTIF($A$4:A2545,"&lt;&gt;0")+1,0)</f>
        <v>0</v>
      </c>
      <c r="B2546">
        <f>IF(A2546&lt;&gt;0,IF(MOD(A2546,3)=0,COUNTIF($B$4:B2545,"&lt;&gt;0")+1,0),0)</f>
        <v>0</v>
      </c>
      <c r="C2546" s="9">
        <f>'Dash Board'!$C$12+COUNT('Daily reducing balance'!$F$4:F2545)</f>
        <v>44272</v>
      </c>
      <c r="D2546">
        <f t="shared" si="273"/>
        <v>2021</v>
      </c>
      <c r="E2546">
        <f t="shared" si="274"/>
        <v>3</v>
      </c>
      <c r="F2546">
        <f>DAY('Dash Board'!$C$12+COUNT('Daily reducing balance'!$F$4:F2545))</f>
        <v>17</v>
      </c>
      <c r="G2546" s="8">
        <f t="shared" si="275"/>
        <v>215716.76562298491</v>
      </c>
      <c r="H2546" s="6">
        <f>G2546*'Dash Board'!$C$11/365</f>
        <v>62.055507918940862</v>
      </c>
      <c r="I2546" s="6">
        <f>H2546*'Dash Board'!$C$18/'Dash Board'!$C$11</f>
        <v>29.55024186616232</v>
      </c>
      <c r="J2546" s="6">
        <f>(G2546&gt;1)*PMT('Dash Board'!$C$11/365,$U$4,-'Dash Board'!$C$19)</f>
        <v>108.80376961660664</v>
      </c>
      <c r="K2546" s="6">
        <f t="shared" si="277"/>
        <v>0</v>
      </c>
      <c r="L2546" s="8">
        <f t="shared" si="278"/>
        <v>215670.01736128723</v>
      </c>
      <c r="N2546" s="8">
        <f t="shared" si="276"/>
        <v>79.25352775044432</v>
      </c>
      <c r="O2546" s="8">
        <f>IF(E2545&lt;&gt;E2546,SUM($N$4:N2546)-SUM($O$3:O2545),0)</f>
        <v>0</v>
      </c>
      <c r="P2546" s="6">
        <f>IF(B2546&gt;0,SUM($O$4:O2546)-SUM($P$3:P2545),0)</f>
        <v>0</v>
      </c>
      <c r="Q2546" s="6">
        <f t="shared" si="279"/>
        <v>29.55024186616232</v>
      </c>
      <c r="R2546" s="8">
        <f>IF(E2545&lt;&gt;E2546,SUM($Q$4:Q2546)-SUM($R$3:R2545),0)</f>
        <v>0</v>
      </c>
      <c r="S2546" s="6">
        <f>IF(B2546&gt;0,SUM($R$4:R2546)-SUM($S$3:S2545),0)</f>
        <v>0</v>
      </c>
    </row>
    <row r="2547" spans="1:19">
      <c r="A2547">
        <f>IF(E2546&lt;&gt;E2547,COUNTIF($A$4:A2546,"&lt;&gt;0")+1,0)</f>
        <v>0</v>
      </c>
      <c r="B2547">
        <f>IF(A2547&lt;&gt;0,IF(MOD(A2547,3)=0,COUNTIF($B$4:B2546,"&lt;&gt;0")+1,0),0)</f>
        <v>0</v>
      </c>
      <c r="C2547" s="9">
        <f>'Dash Board'!$C$12+COUNT('Daily reducing balance'!$F$4:F2546)</f>
        <v>44273</v>
      </c>
      <c r="D2547">
        <f t="shared" si="273"/>
        <v>2021</v>
      </c>
      <c r="E2547">
        <f t="shared" si="274"/>
        <v>3</v>
      </c>
      <c r="F2547">
        <f>DAY('Dash Board'!$C$12+COUNT('Daily reducing balance'!$F$4:F2546))</f>
        <v>18</v>
      </c>
      <c r="G2547" s="8">
        <f t="shared" si="275"/>
        <v>215670.01736128723</v>
      </c>
      <c r="H2547" s="6">
        <f>G2547*'Dash Board'!$C$11/365</f>
        <v>62.042059788863448</v>
      </c>
      <c r="I2547" s="6">
        <f>H2547*'Dash Board'!$C$18/'Dash Board'!$C$11</f>
        <v>29.543837994696883</v>
      </c>
      <c r="J2547" s="6">
        <f>(G2547&gt;1)*PMT('Dash Board'!$C$11/365,$U$4,-'Dash Board'!$C$19)</f>
        <v>108.80376961660664</v>
      </c>
      <c r="K2547" s="6">
        <f t="shared" si="277"/>
        <v>0</v>
      </c>
      <c r="L2547" s="8">
        <f t="shared" si="278"/>
        <v>215623.25565145948</v>
      </c>
      <c r="N2547" s="8">
        <f t="shared" si="276"/>
        <v>79.259931621909757</v>
      </c>
      <c r="O2547" s="8">
        <f>IF(E2546&lt;&gt;E2547,SUM($N$4:N2547)-SUM($O$3:O2546),0)</f>
        <v>0</v>
      </c>
      <c r="P2547" s="6">
        <f>IF(B2547&gt;0,SUM($O$4:O2547)-SUM($P$3:P2546),0)</f>
        <v>0</v>
      </c>
      <c r="Q2547" s="6">
        <f t="shared" si="279"/>
        <v>29.543837994696883</v>
      </c>
      <c r="R2547" s="8">
        <f>IF(E2546&lt;&gt;E2547,SUM($Q$4:Q2547)-SUM($R$3:R2546),0)</f>
        <v>0</v>
      </c>
      <c r="S2547" s="6">
        <f>IF(B2547&gt;0,SUM($R$4:R2547)-SUM($S$3:S2546),0)</f>
        <v>0</v>
      </c>
    </row>
    <row r="2548" spans="1:19">
      <c r="A2548">
        <f>IF(E2547&lt;&gt;E2548,COUNTIF($A$4:A2547,"&lt;&gt;0")+1,0)</f>
        <v>0</v>
      </c>
      <c r="B2548">
        <f>IF(A2548&lt;&gt;0,IF(MOD(A2548,3)=0,COUNTIF($B$4:B2547,"&lt;&gt;0")+1,0),0)</f>
        <v>0</v>
      </c>
      <c r="C2548" s="9">
        <f>'Dash Board'!$C$12+COUNT('Daily reducing balance'!$F$4:F2547)</f>
        <v>44274</v>
      </c>
      <c r="D2548">
        <f t="shared" ref="D2548:D2611" si="280">IF(AND(E2548=1,F2548=1),D2547+1,D2547)</f>
        <v>2021</v>
      </c>
      <c r="E2548">
        <f t="shared" ref="E2548:E2611" si="281">IF(F2548=1,IF(E2547+1&gt;12,1,E2547+1),E2547)</f>
        <v>3</v>
      </c>
      <c r="F2548">
        <f>DAY('Dash Board'!$C$12+COUNT('Daily reducing balance'!$F$4:F2547))</f>
        <v>19</v>
      </c>
      <c r="G2548" s="8">
        <f t="shared" ref="G2548:G2611" si="282">L2547</f>
        <v>215623.25565145948</v>
      </c>
      <c r="H2548" s="6">
        <f>G2548*'Dash Board'!$C$11/365</f>
        <v>62.028607790145877</v>
      </c>
      <c r="I2548" s="6">
        <f>H2548*'Dash Board'!$C$18/'Dash Board'!$C$11</f>
        <v>29.53743228102185</v>
      </c>
      <c r="J2548" s="6">
        <f>(G2548&gt;1)*PMT('Dash Board'!$C$11/365,$U$4,-'Dash Board'!$C$19)</f>
        <v>108.80376961660664</v>
      </c>
      <c r="K2548" s="6">
        <f t="shared" si="277"/>
        <v>0</v>
      </c>
      <c r="L2548" s="8">
        <f t="shared" si="278"/>
        <v>215576.48048963302</v>
      </c>
      <c r="N2548" s="8">
        <f t="shared" ref="N2548:N2611" si="283">J2548-I2548</f>
        <v>79.266337335584794</v>
      </c>
      <c r="O2548" s="8">
        <f>IF(E2547&lt;&gt;E2548,SUM($N$4:N2548)-SUM($O$3:O2547),0)</f>
        <v>0</v>
      </c>
      <c r="P2548" s="6">
        <f>IF(B2548&gt;0,SUM($O$4:O2548)-SUM($P$3:P2547),0)</f>
        <v>0</v>
      </c>
      <c r="Q2548" s="6">
        <f t="shared" si="279"/>
        <v>29.53743228102185</v>
      </c>
      <c r="R2548" s="8">
        <f>IF(E2547&lt;&gt;E2548,SUM($Q$4:Q2548)-SUM($R$3:R2547),0)</f>
        <v>0</v>
      </c>
      <c r="S2548" s="6">
        <f>IF(B2548&gt;0,SUM($R$4:R2548)-SUM($S$3:S2547),0)</f>
        <v>0</v>
      </c>
    </row>
    <row r="2549" spans="1:19">
      <c r="A2549">
        <f>IF(E2548&lt;&gt;E2549,COUNTIF($A$4:A2548,"&lt;&gt;0")+1,0)</f>
        <v>0</v>
      </c>
      <c r="B2549">
        <f>IF(A2549&lt;&gt;0,IF(MOD(A2549,3)=0,COUNTIF($B$4:B2548,"&lt;&gt;0")+1,0),0)</f>
        <v>0</v>
      </c>
      <c r="C2549" s="9">
        <f>'Dash Board'!$C$12+COUNT('Daily reducing balance'!$F$4:F2548)</f>
        <v>44275</v>
      </c>
      <c r="D2549">
        <f t="shared" si="280"/>
        <v>2021</v>
      </c>
      <c r="E2549">
        <f t="shared" si="281"/>
        <v>3</v>
      </c>
      <c r="F2549">
        <f>DAY('Dash Board'!$C$12+COUNT('Daily reducing balance'!$F$4:F2548))</f>
        <v>20</v>
      </c>
      <c r="G2549" s="8">
        <f t="shared" si="282"/>
        <v>215576.48048963302</v>
      </c>
      <c r="H2549" s="6">
        <f>G2549*'Dash Board'!$C$11/365</f>
        <v>62.015151921675248</v>
      </c>
      <c r="I2549" s="6">
        <f>H2549*'Dash Board'!$C$18/'Dash Board'!$C$11</f>
        <v>29.531024724607263</v>
      </c>
      <c r="J2549" s="6">
        <f>(G2549&gt;1)*PMT('Dash Board'!$C$11/365,$U$4,-'Dash Board'!$C$19)</f>
        <v>108.80376961660664</v>
      </c>
      <c r="K2549" s="6">
        <f t="shared" si="277"/>
        <v>0</v>
      </c>
      <c r="L2549" s="8">
        <f t="shared" si="278"/>
        <v>215529.69187193809</v>
      </c>
      <c r="N2549" s="8">
        <f t="shared" si="283"/>
        <v>79.27274489199938</v>
      </c>
      <c r="O2549" s="8">
        <f>IF(E2548&lt;&gt;E2549,SUM($N$4:N2549)-SUM($O$3:O2548),0)</f>
        <v>0</v>
      </c>
      <c r="P2549" s="6">
        <f>IF(B2549&gt;0,SUM($O$4:O2549)-SUM($P$3:P2548),0)</f>
        <v>0</v>
      </c>
      <c r="Q2549" s="6">
        <f t="shared" si="279"/>
        <v>29.531024724607263</v>
      </c>
      <c r="R2549" s="8">
        <f>IF(E2548&lt;&gt;E2549,SUM($Q$4:Q2549)-SUM($R$3:R2548),0)</f>
        <v>0</v>
      </c>
      <c r="S2549" s="6">
        <f>IF(B2549&gt;0,SUM($R$4:R2549)-SUM($S$3:S2548),0)</f>
        <v>0</v>
      </c>
    </row>
    <row r="2550" spans="1:19">
      <c r="A2550">
        <f>IF(E2549&lt;&gt;E2550,COUNTIF($A$4:A2549,"&lt;&gt;0")+1,0)</f>
        <v>0</v>
      </c>
      <c r="B2550">
        <f>IF(A2550&lt;&gt;0,IF(MOD(A2550,3)=0,COUNTIF($B$4:B2549,"&lt;&gt;0")+1,0),0)</f>
        <v>0</v>
      </c>
      <c r="C2550" s="9">
        <f>'Dash Board'!$C$12+COUNT('Daily reducing balance'!$F$4:F2549)</f>
        <v>44276</v>
      </c>
      <c r="D2550">
        <f t="shared" si="280"/>
        <v>2021</v>
      </c>
      <c r="E2550">
        <f t="shared" si="281"/>
        <v>3</v>
      </c>
      <c r="F2550">
        <f>DAY('Dash Board'!$C$12+COUNT('Daily reducing balance'!$F$4:F2549))</f>
        <v>21</v>
      </c>
      <c r="G2550" s="8">
        <f t="shared" si="282"/>
        <v>215529.69187193809</v>
      </c>
      <c r="H2550" s="6">
        <f>G2550*'Dash Board'!$C$11/365</f>
        <v>62.001692182338353</v>
      </c>
      <c r="I2550" s="6">
        <f>H2550*'Dash Board'!$C$18/'Dash Board'!$C$11</f>
        <v>29.524615324923026</v>
      </c>
      <c r="J2550" s="6">
        <f>(G2550&gt;1)*PMT('Dash Board'!$C$11/365,$U$4,-'Dash Board'!$C$19)</f>
        <v>108.80376961660664</v>
      </c>
      <c r="K2550" s="6">
        <f t="shared" si="277"/>
        <v>0</v>
      </c>
      <c r="L2550" s="8">
        <f t="shared" si="278"/>
        <v>215482.8897945038</v>
      </c>
      <c r="N2550" s="8">
        <f t="shared" si="283"/>
        <v>79.279154291683625</v>
      </c>
      <c r="O2550" s="8">
        <f>IF(E2549&lt;&gt;E2550,SUM($N$4:N2550)-SUM($O$3:O2549),0)</f>
        <v>0</v>
      </c>
      <c r="P2550" s="6">
        <f>IF(B2550&gt;0,SUM($O$4:O2550)-SUM($P$3:P2549),0)</f>
        <v>0</v>
      </c>
      <c r="Q2550" s="6">
        <f t="shared" si="279"/>
        <v>29.524615324923026</v>
      </c>
      <c r="R2550" s="8">
        <f>IF(E2549&lt;&gt;E2550,SUM($Q$4:Q2550)-SUM($R$3:R2549),0)</f>
        <v>0</v>
      </c>
      <c r="S2550" s="6">
        <f>IF(B2550&gt;0,SUM($R$4:R2550)-SUM($S$3:S2549),0)</f>
        <v>0</v>
      </c>
    </row>
    <row r="2551" spans="1:19">
      <c r="A2551">
        <f>IF(E2550&lt;&gt;E2551,COUNTIF($A$4:A2550,"&lt;&gt;0")+1,0)</f>
        <v>0</v>
      </c>
      <c r="B2551">
        <f>IF(A2551&lt;&gt;0,IF(MOD(A2551,3)=0,COUNTIF($B$4:B2550,"&lt;&gt;0")+1,0),0)</f>
        <v>0</v>
      </c>
      <c r="C2551" s="9">
        <f>'Dash Board'!$C$12+COUNT('Daily reducing balance'!$F$4:F2550)</f>
        <v>44277</v>
      </c>
      <c r="D2551">
        <f t="shared" si="280"/>
        <v>2021</v>
      </c>
      <c r="E2551">
        <f t="shared" si="281"/>
        <v>3</v>
      </c>
      <c r="F2551">
        <f>DAY('Dash Board'!$C$12+COUNT('Daily reducing balance'!$F$4:F2550))</f>
        <v>22</v>
      </c>
      <c r="G2551" s="8">
        <f t="shared" si="282"/>
        <v>215482.8897945038</v>
      </c>
      <c r="H2551" s="6">
        <f>G2551*'Dash Board'!$C$11/365</f>
        <v>61.988228571021637</v>
      </c>
      <c r="I2551" s="6">
        <f>H2551*'Dash Board'!$C$18/'Dash Board'!$C$11</f>
        <v>29.518204081438878</v>
      </c>
      <c r="J2551" s="6">
        <f>(G2551&gt;1)*PMT('Dash Board'!$C$11/365,$U$4,-'Dash Board'!$C$19)</f>
        <v>108.80376961660664</v>
      </c>
      <c r="K2551" s="6">
        <f t="shared" si="277"/>
        <v>0</v>
      </c>
      <c r="L2551" s="8">
        <f t="shared" si="278"/>
        <v>215436.07425345821</v>
      </c>
      <c r="N2551" s="8">
        <f t="shared" si="283"/>
        <v>79.285565535167763</v>
      </c>
      <c r="O2551" s="8">
        <f>IF(E2550&lt;&gt;E2551,SUM($N$4:N2551)-SUM($O$3:O2550),0)</f>
        <v>0</v>
      </c>
      <c r="P2551" s="6">
        <f>IF(B2551&gt;0,SUM($O$4:O2551)-SUM($P$3:P2550),0)</f>
        <v>0</v>
      </c>
      <c r="Q2551" s="6">
        <f t="shared" si="279"/>
        <v>29.518204081438878</v>
      </c>
      <c r="R2551" s="8">
        <f>IF(E2550&lt;&gt;E2551,SUM($Q$4:Q2551)-SUM($R$3:R2550),0)</f>
        <v>0</v>
      </c>
      <c r="S2551" s="6">
        <f>IF(B2551&gt;0,SUM($R$4:R2551)-SUM($S$3:S2550),0)</f>
        <v>0</v>
      </c>
    </row>
    <row r="2552" spans="1:19">
      <c r="A2552">
        <f>IF(E2551&lt;&gt;E2552,COUNTIF($A$4:A2551,"&lt;&gt;0")+1,0)</f>
        <v>0</v>
      </c>
      <c r="B2552">
        <f>IF(A2552&lt;&gt;0,IF(MOD(A2552,3)=0,COUNTIF($B$4:B2551,"&lt;&gt;0")+1,0),0)</f>
        <v>0</v>
      </c>
      <c r="C2552" s="9">
        <f>'Dash Board'!$C$12+COUNT('Daily reducing balance'!$F$4:F2551)</f>
        <v>44278</v>
      </c>
      <c r="D2552">
        <f t="shared" si="280"/>
        <v>2021</v>
      </c>
      <c r="E2552">
        <f t="shared" si="281"/>
        <v>3</v>
      </c>
      <c r="F2552">
        <f>DAY('Dash Board'!$C$12+COUNT('Daily reducing balance'!$F$4:F2551))</f>
        <v>23</v>
      </c>
      <c r="G2552" s="8">
        <f t="shared" si="282"/>
        <v>215436.07425345821</v>
      </c>
      <c r="H2552" s="6">
        <f>G2552*'Dash Board'!$C$11/365</f>
        <v>61.974761086611267</v>
      </c>
      <c r="I2552" s="6">
        <f>H2552*'Dash Board'!$C$18/'Dash Board'!$C$11</f>
        <v>29.511790993624416</v>
      </c>
      <c r="J2552" s="6">
        <f>(G2552&gt;1)*PMT('Dash Board'!$C$11/365,$U$4,-'Dash Board'!$C$19)</f>
        <v>108.80376961660664</v>
      </c>
      <c r="K2552" s="6">
        <f t="shared" si="277"/>
        <v>0</v>
      </c>
      <c r="L2552" s="8">
        <f t="shared" si="278"/>
        <v>215389.2452449282</v>
      </c>
      <c r="N2552" s="8">
        <f t="shared" si="283"/>
        <v>79.291978622982228</v>
      </c>
      <c r="O2552" s="8">
        <f>IF(E2551&lt;&gt;E2552,SUM($N$4:N2552)-SUM($O$3:O2551),0)</f>
        <v>0</v>
      </c>
      <c r="P2552" s="6">
        <f>IF(B2552&gt;0,SUM($O$4:O2552)-SUM($P$3:P2551),0)</f>
        <v>0</v>
      </c>
      <c r="Q2552" s="6">
        <f t="shared" si="279"/>
        <v>29.511790993624416</v>
      </c>
      <c r="R2552" s="8">
        <f>IF(E2551&lt;&gt;E2552,SUM($Q$4:Q2552)-SUM($R$3:R2551),0)</f>
        <v>0</v>
      </c>
      <c r="S2552" s="6">
        <f>IF(B2552&gt;0,SUM($R$4:R2552)-SUM($S$3:S2551),0)</f>
        <v>0</v>
      </c>
    </row>
    <row r="2553" spans="1:19">
      <c r="A2553">
        <f>IF(E2552&lt;&gt;E2553,COUNTIF($A$4:A2552,"&lt;&gt;0")+1,0)</f>
        <v>0</v>
      </c>
      <c r="B2553">
        <f>IF(A2553&lt;&gt;0,IF(MOD(A2553,3)=0,COUNTIF($B$4:B2552,"&lt;&gt;0")+1,0),0)</f>
        <v>0</v>
      </c>
      <c r="C2553" s="9">
        <f>'Dash Board'!$C$12+COUNT('Daily reducing balance'!$F$4:F2552)</f>
        <v>44279</v>
      </c>
      <c r="D2553">
        <f t="shared" si="280"/>
        <v>2021</v>
      </c>
      <c r="E2553">
        <f t="shared" si="281"/>
        <v>3</v>
      </c>
      <c r="F2553">
        <f>DAY('Dash Board'!$C$12+COUNT('Daily reducing balance'!$F$4:F2552))</f>
        <v>24</v>
      </c>
      <c r="G2553" s="8">
        <f t="shared" si="282"/>
        <v>215389.2452449282</v>
      </c>
      <c r="H2553" s="6">
        <f>G2553*'Dash Board'!$C$11/365</f>
        <v>61.961289727993034</v>
      </c>
      <c r="I2553" s="6">
        <f>H2553*'Dash Board'!$C$18/'Dash Board'!$C$11</f>
        <v>29.505376060949068</v>
      </c>
      <c r="J2553" s="6">
        <f>(G2553&gt;1)*PMT('Dash Board'!$C$11/365,$U$4,-'Dash Board'!$C$19)</f>
        <v>108.80376961660664</v>
      </c>
      <c r="K2553" s="6">
        <f t="shared" si="277"/>
        <v>0</v>
      </c>
      <c r="L2553" s="8">
        <f t="shared" si="278"/>
        <v>215342.40276503959</v>
      </c>
      <c r="N2553" s="8">
        <f t="shared" si="283"/>
        <v>79.298393555657583</v>
      </c>
      <c r="O2553" s="8">
        <f>IF(E2552&lt;&gt;E2553,SUM($N$4:N2553)-SUM($O$3:O2552),0)</f>
        <v>0</v>
      </c>
      <c r="P2553" s="6">
        <f>IF(B2553&gt;0,SUM($O$4:O2553)-SUM($P$3:P2552),0)</f>
        <v>0</v>
      </c>
      <c r="Q2553" s="6">
        <f t="shared" si="279"/>
        <v>29.505376060949068</v>
      </c>
      <c r="R2553" s="8">
        <f>IF(E2552&lt;&gt;E2553,SUM($Q$4:Q2553)-SUM($R$3:R2552),0)</f>
        <v>0</v>
      </c>
      <c r="S2553" s="6">
        <f>IF(B2553&gt;0,SUM($R$4:R2553)-SUM($S$3:S2552),0)</f>
        <v>0</v>
      </c>
    </row>
    <row r="2554" spans="1:19">
      <c r="A2554">
        <f>IF(E2553&lt;&gt;E2554,COUNTIF($A$4:A2553,"&lt;&gt;0")+1,0)</f>
        <v>0</v>
      </c>
      <c r="B2554">
        <f>IF(A2554&lt;&gt;0,IF(MOD(A2554,3)=0,COUNTIF($B$4:B2553,"&lt;&gt;0")+1,0),0)</f>
        <v>0</v>
      </c>
      <c r="C2554" s="9">
        <f>'Dash Board'!$C$12+COUNT('Daily reducing balance'!$F$4:F2553)</f>
        <v>44280</v>
      </c>
      <c r="D2554">
        <f t="shared" si="280"/>
        <v>2021</v>
      </c>
      <c r="E2554">
        <f t="shared" si="281"/>
        <v>3</v>
      </c>
      <c r="F2554">
        <f>DAY('Dash Board'!$C$12+COUNT('Daily reducing balance'!$F$4:F2553))</f>
        <v>25</v>
      </c>
      <c r="G2554" s="8">
        <f t="shared" si="282"/>
        <v>215342.40276503959</v>
      </c>
      <c r="H2554" s="6">
        <f>G2554*'Dash Board'!$C$11/365</f>
        <v>61.94781449405248</v>
      </c>
      <c r="I2554" s="6">
        <f>H2554*'Dash Board'!$C$18/'Dash Board'!$C$11</f>
        <v>29.498959282882133</v>
      </c>
      <c r="J2554" s="6">
        <f>(G2554&gt;1)*PMT('Dash Board'!$C$11/365,$U$4,-'Dash Board'!$C$19)</f>
        <v>108.80376961660664</v>
      </c>
      <c r="K2554" s="6">
        <f t="shared" si="277"/>
        <v>0</v>
      </c>
      <c r="L2554" s="8">
        <f t="shared" si="278"/>
        <v>215295.54680991702</v>
      </c>
      <c r="N2554" s="8">
        <f t="shared" si="283"/>
        <v>79.304810333724504</v>
      </c>
      <c r="O2554" s="8">
        <f>IF(E2553&lt;&gt;E2554,SUM($N$4:N2554)-SUM($O$3:O2553),0)</f>
        <v>0</v>
      </c>
      <c r="P2554" s="6">
        <f>IF(B2554&gt;0,SUM($O$4:O2554)-SUM($P$3:P2553),0)</f>
        <v>0</v>
      </c>
      <c r="Q2554" s="6">
        <f t="shared" si="279"/>
        <v>29.498959282882133</v>
      </c>
      <c r="R2554" s="8">
        <f>IF(E2553&lt;&gt;E2554,SUM($Q$4:Q2554)-SUM($R$3:R2553),0)</f>
        <v>0</v>
      </c>
      <c r="S2554" s="6">
        <f>IF(B2554&gt;0,SUM($R$4:R2554)-SUM($S$3:S2553),0)</f>
        <v>0</v>
      </c>
    </row>
    <row r="2555" spans="1:19">
      <c r="A2555">
        <f>IF(E2554&lt;&gt;E2555,COUNTIF($A$4:A2554,"&lt;&gt;0")+1,0)</f>
        <v>0</v>
      </c>
      <c r="B2555">
        <f>IF(A2555&lt;&gt;0,IF(MOD(A2555,3)=0,COUNTIF($B$4:B2554,"&lt;&gt;0")+1,0),0)</f>
        <v>0</v>
      </c>
      <c r="C2555" s="9">
        <f>'Dash Board'!$C$12+COUNT('Daily reducing balance'!$F$4:F2554)</f>
        <v>44281</v>
      </c>
      <c r="D2555">
        <f t="shared" si="280"/>
        <v>2021</v>
      </c>
      <c r="E2555">
        <f t="shared" si="281"/>
        <v>3</v>
      </c>
      <c r="F2555">
        <f>DAY('Dash Board'!$C$12+COUNT('Daily reducing balance'!$F$4:F2554))</f>
        <v>26</v>
      </c>
      <c r="G2555" s="8">
        <f t="shared" si="282"/>
        <v>215295.54680991702</v>
      </c>
      <c r="H2555" s="6">
        <f>G2555*'Dash Board'!$C$11/365</f>
        <v>61.934335383674757</v>
      </c>
      <c r="I2555" s="6">
        <f>H2555*'Dash Board'!$C$18/'Dash Board'!$C$11</f>
        <v>29.492540658892743</v>
      </c>
      <c r="J2555" s="6">
        <f>(G2555&gt;1)*PMT('Dash Board'!$C$11/365,$U$4,-'Dash Board'!$C$19)</f>
        <v>108.80376961660664</v>
      </c>
      <c r="K2555" s="6">
        <f t="shared" si="277"/>
        <v>0</v>
      </c>
      <c r="L2555" s="8">
        <f t="shared" si="278"/>
        <v>215248.67737568408</v>
      </c>
      <c r="N2555" s="8">
        <f t="shared" si="283"/>
        <v>79.311228957713894</v>
      </c>
      <c r="O2555" s="8">
        <f>IF(E2554&lt;&gt;E2555,SUM($N$4:N2555)-SUM($O$3:O2554),0)</f>
        <v>0</v>
      </c>
      <c r="P2555" s="6">
        <f>IF(B2555&gt;0,SUM($O$4:O2555)-SUM($P$3:P2554),0)</f>
        <v>0</v>
      </c>
      <c r="Q2555" s="6">
        <f t="shared" si="279"/>
        <v>29.492540658892743</v>
      </c>
      <c r="R2555" s="8">
        <f>IF(E2554&lt;&gt;E2555,SUM($Q$4:Q2555)-SUM($R$3:R2554),0)</f>
        <v>0</v>
      </c>
      <c r="S2555" s="6">
        <f>IF(B2555&gt;0,SUM($R$4:R2555)-SUM($S$3:S2554),0)</f>
        <v>0</v>
      </c>
    </row>
    <row r="2556" spans="1:19">
      <c r="A2556">
        <f>IF(E2555&lt;&gt;E2556,COUNTIF($A$4:A2555,"&lt;&gt;0")+1,0)</f>
        <v>0</v>
      </c>
      <c r="B2556">
        <f>IF(A2556&lt;&gt;0,IF(MOD(A2556,3)=0,COUNTIF($B$4:B2555,"&lt;&gt;0")+1,0),0)</f>
        <v>0</v>
      </c>
      <c r="C2556" s="9">
        <f>'Dash Board'!$C$12+COUNT('Daily reducing balance'!$F$4:F2555)</f>
        <v>44282</v>
      </c>
      <c r="D2556">
        <f t="shared" si="280"/>
        <v>2021</v>
      </c>
      <c r="E2556">
        <f t="shared" si="281"/>
        <v>3</v>
      </c>
      <c r="F2556">
        <f>DAY('Dash Board'!$C$12+COUNT('Daily reducing balance'!$F$4:F2555))</f>
        <v>27</v>
      </c>
      <c r="G2556" s="8">
        <f t="shared" si="282"/>
        <v>215248.67737568408</v>
      </c>
      <c r="H2556" s="6">
        <f>G2556*'Dash Board'!$C$11/365</f>
        <v>61.920852395744731</v>
      </c>
      <c r="I2556" s="6">
        <f>H2556*'Dash Board'!$C$18/'Dash Board'!$C$11</f>
        <v>29.486120188449874</v>
      </c>
      <c r="J2556" s="6">
        <f>(G2556&gt;1)*PMT('Dash Board'!$C$11/365,$U$4,-'Dash Board'!$C$19)</f>
        <v>108.80376961660664</v>
      </c>
      <c r="K2556" s="6">
        <f t="shared" si="277"/>
        <v>0</v>
      </c>
      <c r="L2556" s="8">
        <f t="shared" si="278"/>
        <v>215201.79445846321</v>
      </c>
      <c r="N2556" s="8">
        <f t="shared" si="283"/>
        <v>79.31764942815677</v>
      </c>
      <c r="O2556" s="8">
        <f>IF(E2555&lt;&gt;E2556,SUM($N$4:N2556)-SUM($O$3:O2555),0)</f>
        <v>0</v>
      </c>
      <c r="P2556" s="6">
        <f>IF(B2556&gt;0,SUM($O$4:O2556)-SUM($P$3:P2555),0)</f>
        <v>0</v>
      </c>
      <c r="Q2556" s="6">
        <f t="shared" si="279"/>
        <v>29.486120188449874</v>
      </c>
      <c r="R2556" s="8">
        <f>IF(E2555&lt;&gt;E2556,SUM($Q$4:Q2556)-SUM($R$3:R2555),0)</f>
        <v>0</v>
      </c>
      <c r="S2556" s="6">
        <f>IF(B2556&gt;0,SUM($R$4:R2556)-SUM($S$3:S2555),0)</f>
        <v>0</v>
      </c>
    </row>
    <row r="2557" spans="1:19">
      <c r="A2557">
        <f>IF(E2556&lt;&gt;E2557,COUNTIF($A$4:A2556,"&lt;&gt;0")+1,0)</f>
        <v>0</v>
      </c>
      <c r="B2557">
        <f>IF(A2557&lt;&gt;0,IF(MOD(A2557,3)=0,COUNTIF($B$4:B2556,"&lt;&gt;0")+1,0),0)</f>
        <v>0</v>
      </c>
      <c r="C2557" s="9">
        <f>'Dash Board'!$C$12+COUNT('Daily reducing balance'!$F$4:F2556)</f>
        <v>44283</v>
      </c>
      <c r="D2557">
        <f t="shared" si="280"/>
        <v>2021</v>
      </c>
      <c r="E2557">
        <f t="shared" si="281"/>
        <v>3</v>
      </c>
      <c r="F2557">
        <f>DAY('Dash Board'!$C$12+COUNT('Daily reducing balance'!$F$4:F2556))</f>
        <v>28</v>
      </c>
      <c r="G2557" s="8">
        <f t="shared" si="282"/>
        <v>215201.79445846321</v>
      </c>
      <c r="H2557" s="6">
        <f>G2557*'Dash Board'!$C$11/365</f>
        <v>61.907365529146944</v>
      </c>
      <c r="I2557" s="6">
        <f>H2557*'Dash Board'!$C$18/'Dash Board'!$C$11</f>
        <v>29.479697871022356</v>
      </c>
      <c r="J2557" s="6">
        <f>(G2557&gt;1)*PMT('Dash Board'!$C$11/365,$U$4,-'Dash Board'!$C$19)</f>
        <v>108.80376961660664</v>
      </c>
      <c r="K2557" s="6">
        <f t="shared" si="277"/>
        <v>0</v>
      </c>
      <c r="L2557" s="8">
        <f t="shared" si="278"/>
        <v>215154.89805437575</v>
      </c>
      <c r="N2557" s="8">
        <f t="shared" si="283"/>
        <v>79.324071745584291</v>
      </c>
      <c r="O2557" s="8">
        <f>IF(E2556&lt;&gt;E2557,SUM($N$4:N2557)-SUM($O$3:O2556),0)</f>
        <v>0</v>
      </c>
      <c r="P2557" s="6">
        <f>IF(B2557&gt;0,SUM($O$4:O2557)-SUM($P$3:P2556),0)</f>
        <v>0</v>
      </c>
      <c r="Q2557" s="6">
        <f t="shared" si="279"/>
        <v>29.479697871022356</v>
      </c>
      <c r="R2557" s="8">
        <f>IF(E2556&lt;&gt;E2557,SUM($Q$4:Q2557)-SUM($R$3:R2556),0)</f>
        <v>0</v>
      </c>
      <c r="S2557" s="6">
        <f>IF(B2557&gt;0,SUM($R$4:R2557)-SUM($S$3:S2556),0)</f>
        <v>0</v>
      </c>
    </row>
    <row r="2558" spans="1:19">
      <c r="A2558">
        <f>IF(E2557&lt;&gt;E2558,COUNTIF($A$4:A2557,"&lt;&gt;0")+1,0)</f>
        <v>0</v>
      </c>
      <c r="B2558">
        <f>IF(A2558&lt;&gt;0,IF(MOD(A2558,3)=0,COUNTIF($B$4:B2557,"&lt;&gt;0")+1,0),0)</f>
        <v>0</v>
      </c>
      <c r="C2558" s="9">
        <f>'Dash Board'!$C$12+COUNT('Daily reducing balance'!$F$4:F2557)</f>
        <v>44284</v>
      </c>
      <c r="D2558">
        <f t="shared" si="280"/>
        <v>2021</v>
      </c>
      <c r="E2558">
        <f t="shared" si="281"/>
        <v>3</v>
      </c>
      <c r="F2558">
        <f>DAY('Dash Board'!$C$12+COUNT('Daily reducing balance'!$F$4:F2557))</f>
        <v>29</v>
      </c>
      <c r="G2558" s="8">
        <f t="shared" si="282"/>
        <v>215154.89805437575</v>
      </c>
      <c r="H2558" s="6">
        <f>G2558*'Dash Board'!$C$11/365</f>
        <v>61.893874782765629</v>
      </c>
      <c r="I2558" s="6">
        <f>H2558*'Dash Board'!$C$18/'Dash Board'!$C$11</f>
        <v>29.473273706078874</v>
      </c>
      <c r="J2558" s="6">
        <f>(G2558&gt;1)*PMT('Dash Board'!$C$11/365,$U$4,-'Dash Board'!$C$19)</f>
        <v>108.80376961660664</v>
      </c>
      <c r="K2558" s="6">
        <f t="shared" si="277"/>
        <v>0</v>
      </c>
      <c r="L2558" s="8">
        <f t="shared" si="278"/>
        <v>215107.98815954191</v>
      </c>
      <c r="N2558" s="8">
        <f t="shared" si="283"/>
        <v>79.330495910527773</v>
      </c>
      <c r="O2558" s="8">
        <f>IF(E2557&lt;&gt;E2558,SUM($N$4:N2558)-SUM($O$3:O2557),0)</f>
        <v>0</v>
      </c>
      <c r="P2558" s="6">
        <f>IF(B2558&gt;0,SUM($O$4:O2558)-SUM($P$3:P2557),0)</f>
        <v>0</v>
      </c>
      <c r="Q2558" s="6">
        <f t="shared" si="279"/>
        <v>29.473273706078874</v>
      </c>
      <c r="R2558" s="8">
        <f>IF(E2557&lt;&gt;E2558,SUM($Q$4:Q2558)-SUM($R$3:R2557),0)</f>
        <v>0</v>
      </c>
      <c r="S2558" s="6">
        <f>IF(B2558&gt;0,SUM($R$4:R2558)-SUM($S$3:S2557),0)</f>
        <v>0</v>
      </c>
    </row>
    <row r="2559" spans="1:19">
      <c r="A2559">
        <f>IF(E2558&lt;&gt;E2559,COUNTIF($A$4:A2558,"&lt;&gt;0")+1,0)</f>
        <v>0</v>
      </c>
      <c r="B2559">
        <f>IF(A2559&lt;&gt;0,IF(MOD(A2559,3)=0,COUNTIF($B$4:B2558,"&lt;&gt;0")+1,0),0)</f>
        <v>0</v>
      </c>
      <c r="C2559" s="9">
        <f>'Dash Board'!$C$12+COUNT('Daily reducing balance'!$F$4:F2558)</f>
        <v>44285</v>
      </c>
      <c r="D2559">
        <f t="shared" si="280"/>
        <v>2021</v>
      </c>
      <c r="E2559">
        <f t="shared" si="281"/>
        <v>3</v>
      </c>
      <c r="F2559">
        <f>DAY('Dash Board'!$C$12+COUNT('Daily reducing balance'!$F$4:F2558))</f>
        <v>30</v>
      </c>
      <c r="G2559" s="8">
        <f t="shared" si="282"/>
        <v>215107.98815954191</v>
      </c>
      <c r="H2559" s="6">
        <f>G2559*'Dash Board'!$C$11/365</f>
        <v>61.880380155484652</v>
      </c>
      <c r="I2559" s="6">
        <f>H2559*'Dash Board'!$C$18/'Dash Board'!$C$11</f>
        <v>29.466847693087932</v>
      </c>
      <c r="J2559" s="6">
        <f>(G2559&gt;1)*PMT('Dash Board'!$C$11/365,$U$4,-'Dash Board'!$C$19)</f>
        <v>108.80376961660664</v>
      </c>
      <c r="K2559" s="6">
        <f t="shared" si="277"/>
        <v>0</v>
      </c>
      <c r="L2559" s="8">
        <f t="shared" si="278"/>
        <v>215061.06477008079</v>
      </c>
      <c r="N2559" s="8">
        <f t="shared" si="283"/>
        <v>79.336921923518716</v>
      </c>
      <c r="O2559" s="8">
        <f>IF(E2558&lt;&gt;E2559,SUM($N$4:N2559)-SUM($O$3:O2558),0)</f>
        <v>0</v>
      </c>
      <c r="P2559" s="6">
        <f>IF(B2559&gt;0,SUM($O$4:O2559)-SUM($P$3:P2558),0)</f>
        <v>0</v>
      </c>
      <c r="Q2559" s="6">
        <f t="shared" si="279"/>
        <v>29.466847693087932</v>
      </c>
      <c r="R2559" s="8">
        <f>IF(E2558&lt;&gt;E2559,SUM($Q$4:Q2559)-SUM($R$3:R2558),0)</f>
        <v>0</v>
      </c>
      <c r="S2559" s="6">
        <f>IF(B2559&gt;0,SUM($R$4:R2559)-SUM($S$3:S2558),0)</f>
        <v>0</v>
      </c>
    </row>
    <row r="2560" spans="1:19">
      <c r="A2560">
        <f>IF(E2559&lt;&gt;E2560,COUNTIF($A$4:A2559,"&lt;&gt;0")+1,0)</f>
        <v>0</v>
      </c>
      <c r="B2560">
        <f>IF(A2560&lt;&gt;0,IF(MOD(A2560,3)=0,COUNTIF($B$4:B2559,"&lt;&gt;0")+1,0),0)</f>
        <v>0</v>
      </c>
      <c r="C2560" s="9">
        <f>'Dash Board'!$C$12+COUNT('Daily reducing balance'!$F$4:F2559)</f>
        <v>44286</v>
      </c>
      <c r="D2560">
        <f t="shared" si="280"/>
        <v>2021</v>
      </c>
      <c r="E2560">
        <f t="shared" si="281"/>
        <v>3</v>
      </c>
      <c r="F2560">
        <f>DAY('Dash Board'!$C$12+COUNT('Daily reducing balance'!$F$4:F2559))</f>
        <v>31</v>
      </c>
      <c r="G2560" s="8">
        <f t="shared" si="282"/>
        <v>215061.06477008079</v>
      </c>
      <c r="H2560" s="6">
        <f>G2560*'Dash Board'!$C$11/365</f>
        <v>61.866881646187622</v>
      </c>
      <c r="I2560" s="6">
        <f>H2560*'Dash Board'!$C$18/'Dash Board'!$C$11</f>
        <v>29.460419831517918</v>
      </c>
      <c r="J2560" s="6">
        <f>(G2560&gt;1)*PMT('Dash Board'!$C$11/365,$U$4,-'Dash Board'!$C$19)</f>
        <v>108.80376961660664</v>
      </c>
      <c r="K2560" s="6">
        <f t="shared" si="277"/>
        <v>0</v>
      </c>
      <c r="L2560" s="8">
        <f t="shared" si="278"/>
        <v>215014.12788211036</v>
      </c>
      <c r="N2560" s="8">
        <f t="shared" si="283"/>
        <v>79.343349785088719</v>
      </c>
      <c r="O2560" s="8">
        <f>IF(E2559&lt;&gt;E2560,SUM($N$4:N2560)-SUM($O$3:O2559),0)</f>
        <v>0</v>
      </c>
      <c r="P2560" s="6">
        <f>IF(B2560&gt;0,SUM($O$4:O2560)-SUM($P$3:P2559),0)</f>
        <v>0</v>
      </c>
      <c r="Q2560" s="6">
        <f t="shared" si="279"/>
        <v>29.460419831517918</v>
      </c>
      <c r="R2560" s="8">
        <f>IF(E2559&lt;&gt;E2560,SUM($Q$4:Q2560)-SUM($R$3:R2559),0)</f>
        <v>0</v>
      </c>
      <c r="S2560" s="6">
        <f>IF(B2560&gt;0,SUM($R$4:R2560)-SUM($S$3:S2559),0)</f>
        <v>0</v>
      </c>
    </row>
    <row r="2561" spans="1:19">
      <c r="A2561">
        <f>IF(E2560&lt;&gt;E2561,COUNTIF($A$4:A2560,"&lt;&gt;0")+1,0)</f>
        <v>84</v>
      </c>
      <c r="B2561">
        <f>IF(A2561&lt;&gt;0,IF(MOD(A2561,3)=0,COUNTIF($B$4:B2560,"&lt;&gt;0")+1,0),0)</f>
        <v>28</v>
      </c>
      <c r="C2561" s="9">
        <f>'Dash Board'!$C$12+COUNT('Daily reducing balance'!$F$4:F2560)</f>
        <v>44287</v>
      </c>
      <c r="D2561">
        <f t="shared" si="280"/>
        <v>2021</v>
      </c>
      <c r="E2561">
        <f t="shared" si="281"/>
        <v>4</v>
      </c>
      <c r="F2561">
        <f>DAY('Dash Board'!$C$12+COUNT('Daily reducing balance'!$F$4:F2560))</f>
        <v>1</v>
      </c>
      <c r="G2561" s="8">
        <f t="shared" si="282"/>
        <v>215014.12788211036</v>
      </c>
      <c r="H2561" s="6">
        <f>G2561*'Dash Board'!$C$11/365</f>
        <v>61.853379253757772</v>
      </c>
      <c r="I2561" s="6">
        <f>H2561*'Dash Board'!$C$18/'Dash Board'!$C$11</f>
        <v>29.453990120837037</v>
      </c>
      <c r="J2561" s="6">
        <f>(G2561&gt;1)*PMT('Dash Board'!$C$11/365,$U$4,-'Dash Board'!$C$19)</f>
        <v>108.80376961660664</v>
      </c>
      <c r="K2561" s="6">
        <f t="shared" si="277"/>
        <v>3264.1130884981981</v>
      </c>
      <c r="L2561" s="8">
        <f t="shared" si="278"/>
        <v>214967.17749174751</v>
      </c>
      <c r="N2561" s="8">
        <f t="shared" si="283"/>
        <v>79.34977949576961</v>
      </c>
      <c r="O2561" s="8">
        <f>IF(E2560&lt;&gt;E2561,SUM($N$4:N2561)-SUM($O$3:O2560),0)</f>
        <v>2456.8616439489415</v>
      </c>
      <c r="P2561" s="6">
        <f>IF(B2561&gt;0,SUM($O$4:O2561)-SUM($P$3:P2560),0)</f>
        <v>7115.9450447738636</v>
      </c>
      <c r="Q2561" s="6">
        <f t="shared" si="279"/>
        <v>29.453990120837037</v>
      </c>
      <c r="R2561" s="8">
        <f>IF(E2560&lt;&gt;E2561,SUM($Q$4:Q2561)-SUM($R$3:R2560),0)</f>
        <v>916.05521416582633</v>
      </c>
      <c r="S2561" s="6">
        <f>IF(B2561&gt;0,SUM($R$4:R2561)-SUM($S$3:S2560),0)</f>
        <v>2676.3942207206856</v>
      </c>
    </row>
    <row r="2562" spans="1:19">
      <c r="A2562">
        <f>IF(E2561&lt;&gt;E2562,COUNTIF($A$4:A2561,"&lt;&gt;0")+1,0)</f>
        <v>0</v>
      </c>
      <c r="B2562">
        <f>IF(A2562&lt;&gt;0,IF(MOD(A2562,3)=0,COUNTIF($B$4:B2561,"&lt;&gt;0")+1,0),0)</f>
        <v>0</v>
      </c>
      <c r="C2562" s="9">
        <f>'Dash Board'!$C$12+COUNT('Daily reducing balance'!$F$4:F2561)</f>
        <v>44288</v>
      </c>
      <c r="D2562">
        <f t="shared" si="280"/>
        <v>2021</v>
      </c>
      <c r="E2562">
        <f t="shared" si="281"/>
        <v>4</v>
      </c>
      <c r="F2562">
        <f>DAY('Dash Board'!$C$12+COUNT('Daily reducing balance'!$F$4:F2561))</f>
        <v>2</v>
      </c>
      <c r="G2562" s="8">
        <f t="shared" si="282"/>
        <v>214967.17749174751</v>
      </c>
      <c r="H2562" s="6">
        <f>G2562*'Dash Board'!$C$11/365</f>
        <v>61.839872977078052</v>
      </c>
      <c r="I2562" s="6">
        <f>H2562*'Dash Board'!$C$18/'Dash Board'!$C$11</f>
        <v>29.447558560513357</v>
      </c>
      <c r="J2562" s="6">
        <f>(G2562&gt;1)*PMT('Dash Board'!$C$11/365,$U$4,-'Dash Board'!$C$19)</f>
        <v>108.80376961660664</v>
      </c>
      <c r="K2562" s="6">
        <f t="shared" si="277"/>
        <v>0</v>
      </c>
      <c r="L2562" s="8">
        <f t="shared" si="278"/>
        <v>214920.21359510798</v>
      </c>
      <c r="N2562" s="8">
        <f t="shared" si="283"/>
        <v>79.356211056093287</v>
      </c>
      <c r="O2562" s="8">
        <f>IF(E2561&lt;&gt;E2562,SUM($N$4:N2562)-SUM($O$3:O2561),0)</f>
        <v>0</v>
      </c>
      <c r="P2562" s="6">
        <f>IF(B2562&gt;0,SUM($O$4:O2562)-SUM($P$3:P2561),0)</f>
        <v>0</v>
      </c>
      <c r="Q2562" s="6">
        <f t="shared" si="279"/>
        <v>29.447558560513357</v>
      </c>
      <c r="R2562" s="8">
        <f>IF(E2561&lt;&gt;E2562,SUM($Q$4:Q2562)-SUM($R$3:R2561),0)</f>
        <v>0</v>
      </c>
      <c r="S2562" s="6">
        <f>IF(B2562&gt;0,SUM($R$4:R2562)-SUM($S$3:S2561),0)</f>
        <v>0</v>
      </c>
    </row>
    <row r="2563" spans="1:19">
      <c r="A2563">
        <f>IF(E2562&lt;&gt;E2563,COUNTIF($A$4:A2562,"&lt;&gt;0")+1,0)</f>
        <v>0</v>
      </c>
      <c r="B2563">
        <f>IF(A2563&lt;&gt;0,IF(MOD(A2563,3)=0,COUNTIF($B$4:B2562,"&lt;&gt;0")+1,0),0)</f>
        <v>0</v>
      </c>
      <c r="C2563" s="9">
        <f>'Dash Board'!$C$12+COUNT('Daily reducing balance'!$F$4:F2562)</f>
        <v>44289</v>
      </c>
      <c r="D2563">
        <f t="shared" si="280"/>
        <v>2021</v>
      </c>
      <c r="E2563">
        <f t="shared" si="281"/>
        <v>4</v>
      </c>
      <c r="F2563">
        <f>DAY('Dash Board'!$C$12+COUNT('Daily reducing balance'!$F$4:F2562))</f>
        <v>3</v>
      </c>
      <c r="G2563" s="8">
        <f t="shared" si="282"/>
        <v>214920.21359510798</v>
      </c>
      <c r="H2563" s="6">
        <f>G2563*'Dash Board'!$C$11/365</f>
        <v>61.826362815031061</v>
      </c>
      <c r="I2563" s="6">
        <f>H2563*'Dash Board'!$C$18/'Dash Board'!$C$11</f>
        <v>29.441125150014795</v>
      </c>
      <c r="J2563" s="6">
        <f>(G2563&gt;1)*PMT('Dash Board'!$C$11/365,$U$4,-'Dash Board'!$C$19)</f>
        <v>108.80376961660664</v>
      </c>
      <c r="K2563" s="6">
        <f t="shared" si="277"/>
        <v>0</v>
      </c>
      <c r="L2563" s="8">
        <f t="shared" si="278"/>
        <v>214873.23618830641</v>
      </c>
      <c r="N2563" s="8">
        <f t="shared" si="283"/>
        <v>79.362644466591846</v>
      </c>
      <c r="O2563" s="8">
        <f>IF(E2562&lt;&gt;E2563,SUM($N$4:N2563)-SUM($O$3:O2562),0)</f>
        <v>0</v>
      </c>
      <c r="P2563" s="6">
        <f>IF(B2563&gt;0,SUM($O$4:O2563)-SUM($P$3:P2562),0)</f>
        <v>0</v>
      </c>
      <c r="Q2563" s="6">
        <f t="shared" si="279"/>
        <v>29.441125150014795</v>
      </c>
      <c r="R2563" s="8">
        <f>IF(E2562&lt;&gt;E2563,SUM($Q$4:Q2563)-SUM($R$3:R2562),0)</f>
        <v>0</v>
      </c>
      <c r="S2563" s="6">
        <f>IF(B2563&gt;0,SUM($R$4:R2563)-SUM($S$3:S2562),0)</f>
        <v>0</v>
      </c>
    </row>
    <row r="2564" spans="1:19">
      <c r="A2564">
        <f>IF(E2563&lt;&gt;E2564,COUNTIF($A$4:A2563,"&lt;&gt;0")+1,0)</f>
        <v>0</v>
      </c>
      <c r="B2564">
        <f>IF(A2564&lt;&gt;0,IF(MOD(A2564,3)=0,COUNTIF($B$4:B2563,"&lt;&gt;0")+1,0),0)</f>
        <v>0</v>
      </c>
      <c r="C2564" s="9">
        <f>'Dash Board'!$C$12+COUNT('Daily reducing balance'!$F$4:F2563)</f>
        <v>44290</v>
      </c>
      <c r="D2564">
        <f t="shared" si="280"/>
        <v>2021</v>
      </c>
      <c r="E2564">
        <f t="shared" si="281"/>
        <v>4</v>
      </c>
      <c r="F2564">
        <f>DAY('Dash Board'!$C$12+COUNT('Daily reducing balance'!$F$4:F2563))</f>
        <v>4</v>
      </c>
      <c r="G2564" s="8">
        <f t="shared" si="282"/>
        <v>214873.23618830641</v>
      </c>
      <c r="H2564" s="6">
        <f>G2564*'Dash Board'!$C$11/365</f>
        <v>61.812848766499101</v>
      </c>
      <c r="I2564" s="6">
        <f>H2564*'Dash Board'!$C$18/'Dash Board'!$C$11</f>
        <v>29.4346898888091</v>
      </c>
      <c r="J2564" s="6">
        <f>(G2564&gt;1)*PMT('Dash Board'!$C$11/365,$U$4,-'Dash Board'!$C$19)</f>
        <v>108.80376961660664</v>
      </c>
      <c r="K2564" s="6">
        <f t="shared" si="277"/>
        <v>0</v>
      </c>
      <c r="L2564" s="8">
        <f t="shared" si="278"/>
        <v>214826.24526745631</v>
      </c>
      <c r="N2564" s="8">
        <f t="shared" si="283"/>
        <v>79.369079727797541</v>
      </c>
      <c r="O2564" s="8">
        <f>IF(E2563&lt;&gt;E2564,SUM($N$4:N2564)-SUM($O$3:O2563),0)</f>
        <v>0</v>
      </c>
      <c r="P2564" s="6">
        <f>IF(B2564&gt;0,SUM($O$4:O2564)-SUM($P$3:P2563),0)</f>
        <v>0</v>
      </c>
      <c r="Q2564" s="6">
        <f t="shared" si="279"/>
        <v>29.4346898888091</v>
      </c>
      <c r="R2564" s="8">
        <f>IF(E2563&lt;&gt;E2564,SUM($Q$4:Q2564)-SUM($R$3:R2563),0)</f>
        <v>0</v>
      </c>
      <c r="S2564" s="6">
        <f>IF(B2564&gt;0,SUM($R$4:R2564)-SUM($S$3:S2563),0)</f>
        <v>0</v>
      </c>
    </row>
    <row r="2565" spans="1:19">
      <c r="A2565">
        <f>IF(E2564&lt;&gt;E2565,COUNTIF($A$4:A2564,"&lt;&gt;0")+1,0)</f>
        <v>0</v>
      </c>
      <c r="B2565">
        <f>IF(A2565&lt;&gt;0,IF(MOD(A2565,3)=0,COUNTIF($B$4:B2564,"&lt;&gt;0")+1,0),0)</f>
        <v>0</v>
      </c>
      <c r="C2565" s="9">
        <f>'Dash Board'!$C$12+COUNT('Daily reducing balance'!$F$4:F2564)</f>
        <v>44291</v>
      </c>
      <c r="D2565">
        <f t="shared" si="280"/>
        <v>2021</v>
      </c>
      <c r="E2565">
        <f t="shared" si="281"/>
        <v>4</v>
      </c>
      <c r="F2565">
        <f>DAY('Dash Board'!$C$12+COUNT('Daily reducing balance'!$F$4:F2564))</f>
        <v>5</v>
      </c>
      <c r="G2565" s="8">
        <f t="shared" si="282"/>
        <v>214826.24526745631</v>
      </c>
      <c r="H2565" s="6">
        <f>G2565*'Dash Board'!$C$11/365</f>
        <v>61.799330830364141</v>
      </c>
      <c r="I2565" s="6">
        <f>H2565*'Dash Board'!$C$18/'Dash Board'!$C$11</f>
        <v>29.42825277636388</v>
      </c>
      <c r="J2565" s="6">
        <f>(G2565&gt;1)*PMT('Dash Board'!$C$11/365,$U$4,-'Dash Board'!$C$19)</f>
        <v>108.80376961660664</v>
      </c>
      <c r="K2565" s="6">
        <f t="shared" ref="K2565:K2628" si="284">IF(F2565=1,SUMIFS($J$4:$J$7308,$D$4:$D$7308,"="&amp;YEAR(C2565),$E$4:$E$7308,"="&amp;MONTH(C2565)),0)</f>
        <v>0</v>
      </c>
      <c r="L2565" s="8">
        <f t="shared" ref="L2565:L2628" si="285">IF(G2565+H2565-J2565&lt;0,0,G2565+H2565-J2565)</f>
        <v>214779.24082867007</v>
      </c>
      <c r="N2565" s="8">
        <f t="shared" si="283"/>
        <v>79.375516840242767</v>
      </c>
      <c r="O2565" s="8">
        <f>IF(E2564&lt;&gt;E2565,SUM($N$4:N2565)-SUM($O$3:O2564),0)</f>
        <v>0</v>
      </c>
      <c r="P2565" s="6">
        <f>IF(B2565&gt;0,SUM($O$4:O2565)-SUM($P$3:P2564),0)</f>
        <v>0</v>
      </c>
      <c r="Q2565" s="6">
        <f t="shared" ref="Q2565:Q2628" si="286">I2565</f>
        <v>29.42825277636388</v>
      </c>
      <c r="R2565" s="8">
        <f>IF(E2564&lt;&gt;E2565,SUM($Q$4:Q2565)-SUM($R$3:R2564),0)</f>
        <v>0</v>
      </c>
      <c r="S2565" s="6">
        <f>IF(B2565&gt;0,SUM($R$4:R2565)-SUM($S$3:S2564),0)</f>
        <v>0</v>
      </c>
    </row>
    <row r="2566" spans="1:19">
      <c r="A2566">
        <f>IF(E2565&lt;&gt;E2566,COUNTIF($A$4:A2565,"&lt;&gt;0")+1,0)</f>
        <v>0</v>
      </c>
      <c r="B2566">
        <f>IF(A2566&lt;&gt;0,IF(MOD(A2566,3)=0,COUNTIF($B$4:B2565,"&lt;&gt;0")+1,0),0)</f>
        <v>0</v>
      </c>
      <c r="C2566" s="9">
        <f>'Dash Board'!$C$12+COUNT('Daily reducing balance'!$F$4:F2565)</f>
        <v>44292</v>
      </c>
      <c r="D2566">
        <f t="shared" si="280"/>
        <v>2021</v>
      </c>
      <c r="E2566">
        <f t="shared" si="281"/>
        <v>4</v>
      </c>
      <c r="F2566">
        <f>DAY('Dash Board'!$C$12+COUNT('Daily reducing balance'!$F$4:F2565))</f>
        <v>6</v>
      </c>
      <c r="G2566" s="8">
        <f t="shared" si="282"/>
        <v>214779.24082867007</v>
      </c>
      <c r="H2566" s="6">
        <f>G2566*'Dash Board'!$C$11/365</f>
        <v>61.785809005507822</v>
      </c>
      <c r="I2566" s="6">
        <f>H2566*'Dash Board'!$C$18/'Dash Board'!$C$11</f>
        <v>29.421813812146585</v>
      </c>
      <c r="J2566" s="6">
        <f>(G2566&gt;1)*PMT('Dash Board'!$C$11/365,$U$4,-'Dash Board'!$C$19)</f>
        <v>108.80376961660664</v>
      </c>
      <c r="K2566" s="6">
        <f t="shared" si="284"/>
        <v>0</v>
      </c>
      <c r="L2566" s="8">
        <f t="shared" si="285"/>
        <v>214732.22286805895</v>
      </c>
      <c r="N2566" s="8">
        <f t="shared" si="283"/>
        <v>79.381955804460063</v>
      </c>
      <c r="O2566" s="8">
        <f>IF(E2565&lt;&gt;E2566,SUM($N$4:N2566)-SUM($O$3:O2565),0)</f>
        <v>0</v>
      </c>
      <c r="P2566" s="6">
        <f>IF(B2566&gt;0,SUM($O$4:O2566)-SUM($P$3:P2565),0)</f>
        <v>0</v>
      </c>
      <c r="Q2566" s="6">
        <f t="shared" si="286"/>
        <v>29.421813812146585</v>
      </c>
      <c r="R2566" s="8">
        <f>IF(E2565&lt;&gt;E2566,SUM($Q$4:Q2566)-SUM($R$3:R2565),0)</f>
        <v>0</v>
      </c>
      <c r="S2566" s="6">
        <f>IF(B2566&gt;0,SUM($R$4:R2566)-SUM($S$3:S2565),0)</f>
        <v>0</v>
      </c>
    </row>
    <row r="2567" spans="1:19">
      <c r="A2567">
        <f>IF(E2566&lt;&gt;E2567,COUNTIF($A$4:A2566,"&lt;&gt;0")+1,0)</f>
        <v>0</v>
      </c>
      <c r="B2567">
        <f>IF(A2567&lt;&gt;0,IF(MOD(A2567,3)=0,COUNTIF($B$4:B2566,"&lt;&gt;0")+1,0),0)</f>
        <v>0</v>
      </c>
      <c r="C2567" s="9">
        <f>'Dash Board'!$C$12+COUNT('Daily reducing balance'!$F$4:F2566)</f>
        <v>44293</v>
      </c>
      <c r="D2567">
        <f t="shared" si="280"/>
        <v>2021</v>
      </c>
      <c r="E2567">
        <f t="shared" si="281"/>
        <v>4</v>
      </c>
      <c r="F2567">
        <f>DAY('Dash Board'!$C$12+COUNT('Daily reducing balance'!$F$4:F2566))</f>
        <v>7</v>
      </c>
      <c r="G2567" s="8">
        <f t="shared" si="282"/>
        <v>214732.22286805895</v>
      </c>
      <c r="H2567" s="6">
        <f>G2567*'Dash Board'!$C$11/365</f>
        <v>61.772283290811473</v>
      </c>
      <c r="I2567" s="6">
        <f>H2567*'Dash Board'!$C$18/'Dash Board'!$C$11</f>
        <v>29.415372995624512</v>
      </c>
      <c r="J2567" s="6">
        <f>(G2567&gt;1)*PMT('Dash Board'!$C$11/365,$U$4,-'Dash Board'!$C$19)</f>
        <v>108.80376961660664</v>
      </c>
      <c r="K2567" s="6">
        <f t="shared" si="284"/>
        <v>0</v>
      </c>
      <c r="L2567" s="8">
        <f t="shared" si="285"/>
        <v>214685.19138173314</v>
      </c>
      <c r="N2567" s="8">
        <f t="shared" si="283"/>
        <v>79.388396620982135</v>
      </c>
      <c r="O2567" s="8">
        <f>IF(E2566&lt;&gt;E2567,SUM($N$4:N2567)-SUM($O$3:O2566),0)</f>
        <v>0</v>
      </c>
      <c r="P2567" s="6">
        <f>IF(B2567&gt;0,SUM($O$4:O2567)-SUM($P$3:P2566),0)</f>
        <v>0</v>
      </c>
      <c r="Q2567" s="6">
        <f t="shared" si="286"/>
        <v>29.415372995624512</v>
      </c>
      <c r="R2567" s="8">
        <f>IF(E2566&lt;&gt;E2567,SUM($Q$4:Q2567)-SUM($R$3:R2566),0)</f>
        <v>0</v>
      </c>
      <c r="S2567" s="6">
        <f>IF(B2567&gt;0,SUM($R$4:R2567)-SUM($S$3:S2566),0)</f>
        <v>0</v>
      </c>
    </row>
    <row r="2568" spans="1:19">
      <c r="A2568">
        <f>IF(E2567&lt;&gt;E2568,COUNTIF($A$4:A2567,"&lt;&gt;0")+1,0)</f>
        <v>0</v>
      </c>
      <c r="B2568">
        <f>IF(A2568&lt;&gt;0,IF(MOD(A2568,3)=0,COUNTIF($B$4:B2567,"&lt;&gt;0")+1,0),0)</f>
        <v>0</v>
      </c>
      <c r="C2568" s="9">
        <f>'Dash Board'!$C$12+COUNT('Daily reducing balance'!$F$4:F2567)</f>
        <v>44294</v>
      </c>
      <c r="D2568">
        <f t="shared" si="280"/>
        <v>2021</v>
      </c>
      <c r="E2568">
        <f t="shared" si="281"/>
        <v>4</v>
      </c>
      <c r="F2568">
        <f>DAY('Dash Board'!$C$12+COUNT('Daily reducing balance'!$F$4:F2567))</f>
        <v>8</v>
      </c>
      <c r="G2568" s="8">
        <f t="shared" si="282"/>
        <v>214685.19138173314</v>
      </c>
      <c r="H2568" s="6">
        <f>G2568*'Dash Board'!$C$11/365</f>
        <v>61.758753685156101</v>
      </c>
      <c r="I2568" s="6">
        <f>H2568*'Dash Board'!$C$18/'Dash Board'!$C$11</f>
        <v>29.408930326264812</v>
      </c>
      <c r="J2568" s="6">
        <f>(G2568&gt;1)*PMT('Dash Board'!$C$11/365,$U$4,-'Dash Board'!$C$19)</f>
        <v>108.80376961660664</v>
      </c>
      <c r="K2568" s="6">
        <f t="shared" si="284"/>
        <v>0</v>
      </c>
      <c r="L2568" s="8">
        <f t="shared" si="285"/>
        <v>214638.14636580169</v>
      </c>
      <c r="N2568" s="8">
        <f t="shared" si="283"/>
        <v>79.394839290341835</v>
      </c>
      <c r="O2568" s="8">
        <f>IF(E2567&lt;&gt;E2568,SUM($N$4:N2568)-SUM($O$3:O2567),0)</f>
        <v>0</v>
      </c>
      <c r="P2568" s="6">
        <f>IF(B2568&gt;0,SUM($O$4:O2568)-SUM($P$3:P2567),0)</f>
        <v>0</v>
      </c>
      <c r="Q2568" s="6">
        <f t="shared" si="286"/>
        <v>29.408930326264812</v>
      </c>
      <c r="R2568" s="8">
        <f>IF(E2567&lt;&gt;E2568,SUM($Q$4:Q2568)-SUM($R$3:R2567),0)</f>
        <v>0</v>
      </c>
      <c r="S2568" s="6">
        <f>IF(B2568&gt;0,SUM($R$4:R2568)-SUM($S$3:S2567),0)</f>
        <v>0</v>
      </c>
    </row>
    <row r="2569" spans="1:19">
      <c r="A2569">
        <f>IF(E2568&lt;&gt;E2569,COUNTIF($A$4:A2568,"&lt;&gt;0")+1,0)</f>
        <v>0</v>
      </c>
      <c r="B2569">
        <f>IF(A2569&lt;&gt;0,IF(MOD(A2569,3)=0,COUNTIF($B$4:B2568,"&lt;&gt;0")+1,0),0)</f>
        <v>0</v>
      </c>
      <c r="C2569" s="9">
        <f>'Dash Board'!$C$12+COUNT('Daily reducing balance'!$F$4:F2568)</f>
        <v>44295</v>
      </c>
      <c r="D2569">
        <f t="shared" si="280"/>
        <v>2021</v>
      </c>
      <c r="E2569">
        <f t="shared" si="281"/>
        <v>4</v>
      </c>
      <c r="F2569">
        <f>DAY('Dash Board'!$C$12+COUNT('Daily reducing balance'!$F$4:F2568))</f>
        <v>9</v>
      </c>
      <c r="G2569" s="8">
        <f t="shared" si="282"/>
        <v>214638.14636580169</v>
      </c>
      <c r="H2569" s="6">
        <f>G2569*'Dash Board'!$C$11/365</f>
        <v>61.745220187422397</v>
      </c>
      <c r="I2569" s="6">
        <f>H2569*'Dash Board'!$C$18/'Dash Board'!$C$11</f>
        <v>29.402485803534478</v>
      </c>
      <c r="J2569" s="6">
        <f>(G2569&gt;1)*PMT('Dash Board'!$C$11/365,$U$4,-'Dash Board'!$C$19)</f>
        <v>108.80376961660664</v>
      </c>
      <c r="K2569" s="6">
        <f t="shared" si="284"/>
        <v>0</v>
      </c>
      <c r="L2569" s="8">
        <f t="shared" si="285"/>
        <v>214591.08781637248</v>
      </c>
      <c r="N2569" s="8">
        <f t="shared" si="283"/>
        <v>79.401283813072169</v>
      </c>
      <c r="O2569" s="8">
        <f>IF(E2568&lt;&gt;E2569,SUM($N$4:N2569)-SUM($O$3:O2568),0)</f>
        <v>0</v>
      </c>
      <c r="P2569" s="6">
        <f>IF(B2569&gt;0,SUM($O$4:O2569)-SUM($P$3:P2568),0)</f>
        <v>0</v>
      </c>
      <c r="Q2569" s="6">
        <f t="shared" si="286"/>
        <v>29.402485803534478</v>
      </c>
      <c r="R2569" s="8">
        <f>IF(E2568&lt;&gt;E2569,SUM($Q$4:Q2569)-SUM($R$3:R2568),0)</f>
        <v>0</v>
      </c>
      <c r="S2569" s="6">
        <f>IF(B2569&gt;0,SUM($R$4:R2569)-SUM($S$3:S2568),0)</f>
        <v>0</v>
      </c>
    </row>
    <row r="2570" spans="1:19">
      <c r="A2570">
        <f>IF(E2569&lt;&gt;E2570,COUNTIF($A$4:A2569,"&lt;&gt;0")+1,0)</f>
        <v>0</v>
      </c>
      <c r="B2570">
        <f>IF(A2570&lt;&gt;0,IF(MOD(A2570,3)=0,COUNTIF($B$4:B2569,"&lt;&gt;0")+1,0),0)</f>
        <v>0</v>
      </c>
      <c r="C2570" s="9">
        <f>'Dash Board'!$C$12+COUNT('Daily reducing balance'!$F$4:F2569)</f>
        <v>44296</v>
      </c>
      <c r="D2570">
        <f t="shared" si="280"/>
        <v>2021</v>
      </c>
      <c r="E2570">
        <f t="shared" si="281"/>
        <v>4</v>
      </c>
      <c r="F2570">
        <f>DAY('Dash Board'!$C$12+COUNT('Daily reducing balance'!$F$4:F2569))</f>
        <v>10</v>
      </c>
      <c r="G2570" s="8">
        <f t="shared" si="282"/>
        <v>214591.08781637248</v>
      </c>
      <c r="H2570" s="6">
        <f>G2570*'Dash Board'!$C$11/365</f>
        <v>61.731682796490709</v>
      </c>
      <c r="I2570" s="6">
        <f>H2570*'Dash Board'!$C$18/'Dash Board'!$C$11</f>
        <v>29.396039426900341</v>
      </c>
      <c r="J2570" s="6">
        <f>(G2570&gt;1)*PMT('Dash Board'!$C$11/365,$U$4,-'Dash Board'!$C$19)</f>
        <v>108.80376961660664</v>
      </c>
      <c r="K2570" s="6">
        <f t="shared" si="284"/>
        <v>0</v>
      </c>
      <c r="L2570" s="8">
        <f t="shared" si="285"/>
        <v>214544.01572955237</v>
      </c>
      <c r="N2570" s="8">
        <f t="shared" si="283"/>
        <v>79.407730189706299</v>
      </c>
      <c r="O2570" s="8">
        <f>IF(E2569&lt;&gt;E2570,SUM($N$4:N2570)-SUM($O$3:O2569),0)</f>
        <v>0</v>
      </c>
      <c r="P2570" s="6">
        <f>IF(B2570&gt;0,SUM($O$4:O2570)-SUM($P$3:P2569),0)</f>
        <v>0</v>
      </c>
      <c r="Q2570" s="6">
        <f t="shared" si="286"/>
        <v>29.396039426900341</v>
      </c>
      <c r="R2570" s="8">
        <f>IF(E2569&lt;&gt;E2570,SUM($Q$4:Q2570)-SUM($R$3:R2569),0)</f>
        <v>0</v>
      </c>
      <c r="S2570" s="6">
        <f>IF(B2570&gt;0,SUM($R$4:R2570)-SUM($S$3:S2569),0)</f>
        <v>0</v>
      </c>
    </row>
    <row r="2571" spans="1:19">
      <c r="A2571">
        <f>IF(E2570&lt;&gt;E2571,COUNTIF($A$4:A2570,"&lt;&gt;0")+1,0)</f>
        <v>0</v>
      </c>
      <c r="B2571">
        <f>IF(A2571&lt;&gt;0,IF(MOD(A2571,3)=0,COUNTIF($B$4:B2570,"&lt;&gt;0")+1,0),0)</f>
        <v>0</v>
      </c>
      <c r="C2571" s="9">
        <f>'Dash Board'!$C$12+COUNT('Daily reducing balance'!$F$4:F2570)</f>
        <v>44297</v>
      </c>
      <c r="D2571">
        <f t="shared" si="280"/>
        <v>2021</v>
      </c>
      <c r="E2571">
        <f t="shared" si="281"/>
        <v>4</v>
      </c>
      <c r="F2571">
        <f>DAY('Dash Board'!$C$12+COUNT('Daily reducing balance'!$F$4:F2570))</f>
        <v>11</v>
      </c>
      <c r="G2571" s="8">
        <f t="shared" si="282"/>
        <v>214544.01572955237</v>
      </c>
      <c r="H2571" s="6">
        <f>G2571*'Dash Board'!$C$11/365</f>
        <v>61.718141511241086</v>
      </c>
      <c r="I2571" s="6">
        <f>H2571*'Dash Board'!$C$18/'Dash Board'!$C$11</f>
        <v>29.389591195829091</v>
      </c>
      <c r="J2571" s="6">
        <f>(G2571&gt;1)*PMT('Dash Board'!$C$11/365,$U$4,-'Dash Board'!$C$19)</f>
        <v>108.80376961660664</v>
      </c>
      <c r="K2571" s="6">
        <f t="shared" si="284"/>
        <v>0</v>
      </c>
      <c r="L2571" s="8">
        <f t="shared" si="285"/>
        <v>214496.93010144698</v>
      </c>
      <c r="N2571" s="8">
        <f t="shared" si="283"/>
        <v>79.414178420777546</v>
      </c>
      <c r="O2571" s="8">
        <f>IF(E2570&lt;&gt;E2571,SUM($N$4:N2571)-SUM($O$3:O2570),0)</f>
        <v>0</v>
      </c>
      <c r="P2571" s="6">
        <f>IF(B2571&gt;0,SUM($O$4:O2571)-SUM($P$3:P2570),0)</f>
        <v>0</v>
      </c>
      <c r="Q2571" s="6">
        <f t="shared" si="286"/>
        <v>29.389591195829091</v>
      </c>
      <c r="R2571" s="8">
        <f>IF(E2570&lt;&gt;E2571,SUM($Q$4:Q2571)-SUM($R$3:R2570),0)</f>
        <v>0</v>
      </c>
      <c r="S2571" s="6">
        <f>IF(B2571&gt;0,SUM($R$4:R2571)-SUM($S$3:S2570),0)</f>
        <v>0</v>
      </c>
    </row>
    <row r="2572" spans="1:19">
      <c r="A2572">
        <f>IF(E2571&lt;&gt;E2572,COUNTIF($A$4:A2571,"&lt;&gt;0")+1,0)</f>
        <v>0</v>
      </c>
      <c r="B2572">
        <f>IF(A2572&lt;&gt;0,IF(MOD(A2572,3)=0,COUNTIF($B$4:B2571,"&lt;&gt;0")+1,0),0)</f>
        <v>0</v>
      </c>
      <c r="C2572" s="9">
        <f>'Dash Board'!$C$12+COUNT('Daily reducing balance'!$F$4:F2571)</f>
        <v>44298</v>
      </c>
      <c r="D2572">
        <f t="shared" si="280"/>
        <v>2021</v>
      </c>
      <c r="E2572">
        <f t="shared" si="281"/>
        <v>4</v>
      </c>
      <c r="F2572">
        <f>DAY('Dash Board'!$C$12+COUNT('Daily reducing balance'!$F$4:F2571))</f>
        <v>12</v>
      </c>
      <c r="G2572" s="8">
        <f t="shared" si="282"/>
        <v>214496.93010144698</v>
      </c>
      <c r="H2572" s="6">
        <f>G2572*'Dash Board'!$C$11/365</f>
        <v>61.704596330553237</v>
      </c>
      <c r="I2572" s="6">
        <f>H2572*'Dash Board'!$C$18/'Dash Board'!$C$11</f>
        <v>29.383141109787257</v>
      </c>
      <c r="J2572" s="6">
        <f>(G2572&gt;1)*PMT('Dash Board'!$C$11/365,$U$4,-'Dash Board'!$C$19)</f>
        <v>108.80376961660664</v>
      </c>
      <c r="K2572" s="6">
        <f t="shared" si="284"/>
        <v>0</v>
      </c>
      <c r="L2572" s="8">
        <f t="shared" si="285"/>
        <v>214449.83092816093</v>
      </c>
      <c r="N2572" s="8">
        <f t="shared" si="283"/>
        <v>79.420628506819384</v>
      </c>
      <c r="O2572" s="8">
        <f>IF(E2571&lt;&gt;E2572,SUM($N$4:N2572)-SUM($O$3:O2571),0)</f>
        <v>0</v>
      </c>
      <c r="P2572" s="6">
        <f>IF(B2572&gt;0,SUM($O$4:O2572)-SUM($P$3:P2571),0)</f>
        <v>0</v>
      </c>
      <c r="Q2572" s="6">
        <f t="shared" si="286"/>
        <v>29.383141109787257</v>
      </c>
      <c r="R2572" s="8">
        <f>IF(E2571&lt;&gt;E2572,SUM($Q$4:Q2572)-SUM($R$3:R2571),0)</f>
        <v>0</v>
      </c>
      <c r="S2572" s="6">
        <f>IF(B2572&gt;0,SUM($R$4:R2572)-SUM($S$3:S2571),0)</f>
        <v>0</v>
      </c>
    </row>
    <row r="2573" spans="1:19">
      <c r="A2573">
        <f>IF(E2572&lt;&gt;E2573,COUNTIF($A$4:A2572,"&lt;&gt;0")+1,0)</f>
        <v>0</v>
      </c>
      <c r="B2573">
        <f>IF(A2573&lt;&gt;0,IF(MOD(A2573,3)=0,COUNTIF($B$4:B2572,"&lt;&gt;0")+1,0),0)</f>
        <v>0</v>
      </c>
      <c r="C2573" s="9">
        <f>'Dash Board'!$C$12+COUNT('Daily reducing balance'!$F$4:F2572)</f>
        <v>44299</v>
      </c>
      <c r="D2573">
        <f t="shared" si="280"/>
        <v>2021</v>
      </c>
      <c r="E2573">
        <f t="shared" si="281"/>
        <v>4</v>
      </c>
      <c r="F2573">
        <f>DAY('Dash Board'!$C$12+COUNT('Daily reducing balance'!$F$4:F2572))</f>
        <v>13</v>
      </c>
      <c r="G2573" s="8">
        <f t="shared" si="282"/>
        <v>214449.83092816093</v>
      </c>
      <c r="H2573" s="6">
        <f>G2573*'Dash Board'!$C$11/365</f>
        <v>61.691047253306571</v>
      </c>
      <c r="I2573" s="6">
        <f>H2573*'Dash Board'!$C$18/'Dash Board'!$C$11</f>
        <v>29.376689168241228</v>
      </c>
      <c r="J2573" s="6">
        <f>(G2573&gt;1)*PMT('Dash Board'!$C$11/365,$U$4,-'Dash Board'!$C$19)</f>
        <v>108.80376961660664</v>
      </c>
      <c r="K2573" s="6">
        <f t="shared" si="284"/>
        <v>0</v>
      </c>
      <c r="L2573" s="8">
        <f t="shared" si="285"/>
        <v>214402.71820579763</v>
      </c>
      <c r="N2573" s="8">
        <f t="shared" si="283"/>
        <v>79.427080448365416</v>
      </c>
      <c r="O2573" s="8">
        <f>IF(E2572&lt;&gt;E2573,SUM($N$4:N2573)-SUM($O$3:O2572),0)</f>
        <v>0</v>
      </c>
      <c r="P2573" s="6">
        <f>IF(B2573&gt;0,SUM($O$4:O2573)-SUM($P$3:P2572),0)</f>
        <v>0</v>
      </c>
      <c r="Q2573" s="6">
        <f t="shared" si="286"/>
        <v>29.376689168241228</v>
      </c>
      <c r="R2573" s="8">
        <f>IF(E2572&lt;&gt;E2573,SUM($Q$4:Q2573)-SUM($R$3:R2572),0)</f>
        <v>0</v>
      </c>
      <c r="S2573" s="6">
        <f>IF(B2573&gt;0,SUM($R$4:R2573)-SUM($S$3:S2572),0)</f>
        <v>0</v>
      </c>
    </row>
    <row r="2574" spans="1:19">
      <c r="A2574">
        <f>IF(E2573&lt;&gt;E2574,COUNTIF($A$4:A2573,"&lt;&gt;0")+1,0)</f>
        <v>0</v>
      </c>
      <c r="B2574">
        <f>IF(A2574&lt;&gt;0,IF(MOD(A2574,3)=0,COUNTIF($B$4:B2573,"&lt;&gt;0")+1,0),0)</f>
        <v>0</v>
      </c>
      <c r="C2574" s="9">
        <f>'Dash Board'!$C$12+COUNT('Daily reducing balance'!$F$4:F2573)</f>
        <v>44300</v>
      </c>
      <c r="D2574">
        <f t="shared" si="280"/>
        <v>2021</v>
      </c>
      <c r="E2574">
        <f t="shared" si="281"/>
        <v>4</v>
      </c>
      <c r="F2574">
        <f>DAY('Dash Board'!$C$12+COUNT('Daily reducing balance'!$F$4:F2573))</f>
        <v>14</v>
      </c>
      <c r="G2574" s="8">
        <f t="shared" si="282"/>
        <v>214402.71820579763</v>
      </c>
      <c r="H2574" s="6">
        <f>G2574*'Dash Board'!$C$11/365</f>
        <v>61.677494278380138</v>
      </c>
      <c r="I2574" s="6">
        <f>H2574*'Dash Board'!$C$18/'Dash Board'!$C$11</f>
        <v>29.370235370657213</v>
      </c>
      <c r="J2574" s="6">
        <f>(G2574&gt;1)*PMT('Dash Board'!$C$11/365,$U$4,-'Dash Board'!$C$19)</f>
        <v>108.80376961660664</v>
      </c>
      <c r="K2574" s="6">
        <f t="shared" si="284"/>
        <v>0</v>
      </c>
      <c r="L2574" s="8">
        <f t="shared" si="285"/>
        <v>214355.5919304594</v>
      </c>
      <c r="N2574" s="8">
        <f t="shared" si="283"/>
        <v>79.433534245949431</v>
      </c>
      <c r="O2574" s="8">
        <f>IF(E2573&lt;&gt;E2574,SUM($N$4:N2574)-SUM($O$3:O2573),0)</f>
        <v>0</v>
      </c>
      <c r="P2574" s="6">
        <f>IF(B2574&gt;0,SUM($O$4:O2574)-SUM($P$3:P2573),0)</f>
        <v>0</v>
      </c>
      <c r="Q2574" s="6">
        <f t="shared" si="286"/>
        <v>29.370235370657213</v>
      </c>
      <c r="R2574" s="8">
        <f>IF(E2573&lt;&gt;E2574,SUM($Q$4:Q2574)-SUM($R$3:R2573),0)</f>
        <v>0</v>
      </c>
      <c r="S2574" s="6">
        <f>IF(B2574&gt;0,SUM($R$4:R2574)-SUM($S$3:S2573),0)</f>
        <v>0</v>
      </c>
    </row>
    <row r="2575" spans="1:19">
      <c r="A2575">
        <f>IF(E2574&lt;&gt;E2575,COUNTIF($A$4:A2574,"&lt;&gt;0")+1,0)</f>
        <v>0</v>
      </c>
      <c r="B2575">
        <f>IF(A2575&lt;&gt;0,IF(MOD(A2575,3)=0,COUNTIF($B$4:B2574,"&lt;&gt;0")+1,0),0)</f>
        <v>0</v>
      </c>
      <c r="C2575" s="9">
        <f>'Dash Board'!$C$12+COUNT('Daily reducing balance'!$F$4:F2574)</f>
        <v>44301</v>
      </c>
      <c r="D2575">
        <f t="shared" si="280"/>
        <v>2021</v>
      </c>
      <c r="E2575">
        <f t="shared" si="281"/>
        <v>4</v>
      </c>
      <c r="F2575">
        <f>DAY('Dash Board'!$C$12+COUNT('Daily reducing balance'!$F$4:F2574))</f>
        <v>15</v>
      </c>
      <c r="G2575" s="8">
        <f t="shared" si="282"/>
        <v>214355.5919304594</v>
      </c>
      <c r="H2575" s="6">
        <f>G2575*'Dash Board'!$C$11/365</f>
        <v>61.663937404652707</v>
      </c>
      <c r="I2575" s="6">
        <f>H2575*'Dash Board'!$C$18/'Dash Board'!$C$11</f>
        <v>29.363779716501291</v>
      </c>
      <c r="J2575" s="6">
        <f>(G2575&gt;1)*PMT('Dash Board'!$C$11/365,$U$4,-'Dash Board'!$C$19)</f>
        <v>108.80376961660664</v>
      </c>
      <c r="K2575" s="6">
        <f t="shared" si="284"/>
        <v>0</v>
      </c>
      <c r="L2575" s="8">
        <f t="shared" si="285"/>
        <v>214308.45209824745</v>
      </c>
      <c r="N2575" s="8">
        <f t="shared" si="283"/>
        <v>79.43998990010536</v>
      </c>
      <c r="O2575" s="8">
        <f>IF(E2574&lt;&gt;E2575,SUM($N$4:N2575)-SUM($O$3:O2574),0)</f>
        <v>0</v>
      </c>
      <c r="P2575" s="6">
        <f>IF(B2575&gt;0,SUM($O$4:O2575)-SUM($P$3:P2574),0)</f>
        <v>0</v>
      </c>
      <c r="Q2575" s="6">
        <f t="shared" si="286"/>
        <v>29.363779716501291</v>
      </c>
      <c r="R2575" s="8">
        <f>IF(E2574&lt;&gt;E2575,SUM($Q$4:Q2575)-SUM($R$3:R2574),0)</f>
        <v>0</v>
      </c>
      <c r="S2575" s="6">
        <f>IF(B2575&gt;0,SUM($R$4:R2575)-SUM($S$3:S2574),0)</f>
        <v>0</v>
      </c>
    </row>
    <row r="2576" spans="1:19">
      <c r="A2576">
        <f>IF(E2575&lt;&gt;E2576,COUNTIF($A$4:A2575,"&lt;&gt;0")+1,0)</f>
        <v>0</v>
      </c>
      <c r="B2576">
        <f>IF(A2576&lt;&gt;0,IF(MOD(A2576,3)=0,COUNTIF($B$4:B2575,"&lt;&gt;0")+1,0),0)</f>
        <v>0</v>
      </c>
      <c r="C2576" s="9">
        <f>'Dash Board'!$C$12+COUNT('Daily reducing balance'!$F$4:F2575)</f>
        <v>44302</v>
      </c>
      <c r="D2576">
        <f t="shared" si="280"/>
        <v>2021</v>
      </c>
      <c r="E2576">
        <f t="shared" si="281"/>
        <v>4</v>
      </c>
      <c r="F2576">
        <f>DAY('Dash Board'!$C$12+COUNT('Daily reducing balance'!$F$4:F2575))</f>
        <v>16</v>
      </c>
      <c r="G2576" s="8">
        <f t="shared" si="282"/>
        <v>214308.45209824745</v>
      </c>
      <c r="H2576" s="6">
        <f>G2576*'Dash Board'!$C$11/365</f>
        <v>61.650376631002693</v>
      </c>
      <c r="I2576" s="6">
        <f>H2576*'Dash Board'!$C$18/'Dash Board'!$C$11</f>
        <v>29.357322205239381</v>
      </c>
      <c r="J2576" s="6">
        <f>(G2576&gt;1)*PMT('Dash Board'!$C$11/365,$U$4,-'Dash Board'!$C$19)</f>
        <v>108.80376961660664</v>
      </c>
      <c r="K2576" s="6">
        <f t="shared" si="284"/>
        <v>0</v>
      </c>
      <c r="L2576" s="8">
        <f t="shared" si="285"/>
        <v>214261.29870526184</v>
      </c>
      <c r="N2576" s="8">
        <f t="shared" si="283"/>
        <v>79.446447411367259</v>
      </c>
      <c r="O2576" s="8">
        <f>IF(E2575&lt;&gt;E2576,SUM($N$4:N2576)-SUM($O$3:O2575),0)</f>
        <v>0</v>
      </c>
      <c r="P2576" s="6">
        <f>IF(B2576&gt;0,SUM($O$4:O2576)-SUM($P$3:P2575),0)</f>
        <v>0</v>
      </c>
      <c r="Q2576" s="6">
        <f t="shared" si="286"/>
        <v>29.357322205239381</v>
      </c>
      <c r="R2576" s="8">
        <f>IF(E2575&lt;&gt;E2576,SUM($Q$4:Q2576)-SUM($R$3:R2575),0)</f>
        <v>0</v>
      </c>
      <c r="S2576" s="6">
        <f>IF(B2576&gt;0,SUM($R$4:R2576)-SUM($S$3:S2575),0)</f>
        <v>0</v>
      </c>
    </row>
    <row r="2577" spans="1:19">
      <c r="A2577">
        <f>IF(E2576&lt;&gt;E2577,COUNTIF($A$4:A2576,"&lt;&gt;0")+1,0)</f>
        <v>0</v>
      </c>
      <c r="B2577">
        <f>IF(A2577&lt;&gt;0,IF(MOD(A2577,3)=0,COUNTIF($B$4:B2576,"&lt;&gt;0")+1,0),0)</f>
        <v>0</v>
      </c>
      <c r="C2577" s="9">
        <f>'Dash Board'!$C$12+COUNT('Daily reducing balance'!$F$4:F2576)</f>
        <v>44303</v>
      </c>
      <c r="D2577">
        <f t="shared" si="280"/>
        <v>2021</v>
      </c>
      <c r="E2577">
        <f t="shared" si="281"/>
        <v>4</v>
      </c>
      <c r="F2577">
        <f>DAY('Dash Board'!$C$12+COUNT('Daily reducing balance'!$F$4:F2576))</f>
        <v>17</v>
      </c>
      <c r="G2577" s="8">
        <f t="shared" si="282"/>
        <v>214261.29870526184</v>
      </c>
      <c r="H2577" s="6">
        <f>G2577*'Dash Board'!$C$11/365</f>
        <v>61.6368119563082</v>
      </c>
      <c r="I2577" s="6">
        <f>H2577*'Dash Board'!$C$18/'Dash Board'!$C$11</f>
        <v>29.350862836337242</v>
      </c>
      <c r="J2577" s="6">
        <f>(G2577&gt;1)*PMT('Dash Board'!$C$11/365,$U$4,-'Dash Board'!$C$19)</f>
        <v>108.80376961660664</v>
      </c>
      <c r="K2577" s="6">
        <f t="shared" si="284"/>
        <v>0</v>
      </c>
      <c r="L2577" s="8">
        <f t="shared" si="285"/>
        <v>214214.13174760152</v>
      </c>
      <c r="N2577" s="8">
        <f t="shared" si="283"/>
        <v>79.452906780269402</v>
      </c>
      <c r="O2577" s="8">
        <f>IF(E2576&lt;&gt;E2577,SUM($N$4:N2577)-SUM($O$3:O2576),0)</f>
        <v>0</v>
      </c>
      <c r="P2577" s="6">
        <f>IF(B2577&gt;0,SUM($O$4:O2577)-SUM($P$3:P2576),0)</f>
        <v>0</v>
      </c>
      <c r="Q2577" s="6">
        <f t="shared" si="286"/>
        <v>29.350862836337242</v>
      </c>
      <c r="R2577" s="8">
        <f>IF(E2576&lt;&gt;E2577,SUM($Q$4:Q2577)-SUM($R$3:R2576),0)</f>
        <v>0</v>
      </c>
      <c r="S2577" s="6">
        <f>IF(B2577&gt;0,SUM($R$4:R2577)-SUM($S$3:S2576),0)</f>
        <v>0</v>
      </c>
    </row>
    <row r="2578" spans="1:19">
      <c r="A2578">
        <f>IF(E2577&lt;&gt;E2578,COUNTIF($A$4:A2577,"&lt;&gt;0")+1,0)</f>
        <v>0</v>
      </c>
      <c r="B2578">
        <f>IF(A2578&lt;&gt;0,IF(MOD(A2578,3)=0,COUNTIF($B$4:B2577,"&lt;&gt;0")+1,0),0)</f>
        <v>0</v>
      </c>
      <c r="C2578" s="9">
        <f>'Dash Board'!$C$12+COUNT('Daily reducing balance'!$F$4:F2577)</f>
        <v>44304</v>
      </c>
      <c r="D2578">
        <f t="shared" si="280"/>
        <v>2021</v>
      </c>
      <c r="E2578">
        <f t="shared" si="281"/>
        <v>4</v>
      </c>
      <c r="F2578">
        <f>DAY('Dash Board'!$C$12+COUNT('Daily reducing balance'!$F$4:F2577))</f>
        <v>18</v>
      </c>
      <c r="G2578" s="8">
        <f t="shared" si="282"/>
        <v>214214.13174760152</v>
      </c>
      <c r="H2578" s="6">
        <f>G2578*'Dash Board'!$C$11/365</f>
        <v>61.623243379447004</v>
      </c>
      <c r="I2578" s="6">
        <f>H2578*'Dash Board'!$C$18/'Dash Board'!$C$11</f>
        <v>29.34440160926048</v>
      </c>
      <c r="J2578" s="6">
        <f>(G2578&gt;1)*PMT('Dash Board'!$C$11/365,$U$4,-'Dash Board'!$C$19)</f>
        <v>108.80376961660664</v>
      </c>
      <c r="K2578" s="6">
        <f t="shared" si="284"/>
        <v>0</v>
      </c>
      <c r="L2578" s="8">
        <f t="shared" si="285"/>
        <v>214166.95122136435</v>
      </c>
      <c r="N2578" s="8">
        <f t="shared" si="283"/>
        <v>79.459368007346171</v>
      </c>
      <c r="O2578" s="8">
        <f>IF(E2577&lt;&gt;E2578,SUM($N$4:N2578)-SUM($O$3:O2577),0)</f>
        <v>0</v>
      </c>
      <c r="P2578" s="6">
        <f>IF(B2578&gt;0,SUM($O$4:O2578)-SUM($P$3:P2577),0)</f>
        <v>0</v>
      </c>
      <c r="Q2578" s="6">
        <f t="shared" si="286"/>
        <v>29.34440160926048</v>
      </c>
      <c r="R2578" s="8">
        <f>IF(E2577&lt;&gt;E2578,SUM($Q$4:Q2578)-SUM($R$3:R2577),0)</f>
        <v>0</v>
      </c>
      <c r="S2578" s="6">
        <f>IF(B2578&gt;0,SUM($R$4:R2578)-SUM($S$3:S2577),0)</f>
        <v>0</v>
      </c>
    </row>
    <row r="2579" spans="1:19">
      <c r="A2579">
        <f>IF(E2578&lt;&gt;E2579,COUNTIF($A$4:A2578,"&lt;&gt;0")+1,0)</f>
        <v>0</v>
      </c>
      <c r="B2579">
        <f>IF(A2579&lt;&gt;0,IF(MOD(A2579,3)=0,COUNTIF($B$4:B2578,"&lt;&gt;0")+1,0),0)</f>
        <v>0</v>
      </c>
      <c r="C2579" s="9">
        <f>'Dash Board'!$C$12+COUNT('Daily reducing balance'!$F$4:F2578)</f>
        <v>44305</v>
      </c>
      <c r="D2579">
        <f t="shared" si="280"/>
        <v>2021</v>
      </c>
      <c r="E2579">
        <f t="shared" si="281"/>
        <v>4</v>
      </c>
      <c r="F2579">
        <f>DAY('Dash Board'!$C$12+COUNT('Daily reducing balance'!$F$4:F2578))</f>
        <v>19</v>
      </c>
      <c r="G2579" s="8">
        <f t="shared" si="282"/>
        <v>214166.95122136435</v>
      </c>
      <c r="H2579" s="6">
        <f>G2579*'Dash Board'!$C$11/365</f>
        <v>61.609670899296589</v>
      </c>
      <c r="I2579" s="6">
        <f>H2579*'Dash Board'!$C$18/'Dash Board'!$C$11</f>
        <v>29.33793852347457</v>
      </c>
      <c r="J2579" s="6">
        <f>(G2579&gt;1)*PMT('Dash Board'!$C$11/365,$U$4,-'Dash Board'!$C$19)</f>
        <v>108.80376961660664</v>
      </c>
      <c r="K2579" s="6">
        <f t="shared" si="284"/>
        <v>0</v>
      </c>
      <c r="L2579" s="8">
        <f t="shared" si="285"/>
        <v>214119.75712264702</v>
      </c>
      <c r="N2579" s="8">
        <f t="shared" si="283"/>
        <v>79.465831093132067</v>
      </c>
      <c r="O2579" s="8">
        <f>IF(E2578&lt;&gt;E2579,SUM($N$4:N2579)-SUM($O$3:O2578),0)</f>
        <v>0</v>
      </c>
      <c r="P2579" s="6">
        <f>IF(B2579&gt;0,SUM($O$4:O2579)-SUM($P$3:P2578),0)</f>
        <v>0</v>
      </c>
      <c r="Q2579" s="6">
        <f t="shared" si="286"/>
        <v>29.33793852347457</v>
      </c>
      <c r="R2579" s="8">
        <f>IF(E2578&lt;&gt;E2579,SUM($Q$4:Q2579)-SUM($R$3:R2578),0)</f>
        <v>0</v>
      </c>
      <c r="S2579" s="6">
        <f>IF(B2579&gt;0,SUM($R$4:R2579)-SUM($S$3:S2578),0)</f>
        <v>0</v>
      </c>
    </row>
    <row r="2580" spans="1:19">
      <c r="A2580">
        <f>IF(E2579&lt;&gt;E2580,COUNTIF($A$4:A2579,"&lt;&gt;0")+1,0)</f>
        <v>0</v>
      </c>
      <c r="B2580">
        <f>IF(A2580&lt;&gt;0,IF(MOD(A2580,3)=0,COUNTIF($B$4:B2579,"&lt;&gt;0")+1,0),0)</f>
        <v>0</v>
      </c>
      <c r="C2580" s="9">
        <f>'Dash Board'!$C$12+COUNT('Daily reducing balance'!$F$4:F2579)</f>
        <v>44306</v>
      </c>
      <c r="D2580">
        <f t="shared" si="280"/>
        <v>2021</v>
      </c>
      <c r="E2580">
        <f t="shared" si="281"/>
        <v>4</v>
      </c>
      <c r="F2580">
        <f>DAY('Dash Board'!$C$12+COUNT('Daily reducing balance'!$F$4:F2579))</f>
        <v>20</v>
      </c>
      <c r="G2580" s="8">
        <f t="shared" si="282"/>
        <v>214119.75712264702</v>
      </c>
      <c r="H2580" s="6">
        <f>G2580*'Dash Board'!$C$11/365</f>
        <v>61.596094514734077</v>
      </c>
      <c r="I2580" s="6">
        <f>H2580*'Dash Board'!$C$18/'Dash Board'!$C$11</f>
        <v>29.3314735784448</v>
      </c>
      <c r="J2580" s="6">
        <f>(G2580&gt;1)*PMT('Dash Board'!$C$11/365,$U$4,-'Dash Board'!$C$19)</f>
        <v>108.80376961660664</v>
      </c>
      <c r="K2580" s="6">
        <f t="shared" si="284"/>
        <v>0</v>
      </c>
      <c r="L2580" s="8">
        <f t="shared" si="285"/>
        <v>214072.54944754514</v>
      </c>
      <c r="N2580" s="8">
        <f t="shared" si="283"/>
        <v>79.472296038161844</v>
      </c>
      <c r="O2580" s="8">
        <f>IF(E2579&lt;&gt;E2580,SUM($N$4:N2580)-SUM($O$3:O2579),0)</f>
        <v>0</v>
      </c>
      <c r="P2580" s="6">
        <f>IF(B2580&gt;0,SUM($O$4:O2580)-SUM($P$3:P2579),0)</f>
        <v>0</v>
      </c>
      <c r="Q2580" s="6">
        <f t="shared" si="286"/>
        <v>29.3314735784448</v>
      </c>
      <c r="R2580" s="8">
        <f>IF(E2579&lt;&gt;E2580,SUM($Q$4:Q2580)-SUM($R$3:R2579),0)</f>
        <v>0</v>
      </c>
      <c r="S2580" s="6">
        <f>IF(B2580&gt;0,SUM($R$4:R2580)-SUM($S$3:S2579),0)</f>
        <v>0</v>
      </c>
    </row>
    <row r="2581" spans="1:19">
      <c r="A2581">
        <f>IF(E2580&lt;&gt;E2581,COUNTIF($A$4:A2580,"&lt;&gt;0")+1,0)</f>
        <v>0</v>
      </c>
      <c r="B2581">
        <f>IF(A2581&lt;&gt;0,IF(MOD(A2581,3)=0,COUNTIF($B$4:B2580,"&lt;&gt;0")+1,0),0)</f>
        <v>0</v>
      </c>
      <c r="C2581" s="9">
        <f>'Dash Board'!$C$12+COUNT('Daily reducing balance'!$F$4:F2580)</f>
        <v>44307</v>
      </c>
      <c r="D2581">
        <f t="shared" si="280"/>
        <v>2021</v>
      </c>
      <c r="E2581">
        <f t="shared" si="281"/>
        <v>4</v>
      </c>
      <c r="F2581">
        <f>DAY('Dash Board'!$C$12+COUNT('Daily reducing balance'!$F$4:F2580))</f>
        <v>21</v>
      </c>
      <c r="G2581" s="8">
        <f t="shared" si="282"/>
        <v>214072.54944754514</v>
      </c>
      <c r="H2581" s="6">
        <f>G2581*'Dash Board'!$C$11/365</f>
        <v>61.582514224636277</v>
      </c>
      <c r="I2581" s="6">
        <f>H2581*'Dash Board'!$C$18/'Dash Board'!$C$11</f>
        <v>29.325006773636328</v>
      </c>
      <c r="J2581" s="6">
        <f>(G2581&gt;1)*PMT('Dash Board'!$C$11/365,$U$4,-'Dash Board'!$C$19)</f>
        <v>108.80376961660664</v>
      </c>
      <c r="K2581" s="6">
        <f t="shared" si="284"/>
        <v>0</v>
      </c>
      <c r="L2581" s="8">
        <f t="shared" si="285"/>
        <v>214025.32819215316</v>
      </c>
      <c r="N2581" s="8">
        <f t="shared" si="283"/>
        <v>79.478762842970312</v>
      </c>
      <c r="O2581" s="8">
        <f>IF(E2580&lt;&gt;E2581,SUM($N$4:N2581)-SUM($O$3:O2580),0)</f>
        <v>0</v>
      </c>
      <c r="P2581" s="6">
        <f>IF(B2581&gt;0,SUM($O$4:O2581)-SUM($P$3:P2580),0)</f>
        <v>0</v>
      </c>
      <c r="Q2581" s="6">
        <f t="shared" si="286"/>
        <v>29.325006773636328</v>
      </c>
      <c r="R2581" s="8">
        <f>IF(E2580&lt;&gt;E2581,SUM($Q$4:Q2581)-SUM($R$3:R2580),0)</f>
        <v>0</v>
      </c>
      <c r="S2581" s="6">
        <f>IF(B2581&gt;0,SUM($R$4:R2581)-SUM($S$3:S2580),0)</f>
        <v>0</v>
      </c>
    </row>
    <row r="2582" spans="1:19">
      <c r="A2582">
        <f>IF(E2581&lt;&gt;E2582,COUNTIF($A$4:A2581,"&lt;&gt;0")+1,0)</f>
        <v>0</v>
      </c>
      <c r="B2582">
        <f>IF(A2582&lt;&gt;0,IF(MOD(A2582,3)=0,COUNTIF($B$4:B2581,"&lt;&gt;0")+1,0),0)</f>
        <v>0</v>
      </c>
      <c r="C2582" s="9">
        <f>'Dash Board'!$C$12+COUNT('Daily reducing balance'!$F$4:F2581)</f>
        <v>44308</v>
      </c>
      <c r="D2582">
        <f t="shared" si="280"/>
        <v>2021</v>
      </c>
      <c r="E2582">
        <f t="shared" si="281"/>
        <v>4</v>
      </c>
      <c r="F2582">
        <f>DAY('Dash Board'!$C$12+COUNT('Daily reducing balance'!$F$4:F2581))</f>
        <v>22</v>
      </c>
      <c r="G2582" s="8">
        <f t="shared" si="282"/>
        <v>214025.32819215316</v>
      </c>
      <c r="H2582" s="6">
        <f>G2582*'Dash Board'!$C$11/365</f>
        <v>61.568930027879674</v>
      </c>
      <c r="I2582" s="6">
        <f>H2582*'Dash Board'!$C$18/'Dash Board'!$C$11</f>
        <v>29.318538108514133</v>
      </c>
      <c r="J2582" s="6">
        <f>(G2582&gt;1)*PMT('Dash Board'!$C$11/365,$U$4,-'Dash Board'!$C$19)</f>
        <v>108.80376961660664</v>
      </c>
      <c r="K2582" s="6">
        <f t="shared" si="284"/>
        <v>0</v>
      </c>
      <c r="L2582" s="8">
        <f t="shared" si="285"/>
        <v>213978.09335256444</v>
      </c>
      <c r="N2582" s="8">
        <f t="shared" si="283"/>
        <v>79.485231508092511</v>
      </c>
      <c r="O2582" s="8">
        <f>IF(E2581&lt;&gt;E2582,SUM($N$4:N2582)-SUM($O$3:O2581),0)</f>
        <v>0</v>
      </c>
      <c r="P2582" s="6">
        <f>IF(B2582&gt;0,SUM($O$4:O2582)-SUM($P$3:P2581),0)</f>
        <v>0</v>
      </c>
      <c r="Q2582" s="6">
        <f t="shared" si="286"/>
        <v>29.318538108514133</v>
      </c>
      <c r="R2582" s="8">
        <f>IF(E2581&lt;&gt;E2582,SUM($Q$4:Q2582)-SUM($R$3:R2581),0)</f>
        <v>0</v>
      </c>
      <c r="S2582" s="6">
        <f>IF(B2582&gt;0,SUM($R$4:R2582)-SUM($S$3:S2581),0)</f>
        <v>0</v>
      </c>
    </row>
    <row r="2583" spans="1:19">
      <c r="A2583">
        <f>IF(E2582&lt;&gt;E2583,COUNTIF($A$4:A2582,"&lt;&gt;0")+1,0)</f>
        <v>0</v>
      </c>
      <c r="B2583">
        <f>IF(A2583&lt;&gt;0,IF(MOD(A2583,3)=0,COUNTIF($B$4:B2582,"&lt;&gt;0")+1,0),0)</f>
        <v>0</v>
      </c>
      <c r="C2583" s="9">
        <f>'Dash Board'!$C$12+COUNT('Daily reducing balance'!$F$4:F2582)</f>
        <v>44309</v>
      </c>
      <c r="D2583">
        <f t="shared" si="280"/>
        <v>2021</v>
      </c>
      <c r="E2583">
        <f t="shared" si="281"/>
        <v>4</v>
      </c>
      <c r="F2583">
        <f>DAY('Dash Board'!$C$12+COUNT('Daily reducing balance'!$F$4:F2582))</f>
        <v>23</v>
      </c>
      <c r="G2583" s="8">
        <f t="shared" si="282"/>
        <v>213978.09335256444</v>
      </c>
      <c r="H2583" s="6">
        <f>G2583*'Dash Board'!$C$11/365</f>
        <v>61.555341923340457</v>
      </c>
      <c r="I2583" s="6">
        <f>H2583*'Dash Board'!$C$18/'Dash Board'!$C$11</f>
        <v>29.312067582543076</v>
      </c>
      <c r="J2583" s="6">
        <f>(G2583&gt;1)*PMT('Dash Board'!$C$11/365,$U$4,-'Dash Board'!$C$19)</f>
        <v>108.80376961660664</v>
      </c>
      <c r="K2583" s="6">
        <f t="shared" si="284"/>
        <v>0</v>
      </c>
      <c r="L2583" s="8">
        <f t="shared" si="285"/>
        <v>213930.84492487117</v>
      </c>
      <c r="N2583" s="8">
        <f t="shared" si="283"/>
        <v>79.491702034063564</v>
      </c>
      <c r="O2583" s="8">
        <f>IF(E2582&lt;&gt;E2583,SUM($N$4:N2583)-SUM($O$3:O2582),0)</f>
        <v>0</v>
      </c>
      <c r="P2583" s="6">
        <f>IF(B2583&gt;0,SUM($O$4:O2583)-SUM($P$3:P2582),0)</f>
        <v>0</v>
      </c>
      <c r="Q2583" s="6">
        <f t="shared" si="286"/>
        <v>29.312067582543076</v>
      </c>
      <c r="R2583" s="8">
        <f>IF(E2582&lt;&gt;E2583,SUM($Q$4:Q2583)-SUM($R$3:R2582),0)</f>
        <v>0</v>
      </c>
      <c r="S2583" s="6">
        <f>IF(B2583&gt;0,SUM($R$4:R2583)-SUM($S$3:S2582),0)</f>
        <v>0</v>
      </c>
    </row>
    <row r="2584" spans="1:19">
      <c r="A2584">
        <f>IF(E2583&lt;&gt;E2584,COUNTIF($A$4:A2583,"&lt;&gt;0")+1,0)</f>
        <v>0</v>
      </c>
      <c r="B2584">
        <f>IF(A2584&lt;&gt;0,IF(MOD(A2584,3)=0,COUNTIF($B$4:B2583,"&lt;&gt;0")+1,0),0)</f>
        <v>0</v>
      </c>
      <c r="C2584" s="9">
        <f>'Dash Board'!$C$12+COUNT('Daily reducing balance'!$F$4:F2583)</f>
        <v>44310</v>
      </c>
      <c r="D2584">
        <f t="shared" si="280"/>
        <v>2021</v>
      </c>
      <c r="E2584">
        <f t="shared" si="281"/>
        <v>4</v>
      </c>
      <c r="F2584">
        <f>DAY('Dash Board'!$C$12+COUNT('Daily reducing balance'!$F$4:F2583))</f>
        <v>24</v>
      </c>
      <c r="G2584" s="8">
        <f t="shared" si="282"/>
        <v>213930.84492487117</v>
      </c>
      <c r="H2584" s="6">
        <f>G2584*'Dash Board'!$C$11/365</f>
        <v>61.541749909894442</v>
      </c>
      <c r="I2584" s="6">
        <f>H2584*'Dash Board'!$C$18/'Dash Board'!$C$11</f>
        <v>29.305595195187831</v>
      </c>
      <c r="J2584" s="6">
        <f>(G2584&gt;1)*PMT('Dash Board'!$C$11/365,$U$4,-'Dash Board'!$C$19)</f>
        <v>108.80376961660664</v>
      </c>
      <c r="K2584" s="6">
        <f t="shared" si="284"/>
        <v>0</v>
      </c>
      <c r="L2584" s="8">
        <f t="shared" si="285"/>
        <v>213883.58290516445</v>
      </c>
      <c r="N2584" s="8">
        <f t="shared" si="283"/>
        <v>79.49817442141881</v>
      </c>
      <c r="O2584" s="8">
        <f>IF(E2583&lt;&gt;E2584,SUM($N$4:N2584)-SUM($O$3:O2583),0)</f>
        <v>0</v>
      </c>
      <c r="P2584" s="6">
        <f>IF(B2584&gt;0,SUM($O$4:O2584)-SUM($P$3:P2583),0)</f>
        <v>0</v>
      </c>
      <c r="Q2584" s="6">
        <f t="shared" si="286"/>
        <v>29.305595195187831</v>
      </c>
      <c r="R2584" s="8">
        <f>IF(E2583&lt;&gt;E2584,SUM($Q$4:Q2584)-SUM($R$3:R2583),0)</f>
        <v>0</v>
      </c>
      <c r="S2584" s="6">
        <f>IF(B2584&gt;0,SUM($R$4:R2584)-SUM($S$3:S2583),0)</f>
        <v>0</v>
      </c>
    </row>
    <row r="2585" spans="1:19">
      <c r="A2585">
        <f>IF(E2584&lt;&gt;E2585,COUNTIF($A$4:A2584,"&lt;&gt;0")+1,0)</f>
        <v>0</v>
      </c>
      <c r="B2585">
        <f>IF(A2585&lt;&gt;0,IF(MOD(A2585,3)=0,COUNTIF($B$4:B2584,"&lt;&gt;0")+1,0),0)</f>
        <v>0</v>
      </c>
      <c r="C2585" s="9">
        <f>'Dash Board'!$C$12+COUNT('Daily reducing balance'!$F$4:F2584)</f>
        <v>44311</v>
      </c>
      <c r="D2585">
        <f t="shared" si="280"/>
        <v>2021</v>
      </c>
      <c r="E2585">
        <f t="shared" si="281"/>
        <v>4</v>
      </c>
      <c r="F2585">
        <f>DAY('Dash Board'!$C$12+COUNT('Daily reducing balance'!$F$4:F2584))</f>
        <v>25</v>
      </c>
      <c r="G2585" s="8">
        <f t="shared" si="282"/>
        <v>213883.58290516445</v>
      </c>
      <c r="H2585" s="6">
        <f>G2585*'Dash Board'!$C$11/365</f>
        <v>61.528153986417173</v>
      </c>
      <c r="I2585" s="6">
        <f>H2585*'Dash Board'!$C$18/'Dash Board'!$C$11</f>
        <v>29.299120945912939</v>
      </c>
      <c r="J2585" s="6">
        <f>(G2585&gt;1)*PMT('Dash Board'!$C$11/365,$U$4,-'Dash Board'!$C$19)</f>
        <v>108.80376961660664</v>
      </c>
      <c r="K2585" s="6">
        <f t="shared" si="284"/>
        <v>0</v>
      </c>
      <c r="L2585" s="8">
        <f t="shared" si="285"/>
        <v>213836.30728953425</v>
      </c>
      <c r="N2585" s="8">
        <f t="shared" si="283"/>
        <v>79.504648670693712</v>
      </c>
      <c r="O2585" s="8">
        <f>IF(E2584&lt;&gt;E2585,SUM($N$4:N2585)-SUM($O$3:O2584),0)</f>
        <v>0</v>
      </c>
      <c r="P2585" s="6">
        <f>IF(B2585&gt;0,SUM($O$4:O2585)-SUM($P$3:P2584),0)</f>
        <v>0</v>
      </c>
      <c r="Q2585" s="6">
        <f t="shared" si="286"/>
        <v>29.299120945912939</v>
      </c>
      <c r="R2585" s="8">
        <f>IF(E2584&lt;&gt;E2585,SUM($Q$4:Q2585)-SUM($R$3:R2584),0)</f>
        <v>0</v>
      </c>
      <c r="S2585" s="6">
        <f>IF(B2585&gt;0,SUM($R$4:R2585)-SUM($S$3:S2584),0)</f>
        <v>0</v>
      </c>
    </row>
    <row r="2586" spans="1:19">
      <c r="A2586">
        <f>IF(E2585&lt;&gt;E2586,COUNTIF($A$4:A2585,"&lt;&gt;0")+1,0)</f>
        <v>0</v>
      </c>
      <c r="B2586">
        <f>IF(A2586&lt;&gt;0,IF(MOD(A2586,3)=0,COUNTIF($B$4:B2585,"&lt;&gt;0")+1,0),0)</f>
        <v>0</v>
      </c>
      <c r="C2586" s="9">
        <f>'Dash Board'!$C$12+COUNT('Daily reducing balance'!$F$4:F2585)</f>
        <v>44312</v>
      </c>
      <c r="D2586">
        <f t="shared" si="280"/>
        <v>2021</v>
      </c>
      <c r="E2586">
        <f t="shared" si="281"/>
        <v>4</v>
      </c>
      <c r="F2586">
        <f>DAY('Dash Board'!$C$12+COUNT('Daily reducing balance'!$F$4:F2585))</f>
        <v>26</v>
      </c>
      <c r="G2586" s="8">
        <f t="shared" si="282"/>
        <v>213836.30728953425</v>
      </c>
      <c r="H2586" s="6">
        <f>G2586*'Dash Board'!$C$11/365</f>
        <v>61.51455415178382</v>
      </c>
      <c r="I2586" s="6">
        <f>H2586*'Dash Board'!$C$18/'Dash Board'!$C$11</f>
        <v>29.292644834182777</v>
      </c>
      <c r="J2586" s="6">
        <f>(G2586&gt;1)*PMT('Dash Board'!$C$11/365,$U$4,-'Dash Board'!$C$19)</f>
        <v>108.80376961660664</v>
      </c>
      <c r="K2586" s="6">
        <f t="shared" si="284"/>
        <v>0</v>
      </c>
      <c r="L2586" s="8">
        <f t="shared" si="285"/>
        <v>213789.0180740694</v>
      </c>
      <c r="N2586" s="8">
        <f t="shared" si="283"/>
        <v>79.511124782423863</v>
      </c>
      <c r="O2586" s="8">
        <f>IF(E2585&lt;&gt;E2586,SUM($N$4:N2586)-SUM($O$3:O2585),0)</f>
        <v>0</v>
      </c>
      <c r="P2586" s="6">
        <f>IF(B2586&gt;0,SUM($O$4:O2586)-SUM($P$3:P2585),0)</f>
        <v>0</v>
      </c>
      <c r="Q2586" s="6">
        <f t="shared" si="286"/>
        <v>29.292644834182777</v>
      </c>
      <c r="R2586" s="8">
        <f>IF(E2585&lt;&gt;E2586,SUM($Q$4:Q2586)-SUM($R$3:R2585),0)</f>
        <v>0</v>
      </c>
      <c r="S2586" s="6">
        <f>IF(B2586&gt;0,SUM($R$4:R2586)-SUM($S$3:S2585),0)</f>
        <v>0</v>
      </c>
    </row>
    <row r="2587" spans="1:19">
      <c r="A2587">
        <f>IF(E2586&lt;&gt;E2587,COUNTIF($A$4:A2586,"&lt;&gt;0")+1,0)</f>
        <v>0</v>
      </c>
      <c r="B2587">
        <f>IF(A2587&lt;&gt;0,IF(MOD(A2587,3)=0,COUNTIF($B$4:B2586,"&lt;&gt;0")+1,0),0)</f>
        <v>0</v>
      </c>
      <c r="C2587" s="9">
        <f>'Dash Board'!$C$12+COUNT('Daily reducing balance'!$F$4:F2586)</f>
        <v>44313</v>
      </c>
      <c r="D2587">
        <f t="shared" si="280"/>
        <v>2021</v>
      </c>
      <c r="E2587">
        <f t="shared" si="281"/>
        <v>4</v>
      </c>
      <c r="F2587">
        <f>DAY('Dash Board'!$C$12+COUNT('Daily reducing balance'!$F$4:F2586))</f>
        <v>27</v>
      </c>
      <c r="G2587" s="8">
        <f t="shared" si="282"/>
        <v>213789.0180740694</v>
      </c>
      <c r="H2587" s="6">
        <f>G2587*'Dash Board'!$C$11/365</f>
        <v>61.500950404869279</v>
      </c>
      <c r="I2587" s="6">
        <f>H2587*'Dash Board'!$C$18/'Dash Board'!$C$11</f>
        <v>29.286166859461563</v>
      </c>
      <c r="J2587" s="6">
        <f>(G2587&gt;1)*PMT('Dash Board'!$C$11/365,$U$4,-'Dash Board'!$C$19)</f>
        <v>108.80376961660664</v>
      </c>
      <c r="K2587" s="6">
        <f t="shared" si="284"/>
        <v>0</v>
      </c>
      <c r="L2587" s="8">
        <f t="shared" si="285"/>
        <v>213741.71525485767</v>
      </c>
      <c r="N2587" s="8">
        <f t="shared" si="283"/>
        <v>79.517602757145085</v>
      </c>
      <c r="O2587" s="8">
        <f>IF(E2586&lt;&gt;E2587,SUM($N$4:N2587)-SUM($O$3:O2586),0)</f>
        <v>0</v>
      </c>
      <c r="P2587" s="6">
        <f>IF(B2587&gt;0,SUM($O$4:O2587)-SUM($P$3:P2586),0)</f>
        <v>0</v>
      </c>
      <c r="Q2587" s="6">
        <f t="shared" si="286"/>
        <v>29.286166859461563</v>
      </c>
      <c r="R2587" s="8">
        <f>IF(E2586&lt;&gt;E2587,SUM($Q$4:Q2587)-SUM($R$3:R2586),0)</f>
        <v>0</v>
      </c>
      <c r="S2587" s="6">
        <f>IF(B2587&gt;0,SUM($R$4:R2587)-SUM($S$3:S2586),0)</f>
        <v>0</v>
      </c>
    </row>
    <row r="2588" spans="1:19">
      <c r="A2588">
        <f>IF(E2587&lt;&gt;E2588,COUNTIF($A$4:A2587,"&lt;&gt;0")+1,0)</f>
        <v>0</v>
      </c>
      <c r="B2588">
        <f>IF(A2588&lt;&gt;0,IF(MOD(A2588,3)=0,COUNTIF($B$4:B2587,"&lt;&gt;0")+1,0),0)</f>
        <v>0</v>
      </c>
      <c r="C2588" s="9">
        <f>'Dash Board'!$C$12+COUNT('Daily reducing balance'!$F$4:F2587)</f>
        <v>44314</v>
      </c>
      <c r="D2588">
        <f t="shared" si="280"/>
        <v>2021</v>
      </c>
      <c r="E2588">
        <f t="shared" si="281"/>
        <v>4</v>
      </c>
      <c r="F2588">
        <f>DAY('Dash Board'!$C$12+COUNT('Daily reducing balance'!$F$4:F2587))</f>
        <v>28</v>
      </c>
      <c r="G2588" s="8">
        <f t="shared" si="282"/>
        <v>213741.71525485767</v>
      </c>
      <c r="H2588" s="6">
        <f>G2588*'Dash Board'!$C$11/365</f>
        <v>61.487342744548101</v>
      </c>
      <c r="I2588" s="6">
        <f>H2588*'Dash Board'!$C$18/'Dash Board'!$C$11</f>
        <v>29.279687021213384</v>
      </c>
      <c r="J2588" s="6">
        <f>(G2588&gt;1)*PMT('Dash Board'!$C$11/365,$U$4,-'Dash Board'!$C$19)</f>
        <v>108.80376961660664</v>
      </c>
      <c r="K2588" s="6">
        <f t="shared" si="284"/>
        <v>0</v>
      </c>
      <c r="L2588" s="8">
        <f t="shared" si="285"/>
        <v>213694.3988279856</v>
      </c>
      <c r="N2588" s="8">
        <f t="shared" si="283"/>
        <v>79.524082595393253</v>
      </c>
      <c r="O2588" s="8">
        <f>IF(E2587&lt;&gt;E2588,SUM($N$4:N2588)-SUM($O$3:O2587),0)</f>
        <v>0</v>
      </c>
      <c r="P2588" s="6">
        <f>IF(B2588&gt;0,SUM($O$4:O2588)-SUM($P$3:P2587),0)</f>
        <v>0</v>
      </c>
      <c r="Q2588" s="6">
        <f t="shared" si="286"/>
        <v>29.279687021213384</v>
      </c>
      <c r="R2588" s="8">
        <f>IF(E2587&lt;&gt;E2588,SUM($Q$4:Q2588)-SUM($R$3:R2587),0)</f>
        <v>0</v>
      </c>
      <c r="S2588" s="6">
        <f>IF(B2588&gt;0,SUM($R$4:R2588)-SUM($S$3:S2587),0)</f>
        <v>0</v>
      </c>
    </row>
    <row r="2589" spans="1:19">
      <c r="A2589">
        <f>IF(E2588&lt;&gt;E2589,COUNTIF($A$4:A2588,"&lt;&gt;0")+1,0)</f>
        <v>0</v>
      </c>
      <c r="B2589">
        <f>IF(A2589&lt;&gt;0,IF(MOD(A2589,3)=0,COUNTIF($B$4:B2588,"&lt;&gt;0")+1,0),0)</f>
        <v>0</v>
      </c>
      <c r="C2589" s="9">
        <f>'Dash Board'!$C$12+COUNT('Daily reducing balance'!$F$4:F2588)</f>
        <v>44315</v>
      </c>
      <c r="D2589">
        <f t="shared" si="280"/>
        <v>2021</v>
      </c>
      <c r="E2589">
        <f t="shared" si="281"/>
        <v>4</v>
      </c>
      <c r="F2589">
        <f>DAY('Dash Board'!$C$12+COUNT('Daily reducing balance'!$F$4:F2588))</f>
        <v>29</v>
      </c>
      <c r="G2589" s="8">
        <f t="shared" si="282"/>
        <v>213694.3988279856</v>
      </c>
      <c r="H2589" s="6">
        <f>G2589*'Dash Board'!$C$11/365</f>
        <v>61.473731169694489</v>
      </c>
      <c r="I2589" s="6">
        <f>H2589*'Dash Board'!$C$18/'Dash Board'!$C$11</f>
        <v>29.273205318902139</v>
      </c>
      <c r="J2589" s="6">
        <f>(G2589&gt;1)*PMT('Dash Board'!$C$11/365,$U$4,-'Dash Board'!$C$19)</f>
        <v>108.80376961660664</v>
      </c>
      <c r="K2589" s="6">
        <f t="shared" si="284"/>
        <v>0</v>
      </c>
      <c r="L2589" s="8">
        <f t="shared" si="285"/>
        <v>213647.06878953867</v>
      </c>
      <c r="N2589" s="8">
        <f t="shared" si="283"/>
        <v>79.530564297704501</v>
      </c>
      <c r="O2589" s="8">
        <f>IF(E2588&lt;&gt;E2589,SUM($N$4:N2589)-SUM($O$3:O2588),0)</f>
        <v>0</v>
      </c>
      <c r="P2589" s="6">
        <f>IF(B2589&gt;0,SUM($O$4:O2589)-SUM($P$3:P2588),0)</f>
        <v>0</v>
      </c>
      <c r="Q2589" s="6">
        <f t="shared" si="286"/>
        <v>29.273205318902139</v>
      </c>
      <c r="R2589" s="8">
        <f>IF(E2588&lt;&gt;E2589,SUM($Q$4:Q2589)-SUM($R$3:R2588),0)</f>
        <v>0</v>
      </c>
      <c r="S2589" s="6">
        <f>IF(B2589&gt;0,SUM($R$4:R2589)-SUM($S$3:S2588),0)</f>
        <v>0</v>
      </c>
    </row>
    <row r="2590" spans="1:19">
      <c r="A2590">
        <f>IF(E2589&lt;&gt;E2590,COUNTIF($A$4:A2589,"&lt;&gt;0")+1,0)</f>
        <v>0</v>
      </c>
      <c r="B2590">
        <f>IF(A2590&lt;&gt;0,IF(MOD(A2590,3)=0,COUNTIF($B$4:B2589,"&lt;&gt;0")+1,0),0)</f>
        <v>0</v>
      </c>
      <c r="C2590" s="9">
        <f>'Dash Board'!$C$12+COUNT('Daily reducing balance'!$F$4:F2589)</f>
        <v>44316</v>
      </c>
      <c r="D2590">
        <f t="shared" si="280"/>
        <v>2021</v>
      </c>
      <c r="E2590">
        <f t="shared" si="281"/>
        <v>4</v>
      </c>
      <c r="F2590">
        <f>DAY('Dash Board'!$C$12+COUNT('Daily reducing balance'!$F$4:F2589))</f>
        <v>30</v>
      </c>
      <c r="G2590" s="8">
        <f t="shared" si="282"/>
        <v>213647.06878953867</v>
      </c>
      <c r="H2590" s="6">
        <f>G2590*'Dash Board'!$C$11/365</f>
        <v>61.460115679182351</v>
      </c>
      <c r="I2590" s="6">
        <f>H2590*'Dash Board'!$C$18/'Dash Board'!$C$11</f>
        <v>29.2667217519916</v>
      </c>
      <c r="J2590" s="6">
        <f>(G2590&gt;1)*PMT('Dash Board'!$C$11/365,$U$4,-'Dash Board'!$C$19)</f>
        <v>108.80376961660664</v>
      </c>
      <c r="K2590" s="6">
        <f t="shared" si="284"/>
        <v>0</v>
      </c>
      <c r="L2590" s="8">
        <f t="shared" si="285"/>
        <v>213599.72513560124</v>
      </c>
      <c r="N2590" s="8">
        <f t="shared" si="283"/>
        <v>79.537047864615047</v>
      </c>
      <c r="O2590" s="8">
        <f>IF(E2589&lt;&gt;E2590,SUM($N$4:N2590)-SUM($O$3:O2589),0)</f>
        <v>0</v>
      </c>
      <c r="P2590" s="6">
        <f>IF(B2590&gt;0,SUM($O$4:O2590)-SUM($P$3:P2589),0)</f>
        <v>0</v>
      </c>
      <c r="Q2590" s="6">
        <f t="shared" si="286"/>
        <v>29.2667217519916</v>
      </c>
      <c r="R2590" s="8">
        <f>IF(E2589&lt;&gt;E2590,SUM($Q$4:Q2590)-SUM($R$3:R2589),0)</f>
        <v>0</v>
      </c>
      <c r="S2590" s="6">
        <f>IF(B2590&gt;0,SUM($R$4:R2590)-SUM($S$3:S2589),0)</f>
        <v>0</v>
      </c>
    </row>
    <row r="2591" spans="1:19">
      <c r="A2591">
        <f>IF(E2590&lt;&gt;E2591,COUNTIF($A$4:A2590,"&lt;&gt;0")+1,0)</f>
        <v>85</v>
      </c>
      <c r="B2591">
        <f>IF(A2591&lt;&gt;0,IF(MOD(A2591,3)=0,COUNTIF($B$4:B2590,"&lt;&gt;0")+1,0),0)</f>
        <v>0</v>
      </c>
      <c r="C2591" s="9">
        <f>'Dash Board'!$C$12+COUNT('Daily reducing balance'!$F$4:F2590)</f>
        <v>44317</v>
      </c>
      <c r="D2591">
        <f t="shared" si="280"/>
        <v>2021</v>
      </c>
      <c r="E2591">
        <f t="shared" si="281"/>
        <v>5</v>
      </c>
      <c r="F2591">
        <f>DAY('Dash Board'!$C$12+COUNT('Daily reducing balance'!$F$4:F2590))</f>
        <v>1</v>
      </c>
      <c r="G2591" s="8">
        <f t="shared" si="282"/>
        <v>213599.72513560124</v>
      </c>
      <c r="H2591" s="6">
        <f>G2591*'Dash Board'!$C$11/365</f>
        <v>61.446496271885287</v>
      </c>
      <c r="I2591" s="6">
        <f>H2591*'Dash Board'!$C$18/'Dash Board'!$C$11</f>
        <v>29.260236319945378</v>
      </c>
      <c r="J2591" s="6">
        <f>(G2591&gt;1)*PMT('Dash Board'!$C$11/365,$U$4,-'Dash Board'!$C$19)</f>
        <v>108.80376961660664</v>
      </c>
      <c r="K2591" s="6">
        <f t="shared" si="284"/>
        <v>3372.9168581148047</v>
      </c>
      <c r="L2591" s="8">
        <f t="shared" si="285"/>
        <v>213552.36786225651</v>
      </c>
      <c r="N2591" s="8">
        <f t="shared" si="283"/>
        <v>79.543533296661266</v>
      </c>
      <c r="O2591" s="8">
        <f>IF(E2590&lt;&gt;E2591,SUM($N$4:N2591)-SUM($O$3:O2590),0)</f>
        <v>2383.4923937327694</v>
      </c>
      <c r="P2591" s="6">
        <f>IF(B2591&gt;0,SUM($O$4:O2591)-SUM($P$3:P2590),0)</f>
        <v>0</v>
      </c>
      <c r="Q2591" s="6">
        <f t="shared" si="286"/>
        <v>29.260236319945378</v>
      </c>
      <c r="R2591" s="8">
        <f>IF(E2590&lt;&gt;E2591,SUM($Q$4:Q2591)-SUM($R$3:R2590),0)</f>
        <v>880.6206947654282</v>
      </c>
      <c r="S2591" s="6">
        <f>IF(B2591&gt;0,SUM($R$4:R2591)-SUM($S$3:S2590),0)</f>
        <v>0</v>
      </c>
    </row>
    <row r="2592" spans="1:19">
      <c r="A2592">
        <f>IF(E2591&lt;&gt;E2592,COUNTIF($A$4:A2591,"&lt;&gt;0")+1,0)</f>
        <v>0</v>
      </c>
      <c r="B2592">
        <f>IF(A2592&lt;&gt;0,IF(MOD(A2592,3)=0,COUNTIF($B$4:B2591,"&lt;&gt;0")+1,0),0)</f>
        <v>0</v>
      </c>
      <c r="C2592" s="9">
        <f>'Dash Board'!$C$12+COUNT('Daily reducing balance'!$F$4:F2591)</f>
        <v>44318</v>
      </c>
      <c r="D2592">
        <f t="shared" si="280"/>
        <v>2021</v>
      </c>
      <c r="E2592">
        <f t="shared" si="281"/>
        <v>5</v>
      </c>
      <c r="F2592">
        <f>DAY('Dash Board'!$C$12+COUNT('Daily reducing balance'!$F$4:F2591))</f>
        <v>2</v>
      </c>
      <c r="G2592" s="8">
        <f t="shared" si="282"/>
        <v>213552.36786225651</v>
      </c>
      <c r="H2592" s="6">
        <f>G2592*'Dash Board'!$C$11/365</f>
        <v>61.432872946676532</v>
      </c>
      <c r="I2592" s="6">
        <f>H2592*'Dash Board'!$C$18/'Dash Board'!$C$11</f>
        <v>29.253749022226923</v>
      </c>
      <c r="J2592" s="6">
        <f>(G2592&gt;1)*PMT('Dash Board'!$C$11/365,$U$4,-'Dash Board'!$C$19)</f>
        <v>108.80376961660664</v>
      </c>
      <c r="K2592" s="6">
        <f t="shared" si="284"/>
        <v>0</v>
      </c>
      <c r="L2592" s="8">
        <f t="shared" si="285"/>
        <v>213504.99696558656</v>
      </c>
      <c r="N2592" s="8">
        <f t="shared" si="283"/>
        <v>79.550020594379717</v>
      </c>
      <c r="O2592" s="8">
        <f>IF(E2591&lt;&gt;E2592,SUM($N$4:N2592)-SUM($O$3:O2591),0)</f>
        <v>0</v>
      </c>
      <c r="P2592" s="6">
        <f>IF(B2592&gt;0,SUM($O$4:O2592)-SUM($P$3:P2591),0)</f>
        <v>0</v>
      </c>
      <c r="Q2592" s="6">
        <f t="shared" si="286"/>
        <v>29.253749022226923</v>
      </c>
      <c r="R2592" s="8">
        <f>IF(E2591&lt;&gt;E2592,SUM($Q$4:Q2592)-SUM($R$3:R2591),0)</f>
        <v>0</v>
      </c>
      <c r="S2592" s="6">
        <f>IF(B2592&gt;0,SUM($R$4:R2592)-SUM($S$3:S2591),0)</f>
        <v>0</v>
      </c>
    </row>
    <row r="2593" spans="1:19">
      <c r="A2593">
        <f>IF(E2592&lt;&gt;E2593,COUNTIF($A$4:A2592,"&lt;&gt;0")+1,0)</f>
        <v>0</v>
      </c>
      <c r="B2593">
        <f>IF(A2593&lt;&gt;0,IF(MOD(A2593,3)=0,COUNTIF($B$4:B2592,"&lt;&gt;0")+1,0),0)</f>
        <v>0</v>
      </c>
      <c r="C2593" s="9">
        <f>'Dash Board'!$C$12+COUNT('Daily reducing balance'!$F$4:F2592)</f>
        <v>44319</v>
      </c>
      <c r="D2593">
        <f t="shared" si="280"/>
        <v>2021</v>
      </c>
      <c r="E2593">
        <f t="shared" si="281"/>
        <v>5</v>
      </c>
      <c r="F2593">
        <f>DAY('Dash Board'!$C$12+COUNT('Daily reducing balance'!$F$4:F2592))</f>
        <v>3</v>
      </c>
      <c r="G2593" s="8">
        <f t="shared" si="282"/>
        <v>213504.99696558656</v>
      </c>
      <c r="H2593" s="6">
        <f>G2593*'Dash Board'!$C$11/365</f>
        <v>61.419245702429009</v>
      </c>
      <c r="I2593" s="6">
        <f>H2593*'Dash Board'!$C$18/'Dash Board'!$C$11</f>
        <v>29.247259858299532</v>
      </c>
      <c r="J2593" s="6">
        <f>(G2593&gt;1)*PMT('Dash Board'!$C$11/365,$U$4,-'Dash Board'!$C$19)</f>
        <v>108.80376961660664</v>
      </c>
      <c r="K2593" s="6">
        <f t="shared" si="284"/>
        <v>0</v>
      </c>
      <c r="L2593" s="8">
        <f t="shared" si="285"/>
        <v>213457.61244167236</v>
      </c>
      <c r="N2593" s="8">
        <f t="shared" si="283"/>
        <v>79.556509758307115</v>
      </c>
      <c r="O2593" s="8">
        <f>IF(E2592&lt;&gt;E2593,SUM($N$4:N2593)-SUM($O$3:O2592),0)</f>
        <v>0</v>
      </c>
      <c r="P2593" s="6">
        <f>IF(B2593&gt;0,SUM($O$4:O2593)-SUM($P$3:P2592),0)</f>
        <v>0</v>
      </c>
      <c r="Q2593" s="6">
        <f t="shared" si="286"/>
        <v>29.247259858299532</v>
      </c>
      <c r="R2593" s="8">
        <f>IF(E2592&lt;&gt;E2593,SUM($Q$4:Q2593)-SUM($R$3:R2592),0)</f>
        <v>0</v>
      </c>
      <c r="S2593" s="6">
        <f>IF(B2593&gt;0,SUM($R$4:R2593)-SUM($S$3:S2592),0)</f>
        <v>0</v>
      </c>
    </row>
    <row r="2594" spans="1:19">
      <c r="A2594">
        <f>IF(E2593&lt;&gt;E2594,COUNTIF($A$4:A2593,"&lt;&gt;0")+1,0)</f>
        <v>0</v>
      </c>
      <c r="B2594">
        <f>IF(A2594&lt;&gt;0,IF(MOD(A2594,3)=0,COUNTIF($B$4:B2593,"&lt;&gt;0")+1,0),0)</f>
        <v>0</v>
      </c>
      <c r="C2594" s="9">
        <f>'Dash Board'!$C$12+COUNT('Daily reducing balance'!$F$4:F2593)</f>
        <v>44320</v>
      </c>
      <c r="D2594">
        <f t="shared" si="280"/>
        <v>2021</v>
      </c>
      <c r="E2594">
        <f t="shared" si="281"/>
        <v>5</v>
      </c>
      <c r="F2594">
        <f>DAY('Dash Board'!$C$12+COUNT('Daily reducing balance'!$F$4:F2593))</f>
        <v>4</v>
      </c>
      <c r="G2594" s="8">
        <f t="shared" si="282"/>
        <v>213457.61244167236</v>
      </c>
      <c r="H2594" s="6">
        <f>G2594*'Dash Board'!$C$11/365</f>
        <v>61.405614538015335</v>
      </c>
      <c r="I2594" s="6">
        <f>H2594*'Dash Board'!$C$18/'Dash Board'!$C$11</f>
        <v>29.240768827626354</v>
      </c>
      <c r="J2594" s="6">
        <f>(G2594&gt;1)*PMT('Dash Board'!$C$11/365,$U$4,-'Dash Board'!$C$19)</f>
        <v>108.80376961660664</v>
      </c>
      <c r="K2594" s="6">
        <f t="shared" si="284"/>
        <v>0</v>
      </c>
      <c r="L2594" s="8">
        <f t="shared" si="285"/>
        <v>213410.21428659375</v>
      </c>
      <c r="N2594" s="8">
        <f t="shared" si="283"/>
        <v>79.56300078898029</v>
      </c>
      <c r="O2594" s="8">
        <f>IF(E2593&lt;&gt;E2594,SUM($N$4:N2594)-SUM($O$3:O2593),0)</f>
        <v>0</v>
      </c>
      <c r="P2594" s="6">
        <f>IF(B2594&gt;0,SUM($O$4:O2594)-SUM($P$3:P2593),0)</f>
        <v>0</v>
      </c>
      <c r="Q2594" s="6">
        <f t="shared" si="286"/>
        <v>29.240768827626354</v>
      </c>
      <c r="R2594" s="8">
        <f>IF(E2593&lt;&gt;E2594,SUM($Q$4:Q2594)-SUM($R$3:R2593),0)</f>
        <v>0</v>
      </c>
      <c r="S2594" s="6">
        <f>IF(B2594&gt;0,SUM($R$4:R2594)-SUM($S$3:S2593),0)</f>
        <v>0</v>
      </c>
    </row>
    <row r="2595" spans="1:19">
      <c r="A2595">
        <f>IF(E2594&lt;&gt;E2595,COUNTIF($A$4:A2594,"&lt;&gt;0")+1,0)</f>
        <v>0</v>
      </c>
      <c r="B2595">
        <f>IF(A2595&lt;&gt;0,IF(MOD(A2595,3)=0,COUNTIF($B$4:B2594,"&lt;&gt;0")+1,0),0)</f>
        <v>0</v>
      </c>
      <c r="C2595" s="9">
        <f>'Dash Board'!$C$12+COUNT('Daily reducing balance'!$F$4:F2594)</f>
        <v>44321</v>
      </c>
      <c r="D2595">
        <f t="shared" si="280"/>
        <v>2021</v>
      </c>
      <c r="E2595">
        <f t="shared" si="281"/>
        <v>5</v>
      </c>
      <c r="F2595">
        <f>DAY('Dash Board'!$C$12+COUNT('Daily reducing balance'!$F$4:F2594))</f>
        <v>5</v>
      </c>
      <c r="G2595" s="8">
        <f t="shared" si="282"/>
        <v>213410.21428659375</v>
      </c>
      <c r="H2595" s="6">
        <f>G2595*'Dash Board'!$C$11/365</f>
        <v>61.391979452307787</v>
      </c>
      <c r="I2595" s="6">
        <f>H2595*'Dash Board'!$C$18/'Dash Board'!$C$11</f>
        <v>29.234275929670378</v>
      </c>
      <c r="J2595" s="6">
        <f>(G2595&gt;1)*PMT('Dash Board'!$C$11/365,$U$4,-'Dash Board'!$C$19)</f>
        <v>108.80376961660664</v>
      </c>
      <c r="K2595" s="6">
        <f t="shared" si="284"/>
        <v>0</v>
      </c>
      <c r="L2595" s="8">
        <f t="shared" si="285"/>
        <v>213362.80249642945</v>
      </c>
      <c r="N2595" s="8">
        <f t="shared" si="283"/>
        <v>79.569493686936269</v>
      </c>
      <c r="O2595" s="8">
        <f>IF(E2594&lt;&gt;E2595,SUM($N$4:N2595)-SUM($O$3:O2594),0)</f>
        <v>0</v>
      </c>
      <c r="P2595" s="6">
        <f>IF(B2595&gt;0,SUM($O$4:O2595)-SUM($P$3:P2594),0)</f>
        <v>0</v>
      </c>
      <c r="Q2595" s="6">
        <f t="shared" si="286"/>
        <v>29.234275929670378</v>
      </c>
      <c r="R2595" s="8">
        <f>IF(E2594&lt;&gt;E2595,SUM($Q$4:Q2595)-SUM($R$3:R2594),0)</f>
        <v>0</v>
      </c>
      <c r="S2595" s="6">
        <f>IF(B2595&gt;0,SUM($R$4:R2595)-SUM($S$3:S2594),0)</f>
        <v>0</v>
      </c>
    </row>
    <row r="2596" spans="1:19">
      <c r="A2596">
        <f>IF(E2595&lt;&gt;E2596,COUNTIF($A$4:A2595,"&lt;&gt;0")+1,0)</f>
        <v>0</v>
      </c>
      <c r="B2596">
        <f>IF(A2596&lt;&gt;0,IF(MOD(A2596,3)=0,COUNTIF($B$4:B2595,"&lt;&gt;0")+1,0),0)</f>
        <v>0</v>
      </c>
      <c r="C2596" s="9">
        <f>'Dash Board'!$C$12+COUNT('Daily reducing balance'!$F$4:F2595)</f>
        <v>44322</v>
      </c>
      <c r="D2596">
        <f t="shared" si="280"/>
        <v>2021</v>
      </c>
      <c r="E2596">
        <f t="shared" si="281"/>
        <v>5</v>
      </c>
      <c r="F2596">
        <f>DAY('Dash Board'!$C$12+COUNT('Daily reducing balance'!$F$4:F2595))</f>
        <v>6</v>
      </c>
      <c r="G2596" s="8">
        <f t="shared" si="282"/>
        <v>213362.80249642945</v>
      </c>
      <c r="H2596" s="6">
        <f>G2596*'Dash Board'!$C$11/365</f>
        <v>61.378340444178328</v>
      </c>
      <c r="I2596" s="6">
        <f>H2596*'Dash Board'!$C$18/'Dash Board'!$C$11</f>
        <v>29.227781163894441</v>
      </c>
      <c r="J2596" s="6">
        <f>(G2596&gt;1)*PMT('Dash Board'!$C$11/365,$U$4,-'Dash Board'!$C$19)</f>
        <v>108.80376961660664</v>
      </c>
      <c r="K2596" s="6">
        <f t="shared" si="284"/>
        <v>0</v>
      </c>
      <c r="L2596" s="8">
        <f t="shared" si="285"/>
        <v>213315.37706725701</v>
      </c>
      <c r="N2596" s="8">
        <f t="shared" si="283"/>
        <v>79.57598845271221</v>
      </c>
      <c r="O2596" s="8">
        <f>IF(E2595&lt;&gt;E2596,SUM($N$4:N2596)-SUM($O$3:O2595),0)</f>
        <v>0</v>
      </c>
      <c r="P2596" s="6">
        <f>IF(B2596&gt;0,SUM($O$4:O2596)-SUM($P$3:P2595),0)</f>
        <v>0</v>
      </c>
      <c r="Q2596" s="6">
        <f t="shared" si="286"/>
        <v>29.227781163894441</v>
      </c>
      <c r="R2596" s="8">
        <f>IF(E2595&lt;&gt;E2596,SUM($Q$4:Q2596)-SUM($R$3:R2595),0)</f>
        <v>0</v>
      </c>
      <c r="S2596" s="6">
        <f>IF(B2596&gt;0,SUM($R$4:R2596)-SUM($S$3:S2595),0)</f>
        <v>0</v>
      </c>
    </row>
    <row r="2597" spans="1:19">
      <c r="A2597">
        <f>IF(E2596&lt;&gt;E2597,COUNTIF($A$4:A2596,"&lt;&gt;0")+1,0)</f>
        <v>0</v>
      </c>
      <c r="B2597">
        <f>IF(A2597&lt;&gt;0,IF(MOD(A2597,3)=0,COUNTIF($B$4:B2596,"&lt;&gt;0")+1,0),0)</f>
        <v>0</v>
      </c>
      <c r="C2597" s="9">
        <f>'Dash Board'!$C$12+COUNT('Daily reducing balance'!$F$4:F2596)</f>
        <v>44323</v>
      </c>
      <c r="D2597">
        <f t="shared" si="280"/>
        <v>2021</v>
      </c>
      <c r="E2597">
        <f t="shared" si="281"/>
        <v>5</v>
      </c>
      <c r="F2597">
        <f>DAY('Dash Board'!$C$12+COUNT('Daily reducing balance'!$F$4:F2596))</f>
        <v>7</v>
      </c>
      <c r="G2597" s="8">
        <f t="shared" si="282"/>
        <v>213315.37706725701</v>
      </c>
      <c r="H2597" s="6">
        <f>G2597*'Dash Board'!$C$11/365</f>
        <v>61.364697512498587</v>
      </c>
      <c r="I2597" s="6">
        <f>H2597*'Dash Board'!$C$18/'Dash Board'!$C$11</f>
        <v>29.221284529761235</v>
      </c>
      <c r="J2597" s="6">
        <f>(G2597&gt;1)*PMT('Dash Board'!$C$11/365,$U$4,-'Dash Board'!$C$19)</f>
        <v>108.80376961660664</v>
      </c>
      <c r="K2597" s="6">
        <f t="shared" si="284"/>
        <v>0</v>
      </c>
      <c r="L2597" s="8">
        <f t="shared" si="285"/>
        <v>213267.9379951529</v>
      </c>
      <c r="N2597" s="8">
        <f t="shared" si="283"/>
        <v>79.582485086845409</v>
      </c>
      <c r="O2597" s="8">
        <f>IF(E2596&lt;&gt;E2597,SUM($N$4:N2597)-SUM($O$3:O2596),0)</f>
        <v>0</v>
      </c>
      <c r="P2597" s="6">
        <f>IF(B2597&gt;0,SUM($O$4:O2597)-SUM($P$3:P2596),0)</f>
        <v>0</v>
      </c>
      <c r="Q2597" s="6">
        <f t="shared" si="286"/>
        <v>29.221284529761235</v>
      </c>
      <c r="R2597" s="8">
        <f>IF(E2596&lt;&gt;E2597,SUM($Q$4:Q2597)-SUM($R$3:R2596),0)</f>
        <v>0</v>
      </c>
      <c r="S2597" s="6">
        <f>IF(B2597&gt;0,SUM($R$4:R2597)-SUM($S$3:S2596),0)</f>
        <v>0</v>
      </c>
    </row>
    <row r="2598" spans="1:19">
      <c r="A2598">
        <f>IF(E2597&lt;&gt;E2598,COUNTIF($A$4:A2597,"&lt;&gt;0")+1,0)</f>
        <v>0</v>
      </c>
      <c r="B2598">
        <f>IF(A2598&lt;&gt;0,IF(MOD(A2598,3)=0,COUNTIF($B$4:B2597,"&lt;&gt;0")+1,0),0)</f>
        <v>0</v>
      </c>
      <c r="C2598" s="9">
        <f>'Dash Board'!$C$12+COUNT('Daily reducing balance'!$F$4:F2597)</f>
        <v>44324</v>
      </c>
      <c r="D2598">
        <f t="shared" si="280"/>
        <v>2021</v>
      </c>
      <c r="E2598">
        <f t="shared" si="281"/>
        <v>5</v>
      </c>
      <c r="F2598">
        <f>DAY('Dash Board'!$C$12+COUNT('Daily reducing balance'!$F$4:F2597))</f>
        <v>8</v>
      </c>
      <c r="G2598" s="8">
        <f t="shared" si="282"/>
        <v>213267.9379951529</v>
      </c>
      <c r="H2598" s="6">
        <f>G2598*'Dash Board'!$C$11/365</f>
        <v>61.351050656139876</v>
      </c>
      <c r="I2598" s="6">
        <f>H2598*'Dash Board'!$C$18/'Dash Board'!$C$11</f>
        <v>29.214786026733279</v>
      </c>
      <c r="J2598" s="6">
        <f>(G2598&gt;1)*PMT('Dash Board'!$C$11/365,$U$4,-'Dash Board'!$C$19)</f>
        <v>108.80376961660664</v>
      </c>
      <c r="K2598" s="6">
        <f t="shared" si="284"/>
        <v>0</v>
      </c>
      <c r="L2598" s="8">
        <f t="shared" si="285"/>
        <v>213220.48527619243</v>
      </c>
      <c r="N2598" s="8">
        <f t="shared" si="283"/>
        <v>79.588983589873365</v>
      </c>
      <c r="O2598" s="8">
        <f>IF(E2597&lt;&gt;E2598,SUM($N$4:N2598)-SUM($O$3:O2597),0)</f>
        <v>0</v>
      </c>
      <c r="P2598" s="6">
        <f>IF(B2598&gt;0,SUM($O$4:O2598)-SUM($P$3:P2597),0)</f>
        <v>0</v>
      </c>
      <c r="Q2598" s="6">
        <f t="shared" si="286"/>
        <v>29.214786026733279</v>
      </c>
      <c r="R2598" s="8">
        <f>IF(E2597&lt;&gt;E2598,SUM($Q$4:Q2598)-SUM($R$3:R2597),0)</f>
        <v>0</v>
      </c>
      <c r="S2598" s="6">
        <f>IF(B2598&gt;0,SUM($R$4:R2598)-SUM($S$3:S2597),0)</f>
        <v>0</v>
      </c>
    </row>
    <row r="2599" spans="1:19">
      <c r="A2599">
        <f>IF(E2598&lt;&gt;E2599,COUNTIF($A$4:A2598,"&lt;&gt;0")+1,0)</f>
        <v>0</v>
      </c>
      <c r="B2599">
        <f>IF(A2599&lt;&gt;0,IF(MOD(A2599,3)=0,COUNTIF($B$4:B2598,"&lt;&gt;0")+1,0),0)</f>
        <v>0</v>
      </c>
      <c r="C2599" s="9">
        <f>'Dash Board'!$C$12+COUNT('Daily reducing balance'!$F$4:F2598)</f>
        <v>44325</v>
      </c>
      <c r="D2599">
        <f t="shared" si="280"/>
        <v>2021</v>
      </c>
      <c r="E2599">
        <f t="shared" si="281"/>
        <v>5</v>
      </c>
      <c r="F2599">
        <f>DAY('Dash Board'!$C$12+COUNT('Daily reducing balance'!$F$4:F2598))</f>
        <v>9</v>
      </c>
      <c r="G2599" s="8">
        <f t="shared" si="282"/>
        <v>213220.48527619243</v>
      </c>
      <c r="H2599" s="6">
        <f>G2599*'Dash Board'!$C$11/365</f>
        <v>61.337399873973162</v>
      </c>
      <c r="I2599" s="6">
        <f>H2599*'Dash Board'!$C$18/'Dash Board'!$C$11</f>
        <v>29.208285654272935</v>
      </c>
      <c r="J2599" s="6">
        <f>(G2599&gt;1)*PMT('Dash Board'!$C$11/365,$U$4,-'Dash Board'!$C$19)</f>
        <v>108.80376961660664</v>
      </c>
      <c r="K2599" s="6">
        <f t="shared" si="284"/>
        <v>0</v>
      </c>
      <c r="L2599" s="8">
        <f t="shared" si="285"/>
        <v>213173.01890644978</v>
      </c>
      <c r="N2599" s="8">
        <f t="shared" si="283"/>
        <v>79.595483962333702</v>
      </c>
      <c r="O2599" s="8">
        <f>IF(E2598&lt;&gt;E2599,SUM($N$4:N2599)-SUM($O$3:O2598),0)</f>
        <v>0</v>
      </c>
      <c r="P2599" s="6">
        <f>IF(B2599&gt;0,SUM($O$4:O2599)-SUM($P$3:P2598),0)</f>
        <v>0</v>
      </c>
      <c r="Q2599" s="6">
        <f t="shared" si="286"/>
        <v>29.208285654272935</v>
      </c>
      <c r="R2599" s="8">
        <f>IF(E2598&lt;&gt;E2599,SUM($Q$4:Q2599)-SUM($R$3:R2598),0)</f>
        <v>0</v>
      </c>
      <c r="S2599" s="6">
        <f>IF(B2599&gt;0,SUM($R$4:R2599)-SUM($S$3:S2598),0)</f>
        <v>0</v>
      </c>
    </row>
    <row r="2600" spans="1:19">
      <c r="A2600">
        <f>IF(E2599&lt;&gt;E2600,COUNTIF($A$4:A2599,"&lt;&gt;0")+1,0)</f>
        <v>0</v>
      </c>
      <c r="B2600">
        <f>IF(A2600&lt;&gt;0,IF(MOD(A2600,3)=0,COUNTIF($B$4:B2599,"&lt;&gt;0")+1,0),0)</f>
        <v>0</v>
      </c>
      <c r="C2600" s="9">
        <f>'Dash Board'!$C$12+COUNT('Daily reducing balance'!$F$4:F2599)</f>
        <v>44326</v>
      </c>
      <c r="D2600">
        <f t="shared" si="280"/>
        <v>2021</v>
      </c>
      <c r="E2600">
        <f t="shared" si="281"/>
        <v>5</v>
      </c>
      <c r="F2600">
        <f>DAY('Dash Board'!$C$12+COUNT('Daily reducing balance'!$F$4:F2599))</f>
        <v>10</v>
      </c>
      <c r="G2600" s="8">
        <f t="shared" si="282"/>
        <v>213173.01890644978</v>
      </c>
      <c r="H2600" s="6">
        <f>G2600*'Dash Board'!$C$11/365</f>
        <v>61.323745164869116</v>
      </c>
      <c r="I2600" s="6">
        <f>H2600*'Dash Board'!$C$18/'Dash Board'!$C$11</f>
        <v>29.201783411842442</v>
      </c>
      <c r="J2600" s="6">
        <f>(G2600&gt;1)*PMT('Dash Board'!$C$11/365,$U$4,-'Dash Board'!$C$19)</f>
        <v>108.80376961660664</v>
      </c>
      <c r="K2600" s="6">
        <f t="shared" si="284"/>
        <v>0</v>
      </c>
      <c r="L2600" s="8">
        <f t="shared" si="285"/>
        <v>213125.53888199804</v>
      </c>
      <c r="N2600" s="8">
        <f t="shared" si="283"/>
        <v>79.601986204764202</v>
      </c>
      <c r="O2600" s="8">
        <f>IF(E2599&lt;&gt;E2600,SUM($N$4:N2600)-SUM($O$3:O2599),0)</f>
        <v>0</v>
      </c>
      <c r="P2600" s="6">
        <f>IF(B2600&gt;0,SUM($O$4:O2600)-SUM($P$3:P2599),0)</f>
        <v>0</v>
      </c>
      <c r="Q2600" s="6">
        <f t="shared" si="286"/>
        <v>29.201783411842442</v>
      </c>
      <c r="R2600" s="8">
        <f>IF(E2599&lt;&gt;E2600,SUM($Q$4:Q2600)-SUM($R$3:R2599),0)</f>
        <v>0</v>
      </c>
      <c r="S2600" s="6">
        <f>IF(B2600&gt;0,SUM($R$4:R2600)-SUM($S$3:S2599),0)</f>
        <v>0</v>
      </c>
    </row>
    <row r="2601" spans="1:19">
      <c r="A2601">
        <f>IF(E2600&lt;&gt;E2601,COUNTIF($A$4:A2600,"&lt;&gt;0")+1,0)</f>
        <v>0</v>
      </c>
      <c r="B2601">
        <f>IF(A2601&lt;&gt;0,IF(MOD(A2601,3)=0,COUNTIF($B$4:B2600,"&lt;&gt;0")+1,0),0)</f>
        <v>0</v>
      </c>
      <c r="C2601" s="9">
        <f>'Dash Board'!$C$12+COUNT('Daily reducing balance'!$F$4:F2600)</f>
        <v>44327</v>
      </c>
      <c r="D2601">
        <f t="shared" si="280"/>
        <v>2021</v>
      </c>
      <c r="E2601">
        <f t="shared" si="281"/>
        <v>5</v>
      </c>
      <c r="F2601">
        <f>DAY('Dash Board'!$C$12+COUNT('Daily reducing balance'!$F$4:F2600))</f>
        <v>11</v>
      </c>
      <c r="G2601" s="8">
        <f t="shared" si="282"/>
        <v>213125.53888199804</v>
      </c>
      <c r="H2601" s="6">
        <f>G2601*'Dash Board'!$C$11/365</f>
        <v>61.310086527698068</v>
      </c>
      <c r="I2601" s="6">
        <f>H2601*'Dash Board'!$C$18/'Dash Board'!$C$11</f>
        <v>29.195279298903845</v>
      </c>
      <c r="J2601" s="6">
        <f>(G2601&gt;1)*PMT('Dash Board'!$C$11/365,$U$4,-'Dash Board'!$C$19)</f>
        <v>108.80376961660664</v>
      </c>
      <c r="K2601" s="6">
        <f t="shared" si="284"/>
        <v>0</v>
      </c>
      <c r="L2601" s="8">
        <f t="shared" si="285"/>
        <v>213078.04519890912</v>
      </c>
      <c r="N2601" s="8">
        <f t="shared" si="283"/>
        <v>79.608490317702802</v>
      </c>
      <c r="O2601" s="8">
        <f>IF(E2600&lt;&gt;E2601,SUM($N$4:N2601)-SUM($O$3:O2600),0)</f>
        <v>0</v>
      </c>
      <c r="P2601" s="6">
        <f>IF(B2601&gt;0,SUM($O$4:O2601)-SUM($P$3:P2600),0)</f>
        <v>0</v>
      </c>
      <c r="Q2601" s="6">
        <f t="shared" si="286"/>
        <v>29.195279298903845</v>
      </c>
      <c r="R2601" s="8">
        <f>IF(E2600&lt;&gt;E2601,SUM($Q$4:Q2601)-SUM($R$3:R2600),0)</f>
        <v>0</v>
      </c>
      <c r="S2601" s="6">
        <f>IF(B2601&gt;0,SUM($R$4:R2601)-SUM($S$3:S2600),0)</f>
        <v>0</v>
      </c>
    </row>
    <row r="2602" spans="1:19">
      <c r="A2602">
        <f>IF(E2601&lt;&gt;E2602,COUNTIF($A$4:A2601,"&lt;&gt;0")+1,0)</f>
        <v>0</v>
      </c>
      <c r="B2602">
        <f>IF(A2602&lt;&gt;0,IF(MOD(A2602,3)=0,COUNTIF($B$4:B2601,"&lt;&gt;0")+1,0),0)</f>
        <v>0</v>
      </c>
      <c r="C2602" s="9">
        <f>'Dash Board'!$C$12+COUNT('Daily reducing balance'!$F$4:F2601)</f>
        <v>44328</v>
      </c>
      <c r="D2602">
        <f t="shared" si="280"/>
        <v>2021</v>
      </c>
      <c r="E2602">
        <f t="shared" si="281"/>
        <v>5</v>
      </c>
      <c r="F2602">
        <f>DAY('Dash Board'!$C$12+COUNT('Daily reducing balance'!$F$4:F2601))</f>
        <v>12</v>
      </c>
      <c r="G2602" s="8">
        <f t="shared" si="282"/>
        <v>213078.04519890912</v>
      </c>
      <c r="H2602" s="6">
        <f>G2602*'Dash Board'!$C$11/365</f>
        <v>61.296423961330014</v>
      </c>
      <c r="I2602" s="6">
        <f>H2602*'Dash Board'!$C$18/'Dash Board'!$C$11</f>
        <v>29.188773314919057</v>
      </c>
      <c r="J2602" s="6">
        <f>(G2602&gt;1)*PMT('Dash Board'!$C$11/365,$U$4,-'Dash Board'!$C$19)</f>
        <v>108.80376961660664</v>
      </c>
      <c r="K2602" s="6">
        <f t="shared" si="284"/>
        <v>0</v>
      </c>
      <c r="L2602" s="8">
        <f t="shared" si="285"/>
        <v>213030.53785325383</v>
      </c>
      <c r="N2602" s="8">
        <f t="shared" si="283"/>
        <v>79.614996301687583</v>
      </c>
      <c r="O2602" s="8">
        <f>IF(E2601&lt;&gt;E2602,SUM($N$4:N2602)-SUM($O$3:O2601),0)</f>
        <v>0</v>
      </c>
      <c r="P2602" s="6">
        <f>IF(B2602&gt;0,SUM($O$4:O2602)-SUM($P$3:P2601),0)</f>
        <v>0</v>
      </c>
      <c r="Q2602" s="6">
        <f t="shared" si="286"/>
        <v>29.188773314919057</v>
      </c>
      <c r="R2602" s="8">
        <f>IF(E2601&lt;&gt;E2602,SUM($Q$4:Q2602)-SUM($R$3:R2601),0)</f>
        <v>0</v>
      </c>
      <c r="S2602" s="6">
        <f>IF(B2602&gt;0,SUM($R$4:R2602)-SUM($S$3:S2601),0)</f>
        <v>0</v>
      </c>
    </row>
    <row r="2603" spans="1:19">
      <c r="A2603">
        <f>IF(E2602&lt;&gt;E2603,COUNTIF($A$4:A2602,"&lt;&gt;0")+1,0)</f>
        <v>0</v>
      </c>
      <c r="B2603">
        <f>IF(A2603&lt;&gt;0,IF(MOD(A2603,3)=0,COUNTIF($B$4:B2602,"&lt;&gt;0")+1,0),0)</f>
        <v>0</v>
      </c>
      <c r="C2603" s="9">
        <f>'Dash Board'!$C$12+COUNT('Daily reducing balance'!$F$4:F2602)</f>
        <v>44329</v>
      </c>
      <c r="D2603">
        <f t="shared" si="280"/>
        <v>2021</v>
      </c>
      <c r="E2603">
        <f t="shared" si="281"/>
        <v>5</v>
      </c>
      <c r="F2603">
        <f>DAY('Dash Board'!$C$12+COUNT('Daily reducing balance'!$F$4:F2602))</f>
        <v>13</v>
      </c>
      <c r="G2603" s="8">
        <f t="shared" si="282"/>
        <v>213030.53785325383</v>
      </c>
      <c r="H2603" s="6">
        <f>G2603*'Dash Board'!$C$11/365</f>
        <v>61.282757464634656</v>
      </c>
      <c r="I2603" s="6">
        <f>H2603*'Dash Board'!$C$18/'Dash Board'!$C$11</f>
        <v>29.182265459349836</v>
      </c>
      <c r="J2603" s="6">
        <f>(G2603&gt;1)*PMT('Dash Board'!$C$11/365,$U$4,-'Dash Board'!$C$19)</f>
        <v>108.80376961660664</v>
      </c>
      <c r="K2603" s="6">
        <f t="shared" si="284"/>
        <v>0</v>
      </c>
      <c r="L2603" s="8">
        <f t="shared" si="285"/>
        <v>212983.01684110184</v>
      </c>
      <c r="N2603" s="8">
        <f t="shared" si="283"/>
        <v>79.621504157256808</v>
      </c>
      <c r="O2603" s="8">
        <f>IF(E2602&lt;&gt;E2603,SUM($N$4:N2603)-SUM($O$3:O2602),0)</f>
        <v>0</v>
      </c>
      <c r="P2603" s="6">
        <f>IF(B2603&gt;0,SUM($O$4:O2603)-SUM($P$3:P2602),0)</f>
        <v>0</v>
      </c>
      <c r="Q2603" s="6">
        <f t="shared" si="286"/>
        <v>29.182265459349836</v>
      </c>
      <c r="R2603" s="8">
        <f>IF(E2602&lt;&gt;E2603,SUM($Q$4:Q2603)-SUM($R$3:R2602),0)</f>
        <v>0</v>
      </c>
      <c r="S2603" s="6">
        <f>IF(B2603&gt;0,SUM($R$4:R2603)-SUM($S$3:S2602),0)</f>
        <v>0</v>
      </c>
    </row>
    <row r="2604" spans="1:19">
      <c r="A2604">
        <f>IF(E2603&lt;&gt;E2604,COUNTIF($A$4:A2603,"&lt;&gt;0")+1,0)</f>
        <v>0</v>
      </c>
      <c r="B2604">
        <f>IF(A2604&lt;&gt;0,IF(MOD(A2604,3)=0,COUNTIF($B$4:B2603,"&lt;&gt;0")+1,0),0)</f>
        <v>0</v>
      </c>
      <c r="C2604" s="9">
        <f>'Dash Board'!$C$12+COUNT('Daily reducing balance'!$F$4:F2603)</f>
        <v>44330</v>
      </c>
      <c r="D2604">
        <f t="shared" si="280"/>
        <v>2021</v>
      </c>
      <c r="E2604">
        <f t="shared" si="281"/>
        <v>5</v>
      </c>
      <c r="F2604">
        <f>DAY('Dash Board'!$C$12+COUNT('Daily reducing balance'!$F$4:F2603))</f>
        <v>14</v>
      </c>
      <c r="G2604" s="8">
        <f t="shared" si="282"/>
        <v>212983.01684110184</v>
      </c>
      <c r="H2604" s="6">
        <f>G2604*'Dash Board'!$C$11/365</f>
        <v>61.269087036481345</v>
      </c>
      <c r="I2604" s="6">
        <f>H2604*'Dash Board'!$C$18/'Dash Board'!$C$11</f>
        <v>29.175755731657784</v>
      </c>
      <c r="J2604" s="6">
        <f>(G2604&gt;1)*PMT('Dash Board'!$C$11/365,$U$4,-'Dash Board'!$C$19)</f>
        <v>108.80376961660664</v>
      </c>
      <c r="K2604" s="6">
        <f t="shared" si="284"/>
        <v>0</v>
      </c>
      <c r="L2604" s="8">
        <f t="shared" si="285"/>
        <v>212935.48215852171</v>
      </c>
      <c r="N2604" s="8">
        <f t="shared" si="283"/>
        <v>79.628013884948857</v>
      </c>
      <c r="O2604" s="8">
        <f>IF(E2603&lt;&gt;E2604,SUM($N$4:N2604)-SUM($O$3:O2603),0)</f>
        <v>0</v>
      </c>
      <c r="P2604" s="6">
        <f>IF(B2604&gt;0,SUM($O$4:O2604)-SUM($P$3:P2603),0)</f>
        <v>0</v>
      </c>
      <c r="Q2604" s="6">
        <f t="shared" si="286"/>
        <v>29.175755731657784</v>
      </c>
      <c r="R2604" s="8">
        <f>IF(E2603&lt;&gt;E2604,SUM($Q$4:Q2604)-SUM($R$3:R2603),0)</f>
        <v>0</v>
      </c>
      <c r="S2604" s="6">
        <f>IF(B2604&gt;0,SUM($R$4:R2604)-SUM($S$3:S2603),0)</f>
        <v>0</v>
      </c>
    </row>
    <row r="2605" spans="1:19">
      <c r="A2605">
        <f>IF(E2604&lt;&gt;E2605,COUNTIF($A$4:A2604,"&lt;&gt;0")+1,0)</f>
        <v>0</v>
      </c>
      <c r="B2605">
        <f>IF(A2605&lt;&gt;0,IF(MOD(A2605,3)=0,COUNTIF($B$4:B2604,"&lt;&gt;0")+1,0),0)</f>
        <v>0</v>
      </c>
      <c r="C2605" s="9">
        <f>'Dash Board'!$C$12+COUNT('Daily reducing balance'!$F$4:F2604)</f>
        <v>44331</v>
      </c>
      <c r="D2605">
        <f t="shared" si="280"/>
        <v>2021</v>
      </c>
      <c r="E2605">
        <f t="shared" si="281"/>
        <v>5</v>
      </c>
      <c r="F2605">
        <f>DAY('Dash Board'!$C$12+COUNT('Daily reducing balance'!$F$4:F2604))</f>
        <v>15</v>
      </c>
      <c r="G2605" s="8">
        <f t="shared" si="282"/>
        <v>212935.48215852171</v>
      </c>
      <c r="H2605" s="6">
        <f>G2605*'Dash Board'!$C$11/365</f>
        <v>61.255412675739123</v>
      </c>
      <c r="I2605" s="6">
        <f>H2605*'Dash Board'!$C$18/'Dash Board'!$C$11</f>
        <v>29.169244131304346</v>
      </c>
      <c r="J2605" s="6">
        <f>(G2605&gt;1)*PMT('Dash Board'!$C$11/365,$U$4,-'Dash Board'!$C$19)</f>
        <v>108.80376961660664</v>
      </c>
      <c r="K2605" s="6">
        <f t="shared" si="284"/>
        <v>0</v>
      </c>
      <c r="L2605" s="8">
        <f t="shared" si="285"/>
        <v>212887.93380158083</v>
      </c>
      <c r="N2605" s="8">
        <f t="shared" si="283"/>
        <v>79.634525485302305</v>
      </c>
      <c r="O2605" s="8">
        <f>IF(E2604&lt;&gt;E2605,SUM($N$4:N2605)-SUM($O$3:O2604),0)</f>
        <v>0</v>
      </c>
      <c r="P2605" s="6">
        <f>IF(B2605&gt;0,SUM($O$4:O2605)-SUM($P$3:P2604),0)</f>
        <v>0</v>
      </c>
      <c r="Q2605" s="6">
        <f t="shared" si="286"/>
        <v>29.169244131304346</v>
      </c>
      <c r="R2605" s="8">
        <f>IF(E2604&lt;&gt;E2605,SUM($Q$4:Q2605)-SUM($R$3:R2604),0)</f>
        <v>0</v>
      </c>
      <c r="S2605" s="6">
        <f>IF(B2605&gt;0,SUM($R$4:R2605)-SUM($S$3:S2604),0)</f>
        <v>0</v>
      </c>
    </row>
    <row r="2606" spans="1:19">
      <c r="A2606">
        <f>IF(E2605&lt;&gt;E2606,COUNTIF($A$4:A2605,"&lt;&gt;0")+1,0)</f>
        <v>0</v>
      </c>
      <c r="B2606">
        <f>IF(A2606&lt;&gt;0,IF(MOD(A2606,3)=0,COUNTIF($B$4:B2605,"&lt;&gt;0")+1,0),0)</f>
        <v>0</v>
      </c>
      <c r="C2606" s="9">
        <f>'Dash Board'!$C$12+COUNT('Daily reducing balance'!$F$4:F2605)</f>
        <v>44332</v>
      </c>
      <c r="D2606">
        <f t="shared" si="280"/>
        <v>2021</v>
      </c>
      <c r="E2606">
        <f t="shared" si="281"/>
        <v>5</v>
      </c>
      <c r="F2606">
        <f>DAY('Dash Board'!$C$12+COUNT('Daily reducing balance'!$F$4:F2605))</f>
        <v>16</v>
      </c>
      <c r="G2606" s="8">
        <f t="shared" si="282"/>
        <v>212887.93380158083</v>
      </c>
      <c r="H2606" s="6">
        <f>G2606*'Dash Board'!$C$11/365</f>
        <v>61.241734381276672</v>
      </c>
      <c r="I2606" s="6">
        <f>H2606*'Dash Board'!$C$18/'Dash Board'!$C$11</f>
        <v>29.162730657750799</v>
      </c>
      <c r="J2606" s="6">
        <f>(G2606&gt;1)*PMT('Dash Board'!$C$11/365,$U$4,-'Dash Board'!$C$19)</f>
        <v>108.80376961660664</v>
      </c>
      <c r="K2606" s="6">
        <f t="shared" si="284"/>
        <v>0</v>
      </c>
      <c r="L2606" s="8">
        <f t="shared" si="285"/>
        <v>212840.37176634549</v>
      </c>
      <c r="N2606" s="8">
        <f t="shared" si="283"/>
        <v>79.641038958855844</v>
      </c>
      <c r="O2606" s="8">
        <f>IF(E2605&lt;&gt;E2606,SUM($N$4:N2606)-SUM($O$3:O2605),0)</f>
        <v>0</v>
      </c>
      <c r="P2606" s="6">
        <f>IF(B2606&gt;0,SUM($O$4:O2606)-SUM($P$3:P2605),0)</f>
        <v>0</v>
      </c>
      <c r="Q2606" s="6">
        <f t="shared" si="286"/>
        <v>29.162730657750799</v>
      </c>
      <c r="R2606" s="8">
        <f>IF(E2605&lt;&gt;E2606,SUM($Q$4:Q2606)-SUM($R$3:R2605),0)</f>
        <v>0</v>
      </c>
      <c r="S2606" s="6">
        <f>IF(B2606&gt;0,SUM($R$4:R2606)-SUM($S$3:S2605),0)</f>
        <v>0</v>
      </c>
    </row>
    <row r="2607" spans="1:19">
      <c r="A2607">
        <f>IF(E2606&lt;&gt;E2607,COUNTIF($A$4:A2606,"&lt;&gt;0")+1,0)</f>
        <v>0</v>
      </c>
      <c r="B2607">
        <f>IF(A2607&lt;&gt;0,IF(MOD(A2607,3)=0,COUNTIF($B$4:B2606,"&lt;&gt;0")+1,0),0)</f>
        <v>0</v>
      </c>
      <c r="C2607" s="9">
        <f>'Dash Board'!$C$12+COUNT('Daily reducing balance'!$F$4:F2606)</f>
        <v>44333</v>
      </c>
      <c r="D2607">
        <f t="shared" si="280"/>
        <v>2021</v>
      </c>
      <c r="E2607">
        <f t="shared" si="281"/>
        <v>5</v>
      </c>
      <c r="F2607">
        <f>DAY('Dash Board'!$C$12+COUNT('Daily reducing balance'!$F$4:F2606))</f>
        <v>17</v>
      </c>
      <c r="G2607" s="8">
        <f t="shared" si="282"/>
        <v>212840.37176634549</v>
      </c>
      <c r="H2607" s="6">
        <f>G2607*'Dash Board'!$C$11/365</f>
        <v>61.228052151962395</v>
      </c>
      <c r="I2607" s="6">
        <f>H2607*'Dash Board'!$C$18/'Dash Board'!$C$11</f>
        <v>29.156215310458286</v>
      </c>
      <c r="J2607" s="6">
        <f>(G2607&gt;1)*PMT('Dash Board'!$C$11/365,$U$4,-'Dash Board'!$C$19)</f>
        <v>108.80376961660664</v>
      </c>
      <c r="K2607" s="6">
        <f t="shared" si="284"/>
        <v>0</v>
      </c>
      <c r="L2607" s="8">
        <f t="shared" si="285"/>
        <v>212792.79604888085</v>
      </c>
      <c r="N2607" s="8">
        <f t="shared" si="283"/>
        <v>79.647554306148351</v>
      </c>
      <c r="O2607" s="8">
        <f>IF(E2606&lt;&gt;E2607,SUM($N$4:N2607)-SUM($O$3:O2606),0)</f>
        <v>0</v>
      </c>
      <c r="P2607" s="6">
        <f>IF(B2607&gt;0,SUM($O$4:O2607)-SUM($P$3:P2606),0)</f>
        <v>0</v>
      </c>
      <c r="Q2607" s="6">
        <f t="shared" si="286"/>
        <v>29.156215310458286</v>
      </c>
      <c r="R2607" s="8">
        <f>IF(E2606&lt;&gt;E2607,SUM($Q$4:Q2607)-SUM($R$3:R2606),0)</f>
        <v>0</v>
      </c>
      <c r="S2607" s="6">
        <f>IF(B2607&gt;0,SUM($R$4:R2607)-SUM($S$3:S2606),0)</f>
        <v>0</v>
      </c>
    </row>
    <row r="2608" spans="1:19">
      <c r="A2608">
        <f>IF(E2607&lt;&gt;E2608,COUNTIF($A$4:A2607,"&lt;&gt;0")+1,0)</f>
        <v>0</v>
      </c>
      <c r="B2608">
        <f>IF(A2608&lt;&gt;0,IF(MOD(A2608,3)=0,COUNTIF($B$4:B2607,"&lt;&gt;0")+1,0),0)</f>
        <v>0</v>
      </c>
      <c r="C2608" s="9">
        <f>'Dash Board'!$C$12+COUNT('Daily reducing balance'!$F$4:F2607)</f>
        <v>44334</v>
      </c>
      <c r="D2608">
        <f t="shared" si="280"/>
        <v>2021</v>
      </c>
      <c r="E2608">
        <f t="shared" si="281"/>
        <v>5</v>
      </c>
      <c r="F2608">
        <f>DAY('Dash Board'!$C$12+COUNT('Daily reducing balance'!$F$4:F2607))</f>
        <v>18</v>
      </c>
      <c r="G2608" s="8">
        <f t="shared" si="282"/>
        <v>212792.79604888085</v>
      </c>
      <c r="H2608" s="6">
        <f>G2608*'Dash Board'!$C$11/365</f>
        <v>61.214365986664347</v>
      </c>
      <c r="I2608" s="6">
        <f>H2608*'Dash Board'!$C$18/'Dash Board'!$C$11</f>
        <v>29.149698088887785</v>
      </c>
      <c r="J2608" s="6">
        <f>(G2608&gt;1)*PMT('Dash Board'!$C$11/365,$U$4,-'Dash Board'!$C$19)</f>
        <v>108.80376961660664</v>
      </c>
      <c r="K2608" s="6">
        <f t="shared" si="284"/>
        <v>0</v>
      </c>
      <c r="L2608" s="8">
        <f t="shared" si="285"/>
        <v>212745.2066452509</v>
      </c>
      <c r="N2608" s="8">
        <f t="shared" si="283"/>
        <v>79.654071527718855</v>
      </c>
      <c r="O2608" s="8">
        <f>IF(E2607&lt;&gt;E2608,SUM($N$4:N2608)-SUM($O$3:O2607),0)</f>
        <v>0</v>
      </c>
      <c r="P2608" s="6">
        <f>IF(B2608&gt;0,SUM($O$4:O2608)-SUM($P$3:P2607),0)</f>
        <v>0</v>
      </c>
      <c r="Q2608" s="6">
        <f t="shared" si="286"/>
        <v>29.149698088887785</v>
      </c>
      <c r="R2608" s="8">
        <f>IF(E2607&lt;&gt;E2608,SUM($Q$4:Q2608)-SUM($R$3:R2607),0)</f>
        <v>0</v>
      </c>
      <c r="S2608" s="6">
        <f>IF(B2608&gt;0,SUM($R$4:R2608)-SUM($S$3:S2607),0)</f>
        <v>0</v>
      </c>
    </row>
    <row r="2609" spans="1:19">
      <c r="A2609">
        <f>IF(E2608&lt;&gt;E2609,COUNTIF($A$4:A2608,"&lt;&gt;0")+1,0)</f>
        <v>0</v>
      </c>
      <c r="B2609">
        <f>IF(A2609&lt;&gt;0,IF(MOD(A2609,3)=0,COUNTIF($B$4:B2608,"&lt;&gt;0")+1,0),0)</f>
        <v>0</v>
      </c>
      <c r="C2609" s="9">
        <f>'Dash Board'!$C$12+COUNT('Daily reducing balance'!$F$4:F2608)</f>
        <v>44335</v>
      </c>
      <c r="D2609">
        <f t="shared" si="280"/>
        <v>2021</v>
      </c>
      <c r="E2609">
        <f t="shared" si="281"/>
        <v>5</v>
      </c>
      <c r="F2609">
        <f>DAY('Dash Board'!$C$12+COUNT('Daily reducing balance'!$F$4:F2608))</f>
        <v>19</v>
      </c>
      <c r="G2609" s="8">
        <f t="shared" si="282"/>
        <v>212745.2066452509</v>
      </c>
      <c r="H2609" s="6">
        <f>G2609*'Dash Board'!$C$11/365</f>
        <v>61.200675884250252</v>
      </c>
      <c r="I2609" s="6">
        <f>H2609*'Dash Board'!$C$18/'Dash Board'!$C$11</f>
        <v>29.143178992500122</v>
      </c>
      <c r="J2609" s="6">
        <f>(G2609&gt;1)*PMT('Dash Board'!$C$11/365,$U$4,-'Dash Board'!$C$19)</f>
        <v>108.80376961660664</v>
      </c>
      <c r="K2609" s="6">
        <f t="shared" si="284"/>
        <v>0</v>
      </c>
      <c r="L2609" s="8">
        <f t="shared" si="285"/>
        <v>212697.60355151855</v>
      </c>
      <c r="N2609" s="8">
        <f t="shared" si="283"/>
        <v>79.660590624106518</v>
      </c>
      <c r="O2609" s="8">
        <f>IF(E2608&lt;&gt;E2609,SUM($N$4:N2609)-SUM($O$3:O2608),0)</f>
        <v>0</v>
      </c>
      <c r="P2609" s="6">
        <f>IF(B2609&gt;0,SUM($O$4:O2609)-SUM($P$3:P2608),0)</f>
        <v>0</v>
      </c>
      <c r="Q2609" s="6">
        <f t="shared" si="286"/>
        <v>29.143178992500122</v>
      </c>
      <c r="R2609" s="8">
        <f>IF(E2608&lt;&gt;E2609,SUM($Q$4:Q2609)-SUM($R$3:R2608),0)</f>
        <v>0</v>
      </c>
      <c r="S2609" s="6">
        <f>IF(B2609&gt;0,SUM($R$4:R2609)-SUM($S$3:S2608),0)</f>
        <v>0</v>
      </c>
    </row>
    <row r="2610" spans="1:19">
      <c r="A2610">
        <f>IF(E2609&lt;&gt;E2610,COUNTIF($A$4:A2609,"&lt;&gt;0")+1,0)</f>
        <v>0</v>
      </c>
      <c r="B2610">
        <f>IF(A2610&lt;&gt;0,IF(MOD(A2610,3)=0,COUNTIF($B$4:B2609,"&lt;&gt;0")+1,0),0)</f>
        <v>0</v>
      </c>
      <c r="C2610" s="9">
        <f>'Dash Board'!$C$12+COUNT('Daily reducing balance'!$F$4:F2609)</f>
        <v>44336</v>
      </c>
      <c r="D2610">
        <f t="shared" si="280"/>
        <v>2021</v>
      </c>
      <c r="E2610">
        <f t="shared" si="281"/>
        <v>5</v>
      </c>
      <c r="F2610">
        <f>DAY('Dash Board'!$C$12+COUNT('Daily reducing balance'!$F$4:F2609))</f>
        <v>20</v>
      </c>
      <c r="G2610" s="8">
        <f t="shared" si="282"/>
        <v>212697.60355151855</v>
      </c>
      <c r="H2610" s="6">
        <f>G2610*'Dash Board'!$C$11/365</f>
        <v>61.186981843587525</v>
      </c>
      <c r="I2610" s="6">
        <f>H2610*'Dash Board'!$C$18/'Dash Board'!$C$11</f>
        <v>29.136658020755966</v>
      </c>
      <c r="J2610" s="6">
        <f>(G2610&gt;1)*PMT('Dash Board'!$C$11/365,$U$4,-'Dash Board'!$C$19)</f>
        <v>108.80376961660664</v>
      </c>
      <c r="K2610" s="6">
        <f t="shared" si="284"/>
        <v>0</v>
      </c>
      <c r="L2610" s="8">
        <f t="shared" si="285"/>
        <v>212649.98676374552</v>
      </c>
      <c r="N2610" s="8">
        <f t="shared" si="283"/>
        <v>79.667111595850685</v>
      </c>
      <c r="O2610" s="8">
        <f>IF(E2609&lt;&gt;E2610,SUM($N$4:N2610)-SUM($O$3:O2609),0)</f>
        <v>0</v>
      </c>
      <c r="P2610" s="6">
        <f>IF(B2610&gt;0,SUM($O$4:O2610)-SUM($P$3:P2609),0)</f>
        <v>0</v>
      </c>
      <c r="Q2610" s="6">
        <f t="shared" si="286"/>
        <v>29.136658020755966</v>
      </c>
      <c r="R2610" s="8">
        <f>IF(E2609&lt;&gt;E2610,SUM($Q$4:Q2610)-SUM($R$3:R2609),0)</f>
        <v>0</v>
      </c>
      <c r="S2610" s="6">
        <f>IF(B2610&gt;0,SUM($R$4:R2610)-SUM($S$3:S2609),0)</f>
        <v>0</v>
      </c>
    </row>
    <row r="2611" spans="1:19">
      <c r="A2611">
        <f>IF(E2610&lt;&gt;E2611,COUNTIF($A$4:A2610,"&lt;&gt;0")+1,0)</f>
        <v>0</v>
      </c>
      <c r="B2611">
        <f>IF(A2611&lt;&gt;0,IF(MOD(A2611,3)=0,COUNTIF($B$4:B2610,"&lt;&gt;0")+1,0),0)</f>
        <v>0</v>
      </c>
      <c r="C2611" s="9">
        <f>'Dash Board'!$C$12+COUNT('Daily reducing balance'!$F$4:F2610)</f>
        <v>44337</v>
      </c>
      <c r="D2611">
        <f t="shared" si="280"/>
        <v>2021</v>
      </c>
      <c r="E2611">
        <f t="shared" si="281"/>
        <v>5</v>
      </c>
      <c r="F2611">
        <f>DAY('Dash Board'!$C$12+COUNT('Daily reducing balance'!$F$4:F2610))</f>
        <v>21</v>
      </c>
      <c r="G2611" s="8">
        <f t="shared" si="282"/>
        <v>212649.98676374552</v>
      </c>
      <c r="H2611" s="6">
        <f>G2611*'Dash Board'!$C$11/365</f>
        <v>61.173283863543226</v>
      </c>
      <c r="I2611" s="6">
        <f>H2611*'Dash Board'!$C$18/'Dash Board'!$C$11</f>
        <v>29.130135173115825</v>
      </c>
      <c r="J2611" s="6">
        <f>(G2611&gt;1)*PMT('Dash Board'!$C$11/365,$U$4,-'Dash Board'!$C$19)</f>
        <v>108.80376961660664</v>
      </c>
      <c r="K2611" s="6">
        <f t="shared" si="284"/>
        <v>0</v>
      </c>
      <c r="L2611" s="8">
        <f t="shared" si="285"/>
        <v>212602.35627799245</v>
      </c>
      <c r="N2611" s="8">
        <f t="shared" si="283"/>
        <v>79.673634443490812</v>
      </c>
      <c r="O2611" s="8">
        <f>IF(E2610&lt;&gt;E2611,SUM($N$4:N2611)-SUM($O$3:O2610),0)</f>
        <v>0</v>
      </c>
      <c r="P2611" s="6">
        <f>IF(B2611&gt;0,SUM($O$4:O2611)-SUM($P$3:P2610),0)</f>
        <v>0</v>
      </c>
      <c r="Q2611" s="6">
        <f t="shared" si="286"/>
        <v>29.130135173115825</v>
      </c>
      <c r="R2611" s="8">
        <f>IF(E2610&lt;&gt;E2611,SUM($Q$4:Q2611)-SUM($R$3:R2610),0)</f>
        <v>0</v>
      </c>
      <c r="S2611" s="6">
        <f>IF(B2611&gt;0,SUM($R$4:R2611)-SUM($S$3:S2610),0)</f>
        <v>0</v>
      </c>
    </row>
    <row r="2612" spans="1:19">
      <c r="A2612">
        <f>IF(E2611&lt;&gt;E2612,COUNTIF($A$4:A2611,"&lt;&gt;0")+1,0)</f>
        <v>0</v>
      </c>
      <c r="B2612">
        <f>IF(A2612&lt;&gt;0,IF(MOD(A2612,3)=0,COUNTIF($B$4:B2611,"&lt;&gt;0")+1,0),0)</f>
        <v>0</v>
      </c>
      <c r="C2612" s="9">
        <f>'Dash Board'!$C$12+COUNT('Daily reducing balance'!$F$4:F2611)</f>
        <v>44338</v>
      </c>
      <c r="D2612">
        <f t="shared" ref="D2612:D2675" si="287">IF(AND(E2612=1,F2612=1),D2611+1,D2611)</f>
        <v>2021</v>
      </c>
      <c r="E2612">
        <f t="shared" ref="E2612:E2675" si="288">IF(F2612=1,IF(E2611+1&gt;12,1,E2611+1),E2611)</f>
        <v>5</v>
      </c>
      <c r="F2612">
        <f>DAY('Dash Board'!$C$12+COUNT('Daily reducing balance'!$F$4:F2611))</f>
        <v>22</v>
      </c>
      <c r="G2612" s="8">
        <f t="shared" ref="G2612:G2675" si="289">L2611</f>
        <v>212602.35627799245</v>
      </c>
      <c r="H2612" s="6">
        <f>G2612*'Dash Board'!$C$11/365</f>
        <v>61.159581942984133</v>
      </c>
      <c r="I2612" s="6">
        <f>H2612*'Dash Board'!$C$18/'Dash Board'!$C$11</f>
        <v>29.123610449040068</v>
      </c>
      <c r="J2612" s="6">
        <f>(G2612&gt;1)*PMT('Dash Board'!$C$11/365,$U$4,-'Dash Board'!$C$19)</f>
        <v>108.80376961660664</v>
      </c>
      <c r="K2612" s="6">
        <f t="shared" si="284"/>
        <v>0</v>
      </c>
      <c r="L2612" s="8">
        <f t="shared" si="285"/>
        <v>212554.71209031882</v>
      </c>
      <c r="N2612" s="8">
        <f t="shared" ref="N2612:N2675" si="290">J2612-I2612</f>
        <v>79.680159167566572</v>
      </c>
      <c r="O2612" s="8">
        <f>IF(E2611&lt;&gt;E2612,SUM($N$4:N2612)-SUM($O$3:O2611),0)</f>
        <v>0</v>
      </c>
      <c r="P2612" s="6">
        <f>IF(B2612&gt;0,SUM($O$4:O2612)-SUM($P$3:P2611),0)</f>
        <v>0</v>
      </c>
      <c r="Q2612" s="6">
        <f t="shared" si="286"/>
        <v>29.123610449040068</v>
      </c>
      <c r="R2612" s="8">
        <f>IF(E2611&lt;&gt;E2612,SUM($Q$4:Q2612)-SUM($R$3:R2611),0)</f>
        <v>0</v>
      </c>
      <c r="S2612" s="6">
        <f>IF(B2612&gt;0,SUM($R$4:R2612)-SUM($S$3:S2611),0)</f>
        <v>0</v>
      </c>
    </row>
    <row r="2613" spans="1:19">
      <c r="A2613">
        <f>IF(E2612&lt;&gt;E2613,COUNTIF($A$4:A2612,"&lt;&gt;0")+1,0)</f>
        <v>0</v>
      </c>
      <c r="B2613">
        <f>IF(A2613&lt;&gt;0,IF(MOD(A2613,3)=0,COUNTIF($B$4:B2612,"&lt;&gt;0")+1,0),0)</f>
        <v>0</v>
      </c>
      <c r="C2613" s="9">
        <f>'Dash Board'!$C$12+COUNT('Daily reducing balance'!$F$4:F2612)</f>
        <v>44339</v>
      </c>
      <c r="D2613">
        <f t="shared" si="287"/>
        <v>2021</v>
      </c>
      <c r="E2613">
        <f t="shared" si="288"/>
        <v>5</v>
      </c>
      <c r="F2613">
        <f>DAY('Dash Board'!$C$12+COUNT('Daily reducing balance'!$F$4:F2612))</f>
        <v>23</v>
      </c>
      <c r="G2613" s="8">
        <f t="shared" si="289"/>
        <v>212554.71209031882</v>
      </c>
      <c r="H2613" s="6">
        <f>G2613*'Dash Board'!$C$11/365</f>
        <v>61.145876080776638</v>
      </c>
      <c r="I2613" s="6">
        <f>H2613*'Dash Board'!$C$18/'Dash Board'!$C$11</f>
        <v>29.117083847988876</v>
      </c>
      <c r="J2613" s="6">
        <f>(G2613&gt;1)*PMT('Dash Board'!$C$11/365,$U$4,-'Dash Board'!$C$19)</f>
        <v>108.80376961660664</v>
      </c>
      <c r="K2613" s="6">
        <f t="shared" si="284"/>
        <v>0</v>
      </c>
      <c r="L2613" s="8">
        <f t="shared" si="285"/>
        <v>212507.05419678299</v>
      </c>
      <c r="N2613" s="8">
        <f t="shared" si="290"/>
        <v>79.686685768617764</v>
      </c>
      <c r="O2613" s="8">
        <f>IF(E2612&lt;&gt;E2613,SUM($N$4:N2613)-SUM($O$3:O2612),0)</f>
        <v>0</v>
      </c>
      <c r="P2613" s="6">
        <f>IF(B2613&gt;0,SUM($O$4:O2613)-SUM($P$3:P2612),0)</f>
        <v>0</v>
      </c>
      <c r="Q2613" s="6">
        <f t="shared" si="286"/>
        <v>29.117083847988876</v>
      </c>
      <c r="R2613" s="8">
        <f>IF(E2612&lt;&gt;E2613,SUM($Q$4:Q2613)-SUM($R$3:R2612),0)</f>
        <v>0</v>
      </c>
      <c r="S2613" s="6">
        <f>IF(B2613&gt;0,SUM($R$4:R2613)-SUM($S$3:S2612),0)</f>
        <v>0</v>
      </c>
    </row>
    <row r="2614" spans="1:19">
      <c r="A2614">
        <f>IF(E2613&lt;&gt;E2614,COUNTIF($A$4:A2613,"&lt;&gt;0")+1,0)</f>
        <v>0</v>
      </c>
      <c r="B2614">
        <f>IF(A2614&lt;&gt;0,IF(MOD(A2614,3)=0,COUNTIF($B$4:B2613,"&lt;&gt;0")+1,0),0)</f>
        <v>0</v>
      </c>
      <c r="C2614" s="9">
        <f>'Dash Board'!$C$12+COUNT('Daily reducing balance'!$F$4:F2613)</f>
        <v>44340</v>
      </c>
      <c r="D2614">
        <f t="shared" si="287"/>
        <v>2021</v>
      </c>
      <c r="E2614">
        <f t="shared" si="288"/>
        <v>5</v>
      </c>
      <c r="F2614">
        <f>DAY('Dash Board'!$C$12+COUNT('Daily reducing balance'!$F$4:F2613))</f>
        <v>24</v>
      </c>
      <c r="G2614" s="8">
        <f t="shared" si="289"/>
        <v>212507.05419678299</v>
      </c>
      <c r="H2614" s="6">
        <f>G2614*'Dash Board'!$C$11/365</f>
        <v>61.132166275786886</v>
      </c>
      <c r="I2614" s="6">
        <f>H2614*'Dash Board'!$C$18/'Dash Board'!$C$11</f>
        <v>29.110555369422329</v>
      </c>
      <c r="J2614" s="6">
        <f>(G2614&gt;1)*PMT('Dash Board'!$C$11/365,$U$4,-'Dash Board'!$C$19)</f>
        <v>108.80376961660664</v>
      </c>
      <c r="K2614" s="6">
        <f t="shared" si="284"/>
        <v>0</v>
      </c>
      <c r="L2614" s="8">
        <f t="shared" si="285"/>
        <v>212459.38259344216</v>
      </c>
      <c r="N2614" s="8">
        <f t="shared" si="290"/>
        <v>79.693214247184315</v>
      </c>
      <c r="O2614" s="8">
        <f>IF(E2613&lt;&gt;E2614,SUM($N$4:N2614)-SUM($O$3:O2613),0)</f>
        <v>0</v>
      </c>
      <c r="P2614" s="6">
        <f>IF(B2614&gt;0,SUM($O$4:O2614)-SUM($P$3:P2613),0)</f>
        <v>0</v>
      </c>
      <c r="Q2614" s="6">
        <f t="shared" si="286"/>
        <v>29.110555369422329</v>
      </c>
      <c r="R2614" s="8">
        <f>IF(E2613&lt;&gt;E2614,SUM($Q$4:Q2614)-SUM($R$3:R2613),0)</f>
        <v>0</v>
      </c>
      <c r="S2614" s="6">
        <f>IF(B2614&gt;0,SUM($R$4:R2614)-SUM($S$3:S2613),0)</f>
        <v>0</v>
      </c>
    </row>
    <row r="2615" spans="1:19">
      <c r="A2615">
        <f>IF(E2614&lt;&gt;E2615,COUNTIF($A$4:A2614,"&lt;&gt;0")+1,0)</f>
        <v>0</v>
      </c>
      <c r="B2615">
        <f>IF(A2615&lt;&gt;0,IF(MOD(A2615,3)=0,COUNTIF($B$4:B2614,"&lt;&gt;0")+1,0),0)</f>
        <v>0</v>
      </c>
      <c r="C2615" s="9">
        <f>'Dash Board'!$C$12+COUNT('Daily reducing balance'!$F$4:F2614)</f>
        <v>44341</v>
      </c>
      <c r="D2615">
        <f t="shared" si="287"/>
        <v>2021</v>
      </c>
      <c r="E2615">
        <f t="shared" si="288"/>
        <v>5</v>
      </c>
      <c r="F2615">
        <f>DAY('Dash Board'!$C$12+COUNT('Daily reducing balance'!$F$4:F2614))</f>
        <v>25</v>
      </c>
      <c r="G2615" s="8">
        <f t="shared" si="289"/>
        <v>212459.38259344216</v>
      </c>
      <c r="H2615" s="6">
        <f>G2615*'Dash Board'!$C$11/365</f>
        <v>61.118452526880617</v>
      </c>
      <c r="I2615" s="6">
        <f>H2615*'Dash Board'!$C$18/'Dash Board'!$C$11</f>
        <v>29.104025012800296</v>
      </c>
      <c r="J2615" s="6">
        <f>(G2615&gt;1)*PMT('Dash Board'!$C$11/365,$U$4,-'Dash Board'!$C$19)</f>
        <v>108.80376961660664</v>
      </c>
      <c r="K2615" s="6">
        <f t="shared" si="284"/>
        <v>0</v>
      </c>
      <c r="L2615" s="8">
        <f t="shared" si="285"/>
        <v>212411.69727635244</v>
      </c>
      <c r="N2615" s="8">
        <f t="shared" si="290"/>
        <v>79.699744603806352</v>
      </c>
      <c r="O2615" s="8">
        <f>IF(E2614&lt;&gt;E2615,SUM($N$4:N2615)-SUM($O$3:O2614),0)</f>
        <v>0</v>
      </c>
      <c r="P2615" s="6">
        <f>IF(B2615&gt;0,SUM($O$4:O2615)-SUM($P$3:P2614),0)</f>
        <v>0</v>
      </c>
      <c r="Q2615" s="6">
        <f t="shared" si="286"/>
        <v>29.104025012800296</v>
      </c>
      <c r="R2615" s="8">
        <f>IF(E2614&lt;&gt;E2615,SUM($Q$4:Q2615)-SUM($R$3:R2614),0)</f>
        <v>0</v>
      </c>
      <c r="S2615" s="6">
        <f>IF(B2615&gt;0,SUM($R$4:R2615)-SUM($S$3:S2614),0)</f>
        <v>0</v>
      </c>
    </row>
    <row r="2616" spans="1:19">
      <c r="A2616">
        <f>IF(E2615&lt;&gt;E2616,COUNTIF($A$4:A2615,"&lt;&gt;0")+1,0)</f>
        <v>0</v>
      </c>
      <c r="B2616">
        <f>IF(A2616&lt;&gt;0,IF(MOD(A2616,3)=0,COUNTIF($B$4:B2615,"&lt;&gt;0")+1,0),0)</f>
        <v>0</v>
      </c>
      <c r="C2616" s="9">
        <f>'Dash Board'!$C$12+COUNT('Daily reducing balance'!$F$4:F2615)</f>
        <v>44342</v>
      </c>
      <c r="D2616">
        <f t="shared" si="287"/>
        <v>2021</v>
      </c>
      <c r="E2616">
        <f t="shared" si="288"/>
        <v>5</v>
      </c>
      <c r="F2616">
        <f>DAY('Dash Board'!$C$12+COUNT('Daily reducing balance'!$F$4:F2615))</f>
        <v>26</v>
      </c>
      <c r="G2616" s="8">
        <f t="shared" si="289"/>
        <v>212411.69727635244</v>
      </c>
      <c r="H2616" s="6">
        <f>G2616*'Dash Board'!$C$11/365</f>
        <v>61.104734832923306</v>
      </c>
      <c r="I2616" s="6">
        <f>H2616*'Dash Board'!$C$18/'Dash Board'!$C$11</f>
        <v>29.097492777582531</v>
      </c>
      <c r="J2616" s="6">
        <f>(G2616&gt;1)*PMT('Dash Board'!$C$11/365,$U$4,-'Dash Board'!$C$19)</f>
        <v>108.80376961660664</v>
      </c>
      <c r="K2616" s="6">
        <f t="shared" si="284"/>
        <v>0</v>
      </c>
      <c r="L2616" s="8">
        <f t="shared" si="285"/>
        <v>212363.99824156874</v>
      </c>
      <c r="N2616" s="8">
        <f t="shared" si="290"/>
        <v>79.706276839024113</v>
      </c>
      <c r="O2616" s="8">
        <f>IF(E2615&lt;&gt;E2616,SUM($N$4:N2616)-SUM($O$3:O2615),0)</f>
        <v>0</v>
      </c>
      <c r="P2616" s="6">
        <f>IF(B2616&gt;0,SUM($O$4:O2616)-SUM($P$3:P2615),0)</f>
        <v>0</v>
      </c>
      <c r="Q2616" s="6">
        <f t="shared" si="286"/>
        <v>29.097492777582531</v>
      </c>
      <c r="R2616" s="8">
        <f>IF(E2615&lt;&gt;E2616,SUM($Q$4:Q2616)-SUM($R$3:R2615),0)</f>
        <v>0</v>
      </c>
      <c r="S2616" s="6">
        <f>IF(B2616&gt;0,SUM($R$4:R2616)-SUM($S$3:S2615),0)</f>
        <v>0</v>
      </c>
    </row>
    <row r="2617" spans="1:19">
      <c r="A2617">
        <f>IF(E2616&lt;&gt;E2617,COUNTIF($A$4:A2616,"&lt;&gt;0")+1,0)</f>
        <v>0</v>
      </c>
      <c r="B2617">
        <f>IF(A2617&lt;&gt;0,IF(MOD(A2617,3)=0,COUNTIF($B$4:B2616,"&lt;&gt;0")+1,0),0)</f>
        <v>0</v>
      </c>
      <c r="C2617" s="9">
        <f>'Dash Board'!$C$12+COUNT('Daily reducing balance'!$F$4:F2616)</f>
        <v>44343</v>
      </c>
      <c r="D2617">
        <f t="shared" si="287"/>
        <v>2021</v>
      </c>
      <c r="E2617">
        <f t="shared" si="288"/>
        <v>5</v>
      </c>
      <c r="F2617">
        <f>DAY('Dash Board'!$C$12+COUNT('Daily reducing balance'!$F$4:F2616))</f>
        <v>27</v>
      </c>
      <c r="G2617" s="8">
        <f t="shared" si="289"/>
        <v>212363.99824156874</v>
      </c>
      <c r="H2617" s="6">
        <f>G2617*'Dash Board'!$C$11/365</f>
        <v>61.091013192780053</v>
      </c>
      <c r="I2617" s="6">
        <f>H2617*'Dash Board'!$C$18/'Dash Board'!$C$11</f>
        <v>29.090958663228598</v>
      </c>
      <c r="J2617" s="6">
        <f>(G2617&gt;1)*PMT('Dash Board'!$C$11/365,$U$4,-'Dash Board'!$C$19)</f>
        <v>108.80376961660664</v>
      </c>
      <c r="K2617" s="6">
        <f t="shared" si="284"/>
        <v>0</v>
      </c>
      <c r="L2617" s="8">
        <f t="shared" si="285"/>
        <v>212316.28548514491</v>
      </c>
      <c r="N2617" s="8">
        <f t="shared" si="290"/>
        <v>79.712810953378039</v>
      </c>
      <c r="O2617" s="8">
        <f>IF(E2616&lt;&gt;E2617,SUM($N$4:N2617)-SUM($O$3:O2616),0)</f>
        <v>0</v>
      </c>
      <c r="P2617" s="6">
        <f>IF(B2617&gt;0,SUM($O$4:O2617)-SUM($P$3:P2616),0)</f>
        <v>0</v>
      </c>
      <c r="Q2617" s="6">
        <f t="shared" si="286"/>
        <v>29.090958663228598</v>
      </c>
      <c r="R2617" s="8">
        <f>IF(E2616&lt;&gt;E2617,SUM($Q$4:Q2617)-SUM($R$3:R2616),0)</f>
        <v>0</v>
      </c>
      <c r="S2617" s="6">
        <f>IF(B2617&gt;0,SUM($R$4:R2617)-SUM($S$3:S2616),0)</f>
        <v>0</v>
      </c>
    </row>
    <row r="2618" spans="1:19">
      <c r="A2618">
        <f>IF(E2617&lt;&gt;E2618,COUNTIF($A$4:A2617,"&lt;&gt;0")+1,0)</f>
        <v>0</v>
      </c>
      <c r="B2618">
        <f>IF(A2618&lt;&gt;0,IF(MOD(A2618,3)=0,COUNTIF($B$4:B2617,"&lt;&gt;0")+1,0),0)</f>
        <v>0</v>
      </c>
      <c r="C2618" s="9">
        <f>'Dash Board'!$C$12+COUNT('Daily reducing balance'!$F$4:F2617)</f>
        <v>44344</v>
      </c>
      <c r="D2618">
        <f t="shared" si="287"/>
        <v>2021</v>
      </c>
      <c r="E2618">
        <f t="shared" si="288"/>
        <v>5</v>
      </c>
      <c r="F2618">
        <f>DAY('Dash Board'!$C$12+COUNT('Daily reducing balance'!$F$4:F2617))</f>
        <v>28</v>
      </c>
      <c r="G2618" s="8">
        <f t="shared" si="289"/>
        <v>212316.28548514491</v>
      </c>
      <c r="H2618" s="6">
        <f>G2618*'Dash Board'!$C$11/365</f>
        <v>61.077287605315661</v>
      </c>
      <c r="I2618" s="6">
        <f>H2618*'Dash Board'!$C$18/'Dash Board'!$C$11</f>
        <v>29.084422669197938</v>
      </c>
      <c r="J2618" s="6">
        <f>(G2618&gt;1)*PMT('Dash Board'!$C$11/365,$U$4,-'Dash Board'!$C$19)</f>
        <v>108.80376961660664</v>
      </c>
      <c r="K2618" s="6">
        <f t="shared" si="284"/>
        <v>0</v>
      </c>
      <c r="L2618" s="8">
        <f t="shared" si="285"/>
        <v>212268.55900313362</v>
      </c>
      <c r="N2618" s="8">
        <f t="shared" si="290"/>
        <v>79.71934694740871</v>
      </c>
      <c r="O2618" s="8">
        <f>IF(E2617&lt;&gt;E2618,SUM($N$4:N2618)-SUM($O$3:O2617),0)</f>
        <v>0</v>
      </c>
      <c r="P2618" s="6">
        <f>IF(B2618&gt;0,SUM($O$4:O2618)-SUM($P$3:P2617),0)</f>
        <v>0</v>
      </c>
      <c r="Q2618" s="6">
        <f t="shared" si="286"/>
        <v>29.084422669197938</v>
      </c>
      <c r="R2618" s="8">
        <f>IF(E2617&lt;&gt;E2618,SUM($Q$4:Q2618)-SUM($R$3:R2617),0)</f>
        <v>0</v>
      </c>
      <c r="S2618" s="6">
        <f>IF(B2618&gt;0,SUM($R$4:R2618)-SUM($S$3:S2617),0)</f>
        <v>0</v>
      </c>
    </row>
    <row r="2619" spans="1:19">
      <c r="A2619">
        <f>IF(E2618&lt;&gt;E2619,COUNTIF($A$4:A2618,"&lt;&gt;0")+1,0)</f>
        <v>0</v>
      </c>
      <c r="B2619">
        <f>IF(A2619&lt;&gt;0,IF(MOD(A2619,3)=0,COUNTIF($B$4:B2618,"&lt;&gt;0")+1,0),0)</f>
        <v>0</v>
      </c>
      <c r="C2619" s="9">
        <f>'Dash Board'!$C$12+COUNT('Daily reducing balance'!$F$4:F2618)</f>
        <v>44345</v>
      </c>
      <c r="D2619">
        <f t="shared" si="287"/>
        <v>2021</v>
      </c>
      <c r="E2619">
        <f t="shared" si="288"/>
        <v>5</v>
      </c>
      <c r="F2619">
        <f>DAY('Dash Board'!$C$12+COUNT('Daily reducing balance'!$F$4:F2618))</f>
        <v>29</v>
      </c>
      <c r="G2619" s="8">
        <f t="shared" si="289"/>
        <v>212268.55900313362</v>
      </c>
      <c r="H2619" s="6">
        <f>G2619*'Dash Board'!$C$11/365</f>
        <v>61.063558069394603</v>
      </c>
      <c r="I2619" s="6">
        <f>H2619*'Dash Board'!$C$18/'Dash Board'!$C$11</f>
        <v>29.077884794949814</v>
      </c>
      <c r="J2619" s="6">
        <f>(G2619&gt;1)*PMT('Dash Board'!$C$11/365,$U$4,-'Dash Board'!$C$19)</f>
        <v>108.80376961660664</v>
      </c>
      <c r="K2619" s="6">
        <f t="shared" si="284"/>
        <v>0</v>
      </c>
      <c r="L2619" s="8">
        <f t="shared" si="285"/>
        <v>212220.81879158641</v>
      </c>
      <c r="N2619" s="8">
        <f t="shared" si="290"/>
        <v>79.725884821656834</v>
      </c>
      <c r="O2619" s="8">
        <f>IF(E2618&lt;&gt;E2619,SUM($N$4:N2619)-SUM($O$3:O2618),0)</f>
        <v>0</v>
      </c>
      <c r="P2619" s="6">
        <f>IF(B2619&gt;0,SUM($O$4:O2619)-SUM($P$3:P2618),0)</f>
        <v>0</v>
      </c>
      <c r="Q2619" s="6">
        <f t="shared" si="286"/>
        <v>29.077884794949814</v>
      </c>
      <c r="R2619" s="8">
        <f>IF(E2618&lt;&gt;E2619,SUM($Q$4:Q2619)-SUM($R$3:R2618),0)</f>
        <v>0</v>
      </c>
      <c r="S2619" s="6">
        <f>IF(B2619&gt;0,SUM($R$4:R2619)-SUM($S$3:S2618),0)</f>
        <v>0</v>
      </c>
    </row>
    <row r="2620" spans="1:19">
      <c r="A2620">
        <f>IF(E2619&lt;&gt;E2620,COUNTIF($A$4:A2619,"&lt;&gt;0")+1,0)</f>
        <v>0</v>
      </c>
      <c r="B2620">
        <f>IF(A2620&lt;&gt;0,IF(MOD(A2620,3)=0,COUNTIF($B$4:B2619,"&lt;&gt;0")+1,0),0)</f>
        <v>0</v>
      </c>
      <c r="C2620" s="9">
        <f>'Dash Board'!$C$12+COUNT('Daily reducing balance'!$F$4:F2619)</f>
        <v>44346</v>
      </c>
      <c r="D2620">
        <f t="shared" si="287"/>
        <v>2021</v>
      </c>
      <c r="E2620">
        <f t="shared" si="288"/>
        <v>5</v>
      </c>
      <c r="F2620">
        <f>DAY('Dash Board'!$C$12+COUNT('Daily reducing balance'!$F$4:F2619))</f>
        <v>30</v>
      </c>
      <c r="G2620" s="8">
        <f t="shared" si="289"/>
        <v>212220.81879158641</v>
      </c>
      <c r="H2620" s="6">
        <f>G2620*'Dash Board'!$C$11/365</f>
        <v>61.049824583881019</v>
      </c>
      <c r="I2620" s="6">
        <f>H2620*'Dash Board'!$C$18/'Dash Board'!$C$11</f>
        <v>29.071345039943346</v>
      </c>
      <c r="J2620" s="6">
        <f>(G2620&gt;1)*PMT('Dash Board'!$C$11/365,$U$4,-'Dash Board'!$C$19)</f>
        <v>108.80376961660664</v>
      </c>
      <c r="K2620" s="6">
        <f t="shared" si="284"/>
        <v>0</v>
      </c>
      <c r="L2620" s="8">
        <f t="shared" si="285"/>
        <v>212173.06484655367</v>
      </c>
      <c r="N2620" s="8">
        <f t="shared" si="290"/>
        <v>79.732424576663306</v>
      </c>
      <c r="O2620" s="8">
        <f>IF(E2619&lt;&gt;E2620,SUM($N$4:N2620)-SUM($O$3:O2619),0)</f>
        <v>0</v>
      </c>
      <c r="P2620" s="6">
        <f>IF(B2620&gt;0,SUM($O$4:O2620)-SUM($P$3:P2619),0)</f>
        <v>0</v>
      </c>
      <c r="Q2620" s="6">
        <f t="shared" si="286"/>
        <v>29.071345039943346</v>
      </c>
      <c r="R2620" s="8">
        <f>IF(E2619&lt;&gt;E2620,SUM($Q$4:Q2620)-SUM($R$3:R2619),0)</f>
        <v>0</v>
      </c>
      <c r="S2620" s="6">
        <f>IF(B2620&gt;0,SUM($R$4:R2620)-SUM($S$3:S2619),0)</f>
        <v>0</v>
      </c>
    </row>
    <row r="2621" spans="1:19">
      <c r="A2621">
        <f>IF(E2620&lt;&gt;E2621,COUNTIF($A$4:A2620,"&lt;&gt;0")+1,0)</f>
        <v>0</v>
      </c>
      <c r="B2621">
        <f>IF(A2621&lt;&gt;0,IF(MOD(A2621,3)=0,COUNTIF($B$4:B2620,"&lt;&gt;0")+1,0),0)</f>
        <v>0</v>
      </c>
      <c r="C2621" s="9">
        <f>'Dash Board'!$C$12+COUNT('Daily reducing balance'!$F$4:F2620)</f>
        <v>44347</v>
      </c>
      <c r="D2621">
        <f t="shared" si="287"/>
        <v>2021</v>
      </c>
      <c r="E2621">
        <f t="shared" si="288"/>
        <v>5</v>
      </c>
      <c r="F2621">
        <f>DAY('Dash Board'!$C$12+COUNT('Daily reducing balance'!$F$4:F2620))</f>
        <v>31</v>
      </c>
      <c r="G2621" s="8">
        <f t="shared" si="289"/>
        <v>212173.06484655367</v>
      </c>
      <c r="H2621" s="6">
        <f>G2621*'Dash Board'!$C$11/365</f>
        <v>61.036087147638725</v>
      </c>
      <c r="I2621" s="6">
        <f>H2621*'Dash Board'!$C$18/'Dash Board'!$C$11</f>
        <v>29.064803403637487</v>
      </c>
      <c r="J2621" s="6">
        <f>(G2621&gt;1)*PMT('Dash Board'!$C$11/365,$U$4,-'Dash Board'!$C$19)</f>
        <v>108.80376961660664</v>
      </c>
      <c r="K2621" s="6">
        <f t="shared" si="284"/>
        <v>0</v>
      </c>
      <c r="L2621" s="8">
        <f t="shared" si="285"/>
        <v>212125.29716408468</v>
      </c>
      <c r="N2621" s="8">
        <f t="shared" si="290"/>
        <v>79.73896621296916</v>
      </c>
      <c r="O2621" s="8">
        <f>IF(E2620&lt;&gt;E2621,SUM($N$4:N2621)-SUM($O$3:O2620),0)</f>
        <v>0</v>
      </c>
      <c r="P2621" s="6">
        <f>IF(B2621&gt;0,SUM($O$4:O2621)-SUM($P$3:P2620),0)</f>
        <v>0</v>
      </c>
      <c r="Q2621" s="6">
        <f t="shared" si="286"/>
        <v>29.064803403637487</v>
      </c>
      <c r="R2621" s="8">
        <f>IF(E2620&lt;&gt;E2621,SUM($Q$4:Q2621)-SUM($R$3:R2620),0)</f>
        <v>0</v>
      </c>
      <c r="S2621" s="6">
        <f>IF(B2621&gt;0,SUM($R$4:R2621)-SUM($S$3:S2620),0)</f>
        <v>0</v>
      </c>
    </row>
    <row r="2622" spans="1:19">
      <c r="A2622">
        <f>IF(E2621&lt;&gt;E2622,COUNTIF($A$4:A2621,"&lt;&gt;0")+1,0)</f>
        <v>86</v>
      </c>
      <c r="B2622">
        <f>IF(A2622&lt;&gt;0,IF(MOD(A2622,3)=0,COUNTIF($B$4:B2621,"&lt;&gt;0")+1,0),0)</f>
        <v>0</v>
      </c>
      <c r="C2622" s="9">
        <f>'Dash Board'!$C$12+COUNT('Daily reducing balance'!$F$4:F2621)</f>
        <v>44348</v>
      </c>
      <c r="D2622">
        <f t="shared" si="287"/>
        <v>2021</v>
      </c>
      <c r="E2622">
        <f t="shared" si="288"/>
        <v>6</v>
      </c>
      <c r="F2622">
        <f>DAY('Dash Board'!$C$12+COUNT('Daily reducing balance'!$F$4:F2621))</f>
        <v>1</v>
      </c>
      <c r="G2622" s="8">
        <f t="shared" si="289"/>
        <v>212125.29716408468</v>
      </c>
      <c r="H2622" s="6">
        <f>G2622*'Dash Board'!$C$11/365</f>
        <v>61.022345759531206</v>
      </c>
      <c r="I2622" s="6">
        <f>H2622*'Dash Board'!$C$18/'Dash Board'!$C$11</f>
        <v>29.058259885491054</v>
      </c>
      <c r="J2622" s="6">
        <f>(G2622&gt;1)*PMT('Dash Board'!$C$11/365,$U$4,-'Dash Board'!$C$19)</f>
        <v>108.80376961660664</v>
      </c>
      <c r="K2622" s="6">
        <f t="shared" si="284"/>
        <v>3264.1130884981981</v>
      </c>
      <c r="L2622" s="8">
        <f t="shared" si="285"/>
        <v>212077.51574022759</v>
      </c>
      <c r="N2622" s="8">
        <f t="shared" si="290"/>
        <v>79.74550973111559</v>
      </c>
      <c r="O2622" s="8">
        <f>IF(E2621&lt;&gt;E2622,SUM($N$4:N2622)-SUM($O$3:O2621),0)</f>
        <v>2469.0765075975214</v>
      </c>
      <c r="P2622" s="6">
        <f>IF(B2622&gt;0,SUM($O$4:O2622)-SUM($P$3:P2621),0)</f>
        <v>0</v>
      </c>
      <c r="Q2622" s="6">
        <f t="shared" si="286"/>
        <v>29.058259885491054</v>
      </c>
      <c r="R2622" s="8">
        <f>IF(E2621&lt;&gt;E2622,SUM($Q$4:Q2622)-SUM($R$3:R2621),0)</f>
        <v>903.84035051724641</v>
      </c>
      <c r="S2622" s="6">
        <f>IF(B2622&gt;0,SUM($R$4:R2622)-SUM($S$3:S2621),0)</f>
        <v>0</v>
      </c>
    </row>
    <row r="2623" spans="1:19">
      <c r="A2623">
        <f>IF(E2622&lt;&gt;E2623,COUNTIF($A$4:A2622,"&lt;&gt;0")+1,0)</f>
        <v>0</v>
      </c>
      <c r="B2623">
        <f>IF(A2623&lt;&gt;0,IF(MOD(A2623,3)=0,COUNTIF($B$4:B2622,"&lt;&gt;0")+1,0),0)</f>
        <v>0</v>
      </c>
      <c r="C2623" s="9">
        <f>'Dash Board'!$C$12+COUNT('Daily reducing balance'!$F$4:F2622)</f>
        <v>44349</v>
      </c>
      <c r="D2623">
        <f t="shared" si="287"/>
        <v>2021</v>
      </c>
      <c r="E2623">
        <f t="shared" si="288"/>
        <v>6</v>
      </c>
      <c r="F2623">
        <f>DAY('Dash Board'!$C$12+COUNT('Daily reducing balance'!$F$4:F2622))</f>
        <v>2</v>
      </c>
      <c r="G2623" s="8">
        <f t="shared" si="289"/>
        <v>212077.51574022759</v>
      </c>
      <c r="H2623" s="6">
        <f>G2623*'Dash Board'!$C$11/365</f>
        <v>61.008600418421629</v>
      </c>
      <c r="I2623" s="6">
        <f>H2623*'Dash Board'!$C$18/'Dash Board'!$C$11</f>
        <v>29.051714484962684</v>
      </c>
      <c r="J2623" s="6">
        <f>(G2623&gt;1)*PMT('Dash Board'!$C$11/365,$U$4,-'Dash Board'!$C$19)</f>
        <v>108.80376961660664</v>
      </c>
      <c r="K2623" s="6">
        <f t="shared" si="284"/>
        <v>0</v>
      </c>
      <c r="L2623" s="8">
        <f t="shared" si="285"/>
        <v>212029.72057102941</v>
      </c>
      <c r="N2623" s="8">
        <f t="shared" si="290"/>
        <v>79.752055131643957</v>
      </c>
      <c r="O2623" s="8">
        <f>IF(E2622&lt;&gt;E2623,SUM($N$4:N2623)-SUM($O$3:O2622),0)</f>
        <v>0</v>
      </c>
      <c r="P2623" s="6">
        <f>IF(B2623&gt;0,SUM($O$4:O2623)-SUM($P$3:P2622),0)</f>
        <v>0</v>
      </c>
      <c r="Q2623" s="6">
        <f t="shared" si="286"/>
        <v>29.051714484962684</v>
      </c>
      <c r="R2623" s="8">
        <f>IF(E2622&lt;&gt;E2623,SUM($Q$4:Q2623)-SUM($R$3:R2622),0)</f>
        <v>0</v>
      </c>
      <c r="S2623" s="6">
        <f>IF(B2623&gt;0,SUM($R$4:R2623)-SUM($S$3:S2622),0)</f>
        <v>0</v>
      </c>
    </row>
    <row r="2624" spans="1:19">
      <c r="A2624">
        <f>IF(E2623&lt;&gt;E2624,COUNTIF($A$4:A2623,"&lt;&gt;0")+1,0)</f>
        <v>0</v>
      </c>
      <c r="B2624">
        <f>IF(A2624&lt;&gt;0,IF(MOD(A2624,3)=0,COUNTIF($B$4:B2623,"&lt;&gt;0")+1,0),0)</f>
        <v>0</v>
      </c>
      <c r="C2624" s="9">
        <f>'Dash Board'!$C$12+COUNT('Daily reducing balance'!$F$4:F2623)</f>
        <v>44350</v>
      </c>
      <c r="D2624">
        <f t="shared" si="287"/>
        <v>2021</v>
      </c>
      <c r="E2624">
        <f t="shared" si="288"/>
        <v>6</v>
      </c>
      <c r="F2624">
        <f>DAY('Dash Board'!$C$12+COUNT('Daily reducing balance'!$F$4:F2623))</f>
        <v>3</v>
      </c>
      <c r="G2624" s="8">
        <f t="shared" si="289"/>
        <v>212029.72057102941</v>
      </c>
      <c r="H2624" s="6">
        <f>G2624*'Dash Board'!$C$11/365</f>
        <v>60.994851123172843</v>
      </c>
      <c r="I2624" s="6">
        <f>H2624*'Dash Board'!$C$18/'Dash Board'!$C$11</f>
        <v>29.045167201510882</v>
      </c>
      <c r="J2624" s="6">
        <f>(G2624&gt;1)*PMT('Dash Board'!$C$11/365,$U$4,-'Dash Board'!$C$19)</f>
        <v>108.80376961660664</v>
      </c>
      <c r="K2624" s="6">
        <f t="shared" si="284"/>
        <v>0</v>
      </c>
      <c r="L2624" s="8">
        <f t="shared" si="285"/>
        <v>211981.91165253596</v>
      </c>
      <c r="N2624" s="8">
        <f t="shared" si="290"/>
        <v>79.758602415095766</v>
      </c>
      <c r="O2624" s="8">
        <f>IF(E2623&lt;&gt;E2624,SUM($N$4:N2624)-SUM($O$3:O2623),0)</f>
        <v>0</v>
      </c>
      <c r="P2624" s="6">
        <f>IF(B2624&gt;0,SUM($O$4:O2624)-SUM($P$3:P2623),0)</f>
        <v>0</v>
      </c>
      <c r="Q2624" s="6">
        <f t="shared" si="286"/>
        <v>29.045167201510882</v>
      </c>
      <c r="R2624" s="8">
        <f>IF(E2623&lt;&gt;E2624,SUM($Q$4:Q2624)-SUM($R$3:R2623),0)</f>
        <v>0</v>
      </c>
      <c r="S2624" s="6">
        <f>IF(B2624&gt;0,SUM($R$4:R2624)-SUM($S$3:S2623),0)</f>
        <v>0</v>
      </c>
    </row>
    <row r="2625" spans="1:19">
      <c r="A2625">
        <f>IF(E2624&lt;&gt;E2625,COUNTIF($A$4:A2624,"&lt;&gt;0")+1,0)</f>
        <v>0</v>
      </c>
      <c r="B2625">
        <f>IF(A2625&lt;&gt;0,IF(MOD(A2625,3)=0,COUNTIF($B$4:B2624,"&lt;&gt;0")+1,0),0)</f>
        <v>0</v>
      </c>
      <c r="C2625" s="9">
        <f>'Dash Board'!$C$12+COUNT('Daily reducing balance'!$F$4:F2624)</f>
        <v>44351</v>
      </c>
      <c r="D2625">
        <f t="shared" si="287"/>
        <v>2021</v>
      </c>
      <c r="E2625">
        <f t="shared" si="288"/>
        <v>6</v>
      </c>
      <c r="F2625">
        <f>DAY('Dash Board'!$C$12+COUNT('Daily reducing balance'!$F$4:F2624))</f>
        <v>4</v>
      </c>
      <c r="G2625" s="8">
        <f t="shared" si="289"/>
        <v>211981.91165253596</v>
      </c>
      <c r="H2625" s="6">
        <f>G2625*'Dash Board'!$C$11/365</f>
        <v>60.981097872647332</v>
      </c>
      <c r="I2625" s="6">
        <f>H2625*'Dash Board'!$C$18/'Dash Board'!$C$11</f>
        <v>29.03861803459397</v>
      </c>
      <c r="J2625" s="6">
        <f>(G2625&gt;1)*PMT('Dash Board'!$C$11/365,$U$4,-'Dash Board'!$C$19)</f>
        <v>108.80376961660664</v>
      </c>
      <c r="K2625" s="6">
        <f t="shared" si="284"/>
        <v>0</v>
      </c>
      <c r="L2625" s="8">
        <f t="shared" si="285"/>
        <v>211934.088980792</v>
      </c>
      <c r="N2625" s="8">
        <f t="shared" si="290"/>
        <v>79.765151582012678</v>
      </c>
      <c r="O2625" s="8">
        <f>IF(E2624&lt;&gt;E2625,SUM($N$4:N2625)-SUM($O$3:O2624),0)</f>
        <v>0</v>
      </c>
      <c r="P2625" s="6">
        <f>IF(B2625&gt;0,SUM($O$4:O2625)-SUM($P$3:P2624),0)</f>
        <v>0</v>
      </c>
      <c r="Q2625" s="6">
        <f t="shared" si="286"/>
        <v>29.03861803459397</v>
      </c>
      <c r="R2625" s="8">
        <f>IF(E2624&lt;&gt;E2625,SUM($Q$4:Q2625)-SUM($R$3:R2624),0)</f>
        <v>0</v>
      </c>
      <c r="S2625" s="6">
        <f>IF(B2625&gt;0,SUM($R$4:R2625)-SUM($S$3:S2624),0)</f>
        <v>0</v>
      </c>
    </row>
    <row r="2626" spans="1:19">
      <c r="A2626">
        <f>IF(E2625&lt;&gt;E2626,COUNTIF($A$4:A2625,"&lt;&gt;0")+1,0)</f>
        <v>0</v>
      </c>
      <c r="B2626">
        <f>IF(A2626&lt;&gt;0,IF(MOD(A2626,3)=0,COUNTIF($B$4:B2625,"&lt;&gt;0")+1,0),0)</f>
        <v>0</v>
      </c>
      <c r="C2626" s="9">
        <f>'Dash Board'!$C$12+COUNT('Daily reducing balance'!$F$4:F2625)</f>
        <v>44352</v>
      </c>
      <c r="D2626">
        <f t="shared" si="287"/>
        <v>2021</v>
      </c>
      <c r="E2626">
        <f t="shared" si="288"/>
        <v>6</v>
      </c>
      <c r="F2626">
        <f>DAY('Dash Board'!$C$12+COUNT('Daily reducing balance'!$F$4:F2625))</f>
        <v>5</v>
      </c>
      <c r="G2626" s="8">
        <f t="shared" si="289"/>
        <v>211934.088980792</v>
      </c>
      <c r="H2626" s="6">
        <f>G2626*'Dash Board'!$C$11/365</f>
        <v>60.96734066570729</v>
      </c>
      <c r="I2626" s="6">
        <f>H2626*'Dash Board'!$C$18/'Dash Board'!$C$11</f>
        <v>29.032066983670138</v>
      </c>
      <c r="J2626" s="6">
        <f>(G2626&gt;1)*PMT('Dash Board'!$C$11/365,$U$4,-'Dash Board'!$C$19)</f>
        <v>108.80376961660664</v>
      </c>
      <c r="K2626" s="6">
        <f t="shared" si="284"/>
        <v>0</v>
      </c>
      <c r="L2626" s="8">
        <f t="shared" si="285"/>
        <v>211886.25255184108</v>
      </c>
      <c r="N2626" s="8">
        <f t="shared" si="290"/>
        <v>79.77170263293651</v>
      </c>
      <c r="O2626" s="8">
        <f>IF(E2625&lt;&gt;E2626,SUM($N$4:N2626)-SUM($O$3:O2625),0)</f>
        <v>0</v>
      </c>
      <c r="P2626" s="6">
        <f>IF(B2626&gt;0,SUM($O$4:O2626)-SUM($P$3:P2625),0)</f>
        <v>0</v>
      </c>
      <c r="Q2626" s="6">
        <f t="shared" si="286"/>
        <v>29.032066983670138</v>
      </c>
      <c r="R2626" s="8">
        <f>IF(E2625&lt;&gt;E2626,SUM($Q$4:Q2626)-SUM($R$3:R2625),0)</f>
        <v>0</v>
      </c>
      <c r="S2626" s="6">
        <f>IF(B2626&gt;0,SUM($R$4:R2626)-SUM($S$3:S2625),0)</f>
        <v>0</v>
      </c>
    </row>
    <row r="2627" spans="1:19">
      <c r="A2627">
        <f>IF(E2626&lt;&gt;E2627,COUNTIF($A$4:A2626,"&lt;&gt;0")+1,0)</f>
        <v>0</v>
      </c>
      <c r="B2627">
        <f>IF(A2627&lt;&gt;0,IF(MOD(A2627,3)=0,COUNTIF($B$4:B2626,"&lt;&gt;0")+1,0),0)</f>
        <v>0</v>
      </c>
      <c r="C2627" s="9">
        <f>'Dash Board'!$C$12+COUNT('Daily reducing balance'!$F$4:F2626)</f>
        <v>44353</v>
      </c>
      <c r="D2627">
        <f t="shared" si="287"/>
        <v>2021</v>
      </c>
      <c r="E2627">
        <f t="shared" si="288"/>
        <v>6</v>
      </c>
      <c r="F2627">
        <f>DAY('Dash Board'!$C$12+COUNT('Daily reducing balance'!$F$4:F2626))</f>
        <v>6</v>
      </c>
      <c r="G2627" s="8">
        <f t="shared" si="289"/>
        <v>211886.25255184108</v>
      </c>
      <c r="H2627" s="6">
        <f>G2627*'Dash Board'!$C$11/365</f>
        <v>60.953579501214563</v>
      </c>
      <c r="I2627" s="6">
        <f>H2627*'Dash Board'!$C$18/'Dash Board'!$C$11</f>
        <v>29.025514048197415</v>
      </c>
      <c r="J2627" s="6">
        <f>(G2627&gt;1)*PMT('Dash Board'!$C$11/365,$U$4,-'Dash Board'!$C$19)</f>
        <v>108.80376961660664</v>
      </c>
      <c r="K2627" s="6">
        <f t="shared" si="284"/>
        <v>0</v>
      </c>
      <c r="L2627" s="8">
        <f t="shared" si="285"/>
        <v>211838.40236172569</v>
      </c>
      <c r="N2627" s="8">
        <f t="shared" si="290"/>
        <v>79.778255568409236</v>
      </c>
      <c r="O2627" s="8">
        <f>IF(E2626&lt;&gt;E2627,SUM($N$4:N2627)-SUM($O$3:O2626),0)</f>
        <v>0</v>
      </c>
      <c r="P2627" s="6">
        <f>IF(B2627&gt;0,SUM($O$4:O2627)-SUM($P$3:P2626),0)</f>
        <v>0</v>
      </c>
      <c r="Q2627" s="6">
        <f t="shared" si="286"/>
        <v>29.025514048197415</v>
      </c>
      <c r="R2627" s="8">
        <f>IF(E2626&lt;&gt;E2627,SUM($Q$4:Q2627)-SUM($R$3:R2626),0)</f>
        <v>0</v>
      </c>
      <c r="S2627" s="6">
        <f>IF(B2627&gt;0,SUM($R$4:R2627)-SUM($S$3:S2626),0)</f>
        <v>0</v>
      </c>
    </row>
    <row r="2628" spans="1:19">
      <c r="A2628">
        <f>IF(E2627&lt;&gt;E2628,COUNTIF($A$4:A2627,"&lt;&gt;0")+1,0)</f>
        <v>0</v>
      </c>
      <c r="B2628">
        <f>IF(A2628&lt;&gt;0,IF(MOD(A2628,3)=0,COUNTIF($B$4:B2627,"&lt;&gt;0")+1,0),0)</f>
        <v>0</v>
      </c>
      <c r="C2628" s="9">
        <f>'Dash Board'!$C$12+COUNT('Daily reducing balance'!$F$4:F2627)</f>
        <v>44354</v>
      </c>
      <c r="D2628">
        <f t="shared" si="287"/>
        <v>2021</v>
      </c>
      <c r="E2628">
        <f t="shared" si="288"/>
        <v>6</v>
      </c>
      <c r="F2628">
        <f>DAY('Dash Board'!$C$12+COUNT('Daily reducing balance'!$F$4:F2627))</f>
        <v>7</v>
      </c>
      <c r="G2628" s="8">
        <f t="shared" si="289"/>
        <v>211838.40236172569</v>
      </c>
      <c r="H2628" s="6">
        <f>G2628*'Dash Board'!$C$11/365</f>
        <v>60.939814378030668</v>
      </c>
      <c r="I2628" s="6">
        <f>H2628*'Dash Board'!$C$18/'Dash Board'!$C$11</f>
        <v>29.018959227633655</v>
      </c>
      <c r="J2628" s="6">
        <f>(G2628&gt;1)*PMT('Dash Board'!$C$11/365,$U$4,-'Dash Board'!$C$19)</f>
        <v>108.80376961660664</v>
      </c>
      <c r="K2628" s="6">
        <f t="shared" si="284"/>
        <v>0</v>
      </c>
      <c r="L2628" s="8">
        <f t="shared" si="285"/>
        <v>211790.53840648712</v>
      </c>
      <c r="N2628" s="8">
        <f t="shared" si="290"/>
        <v>79.784810388972986</v>
      </c>
      <c r="O2628" s="8">
        <f>IF(E2627&lt;&gt;E2628,SUM($N$4:N2628)-SUM($O$3:O2627),0)</f>
        <v>0</v>
      </c>
      <c r="P2628" s="6">
        <f>IF(B2628&gt;0,SUM($O$4:O2628)-SUM($P$3:P2627),0)</f>
        <v>0</v>
      </c>
      <c r="Q2628" s="6">
        <f t="shared" si="286"/>
        <v>29.018959227633655</v>
      </c>
      <c r="R2628" s="8">
        <f>IF(E2627&lt;&gt;E2628,SUM($Q$4:Q2628)-SUM($R$3:R2627),0)</f>
        <v>0</v>
      </c>
      <c r="S2628" s="6">
        <f>IF(B2628&gt;0,SUM($R$4:R2628)-SUM($S$3:S2627),0)</f>
        <v>0</v>
      </c>
    </row>
    <row r="2629" spans="1:19">
      <c r="A2629">
        <f>IF(E2628&lt;&gt;E2629,COUNTIF($A$4:A2628,"&lt;&gt;0")+1,0)</f>
        <v>0</v>
      </c>
      <c r="B2629">
        <f>IF(A2629&lt;&gt;0,IF(MOD(A2629,3)=0,COUNTIF($B$4:B2628,"&lt;&gt;0")+1,0),0)</f>
        <v>0</v>
      </c>
      <c r="C2629" s="9">
        <f>'Dash Board'!$C$12+COUNT('Daily reducing balance'!$F$4:F2628)</f>
        <v>44355</v>
      </c>
      <c r="D2629">
        <f t="shared" si="287"/>
        <v>2021</v>
      </c>
      <c r="E2629">
        <f t="shared" si="288"/>
        <v>6</v>
      </c>
      <c r="F2629">
        <f>DAY('Dash Board'!$C$12+COUNT('Daily reducing balance'!$F$4:F2628))</f>
        <v>8</v>
      </c>
      <c r="G2629" s="8">
        <f t="shared" si="289"/>
        <v>211790.53840648712</v>
      </c>
      <c r="H2629" s="6">
        <f>G2629*'Dash Board'!$C$11/365</f>
        <v>60.926045295016834</v>
      </c>
      <c r="I2629" s="6">
        <f>H2629*'Dash Board'!$C$18/'Dash Board'!$C$11</f>
        <v>29.012402521436591</v>
      </c>
      <c r="J2629" s="6">
        <f>(G2629&gt;1)*PMT('Dash Board'!$C$11/365,$U$4,-'Dash Board'!$C$19)</f>
        <v>108.80376961660664</v>
      </c>
      <c r="K2629" s="6">
        <f t="shared" ref="K2629:K2692" si="291">IF(F2629=1,SUMIFS($J$4:$J$7308,$D$4:$D$7308,"="&amp;YEAR(C2629),$E$4:$E$7308,"="&amp;MONTH(C2629)),0)</f>
        <v>0</v>
      </c>
      <c r="L2629" s="8">
        <f t="shared" ref="L2629:L2692" si="292">IF(G2629+H2629-J2629&lt;0,0,G2629+H2629-J2629)</f>
        <v>211742.66068216553</v>
      </c>
      <c r="N2629" s="8">
        <f t="shared" si="290"/>
        <v>79.791367095170045</v>
      </c>
      <c r="O2629" s="8">
        <f>IF(E2628&lt;&gt;E2629,SUM($N$4:N2629)-SUM($O$3:O2628),0)</f>
        <v>0</v>
      </c>
      <c r="P2629" s="6">
        <f>IF(B2629&gt;0,SUM($O$4:O2629)-SUM($P$3:P2628),0)</f>
        <v>0</v>
      </c>
      <c r="Q2629" s="6">
        <f t="shared" ref="Q2629:Q2692" si="293">I2629</f>
        <v>29.012402521436591</v>
      </c>
      <c r="R2629" s="8">
        <f>IF(E2628&lt;&gt;E2629,SUM($Q$4:Q2629)-SUM($R$3:R2628),0)</f>
        <v>0</v>
      </c>
      <c r="S2629" s="6">
        <f>IF(B2629&gt;0,SUM($R$4:R2629)-SUM($S$3:S2628),0)</f>
        <v>0</v>
      </c>
    </row>
    <row r="2630" spans="1:19">
      <c r="A2630">
        <f>IF(E2629&lt;&gt;E2630,COUNTIF($A$4:A2629,"&lt;&gt;0")+1,0)</f>
        <v>0</v>
      </c>
      <c r="B2630">
        <f>IF(A2630&lt;&gt;0,IF(MOD(A2630,3)=0,COUNTIF($B$4:B2629,"&lt;&gt;0")+1,0),0)</f>
        <v>0</v>
      </c>
      <c r="C2630" s="9">
        <f>'Dash Board'!$C$12+COUNT('Daily reducing balance'!$F$4:F2629)</f>
        <v>44356</v>
      </c>
      <c r="D2630">
        <f t="shared" si="287"/>
        <v>2021</v>
      </c>
      <c r="E2630">
        <f t="shared" si="288"/>
        <v>6</v>
      </c>
      <c r="F2630">
        <f>DAY('Dash Board'!$C$12+COUNT('Daily reducing balance'!$F$4:F2629))</f>
        <v>9</v>
      </c>
      <c r="G2630" s="8">
        <f t="shared" si="289"/>
        <v>211742.66068216553</v>
      </c>
      <c r="H2630" s="6">
        <f>G2630*'Dash Board'!$C$11/365</f>
        <v>60.912272251033912</v>
      </c>
      <c r="I2630" s="6">
        <f>H2630*'Dash Board'!$C$18/'Dash Board'!$C$11</f>
        <v>29.005843929063772</v>
      </c>
      <c r="J2630" s="6">
        <f>(G2630&gt;1)*PMT('Dash Board'!$C$11/365,$U$4,-'Dash Board'!$C$19)</f>
        <v>108.80376961660664</v>
      </c>
      <c r="K2630" s="6">
        <f t="shared" si="291"/>
        <v>0</v>
      </c>
      <c r="L2630" s="8">
        <f t="shared" si="292"/>
        <v>211694.76918479995</v>
      </c>
      <c r="N2630" s="8">
        <f t="shared" si="290"/>
        <v>79.797925687542872</v>
      </c>
      <c r="O2630" s="8">
        <f>IF(E2629&lt;&gt;E2630,SUM($N$4:N2630)-SUM($O$3:O2629),0)</f>
        <v>0</v>
      </c>
      <c r="P2630" s="6">
        <f>IF(B2630&gt;0,SUM($O$4:O2630)-SUM($P$3:P2629),0)</f>
        <v>0</v>
      </c>
      <c r="Q2630" s="6">
        <f t="shared" si="293"/>
        <v>29.005843929063772</v>
      </c>
      <c r="R2630" s="8">
        <f>IF(E2629&lt;&gt;E2630,SUM($Q$4:Q2630)-SUM($R$3:R2629),0)</f>
        <v>0</v>
      </c>
      <c r="S2630" s="6">
        <f>IF(B2630&gt;0,SUM($R$4:R2630)-SUM($S$3:S2629),0)</f>
        <v>0</v>
      </c>
    </row>
    <row r="2631" spans="1:19">
      <c r="A2631">
        <f>IF(E2630&lt;&gt;E2631,COUNTIF($A$4:A2630,"&lt;&gt;0")+1,0)</f>
        <v>0</v>
      </c>
      <c r="B2631">
        <f>IF(A2631&lt;&gt;0,IF(MOD(A2631,3)=0,COUNTIF($B$4:B2630,"&lt;&gt;0")+1,0),0)</f>
        <v>0</v>
      </c>
      <c r="C2631" s="9">
        <f>'Dash Board'!$C$12+COUNT('Daily reducing balance'!$F$4:F2630)</f>
        <v>44357</v>
      </c>
      <c r="D2631">
        <f t="shared" si="287"/>
        <v>2021</v>
      </c>
      <c r="E2631">
        <f t="shared" si="288"/>
        <v>6</v>
      </c>
      <c r="F2631">
        <f>DAY('Dash Board'!$C$12+COUNT('Daily reducing balance'!$F$4:F2630))</f>
        <v>10</v>
      </c>
      <c r="G2631" s="8">
        <f t="shared" si="289"/>
        <v>211694.76918479995</v>
      </c>
      <c r="H2631" s="6">
        <f>G2631*'Dash Board'!$C$11/365</f>
        <v>60.898495244942453</v>
      </c>
      <c r="I2631" s="6">
        <f>H2631*'Dash Board'!$C$18/'Dash Board'!$C$11</f>
        <v>28.999283449972598</v>
      </c>
      <c r="J2631" s="6">
        <f>(G2631&gt;1)*PMT('Dash Board'!$C$11/365,$U$4,-'Dash Board'!$C$19)</f>
        <v>108.80376961660664</v>
      </c>
      <c r="K2631" s="6">
        <f t="shared" si="291"/>
        <v>0</v>
      </c>
      <c r="L2631" s="8">
        <f t="shared" si="292"/>
        <v>211646.86391042828</v>
      </c>
      <c r="N2631" s="8">
        <f t="shared" si="290"/>
        <v>79.804486166634049</v>
      </c>
      <c r="O2631" s="8">
        <f>IF(E2630&lt;&gt;E2631,SUM($N$4:N2631)-SUM($O$3:O2630),0)</f>
        <v>0</v>
      </c>
      <c r="P2631" s="6">
        <f>IF(B2631&gt;0,SUM($O$4:O2631)-SUM($P$3:P2630),0)</f>
        <v>0</v>
      </c>
      <c r="Q2631" s="6">
        <f t="shared" si="293"/>
        <v>28.999283449972598</v>
      </c>
      <c r="R2631" s="8">
        <f>IF(E2630&lt;&gt;E2631,SUM($Q$4:Q2631)-SUM($R$3:R2630),0)</f>
        <v>0</v>
      </c>
      <c r="S2631" s="6">
        <f>IF(B2631&gt;0,SUM($R$4:R2631)-SUM($S$3:S2630),0)</f>
        <v>0</v>
      </c>
    </row>
    <row r="2632" spans="1:19">
      <c r="A2632">
        <f>IF(E2631&lt;&gt;E2632,COUNTIF($A$4:A2631,"&lt;&gt;0")+1,0)</f>
        <v>0</v>
      </c>
      <c r="B2632">
        <f>IF(A2632&lt;&gt;0,IF(MOD(A2632,3)=0,COUNTIF($B$4:B2631,"&lt;&gt;0")+1,0),0)</f>
        <v>0</v>
      </c>
      <c r="C2632" s="9">
        <f>'Dash Board'!$C$12+COUNT('Daily reducing balance'!$F$4:F2631)</f>
        <v>44358</v>
      </c>
      <c r="D2632">
        <f t="shared" si="287"/>
        <v>2021</v>
      </c>
      <c r="E2632">
        <f t="shared" si="288"/>
        <v>6</v>
      </c>
      <c r="F2632">
        <f>DAY('Dash Board'!$C$12+COUNT('Daily reducing balance'!$F$4:F2631))</f>
        <v>11</v>
      </c>
      <c r="G2632" s="8">
        <f t="shared" si="289"/>
        <v>211646.86391042828</v>
      </c>
      <c r="H2632" s="6">
        <f>G2632*'Dash Board'!$C$11/365</f>
        <v>60.884714275602654</v>
      </c>
      <c r="I2632" s="6">
        <f>H2632*'Dash Board'!$C$18/'Dash Board'!$C$11</f>
        <v>28.992721083620314</v>
      </c>
      <c r="J2632" s="6">
        <f>(G2632&gt;1)*PMT('Dash Board'!$C$11/365,$U$4,-'Dash Board'!$C$19)</f>
        <v>108.80376961660664</v>
      </c>
      <c r="K2632" s="6">
        <f t="shared" si="291"/>
        <v>0</v>
      </c>
      <c r="L2632" s="8">
        <f t="shared" si="292"/>
        <v>211598.94485508726</v>
      </c>
      <c r="N2632" s="8">
        <f t="shared" si="290"/>
        <v>79.811048532986334</v>
      </c>
      <c r="O2632" s="8">
        <f>IF(E2631&lt;&gt;E2632,SUM($N$4:N2632)-SUM($O$3:O2631),0)</f>
        <v>0</v>
      </c>
      <c r="P2632" s="6">
        <f>IF(B2632&gt;0,SUM($O$4:O2632)-SUM($P$3:P2631),0)</f>
        <v>0</v>
      </c>
      <c r="Q2632" s="6">
        <f t="shared" si="293"/>
        <v>28.992721083620314</v>
      </c>
      <c r="R2632" s="8">
        <f>IF(E2631&lt;&gt;E2632,SUM($Q$4:Q2632)-SUM($R$3:R2631),0)</f>
        <v>0</v>
      </c>
      <c r="S2632" s="6">
        <f>IF(B2632&gt;0,SUM($R$4:R2632)-SUM($S$3:S2631),0)</f>
        <v>0</v>
      </c>
    </row>
    <row r="2633" spans="1:19">
      <c r="A2633">
        <f>IF(E2632&lt;&gt;E2633,COUNTIF($A$4:A2632,"&lt;&gt;0")+1,0)</f>
        <v>0</v>
      </c>
      <c r="B2633">
        <f>IF(A2633&lt;&gt;0,IF(MOD(A2633,3)=0,COUNTIF($B$4:B2632,"&lt;&gt;0")+1,0),0)</f>
        <v>0</v>
      </c>
      <c r="C2633" s="9">
        <f>'Dash Board'!$C$12+COUNT('Daily reducing balance'!$F$4:F2632)</f>
        <v>44359</v>
      </c>
      <c r="D2633">
        <f t="shared" si="287"/>
        <v>2021</v>
      </c>
      <c r="E2633">
        <f t="shared" si="288"/>
        <v>6</v>
      </c>
      <c r="F2633">
        <f>DAY('Dash Board'!$C$12+COUNT('Daily reducing balance'!$F$4:F2632))</f>
        <v>12</v>
      </c>
      <c r="G2633" s="8">
        <f t="shared" si="289"/>
        <v>211598.94485508726</v>
      </c>
      <c r="H2633" s="6">
        <f>G2633*'Dash Board'!$C$11/365</f>
        <v>60.870929341874408</v>
      </c>
      <c r="I2633" s="6">
        <f>H2633*'Dash Board'!$C$18/'Dash Board'!$C$11</f>
        <v>28.986156829464008</v>
      </c>
      <c r="J2633" s="6">
        <f>(G2633&gt;1)*PMT('Dash Board'!$C$11/365,$U$4,-'Dash Board'!$C$19)</f>
        <v>108.80376961660664</v>
      </c>
      <c r="K2633" s="6">
        <f t="shared" si="291"/>
        <v>0</v>
      </c>
      <c r="L2633" s="8">
        <f t="shared" si="292"/>
        <v>211551.01201481253</v>
      </c>
      <c r="N2633" s="8">
        <f t="shared" si="290"/>
        <v>79.817612787142636</v>
      </c>
      <c r="O2633" s="8">
        <f>IF(E2632&lt;&gt;E2633,SUM($N$4:N2633)-SUM($O$3:O2632),0)</f>
        <v>0</v>
      </c>
      <c r="P2633" s="6">
        <f>IF(B2633&gt;0,SUM($O$4:O2633)-SUM($P$3:P2632),0)</f>
        <v>0</v>
      </c>
      <c r="Q2633" s="6">
        <f t="shared" si="293"/>
        <v>28.986156829464008</v>
      </c>
      <c r="R2633" s="8">
        <f>IF(E2632&lt;&gt;E2633,SUM($Q$4:Q2633)-SUM($R$3:R2632),0)</f>
        <v>0</v>
      </c>
      <c r="S2633" s="6">
        <f>IF(B2633&gt;0,SUM($R$4:R2633)-SUM($S$3:S2632),0)</f>
        <v>0</v>
      </c>
    </row>
    <row r="2634" spans="1:19">
      <c r="A2634">
        <f>IF(E2633&lt;&gt;E2634,COUNTIF($A$4:A2633,"&lt;&gt;0")+1,0)</f>
        <v>0</v>
      </c>
      <c r="B2634">
        <f>IF(A2634&lt;&gt;0,IF(MOD(A2634,3)=0,COUNTIF($B$4:B2633,"&lt;&gt;0")+1,0),0)</f>
        <v>0</v>
      </c>
      <c r="C2634" s="9">
        <f>'Dash Board'!$C$12+COUNT('Daily reducing balance'!$F$4:F2633)</f>
        <v>44360</v>
      </c>
      <c r="D2634">
        <f t="shared" si="287"/>
        <v>2021</v>
      </c>
      <c r="E2634">
        <f t="shared" si="288"/>
        <v>6</v>
      </c>
      <c r="F2634">
        <f>DAY('Dash Board'!$C$12+COUNT('Daily reducing balance'!$F$4:F2633))</f>
        <v>13</v>
      </c>
      <c r="G2634" s="8">
        <f t="shared" si="289"/>
        <v>211551.01201481253</v>
      </c>
      <c r="H2634" s="6">
        <f>G2634*'Dash Board'!$C$11/365</f>
        <v>60.857140442617293</v>
      </c>
      <c r="I2634" s="6">
        <f>H2634*'Dash Board'!$C$18/'Dash Board'!$C$11</f>
        <v>28.97959068696062</v>
      </c>
      <c r="J2634" s="6">
        <f>(G2634&gt;1)*PMT('Dash Board'!$C$11/365,$U$4,-'Dash Board'!$C$19)</f>
        <v>108.80376961660664</v>
      </c>
      <c r="K2634" s="6">
        <f t="shared" si="291"/>
        <v>0</v>
      </c>
      <c r="L2634" s="8">
        <f t="shared" si="292"/>
        <v>211503.06538563853</v>
      </c>
      <c r="N2634" s="8">
        <f t="shared" si="290"/>
        <v>79.824178929646024</v>
      </c>
      <c r="O2634" s="8">
        <f>IF(E2633&lt;&gt;E2634,SUM($N$4:N2634)-SUM($O$3:O2633),0)</f>
        <v>0</v>
      </c>
      <c r="P2634" s="6">
        <f>IF(B2634&gt;0,SUM($O$4:O2634)-SUM($P$3:P2633),0)</f>
        <v>0</v>
      </c>
      <c r="Q2634" s="6">
        <f t="shared" si="293"/>
        <v>28.97959068696062</v>
      </c>
      <c r="R2634" s="8">
        <f>IF(E2633&lt;&gt;E2634,SUM($Q$4:Q2634)-SUM($R$3:R2633),0)</f>
        <v>0</v>
      </c>
      <c r="S2634" s="6">
        <f>IF(B2634&gt;0,SUM($R$4:R2634)-SUM($S$3:S2633),0)</f>
        <v>0</v>
      </c>
    </row>
    <row r="2635" spans="1:19">
      <c r="A2635">
        <f>IF(E2634&lt;&gt;E2635,COUNTIF($A$4:A2634,"&lt;&gt;0")+1,0)</f>
        <v>0</v>
      </c>
      <c r="B2635">
        <f>IF(A2635&lt;&gt;0,IF(MOD(A2635,3)=0,COUNTIF($B$4:B2634,"&lt;&gt;0")+1,0),0)</f>
        <v>0</v>
      </c>
      <c r="C2635" s="9">
        <f>'Dash Board'!$C$12+COUNT('Daily reducing balance'!$F$4:F2634)</f>
        <v>44361</v>
      </c>
      <c r="D2635">
        <f t="shared" si="287"/>
        <v>2021</v>
      </c>
      <c r="E2635">
        <f t="shared" si="288"/>
        <v>6</v>
      </c>
      <c r="F2635">
        <f>DAY('Dash Board'!$C$12+COUNT('Daily reducing balance'!$F$4:F2634))</f>
        <v>14</v>
      </c>
      <c r="G2635" s="8">
        <f t="shared" si="289"/>
        <v>211503.06538563853</v>
      </c>
      <c r="H2635" s="6">
        <f>G2635*'Dash Board'!$C$11/365</f>
        <v>60.843347576690533</v>
      </c>
      <c r="I2635" s="6">
        <f>H2635*'Dash Board'!$C$18/'Dash Board'!$C$11</f>
        <v>28.973022655566925</v>
      </c>
      <c r="J2635" s="6">
        <f>(G2635&gt;1)*PMT('Dash Board'!$C$11/365,$U$4,-'Dash Board'!$C$19)</f>
        <v>108.80376961660664</v>
      </c>
      <c r="K2635" s="6">
        <f t="shared" si="291"/>
        <v>0</v>
      </c>
      <c r="L2635" s="8">
        <f t="shared" si="292"/>
        <v>211455.1049635986</v>
      </c>
      <c r="N2635" s="8">
        <f t="shared" si="290"/>
        <v>79.830746961039722</v>
      </c>
      <c r="O2635" s="8">
        <f>IF(E2634&lt;&gt;E2635,SUM($N$4:N2635)-SUM($O$3:O2634),0)</f>
        <v>0</v>
      </c>
      <c r="P2635" s="6">
        <f>IF(B2635&gt;0,SUM($O$4:O2635)-SUM($P$3:P2634),0)</f>
        <v>0</v>
      </c>
      <c r="Q2635" s="6">
        <f t="shared" si="293"/>
        <v>28.973022655566925</v>
      </c>
      <c r="R2635" s="8">
        <f>IF(E2634&lt;&gt;E2635,SUM($Q$4:Q2635)-SUM($R$3:R2634),0)</f>
        <v>0</v>
      </c>
      <c r="S2635" s="6">
        <f>IF(B2635&gt;0,SUM($R$4:R2635)-SUM($S$3:S2634),0)</f>
        <v>0</v>
      </c>
    </row>
    <row r="2636" spans="1:19">
      <c r="A2636">
        <f>IF(E2635&lt;&gt;E2636,COUNTIF($A$4:A2635,"&lt;&gt;0")+1,0)</f>
        <v>0</v>
      </c>
      <c r="B2636">
        <f>IF(A2636&lt;&gt;0,IF(MOD(A2636,3)=0,COUNTIF($B$4:B2635,"&lt;&gt;0")+1,0),0)</f>
        <v>0</v>
      </c>
      <c r="C2636" s="9">
        <f>'Dash Board'!$C$12+COUNT('Daily reducing balance'!$F$4:F2635)</f>
        <v>44362</v>
      </c>
      <c r="D2636">
        <f t="shared" si="287"/>
        <v>2021</v>
      </c>
      <c r="E2636">
        <f t="shared" si="288"/>
        <v>6</v>
      </c>
      <c r="F2636">
        <f>DAY('Dash Board'!$C$12+COUNT('Daily reducing balance'!$F$4:F2635))</f>
        <v>15</v>
      </c>
      <c r="G2636" s="8">
        <f t="shared" si="289"/>
        <v>211455.1049635986</v>
      </c>
      <c r="H2636" s="6">
        <f>G2636*'Dash Board'!$C$11/365</f>
        <v>60.829550742953025</v>
      </c>
      <c r="I2636" s="6">
        <f>H2636*'Dash Board'!$C$18/'Dash Board'!$C$11</f>
        <v>28.966452734739537</v>
      </c>
      <c r="J2636" s="6">
        <f>(G2636&gt;1)*PMT('Dash Board'!$C$11/365,$U$4,-'Dash Board'!$C$19)</f>
        <v>108.80376961660664</v>
      </c>
      <c r="K2636" s="6">
        <f t="shared" si="291"/>
        <v>0</v>
      </c>
      <c r="L2636" s="8">
        <f t="shared" si="292"/>
        <v>211407.13074472494</v>
      </c>
      <c r="N2636" s="8">
        <f t="shared" si="290"/>
        <v>79.83731688186711</v>
      </c>
      <c r="O2636" s="8">
        <f>IF(E2635&lt;&gt;E2636,SUM($N$4:N2636)-SUM($O$3:O2635),0)</f>
        <v>0</v>
      </c>
      <c r="P2636" s="6">
        <f>IF(B2636&gt;0,SUM($O$4:O2636)-SUM($P$3:P2635),0)</f>
        <v>0</v>
      </c>
      <c r="Q2636" s="6">
        <f t="shared" si="293"/>
        <v>28.966452734739537</v>
      </c>
      <c r="R2636" s="8">
        <f>IF(E2635&lt;&gt;E2636,SUM($Q$4:Q2636)-SUM($R$3:R2635),0)</f>
        <v>0</v>
      </c>
      <c r="S2636" s="6">
        <f>IF(B2636&gt;0,SUM($R$4:R2636)-SUM($S$3:S2635),0)</f>
        <v>0</v>
      </c>
    </row>
    <row r="2637" spans="1:19">
      <c r="A2637">
        <f>IF(E2636&lt;&gt;E2637,COUNTIF($A$4:A2636,"&lt;&gt;0")+1,0)</f>
        <v>0</v>
      </c>
      <c r="B2637">
        <f>IF(A2637&lt;&gt;0,IF(MOD(A2637,3)=0,COUNTIF($B$4:B2636,"&lt;&gt;0")+1,0),0)</f>
        <v>0</v>
      </c>
      <c r="C2637" s="9">
        <f>'Dash Board'!$C$12+COUNT('Daily reducing balance'!$F$4:F2636)</f>
        <v>44363</v>
      </c>
      <c r="D2637">
        <f t="shared" si="287"/>
        <v>2021</v>
      </c>
      <c r="E2637">
        <f t="shared" si="288"/>
        <v>6</v>
      </c>
      <c r="F2637">
        <f>DAY('Dash Board'!$C$12+COUNT('Daily reducing balance'!$F$4:F2636))</f>
        <v>16</v>
      </c>
      <c r="G2637" s="8">
        <f t="shared" si="289"/>
        <v>211407.13074472494</v>
      </c>
      <c r="H2637" s="6">
        <f>G2637*'Dash Board'!$C$11/365</f>
        <v>60.815749940263338</v>
      </c>
      <c r="I2637" s="6">
        <f>H2637*'Dash Board'!$C$18/'Dash Board'!$C$11</f>
        <v>28.959880923934925</v>
      </c>
      <c r="J2637" s="6">
        <f>(G2637&gt;1)*PMT('Dash Board'!$C$11/365,$U$4,-'Dash Board'!$C$19)</f>
        <v>108.80376961660664</v>
      </c>
      <c r="K2637" s="6">
        <f t="shared" si="291"/>
        <v>0</v>
      </c>
      <c r="L2637" s="8">
        <f t="shared" si="292"/>
        <v>211359.14272504859</v>
      </c>
      <c r="N2637" s="8">
        <f t="shared" si="290"/>
        <v>79.843888692671726</v>
      </c>
      <c r="O2637" s="8">
        <f>IF(E2636&lt;&gt;E2637,SUM($N$4:N2637)-SUM($O$3:O2636),0)</f>
        <v>0</v>
      </c>
      <c r="P2637" s="6">
        <f>IF(B2637&gt;0,SUM($O$4:O2637)-SUM($P$3:P2636),0)</f>
        <v>0</v>
      </c>
      <c r="Q2637" s="6">
        <f t="shared" si="293"/>
        <v>28.959880923934925</v>
      </c>
      <c r="R2637" s="8">
        <f>IF(E2636&lt;&gt;E2637,SUM($Q$4:Q2637)-SUM($R$3:R2636),0)</f>
        <v>0</v>
      </c>
      <c r="S2637" s="6">
        <f>IF(B2637&gt;0,SUM($R$4:R2637)-SUM($S$3:S2636),0)</f>
        <v>0</v>
      </c>
    </row>
    <row r="2638" spans="1:19">
      <c r="A2638">
        <f>IF(E2637&lt;&gt;E2638,COUNTIF($A$4:A2637,"&lt;&gt;0")+1,0)</f>
        <v>0</v>
      </c>
      <c r="B2638">
        <f>IF(A2638&lt;&gt;0,IF(MOD(A2638,3)=0,COUNTIF($B$4:B2637,"&lt;&gt;0")+1,0),0)</f>
        <v>0</v>
      </c>
      <c r="C2638" s="9">
        <f>'Dash Board'!$C$12+COUNT('Daily reducing balance'!$F$4:F2637)</f>
        <v>44364</v>
      </c>
      <c r="D2638">
        <f t="shared" si="287"/>
        <v>2021</v>
      </c>
      <c r="E2638">
        <f t="shared" si="288"/>
        <v>6</v>
      </c>
      <c r="F2638">
        <f>DAY('Dash Board'!$C$12+COUNT('Daily reducing balance'!$F$4:F2637))</f>
        <v>17</v>
      </c>
      <c r="G2638" s="8">
        <f t="shared" si="289"/>
        <v>211359.14272504859</v>
      </c>
      <c r="H2638" s="6">
        <f>G2638*'Dash Board'!$C$11/365</f>
        <v>60.801945167479722</v>
      </c>
      <c r="I2638" s="6">
        <f>H2638*'Dash Board'!$C$18/'Dash Board'!$C$11</f>
        <v>28.953307222609396</v>
      </c>
      <c r="J2638" s="6">
        <f>(G2638&gt;1)*PMT('Dash Board'!$C$11/365,$U$4,-'Dash Board'!$C$19)</f>
        <v>108.80376961660664</v>
      </c>
      <c r="K2638" s="6">
        <f t="shared" si="291"/>
        <v>0</v>
      </c>
      <c r="L2638" s="8">
        <f t="shared" si="292"/>
        <v>211311.14090059945</v>
      </c>
      <c r="N2638" s="8">
        <f t="shared" si="290"/>
        <v>79.850462393997248</v>
      </c>
      <c r="O2638" s="8">
        <f>IF(E2637&lt;&gt;E2638,SUM($N$4:N2638)-SUM($O$3:O2637),0)</f>
        <v>0</v>
      </c>
      <c r="P2638" s="6">
        <f>IF(B2638&gt;0,SUM($O$4:O2638)-SUM($P$3:P2637),0)</f>
        <v>0</v>
      </c>
      <c r="Q2638" s="6">
        <f t="shared" si="293"/>
        <v>28.953307222609396</v>
      </c>
      <c r="R2638" s="8">
        <f>IF(E2637&lt;&gt;E2638,SUM($Q$4:Q2638)-SUM($R$3:R2637),0)</f>
        <v>0</v>
      </c>
      <c r="S2638" s="6">
        <f>IF(B2638&gt;0,SUM($R$4:R2638)-SUM($S$3:S2637),0)</f>
        <v>0</v>
      </c>
    </row>
    <row r="2639" spans="1:19">
      <c r="A2639">
        <f>IF(E2638&lt;&gt;E2639,COUNTIF($A$4:A2638,"&lt;&gt;0")+1,0)</f>
        <v>0</v>
      </c>
      <c r="B2639">
        <f>IF(A2639&lt;&gt;0,IF(MOD(A2639,3)=0,COUNTIF($B$4:B2638,"&lt;&gt;0")+1,0),0)</f>
        <v>0</v>
      </c>
      <c r="C2639" s="9">
        <f>'Dash Board'!$C$12+COUNT('Daily reducing balance'!$F$4:F2638)</f>
        <v>44365</v>
      </c>
      <c r="D2639">
        <f t="shared" si="287"/>
        <v>2021</v>
      </c>
      <c r="E2639">
        <f t="shared" si="288"/>
        <v>6</v>
      </c>
      <c r="F2639">
        <f>DAY('Dash Board'!$C$12+COUNT('Daily reducing balance'!$F$4:F2638))</f>
        <v>18</v>
      </c>
      <c r="G2639" s="8">
        <f t="shared" si="289"/>
        <v>211311.14090059945</v>
      </c>
      <c r="H2639" s="6">
        <f>G2639*'Dash Board'!$C$11/365</f>
        <v>60.788136423460116</v>
      </c>
      <c r="I2639" s="6">
        <f>H2639*'Dash Board'!$C$18/'Dash Board'!$C$11</f>
        <v>28.946731630219105</v>
      </c>
      <c r="J2639" s="6">
        <f>(G2639&gt;1)*PMT('Dash Board'!$C$11/365,$U$4,-'Dash Board'!$C$19)</f>
        <v>108.80376961660664</v>
      </c>
      <c r="K2639" s="6">
        <f t="shared" si="291"/>
        <v>0</v>
      </c>
      <c r="L2639" s="8">
        <f t="shared" si="292"/>
        <v>211263.12526740629</v>
      </c>
      <c r="N2639" s="8">
        <f t="shared" si="290"/>
        <v>79.857037986387539</v>
      </c>
      <c r="O2639" s="8">
        <f>IF(E2638&lt;&gt;E2639,SUM($N$4:N2639)-SUM($O$3:O2638),0)</f>
        <v>0</v>
      </c>
      <c r="P2639" s="6">
        <f>IF(B2639&gt;0,SUM($O$4:O2639)-SUM($P$3:P2638),0)</f>
        <v>0</v>
      </c>
      <c r="Q2639" s="6">
        <f t="shared" si="293"/>
        <v>28.946731630219105</v>
      </c>
      <c r="R2639" s="8">
        <f>IF(E2638&lt;&gt;E2639,SUM($Q$4:Q2639)-SUM($R$3:R2638),0)</f>
        <v>0</v>
      </c>
      <c r="S2639" s="6">
        <f>IF(B2639&gt;0,SUM($R$4:R2639)-SUM($S$3:S2638),0)</f>
        <v>0</v>
      </c>
    </row>
    <row r="2640" spans="1:19">
      <c r="A2640">
        <f>IF(E2639&lt;&gt;E2640,COUNTIF($A$4:A2639,"&lt;&gt;0")+1,0)</f>
        <v>0</v>
      </c>
      <c r="B2640">
        <f>IF(A2640&lt;&gt;0,IF(MOD(A2640,3)=0,COUNTIF($B$4:B2639,"&lt;&gt;0")+1,0),0)</f>
        <v>0</v>
      </c>
      <c r="C2640" s="9">
        <f>'Dash Board'!$C$12+COUNT('Daily reducing balance'!$F$4:F2639)</f>
        <v>44366</v>
      </c>
      <c r="D2640">
        <f t="shared" si="287"/>
        <v>2021</v>
      </c>
      <c r="E2640">
        <f t="shared" si="288"/>
        <v>6</v>
      </c>
      <c r="F2640">
        <f>DAY('Dash Board'!$C$12+COUNT('Daily reducing balance'!$F$4:F2639))</f>
        <v>19</v>
      </c>
      <c r="G2640" s="8">
        <f t="shared" si="289"/>
        <v>211263.12526740629</v>
      </c>
      <c r="H2640" s="6">
        <f>G2640*'Dash Board'!$C$11/365</f>
        <v>60.774323707062074</v>
      </c>
      <c r="I2640" s="6">
        <f>H2640*'Dash Board'!$C$18/'Dash Board'!$C$11</f>
        <v>28.940154146220038</v>
      </c>
      <c r="J2640" s="6">
        <f>(G2640&gt;1)*PMT('Dash Board'!$C$11/365,$U$4,-'Dash Board'!$C$19)</f>
        <v>108.80376961660664</v>
      </c>
      <c r="K2640" s="6">
        <f t="shared" si="291"/>
        <v>0</v>
      </c>
      <c r="L2640" s="8">
        <f t="shared" si="292"/>
        <v>211215.09582149674</v>
      </c>
      <c r="N2640" s="8">
        <f t="shared" si="290"/>
        <v>79.863615470386605</v>
      </c>
      <c r="O2640" s="8">
        <f>IF(E2639&lt;&gt;E2640,SUM($N$4:N2640)-SUM($O$3:O2639),0)</f>
        <v>0</v>
      </c>
      <c r="P2640" s="6">
        <f>IF(B2640&gt;0,SUM($O$4:O2640)-SUM($P$3:P2639),0)</f>
        <v>0</v>
      </c>
      <c r="Q2640" s="6">
        <f t="shared" si="293"/>
        <v>28.940154146220038</v>
      </c>
      <c r="R2640" s="8">
        <f>IF(E2639&lt;&gt;E2640,SUM($Q$4:Q2640)-SUM($R$3:R2639),0)</f>
        <v>0</v>
      </c>
      <c r="S2640" s="6">
        <f>IF(B2640&gt;0,SUM($R$4:R2640)-SUM($S$3:S2639),0)</f>
        <v>0</v>
      </c>
    </row>
    <row r="2641" spans="1:19">
      <c r="A2641">
        <f>IF(E2640&lt;&gt;E2641,COUNTIF($A$4:A2640,"&lt;&gt;0")+1,0)</f>
        <v>0</v>
      </c>
      <c r="B2641">
        <f>IF(A2641&lt;&gt;0,IF(MOD(A2641,3)=0,COUNTIF($B$4:B2640,"&lt;&gt;0")+1,0),0)</f>
        <v>0</v>
      </c>
      <c r="C2641" s="9">
        <f>'Dash Board'!$C$12+COUNT('Daily reducing balance'!$F$4:F2640)</f>
        <v>44367</v>
      </c>
      <c r="D2641">
        <f t="shared" si="287"/>
        <v>2021</v>
      </c>
      <c r="E2641">
        <f t="shared" si="288"/>
        <v>6</v>
      </c>
      <c r="F2641">
        <f>DAY('Dash Board'!$C$12+COUNT('Daily reducing balance'!$F$4:F2640))</f>
        <v>20</v>
      </c>
      <c r="G2641" s="8">
        <f t="shared" si="289"/>
        <v>211215.09582149674</v>
      </c>
      <c r="H2641" s="6">
        <f>G2641*'Dash Board'!$C$11/365</f>
        <v>60.760507017142892</v>
      </c>
      <c r="I2641" s="6">
        <f>H2641*'Dash Board'!$C$18/'Dash Board'!$C$11</f>
        <v>28.933574770068049</v>
      </c>
      <c r="J2641" s="6">
        <f>(G2641&gt;1)*PMT('Dash Board'!$C$11/365,$U$4,-'Dash Board'!$C$19)</f>
        <v>108.80376961660664</v>
      </c>
      <c r="K2641" s="6">
        <f t="shared" si="291"/>
        <v>0</v>
      </c>
      <c r="L2641" s="8">
        <f t="shared" si="292"/>
        <v>211167.05255889727</v>
      </c>
      <c r="N2641" s="8">
        <f t="shared" si="290"/>
        <v>79.870194846538595</v>
      </c>
      <c r="O2641" s="8">
        <f>IF(E2640&lt;&gt;E2641,SUM($N$4:N2641)-SUM($O$3:O2640),0)</f>
        <v>0</v>
      </c>
      <c r="P2641" s="6">
        <f>IF(B2641&gt;0,SUM($O$4:O2641)-SUM($P$3:P2640),0)</f>
        <v>0</v>
      </c>
      <c r="Q2641" s="6">
        <f t="shared" si="293"/>
        <v>28.933574770068049</v>
      </c>
      <c r="R2641" s="8">
        <f>IF(E2640&lt;&gt;E2641,SUM($Q$4:Q2641)-SUM($R$3:R2640),0)</f>
        <v>0</v>
      </c>
      <c r="S2641" s="6">
        <f>IF(B2641&gt;0,SUM($R$4:R2641)-SUM($S$3:S2640),0)</f>
        <v>0</v>
      </c>
    </row>
    <row r="2642" spans="1:19">
      <c r="A2642">
        <f>IF(E2641&lt;&gt;E2642,COUNTIF($A$4:A2641,"&lt;&gt;0")+1,0)</f>
        <v>0</v>
      </c>
      <c r="B2642">
        <f>IF(A2642&lt;&gt;0,IF(MOD(A2642,3)=0,COUNTIF($B$4:B2641,"&lt;&gt;0")+1,0),0)</f>
        <v>0</v>
      </c>
      <c r="C2642" s="9">
        <f>'Dash Board'!$C$12+COUNT('Daily reducing balance'!$F$4:F2641)</f>
        <v>44368</v>
      </c>
      <c r="D2642">
        <f t="shared" si="287"/>
        <v>2021</v>
      </c>
      <c r="E2642">
        <f t="shared" si="288"/>
        <v>6</v>
      </c>
      <c r="F2642">
        <f>DAY('Dash Board'!$C$12+COUNT('Daily reducing balance'!$F$4:F2641))</f>
        <v>21</v>
      </c>
      <c r="G2642" s="8">
        <f t="shared" si="289"/>
        <v>211167.05255889727</v>
      </c>
      <c r="H2642" s="6">
        <f>G2642*'Dash Board'!$C$11/365</f>
        <v>60.746686352559479</v>
      </c>
      <c r="I2642" s="6">
        <f>H2642*'Dash Board'!$C$18/'Dash Board'!$C$11</f>
        <v>28.926993501218803</v>
      </c>
      <c r="J2642" s="6">
        <f>(G2642&gt;1)*PMT('Dash Board'!$C$11/365,$U$4,-'Dash Board'!$C$19)</f>
        <v>108.80376961660664</v>
      </c>
      <c r="K2642" s="6">
        <f t="shared" si="291"/>
        <v>0</v>
      </c>
      <c r="L2642" s="8">
        <f t="shared" si="292"/>
        <v>211118.99547563322</v>
      </c>
      <c r="N2642" s="8">
        <f t="shared" si="290"/>
        <v>79.876776115387841</v>
      </c>
      <c r="O2642" s="8">
        <f>IF(E2641&lt;&gt;E2642,SUM($N$4:N2642)-SUM($O$3:O2641),0)</f>
        <v>0</v>
      </c>
      <c r="P2642" s="6">
        <f>IF(B2642&gt;0,SUM($O$4:O2642)-SUM($P$3:P2641),0)</f>
        <v>0</v>
      </c>
      <c r="Q2642" s="6">
        <f t="shared" si="293"/>
        <v>28.926993501218803</v>
      </c>
      <c r="R2642" s="8">
        <f>IF(E2641&lt;&gt;E2642,SUM($Q$4:Q2642)-SUM($R$3:R2641),0)</f>
        <v>0</v>
      </c>
      <c r="S2642" s="6">
        <f>IF(B2642&gt;0,SUM($R$4:R2642)-SUM($S$3:S2641),0)</f>
        <v>0</v>
      </c>
    </row>
    <row r="2643" spans="1:19">
      <c r="A2643">
        <f>IF(E2642&lt;&gt;E2643,COUNTIF($A$4:A2642,"&lt;&gt;0")+1,0)</f>
        <v>0</v>
      </c>
      <c r="B2643">
        <f>IF(A2643&lt;&gt;0,IF(MOD(A2643,3)=0,COUNTIF($B$4:B2642,"&lt;&gt;0")+1,0),0)</f>
        <v>0</v>
      </c>
      <c r="C2643" s="9">
        <f>'Dash Board'!$C$12+COUNT('Daily reducing balance'!$F$4:F2642)</f>
        <v>44369</v>
      </c>
      <c r="D2643">
        <f t="shared" si="287"/>
        <v>2021</v>
      </c>
      <c r="E2643">
        <f t="shared" si="288"/>
        <v>6</v>
      </c>
      <c r="F2643">
        <f>DAY('Dash Board'!$C$12+COUNT('Daily reducing balance'!$F$4:F2642))</f>
        <v>22</v>
      </c>
      <c r="G2643" s="8">
        <f t="shared" si="289"/>
        <v>211118.99547563322</v>
      </c>
      <c r="H2643" s="6">
        <f>G2643*'Dash Board'!$C$11/365</f>
        <v>60.73286171216845</v>
      </c>
      <c r="I2643" s="6">
        <f>H2643*'Dash Board'!$C$18/'Dash Board'!$C$11</f>
        <v>28.920410339127837</v>
      </c>
      <c r="J2643" s="6">
        <f>(G2643&gt;1)*PMT('Dash Board'!$C$11/365,$U$4,-'Dash Board'!$C$19)</f>
        <v>108.80376961660664</v>
      </c>
      <c r="K2643" s="6">
        <f t="shared" si="291"/>
        <v>0</v>
      </c>
      <c r="L2643" s="8">
        <f t="shared" si="292"/>
        <v>211070.92456772877</v>
      </c>
      <c r="N2643" s="8">
        <f t="shared" si="290"/>
        <v>79.883359277478803</v>
      </c>
      <c r="O2643" s="8">
        <f>IF(E2642&lt;&gt;E2643,SUM($N$4:N2643)-SUM($O$3:O2642),0)</f>
        <v>0</v>
      </c>
      <c r="P2643" s="6">
        <f>IF(B2643&gt;0,SUM($O$4:O2643)-SUM($P$3:P2642),0)</f>
        <v>0</v>
      </c>
      <c r="Q2643" s="6">
        <f t="shared" si="293"/>
        <v>28.920410339127837</v>
      </c>
      <c r="R2643" s="8">
        <f>IF(E2642&lt;&gt;E2643,SUM($Q$4:Q2643)-SUM($R$3:R2642),0)</f>
        <v>0</v>
      </c>
      <c r="S2643" s="6">
        <f>IF(B2643&gt;0,SUM($R$4:R2643)-SUM($S$3:S2642),0)</f>
        <v>0</v>
      </c>
    </row>
    <row r="2644" spans="1:19">
      <c r="A2644">
        <f>IF(E2643&lt;&gt;E2644,COUNTIF($A$4:A2643,"&lt;&gt;0")+1,0)</f>
        <v>0</v>
      </c>
      <c r="B2644">
        <f>IF(A2644&lt;&gt;0,IF(MOD(A2644,3)=0,COUNTIF($B$4:B2643,"&lt;&gt;0")+1,0),0)</f>
        <v>0</v>
      </c>
      <c r="C2644" s="9">
        <f>'Dash Board'!$C$12+COUNT('Daily reducing balance'!$F$4:F2643)</f>
        <v>44370</v>
      </c>
      <c r="D2644">
        <f t="shared" si="287"/>
        <v>2021</v>
      </c>
      <c r="E2644">
        <f t="shared" si="288"/>
        <v>6</v>
      </c>
      <c r="F2644">
        <f>DAY('Dash Board'!$C$12+COUNT('Daily reducing balance'!$F$4:F2643))</f>
        <v>23</v>
      </c>
      <c r="G2644" s="8">
        <f t="shared" si="289"/>
        <v>211070.92456772877</v>
      </c>
      <c r="H2644" s="6">
        <f>G2644*'Dash Board'!$C$11/365</f>
        <v>60.719033094826081</v>
      </c>
      <c r="I2644" s="6">
        <f>H2644*'Dash Board'!$C$18/'Dash Board'!$C$11</f>
        <v>28.913825283250517</v>
      </c>
      <c r="J2644" s="6">
        <f>(G2644&gt;1)*PMT('Dash Board'!$C$11/365,$U$4,-'Dash Board'!$C$19)</f>
        <v>108.80376961660664</v>
      </c>
      <c r="K2644" s="6">
        <f t="shared" si="291"/>
        <v>0</v>
      </c>
      <c r="L2644" s="8">
        <f t="shared" si="292"/>
        <v>211022.83983120698</v>
      </c>
      <c r="N2644" s="8">
        <f t="shared" si="290"/>
        <v>79.889944333356127</v>
      </c>
      <c r="O2644" s="8">
        <f>IF(E2643&lt;&gt;E2644,SUM($N$4:N2644)-SUM($O$3:O2643),0)</f>
        <v>0</v>
      </c>
      <c r="P2644" s="6">
        <f>IF(B2644&gt;0,SUM($O$4:O2644)-SUM($P$3:P2643),0)</f>
        <v>0</v>
      </c>
      <c r="Q2644" s="6">
        <f t="shared" si="293"/>
        <v>28.913825283250517</v>
      </c>
      <c r="R2644" s="8">
        <f>IF(E2643&lt;&gt;E2644,SUM($Q$4:Q2644)-SUM($R$3:R2643),0)</f>
        <v>0</v>
      </c>
      <c r="S2644" s="6">
        <f>IF(B2644&gt;0,SUM($R$4:R2644)-SUM($S$3:S2643),0)</f>
        <v>0</v>
      </c>
    </row>
    <row r="2645" spans="1:19">
      <c r="A2645">
        <f>IF(E2644&lt;&gt;E2645,COUNTIF($A$4:A2644,"&lt;&gt;0")+1,0)</f>
        <v>0</v>
      </c>
      <c r="B2645">
        <f>IF(A2645&lt;&gt;0,IF(MOD(A2645,3)=0,COUNTIF($B$4:B2644,"&lt;&gt;0")+1,0),0)</f>
        <v>0</v>
      </c>
      <c r="C2645" s="9">
        <f>'Dash Board'!$C$12+COUNT('Daily reducing balance'!$F$4:F2644)</f>
        <v>44371</v>
      </c>
      <c r="D2645">
        <f t="shared" si="287"/>
        <v>2021</v>
      </c>
      <c r="E2645">
        <f t="shared" si="288"/>
        <v>6</v>
      </c>
      <c r="F2645">
        <f>DAY('Dash Board'!$C$12+COUNT('Daily reducing balance'!$F$4:F2644))</f>
        <v>24</v>
      </c>
      <c r="G2645" s="8">
        <f t="shared" si="289"/>
        <v>211022.83983120698</v>
      </c>
      <c r="H2645" s="6">
        <f>G2645*'Dash Board'!$C$11/365</f>
        <v>60.705200499388305</v>
      </c>
      <c r="I2645" s="6">
        <f>H2645*'Dash Board'!$C$18/'Dash Board'!$C$11</f>
        <v>28.907238333042052</v>
      </c>
      <c r="J2645" s="6">
        <f>(G2645&gt;1)*PMT('Dash Board'!$C$11/365,$U$4,-'Dash Board'!$C$19)</f>
        <v>108.80376961660664</v>
      </c>
      <c r="K2645" s="6">
        <f t="shared" si="291"/>
        <v>0</v>
      </c>
      <c r="L2645" s="8">
        <f t="shared" si="292"/>
        <v>210974.74126208975</v>
      </c>
      <c r="N2645" s="8">
        <f t="shared" si="290"/>
        <v>79.896531283564599</v>
      </c>
      <c r="O2645" s="8">
        <f>IF(E2644&lt;&gt;E2645,SUM($N$4:N2645)-SUM($O$3:O2644),0)</f>
        <v>0</v>
      </c>
      <c r="P2645" s="6">
        <f>IF(B2645&gt;0,SUM($O$4:O2645)-SUM($P$3:P2644),0)</f>
        <v>0</v>
      </c>
      <c r="Q2645" s="6">
        <f t="shared" si="293"/>
        <v>28.907238333042052</v>
      </c>
      <c r="R2645" s="8">
        <f>IF(E2644&lt;&gt;E2645,SUM($Q$4:Q2645)-SUM($R$3:R2644),0)</f>
        <v>0</v>
      </c>
      <c r="S2645" s="6">
        <f>IF(B2645&gt;0,SUM($R$4:R2645)-SUM($S$3:S2644),0)</f>
        <v>0</v>
      </c>
    </row>
    <row r="2646" spans="1:19">
      <c r="A2646">
        <f>IF(E2645&lt;&gt;E2646,COUNTIF($A$4:A2645,"&lt;&gt;0")+1,0)</f>
        <v>0</v>
      </c>
      <c r="B2646">
        <f>IF(A2646&lt;&gt;0,IF(MOD(A2646,3)=0,COUNTIF($B$4:B2645,"&lt;&gt;0")+1,0),0)</f>
        <v>0</v>
      </c>
      <c r="C2646" s="9">
        <f>'Dash Board'!$C$12+COUNT('Daily reducing balance'!$F$4:F2645)</f>
        <v>44372</v>
      </c>
      <c r="D2646">
        <f t="shared" si="287"/>
        <v>2021</v>
      </c>
      <c r="E2646">
        <f t="shared" si="288"/>
        <v>6</v>
      </c>
      <c r="F2646">
        <f>DAY('Dash Board'!$C$12+COUNT('Daily reducing balance'!$F$4:F2645))</f>
        <v>25</v>
      </c>
      <c r="G2646" s="8">
        <f t="shared" si="289"/>
        <v>210974.74126208975</v>
      </c>
      <c r="H2646" s="6">
        <f>G2646*'Dash Board'!$C$11/365</f>
        <v>60.69136392471075</v>
      </c>
      <c r="I2646" s="6">
        <f>H2646*'Dash Board'!$C$18/'Dash Board'!$C$11</f>
        <v>28.900649487957505</v>
      </c>
      <c r="J2646" s="6">
        <f>(G2646&gt;1)*PMT('Dash Board'!$C$11/365,$U$4,-'Dash Board'!$C$19)</f>
        <v>108.80376961660664</v>
      </c>
      <c r="K2646" s="6">
        <f t="shared" si="291"/>
        <v>0</v>
      </c>
      <c r="L2646" s="8">
        <f t="shared" si="292"/>
        <v>210926.62885639785</v>
      </c>
      <c r="N2646" s="8">
        <f t="shared" si="290"/>
        <v>79.903120128649135</v>
      </c>
      <c r="O2646" s="8">
        <f>IF(E2645&lt;&gt;E2646,SUM($N$4:N2646)-SUM($O$3:O2645),0)</f>
        <v>0</v>
      </c>
      <c r="P2646" s="6">
        <f>IF(B2646&gt;0,SUM($O$4:O2646)-SUM($P$3:P2645),0)</f>
        <v>0</v>
      </c>
      <c r="Q2646" s="6">
        <f t="shared" si="293"/>
        <v>28.900649487957505</v>
      </c>
      <c r="R2646" s="8">
        <f>IF(E2645&lt;&gt;E2646,SUM($Q$4:Q2646)-SUM($R$3:R2645),0)</f>
        <v>0</v>
      </c>
      <c r="S2646" s="6">
        <f>IF(B2646&gt;0,SUM($R$4:R2646)-SUM($S$3:S2645),0)</f>
        <v>0</v>
      </c>
    </row>
    <row r="2647" spans="1:19">
      <c r="A2647">
        <f>IF(E2646&lt;&gt;E2647,COUNTIF($A$4:A2646,"&lt;&gt;0")+1,0)</f>
        <v>0</v>
      </c>
      <c r="B2647">
        <f>IF(A2647&lt;&gt;0,IF(MOD(A2647,3)=0,COUNTIF($B$4:B2646,"&lt;&gt;0")+1,0),0)</f>
        <v>0</v>
      </c>
      <c r="C2647" s="9">
        <f>'Dash Board'!$C$12+COUNT('Daily reducing balance'!$F$4:F2646)</f>
        <v>44373</v>
      </c>
      <c r="D2647">
        <f t="shared" si="287"/>
        <v>2021</v>
      </c>
      <c r="E2647">
        <f t="shared" si="288"/>
        <v>6</v>
      </c>
      <c r="F2647">
        <f>DAY('Dash Board'!$C$12+COUNT('Daily reducing balance'!$F$4:F2646))</f>
        <v>26</v>
      </c>
      <c r="G2647" s="8">
        <f t="shared" si="289"/>
        <v>210926.62885639785</v>
      </c>
      <c r="H2647" s="6">
        <f>G2647*'Dash Board'!$C$11/365</f>
        <v>60.677523369648696</v>
      </c>
      <c r="I2647" s="6">
        <f>H2647*'Dash Board'!$C$18/'Dash Board'!$C$11</f>
        <v>28.894058747451762</v>
      </c>
      <c r="J2647" s="6">
        <f>(G2647&gt;1)*PMT('Dash Board'!$C$11/365,$U$4,-'Dash Board'!$C$19)</f>
        <v>108.80376961660664</v>
      </c>
      <c r="K2647" s="6">
        <f t="shared" si="291"/>
        <v>0</v>
      </c>
      <c r="L2647" s="8">
        <f t="shared" si="292"/>
        <v>210878.50261015087</v>
      </c>
      <c r="N2647" s="8">
        <f t="shared" si="290"/>
        <v>79.909710869154878</v>
      </c>
      <c r="O2647" s="8">
        <f>IF(E2646&lt;&gt;E2647,SUM($N$4:N2647)-SUM($O$3:O2646),0)</f>
        <v>0</v>
      </c>
      <c r="P2647" s="6">
        <f>IF(B2647&gt;0,SUM($O$4:O2647)-SUM($P$3:P2646),0)</f>
        <v>0</v>
      </c>
      <c r="Q2647" s="6">
        <f t="shared" si="293"/>
        <v>28.894058747451762</v>
      </c>
      <c r="R2647" s="8">
        <f>IF(E2646&lt;&gt;E2647,SUM($Q$4:Q2647)-SUM($R$3:R2646),0)</f>
        <v>0</v>
      </c>
      <c r="S2647" s="6">
        <f>IF(B2647&gt;0,SUM($R$4:R2647)-SUM($S$3:S2646),0)</f>
        <v>0</v>
      </c>
    </row>
    <row r="2648" spans="1:19">
      <c r="A2648">
        <f>IF(E2647&lt;&gt;E2648,COUNTIF($A$4:A2647,"&lt;&gt;0")+1,0)</f>
        <v>0</v>
      </c>
      <c r="B2648">
        <f>IF(A2648&lt;&gt;0,IF(MOD(A2648,3)=0,COUNTIF($B$4:B2647,"&lt;&gt;0")+1,0),0)</f>
        <v>0</v>
      </c>
      <c r="C2648" s="9">
        <f>'Dash Board'!$C$12+COUNT('Daily reducing balance'!$F$4:F2647)</f>
        <v>44374</v>
      </c>
      <c r="D2648">
        <f t="shared" si="287"/>
        <v>2021</v>
      </c>
      <c r="E2648">
        <f t="shared" si="288"/>
        <v>6</v>
      </c>
      <c r="F2648">
        <f>DAY('Dash Board'!$C$12+COUNT('Daily reducing balance'!$F$4:F2647))</f>
        <v>27</v>
      </c>
      <c r="G2648" s="8">
        <f t="shared" si="289"/>
        <v>210878.50261015087</v>
      </c>
      <c r="H2648" s="6">
        <f>G2648*'Dash Board'!$C$11/365</f>
        <v>60.663678833057105</v>
      </c>
      <c r="I2648" s="6">
        <f>H2648*'Dash Board'!$C$18/'Dash Board'!$C$11</f>
        <v>28.887466110979577</v>
      </c>
      <c r="J2648" s="6">
        <f>(G2648&gt;1)*PMT('Dash Board'!$C$11/365,$U$4,-'Dash Board'!$C$19)</f>
        <v>108.80376961660664</v>
      </c>
      <c r="K2648" s="6">
        <f t="shared" si="291"/>
        <v>0</v>
      </c>
      <c r="L2648" s="8">
        <f t="shared" si="292"/>
        <v>210830.36251936731</v>
      </c>
      <c r="N2648" s="8">
        <f t="shared" si="290"/>
        <v>79.91630350562707</v>
      </c>
      <c r="O2648" s="8">
        <f>IF(E2647&lt;&gt;E2648,SUM($N$4:N2648)-SUM($O$3:O2647),0)</f>
        <v>0</v>
      </c>
      <c r="P2648" s="6">
        <f>IF(B2648&gt;0,SUM($O$4:O2648)-SUM($P$3:P2647),0)</f>
        <v>0</v>
      </c>
      <c r="Q2648" s="6">
        <f t="shared" si="293"/>
        <v>28.887466110979577</v>
      </c>
      <c r="R2648" s="8">
        <f>IF(E2647&lt;&gt;E2648,SUM($Q$4:Q2648)-SUM($R$3:R2647),0)</f>
        <v>0</v>
      </c>
      <c r="S2648" s="6">
        <f>IF(B2648&gt;0,SUM($R$4:R2648)-SUM($S$3:S2647),0)</f>
        <v>0</v>
      </c>
    </row>
    <row r="2649" spans="1:19">
      <c r="A2649">
        <f>IF(E2648&lt;&gt;E2649,COUNTIF($A$4:A2648,"&lt;&gt;0")+1,0)</f>
        <v>0</v>
      </c>
      <c r="B2649">
        <f>IF(A2649&lt;&gt;0,IF(MOD(A2649,3)=0,COUNTIF($B$4:B2648,"&lt;&gt;0")+1,0),0)</f>
        <v>0</v>
      </c>
      <c r="C2649" s="9">
        <f>'Dash Board'!$C$12+COUNT('Daily reducing balance'!$F$4:F2648)</f>
        <v>44375</v>
      </c>
      <c r="D2649">
        <f t="shared" si="287"/>
        <v>2021</v>
      </c>
      <c r="E2649">
        <f t="shared" si="288"/>
        <v>6</v>
      </c>
      <c r="F2649">
        <f>DAY('Dash Board'!$C$12+COUNT('Daily reducing balance'!$F$4:F2648))</f>
        <v>28</v>
      </c>
      <c r="G2649" s="8">
        <f t="shared" si="289"/>
        <v>210830.36251936731</v>
      </c>
      <c r="H2649" s="6">
        <f>G2649*'Dash Board'!$C$11/365</f>
        <v>60.649830313790595</v>
      </c>
      <c r="I2649" s="6">
        <f>H2649*'Dash Board'!$C$18/'Dash Board'!$C$11</f>
        <v>28.880871577995524</v>
      </c>
      <c r="J2649" s="6">
        <f>(G2649&gt;1)*PMT('Dash Board'!$C$11/365,$U$4,-'Dash Board'!$C$19)</f>
        <v>108.80376961660664</v>
      </c>
      <c r="K2649" s="6">
        <f t="shared" si="291"/>
        <v>0</v>
      </c>
      <c r="L2649" s="8">
        <f t="shared" si="292"/>
        <v>210782.20858006447</v>
      </c>
      <c r="N2649" s="8">
        <f t="shared" si="290"/>
        <v>79.922898038611123</v>
      </c>
      <c r="O2649" s="8">
        <f>IF(E2648&lt;&gt;E2649,SUM($N$4:N2649)-SUM($O$3:O2648),0)</f>
        <v>0</v>
      </c>
      <c r="P2649" s="6">
        <f>IF(B2649&gt;0,SUM($O$4:O2649)-SUM($P$3:P2648),0)</f>
        <v>0</v>
      </c>
      <c r="Q2649" s="6">
        <f t="shared" si="293"/>
        <v>28.880871577995524</v>
      </c>
      <c r="R2649" s="8">
        <f>IF(E2648&lt;&gt;E2649,SUM($Q$4:Q2649)-SUM($R$3:R2648),0)</f>
        <v>0</v>
      </c>
      <c r="S2649" s="6">
        <f>IF(B2649&gt;0,SUM($R$4:R2649)-SUM($S$3:S2648),0)</f>
        <v>0</v>
      </c>
    </row>
    <row r="2650" spans="1:19">
      <c r="A2650">
        <f>IF(E2649&lt;&gt;E2650,COUNTIF($A$4:A2649,"&lt;&gt;0")+1,0)</f>
        <v>0</v>
      </c>
      <c r="B2650">
        <f>IF(A2650&lt;&gt;0,IF(MOD(A2650,3)=0,COUNTIF($B$4:B2649,"&lt;&gt;0")+1,0),0)</f>
        <v>0</v>
      </c>
      <c r="C2650" s="9">
        <f>'Dash Board'!$C$12+COUNT('Daily reducing balance'!$F$4:F2649)</f>
        <v>44376</v>
      </c>
      <c r="D2650">
        <f t="shared" si="287"/>
        <v>2021</v>
      </c>
      <c r="E2650">
        <f t="shared" si="288"/>
        <v>6</v>
      </c>
      <c r="F2650">
        <f>DAY('Dash Board'!$C$12+COUNT('Daily reducing balance'!$F$4:F2649))</f>
        <v>29</v>
      </c>
      <c r="G2650" s="8">
        <f t="shared" si="289"/>
        <v>210782.20858006447</v>
      </c>
      <c r="H2650" s="6">
        <f>G2650*'Dash Board'!$C$11/365</f>
        <v>60.63597781070348</v>
      </c>
      <c r="I2650" s="6">
        <f>H2650*'Dash Board'!$C$18/'Dash Board'!$C$11</f>
        <v>28.874275147954041</v>
      </c>
      <c r="J2650" s="6">
        <f>(G2650&gt;1)*PMT('Dash Board'!$C$11/365,$U$4,-'Dash Board'!$C$19)</f>
        <v>108.80376961660664</v>
      </c>
      <c r="K2650" s="6">
        <f t="shared" si="291"/>
        <v>0</v>
      </c>
      <c r="L2650" s="8">
        <f t="shared" si="292"/>
        <v>210734.04078825857</v>
      </c>
      <c r="N2650" s="8">
        <f t="shared" si="290"/>
        <v>79.929494468652607</v>
      </c>
      <c r="O2650" s="8">
        <f>IF(E2649&lt;&gt;E2650,SUM($N$4:N2650)-SUM($O$3:O2649),0)</f>
        <v>0</v>
      </c>
      <c r="P2650" s="6">
        <f>IF(B2650&gt;0,SUM($O$4:O2650)-SUM($P$3:P2649),0)</f>
        <v>0</v>
      </c>
      <c r="Q2650" s="6">
        <f t="shared" si="293"/>
        <v>28.874275147954041</v>
      </c>
      <c r="R2650" s="8">
        <f>IF(E2649&lt;&gt;E2650,SUM($Q$4:Q2650)-SUM($R$3:R2649),0)</f>
        <v>0</v>
      </c>
      <c r="S2650" s="6">
        <f>IF(B2650&gt;0,SUM($R$4:R2650)-SUM($S$3:S2649),0)</f>
        <v>0</v>
      </c>
    </row>
    <row r="2651" spans="1:19">
      <c r="A2651">
        <f>IF(E2650&lt;&gt;E2651,COUNTIF($A$4:A2650,"&lt;&gt;0")+1,0)</f>
        <v>0</v>
      </c>
      <c r="B2651">
        <f>IF(A2651&lt;&gt;0,IF(MOD(A2651,3)=0,COUNTIF($B$4:B2650,"&lt;&gt;0")+1,0),0)</f>
        <v>0</v>
      </c>
      <c r="C2651" s="9">
        <f>'Dash Board'!$C$12+COUNT('Daily reducing balance'!$F$4:F2650)</f>
        <v>44377</v>
      </c>
      <c r="D2651">
        <f t="shared" si="287"/>
        <v>2021</v>
      </c>
      <c r="E2651">
        <f t="shared" si="288"/>
        <v>6</v>
      </c>
      <c r="F2651">
        <f>DAY('Dash Board'!$C$12+COUNT('Daily reducing balance'!$F$4:F2650))</f>
        <v>30</v>
      </c>
      <c r="G2651" s="8">
        <f t="shared" si="289"/>
        <v>210734.04078825857</v>
      </c>
      <c r="H2651" s="6">
        <f>G2651*'Dash Board'!$C$11/365</f>
        <v>60.622121322649726</v>
      </c>
      <c r="I2651" s="6">
        <f>H2651*'Dash Board'!$C$18/'Dash Board'!$C$11</f>
        <v>28.867676820309395</v>
      </c>
      <c r="J2651" s="6">
        <f>(G2651&gt;1)*PMT('Dash Board'!$C$11/365,$U$4,-'Dash Board'!$C$19)</f>
        <v>108.80376961660664</v>
      </c>
      <c r="K2651" s="6">
        <f t="shared" si="291"/>
        <v>0</v>
      </c>
      <c r="L2651" s="8">
        <f t="shared" si="292"/>
        <v>210685.8591399646</v>
      </c>
      <c r="N2651" s="8">
        <f t="shared" si="290"/>
        <v>79.936092796297245</v>
      </c>
      <c r="O2651" s="8">
        <f>IF(E2650&lt;&gt;E2651,SUM($N$4:N2651)-SUM($O$3:O2650),0)</f>
        <v>0</v>
      </c>
      <c r="P2651" s="6">
        <f>IF(B2651&gt;0,SUM($O$4:O2651)-SUM($P$3:P2650),0)</f>
        <v>0</v>
      </c>
      <c r="Q2651" s="6">
        <f t="shared" si="293"/>
        <v>28.867676820309395</v>
      </c>
      <c r="R2651" s="8">
        <f>IF(E2650&lt;&gt;E2651,SUM($Q$4:Q2651)-SUM($R$3:R2650),0)</f>
        <v>0</v>
      </c>
      <c r="S2651" s="6">
        <f>IF(B2651&gt;0,SUM($R$4:R2651)-SUM($S$3:S2650),0)</f>
        <v>0</v>
      </c>
    </row>
    <row r="2652" spans="1:19">
      <c r="A2652">
        <f>IF(E2651&lt;&gt;E2652,COUNTIF($A$4:A2651,"&lt;&gt;0")+1,0)</f>
        <v>87</v>
      </c>
      <c r="B2652">
        <f>IF(A2652&lt;&gt;0,IF(MOD(A2652,3)=0,COUNTIF($B$4:B2651,"&lt;&gt;0")+1,0),0)</f>
        <v>29</v>
      </c>
      <c r="C2652" s="9">
        <f>'Dash Board'!$C$12+COUNT('Daily reducing balance'!$F$4:F2651)</f>
        <v>44378</v>
      </c>
      <c r="D2652">
        <f t="shared" si="287"/>
        <v>2021</v>
      </c>
      <c r="E2652">
        <f t="shared" si="288"/>
        <v>7</v>
      </c>
      <c r="F2652">
        <f>DAY('Dash Board'!$C$12+COUNT('Daily reducing balance'!$F$4:F2651))</f>
        <v>1</v>
      </c>
      <c r="G2652" s="8">
        <f t="shared" si="289"/>
        <v>210685.8591399646</v>
      </c>
      <c r="H2652" s="6">
        <f>G2652*'Dash Board'!$C$11/365</f>
        <v>60.608260848482963</v>
      </c>
      <c r="I2652" s="6">
        <f>H2652*'Dash Board'!$C$18/'Dash Board'!$C$11</f>
        <v>28.861076594515701</v>
      </c>
      <c r="J2652" s="6">
        <f>(G2652&gt;1)*PMT('Dash Board'!$C$11/365,$U$4,-'Dash Board'!$C$19)</f>
        <v>108.80376961660664</v>
      </c>
      <c r="K2652" s="6">
        <f t="shared" si="291"/>
        <v>3372.9168581148047</v>
      </c>
      <c r="L2652" s="8">
        <f t="shared" si="292"/>
        <v>210637.66363119645</v>
      </c>
      <c r="N2652" s="8">
        <f t="shared" si="290"/>
        <v>79.942693022090936</v>
      </c>
      <c r="O2652" s="8">
        <f>IF(E2651&lt;&gt;E2652,SUM($N$4:N2652)-SUM($O$3:O2651),0)</f>
        <v>2395.4173839899595</v>
      </c>
      <c r="P2652" s="6">
        <f>IF(B2652&gt;0,SUM($O$4:O2652)-SUM($P$3:P2651),0)</f>
        <v>7247.9862853202503</v>
      </c>
      <c r="Q2652" s="6">
        <f t="shared" si="293"/>
        <v>28.861076594515701</v>
      </c>
      <c r="R2652" s="8">
        <f>IF(E2651&lt;&gt;E2652,SUM($Q$4:Q2652)-SUM($R$3:R2651),0)</f>
        <v>868.69570450817992</v>
      </c>
      <c r="S2652" s="6">
        <f>IF(B2652&gt;0,SUM($R$4:R2652)-SUM($S$3:S2651),0)</f>
        <v>2653.1567497908545</v>
      </c>
    </row>
    <row r="2653" spans="1:19">
      <c r="A2653">
        <f>IF(E2652&lt;&gt;E2653,COUNTIF($A$4:A2652,"&lt;&gt;0")+1,0)</f>
        <v>0</v>
      </c>
      <c r="B2653">
        <f>IF(A2653&lt;&gt;0,IF(MOD(A2653,3)=0,COUNTIF($B$4:B2652,"&lt;&gt;0")+1,0),0)</f>
        <v>0</v>
      </c>
      <c r="C2653" s="9">
        <f>'Dash Board'!$C$12+COUNT('Daily reducing balance'!$F$4:F2652)</f>
        <v>44379</v>
      </c>
      <c r="D2653">
        <f t="shared" si="287"/>
        <v>2021</v>
      </c>
      <c r="E2653">
        <f t="shared" si="288"/>
        <v>7</v>
      </c>
      <c r="F2653">
        <f>DAY('Dash Board'!$C$12+COUNT('Daily reducing balance'!$F$4:F2652))</f>
        <v>2</v>
      </c>
      <c r="G2653" s="8">
        <f t="shared" si="289"/>
        <v>210637.66363119645</v>
      </c>
      <c r="H2653" s="6">
        <f>G2653*'Dash Board'!$C$11/365</f>
        <v>60.594396387056513</v>
      </c>
      <c r="I2653" s="6">
        <f>H2653*'Dash Board'!$C$18/'Dash Board'!$C$11</f>
        <v>28.854474470026911</v>
      </c>
      <c r="J2653" s="6">
        <f>(G2653&gt;1)*PMT('Dash Board'!$C$11/365,$U$4,-'Dash Board'!$C$19)</f>
        <v>108.80376961660664</v>
      </c>
      <c r="K2653" s="6">
        <f t="shared" si="291"/>
        <v>0</v>
      </c>
      <c r="L2653" s="8">
        <f t="shared" si="292"/>
        <v>210589.45425796689</v>
      </c>
      <c r="N2653" s="8">
        <f t="shared" si="290"/>
        <v>79.949295146579729</v>
      </c>
      <c r="O2653" s="8">
        <f>IF(E2652&lt;&gt;E2653,SUM($N$4:N2653)-SUM($O$3:O2652),0)</f>
        <v>0</v>
      </c>
      <c r="P2653" s="6">
        <f>IF(B2653&gt;0,SUM($O$4:O2653)-SUM($P$3:P2652),0)</f>
        <v>0</v>
      </c>
      <c r="Q2653" s="6">
        <f t="shared" si="293"/>
        <v>28.854474470026911</v>
      </c>
      <c r="R2653" s="8">
        <f>IF(E2652&lt;&gt;E2653,SUM($Q$4:Q2653)-SUM($R$3:R2652),0)</f>
        <v>0</v>
      </c>
      <c r="S2653" s="6">
        <f>IF(B2653&gt;0,SUM($R$4:R2653)-SUM($S$3:S2652),0)</f>
        <v>0</v>
      </c>
    </row>
    <row r="2654" spans="1:19">
      <c r="A2654">
        <f>IF(E2653&lt;&gt;E2654,COUNTIF($A$4:A2653,"&lt;&gt;0")+1,0)</f>
        <v>0</v>
      </c>
      <c r="B2654">
        <f>IF(A2654&lt;&gt;0,IF(MOD(A2654,3)=0,COUNTIF($B$4:B2653,"&lt;&gt;0")+1,0),0)</f>
        <v>0</v>
      </c>
      <c r="C2654" s="9">
        <f>'Dash Board'!$C$12+COUNT('Daily reducing balance'!$F$4:F2653)</f>
        <v>44380</v>
      </c>
      <c r="D2654">
        <f t="shared" si="287"/>
        <v>2021</v>
      </c>
      <c r="E2654">
        <f t="shared" si="288"/>
        <v>7</v>
      </c>
      <c r="F2654">
        <f>DAY('Dash Board'!$C$12+COUNT('Daily reducing balance'!$F$4:F2653))</f>
        <v>3</v>
      </c>
      <c r="G2654" s="8">
        <f t="shared" si="289"/>
        <v>210589.45425796689</v>
      </c>
      <c r="H2654" s="6">
        <f>G2654*'Dash Board'!$C$11/365</f>
        <v>60.580527937223344</v>
      </c>
      <c r="I2654" s="6">
        <f>H2654*'Dash Board'!$C$18/'Dash Board'!$C$11</f>
        <v>28.847870446296835</v>
      </c>
      <c r="J2654" s="6">
        <f>(G2654&gt;1)*PMT('Dash Board'!$C$11/365,$U$4,-'Dash Board'!$C$19)</f>
        <v>108.80376961660664</v>
      </c>
      <c r="K2654" s="6">
        <f t="shared" si="291"/>
        <v>0</v>
      </c>
      <c r="L2654" s="8">
        <f t="shared" si="292"/>
        <v>210541.23101628749</v>
      </c>
      <c r="N2654" s="8">
        <f t="shared" si="290"/>
        <v>79.955899170309806</v>
      </c>
      <c r="O2654" s="8">
        <f>IF(E2653&lt;&gt;E2654,SUM($N$4:N2654)-SUM($O$3:O2653),0)</f>
        <v>0</v>
      </c>
      <c r="P2654" s="6">
        <f>IF(B2654&gt;0,SUM($O$4:O2654)-SUM($P$3:P2653),0)</f>
        <v>0</v>
      </c>
      <c r="Q2654" s="6">
        <f t="shared" si="293"/>
        <v>28.847870446296835</v>
      </c>
      <c r="R2654" s="8">
        <f>IF(E2653&lt;&gt;E2654,SUM($Q$4:Q2654)-SUM($R$3:R2653),0)</f>
        <v>0</v>
      </c>
      <c r="S2654" s="6">
        <f>IF(B2654&gt;0,SUM($R$4:R2654)-SUM($S$3:S2653),0)</f>
        <v>0</v>
      </c>
    </row>
    <row r="2655" spans="1:19">
      <c r="A2655">
        <f>IF(E2654&lt;&gt;E2655,COUNTIF($A$4:A2654,"&lt;&gt;0")+1,0)</f>
        <v>0</v>
      </c>
      <c r="B2655">
        <f>IF(A2655&lt;&gt;0,IF(MOD(A2655,3)=0,COUNTIF($B$4:B2654,"&lt;&gt;0")+1,0),0)</f>
        <v>0</v>
      </c>
      <c r="C2655" s="9">
        <f>'Dash Board'!$C$12+COUNT('Daily reducing balance'!$F$4:F2654)</f>
        <v>44381</v>
      </c>
      <c r="D2655">
        <f t="shared" si="287"/>
        <v>2021</v>
      </c>
      <c r="E2655">
        <f t="shared" si="288"/>
        <v>7</v>
      </c>
      <c r="F2655">
        <f>DAY('Dash Board'!$C$12+COUNT('Daily reducing balance'!$F$4:F2654))</f>
        <v>4</v>
      </c>
      <c r="G2655" s="8">
        <f t="shared" si="289"/>
        <v>210541.23101628749</v>
      </c>
      <c r="H2655" s="6">
        <f>G2655*'Dash Board'!$C$11/365</f>
        <v>60.566655497836123</v>
      </c>
      <c r="I2655" s="6">
        <f>H2655*'Dash Board'!$C$18/'Dash Board'!$C$11</f>
        <v>28.84126452277911</v>
      </c>
      <c r="J2655" s="6">
        <f>(G2655&gt;1)*PMT('Dash Board'!$C$11/365,$U$4,-'Dash Board'!$C$19)</f>
        <v>108.80376961660664</v>
      </c>
      <c r="K2655" s="6">
        <f t="shared" si="291"/>
        <v>0</v>
      </c>
      <c r="L2655" s="8">
        <f t="shared" si="292"/>
        <v>210492.9939021687</v>
      </c>
      <c r="N2655" s="8">
        <f t="shared" si="290"/>
        <v>79.962505093827531</v>
      </c>
      <c r="O2655" s="8">
        <f>IF(E2654&lt;&gt;E2655,SUM($N$4:N2655)-SUM($O$3:O2654),0)</f>
        <v>0</v>
      </c>
      <c r="P2655" s="6">
        <f>IF(B2655&gt;0,SUM($O$4:O2655)-SUM($P$3:P2654),0)</f>
        <v>0</v>
      </c>
      <c r="Q2655" s="6">
        <f t="shared" si="293"/>
        <v>28.84126452277911</v>
      </c>
      <c r="R2655" s="8">
        <f>IF(E2654&lt;&gt;E2655,SUM($Q$4:Q2655)-SUM($R$3:R2654),0)</f>
        <v>0</v>
      </c>
      <c r="S2655" s="6">
        <f>IF(B2655&gt;0,SUM($R$4:R2655)-SUM($S$3:S2654),0)</f>
        <v>0</v>
      </c>
    </row>
    <row r="2656" spans="1:19">
      <c r="A2656">
        <f>IF(E2655&lt;&gt;E2656,COUNTIF($A$4:A2655,"&lt;&gt;0")+1,0)</f>
        <v>0</v>
      </c>
      <c r="B2656">
        <f>IF(A2656&lt;&gt;0,IF(MOD(A2656,3)=0,COUNTIF($B$4:B2655,"&lt;&gt;0")+1,0),0)</f>
        <v>0</v>
      </c>
      <c r="C2656" s="9">
        <f>'Dash Board'!$C$12+COUNT('Daily reducing balance'!$F$4:F2655)</f>
        <v>44382</v>
      </c>
      <c r="D2656">
        <f t="shared" si="287"/>
        <v>2021</v>
      </c>
      <c r="E2656">
        <f t="shared" si="288"/>
        <v>7</v>
      </c>
      <c r="F2656">
        <f>DAY('Dash Board'!$C$12+COUNT('Daily reducing balance'!$F$4:F2655))</f>
        <v>5</v>
      </c>
      <c r="G2656" s="8">
        <f t="shared" si="289"/>
        <v>210492.9939021687</v>
      </c>
      <c r="H2656" s="6">
        <f>G2656*'Dash Board'!$C$11/365</f>
        <v>60.55277906774716</v>
      </c>
      <c r="I2656" s="6">
        <f>H2656*'Dash Board'!$C$18/'Dash Board'!$C$11</f>
        <v>28.834656698927219</v>
      </c>
      <c r="J2656" s="6">
        <f>(G2656&gt;1)*PMT('Dash Board'!$C$11/365,$U$4,-'Dash Board'!$C$19)</f>
        <v>108.80376961660664</v>
      </c>
      <c r="K2656" s="6">
        <f t="shared" si="291"/>
        <v>0</v>
      </c>
      <c r="L2656" s="8">
        <f t="shared" si="292"/>
        <v>210444.74291161983</v>
      </c>
      <c r="N2656" s="8">
        <f t="shared" si="290"/>
        <v>79.969112917679425</v>
      </c>
      <c r="O2656" s="8">
        <f>IF(E2655&lt;&gt;E2656,SUM($N$4:N2656)-SUM($O$3:O2655),0)</f>
        <v>0</v>
      </c>
      <c r="P2656" s="6">
        <f>IF(B2656&gt;0,SUM($O$4:O2656)-SUM($P$3:P2655),0)</f>
        <v>0</v>
      </c>
      <c r="Q2656" s="6">
        <f t="shared" si="293"/>
        <v>28.834656698927219</v>
      </c>
      <c r="R2656" s="8">
        <f>IF(E2655&lt;&gt;E2656,SUM($Q$4:Q2656)-SUM($R$3:R2655),0)</f>
        <v>0</v>
      </c>
      <c r="S2656" s="6">
        <f>IF(B2656&gt;0,SUM($R$4:R2656)-SUM($S$3:S2655),0)</f>
        <v>0</v>
      </c>
    </row>
    <row r="2657" spans="1:19">
      <c r="A2657">
        <f>IF(E2656&lt;&gt;E2657,COUNTIF($A$4:A2656,"&lt;&gt;0")+1,0)</f>
        <v>0</v>
      </c>
      <c r="B2657">
        <f>IF(A2657&lt;&gt;0,IF(MOD(A2657,3)=0,COUNTIF($B$4:B2656,"&lt;&gt;0")+1,0),0)</f>
        <v>0</v>
      </c>
      <c r="C2657" s="9">
        <f>'Dash Board'!$C$12+COUNT('Daily reducing balance'!$F$4:F2656)</f>
        <v>44383</v>
      </c>
      <c r="D2657">
        <f t="shared" si="287"/>
        <v>2021</v>
      </c>
      <c r="E2657">
        <f t="shared" si="288"/>
        <v>7</v>
      </c>
      <c r="F2657">
        <f>DAY('Dash Board'!$C$12+COUNT('Daily reducing balance'!$F$4:F2656))</f>
        <v>6</v>
      </c>
      <c r="G2657" s="8">
        <f t="shared" si="289"/>
        <v>210444.74291161983</v>
      </c>
      <c r="H2657" s="6">
        <f>G2657*'Dash Board'!$C$11/365</f>
        <v>60.538898645808445</v>
      </c>
      <c r="I2657" s="6">
        <f>H2657*'Dash Board'!$C$18/'Dash Board'!$C$11</f>
        <v>28.8280469741945</v>
      </c>
      <c r="J2657" s="6">
        <f>(G2657&gt;1)*PMT('Dash Board'!$C$11/365,$U$4,-'Dash Board'!$C$19)</f>
        <v>108.80376961660664</v>
      </c>
      <c r="K2657" s="6">
        <f t="shared" si="291"/>
        <v>0</v>
      </c>
      <c r="L2657" s="8">
        <f t="shared" si="292"/>
        <v>210396.47804064903</v>
      </c>
      <c r="N2657" s="8">
        <f t="shared" si="290"/>
        <v>79.975722642412137</v>
      </c>
      <c r="O2657" s="8">
        <f>IF(E2656&lt;&gt;E2657,SUM($N$4:N2657)-SUM($O$3:O2656),0)</f>
        <v>0</v>
      </c>
      <c r="P2657" s="6">
        <f>IF(B2657&gt;0,SUM($O$4:O2657)-SUM($P$3:P2656),0)</f>
        <v>0</v>
      </c>
      <c r="Q2657" s="6">
        <f t="shared" si="293"/>
        <v>28.8280469741945</v>
      </c>
      <c r="R2657" s="8">
        <f>IF(E2656&lt;&gt;E2657,SUM($Q$4:Q2657)-SUM($R$3:R2656),0)</f>
        <v>0</v>
      </c>
      <c r="S2657" s="6">
        <f>IF(B2657&gt;0,SUM($R$4:R2657)-SUM($S$3:S2656),0)</f>
        <v>0</v>
      </c>
    </row>
    <row r="2658" spans="1:19">
      <c r="A2658">
        <f>IF(E2657&lt;&gt;E2658,COUNTIF($A$4:A2657,"&lt;&gt;0")+1,0)</f>
        <v>0</v>
      </c>
      <c r="B2658">
        <f>IF(A2658&lt;&gt;0,IF(MOD(A2658,3)=0,COUNTIF($B$4:B2657,"&lt;&gt;0")+1,0),0)</f>
        <v>0</v>
      </c>
      <c r="C2658" s="9">
        <f>'Dash Board'!$C$12+COUNT('Daily reducing balance'!$F$4:F2657)</f>
        <v>44384</v>
      </c>
      <c r="D2658">
        <f t="shared" si="287"/>
        <v>2021</v>
      </c>
      <c r="E2658">
        <f t="shared" si="288"/>
        <v>7</v>
      </c>
      <c r="F2658">
        <f>DAY('Dash Board'!$C$12+COUNT('Daily reducing balance'!$F$4:F2657))</f>
        <v>7</v>
      </c>
      <c r="G2658" s="8">
        <f t="shared" si="289"/>
        <v>210396.47804064903</v>
      </c>
      <c r="H2658" s="6">
        <f>G2658*'Dash Board'!$C$11/365</f>
        <v>60.525014230871633</v>
      </c>
      <c r="I2658" s="6">
        <f>H2658*'Dash Board'!$C$18/'Dash Board'!$C$11</f>
        <v>28.821435348034115</v>
      </c>
      <c r="J2658" s="6">
        <f>(G2658&gt;1)*PMT('Dash Board'!$C$11/365,$U$4,-'Dash Board'!$C$19)</f>
        <v>108.80376961660664</v>
      </c>
      <c r="K2658" s="6">
        <f t="shared" si="291"/>
        <v>0</v>
      </c>
      <c r="L2658" s="8">
        <f t="shared" si="292"/>
        <v>210348.19928526328</v>
      </c>
      <c r="N2658" s="8">
        <f t="shared" si="290"/>
        <v>79.982334268572529</v>
      </c>
      <c r="O2658" s="8">
        <f>IF(E2657&lt;&gt;E2658,SUM($N$4:N2658)-SUM($O$3:O2657),0)</f>
        <v>0</v>
      </c>
      <c r="P2658" s="6">
        <f>IF(B2658&gt;0,SUM($O$4:O2658)-SUM($P$3:P2657),0)</f>
        <v>0</v>
      </c>
      <c r="Q2658" s="6">
        <f t="shared" si="293"/>
        <v>28.821435348034115</v>
      </c>
      <c r="R2658" s="8">
        <f>IF(E2657&lt;&gt;E2658,SUM($Q$4:Q2658)-SUM($R$3:R2657),0)</f>
        <v>0</v>
      </c>
      <c r="S2658" s="6">
        <f>IF(B2658&gt;0,SUM($R$4:R2658)-SUM($S$3:S2657),0)</f>
        <v>0</v>
      </c>
    </row>
    <row r="2659" spans="1:19">
      <c r="A2659">
        <f>IF(E2658&lt;&gt;E2659,COUNTIF($A$4:A2658,"&lt;&gt;0")+1,0)</f>
        <v>0</v>
      </c>
      <c r="B2659">
        <f>IF(A2659&lt;&gt;0,IF(MOD(A2659,3)=0,COUNTIF($B$4:B2658,"&lt;&gt;0")+1,0),0)</f>
        <v>0</v>
      </c>
      <c r="C2659" s="9">
        <f>'Dash Board'!$C$12+COUNT('Daily reducing balance'!$F$4:F2658)</f>
        <v>44385</v>
      </c>
      <c r="D2659">
        <f t="shared" si="287"/>
        <v>2021</v>
      </c>
      <c r="E2659">
        <f t="shared" si="288"/>
        <v>7</v>
      </c>
      <c r="F2659">
        <f>DAY('Dash Board'!$C$12+COUNT('Daily reducing balance'!$F$4:F2658))</f>
        <v>8</v>
      </c>
      <c r="G2659" s="8">
        <f t="shared" si="289"/>
        <v>210348.19928526328</v>
      </c>
      <c r="H2659" s="6">
        <f>G2659*'Dash Board'!$C$11/365</f>
        <v>60.511125821788063</v>
      </c>
      <c r="I2659" s="6">
        <f>H2659*'Dash Board'!$C$18/'Dash Board'!$C$11</f>
        <v>28.81482181989908</v>
      </c>
      <c r="J2659" s="6">
        <f>(G2659&gt;1)*PMT('Dash Board'!$C$11/365,$U$4,-'Dash Board'!$C$19)</f>
        <v>108.80376961660664</v>
      </c>
      <c r="K2659" s="6">
        <f t="shared" si="291"/>
        <v>0</v>
      </c>
      <c r="L2659" s="8">
        <f t="shared" si="292"/>
        <v>210299.90664146846</v>
      </c>
      <c r="N2659" s="8">
        <f t="shared" si="290"/>
        <v>79.988947796707563</v>
      </c>
      <c r="O2659" s="8">
        <f>IF(E2658&lt;&gt;E2659,SUM($N$4:N2659)-SUM($O$3:O2658),0)</f>
        <v>0</v>
      </c>
      <c r="P2659" s="6">
        <f>IF(B2659&gt;0,SUM($O$4:O2659)-SUM($P$3:P2658),0)</f>
        <v>0</v>
      </c>
      <c r="Q2659" s="6">
        <f t="shared" si="293"/>
        <v>28.81482181989908</v>
      </c>
      <c r="R2659" s="8">
        <f>IF(E2658&lt;&gt;E2659,SUM($Q$4:Q2659)-SUM($R$3:R2658),0)</f>
        <v>0</v>
      </c>
      <c r="S2659" s="6">
        <f>IF(B2659&gt;0,SUM($R$4:R2659)-SUM($S$3:S2658),0)</f>
        <v>0</v>
      </c>
    </row>
    <row r="2660" spans="1:19">
      <c r="A2660">
        <f>IF(E2659&lt;&gt;E2660,COUNTIF($A$4:A2659,"&lt;&gt;0")+1,0)</f>
        <v>0</v>
      </c>
      <c r="B2660">
        <f>IF(A2660&lt;&gt;0,IF(MOD(A2660,3)=0,COUNTIF($B$4:B2659,"&lt;&gt;0")+1,0),0)</f>
        <v>0</v>
      </c>
      <c r="C2660" s="9">
        <f>'Dash Board'!$C$12+COUNT('Daily reducing balance'!$F$4:F2659)</f>
        <v>44386</v>
      </c>
      <c r="D2660">
        <f t="shared" si="287"/>
        <v>2021</v>
      </c>
      <c r="E2660">
        <f t="shared" si="288"/>
        <v>7</v>
      </c>
      <c r="F2660">
        <f>DAY('Dash Board'!$C$12+COUNT('Daily reducing balance'!$F$4:F2659))</f>
        <v>9</v>
      </c>
      <c r="G2660" s="8">
        <f t="shared" si="289"/>
        <v>210299.90664146846</v>
      </c>
      <c r="H2660" s="6">
        <f>G2660*'Dash Board'!$C$11/365</f>
        <v>60.497233417408736</v>
      </c>
      <c r="I2660" s="6">
        <f>H2660*'Dash Board'!$C$18/'Dash Board'!$C$11</f>
        <v>28.808206389242258</v>
      </c>
      <c r="J2660" s="6">
        <f>(G2660&gt;1)*PMT('Dash Board'!$C$11/365,$U$4,-'Dash Board'!$C$19)</f>
        <v>108.80376961660664</v>
      </c>
      <c r="K2660" s="6">
        <f t="shared" si="291"/>
        <v>0</v>
      </c>
      <c r="L2660" s="8">
        <f t="shared" si="292"/>
        <v>210251.60010526926</v>
      </c>
      <c r="N2660" s="8">
        <f t="shared" si="290"/>
        <v>79.995563227364386</v>
      </c>
      <c r="O2660" s="8">
        <f>IF(E2659&lt;&gt;E2660,SUM($N$4:N2660)-SUM($O$3:O2659),0)</f>
        <v>0</v>
      </c>
      <c r="P2660" s="6">
        <f>IF(B2660&gt;0,SUM($O$4:O2660)-SUM($P$3:P2659),0)</f>
        <v>0</v>
      </c>
      <c r="Q2660" s="6">
        <f t="shared" si="293"/>
        <v>28.808206389242258</v>
      </c>
      <c r="R2660" s="8">
        <f>IF(E2659&lt;&gt;E2660,SUM($Q$4:Q2660)-SUM($R$3:R2659),0)</f>
        <v>0</v>
      </c>
      <c r="S2660" s="6">
        <f>IF(B2660&gt;0,SUM($R$4:R2660)-SUM($S$3:S2659),0)</f>
        <v>0</v>
      </c>
    </row>
    <row r="2661" spans="1:19">
      <c r="A2661">
        <f>IF(E2660&lt;&gt;E2661,COUNTIF($A$4:A2660,"&lt;&gt;0")+1,0)</f>
        <v>0</v>
      </c>
      <c r="B2661">
        <f>IF(A2661&lt;&gt;0,IF(MOD(A2661,3)=0,COUNTIF($B$4:B2660,"&lt;&gt;0")+1,0),0)</f>
        <v>0</v>
      </c>
      <c r="C2661" s="9">
        <f>'Dash Board'!$C$12+COUNT('Daily reducing balance'!$F$4:F2660)</f>
        <v>44387</v>
      </c>
      <c r="D2661">
        <f t="shared" si="287"/>
        <v>2021</v>
      </c>
      <c r="E2661">
        <f t="shared" si="288"/>
        <v>7</v>
      </c>
      <c r="F2661">
        <f>DAY('Dash Board'!$C$12+COUNT('Daily reducing balance'!$F$4:F2660))</f>
        <v>10</v>
      </c>
      <c r="G2661" s="8">
        <f t="shared" si="289"/>
        <v>210251.60010526926</v>
      </c>
      <c r="H2661" s="6">
        <f>G2661*'Dash Board'!$C$11/365</f>
        <v>60.483337016584308</v>
      </c>
      <c r="I2661" s="6">
        <f>H2661*'Dash Board'!$C$18/'Dash Board'!$C$11</f>
        <v>28.801589055516342</v>
      </c>
      <c r="J2661" s="6">
        <f>(G2661&gt;1)*PMT('Dash Board'!$C$11/365,$U$4,-'Dash Board'!$C$19)</f>
        <v>108.80376961660664</v>
      </c>
      <c r="K2661" s="6">
        <f t="shared" si="291"/>
        <v>0</v>
      </c>
      <c r="L2661" s="8">
        <f t="shared" si="292"/>
        <v>210203.27967266922</v>
      </c>
      <c r="N2661" s="8">
        <f t="shared" si="290"/>
        <v>80.002180561090299</v>
      </c>
      <c r="O2661" s="8">
        <f>IF(E2660&lt;&gt;E2661,SUM($N$4:N2661)-SUM($O$3:O2660),0)</f>
        <v>0</v>
      </c>
      <c r="P2661" s="6">
        <f>IF(B2661&gt;0,SUM($O$4:O2661)-SUM($P$3:P2660),0)</f>
        <v>0</v>
      </c>
      <c r="Q2661" s="6">
        <f t="shared" si="293"/>
        <v>28.801589055516342</v>
      </c>
      <c r="R2661" s="8">
        <f>IF(E2660&lt;&gt;E2661,SUM($Q$4:Q2661)-SUM($R$3:R2660),0)</f>
        <v>0</v>
      </c>
      <c r="S2661" s="6">
        <f>IF(B2661&gt;0,SUM($R$4:R2661)-SUM($S$3:S2660),0)</f>
        <v>0</v>
      </c>
    </row>
    <row r="2662" spans="1:19">
      <c r="A2662">
        <f>IF(E2661&lt;&gt;E2662,COUNTIF($A$4:A2661,"&lt;&gt;0")+1,0)</f>
        <v>0</v>
      </c>
      <c r="B2662">
        <f>IF(A2662&lt;&gt;0,IF(MOD(A2662,3)=0,COUNTIF($B$4:B2661,"&lt;&gt;0")+1,0),0)</f>
        <v>0</v>
      </c>
      <c r="C2662" s="9">
        <f>'Dash Board'!$C$12+COUNT('Daily reducing balance'!$F$4:F2661)</f>
        <v>44388</v>
      </c>
      <c r="D2662">
        <f t="shared" si="287"/>
        <v>2021</v>
      </c>
      <c r="E2662">
        <f t="shared" si="288"/>
        <v>7</v>
      </c>
      <c r="F2662">
        <f>DAY('Dash Board'!$C$12+COUNT('Daily reducing balance'!$F$4:F2661))</f>
        <v>11</v>
      </c>
      <c r="G2662" s="8">
        <f t="shared" si="289"/>
        <v>210203.27967266922</v>
      </c>
      <c r="H2662" s="6">
        <f>G2662*'Dash Board'!$C$11/365</f>
        <v>60.469436618165112</v>
      </c>
      <c r="I2662" s="6">
        <f>H2662*'Dash Board'!$C$18/'Dash Board'!$C$11</f>
        <v>28.794969818173865</v>
      </c>
      <c r="J2662" s="6">
        <f>(G2662&gt;1)*PMT('Dash Board'!$C$11/365,$U$4,-'Dash Board'!$C$19)</f>
        <v>108.80376961660664</v>
      </c>
      <c r="K2662" s="6">
        <f t="shared" si="291"/>
        <v>0</v>
      </c>
      <c r="L2662" s="8">
        <f t="shared" si="292"/>
        <v>210154.94533967078</v>
      </c>
      <c r="N2662" s="8">
        <f t="shared" si="290"/>
        <v>80.008799798432776</v>
      </c>
      <c r="O2662" s="8">
        <f>IF(E2661&lt;&gt;E2662,SUM($N$4:N2662)-SUM($O$3:O2661),0)</f>
        <v>0</v>
      </c>
      <c r="P2662" s="6">
        <f>IF(B2662&gt;0,SUM($O$4:O2662)-SUM($P$3:P2661),0)</f>
        <v>0</v>
      </c>
      <c r="Q2662" s="6">
        <f t="shared" si="293"/>
        <v>28.794969818173865</v>
      </c>
      <c r="R2662" s="8">
        <f>IF(E2661&lt;&gt;E2662,SUM($Q$4:Q2662)-SUM($R$3:R2661),0)</f>
        <v>0</v>
      </c>
      <c r="S2662" s="6">
        <f>IF(B2662&gt;0,SUM($R$4:R2662)-SUM($S$3:S2661),0)</f>
        <v>0</v>
      </c>
    </row>
    <row r="2663" spans="1:19">
      <c r="A2663">
        <f>IF(E2662&lt;&gt;E2663,COUNTIF($A$4:A2662,"&lt;&gt;0")+1,0)</f>
        <v>0</v>
      </c>
      <c r="B2663">
        <f>IF(A2663&lt;&gt;0,IF(MOD(A2663,3)=0,COUNTIF($B$4:B2662,"&lt;&gt;0")+1,0),0)</f>
        <v>0</v>
      </c>
      <c r="C2663" s="9">
        <f>'Dash Board'!$C$12+COUNT('Daily reducing balance'!$F$4:F2662)</f>
        <v>44389</v>
      </c>
      <c r="D2663">
        <f t="shared" si="287"/>
        <v>2021</v>
      </c>
      <c r="E2663">
        <f t="shared" si="288"/>
        <v>7</v>
      </c>
      <c r="F2663">
        <f>DAY('Dash Board'!$C$12+COUNT('Daily reducing balance'!$F$4:F2662))</f>
        <v>12</v>
      </c>
      <c r="G2663" s="8">
        <f t="shared" si="289"/>
        <v>210154.94533967078</v>
      </c>
      <c r="H2663" s="6">
        <f>G2663*'Dash Board'!$C$11/365</f>
        <v>60.455532221001178</v>
      </c>
      <c r="I2663" s="6">
        <f>H2663*'Dash Board'!$C$18/'Dash Board'!$C$11</f>
        <v>28.78834867666723</v>
      </c>
      <c r="J2663" s="6">
        <f>(G2663&gt;1)*PMT('Dash Board'!$C$11/365,$U$4,-'Dash Board'!$C$19)</f>
        <v>108.80376961660664</v>
      </c>
      <c r="K2663" s="6">
        <f t="shared" si="291"/>
        <v>0</v>
      </c>
      <c r="L2663" s="8">
        <f t="shared" si="292"/>
        <v>210106.59710227518</v>
      </c>
      <c r="N2663" s="8">
        <f t="shared" si="290"/>
        <v>80.015420939939418</v>
      </c>
      <c r="O2663" s="8">
        <f>IF(E2662&lt;&gt;E2663,SUM($N$4:N2663)-SUM($O$3:O2662),0)</f>
        <v>0</v>
      </c>
      <c r="P2663" s="6">
        <f>IF(B2663&gt;0,SUM($O$4:O2663)-SUM($P$3:P2662),0)</f>
        <v>0</v>
      </c>
      <c r="Q2663" s="6">
        <f t="shared" si="293"/>
        <v>28.78834867666723</v>
      </c>
      <c r="R2663" s="8">
        <f>IF(E2662&lt;&gt;E2663,SUM($Q$4:Q2663)-SUM($R$3:R2662),0)</f>
        <v>0</v>
      </c>
      <c r="S2663" s="6">
        <f>IF(B2663&gt;0,SUM($R$4:R2663)-SUM($S$3:S2662),0)</f>
        <v>0</v>
      </c>
    </row>
    <row r="2664" spans="1:19">
      <c r="A2664">
        <f>IF(E2663&lt;&gt;E2664,COUNTIF($A$4:A2663,"&lt;&gt;0")+1,0)</f>
        <v>0</v>
      </c>
      <c r="B2664">
        <f>IF(A2664&lt;&gt;0,IF(MOD(A2664,3)=0,COUNTIF($B$4:B2663,"&lt;&gt;0")+1,0),0)</f>
        <v>0</v>
      </c>
      <c r="C2664" s="9">
        <f>'Dash Board'!$C$12+COUNT('Daily reducing balance'!$F$4:F2663)</f>
        <v>44390</v>
      </c>
      <c r="D2664">
        <f t="shared" si="287"/>
        <v>2021</v>
      </c>
      <c r="E2664">
        <f t="shared" si="288"/>
        <v>7</v>
      </c>
      <c r="F2664">
        <f>DAY('Dash Board'!$C$12+COUNT('Daily reducing balance'!$F$4:F2663))</f>
        <v>13</v>
      </c>
      <c r="G2664" s="8">
        <f t="shared" si="289"/>
        <v>210106.59710227518</v>
      </c>
      <c r="H2664" s="6">
        <f>G2664*'Dash Board'!$C$11/365</f>
        <v>60.441623823942173</v>
      </c>
      <c r="I2664" s="6">
        <f>H2664*'Dash Board'!$C$18/'Dash Board'!$C$11</f>
        <v>28.781725630448655</v>
      </c>
      <c r="J2664" s="6">
        <f>(G2664&gt;1)*PMT('Dash Board'!$C$11/365,$U$4,-'Dash Board'!$C$19)</f>
        <v>108.80376961660664</v>
      </c>
      <c r="K2664" s="6">
        <f t="shared" si="291"/>
        <v>0</v>
      </c>
      <c r="L2664" s="8">
        <f t="shared" si="292"/>
        <v>210058.23495648251</v>
      </c>
      <c r="N2664" s="8">
        <f t="shared" si="290"/>
        <v>80.022043986157996</v>
      </c>
      <c r="O2664" s="8">
        <f>IF(E2663&lt;&gt;E2664,SUM($N$4:N2664)-SUM($O$3:O2663),0)</f>
        <v>0</v>
      </c>
      <c r="P2664" s="6">
        <f>IF(B2664&gt;0,SUM($O$4:O2664)-SUM($P$3:P2663),0)</f>
        <v>0</v>
      </c>
      <c r="Q2664" s="6">
        <f t="shared" si="293"/>
        <v>28.781725630448655</v>
      </c>
      <c r="R2664" s="8">
        <f>IF(E2663&lt;&gt;E2664,SUM($Q$4:Q2664)-SUM($R$3:R2663),0)</f>
        <v>0</v>
      </c>
      <c r="S2664" s="6">
        <f>IF(B2664&gt;0,SUM($R$4:R2664)-SUM($S$3:S2663),0)</f>
        <v>0</v>
      </c>
    </row>
    <row r="2665" spans="1:19">
      <c r="A2665">
        <f>IF(E2664&lt;&gt;E2665,COUNTIF($A$4:A2664,"&lt;&gt;0")+1,0)</f>
        <v>0</v>
      </c>
      <c r="B2665">
        <f>IF(A2665&lt;&gt;0,IF(MOD(A2665,3)=0,COUNTIF($B$4:B2664,"&lt;&gt;0")+1,0),0)</f>
        <v>0</v>
      </c>
      <c r="C2665" s="9">
        <f>'Dash Board'!$C$12+COUNT('Daily reducing balance'!$F$4:F2664)</f>
        <v>44391</v>
      </c>
      <c r="D2665">
        <f t="shared" si="287"/>
        <v>2021</v>
      </c>
      <c r="E2665">
        <f t="shared" si="288"/>
        <v>7</v>
      </c>
      <c r="F2665">
        <f>DAY('Dash Board'!$C$12+COUNT('Daily reducing balance'!$F$4:F2664))</f>
        <v>14</v>
      </c>
      <c r="G2665" s="8">
        <f t="shared" si="289"/>
        <v>210058.23495648251</v>
      </c>
      <c r="H2665" s="6">
        <f>G2665*'Dash Board'!$C$11/365</f>
        <v>60.42771142583743</v>
      </c>
      <c r="I2665" s="6">
        <f>H2665*'Dash Board'!$C$18/'Dash Board'!$C$11</f>
        <v>28.775100678970208</v>
      </c>
      <c r="J2665" s="6">
        <f>(G2665&gt;1)*PMT('Dash Board'!$C$11/365,$U$4,-'Dash Board'!$C$19)</f>
        <v>108.80376961660664</v>
      </c>
      <c r="K2665" s="6">
        <f t="shared" si="291"/>
        <v>0</v>
      </c>
      <c r="L2665" s="8">
        <f t="shared" si="292"/>
        <v>210009.85889829174</v>
      </c>
      <c r="N2665" s="8">
        <f t="shared" si="290"/>
        <v>80.028668937636439</v>
      </c>
      <c r="O2665" s="8">
        <f>IF(E2664&lt;&gt;E2665,SUM($N$4:N2665)-SUM($O$3:O2664),0)</f>
        <v>0</v>
      </c>
      <c r="P2665" s="6">
        <f>IF(B2665&gt;0,SUM($O$4:O2665)-SUM($P$3:P2664),0)</f>
        <v>0</v>
      </c>
      <c r="Q2665" s="6">
        <f t="shared" si="293"/>
        <v>28.775100678970208</v>
      </c>
      <c r="R2665" s="8">
        <f>IF(E2664&lt;&gt;E2665,SUM($Q$4:Q2665)-SUM($R$3:R2664),0)</f>
        <v>0</v>
      </c>
      <c r="S2665" s="6">
        <f>IF(B2665&gt;0,SUM($R$4:R2665)-SUM($S$3:S2664),0)</f>
        <v>0</v>
      </c>
    </row>
    <row r="2666" spans="1:19">
      <c r="A2666">
        <f>IF(E2665&lt;&gt;E2666,COUNTIF($A$4:A2665,"&lt;&gt;0")+1,0)</f>
        <v>0</v>
      </c>
      <c r="B2666">
        <f>IF(A2666&lt;&gt;0,IF(MOD(A2666,3)=0,COUNTIF($B$4:B2665,"&lt;&gt;0")+1,0),0)</f>
        <v>0</v>
      </c>
      <c r="C2666" s="9">
        <f>'Dash Board'!$C$12+COUNT('Daily reducing balance'!$F$4:F2665)</f>
        <v>44392</v>
      </c>
      <c r="D2666">
        <f t="shared" si="287"/>
        <v>2021</v>
      </c>
      <c r="E2666">
        <f t="shared" si="288"/>
        <v>7</v>
      </c>
      <c r="F2666">
        <f>DAY('Dash Board'!$C$12+COUNT('Daily reducing balance'!$F$4:F2665))</f>
        <v>15</v>
      </c>
      <c r="G2666" s="8">
        <f t="shared" si="289"/>
        <v>210009.85889829174</v>
      </c>
      <c r="H2666" s="6">
        <f>G2666*'Dash Board'!$C$11/365</f>
        <v>60.413795025535983</v>
      </c>
      <c r="I2666" s="6">
        <f>H2666*'Dash Board'!$C$18/'Dash Board'!$C$11</f>
        <v>28.768473821683806</v>
      </c>
      <c r="J2666" s="6">
        <f>(G2666&gt;1)*PMT('Dash Board'!$C$11/365,$U$4,-'Dash Board'!$C$19)</f>
        <v>108.80376961660664</v>
      </c>
      <c r="K2666" s="6">
        <f t="shared" si="291"/>
        <v>0</v>
      </c>
      <c r="L2666" s="8">
        <f t="shared" si="292"/>
        <v>209961.46892370065</v>
      </c>
      <c r="N2666" s="8">
        <f t="shared" si="290"/>
        <v>80.035295794922831</v>
      </c>
      <c r="O2666" s="8">
        <f>IF(E2665&lt;&gt;E2666,SUM($N$4:N2666)-SUM($O$3:O2665),0)</f>
        <v>0</v>
      </c>
      <c r="P2666" s="6">
        <f>IF(B2666&gt;0,SUM($O$4:O2666)-SUM($P$3:P2665),0)</f>
        <v>0</v>
      </c>
      <c r="Q2666" s="6">
        <f t="shared" si="293"/>
        <v>28.768473821683806</v>
      </c>
      <c r="R2666" s="8">
        <f>IF(E2665&lt;&gt;E2666,SUM($Q$4:Q2666)-SUM($R$3:R2665),0)</f>
        <v>0</v>
      </c>
      <c r="S2666" s="6">
        <f>IF(B2666&gt;0,SUM($R$4:R2666)-SUM($S$3:S2665),0)</f>
        <v>0</v>
      </c>
    </row>
    <row r="2667" spans="1:19">
      <c r="A2667">
        <f>IF(E2666&lt;&gt;E2667,COUNTIF($A$4:A2666,"&lt;&gt;0")+1,0)</f>
        <v>0</v>
      </c>
      <c r="B2667">
        <f>IF(A2667&lt;&gt;0,IF(MOD(A2667,3)=0,COUNTIF($B$4:B2666,"&lt;&gt;0")+1,0),0)</f>
        <v>0</v>
      </c>
      <c r="C2667" s="9">
        <f>'Dash Board'!$C$12+COUNT('Daily reducing balance'!$F$4:F2666)</f>
        <v>44393</v>
      </c>
      <c r="D2667">
        <f t="shared" si="287"/>
        <v>2021</v>
      </c>
      <c r="E2667">
        <f t="shared" si="288"/>
        <v>7</v>
      </c>
      <c r="F2667">
        <f>DAY('Dash Board'!$C$12+COUNT('Daily reducing balance'!$F$4:F2666))</f>
        <v>16</v>
      </c>
      <c r="G2667" s="8">
        <f t="shared" si="289"/>
        <v>209961.46892370065</v>
      </c>
      <c r="H2667" s="6">
        <f>G2667*'Dash Board'!$C$11/365</f>
        <v>60.399874621886489</v>
      </c>
      <c r="I2667" s="6">
        <f>H2667*'Dash Board'!$C$18/'Dash Board'!$C$11</f>
        <v>28.761845058041189</v>
      </c>
      <c r="J2667" s="6">
        <f>(G2667&gt;1)*PMT('Dash Board'!$C$11/365,$U$4,-'Dash Board'!$C$19)</f>
        <v>108.80376961660664</v>
      </c>
      <c r="K2667" s="6">
        <f t="shared" si="291"/>
        <v>0</v>
      </c>
      <c r="L2667" s="8">
        <f t="shared" si="292"/>
        <v>209913.06502870593</v>
      </c>
      <c r="N2667" s="8">
        <f t="shared" si="290"/>
        <v>80.041924558565455</v>
      </c>
      <c r="O2667" s="8">
        <f>IF(E2666&lt;&gt;E2667,SUM($N$4:N2667)-SUM($O$3:O2666),0)</f>
        <v>0</v>
      </c>
      <c r="P2667" s="6">
        <f>IF(B2667&gt;0,SUM($O$4:O2667)-SUM($P$3:P2666),0)</f>
        <v>0</v>
      </c>
      <c r="Q2667" s="6">
        <f t="shared" si="293"/>
        <v>28.761845058041189</v>
      </c>
      <c r="R2667" s="8">
        <f>IF(E2666&lt;&gt;E2667,SUM($Q$4:Q2667)-SUM($R$3:R2666),0)</f>
        <v>0</v>
      </c>
      <c r="S2667" s="6">
        <f>IF(B2667&gt;0,SUM($R$4:R2667)-SUM($S$3:S2666),0)</f>
        <v>0</v>
      </c>
    </row>
    <row r="2668" spans="1:19">
      <c r="A2668">
        <f>IF(E2667&lt;&gt;E2668,COUNTIF($A$4:A2667,"&lt;&gt;0")+1,0)</f>
        <v>0</v>
      </c>
      <c r="B2668">
        <f>IF(A2668&lt;&gt;0,IF(MOD(A2668,3)=0,COUNTIF($B$4:B2667,"&lt;&gt;0")+1,0),0)</f>
        <v>0</v>
      </c>
      <c r="C2668" s="9">
        <f>'Dash Board'!$C$12+COUNT('Daily reducing balance'!$F$4:F2667)</f>
        <v>44394</v>
      </c>
      <c r="D2668">
        <f t="shared" si="287"/>
        <v>2021</v>
      </c>
      <c r="E2668">
        <f t="shared" si="288"/>
        <v>7</v>
      </c>
      <c r="F2668">
        <f>DAY('Dash Board'!$C$12+COUNT('Daily reducing balance'!$F$4:F2667))</f>
        <v>17</v>
      </c>
      <c r="G2668" s="8">
        <f t="shared" si="289"/>
        <v>209913.06502870593</v>
      </c>
      <c r="H2668" s="6">
        <f>G2668*'Dash Board'!$C$11/365</f>
        <v>60.385950213737324</v>
      </c>
      <c r="I2668" s="6">
        <f>H2668*'Dash Board'!$C$18/'Dash Board'!$C$11</f>
        <v>28.755214387493968</v>
      </c>
      <c r="J2668" s="6">
        <f>(G2668&gt;1)*PMT('Dash Board'!$C$11/365,$U$4,-'Dash Board'!$C$19)</f>
        <v>108.80376961660664</v>
      </c>
      <c r="K2668" s="6">
        <f t="shared" si="291"/>
        <v>0</v>
      </c>
      <c r="L2668" s="8">
        <f t="shared" si="292"/>
        <v>209864.64720930305</v>
      </c>
      <c r="N2668" s="8">
        <f t="shared" si="290"/>
        <v>80.048555229112679</v>
      </c>
      <c r="O2668" s="8">
        <f>IF(E2667&lt;&gt;E2668,SUM($N$4:N2668)-SUM($O$3:O2667),0)</f>
        <v>0</v>
      </c>
      <c r="P2668" s="6">
        <f>IF(B2668&gt;0,SUM($O$4:O2668)-SUM($P$3:P2667),0)</f>
        <v>0</v>
      </c>
      <c r="Q2668" s="6">
        <f t="shared" si="293"/>
        <v>28.755214387493968</v>
      </c>
      <c r="R2668" s="8">
        <f>IF(E2667&lt;&gt;E2668,SUM($Q$4:Q2668)-SUM($R$3:R2667),0)</f>
        <v>0</v>
      </c>
      <c r="S2668" s="6">
        <f>IF(B2668&gt;0,SUM($R$4:R2668)-SUM($S$3:S2667),0)</f>
        <v>0</v>
      </c>
    </row>
    <row r="2669" spans="1:19">
      <c r="A2669">
        <f>IF(E2668&lt;&gt;E2669,COUNTIF($A$4:A2668,"&lt;&gt;0")+1,0)</f>
        <v>0</v>
      </c>
      <c r="B2669">
        <f>IF(A2669&lt;&gt;0,IF(MOD(A2669,3)=0,COUNTIF($B$4:B2668,"&lt;&gt;0")+1,0),0)</f>
        <v>0</v>
      </c>
      <c r="C2669" s="9">
        <f>'Dash Board'!$C$12+COUNT('Daily reducing balance'!$F$4:F2668)</f>
        <v>44395</v>
      </c>
      <c r="D2669">
        <f t="shared" si="287"/>
        <v>2021</v>
      </c>
      <c r="E2669">
        <f t="shared" si="288"/>
        <v>7</v>
      </c>
      <c r="F2669">
        <f>DAY('Dash Board'!$C$12+COUNT('Daily reducing balance'!$F$4:F2668))</f>
        <v>18</v>
      </c>
      <c r="G2669" s="8">
        <f t="shared" si="289"/>
        <v>209864.64720930305</v>
      </c>
      <c r="H2669" s="6">
        <f>G2669*'Dash Board'!$C$11/365</f>
        <v>60.372021799936491</v>
      </c>
      <c r="I2669" s="6">
        <f>H2669*'Dash Board'!$C$18/'Dash Board'!$C$11</f>
        <v>28.748581809493569</v>
      </c>
      <c r="J2669" s="6">
        <f>(G2669&gt;1)*PMT('Dash Board'!$C$11/365,$U$4,-'Dash Board'!$C$19)</f>
        <v>108.80376961660664</v>
      </c>
      <c r="K2669" s="6">
        <f t="shared" si="291"/>
        <v>0</v>
      </c>
      <c r="L2669" s="8">
        <f t="shared" si="292"/>
        <v>209816.21546148637</v>
      </c>
      <c r="N2669" s="8">
        <f t="shared" si="290"/>
        <v>80.055187807113072</v>
      </c>
      <c r="O2669" s="8">
        <f>IF(E2668&lt;&gt;E2669,SUM($N$4:N2669)-SUM($O$3:O2668),0)</f>
        <v>0</v>
      </c>
      <c r="P2669" s="6">
        <f>IF(B2669&gt;0,SUM($O$4:O2669)-SUM($P$3:P2668),0)</f>
        <v>0</v>
      </c>
      <c r="Q2669" s="6">
        <f t="shared" si="293"/>
        <v>28.748581809493569</v>
      </c>
      <c r="R2669" s="8">
        <f>IF(E2668&lt;&gt;E2669,SUM($Q$4:Q2669)-SUM($R$3:R2668),0)</f>
        <v>0</v>
      </c>
      <c r="S2669" s="6">
        <f>IF(B2669&gt;0,SUM($R$4:R2669)-SUM($S$3:S2668),0)</f>
        <v>0</v>
      </c>
    </row>
    <row r="2670" spans="1:19">
      <c r="A2670">
        <f>IF(E2669&lt;&gt;E2670,COUNTIF($A$4:A2669,"&lt;&gt;0")+1,0)</f>
        <v>0</v>
      </c>
      <c r="B2670">
        <f>IF(A2670&lt;&gt;0,IF(MOD(A2670,3)=0,COUNTIF($B$4:B2669,"&lt;&gt;0")+1,0),0)</f>
        <v>0</v>
      </c>
      <c r="C2670" s="9">
        <f>'Dash Board'!$C$12+COUNT('Daily reducing balance'!$F$4:F2669)</f>
        <v>44396</v>
      </c>
      <c r="D2670">
        <f t="shared" si="287"/>
        <v>2021</v>
      </c>
      <c r="E2670">
        <f t="shared" si="288"/>
        <v>7</v>
      </c>
      <c r="F2670">
        <f>DAY('Dash Board'!$C$12+COUNT('Daily reducing balance'!$F$4:F2669))</f>
        <v>19</v>
      </c>
      <c r="G2670" s="8">
        <f t="shared" si="289"/>
        <v>209816.21546148637</v>
      </c>
      <c r="H2670" s="6">
        <f>G2670*'Dash Board'!$C$11/365</f>
        <v>60.358089379331695</v>
      </c>
      <c r="I2670" s="6">
        <f>H2670*'Dash Board'!$C$18/'Dash Board'!$C$11</f>
        <v>28.741947323491285</v>
      </c>
      <c r="J2670" s="6">
        <f>(G2670&gt;1)*PMT('Dash Board'!$C$11/365,$U$4,-'Dash Board'!$C$19)</f>
        <v>108.80376961660664</v>
      </c>
      <c r="K2670" s="6">
        <f t="shared" si="291"/>
        <v>0</v>
      </c>
      <c r="L2670" s="8">
        <f t="shared" si="292"/>
        <v>209767.76978124908</v>
      </c>
      <c r="N2670" s="8">
        <f t="shared" si="290"/>
        <v>80.061822293115355</v>
      </c>
      <c r="O2670" s="8">
        <f>IF(E2669&lt;&gt;E2670,SUM($N$4:N2670)-SUM($O$3:O2669),0)</f>
        <v>0</v>
      </c>
      <c r="P2670" s="6">
        <f>IF(B2670&gt;0,SUM($O$4:O2670)-SUM($P$3:P2669),0)</f>
        <v>0</v>
      </c>
      <c r="Q2670" s="6">
        <f t="shared" si="293"/>
        <v>28.741947323491285</v>
      </c>
      <c r="R2670" s="8">
        <f>IF(E2669&lt;&gt;E2670,SUM($Q$4:Q2670)-SUM($R$3:R2669),0)</f>
        <v>0</v>
      </c>
      <c r="S2670" s="6">
        <f>IF(B2670&gt;0,SUM($R$4:R2670)-SUM($S$3:S2669),0)</f>
        <v>0</v>
      </c>
    </row>
    <row r="2671" spans="1:19">
      <c r="A2671">
        <f>IF(E2670&lt;&gt;E2671,COUNTIF($A$4:A2670,"&lt;&gt;0")+1,0)</f>
        <v>0</v>
      </c>
      <c r="B2671">
        <f>IF(A2671&lt;&gt;0,IF(MOD(A2671,3)=0,COUNTIF($B$4:B2670,"&lt;&gt;0")+1,0),0)</f>
        <v>0</v>
      </c>
      <c r="C2671" s="9">
        <f>'Dash Board'!$C$12+COUNT('Daily reducing balance'!$F$4:F2670)</f>
        <v>44397</v>
      </c>
      <c r="D2671">
        <f t="shared" si="287"/>
        <v>2021</v>
      </c>
      <c r="E2671">
        <f t="shared" si="288"/>
        <v>7</v>
      </c>
      <c r="F2671">
        <f>DAY('Dash Board'!$C$12+COUNT('Daily reducing balance'!$F$4:F2670))</f>
        <v>20</v>
      </c>
      <c r="G2671" s="8">
        <f t="shared" si="289"/>
        <v>209767.76978124908</v>
      </c>
      <c r="H2671" s="6">
        <f>G2671*'Dash Board'!$C$11/365</f>
        <v>60.344152950770287</v>
      </c>
      <c r="I2671" s="6">
        <f>H2671*'Dash Board'!$C$18/'Dash Board'!$C$11</f>
        <v>28.735310928938233</v>
      </c>
      <c r="J2671" s="6">
        <f>(G2671&gt;1)*PMT('Dash Board'!$C$11/365,$U$4,-'Dash Board'!$C$19)</f>
        <v>108.80376961660664</v>
      </c>
      <c r="K2671" s="6">
        <f t="shared" si="291"/>
        <v>0</v>
      </c>
      <c r="L2671" s="8">
        <f t="shared" si="292"/>
        <v>209719.31016458324</v>
      </c>
      <c r="N2671" s="8">
        <f t="shared" si="290"/>
        <v>80.068458687668411</v>
      </c>
      <c r="O2671" s="8">
        <f>IF(E2670&lt;&gt;E2671,SUM($N$4:N2671)-SUM($O$3:O2670),0)</f>
        <v>0</v>
      </c>
      <c r="P2671" s="6">
        <f>IF(B2671&gt;0,SUM($O$4:O2671)-SUM($P$3:P2670),0)</f>
        <v>0</v>
      </c>
      <c r="Q2671" s="6">
        <f t="shared" si="293"/>
        <v>28.735310928938233</v>
      </c>
      <c r="R2671" s="8">
        <f>IF(E2670&lt;&gt;E2671,SUM($Q$4:Q2671)-SUM($R$3:R2670),0)</f>
        <v>0</v>
      </c>
      <c r="S2671" s="6">
        <f>IF(B2671&gt;0,SUM($R$4:R2671)-SUM($S$3:S2670),0)</f>
        <v>0</v>
      </c>
    </row>
    <row r="2672" spans="1:19">
      <c r="A2672">
        <f>IF(E2671&lt;&gt;E2672,COUNTIF($A$4:A2671,"&lt;&gt;0")+1,0)</f>
        <v>0</v>
      </c>
      <c r="B2672">
        <f>IF(A2672&lt;&gt;0,IF(MOD(A2672,3)=0,COUNTIF($B$4:B2671,"&lt;&gt;0")+1,0),0)</f>
        <v>0</v>
      </c>
      <c r="C2672" s="9">
        <f>'Dash Board'!$C$12+COUNT('Daily reducing balance'!$F$4:F2671)</f>
        <v>44398</v>
      </c>
      <c r="D2672">
        <f t="shared" si="287"/>
        <v>2021</v>
      </c>
      <c r="E2672">
        <f t="shared" si="288"/>
        <v>7</v>
      </c>
      <c r="F2672">
        <f>DAY('Dash Board'!$C$12+COUNT('Daily reducing balance'!$F$4:F2671))</f>
        <v>21</v>
      </c>
      <c r="G2672" s="8">
        <f t="shared" si="289"/>
        <v>209719.31016458324</v>
      </c>
      <c r="H2672" s="6">
        <f>G2672*'Dash Board'!$C$11/365</f>
        <v>60.330212513099283</v>
      </c>
      <c r="I2672" s="6">
        <f>H2672*'Dash Board'!$C$18/'Dash Board'!$C$11</f>
        <v>28.728672625285377</v>
      </c>
      <c r="J2672" s="6">
        <f>(G2672&gt;1)*PMT('Dash Board'!$C$11/365,$U$4,-'Dash Board'!$C$19)</f>
        <v>108.80376961660664</v>
      </c>
      <c r="K2672" s="6">
        <f t="shared" si="291"/>
        <v>0</v>
      </c>
      <c r="L2672" s="8">
        <f t="shared" si="292"/>
        <v>209670.83660747972</v>
      </c>
      <c r="N2672" s="8">
        <f t="shared" si="290"/>
        <v>80.07509699132126</v>
      </c>
      <c r="O2672" s="8">
        <f>IF(E2671&lt;&gt;E2672,SUM($N$4:N2672)-SUM($O$3:O2671),0)</f>
        <v>0</v>
      </c>
      <c r="P2672" s="6">
        <f>IF(B2672&gt;0,SUM($O$4:O2672)-SUM($P$3:P2671),0)</f>
        <v>0</v>
      </c>
      <c r="Q2672" s="6">
        <f t="shared" si="293"/>
        <v>28.728672625285377</v>
      </c>
      <c r="R2672" s="8">
        <f>IF(E2671&lt;&gt;E2672,SUM($Q$4:Q2672)-SUM($R$3:R2671),0)</f>
        <v>0</v>
      </c>
      <c r="S2672" s="6">
        <f>IF(B2672&gt;0,SUM($R$4:R2672)-SUM($S$3:S2671),0)</f>
        <v>0</v>
      </c>
    </row>
    <row r="2673" spans="1:19">
      <c r="A2673">
        <f>IF(E2672&lt;&gt;E2673,COUNTIF($A$4:A2672,"&lt;&gt;0")+1,0)</f>
        <v>0</v>
      </c>
      <c r="B2673">
        <f>IF(A2673&lt;&gt;0,IF(MOD(A2673,3)=0,COUNTIF($B$4:B2672,"&lt;&gt;0")+1,0),0)</f>
        <v>0</v>
      </c>
      <c r="C2673" s="9">
        <f>'Dash Board'!$C$12+COUNT('Daily reducing balance'!$F$4:F2672)</f>
        <v>44399</v>
      </c>
      <c r="D2673">
        <f t="shared" si="287"/>
        <v>2021</v>
      </c>
      <c r="E2673">
        <f t="shared" si="288"/>
        <v>7</v>
      </c>
      <c r="F2673">
        <f>DAY('Dash Board'!$C$12+COUNT('Daily reducing balance'!$F$4:F2672))</f>
        <v>22</v>
      </c>
      <c r="G2673" s="8">
        <f t="shared" si="289"/>
        <v>209670.83660747972</v>
      </c>
      <c r="H2673" s="6">
        <f>G2673*'Dash Board'!$C$11/365</f>
        <v>60.316268065165396</v>
      </c>
      <c r="I2673" s="6">
        <f>H2673*'Dash Board'!$C$18/'Dash Board'!$C$11</f>
        <v>28.722032411983523</v>
      </c>
      <c r="J2673" s="6">
        <f>(G2673&gt;1)*PMT('Dash Board'!$C$11/365,$U$4,-'Dash Board'!$C$19)</f>
        <v>108.80376961660664</v>
      </c>
      <c r="K2673" s="6">
        <f t="shared" si="291"/>
        <v>0</v>
      </c>
      <c r="L2673" s="8">
        <f t="shared" si="292"/>
        <v>209622.34910592827</v>
      </c>
      <c r="N2673" s="8">
        <f t="shared" si="290"/>
        <v>80.081737204623124</v>
      </c>
      <c r="O2673" s="8">
        <f>IF(E2672&lt;&gt;E2673,SUM($N$4:N2673)-SUM($O$3:O2672),0)</f>
        <v>0</v>
      </c>
      <c r="P2673" s="6">
        <f>IF(B2673&gt;0,SUM($O$4:O2673)-SUM($P$3:P2672),0)</f>
        <v>0</v>
      </c>
      <c r="Q2673" s="6">
        <f t="shared" si="293"/>
        <v>28.722032411983523</v>
      </c>
      <c r="R2673" s="8">
        <f>IF(E2672&lt;&gt;E2673,SUM($Q$4:Q2673)-SUM($R$3:R2672),0)</f>
        <v>0</v>
      </c>
      <c r="S2673" s="6">
        <f>IF(B2673&gt;0,SUM($R$4:R2673)-SUM($S$3:S2672),0)</f>
        <v>0</v>
      </c>
    </row>
    <row r="2674" spans="1:19">
      <c r="A2674">
        <f>IF(E2673&lt;&gt;E2674,COUNTIF($A$4:A2673,"&lt;&gt;0")+1,0)</f>
        <v>0</v>
      </c>
      <c r="B2674">
        <f>IF(A2674&lt;&gt;0,IF(MOD(A2674,3)=0,COUNTIF($B$4:B2673,"&lt;&gt;0")+1,0),0)</f>
        <v>0</v>
      </c>
      <c r="C2674" s="9">
        <f>'Dash Board'!$C$12+COUNT('Daily reducing balance'!$F$4:F2673)</f>
        <v>44400</v>
      </c>
      <c r="D2674">
        <f t="shared" si="287"/>
        <v>2021</v>
      </c>
      <c r="E2674">
        <f t="shared" si="288"/>
        <v>7</v>
      </c>
      <c r="F2674">
        <f>DAY('Dash Board'!$C$12+COUNT('Daily reducing balance'!$F$4:F2673))</f>
        <v>23</v>
      </c>
      <c r="G2674" s="8">
        <f t="shared" si="289"/>
        <v>209622.34910592827</v>
      </c>
      <c r="H2674" s="6">
        <f>G2674*'Dash Board'!$C$11/365</f>
        <v>60.302319605814979</v>
      </c>
      <c r="I2674" s="6">
        <f>H2674*'Dash Board'!$C$18/'Dash Board'!$C$11</f>
        <v>28.715390288483327</v>
      </c>
      <c r="J2674" s="6">
        <f>(G2674&gt;1)*PMT('Dash Board'!$C$11/365,$U$4,-'Dash Board'!$C$19)</f>
        <v>108.80376961660664</v>
      </c>
      <c r="K2674" s="6">
        <f t="shared" si="291"/>
        <v>0</v>
      </c>
      <c r="L2674" s="8">
        <f t="shared" si="292"/>
        <v>209573.84765591746</v>
      </c>
      <c r="N2674" s="8">
        <f t="shared" si="290"/>
        <v>80.088379328123324</v>
      </c>
      <c r="O2674" s="8">
        <f>IF(E2673&lt;&gt;E2674,SUM($N$4:N2674)-SUM($O$3:O2673),0)</f>
        <v>0</v>
      </c>
      <c r="P2674" s="6">
        <f>IF(B2674&gt;0,SUM($O$4:O2674)-SUM($P$3:P2673),0)</f>
        <v>0</v>
      </c>
      <c r="Q2674" s="6">
        <f t="shared" si="293"/>
        <v>28.715390288483327</v>
      </c>
      <c r="R2674" s="8">
        <f>IF(E2673&lt;&gt;E2674,SUM($Q$4:Q2674)-SUM($R$3:R2673),0)</f>
        <v>0</v>
      </c>
      <c r="S2674" s="6">
        <f>IF(B2674&gt;0,SUM($R$4:R2674)-SUM($S$3:S2673),0)</f>
        <v>0</v>
      </c>
    </row>
    <row r="2675" spans="1:19">
      <c r="A2675">
        <f>IF(E2674&lt;&gt;E2675,COUNTIF($A$4:A2674,"&lt;&gt;0")+1,0)</f>
        <v>0</v>
      </c>
      <c r="B2675">
        <f>IF(A2675&lt;&gt;0,IF(MOD(A2675,3)=0,COUNTIF($B$4:B2674,"&lt;&gt;0")+1,0),0)</f>
        <v>0</v>
      </c>
      <c r="C2675" s="9">
        <f>'Dash Board'!$C$12+COUNT('Daily reducing balance'!$F$4:F2674)</f>
        <v>44401</v>
      </c>
      <c r="D2675">
        <f t="shared" si="287"/>
        <v>2021</v>
      </c>
      <c r="E2675">
        <f t="shared" si="288"/>
        <v>7</v>
      </c>
      <c r="F2675">
        <f>DAY('Dash Board'!$C$12+COUNT('Daily reducing balance'!$F$4:F2674))</f>
        <v>24</v>
      </c>
      <c r="G2675" s="8">
        <f t="shared" si="289"/>
        <v>209573.84765591746</v>
      </c>
      <c r="H2675" s="6">
        <f>G2675*'Dash Board'!$C$11/365</f>
        <v>60.288367133894063</v>
      </c>
      <c r="I2675" s="6">
        <f>H2675*'Dash Board'!$C$18/'Dash Board'!$C$11</f>
        <v>28.708746254235269</v>
      </c>
      <c r="J2675" s="6">
        <f>(G2675&gt;1)*PMT('Dash Board'!$C$11/365,$U$4,-'Dash Board'!$C$19)</f>
        <v>108.80376961660664</v>
      </c>
      <c r="K2675" s="6">
        <f t="shared" si="291"/>
        <v>0</v>
      </c>
      <c r="L2675" s="8">
        <f t="shared" si="292"/>
        <v>209525.33225343475</v>
      </c>
      <c r="N2675" s="8">
        <f t="shared" si="290"/>
        <v>80.095023362371379</v>
      </c>
      <c r="O2675" s="8">
        <f>IF(E2674&lt;&gt;E2675,SUM($N$4:N2675)-SUM($O$3:O2674),0)</f>
        <v>0</v>
      </c>
      <c r="P2675" s="6">
        <f>IF(B2675&gt;0,SUM($O$4:O2675)-SUM($P$3:P2674),0)</f>
        <v>0</v>
      </c>
      <c r="Q2675" s="6">
        <f t="shared" si="293"/>
        <v>28.708746254235269</v>
      </c>
      <c r="R2675" s="8">
        <f>IF(E2674&lt;&gt;E2675,SUM($Q$4:Q2675)-SUM($R$3:R2674),0)</f>
        <v>0</v>
      </c>
      <c r="S2675" s="6">
        <f>IF(B2675&gt;0,SUM($R$4:R2675)-SUM($S$3:S2674),0)</f>
        <v>0</v>
      </c>
    </row>
    <row r="2676" spans="1:19">
      <c r="A2676">
        <f>IF(E2675&lt;&gt;E2676,COUNTIF($A$4:A2675,"&lt;&gt;0")+1,0)</f>
        <v>0</v>
      </c>
      <c r="B2676">
        <f>IF(A2676&lt;&gt;0,IF(MOD(A2676,3)=0,COUNTIF($B$4:B2675,"&lt;&gt;0")+1,0),0)</f>
        <v>0</v>
      </c>
      <c r="C2676" s="9">
        <f>'Dash Board'!$C$12+COUNT('Daily reducing balance'!$F$4:F2675)</f>
        <v>44402</v>
      </c>
      <c r="D2676">
        <f t="shared" ref="D2676:D2739" si="294">IF(AND(E2676=1,F2676=1),D2675+1,D2675)</f>
        <v>2021</v>
      </c>
      <c r="E2676">
        <f t="shared" ref="E2676:E2739" si="295">IF(F2676=1,IF(E2675+1&gt;12,1,E2675+1),E2675)</f>
        <v>7</v>
      </c>
      <c r="F2676">
        <f>DAY('Dash Board'!$C$12+COUNT('Daily reducing balance'!$F$4:F2675))</f>
        <v>25</v>
      </c>
      <c r="G2676" s="8">
        <f t="shared" ref="G2676:G2739" si="296">L2675</f>
        <v>209525.33225343475</v>
      </c>
      <c r="H2676" s="6">
        <f>G2676*'Dash Board'!$C$11/365</f>
        <v>60.274410648248349</v>
      </c>
      <c r="I2676" s="6">
        <f>H2676*'Dash Board'!$C$18/'Dash Board'!$C$11</f>
        <v>28.70210030868969</v>
      </c>
      <c r="J2676" s="6">
        <f>(G2676&gt;1)*PMT('Dash Board'!$C$11/365,$U$4,-'Dash Board'!$C$19)</f>
        <v>108.80376961660664</v>
      </c>
      <c r="K2676" s="6">
        <f t="shared" si="291"/>
        <v>0</v>
      </c>
      <c r="L2676" s="8">
        <f t="shared" si="292"/>
        <v>209476.80289446638</v>
      </c>
      <c r="N2676" s="8">
        <f t="shared" ref="N2676:N2739" si="297">J2676-I2676</f>
        <v>80.10166930791695</v>
      </c>
      <c r="O2676" s="8">
        <f>IF(E2675&lt;&gt;E2676,SUM($N$4:N2676)-SUM($O$3:O2675),0)</f>
        <v>0</v>
      </c>
      <c r="P2676" s="6">
        <f>IF(B2676&gt;0,SUM($O$4:O2676)-SUM($P$3:P2675),0)</f>
        <v>0</v>
      </c>
      <c r="Q2676" s="6">
        <f t="shared" si="293"/>
        <v>28.70210030868969</v>
      </c>
      <c r="R2676" s="8">
        <f>IF(E2675&lt;&gt;E2676,SUM($Q$4:Q2676)-SUM($R$3:R2675),0)</f>
        <v>0</v>
      </c>
      <c r="S2676" s="6">
        <f>IF(B2676&gt;0,SUM($R$4:R2676)-SUM($S$3:S2675),0)</f>
        <v>0</v>
      </c>
    </row>
    <row r="2677" spans="1:19">
      <c r="A2677">
        <f>IF(E2676&lt;&gt;E2677,COUNTIF($A$4:A2676,"&lt;&gt;0")+1,0)</f>
        <v>0</v>
      </c>
      <c r="B2677">
        <f>IF(A2677&lt;&gt;0,IF(MOD(A2677,3)=0,COUNTIF($B$4:B2676,"&lt;&gt;0")+1,0),0)</f>
        <v>0</v>
      </c>
      <c r="C2677" s="9">
        <f>'Dash Board'!$C$12+COUNT('Daily reducing balance'!$F$4:F2676)</f>
        <v>44403</v>
      </c>
      <c r="D2677">
        <f t="shared" si="294"/>
        <v>2021</v>
      </c>
      <c r="E2677">
        <f t="shared" si="295"/>
        <v>7</v>
      </c>
      <c r="F2677">
        <f>DAY('Dash Board'!$C$12+COUNT('Daily reducing balance'!$F$4:F2676))</f>
        <v>26</v>
      </c>
      <c r="G2677" s="8">
        <f t="shared" si="296"/>
        <v>209476.80289446638</v>
      </c>
      <c r="H2677" s="6">
        <f>G2677*'Dash Board'!$C$11/365</f>
        <v>60.260450147723205</v>
      </c>
      <c r="I2677" s="6">
        <f>H2677*'Dash Board'!$C$18/'Dash Board'!$C$11</f>
        <v>28.695452451296767</v>
      </c>
      <c r="J2677" s="6">
        <f>(G2677&gt;1)*PMT('Dash Board'!$C$11/365,$U$4,-'Dash Board'!$C$19)</f>
        <v>108.80376961660664</v>
      </c>
      <c r="K2677" s="6">
        <f t="shared" si="291"/>
        <v>0</v>
      </c>
      <c r="L2677" s="8">
        <f t="shared" si="292"/>
        <v>209428.2595749975</v>
      </c>
      <c r="N2677" s="8">
        <f t="shared" si="297"/>
        <v>80.10831716530987</v>
      </c>
      <c r="O2677" s="8">
        <f>IF(E2676&lt;&gt;E2677,SUM($N$4:N2677)-SUM($O$3:O2676),0)</f>
        <v>0</v>
      </c>
      <c r="P2677" s="6">
        <f>IF(B2677&gt;0,SUM($O$4:O2677)-SUM($P$3:P2676),0)</f>
        <v>0</v>
      </c>
      <c r="Q2677" s="6">
        <f t="shared" si="293"/>
        <v>28.695452451296767</v>
      </c>
      <c r="R2677" s="8">
        <f>IF(E2676&lt;&gt;E2677,SUM($Q$4:Q2677)-SUM($R$3:R2676),0)</f>
        <v>0</v>
      </c>
      <c r="S2677" s="6">
        <f>IF(B2677&gt;0,SUM($R$4:R2677)-SUM($S$3:S2676),0)</f>
        <v>0</v>
      </c>
    </row>
    <row r="2678" spans="1:19">
      <c r="A2678">
        <f>IF(E2677&lt;&gt;E2678,COUNTIF($A$4:A2677,"&lt;&gt;0")+1,0)</f>
        <v>0</v>
      </c>
      <c r="B2678">
        <f>IF(A2678&lt;&gt;0,IF(MOD(A2678,3)=0,COUNTIF($B$4:B2677,"&lt;&gt;0")+1,0),0)</f>
        <v>0</v>
      </c>
      <c r="C2678" s="9">
        <f>'Dash Board'!$C$12+COUNT('Daily reducing balance'!$F$4:F2677)</f>
        <v>44404</v>
      </c>
      <c r="D2678">
        <f t="shared" si="294"/>
        <v>2021</v>
      </c>
      <c r="E2678">
        <f t="shared" si="295"/>
        <v>7</v>
      </c>
      <c r="F2678">
        <f>DAY('Dash Board'!$C$12+COUNT('Daily reducing balance'!$F$4:F2677))</f>
        <v>27</v>
      </c>
      <c r="G2678" s="8">
        <f t="shared" si="296"/>
        <v>209428.2595749975</v>
      </c>
      <c r="H2678" s="6">
        <f>G2678*'Dash Board'!$C$11/365</f>
        <v>60.246485631163665</v>
      </c>
      <c r="I2678" s="6">
        <f>H2678*'Dash Board'!$C$18/'Dash Board'!$C$11</f>
        <v>28.688802681506509</v>
      </c>
      <c r="J2678" s="6">
        <f>(G2678&gt;1)*PMT('Dash Board'!$C$11/365,$U$4,-'Dash Board'!$C$19)</f>
        <v>108.80376961660664</v>
      </c>
      <c r="K2678" s="6">
        <f t="shared" si="291"/>
        <v>0</v>
      </c>
      <c r="L2678" s="8">
        <f t="shared" si="292"/>
        <v>209379.70229101204</v>
      </c>
      <c r="N2678" s="8">
        <f t="shared" si="297"/>
        <v>80.114966935100142</v>
      </c>
      <c r="O2678" s="8">
        <f>IF(E2677&lt;&gt;E2678,SUM($N$4:N2678)-SUM($O$3:O2677),0)</f>
        <v>0</v>
      </c>
      <c r="P2678" s="6">
        <f>IF(B2678&gt;0,SUM($O$4:O2678)-SUM($P$3:P2677),0)</f>
        <v>0</v>
      </c>
      <c r="Q2678" s="6">
        <f t="shared" si="293"/>
        <v>28.688802681506509</v>
      </c>
      <c r="R2678" s="8">
        <f>IF(E2677&lt;&gt;E2678,SUM($Q$4:Q2678)-SUM($R$3:R2677),0)</f>
        <v>0</v>
      </c>
      <c r="S2678" s="6">
        <f>IF(B2678&gt;0,SUM($R$4:R2678)-SUM($S$3:S2677),0)</f>
        <v>0</v>
      </c>
    </row>
    <row r="2679" spans="1:19">
      <c r="A2679">
        <f>IF(E2678&lt;&gt;E2679,COUNTIF($A$4:A2678,"&lt;&gt;0")+1,0)</f>
        <v>0</v>
      </c>
      <c r="B2679">
        <f>IF(A2679&lt;&gt;0,IF(MOD(A2679,3)=0,COUNTIF($B$4:B2678,"&lt;&gt;0")+1,0),0)</f>
        <v>0</v>
      </c>
      <c r="C2679" s="9">
        <f>'Dash Board'!$C$12+COUNT('Daily reducing balance'!$F$4:F2678)</f>
        <v>44405</v>
      </c>
      <c r="D2679">
        <f t="shared" si="294"/>
        <v>2021</v>
      </c>
      <c r="E2679">
        <f t="shared" si="295"/>
        <v>7</v>
      </c>
      <c r="F2679">
        <f>DAY('Dash Board'!$C$12+COUNT('Daily reducing balance'!$F$4:F2678))</f>
        <v>28</v>
      </c>
      <c r="G2679" s="8">
        <f t="shared" si="296"/>
        <v>209379.70229101204</v>
      </c>
      <c r="H2679" s="6">
        <f>G2679*'Dash Board'!$C$11/365</f>
        <v>60.232517097414423</v>
      </c>
      <c r="I2679" s="6">
        <f>H2679*'Dash Board'!$C$18/'Dash Board'!$C$11</f>
        <v>28.682150998768776</v>
      </c>
      <c r="J2679" s="6">
        <f>(G2679&gt;1)*PMT('Dash Board'!$C$11/365,$U$4,-'Dash Board'!$C$19)</f>
        <v>108.80376961660664</v>
      </c>
      <c r="K2679" s="6">
        <f t="shared" si="291"/>
        <v>0</v>
      </c>
      <c r="L2679" s="8">
        <f t="shared" si="292"/>
        <v>209331.13103849284</v>
      </c>
      <c r="N2679" s="8">
        <f t="shared" si="297"/>
        <v>80.121618617837868</v>
      </c>
      <c r="O2679" s="8">
        <f>IF(E2678&lt;&gt;E2679,SUM($N$4:N2679)-SUM($O$3:O2678),0)</f>
        <v>0</v>
      </c>
      <c r="P2679" s="6">
        <f>IF(B2679&gt;0,SUM($O$4:O2679)-SUM($P$3:P2678),0)</f>
        <v>0</v>
      </c>
      <c r="Q2679" s="6">
        <f t="shared" si="293"/>
        <v>28.682150998768776</v>
      </c>
      <c r="R2679" s="8">
        <f>IF(E2678&lt;&gt;E2679,SUM($Q$4:Q2679)-SUM($R$3:R2678),0)</f>
        <v>0</v>
      </c>
      <c r="S2679" s="6">
        <f>IF(B2679&gt;0,SUM($R$4:R2679)-SUM($S$3:S2678),0)</f>
        <v>0</v>
      </c>
    </row>
    <row r="2680" spans="1:19">
      <c r="A2680">
        <f>IF(E2679&lt;&gt;E2680,COUNTIF($A$4:A2679,"&lt;&gt;0")+1,0)</f>
        <v>0</v>
      </c>
      <c r="B2680">
        <f>IF(A2680&lt;&gt;0,IF(MOD(A2680,3)=0,COUNTIF($B$4:B2679,"&lt;&gt;0")+1,0),0)</f>
        <v>0</v>
      </c>
      <c r="C2680" s="9">
        <f>'Dash Board'!$C$12+COUNT('Daily reducing balance'!$F$4:F2679)</f>
        <v>44406</v>
      </c>
      <c r="D2680">
        <f t="shared" si="294"/>
        <v>2021</v>
      </c>
      <c r="E2680">
        <f t="shared" si="295"/>
        <v>7</v>
      </c>
      <c r="F2680">
        <f>DAY('Dash Board'!$C$12+COUNT('Daily reducing balance'!$F$4:F2679))</f>
        <v>29</v>
      </c>
      <c r="G2680" s="8">
        <f t="shared" si="296"/>
        <v>209331.13103849284</v>
      </c>
      <c r="H2680" s="6">
        <f>G2680*'Dash Board'!$C$11/365</f>
        <v>60.218544545319858</v>
      </c>
      <c r="I2680" s="6">
        <f>H2680*'Dash Board'!$C$18/'Dash Board'!$C$11</f>
        <v>28.675497402533271</v>
      </c>
      <c r="J2680" s="6">
        <f>(G2680&gt;1)*PMT('Dash Board'!$C$11/365,$U$4,-'Dash Board'!$C$19)</f>
        <v>108.80376961660664</v>
      </c>
      <c r="K2680" s="6">
        <f t="shared" si="291"/>
        <v>0</v>
      </c>
      <c r="L2680" s="8">
        <f t="shared" si="292"/>
        <v>209282.54581342154</v>
      </c>
      <c r="N2680" s="8">
        <f t="shared" si="297"/>
        <v>80.128272214073377</v>
      </c>
      <c r="O2680" s="8">
        <f>IF(E2679&lt;&gt;E2680,SUM($N$4:N2680)-SUM($O$3:O2679),0)</f>
        <v>0</v>
      </c>
      <c r="P2680" s="6">
        <f>IF(B2680&gt;0,SUM($O$4:O2680)-SUM($P$3:P2679),0)</f>
        <v>0</v>
      </c>
      <c r="Q2680" s="6">
        <f t="shared" si="293"/>
        <v>28.675497402533271</v>
      </c>
      <c r="R2680" s="8">
        <f>IF(E2679&lt;&gt;E2680,SUM($Q$4:Q2680)-SUM($R$3:R2679),0)</f>
        <v>0</v>
      </c>
      <c r="S2680" s="6">
        <f>IF(B2680&gt;0,SUM($R$4:R2680)-SUM($S$3:S2679),0)</f>
        <v>0</v>
      </c>
    </row>
    <row r="2681" spans="1:19">
      <c r="A2681">
        <f>IF(E2680&lt;&gt;E2681,COUNTIF($A$4:A2680,"&lt;&gt;0")+1,0)</f>
        <v>0</v>
      </c>
      <c r="B2681">
        <f>IF(A2681&lt;&gt;0,IF(MOD(A2681,3)=0,COUNTIF($B$4:B2680,"&lt;&gt;0")+1,0),0)</f>
        <v>0</v>
      </c>
      <c r="C2681" s="9">
        <f>'Dash Board'!$C$12+COUNT('Daily reducing balance'!$F$4:F2680)</f>
        <v>44407</v>
      </c>
      <c r="D2681">
        <f t="shared" si="294"/>
        <v>2021</v>
      </c>
      <c r="E2681">
        <f t="shared" si="295"/>
        <v>7</v>
      </c>
      <c r="F2681">
        <f>DAY('Dash Board'!$C$12+COUNT('Daily reducing balance'!$F$4:F2680))</f>
        <v>30</v>
      </c>
      <c r="G2681" s="8">
        <f t="shared" si="296"/>
        <v>209282.54581342154</v>
      </c>
      <c r="H2681" s="6">
        <f>G2681*'Dash Board'!$C$11/365</f>
        <v>60.204567973724004</v>
      </c>
      <c r="I2681" s="6">
        <f>H2681*'Dash Board'!$C$18/'Dash Board'!$C$11</f>
        <v>28.668841892249528</v>
      </c>
      <c r="J2681" s="6">
        <f>(G2681&gt;1)*PMT('Dash Board'!$C$11/365,$U$4,-'Dash Board'!$C$19)</f>
        <v>108.80376961660664</v>
      </c>
      <c r="K2681" s="6">
        <f t="shared" si="291"/>
        <v>0</v>
      </c>
      <c r="L2681" s="8">
        <f t="shared" si="292"/>
        <v>209233.94661177867</v>
      </c>
      <c r="N2681" s="8">
        <f t="shared" si="297"/>
        <v>80.134927724357112</v>
      </c>
      <c r="O2681" s="8">
        <f>IF(E2680&lt;&gt;E2681,SUM($N$4:N2681)-SUM($O$3:O2680),0)</f>
        <v>0</v>
      </c>
      <c r="P2681" s="6">
        <f>IF(B2681&gt;0,SUM($O$4:O2681)-SUM($P$3:P2680),0)</f>
        <v>0</v>
      </c>
      <c r="Q2681" s="6">
        <f t="shared" si="293"/>
        <v>28.668841892249528</v>
      </c>
      <c r="R2681" s="8">
        <f>IF(E2680&lt;&gt;E2681,SUM($Q$4:Q2681)-SUM($R$3:R2680),0)</f>
        <v>0</v>
      </c>
      <c r="S2681" s="6">
        <f>IF(B2681&gt;0,SUM($R$4:R2681)-SUM($S$3:S2680),0)</f>
        <v>0</v>
      </c>
    </row>
    <row r="2682" spans="1:19">
      <c r="A2682">
        <f>IF(E2681&lt;&gt;E2682,COUNTIF($A$4:A2681,"&lt;&gt;0")+1,0)</f>
        <v>0</v>
      </c>
      <c r="B2682">
        <f>IF(A2682&lt;&gt;0,IF(MOD(A2682,3)=0,COUNTIF($B$4:B2681,"&lt;&gt;0")+1,0),0)</f>
        <v>0</v>
      </c>
      <c r="C2682" s="9">
        <f>'Dash Board'!$C$12+COUNT('Daily reducing balance'!$F$4:F2681)</f>
        <v>44408</v>
      </c>
      <c r="D2682">
        <f t="shared" si="294"/>
        <v>2021</v>
      </c>
      <c r="E2682">
        <f t="shared" si="295"/>
        <v>7</v>
      </c>
      <c r="F2682">
        <f>DAY('Dash Board'!$C$12+COUNT('Daily reducing balance'!$F$4:F2681))</f>
        <v>31</v>
      </c>
      <c r="G2682" s="8">
        <f t="shared" si="296"/>
        <v>209233.94661177867</v>
      </c>
      <c r="H2682" s="6">
        <f>G2682*'Dash Board'!$C$11/365</f>
        <v>60.190587381470579</v>
      </c>
      <c r="I2682" s="6">
        <f>H2682*'Dash Board'!$C$18/'Dash Board'!$C$11</f>
        <v>28.662184467366945</v>
      </c>
      <c r="J2682" s="6">
        <f>(G2682&gt;1)*PMT('Dash Board'!$C$11/365,$U$4,-'Dash Board'!$C$19)</f>
        <v>108.80376961660664</v>
      </c>
      <c r="K2682" s="6">
        <f t="shared" si="291"/>
        <v>0</v>
      </c>
      <c r="L2682" s="8">
        <f t="shared" si="292"/>
        <v>209185.33342954353</v>
      </c>
      <c r="N2682" s="8">
        <f t="shared" si="297"/>
        <v>80.141585149239702</v>
      </c>
      <c r="O2682" s="8">
        <f>IF(E2681&lt;&gt;E2682,SUM($N$4:N2682)-SUM($O$3:O2681),0)</f>
        <v>0</v>
      </c>
      <c r="P2682" s="6">
        <f>IF(B2682&gt;0,SUM($O$4:O2682)-SUM($P$3:P2681),0)</f>
        <v>0</v>
      </c>
      <c r="Q2682" s="6">
        <f t="shared" si="293"/>
        <v>28.662184467366945</v>
      </c>
      <c r="R2682" s="8">
        <f>IF(E2681&lt;&gt;E2682,SUM($Q$4:Q2682)-SUM($R$3:R2681),0)</f>
        <v>0</v>
      </c>
      <c r="S2682" s="6">
        <f>IF(B2682&gt;0,SUM($R$4:R2682)-SUM($S$3:S2681),0)</f>
        <v>0</v>
      </c>
    </row>
    <row r="2683" spans="1:19">
      <c r="A2683">
        <f>IF(E2682&lt;&gt;E2683,COUNTIF($A$4:A2682,"&lt;&gt;0")+1,0)</f>
        <v>88</v>
      </c>
      <c r="B2683">
        <f>IF(A2683&lt;&gt;0,IF(MOD(A2683,3)=0,COUNTIF($B$4:B2682,"&lt;&gt;0")+1,0),0)</f>
        <v>0</v>
      </c>
      <c r="C2683" s="9">
        <f>'Dash Board'!$C$12+COUNT('Daily reducing balance'!$F$4:F2682)</f>
        <v>44409</v>
      </c>
      <c r="D2683">
        <f t="shared" si="294"/>
        <v>2021</v>
      </c>
      <c r="E2683">
        <f t="shared" si="295"/>
        <v>8</v>
      </c>
      <c r="F2683">
        <f>DAY('Dash Board'!$C$12+COUNT('Daily reducing balance'!$F$4:F2682))</f>
        <v>1</v>
      </c>
      <c r="G2683" s="8">
        <f t="shared" si="296"/>
        <v>209185.33342954353</v>
      </c>
      <c r="H2683" s="6">
        <f>G2683*'Dash Board'!$C$11/365</f>
        <v>60.176602767402933</v>
      </c>
      <c r="I2683" s="6">
        <f>H2683*'Dash Board'!$C$18/'Dash Board'!$C$11</f>
        <v>28.655525127334734</v>
      </c>
      <c r="J2683" s="6">
        <f>(G2683&gt;1)*PMT('Dash Board'!$C$11/365,$U$4,-'Dash Board'!$C$19)</f>
        <v>108.80376961660664</v>
      </c>
      <c r="K2683" s="6">
        <f t="shared" si="291"/>
        <v>3372.9168581148047</v>
      </c>
      <c r="L2683" s="8">
        <f t="shared" si="292"/>
        <v>209136.70626269432</v>
      </c>
      <c r="N2683" s="8">
        <f t="shared" si="297"/>
        <v>80.148244489271917</v>
      </c>
      <c r="O2683" s="8">
        <f>IF(E2682&lt;&gt;E2683,SUM($N$4:N2683)-SUM($O$3:O2682),0)</f>
        <v>2481.5075773467834</v>
      </c>
      <c r="P2683" s="6">
        <f>IF(B2683&gt;0,SUM($O$4:O2683)-SUM($P$3:P2682),0)</f>
        <v>0</v>
      </c>
      <c r="Q2683" s="6">
        <f t="shared" si="293"/>
        <v>28.655525127334734</v>
      </c>
      <c r="R2683" s="8">
        <f>IF(E2682&lt;&gt;E2683,SUM($Q$4:Q2683)-SUM($R$3:R2682),0)</f>
        <v>891.40928076802811</v>
      </c>
      <c r="S2683" s="6">
        <f>IF(B2683&gt;0,SUM($R$4:R2683)-SUM($S$3:S2682),0)</f>
        <v>0</v>
      </c>
    </row>
    <row r="2684" spans="1:19">
      <c r="A2684">
        <f>IF(E2683&lt;&gt;E2684,COUNTIF($A$4:A2683,"&lt;&gt;0")+1,0)</f>
        <v>0</v>
      </c>
      <c r="B2684">
        <f>IF(A2684&lt;&gt;0,IF(MOD(A2684,3)=0,COUNTIF($B$4:B2683,"&lt;&gt;0")+1,0),0)</f>
        <v>0</v>
      </c>
      <c r="C2684" s="9">
        <f>'Dash Board'!$C$12+COUNT('Daily reducing balance'!$F$4:F2683)</f>
        <v>44410</v>
      </c>
      <c r="D2684">
        <f t="shared" si="294"/>
        <v>2021</v>
      </c>
      <c r="E2684">
        <f t="shared" si="295"/>
        <v>8</v>
      </c>
      <c r="F2684">
        <f>DAY('Dash Board'!$C$12+COUNT('Daily reducing balance'!$F$4:F2683))</f>
        <v>2</v>
      </c>
      <c r="G2684" s="8">
        <f t="shared" si="296"/>
        <v>209136.70626269432</v>
      </c>
      <c r="H2684" s="6">
        <f>G2684*'Dash Board'!$C$11/365</f>
        <v>60.162614130364119</v>
      </c>
      <c r="I2684" s="6">
        <f>H2684*'Dash Board'!$C$18/'Dash Board'!$C$11</f>
        <v>28.648863871601964</v>
      </c>
      <c r="J2684" s="6">
        <f>(G2684&gt;1)*PMT('Dash Board'!$C$11/365,$U$4,-'Dash Board'!$C$19)</f>
        <v>108.80376961660664</v>
      </c>
      <c r="K2684" s="6">
        <f t="shared" si="291"/>
        <v>0</v>
      </c>
      <c r="L2684" s="8">
        <f t="shared" si="292"/>
        <v>209088.06510720807</v>
      </c>
      <c r="N2684" s="8">
        <f t="shared" si="297"/>
        <v>80.154905745004683</v>
      </c>
      <c r="O2684" s="8">
        <f>IF(E2683&lt;&gt;E2684,SUM($N$4:N2684)-SUM($O$3:O2683),0)</f>
        <v>0</v>
      </c>
      <c r="P2684" s="6">
        <f>IF(B2684&gt;0,SUM($O$4:O2684)-SUM($P$3:P2683),0)</f>
        <v>0</v>
      </c>
      <c r="Q2684" s="6">
        <f t="shared" si="293"/>
        <v>28.648863871601964</v>
      </c>
      <c r="R2684" s="8">
        <f>IF(E2683&lt;&gt;E2684,SUM($Q$4:Q2684)-SUM($R$3:R2683),0)</f>
        <v>0</v>
      </c>
      <c r="S2684" s="6">
        <f>IF(B2684&gt;0,SUM($R$4:R2684)-SUM($S$3:S2683),0)</f>
        <v>0</v>
      </c>
    </row>
    <row r="2685" spans="1:19">
      <c r="A2685">
        <f>IF(E2684&lt;&gt;E2685,COUNTIF($A$4:A2684,"&lt;&gt;0")+1,0)</f>
        <v>0</v>
      </c>
      <c r="B2685">
        <f>IF(A2685&lt;&gt;0,IF(MOD(A2685,3)=0,COUNTIF($B$4:B2684,"&lt;&gt;0")+1,0),0)</f>
        <v>0</v>
      </c>
      <c r="C2685" s="9">
        <f>'Dash Board'!$C$12+COUNT('Daily reducing balance'!$F$4:F2684)</f>
        <v>44411</v>
      </c>
      <c r="D2685">
        <f t="shared" si="294"/>
        <v>2021</v>
      </c>
      <c r="E2685">
        <f t="shared" si="295"/>
        <v>8</v>
      </c>
      <c r="F2685">
        <f>DAY('Dash Board'!$C$12+COUNT('Daily reducing balance'!$F$4:F2684))</f>
        <v>3</v>
      </c>
      <c r="G2685" s="8">
        <f t="shared" si="296"/>
        <v>209088.06510720807</v>
      </c>
      <c r="H2685" s="6">
        <f>G2685*'Dash Board'!$C$11/365</f>
        <v>60.14862146919684</v>
      </c>
      <c r="I2685" s="6">
        <f>H2685*'Dash Board'!$C$18/'Dash Board'!$C$11</f>
        <v>28.642200699617547</v>
      </c>
      <c r="J2685" s="6">
        <f>(G2685&gt;1)*PMT('Dash Board'!$C$11/365,$U$4,-'Dash Board'!$C$19)</f>
        <v>108.80376961660664</v>
      </c>
      <c r="K2685" s="6">
        <f t="shared" si="291"/>
        <v>0</v>
      </c>
      <c r="L2685" s="8">
        <f t="shared" si="292"/>
        <v>209039.40995906063</v>
      </c>
      <c r="N2685" s="8">
        <f t="shared" si="297"/>
        <v>80.161568916989097</v>
      </c>
      <c r="O2685" s="8">
        <f>IF(E2684&lt;&gt;E2685,SUM($N$4:N2685)-SUM($O$3:O2684),0)</f>
        <v>0</v>
      </c>
      <c r="P2685" s="6">
        <f>IF(B2685&gt;0,SUM($O$4:O2685)-SUM($P$3:P2684),0)</f>
        <v>0</v>
      </c>
      <c r="Q2685" s="6">
        <f t="shared" si="293"/>
        <v>28.642200699617547</v>
      </c>
      <c r="R2685" s="8">
        <f>IF(E2684&lt;&gt;E2685,SUM($Q$4:Q2685)-SUM($R$3:R2684),0)</f>
        <v>0</v>
      </c>
      <c r="S2685" s="6">
        <f>IF(B2685&gt;0,SUM($R$4:R2685)-SUM($S$3:S2684),0)</f>
        <v>0</v>
      </c>
    </row>
    <row r="2686" spans="1:19">
      <c r="A2686">
        <f>IF(E2685&lt;&gt;E2686,COUNTIF($A$4:A2685,"&lt;&gt;0")+1,0)</f>
        <v>0</v>
      </c>
      <c r="B2686">
        <f>IF(A2686&lt;&gt;0,IF(MOD(A2686,3)=0,COUNTIF($B$4:B2685,"&lt;&gt;0")+1,0),0)</f>
        <v>0</v>
      </c>
      <c r="C2686" s="9">
        <f>'Dash Board'!$C$12+COUNT('Daily reducing balance'!$F$4:F2685)</f>
        <v>44412</v>
      </c>
      <c r="D2686">
        <f t="shared" si="294"/>
        <v>2021</v>
      </c>
      <c r="E2686">
        <f t="shared" si="295"/>
        <v>8</v>
      </c>
      <c r="F2686">
        <f>DAY('Dash Board'!$C$12+COUNT('Daily reducing balance'!$F$4:F2685))</f>
        <v>4</v>
      </c>
      <c r="G2686" s="8">
        <f t="shared" si="296"/>
        <v>209039.40995906063</v>
      </c>
      <c r="H2686" s="6">
        <f>G2686*'Dash Board'!$C$11/365</f>
        <v>60.134624782743465</v>
      </c>
      <c r="I2686" s="6">
        <f>H2686*'Dash Board'!$C$18/'Dash Board'!$C$11</f>
        <v>28.635535610830225</v>
      </c>
      <c r="J2686" s="6">
        <f>(G2686&gt;1)*PMT('Dash Board'!$C$11/365,$U$4,-'Dash Board'!$C$19)</f>
        <v>108.80376961660664</v>
      </c>
      <c r="K2686" s="6">
        <f t="shared" si="291"/>
        <v>0</v>
      </c>
      <c r="L2686" s="8">
        <f t="shared" si="292"/>
        <v>208990.74081422677</v>
      </c>
      <c r="N2686" s="8">
        <f t="shared" si="297"/>
        <v>80.168234005776412</v>
      </c>
      <c r="O2686" s="8">
        <f>IF(E2685&lt;&gt;E2686,SUM($N$4:N2686)-SUM($O$3:O2685),0)</f>
        <v>0</v>
      </c>
      <c r="P2686" s="6">
        <f>IF(B2686&gt;0,SUM($O$4:O2686)-SUM($P$3:P2685),0)</f>
        <v>0</v>
      </c>
      <c r="Q2686" s="6">
        <f t="shared" si="293"/>
        <v>28.635535610830225</v>
      </c>
      <c r="R2686" s="8">
        <f>IF(E2685&lt;&gt;E2686,SUM($Q$4:Q2686)-SUM($R$3:R2685),0)</f>
        <v>0</v>
      </c>
      <c r="S2686" s="6">
        <f>IF(B2686&gt;0,SUM($R$4:R2686)-SUM($S$3:S2685),0)</f>
        <v>0</v>
      </c>
    </row>
    <row r="2687" spans="1:19">
      <c r="A2687">
        <f>IF(E2686&lt;&gt;E2687,COUNTIF($A$4:A2686,"&lt;&gt;0")+1,0)</f>
        <v>0</v>
      </c>
      <c r="B2687">
        <f>IF(A2687&lt;&gt;0,IF(MOD(A2687,3)=0,COUNTIF($B$4:B2686,"&lt;&gt;0")+1,0),0)</f>
        <v>0</v>
      </c>
      <c r="C2687" s="9">
        <f>'Dash Board'!$C$12+COUNT('Daily reducing balance'!$F$4:F2686)</f>
        <v>44413</v>
      </c>
      <c r="D2687">
        <f t="shared" si="294"/>
        <v>2021</v>
      </c>
      <c r="E2687">
        <f t="shared" si="295"/>
        <v>8</v>
      </c>
      <c r="F2687">
        <f>DAY('Dash Board'!$C$12+COUNT('Daily reducing balance'!$F$4:F2686))</f>
        <v>5</v>
      </c>
      <c r="G2687" s="8">
        <f t="shared" si="296"/>
        <v>208990.74081422677</v>
      </c>
      <c r="H2687" s="6">
        <f>G2687*'Dash Board'!$C$11/365</f>
        <v>60.120624069846059</v>
      </c>
      <c r="I2687" s="6">
        <f>H2687*'Dash Board'!$C$18/'Dash Board'!$C$11</f>
        <v>28.628868604688602</v>
      </c>
      <c r="J2687" s="6">
        <f>(G2687&gt;1)*PMT('Dash Board'!$C$11/365,$U$4,-'Dash Board'!$C$19)</f>
        <v>108.80376961660664</v>
      </c>
      <c r="K2687" s="6">
        <f t="shared" si="291"/>
        <v>0</v>
      </c>
      <c r="L2687" s="8">
        <f t="shared" si="292"/>
        <v>208942.05766868001</v>
      </c>
      <c r="N2687" s="8">
        <f t="shared" si="297"/>
        <v>80.174901011918038</v>
      </c>
      <c r="O2687" s="8">
        <f>IF(E2686&lt;&gt;E2687,SUM($N$4:N2687)-SUM($O$3:O2686),0)</f>
        <v>0</v>
      </c>
      <c r="P2687" s="6">
        <f>IF(B2687&gt;0,SUM($O$4:O2687)-SUM($P$3:P2686),0)</f>
        <v>0</v>
      </c>
      <c r="Q2687" s="6">
        <f t="shared" si="293"/>
        <v>28.628868604688602</v>
      </c>
      <c r="R2687" s="8">
        <f>IF(E2686&lt;&gt;E2687,SUM($Q$4:Q2687)-SUM($R$3:R2686),0)</f>
        <v>0</v>
      </c>
      <c r="S2687" s="6">
        <f>IF(B2687&gt;0,SUM($R$4:R2687)-SUM($S$3:S2686),0)</f>
        <v>0</v>
      </c>
    </row>
    <row r="2688" spans="1:19">
      <c r="A2688">
        <f>IF(E2687&lt;&gt;E2688,COUNTIF($A$4:A2687,"&lt;&gt;0")+1,0)</f>
        <v>0</v>
      </c>
      <c r="B2688">
        <f>IF(A2688&lt;&gt;0,IF(MOD(A2688,3)=0,COUNTIF($B$4:B2687,"&lt;&gt;0")+1,0),0)</f>
        <v>0</v>
      </c>
      <c r="C2688" s="9">
        <f>'Dash Board'!$C$12+COUNT('Daily reducing balance'!$F$4:F2687)</f>
        <v>44414</v>
      </c>
      <c r="D2688">
        <f t="shared" si="294"/>
        <v>2021</v>
      </c>
      <c r="E2688">
        <f t="shared" si="295"/>
        <v>8</v>
      </c>
      <c r="F2688">
        <f>DAY('Dash Board'!$C$12+COUNT('Daily reducing balance'!$F$4:F2687))</f>
        <v>6</v>
      </c>
      <c r="G2688" s="8">
        <f t="shared" si="296"/>
        <v>208942.05766868001</v>
      </c>
      <c r="H2688" s="6">
        <f>G2688*'Dash Board'!$C$11/365</f>
        <v>60.106619329346302</v>
      </c>
      <c r="I2688" s="6">
        <f>H2688*'Dash Board'!$C$18/'Dash Board'!$C$11</f>
        <v>28.622199680641099</v>
      </c>
      <c r="J2688" s="6">
        <f>(G2688&gt;1)*PMT('Dash Board'!$C$11/365,$U$4,-'Dash Board'!$C$19)</f>
        <v>108.80376961660664</v>
      </c>
      <c r="K2688" s="6">
        <f t="shared" si="291"/>
        <v>0</v>
      </c>
      <c r="L2688" s="8">
        <f t="shared" si="292"/>
        <v>208893.36051839273</v>
      </c>
      <c r="N2688" s="8">
        <f t="shared" si="297"/>
        <v>80.181569935965541</v>
      </c>
      <c r="O2688" s="8">
        <f>IF(E2687&lt;&gt;E2688,SUM($N$4:N2688)-SUM($O$3:O2687),0)</f>
        <v>0</v>
      </c>
      <c r="P2688" s="6">
        <f>IF(B2688&gt;0,SUM($O$4:O2688)-SUM($P$3:P2687),0)</f>
        <v>0</v>
      </c>
      <c r="Q2688" s="6">
        <f t="shared" si="293"/>
        <v>28.622199680641099</v>
      </c>
      <c r="R2688" s="8">
        <f>IF(E2687&lt;&gt;E2688,SUM($Q$4:Q2688)-SUM($R$3:R2687),0)</f>
        <v>0</v>
      </c>
      <c r="S2688" s="6">
        <f>IF(B2688&gt;0,SUM($R$4:R2688)-SUM($S$3:S2687),0)</f>
        <v>0</v>
      </c>
    </row>
    <row r="2689" spans="1:19">
      <c r="A2689">
        <f>IF(E2688&lt;&gt;E2689,COUNTIF($A$4:A2688,"&lt;&gt;0")+1,0)</f>
        <v>0</v>
      </c>
      <c r="B2689">
        <f>IF(A2689&lt;&gt;0,IF(MOD(A2689,3)=0,COUNTIF($B$4:B2688,"&lt;&gt;0")+1,0),0)</f>
        <v>0</v>
      </c>
      <c r="C2689" s="9">
        <f>'Dash Board'!$C$12+COUNT('Daily reducing balance'!$F$4:F2688)</f>
        <v>44415</v>
      </c>
      <c r="D2689">
        <f t="shared" si="294"/>
        <v>2021</v>
      </c>
      <c r="E2689">
        <f t="shared" si="295"/>
        <v>8</v>
      </c>
      <c r="F2689">
        <f>DAY('Dash Board'!$C$12+COUNT('Daily reducing balance'!$F$4:F2688))</f>
        <v>7</v>
      </c>
      <c r="G2689" s="8">
        <f t="shared" si="296"/>
        <v>208893.36051839273</v>
      </c>
      <c r="H2689" s="6">
        <f>G2689*'Dash Board'!$C$11/365</f>
        <v>60.092610560085582</v>
      </c>
      <c r="I2689" s="6">
        <f>H2689*'Dash Board'!$C$18/'Dash Board'!$C$11</f>
        <v>28.615528838135994</v>
      </c>
      <c r="J2689" s="6">
        <f>(G2689&gt;1)*PMT('Dash Board'!$C$11/365,$U$4,-'Dash Board'!$C$19)</f>
        <v>108.80376961660664</v>
      </c>
      <c r="K2689" s="6">
        <f t="shared" si="291"/>
        <v>0</v>
      </c>
      <c r="L2689" s="8">
        <f t="shared" si="292"/>
        <v>208844.64935933621</v>
      </c>
      <c r="N2689" s="8">
        <f t="shared" si="297"/>
        <v>80.188240778470657</v>
      </c>
      <c r="O2689" s="8">
        <f>IF(E2688&lt;&gt;E2689,SUM($N$4:N2689)-SUM($O$3:O2688),0)</f>
        <v>0</v>
      </c>
      <c r="P2689" s="6">
        <f>IF(B2689&gt;0,SUM($O$4:O2689)-SUM($P$3:P2688),0)</f>
        <v>0</v>
      </c>
      <c r="Q2689" s="6">
        <f t="shared" si="293"/>
        <v>28.615528838135994</v>
      </c>
      <c r="R2689" s="8">
        <f>IF(E2688&lt;&gt;E2689,SUM($Q$4:Q2689)-SUM($R$3:R2688),0)</f>
        <v>0</v>
      </c>
      <c r="S2689" s="6">
        <f>IF(B2689&gt;0,SUM($R$4:R2689)-SUM($S$3:S2688),0)</f>
        <v>0</v>
      </c>
    </row>
    <row r="2690" spans="1:19">
      <c r="A2690">
        <f>IF(E2689&lt;&gt;E2690,COUNTIF($A$4:A2689,"&lt;&gt;0")+1,0)</f>
        <v>0</v>
      </c>
      <c r="B2690">
        <f>IF(A2690&lt;&gt;0,IF(MOD(A2690,3)=0,COUNTIF($B$4:B2689,"&lt;&gt;0")+1,0),0)</f>
        <v>0</v>
      </c>
      <c r="C2690" s="9">
        <f>'Dash Board'!$C$12+COUNT('Daily reducing balance'!$F$4:F2689)</f>
        <v>44416</v>
      </c>
      <c r="D2690">
        <f t="shared" si="294"/>
        <v>2021</v>
      </c>
      <c r="E2690">
        <f t="shared" si="295"/>
        <v>8</v>
      </c>
      <c r="F2690">
        <f>DAY('Dash Board'!$C$12+COUNT('Daily reducing balance'!$F$4:F2689))</f>
        <v>8</v>
      </c>
      <c r="G2690" s="8">
        <f t="shared" si="296"/>
        <v>208844.64935933621</v>
      </c>
      <c r="H2690" s="6">
        <f>G2690*'Dash Board'!$C$11/365</f>
        <v>60.078597760904934</v>
      </c>
      <c r="I2690" s="6">
        <f>H2690*'Dash Board'!$C$18/'Dash Board'!$C$11</f>
        <v>28.6088560766214</v>
      </c>
      <c r="J2690" s="6">
        <f>(G2690&gt;1)*PMT('Dash Board'!$C$11/365,$U$4,-'Dash Board'!$C$19)</f>
        <v>108.80376961660664</v>
      </c>
      <c r="K2690" s="6">
        <f t="shared" si="291"/>
        <v>0</v>
      </c>
      <c r="L2690" s="8">
        <f t="shared" si="292"/>
        <v>208795.9241874805</v>
      </c>
      <c r="N2690" s="8">
        <f t="shared" si="297"/>
        <v>80.194913539985237</v>
      </c>
      <c r="O2690" s="8">
        <f>IF(E2689&lt;&gt;E2690,SUM($N$4:N2690)-SUM($O$3:O2689),0)</f>
        <v>0</v>
      </c>
      <c r="P2690" s="6">
        <f>IF(B2690&gt;0,SUM($O$4:O2690)-SUM($P$3:P2689),0)</f>
        <v>0</v>
      </c>
      <c r="Q2690" s="6">
        <f t="shared" si="293"/>
        <v>28.6088560766214</v>
      </c>
      <c r="R2690" s="8">
        <f>IF(E2689&lt;&gt;E2690,SUM($Q$4:Q2690)-SUM($R$3:R2689),0)</f>
        <v>0</v>
      </c>
      <c r="S2690" s="6">
        <f>IF(B2690&gt;0,SUM($R$4:R2690)-SUM($S$3:S2689),0)</f>
        <v>0</v>
      </c>
    </row>
    <row r="2691" spans="1:19">
      <c r="A2691">
        <f>IF(E2690&lt;&gt;E2691,COUNTIF($A$4:A2690,"&lt;&gt;0")+1,0)</f>
        <v>0</v>
      </c>
      <c r="B2691">
        <f>IF(A2691&lt;&gt;0,IF(MOD(A2691,3)=0,COUNTIF($B$4:B2690,"&lt;&gt;0")+1,0),0)</f>
        <v>0</v>
      </c>
      <c r="C2691" s="9">
        <f>'Dash Board'!$C$12+COUNT('Daily reducing balance'!$F$4:F2690)</f>
        <v>44417</v>
      </c>
      <c r="D2691">
        <f t="shared" si="294"/>
        <v>2021</v>
      </c>
      <c r="E2691">
        <f t="shared" si="295"/>
        <v>8</v>
      </c>
      <c r="F2691">
        <f>DAY('Dash Board'!$C$12+COUNT('Daily reducing balance'!$F$4:F2690))</f>
        <v>9</v>
      </c>
      <c r="G2691" s="8">
        <f t="shared" si="296"/>
        <v>208795.9241874805</v>
      </c>
      <c r="H2691" s="6">
        <f>G2691*'Dash Board'!$C$11/365</f>
        <v>60.064580930645072</v>
      </c>
      <c r="I2691" s="6">
        <f>H2691*'Dash Board'!$C$18/'Dash Board'!$C$11</f>
        <v>28.602181395545276</v>
      </c>
      <c r="J2691" s="6">
        <f>(G2691&gt;1)*PMT('Dash Board'!$C$11/365,$U$4,-'Dash Board'!$C$19)</f>
        <v>108.80376961660664</v>
      </c>
      <c r="K2691" s="6">
        <f t="shared" si="291"/>
        <v>0</v>
      </c>
      <c r="L2691" s="8">
        <f t="shared" si="292"/>
        <v>208747.18499879455</v>
      </c>
      <c r="N2691" s="8">
        <f t="shared" si="297"/>
        <v>80.201588221061371</v>
      </c>
      <c r="O2691" s="8">
        <f>IF(E2690&lt;&gt;E2691,SUM($N$4:N2691)-SUM($O$3:O2690),0)</f>
        <v>0</v>
      </c>
      <c r="P2691" s="6">
        <f>IF(B2691&gt;0,SUM($O$4:O2691)-SUM($P$3:P2690),0)</f>
        <v>0</v>
      </c>
      <c r="Q2691" s="6">
        <f t="shared" si="293"/>
        <v>28.602181395545276</v>
      </c>
      <c r="R2691" s="8">
        <f>IF(E2690&lt;&gt;E2691,SUM($Q$4:Q2691)-SUM($R$3:R2690),0)</f>
        <v>0</v>
      </c>
      <c r="S2691" s="6">
        <f>IF(B2691&gt;0,SUM($R$4:R2691)-SUM($S$3:S2690),0)</f>
        <v>0</v>
      </c>
    </row>
    <row r="2692" spans="1:19">
      <c r="A2692">
        <f>IF(E2691&lt;&gt;E2692,COUNTIF($A$4:A2691,"&lt;&gt;0")+1,0)</f>
        <v>0</v>
      </c>
      <c r="B2692">
        <f>IF(A2692&lt;&gt;0,IF(MOD(A2692,3)=0,COUNTIF($B$4:B2691,"&lt;&gt;0")+1,0),0)</f>
        <v>0</v>
      </c>
      <c r="C2692" s="9">
        <f>'Dash Board'!$C$12+COUNT('Daily reducing balance'!$F$4:F2691)</f>
        <v>44418</v>
      </c>
      <c r="D2692">
        <f t="shared" si="294"/>
        <v>2021</v>
      </c>
      <c r="E2692">
        <f t="shared" si="295"/>
        <v>8</v>
      </c>
      <c r="F2692">
        <f>DAY('Dash Board'!$C$12+COUNT('Daily reducing balance'!$F$4:F2691))</f>
        <v>10</v>
      </c>
      <c r="G2692" s="8">
        <f t="shared" si="296"/>
        <v>208747.18499879455</v>
      </c>
      <c r="H2692" s="6">
        <f>G2692*'Dash Board'!$C$11/365</f>
        <v>60.050560068146375</v>
      </c>
      <c r="I2692" s="6">
        <f>H2692*'Dash Board'!$C$18/'Dash Board'!$C$11</f>
        <v>28.595504794355417</v>
      </c>
      <c r="J2692" s="6">
        <f>(G2692&gt;1)*PMT('Dash Board'!$C$11/365,$U$4,-'Dash Board'!$C$19)</f>
        <v>108.80376961660664</v>
      </c>
      <c r="K2692" s="6">
        <f t="shared" si="291"/>
        <v>0</v>
      </c>
      <c r="L2692" s="8">
        <f t="shared" si="292"/>
        <v>208698.43178924607</v>
      </c>
      <c r="N2692" s="8">
        <f t="shared" si="297"/>
        <v>80.208264822251223</v>
      </c>
      <c r="O2692" s="8">
        <f>IF(E2691&lt;&gt;E2692,SUM($N$4:N2692)-SUM($O$3:O2691),0)</f>
        <v>0</v>
      </c>
      <c r="P2692" s="6">
        <f>IF(B2692&gt;0,SUM($O$4:O2692)-SUM($P$3:P2691),0)</f>
        <v>0</v>
      </c>
      <c r="Q2692" s="6">
        <f t="shared" si="293"/>
        <v>28.595504794355417</v>
      </c>
      <c r="R2692" s="8">
        <f>IF(E2691&lt;&gt;E2692,SUM($Q$4:Q2692)-SUM($R$3:R2691),0)</f>
        <v>0</v>
      </c>
      <c r="S2692" s="6">
        <f>IF(B2692&gt;0,SUM($R$4:R2692)-SUM($S$3:S2691),0)</f>
        <v>0</v>
      </c>
    </row>
    <row r="2693" spans="1:19">
      <c r="A2693">
        <f>IF(E2692&lt;&gt;E2693,COUNTIF($A$4:A2692,"&lt;&gt;0")+1,0)</f>
        <v>0</v>
      </c>
      <c r="B2693">
        <f>IF(A2693&lt;&gt;0,IF(MOD(A2693,3)=0,COUNTIF($B$4:B2692,"&lt;&gt;0")+1,0),0)</f>
        <v>0</v>
      </c>
      <c r="C2693" s="9">
        <f>'Dash Board'!$C$12+COUNT('Daily reducing balance'!$F$4:F2692)</f>
        <v>44419</v>
      </c>
      <c r="D2693">
        <f t="shared" si="294"/>
        <v>2021</v>
      </c>
      <c r="E2693">
        <f t="shared" si="295"/>
        <v>8</v>
      </c>
      <c r="F2693">
        <f>DAY('Dash Board'!$C$12+COUNT('Daily reducing balance'!$F$4:F2692))</f>
        <v>11</v>
      </c>
      <c r="G2693" s="8">
        <f t="shared" si="296"/>
        <v>208698.43178924607</v>
      </c>
      <c r="H2693" s="6">
        <f>G2693*'Dash Board'!$C$11/365</f>
        <v>60.036535172248868</v>
      </c>
      <c r="I2693" s="6">
        <f>H2693*'Dash Board'!$C$18/'Dash Board'!$C$11</f>
        <v>28.58882627249946</v>
      </c>
      <c r="J2693" s="6">
        <f>(G2693&gt;1)*PMT('Dash Board'!$C$11/365,$U$4,-'Dash Board'!$C$19)</f>
        <v>108.80376961660664</v>
      </c>
      <c r="K2693" s="6">
        <f t="shared" ref="K2693:K2756" si="298">IF(F2693=1,SUMIFS($J$4:$J$7308,$D$4:$D$7308,"="&amp;YEAR(C2693),$E$4:$E$7308,"="&amp;MONTH(C2693)),0)</f>
        <v>0</v>
      </c>
      <c r="L2693" s="8">
        <f t="shared" ref="L2693:L2756" si="299">IF(G2693+H2693-J2693&lt;0,0,G2693+H2693-J2693)</f>
        <v>208649.66455480171</v>
      </c>
      <c r="N2693" s="8">
        <f t="shared" si="297"/>
        <v>80.214943344107184</v>
      </c>
      <c r="O2693" s="8">
        <f>IF(E2692&lt;&gt;E2693,SUM($N$4:N2693)-SUM($O$3:O2692),0)</f>
        <v>0</v>
      </c>
      <c r="P2693" s="6">
        <f>IF(B2693&gt;0,SUM($O$4:O2693)-SUM($P$3:P2692),0)</f>
        <v>0</v>
      </c>
      <c r="Q2693" s="6">
        <f t="shared" ref="Q2693:Q2756" si="300">I2693</f>
        <v>28.58882627249946</v>
      </c>
      <c r="R2693" s="8">
        <f>IF(E2692&lt;&gt;E2693,SUM($Q$4:Q2693)-SUM($R$3:R2692),0)</f>
        <v>0</v>
      </c>
      <c r="S2693" s="6">
        <f>IF(B2693&gt;0,SUM($R$4:R2693)-SUM($S$3:S2692),0)</f>
        <v>0</v>
      </c>
    </row>
    <row r="2694" spans="1:19">
      <c r="A2694">
        <f>IF(E2693&lt;&gt;E2694,COUNTIF($A$4:A2693,"&lt;&gt;0")+1,0)</f>
        <v>0</v>
      </c>
      <c r="B2694">
        <f>IF(A2694&lt;&gt;0,IF(MOD(A2694,3)=0,COUNTIF($B$4:B2693,"&lt;&gt;0")+1,0),0)</f>
        <v>0</v>
      </c>
      <c r="C2694" s="9">
        <f>'Dash Board'!$C$12+COUNT('Daily reducing balance'!$F$4:F2693)</f>
        <v>44420</v>
      </c>
      <c r="D2694">
        <f t="shared" si="294"/>
        <v>2021</v>
      </c>
      <c r="E2694">
        <f t="shared" si="295"/>
        <v>8</v>
      </c>
      <c r="F2694">
        <f>DAY('Dash Board'!$C$12+COUNT('Daily reducing balance'!$F$4:F2693))</f>
        <v>12</v>
      </c>
      <c r="G2694" s="8">
        <f t="shared" si="296"/>
        <v>208649.66455480171</v>
      </c>
      <c r="H2694" s="6">
        <f>G2694*'Dash Board'!$C$11/365</f>
        <v>60.022506241792271</v>
      </c>
      <c r="I2694" s="6">
        <f>H2694*'Dash Board'!$C$18/'Dash Board'!$C$11</f>
        <v>28.582145829424896</v>
      </c>
      <c r="J2694" s="6">
        <f>(G2694&gt;1)*PMT('Dash Board'!$C$11/365,$U$4,-'Dash Board'!$C$19)</f>
        <v>108.80376961660664</v>
      </c>
      <c r="K2694" s="6">
        <f t="shared" si="298"/>
        <v>0</v>
      </c>
      <c r="L2694" s="8">
        <f t="shared" si="299"/>
        <v>208600.8832914269</v>
      </c>
      <c r="N2694" s="8">
        <f t="shared" si="297"/>
        <v>80.221623787181755</v>
      </c>
      <c r="O2694" s="8">
        <f>IF(E2693&lt;&gt;E2694,SUM($N$4:N2694)-SUM($O$3:O2693),0)</f>
        <v>0</v>
      </c>
      <c r="P2694" s="6">
        <f>IF(B2694&gt;0,SUM($O$4:O2694)-SUM($P$3:P2693),0)</f>
        <v>0</v>
      </c>
      <c r="Q2694" s="6">
        <f t="shared" si="300"/>
        <v>28.582145829424896</v>
      </c>
      <c r="R2694" s="8">
        <f>IF(E2693&lt;&gt;E2694,SUM($Q$4:Q2694)-SUM($R$3:R2693),0)</f>
        <v>0</v>
      </c>
      <c r="S2694" s="6">
        <f>IF(B2694&gt;0,SUM($R$4:R2694)-SUM($S$3:S2693),0)</f>
        <v>0</v>
      </c>
    </row>
    <row r="2695" spans="1:19">
      <c r="A2695">
        <f>IF(E2694&lt;&gt;E2695,COUNTIF($A$4:A2694,"&lt;&gt;0")+1,0)</f>
        <v>0</v>
      </c>
      <c r="B2695">
        <f>IF(A2695&lt;&gt;0,IF(MOD(A2695,3)=0,COUNTIF($B$4:B2694,"&lt;&gt;0")+1,0),0)</f>
        <v>0</v>
      </c>
      <c r="C2695" s="9">
        <f>'Dash Board'!$C$12+COUNT('Daily reducing balance'!$F$4:F2694)</f>
        <v>44421</v>
      </c>
      <c r="D2695">
        <f t="shared" si="294"/>
        <v>2021</v>
      </c>
      <c r="E2695">
        <f t="shared" si="295"/>
        <v>8</v>
      </c>
      <c r="F2695">
        <f>DAY('Dash Board'!$C$12+COUNT('Daily reducing balance'!$F$4:F2694))</f>
        <v>13</v>
      </c>
      <c r="G2695" s="8">
        <f t="shared" si="296"/>
        <v>208600.8832914269</v>
      </c>
      <c r="H2695" s="6">
        <f>G2695*'Dash Board'!$C$11/365</f>
        <v>60.008473275615955</v>
      </c>
      <c r="I2695" s="6">
        <f>H2695*'Dash Board'!$C$18/'Dash Board'!$C$11</f>
        <v>28.57546346457903</v>
      </c>
      <c r="J2695" s="6">
        <f>(G2695&gt;1)*PMT('Dash Board'!$C$11/365,$U$4,-'Dash Board'!$C$19)</f>
        <v>108.80376961660664</v>
      </c>
      <c r="K2695" s="6">
        <f t="shared" si="298"/>
        <v>0</v>
      </c>
      <c r="L2695" s="8">
        <f t="shared" si="299"/>
        <v>208552.08799508589</v>
      </c>
      <c r="N2695" s="8">
        <f t="shared" si="297"/>
        <v>80.228306152027614</v>
      </c>
      <c r="O2695" s="8">
        <f>IF(E2694&lt;&gt;E2695,SUM($N$4:N2695)-SUM($O$3:O2694),0)</f>
        <v>0</v>
      </c>
      <c r="P2695" s="6">
        <f>IF(B2695&gt;0,SUM($O$4:O2695)-SUM($P$3:P2694),0)</f>
        <v>0</v>
      </c>
      <c r="Q2695" s="6">
        <f t="shared" si="300"/>
        <v>28.57546346457903</v>
      </c>
      <c r="R2695" s="8">
        <f>IF(E2694&lt;&gt;E2695,SUM($Q$4:Q2695)-SUM($R$3:R2694),0)</f>
        <v>0</v>
      </c>
      <c r="S2695" s="6">
        <f>IF(B2695&gt;0,SUM($R$4:R2695)-SUM($S$3:S2694),0)</f>
        <v>0</v>
      </c>
    </row>
    <row r="2696" spans="1:19">
      <c r="A2696">
        <f>IF(E2695&lt;&gt;E2696,COUNTIF($A$4:A2695,"&lt;&gt;0")+1,0)</f>
        <v>0</v>
      </c>
      <c r="B2696">
        <f>IF(A2696&lt;&gt;0,IF(MOD(A2696,3)=0,COUNTIF($B$4:B2695,"&lt;&gt;0")+1,0),0)</f>
        <v>0</v>
      </c>
      <c r="C2696" s="9">
        <f>'Dash Board'!$C$12+COUNT('Daily reducing balance'!$F$4:F2695)</f>
        <v>44422</v>
      </c>
      <c r="D2696">
        <f t="shared" si="294"/>
        <v>2021</v>
      </c>
      <c r="E2696">
        <f t="shared" si="295"/>
        <v>8</v>
      </c>
      <c r="F2696">
        <f>DAY('Dash Board'!$C$12+COUNT('Daily reducing balance'!$F$4:F2695))</f>
        <v>14</v>
      </c>
      <c r="G2696" s="8">
        <f t="shared" si="296"/>
        <v>208552.08799508589</v>
      </c>
      <c r="H2696" s="6">
        <f>G2696*'Dash Board'!$C$11/365</f>
        <v>59.99443627255895</v>
      </c>
      <c r="I2696" s="6">
        <f>H2696*'Dash Board'!$C$18/'Dash Board'!$C$11</f>
        <v>28.568779177409027</v>
      </c>
      <c r="J2696" s="6">
        <f>(G2696&gt;1)*PMT('Dash Board'!$C$11/365,$U$4,-'Dash Board'!$C$19)</f>
        <v>108.80376961660664</v>
      </c>
      <c r="K2696" s="6">
        <f t="shared" si="298"/>
        <v>0</v>
      </c>
      <c r="L2696" s="8">
        <f t="shared" si="299"/>
        <v>208503.27866174185</v>
      </c>
      <c r="N2696" s="8">
        <f t="shared" si="297"/>
        <v>80.234990439197617</v>
      </c>
      <c r="O2696" s="8">
        <f>IF(E2695&lt;&gt;E2696,SUM($N$4:N2696)-SUM($O$3:O2695),0)</f>
        <v>0</v>
      </c>
      <c r="P2696" s="6">
        <f>IF(B2696&gt;0,SUM($O$4:O2696)-SUM($P$3:P2695),0)</f>
        <v>0</v>
      </c>
      <c r="Q2696" s="6">
        <f t="shared" si="300"/>
        <v>28.568779177409027</v>
      </c>
      <c r="R2696" s="8">
        <f>IF(E2695&lt;&gt;E2696,SUM($Q$4:Q2696)-SUM($R$3:R2695),0)</f>
        <v>0</v>
      </c>
      <c r="S2696" s="6">
        <f>IF(B2696&gt;0,SUM($R$4:R2696)-SUM($S$3:S2695),0)</f>
        <v>0</v>
      </c>
    </row>
    <row r="2697" spans="1:19">
      <c r="A2697">
        <f>IF(E2696&lt;&gt;E2697,COUNTIF($A$4:A2696,"&lt;&gt;0")+1,0)</f>
        <v>0</v>
      </c>
      <c r="B2697">
        <f>IF(A2697&lt;&gt;0,IF(MOD(A2697,3)=0,COUNTIF($B$4:B2696,"&lt;&gt;0")+1,0),0)</f>
        <v>0</v>
      </c>
      <c r="C2697" s="9">
        <f>'Dash Board'!$C$12+COUNT('Daily reducing balance'!$F$4:F2696)</f>
        <v>44423</v>
      </c>
      <c r="D2697">
        <f t="shared" si="294"/>
        <v>2021</v>
      </c>
      <c r="E2697">
        <f t="shared" si="295"/>
        <v>8</v>
      </c>
      <c r="F2697">
        <f>DAY('Dash Board'!$C$12+COUNT('Daily reducing balance'!$F$4:F2696))</f>
        <v>15</v>
      </c>
      <c r="G2697" s="8">
        <f t="shared" si="296"/>
        <v>208503.27866174185</v>
      </c>
      <c r="H2697" s="6">
        <f>G2697*'Dash Board'!$C$11/365</f>
        <v>59.98039523145998</v>
      </c>
      <c r="I2697" s="6">
        <f>H2697*'Dash Board'!$C$18/'Dash Board'!$C$11</f>
        <v>28.562092967361895</v>
      </c>
      <c r="J2697" s="6">
        <f>(G2697&gt;1)*PMT('Dash Board'!$C$11/365,$U$4,-'Dash Board'!$C$19)</f>
        <v>108.80376961660664</v>
      </c>
      <c r="K2697" s="6">
        <f t="shared" si="298"/>
        <v>0</v>
      </c>
      <c r="L2697" s="8">
        <f t="shared" si="299"/>
        <v>208454.45528735669</v>
      </c>
      <c r="N2697" s="8">
        <f t="shared" si="297"/>
        <v>80.241676649244752</v>
      </c>
      <c r="O2697" s="8">
        <f>IF(E2696&lt;&gt;E2697,SUM($N$4:N2697)-SUM($O$3:O2696),0)</f>
        <v>0</v>
      </c>
      <c r="P2697" s="6">
        <f>IF(B2697&gt;0,SUM($O$4:O2697)-SUM($P$3:P2696),0)</f>
        <v>0</v>
      </c>
      <c r="Q2697" s="6">
        <f t="shared" si="300"/>
        <v>28.562092967361895</v>
      </c>
      <c r="R2697" s="8">
        <f>IF(E2696&lt;&gt;E2697,SUM($Q$4:Q2697)-SUM($R$3:R2696),0)</f>
        <v>0</v>
      </c>
      <c r="S2697" s="6">
        <f>IF(B2697&gt;0,SUM($R$4:R2697)-SUM($S$3:S2696),0)</f>
        <v>0</v>
      </c>
    </row>
    <row r="2698" spans="1:19">
      <c r="A2698">
        <f>IF(E2697&lt;&gt;E2698,COUNTIF($A$4:A2697,"&lt;&gt;0")+1,0)</f>
        <v>0</v>
      </c>
      <c r="B2698">
        <f>IF(A2698&lt;&gt;0,IF(MOD(A2698,3)=0,COUNTIF($B$4:B2697,"&lt;&gt;0")+1,0),0)</f>
        <v>0</v>
      </c>
      <c r="C2698" s="9">
        <f>'Dash Board'!$C$12+COUNT('Daily reducing balance'!$F$4:F2697)</f>
        <v>44424</v>
      </c>
      <c r="D2698">
        <f t="shared" si="294"/>
        <v>2021</v>
      </c>
      <c r="E2698">
        <f t="shared" si="295"/>
        <v>8</v>
      </c>
      <c r="F2698">
        <f>DAY('Dash Board'!$C$12+COUNT('Daily reducing balance'!$F$4:F2697))</f>
        <v>16</v>
      </c>
      <c r="G2698" s="8">
        <f t="shared" si="296"/>
        <v>208454.45528735669</v>
      </c>
      <c r="H2698" s="6">
        <f>G2698*'Dash Board'!$C$11/365</f>
        <v>59.9663501511574</v>
      </c>
      <c r="I2698" s="6">
        <f>H2698*'Dash Board'!$C$18/'Dash Board'!$C$11</f>
        <v>28.555404833884477</v>
      </c>
      <c r="J2698" s="6">
        <f>(G2698&gt;1)*PMT('Dash Board'!$C$11/365,$U$4,-'Dash Board'!$C$19)</f>
        <v>108.80376961660664</v>
      </c>
      <c r="K2698" s="6">
        <f t="shared" si="298"/>
        <v>0</v>
      </c>
      <c r="L2698" s="8">
        <f t="shared" si="299"/>
        <v>208405.61786789124</v>
      </c>
      <c r="N2698" s="8">
        <f t="shared" si="297"/>
        <v>80.248364782722163</v>
      </c>
      <c r="O2698" s="8">
        <f>IF(E2697&lt;&gt;E2698,SUM($N$4:N2698)-SUM($O$3:O2697),0)</f>
        <v>0</v>
      </c>
      <c r="P2698" s="6">
        <f>IF(B2698&gt;0,SUM($O$4:O2698)-SUM($P$3:P2697),0)</f>
        <v>0</v>
      </c>
      <c r="Q2698" s="6">
        <f t="shared" si="300"/>
        <v>28.555404833884477</v>
      </c>
      <c r="R2698" s="8">
        <f>IF(E2697&lt;&gt;E2698,SUM($Q$4:Q2698)-SUM($R$3:R2697),0)</f>
        <v>0</v>
      </c>
      <c r="S2698" s="6">
        <f>IF(B2698&gt;0,SUM($R$4:R2698)-SUM($S$3:S2697),0)</f>
        <v>0</v>
      </c>
    </row>
    <row r="2699" spans="1:19">
      <c r="A2699">
        <f>IF(E2698&lt;&gt;E2699,COUNTIF($A$4:A2698,"&lt;&gt;0")+1,0)</f>
        <v>0</v>
      </c>
      <c r="B2699">
        <f>IF(A2699&lt;&gt;0,IF(MOD(A2699,3)=0,COUNTIF($B$4:B2698,"&lt;&gt;0")+1,0),0)</f>
        <v>0</v>
      </c>
      <c r="C2699" s="9">
        <f>'Dash Board'!$C$12+COUNT('Daily reducing balance'!$F$4:F2698)</f>
        <v>44425</v>
      </c>
      <c r="D2699">
        <f t="shared" si="294"/>
        <v>2021</v>
      </c>
      <c r="E2699">
        <f t="shared" si="295"/>
        <v>8</v>
      </c>
      <c r="F2699">
        <f>DAY('Dash Board'!$C$12+COUNT('Daily reducing balance'!$F$4:F2698))</f>
        <v>17</v>
      </c>
      <c r="G2699" s="8">
        <f t="shared" si="296"/>
        <v>208405.61786789124</v>
      </c>
      <c r="H2699" s="6">
        <f>G2699*'Dash Board'!$C$11/365</f>
        <v>59.952301030489259</v>
      </c>
      <c r="I2699" s="6">
        <f>H2699*'Dash Board'!$C$18/'Dash Board'!$C$11</f>
        <v>28.548714776423459</v>
      </c>
      <c r="J2699" s="6">
        <f>(G2699&gt;1)*PMT('Dash Board'!$C$11/365,$U$4,-'Dash Board'!$C$19)</f>
        <v>108.80376961660664</v>
      </c>
      <c r="K2699" s="6">
        <f t="shared" si="298"/>
        <v>0</v>
      </c>
      <c r="L2699" s="8">
        <f t="shared" si="299"/>
        <v>208356.76639930511</v>
      </c>
      <c r="N2699" s="8">
        <f t="shared" si="297"/>
        <v>80.255054840183192</v>
      </c>
      <c r="O2699" s="8">
        <f>IF(E2698&lt;&gt;E2699,SUM($N$4:N2699)-SUM($O$3:O2698),0)</f>
        <v>0</v>
      </c>
      <c r="P2699" s="6">
        <f>IF(B2699&gt;0,SUM($O$4:O2699)-SUM($P$3:P2698),0)</f>
        <v>0</v>
      </c>
      <c r="Q2699" s="6">
        <f t="shared" si="300"/>
        <v>28.548714776423459</v>
      </c>
      <c r="R2699" s="8">
        <f>IF(E2698&lt;&gt;E2699,SUM($Q$4:Q2699)-SUM($R$3:R2698),0)</f>
        <v>0</v>
      </c>
      <c r="S2699" s="6">
        <f>IF(B2699&gt;0,SUM($R$4:R2699)-SUM($S$3:S2698),0)</f>
        <v>0</v>
      </c>
    </row>
    <row r="2700" spans="1:19">
      <c r="A2700">
        <f>IF(E2699&lt;&gt;E2700,COUNTIF($A$4:A2699,"&lt;&gt;0")+1,0)</f>
        <v>0</v>
      </c>
      <c r="B2700">
        <f>IF(A2700&lt;&gt;0,IF(MOD(A2700,3)=0,COUNTIF($B$4:B2699,"&lt;&gt;0")+1,0),0)</f>
        <v>0</v>
      </c>
      <c r="C2700" s="9">
        <f>'Dash Board'!$C$12+COUNT('Daily reducing balance'!$F$4:F2699)</f>
        <v>44426</v>
      </c>
      <c r="D2700">
        <f t="shared" si="294"/>
        <v>2021</v>
      </c>
      <c r="E2700">
        <f t="shared" si="295"/>
        <v>8</v>
      </c>
      <c r="F2700">
        <f>DAY('Dash Board'!$C$12+COUNT('Daily reducing balance'!$F$4:F2699))</f>
        <v>18</v>
      </c>
      <c r="G2700" s="8">
        <f t="shared" si="296"/>
        <v>208356.76639930511</v>
      </c>
      <c r="H2700" s="6">
        <f>G2700*'Dash Board'!$C$11/365</f>
        <v>59.938247868293246</v>
      </c>
      <c r="I2700" s="6">
        <f>H2700*'Dash Board'!$C$18/'Dash Board'!$C$11</f>
        <v>28.54202279442536</v>
      </c>
      <c r="J2700" s="6">
        <f>(G2700&gt;1)*PMT('Dash Board'!$C$11/365,$U$4,-'Dash Board'!$C$19)</f>
        <v>108.80376961660664</v>
      </c>
      <c r="K2700" s="6">
        <f t="shared" si="298"/>
        <v>0</v>
      </c>
      <c r="L2700" s="8">
        <f t="shared" si="299"/>
        <v>208307.90087755679</v>
      </c>
      <c r="N2700" s="8">
        <f t="shared" si="297"/>
        <v>80.26174682218128</v>
      </c>
      <c r="O2700" s="8">
        <f>IF(E2699&lt;&gt;E2700,SUM($N$4:N2700)-SUM($O$3:O2699),0)</f>
        <v>0</v>
      </c>
      <c r="P2700" s="6">
        <f>IF(B2700&gt;0,SUM($O$4:O2700)-SUM($P$3:P2699),0)</f>
        <v>0</v>
      </c>
      <c r="Q2700" s="6">
        <f t="shared" si="300"/>
        <v>28.54202279442536</v>
      </c>
      <c r="R2700" s="8">
        <f>IF(E2699&lt;&gt;E2700,SUM($Q$4:Q2700)-SUM($R$3:R2699),0)</f>
        <v>0</v>
      </c>
      <c r="S2700" s="6">
        <f>IF(B2700&gt;0,SUM($R$4:R2700)-SUM($S$3:S2699),0)</f>
        <v>0</v>
      </c>
    </row>
    <row r="2701" spans="1:19">
      <c r="A2701">
        <f>IF(E2700&lt;&gt;E2701,COUNTIF($A$4:A2700,"&lt;&gt;0")+1,0)</f>
        <v>0</v>
      </c>
      <c r="B2701">
        <f>IF(A2701&lt;&gt;0,IF(MOD(A2701,3)=0,COUNTIF($B$4:B2700,"&lt;&gt;0")+1,0),0)</f>
        <v>0</v>
      </c>
      <c r="C2701" s="9">
        <f>'Dash Board'!$C$12+COUNT('Daily reducing balance'!$F$4:F2700)</f>
        <v>44427</v>
      </c>
      <c r="D2701">
        <f t="shared" si="294"/>
        <v>2021</v>
      </c>
      <c r="E2701">
        <f t="shared" si="295"/>
        <v>8</v>
      </c>
      <c r="F2701">
        <f>DAY('Dash Board'!$C$12+COUNT('Daily reducing balance'!$F$4:F2700))</f>
        <v>19</v>
      </c>
      <c r="G2701" s="8">
        <f t="shared" si="296"/>
        <v>208307.90087755679</v>
      </c>
      <c r="H2701" s="6">
        <f>G2701*'Dash Board'!$C$11/365</f>
        <v>59.924190663406748</v>
      </c>
      <c r="I2701" s="6">
        <f>H2701*'Dash Board'!$C$18/'Dash Board'!$C$11</f>
        <v>28.535328887336551</v>
      </c>
      <c r="J2701" s="6">
        <f>(G2701&gt;1)*PMT('Dash Board'!$C$11/365,$U$4,-'Dash Board'!$C$19)</f>
        <v>108.80376961660664</v>
      </c>
      <c r="K2701" s="6">
        <f t="shared" si="298"/>
        <v>0</v>
      </c>
      <c r="L2701" s="8">
        <f t="shared" si="299"/>
        <v>208259.02129860359</v>
      </c>
      <c r="N2701" s="8">
        <f t="shared" si="297"/>
        <v>80.268440729270097</v>
      </c>
      <c r="O2701" s="8">
        <f>IF(E2700&lt;&gt;E2701,SUM($N$4:N2701)-SUM($O$3:O2700),0)</f>
        <v>0</v>
      </c>
      <c r="P2701" s="6">
        <f>IF(B2701&gt;0,SUM($O$4:O2701)-SUM($P$3:P2700),0)</f>
        <v>0</v>
      </c>
      <c r="Q2701" s="6">
        <f t="shared" si="300"/>
        <v>28.535328887336551</v>
      </c>
      <c r="R2701" s="8">
        <f>IF(E2700&lt;&gt;E2701,SUM($Q$4:Q2701)-SUM($R$3:R2700),0)</f>
        <v>0</v>
      </c>
      <c r="S2701" s="6">
        <f>IF(B2701&gt;0,SUM($R$4:R2701)-SUM($S$3:S2700),0)</f>
        <v>0</v>
      </c>
    </row>
    <row r="2702" spans="1:19">
      <c r="A2702">
        <f>IF(E2701&lt;&gt;E2702,COUNTIF($A$4:A2701,"&lt;&gt;0")+1,0)</f>
        <v>0</v>
      </c>
      <c r="B2702">
        <f>IF(A2702&lt;&gt;0,IF(MOD(A2702,3)=0,COUNTIF($B$4:B2701,"&lt;&gt;0")+1,0),0)</f>
        <v>0</v>
      </c>
      <c r="C2702" s="9">
        <f>'Dash Board'!$C$12+COUNT('Daily reducing balance'!$F$4:F2701)</f>
        <v>44428</v>
      </c>
      <c r="D2702">
        <f t="shared" si="294"/>
        <v>2021</v>
      </c>
      <c r="E2702">
        <f t="shared" si="295"/>
        <v>8</v>
      </c>
      <c r="F2702">
        <f>DAY('Dash Board'!$C$12+COUNT('Daily reducing balance'!$F$4:F2701))</f>
        <v>20</v>
      </c>
      <c r="G2702" s="8">
        <f t="shared" si="296"/>
        <v>208259.02129860359</v>
      </c>
      <c r="H2702" s="6">
        <f>G2702*'Dash Board'!$C$11/365</f>
        <v>59.910129414666784</v>
      </c>
      <c r="I2702" s="6">
        <f>H2702*'Dash Board'!$C$18/'Dash Board'!$C$11</f>
        <v>28.528633054603233</v>
      </c>
      <c r="J2702" s="6">
        <f>(G2702&gt;1)*PMT('Dash Board'!$C$11/365,$U$4,-'Dash Board'!$C$19)</f>
        <v>108.80376961660664</v>
      </c>
      <c r="K2702" s="6">
        <f t="shared" si="298"/>
        <v>0</v>
      </c>
      <c r="L2702" s="8">
        <f t="shared" si="299"/>
        <v>208210.12765840165</v>
      </c>
      <c r="N2702" s="8">
        <f t="shared" si="297"/>
        <v>80.275136562003411</v>
      </c>
      <c r="O2702" s="8">
        <f>IF(E2701&lt;&gt;E2702,SUM($N$4:N2702)-SUM($O$3:O2701),0)</f>
        <v>0</v>
      </c>
      <c r="P2702" s="6">
        <f>IF(B2702&gt;0,SUM($O$4:O2702)-SUM($P$3:P2701),0)</f>
        <v>0</v>
      </c>
      <c r="Q2702" s="6">
        <f t="shared" si="300"/>
        <v>28.528633054603233</v>
      </c>
      <c r="R2702" s="8">
        <f>IF(E2701&lt;&gt;E2702,SUM($Q$4:Q2702)-SUM($R$3:R2701),0)</f>
        <v>0</v>
      </c>
      <c r="S2702" s="6">
        <f>IF(B2702&gt;0,SUM($R$4:R2702)-SUM($S$3:S2701),0)</f>
        <v>0</v>
      </c>
    </row>
    <row r="2703" spans="1:19">
      <c r="A2703">
        <f>IF(E2702&lt;&gt;E2703,COUNTIF($A$4:A2702,"&lt;&gt;0")+1,0)</f>
        <v>0</v>
      </c>
      <c r="B2703">
        <f>IF(A2703&lt;&gt;0,IF(MOD(A2703,3)=0,COUNTIF($B$4:B2702,"&lt;&gt;0")+1,0),0)</f>
        <v>0</v>
      </c>
      <c r="C2703" s="9">
        <f>'Dash Board'!$C$12+COUNT('Daily reducing balance'!$F$4:F2702)</f>
        <v>44429</v>
      </c>
      <c r="D2703">
        <f t="shared" si="294"/>
        <v>2021</v>
      </c>
      <c r="E2703">
        <f t="shared" si="295"/>
        <v>8</v>
      </c>
      <c r="F2703">
        <f>DAY('Dash Board'!$C$12+COUNT('Daily reducing balance'!$F$4:F2702))</f>
        <v>21</v>
      </c>
      <c r="G2703" s="8">
        <f t="shared" si="296"/>
        <v>208210.12765840165</v>
      </c>
      <c r="H2703" s="6">
        <f>G2703*'Dash Board'!$C$11/365</f>
        <v>59.896064120910061</v>
      </c>
      <c r="I2703" s="6">
        <f>H2703*'Dash Board'!$C$18/'Dash Board'!$C$11</f>
        <v>28.521935295671462</v>
      </c>
      <c r="J2703" s="6">
        <f>(G2703&gt;1)*PMT('Dash Board'!$C$11/365,$U$4,-'Dash Board'!$C$19)</f>
        <v>108.80376961660664</v>
      </c>
      <c r="K2703" s="6">
        <f t="shared" si="298"/>
        <v>0</v>
      </c>
      <c r="L2703" s="8">
        <f t="shared" si="299"/>
        <v>208161.21995290593</v>
      </c>
      <c r="N2703" s="8">
        <f t="shared" si="297"/>
        <v>80.281834320935189</v>
      </c>
      <c r="O2703" s="8">
        <f>IF(E2702&lt;&gt;E2703,SUM($N$4:N2703)-SUM($O$3:O2702),0)</f>
        <v>0</v>
      </c>
      <c r="P2703" s="6">
        <f>IF(B2703&gt;0,SUM($O$4:O2703)-SUM($P$3:P2702),0)</f>
        <v>0</v>
      </c>
      <c r="Q2703" s="6">
        <f t="shared" si="300"/>
        <v>28.521935295671462</v>
      </c>
      <c r="R2703" s="8">
        <f>IF(E2702&lt;&gt;E2703,SUM($Q$4:Q2703)-SUM($R$3:R2702),0)</f>
        <v>0</v>
      </c>
      <c r="S2703" s="6">
        <f>IF(B2703&gt;0,SUM($R$4:R2703)-SUM($S$3:S2702),0)</f>
        <v>0</v>
      </c>
    </row>
    <row r="2704" spans="1:19">
      <c r="A2704">
        <f>IF(E2703&lt;&gt;E2704,COUNTIF($A$4:A2703,"&lt;&gt;0")+1,0)</f>
        <v>0</v>
      </c>
      <c r="B2704">
        <f>IF(A2704&lt;&gt;0,IF(MOD(A2704,3)=0,COUNTIF($B$4:B2703,"&lt;&gt;0")+1,0),0)</f>
        <v>0</v>
      </c>
      <c r="C2704" s="9">
        <f>'Dash Board'!$C$12+COUNT('Daily reducing balance'!$F$4:F2703)</f>
        <v>44430</v>
      </c>
      <c r="D2704">
        <f t="shared" si="294"/>
        <v>2021</v>
      </c>
      <c r="E2704">
        <f t="shared" si="295"/>
        <v>8</v>
      </c>
      <c r="F2704">
        <f>DAY('Dash Board'!$C$12+COUNT('Daily reducing balance'!$F$4:F2703))</f>
        <v>22</v>
      </c>
      <c r="G2704" s="8">
        <f t="shared" si="296"/>
        <v>208161.21995290593</v>
      </c>
      <c r="H2704" s="6">
        <f>G2704*'Dash Board'!$C$11/365</f>
        <v>59.881994780972938</v>
      </c>
      <c r="I2704" s="6">
        <f>H2704*'Dash Board'!$C$18/'Dash Board'!$C$11</f>
        <v>28.515235609987116</v>
      </c>
      <c r="J2704" s="6">
        <f>(G2704&gt;1)*PMT('Dash Board'!$C$11/365,$U$4,-'Dash Board'!$C$19)</f>
        <v>108.80376961660664</v>
      </c>
      <c r="K2704" s="6">
        <f t="shared" si="298"/>
        <v>0</v>
      </c>
      <c r="L2704" s="8">
        <f t="shared" si="299"/>
        <v>208112.29817807028</v>
      </c>
      <c r="N2704" s="8">
        <f t="shared" si="297"/>
        <v>80.288534006619528</v>
      </c>
      <c r="O2704" s="8">
        <f>IF(E2703&lt;&gt;E2704,SUM($N$4:N2704)-SUM($O$3:O2703),0)</f>
        <v>0</v>
      </c>
      <c r="P2704" s="6">
        <f>IF(B2704&gt;0,SUM($O$4:O2704)-SUM($P$3:P2703),0)</f>
        <v>0</v>
      </c>
      <c r="Q2704" s="6">
        <f t="shared" si="300"/>
        <v>28.515235609987116</v>
      </c>
      <c r="R2704" s="8">
        <f>IF(E2703&lt;&gt;E2704,SUM($Q$4:Q2704)-SUM($R$3:R2703),0)</f>
        <v>0</v>
      </c>
      <c r="S2704" s="6">
        <f>IF(B2704&gt;0,SUM($R$4:R2704)-SUM($S$3:S2703),0)</f>
        <v>0</v>
      </c>
    </row>
    <row r="2705" spans="1:19">
      <c r="A2705">
        <f>IF(E2704&lt;&gt;E2705,COUNTIF($A$4:A2704,"&lt;&gt;0")+1,0)</f>
        <v>0</v>
      </c>
      <c r="B2705">
        <f>IF(A2705&lt;&gt;0,IF(MOD(A2705,3)=0,COUNTIF($B$4:B2704,"&lt;&gt;0")+1,0),0)</f>
        <v>0</v>
      </c>
      <c r="C2705" s="9">
        <f>'Dash Board'!$C$12+COUNT('Daily reducing balance'!$F$4:F2704)</f>
        <v>44431</v>
      </c>
      <c r="D2705">
        <f t="shared" si="294"/>
        <v>2021</v>
      </c>
      <c r="E2705">
        <f t="shared" si="295"/>
        <v>8</v>
      </c>
      <c r="F2705">
        <f>DAY('Dash Board'!$C$12+COUNT('Daily reducing balance'!$F$4:F2704))</f>
        <v>23</v>
      </c>
      <c r="G2705" s="8">
        <f t="shared" si="296"/>
        <v>208112.29817807028</v>
      </c>
      <c r="H2705" s="6">
        <f>G2705*'Dash Board'!$C$11/365</f>
        <v>59.867921393691446</v>
      </c>
      <c r="I2705" s="6">
        <f>H2705*'Dash Board'!$C$18/'Dash Board'!$C$11</f>
        <v>28.508533996995929</v>
      </c>
      <c r="J2705" s="6">
        <f>(G2705&gt;1)*PMT('Dash Board'!$C$11/365,$U$4,-'Dash Board'!$C$19)</f>
        <v>108.80376961660664</v>
      </c>
      <c r="K2705" s="6">
        <f t="shared" si="298"/>
        <v>0</v>
      </c>
      <c r="L2705" s="8">
        <f t="shared" si="299"/>
        <v>208063.36232984735</v>
      </c>
      <c r="N2705" s="8">
        <f t="shared" si="297"/>
        <v>80.295235619610708</v>
      </c>
      <c r="O2705" s="8">
        <f>IF(E2704&lt;&gt;E2705,SUM($N$4:N2705)-SUM($O$3:O2704),0)</f>
        <v>0</v>
      </c>
      <c r="P2705" s="6">
        <f>IF(B2705&gt;0,SUM($O$4:O2705)-SUM($P$3:P2704),0)</f>
        <v>0</v>
      </c>
      <c r="Q2705" s="6">
        <f t="shared" si="300"/>
        <v>28.508533996995929</v>
      </c>
      <c r="R2705" s="8">
        <f>IF(E2704&lt;&gt;E2705,SUM($Q$4:Q2705)-SUM($R$3:R2704),0)</f>
        <v>0</v>
      </c>
      <c r="S2705" s="6">
        <f>IF(B2705&gt;0,SUM($R$4:R2705)-SUM($S$3:S2704),0)</f>
        <v>0</v>
      </c>
    </row>
    <row r="2706" spans="1:19">
      <c r="A2706">
        <f>IF(E2705&lt;&gt;E2706,COUNTIF($A$4:A2705,"&lt;&gt;0")+1,0)</f>
        <v>0</v>
      </c>
      <c r="B2706">
        <f>IF(A2706&lt;&gt;0,IF(MOD(A2706,3)=0,COUNTIF($B$4:B2705,"&lt;&gt;0")+1,0),0)</f>
        <v>0</v>
      </c>
      <c r="C2706" s="9">
        <f>'Dash Board'!$C$12+COUNT('Daily reducing balance'!$F$4:F2705)</f>
        <v>44432</v>
      </c>
      <c r="D2706">
        <f t="shared" si="294"/>
        <v>2021</v>
      </c>
      <c r="E2706">
        <f t="shared" si="295"/>
        <v>8</v>
      </c>
      <c r="F2706">
        <f>DAY('Dash Board'!$C$12+COUNT('Daily reducing balance'!$F$4:F2705))</f>
        <v>24</v>
      </c>
      <c r="G2706" s="8">
        <f t="shared" si="296"/>
        <v>208063.36232984735</v>
      </c>
      <c r="H2706" s="6">
        <f>G2706*'Dash Board'!$C$11/365</f>
        <v>59.85384395790129</v>
      </c>
      <c r="I2706" s="6">
        <f>H2706*'Dash Board'!$C$18/'Dash Board'!$C$11</f>
        <v>28.501830456143473</v>
      </c>
      <c r="J2706" s="6">
        <f>(G2706&gt;1)*PMT('Dash Board'!$C$11/365,$U$4,-'Dash Board'!$C$19)</f>
        <v>108.80376961660664</v>
      </c>
      <c r="K2706" s="6">
        <f t="shared" si="298"/>
        <v>0</v>
      </c>
      <c r="L2706" s="8">
        <f t="shared" si="299"/>
        <v>208014.41240418865</v>
      </c>
      <c r="N2706" s="8">
        <f t="shared" si="297"/>
        <v>80.301939160463178</v>
      </c>
      <c r="O2706" s="8">
        <f>IF(E2705&lt;&gt;E2706,SUM($N$4:N2706)-SUM($O$3:O2705),0)</f>
        <v>0</v>
      </c>
      <c r="P2706" s="6">
        <f>IF(B2706&gt;0,SUM($O$4:O2706)-SUM($P$3:P2705),0)</f>
        <v>0</v>
      </c>
      <c r="Q2706" s="6">
        <f t="shared" si="300"/>
        <v>28.501830456143473</v>
      </c>
      <c r="R2706" s="8">
        <f>IF(E2705&lt;&gt;E2706,SUM($Q$4:Q2706)-SUM($R$3:R2705),0)</f>
        <v>0</v>
      </c>
      <c r="S2706" s="6">
        <f>IF(B2706&gt;0,SUM($R$4:R2706)-SUM($S$3:S2705),0)</f>
        <v>0</v>
      </c>
    </row>
    <row r="2707" spans="1:19">
      <c r="A2707">
        <f>IF(E2706&lt;&gt;E2707,COUNTIF($A$4:A2706,"&lt;&gt;0")+1,0)</f>
        <v>0</v>
      </c>
      <c r="B2707">
        <f>IF(A2707&lt;&gt;0,IF(MOD(A2707,3)=0,COUNTIF($B$4:B2706,"&lt;&gt;0")+1,0),0)</f>
        <v>0</v>
      </c>
      <c r="C2707" s="9">
        <f>'Dash Board'!$C$12+COUNT('Daily reducing balance'!$F$4:F2706)</f>
        <v>44433</v>
      </c>
      <c r="D2707">
        <f t="shared" si="294"/>
        <v>2021</v>
      </c>
      <c r="E2707">
        <f t="shared" si="295"/>
        <v>8</v>
      </c>
      <c r="F2707">
        <f>DAY('Dash Board'!$C$12+COUNT('Daily reducing balance'!$F$4:F2706))</f>
        <v>25</v>
      </c>
      <c r="G2707" s="8">
        <f t="shared" si="296"/>
        <v>208014.41240418865</v>
      </c>
      <c r="H2707" s="6">
        <f>G2707*'Dash Board'!$C$11/365</f>
        <v>59.839762472437833</v>
      </c>
      <c r="I2707" s="6">
        <f>H2707*'Dash Board'!$C$18/'Dash Board'!$C$11</f>
        <v>28.495124986875162</v>
      </c>
      <c r="J2707" s="6">
        <f>(G2707&gt;1)*PMT('Dash Board'!$C$11/365,$U$4,-'Dash Board'!$C$19)</f>
        <v>108.80376961660664</v>
      </c>
      <c r="K2707" s="6">
        <f t="shared" si="298"/>
        <v>0</v>
      </c>
      <c r="L2707" s="8">
        <f t="shared" si="299"/>
        <v>207965.44839704447</v>
      </c>
      <c r="N2707" s="8">
        <f t="shared" si="297"/>
        <v>80.308644629731475</v>
      </c>
      <c r="O2707" s="8">
        <f>IF(E2706&lt;&gt;E2707,SUM($N$4:N2707)-SUM($O$3:O2706),0)</f>
        <v>0</v>
      </c>
      <c r="P2707" s="6">
        <f>IF(B2707&gt;0,SUM($O$4:O2707)-SUM($P$3:P2706),0)</f>
        <v>0</v>
      </c>
      <c r="Q2707" s="6">
        <f t="shared" si="300"/>
        <v>28.495124986875162</v>
      </c>
      <c r="R2707" s="8">
        <f>IF(E2706&lt;&gt;E2707,SUM($Q$4:Q2707)-SUM($R$3:R2706),0)</f>
        <v>0</v>
      </c>
      <c r="S2707" s="6">
        <f>IF(B2707&gt;0,SUM($R$4:R2707)-SUM($S$3:S2706),0)</f>
        <v>0</v>
      </c>
    </row>
    <row r="2708" spans="1:19">
      <c r="A2708">
        <f>IF(E2707&lt;&gt;E2708,COUNTIF($A$4:A2707,"&lt;&gt;0")+1,0)</f>
        <v>0</v>
      </c>
      <c r="B2708">
        <f>IF(A2708&lt;&gt;0,IF(MOD(A2708,3)=0,COUNTIF($B$4:B2707,"&lt;&gt;0")+1,0),0)</f>
        <v>0</v>
      </c>
      <c r="C2708" s="9">
        <f>'Dash Board'!$C$12+COUNT('Daily reducing balance'!$F$4:F2707)</f>
        <v>44434</v>
      </c>
      <c r="D2708">
        <f t="shared" si="294"/>
        <v>2021</v>
      </c>
      <c r="E2708">
        <f t="shared" si="295"/>
        <v>8</v>
      </c>
      <c r="F2708">
        <f>DAY('Dash Board'!$C$12+COUNT('Daily reducing balance'!$F$4:F2707))</f>
        <v>26</v>
      </c>
      <c r="G2708" s="8">
        <f t="shared" si="296"/>
        <v>207965.44839704447</v>
      </c>
      <c r="H2708" s="6">
        <f>G2708*'Dash Board'!$C$11/365</f>
        <v>59.825676936136077</v>
      </c>
      <c r="I2708" s="6">
        <f>H2708*'Dash Board'!$C$18/'Dash Board'!$C$11</f>
        <v>28.488417588636228</v>
      </c>
      <c r="J2708" s="6">
        <f>(G2708&gt;1)*PMT('Dash Board'!$C$11/365,$U$4,-'Dash Board'!$C$19)</f>
        <v>108.80376961660664</v>
      </c>
      <c r="K2708" s="6">
        <f t="shared" si="298"/>
        <v>0</v>
      </c>
      <c r="L2708" s="8">
        <f t="shared" si="299"/>
        <v>207916.47030436399</v>
      </c>
      <c r="N2708" s="8">
        <f t="shared" si="297"/>
        <v>80.31535202797042</v>
      </c>
      <c r="O2708" s="8">
        <f>IF(E2707&lt;&gt;E2708,SUM($N$4:N2708)-SUM($O$3:O2707),0)</f>
        <v>0</v>
      </c>
      <c r="P2708" s="6">
        <f>IF(B2708&gt;0,SUM($O$4:O2708)-SUM($P$3:P2707),0)</f>
        <v>0</v>
      </c>
      <c r="Q2708" s="6">
        <f t="shared" si="300"/>
        <v>28.488417588636228</v>
      </c>
      <c r="R2708" s="8">
        <f>IF(E2707&lt;&gt;E2708,SUM($Q$4:Q2708)-SUM($R$3:R2707),0)</f>
        <v>0</v>
      </c>
      <c r="S2708" s="6">
        <f>IF(B2708&gt;0,SUM($R$4:R2708)-SUM($S$3:S2707),0)</f>
        <v>0</v>
      </c>
    </row>
    <row r="2709" spans="1:19">
      <c r="A2709">
        <f>IF(E2708&lt;&gt;E2709,COUNTIF($A$4:A2708,"&lt;&gt;0")+1,0)</f>
        <v>0</v>
      </c>
      <c r="B2709">
        <f>IF(A2709&lt;&gt;0,IF(MOD(A2709,3)=0,COUNTIF($B$4:B2708,"&lt;&gt;0")+1,0),0)</f>
        <v>0</v>
      </c>
      <c r="C2709" s="9">
        <f>'Dash Board'!$C$12+COUNT('Daily reducing balance'!$F$4:F2708)</f>
        <v>44435</v>
      </c>
      <c r="D2709">
        <f t="shared" si="294"/>
        <v>2021</v>
      </c>
      <c r="E2709">
        <f t="shared" si="295"/>
        <v>8</v>
      </c>
      <c r="F2709">
        <f>DAY('Dash Board'!$C$12+COUNT('Daily reducing balance'!$F$4:F2708))</f>
        <v>27</v>
      </c>
      <c r="G2709" s="8">
        <f t="shared" si="296"/>
        <v>207916.47030436399</v>
      </c>
      <c r="H2709" s="6">
        <f>G2709*'Dash Board'!$C$11/365</f>
        <v>59.811587347830738</v>
      </c>
      <c r="I2709" s="6">
        <f>H2709*'Dash Board'!$C$18/'Dash Board'!$C$11</f>
        <v>28.481708260871784</v>
      </c>
      <c r="J2709" s="6">
        <f>(G2709&gt;1)*PMT('Dash Board'!$C$11/365,$U$4,-'Dash Board'!$C$19)</f>
        <v>108.80376961660664</v>
      </c>
      <c r="K2709" s="6">
        <f t="shared" si="298"/>
        <v>0</v>
      </c>
      <c r="L2709" s="8">
        <f t="shared" si="299"/>
        <v>207867.4781220952</v>
      </c>
      <c r="N2709" s="8">
        <f t="shared" si="297"/>
        <v>80.32206135573486</v>
      </c>
      <c r="O2709" s="8">
        <f>IF(E2708&lt;&gt;E2709,SUM($N$4:N2709)-SUM($O$3:O2708),0)</f>
        <v>0</v>
      </c>
      <c r="P2709" s="6">
        <f>IF(B2709&gt;0,SUM($O$4:O2709)-SUM($P$3:P2708),0)</f>
        <v>0</v>
      </c>
      <c r="Q2709" s="6">
        <f t="shared" si="300"/>
        <v>28.481708260871784</v>
      </c>
      <c r="R2709" s="8">
        <f>IF(E2708&lt;&gt;E2709,SUM($Q$4:Q2709)-SUM($R$3:R2708),0)</f>
        <v>0</v>
      </c>
      <c r="S2709" s="6">
        <f>IF(B2709&gt;0,SUM($R$4:R2709)-SUM($S$3:S2708),0)</f>
        <v>0</v>
      </c>
    </row>
    <row r="2710" spans="1:19">
      <c r="A2710">
        <f>IF(E2709&lt;&gt;E2710,COUNTIF($A$4:A2709,"&lt;&gt;0")+1,0)</f>
        <v>0</v>
      </c>
      <c r="B2710">
        <f>IF(A2710&lt;&gt;0,IF(MOD(A2710,3)=0,COUNTIF($B$4:B2709,"&lt;&gt;0")+1,0),0)</f>
        <v>0</v>
      </c>
      <c r="C2710" s="9">
        <f>'Dash Board'!$C$12+COUNT('Daily reducing balance'!$F$4:F2709)</f>
        <v>44436</v>
      </c>
      <c r="D2710">
        <f t="shared" si="294"/>
        <v>2021</v>
      </c>
      <c r="E2710">
        <f t="shared" si="295"/>
        <v>8</v>
      </c>
      <c r="F2710">
        <f>DAY('Dash Board'!$C$12+COUNT('Daily reducing balance'!$F$4:F2709))</f>
        <v>28</v>
      </c>
      <c r="G2710" s="8">
        <f t="shared" si="296"/>
        <v>207867.4781220952</v>
      </c>
      <c r="H2710" s="6">
        <f>G2710*'Dash Board'!$C$11/365</f>
        <v>59.79749370635615</v>
      </c>
      <c r="I2710" s="6">
        <f>H2710*'Dash Board'!$C$18/'Dash Board'!$C$11</f>
        <v>28.47499700302674</v>
      </c>
      <c r="J2710" s="6">
        <f>(G2710&gt;1)*PMT('Dash Board'!$C$11/365,$U$4,-'Dash Board'!$C$19)</f>
        <v>108.80376961660664</v>
      </c>
      <c r="K2710" s="6">
        <f t="shared" si="298"/>
        <v>0</v>
      </c>
      <c r="L2710" s="8">
        <f t="shared" si="299"/>
        <v>207818.47184618496</v>
      </c>
      <c r="N2710" s="8">
        <f t="shared" si="297"/>
        <v>80.328772613579901</v>
      </c>
      <c r="O2710" s="8">
        <f>IF(E2709&lt;&gt;E2710,SUM($N$4:N2710)-SUM($O$3:O2709),0)</f>
        <v>0</v>
      </c>
      <c r="P2710" s="6">
        <f>IF(B2710&gt;0,SUM($O$4:O2710)-SUM($P$3:P2709),0)</f>
        <v>0</v>
      </c>
      <c r="Q2710" s="6">
        <f t="shared" si="300"/>
        <v>28.47499700302674</v>
      </c>
      <c r="R2710" s="8">
        <f>IF(E2709&lt;&gt;E2710,SUM($Q$4:Q2710)-SUM($R$3:R2709),0)</f>
        <v>0</v>
      </c>
      <c r="S2710" s="6">
        <f>IF(B2710&gt;0,SUM($R$4:R2710)-SUM($S$3:S2709),0)</f>
        <v>0</v>
      </c>
    </row>
    <row r="2711" spans="1:19">
      <c r="A2711">
        <f>IF(E2710&lt;&gt;E2711,COUNTIF($A$4:A2710,"&lt;&gt;0")+1,0)</f>
        <v>0</v>
      </c>
      <c r="B2711">
        <f>IF(A2711&lt;&gt;0,IF(MOD(A2711,3)=0,COUNTIF($B$4:B2710,"&lt;&gt;0")+1,0),0)</f>
        <v>0</v>
      </c>
      <c r="C2711" s="9">
        <f>'Dash Board'!$C$12+COUNT('Daily reducing balance'!$F$4:F2710)</f>
        <v>44437</v>
      </c>
      <c r="D2711">
        <f t="shared" si="294"/>
        <v>2021</v>
      </c>
      <c r="E2711">
        <f t="shared" si="295"/>
        <v>8</v>
      </c>
      <c r="F2711">
        <f>DAY('Dash Board'!$C$12+COUNT('Daily reducing balance'!$F$4:F2710))</f>
        <v>29</v>
      </c>
      <c r="G2711" s="8">
        <f t="shared" si="296"/>
        <v>207818.47184618496</v>
      </c>
      <c r="H2711" s="6">
        <f>G2711*'Dash Board'!$C$11/365</f>
        <v>59.783396010546362</v>
      </c>
      <c r="I2711" s="6">
        <f>H2711*'Dash Board'!$C$18/'Dash Board'!$C$11</f>
        <v>28.468283814545888</v>
      </c>
      <c r="J2711" s="6">
        <f>(G2711&gt;1)*PMT('Dash Board'!$C$11/365,$U$4,-'Dash Board'!$C$19)</f>
        <v>108.80376961660664</v>
      </c>
      <c r="K2711" s="6">
        <f t="shared" si="298"/>
        <v>0</v>
      </c>
      <c r="L2711" s="8">
        <f t="shared" si="299"/>
        <v>207769.45147257889</v>
      </c>
      <c r="N2711" s="8">
        <f t="shared" si="297"/>
        <v>80.335485802060759</v>
      </c>
      <c r="O2711" s="8">
        <f>IF(E2710&lt;&gt;E2711,SUM($N$4:N2711)-SUM($O$3:O2710),0)</f>
        <v>0</v>
      </c>
      <c r="P2711" s="6">
        <f>IF(B2711&gt;0,SUM($O$4:O2711)-SUM($P$3:P2710),0)</f>
        <v>0</v>
      </c>
      <c r="Q2711" s="6">
        <f t="shared" si="300"/>
        <v>28.468283814545888</v>
      </c>
      <c r="R2711" s="8">
        <f>IF(E2710&lt;&gt;E2711,SUM($Q$4:Q2711)-SUM($R$3:R2710),0)</f>
        <v>0</v>
      </c>
      <c r="S2711" s="6">
        <f>IF(B2711&gt;0,SUM($R$4:R2711)-SUM($S$3:S2710),0)</f>
        <v>0</v>
      </c>
    </row>
    <row r="2712" spans="1:19">
      <c r="A2712">
        <f>IF(E2711&lt;&gt;E2712,COUNTIF($A$4:A2711,"&lt;&gt;0")+1,0)</f>
        <v>0</v>
      </c>
      <c r="B2712">
        <f>IF(A2712&lt;&gt;0,IF(MOD(A2712,3)=0,COUNTIF($B$4:B2711,"&lt;&gt;0")+1,0),0)</f>
        <v>0</v>
      </c>
      <c r="C2712" s="9">
        <f>'Dash Board'!$C$12+COUNT('Daily reducing balance'!$F$4:F2711)</f>
        <v>44438</v>
      </c>
      <c r="D2712">
        <f t="shared" si="294"/>
        <v>2021</v>
      </c>
      <c r="E2712">
        <f t="shared" si="295"/>
        <v>8</v>
      </c>
      <c r="F2712">
        <f>DAY('Dash Board'!$C$12+COUNT('Daily reducing balance'!$F$4:F2711))</f>
        <v>30</v>
      </c>
      <c r="G2712" s="8">
        <f t="shared" si="296"/>
        <v>207769.45147257889</v>
      </c>
      <c r="H2712" s="6">
        <f>G2712*'Dash Board'!$C$11/365</f>
        <v>59.769294259235018</v>
      </c>
      <c r="I2712" s="6">
        <f>H2712*'Dash Board'!$C$18/'Dash Board'!$C$11</f>
        <v>28.461568694873819</v>
      </c>
      <c r="J2712" s="6">
        <f>(G2712&gt;1)*PMT('Dash Board'!$C$11/365,$U$4,-'Dash Board'!$C$19)</f>
        <v>108.80376961660664</v>
      </c>
      <c r="K2712" s="6">
        <f t="shared" si="298"/>
        <v>0</v>
      </c>
      <c r="L2712" s="8">
        <f t="shared" si="299"/>
        <v>207720.4169972215</v>
      </c>
      <c r="N2712" s="8">
        <f t="shared" si="297"/>
        <v>80.342200921732825</v>
      </c>
      <c r="O2712" s="8">
        <f>IF(E2711&lt;&gt;E2712,SUM($N$4:N2712)-SUM($O$3:O2711),0)</f>
        <v>0</v>
      </c>
      <c r="P2712" s="6">
        <f>IF(B2712&gt;0,SUM($O$4:O2712)-SUM($P$3:P2711),0)</f>
        <v>0</v>
      </c>
      <c r="Q2712" s="6">
        <f t="shared" si="300"/>
        <v>28.461568694873819</v>
      </c>
      <c r="R2712" s="8">
        <f>IF(E2711&lt;&gt;E2712,SUM($Q$4:Q2712)-SUM($R$3:R2711),0)</f>
        <v>0</v>
      </c>
      <c r="S2712" s="6">
        <f>IF(B2712&gt;0,SUM($R$4:R2712)-SUM($S$3:S2711),0)</f>
        <v>0</v>
      </c>
    </row>
    <row r="2713" spans="1:19">
      <c r="A2713">
        <f>IF(E2712&lt;&gt;E2713,COUNTIF($A$4:A2712,"&lt;&gt;0")+1,0)</f>
        <v>0</v>
      </c>
      <c r="B2713">
        <f>IF(A2713&lt;&gt;0,IF(MOD(A2713,3)=0,COUNTIF($B$4:B2712,"&lt;&gt;0")+1,0),0)</f>
        <v>0</v>
      </c>
      <c r="C2713" s="9">
        <f>'Dash Board'!$C$12+COUNT('Daily reducing balance'!$F$4:F2712)</f>
        <v>44439</v>
      </c>
      <c r="D2713">
        <f t="shared" si="294"/>
        <v>2021</v>
      </c>
      <c r="E2713">
        <f t="shared" si="295"/>
        <v>8</v>
      </c>
      <c r="F2713">
        <f>DAY('Dash Board'!$C$12+COUNT('Daily reducing balance'!$F$4:F2712))</f>
        <v>31</v>
      </c>
      <c r="G2713" s="8">
        <f t="shared" si="296"/>
        <v>207720.4169972215</v>
      </c>
      <c r="H2713" s="6">
        <f>G2713*'Dash Board'!$C$11/365</f>
        <v>59.755188451255499</v>
      </c>
      <c r="I2713" s="6">
        <f>H2713*'Dash Board'!$C$18/'Dash Board'!$C$11</f>
        <v>28.454851643455001</v>
      </c>
      <c r="J2713" s="6">
        <f>(G2713&gt;1)*PMT('Dash Board'!$C$11/365,$U$4,-'Dash Board'!$C$19)</f>
        <v>108.80376961660664</v>
      </c>
      <c r="K2713" s="6">
        <f t="shared" si="298"/>
        <v>0</v>
      </c>
      <c r="L2713" s="8">
        <f t="shared" si="299"/>
        <v>207671.36841605615</v>
      </c>
      <c r="N2713" s="8">
        <f t="shared" si="297"/>
        <v>80.348917973151643</v>
      </c>
      <c r="O2713" s="8">
        <f>IF(E2712&lt;&gt;E2713,SUM($N$4:N2713)-SUM($O$3:O2712),0)</f>
        <v>0</v>
      </c>
      <c r="P2713" s="6">
        <f>IF(B2713&gt;0,SUM($O$4:O2713)-SUM($P$3:P2712),0)</f>
        <v>0</v>
      </c>
      <c r="Q2713" s="6">
        <f t="shared" si="300"/>
        <v>28.454851643455001</v>
      </c>
      <c r="R2713" s="8">
        <f>IF(E2712&lt;&gt;E2713,SUM($Q$4:Q2713)-SUM($R$3:R2712),0)</f>
        <v>0</v>
      </c>
      <c r="S2713" s="6">
        <f>IF(B2713&gt;0,SUM($R$4:R2713)-SUM($S$3:S2712),0)</f>
        <v>0</v>
      </c>
    </row>
    <row r="2714" spans="1:19">
      <c r="A2714">
        <f>IF(E2713&lt;&gt;E2714,COUNTIF($A$4:A2713,"&lt;&gt;0")+1,0)</f>
        <v>89</v>
      </c>
      <c r="B2714">
        <f>IF(A2714&lt;&gt;0,IF(MOD(A2714,3)=0,COUNTIF($B$4:B2713,"&lt;&gt;0")+1,0),0)</f>
        <v>0</v>
      </c>
      <c r="C2714" s="9">
        <f>'Dash Board'!$C$12+COUNT('Daily reducing balance'!$F$4:F2713)</f>
        <v>44440</v>
      </c>
      <c r="D2714">
        <f t="shared" si="294"/>
        <v>2021</v>
      </c>
      <c r="E2714">
        <f t="shared" si="295"/>
        <v>9</v>
      </c>
      <c r="F2714">
        <f>DAY('Dash Board'!$C$12+COUNT('Daily reducing balance'!$F$4:F2713))</f>
        <v>1</v>
      </c>
      <c r="G2714" s="8">
        <f t="shared" si="296"/>
        <v>207671.36841605615</v>
      </c>
      <c r="H2714" s="6">
        <f>G2714*'Dash Board'!$C$11/365</f>
        <v>59.741078585440803</v>
      </c>
      <c r="I2714" s="6">
        <f>H2714*'Dash Board'!$C$18/'Dash Board'!$C$11</f>
        <v>28.448132659733716</v>
      </c>
      <c r="J2714" s="6">
        <f>(G2714&gt;1)*PMT('Dash Board'!$C$11/365,$U$4,-'Dash Board'!$C$19)</f>
        <v>108.80376961660664</v>
      </c>
      <c r="K2714" s="6">
        <f t="shared" si="298"/>
        <v>3264.1130884981981</v>
      </c>
      <c r="L2714" s="8">
        <f t="shared" si="299"/>
        <v>207622.30572502498</v>
      </c>
      <c r="N2714" s="8">
        <f t="shared" si="297"/>
        <v>80.355636956872928</v>
      </c>
      <c r="O2714" s="8">
        <f>IF(E2713&lt;&gt;E2714,SUM($N$4:N2714)-SUM($O$3:O2713),0)</f>
        <v>2487.9090864739555</v>
      </c>
      <c r="P2714" s="6">
        <f>IF(B2714&gt;0,SUM($O$4:O2714)-SUM($P$3:P2713),0)</f>
        <v>0</v>
      </c>
      <c r="Q2714" s="6">
        <f t="shared" si="300"/>
        <v>28.448132659733716</v>
      </c>
      <c r="R2714" s="8">
        <f>IF(E2713&lt;&gt;E2714,SUM($Q$4:Q2714)-SUM($R$3:R2713),0)</f>
        <v>885.00777164081228</v>
      </c>
      <c r="S2714" s="6">
        <f>IF(B2714&gt;0,SUM($R$4:R2714)-SUM($S$3:S2713),0)</f>
        <v>0</v>
      </c>
    </row>
    <row r="2715" spans="1:19">
      <c r="A2715">
        <f>IF(E2714&lt;&gt;E2715,COUNTIF($A$4:A2714,"&lt;&gt;0")+1,0)</f>
        <v>0</v>
      </c>
      <c r="B2715">
        <f>IF(A2715&lt;&gt;0,IF(MOD(A2715,3)=0,COUNTIF($B$4:B2714,"&lt;&gt;0")+1,0),0)</f>
        <v>0</v>
      </c>
      <c r="C2715" s="9">
        <f>'Dash Board'!$C$12+COUNT('Daily reducing balance'!$F$4:F2714)</f>
        <v>44441</v>
      </c>
      <c r="D2715">
        <f t="shared" si="294"/>
        <v>2021</v>
      </c>
      <c r="E2715">
        <f t="shared" si="295"/>
        <v>9</v>
      </c>
      <c r="F2715">
        <f>DAY('Dash Board'!$C$12+COUNT('Daily reducing balance'!$F$4:F2714))</f>
        <v>2</v>
      </c>
      <c r="G2715" s="8">
        <f t="shared" si="296"/>
        <v>207622.30572502498</v>
      </c>
      <c r="H2715" s="6">
        <f>G2715*'Dash Board'!$C$11/365</f>
        <v>59.726964660623622</v>
      </c>
      <c r="I2715" s="6">
        <f>H2715*'Dash Board'!$C$18/'Dash Board'!$C$11</f>
        <v>28.441411743154109</v>
      </c>
      <c r="J2715" s="6">
        <f>(G2715&gt;1)*PMT('Dash Board'!$C$11/365,$U$4,-'Dash Board'!$C$19)</f>
        <v>108.80376961660664</v>
      </c>
      <c r="K2715" s="6">
        <f t="shared" si="298"/>
        <v>0</v>
      </c>
      <c r="L2715" s="8">
        <f t="shared" si="299"/>
        <v>207573.228920069</v>
      </c>
      <c r="N2715" s="8">
        <f t="shared" si="297"/>
        <v>80.362357873452538</v>
      </c>
      <c r="O2715" s="8">
        <f>IF(E2714&lt;&gt;E2715,SUM($N$4:N2715)-SUM($O$3:O2714),0)</f>
        <v>0</v>
      </c>
      <c r="P2715" s="6">
        <f>IF(B2715&gt;0,SUM($O$4:O2715)-SUM($P$3:P2714),0)</f>
        <v>0</v>
      </c>
      <c r="Q2715" s="6">
        <f t="shared" si="300"/>
        <v>28.441411743154109</v>
      </c>
      <c r="R2715" s="8">
        <f>IF(E2714&lt;&gt;E2715,SUM($Q$4:Q2715)-SUM($R$3:R2714),0)</f>
        <v>0</v>
      </c>
      <c r="S2715" s="6">
        <f>IF(B2715&gt;0,SUM($R$4:R2715)-SUM($S$3:S2714),0)</f>
        <v>0</v>
      </c>
    </row>
    <row r="2716" spans="1:19">
      <c r="A2716">
        <f>IF(E2715&lt;&gt;E2716,COUNTIF($A$4:A2715,"&lt;&gt;0")+1,0)</f>
        <v>0</v>
      </c>
      <c r="B2716">
        <f>IF(A2716&lt;&gt;0,IF(MOD(A2716,3)=0,COUNTIF($B$4:B2715,"&lt;&gt;0")+1,0),0)</f>
        <v>0</v>
      </c>
      <c r="C2716" s="9">
        <f>'Dash Board'!$C$12+COUNT('Daily reducing balance'!$F$4:F2715)</f>
        <v>44442</v>
      </c>
      <c r="D2716">
        <f t="shared" si="294"/>
        <v>2021</v>
      </c>
      <c r="E2716">
        <f t="shared" si="295"/>
        <v>9</v>
      </c>
      <c r="F2716">
        <f>DAY('Dash Board'!$C$12+COUNT('Daily reducing balance'!$F$4:F2715))</f>
        <v>3</v>
      </c>
      <c r="G2716" s="8">
        <f t="shared" si="296"/>
        <v>207573.228920069</v>
      </c>
      <c r="H2716" s="6">
        <f>G2716*'Dash Board'!$C$11/365</f>
        <v>59.712846675636285</v>
      </c>
      <c r="I2716" s="6">
        <f>H2716*'Dash Board'!$C$18/'Dash Board'!$C$11</f>
        <v>28.434688893160139</v>
      </c>
      <c r="J2716" s="6">
        <f>(G2716&gt;1)*PMT('Dash Board'!$C$11/365,$U$4,-'Dash Board'!$C$19)</f>
        <v>108.80376961660664</v>
      </c>
      <c r="K2716" s="6">
        <f t="shared" si="298"/>
        <v>0</v>
      </c>
      <c r="L2716" s="8">
        <f t="shared" si="299"/>
        <v>207524.13799712801</v>
      </c>
      <c r="N2716" s="8">
        <f t="shared" si="297"/>
        <v>80.369080723446501</v>
      </c>
      <c r="O2716" s="8">
        <f>IF(E2715&lt;&gt;E2716,SUM($N$4:N2716)-SUM($O$3:O2715),0)</f>
        <v>0</v>
      </c>
      <c r="P2716" s="6">
        <f>IF(B2716&gt;0,SUM($O$4:O2716)-SUM($P$3:P2715),0)</f>
        <v>0</v>
      </c>
      <c r="Q2716" s="6">
        <f t="shared" si="300"/>
        <v>28.434688893160139</v>
      </c>
      <c r="R2716" s="8">
        <f>IF(E2715&lt;&gt;E2716,SUM($Q$4:Q2716)-SUM($R$3:R2715),0)</f>
        <v>0</v>
      </c>
      <c r="S2716" s="6">
        <f>IF(B2716&gt;0,SUM($R$4:R2716)-SUM($S$3:S2715),0)</f>
        <v>0</v>
      </c>
    </row>
    <row r="2717" spans="1:19">
      <c r="A2717">
        <f>IF(E2716&lt;&gt;E2717,COUNTIF($A$4:A2716,"&lt;&gt;0")+1,0)</f>
        <v>0</v>
      </c>
      <c r="B2717">
        <f>IF(A2717&lt;&gt;0,IF(MOD(A2717,3)=0,COUNTIF($B$4:B2716,"&lt;&gt;0")+1,0),0)</f>
        <v>0</v>
      </c>
      <c r="C2717" s="9">
        <f>'Dash Board'!$C$12+COUNT('Daily reducing balance'!$F$4:F2716)</f>
        <v>44443</v>
      </c>
      <c r="D2717">
        <f t="shared" si="294"/>
        <v>2021</v>
      </c>
      <c r="E2717">
        <f t="shared" si="295"/>
        <v>9</v>
      </c>
      <c r="F2717">
        <f>DAY('Dash Board'!$C$12+COUNT('Daily reducing balance'!$F$4:F2716))</f>
        <v>4</v>
      </c>
      <c r="G2717" s="8">
        <f t="shared" si="296"/>
        <v>207524.13799712801</v>
      </c>
      <c r="H2717" s="6">
        <f>G2717*'Dash Board'!$C$11/365</f>
        <v>59.698724629310789</v>
      </c>
      <c r="I2717" s="6">
        <f>H2717*'Dash Board'!$C$18/'Dash Board'!$C$11</f>
        <v>28.427964109195614</v>
      </c>
      <c r="J2717" s="6">
        <f>(G2717&gt;1)*PMT('Dash Board'!$C$11/365,$U$4,-'Dash Board'!$C$19)</f>
        <v>108.80376961660664</v>
      </c>
      <c r="K2717" s="6">
        <f t="shared" si="298"/>
        <v>0</v>
      </c>
      <c r="L2717" s="8">
        <f t="shared" si="299"/>
        <v>207475.0329521407</v>
      </c>
      <c r="N2717" s="8">
        <f t="shared" si="297"/>
        <v>80.37580550741103</v>
      </c>
      <c r="O2717" s="8">
        <f>IF(E2716&lt;&gt;E2717,SUM($N$4:N2717)-SUM($O$3:O2716),0)</f>
        <v>0</v>
      </c>
      <c r="P2717" s="6">
        <f>IF(B2717&gt;0,SUM($O$4:O2717)-SUM($P$3:P2716),0)</f>
        <v>0</v>
      </c>
      <c r="Q2717" s="6">
        <f t="shared" si="300"/>
        <v>28.427964109195614</v>
      </c>
      <c r="R2717" s="8">
        <f>IF(E2716&lt;&gt;E2717,SUM($Q$4:Q2717)-SUM($R$3:R2716),0)</f>
        <v>0</v>
      </c>
      <c r="S2717" s="6">
        <f>IF(B2717&gt;0,SUM($R$4:R2717)-SUM($S$3:S2716),0)</f>
        <v>0</v>
      </c>
    </row>
    <row r="2718" spans="1:19">
      <c r="A2718">
        <f>IF(E2717&lt;&gt;E2718,COUNTIF($A$4:A2717,"&lt;&gt;0")+1,0)</f>
        <v>0</v>
      </c>
      <c r="B2718">
        <f>IF(A2718&lt;&gt;0,IF(MOD(A2718,3)=0,COUNTIF($B$4:B2717,"&lt;&gt;0")+1,0),0)</f>
        <v>0</v>
      </c>
      <c r="C2718" s="9">
        <f>'Dash Board'!$C$12+COUNT('Daily reducing balance'!$F$4:F2717)</f>
        <v>44444</v>
      </c>
      <c r="D2718">
        <f t="shared" si="294"/>
        <v>2021</v>
      </c>
      <c r="E2718">
        <f t="shared" si="295"/>
        <v>9</v>
      </c>
      <c r="F2718">
        <f>DAY('Dash Board'!$C$12+COUNT('Daily reducing balance'!$F$4:F2717))</f>
        <v>5</v>
      </c>
      <c r="G2718" s="8">
        <f t="shared" si="296"/>
        <v>207475.0329521407</v>
      </c>
      <c r="H2718" s="6">
        <f>G2718*'Dash Board'!$C$11/365</f>
        <v>59.684598520478822</v>
      </c>
      <c r="I2718" s="6">
        <f>H2718*'Dash Board'!$C$18/'Dash Board'!$C$11</f>
        <v>28.421237390704203</v>
      </c>
      <c r="J2718" s="6">
        <f>(G2718&gt;1)*PMT('Dash Board'!$C$11/365,$U$4,-'Dash Board'!$C$19)</f>
        <v>108.80376961660664</v>
      </c>
      <c r="K2718" s="6">
        <f t="shared" si="298"/>
        <v>0</v>
      </c>
      <c r="L2718" s="8">
        <f t="shared" si="299"/>
        <v>207425.91378104457</v>
      </c>
      <c r="N2718" s="8">
        <f t="shared" si="297"/>
        <v>80.382532225902438</v>
      </c>
      <c r="O2718" s="8">
        <f>IF(E2717&lt;&gt;E2718,SUM($N$4:N2718)-SUM($O$3:O2717),0)</f>
        <v>0</v>
      </c>
      <c r="P2718" s="6">
        <f>IF(B2718&gt;0,SUM($O$4:O2718)-SUM($P$3:P2717),0)</f>
        <v>0</v>
      </c>
      <c r="Q2718" s="6">
        <f t="shared" si="300"/>
        <v>28.421237390704203</v>
      </c>
      <c r="R2718" s="8">
        <f>IF(E2717&lt;&gt;E2718,SUM($Q$4:Q2718)-SUM($R$3:R2717),0)</f>
        <v>0</v>
      </c>
      <c r="S2718" s="6">
        <f>IF(B2718&gt;0,SUM($R$4:R2718)-SUM($S$3:S2717),0)</f>
        <v>0</v>
      </c>
    </row>
    <row r="2719" spans="1:19">
      <c r="A2719">
        <f>IF(E2718&lt;&gt;E2719,COUNTIF($A$4:A2718,"&lt;&gt;0")+1,0)</f>
        <v>0</v>
      </c>
      <c r="B2719">
        <f>IF(A2719&lt;&gt;0,IF(MOD(A2719,3)=0,COUNTIF($B$4:B2718,"&lt;&gt;0")+1,0),0)</f>
        <v>0</v>
      </c>
      <c r="C2719" s="9">
        <f>'Dash Board'!$C$12+COUNT('Daily reducing balance'!$F$4:F2718)</f>
        <v>44445</v>
      </c>
      <c r="D2719">
        <f t="shared" si="294"/>
        <v>2021</v>
      </c>
      <c r="E2719">
        <f t="shared" si="295"/>
        <v>9</v>
      </c>
      <c r="F2719">
        <f>DAY('Dash Board'!$C$12+COUNT('Daily reducing balance'!$F$4:F2718))</f>
        <v>6</v>
      </c>
      <c r="G2719" s="8">
        <f t="shared" si="296"/>
        <v>207425.91378104457</v>
      </c>
      <c r="H2719" s="6">
        <f>G2719*'Dash Board'!$C$11/365</f>
        <v>59.67046834797172</v>
      </c>
      <c r="I2719" s="6">
        <f>H2719*'Dash Board'!$C$18/'Dash Board'!$C$11</f>
        <v>28.414508737129395</v>
      </c>
      <c r="J2719" s="6">
        <f>(G2719&gt;1)*PMT('Dash Board'!$C$11/365,$U$4,-'Dash Board'!$C$19)</f>
        <v>108.80376961660664</v>
      </c>
      <c r="K2719" s="6">
        <f t="shared" si="298"/>
        <v>0</v>
      </c>
      <c r="L2719" s="8">
        <f t="shared" si="299"/>
        <v>207376.78047977592</v>
      </c>
      <c r="N2719" s="8">
        <f t="shared" si="297"/>
        <v>80.389260879477249</v>
      </c>
      <c r="O2719" s="8">
        <f>IF(E2718&lt;&gt;E2719,SUM($N$4:N2719)-SUM($O$3:O2718),0)</f>
        <v>0</v>
      </c>
      <c r="P2719" s="6">
        <f>IF(B2719&gt;0,SUM($O$4:O2719)-SUM($P$3:P2718),0)</f>
        <v>0</v>
      </c>
      <c r="Q2719" s="6">
        <f t="shared" si="300"/>
        <v>28.414508737129395</v>
      </c>
      <c r="R2719" s="8">
        <f>IF(E2718&lt;&gt;E2719,SUM($Q$4:Q2719)-SUM($R$3:R2718),0)</f>
        <v>0</v>
      </c>
      <c r="S2719" s="6">
        <f>IF(B2719&gt;0,SUM($R$4:R2719)-SUM($S$3:S2718),0)</f>
        <v>0</v>
      </c>
    </row>
    <row r="2720" spans="1:19">
      <c r="A2720">
        <f>IF(E2719&lt;&gt;E2720,COUNTIF($A$4:A2719,"&lt;&gt;0")+1,0)</f>
        <v>0</v>
      </c>
      <c r="B2720">
        <f>IF(A2720&lt;&gt;0,IF(MOD(A2720,3)=0,COUNTIF($B$4:B2719,"&lt;&gt;0")+1,0),0)</f>
        <v>0</v>
      </c>
      <c r="C2720" s="9">
        <f>'Dash Board'!$C$12+COUNT('Daily reducing balance'!$F$4:F2719)</f>
        <v>44446</v>
      </c>
      <c r="D2720">
        <f t="shared" si="294"/>
        <v>2021</v>
      </c>
      <c r="E2720">
        <f t="shared" si="295"/>
        <v>9</v>
      </c>
      <c r="F2720">
        <f>DAY('Dash Board'!$C$12+COUNT('Daily reducing balance'!$F$4:F2719))</f>
        <v>7</v>
      </c>
      <c r="G2720" s="8">
        <f t="shared" si="296"/>
        <v>207376.78047977592</v>
      </c>
      <c r="H2720" s="6">
        <f>G2720*'Dash Board'!$C$11/365</f>
        <v>59.65633411062047</v>
      </c>
      <c r="I2720" s="6">
        <f>H2720*'Dash Board'!$C$18/'Dash Board'!$C$11</f>
        <v>28.40777814791451</v>
      </c>
      <c r="J2720" s="6">
        <f>(G2720&gt;1)*PMT('Dash Board'!$C$11/365,$U$4,-'Dash Board'!$C$19)</f>
        <v>108.80376961660664</v>
      </c>
      <c r="K2720" s="6">
        <f t="shared" si="298"/>
        <v>0</v>
      </c>
      <c r="L2720" s="8">
        <f t="shared" si="299"/>
        <v>207327.63304426993</v>
      </c>
      <c r="N2720" s="8">
        <f t="shared" si="297"/>
        <v>80.395991468692131</v>
      </c>
      <c r="O2720" s="8">
        <f>IF(E2719&lt;&gt;E2720,SUM($N$4:N2720)-SUM($O$3:O2719),0)</f>
        <v>0</v>
      </c>
      <c r="P2720" s="6">
        <f>IF(B2720&gt;0,SUM($O$4:O2720)-SUM($P$3:P2719),0)</f>
        <v>0</v>
      </c>
      <c r="Q2720" s="6">
        <f t="shared" si="300"/>
        <v>28.40777814791451</v>
      </c>
      <c r="R2720" s="8">
        <f>IF(E2719&lt;&gt;E2720,SUM($Q$4:Q2720)-SUM($R$3:R2719),0)</f>
        <v>0</v>
      </c>
      <c r="S2720" s="6">
        <f>IF(B2720&gt;0,SUM($R$4:R2720)-SUM($S$3:S2719),0)</f>
        <v>0</v>
      </c>
    </row>
    <row r="2721" spans="1:19">
      <c r="A2721">
        <f>IF(E2720&lt;&gt;E2721,COUNTIF($A$4:A2720,"&lt;&gt;0")+1,0)</f>
        <v>0</v>
      </c>
      <c r="B2721">
        <f>IF(A2721&lt;&gt;0,IF(MOD(A2721,3)=0,COUNTIF($B$4:B2720,"&lt;&gt;0")+1,0),0)</f>
        <v>0</v>
      </c>
      <c r="C2721" s="9">
        <f>'Dash Board'!$C$12+COUNT('Daily reducing balance'!$F$4:F2720)</f>
        <v>44447</v>
      </c>
      <c r="D2721">
        <f t="shared" si="294"/>
        <v>2021</v>
      </c>
      <c r="E2721">
        <f t="shared" si="295"/>
        <v>9</v>
      </c>
      <c r="F2721">
        <f>DAY('Dash Board'!$C$12+COUNT('Daily reducing balance'!$F$4:F2720))</f>
        <v>8</v>
      </c>
      <c r="G2721" s="8">
        <f t="shared" si="296"/>
        <v>207327.63304426993</v>
      </c>
      <c r="H2721" s="6">
        <f>G2721*'Dash Board'!$C$11/365</f>
        <v>59.642195807255732</v>
      </c>
      <c r="I2721" s="6">
        <f>H2721*'Dash Board'!$C$18/'Dash Board'!$C$11</f>
        <v>28.401045622502732</v>
      </c>
      <c r="J2721" s="6">
        <f>(G2721&gt;1)*PMT('Dash Board'!$C$11/365,$U$4,-'Dash Board'!$C$19)</f>
        <v>108.80376961660664</v>
      </c>
      <c r="K2721" s="6">
        <f t="shared" si="298"/>
        <v>0</v>
      </c>
      <c r="L2721" s="8">
        <f t="shared" si="299"/>
        <v>207278.47147046056</v>
      </c>
      <c r="N2721" s="8">
        <f t="shared" si="297"/>
        <v>80.402723994103908</v>
      </c>
      <c r="O2721" s="8">
        <f>IF(E2720&lt;&gt;E2721,SUM($N$4:N2721)-SUM($O$3:O2720),0)</f>
        <v>0</v>
      </c>
      <c r="P2721" s="6">
        <f>IF(B2721&gt;0,SUM($O$4:O2721)-SUM($P$3:P2720),0)</f>
        <v>0</v>
      </c>
      <c r="Q2721" s="6">
        <f t="shared" si="300"/>
        <v>28.401045622502732</v>
      </c>
      <c r="R2721" s="8">
        <f>IF(E2720&lt;&gt;E2721,SUM($Q$4:Q2721)-SUM($R$3:R2720),0)</f>
        <v>0</v>
      </c>
      <c r="S2721" s="6">
        <f>IF(B2721&gt;0,SUM($R$4:R2721)-SUM($S$3:S2720),0)</f>
        <v>0</v>
      </c>
    </row>
    <row r="2722" spans="1:19">
      <c r="A2722">
        <f>IF(E2721&lt;&gt;E2722,COUNTIF($A$4:A2721,"&lt;&gt;0")+1,0)</f>
        <v>0</v>
      </c>
      <c r="B2722">
        <f>IF(A2722&lt;&gt;0,IF(MOD(A2722,3)=0,COUNTIF($B$4:B2721,"&lt;&gt;0")+1,0),0)</f>
        <v>0</v>
      </c>
      <c r="C2722" s="9">
        <f>'Dash Board'!$C$12+COUNT('Daily reducing balance'!$F$4:F2721)</f>
        <v>44448</v>
      </c>
      <c r="D2722">
        <f t="shared" si="294"/>
        <v>2021</v>
      </c>
      <c r="E2722">
        <f t="shared" si="295"/>
        <v>9</v>
      </c>
      <c r="F2722">
        <f>DAY('Dash Board'!$C$12+COUNT('Daily reducing balance'!$F$4:F2721))</f>
        <v>9</v>
      </c>
      <c r="G2722" s="8">
        <f t="shared" si="296"/>
        <v>207278.47147046056</v>
      </c>
      <c r="H2722" s="6">
        <f>G2722*'Dash Board'!$C$11/365</f>
        <v>59.628053436707823</v>
      </c>
      <c r="I2722" s="6">
        <f>H2722*'Dash Board'!$C$18/'Dash Board'!$C$11</f>
        <v>28.394311160337061</v>
      </c>
      <c r="J2722" s="6">
        <f>(G2722&gt;1)*PMT('Dash Board'!$C$11/365,$U$4,-'Dash Board'!$C$19)</f>
        <v>108.80376961660664</v>
      </c>
      <c r="K2722" s="6">
        <f t="shared" si="298"/>
        <v>0</v>
      </c>
      <c r="L2722" s="8">
        <f t="shared" si="299"/>
        <v>207229.29575428064</v>
      </c>
      <c r="N2722" s="8">
        <f t="shared" si="297"/>
        <v>80.40945845626959</v>
      </c>
      <c r="O2722" s="8">
        <f>IF(E2721&lt;&gt;E2722,SUM($N$4:N2722)-SUM($O$3:O2721),0)</f>
        <v>0</v>
      </c>
      <c r="P2722" s="6">
        <f>IF(B2722&gt;0,SUM($O$4:O2722)-SUM($P$3:P2721),0)</f>
        <v>0</v>
      </c>
      <c r="Q2722" s="6">
        <f t="shared" si="300"/>
        <v>28.394311160337061</v>
      </c>
      <c r="R2722" s="8">
        <f>IF(E2721&lt;&gt;E2722,SUM($Q$4:Q2722)-SUM($R$3:R2721),0)</f>
        <v>0</v>
      </c>
      <c r="S2722" s="6">
        <f>IF(B2722&gt;0,SUM($R$4:R2722)-SUM($S$3:S2721),0)</f>
        <v>0</v>
      </c>
    </row>
    <row r="2723" spans="1:19">
      <c r="A2723">
        <f>IF(E2722&lt;&gt;E2723,COUNTIF($A$4:A2722,"&lt;&gt;0")+1,0)</f>
        <v>0</v>
      </c>
      <c r="B2723">
        <f>IF(A2723&lt;&gt;0,IF(MOD(A2723,3)=0,COUNTIF($B$4:B2722,"&lt;&gt;0")+1,0),0)</f>
        <v>0</v>
      </c>
      <c r="C2723" s="9">
        <f>'Dash Board'!$C$12+COUNT('Daily reducing balance'!$F$4:F2722)</f>
        <v>44449</v>
      </c>
      <c r="D2723">
        <f t="shared" si="294"/>
        <v>2021</v>
      </c>
      <c r="E2723">
        <f t="shared" si="295"/>
        <v>9</v>
      </c>
      <c r="F2723">
        <f>DAY('Dash Board'!$C$12+COUNT('Daily reducing balance'!$F$4:F2722))</f>
        <v>10</v>
      </c>
      <c r="G2723" s="8">
        <f t="shared" si="296"/>
        <v>207229.29575428064</v>
      </c>
      <c r="H2723" s="6">
        <f>G2723*'Dash Board'!$C$11/365</f>
        <v>59.613906997806758</v>
      </c>
      <c r="I2723" s="6">
        <f>H2723*'Dash Board'!$C$18/'Dash Board'!$C$11</f>
        <v>28.38757476086036</v>
      </c>
      <c r="J2723" s="6">
        <f>(G2723&gt;1)*PMT('Dash Board'!$C$11/365,$U$4,-'Dash Board'!$C$19)</f>
        <v>108.80376961660664</v>
      </c>
      <c r="K2723" s="6">
        <f t="shared" si="298"/>
        <v>0</v>
      </c>
      <c r="L2723" s="8">
        <f t="shared" si="299"/>
        <v>207180.10589166183</v>
      </c>
      <c r="N2723" s="8">
        <f t="shared" si="297"/>
        <v>80.416194855746284</v>
      </c>
      <c r="O2723" s="8">
        <f>IF(E2722&lt;&gt;E2723,SUM($N$4:N2723)-SUM($O$3:O2722),0)</f>
        <v>0</v>
      </c>
      <c r="P2723" s="6">
        <f>IF(B2723&gt;0,SUM($O$4:O2723)-SUM($P$3:P2722),0)</f>
        <v>0</v>
      </c>
      <c r="Q2723" s="6">
        <f t="shared" si="300"/>
        <v>28.38757476086036</v>
      </c>
      <c r="R2723" s="8">
        <f>IF(E2722&lt;&gt;E2723,SUM($Q$4:Q2723)-SUM($R$3:R2722),0)</f>
        <v>0</v>
      </c>
      <c r="S2723" s="6">
        <f>IF(B2723&gt;0,SUM($R$4:R2723)-SUM($S$3:S2722),0)</f>
        <v>0</v>
      </c>
    </row>
    <row r="2724" spans="1:19">
      <c r="A2724">
        <f>IF(E2723&lt;&gt;E2724,COUNTIF($A$4:A2723,"&lt;&gt;0")+1,0)</f>
        <v>0</v>
      </c>
      <c r="B2724">
        <f>IF(A2724&lt;&gt;0,IF(MOD(A2724,3)=0,COUNTIF($B$4:B2723,"&lt;&gt;0")+1,0),0)</f>
        <v>0</v>
      </c>
      <c r="C2724" s="9">
        <f>'Dash Board'!$C$12+COUNT('Daily reducing balance'!$F$4:F2723)</f>
        <v>44450</v>
      </c>
      <c r="D2724">
        <f t="shared" si="294"/>
        <v>2021</v>
      </c>
      <c r="E2724">
        <f t="shared" si="295"/>
        <v>9</v>
      </c>
      <c r="F2724">
        <f>DAY('Dash Board'!$C$12+COUNT('Daily reducing balance'!$F$4:F2723))</f>
        <v>11</v>
      </c>
      <c r="G2724" s="8">
        <f t="shared" si="296"/>
        <v>207180.10589166183</v>
      </c>
      <c r="H2724" s="6">
        <f>G2724*'Dash Board'!$C$11/365</f>
        <v>59.599756489382166</v>
      </c>
      <c r="I2724" s="6">
        <f>H2724*'Dash Board'!$C$18/'Dash Board'!$C$11</f>
        <v>28.380836423515319</v>
      </c>
      <c r="J2724" s="6">
        <f>(G2724&gt;1)*PMT('Dash Board'!$C$11/365,$U$4,-'Dash Board'!$C$19)</f>
        <v>108.80376961660664</v>
      </c>
      <c r="K2724" s="6">
        <f t="shared" si="298"/>
        <v>0</v>
      </c>
      <c r="L2724" s="8">
        <f t="shared" si="299"/>
        <v>207130.90187853461</v>
      </c>
      <c r="N2724" s="8">
        <f t="shared" si="297"/>
        <v>80.422933193091325</v>
      </c>
      <c r="O2724" s="8">
        <f>IF(E2723&lt;&gt;E2724,SUM($N$4:N2724)-SUM($O$3:O2723),0)</f>
        <v>0</v>
      </c>
      <c r="P2724" s="6">
        <f>IF(B2724&gt;0,SUM($O$4:O2724)-SUM($P$3:P2723),0)</f>
        <v>0</v>
      </c>
      <c r="Q2724" s="6">
        <f t="shared" si="300"/>
        <v>28.380836423515319</v>
      </c>
      <c r="R2724" s="8">
        <f>IF(E2723&lt;&gt;E2724,SUM($Q$4:Q2724)-SUM($R$3:R2723),0)</f>
        <v>0</v>
      </c>
      <c r="S2724" s="6">
        <f>IF(B2724&gt;0,SUM($R$4:R2724)-SUM($S$3:S2723),0)</f>
        <v>0</v>
      </c>
    </row>
    <row r="2725" spans="1:19">
      <c r="A2725">
        <f>IF(E2724&lt;&gt;E2725,COUNTIF($A$4:A2724,"&lt;&gt;0")+1,0)</f>
        <v>0</v>
      </c>
      <c r="B2725">
        <f>IF(A2725&lt;&gt;0,IF(MOD(A2725,3)=0,COUNTIF($B$4:B2724,"&lt;&gt;0")+1,0),0)</f>
        <v>0</v>
      </c>
      <c r="C2725" s="9">
        <f>'Dash Board'!$C$12+COUNT('Daily reducing balance'!$F$4:F2724)</f>
        <v>44451</v>
      </c>
      <c r="D2725">
        <f t="shared" si="294"/>
        <v>2021</v>
      </c>
      <c r="E2725">
        <f t="shared" si="295"/>
        <v>9</v>
      </c>
      <c r="F2725">
        <f>DAY('Dash Board'!$C$12+COUNT('Daily reducing balance'!$F$4:F2724))</f>
        <v>12</v>
      </c>
      <c r="G2725" s="8">
        <f t="shared" si="296"/>
        <v>207130.90187853461</v>
      </c>
      <c r="H2725" s="6">
        <f>G2725*'Dash Board'!$C$11/365</f>
        <v>59.585601910263378</v>
      </c>
      <c r="I2725" s="6">
        <f>H2725*'Dash Board'!$C$18/'Dash Board'!$C$11</f>
        <v>28.374096147744467</v>
      </c>
      <c r="J2725" s="6">
        <f>(G2725&gt;1)*PMT('Dash Board'!$C$11/365,$U$4,-'Dash Board'!$C$19)</f>
        <v>108.80376961660664</v>
      </c>
      <c r="K2725" s="6">
        <f t="shared" si="298"/>
        <v>0</v>
      </c>
      <c r="L2725" s="8">
        <f t="shared" si="299"/>
        <v>207081.68371082825</v>
      </c>
      <c r="N2725" s="8">
        <f t="shared" si="297"/>
        <v>80.429673468862177</v>
      </c>
      <c r="O2725" s="8">
        <f>IF(E2724&lt;&gt;E2725,SUM($N$4:N2725)-SUM($O$3:O2724),0)</f>
        <v>0</v>
      </c>
      <c r="P2725" s="6">
        <f>IF(B2725&gt;0,SUM($O$4:O2725)-SUM($P$3:P2724),0)</f>
        <v>0</v>
      </c>
      <c r="Q2725" s="6">
        <f t="shared" si="300"/>
        <v>28.374096147744467</v>
      </c>
      <c r="R2725" s="8">
        <f>IF(E2724&lt;&gt;E2725,SUM($Q$4:Q2725)-SUM($R$3:R2724),0)</f>
        <v>0</v>
      </c>
      <c r="S2725" s="6">
        <f>IF(B2725&gt;0,SUM($R$4:R2725)-SUM($S$3:S2724),0)</f>
        <v>0</v>
      </c>
    </row>
    <row r="2726" spans="1:19">
      <c r="A2726">
        <f>IF(E2725&lt;&gt;E2726,COUNTIF($A$4:A2725,"&lt;&gt;0")+1,0)</f>
        <v>0</v>
      </c>
      <c r="B2726">
        <f>IF(A2726&lt;&gt;0,IF(MOD(A2726,3)=0,COUNTIF($B$4:B2725,"&lt;&gt;0")+1,0),0)</f>
        <v>0</v>
      </c>
      <c r="C2726" s="9">
        <f>'Dash Board'!$C$12+COUNT('Daily reducing balance'!$F$4:F2725)</f>
        <v>44452</v>
      </c>
      <c r="D2726">
        <f t="shared" si="294"/>
        <v>2021</v>
      </c>
      <c r="E2726">
        <f t="shared" si="295"/>
        <v>9</v>
      </c>
      <c r="F2726">
        <f>DAY('Dash Board'!$C$12+COUNT('Daily reducing balance'!$F$4:F2725))</f>
        <v>13</v>
      </c>
      <c r="G2726" s="8">
        <f t="shared" si="296"/>
        <v>207081.68371082825</v>
      </c>
      <c r="H2726" s="6">
        <f>G2726*'Dash Board'!$C$11/365</f>
        <v>59.571443259279356</v>
      </c>
      <c r="I2726" s="6">
        <f>H2726*'Dash Board'!$C$18/'Dash Board'!$C$11</f>
        <v>28.36735393299017</v>
      </c>
      <c r="J2726" s="6">
        <f>(G2726&gt;1)*PMT('Dash Board'!$C$11/365,$U$4,-'Dash Board'!$C$19)</f>
        <v>108.80376961660664</v>
      </c>
      <c r="K2726" s="6">
        <f t="shared" si="298"/>
        <v>0</v>
      </c>
      <c r="L2726" s="8">
        <f t="shared" si="299"/>
        <v>207032.45138447091</v>
      </c>
      <c r="N2726" s="8">
        <f t="shared" si="297"/>
        <v>80.436415683616474</v>
      </c>
      <c r="O2726" s="8">
        <f>IF(E2725&lt;&gt;E2726,SUM($N$4:N2726)-SUM($O$3:O2725),0)</f>
        <v>0</v>
      </c>
      <c r="P2726" s="6">
        <f>IF(B2726&gt;0,SUM($O$4:O2726)-SUM($P$3:P2725),0)</f>
        <v>0</v>
      </c>
      <c r="Q2726" s="6">
        <f t="shared" si="300"/>
        <v>28.36735393299017</v>
      </c>
      <c r="R2726" s="8">
        <f>IF(E2725&lt;&gt;E2726,SUM($Q$4:Q2726)-SUM($R$3:R2725),0)</f>
        <v>0</v>
      </c>
      <c r="S2726" s="6">
        <f>IF(B2726&gt;0,SUM($R$4:R2726)-SUM($S$3:S2725),0)</f>
        <v>0</v>
      </c>
    </row>
    <row r="2727" spans="1:19">
      <c r="A2727">
        <f>IF(E2726&lt;&gt;E2727,COUNTIF($A$4:A2726,"&lt;&gt;0")+1,0)</f>
        <v>0</v>
      </c>
      <c r="B2727">
        <f>IF(A2727&lt;&gt;0,IF(MOD(A2727,3)=0,COUNTIF($B$4:B2726,"&lt;&gt;0")+1,0),0)</f>
        <v>0</v>
      </c>
      <c r="C2727" s="9">
        <f>'Dash Board'!$C$12+COUNT('Daily reducing balance'!$F$4:F2726)</f>
        <v>44453</v>
      </c>
      <c r="D2727">
        <f t="shared" si="294"/>
        <v>2021</v>
      </c>
      <c r="E2727">
        <f t="shared" si="295"/>
        <v>9</v>
      </c>
      <c r="F2727">
        <f>DAY('Dash Board'!$C$12+COUNT('Daily reducing balance'!$F$4:F2726))</f>
        <v>14</v>
      </c>
      <c r="G2727" s="8">
        <f t="shared" si="296"/>
        <v>207032.45138447091</v>
      </c>
      <c r="H2727" s="6">
        <f>G2727*'Dash Board'!$C$11/365</f>
        <v>59.557280535258755</v>
      </c>
      <c r="I2727" s="6">
        <f>H2727*'Dash Board'!$C$18/'Dash Board'!$C$11</f>
        <v>28.360609778694648</v>
      </c>
      <c r="J2727" s="6">
        <f>(G2727&gt;1)*PMT('Dash Board'!$C$11/365,$U$4,-'Dash Board'!$C$19)</f>
        <v>108.80376961660664</v>
      </c>
      <c r="K2727" s="6">
        <f t="shared" si="298"/>
        <v>0</v>
      </c>
      <c r="L2727" s="8">
        <f t="shared" si="299"/>
        <v>206983.20489538956</v>
      </c>
      <c r="N2727" s="8">
        <f t="shared" si="297"/>
        <v>80.443159837911992</v>
      </c>
      <c r="O2727" s="8">
        <f>IF(E2726&lt;&gt;E2727,SUM($N$4:N2727)-SUM($O$3:O2726),0)</f>
        <v>0</v>
      </c>
      <c r="P2727" s="6">
        <f>IF(B2727&gt;0,SUM($O$4:O2727)-SUM($P$3:P2726),0)</f>
        <v>0</v>
      </c>
      <c r="Q2727" s="6">
        <f t="shared" si="300"/>
        <v>28.360609778694648</v>
      </c>
      <c r="R2727" s="8">
        <f>IF(E2726&lt;&gt;E2727,SUM($Q$4:Q2727)-SUM($R$3:R2726),0)</f>
        <v>0</v>
      </c>
      <c r="S2727" s="6">
        <f>IF(B2727&gt;0,SUM($R$4:R2727)-SUM($S$3:S2726),0)</f>
        <v>0</v>
      </c>
    </row>
    <row r="2728" spans="1:19">
      <c r="A2728">
        <f>IF(E2727&lt;&gt;E2728,COUNTIF($A$4:A2727,"&lt;&gt;0")+1,0)</f>
        <v>0</v>
      </c>
      <c r="B2728">
        <f>IF(A2728&lt;&gt;0,IF(MOD(A2728,3)=0,COUNTIF($B$4:B2727,"&lt;&gt;0")+1,0),0)</f>
        <v>0</v>
      </c>
      <c r="C2728" s="9">
        <f>'Dash Board'!$C$12+COUNT('Daily reducing balance'!$F$4:F2727)</f>
        <v>44454</v>
      </c>
      <c r="D2728">
        <f t="shared" si="294"/>
        <v>2021</v>
      </c>
      <c r="E2728">
        <f t="shared" si="295"/>
        <v>9</v>
      </c>
      <c r="F2728">
        <f>DAY('Dash Board'!$C$12+COUNT('Daily reducing balance'!$F$4:F2727))</f>
        <v>15</v>
      </c>
      <c r="G2728" s="8">
        <f t="shared" si="296"/>
        <v>206983.20489538956</v>
      </c>
      <c r="H2728" s="6">
        <f>G2728*'Dash Board'!$C$11/365</f>
        <v>59.54311373702987</v>
      </c>
      <c r="I2728" s="6">
        <f>H2728*'Dash Board'!$C$18/'Dash Board'!$C$11</f>
        <v>28.353863684299942</v>
      </c>
      <c r="J2728" s="6">
        <f>(G2728&gt;1)*PMT('Dash Board'!$C$11/365,$U$4,-'Dash Board'!$C$19)</f>
        <v>108.80376961660664</v>
      </c>
      <c r="K2728" s="6">
        <f t="shared" si="298"/>
        <v>0</v>
      </c>
      <c r="L2728" s="8">
        <f t="shared" si="299"/>
        <v>206933.94423950996</v>
      </c>
      <c r="N2728" s="8">
        <f t="shared" si="297"/>
        <v>80.449905932306706</v>
      </c>
      <c r="O2728" s="8">
        <f>IF(E2727&lt;&gt;E2728,SUM($N$4:N2728)-SUM($O$3:O2727),0)</f>
        <v>0</v>
      </c>
      <c r="P2728" s="6">
        <f>IF(B2728&gt;0,SUM($O$4:O2728)-SUM($P$3:P2727),0)</f>
        <v>0</v>
      </c>
      <c r="Q2728" s="6">
        <f t="shared" si="300"/>
        <v>28.353863684299942</v>
      </c>
      <c r="R2728" s="8">
        <f>IF(E2727&lt;&gt;E2728,SUM($Q$4:Q2728)-SUM($R$3:R2727),0)</f>
        <v>0</v>
      </c>
      <c r="S2728" s="6">
        <f>IF(B2728&gt;0,SUM($R$4:R2728)-SUM($S$3:S2727),0)</f>
        <v>0</v>
      </c>
    </row>
    <row r="2729" spans="1:19">
      <c r="A2729">
        <f>IF(E2728&lt;&gt;E2729,COUNTIF($A$4:A2728,"&lt;&gt;0")+1,0)</f>
        <v>0</v>
      </c>
      <c r="B2729">
        <f>IF(A2729&lt;&gt;0,IF(MOD(A2729,3)=0,COUNTIF($B$4:B2728,"&lt;&gt;0")+1,0),0)</f>
        <v>0</v>
      </c>
      <c r="C2729" s="9">
        <f>'Dash Board'!$C$12+COUNT('Daily reducing balance'!$F$4:F2728)</f>
        <v>44455</v>
      </c>
      <c r="D2729">
        <f t="shared" si="294"/>
        <v>2021</v>
      </c>
      <c r="E2729">
        <f t="shared" si="295"/>
        <v>9</v>
      </c>
      <c r="F2729">
        <f>DAY('Dash Board'!$C$12+COUNT('Daily reducing balance'!$F$4:F2728))</f>
        <v>16</v>
      </c>
      <c r="G2729" s="8">
        <f t="shared" si="296"/>
        <v>206933.94423950996</v>
      </c>
      <c r="H2729" s="6">
        <f>G2729*'Dash Board'!$C$11/365</f>
        <v>59.528942863420674</v>
      </c>
      <c r="I2729" s="6">
        <f>H2729*'Dash Board'!$C$18/'Dash Board'!$C$11</f>
        <v>28.347115649247943</v>
      </c>
      <c r="J2729" s="6">
        <f>(G2729&gt;1)*PMT('Dash Board'!$C$11/365,$U$4,-'Dash Board'!$C$19)</f>
        <v>108.80376961660664</v>
      </c>
      <c r="K2729" s="6">
        <f t="shared" si="298"/>
        <v>0</v>
      </c>
      <c r="L2729" s="8">
        <f t="shared" si="299"/>
        <v>206884.66941275678</v>
      </c>
      <c r="N2729" s="8">
        <f t="shared" si="297"/>
        <v>80.456653967358704</v>
      </c>
      <c r="O2729" s="8">
        <f>IF(E2728&lt;&gt;E2729,SUM($N$4:N2729)-SUM($O$3:O2728),0)</f>
        <v>0</v>
      </c>
      <c r="P2729" s="6">
        <f>IF(B2729&gt;0,SUM($O$4:O2729)-SUM($P$3:P2728),0)</f>
        <v>0</v>
      </c>
      <c r="Q2729" s="6">
        <f t="shared" si="300"/>
        <v>28.347115649247943</v>
      </c>
      <c r="R2729" s="8">
        <f>IF(E2728&lt;&gt;E2729,SUM($Q$4:Q2729)-SUM($R$3:R2728),0)</f>
        <v>0</v>
      </c>
      <c r="S2729" s="6">
        <f>IF(B2729&gt;0,SUM($R$4:R2729)-SUM($S$3:S2728),0)</f>
        <v>0</v>
      </c>
    </row>
    <row r="2730" spans="1:19">
      <c r="A2730">
        <f>IF(E2729&lt;&gt;E2730,COUNTIF($A$4:A2729,"&lt;&gt;0")+1,0)</f>
        <v>0</v>
      </c>
      <c r="B2730">
        <f>IF(A2730&lt;&gt;0,IF(MOD(A2730,3)=0,COUNTIF($B$4:B2729,"&lt;&gt;0")+1,0),0)</f>
        <v>0</v>
      </c>
      <c r="C2730" s="9">
        <f>'Dash Board'!$C$12+COUNT('Daily reducing balance'!$F$4:F2729)</f>
        <v>44456</v>
      </c>
      <c r="D2730">
        <f t="shared" si="294"/>
        <v>2021</v>
      </c>
      <c r="E2730">
        <f t="shared" si="295"/>
        <v>9</v>
      </c>
      <c r="F2730">
        <f>DAY('Dash Board'!$C$12+COUNT('Daily reducing balance'!$F$4:F2729))</f>
        <v>17</v>
      </c>
      <c r="G2730" s="8">
        <f t="shared" si="296"/>
        <v>206884.66941275678</v>
      </c>
      <c r="H2730" s="6">
        <f>G2730*'Dash Board'!$C$11/365</f>
        <v>59.514767913258801</v>
      </c>
      <c r="I2730" s="6">
        <f>H2730*'Dash Board'!$C$18/'Dash Board'!$C$11</f>
        <v>28.340365672980386</v>
      </c>
      <c r="J2730" s="6">
        <f>(G2730&gt;1)*PMT('Dash Board'!$C$11/365,$U$4,-'Dash Board'!$C$19)</f>
        <v>108.80376961660664</v>
      </c>
      <c r="K2730" s="6">
        <f t="shared" si="298"/>
        <v>0</v>
      </c>
      <c r="L2730" s="8">
        <f t="shared" si="299"/>
        <v>206835.38041105343</v>
      </c>
      <c r="N2730" s="8">
        <f t="shared" si="297"/>
        <v>80.463403943626261</v>
      </c>
      <c r="O2730" s="8">
        <f>IF(E2729&lt;&gt;E2730,SUM($N$4:N2730)-SUM($O$3:O2729),0)</f>
        <v>0</v>
      </c>
      <c r="P2730" s="6">
        <f>IF(B2730&gt;0,SUM($O$4:O2730)-SUM($P$3:P2729),0)</f>
        <v>0</v>
      </c>
      <c r="Q2730" s="6">
        <f t="shared" si="300"/>
        <v>28.340365672980386</v>
      </c>
      <c r="R2730" s="8">
        <f>IF(E2729&lt;&gt;E2730,SUM($Q$4:Q2730)-SUM($R$3:R2729),0)</f>
        <v>0</v>
      </c>
      <c r="S2730" s="6">
        <f>IF(B2730&gt;0,SUM($R$4:R2730)-SUM($S$3:S2729),0)</f>
        <v>0</v>
      </c>
    </row>
    <row r="2731" spans="1:19">
      <c r="A2731">
        <f>IF(E2730&lt;&gt;E2731,COUNTIF($A$4:A2730,"&lt;&gt;0")+1,0)</f>
        <v>0</v>
      </c>
      <c r="B2731">
        <f>IF(A2731&lt;&gt;0,IF(MOD(A2731,3)=0,COUNTIF($B$4:B2730,"&lt;&gt;0")+1,0),0)</f>
        <v>0</v>
      </c>
      <c r="C2731" s="9">
        <f>'Dash Board'!$C$12+COUNT('Daily reducing balance'!$F$4:F2730)</f>
        <v>44457</v>
      </c>
      <c r="D2731">
        <f t="shared" si="294"/>
        <v>2021</v>
      </c>
      <c r="E2731">
        <f t="shared" si="295"/>
        <v>9</v>
      </c>
      <c r="F2731">
        <f>DAY('Dash Board'!$C$12+COUNT('Daily reducing balance'!$F$4:F2730))</f>
        <v>18</v>
      </c>
      <c r="G2731" s="8">
        <f t="shared" si="296"/>
        <v>206835.38041105343</v>
      </c>
      <c r="H2731" s="6">
        <f>G2731*'Dash Board'!$C$11/365</f>
        <v>59.500588885371528</v>
      </c>
      <c r="I2731" s="6">
        <f>H2731*'Dash Board'!$C$18/'Dash Board'!$C$11</f>
        <v>28.333613754938828</v>
      </c>
      <c r="J2731" s="6">
        <f>(G2731&gt;1)*PMT('Dash Board'!$C$11/365,$U$4,-'Dash Board'!$C$19)</f>
        <v>108.80376961660664</v>
      </c>
      <c r="K2731" s="6">
        <f t="shared" si="298"/>
        <v>0</v>
      </c>
      <c r="L2731" s="8">
        <f t="shared" si="299"/>
        <v>206786.07723032217</v>
      </c>
      <c r="N2731" s="8">
        <f t="shared" si="297"/>
        <v>80.47015586166782</v>
      </c>
      <c r="O2731" s="8">
        <f>IF(E2730&lt;&gt;E2731,SUM($N$4:N2731)-SUM($O$3:O2730),0)</f>
        <v>0</v>
      </c>
      <c r="P2731" s="6">
        <f>IF(B2731&gt;0,SUM($O$4:O2731)-SUM($P$3:P2730),0)</f>
        <v>0</v>
      </c>
      <c r="Q2731" s="6">
        <f t="shared" si="300"/>
        <v>28.333613754938828</v>
      </c>
      <c r="R2731" s="8">
        <f>IF(E2730&lt;&gt;E2731,SUM($Q$4:Q2731)-SUM($R$3:R2730),0)</f>
        <v>0</v>
      </c>
      <c r="S2731" s="6">
        <f>IF(B2731&gt;0,SUM($R$4:R2731)-SUM($S$3:S2730),0)</f>
        <v>0</v>
      </c>
    </row>
    <row r="2732" spans="1:19">
      <c r="A2732">
        <f>IF(E2731&lt;&gt;E2732,COUNTIF($A$4:A2731,"&lt;&gt;0")+1,0)</f>
        <v>0</v>
      </c>
      <c r="B2732">
        <f>IF(A2732&lt;&gt;0,IF(MOD(A2732,3)=0,COUNTIF($B$4:B2731,"&lt;&gt;0")+1,0),0)</f>
        <v>0</v>
      </c>
      <c r="C2732" s="9">
        <f>'Dash Board'!$C$12+COUNT('Daily reducing balance'!$F$4:F2731)</f>
        <v>44458</v>
      </c>
      <c r="D2732">
        <f t="shared" si="294"/>
        <v>2021</v>
      </c>
      <c r="E2732">
        <f t="shared" si="295"/>
        <v>9</v>
      </c>
      <c r="F2732">
        <f>DAY('Dash Board'!$C$12+COUNT('Daily reducing balance'!$F$4:F2731))</f>
        <v>19</v>
      </c>
      <c r="G2732" s="8">
        <f t="shared" si="296"/>
        <v>206786.07723032217</v>
      </c>
      <c r="H2732" s="6">
        <f>G2732*'Dash Board'!$C$11/365</f>
        <v>59.486405778585834</v>
      </c>
      <c r="I2732" s="6">
        <f>H2732*'Dash Board'!$C$18/'Dash Board'!$C$11</f>
        <v>28.326859894564684</v>
      </c>
      <c r="J2732" s="6">
        <f>(G2732&gt;1)*PMT('Dash Board'!$C$11/365,$U$4,-'Dash Board'!$C$19)</f>
        <v>108.80376961660664</v>
      </c>
      <c r="K2732" s="6">
        <f t="shared" si="298"/>
        <v>0</v>
      </c>
      <c r="L2732" s="8">
        <f t="shared" si="299"/>
        <v>206736.75986648415</v>
      </c>
      <c r="N2732" s="8">
        <f t="shared" si="297"/>
        <v>80.476909722041967</v>
      </c>
      <c r="O2732" s="8">
        <f>IF(E2731&lt;&gt;E2732,SUM($N$4:N2732)-SUM($O$3:O2731),0)</f>
        <v>0</v>
      </c>
      <c r="P2732" s="6">
        <f>IF(B2732&gt;0,SUM($O$4:O2732)-SUM($P$3:P2731),0)</f>
        <v>0</v>
      </c>
      <c r="Q2732" s="6">
        <f t="shared" si="300"/>
        <v>28.326859894564684</v>
      </c>
      <c r="R2732" s="8">
        <f>IF(E2731&lt;&gt;E2732,SUM($Q$4:Q2732)-SUM($R$3:R2731),0)</f>
        <v>0</v>
      </c>
      <c r="S2732" s="6">
        <f>IF(B2732&gt;0,SUM($R$4:R2732)-SUM($S$3:S2731),0)</f>
        <v>0</v>
      </c>
    </row>
    <row r="2733" spans="1:19">
      <c r="A2733">
        <f>IF(E2732&lt;&gt;E2733,COUNTIF($A$4:A2732,"&lt;&gt;0")+1,0)</f>
        <v>0</v>
      </c>
      <c r="B2733">
        <f>IF(A2733&lt;&gt;0,IF(MOD(A2733,3)=0,COUNTIF($B$4:B2732,"&lt;&gt;0")+1,0),0)</f>
        <v>0</v>
      </c>
      <c r="C2733" s="9">
        <f>'Dash Board'!$C$12+COUNT('Daily reducing balance'!$F$4:F2732)</f>
        <v>44459</v>
      </c>
      <c r="D2733">
        <f t="shared" si="294"/>
        <v>2021</v>
      </c>
      <c r="E2733">
        <f t="shared" si="295"/>
        <v>9</v>
      </c>
      <c r="F2733">
        <f>DAY('Dash Board'!$C$12+COUNT('Daily reducing balance'!$F$4:F2732))</f>
        <v>20</v>
      </c>
      <c r="G2733" s="8">
        <f t="shared" si="296"/>
        <v>206736.75986648415</v>
      </c>
      <c r="H2733" s="6">
        <f>G2733*'Dash Board'!$C$11/365</f>
        <v>59.472218591728321</v>
      </c>
      <c r="I2733" s="6">
        <f>H2733*'Dash Board'!$C$18/'Dash Board'!$C$11</f>
        <v>28.320104091299203</v>
      </c>
      <c r="J2733" s="6">
        <f>(G2733&gt;1)*PMT('Dash Board'!$C$11/365,$U$4,-'Dash Board'!$C$19)</f>
        <v>108.80376961660664</v>
      </c>
      <c r="K2733" s="6">
        <f t="shared" si="298"/>
        <v>0</v>
      </c>
      <c r="L2733" s="8">
        <f t="shared" si="299"/>
        <v>206687.42831545926</v>
      </c>
      <c r="N2733" s="8">
        <f t="shared" si="297"/>
        <v>80.483665525307444</v>
      </c>
      <c r="O2733" s="8">
        <f>IF(E2732&lt;&gt;E2733,SUM($N$4:N2733)-SUM($O$3:O2732),0)</f>
        <v>0</v>
      </c>
      <c r="P2733" s="6">
        <f>IF(B2733&gt;0,SUM($O$4:O2733)-SUM($P$3:P2732),0)</f>
        <v>0</v>
      </c>
      <c r="Q2733" s="6">
        <f t="shared" si="300"/>
        <v>28.320104091299203</v>
      </c>
      <c r="R2733" s="8">
        <f>IF(E2732&lt;&gt;E2733,SUM($Q$4:Q2733)-SUM($R$3:R2732),0)</f>
        <v>0</v>
      </c>
      <c r="S2733" s="6">
        <f>IF(B2733&gt;0,SUM($R$4:R2733)-SUM($S$3:S2732),0)</f>
        <v>0</v>
      </c>
    </row>
    <row r="2734" spans="1:19">
      <c r="A2734">
        <f>IF(E2733&lt;&gt;E2734,COUNTIF($A$4:A2733,"&lt;&gt;0")+1,0)</f>
        <v>0</v>
      </c>
      <c r="B2734">
        <f>IF(A2734&lt;&gt;0,IF(MOD(A2734,3)=0,COUNTIF($B$4:B2733,"&lt;&gt;0")+1,0),0)</f>
        <v>0</v>
      </c>
      <c r="C2734" s="9">
        <f>'Dash Board'!$C$12+COUNT('Daily reducing balance'!$F$4:F2733)</f>
        <v>44460</v>
      </c>
      <c r="D2734">
        <f t="shared" si="294"/>
        <v>2021</v>
      </c>
      <c r="E2734">
        <f t="shared" si="295"/>
        <v>9</v>
      </c>
      <c r="F2734">
        <f>DAY('Dash Board'!$C$12+COUNT('Daily reducing balance'!$F$4:F2733))</f>
        <v>21</v>
      </c>
      <c r="G2734" s="8">
        <f t="shared" si="296"/>
        <v>206687.42831545926</v>
      </c>
      <c r="H2734" s="6">
        <f>G2734*'Dash Board'!$C$11/365</f>
        <v>59.458027323625259</v>
      </c>
      <c r="I2734" s="6">
        <f>H2734*'Dash Board'!$C$18/'Dash Board'!$C$11</f>
        <v>28.313346344583461</v>
      </c>
      <c r="J2734" s="6">
        <f>(G2734&gt;1)*PMT('Dash Board'!$C$11/365,$U$4,-'Dash Board'!$C$19)</f>
        <v>108.80376961660664</v>
      </c>
      <c r="K2734" s="6">
        <f t="shared" si="298"/>
        <v>0</v>
      </c>
      <c r="L2734" s="8">
        <f t="shared" si="299"/>
        <v>206638.08257316626</v>
      </c>
      <c r="N2734" s="8">
        <f t="shared" si="297"/>
        <v>80.490423272023179</v>
      </c>
      <c r="O2734" s="8">
        <f>IF(E2733&lt;&gt;E2734,SUM($N$4:N2734)-SUM($O$3:O2733),0)</f>
        <v>0</v>
      </c>
      <c r="P2734" s="6">
        <f>IF(B2734&gt;0,SUM($O$4:O2734)-SUM($P$3:P2733),0)</f>
        <v>0</v>
      </c>
      <c r="Q2734" s="6">
        <f t="shared" si="300"/>
        <v>28.313346344583461</v>
      </c>
      <c r="R2734" s="8">
        <f>IF(E2733&lt;&gt;E2734,SUM($Q$4:Q2734)-SUM($R$3:R2733),0)</f>
        <v>0</v>
      </c>
      <c r="S2734" s="6">
        <f>IF(B2734&gt;0,SUM($R$4:R2734)-SUM($S$3:S2733),0)</f>
        <v>0</v>
      </c>
    </row>
    <row r="2735" spans="1:19">
      <c r="A2735">
        <f>IF(E2734&lt;&gt;E2735,COUNTIF($A$4:A2734,"&lt;&gt;0")+1,0)</f>
        <v>0</v>
      </c>
      <c r="B2735">
        <f>IF(A2735&lt;&gt;0,IF(MOD(A2735,3)=0,COUNTIF($B$4:B2734,"&lt;&gt;0")+1,0),0)</f>
        <v>0</v>
      </c>
      <c r="C2735" s="9">
        <f>'Dash Board'!$C$12+COUNT('Daily reducing balance'!$F$4:F2734)</f>
        <v>44461</v>
      </c>
      <c r="D2735">
        <f t="shared" si="294"/>
        <v>2021</v>
      </c>
      <c r="E2735">
        <f t="shared" si="295"/>
        <v>9</v>
      </c>
      <c r="F2735">
        <f>DAY('Dash Board'!$C$12+COUNT('Daily reducing balance'!$F$4:F2734))</f>
        <v>22</v>
      </c>
      <c r="G2735" s="8">
        <f t="shared" si="296"/>
        <v>206638.08257316626</v>
      </c>
      <c r="H2735" s="6">
        <f>G2735*'Dash Board'!$C$11/365</f>
        <v>59.443831973102618</v>
      </c>
      <c r="I2735" s="6">
        <f>H2735*'Dash Board'!$C$18/'Dash Board'!$C$11</f>
        <v>28.306586653858393</v>
      </c>
      <c r="J2735" s="6">
        <f>(G2735&gt;1)*PMT('Dash Board'!$C$11/365,$U$4,-'Dash Board'!$C$19)</f>
        <v>108.80376961660664</v>
      </c>
      <c r="K2735" s="6">
        <f t="shared" si="298"/>
        <v>0</v>
      </c>
      <c r="L2735" s="8">
        <f t="shared" si="299"/>
        <v>206588.72263552275</v>
      </c>
      <c r="N2735" s="8">
        <f t="shared" si="297"/>
        <v>80.497182962748255</v>
      </c>
      <c r="O2735" s="8">
        <f>IF(E2734&lt;&gt;E2735,SUM($N$4:N2735)-SUM($O$3:O2734),0)</f>
        <v>0</v>
      </c>
      <c r="P2735" s="6">
        <f>IF(B2735&gt;0,SUM($O$4:O2735)-SUM($P$3:P2734),0)</f>
        <v>0</v>
      </c>
      <c r="Q2735" s="6">
        <f t="shared" si="300"/>
        <v>28.306586653858393</v>
      </c>
      <c r="R2735" s="8">
        <f>IF(E2734&lt;&gt;E2735,SUM($Q$4:Q2735)-SUM($R$3:R2734),0)</f>
        <v>0</v>
      </c>
      <c r="S2735" s="6">
        <f>IF(B2735&gt;0,SUM($R$4:R2735)-SUM($S$3:S2734),0)</f>
        <v>0</v>
      </c>
    </row>
    <row r="2736" spans="1:19">
      <c r="A2736">
        <f>IF(E2735&lt;&gt;E2736,COUNTIF($A$4:A2735,"&lt;&gt;0")+1,0)</f>
        <v>0</v>
      </c>
      <c r="B2736">
        <f>IF(A2736&lt;&gt;0,IF(MOD(A2736,3)=0,COUNTIF($B$4:B2735,"&lt;&gt;0")+1,0),0)</f>
        <v>0</v>
      </c>
      <c r="C2736" s="9">
        <f>'Dash Board'!$C$12+COUNT('Daily reducing balance'!$F$4:F2735)</f>
        <v>44462</v>
      </c>
      <c r="D2736">
        <f t="shared" si="294"/>
        <v>2021</v>
      </c>
      <c r="E2736">
        <f t="shared" si="295"/>
        <v>9</v>
      </c>
      <c r="F2736">
        <f>DAY('Dash Board'!$C$12+COUNT('Daily reducing balance'!$F$4:F2735))</f>
        <v>23</v>
      </c>
      <c r="G2736" s="8">
        <f t="shared" si="296"/>
        <v>206588.72263552275</v>
      </c>
      <c r="H2736" s="6">
        <f>G2736*'Dash Board'!$C$11/365</f>
        <v>59.429632538985999</v>
      </c>
      <c r="I2736" s="6">
        <f>H2736*'Dash Board'!$C$18/'Dash Board'!$C$11</f>
        <v>28.299825018564764</v>
      </c>
      <c r="J2736" s="6">
        <f>(G2736&gt;1)*PMT('Dash Board'!$C$11/365,$U$4,-'Dash Board'!$C$19)</f>
        <v>108.80376961660664</v>
      </c>
      <c r="K2736" s="6">
        <f t="shared" si="298"/>
        <v>0</v>
      </c>
      <c r="L2736" s="8">
        <f t="shared" si="299"/>
        <v>206539.34849844512</v>
      </c>
      <c r="N2736" s="8">
        <f t="shared" si="297"/>
        <v>80.503944598041883</v>
      </c>
      <c r="O2736" s="8">
        <f>IF(E2735&lt;&gt;E2736,SUM($N$4:N2736)-SUM($O$3:O2735),0)</f>
        <v>0</v>
      </c>
      <c r="P2736" s="6">
        <f>IF(B2736&gt;0,SUM($O$4:O2736)-SUM($P$3:P2735),0)</f>
        <v>0</v>
      </c>
      <c r="Q2736" s="6">
        <f t="shared" si="300"/>
        <v>28.299825018564764</v>
      </c>
      <c r="R2736" s="8">
        <f>IF(E2735&lt;&gt;E2736,SUM($Q$4:Q2736)-SUM($R$3:R2735),0)</f>
        <v>0</v>
      </c>
      <c r="S2736" s="6">
        <f>IF(B2736&gt;0,SUM($R$4:R2736)-SUM($S$3:S2735),0)</f>
        <v>0</v>
      </c>
    </row>
    <row r="2737" spans="1:19">
      <c r="A2737">
        <f>IF(E2736&lt;&gt;E2737,COUNTIF($A$4:A2736,"&lt;&gt;0")+1,0)</f>
        <v>0</v>
      </c>
      <c r="B2737">
        <f>IF(A2737&lt;&gt;0,IF(MOD(A2737,3)=0,COUNTIF($B$4:B2736,"&lt;&gt;0")+1,0),0)</f>
        <v>0</v>
      </c>
      <c r="C2737" s="9">
        <f>'Dash Board'!$C$12+COUNT('Daily reducing balance'!$F$4:F2736)</f>
        <v>44463</v>
      </c>
      <c r="D2737">
        <f t="shared" si="294"/>
        <v>2021</v>
      </c>
      <c r="E2737">
        <f t="shared" si="295"/>
        <v>9</v>
      </c>
      <c r="F2737">
        <f>DAY('Dash Board'!$C$12+COUNT('Daily reducing balance'!$F$4:F2736))</f>
        <v>24</v>
      </c>
      <c r="G2737" s="8">
        <f t="shared" si="296"/>
        <v>206539.34849844512</v>
      </c>
      <c r="H2737" s="6">
        <f>G2737*'Dash Board'!$C$11/365</f>
        <v>59.415429020100646</v>
      </c>
      <c r="I2737" s="6">
        <f>H2737*'Dash Board'!$C$18/'Dash Board'!$C$11</f>
        <v>28.293061438143166</v>
      </c>
      <c r="J2737" s="6">
        <f>(G2737&gt;1)*PMT('Dash Board'!$C$11/365,$U$4,-'Dash Board'!$C$19)</f>
        <v>108.80376961660664</v>
      </c>
      <c r="K2737" s="6">
        <f t="shared" si="298"/>
        <v>0</v>
      </c>
      <c r="L2737" s="8">
        <f t="shared" si="299"/>
        <v>206489.9601578486</v>
      </c>
      <c r="N2737" s="8">
        <f t="shared" si="297"/>
        <v>80.510708178463474</v>
      </c>
      <c r="O2737" s="8">
        <f>IF(E2736&lt;&gt;E2737,SUM($N$4:N2737)-SUM($O$3:O2736),0)</f>
        <v>0</v>
      </c>
      <c r="P2737" s="6">
        <f>IF(B2737&gt;0,SUM($O$4:O2737)-SUM($P$3:P2736),0)</f>
        <v>0</v>
      </c>
      <c r="Q2737" s="6">
        <f t="shared" si="300"/>
        <v>28.293061438143166</v>
      </c>
      <c r="R2737" s="8">
        <f>IF(E2736&lt;&gt;E2737,SUM($Q$4:Q2737)-SUM($R$3:R2736),0)</f>
        <v>0</v>
      </c>
      <c r="S2737" s="6">
        <f>IF(B2737&gt;0,SUM($R$4:R2737)-SUM($S$3:S2736),0)</f>
        <v>0</v>
      </c>
    </row>
    <row r="2738" spans="1:19">
      <c r="A2738">
        <f>IF(E2737&lt;&gt;E2738,COUNTIF($A$4:A2737,"&lt;&gt;0")+1,0)</f>
        <v>0</v>
      </c>
      <c r="B2738">
        <f>IF(A2738&lt;&gt;0,IF(MOD(A2738,3)=0,COUNTIF($B$4:B2737,"&lt;&gt;0")+1,0),0)</f>
        <v>0</v>
      </c>
      <c r="C2738" s="9">
        <f>'Dash Board'!$C$12+COUNT('Daily reducing balance'!$F$4:F2737)</f>
        <v>44464</v>
      </c>
      <c r="D2738">
        <f t="shared" si="294"/>
        <v>2021</v>
      </c>
      <c r="E2738">
        <f t="shared" si="295"/>
        <v>9</v>
      </c>
      <c r="F2738">
        <f>DAY('Dash Board'!$C$12+COUNT('Daily reducing balance'!$F$4:F2737))</f>
        <v>25</v>
      </c>
      <c r="G2738" s="8">
        <f t="shared" si="296"/>
        <v>206489.9601578486</v>
      </c>
      <c r="H2738" s="6">
        <f>G2738*'Dash Board'!$C$11/365</f>
        <v>59.401221415271515</v>
      </c>
      <c r="I2738" s="6">
        <f>H2738*'Dash Board'!$C$18/'Dash Board'!$C$11</f>
        <v>28.286295912034056</v>
      </c>
      <c r="J2738" s="6">
        <f>(G2738&gt;1)*PMT('Dash Board'!$C$11/365,$U$4,-'Dash Board'!$C$19)</f>
        <v>108.80376961660664</v>
      </c>
      <c r="K2738" s="6">
        <f t="shared" si="298"/>
        <v>0</v>
      </c>
      <c r="L2738" s="8">
        <f t="shared" si="299"/>
        <v>206440.55760964725</v>
      </c>
      <c r="N2738" s="8">
        <f t="shared" si="297"/>
        <v>80.517473704572581</v>
      </c>
      <c r="O2738" s="8">
        <f>IF(E2737&lt;&gt;E2738,SUM($N$4:N2738)-SUM($O$3:O2737),0)</f>
        <v>0</v>
      </c>
      <c r="P2738" s="6">
        <f>IF(B2738&gt;0,SUM($O$4:O2738)-SUM($P$3:P2737),0)</f>
        <v>0</v>
      </c>
      <c r="Q2738" s="6">
        <f t="shared" si="300"/>
        <v>28.286295912034056</v>
      </c>
      <c r="R2738" s="8">
        <f>IF(E2737&lt;&gt;E2738,SUM($Q$4:Q2738)-SUM($R$3:R2737),0)</f>
        <v>0</v>
      </c>
      <c r="S2738" s="6">
        <f>IF(B2738&gt;0,SUM($R$4:R2738)-SUM($S$3:S2737),0)</f>
        <v>0</v>
      </c>
    </row>
    <row r="2739" spans="1:19">
      <c r="A2739">
        <f>IF(E2738&lt;&gt;E2739,COUNTIF($A$4:A2738,"&lt;&gt;0")+1,0)</f>
        <v>0</v>
      </c>
      <c r="B2739">
        <f>IF(A2739&lt;&gt;0,IF(MOD(A2739,3)=0,COUNTIF($B$4:B2738,"&lt;&gt;0")+1,0),0)</f>
        <v>0</v>
      </c>
      <c r="C2739" s="9">
        <f>'Dash Board'!$C$12+COUNT('Daily reducing balance'!$F$4:F2738)</f>
        <v>44465</v>
      </c>
      <c r="D2739">
        <f t="shared" si="294"/>
        <v>2021</v>
      </c>
      <c r="E2739">
        <f t="shared" si="295"/>
        <v>9</v>
      </c>
      <c r="F2739">
        <f>DAY('Dash Board'!$C$12+COUNT('Daily reducing balance'!$F$4:F2738))</f>
        <v>26</v>
      </c>
      <c r="G2739" s="8">
        <f t="shared" si="296"/>
        <v>206440.55760964725</v>
      </c>
      <c r="H2739" s="6">
        <f>G2739*'Dash Board'!$C$11/365</f>
        <v>59.387009723323182</v>
      </c>
      <c r="I2739" s="6">
        <f>H2739*'Dash Board'!$C$18/'Dash Board'!$C$11</f>
        <v>28.279528439677708</v>
      </c>
      <c r="J2739" s="6">
        <f>(G2739&gt;1)*PMT('Dash Board'!$C$11/365,$U$4,-'Dash Board'!$C$19)</f>
        <v>108.80376961660664</v>
      </c>
      <c r="K2739" s="6">
        <f t="shared" si="298"/>
        <v>0</v>
      </c>
      <c r="L2739" s="8">
        <f t="shared" si="299"/>
        <v>206391.14084975395</v>
      </c>
      <c r="N2739" s="8">
        <f t="shared" si="297"/>
        <v>80.524241176928939</v>
      </c>
      <c r="O2739" s="8">
        <f>IF(E2738&lt;&gt;E2739,SUM($N$4:N2739)-SUM($O$3:O2738),0)</f>
        <v>0</v>
      </c>
      <c r="P2739" s="6">
        <f>IF(B2739&gt;0,SUM($O$4:O2739)-SUM($P$3:P2738),0)</f>
        <v>0</v>
      </c>
      <c r="Q2739" s="6">
        <f t="shared" si="300"/>
        <v>28.279528439677708</v>
      </c>
      <c r="R2739" s="8">
        <f>IF(E2738&lt;&gt;E2739,SUM($Q$4:Q2739)-SUM($R$3:R2738),0)</f>
        <v>0</v>
      </c>
      <c r="S2739" s="6">
        <f>IF(B2739&gt;0,SUM($R$4:R2739)-SUM($S$3:S2738),0)</f>
        <v>0</v>
      </c>
    </row>
    <row r="2740" spans="1:19">
      <c r="A2740">
        <f>IF(E2739&lt;&gt;E2740,COUNTIF($A$4:A2739,"&lt;&gt;0")+1,0)</f>
        <v>0</v>
      </c>
      <c r="B2740">
        <f>IF(A2740&lt;&gt;0,IF(MOD(A2740,3)=0,COUNTIF($B$4:B2739,"&lt;&gt;0")+1,0),0)</f>
        <v>0</v>
      </c>
      <c r="C2740" s="9">
        <f>'Dash Board'!$C$12+COUNT('Daily reducing balance'!$F$4:F2739)</f>
        <v>44466</v>
      </c>
      <c r="D2740">
        <f t="shared" ref="D2740:D2803" si="301">IF(AND(E2740=1,F2740=1),D2739+1,D2739)</f>
        <v>2021</v>
      </c>
      <c r="E2740">
        <f t="shared" ref="E2740:E2803" si="302">IF(F2740=1,IF(E2739+1&gt;12,1,E2739+1),E2739)</f>
        <v>9</v>
      </c>
      <c r="F2740">
        <f>DAY('Dash Board'!$C$12+COUNT('Daily reducing balance'!$F$4:F2739))</f>
        <v>27</v>
      </c>
      <c r="G2740" s="8">
        <f t="shared" ref="G2740:G2803" si="303">L2739</f>
        <v>206391.14084975395</v>
      </c>
      <c r="H2740" s="6">
        <f>G2740*'Dash Board'!$C$11/365</f>
        <v>59.372793943079898</v>
      </c>
      <c r="I2740" s="6">
        <f>H2740*'Dash Board'!$C$18/'Dash Board'!$C$11</f>
        <v>28.27275902051424</v>
      </c>
      <c r="J2740" s="6">
        <f>(G2740&gt;1)*PMT('Dash Board'!$C$11/365,$U$4,-'Dash Board'!$C$19)</f>
        <v>108.80376961660664</v>
      </c>
      <c r="K2740" s="6">
        <f t="shared" si="298"/>
        <v>0</v>
      </c>
      <c r="L2740" s="8">
        <f t="shared" si="299"/>
        <v>206341.70987408041</v>
      </c>
      <c r="N2740" s="8">
        <f t="shared" ref="N2740:N2803" si="304">J2740-I2740</f>
        <v>80.531010596092401</v>
      </c>
      <c r="O2740" s="8">
        <f>IF(E2739&lt;&gt;E2740,SUM($N$4:N2740)-SUM($O$3:O2739),0)</f>
        <v>0</v>
      </c>
      <c r="P2740" s="6">
        <f>IF(B2740&gt;0,SUM($O$4:O2740)-SUM($P$3:P2739),0)</f>
        <v>0</v>
      </c>
      <c r="Q2740" s="6">
        <f t="shared" si="300"/>
        <v>28.27275902051424</v>
      </c>
      <c r="R2740" s="8">
        <f>IF(E2739&lt;&gt;E2740,SUM($Q$4:Q2740)-SUM($R$3:R2739),0)</f>
        <v>0</v>
      </c>
      <c r="S2740" s="6">
        <f>IF(B2740&gt;0,SUM($R$4:R2740)-SUM($S$3:S2739),0)</f>
        <v>0</v>
      </c>
    </row>
    <row r="2741" spans="1:19">
      <c r="A2741">
        <f>IF(E2740&lt;&gt;E2741,COUNTIF($A$4:A2740,"&lt;&gt;0")+1,0)</f>
        <v>0</v>
      </c>
      <c r="B2741">
        <f>IF(A2741&lt;&gt;0,IF(MOD(A2741,3)=0,COUNTIF($B$4:B2740,"&lt;&gt;0")+1,0),0)</f>
        <v>0</v>
      </c>
      <c r="C2741" s="9">
        <f>'Dash Board'!$C$12+COUNT('Daily reducing balance'!$F$4:F2740)</f>
        <v>44467</v>
      </c>
      <c r="D2741">
        <f t="shared" si="301"/>
        <v>2021</v>
      </c>
      <c r="E2741">
        <f t="shared" si="302"/>
        <v>9</v>
      </c>
      <c r="F2741">
        <f>DAY('Dash Board'!$C$12+COUNT('Daily reducing balance'!$F$4:F2740))</f>
        <v>28</v>
      </c>
      <c r="G2741" s="8">
        <f t="shared" si="303"/>
        <v>206341.70987408041</v>
      </c>
      <c r="H2741" s="6">
        <f>G2741*'Dash Board'!$C$11/365</f>
        <v>59.358574073365588</v>
      </c>
      <c r="I2741" s="6">
        <f>H2741*'Dash Board'!$C$18/'Dash Board'!$C$11</f>
        <v>28.265987653983618</v>
      </c>
      <c r="J2741" s="6">
        <f>(G2741&gt;1)*PMT('Dash Board'!$C$11/365,$U$4,-'Dash Board'!$C$19)</f>
        <v>108.80376961660664</v>
      </c>
      <c r="K2741" s="6">
        <f t="shared" si="298"/>
        <v>0</v>
      </c>
      <c r="L2741" s="8">
        <f t="shared" si="299"/>
        <v>206292.26467853715</v>
      </c>
      <c r="N2741" s="8">
        <f t="shared" si="304"/>
        <v>80.537781962623029</v>
      </c>
      <c r="O2741" s="8">
        <f>IF(E2740&lt;&gt;E2741,SUM($N$4:N2741)-SUM($O$3:O2740),0)</f>
        <v>0</v>
      </c>
      <c r="P2741" s="6">
        <f>IF(B2741&gt;0,SUM($O$4:O2741)-SUM($P$3:P2740),0)</f>
        <v>0</v>
      </c>
      <c r="Q2741" s="6">
        <f t="shared" si="300"/>
        <v>28.265987653983618</v>
      </c>
      <c r="R2741" s="8">
        <f>IF(E2740&lt;&gt;E2741,SUM($Q$4:Q2741)-SUM($R$3:R2740),0)</f>
        <v>0</v>
      </c>
      <c r="S2741" s="6">
        <f>IF(B2741&gt;0,SUM($R$4:R2741)-SUM($S$3:S2740),0)</f>
        <v>0</v>
      </c>
    </row>
    <row r="2742" spans="1:19">
      <c r="A2742">
        <f>IF(E2741&lt;&gt;E2742,COUNTIF($A$4:A2741,"&lt;&gt;0")+1,0)</f>
        <v>0</v>
      </c>
      <c r="B2742">
        <f>IF(A2742&lt;&gt;0,IF(MOD(A2742,3)=0,COUNTIF($B$4:B2741,"&lt;&gt;0")+1,0),0)</f>
        <v>0</v>
      </c>
      <c r="C2742" s="9">
        <f>'Dash Board'!$C$12+COUNT('Daily reducing balance'!$F$4:F2741)</f>
        <v>44468</v>
      </c>
      <c r="D2742">
        <f t="shared" si="301"/>
        <v>2021</v>
      </c>
      <c r="E2742">
        <f t="shared" si="302"/>
        <v>9</v>
      </c>
      <c r="F2742">
        <f>DAY('Dash Board'!$C$12+COUNT('Daily reducing balance'!$F$4:F2741))</f>
        <v>29</v>
      </c>
      <c r="G2742" s="8">
        <f t="shared" si="303"/>
        <v>206292.26467853715</v>
      </c>
      <c r="H2742" s="6">
        <f>G2742*'Dash Board'!$C$11/365</f>
        <v>59.344350113003834</v>
      </c>
      <c r="I2742" s="6">
        <f>H2742*'Dash Board'!$C$18/'Dash Board'!$C$11</f>
        <v>28.259214339525638</v>
      </c>
      <c r="J2742" s="6">
        <f>(G2742&gt;1)*PMT('Dash Board'!$C$11/365,$U$4,-'Dash Board'!$C$19)</f>
        <v>108.80376961660664</v>
      </c>
      <c r="K2742" s="6">
        <f t="shared" si="298"/>
        <v>0</v>
      </c>
      <c r="L2742" s="8">
        <f t="shared" si="299"/>
        <v>206242.80525903354</v>
      </c>
      <c r="N2742" s="8">
        <f t="shared" si="304"/>
        <v>80.544555277081002</v>
      </c>
      <c r="O2742" s="8">
        <f>IF(E2741&lt;&gt;E2742,SUM($N$4:N2742)-SUM($O$3:O2741),0)</f>
        <v>0</v>
      </c>
      <c r="P2742" s="6">
        <f>IF(B2742&gt;0,SUM($O$4:O2742)-SUM($P$3:P2741),0)</f>
        <v>0</v>
      </c>
      <c r="Q2742" s="6">
        <f t="shared" si="300"/>
        <v>28.259214339525638</v>
      </c>
      <c r="R2742" s="8">
        <f>IF(E2741&lt;&gt;E2742,SUM($Q$4:Q2742)-SUM($R$3:R2741),0)</f>
        <v>0</v>
      </c>
      <c r="S2742" s="6">
        <f>IF(B2742&gt;0,SUM($R$4:R2742)-SUM($S$3:S2741),0)</f>
        <v>0</v>
      </c>
    </row>
    <row r="2743" spans="1:19">
      <c r="A2743">
        <f>IF(E2742&lt;&gt;E2743,COUNTIF($A$4:A2742,"&lt;&gt;0")+1,0)</f>
        <v>0</v>
      </c>
      <c r="B2743">
        <f>IF(A2743&lt;&gt;0,IF(MOD(A2743,3)=0,COUNTIF($B$4:B2742,"&lt;&gt;0")+1,0),0)</f>
        <v>0</v>
      </c>
      <c r="C2743" s="9">
        <f>'Dash Board'!$C$12+COUNT('Daily reducing balance'!$F$4:F2742)</f>
        <v>44469</v>
      </c>
      <c r="D2743">
        <f t="shared" si="301"/>
        <v>2021</v>
      </c>
      <c r="E2743">
        <f t="shared" si="302"/>
        <v>9</v>
      </c>
      <c r="F2743">
        <f>DAY('Dash Board'!$C$12+COUNT('Daily reducing balance'!$F$4:F2742))</f>
        <v>30</v>
      </c>
      <c r="G2743" s="8">
        <f t="shared" si="303"/>
        <v>206242.80525903354</v>
      </c>
      <c r="H2743" s="6">
        <f>G2743*'Dash Board'!$C$11/365</f>
        <v>59.330122060817864</v>
      </c>
      <c r="I2743" s="6">
        <f>H2743*'Dash Board'!$C$18/'Dash Board'!$C$11</f>
        <v>28.25243907657994</v>
      </c>
      <c r="J2743" s="6">
        <f>(G2743&gt;1)*PMT('Dash Board'!$C$11/365,$U$4,-'Dash Board'!$C$19)</f>
        <v>108.80376961660664</v>
      </c>
      <c r="K2743" s="6">
        <f t="shared" si="298"/>
        <v>0</v>
      </c>
      <c r="L2743" s="8">
        <f t="shared" si="299"/>
        <v>206193.33161147774</v>
      </c>
      <c r="N2743" s="8">
        <f t="shared" si="304"/>
        <v>80.551330540026697</v>
      </c>
      <c r="O2743" s="8">
        <f>IF(E2742&lt;&gt;E2743,SUM($N$4:N2743)-SUM($O$3:O2742),0)</f>
        <v>0</v>
      </c>
      <c r="P2743" s="6">
        <f>IF(B2743&gt;0,SUM($O$4:O2743)-SUM($P$3:P2742),0)</f>
        <v>0</v>
      </c>
      <c r="Q2743" s="6">
        <f t="shared" si="300"/>
        <v>28.25243907657994</v>
      </c>
      <c r="R2743" s="8">
        <f>IF(E2742&lt;&gt;E2743,SUM($Q$4:Q2743)-SUM($R$3:R2742),0)</f>
        <v>0</v>
      </c>
      <c r="S2743" s="6">
        <f>IF(B2743&gt;0,SUM($R$4:R2743)-SUM($S$3:S2742),0)</f>
        <v>0</v>
      </c>
    </row>
    <row r="2744" spans="1:19">
      <c r="A2744">
        <f>IF(E2743&lt;&gt;E2744,COUNTIF($A$4:A2743,"&lt;&gt;0")+1,0)</f>
        <v>90</v>
      </c>
      <c r="B2744">
        <f>IF(A2744&lt;&gt;0,IF(MOD(A2744,3)=0,COUNTIF($B$4:B2743,"&lt;&gt;0")+1,0),0)</f>
        <v>30</v>
      </c>
      <c r="C2744" s="9">
        <f>'Dash Board'!$C$12+COUNT('Daily reducing balance'!$F$4:F2743)</f>
        <v>44470</v>
      </c>
      <c r="D2744">
        <f t="shared" si="301"/>
        <v>2021</v>
      </c>
      <c r="E2744">
        <f t="shared" si="302"/>
        <v>10</v>
      </c>
      <c r="F2744">
        <f>DAY('Dash Board'!$C$12+COUNT('Daily reducing balance'!$F$4:F2743))</f>
        <v>1</v>
      </c>
      <c r="G2744" s="8">
        <f t="shared" si="303"/>
        <v>206193.33161147774</v>
      </c>
      <c r="H2744" s="6">
        <f>G2744*'Dash Board'!$C$11/365</f>
        <v>59.315889915630585</v>
      </c>
      <c r="I2744" s="6">
        <f>H2744*'Dash Board'!$C$18/'Dash Board'!$C$11</f>
        <v>28.245661864585994</v>
      </c>
      <c r="J2744" s="6">
        <f>(G2744&gt;1)*PMT('Dash Board'!$C$11/365,$U$4,-'Dash Board'!$C$19)</f>
        <v>108.80376961660664</v>
      </c>
      <c r="K2744" s="6">
        <f t="shared" si="298"/>
        <v>3372.9168581148047</v>
      </c>
      <c r="L2744" s="8">
        <f t="shared" si="299"/>
        <v>206143.84373177675</v>
      </c>
      <c r="N2744" s="8">
        <f t="shared" si="304"/>
        <v>80.558107752020646</v>
      </c>
      <c r="O2744" s="8">
        <f>IF(E2743&lt;&gt;E2744,SUM($N$4:N2744)-SUM($O$3:O2743),0)</f>
        <v>2413.8030431409134</v>
      </c>
      <c r="P2744" s="6">
        <f>IF(B2744&gt;0,SUM($O$4:O2744)-SUM($P$3:P2743),0)</f>
        <v>7383.2197069616523</v>
      </c>
      <c r="Q2744" s="6">
        <f t="shared" si="300"/>
        <v>28.245661864585994</v>
      </c>
      <c r="R2744" s="8">
        <f>IF(E2743&lt;&gt;E2744,SUM($Q$4:Q2744)-SUM($R$3:R2743),0)</f>
        <v>850.31004535728425</v>
      </c>
      <c r="S2744" s="6">
        <f>IF(B2744&gt;0,SUM($R$4:R2744)-SUM($S$3:S2743),0)</f>
        <v>2626.7270977661246</v>
      </c>
    </row>
    <row r="2745" spans="1:19">
      <c r="A2745">
        <f>IF(E2744&lt;&gt;E2745,COUNTIF($A$4:A2744,"&lt;&gt;0")+1,0)</f>
        <v>0</v>
      </c>
      <c r="B2745">
        <f>IF(A2745&lt;&gt;0,IF(MOD(A2745,3)=0,COUNTIF($B$4:B2744,"&lt;&gt;0")+1,0),0)</f>
        <v>0</v>
      </c>
      <c r="C2745" s="9">
        <f>'Dash Board'!$C$12+COUNT('Daily reducing balance'!$F$4:F2744)</f>
        <v>44471</v>
      </c>
      <c r="D2745">
        <f t="shared" si="301"/>
        <v>2021</v>
      </c>
      <c r="E2745">
        <f t="shared" si="302"/>
        <v>10</v>
      </c>
      <c r="F2745">
        <f>DAY('Dash Board'!$C$12+COUNT('Daily reducing balance'!$F$4:F2744))</f>
        <v>2</v>
      </c>
      <c r="G2745" s="8">
        <f t="shared" si="303"/>
        <v>206143.84373177675</v>
      </c>
      <c r="H2745" s="6">
        <f>G2745*'Dash Board'!$C$11/365</f>
        <v>59.30165367626455</v>
      </c>
      <c r="I2745" s="6">
        <f>H2745*'Dash Board'!$C$18/'Dash Board'!$C$11</f>
        <v>28.238882702983123</v>
      </c>
      <c r="J2745" s="6">
        <f>(G2745&gt;1)*PMT('Dash Board'!$C$11/365,$U$4,-'Dash Board'!$C$19)</f>
        <v>108.80376961660664</v>
      </c>
      <c r="K2745" s="6">
        <f t="shared" si="298"/>
        <v>0</v>
      </c>
      <c r="L2745" s="8">
        <f t="shared" si="299"/>
        <v>206094.3416158364</v>
      </c>
      <c r="N2745" s="8">
        <f t="shared" si="304"/>
        <v>80.564886913623525</v>
      </c>
      <c r="O2745" s="8">
        <f>IF(E2744&lt;&gt;E2745,SUM($N$4:N2745)-SUM($O$3:O2744),0)</f>
        <v>0</v>
      </c>
      <c r="P2745" s="6">
        <f>IF(B2745&gt;0,SUM($O$4:O2745)-SUM($P$3:P2744),0)</f>
        <v>0</v>
      </c>
      <c r="Q2745" s="6">
        <f t="shared" si="300"/>
        <v>28.238882702983123</v>
      </c>
      <c r="R2745" s="8">
        <f>IF(E2744&lt;&gt;E2745,SUM($Q$4:Q2745)-SUM($R$3:R2744),0)</f>
        <v>0</v>
      </c>
      <c r="S2745" s="6">
        <f>IF(B2745&gt;0,SUM($R$4:R2745)-SUM($S$3:S2744),0)</f>
        <v>0</v>
      </c>
    </row>
    <row r="2746" spans="1:19">
      <c r="A2746">
        <f>IF(E2745&lt;&gt;E2746,COUNTIF($A$4:A2745,"&lt;&gt;0")+1,0)</f>
        <v>0</v>
      </c>
      <c r="B2746">
        <f>IF(A2746&lt;&gt;0,IF(MOD(A2746,3)=0,COUNTIF($B$4:B2745,"&lt;&gt;0")+1,0),0)</f>
        <v>0</v>
      </c>
      <c r="C2746" s="9">
        <f>'Dash Board'!$C$12+COUNT('Daily reducing balance'!$F$4:F2745)</f>
        <v>44472</v>
      </c>
      <c r="D2746">
        <f t="shared" si="301"/>
        <v>2021</v>
      </c>
      <c r="E2746">
        <f t="shared" si="302"/>
        <v>10</v>
      </c>
      <c r="F2746">
        <f>DAY('Dash Board'!$C$12+COUNT('Daily reducing balance'!$F$4:F2745))</f>
        <v>3</v>
      </c>
      <c r="G2746" s="8">
        <f t="shared" si="303"/>
        <v>206094.3416158364</v>
      </c>
      <c r="H2746" s="6">
        <f>G2746*'Dash Board'!$C$11/365</f>
        <v>59.287413341541971</v>
      </c>
      <c r="I2746" s="6">
        <f>H2746*'Dash Board'!$C$18/'Dash Board'!$C$11</f>
        <v>28.232101591210466</v>
      </c>
      <c r="J2746" s="6">
        <f>(G2746&gt;1)*PMT('Dash Board'!$C$11/365,$U$4,-'Dash Board'!$C$19)</f>
        <v>108.80376961660664</v>
      </c>
      <c r="K2746" s="6">
        <f t="shared" si="298"/>
        <v>0</v>
      </c>
      <c r="L2746" s="8">
        <f t="shared" si="299"/>
        <v>206044.82525956133</v>
      </c>
      <c r="N2746" s="8">
        <f t="shared" si="304"/>
        <v>80.571668025396178</v>
      </c>
      <c r="O2746" s="8">
        <f>IF(E2745&lt;&gt;E2746,SUM($N$4:N2746)-SUM($O$3:O2745),0)</f>
        <v>0</v>
      </c>
      <c r="P2746" s="6">
        <f>IF(B2746&gt;0,SUM($O$4:O2746)-SUM($P$3:P2745),0)</f>
        <v>0</v>
      </c>
      <c r="Q2746" s="6">
        <f t="shared" si="300"/>
        <v>28.232101591210466</v>
      </c>
      <c r="R2746" s="8">
        <f>IF(E2745&lt;&gt;E2746,SUM($Q$4:Q2746)-SUM($R$3:R2745),0)</f>
        <v>0</v>
      </c>
      <c r="S2746" s="6">
        <f>IF(B2746&gt;0,SUM($R$4:R2746)-SUM($S$3:S2745),0)</f>
        <v>0</v>
      </c>
    </row>
    <row r="2747" spans="1:19">
      <c r="A2747">
        <f>IF(E2746&lt;&gt;E2747,COUNTIF($A$4:A2746,"&lt;&gt;0")+1,0)</f>
        <v>0</v>
      </c>
      <c r="B2747">
        <f>IF(A2747&lt;&gt;0,IF(MOD(A2747,3)=0,COUNTIF($B$4:B2746,"&lt;&gt;0")+1,0),0)</f>
        <v>0</v>
      </c>
      <c r="C2747" s="9">
        <f>'Dash Board'!$C$12+COUNT('Daily reducing balance'!$F$4:F2746)</f>
        <v>44473</v>
      </c>
      <c r="D2747">
        <f t="shared" si="301"/>
        <v>2021</v>
      </c>
      <c r="E2747">
        <f t="shared" si="302"/>
        <v>10</v>
      </c>
      <c r="F2747">
        <f>DAY('Dash Board'!$C$12+COUNT('Daily reducing balance'!$F$4:F2746))</f>
        <v>4</v>
      </c>
      <c r="G2747" s="8">
        <f t="shared" si="303"/>
        <v>206044.82525956133</v>
      </c>
      <c r="H2747" s="6">
        <f>G2747*'Dash Board'!$C$11/365</f>
        <v>59.273168910284767</v>
      </c>
      <c r="I2747" s="6">
        <f>H2747*'Dash Board'!$C$18/'Dash Board'!$C$11</f>
        <v>28.225318528707035</v>
      </c>
      <c r="J2747" s="6">
        <f>(G2747&gt;1)*PMT('Dash Board'!$C$11/365,$U$4,-'Dash Board'!$C$19)</f>
        <v>108.80376961660664</v>
      </c>
      <c r="K2747" s="6">
        <f t="shared" si="298"/>
        <v>0</v>
      </c>
      <c r="L2747" s="8">
        <f t="shared" si="299"/>
        <v>205995.29465885501</v>
      </c>
      <c r="N2747" s="8">
        <f t="shared" si="304"/>
        <v>80.578451087899609</v>
      </c>
      <c r="O2747" s="8">
        <f>IF(E2746&lt;&gt;E2747,SUM($N$4:N2747)-SUM($O$3:O2746),0)</f>
        <v>0</v>
      </c>
      <c r="P2747" s="6">
        <f>IF(B2747&gt;0,SUM($O$4:O2747)-SUM($P$3:P2746),0)</f>
        <v>0</v>
      </c>
      <c r="Q2747" s="6">
        <f t="shared" si="300"/>
        <v>28.225318528707035</v>
      </c>
      <c r="R2747" s="8">
        <f>IF(E2746&lt;&gt;E2747,SUM($Q$4:Q2747)-SUM($R$3:R2746),0)</f>
        <v>0</v>
      </c>
      <c r="S2747" s="6">
        <f>IF(B2747&gt;0,SUM($R$4:R2747)-SUM($S$3:S2746),0)</f>
        <v>0</v>
      </c>
    </row>
    <row r="2748" spans="1:19">
      <c r="A2748">
        <f>IF(E2747&lt;&gt;E2748,COUNTIF($A$4:A2747,"&lt;&gt;0")+1,0)</f>
        <v>0</v>
      </c>
      <c r="B2748">
        <f>IF(A2748&lt;&gt;0,IF(MOD(A2748,3)=0,COUNTIF($B$4:B2747,"&lt;&gt;0")+1,0),0)</f>
        <v>0</v>
      </c>
      <c r="C2748" s="9">
        <f>'Dash Board'!$C$12+COUNT('Daily reducing balance'!$F$4:F2747)</f>
        <v>44474</v>
      </c>
      <c r="D2748">
        <f t="shared" si="301"/>
        <v>2021</v>
      </c>
      <c r="E2748">
        <f t="shared" si="302"/>
        <v>10</v>
      </c>
      <c r="F2748">
        <f>DAY('Dash Board'!$C$12+COUNT('Daily reducing balance'!$F$4:F2747))</f>
        <v>5</v>
      </c>
      <c r="G2748" s="8">
        <f t="shared" si="303"/>
        <v>205995.29465885501</v>
      </c>
      <c r="H2748" s="6">
        <f>G2748*'Dash Board'!$C$11/365</f>
        <v>59.258920381314454</v>
      </c>
      <c r="I2748" s="6">
        <f>H2748*'Dash Board'!$C$18/'Dash Board'!$C$11</f>
        <v>28.218533514911648</v>
      </c>
      <c r="J2748" s="6">
        <f>(G2748&gt;1)*PMT('Dash Board'!$C$11/365,$U$4,-'Dash Board'!$C$19)</f>
        <v>108.80376961660664</v>
      </c>
      <c r="K2748" s="6">
        <f t="shared" si="298"/>
        <v>0</v>
      </c>
      <c r="L2748" s="8">
        <f t="shared" si="299"/>
        <v>205945.74980961971</v>
      </c>
      <c r="N2748" s="8">
        <f t="shared" si="304"/>
        <v>80.585236101694989</v>
      </c>
      <c r="O2748" s="8">
        <f>IF(E2747&lt;&gt;E2748,SUM($N$4:N2748)-SUM($O$3:O2747),0)</f>
        <v>0</v>
      </c>
      <c r="P2748" s="6">
        <f>IF(B2748&gt;0,SUM($O$4:O2748)-SUM($P$3:P2747),0)</f>
        <v>0</v>
      </c>
      <c r="Q2748" s="6">
        <f t="shared" si="300"/>
        <v>28.218533514911648</v>
      </c>
      <c r="R2748" s="8">
        <f>IF(E2747&lt;&gt;E2748,SUM($Q$4:Q2748)-SUM($R$3:R2747),0)</f>
        <v>0</v>
      </c>
      <c r="S2748" s="6">
        <f>IF(B2748&gt;0,SUM($R$4:R2748)-SUM($S$3:S2747),0)</f>
        <v>0</v>
      </c>
    </row>
    <row r="2749" spans="1:19">
      <c r="A2749">
        <f>IF(E2748&lt;&gt;E2749,COUNTIF($A$4:A2748,"&lt;&gt;0")+1,0)</f>
        <v>0</v>
      </c>
      <c r="B2749">
        <f>IF(A2749&lt;&gt;0,IF(MOD(A2749,3)=0,COUNTIF($B$4:B2748,"&lt;&gt;0")+1,0),0)</f>
        <v>0</v>
      </c>
      <c r="C2749" s="9">
        <f>'Dash Board'!$C$12+COUNT('Daily reducing balance'!$F$4:F2748)</f>
        <v>44475</v>
      </c>
      <c r="D2749">
        <f t="shared" si="301"/>
        <v>2021</v>
      </c>
      <c r="E2749">
        <f t="shared" si="302"/>
        <v>10</v>
      </c>
      <c r="F2749">
        <f>DAY('Dash Board'!$C$12+COUNT('Daily reducing balance'!$F$4:F2748))</f>
        <v>6</v>
      </c>
      <c r="G2749" s="8">
        <f t="shared" si="303"/>
        <v>205945.74980961971</v>
      </c>
      <c r="H2749" s="6">
        <f>G2749*'Dash Board'!$C$11/365</f>
        <v>59.244667753452248</v>
      </c>
      <c r="I2749" s="6">
        <f>H2749*'Dash Board'!$C$18/'Dash Board'!$C$11</f>
        <v>28.211746549262976</v>
      </c>
      <c r="J2749" s="6">
        <f>(G2749&gt;1)*PMT('Dash Board'!$C$11/365,$U$4,-'Dash Board'!$C$19)</f>
        <v>108.80376961660664</v>
      </c>
      <c r="K2749" s="6">
        <f t="shared" si="298"/>
        <v>0</v>
      </c>
      <c r="L2749" s="8">
        <f t="shared" si="299"/>
        <v>205896.19070775656</v>
      </c>
      <c r="N2749" s="8">
        <f t="shared" si="304"/>
        <v>80.592023067343661</v>
      </c>
      <c r="O2749" s="8">
        <f>IF(E2748&lt;&gt;E2749,SUM($N$4:N2749)-SUM($O$3:O2748),0)</f>
        <v>0</v>
      </c>
      <c r="P2749" s="6">
        <f>IF(B2749&gt;0,SUM($O$4:O2749)-SUM($P$3:P2748),0)</f>
        <v>0</v>
      </c>
      <c r="Q2749" s="6">
        <f t="shared" si="300"/>
        <v>28.211746549262976</v>
      </c>
      <c r="R2749" s="8">
        <f>IF(E2748&lt;&gt;E2749,SUM($Q$4:Q2749)-SUM($R$3:R2748),0)</f>
        <v>0</v>
      </c>
      <c r="S2749" s="6">
        <f>IF(B2749&gt;0,SUM($R$4:R2749)-SUM($S$3:S2748),0)</f>
        <v>0</v>
      </c>
    </row>
    <row r="2750" spans="1:19">
      <c r="A2750">
        <f>IF(E2749&lt;&gt;E2750,COUNTIF($A$4:A2749,"&lt;&gt;0")+1,0)</f>
        <v>0</v>
      </c>
      <c r="B2750">
        <f>IF(A2750&lt;&gt;0,IF(MOD(A2750,3)=0,COUNTIF($B$4:B2749,"&lt;&gt;0")+1,0),0)</f>
        <v>0</v>
      </c>
      <c r="C2750" s="9">
        <f>'Dash Board'!$C$12+COUNT('Daily reducing balance'!$F$4:F2749)</f>
        <v>44476</v>
      </c>
      <c r="D2750">
        <f t="shared" si="301"/>
        <v>2021</v>
      </c>
      <c r="E2750">
        <f t="shared" si="302"/>
        <v>10</v>
      </c>
      <c r="F2750">
        <f>DAY('Dash Board'!$C$12+COUNT('Daily reducing balance'!$F$4:F2749))</f>
        <v>7</v>
      </c>
      <c r="G2750" s="8">
        <f t="shared" si="303"/>
        <v>205896.19070775656</v>
      </c>
      <c r="H2750" s="6">
        <f>G2750*'Dash Board'!$C$11/365</f>
        <v>59.230411025519004</v>
      </c>
      <c r="I2750" s="6">
        <f>H2750*'Dash Board'!$C$18/'Dash Board'!$C$11</f>
        <v>28.204957631199527</v>
      </c>
      <c r="J2750" s="6">
        <f>(G2750&gt;1)*PMT('Dash Board'!$C$11/365,$U$4,-'Dash Board'!$C$19)</f>
        <v>108.80376961660664</v>
      </c>
      <c r="K2750" s="6">
        <f t="shared" si="298"/>
        <v>0</v>
      </c>
      <c r="L2750" s="8">
        <f t="shared" si="299"/>
        <v>205846.61734916546</v>
      </c>
      <c r="N2750" s="8">
        <f t="shared" si="304"/>
        <v>80.59881198540711</v>
      </c>
      <c r="O2750" s="8">
        <f>IF(E2749&lt;&gt;E2750,SUM($N$4:N2750)-SUM($O$3:O2749),0)</f>
        <v>0</v>
      </c>
      <c r="P2750" s="6">
        <f>IF(B2750&gt;0,SUM($O$4:O2750)-SUM($P$3:P2749),0)</f>
        <v>0</v>
      </c>
      <c r="Q2750" s="6">
        <f t="shared" si="300"/>
        <v>28.204957631199527</v>
      </c>
      <c r="R2750" s="8">
        <f>IF(E2749&lt;&gt;E2750,SUM($Q$4:Q2750)-SUM($R$3:R2749),0)</f>
        <v>0</v>
      </c>
      <c r="S2750" s="6">
        <f>IF(B2750&gt;0,SUM($R$4:R2750)-SUM($S$3:S2749),0)</f>
        <v>0</v>
      </c>
    </row>
    <row r="2751" spans="1:19">
      <c r="A2751">
        <f>IF(E2750&lt;&gt;E2751,COUNTIF($A$4:A2750,"&lt;&gt;0")+1,0)</f>
        <v>0</v>
      </c>
      <c r="B2751">
        <f>IF(A2751&lt;&gt;0,IF(MOD(A2751,3)=0,COUNTIF($B$4:B2750,"&lt;&gt;0")+1,0),0)</f>
        <v>0</v>
      </c>
      <c r="C2751" s="9">
        <f>'Dash Board'!$C$12+COUNT('Daily reducing balance'!$F$4:F2750)</f>
        <v>44477</v>
      </c>
      <c r="D2751">
        <f t="shared" si="301"/>
        <v>2021</v>
      </c>
      <c r="E2751">
        <f t="shared" si="302"/>
        <v>10</v>
      </c>
      <c r="F2751">
        <f>DAY('Dash Board'!$C$12+COUNT('Daily reducing balance'!$F$4:F2750))</f>
        <v>8</v>
      </c>
      <c r="G2751" s="8">
        <f t="shared" si="303"/>
        <v>205846.61734916546</v>
      </c>
      <c r="H2751" s="6">
        <f>G2751*'Dash Board'!$C$11/365</f>
        <v>59.216150196335263</v>
      </c>
      <c r="I2751" s="6">
        <f>H2751*'Dash Board'!$C$18/'Dash Board'!$C$11</f>
        <v>28.198166760159651</v>
      </c>
      <c r="J2751" s="6">
        <f>(G2751&gt;1)*PMT('Dash Board'!$C$11/365,$U$4,-'Dash Board'!$C$19)</f>
        <v>108.80376961660664</v>
      </c>
      <c r="K2751" s="6">
        <f t="shared" si="298"/>
        <v>0</v>
      </c>
      <c r="L2751" s="8">
        <f t="shared" si="299"/>
        <v>205797.02972974518</v>
      </c>
      <c r="N2751" s="8">
        <f t="shared" si="304"/>
        <v>80.605602856446993</v>
      </c>
      <c r="O2751" s="8">
        <f>IF(E2750&lt;&gt;E2751,SUM($N$4:N2751)-SUM($O$3:O2750),0)</f>
        <v>0</v>
      </c>
      <c r="P2751" s="6">
        <f>IF(B2751&gt;0,SUM($O$4:O2751)-SUM($P$3:P2750),0)</f>
        <v>0</v>
      </c>
      <c r="Q2751" s="6">
        <f t="shared" si="300"/>
        <v>28.198166760159651</v>
      </c>
      <c r="R2751" s="8">
        <f>IF(E2750&lt;&gt;E2751,SUM($Q$4:Q2751)-SUM($R$3:R2750),0)</f>
        <v>0</v>
      </c>
      <c r="S2751" s="6">
        <f>IF(B2751&gt;0,SUM($R$4:R2751)-SUM($S$3:S2750),0)</f>
        <v>0</v>
      </c>
    </row>
    <row r="2752" spans="1:19">
      <c r="A2752">
        <f>IF(E2751&lt;&gt;E2752,COUNTIF($A$4:A2751,"&lt;&gt;0")+1,0)</f>
        <v>0</v>
      </c>
      <c r="B2752">
        <f>IF(A2752&lt;&gt;0,IF(MOD(A2752,3)=0,COUNTIF($B$4:B2751,"&lt;&gt;0")+1,0),0)</f>
        <v>0</v>
      </c>
      <c r="C2752" s="9">
        <f>'Dash Board'!$C$12+COUNT('Daily reducing balance'!$F$4:F2751)</f>
        <v>44478</v>
      </c>
      <c r="D2752">
        <f t="shared" si="301"/>
        <v>2021</v>
      </c>
      <c r="E2752">
        <f t="shared" si="302"/>
        <v>10</v>
      </c>
      <c r="F2752">
        <f>DAY('Dash Board'!$C$12+COUNT('Daily reducing balance'!$F$4:F2751))</f>
        <v>9</v>
      </c>
      <c r="G2752" s="8">
        <f t="shared" si="303"/>
        <v>205797.02972974518</v>
      </c>
      <c r="H2752" s="6">
        <f>G2752*'Dash Board'!$C$11/365</f>
        <v>59.201885264721213</v>
      </c>
      <c r="I2752" s="6">
        <f>H2752*'Dash Board'!$C$18/'Dash Board'!$C$11</f>
        <v>28.191373935581531</v>
      </c>
      <c r="J2752" s="6">
        <f>(G2752&gt;1)*PMT('Dash Board'!$C$11/365,$U$4,-'Dash Board'!$C$19)</f>
        <v>108.80376961660664</v>
      </c>
      <c r="K2752" s="6">
        <f t="shared" si="298"/>
        <v>0</v>
      </c>
      <c r="L2752" s="8">
        <f t="shared" si="299"/>
        <v>205747.42784539328</v>
      </c>
      <c r="N2752" s="8">
        <f t="shared" si="304"/>
        <v>80.612395681025106</v>
      </c>
      <c r="O2752" s="8">
        <f>IF(E2751&lt;&gt;E2752,SUM($N$4:N2752)-SUM($O$3:O2751),0)</f>
        <v>0</v>
      </c>
      <c r="P2752" s="6">
        <f>IF(B2752&gt;0,SUM($O$4:O2752)-SUM($P$3:P2751),0)</f>
        <v>0</v>
      </c>
      <c r="Q2752" s="6">
        <f t="shared" si="300"/>
        <v>28.191373935581531</v>
      </c>
      <c r="R2752" s="8">
        <f>IF(E2751&lt;&gt;E2752,SUM($Q$4:Q2752)-SUM($R$3:R2751),0)</f>
        <v>0</v>
      </c>
      <c r="S2752" s="6">
        <f>IF(B2752&gt;0,SUM($R$4:R2752)-SUM($S$3:S2751),0)</f>
        <v>0</v>
      </c>
    </row>
    <row r="2753" spans="1:19">
      <c r="A2753">
        <f>IF(E2752&lt;&gt;E2753,COUNTIF($A$4:A2752,"&lt;&gt;0")+1,0)</f>
        <v>0</v>
      </c>
      <c r="B2753">
        <f>IF(A2753&lt;&gt;0,IF(MOD(A2753,3)=0,COUNTIF($B$4:B2752,"&lt;&gt;0")+1,0),0)</f>
        <v>0</v>
      </c>
      <c r="C2753" s="9">
        <f>'Dash Board'!$C$12+COUNT('Daily reducing balance'!$F$4:F2752)</f>
        <v>44479</v>
      </c>
      <c r="D2753">
        <f t="shared" si="301"/>
        <v>2021</v>
      </c>
      <c r="E2753">
        <f t="shared" si="302"/>
        <v>10</v>
      </c>
      <c r="F2753">
        <f>DAY('Dash Board'!$C$12+COUNT('Daily reducing balance'!$F$4:F2752))</f>
        <v>10</v>
      </c>
      <c r="G2753" s="8">
        <f t="shared" si="303"/>
        <v>205747.42784539328</v>
      </c>
      <c r="H2753" s="6">
        <f>G2753*'Dash Board'!$C$11/365</f>
        <v>59.18761622949669</v>
      </c>
      <c r="I2753" s="6">
        <f>H2753*'Dash Board'!$C$18/'Dash Board'!$C$11</f>
        <v>28.18457915690319</v>
      </c>
      <c r="J2753" s="6">
        <f>(G2753&gt;1)*PMT('Dash Board'!$C$11/365,$U$4,-'Dash Board'!$C$19)</f>
        <v>108.80376961660664</v>
      </c>
      <c r="K2753" s="6">
        <f t="shared" si="298"/>
        <v>0</v>
      </c>
      <c r="L2753" s="8">
        <f t="shared" si="299"/>
        <v>205697.81169200616</v>
      </c>
      <c r="N2753" s="8">
        <f t="shared" si="304"/>
        <v>80.619190459703447</v>
      </c>
      <c r="O2753" s="8">
        <f>IF(E2752&lt;&gt;E2753,SUM($N$4:N2753)-SUM($O$3:O2752),0)</f>
        <v>0</v>
      </c>
      <c r="P2753" s="6">
        <f>IF(B2753&gt;0,SUM($O$4:O2753)-SUM($P$3:P2752),0)</f>
        <v>0</v>
      </c>
      <c r="Q2753" s="6">
        <f t="shared" si="300"/>
        <v>28.18457915690319</v>
      </c>
      <c r="R2753" s="8">
        <f>IF(E2752&lt;&gt;E2753,SUM($Q$4:Q2753)-SUM($R$3:R2752),0)</f>
        <v>0</v>
      </c>
      <c r="S2753" s="6">
        <f>IF(B2753&gt;0,SUM($R$4:R2753)-SUM($S$3:S2752),0)</f>
        <v>0</v>
      </c>
    </row>
    <row r="2754" spans="1:19">
      <c r="A2754">
        <f>IF(E2753&lt;&gt;E2754,COUNTIF($A$4:A2753,"&lt;&gt;0")+1,0)</f>
        <v>0</v>
      </c>
      <c r="B2754">
        <f>IF(A2754&lt;&gt;0,IF(MOD(A2754,3)=0,COUNTIF($B$4:B2753,"&lt;&gt;0")+1,0),0)</f>
        <v>0</v>
      </c>
      <c r="C2754" s="9">
        <f>'Dash Board'!$C$12+COUNT('Daily reducing balance'!$F$4:F2753)</f>
        <v>44480</v>
      </c>
      <c r="D2754">
        <f t="shared" si="301"/>
        <v>2021</v>
      </c>
      <c r="E2754">
        <f t="shared" si="302"/>
        <v>10</v>
      </c>
      <c r="F2754">
        <f>DAY('Dash Board'!$C$12+COUNT('Daily reducing balance'!$F$4:F2753))</f>
        <v>11</v>
      </c>
      <c r="G2754" s="8">
        <f t="shared" si="303"/>
        <v>205697.81169200616</v>
      </c>
      <c r="H2754" s="6">
        <f>G2754*'Dash Board'!$C$11/365</f>
        <v>59.173343089481222</v>
      </c>
      <c r="I2754" s="6">
        <f>H2754*'Dash Board'!$C$18/'Dash Board'!$C$11</f>
        <v>28.177782423562491</v>
      </c>
      <c r="J2754" s="6">
        <f>(G2754&gt;1)*PMT('Dash Board'!$C$11/365,$U$4,-'Dash Board'!$C$19)</f>
        <v>108.80376961660664</v>
      </c>
      <c r="K2754" s="6">
        <f t="shared" si="298"/>
        <v>0</v>
      </c>
      <c r="L2754" s="8">
        <f t="shared" si="299"/>
        <v>205648.18126547901</v>
      </c>
      <c r="N2754" s="8">
        <f t="shared" si="304"/>
        <v>80.625987193044153</v>
      </c>
      <c r="O2754" s="8">
        <f>IF(E2753&lt;&gt;E2754,SUM($N$4:N2754)-SUM($O$3:O2753),0)</f>
        <v>0</v>
      </c>
      <c r="P2754" s="6">
        <f>IF(B2754&gt;0,SUM($O$4:O2754)-SUM($P$3:P2753),0)</f>
        <v>0</v>
      </c>
      <c r="Q2754" s="6">
        <f t="shared" si="300"/>
        <v>28.177782423562491</v>
      </c>
      <c r="R2754" s="8">
        <f>IF(E2753&lt;&gt;E2754,SUM($Q$4:Q2754)-SUM($R$3:R2753),0)</f>
        <v>0</v>
      </c>
      <c r="S2754" s="6">
        <f>IF(B2754&gt;0,SUM($R$4:R2754)-SUM($S$3:S2753),0)</f>
        <v>0</v>
      </c>
    </row>
    <row r="2755" spans="1:19">
      <c r="A2755">
        <f>IF(E2754&lt;&gt;E2755,COUNTIF($A$4:A2754,"&lt;&gt;0")+1,0)</f>
        <v>0</v>
      </c>
      <c r="B2755">
        <f>IF(A2755&lt;&gt;0,IF(MOD(A2755,3)=0,COUNTIF($B$4:B2754,"&lt;&gt;0")+1,0),0)</f>
        <v>0</v>
      </c>
      <c r="C2755" s="9">
        <f>'Dash Board'!$C$12+COUNT('Daily reducing balance'!$F$4:F2754)</f>
        <v>44481</v>
      </c>
      <c r="D2755">
        <f t="shared" si="301"/>
        <v>2021</v>
      </c>
      <c r="E2755">
        <f t="shared" si="302"/>
        <v>10</v>
      </c>
      <c r="F2755">
        <f>DAY('Dash Board'!$C$12+COUNT('Daily reducing balance'!$F$4:F2754))</f>
        <v>12</v>
      </c>
      <c r="G2755" s="8">
        <f t="shared" si="303"/>
        <v>205648.18126547901</v>
      </c>
      <c r="H2755" s="6">
        <f>G2755*'Dash Board'!$C$11/365</f>
        <v>59.159065843493963</v>
      </c>
      <c r="I2755" s="6">
        <f>H2755*'Dash Board'!$C$18/'Dash Board'!$C$11</f>
        <v>28.170983734997129</v>
      </c>
      <c r="J2755" s="6">
        <f>(G2755&gt;1)*PMT('Dash Board'!$C$11/365,$U$4,-'Dash Board'!$C$19)</f>
        <v>108.80376961660664</v>
      </c>
      <c r="K2755" s="6">
        <f t="shared" si="298"/>
        <v>0</v>
      </c>
      <c r="L2755" s="8">
        <f t="shared" si="299"/>
        <v>205598.5365617059</v>
      </c>
      <c r="N2755" s="8">
        <f t="shared" si="304"/>
        <v>80.632785881609522</v>
      </c>
      <c r="O2755" s="8">
        <f>IF(E2754&lt;&gt;E2755,SUM($N$4:N2755)-SUM($O$3:O2754),0)</f>
        <v>0</v>
      </c>
      <c r="P2755" s="6">
        <f>IF(B2755&gt;0,SUM($O$4:O2755)-SUM($P$3:P2754),0)</f>
        <v>0</v>
      </c>
      <c r="Q2755" s="6">
        <f t="shared" si="300"/>
        <v>28.170983734997129</v>
      </c>
      <c r="R2755" s="8">
        <f>IF(E2754&lt;&gt;E2755,SUM($Q$4:Q2755)-SUM($R$3:R2754),0)</f>
        <v>0</v>
      </c>
      <c r="S2755" s="6">
        <f>IF(B2755&gt;0,SUM($R$4:R2755)-SUM($S$3:S2754),0)</f>
        <v>0</v>
      </c>
    </row>
    <row r="2756" spans="1:19">
      <c r="A2756">
        <f>IF(E2755&lt;&gt;E2756,COUNTIF($A$4:A2755,"&lt;&gt;0")+1,0)</f>
        <v>0</v>
      </c>
      <c r="B2756">
        <f>IF(A2756&lt;&gt;0,IF(MOD(A2756,3)=0,COUNTIF($B$4:B2755,"&lt;&gt;0")+1,0),0)</f>
        <v>0</v>
      </c>
      <c r="C2756" s="9">
        <f>'Dash Board'!$C$12+COUNT('Daily reducing balance'!$F$4:F2755)</f>
        <v>44482</v>
      </c>
      <c r="D2756">
        <f t="shared" si="301"/>
        <v>2021</v>
      </c>
      <c r="E2756">
        <f t="shared" si="302"/>
        <v>10</v>
      </c>
      <c r="F2756">
        <f>DAY('Dash Board'!$C$12+COUNT('Daily reducing balance'!$F$4:F2755))</f>
        <v>13</v>
      </c>
      <c r="G2756" s="8">
        <f t="shared" si="303"/>
        <v>205598.5365617059</v>
      </c>
      <c r="H2756" s="6">
        <f>G2756*'Dash Board'!$C$11/365</f>
        <v>59.14478449035375</v>
      </c>
      <c r="I2756" s="6">
        <f>H2756*'Dash Board'!$C$18/'Dash Board'!$C$11</f>
        <v>28.164183090644645</v>
      </c>
      <c r="J2756" s="6">
        <f>(G2756&gt;1)*PMT('Dash Board'!$C$11/365,$U$4,-'Dash Board'!$C$19)</f>
        <v>108.80376961660664</v>
      </c>
      <c r="K2756" s="6">
        <f t="shared" si="298"/>
        <v>0</v>
      </c>
      <c r="L2756" s="8">
        <f t="shared" si="299"/>
        <v>205548.87757657963</v>
      </c>
      <c r="N2756" s="8">
        <f t="shared" si="304"/>
        <v>80.639586525962002</v>
      </c>
      <c r="O2756" s="8">
        <f>IF(E2755&lt;&gt;E2756,SUM($N$4:N2756)-SUM($O$3:O2755),0)</f>
        <v>0</v>
      </c>
      <c r="P2756" s="6">
        <f>IF(B2756&gt;0,SUM($O$4:O2756)-SUM($P$3:P2755),0)</f>
        <v>0</v>
      </c>
      <c r="Q2756" s="6">
        <f t="shared" si="300"/>
        <v>28.164183090644645</v>
      </c>
      <c r="R2756" s="8">
        <f>IF(E2755&lt;&gt;E2756,SUM($Q$4:Q2756)-SUM($R$3:R2755),0)</f>
        <v>0</v>
      </c>
      <c r="S2756" s="6">
        <f>IF(B2756&gt;0,SUM($R$4:R2756)-SUM($S$3:S2755),0)</f>
        <v>0</v>
      </c>
    </row>
    <row r="2757" spans="1:19">
      <c r="A2757">
        <f>IF(E2756&lt;&gt;E2757,COUNTIF($A$4:A2756,"&lt;&gt;0")+1,0)</f>
        <v>0</v>
      </c>
      <c r="B2757">
        <f>IF(A2757&lt;&gt;0,IF(MOD(A2757,3)=0,COUNTIF($B$4:B2756,"&lt;&gt;0")+1,0),0)</f>
        <v>0</v>
      </c>
      <c r="C2757" s="9">
        <f>'Dash Board'!$C$12+COUNT('Daily reducing balance'!$F$4:F2756)</f>
        <v>44483</v>
      </c>
      <c r="D2757">
        <f t="shared" si="301"/>
        <v>2021</v>
      </c>
      <c r="E2757">
        <f t="shared" si="302"/>
        <v>10</v>
      </c>
      <c r="F2757">
        <f>DAY('Dash Board'!$C$12+COUNT('Daily reducing balance'!$F$4:F2756))</f>
        <v>14</v>
      </c>
      <c r="G2757" s="8">
        <f t="shared" si="303"/>
        <v>205548.87757657963</v>
      </c>
      <c r="H2757" s="6">
        <f>G2757*'Dash Board'!$C$11/365</f>
        <v>59.130499028879072</v>
      </c>
      <c r="I2757" s="6">
        <f>H2757*'Dash Board'!$C$18/'Dash Board'!$C$11</f>
        <v>28.157380489942419</v>
      </c>
      <c r="J2757" s="6">
        <f>(G2757&gt;1)*PMT('Dash Board'!$C$11/365,$U$4,-'Dash Board'!$C$19)</f>
        <v>108.80376961660664</v>
      </c>
      <c r="K2757" s="6">
        <f t="shared" ref="K2757:K2820" si="305">IF(F2757=1,SUMIFS($J$4:$J$7308,$D$4:$D$7308,"="&amp;YEAR(C2757),$E$4:$E$7308,"="&amp;MONTH(C2757)),0)</f>
        <v>0</v>
      </c>
      <c r="L2757" s="8">
        <f t="shared" ref="L2757:L2820" si="306">IF(G2757+H2757-J2757&lt;0,0,G2757+H2757-J2757)</f>
        <v>205499.20430599191</v>
      </c>
      <c r="N2757" s="8">
        <f t="shared" si="304"/>
        <v>80.646389126664218</v>
      </c>
      <c r="O2757" s="8">
        <f>IF(E2756&lt;&gt;E2757,SUM($N$4:N2757)-SUM($O$3:O2756),0)</f>
        <v>0</v>
      </c>
      <c r="P2757" s="6">
        <f>IF(B2757&gt;0,SUM($O$4:O2757)-SUM($P$3:P2756),0)</f>
        <v>0</v>
      </c>
      <c r="Q2757" s="6">
        <f t="shared" ref="Q2757:Q2820" si="307">I2757</f>
        <v>28.157380489942419</v>
      </c>
      <c r="R2757" s="8">
        <f>IF(E2756&lt;&gt;E2757,SUM($Q$4:Q2757)-SUM($R$3:R2756),0)</f>
        <v>0</v>
      </c>
      <c r="S2757" s="6">
        <f>IF(B2757&gt;0,SUM($R$4:R2757)-SUM($S$3:S2756),0)</f>
        <v>0</v>
      </c>
    </row>
    <row r="2758" spans="1:19">
      <c r="A2758">
        <f>IF(E2757&lt;&gt;E2758,COUNTIF($A$4:A2757,"&lt;&gt;0")+1,0)</f>
        <v>0</v>
      </c>
      <c r="B2758">
        <f>IF(A2758&lt;&gt;0,IF(MOD(A2758,3)=0,COUNTIF($B$4:B2757,"&lt;&gt;0")+1,0),0)</f>
        <v>0</v>
      </c>
      <c r="C2758" s="9">
        <f>'Dash Board'!$C$12+COUNT('Daily reducing balance'!$F$4:F2757)</f>
        <v>44484</v>
      </c>
      <c r="D2758">
        <f t="shared" si="301"/>
        <v>2021</v>
      </c>
      <c r="E2758">
        <f t="shared" si="302"/>
        <v>10</v>
      </c>
      <c r="F2758">
        <f>DAY('Dash Board'!$C$12+COUNT('Daily reducing balance'!$F$4:F2757))</f>
        <v>15</v>
      </c>
      <c r="G2758" s="8">
        <f t="shared" si="303"/>
        <v>205499.20430599191</v>
      </c>
      <c r="H2758" s="6">
        <f>G2758*'Dash Board'!$C$11/365</f>
        <v>59.116209457888083</v>
      </c>
      <c r="I2758" s="6">
        <f>H2758*'Dash Board'!$C$18/'Dash Board'!$C$11</f>
        <v>28.150575932327659</v>
      </c>
      <c r="J2758" s="6">
        <f>(G2758&gt;1)*PMT('Dash Board'!$C$11/365,$U$4,-'Dash Board'!$C$19)</f>
        <v>108.80376961660664</v>
      </c>
      <c r="K2758" s="6">
        <f t="shared" si="305"/>
        <v>0</v>
      </c>
      <c r="L2758" s="8">
        <f t="shared" si="306"/>
        <v>205449.51674583319</v>
      </c>
      <c r="N2758" s="8">
        <f t="shared" si="304"/>
        <v>80.653193684278989</v>
      </c>
      <c r="O2758" s="8">
        <f>IF(E2757&lt;&gt;E2758,SUM($N$4:N2758)-SUM($O$3:O2757),0)</f>
        <v>0</v>
      </c>
      <c r="P2758" s="6">
        <f>IF(B2758&gt;0,SUM($O$4:O2758)-SUM($P$3:P2757),0)</f>
        <v>0</v>
      </c>
      <c r="Q2758" s="6">
        <f t="shared" si="307"/>
        <v>28.150575932327659</v>
      </c>
      <c r="R2758" s="8">
        <f>IF(E2757&lt;&gt;E2758,SUM($Q$4:Q2758)-SUM($R$3:R2757),0)</f>
        <v>0</v>
      </c>
      <c r="S2758" s="6">
        <f>IF(B2758&gt;0,SUM($R$4:R2758)-SUM($S$3:S2757),0)</f>
        <v>0</v>
      </c>
    </row>
    <row r="2759" spans="1:19">
      <c r="A2759">
        <f>IF(E2758&lt;&gt;E2759,COUNTIF($A$4:A2758,"&lt;&gt;0")+1,0)</f>
        <v>0</v>
      </c>
      <c r="B2759">
        <f>IF(A2759&lt;&gt;0,IF(MOD(A2759,3)=0,COUNTIF($B$4:B2758,"&lt;&gt;0")+1,0),0)</f>
        <v>0</v>
      </c>
      <c r="C2759" s="9">
        <f>'Dash Board'!$C$12+COUNT('Daily reducing balance'!$F$4:F2758)</f>
        <v>44485</v>
      </c>
      <c r="D2759">
        <f t="shared" si="301"/>
        <v>2021</v>
      </c>
      <c r="E2759">
        <f t="shared" si="302"/>
        <v>10</v>
      </c>
      <c r="F2759">
        <f>DAY('Dash Board'!$C$12+COUNT('Daily reducing balance'!$F$4:F2758))</f>
        <v>16</v>
      </c>
      <c r="G2759" s="8">
        <f t="shared" si="303"/>
        <v>205449.51674583319</v>
      </c>
      <c r="H2759" s="6">
        <f>G2759*'Dash Board'!$C$11/365</f>
        <v>59.101915776198588</v>
      </c>
      <c r="I2759" s="6">
        <f>H2759*'Dash Board'!$C$18/'Dash Board'!$C$11</f>
        <v>28.143769417237422</v>
      </c>
      <c r="J2759" s="6">
        <f>(G2759&gt;1)*PMT('Dash Board'!$C$11/365,$U$4,-'Dash Board'!$C$19)</f>
        <v>108.80376961660664</v>
      </c>
      <c r="K2759" s="6">
        <f t="shared" si="305"/>
        <v>0</v>
      </c>
      <c r="L2759" s="8">
        <f t="shared" si="306"/>
        <v>205399.81489199278</v>
      </c>
      <c r="N2759" s="8">
        <f t="shared" si="304"/>
        <v>80.660000199369222</v>
      </c>
      <c r="O2759" s="8">
        <f>IF(E2758&lt;&gt;E2759,SUM($N$4:N2759)-SUM($O$3:O2758),0)</f>
        <v>0</v>
      </c>
      <c r="P2759" s="6">
        <f>IF(B2759&gt;0,SUM($O$4:O2759)-SUM($P$3:P2758),0)</f>
        <v>0</v>
      </c>
      <c r="Q2759" s="6">
        <f t="shared" si="307"/>
        <v>28.143769417237422</v>
      </c>
      <c r="R2759" s="8">
        <f>IF(E2758&lt;&gt;E2759,SUM($Q$4:Q2759)-SUM($R$3:R2758),0)</f>
        <v>0</v>
      </c>
      <c r="S2759" s="6">
        <f>IF(B2759&gt;0,SUM($R$4:R2759)-SUM($S$3:S2758),0)</f>
        <v>0</v>
      </c>
    </row>
    <row r="2760" spans="1:19">
      <c r="A2760">
        <f>IF(E2759&lt;&gt;E2760,COUNTIF($A$4:A2759,"&lt;&gt;0")+1,0)</f>
        <v>0</v>
      </c>
      <c r="B2760">
        <f>IF(A2760&lt;&gt;0,IF(MOD(A2760,3)=0,COUNTIF($B$4:B2759,"&lt;&gt;0")+1,0),0)</f>
        <v>0</v>
      </c>
      <c r="C2760" s="9">
        <f>'Dash Board'!$C$12+COUNT('Daily reducing balance'!$F$4:F2759)</f>
        <v>44486</v>
      </c>
      <c r="D2760">
        <f t="shared" si="301"/>
        <v>2021</v>
      </c>
      <c r="E2760">
        <f t="shared" si="302"/>
        <v>10</v>
      </c>
      <c r="F2760">
        <f>DAY('Dash Board'!$C$12+COUNT('Daily reducing balance'!$F$4:F2759))</f>
        <v>17</v>
      </c>
      <c r="G2760" s="8">
        <f t="shared" si="303"/>
        <v>205399.81489199278</v>
      </c>
      <c r="H2760" s="6">
        <f>G2760*'Dash Board'!$C$11/365</f>
        <v>59.087617982628053</v>
      </c>
      <c r="I2760" s="6">
        <f>H2760*'Dash Board'!$C$18/'Dash Board'!$C$11</f>
        <v>28.136960944108598</v>
      </c>
      <c r="J2760" s="6">
        <f>(G2760&gt;1)*PMT('Dash Board'!$C$11/365,$U$4,-'Dash Board'!$C$19)</f>
        <v>108.80376961660664</v>
      </c>
      <c r="K2760" s="6">
        <f t="shared" si="305"/>
        <v>0</v>
      </c>
      <c r="L2760" s="8">
        <f t="shared" si="306"/>
        <v>205350.09874035878</v>
      </c>
      <c r="N2760" s="8">
        <f t="shared" si="304"/>
        <v>80.66680867249805</v>
      </c>
      <c r="O2760" s="8">
        <f>IF(E2759&lt;&gt;E2760,SUM($N$4:N2760)-SUM($O$3:O2759),0)</f>
        <v>0</v>
      </c>
      <c r="P2760" s="6">
        <f>IF(B2760&gt;0,SUM($O$4:O2760)-SUM($P$3:P2759),0)</f>
        <v>0</v>
      </c>
      <c r="Q2760" s="6">
        <f t="shared" si="307"/>
        <v>28.136960944108598</v>
      </c>
      <c r="R2760" s="8">
        <f>IF(E2759&lt;&gt;E2760,SUM($Q$4:Q2760)-SUM($R$3:R2759),0)</f>
        <v>0</v>
      </c>
      <c r="S2760" s="6">
        <f>IF(B2760&gt;0,SUM($R$4:R2760)-SUM($S$3:S2759),0)</f>
        <v>0</v>
      </c>
    </row>
    <row r="2761" spans="1:19">
      <c r="A2761">
        <f>IF(E2760&lt;&gt;E2761,COUNTIF($A$4:A2760,"&lt;&gt;0")+1,0)</f>
        <v>0</v>
      </c>
      <c r="B2761">
        <f>IF(A2761&lt;&gt;0,IF(MOD(A2761,3)=0,COUNTIF($B$4:B2760,"&lt;&gt;0")+1,0),0)</f>
        <v>0</v>
      </c>
      <c r="C2761" s="9">
        <f>'Dash Board'!$C$12+COUNT('Daily reducing balance'!$F$4:F2760)</f>
        <v>44487</v>
      </c>
      <c r="D2761">
        <f t="shared" si="301"/>
        <v>2021</v>
      </c>
      <c r="E2761">
        <f t="shared" si="302"/>
        <v>10</v>
      </c>
      <c r="F2761">
        <f>DAY('Dash Board'!$C$12+COUNT('Daily reducing balance'!$F$4:F2760))</f>
        <v>18</v>
      </c>
      <c r="G2761" s="8">
        <f t="shared" si="303"/>
        <v>205350.09874035878</v>
      </c>
      <c r="H2761" s="6">
        <f>G2761*'Dash Board'!$C$11/365</f>
        <v>59.073316075993624</v>
      </c>
      <c r="I2761" s="6">
        <f>H2761*'Dash Board'!$C$18/'Dash Board'!$C$11</f>
        <v>28.13015051237792</v>
      </c>
      <c r="J2761" s="6">
        <f>(G2761&gt;1)*PMT('Dash Board'!$C$11/365,$U$4,-'Dash Board'!$C$19)</f>
        <v>108.80376961660664</v>
      </c>
      <c r="K2761" s="6">
        <f t="shared" si="305"/>
        <v>0</v>
      </c>
      <c r="L2761" s="8">
        <f t="shared" si="306"/>
        <v>205300.36828681815</v>
      </c>
      <c r="N2761" s="8">
        <f t="shared" si="304"/>
        <v>80.67361910422872</v>
      </c>
      <c r="O2761" s="8">
        <f>IF(E2760&lt;&gt;E2761,SUM($N$4:N2761)-SUM($O$3:O2760),0)</f>
        <v>0</v>
      </c>
      <c r="P2761" s="6">
        <f>IF(B2761&gt;0,SUM($O$4:O2761)-SUM($P$3:P2760),0)</f>
        <v>0</v>
      </c>
      <c r="Q2761" s="6">
        <f t="shared" si="307"/>
        <v>28.13015051237792</v>
      </c>
      <c r="R2761" s="8">
        <f>IF(E2760&lt;&gt;E2761,SUM($Q$4:Q2761)-SUM($R$3:R2760),0)</f>
        <v>0</v>
      </c>
      <c r="S2761" s="6">
        <f>IF(B2761&gt;0,SUM($R$4:R2761)-SUM($S$3:S2760),0)</f>
        <v>0</v>
      </c>
    </row>
    <row r="2762" spans="1:19">
      <c r="A2762">
        <f>IF(E2761&lt;&gt;E2762,COUNTIF($A$4:A2761,"&lt;&gt;0")+1,0)</f>
        <v>0</v>
      </c>
      <c r="B2762">
        <f>IF(A2762&lt;&gt;0,IF(MOD(A2762,3)=0,COUNTIF($B$4:B2761,"&lt;&gt;0")+1,0),0)</f>
        <v>0</v>
      </c>
      <c r="C2762" s="9">
        <f>'Dash Board'!$C$12+COUNT('Daily reducing balance'!$F$4:F2761)</f>
        <v>44488</v>
      </c>
      <c r="D2762">
        <f t="shared" si="301"/>
        <v>2021</v>
      </c>
      <c r="E2762">
        <f t="shared" si="302"/>
        <v>10</v>
      </c>
      <c r="F2762">
        <f>DAY('Dash Board'!$C$12+COUNT('Daily reducing balance'!$F$4:F2761))</f>
        <v>19</v>
      </c>
      <c r="G2762" s="8">
        <f t="shared" si="303"/>
        <v>205300.36828681815</v>
      </c>
      <c r="H2762" s="6">
        <f>G2762*'Dash Board'!$C$11/365</f>
        <v>59.059010055112068</v>
      </c>
      <c r="I2762" s="6">
        <f>H2762*'Dash Board'!$C$18/'Dash Board'!$C$11</f>
        <v>28.123338121481943</v>
      </c>
      <c r="J2762" s="6">
        <f>(G2762&gt;1)*PMT('Dash Board'!$C$11/365,$U$4,-'Dash Board'!$C$19)</f>
        <v>108.80376961660664</v>
      </c>
      <c r="K2762" s="6">
        <f t="shared" si="305"/>
        <v>0</v>
      </c>
      <c r="L2762" s="8">
        <f t="shared" si="306"/>
        <v>205250.62352725666</v>
      </c>
      <c r="N2762" s="8">
        <f t="shared" si="304"/>
        <v>80.680431495124708</v>
      </c>
      <c r="O2762" s="8">
        <f>IF(E2761&lt;&gt;E2762,SUM($N$4:N2762)-SUM($O$3:O2761),0)</f>
        <v>0</v>
      </c>
      <c r="P2762" s="6">
        <f>IF(B2762&gt;0,SUM($O$4:O2762)-SUM($P$3:P2761),0)</f>
        <v>0</v>
      </c>
      <c r="Q2762" s="6">
        <f t="shared" si="307"/>
        <v>28.123338121481943</v>
      </c>
      <c r="R2762" s="8">
        <f>IF(E2761&lt;&gt;E2762,SUM($Q$4:Q2762)-SUM($R$3:R2761),0)</f>
        <v>0</v>
      </c>
      <c r="S2762" s="6">
        <f>IF(B2762&gt;0,SUM($R$4:R2762)-SUM($S$3:S2761),0)</f>
        <v>0</v>
      </c>
    </row>
    <row r="2763" spans="1:19">
      <c r="A2763">
        <f>IF(E2762&lt;&gt;E2763,COUNTIF($A$4:A2762,"&lt;&gt;0")+1,0)</f>
        <v>0</v>
      </c>
      <c r="B2763">
        <f>IF(A2763&lt;&gt;0,IF(MOD(A2763,3)=0,COUNTIF($B$4:B2762,"&lt;&gt;0")+1,0),0)</f>
        <v>0</v>
      </c>
      <c r="C2763" s="9">
        <f>'Dash Board'!$C$12+COUNT('Daily reducing balance'!$F$4:F2762)</f>
        <v>44489</v>
      </c>
      <c r="D2763">
        <f t="shared" si="301"/>
        <v>2021</v>
      </c>
      <c r="E2763">
        <f t="shared" si="302"/>
        <v>10</v>
      </c>
      <c r="F2763">
        <f>DAY('Dash Board'!$C$12+COUNT('Daily reducing balance'!$F$4:F2762))</f>
        <v>20</v>
      </c>
      <c r="G2763" s="8">
        <f t="shared" si="303"/>
        <v>205250.62352725666</v>
      </c>
      <c r="H2763" s="6">
        <f>G2763*'Dash Board'!$C$11/365</f>
        <v>59.044699918799857</v>
      </c>
      <c r="I2763" s="6">
        <f>H2763*'Dash Board'!$C$18/'Dash Board'!$C$11</f>
        <v>28.116523770857075</v>
      </c>
      <c r="J2763" s="6">
        <f>(G2763&gt;1)*PMT('Dash Board'!$C$11/365,$U$4,-'Dash Board'!$C$19)</f>
        <v>108.80376961660664</v>
      </c>
      <c r="K2763" s="6">
        <f t="shared" si="305"/>
        <v>0</v>
      </c>
      <c r="L2763" s="8">
        <f t="shared" si="306"/>
        <v>205200.86445755884</v>
      </c>
      <c r="N2763" s="8">
        <f t="shared" si="304"/>
        <v>80.687245845749572</v>
      </c>
      <c r="O2763" s="8">
        <f>IF(E2762&lt;&gt;E2763,SUM($N$4:N2763)-SUM($O$3:O2762),0)</f>
        <v>0</v>
      </c>
      <c r="P2763" s="6">
        <f>IF(B2763&gt;0,SUM($O$4:O2763)-SUM($P$3:P2762),0)</f>
        <v>0</v>
      </c>
      <c r="Q2763" s="6">
        <f t="shared" si="307"/>
        <v>28.116523770857075</v>
      </c>
      <c r="R2763" s="8">
        <f>IF(E2762&lt;&gt;E2763,SUM($Q$4:Q2763)-SUM($R$3:R2762),0)</f>
        <v>0</v>
      </c>
      <c r="S2763" s="6">
        <f>IF(B2763&gt;0,SUM($R$4:R2763)-SUM($S$3:S2762),0)</f>
        <v>0</v>
      </c>
    </row>
    <row r="2764" spans="1:19">
      <c r="A2764">
        <f>IF(E2763&lt;&gt;E2764,COUNTIF($A$4:A2763,"&lt;&gt;0")+1,0)</f>
        <v>0</v>
      </c>
      <c r="B2764">
        <f>IF(A2764&lt;&gt;0,IF(MOD(A2764,3)=0,COUNTIF($B$4:B2763,"&lt;&gt;0")+1,0),0)</f>
        <v>0</v>
      </c>
      <c r="C2764" s="9">
        <f>'Dash Board'!$C$12+COUNT('Daily reducing balance'!$F$4:F2763)</f>
        <v>44490</v>
      </c>
      <c r="D2764">
        <f t="shared" si="301"/>
        <v>2021</v>
      </c>
      <c r="E2764">
        <f t="shared" si="302"/>
        <v>10</v>
      </c>
      <c r="F2764">
        <f>DAY('Dash Board'!$C$12+COUNT('Daily reducing balance'!$F$4:F2763))</f>
        <v>21</v>
      </c>
      <c r="G2764" s="8">
        <f t="shared" si="303"/>
        <v>205200.86445755884</v>
      </c>
      <c r="H2764" s="6">
        <f>G2764*'Dash Board'!$C$11/365</f>
        <v>59.030385665873084</v>
      </c>
      <c r="I2764" s="6">
        <f>H2764*'Dash Board'!$C$18/'Dash Board'!$C$11</f>
        <v>28.109707459939568</v>
      </c>
      <c r="J2764" s="6">
        <f>(G2764&gt;1)*PMT('Dash Board'!$C$11/365,$U$4,-'Dash Board'!$C$19)</f>
        <v>108.80376961660664</v>
      </c>
      <c r="K2764" s="6">
        <f t="shared" si="305"/>
        <v>0</v>
      </c>
      <c r="L2764" s="8">
        <f t="shared" si="306"/>
        <v>205151.09107360811</v>
      </c>
      <c r="N2764" s="8">
        <f t="shared" si="304"/>
        <v>80.694062156667073</v>
      </c>
      <c r="O2764" s="8">
        <f>IF(E2763&lt;&gt;E2764,SUM($N$4:N2764)-SUM($O$3:O2763),0)</f>
        <v>0</v>
      </c>
      <c r="P2764" s="6">
        <f>IF(B2764&gt;0,SUM($O$4:O2764)-SUM($P$3:P2763),0)</f>
        <v>0</v>
      </c>
      <c r="Q2764" s="6">
        <f t="shared" si="307"/>
        <v>28.109707459939568</v>
      </c>
      <c r="R2764" s="8">
        <f>IF(E2763&lt;&gt;E2764,SUM($Q$4:Q2764)-SUM($R$3:R2763),0)</f>
        <v>0</v>
      </c>
      <c r="S2764" s="6">
        <f>IF(B2764&gt;0,SUM($R$4:R2764)-SUM($S$3:S2763),0)</f>
        <v>0</v>
      </c>
    </row>
    <row r="2765" spans="1:19">
      <c r="A2765">
        <f>IF(E2764&lt;&gt;E2765,COUNTIF($A$4:A2764,"&lt;&gt;0")+1,0)</f>
        <v>0</v>
      </c>
      <c r="B2765">
        <f>IF(A2765&lt;&gt;0,IF(MOD(A2765,3)=0,COUNTIF($B$4:B2764,"&lt;&gt;0")+1,0),0)</f>
        <v>0</v>
      </c>
      <c r="C2765" s="9">
        <f>'Dash Board'!$C$12+COUNT('Daily reducing balance'!$F$4:F2764)</f>
        <v>44491</v>
      </c>
      <c r="D2765">
        <f t="shared" si="301"/>
        <v>2021</v>
      </c>
      <c r="E2765">
        <f t="shared" si="302"/>
        <v>10</v>
      </c>
      <c r="F2765">
        <f>DAY('Dash Board'!$C$12+COUNT('Daily reducing balance'!$F$4:F2764))</f>
        <v>22</v>
      </c>
      <c r="G2765" s="8">
        <f t="shared" si="303"/>
        <v>205151.09107360811</v>
      </c>
      <c r="H2765" s="6">
        <f>G2765*'Dash Board'!$C$11/365</f>
        <v>59.016067295147536</v>
      </c>
      <c r="I2765" s="6">
        <f>H2765*'Dash Board'!$C$18/'Dash Board'!$C$11</f>
        <v>28.102889188165495</v>
      </c>
      <c r="J2765" s="6">
        <f>(G2765&gt;1)*PMT('Dash Board'!$C$11/365,$U$4,-'Dash Board'!$C$19)</f>
        <v>108.80376961660664</v>
      </c>
      <c r="K2765" s="6">
        <f t="shared" si="305"/>
        <v>0</v>
      </c>
      <c r="L2765" s="8">
        <f t="shared" si="306"/>
        <v>205101.30337128666</v>
      </c>
      <c r="N2765" s="8">
        <f t="shared" si="304"/>
        <v>80.700880428441153</v>
      </c>
      <c r="O2765" s="8">
        <f>IF(E2764&lt;&gt;E2765,SUM($N$4:N2765)-SUM($O$3:O2764),0)</f>
        <v>0</v>
      </c>
      <c r="P2765" s="6">
        <f>IF(B2765&gt;0,SUM($O$4:O2765)-SUM($P$3:P2764),0)</f>
        <v>0</v>
      </c>
      <c r="Q2765" s="6">
        <f t="shared" si="307"/>
        <v>28.102889188165495</v>
      </c>
      <c r="R2765" s="8">
        <f>IF(E2764&lt;&gt;E2765,SUM($Q$4:Q2765)-SUM($R$3:R2764),0)</f>
        <v>0</v>
      </c>
      <c r="S2765" s="6">
        <f>IF(B2765&gt;0,SUM($R$4:R2765)-SUM($S$3:S2764),0)</f>
        <v>0</v>
      </c>
    </row>
    <row r="2766" spans="1:19">
      <c r="A2766">
        <f>IF(E2765&lt;&gt;E2766,COUNTIF($A$4:A2765,"&lt;&gt;0")+1,0)</f>
        <v>0</v>
      </c>
      <c r="B2766">
        <f>IF(A2766&lt;&gt;0,IF(MOD(A2766,3)=0,COUNTIF($B$4:B2765,"&lt;&gt;0")+1,0),0)</f>
        <v>0</v>
      </c>
      <c r="C2766" s="9">
        <f>'Dash Board'!$C$12+COUNT('Daily reducing balance'!$F$4:F2765)</f>
        <v>44492</v>
      </c>
      <c r="D2766">
        <f t="shared" si="301"/>
        <v>2021</v>
      </c>
      <c r="E2766">
        <f t="shared" si="302"/>
        <v>10</v>
      </c>
      <c r="F2766">
        <f>DAY('Dash Board'!$C$12+COUNT('Daily reducing balance'!$F$4:F2765))</f>
        <v>23</v>
      </c>
      <c r="G2766" s="8">
        <f t="shared" si="303"/>
        <v>205101.30337128666</v>
      </c>
      <c r="H2766" s="6">
        <f>G2766*'Dash Board'!$C$11/365</f>
        <v>59.001744805438626</v>
      </c>
      <c r="I2766" s="6">
        <f>H2766*'Dash Board'!$C$18/'Dash Board'!$C$11</f>
        <v>28.096068954970779</v>
      </c>
      <c r="J2766" s="6">
        <f>(G2766&gt;1)*PMT('Dash Board'!$C$11/365,$U$4,-'Dash Board'!$C$19)</f>
        <v>108.80376961660664</v>
      </c>
      <c r="K2766" s="6">
        <f t="shared" si="305"/>
        <v>0</v>
      </c>
      <c r="L2766" s="8">
        <f t="shared" si="306"/>
        <v>205051.50134647547</v>
      </c>
      <c r="N2766" s="8">
        <f t="shared" si="304"/>
        <v>80.707700661635869</v>
      </c>
      <c r="O2766" s="8">
        <f>IF(E2765&lt;&gt;E2766,SUM($N$4:N2766)-SUM($O$3:O2765),0)</f>
        <v>0</v>
      </c>
      <c r="P2766" s="6">
        <f>IF(B2766&gt;0,SUM($O$4:O2766)-SUM($P$3:P2765),0)</f>
        <v>0</v>
      </c>
      <c r="Q2766" s="6">
        <f t="shared" si="307"/>
        <v>28.096068954970779</v>
      </c>
      <c r="R2766" s="8">
        <f>IF(E2765&lt;&gt;E2766,SUM($Q$4:Q2766)-SUM($R$3:R2765),0)</f>
        <v>0</v>
      </c>
      <c r="S2766" s="6">
        <f>IF(B2766&gt;0,SUM($R$4:R2766)-SUM($S$3:S2765),0)</f>
        <v>0</v>
      </c>
    </row>
    <row r="2767" spans="1:19">
      <c r="A2767">
        <f>IF(E2766&lt;&gt;E2767,COUNTIF($A$4:A2766,"&lt;&gt;0")+1,0)</f>
        <v>0</v>
      </c>
      <c r="B2767">
        <f>IF(A2767&lt;&gt;0,IF(MOD(A2767,3)=0,COUNTIF($B$4:B2766,"&lt;&gt;0")+1,0),0)</f>
        <v>0</v>
      </c>
      <c r="C2767" s="9">
        <f>'Dash Board'!$C$12+COUNT('Daily reducing balance'!$F$4:F2766)</f>
        <v>44493</v>
      </c>
      <c r="D2767">
        <f t="shared" si="301"/>
        <v>2021</v>
      </c>
      <c r="E2767">
        <f t="shared" si="302"/>
        <v>10</v>
      </c>
      <c r="F2767">
        <f>DAY('Dash Board'!$C$12+COUNT('Daily reducing balance'!$F$4:F2766))</f>
        <v>24</v>
      </c>
      <c r="G2767" s="8">
        <f t="shared" si="303"/>
        <v>205051.50134647547</v>
      </c>
      <c r="H2767" s="6">
        <f>G2767*'Dash Board'!$C$11/365</f>
        <v>58.987418195561432</v>
      </c>
      <c r="I2767" s="6">
        <f>H2767*'Dash Board'!$C$18/'Dash Board'!$C$11</f>
        <v>28.089246759791159</v>
      </c>
      <c r="J2767" s="6">
        <f>(G2767&gt;1)*PMT('Dash Board'!$C$11/365,$U$4,-'Dash Board'!$C$19)</f>
        <v>108.80376961660664</v>
      </c>
      <c r="K2767" s="6">
        <f t="shared" si="305"/>
        <v>0</v>
      </c>
      <c r="L2767" s="8">
        <f t="shared" si="306"/>
        <v>205001.68499505441</v>
      </c>
      <c r="N2767" s="8">
        <f t="shared" si="304"/>
        <v>80.714522856815478</v>
      </c>
      <c r="O2767" s="8">
        <f>IF(E2766&lt;&gt;E2767,SUM($N$4:N2767)-SUM($O$3:O2766),0)</f>
        <v>0</v>
      </c>
      <c r="P2767" s="6">
        <f>IF(B2767&gt;0,SUM($O$4:O2767)-SUM($P$3:P2766),0)</f>
        <v>0</v>
      </c>
      <c r="Q2767" s="6">
        <f t="shared" si="307"/>
        <v>28.089246759791159</v>
      </c>
      <c r="R2767" s="8">
        <f>IF(E2766&lt;&gt;E2767,SUM($Q$4:Q2767)-SUM($R$3:R2766),0)</f>
        <v>0</v>
      </c>
      <c r="S2767" s="6">
        <f>IF(B2767&gt;0,SUM($R$4:R2767)-SUM($S$3:S2766),0)</f>
        <v>0</v>
      </c>
    </row>
    <row r="2768" spans="1:19">
      <c r="A2768">
        <f>IF(E2767&lt;&gt;E2768,COUNTIF($A$4:A2767,"&lt;&gt;0")+1,0)</f>
        <v>0</v>
      </c>
      <c r="B2768">
        <f>IF(A2768&lt;&gt;0,IF(MOD(A2768,3)=0,COUNTIF($B$4:B2767,"&lt;&gt;0")+1,0),0)</f>
        <v>0</v>
      </c>
      <c r="C2768" s="9">
        <f>'Dash Board'!$C$12+COUNT('Daily reducing balance'!$F$4:F2767)</f>
        <v>44494</v>
      </c>
      <c r="D2768">
        <f t="shared" si="301"/>
        <v>2021</v>
      </c>
      <c r="E2768">
        <f t="shared" si="302"/>
        <v>10</v>
      </c>
      <c r="F2768">
        <f>DAY('Dash Board'!$C$12+COUNT('Daily reducing balance'!$F$4:F2767))</f>
        <v>25</v>
      </c>
      <c r="G2768" s="8">
        <f t="shared" si="303"/>
        <v>205001.68499505441</v>
      </c>
      <c r="H2768" s="6">
        <f>G2768*'Dash Board'!$C$11/365</f>
        <v>58.973087464330717</v>
      </c>
      <c r="I2768" s="6">
        <f>H2768*'Dash Board'!$C$18/'Dash Board'!$C$11</f>
        <v>28.082422602062252</v>
      </c>
      <c r="J2768" s="6">
        <f>(G2768&gt;1)*PMT('Dash Board'!$C$11/365,$U$4,-'Dash Board'!$C$19)</f>
        <v>108.80376961660664</v>
      </c>
      <c r="K2768" s="6">
        <f t="shared" si="305"/>
        <v>0</v>
      </c>
      <c r="L2768" s="8">
        <f t="shared" si="306"/>
        <v>204951.85431290214</v>
      </c>
      <c r="N2768" s="8">
        <f t="shared" si="304"/>
        <v>80.721347014544392</v>
      </c>
      <c r="O2768" s="8">
        <f>IF(E2767&lt;&gt;E2768,SUM($N$4:N2768)-SUM($O$3:O2767),0)</f>
        <v>0</v>
      </c>
      <c r="P2768" s="6">
        <f>IF(B2768&gt;0,SUM($O$4:O2768)-SUM($P$3:P2767),0)</f>
        <v>0</v>
      </c>
      <c r="Q2768" s="6">
        <f t="shared" si="307"/>
        <v>28.082422602062252</v>
      </c>
      <c r="R2768" s="8">
        <f>IF(E2767&lt;&gt;E2768,SUM($Q$4:Q2768)-SUM($R$3:R2767),0)</f>
        <v>0</v>
      </c>
      <c r="S2768" s="6">
        <f>IF(B2768&gt;0,SUM($R$4:R2768)-SUM($S$3:S2767),0)</f>
        <v>0</v>
      </c>
    </row>
    <row r="2769" spans="1:19">
      <c r="A2769">
        <f>IF(E2768&lt;&gt;E2769,COUNTIF($A$4:A2768,"&lt;&gt;0")+1,0)</f>
        <v>0</v>
      </c>
      <c r="B2769">
        <f>IF(A2769&lt;&gt;0,IF(MOD(A2769,3)=0,COUNTIF($B$4:B2768,"&lt;&gt;0")+1,0),0)</f>
        <v>0</v>
      </c>
      <c r="C2769" s="9">
        <f>'Dash Board'!$C$12+COUNT('Daily reducing balance'!$F$4:F2768)</f>
        <v>44495</v>
      </c>
      <c r="D2769">
        <f t="shared" si="301"/>
        <v>2021</v>
      </c>
      <c r="E2769">
        <f t="shared" si="302"/>
        <v>10</v>
      </c>
      <c r="F2769">
        <f>DAY('Dash Board'!$C$12+COUNT('Daily reducing balance'!$F$4:F2768))</f>
        <v>26</v>
      </c>
      <c r="G2769" s="8">
        <f t="shared" si="303"/>
        <v>204951.85431290214</v>
      </c>
      <c r="H2769" s="6">
        <f>G2769*'Dash Board'!$C$11/365</f>
        <v>58.958752610560893</v>
      </c>
      <c r="I2769" s="6">
        <f>H2769*'Dash Board'!$C$18/'Dash Board'!$C$11</f>
        <v>28.075596481219478</v>
      </c>
      <c r="J2769" s="6">
        <f>(G2769&gt;1)*PMT('Dash Board'!$C$11/365,$U$4,-'Dash Board'!$C$19)</f>
        <v>108.80376961660664</v>
      </c>
      <c r="K2769" s="6">
        <f t="shared" si="305"/>
        <v>0</v>
      </c>
      <c r="L2769" s="8">
        <f t="shared" si="306"/>
        <v>204902.0092958961</v>
      </c>
      <c r="N2769" s="8">
        <f t="shared" si="304"/>
        <v>80.728173135387166</v>
      </c>
      <c r="O2769" s="8">
        <f>IF(E2768&lt;&gt;E2769,SUM($N$4:N2769)-SUM($O$3:O2768),0)</f>
        <v>0</v>
      </c>
      <c r="P2769" s="6">
        <f>IF(B2769&gt;0,SUM($O$4:O2769)-SUM($P$3:P2768),0)</f>
        <v>0</v>
      </c>
      <c r="Q2769" s="6">
        <f t="shared" si="307"/>
        <v>28.075596481219478</v>
      </c>
      <c r="R2769" s="8">
        <f>IF(E2768&lt;&gt;E2769,SUM($Q$4:Q2769)-SUM($R$3:R2768),0)</f>
        <v>0</v>
      </c>
      <c r="S2769" s="6">
        <f>IF(B2769&gt;0,SUM($R$4:R2769)-SUM($S$3:S2768),0)</f>
        <v>0</v>
      </c>
    </row>
    <row r="2770" spans="1:19">
      <c r="A2770">
        <f>IF(E2769&lt;&gt;E2770,COUNTIF($A$4:A2769,"&lt;&gt;0")+1,0)</f>
        <v>0</v>
      </c>
      <c r="B2770">
        <f>IF(A2770&lt;&gt;0,IF(MOD(A2770,3)=0,COUNTIF($B$4:B2769,"&lt;&gt;0")+1,0),0)</f>
        <v>0</v>
      </c>
      <c r="C2770" s="9">
        <f>'Dash Board'!$C$12+COUNT('Daily reducing balance'!$F$4:F2769)</f>
        <v>44496</v>
      </c>
      <c r="D2770">
        <f t="shared" si="301"/>
        <v>2021</v>
      </c>
      <c r="E2770">
        <f t="shared" si="302"/>
        <v>10</v>
      </c>
      <c r="F2770">
        <f>DAY('Dash Board'!$C$12+COUNT('Daily reducing balance'!$F$4:F2769))</f>
        <v>27</v>
      </c>
      <c r="G2770" s="8">
        <f t="shared" si="303"/>
        <v>204902.0092958961</v>
      </c>
      <c r="H2770" s="6">
        <f>G2770*'Dash Board'!$C$11/365</f>
        <v>58.944413633066006</v>
      </c>
      <c r="I2770" s="6">
        <f>H2770*'Dash Board'!$C$18/'Dash Board'!$C$11</f>
        <v>28.068768396698104</v>
      </c>
      <c r="J2770" s="6">
        <f>(G2770&gt;1)*PMT('Dash Board'!$C$11/365,$U$4,-'Dash Board'!$C$19)</f>
        <v>108.80376961660664</v>
      </c>
      <c r="K2770" s="6">
        <f t="shared" si="305"/>
        <v>0</v>
      </c>
      <c r="L2770" s="8">
        <f t="shared" si="306"/>
        <v>204852.14993991255</v>
      </c>
      <c r="N2770" s="8">
        <f t="shared" si="304"/>
        <v>80.73500121990854</v>
      </c>
      <c r="O2770" s="8">
        <f>IF(E2769&lt;&gt;E2770,SUM($N$4:N2770)-SUM($O$3:O2769),0)</f>
        <v>0</v>
      </c>
      <c r="P2770" s="6">
        <f>IF(B2770&gt;0,SUM($O$4:O2770)-SUM($P$3:P2769),0)</f>
        <v>0</v>
      </c>
      <c r="Q2770" s="6">
        <f t="shared" si="307"/>
        <v>28.068768396698104</v>
      </c>
      <c r="R2770" s="8">
        <f>IF(E2769&lt;&gt;E2770,SUM($Q$4:Q2770)-SUM($R$3:R2769),0)</f>
        <v>0</v>
      </c>
      <c r="S2770" s="6">
        <f>IF(B2770&gt;0,SUM($R$4:R2770)-SUM($S$3:S2769),0)</f>
        <v>0</v>
      </c>
    </row>
    <row r="2771" spans="1:19">
      <c r="A2771">
        <f>IF(E2770&lt;&gt;E2771,COUNTIF($A$4:A2770,"&lt;&gt;0")+1,0)</f>
        <v>0</v>
      </c>
      <c r="B2771">
        <f>IF(A2771&lt;&gt;0,IF(MOD(A2771,3)=0,COUNTIF($B$4:B2770,"&lt;&gt;0")+1,0),0)</f>
        <v>0</v>
      </c>
      <c r="C2771" s="9">
        <f>'Dash Board'!$C$12+COUNT('Daily reducing balance'!$F$4:F2770)</f>
        <v>44497</v>
      </c>
      <c r="D2771">
        <f t="shared" si="301"/>
        <v>2021</v>
      </c>
      <c r="E2771">
        <f t="shared" si="302"/>
        <v>10</v>
      </c>
      <c r="F2771">
        <f>DAY('Dash Board'!$C$12+COUNT('Daily reducing balance'!$F$4:F2770))</f>
        <v>28</v>
      </c>
      <c r="G2771" s="8">
        <f t="shared" si="303"/>
        <v>204852.14993991255</v>
      </c>
      <c r="H2771" s="6">
        <f>G2771*'Dash Board'!$C$11/365</f>
        <v>58.930070530659769</v>
      </c>
      <c r="I2771" s="6">
        <f>H2771*'Dash Board'!$C$18/'Dash Board'!$C$11</f>
        <v>28.061938347933225</v>
      </c>
      <c r="J2771" s="6">
        <f>(G2771&gt;1)*PMT('Dash Board'!$C$11/365,$U$4,-'Dash Board'!$C$19)</f>
        <v>108.80376961660664</v>
      </c>
      <c r="K2771" s="6">
        <f t="shared" si="305"/>
        <v>0</v>
      </c>
      <c r="L2771" s="8">
        <f t="shared" si="306"/>
        <v>204802.27624082658</v>
      </c>
      <c r="N2771" s="8">
        <f t="shared" si="304"/>
        <v>80.741831268673423</v>
      </c>
      <c r="O2771" s="8">
        <f>IF(E2770&lt;&gt;E2771,SUM($N$4:N2771)-SUM($O$3:O2770),0)</f>
        <v>0</v>
      </c>
      <c r="P2771" s="6">
        <f>IF(B2771&gt;0,SUM($O$4:O2771)-SUM($P$3:P2770),0)</f>
        <v>0</v>
      </c>
      <c r="Q2771" s="6">
        <f t="shared" si="307"/>
        <v>28.061938347933225</v>
      </c>
      <c r="R2771" s="8">
        <f>IF(E2770&lt;&gt;E2771,SUM($Q$4:Q2771)-SUM($R$3:R2770),0)</f>
        <v>0</v>
      </c>
      <c r="S2771" s="6">
        <f>IF(B2771&gt;0,SUM($R$4:R2771)-SUM($S$3:S2770),0)</f>
        <v>0</v>
      </c>
    </row>
    <row r="2772" spans="1:19">
      <c r="A2772">
        <f>IF(E2771&lt;&gt;E2772,COUNTIF($A$4:A2771,"&lt;&gt;0")+1,0)</f>
        <v>0</v>
      </c>
      <c r="B2772">
        <f>IF(A2772&lt;&gt;0,IF(MOD(A2772,3)=0,COUNTIF($B$4:B2771,"&lt;&gt;0")+1,0),0)</f>
        <v>0</v>
      </c>
      <c r="C2772" s="9">
        <f>'Dash Board'!$C$12+COUNT('Daily reducing balance'!$F$4:F2771)</f>
        <v>44498</v>
      </c>
      <c r="D2772">
        <f t="shared" si="301"/>
        <v>2021</v>
      </c>
      <c r="E2772">
        <f t="shared" si="302"/>
        <v>10</v>
      </c>
      <c r="F2772">
        <f>DAY('Dash Board'!$C$12+COUNT('Daily reducing balance'!$F$4:F2771))</f>
        <v>29</v>
      </c>
      <c r="G2772" s="8">
        <f t="shared" si="303"/>
        <v>204802.27624082658</v>
      </c>
      <c r="H2772" s="6">
        <f>G2772*'Dash Board'!$C$11/365</f>
        <v>58.915723302155598</v>
      </c>
      <c r="I2772" s="6">
        <f>H2772*'Dash Board'!$C$18/'Dash Board'!$C$11</f>
        <v>28.055106334359809</v>
      </c>
      <c r="J2772" s="6">
        <f>(G2772&gt;1)*PMT('Dash Board'!$C$11/365,$U$4,-'Dash Board'!$C$19)</f>
        <v>108.80376961660664</v>
      </c>
      <c r="K2772" s="6">
        <f t="shared" si="305"/>
        <v>0</v>
      </c>
      <c r="L2772" s="8">
        <f t="shared" si="306"/>
        <v>204752.38819451214</v>
      </c>
      <c r="N2772" s="8">
        <f t="shared" si="304"/>
        <v>80.748663282246838</v>
      </c>
      <c r="O2772" s="8">
        <f>IF(E2771&lt;&gt;E2772,SUM($N$4:N2772)-SUM($O$3:O2771),0)</f>
        <v>0</v>
      </c>
      <c r="P2772" s="6">
        <f>IF(B2772&gt;0,SUM($O$4:O2772)-SUM($P$3:P2771),0)</f>
        <v>0</v>
      </c>
      <c r="Q2772" s="6">
        <f t="shared" si="307"/>
        <v>28.055106334359809</v>
      </c>
      <c r="R2772" s="8">
        <f>IF(E2771&lt;&gt;E2772,SUM($Q$4:Q2772)-SUM($R$3:R2771),0)</f>
        <v>0</v>
      </c>
      <c r="S2772" s="6">
        <f>IF(B2772&gt;0,SUM($R$4:R2772)-SUM($S$3:S2771),0)</f>
        <v>0</v>
      </c>
    </row>
    <row r="2773" spans="1:19">
      <c r="A2773">
        <f>IF(E2772&lt;&gt;E2773,COUNTIF($A$4:A2772,"&lt;&gt;0")+1,0)</f>
        <v>0</v>
      </c>
      <c r="B2773">
        <f>IF(A2773&lt;&gt;0,IF(MOD(A2773,3)=0,COUNTIF($B$4:B2772,"&lt;&gt;0")+1,0),0)</f>
        <v>0</v>
      </c>
      <c r="C2773" s="9">
        <f>'Dash Board'!$C$12+COUNT('Daily reducing balance'!$F$4:F2772)</f>
        <v>44499</v>
      </c>
      <c r="D2773">
        <f t="shared" si="301"/>
        <v>2021</v>
      </c>
      <c r="E2773">
        <f t="shared" si="302"/>
        <v>10</v>
      </c>
      <c r="F2773">
        <f>DAY('Dash Board'!$C$12+COUNT('Daily reducing balance'!$F$4:F2772))</f>
        <v>30</v>
      </c>
      <c r="G2773" s="8">
        <f t="shared" si="303"/>
        <v>204752.38819451214</v>
      </c>
      <c r="H2773" s="6">
        <f>G2773*'Dash Board'!$C$11/365</f>
        <v>58.901371946366503</v>
      </c>
      <c r="I2773" s="6">
        <f>H2773*'Dash Board'!$C$18/'Dash Board'!$C$11</f>
        <v>28.048272355412625</v>
      </c>
      <c r="J2773" s="6">
        <f>(G2773&gt;1)*PMT('Dash Board'!$C$11/365,$U$4,-'Dash Board'!$C$19)</f>
        <v>108.80376961660664</v>
      </c>
      <c r="K2773" s="6">
        <f t="shared" si="305"/>
        <v>0</v>
      </c>
      <c r="L2773" s="8">
        <f t="shared" si="306"/>
        <v>204702.48579684188</v>
      </c>
      <c r="N2773" s="8">
        <f t="shared" si="304"/>
        <v>80.755497261194023</v>
      </c>
      <c r="O2773" s="8">
        <f>IF(E2772&lt;&gt;E2773,SUM($N$4:N2773)-SUM($O$3:O2772),0)</f>
        <v>0</v>
      </c>
      <c r="P2773" s="6">
        <f>IF(B2773&gt;0,SUM($O$4:O2773)-SUM($P$3:P2772),0)</f>
        <v>0</v>
      </c>
      <c r="Q2773" s="6">
        <f t="shared" si="307"/>
        <v>28.048272355412625</v>
      </c>
      <c r="R2773" s="8">
        <f>IF(E2772&lt;&gt;E2773,SUM($Q$4:Q2773)-SUM($R$3:R2772),0)</f>
        <v>0</v>
      </c>
      <c r="S2773" s="6">
        <f>IF(B2773&gt;0,SUM($R$4:R2773)-SUM($S$3:S2772),0)</f>
        <v>0</v>
      </c>
    </row>
    <row r="2774" spans="1:19">
      <c r="A2774">
        <f>IF(E2773&lt;&gt;E2774,COUNTIF($A$4:A2773,"&lt;&gt;0")+1,0)</f>
        <v>0</v>
      </c>
      <c r="B2774">
        <f>IF(A2774&lt;&gt;0,IF(MOD(A2774,3)=0,COUNTIF($B$4:B2773,"&lt;&gt;0")+1,0),0)</f>
        <v>0</v>
      </c>
      <c r="C2774" s="9">
        <f>'Dash Board'!$C$12+COUNT('Daily reducing balance'!$F$4:F2773)</f>
        <v>44500</v>
      </c>
      <c r="D2774">
        <f t="shared" si="301"/>
        <v>2021</v>
      </c>
      <c r="E2774">
        <f t="shared" si="302"/>
        <v>10</v>
      </c>
      <c r="F2774">
        <f>DAY('Dash Board'!$C$12+COUNT('Daily reducing balance'!$F$4:F2773))</f>
        <v>31</v>
      </c>
      <c r="G2774" s="8">
        <f t="shared" si="303"/>
        <v>204702.48579684188</v>
      </c>
      <c r="H2774" s="6">
        <f>G2774*'Dash Board'!$C$11/365</f>
        <v>58.887016462105194</v>
      </c>
      <c r="I2774" s="6">
        <f>H2774*'Dash Board'!$C$18/'Dash Board'!$C$11</f>
        <v>28.041436410526288</v>
      </c>
      <c r="J2774" s="6">
        <f>(G2774&gt;1)*PMT('Dash Board'!$C$11/365,$U$4,-'Dash Board'!$C$19)</f>
        <v>108.80376961660664</v>
      </c>
      <c r="K2774" s="6">
        <f t="shared" si="305"/>
        <v>0</v>
      </c>
      <c r="L2774" s="8">
        <f t="shared" si="306"/>
        <v>204652.56904368737</v>
      </c>
      <c r="N2774" s="8">
        <f t="shared" si="304"/>
        <v>80.762333206080356</v>
      </c>
      <c r="O2774" s="8">
        <f>IF(E2773&lt;&gt;E2774,SUM($N$4:N2774)-SUM($O$3:O2773),0)</f>
        <v>0</v>
      </c>
      <c r="P2774" s="6">
        <f>IF(B2774&gt;0,SUM($O$4:O2774)-SUM($P$3:P2773),0)</f>
        <v>0</v>
      </c>
      <c r="Q2774" s="6">
        <f t="shared" si="307"/>
        <v>28.041436410526288</v>
      </c>
      <c r="R2774" s="8">
        <f>IF(E2773&lt;&gt;E2774,SUM($Q$4:Q2774)-SUM($R$3:R2773),0)</f>
        <v>0</v>
      </c>
      <c r="S2774" s="6">
        <f>IF(B2774&gt;0,SUM($R$4:R2774)-SUM($S$3:S2773),0)</f>
        <v>0</v>
      </c>
    </row>
    <row r="2775" spans="1:19">
      <c r="A2775">
        <f>IF(E2774&lt;&gt;E2775,COUNTIF($A$4:A2774,"&lt;&gt;0")+1,0)</f>
        <v>91</v>
      </c>
      <c r="B2775">
        <f>IF(A2775&lt;&gt;0,IF(MOD(A2775,3)=0,COUNTIF($B$4:B2774,"&lt;&gt;0")+1,0),0)</f>
        <v>0</v>
      </c>
      <c r="C2775" s="9">
        <f>'Dash Board'!$C$12+COUNT('Daily reducing balance'!$F$4:F2774)</f>
        <v>44501</v>
      </c>
      <c r="D2775">
        <f t="shared" si="301"/>
        <v>2021</v>
      </c>
      <c r="E2775">
        <f t="shared" si="302"/>
        <v>11</v>
      </c>
      <c r="F2775">
        <f>DAY('Dash Board'!$C$12+COUNT('Daily reducing balance'!$F$4:F2774))</f>
        <v>1</v>
      </c>
      <c r="G2775" s="8">
        <f t="shared" si="303"/>
        <v>204652.56904368737</v>
      </c>
      <c r="H2775" s="6">
        <f>G2775*'Dash Board'!$C$11/365</f>
        <v>58.872656848184036</v>
      </c>
      <c r="I2775" s="6">
        <f>H2775*'Dash Board'!$C$18/'Dash Board'!$C$11</f>
        <v>28.034598499135257</v>
      </c>
      <c r="J2775" s="6">
        <f>(G2775&gt;1)*PMT('Dash Board'!$C$11/365,$U$4,-'Dash Board'!$C$19)</f>
        <v>108.80376961660664</v>
      </c>
      <c r="K2775" s="6">
        <f t="shared" si="305"/>
        <v>3264.1130884981981</v>
      </c>
      <c r="L2775" s="8">
        <f t="shared" si="306"/>
        <v>204602.63793091895</v>
      </c>
      <c r="N2775" s="8">
        <f t="shared" si="304"/>
        <v>80.769171117471387</v>
      </c>
      <c r="O2775" s="8">
        <f>IF(E2774&lt;&gt;E2775,SUM($N$4:N2775)-SUM($O$3:O2774),0)</f>
        <v>2500.673497516138</v>
      </c>
      <c r="P2775" s="6">
        <f>IF(B2775&gt;0,SUM($O$4:O2775)-SUM($P$3:P2774),0)</f>
        <v>0</v>
      </c>
      <c r="Q2775" s="6">
        <f t="shared" si="307"/>
        <v>28.034598499135257</v>
      </c>
      <c r="R2775" s="8">
        <f>IF(E2774&lt;&gt;E2775,SUM($Q$4:Q2775)-SUM($R$3:R2774),0)</f>
        <v>872.24336059867346</v>
      </c>
      <c r="S2775" s="6">
        <f>IF(B2775&gt;0,SUM($R$4:R2775)-SUM($S$3:S2774),0)</f>
        <v>0</v>
      </c>
    </row>
    <row r="2776" spans="1:19">
      <c r="A2776">
        <f>IF(E2775&lt;&gt;E2776,COUNTIF($A$4:A2775,"&lt;&gt;0")+1,0)</f>
        <v>0</v>
      </c>
      <c r="B2776">
        <f>IF(A2776&lt;&gt;0,IF(MOD(A2776,3)=0,COUNTIF($B$4:B2775,"&lt;&gt;0")+1,0),0)</f>
        <v>0</v>
      </c>
      <c r="C2776" s="9">
        <f>'Dash Board'!$C$12+COUNT('Daily reducing balance'!$F$4:F2775)</f>
        <v>44502</v>
      </c>
      <c r="D2776">
        <f t="shared" si="301"/>
        <v>2021</v>
      </c>
      <c r="E2776">
        <f t="shared" si="302"/>
        <v>11</v>
      </c>
      <c r="F2776">
        <f>DAY('Dash Board'!$C$12+COUNT('Daily reducing balance'!$F$4:F2775))</f>
        <v>2</v>
      </c>
      <c r="G2776" s="8">
        <f t="shared" si="303"/>
        <v>204602.63793091895</v>
      </c>
      <c r="H2776" s="6">
        <f>G2776*'Dash Board'!$C$11/365</f>
        <v>58.858293103415043</v>
      </c>
      <c r="I2776" s="6">
        <f>H2776*'Dash Board'!$C$18/'Dash Board'!$C$11</f>
        <v>28.027758620673833</v>
      </c>
      <c r="J2776" s="6">
        <f>(G2776&gt;1)*PMT('Dash Board'!$C$11/365,$U$4,-'Dash Board'!$C$19)</f>
        <v>108.80376961660664</v>
      </c>
      <c r="K2776" s="6">
        <f t="shared" si="305"/>
        <v>0</v>
      </c>
      <c r="L2776" s="8">
        <f t="shared" si="306"/>
        <v>204552.69245440574</v>
      </c>
      <c r="N2776" s="8">
        <f t="shared" si="304"/>
        <v>80.776010995932808</v>
      </c>
      <c r="O2776" s="8">
        <f>IF(E2775&lt;&gt;E2776,SUM($N$4:N2776)-SUM($O$3:O2775),0)</f>
        <v>0</v>
      </c>
      <c r="P2776" s="6">
        <f>IF(B2776&gt;0,SUM($O$4:O2776)-SUM($P$3:P2775),0)</f>
        <v>0</v>
      </c>
      <c r="Q2776" s="6">
        <f t="shared" si="307"/>
        <v>28.027758620673833</v>
      </c>
      <c r="R2776" s="8">
        <f>IF(E2775&lt;&gt;E2776,SUM($Q$4:Q2776)-SUM($R$3:R2775),0)</f>
        <v>0</v>
      </c>
      <c r="S2776" s="6">
        <f>IF(B2776&gt;0,SUM($R$4:R2776)-SUM($S$3:S2775),0)</f>
        <v>0</v>
      </c>
    </row>
    <row r="2777" spans="1:19">
      <c r="A2777">
        <f>IF(E2776&lt;&gt;E2777,COUNTIF($A$4:A2776,"&lt;&gt;0")+1,0)</f>
        <v>0</v>
      </c>
      <c r="B2777">
        <f>IF(A2777&lt;&gt;0,IF(MOD(A2777,3)=0,COUNTIF($B$4:B2776,"&lt;&gt;0")+1,0),0)</f>
        <v>0</v>
      </c>
      <c r="C2777" s="9">
        <f>'Dash Board'!$C$12+COUNT('Daily reducing balance'!$F$4:F2776)</f>
        <v>44503</v>
      </c>
      <c r="D2777">
        <f t="shared" si="301"/>
        <v>2021</v>
      </c>
      <c r="E2777">
        <f t="shared" si="302"/>
        <v>11</v>
      </c>
      <c r="F2777">
        <f>DAY('Dash Board'!$C$12+COUNT('Daily reducing balance'!$F$4:F2776))</f>
        <v>3</v>
      </c>
      <c r="G2777" s="8">
        <f t="shared" si="303"/>
        <v>204552.69245440574</v>
      </c>
      <c r="H2777" s="6">
        <f>G2777*'Dash Board'!$C$11/365</f>
        <v>58.843925226609869</v>
      </c>
      <c r="I2777" s="6">
        <f>H2777*'Dash Board'!$C$18/'Dash Board'!$C$11</f>
        <v>28.020916774576133</v>
      </c>
      <c r="J2777" s="6">
        <f>(G2777&gt;1)*PMT('Dash Board'!$C$11/365,$U$4,-'Dash Board'!$C$19)</f>
        <v>108.80376961660664</v>
      </c>
      <c r="K2777" s="6">
        <f t="shared" si="305"/>
        <v>0</v>
      </c>
      <c r="L2777" s="8">
        <f t="shared" si="306"/>
        <v>204502.73261001572</v>
      </c>
      <c r="N2777" s="8">
        <f t="shared" si="304"/>
        <v>80.782852842030508</v>
      </c>
      <c r="O2777" s="8">
        <f>IF(E2776&lt;&gt;E2777,SUM($N$4:N2777)-SUM($O$3:O2776),0)</f>
        <v>0</v>
      </c>
      <c r="P2777" s="6">
        <f>IF(B2777&gt;0,SUM($O$4:O2777)-SUM($P$3:P2776),0)</f>
        <v>0</v>
      </c>
      <c r="Q2777" s="6">
        <f t="shared" si="307"/>
        <v>28.020916774576133</v>
      </c>
      <c r="R2777" s="8">
        <f>IF(E2776&lt;&gt;E2777,SUM($Q$4:Q2777)-SUM($R$3:R2776),0)</f>
        <v>0</v>
      </c>
      <c r="S2777" s="6">
        <f>IF(B2777&gt;0,SUM($R$4:R2777)-SUM($S$3:S2776),0)</f>
        <v>0</v>
      </c>
    </row>
    <row r="2778" spans="1:19">
      <c r="A2778">
        <f>IF(E2777&lt;&gt;E2778,COUNTIF($A$4:A2777,"&lt;&gt;0")+1,0)</f>
        <v>0</v>
      </c>
      <c r="B2778">
        <f>IF(A2778&lt;&gt;0,IF(MOD(A2778,3)=0,COUNTIF($B$4:B2777,"&lt;&gt;0")+1,0),0)</f>
        <v>0</v>
      </c>
      <c r="C2778" s="9">
        <f>'Dash Board'!$C$12+COUNT('Daily reducing balance'!$F$4:F2777)</f>
        <v>44504</v>
      </c>
      <c r="D2778">
        <f t="shared" si="301"/>
        <v>2021</v>
      </c>
      <c r="E2778">
        <f t="shared" si="302"/>
        <v>11</v>
      </c>
      <c r="F2778">
        <f>DAY('Dash Board'!$C$12+COUNT('Daily reducing balance'!$F$4:F2777))</f>
        <v>4</v>
      </c>
      <c r="G2778" s="8">
        <f t="shared" si="303"/>
        <v>204502.73261001572</v>
      </c>
      <c r="H2778" s="6">
        <f>G2778*'Dash Board'!$C$11/365</f>
        <v>58.82955321657986</v>
      </c>
      <c r="I2778" s="6">
        <f>H2778*'Dash Board'!$C$18/'Dash Board'!$C$11</f>
        <v>28.014072960276128</v>
      </c>
      <c r="J2778" s="6">
        <f>(G2778&gt;1)*PMT('Dash Board'!$C$11/365,$U$4,-'Dash Board'!$C$19)</f>
        <v>108.80376961660664</v>
      </c>
      <c r="K2778" s="6">
        <f t="shared" si="305"/>
        <v>0</v>
      </c>
      <c r="L2778" s="8">
        <f t="shared" si="306"/>
        <v>204452.75839361569</v>
      </c>
      <c r="N2778" s="8">
        <f t="shared" si="304"/>
        <v>80.78969665633052</v>
      </c>
      <c r="O2778" s="8">
        <f>IF(E2777&lt;&gt;E2778,SUM($N$4:N2778)-SUM($O$3:O2777),0)</f>
        <v>0</v>
      </c>
      <c r="P2778" s="6">
        <f>IF(B2778&gt;0,SUM($O$4:O2778)-SUM($P$3:P2777),0)</f>
        <v>0</v>
      </c>
      <c r="Q2778" s="6">
        <f t="shared" si="307"/>
        <v>28.014072960276128</v>
      </c>
      <c r="R2778" s="8">
        <f>IF(E2777&lt;&gt;E2778,SUM($Q$4:Q2778)-SUM($R$3:R2777),0)</f>
        <v>0</v>
      </c>
      <c r="S2778" s="6">
        <f>IF(B2778&gt;0,SUM($R$4:R2778)-SUM($S$3:S2777),0)</f>
        <v>0</v>
      </c>
    </row>
    <row r="2779" spans="1:19">
      <c r="A2779">
        <f>IF(E2778&lt;&gt;E2779,COUNTIF($A$4:A2778,"&lt;&gt;0")+1,0)</f>
        <v>0</v>
      </c>
      <c r="B2779">
        <f>IF(A2779&lt;&gt;0,IF(MOD(A2779,3)=0,COUNTIF($B$4:B2778,"&lt;&gt;0")+1,0),0)</f>
        <v>0</v>
      </c>
      <c r="C2779" s="9">
        <f>'Dash Board'!$C$12+COUNT('Daily reducing balance'!$F$4:F2778)</f>
        <v>44505</v>
      </c>
      <c r="D2779">
        <f t="shared" si="301"/>
        <v>2021</v>
      </c>
      <c r="E2779">
        <f t="shared" si="302"/>
        <v>11</v>
      </c>
      <c r="F2779">
        <f>DAY('Dash Board'!$C$12+COUNT('Daily reducing balance'!$F$4:F2778))</f>
        <v>5</v>
      </c>
      <c r="G2779" s="8">
        <f t="shared" si="303"/>
        <v>204452.75839361569</v>
      </c>
      <c r="H2779" s="6">
        <f>G2779*'Dash Board'!$C$11/365</f>
        <v>58.815177072136024</v>
      </c>
      <c r="I2779" s="6">
        <f>H2779*'Dash Board'!$C$18/'Dash Board'!$C$11</f>
        <v>28.007227177207636</v>
      </c>
      <c r="J2779" s="6">
        <f>(G2779&gt;1)*PMT('Dash Board'!$C$11/365,$U$4,-'Dash Board'!$C$19)</f>
        <v>108.80376961660664</v>
      </c>
      <c r="K2779" s="6">
        <f t="shared" si="305"/>
        <v>0</v>
      </c>
      <c r="L2779" s="8">
        <f t="shared" si="306"/>
        <v>204402.7698010712</v>
      </c>
      <c r="N2779" s="8">
        <f t="shared" si="304"/>
        <v>80.796542439399005</v>
      </c>
      <c r="O2779" s="8">
        <f>IF(E2778&lt;&gt;E2779,SUM($N$4:N2779)-SUM($O$3:O2778),0)</f>
        <v>0</v>
      </c>
      <c r="P2779" s="6">
        <f>IF(B2779&gt;0,SUM($O$4:O2779)-SUM($P$3:P2778),0)</f>
        <v>0</v>
      </c>
      <c r="Q2779" s="6">
        <f t="shared" si="307"/>
        <v>28.007227177207636</v>
      </c>
      <c r="R2779" s="8">
        <f>IF(E2778&lt;&gt;E2779,SUM($Q$4:Q2779)-SUM($R$3:R2778),0)</f>
        <v>0</v>
      </c>
      <c r="S2779" s="6">
        <f>IF(B2779&gt;0,SUM($R$4:R2779)-SUM($S$3:S2778),0)</f>
        <v>0</v>
      </c>
    </row>
    <row r="2780" spans="1:19">
      <c r="A2780">
        <f>IF(E2779&lt;&gt;E2780,COUNTIF($A$4:A2779,"&lt;&gt;0")+1,0)</f>
        <v>0</v>
      </c>
      <c r="B2780">
        <f>IF(A2780&lt;&gt;0,IF(MOD(A2780,3)=0,COUNTIF($B$4:B2779,"&lt;&gt;0")+1,0),0)</f>
        <v>0</v>
      </c>
      <c r="C2780" s="9">
        <f>'Dash Board'!$C$12+COUNT('Daily reducing balance'!$F$4:F2779)</f>
        <v>44506</v>
      </c>
      <c r="D2780">
        <f t="shared" si="301"/>
        <v>2021</v>
      </c>
      <c r="E2780">
        <f t="shared" si="302"/>
        <v>11</v>
      </c>
      <c r="F2780">
        <f>DAY('Dash Board'!$C$12+COUNT('Daily reducing balance'!$F$4:F2779))</f>
        <v>6</v>
      </c>
      <c r="G2780" s="8">
        <f t="shared" si="303"/>
        <v>204402.7698010712</v>
      </c>
      <c r="H2780" s="6">
        <f>G2780*'Dash Board'!$C$11/365</f>
        <v>58.800796792088974</v>
      </c>
      <c r="I2780" s="6">
        <f>H2780*'Dash Board'!$C$18/'Dash Board'!$C$11</f>
        <v>28.000379424804276</v>
      </c>
      <c r="J2780" s="6">
        <f>(G2780&gt;1)*PMT('Dash Board'!$C$11/365,$U$4,-'Dash Board'!$C$19)</f>
        <v>108.80376961660664</v>
      </c>
      <c r="K2780" s="6">
        <f t="shared" si="305"/>
        <v>0</v>
      </c>
      <c r="L2780" s="8">
        <f t="shared" si="306"/>
        <v>204352.76682824668</v>
      </c>
      <c r="N2780" s="8">
        <f t="shared" si="304"/>
        <v>80.803390191802364</v>
      </c>
      <c r="O2780" s="8">
        <f>IF(E2779&lt;&gt;E2780,SUM($N$4:N2780)-SUM($O$3:O2779),0)</f>
        <v>0</v>
      </c>
      <c r="P2780" s="6">
        <f>IF(B2780&gt;0,SUM($O$4:O2780)-SUM($P$3:P2779),0)</f>
        <v>0</v>
      </c>
      <c r="Q2780" s="6">
        <f t="shared" si="307"/>
        <v>28.000379424804276</v>
      </c>
      <c r="R2780" s="8">
        <f>IF(E2779&lt;&gt;E2780,SUM($Q$4:Q2780)-SUM($R$3:R2779),0)</f>
        <v>0</v>
      </c>
      <c r="S2780" s="6">
        <f>IF(B2780&gt;0,SUM($R$4:R2780)-SUM($S$3:S2779),0)</f>
        <v>0</v>
      </c>
    </row>
    <row r="2781" spans="1:19">
      <c r="A2781">
        <f>IF(E2780&lt;&gt;E2781,COUNTIF($A$4:A2780,"&lt;&gt;0")+1,0)</f>
        <v>0</v>
      </c>
      <c r="B2781">
        <f>IF(A2781&lt;&gt;0,IF(MOD(A2781,3)=0,COUNTIF($B$4:B2780,"&lt;&gt;0")+1,0),0)</f>
        <v>0</v>
      </c>
      <c r="C2781" s="9">
        <f>'Dash Board'!$C$12+COUNT('Daily reducing balance'!$F$4:F2780)</f>
        <v>44507</v>
      </c>
      <c r="D2781">
        <f t="shared" si="301"/>
        <v>2021</v>
      </c>
      <c r="E2781">
        <f t="shared" si="302"/>
        <v>11</v>
      </c>
      <c r="F2781">
        <f>DAY('Dash Board'!$C$12+COUNT('Daily reducing balance'!$F$4:F2780))</f>
        <v>7</v>
      </c>
      <c r="G2781" s="8">
        <f t="shared" si="303"/>
        <v>204352.76682824668</v>
      </c>
      <c r="H2781" s="6">
        <f>G2781*'Dash Board'!$C$11/365</f>
        <v>58.786412375249036</v>
      </c>
      <c r="I2781" s="6">
        <f>H2781*'Dash Board'!$C$18/'Dash Board'!$C$11</f>
        <v>27.993529702499544</v>
      </c>
      <c r="J2781" s="6">
        <f>(G2781&gt;1)*PMT('Dash Board'!$C$11/365,$U$4,-'Dash Board'!$C$19)</f>
        <v>108.80376961660664</v>
      </c>
      <c r="K2781" s="6">
        <f t="shared" si="305"/>
        <v>0</v>
      </c>
      <c r="L2781" s="8">
        <f t="shared" si="306"/>
        <v>204302.74947100531</v>
      </c>
      <c r="N2781" s="8">
        <f t="shared" si="304"/>
        <v>80.8102399141071</v>
      </c>
      <c r="O2781" s="8">
        <f>IF(E2780&lt;&gt;E2781,SUM($N$4:N2781)-SUM($O$3:O2780),0)</f>
        <v>0</v>
      </c>
      <c r="P2781" s="6">
        <f>IF(B2781&gt;0,SUM($O$4:O2781)-SUM($P$3:P2780),0)</f>
        <v>0</v>
      </c>
      <c r="Q2781" s="6">
        <f t="shared" si="307"/>
        <v>27.993529702499544</v>
      </c>
      <c r="R2781" s="8">
        <f>IF(E2780&lt;&gt;E2781,SUM($Q$4:Q2781)-SUM($R$3:R2780),0)</f>
        <v>0</v>
      </c>
      <c r="S2781" s="6">
        <f>IF(B2781&gt;0,SUM($R$4:R2781)-SUM($S$3:S2780),0)</f>
        <v>0</v>
      </c>
    </row>
    <row r="2782" spans="1:19">
      <c r="A2782">
        <f>IF(E2781&lt;&gt;E2782,COUNTIF($A$4:A2781,"&lt;&gt;0")+1,0)</f>
        <v>0</v>
      </c>
      <c r="B2782">
        <f>IF(A2782&lt;&gt;0,IF(MOD(A2782,3)=0,COUNTIF($B$4:B2781,"&lt;&gt;0")+1,0),0)</f>
        <v>0</v>
      </c>
      <c r="C2782" s="9">
        <f>'Dash Board'!$C$12+COUNT('Daily reducing balance'!$F$4:F2781)</f>
        <v>44508</v>
      </c>
      <c r="D2782">
        <f t="shared" si="301"/>
        <v>2021</v>
      </c>
      <c r="E2782">
        <f t="shared" si="302"/>
        <v>11</v>
      </c>
      <c r="F2782">
        <f>DAY('Dash Board'!$C$12+COUNT('Daily reducing balance'!$F$4:F2781))</f>
        <v>8</v>
      </c>
      <c r="G2782" s="8">
        <f t="shared" si="303"/>
        <v>204302.74947100531</v>
      </c>
      <c r="H2782" s="6">
        <f>G2782*'Dash Board'!$C$11/365</f>
        <v>58.772023820426185</v>
      </c>
      <c r="I2782" s="6">
        <f>H2782*'Dash Board'!$C$18/'Dash Board'!$C$11</f>
        <v>27.986678009726756</v>
      </c>
      <c r="J2782" s="6">
        <f>(G2782&gt;1)*PMT('Dash Board'!$C$11/365,$U$4,-'Dash Board'!$C$19)</f>
        <v>108.80376961660664</v>
      </c>
      <c r="K2782" s="6">
        <f t="shared" si="305"/>
        <v>0</v>
      </c>
      <c r="L2782" s="8">
        <f t="shared" si="306"/>
        <v>204252.71772520914</v>
      </c>
      <c r="N2782" s="8">
        <f t="shared" si="304"/>
        <v>80.817091606879885</v>
      </c>
      <c r="O2782" s="8">
        <f>IF(E2781&lt;&gt;E2782,SUM($N$4:N2782)-SUM($O$3:O2781),0)</f>
        <v>0</v>
      </c>
      <c r="P2782" s="6">
        <f>IF(B2782&gt;0,SUM($O$4:O2782)-SUM($P$3:P2781),0)</f>
        <v>0</v>
      </c>
      <c r="Q2782" s="6">
        <f t="shared" si="307"/>
        <v>27.986678009726756</v>
      </c>
      <c r="R2782" s="8">
        <f>IF(E2781&lt;&gt;E2782,SUM($Q$4:Q2782)-SUM($R$3:R2781),0)</f>
        <v>0</v>
      </c>
      <c r="S2782" s="6">
        <f>IF(B2782&gt;0,SUM($R$4:R2782)-SUM($S$3:S2781),0)</f>
        <v>0</v>
      </c>
    </row>
    <row r="2783" spans="1:19">
      <c r="A2783">
        <f>IF(E2782&lt;&gt;E2783,COUNTIF($A$4:A2782,"&lt;&gt;0")+1,0)</f>
        <v>0</v>
      </c>
      <c r="B2783">
        <f>IF(A2783&lt;&gt;0,IF(MOD(A2783,3)=0,COUNTIF($B$4:B2782,"&lt;&gt;0")+1,0),0)</f>
        <v>0</v>
      </c>
      <c r="C2783" s="9">
        <f>'Dash Board'!$C$12+COUNT('Daily reducing balance'!$F$4:F2782)</f>
        <v>44509</v>
      </c>
      <c r="D2783">
        <f t="shared" si="301"/>
        <v>2021</v>
      </c>
      <c r="E2783">
        <f t="shared" si="302"/>
        <v>11</v>
      </c>
      <c r="F2783">
        <f>DAY('Dash Board'!$C$12+COUNT('Daily reducing balance'!$F$4:F2782))</f>
        <v>9</v>
      </c>
      <c r="G2783" s="8">
        <f t="shared" si="303"/>
        <v>204252.71772520914</v>
      </c>
      <c r="H2783" s="6">
        <f>G2783*'Dash Board'!$C$11/365</f>
        <v>58.75763112643002</v>
      </c>
      <c r="I2783" s="6">
        <f>H2783*'Dash Board'!$C$18/'Dash Board'!$C$11</f>
        <v>27.979824345919059</v>
      </c>
      <c r="J2783" s="6">
        <f>(G2783&gt;1)*PMT('Dash Board'!$C$11/365,$U$4,-'Dash Board'!$C$19)</f>
        <v>108.80376961660664</v>
      </c>
      <c r="K2783" s="6">
        <f t="shared" si="305"/>
        <v>0</v>
      </c>
      <c r="L2783" s="8">
        <f t="shared" si="306"/>
        <v>204202.67158671896</v>
      </c>
      <c r="N2783" s="8">
        <f t="shared" si="304"/>
        <v>80.823945270687588</v>
      </c>
      <c r="O2783" s="8">
        <f>IF(E2782&lt;&gt;E2783,SUM($N$4:N2783)-SUM($O$3:O2782),0)</f>
        <v>0</v>
      </c>
      <c r="P2783" s="6">
        <f>IF(B2783&gt;0,SUM($O$4:O2783)-SUM($P$3:P2782),0)</f>
        <v>0</v>
      </c>
      <c r="Q2783" s="6">
        <f t="shared" si="307"/>
        <v>27.979824345919059</v>
      </c>
      <c r="R2783" s="8">
        <f>IF(E2782&lt;&gt;E2783,SUM($Q$4:Q2783)-SUM($R$3:R2782),0)</f>
        <v>0</v>
      </c>
      <c r="S2783" s="6">
        <f>IF(B2783&gt;0,SUM($R$4:R2783)-SUM($S$3:S2782),0)</f>
        <v>0</v>
      </c>
    </row>
    <row r="2784" spans="1:19">
      <c r="A2784">
        <f>IF(E2783&lt;&gt;E2784,COUNTIF($A$4:A2783,"&lt;&gt;0")+1,0)</f>
        <v>0</v>
      </c>
      <c r="B2784">
        <f>IF(A2784&lt;&gt;0,IF(MOD(A2784,3)=0,COUNTIF($B$4:B2783,"&lt;&gt;0")+1,0),0)</f>
        <v>0</v>
      </c>
      <c r="C2784" s="9">
        <f>'Dash Board'!$C$12+COUNT('Daily reducing balance'!$F$4:F2783)</f>
        <v>44510</v>
      </c>
      <c r="D2784">
        <f t="shared" si="301"/>
        <v>2021</v>
      </c>
      <c r="E2784">
        <f t="shared" si="302"/>
        <v>11</v>
      </c>
      <c r="F2784">
        <f>DAY('Dash Board'!$C$12+COUNT('Daily reducing balance'!$F$4:F2783))</f>
        <v>10</v>
      </c>
      <c r="G2784" s="8">
        <f t="shared" si="303"/>
        <v>204202.67158671896</v>
      </c>
      <c r="H2784" s="6">
        <f>G2784*'Dash Board'!$C$11/365</f>
        <v>58.743234292069836</v>
      </c>
      <c r="I2784" s="6">
        <f>H2784*'Dash Board'!$C$18/'Dash Board'!$C$11</f>
        <v>27.972968710509448</v>
      </c>
      <c r="J2784" s="6">
        <f>(G2784&gt;1)*PMT('Dash Board'!$C$11/365,$U$4,-'Dash Board'!$C$19)</f>
        <v>108.80376961660664</v>
      </c>
      <c r="K2784" s="6">
        <f t="shared" si="305"/>
        <v>0</v>
      </c>
      <c r="L2784" s="8">
        <f t="shared" si="306"/>
        <v>204152.61105139443</v>
      </c>
      <c r="N2784" s="8">
        <f t="shared" si="304"/>
        <v>80.830800906097195</v>
      </c>
      <c r="O2784" s="8">
        <f>IF(E2783&lt;&gt;E2784,SUM($N$4:N2784)-SUM($O$3:O2783),0)</f>
        <v>0</v>
      </c>
      <c r="P2784" s="6">
        <f>IF(B2784&gt;0,SUM($O$4:O2784)-SUM($P$3:P2783),0)</f>
        <v>0</v>
      </c>
      <c r="Q2784" s="6">
        <f t="shared" si="307"/>
        <v>27.972968710509448</v>
      </c>
      <c r="R2784" s="8">
        <f>IF(E2783&lt;&gt;E2784,SUM($Q$4:Q2784)-SUM($R$3:R2783),0)</f>
        <v>0</v>
      </c>
      <c r="S2784" s="6">
        <f>IF(B2784&gt;0,SUM($R$4:R2784)-SUM($S$3:S2783),0)</f>
        <v>0</v>
      </c>
    </row>
    <row r="2785" spans="1:19">
      <c r="A2785">
        <f>IF(E2784&lt;&gt;E2785,COUNTIF($A$4:A2784,"&lt;&gt;0")+1,0)</f>
        <v>0</v>
      </c>
      <c r="B2785">
        <f>IF(A2785&lt;&gt;0,IF(MOD(A2785,3)=0,COUNTIF($B$4:B2784,"&lt;&gt;0")+1,0),0)</f>
        <v>0</v>
      </c>
      <c r="C2785" s="9">
        <f>'Dash Board'!$C$12+COUNT('Daily reducing balance'!$F$4:F2784)</f>
        <v>44511</v>
      </c>
      <c r="D2785">
        <f t="shared" si="301"/>
        <v>2021</v>
      </c>
      <c r="E2785">
        <f t="shared" si="302"/>
        <v>11</v>
      </c>
      <c r="F2785">
        <f>DAY('Dash Board'!$C$12+COUNT('Daily reducing balance'!$F$4:F2784))</f>
        <v>11</v>
      </c>
      <c r="G2785" s="8">
        <f t="shared" si="303"/>
        <v>204152.61105139443</v>
      </c>
      <c r="H2785" s="6">
        <f>G2785*'Dash Board'!$C$11/365</f>
        <v>58.728833316154557</v>
      </c>
      <c r="I2785" s="6">
        <f>H2785*'Dash Board'!$C$18/'Dash Board'!$C$11</f>
        <v>27.966111102930743</v>
      </c>
      <c r="J2785" s="6">
        <f>(G2785&gt;1)*PMT('Dash Board'!$C$11/365,$U$4,-'Dash Board'!$C$19)</f>
        <v>108.80376961660664</v>
      </c>
      <c r="K2785" s="6">
        <f t="shared" si="305"/>
        <v>0</v>
      </c>
      <c r="L2785" s="8">
        <f t="shared" si="306"/>
        <v>204102.53611509397</v>
      </c>
      <c r="N2785" s="8">
        <f t="shared" si="304"/>
        <v>80.837658513675905</v>
      </c>
      <c r="O2785" s="8">
        <f>IF(E2784&lt;&gt;E2785,SUM($N$4:N2785)-SUM($O$3:O2784),0)</f>
        <v>0</v>
      </c>
      <c r="P2785" s="6">
        <f>IF(B2785&gt;0,SUM($O$4:O2785)-SUM($P$3:P2784),0)</f>
        <v>0</v>
      </c>
      <c r="Q2785" s="6">
        <f t="shared" si="307"/>
        <v>27.966111102930743</v>
      </c>
      <c r="R2785" s="8">
        <f>IF(E2784&lt;&gt;E2785,SUM($Q$4:Q2785)-SUM($R$3:R2784),0)</f>
        <v>0</v>
      </c>
      <c r="S2785" s="6">
        <f>IF(B2785&gt;0,SUM($R$4:R2785)-SUM($S$3:S2784),0)</f>
        <v>0</v>
      </c>
    </row>
    <row r="2786" spans="1:19">
      <c r="A2786">
        <f>IF(E2785&lt;&gt;E2786,COUNTIF($A$4:A2785,"&lt;&gt;0")+1,0)</f>
        <v>0</v>
      </c>
      <c r="B2786">
        <f>IF(A2786&lt;&gt;0,IF(MOD(A2786,3)=0,COUNTIF($B$4:B2785,"&lt;&gt;0")+1,0),0)</f>
        <v>0</v>
      </c>
      <c r="C2786" s="9">
        <f>'Dash Board'!$C$12+COUNT('Daily reducing balance'!$F$4:F2785)</f>
        <v>44512</v>
      </c>
      <c r="D2786">
        <f t="shared" si="301"/>
        <v>2021</v>
      </c>
      <c r="E2786">
        <f t="shared" si="302"/>
        <v>11</v>
      </c>
      <c r="F2786">
        <f>DAY('Dash Board'!$C$12+COUNT('Daily reducing balance'!$F$4:F2785))</f>
        <v>12</v>
      </c>
      <c r="G2786" s="8">
        <f t="shared" si="303"/>
        <v>204102.53611509397</v>
      </c>
      <c r="H2786" s="6">
        <f>G2786*'Dash Board'!$C$11/365</f>
        <v>58.714428197492786</v>
      </c>
      <c r="I2786" s="6">
        <f>H2786*'Dash Board'!$C$18/'Dash Board'!$C$11</f>
        <v>27.959251522615617</v>
      </c>
      <c r="J2786" s="6">
        <f>(G2786&gt;1)*PMT('Dash Board'!$C$11/365,$U$4,-'Dash Board'!$C$19)</f>
        <v>108.80376961660664</v>
      </c>
      <c r="K2786" s="6">
        <f t="shared" si="305"/>
        <v>0</v>
      </c>
      <c r="L2786" s="8">
        <f t="shared" si="306"/>
        <v>204052.44677367486</v>
      </c>
      <c r="N2786" s="8">
        <f t="shared" si="304"/>
        <v>80.844518093991027</v>
      </c>
      <c r="O2786" s="8">
        <f>IF(E2785&lt;&gt;E2786,SUM($N$4:N2786)-SUM($O$3:O2785),0)</f>
        <v>0</v>
      </c>
      <c r="P2786" s="6">
        <f>IF(B2786&gt;0,SUM($O$4:O2786)-SUM($P$3:P2785),0)</f>
        <v>0</v>
      </c>
      <c r="Q2786" s="6">
        <f t="shared" si="307"/>
        <v>27.959251522615617</v>
      </c>
      <c r="R2786" s="8">
        <f>IF(E2785&lt;&gt;E2786,SUM($Q$4:Q2786)-SUM($R$3:R2785),0)</f>
        <v>0</v>
      </c>
      <c r="S2786" s="6">
        <f>IF(B2786&gt;0,SUM($R$4:R2786)-SUM($S$3:S2785),0)</f>
        <v>0</v>
      </c>
    </row>
    <row r="2787" spans="1:19">
      <c r="A2787">
        <f>IF(E2786&lt;&gt;E2787,COUNTIF($A$4:A2786,"&lt;&gt;0")+1,0)</f>
        <v>0</v>
      </c>
      <c r="B2787">
        <f>IF(A2787&lt;&gt;0,IF(MOD(A2787,3)=0,COUNTIF($B$4:B2786,"&lt;&gt;0")+1,0),0)</f>
        <v>0</v>
      </c>
      <c r="C2787" s="9">
        <f>'Dash Board'!$C$12+COUNT('Daily reducing balance'!$F$4:F2786)</f>
        <v>44513</v>
      </c>
      <c r="D2787">
        <f t="shared" si="301"/>
        <v>2021</v>
      </c>
      <c r="E2787">
        <f t="shared" si="302"/>
        <v>11</v>
      </c>
      <c r="F2787">
        <f>DAY('Dash Board'!$C$12+COUNT('Daily reducing balance'!$F$4:F2786))</f>
        <v>13</v>
      </c>
      <c r="G2787" s="8">
        <f t="shared" si="303"/>
        <v>204052.44677367486</v>
      </c>
      <c r="H2787" s="6">
        <f>G2787*'Dash Board'!$C$11/365</f>
        <v>58.700018934892768</v>
      </c>
      <c r="I2787" s="6">
        <f>H2787*'Dash Board'!$C$18/'Dash Board'!$C$11</f>
        <v>27.95238996899656</v>
      </c>
      <c r="J2787" s="6">
        <f>(G2787&gt;1)*PMT('Dash Board'!$C$11/365,$U$4,-'Dash Board'!$C$19)</f>
        <v>108.80376961660664</v>
      </c>
      <c r="K2787" s="6">
        <f t="shared" si="305"/>
        <v>0</v>
      </c>
      <c r="L2787" s="8">
        <f t="shared" si="306"/>
        <v>204002.34302299315</v>
      </c>
      <c r="N2787" s="8">
        <f t="shared" si="304"/>
        <v>80.851379647610088</v>
      </c>
      <c r="O2787" s="8">
        <f>IF(E2786&lt;&gt;E2787,SUM($N$4:N2787)-SUM($O$3:O2786),0)</f>
        <v>0</v>
      </c>
      <c r="P2787" s="6">
        <f>IF(B2787&gt;0,SUM($O$4:O2787)-SUM($P$3:P2786),0)</f>
        <v>0</v>
      </c>
      <c r="Q2787" s="6">
        <f t="shared" si="307"/>
        <v>27.95238996899656</v>
      </c>
      <c r="R2787" s="8">
        <f>IF(E2786&lt;&gt;E2787,SUM($Q$4:Q2787)-SUM($R$3:R2786),0)</f>
        <v>0</v>
      </c>
      <c r="S2787" s="6">
        <f>IF(B2787&gt;0,SUM($R$4:R2787)-SUM($S$3:S2786),0)</f>
        <v>0</v>
      </c>
    </row>
    <row r="2788" spans="1:19">
      <c r="A2788">
        <f>IF(E2787&lt;&gt;E2788,COUNTIF($A$4:A2787,"&lt;&gt;0")+1,0)</f>
        <v>0</v>
      </c>
      <c r="B2788">
        <f>IF(A2788&lt;&gt;0,IF(MOD(A2788,3)=0,COUNTIF($B$4:B2787,"&lt;&gt;0")+1,0),0)</f>
        <v>0</v>
      </c>
      <c r="C2788" s="9">
        <f>'Dash Board'!$C$12+COUNT('Daily reducing balance'!$F$4:F2787)</f>
        <v>44514</v>
      </c>
      <c r="D2788">
        <f t="shared" si="301"/>
        <v>2021</v>
      </c>
      <c r="E2788">
        <f t="shared" si="302"/>
        <v>11</v>
      </c>
      <c r="F2788">
        <f>DAY('Dash Board'!$C$12+COUNT('Daily reducing balance'!$F$4:F2787))</f>
        <v>14</v>
      </c>
      <c r="G2788" s="8">
        <f t="shared" si="303"/>
        <v>204002.34302299315</v>
      </c>
      <c r="H2788" s="6">
        <f>G2788*'Dash Board'!$C$11/365</f>
        <v>58.685605527162409</v>
      </c>
      <c r="I2788" s="6">
        <f>H2788*'Dash Board'!$C$18/'Dash Board'!$C$11</f>
        <v>27.945526441505912</v>
      </c>
      <c r="J2788" s="6">
        <f>(G2788&gt;1)*PMT('Dash Board'!$C$11/365,$U$4,-'Dash Board'!$C$19)</f>
        <v>108.80376961660664</v>
      </c>
      <c r="K2788" s="6">
        <f t="shared" si="305"/>
        <v>0</v>
      </c>
      <c r="L2788" s="8">
        <f t="shared" si="306"/>
        <v>203952.2248589037</v>
      </c>
      <c r="N2788" s="8">
        <f t="shared" si="304"/>
        <v>80.858243175100739</v>
      </c>
      <c r="O2788" s="8">
        <f>IF(E2787&lt;&gt;E2788,SUM($N$4:N2788)-SUM($O$3:O2787),0)</f>
        <v>0</v>
      </c>
      <c r="P2788" s="6">
        <f>IF(B2788&gt;0,SUM($O$4:O2788)-SUM($P$3:P2787),0)</f>
        <v>0</v>
      </c>
      <c r="Q2788" s="6">
        <f t="shared" si="307"/>
        <v>27.945526441505912</v>
      </c>
      <c r="R2788" s="8">
        <f>IF(E2787&lt;&gt;E2788,SUM($Q$4:Q2788)-SUM($R$3:R2787),0)</f>
        <v>0</v>
      </c>
      <c r="S2788" s="6">
        <f>IF(B2788&gt;0,SUM($R$4:R2788)-SUM($S$3:S2787),0)</f>
        <v>0</v>
      </c>
    </row>
    <row r="2789" spans="1:19">
      <c r="A2789">
        <f>IF(E2788&lt;&gt;E2789,COUNTIF($A$4:A2788,"&lt;&gt;0")+1,0)</f>
        <v>0</v>
      </c>
      <c r="B2789">
        <f>IF(A2789&lt;&gt;0,IF(MOD(A2789,3)=0,COUNTIF($B$4:B2788,"&lt;&gt;0")+1,0),0)</f>
        <v>0</v>
      </c>
      <c r="C2789" s="9">
        <f>'Dash Board'!$C$12+COUNT('Daily reducing balance'!$F$4:F2788)</f>
        <v>44515</v>
      </c>
      <c r="D2789">
        <f t="shared" si="301"/>
        <v>2021</v>
      </c>
      <c r="E2789">
        <f t="shared" si="302"/>
        <v>11</v>
      </c>
      <c r="F2789">
        <f>DAY('Dash Board'!$C$12+COUNT('Daily reducing balance'!$F$4:F2788))</f>
        <v>15</v>
      </c>
      <c r="G2789" s="8">
        <f t="shared" si="303"/>
        <v>203952.2248589037</v>
      </c>
      <c r="H2789" s="6">
        <f>G2789*'Dash Board'!$C$11/365</f>
        <v>58.671187973109284</v>
      </c>
      <c r="I2789" s="6">
        <f>H2789*'Dash Board'!$C$18/'Dash Board'!$C$11</f>
        <v>27.938660939575854</v>
      </c>
      <c r="J2789" s="6">
        <f>(G2789&gt;1)*PMT('Dash Board'!$C$11/365,$U$4,-'Dash Board'!$C$19)</f>
        <v>108.80376961660664</v>
      </c>
      <c r="K2789" s="6">
        <f t="shared" si="305"/>
        <v>0</v>
      </c>
      <c r="L2789" s="8">
        <f t="shared" si="306"/>
        <v>203902.09227726021</v>
      </c>
      <c r="N2789" s="8">
        <f t="shared" si="304"/>
        <v>80.86510867703079</v>
      </c>
      <c r="O2789" s="8">
        <f>IF(E2788&lt;&gt;E2789,SUM($N$4:N2789)-SUM($O$3:O2788),0)</f>
        <v>0</v>
      </c>
      <c r="P2789" s="6">
        <f>IF(B2789&gt;0,SUM($O$4:O2789)-SUM($P$3:P2788),0)</f>
        <v>0</v>
      </c>
      <c r="Q2789" s="6">
        <f t="shared" si="307"/>
        <v>27.938660939575854</v>
      </c>
      <c r="R2789" s="8">
        <f>IF(E2788&lt;&gt;E2789,SUM($Q$4:Q2789)-SUM($R$3:R2788),0)</f>
        <v>0</v>
      </c>
      <c r="S2789" s="6">
        <f>IF(B2789&gt;0,SUM($R$4:R2789)-SUM($S$3:S2788),0)</f>
        <v>0</v>
      </c>
    </row>
    <row r="2790" spans="1:19">
      <c r="A2790">
        <f>IF(E2789&lt;&gt;E2790,COUNTIF($A$4:A2789,"&lt;&gt;0")+1,0)</f>
        <v>0</v>
      </c>
      <c r="B2790">
        <f>IF(A2790&lt;&gt;0,IF(MOD(A2790,3)=0,COUNTIF($B$4:B2789,"&lt;&gt;0")+1,0),0)</f>
        <v>0</v>
      </c>
      <c r="C2790" s="9">
        <f>'Dash Board'!$C$12+COUNT('Daily reducing balance'!$F$4:F2789)</f>
        <v>44516</v>
      </c>
      <c r="D2790">
        <f t="shared" si="301"/>
        <v>2021</v>
      </c>
      <c r="E2790">
        <f t="shared" si="302"/>
        <v>11</v>
      </c>
      <c r="F2790">
        <f>DAY('Dash Board'!$C$12+COUNT('Daily reducing balance'!$F$4:F2789))</f>
        <v>16</v>
      </c>
      <c r="G2790" s="8">
        <f t="shared" si="303"/>
        <v>203902.09227726021</v>
      </c>
      <c r="H2790" s="6">
        <f>G2790*'Dash Board'!$C$11/365</f>
        <v>58.656766271540604</v>
      </c>
      <c r="I2790" s="6">
        <f>H2790*'Dash Board'!$C$18/'Dash Board'!$C$11</f>
        <v>27.931793462638385</v>
      </c>
      <c r="J2790" s="6">
        <f>(G2790&gt;1)*PMT('Dash Board'!$C$11/365,$U$4,-'Dash Board'!$C$19)</f>
        <v>108.80376961660664</v>
      </c>
      <c r="K2790" s="6">
        <f t="shared" si="305"/>
        <v>0</v>
      </c>
      <c r="L2790" s="8">
        <f t="shared" si="306"/>
        <v>203851.94527391513</v>
      </c>
      <c r="N2790" s="8">
        <f t="shared" si="304"/>
        <v>80.871976153968262</v>
      </c>
      <c r="O2790" s="8">
        <f>IF(E2789&lt;&gt;E2790,SUM($N$4:N2790)-SUM($O$3:O2789),0)</f>
        <v>0</v>
      </c>
      <c r="P2790" s="6">
        <f>IF(B2790&gt;0,SUM($O$4:O2790)-SUM($P$3:P2789),0)</f>
        <v>0</v>
      </c>
      <c r="Q2790" s="6">
        <f t="shared" si="307"/>
        <v>27.931793462638385</v>
      </c>
      <c r="R2790" s="8">
        <f>IF(E2789&lt;&gt;E2790,SUM($Q$4:Q2790)-SUM($R$3:R2789),0)</f>
        <v>0</v>
      </c>
      <c r="S2790" s="6">
        <f>IF(B2790&gt;0,SUM($R$4:R2790)-SUM($S$3:S2789),0)</f>
        <v>0</v>
      </c>
    </row>
    <row r="2791" spans="1:19">
      <c r="A2791">
        <f>IF(E2790&lt;&gt;E2791,COUNTIF($A$4:A2790,"&lt;&gt;0")+1,0)</f>
        <v>0</v>
      </c>
      <c r="B2791">
        <f>IF(A2791&lt;&gt;0,IF(MOD(A2791,3)=0,COUNTIF($B$4:B2790,"&lt;&gt;0")+1,0),0)</f>
        <v>0</v>
      </c>
      <c r="C2791" s="9">
        <f>'Dash Board'!$C$12+COUNT('Daily reducing balance'!$F$4:F2790)</f>
        <v>44517</v>
      </c>
      <c r="D2791">
        <f t="shared" si="301"/>
        <v>2021</v>
      </c>
      <c r="E2791">
        <f t="shared" si="302"/>
        <v>11</v>
      </c>
      <c r="F2791">
        <f>DAY('Dash Board'!$C$12+COUNT('Daily reducing balance'!$F$4:F2790))</f>
        <v>17</v>
      </c>
      <c r="G2791" s="8">
        <f t="shared" si="303"/>
        <v>203851.94527391513</v>
      </c>
      <c r="H2791" s="6">
        <f>G2791*'Dash Board'!$C$11/365</f>
        <v>58.642340421263249</v>
      </c>
      <c r="I2791" s="6">
        <f>H2791*'Dash Board'!$C$18/'Dash Board'!$C$11</f>
        <v>27.924924010125359</v>
      </c>
      <c r="J2791" s="6">
        <f>(G2791&gt;1)*PMT('Dash Board'!$C$11/365,$U$4,-'Dash Board'!$C$19)</f>
        <v>108.80376961660664</v>
      </c>
      <c r="K2791" s="6">
        <f t="shared" si="305"/>
        <v>0</v>
      </c>
      <c r="L2791" s="8">
        <f t="shared" si="306"/>
        <v>203801.78384471979</v>
      </c>
      <c r="N2791" s="8">
        <f t="shared" si="304"/>
        <v>80.878845606481292</v>
      </c>
      <c r="O2791" s="8">
        <f>IF(E2790&lt;&gt;E2791,SUM($N$4:N2791)-SUM($O$3:O2790),0)</f>
        <v>0</v>
      </c>
      <c r="P2791" s="6">
        <f>IF(B2791&gt;0,SUM($O$4:O2791)-SUM($P$3:P2790),0)</f>
        <v>0</v>
      </c>
      <c r="Q2791" s="6">
        <f t="shared" si="307"/>
        <v>27.924924010125359</v>
      </c>
      <c r="R2791" s="8">
        <f>IF(E2790&lt;&gt;E2791,SUM($Q$4:Q2791)-SUM($R$3:R2790),0)</f>
        <v>0</v>
      </c>
      <c r="S2791" s="6">
        <f>IF(B2791&gt;0,SUM($R$4:R2791)-SUM($S$3:S2790),0)</f>
        <v>0</v>
      </c>
    </row>
    <row r="2792" spans="1:19">
      <c r="A2792">
        <f>IF(E2791&lt;&gt;E2792,COUNTIF($A$4:A2791,"&lt;&gt;0")+1,0)</f>
        <v>0</v>
      </c>
      <c r="B2792">
        <f>IF(A2792&lt;&gt;0,IF(MOD(A2792,3)=0,COUNTIF($B$4:B2791,"&lt;&gt;0")+1,0),0)</f>
        <v>0</v>
      </c>
      <c r="C2792" s="9">
        <f>'Dash Board'!$C$12+COUNT('Daily reducing balance'!$F$4:F2791)</f>
        <v>44518</v>
      </c>
      <c r="D2792">
        <f t="shared" si="301"/>
        <v>2021</v>
      </c>
      <c r="E2792">
        <f t="shared" si="302"/>
        <v>11</v>
      </c>
      <c r="F2792">
        <f>DAY('Dash Board'!$C$12+COUNT('Daily reducing balance'!$F$4:F2791))</f>
        <v>18</v>
      </c>
      <c r="G2792" s="8">
        <f t="shared" si="303"/>
        <v>203801.78384471979</v>
      </c>
      <c r="H2792" s="6">
        <f>G2792*'Dash Board'!$C$11/365</f>
        <v>58.627910421083769</v>
      </c>
      <c r="I2792" s="6">
        <f>H2792*'Dash Board'!$C$18/'Dash Board'!$C$11</f>
        <v>27.918052581468462</v>
      </c>
      <c r="J2792" s="6">
        <f>(G2792&gt;1)*PMT('Dash Board'!$C$11/365,$U$4,-'Dash Board'!$C$19)</f>
        <v>108.80376961660664</v>
      </c>
      <c r="K2792" s="6">
        <f t="shared" si="305"/>
        <v>0</v>
      </c>
      <c r="L2792" s="8">
        <f t="shared" si="306"/>
        <v>203751.60798552426</v>
      </c>
      <c r="N2792" s="8">
        <f t="shared" si="304"/>
        <v>80.885717035138185</v>
      </c>
      <c r="O2792" s="8">
        <f>IF(E2791&lt;&gt;E2792,SUM($N$4:N2792)-SUM($O$3:O2791),0)</f>
        <v>0</v>
      </c>
      <c r="P2792" s="6">
        <f>IF(B2792&gt;0,SUM($O$4:O2792)-SUM($P$3:P2791),0)</f>
        <v>0</v>
      </c>
      <c r="Q2792" s="6">
        <f t="shared" si="307"/>
        <v>27.918052581468462</v>
      </c>
      <c r="R2792" s="8">
        <f>IF(E2791&lt;&gt;E2792,SUM($Q$4:Q2792)-SUM($R$3:R2791),0)</f>
        <v>0</v>
      </c>
      <c r="S2792" s="6">
        <f>IF(B2792&gt;0,SUM($R$4:R2792)-SUM($S$3:S2791),0)</f>
        <v>0</v>
      </c>
    </row>
    <row r="2793" spans="1:19">
      <c r="A2793">
        <f>IF(E2792&lt;&gt;E2793,COUNTIF($A$4:A2792,"&lt;&gt;0")+1,0)</f>
        <v>0</v>
      </c>
      <c r="B2793">
        <f>IF(A2793&lt;&gt;0,IF(MOD(A2793,3)=0,COUNTIF($B$4:B2792,"&lt;&gt;0")+1,0),0)</f>
        <v>0</v>
      </c>
      <c r="C2793" s="9">
        <f>'Dash Board'!$C$12+COUNT('Daily reducing balance'!$F$4:F2792)</f>
        <v>44519</v>
      </c>
      <c r="D2793">
        <f t="shared" si="301"/>
        <v>2021</v>
      </c>
      <c r="E2793">
        <f t="shared" si="302"/>
        <v>11</v>
      </c>
      <c r="F2793">
        <f>DAY('Dash Board'!$C$12+COUNT('Daily reducing balance'!$F$4:F2792))</f>
        <v>19</v>
      </c>
      <c r="G2793" s="8">
        <f t="shared" si="303"/>
        <v>203751.60798552426</v>
      </c>
      <c r="H2793" s="6">
        <f>G2793*'Dash Board'!$C$11/365</f>
        <v>58.613476269808352</v>
      </c>
      <c r="I2793" s="6">
        <f>H2793*'Dash Board'!$C$18/'Dash Board'!$C$11</f>
        <v>27.911179176099218</v>
      </c>
      <c r="J2793" s="6">
        <f>(G2793&gt;1)*PMT('Dash Board'!$C$11/365,$U$4,-'Dash Board'!$C$19)</f>
        <v>108.80376961660664</v>
      </c>
      <c r="K2793" s="6">
        <f t="shared" si="305"/>
        <v>0</v>
      </c>
      <c r="L2793" s="8">
        <f t="shared" si="306"/>
        <v>203701.41769217746</v>
      </c>
      <c r="N2793" s="8">
        <f t="shared" si="304"/>
        <v>80.892590440507433</v>
      </c>
      <c r="O2793" s="8">
        <f>IF(E2792&lt;&gt;E2793,SUM($N$4:N2793)-SUM($O$3:O2792),0)</f>
        <v>0</v>
      </c>
      <c r="P2793" s="6">
        <f>IF(B2793&gt;0,SUM($O$4:O2793)-SUM($P$3:P2792),0)</f>
        <v>0</v>
      </c>
      <c r="Q2793" s="6">
        <f t="shared" si="307"/>
        <v>27.911179176099218</v>
      </c>
      <c r="R2793" s="8">
        <f>IF(E2792&lt;&gt;E2793,SUM($Q$4:Q2793)-SUM($R$3:R2792),0)</f>
        <v>0</v>
      </c>
      <c r="S2793" s="6">
        <f>IF(B2793&gt;0,SUM($R$4:R2793)-SUM($S$3:S2792),0)</f>
        <v>0</v>
      </c>
    </row>
    <row r="2794" spans="1:19">
      <c r="A2794">
        <f>IF(E2793&lt;&gt;E2794,COUNTIF($A$4:A2793,"&lt;&gt;0")+1,0)</f>
        <v>0</v>
      </c>
      <c r="B2794">
        <f>IF(A2794&lt;&gt;0,IF(MOD(A2794,3)=0,COUNTIF($B$4:B2793,"&lt;&gt;0")+1,0),0)</f>
        <v>0</v>
      </c>
      <c r="C2794" s="9">
        <f>'Dash Board'!$C$12+COUNT('Daily reducing balance'!$F$4:F2793)</f>
        <v>44520</v>
      </c>
      <c r="D2794">
        <f t="shared" si="301"/>
        <v>2021</v>
      </c>
      <c r="E2794">
        <f t="shared" si="302"/>
        <v>11</v>
      </c>
      <c r="F2794">
        <f>DAY('Dash Board'!$C$12+COUNT('Daily reducing balance'!$F$4:F2793))</f>
        <v>20</v>
      </c>
      <c r="G2794" s="8">
        <f t="shared" si="303"/>
        <v>203701.41769217746</v>
      </c>
      <c r="H2794" s="6">
        <f>G2794*'Dash Board'!$C$11/365</f>
        <v>58.599037966242825</v>
      </c>
      <c r="I2794" s="6">
        <f>H2794*'Dash Board'!$C$18/'Dash Board'!$C$11</f>
        <v>27.904303793448967</v>
      </c>
      <c r="J2794" s="6">
        <f>(G2794&gt;1)*PMT('Dash Board'!$C$11/365,$U$4,-'Dash Board'!$C$19)</f>
        <v>108.80376961660664</v>
      </c>
      <c r="K2794" s="6">
        <f t="shared" si="305"/>
        <v>0</v>
      </c>
      <c r="L2794" s="8">
        <f t="shared" si="306"/>
        <v>203651.2129605271</v>
      </c>
      <c r="N2794" s="8">
        <f t="shared" si="304"/>
        <v>80.899465823157669</v>
      </c>
      <c r="O2794" s="8">
        <f>IF(E2793&lt;&gt;E2794,SUM($N$4:N2794)-SUM($O$3:O2793),0)</f>
        <v>0</v>
      </c>
      <c r="P2794" s="6">
        <f>IF(B2794&gt;0,SUM($O$4:O2794)-SUM($P$3:P2793),0)</f>
        <v>0</v>
      </c>
      <c r="Q2794" s="6">
        <f t="shared" si="307"/>
        <v>27.904303793448967</v>
      </c>
      <c r="R2794" s="8">
        <f>IF(E2793&lt;&gt;E2794,SUM($Q$4:Q2794)-SUM($R$3:R2793),0)</f>
        <v>0</v>
      </c>
      <c r="S2794" s="6">
        <f>IF(B2794&gt;0,SUM($R$4:R2794)-SUM($S$3:S2793),0)</f>
        <v>0</v>
      </c>
    </row>
    <row r="2795" spans="1:19">
      <c r="A2795">
        <f>IF(E2794&lt;&gt;E2795,COUNTIF($A$4:A2794,"&lt;&gt;0")+1,0)</f>
        <v>0</v>
      </c>
      <c r="B2795">
        <f>IF(A2795&lt;&gt;0,IF(MOD(A2795,3)=0,COUNTIF($B$4:B2794,"&lt;&gt;0")+1,0),0)</f>
        <v>0</v>
      </c>
      <c r="C2795" s="9">
        <f>'Dash Board'!$C$12+COUNT('Daily reducing balance'!$F$4:F2794)</f>
        <v>44521</v>
      </c>
      <c r="D2795">
        <f t="shared" si="301"/>
        <v>2021</v>
      </c>
      <c r="E2795">
        <f t="shared" si="302"/>
        <v>11</v>
      </c>
      <c r="F2795">
        <f>DAY('Dash Board'!$C$12+COUNT('Daily reducing balance'!$F$4:F2794))</f>
        <v>21</v>
      </c>
      <c r="G2795" s="8">
        <f t="shared" si="303"/>
        <v>203651.2129605271</v>
      </c>
      <c r="H2795" s="6">
        <f>G2795*'Dash Board'!$C$11/365</f>
        <v>58.584595509192731</v>
      </c>
      <c r="I2795" s="6">
        <f>H2795*'Dash Board'!$C$18/'Dash Board'!$C$11</f>
        <v>27.897426432948922</v>
      </c>
      <c r="J2795" s="6">
        <f>(G2795&gt;1)*PMT('Dash Board'!$C$11/365,$U$4,-'Dash Board'!$C$19)</f>
        <v>108.80376961660664</v>
      </c>
      <c r="K2795" s="6">
        <f t="shared" si="305"/>
        <v>0</v>
      </c>
      <c r="L2795" s="8">
        <f t="shared" si="306"/>
        <v>203600.99378641968</v>
      </c>
      <c r="N2795" s="8">
        <f t="shared" si="304"/>
        <v>80.906343183657725</v>
      </c>
      <c r="O2795" s="8">
        <f>IF(E2794&lt;&gt;E2795,SUM($N$4:N2795)-SUM($O$3:O2794),0)</f>
        <v>0</v>
      </c>
      <c r="P2795" s="6">
        <f>IF(B2795&gt;0,SUM($O$4:O2795)-SUM($P$3:P2794),0)</f>
        <v>0</v>
      </c>
      <c r="Q2795" s="6">
        <f t="shared" si="307"/>
        <v>27.897426432948922</v>
      </c>
      <c r="R2795" s="8">
        <f>IF(E2794&lt;&gt;E2795,SUM($Q$4:Q2795)-SUM($R$3:R2794),0)</f>
        <v>0</v>
      </c>
      <c r="S2795" s="6">
        <f>IF(B2795&gt;0,SUM($R$4:R2795)-SUM($S$3:S2794),0)</f>
        <v>0</v>
      </c>
    </row>
    <row r="2796" spans="1:19">
      <c r="A2796">
        <f>IF(E2795&lt;&gt;E2796,COUNTIF($A$4:A2795,"&lt;&gt;0")+1,0)</f>
        <v>0</v>
      </c>
      <c r="B2796">
        <f>IF(A2796&lt;&gt;0,IF(MOD(A2796,3)=0,COUNTIF($B$4:B2795,"&lt;&gt;0")+1,0),0)</f>
        <v>0</v>
      </c>
      <c r="C2796" s="9">
        <f>'Dash Board'!$C$12+COUNT('Daily reducing balance'!$F$4:F2795)</f>
        <v>44522</v>
      </c>
      <c r="D2796">
        <f t="shared" si="301"/>
        <v>2021</v>
      </c>
      <c r="E2796">
        <f t="shared" si="302"/>
        <v>11</v>
      </c>
      <c r="F2796">
        <f>DAY('Dash Board'!$C$12+COUNT('Daily reducing balance'!$F$4:F2795))</f>
        <v>22</v>
      </c>
      <c r="G2796" s="8">
        <f t="shared" si="303"/>
        <v>203600.99378641968</v>
      </c>
      <c r="H2796" s="6">
        <f>G2796*'Dash Board'!$C$11/365</f>
        <v>58.570148897463199</v>
      </c>
      <c r="I2796" s="6">
        <f>H2796*'Dash Board'!$C$18/'Dash Board'!$C$11</f>
        <v>27.890547094030097</v>
      </c>
      <c r="J2796" s="6">
        <f>(G2796&gt;1)*PMT('Dash Board'!$C$11/365,$U$4,-'Dash Board'!$C$19)</f>
        <v>108.80376961660664</v>
      </c>
      <c r="K2796" s="6">
        <f t="shared" si="305"/>
        <v>0</v>
      </c>
      <c r="L2796" s="8">
        <f t="shared" si="306"/>
        <v>203550.76016570054</v>
      </c>
      <c r="N2796" s="8">
        <f t="shared" si="304"/>
        <v>80.913222522576547</v>
      </c>
      <c r="O2796" s="8">
        <f>IF(E2795&lt;&gt;E2796,SUM($N$4:N2796)-SUM($O$3:O2795),0)</f>
        <v>0</v>
      </c>
      <c r="P2796" s="6">
        <f>IF(B2796&gt;0,SUM($O$4:O2796)-SUM($P$3:P2795),0)</f>
        <v>0</v>
      </c>
      <c r="Q2796" s="6">
        <f t="shared" si="307"/>
        <v>27.890547094030097</v>
      </c>
      <c r="R2796" s="8">
        <f>IF(E2795&lt;&gt;E2796,SUM($Q$4:Q2796)-SUM($R$3:R2795),0)</f>
        <v>0</v>
      </c>
      <c r="S2796" s="6">
        <f>IF(B2796&gt;0,SUM($R$4:R2796)-SUM($S$3:S2795),0)</f>
        <v>0</v>
      </c>
    </row>
    <row r="2797" spans="1:19">
      <c r="A2797">
        <f>IF(E2796&lt;&gt;E2797,COUNTIF($A$4:A2796,"&lt;&gt;0")+1,0)</f>
        <v>0</v>
      </c>
      <c r="B2797">
        <f>IF(A2797&lt;&gt;0,IF(MOD(A2797,3)=0,COUNTIF($B$4:B2796,"&lt;&gt;0")+1,0),0)</f>
        <v>0</v>
      </c>
      <c r="C2797" s="9">
        <f>'Dash Board'!$C$12+COUNT('Daily reducing balance'!$F$4:F2796)</f>
        <v>44523</v>
      </c>
      <c r="D2797">
        <f t="shared" si="301"/>
        <v>2021</v>
      </c>
      <c r="E2797">
        <f t="shared" si="302"/>
        <v>11</v>
      </c>
      <c r="F2797">
        <f>DAY('Dash Board'!$C$12+COUNT('Daily reducing balance'!$F$4:F2796))</f>
        <v>23</v>
      </c>
      <c r="G2797" s="8">
        <f t="shared" si="303"/>
        <v>203550.76016570054</v>
      </c>
      <c r="H2797" s="6">
        <f>G2797*'Dash Board'!$C$11/365</f>
        <v>58.55569812985906</v>
      </c>
      <c r="I2797" s="6">
        <f>H2797*'Dash Board'!$C$18/'Dash Board'!$C$11</f>
        <v>27.883665776123365</v>
      </c>
      <c r="J2797" s="6">
        <f>(G2797&gt;1)*PMT('Dash Board'!$C$11/365,$U$4,-'Dash Board'!$C$19)</f>
        <v>108.80376961660664</v>
      </c>
      <c r="K2797" s="6">
        <f t="shared" si="305"/>
        <v>0</v>
      </c>
      <c r="L2797" s="8">
        <f t="shared" si="306"/>
        <v>203500.5120942138</v>
      </c>
      <c r="N2797" s="8">
        <f t="shared" si="304"/>
        <v>80.920103840483279</v>
      </c>
      <c r="O2797" s="8">
        <f>IF(E2796&lt;&gt;E2797,SUM($N$4:N2797)-SUM($O$3:O2796),0)</f>
        <v>0</v>
      </c>
      <c r="P2797" s="6">
        <f>IF(B2797&gt;0,SUM($O$4:O2797)-SUM($P$3:P2796),0)</f>
        <v>0</v>
      </c>
      <c r="Q2797" s="6">
        <f t="shared" si="307"/>
        <v>27.883665776123365</v>
      </c>
      <c r="R2797" s="8">
        <f>IF(E2796&lt;&gt;E2797,SUM($Q$4:Q2797)-SUM($R$3:R2796),0)</f>
        <v>0</v>
      </c>
      <c r="S2797" s="6">
        <f>IF(B2797&gt;0,SUM($R$4:R2797)-SUM($S$3:S2796),0)</f>
        <v>0</v>
      </c>
    </row>
    <row r="2798" spans="1:19">
      <c r="A2798">
        <f>IF(E2797&lt;&gt;E2798,COUNTIF($A$4:A2797,"&lt;&gt;0")+1,0)</f>
        <v>0</v>
      </c>
      <c r="B2798">
        <f>IF(A2798&lt;&gt;0,IF(MOD(A2798,3)=0,COUNTIF($B$4:B2797,"&lt;&gt;0")+1,0),0)</f>
        <v>0</v>
      </c>
      <c r="C2798" s="9">
        <f>'Dash Board'!$C$12+COUNT('Daily reducing balance'!$F$4:F2797)</f>
        <v>44524</v>
      </c>
      <c r="D2798">
        <f t="shared" si="301"/>
        <v>2021</v>
      </c>
      <c r="E2798">
        <f t="shared" si="302"/>
        <v>11</v>
      </c>
      <c r="F2798">
        <f>DAY('Dash Board'!$C$12+COUNT('Daily reducing balance'!$F$4:F2797))</f>
        <v>24</v>
      </c>
      <c r="G2798" s="8">
        <f t="shared" si="303"/>
        <v>203500.5120942138</v>
      </c>
      <c r="H2798" s="6">
        <f>G2798*'Dash Board'!$C$11/365</f>
        <v>58.541243205184792</v>
      </c>
      <c r="I2798" s="6">
        <f>H2798*'Dash Board'!$C$18/'Dash Board'!$C$11</f>
        <v>27.876782478659429</v>
      </c>
      <c r="J2798" s="6">
        <f>(G2798&gt;1)*PMT('Dash Board'!$C$11/365,$U$4,-'Dash Board'!$C$19)</f>
        <v>108.80376961660664</v>
      </c>
      <c r="K2798" s="6">
        <f t="shared" si="305"/>
        <v>0</v>
      </c>
      <c r="L2798" s="8">
        <f t="shared" si="306"/>
        <v>203450.24956780238</v>
      </c>
      <c r="N2798" s="8">
        <f t="shared" si="304"/>
        <v>80.926987137947208</v>
      </c>
      <c r="O2798" s="8">
        <f>IF(E2797&lt;&gt;E2798,SUM($N$4:N2798)-SUM($O$3:O2797),0)</f>
        <v>0</v>
      </c>
      <c r="P2798" s="6">
        <f>IF(B2798&gt;0,SUM($O$4:O2798)-SUM($P$3:P2797),0)</f>
        <v>0</v>
      </c>
      <c r="Q2798" s="6">
        <f t="shared" si="307"/>
        <v>27.876782478659429</v>
      </c>
      <c r="R2798" s="8">
        <f>IF(E2797&lt;&gt;E2798,SUM($Q$4:Q2798)-SUM($R$3:R2797),0)</f>
        <v>0</v>
      </c>
      <c r="S2798" s="6">
        <f>IF(B2798&gt;0,SUM($R$4:R2798)-SUM($S$3:S2797),0)</f>
        <v>0</v>
      </c>
    </row>
    <row r="2799" spans="1:19">
      <c r="A2799">
        <f>IF(E2798&lt;&gt;E2799,COUNTIF($A$4:A2798,"&lt;&gt;0")+1,0)</f>
        <v>0</v>
      </c>
      <c r="B2799">
        <f>IF(A2799&lt;&gt;0,IF(MOD(A2799,3)=0,COUNTIF($B$4:B2798,"&lt;&gt;0")+1,0),0)</f>
        <v>0</v>
      </c>
      <c r="C2799" s="9">
        <f>'Dash Board'!$C$12+COUNT('Daily reducing balance'!$F$4:F2798)</f>
        <v>44525</v>
      </c>
      <c r="D2799">
        <f t="shared" si="301"/>
        <v>2021</v>
      </c>
      <c r="E2799">
        <f t="shared" si="302"/>
        <v>11</v>
      </c>
      <c r="F2799">
        <f>DAY('Dash Board'!$C$12+COUNT('Daily reducing balance'!$F$4:F2798))</f>
        <v>25</v>
      </c>
      <c r="G2799" s="8">
        <f t="shared" si="303"/>
        <v>203450.24956780238</v>
      </c>
      <c r="H2799" s="6">
        <f>G2799*'Dash Board'!$C$11/365</f>
        <v>58.526784122244521</v>
      </c>
      <c r="I2799" s="6">
        <f>H2799*'Dash Board'!$C$18/'Dash Board'!$C$11</f>
        <v>27.869897201068824</v>
      </c>
      <c r="J2799" s="6">
        <f>(G2799&gt;1)*PMT('Dash Board'!$C$11/365,$U$4,-'Dash Board'!$C$19)</f>
        <v>108.80376961660664</v>
      </c>
      <c r="K2799" s="6">
        <f t="shared" si="305"/>
        <v>0</v>
      </c>
      <c r="L2799" s="8">
        <f t="shared" si="306"/>
        <v>203399.97258230802</v>
      </c>
      <c r="N2799" s="8">
        <f t="shared" si="304"/>
        <v>80.93387241553782</v>
      </c>
      <c r="O2799" s="8">
        <f>IF(E2798&lt;&gt;E2799,SUM($N$4:N2799)-SUM($O$3:O2798),0)</f>
        <v>0</v>
      </c>
      <c r="P2799" s="6">
        <f>IF(B2799&gt;0,SUM($O$4:O2799)-SUM($P$3:P2798),0)</f>
        <v>0</v>
      </c>
      <c r="Q2799" s="6">
        <f t="shared" si="307"/>
        <v>27.869897201068824</v>
      </c>
      <c r="R2799" s="8">
        <f>IF(E2798&lt;&gt;E2799,SUM($Q$4:Q2799)-SUM($R$3:R2798),0)</f>
        <v>0</v>
      </c>
      <c r="S2799" s="6">
        <f>IF(B2799&gt;0,SUM($R$4:R2799)-SUM($S$3:S2798),0)</f>
        <v>0</v>
      </c>
    </row>
    <row r="2800" spans="1:19">
      <c r="A2800">
        <f>IF(E2799&lt;&gt;E2800,COUNTIF($A$4:A2799,"&lt;&gt;0")+1,0)</f>
        <v>0</v>
      </c>
      <c r="B2800">
        <f>IF(A2800&lt;&gt;0,IF(MOD(A2800,3)=0,COUNTIF($B$4:B2799,"&lt;&gt;0")+1,0),0)</f>
        <v>0</v>
      </c>
      <c r="C2800" s="9">
        <f>'Dash Board'!$C$12+COUNT('Daily reducing balance'!$F$4:F2799)</f>
        <v>44526</v>
      </c>
      <c r="D2800">
        <f t="shared" si="301"/>
        <v>2021</v>
      </c>
      <c r="E2800">
        <f t="shared" si="302"/>
        <v>11</v>
      </c>
      <c r="F2800">
        <f>DAY('Dash Board'!$C$12+COUNT('Daily reducing balance'!$F$4:F2799))</f>
        <v>26</v>
      </c>
      <c r="G2800" s="8">
        <f t="shared" si="303"/>
        <v>203399.97258230802</v>
      </c>
      <c r="H2800" s="6">
        <f>G2800*'Dash Board'!$C$11/365</f>
        <v>58.512320879842029</v>
      </c>
      <c r="I2800" s="6">
        <f>H2800*'Dash Board'!$C$18/'Dash Board'!$C$11</f>
        <v>27.863009942781922</v>
      </c>
      <c r="J2800" s="6">
        <f>(G2800&gt;1)*PMT('Dash Board'!$C$11/365,$U$4,-'Dash Board'!$C$19)</f>
        <v>108.80376961660664</v>
      </c>
      <c r="K2800" s="6">
        <f t="shared" si="305"/>
        <v>0</v>
      </c>
      <c r="L2800" s="8">
        <f t="shared" si="306"/>
        <v>203349.68113357126</v>
      </c>
      <c r="N2800" s="8">
        <f t="shared" si="304"/>
        <v>80.940759673824715</v>
      </c>
      <c r="O2800" s="8">
        <f>IF(E2799&lt;&gt;E2800,SUM($N$4:N2800)-SUM($O$3:O2799),0)</f>
        <v>0</v>
      </c>
      <c r="P2800" s="6">
        <f>IF(B2800&gt;0,SUM($O$4:O2800)-SUM($P$3:P2799),0)</f>
        <v>0</v>
      </c>
      <c r="Q2800" s="6">
        <f t="shared" si="307"/>
        <v>27.863009942781922</v>
      </c>
      <c r="R2800" s="8">
        <f>IF(E2799&lt;&gt;E2800,SUM($Q$4:Q2800)-SUM($R$3:R2799),0)</f>
        <v>0</v>
      </c>
      <c r="S2800" s="6">
        <f>IF(B2800&gt;0,SUM($R$4:R2800)-SUM($S$3:S2799),0)</f>
        <v>0</v>
      </c>
    </row>
    <row r="2801" spans="1:19">
      <c r="A2801">
        <f>IF(E2800&lt;&gt;E2801,COUNTIF($A$4:A2800,"&lt;&gt;0")+1,0)</f>
        <v>0</v>
      </c>
      <c r="B2801">
        <f>IF(A2801&lt;&gt;0,IF(MOD(A2801,3)=0,COUNTIF($B$4:B2800,"&lt;&gt;0")+1,0),0)</f>
        <v>0</v>
      </c>
      <c r="C2801" s="9">
        <f>'Dash Board'!$C$12+COUNT('Daily reducing balance'!$F$4:F2800)</f>
        <v>44527</v>
      </c>
      <c r="D2801">
        <f t="shared" si="301"/>
        <v>2021</v>
      </c>
      <c r="E2801">
        <f t="shared" si="302"/>
        <v>11</v>
      </c>
      <c r="F2801">
        <f>DAY('Dash Board'!$C$12+COUNT('Daily reducing balance'!$F$4:F2800))</f>
        <v>27</v>
      </c>
      <c r="G2801" s="8">
        <f t="shared" si="303"/>
        <v>203349.68113357126</v>
      </c>
      <c r="H2801" s="6">
        <f>G2801*'Dash Board'!$C$11/365</f>
        <v>58.497853476780769</v>
      </c>
      <c r="I2801" s="6">
        <f>H2801*'Dash Board'!$C$18/'Dash Board'!$C$11</f>
        <v>27.856120703228939</v>
      </c>
      <c r="J2801" s="6">
        <f>(G2801&gt;1)*PMT('Dash Board'!$C$11/365,$U$4,-'Dash Board'!$C$19)</f>
        <v>108.80376961660664</v>
      </c>
      <c r="K2801" s="6">
        <f t="shared" si="305"/>
        <v>0</v>
      </c>
      <c r="L2801" s="8">
        <f t="shared" si="306"/>
        <v>203299.37521743143</v>
      </c>
      <c r="N2801" s="8">
        <f t="shared" si="304"/>
        <v>80.947648913377705</v>
      </c>
      <c r="O2801" s="8">
        <f>IF(E2800&lt;&gt;E2801,SUM($N$4:N2801)-SUM($O$3:O2800),0)</f>
        <v>0</v>
      </c>
      <c r="P2801" s="6">
        <f>IF(B2801&gt;0,SUM($O$4:O2801)-SUM($P$3:P2800),0)</f>
        <v>0</v>
      </c>
      <c r="Q2801" s="6">
        <f t="shared" si="307"/>
        <v>27.856120703228939</v>
      </c>
      <c r="R2801" s="8">
        <f>IF(E2800&lt;&gt;E2801,SUM($Q$4:Q2801)-SUM($R$3:R2800),0)</f>
        <v>0</v>
      </c>
      <c r="S2801" s="6">
        <f>IF(B2801&gt;0,SUM($R$4:R2801)-SUM($S$3:S2800),0)</f>
        <v>0</v>
      </c>
    </row>
    <row r="2802" spans="1:19">
      <c r="A2802">
        <f>IF(E2801&lt;&gt;E2802,COUNTIF($A$4:A2801,"&lt;&gt;0")+1,0)</f>
        <v>0</v>
      </c>
      <c r="B2802">
        <f>IF(A2802&lt;&gt;0,IF(MOD(A2802,3)=0,COUNTIF($B$4:B2801,"&lt;&gt;0")+1,0),0)</f>
        <v>0</v>
      </c>
      <c r="C2802" s="9">
        <f>'Dash Board'!$C$12+COUNT('Daily reducing balance'!$F$4:F2801)</f>
        <v>44528</v>
      </c>
      <c r="D2802">
        <f t="shared" si="301"/>
        <v>2021</v>
      </c>
      <c r="E2802">
        <f t="shared" si="302"/>
        <v>11</v>
      </c>
      <c r="F2802">
        <f>DAY('Dash Board'!$C$12+COUNT('Daily reducing balance'!$F$4:F2801))</f>
        <v>28</v>
      </c>
      <c r="G2802" s="8">
        <f t="shared" si="303"/>
        <v>203299.37521743143</v>
      </c>
      <c r="H2802" s="6">
        <f>G2802*'Dash Board'!$C$11/365</f>
        <v>58.483381911863837</v>
      </c>
      <c r="I2802" s="6">
        <f>H2802*'Dash Board'!$C$18/'Dash Board'!$C$11</f>
        <v>27.849229481839924</v>
      </c>
      <c r="J2802" s="6">
        <f>(G2802&gt;1)*PMT('Dash Board'!$C$11/365,$U$4,-'Dash Board'!$C$19)</f>
        <v>108.80376961660664</v>
      </c>
      <c r="K2802" s="6">
        <f t="shared" si="305"/>
        <v>0</v>
      </c>
      <c r="L2802" s="8">
        <f t="shared" si="306"/>
        <v>203249.05482972667</v>
      </c>
      <c r="N2802" s="8">
        <f t="shared" si="304"/>
        <v>80.954540134766717</v>
      </c>
      <c r="O2802" s="8">
        <f>IF(E2801&lt;&gt;E2802,SUM($N$4:N2802)-SUM($O$3:O2801),0)</f>
        <v>0</v>
      </c>
      <c r="P2802" s="6">
        <f>IF(B2802&gt;0,SUM($O$4:O2802)-SUM($P$3:P2801),0)</f>
        <v>0</v>
      </c>
      <c r="Q2802" s="6">
        <f t="shared" si="307"/>
        <v>27.849229481839924</v>
      </c>
      <c r="R2802" s="8">
        <f>IF(E2801&lt;&gt;E2802,SUM($Q$4:Q2802)-SUM($R$3:R2801),0)</f>
        <v>0</v>
      </c>
      <c r="S2802" s="6">
        <f>IF(B2802&gt;0,SUM($R$4:R2802)-SUM($S$3:S2801),0)</f>
        <v>0</v>
      </c>
    </row>
    <row r="2803" spans="1:19">
      <c r="A2803">
        <f>IF(E2802&lt;&gt;E2803,COUNTIF($A$4:A2802,"&lt;&gt;0")+1,0)</f>
        <v>0</v>
      </c>
      <c r="B2803">
        <f>IF(A2803&lt;&gt;0,IF(MOD(A2803,3)=0,COUNTIF($B$4:B2802,"&lt;&gt;0")+1,0),0)</f>
        <v>0</v>
      </c>
      <c r="C2803" s="9">
        <f>'Dash Board'!$C$12+COUNT('Daily reducing balance'!$F$4:F2802)</f>
        <v>44529</v>
      </c>
      <c r="D2803">
        <f t="shared" si="301"/>
        <v>2021</v>
      </c>
      <c r="E2803">
        <f t="shared" si="302"/>
        <v>11</v>
      </c>
      <c r="F2803">
        <f>DAY('Dash Board'!$C$12+COUNT('Daily reducing balance'!$F$4:F2802))</f>
        <v>29</v>
      </c>
      <c r="G2803" s="8">
        <f t="shared" si="303"/>
        <v>203249.05482972667</v>
      </c>
      <c r="H2803" s="6">
        <f>G2803*'Dash Board'!$C$11/365</f>
        <v>58.468906183893971</v>
      </c>
      <c r="I2803" s="6">
        <f>H2803*'Dash Board'!$C$18/'Dash Board'!$C$11</f>
        <v>27.842336278044751</v>
      </c>
      <c r="J2803" s="6">
        <f>(G2803&gt;1)*PMT('Dash Board'!$C$11/365,$U$4,-'Dash Board'!$C$19)</f>
        <v>108.80376961660664</v>
      </c>
      <c r="K2803" s="6">
        <f t="shared" si="305"/>
        <v>0</v>
      </c>
      <c r="L2803" s="8">
        <f t="shared" si="306"/>
        <v>203198.71996629395</v>
      </c>
      <c r="N2803" s="8">
        <f t="shared" si="304"/>
        <v>80.961433338561889</v>
      </c>
      <c r="O2803" s="8">
        <f>IF(E2802&lt;&gt;E2803,SUM($N$4:N2803)-SUM($O$3:O2802),0)</f>
        <v>0</v>
      </c>
      <c r="P2803" s="6">
        <f>IF(B2803&gt;0,SUM($O$4:O2803)-SUM($P$3:P2802),0)</f>
        <v>0</v>
      </c>
      <c r="Q2803" s="6">
        <f t="shared" si="307"/>
        <v>27.842336278044751</v>
      </c>
      <c r="R2803" s="8">
        <f>IF(E2802&lt;&gt;E2803,SUM($Q$4:Q2803)-SUM($R$3:R2802),0)</f>
        <v>0</v>
      </c>
      <c r="S2803" s="6">
        <f>IF(B2803&gt;0,SUM($R$4:R2803)-SUM($S$3:S2802),0)</f>
        <v>0</v>
      </c>
    </row>
    <row r="2804" spans="1:19">
      <c r="A2804">
        <f>IF(E2803&lt;&gt;E2804,COUNTIF($A$4:A2803,"&lt;&gt;0")+1,0)</f>
        <v>0</v>
      </c>
      <c r="B2804">
        <f>IF(A2804&lt;&gt;0,IF(MOD(A2804,3)=0,COUNTIF($B$4:B2803,"&lt;&gt;0")+1,0),0)</f>
        <v>0</v>
      </c>
      <c r="C2804" s="9">
        <f>'Dash Board'!$C$12+COUNT('Daily reducing balance'!$F$4:F2803)</f>
        <v>44530</v>
      </c>
      <c r="D2804">
        <f t="shared" ref="D2804:D2867" si="308">IF(AND(E2804=1,F2804=1),D2803+1,D2803)</f>
        <v>2021</v>
      </c>
      <c r="E2804">
        <f t="shared" ref="E2804:E2867" si="309">IF(F2804=1,IF(E2803+1&gt;12,1,E2803+1),E2803)</f>
        <v>11</v>
      </c>
      <c r="F2804">
        <f>DAY('Dash Board'!$C$12+COUNT('Daily reducing balance'!$F$4:F2803))</f>
        <v>30</v>
      </c>
      <c r="G2804" s="8">
        <f t="shared" ref="G2804:G2867" si="310">L2803</f>
        <v>203198.71996629395</v>
      </c>
      <c r="H2804" s="6">
        <f>G2804*'Dash Board'!$C$11/365</f>
        <v>58.454426291673606</v>
      </c>
      <c r="I2804" s="6">
        <f>H2804*'Dash Board'!$C$18/'Dash Board'!$C$11</f>
        <v>27.83544109127315</v>
      </c>
      <c r="J2804" s="6">
        <f>(G2804&gt;1)*PMT('Dash Board'!$C$11/365,$U$4,-'Dash Board'!$C$19)</f>
        <v>108.80376961660664</v>
      </c>
      <c r="K2804" s="6">
        <f t="shared" si="305"/>
        <v>0</v>
      </c>
      <c r="L2804" s="8">
        <f t="shared" si="306"/>
        <v>203148.370622969</v>
      </c>
      <c r="N2804" s="8">
        <f t="shared" ref="N2804:N2867" si="311">J2804-I2804</f>
        <v>80.96832852533349</v>
      </c>
      <c r="O2804" s="8">
        <f>IF(E2803&lt;&gt;E2804,SUM($N$4:N2804)-SUM($O$3:O2803),0)</f>
        <v>0</v>
      </c>
      <c r="P2804" s="6">
        <f>IF(B2804&gt;0,SUM($O$4:O2804)-SUM($P$3:P2803),0)</f>
        <v>0</v>
      </c>
      <c r="Q2804" s="6">
        <f t="shared" si="307"/>
        <v>27.83544109127315</v>
      </c>
      <c r="R2804" s="8">
        <f>IF(E2803&lt;&gt;E2804,SUM($Q$4:Q2804)-SUM($R$3:R2803),0)</f>
        <v>0</v>
      </c>
      <c r="S2804" s="6">
        <f>IF(B2804&gt;0,SUM($R$4:R2804)-SUM($S$3:S2803),0)</f>
        <v>0</v>
      </c>
    </row>
    <row r="2805" spans="1:19">
      <c r="A2805">
        <f>IF(E2804&lt;&gt;E2805,COUNTIF($A$4:A2804,"&lt;&gt;0")+1,0)</f>
        <v>92</v>
      </c>
      <c r="B2805">
        <f>IF(A2805&lt;&gt;0,IF(MOD(A2805,3)=0,COUNTIF($B$4:B2804,"&lt;&gt;0")+1,0),0)</f>
        <v>0</v>
      </c>
      <c r="C2805" s="9">
        <f>'Dash Board'!$C$12+COUNT('Daily reducing balance'!$F$4:F2804)</f>
        <v>44531</v>
      </c>
      <c r="D2805">
        <f t="shared" si="308"/>
        <v>2021</v>
      </c>
      <c r="E2805">
        <f t="shared" si="309"/>
        <v>12</v>
      </c>
      <c r="F2805">
        <f>DAY('Dash Board'!$C$12+COUNT('Daily reducing balance'!$F$4:F2804))</f>
        <v>1</v>
      </c>
      <c r="G2805" s="8">
        <f t="shared" si="310"/>
        <v>203148.370622969</v>
      </c>
      <c r="H2805" s="6">
        <f>G2805*'Dash Board'!$C$11/365</f>
        <v>58.439942234004782</v>
      </c>
      <c r="I2805" s="6">
        <f>H2805*'Dash Board'!$C$18/'Dash Board'!$C$11</f>
        <v>27.828543920954662</v>
      </c>
      <c r="J2805" s="6">
        <f>(G2805&gt;1)*PMT('Dash Board'!$C$11/365,$U$4,-'Dash Board'!$C$19)</f>
        <v>108.80376961660664</v>
      </c>
      <c r="K2805" s="6">
        <f t="shared" si="305"/>
        <v>3372.9168581148047</v>
      </c>
      <c r="L2805" s="8">
        <f t="shared" si="306"/>
        <v>203098.00679558638</v>
      </c>
      <c r="N2805" s="8">
        <f t="shared" si="311"/>
        <v>80.975225695651986</v>
      </c>
      <c r="O2805" s="8">
        <f>IF(E2804&lt;&gt;E2805,SUM($N$4:N2805)-SUM($O$3:O2804),0)</f>
        <v>2426.2645393716521</v>
      </c>
      <c r="P2805" s="6">
        <f>IF(B2805&gt;0,SUM($O$4:O2805)-SUM($P$3:P2804),0)</f>
        <v>0</v>
      </c>
      <c r="Q2805" s="6">
        <f t="shared" si="307"/>
        <v>27.828543920954662</v>
      </c>
      <c r="R2805" s="8">
        <f>IF(E2804&lt;&gt;E2805,SUM($Q$4:Q2805)-SUM($R$3:R2804),0)</f>
        <v>837.8485491265601</v>
      </c>
      <c r="S2805" s="6">
        <f>IF(B2805&gt;0,SUM($R$4:R2805)-SUM($S$3:S2804),0)</f>
        <v>0</v>
      </c>
    </row>
    <row r="2806" spans="1:19">
      <c r="A2806">
        <f>IF(E2805&lt;&gt;E2806,COUNTIF($A$4:A2805,"&lt;&gt;0")+1,0)</f>
        <v>0</v>
      </c>
      <c r="B2806">
        <f>IF(A2806&lt;&gt;0,IF(MOD(A2806,3)=0,COUNTIF($B$4:B2805,"&lt;&gt;0")+1,0),0)</f>
        <v>0</v>
      </c>
      <c r="C2806" s="9">
        <f>'Dash Board'!$C$12+COUNT('Daily reducing balance'!$F$4:F2805)</f>
        <v>44532</v>
      </c>
      <c r="D2806">
        <f t="shared" si="308"/>
        <v>2021</v>
      </c>
      <c r="E2806">
        <f t="shared" si="309"/>
        <v>12</v>
      </c>
      <c r="F2806">
        <f>DAY('Dash Board'!$C$12+COUNT('Daily reducing balance'!$F$4:F2805))</f>
        <v>2</v>
      </c>
      <c r="G2806" s="8">
        <f t="shared" si="310"/>
        <v>203098.00679558638</v>
      </c>
      <c r="H2806" s="6">
        <f>G2806*'Dash Board'!$C$11/365</f>
        <v>58.425454009689226</v>
      </c>
      <c r="I2806" s="6">
        <f>H2806*'Dash Board'!$C$18/'Dash Board'!$C$11</f>
        <v>27.821644766518684</v>
      </c>
      <c r="J2806" s="6">
        <f>(G2806&gt;1)*PMT('Dash Board'!$C$11/365,$U$4,-'Dash Board'!$C$19)</f>
        <v>108.80376961660664</v>
      </c>
      <c r="K2806" s="6">
        <f t="shared" si="305"/>
        <v>0</v>
      </c>
      <c r="L2806" s="8">
        <f t="shared" si="306"/>
        <v>203047.62847997947</v>
      </c>
      <c r="N2806" s="8">
        <f t="shared" si="311"/>
        <v>80.982124850087956</v>
      </c>
      <c r="O2806" s="8">
        <f>IF(E2805&lt;&gt;E2806,SUM($N$4:N2806)-SUM($O$3:O2805),0)</f>
        <v>0</v>
      </c>
      <c r="P2806" s="6">
        <f>IF(B2806&gt;0,SUM($O$4:O2806)-SUM($P$3:P2805),0)</f>
        <v>0</v>
      </c>
      <c r="Q2806" s="6">
        <f t="shared" si="307"/>
        <v>27.821644766518684</v>
      </c>
      <c r="R2806" s="8">
        <f>IF(E2805&lt;&gt;E2806,SUM($Q$4:Q2806)-SUM($R$3:R2805),0)</f>
        <v>0</v>
      </c>
      <c r="S2806" s="6">
        <f>IF(B2806&gt;0,SUM($R$4:R2806)-SUM($S$3:S2805),0)</f>
        <v>0</v>
      </c>
    </row>
    <row r="2807" spans="1:19">
      <c r="A2807">
        <f>IF(E2806&lt;&gt;E2807,COUNTIF($A$4:A2806,"&lt;&gt;0")+1,0)</f>
        <v>0</v>
      </c>
      <c r="B2807">
        <f>IF(A2807&lt;&gt;0,IF(MOD(A2807,3)=0,COUNTIF($B$4:B2806,"&lt;&gt;0")+1,0),0)</f>
        <v>0</v>
      </c>
      <c r="C2807" s="9">
        <f>'Dash Board'!$C$12+COUNT('Daily reducing balance'!$F$4:F2806)</f>
        <v>44533</v>
      </c>
      <c r="D2807">
        <f t="shared" si="308"/>
        <v>2021</v>
      </c>
      <c r="E2807">
        <f t="shared" si="309"/>
        <v>12</v>
      </c>
      <c r="F2807">
        <f>DAY('Dash Board'!$C$12+COUNT('Daily reducing balance'!$F$4:F2806))</f>
        <v>3</v>
      </c>
      <c r="G2807" s="8">
        <f t="shared" si="310"/>
        <v>203047.62847997947</v>
      </c>
      <c r="H2807" s="6">
        <f>G2807*'Dash Board'!$C$11/365</f>
        <v>58.410961617528336</v>
      </c>
      <c r="I2807" s="6">
        <f>H2807*'Dash Board'!$C$18/'Dash Board'!$C$11</f>
        <v>27.814743627394446</v>
      </c>
      <c r="J2807" s="6">
        <f>(G2807&gt;1)*PMT('Dash Board'!$C$11/365,$U$4,-'Dash Board'!$C$19)</f>
        <v>108.80376961660664</v>
      </c>
      <c r="K2807" s="6">
        <f t="shared" si="305"/>
        <v>0</v>
      </c>
      <c r="L2807" s="8">
        <f t="shared" si="306"/>
        <v>202997.23567198039</v>
      </c>
      <c r="N2807" s="8">
        <f t="shared" si="311"/>
        <v>80.989025989212195</v>
      </c>
      <c r="O2807" s="8">
        <f>IF(E2806&lt;&gt;E2807,SUM($N$4:N2807)-SUM($O$3:O2806),0)</f>
        <v>0</v>
      </c>
      <c r="P2807" s="6">
        <f>IF(B2807&gt;0,SUM($O$4:O2807)-SUM($P$3:P2806),0)</f>
        <v>0</v>
      </c>
      <c r="Q2807" s="6">
        <f t="shared" si="307"/>
        <v>27.814743627394446</v>
      </c>
      <c r="R2807" s="8">
        <f>IF(E2806&lt;&gt;E2807,SUM($Q$4:Q2807)-SUM($R$3:R2806),0)</f>
        <v>0</v>
      </c>
      <c r="S2807" s="6">
        <f>IF(B2807&gt;0,SUM($R$4:R2807)-SUM($S$3:S2806),0)</f>
        <v>0</v>
      </c>
    </row>
    <row r="2808" spans="1:19">
      <c r="A2808">
        <f>IF(E2807&lt;&gt;E2808,COUNTIF($A$4:A2807,"&lt;&gt;0")+1,0)</f>
        <v>0</v>
      </c>
      <c r="B2808">
        <f>IF(A2808&lt;&gt;0,IF(MOD(A2808,3)=0,COUNTIF($B$4:B2807,"&lt;&gt;0")+1,0),0)</f>
        <v>0</v>
      </c>
      <c r="C2808" s="9">
        <f>'Dash Board'!$C$12+COUNT('Daily reducing balance'!$F$4:F2807)</f>
        <v>44534</v>
      </c>
      <c r="D2808">
        <f t="shared" si="308"/>
        <v>2021</v>
      </c>
      <c r="E2808">
        <f t="shared" si="309"/>
        <v>12</v>
      </c>
      <c r="F2808">
        <f>DAY('Dash Board'!$C$12+COUNT('Daily reducing balance'!$F$4:F2807))</f>
        <v>4</v>
      </c>
      <c r="G2808" s="8">
        <f t="shared" si="310"/>
        <v>202997.23567198039</v>
      </c>
      <c r="H2808" s="6">
        <f>G2808*'Dash Board'!$C$11/365</f>
        <v>58.39646505632313</v>
      </c>
      <c r="I2808" s="6">
        <f>H2808*'Dash Board'!$C$18/'Dash Board'!$C$11</f>
        <v>27.807840503011015</v>
      </c>
      <c r="J2808" s="6">
        <f>(G2808&gt;1)*PMT('Dash Board'!$C$11/365,$U$4,-'Dash Board'!$C$19)</f>
        <v>108.80376961660664</v>
      </c>
      <c r="K2808" s="6">
        <f t="shared" si="305"/>
        <v>0</v>
      </c>
      <c r="L2808" s="8">
        <f t="shared" si="306"/>
        <v>202946.82836742009</v>
      </c>
      <c r="N2808" s="8">
        <f t="shared" si="311"/>
        <v>80.995929113595622</v>
      </c>
      <c r="O2808" s="8">
        <f>IF(E2807&lt;&gt;E2808,SUM($N$4:N2808)-SUM($O$3:O2807),0)</f>
        <v>0</v>
      </c>
      <c r="P2808" s="6">
        <f>IF(B2808&gt;0,SUM($O$4:O2808)-SUM($P$3:P2807),0)</f>
        <v>0</v>
      </c>
      <c r="Q2808" s="6">
        <f t="shared" si="307"/>
        <v>27.807840503011015</v>
      </c>
      <c r="R2808" s="8">
        <f>IF(E2807&lt;&gt;E2808,SUM($Q$4:Q2808)-SUM($R$3:R2807),0)</f>
        <v>0</v>
      </c>
      <c r="S2808" s="6">
        <f>IF(B2808&gt;0,SUM($R$4:R2808)-SUM($S$3:S2807),0)</f>
        <v>0</v>
      </c>
    </row>
    <row r="2809" spans="1:19">
      <c r="A2809">
        <f>IF(E2808&lt;&gt;E2809,COUNTIF($A$4:A2808,"&lt;&gt;0")+1,0)</f>
        <v>0</v>
      </c>
      <c r="B2809">
        <f>IF(A2809&lt;&gt;0,IF(MOD(A2809,3)=0,COUNTIF($B$4:B2808,"&lt;&gt;0")+1,0),0)</f>
        <v>0</v>
      </c>
      <c r="C2809" s="9">
        <f>'Dash Board'!$C$12+COUNT('Daily reducing balance'!$F$4:F2808)</f>
        <v>44535</v>
      </c>
      <c r="D2809">
        <f t="shared" si="308"/>
        <v>2021</v>
      </c>
      <c r="E2809">
        <f t="shared" si="309"/>
        <v>12</v>
      </c>
      <c r="F2809">
        <f>DAY('Dash Board'!$C$12+COUNT('Daily reducing balance'!$F$4:F2808))</f>
        <v>5</v>
      </c>
      <c r="G2809" s="8">
        <f t="shared" si="310"/>
        <v>202946.82836742009</v>
      </c>
      <c r="H2809" s="6">
        <f>G2809*'Dash Board'!$C$11/365</f>
        <v>58.381964324874275</v>
      </c>
      <c r="I2809" s="6">
        <f>H2809*'Dash Board'!$C$18/'Dash Board'!$C$11</f>
        <v>27.800935392797278</v>
      </c>
      <c r="J2809" s="6">
        <f>(G2809&gt;1)*PMT('Dash Board'!$C$11/365,$U$4,-'Dash Board'!$C$19)</f>
        <v>108.80376961660664</v>
      </c>
      <c r="K2809" s="6">
        <f t="shared" si="305"/>
        <v>0</v>
      </c>
      <c r="L2809" s="8">
        <f t="shared" si="306"/>
        <v>202896.40656212837</v>
      </c>
      <c r="N2809" s="8">
        <f t="shared" si="311"/>
        <v>81.002834223809373</v>
      </c>
      <c r="O2809" s="8">
        <f>IF(E2808&lt;&gt;E2809,SUM($N$4:N2809)-SUM($O$3:O2808),0)</f>
        <v>0</v>
      </c>
      <c r="P2809" s="6">
        <f>IF(B2809&gt;0,SUM($O$4:O2809)-SUM($P$3:P2808),0)</f>
        <v>0</v>
      </c>
      <c r="Q2809" s="6">
        <f t="shared" si="307"/>
        <v>27.800935392797278</v>
      </c>
      <c r="R2809" s="8">
        <f>IF(E2808&lt;&gt;E2809,SUM($Q$4:Q2809)-SUM($R$3:R2808),0)</f>
        <v>0</v>
      </c>
      <c r="S2809" s="6">
        <f>IF(B2809&gt;0,SUM($R$4:R2809)-SUM($S$3:S2808),0)</f>
        <v>0</v>
      </c>
    </row>
    <row r="2810" spans="1:19">
      <c r="A2810">
        <f>IF(E2809&lt;&gt;E2810,COUNTIF($A$4:A2809,"&lt;&gt;0")+1,0)</f>
        <v>0</v>
      </c>
      <c r="B2810">
        <f>IF(A2810&lt;&gt;0,IF(MOD(A2810,3)=0,COUNTIF($B$4:B2809,"&lt;&gt;0")+1,0),0)</f>
        <v>0</v>
      </c>
      <c r="C2810" s="9">
        <f>'Dash Board'!$C$12+COUNT('Daily reducing balance'!$F$4:F2809)</f>
        <v>44536</v>
      </c>
      <c r="D2810">
        <f t="shared" si="308"/>
        <v>2021</v>
      </c>
      <c r="E2810">
        <f t="shared" si="309"/>
        <v>12</v>
      </c>
      <c r="F2810">
        <f>DAY('Dash Board'!$C$12+COUNT('Daily reducing balance'!$F$4:F2809))</f>
        <v>6</v>
      </c>
      <c r="G2810" s="8">
        <f t="shared" si="310"/>
        <v>202896.40656212837</v>
      </c>
      <c r="H2810" s="6">
        <f>G2810*'Dash Board'!$C$11/365</f>
        <v>58.367459421982133</v>
      </c>
      <c r="I2810" s="6">
        <f>H2810*'Dash Board'!$C$18/'Dash Board'!$C$11</f>
        <v>27.79402829618197</v>
      </c>
      <c r="J2810" s="6">
        <f>(G2810&gt;1)*PMT('Dash Board'!$C$11/365,$U$4,-'Dash Board'!$C$19)</f>
        <v>108.80376961660664</v>
      </c>
      <c r="K2810" s="6">
        <f t="shared" si="305"/>
        <v>0</v>
      </c>
      <c r="L2810" s="8">
        <f t="shared" si="306"/>
        <v>202845.97025193373</v>
      </c>
      <c r="N2810" s="8">
        <f t="shared" si="311"/>
        <v>81.009741320424666</v>
      </c>
      <c r="O2810" s="8">
        <f>IF(E2809&lt;&gt;E2810,SUM($N$4:N2810)-SUM($O$3:O2809),0)</f>
        <v>0</v>
      </c>
      <c r="P2810" s="6">
        <f>IF(B2810&gt;0,SUM($O$4:O2810)-SUM($P$3:P2809),0)</f>
        <v>0</v>
      </c>
      <c r="Q2810" s="6">
        <f t="shared" si="307"/>
        <v>27.79402829618197</v>
      </c>
      <c r="R2810" s="8">
        <f>IF(E2809&lt;&gt;E2810,SUM($Q$4:Q2810)-SUM($R$3:R2809),0)</f>
        <v>0</v>
      </c>
      <c r="S2810" s="6">
        <f>IF(B2810&gt;0,SUM($R$4:R2810)-SUM($S$3:S2809),0)</f>
        <v>0</v>
      </c>
    </row>
    <row r="2811" spans="1:19">
      <c r="A2811">
        <f>IF(E2810&lt;&gt;E2811,COUNTIF($A$4:A2810,"&lt;&gt;0")+1,0)</f>
        <v>0</v>
      </c>
      <c r="B2811">
        <f>IF(A2811&lt;&gt;0,IF(MOD(A2811,3)=0,COUNTIF($B$4:B2810,"&lt;&gt;0")+1,0),0)</f>
        <v>0</v>
      </c>
      <c r="C2811" s="9">
        <f>'Dash Board'!$C$12+COUNT('Daily reducing balance'!$F$4:F2810)</f>
        <v>44537</v>
      </c>
      <c r="D2811">
        <f t="shared" si="308"/>
        <v>2021</v>
      </c>
      <c r="E2811">
        <f t="shared" si="309"/>
        <v>12</v>
      </c>
      <c r="F2811">
        <f>DAY('Dash Board'!$C$12+COUNT('Daily reducing balance'!$F$4:F2810))</f>
        <v>7</v>
      </c>
      <c r="G2811" s="8">
        <f t="shared" si="310"/>
        <v>202845.97025193373</v>
      </c>
      <c r="H2811" s="6">
        <f>G2811*'Dash Board'!$C$11/365</f>
        <v>58.352950346446683</v>
      </c>
      <c r="I2811" s="6">
        <f>H2811*'Dash Board'!$C$18/'Dash Board'!$C$11</f>
        <v>27.787119212593662</v>
      </c>
      <c r="J2811" s="6">
        <f>(G2811&gt;1)*PMT('Dash Board'!$C$11/365,$U$4,-'Dash Board'!$C$19)</f>
        <v>108.80376961660664</v>
      </c>
      <c r="K2811" s="6">
        <f t="shared" si="305"/>
        <v>0</v>
      </c>
      <c r="L2811" s="8">
        <f t="shared" si="306"/>
        <v>202795.51943266357</v>
      </c>
      <c r="N2811" s="8">
        <f t="shared" si="311"/>
        <v>81.016650404012978</v>
      </c>
      <c r="O2811" s="8">
        <f>IF(E2810&lt;&gt;E2811,SUM($N$4:N2811)-SUM($O$3:O2810),0)</f>
        <v>0</v>
      </c>
      <c r="P2811" s="6">
        <f>IF(B2811&gt;0,SUM($O$4:O2811)-SUM($P$3:P2810),0)</f>
        <v>0</v>
      </c>
      <c r="Q2811" s="6">
        <f t="shared" si="307"/>
        <v>27.787119212593662</v>
      </c>
      <c r="R2811" s="8">
        <f>IF(E2810&lt;&gt;E2811,SUM($Q$4:Q2811)-SUM($R$3:R2810),0)</f>
        <v>0</v>
      </c>
      <c r="S2811" s="6">
        <f>IF(B2811&gt;0,SUM($R$4:R2811)-SUM($S$3:S2810),0)</f>
        <v>0</v>
      </c>
    </row>
    <row r="2812" spans="1:19">
      <c r="A2812">
        <f>IF(E2811&lt;&gt;E2812,COUNTIF($A$4:A2811,"&lt;&gt;0")+1,0)</f>
        <v>0</v>
      </c>
      <c r="B2812">
        <f>IF(A2812&lt;&gt;0,IF(MOD(A2812,3)=0,COUNTIF($B$4:B2811,"&lt;&gt;0")+1,0),0)</f>
        <v>0</v>
      </c>
      <c r="C2812" s="9">
        <f>'Dash Board'!$C$12+COUNT('Daily reducing balance'!$F$4:F2811)</f>
        <v>44538</v>
      </c>
      <c r="D2812">
        <f t="shared" si="308"/>
        <v>2021</v>
      </c>
      <c r="E2812">
        <f t="shared" si="309"/>
        <v>12</v>
      </c>
      <c r="F2812">
        <f>DAY('Dash Board'!$C$12+COUNT('Daily reducing balance'!$F$4:F2811))</f>
        <v>8</v>
      </c>
      <c r="G2812" s="8">
        <f t="shared" si="310"/>
        <v>202795.51943266357</v>
      </c>
      <c r="H2812" s="6">
        <f>G2812*'Dash Board'!$C$11/365</f>
        <v>58.338437097067597</v>
      </c>
      <c r="I2812" s="6">
        <f>H2812*'Dash Board'!$C$18/'Dash Board'!$C$11</f>
        <v>27.780208141460761</v>
      </c>
      <c r="J2812" s="6">
        <f>(G2812&gt;1)*PMT('Dash Board'!$C$11/365,$U$4,-'Dash Board'!$C$19)</f>
        <v>108.80376961660664</v>
      </c>
      <c r="K2812" s="6">
        <f t="shared" si="305"/>
        <v>0</v>
      </c>
      <c r="L2812" s="8">
        <f t="shared" si="306"/>
        <v>202745.05410014401</v>
      </c>
      <c r="N2812" s="8">
        <f t="shared" si="311"/>
        <v>81.023561475145883</v>
      </c>
      <c r="O2812" s="8">
        <f>IF(E2811&lt;&gt;E2812,SUM($N$4:N2812)-SUM($O$3:O2811),0)</f>
        <v>0</v>
      </c>
      <c r="P2812" s="6">
        <f>IF(B2812&gt;0,SUM($O$4:O2812)-SUM($P$3:P2811),0)</f>
        <v>0</v>
      </c>
      <c r="Q2812" s="6">
        <f t="shared" si="307"/>
        <v>27.780208141460761</v>
      </c>
      <c r="R2812" s="8">
        <f>IF(E2811&lt;&gt;E2812,SUM($Q$4:Q2812)-SUM($R$3:R2811),0)</f>
        <v>0</v>
      </c>
      <c r="S2812" s="6">
        <f>IF(B2812&gt;0,SUM($R$4:R2812)-SUM($S$3:S2811),0)</f>
        <v>0</v>
      </c>
    </row>
    <row r="2813" spans="1:19">
      <c r="A2813">
        <f>IF(E2812&lt;&gt;E2813,COUNTIF($A$4:A2812,"&lt;&gt;0")+1,0)</f>
        <v>0</v>
      </c>
      <c r="B2813">
        <f>IF(A2813&lt;&gt;0,IF(MOD(A2813,3)=0,COUNTIF($B$4:B2812,"&lt;&gt;0")+1,0),0)</f>
        <v>0</v>
      </c>
      <c r="C2813" s="9">
        <f>'Dash Board'!$C$12+COUNT('Daily reducing balance'!$F$4:F2812)</f>
        <v>44539</v>
      </c>
      <c r="D2813">
        <f t="shared" si="308"/>
        <v>2021</v>
      </c>
      <c r="E2813">
        <f t="shared" si="309"/>
        <v>12</v>
      </c>
      <c r="F2813">
        <f>DAY('Dash Board'!$C$12+COUNT('Daily reducing balance'!$F$4:F2812))</f>
        <v>9</v>
      </c>
      <c r="G2813" s="8">
        <f t="shared" si="310"/>
        <v>202745.05410014401</v>
      </c>
      <c r="H2813" s="6">
        <f>G2813*'Dash Board'!$C$11/365</f>
        <v>58.323919672644166</v>
      </c>
      <c r="I2813" s="6">
        <f>H2813*'Dash Board'!$C$18/'Dash Board'!$C$11</f>
        <v>27.773295082211511</v>
      </c>
      <c r="J2813" s="6">
        <f>(G2813&gt;1)*PMT('Dash Board'!$C$11/365,$U$4,-'Dash Board'!$C$19)</f>
        <v>108.80376961660664</v>
      </c>
      <c r="K2813" s="6">
        <f t="shared" si="305"/>
        <v>0</v>
      </c>
      <c r="L2813" s="8">
        <f t="shared" si="306"/>
        <v>202694.57425020004</v>
      </c>
      <c r="N2813" s="8">
        <f t="shared" si="311"/>
        <v>81.030474534395125</v>
      </c>
      <c r="O2813" s="8">
        <f>IF(E2812&lt;&gt;E2813,SUM($N$4:N2813)-SUM($O$3:O2812),0)</f>
        <v>0</v>
      </c>
      <c r="P2813" s="6">
        <f>IF(B2813&gt;0,SUM($O$4:O2813)-SUM($P$3:P2812),0)</f>
        <v>0</v>
      </c>
      <c r="Q2813" s="6">
        <f t="shared" si="307"/>
        <v>27.773295082211511</v>
      </c>
      <c r="R2813" s="8">
        <f>IF(E2812&lt;&gt;E2813,SUM($Q$4:Q2813)-SUM($R$3:R2812),0)</f>
        <v>0</v>
      </c>
      <c r="S2813" s="6">
        <f>IF(B2813&gt;0,SUM($R$4:R2813)-SUM($S$3:S2812),0)</f>
        <v>0</v>
      </c>
    </row>
    <row r="2814" spans="1:19">
      <c r="A2814">
        <f>IF(E2813&lt;&gt;E2814,COUNTIF($A$4:A2813,"&lt;&gt;0")+1,0)</f>
        <v>0</v>
      </c>
      <c r="B2814">
        <f>IF(A2814&lt;&gt;0,IF(MOD(A2814,3)=0,COUNTIF($B$4:B2813,"&lt;&gt;0")+1,0),0)</f>
        <v>0</v>
      </c>
      <c r="C2814" s="9">
        <f>'Dash Board'!$C$12+COUNT('Daily reducing balance'!$F$4:F2813)</f>
        <v>44540</v>
      </c>
      <c r="D2814">
        <f t="shared" si="308"/>
        <v>2021</v>
      </c>
      <c r="E2814">
        <f t="shared" si="309"/>
        <v>12</v>
      </c>
      <c r="F2814">
        <f>DAY('Dash Board'!$C$12+COUNT('Daily reducing balance'!$F$4:F2813))</f>
        <v>10</v>
      </c>
      <c r="G2814" s="8">
        <f t="shared" si="310"/>
        <v>202694.57425020004</v>
      </c>
      <c r="H2814" s="6">
        <f>G2814*'Dash Board'!$C$11/365</f>
        <v>58.309398071975352</v>
      </c>
      <c r="I2814" s="6">
        <f>H2814*'Dash Board'!$C$18/'Dash Board'!$C$11</f>
        <v>27.766380034273979</v>
      </c>
      <c r="J2814" s="6">
        <f>(G2814&gt;1)*PMT('Dash Board'!$C$11/365,$U$4,-'Dash Board'!$C$19)</f>
        <v>108.80376961660664</v>
      </c>
      <c r="K2814" s="6">
        <f t="shared" si="305"/>
        <v>0</v>
      </c>
      <c r="L2814" s="8">
        <f t="shared" si="306"/>
        <v>202644.07987865541</v>
      </c>
      <c r="N2814" s="8">
        <f t="shared" si="311"/>
        <v>81.037389582332665</v>
      </c>
      <c r="O2814" s="8">
        <f>IF(E2813&lt;&gt;E2814,SUM($N$4:N2814)-SUM($O$3:O2813),0)</f>
        <v>0</v>
      </c>
      <c r="P2814" s="6">
        <f>IF(B2814&gt;0,SUM($O$4:O2814)-SUM($P$3:P2813),0)</f>
        <v>0</v>
      </c>
      <c r="Q2814" s="6">
        <f t="shared" si="307"/>
        <v>27.766380034273979</v>
      </c>
      <c r="R2814" s="8">
        <f>IF(E2813&lt;&gt;E2814,SUM($Q$4:Q2814)-SUM($R$3:R2813),0)</f>
        <v>0</v>
      </c>
      <c r="S2814" s="6">
        <f>IF(B2814&gt;0,SUM($R$4:R2814)-SUM($S$3:S2813),0)</f>
        <v>0</v>
      </c>
    </row>
    <row r="2815" spans="1:19">
      <c r="A2815">
        <f>IF(E2814&lt;&gt;E2815,COUNTIF($A$4:A2814,"&lt;&gt;0")+1,0)</f>
        <v>0</v>
      </c>
      <c r="B2815">
        <f>IF(A2815&lt;&gt;0,IF(MOD(A2815,3)=0,COUNTIF($B$4:B2814,"&lt;&gt;0")+1,0),0)</f>
        <v>0</v>
      </c>
      <c r="C2815" s="9">
        <f>'Dash Board'!$C$12+COUNT('Daily reducing balance'!$F$4:F2814)</f>
        <v>44541</v>
      </c>
      <c r="D2815">
        <f t="shared" si="308"/>
        <v>2021</v>
      </c>
      <c r="E2815">
        <f t="shared" si="309"/>
        <v>12</v>
      </c>
      <c r="F2815">
        <f>DAY('Dash Board'!$C$12+COUNT('Daily reducing balance'!$F$4:F2814))</f>
        <v>11</v>
      </c>
      <c r="G2815" s="8">
        <f t="shared" si="310"/>
        <v>202644.07987865541</v>
      </c>
      <c r="H2815" s="6">
        <f>G2815*'Dash Board'!$C$11/365</f>
        <v>58.294872293859775</v>
      </c>
      <c r="I2815" s="6">
        <f>H2815*'Dash Board'!$C$18/'Dash Board'!$C$11</f>
        <v>27.759462997076088</v>
      </c>
      <c r="J2815" s="6">
        <f>(G2815&gt;1)*PMT('Dash Board'!$C$11/365,$U$4,-'Dash Board'!$C$19)</f>
        <v>108.80376961660664</v>
      </c>
      <c r="K2815" s="6">
        <f t="shared" si="305"/>
        <v>0</v>
      </c>
      <c r="L2815" s="8">
        <f t="shared" si="306"/>
        <v>202593.57098133265</v>
      </c>
      <c r="N2815" s="8">
        <f t="shared" si="311"/>
        <v>81.044306619530559</v>
      </c>
      <c r="O2815" s="8">
        <f>IF(E2814&lt;&gt;E2815,SUM($N$4:N2815)-SUM($O$3:O2814),0)</f>
        <v>0</v>
      </c>
      <c r="P2815" s="6">
        <f>IF(B2815&gt;0,SUM($O$4:O2815)-SUM($P$3:P2814),0)</f>
        <v>0</v>
      </c>
      <c r="Q2815" s="6">
        <f t="shared" si="307"/>
        <v>27.759462997076088</v>
      </c>
      <c r="R2815" s="8">
        <f>IF(E2814&lt;&gt;E2815,SUM($Q$4:Q2815)-SUM($R$3:R2814),0)</f>
        <v>0</v>
      </c>
      <c r="S2815" s="6">
        <f>IF(B2815&gt;0,SUM($R$4:R2815)-SUM($S$3:S2814),0)</f>
        <v>0</v>
      </c>
    </row>
    <row r="2816" spans="1:19">
      <c r="A2816">
        <f>IF(E2815&lt;&gt;E2816,COUNTIF($A$4:A2815,"&lt;&gt;0")+1,0)</f>
        <v>0</v>
      </c>
      <c r="B2816">
        <f>IF(A2816&lt;&gt;0,IF(MOD(A2816,3)=0,COUNTIF($B$4:B2815,"&lt;&gt;0")+1,0),0)</f>
        <v>0</v>
      </c>
      <c r="C2816" s="9">
        <f>'Dash Board'!$C$12+COUNT('Daily reducing balance'!$F$4:F2815)</f>
        <v>44542</v>
      </c>
      <c r="D2816">
        <f t="shared" si="308"/>
        <v>2021</v>
      </c>
      <c r="E2816">
        <f t="shared" si="309"/>
        <v>12</v>
      </c>
      <c r="F2816">
        <f>DAY('Dash Board'!$C$12+COUNT('Daily reducing balance'!$F$4:F2815))</f>
        <v>12</v>
      </c>
      <c r="G2816" s="8">
        <f t="shared" si="310"/>
        <v>202593.57098133265</v>
      </c>
      <c r="H2816" s="6">
        <f>G2816*'Dash Board'!$C$11/365</f>
        <v>58.280342337095689</v>
      </c>
      <c r="I2816" s="6">
        <f>H2816*'Dash Board'!$C$18/'Dash Board'!$C$11</f>
        <v>27.752543970045572</v>
      </c>
      <c r="J2816" s="6">
        <f>(G2816&gt;1)*PMT('Dash Board'!$C$11/365,$U$4,-'Dash Board'!$C$19)</f>
        <v>108.80376961660664</v>
      </c>
      <c r="K2816" s="6">
        <f t="shared" si="305"/>
        <v>0</v>
      </c>
      <c r="L2816" s="8">
        <f t="shared" si="306"/>
        <v>202543.04755405313</v>
      </c>
      <c r="N2816" s="8">
        <f t="shared" si="311"/>
        <v>81.051225646561079</v>
      </c>
      <c r="O2816" s="8">
        <f>IF(E2815&lt;&gt;E2816,SUM($N$4:N2816)-SUM($O$3:O2815),0)</f>
        <v>0</v>
      </c>
      <c r="P2816" s="6">
        <f>IF(B2816&gt;0,SUM($O$4:O2816)-SUM($P$3:P2815),0)</f>
        <v>0</v>
      </c>
      <c r="Q2816" s="6">
        <f t="shared" si="307"/>
        <v>27.752543970045572</v>
      </c>
      <c r="R2816" s="8">
        <f>IF(E2815&lt;&gt;E2816,SUM($Q$4:Q2816)-SUM($R$3:R2815),0)</f>
        <v>0</v>
      </c>
      <c r="S2816" s="6">
        <f>IF(B2816&gt;0,SUM($R$4:R2816)-SUM($S$3:S2815),0)</f>
        <v>0</v>
      </c>
    </row>
    <row r="2817" spans="1:19">
      <c r="A2817">
        <f>IF(E2816&lt;&gt;E2817,COUNTIF($A$4:A2816,"&lt;&gt;0")+1,0)</f>
        <v>0</v>
      </c>
      <c r="B2817">
        <f>IF(A2817&lt;&gt;0,IF(MOD(A2817,3)=0,COUNTIF($B$4:B2816,"&lt;&gt;0")+1,0),0)</f>
        <v>0</v>
      </c>
      <c r="C2817" s="9">
        <f>'Dash Board'!$C$12+COUNT('Daily reducing balance'!$F$4:F2816)</f>
        <v>44543</v>
      </c>
      <c r="D2817">
        <f t="shared" si="308"/>
        <v>2021</v>
      </c>
      <c r="E2817">
        <f t="shared" si="309"/>
        <v>12</v>
      </c>
      <c r="F2817">
        <f>DAY('Dash Board'!$C$12+COUNT('Daily reducing balance'!$F$4:F2816))</f>
        <v>13</v>
      </c>
      <c r="G2817" s="8">
        <f t="shared" si="310"/>
        <v>202543.04755405313</v>
      </c>
      <c r="H2817" s="6">
        <f>G2817*'Dash Board'!$C$11/365</f>
        <v>58.265808200481032</v>
      </c>
      <c r="I2817" s="6">
        <f>H2817*'Dash Board'!$C$18/'Dash Board'!$C$11</f>
        <v>27.74562295261002</v>
      </c>
      <c r="J2817" s="6">
        <f>(G2817&gt;1)*PMT('Dash Board'!$C$11/365,$U$4,-'Dash Board'!$C$19)</f>
        <v>108.80376961660664</v>
      </c>
      <c r="K2817" s="6">
        <f t="shared" si="305"/>
        <v>0</v>
      </c>
      <c r="L2817" s="8">
        <f t="shared" si="306"/>
        <v>202492.50959263701</v>
      </c>
      <c r="N2817" s="8">
        <f t="shared" si="311"/>
        <v>81.058146663996624</v>
      </c>
      <c r="O2817" s="8">
        <f>IF(E2816&lt;&gt;E2817,SUM($N$4:N2817)-SUM($O$3:O2816),0)</f>
        <v>0</v>
      </c>
      <c r="P2817" s="6">
        <f>IF(B2817&gt;0,SUM($O$4:O2817)-SUM($P$3:P2816),0)</f>
        <v>0</v>
      </c>
      <c r="Q2817" s="6">
        <f t="shared" si="307"/>
        <v>27.74562295261002</v>
      </c>
      <c r="R2817" s="8">
        <f>IF(E2816&lt;&gt;E2817,SUM($Q$4:Q2817)-SUM($R$3:R2816),0)</f>
        <v>0</v>
      </c>
      <c r="S2817" s="6">
        <f>IF(B2817&gt;0,SUM($R$4:R2817)-SUM($S$3:S2816),0)</f>
        <v>0</v>
      </c>
    </row>
    <row r="2818" spans="1:19">
      <c r="A2818">
        <f>IF(E2817&lt;&gt;E2818,COUNTIF($A$4:A2817,"&lt;&gt;0")+1,0)</f>
        <v>0</v>
      </c>
      <c r="B2818">
        <f>IF(A2818&lt;&gt;0,IF(MOD(A2818,3)=0,COUNTIF($B$4:B2817,"&lt;&gt;0")+1,0),0)</f>
        <v>0</v>
      </c>
      <c r="C2818" s="9">
        <f>'Dash Board'!$C$12+COUNT('Daily reducing balance'!$F$4:F2817)</f>
        <v>44544</v>
      </c>
      <c r="D2818">
        <f t="shared" si="308"/>
        <v>2021</v>
      </c>
      <c r="E2818">
        <f t="shared" si="309"/>
        <v>12</v>
      </c>
      <c r="F2818">
        <f>DAY('Dash Board'!$C$12+COUNT('Daily reducing balance'!$F$4:F2817))</f>
        <v>14</v>
      </c>
      <c r="G2818" s="8">
        <f t="shared" si="310"/>
        <v>202492.50959263701</v>
      </c>
      <c r="H2818" s="6">
        <f>G2818*'Dash Board'!$C$11/365</f>
        <v>58.251269882813389</v>
      </c>
      <c r="I2818" s="6">
        <f>H2818*'Dash Board'!$C$18/'Dash Board'!$C$11</f>
        <v>27.738699944196856</v>
      </c>
      <c r="J2818" s="6">
        <f>(G2818&gt;1)*PMT('Dash Board'!$C$11/365,$U$4,-'Dash Board'!$C$19)</f>
        <v>108.80376961660664</v>
      </c>
      <c r="K2818" s="6">
        <f t="shared" si="305"/>
        <v>0</v>
      </c>
      <c r="L2818" s="8">
        <f t="shared" si="306"/>
        <v>202441.95709290321</v>
      </c>
      <c r="N2818" s="8">
        <f t="shared" si="311"/>
        <v>81.065069672409791</v>
      </c>
      <c r="O2818" s="8">
        <f>IF(E2817&lt;&gt;E2818,SUM($N$4:N2818)-SUM($O$3:O2817),0)</f>
        <v>0</v>
      </c>
      <c r="P2818" s="6">
        <f>IF(B2818&gt;0,SUM($O$4:O2818)-SUM($P$3:P2817),0)</f>
        <v>0</v>
      </c>
      <c r="Q2818" s="6">
        <f t="shared" si="307"/>
        <v>27.738699944196856</v>
      </c>
      <c r="R2818" s="8">
        <f>IF(E2817&lt;&gt;E2818,SUM($Q$4:Q2818)-SUM($R$3:R2817),0)</f>
        <v>0</v>
      </c>
      <c r="S2818" s="6">
        <f>IF(B2818&gt;0,SUM($R$4:R2818)-SUM($S$3:S2817),0)</f>
        <v>0</v>
      </c>
    </row>
    <row r="2819" spans="1:19">
      <c r="A2819">
        <f>IF(E2818&lt;&gt;E2819,COUNTIF($A$4:A2818,"&lt;&gt;0")+1,0)</f>
        <v>0</v>
      </c>
      <c r="B2819">
        <f>IF(A2819&lt;&gt;0,IF(MOD(A2819,3)=0,COUNTIF($B$4:B2818,"&lt;&gt;0")+1,0),0)</f>
        <v>0</v>
      </c>
      <c r="C2819" s="9">
        <f>'Dash Board'!$C$12+COUNT('Daily reducing balance'!$F$4:F2818)</f>
        <v>44545</v>
      </c>
      <c r="D2819">
        <f t="shared" si="308"/>
        <v>2021</v>
      </c>
      <c r="E2819">
        <f t="shared" si="309"/>
        <v>12</v>
      </c>
      <c r="F2819">
        <f>DAY('Dash Board'!$C$12+COUNT('Daily reducing balance'!$F$4:F2818))</f>
        <v>15</v>
      </c>
      <c r="G2819" s="8">
        <f t="shared" si="310"/>
        <v>202441.95709290321</v>
      </c>
      <c r="H2819" s="6">
        <f>G2819*'Dash Board'!$C$11/365</f>
        <v>58.23672738288996</v>
      </c>
      <c r="I2819" s="6">
        <f>H2819*'Dash Board'!$C$18/'Dash Board'!$C$11</f>
        <v>27.731774944233315</v>
      </c>
      <c r="J2819" s="6">
        <f>(G2819&gt;1)*PMT('Dash Board'!$C$11/365,$U$4,-'Dash Board'!$C$19)</f>
        <v>108.80376961660664</v>
      </c>
      <c r="K2819" s="6">
        <f t="shared" si="305"/>
        <v>0</v>
      </c>
      <c r="L2819" s="8">
        <f t="shared" si="306"/>
        <v>202391.39005066949</v>
      </c>
      <c r="N2819" s="8">
        <f t="shared" si="311"/>
        <v>81.071994672373336</v>
      </c>
      <c r="O2819" s="8">
        <f>IF(E2818&lt;&gt;E2819,SUM($N$4:N2819)-SUM($O$3:O2818),0)</f>
        <v>0</v>
      </c>
      <c r="P2819" s="6">
        <f>IF(B2819&gt;0,SUM($O$4:O2819)-SUM($P$3:P2818),0)</f>
        <v>0</v>
      </c>
      <c r="Q2819" s="6">
        <f t="shared" si="307"/>
        <v>27.731774944233315</v>
      </c>
      <c r="R2819" s="8">
        <f>IF(E2818&lt;&gt;E2819,SUM($Q$4:Q2819)-SUM($R$3:R2818),0)</f>
        <v>0</v>
      </c>
      <c r="S2819" s="6">
        <f>IF(B2819&gt;0,SUM($R$4:R2819)-SUM($S$3:S2818),0)</f>
        <v>0</v>
      </c>
    </row>
    <row r="2820" spans="1:19">
      <c r="A2820">
        <f>IF(E2819&lt;&gt;E2820,COUNTIF($A$4:A2819,"&lt;&gt;0")+1,0)</f>
        <v>0</v>
      </c>
      <c r="B2820">
        <f>IF(A2820&lt;&gt;0,IF(MOD(A2820,3)=0,COUNTIF($B$4:B2819,"&lt;&gt;0")+1,0),0)</f>
        <v>0</v>
      </c>
      <c r="C2820" s="9">
        <f>'Dash Board'!$C$12+COUNT('Daily reducing balance'!$F$4:F2819)</f>
        <v>44546</v>
      </c>
      <c r="D2820">
        <f t="shared" si="308"/>
        <v>2021</v>
      </c>
      <c r="E2820">
        <f t="shared" si="309"/>
        <v>12</v>
      </c>
      <c r="F2820">
        <f>DAY('Dash Board'!$C$12+COUNT('Daily reducing balance'!$F$4:F2819))</f>
        <v>16</v>
      </c>
      <c r="G2820" s="8">
        <f t="shared" si="310"/>
        <v>202391.39005066949</v>
      </c>
      <c r="H2820" s="6">
        <f>G2820*'Dash Board'!$C$11/365</f>
        <v>58.222180699507661</v>
      </c>
      <c r="I2820" s="6">
        <f>H2820*'Dash Board'!$C$18/'Dash Board'!$C$11</f>
        <v>27.724847952146508</v>
      </c>
      <c r="J2820" s="6">
        <f>(G2820&gt;1)*PMT('Dash Board'!$C$11/365,$U$4,-'Dash Board'!$C$19)</f>
        <v>108.80376961660664</v>
      </c>
      <c r="K2820" s="6">
        <f t="shared" si="305"/>
        <v>0</v>
      </c>
      <c r="L2820" s="8">
        <f t="shared" si="306"/>
        <v>202340.8084617524</v>
      </c>
      <c r="N2820" s="8">
        <f t="shared" si="311"/>
        <v>81.07892166446014</v>
      </c>
      <c r="O2820" s="8">
        <f>IF(E2819&lt;&gt;E2820,SUM($N$4:N2820)-SUM($O$3:O2819),0)</f>
        <v>0</v>
      </c>
      <c r="P2820" s="6">
        <f>IF(B2820&gt;0,SUM($O$4:O2820)-SUM($P$3:P2819),0)</f>
        <v>0</v>
      </c>
      <c r="Q2820" s="6">
        <f t="shared" si="307"/>
        <v>27.724847952146508</v>
      </c>
      <c r="R2820" s="8">
        <f>IF(E2819&lt;&gt;E2820,SUM($Q$4:Q2820)-SUM($R$3:R2819),0)</f>
        <v>0</v>
      </c>
      <c r="S2820" s="6">
        <f>IF(B2820&gt;0,SUM($R$4:R2820)-SUM($S$3:S2819),0)</f>
        <v>0</v>
      </c>
    </row>
    <row r="2821" spans="1:19">
      <c r="A2821">
        <f>IF(E2820&lt;&gt;E2821,COUNTIF($A$4:A2820,"&lt;&gt;0")+1,0)</f>
        <v>0</v>
      </c>
      <c r="B2821">
        <f>IF(A2821&lt;&gt;0,IF(MOD(A2821,3)=0,COUNTIF($B$4:B2820,"&lt;&gt;0")+1,0),0)</f>
        <v>0</v>
      </c>
      <c r="C2821" s="9">
        <f>'Dash Board'!$C$12+COUNT('Daily reducing balance'!$F$4:F2820)</f>
        <v>44547</v>
      </c>
      <c r="D2821">
        <f t="shared" si="308"/>
        <v>2021</v>
      </c>
      <c r="E2821">
        <f t="shared" si="309"/>
        <v>12</v>
      </c>
      <c r="F2821">
        <f>DAY('Dash Board'!$C$12+COUNT('Daily reducing balance'!$F$4:F2820))</f>
        <v>17</v>
      </c>
      <c r="G2821" s="8">
        <f t="shared" si="310"/>
        <v>202340.8084617524</v>
      </c>
      <c r="H2821" s="6">
        <f>G2821*'Dash Board'!$C$11/365</f>
        <v>58.207629831463017</v>
      </c>
      <c r="I2821" s="6">
        <f>H2821*'Dash Board'!$C$18/'Dash Board'!$C$11</f>
        <v>27.717918967363346</v>
      </c>
      <c r="J2821" s="6">
        <f>(G2821&gt;1)*PMT('Dash Board'!$C$11/365,$U$4,-'Dash Board'!$C$19)</f>
        <v>108.80376961660664</v>
      </c>
      <c r="K2821" s="6">
        <f t="shared" ref="K2821:K2884" si="312">IF(F2821=1,SUMIFS($J$4:$J$7308,$D$4:$D$7308,"="&amp;YEAR(C2821),$E$4:$E$7308,"="&amp;MONTH(C2821)),0)</f>
        <v>0</v>
      </c>
      <c r="L2821" s="8">
        <f t="shared" ref="L2821:L2884" si="313">IF(G2821+H2821-J2821&lt;0,0,G2821+H2821-J2821)</f>
        <v>202290.21232196724</v>
      </c>
      <c r="N2821" s="8">
        <f t="shared" si="311"/>
        <v>81.085850649243298</v>
      </c>
      <c r="O2821" s="8">
        <f>IF(E2820&lt;&gt;E2821,SUM($N$4:N2821)-SUM($O$3:O2820),0)</f>
        <v>0</v>
      </c>
      <c r="P2821" s="6">
        <f>IF(B2821&gt;0,SUM($O$4:O2821)-SUM($P$3:P2820),0)</f>
        <v>0</v>
      </c>
      <c r="Q2821" s="6">
        <f t="shared" ref="Q2821:Q2884" si="314">I2821</f>
        <v>27.717918967363346</v>
      </c>
      <c r="R2821" s="8">
        <f>IF(E2820&lt;&gt;E2821,SUM($Q$4:Q2821)-SUM($R$3:R2820),0)</f>
        <v>0</v>
      </c>
      <c r="S2821" s="6">
        <f>IF(B2821&gt;0,SUM($R$4:R2821)-SUM($S$3:S2820),0)</f>
        <v>0</v>
      </c>
    </row>
    <row r="2822" spans="1:19">
      <c r="A2822">
        <f>IF(E2821&lt;&gt;E2822,COUNTIF($A$4:A2821,"&lt;&gt;0")+1,0)</f>
        <v>0</v>
      </c>
      <c r="B2822">
        <f>IF(A2822&lt;&gt;0,IF(MOD(A2822,3)=0,COUNTIF($B$4:B2821,"&lt;&gt;0")+1,0),0)</f>
        <v>0</v>
      </c>
      <c r="C2822" s="9">
        <f>'Dash Board'!$C$12+COUNT('Daily reducing balance'!$F$4:F2821)</f>
        <v>44548</v>
      </c>
      <c r="D2822">
        <f t="shared" si="308"/>
        <v>2021</v>
      </c>
      <c r="E2822">
        <f t="shared" si="309"/>
        <v>12</v>
      </c>
      <c r="F2822">
        <f>DAY('Dash Board'!$C$12+COUNT('Daily reducing balance'!$F$4:F2821))</f>
        <v>18</v>
      </c>
      <c r="G2822" s="8">
        <f t="shared" si="310"/>
        <v>202290.21232196724</v>
      </c>
      <c r="H2822" s="6">
        <f>G2822*'Dash Board'!$C$11/365</f>
        <v>58.193074777552219</v>
      </c>
      <c r="I2822" s="6">
        <f>H2822*'Dash Board'!$C$18/'Dash Board'!$C$11</f>
        <v>27.710987989310585</v>
      </c>
      <c r="J2822" s="6">
        <f>(G2822&gt;1)*PMT('Dash Board'!$C$11/365,$U$4,-'Dash Board'!$C$19)</f>
        <v>108.80376961660664</v>
      </c>
      <c r="K2822" s="6">
        <f t="shared" si="312"/>
        <v>0</v>
      </c>
      <c r="L2822" s="8">
        <f t="shared" si="313"/>
        <v>202239.60162712817</v>
      </c>
      <c r="N2822" s="8">
        <f t="shared" si="311"/>
        <v>81.092781627296063</v>
      </c>
      <c r="O2822" s="8">
        <f>IF(E2821&lt;&gt;E2822,SUM($N$4:N2822)-SUM($O$3:O2821),0)</f>
        <v>0</v>
      </c>
      <c r="P2822" s="6">
        <f>IF(B2822&gt;0,SUM($O$4:O2822)-SUM($P$3:P2821),0)</f>
        <v>0</v>
      </c>
      <c r="Q2822" s="6">
        <f t="shared" si="314"/>
        <v>27.710987989310585</v>
      </c>
      <c r="R2822" s="8">
        <f>IF(E2821&lt;&gt;E2822,SUM($Q$4:Q2822)-SUM($R$3:R2821),0)</f>
        <v>0</v>
      </c>
      <c r="S2822" s="6">
        <f>IF(B2822&gt;0,SUM($R$4:R2822)-SUM($S$3:S2821),0)</f>
        <v>0</v>
      </c>
    </row>
    <row r="2823" spans="1:19">
      <c r="A2823">
        <f>IF(E2822&lt;&gt;E2823,COUNTIF($A$4:A2822,"&lt;&gt;0")+1,0)</f>
        <v>0</v>
      </c>
      <c r="B2823">
        <f>IF(A2823&lt;&gt;0,IF(MOD(A2823,3)=0,COUNTIF($B$4:B2822,"&lt;&gt;0")+1,0),0)</f>
        <v>0</v>
      </c>
      <c r="C2823" s="9">
        <f>'Dash Board'!$C$12+COUNT('Daily reducing balance'!$F$4:F2822)</f>
        <v>44549</v>
      </c>
      <c r="D2823">
        <f t="shared" si="308"/>
        <v>2021</v>
      </c>
      <c r="E2823">
        <f t="shared" si="309"/>
        <v>12</v>
      </c>
      <c r="F2823">
        <f>DAY('Dash Board'!$C$12+COUNT('Daily reducing balance'!$F$4:F2822))</f>
        <v>19</v>
      </c>
      <c r="G2823" s="8">
        <f t="shared" si="310"/>
        <v>202239.60162712817</v>
      </c>
      <c r="H2823" s="6">
        <f>G2823*'Dash Board'!$C$11/365</f>
        <v>58.178515536571112</v>
      </c>
      <c r="I2823" s="6">
        <f>H2823*'Dash Board'!$C$18/'Dash Board'!$C$11</f>
        <v>27.704055017414817</v>
      </c>
      <c r="J2823" s="6">
        <f>(G2823&gt;1)*PMT('Dash Board'!$C$11/365,$U$4,-'Dash Board'!$C$19)</f>
        <v>108.80376961660664</v>
      </c>
      <c r="K2823" s="6">
        <f t="shared" si="312"/>
        <v>0</v>
      </c>
      <c r="L2823" s="8">
        <f t="shared" si="313"/>
        <v>202188.97637304812</v>
      </c>
      <c r="N2823" s="8">
        <f t="shared" si="311"/>
        <v>81.099714599191827</v>
      </c>
      <c r="O2823" s="8">
        <f>IF(E2822&lt;&gt;E2823,SUM($N$4:N2823)-SUM($O$3:O2822),0)</f>
        <v>0</v>
      </c>
      <c r="P2823" s="6">
        <f>IF(B2823&gt;0,SUM($O$4:O2823)-SUM($P$3:P2822),0)</f>
        <v>0</v>
      </c>
      <c r="Q2823" s="6">
        <f t="shared" si="314"/>
        <v>27.704055017414817</v>
      </c>
      <c r="R2823" s="8">
        <f>IF(E2822&lt;&gt;E2823,SUM($Q$4:Q2823)-SUM($R$3:R2822),0)</f>
        <v>0</v>
      </c>
      <c r="S2823" s="6">
        <f>IF(B2823&gt;0,SUM($R$4:R2823)-SUM($S$3:S2822),0)</f>
        <v>0</v>
      </c>
    </row>
    <row r="2824" spans="1:19">
      <c r="A2824">
        <f>IF(E2823&lt;&gt;E2824,COUNTIF($A$4:A2823,"&lt;&gt;0")+1,0)</f>
        <v>0</v>
      </c>
      <c r="B2824">
        <f>IF(A2824&lt;&gt;0,IF(MOD(A2824,3)=0,COUNTIF($B$4:B2823,"&lt;&gt;0")+1,0),0)</f>
        <v>0</v>
      </c>
      <c r="C2824" s="9">
        <f>'Dash Board'!$C$12+COUNT('Daily reducing balance'!$F$4:F2823)</f>
        <v>44550</v>
      </c>
      <c r="D2824">
        <f t="shared" si="308"/>
        <v>2021</v>
      </c>
      <c r="E2824">
        <f t="shared" si="309"/>
        <v>12</v>
      </c>
      <c r="F2824">
        <f>DAY('Dash Board'!$C$12+COUNT('Daily reducing balance'!$F$4:F2823))</f>
        <v>20</v>
      </c>
      <c r="G2824" s="8">
        <f t="shared" si="310"/>
        <v>202188.97637304812</v>
      </c>
      <c r="H2824" s="6">
        <f>G2824*'Dash Board'!$C$11/365</f>
        <v>58.163952107315211</v>
      </c>
      <c r="I2824" s="6">
        <f>H2824*'Dash Board'!$C$18/'Dash Board'!$C$11</f>
        <v>27.697120051102484</v>
      </c>
      <c r="J2824" s="6">
        <f>(G2824&gt;1)*PMT('Dash Board'!$C$11/365,$U$4,-'Dash Board'!$C$19)</f>
        <v>108.80376961660664</v>
      </c>
      <c r="K2824" s="6">
        <f t="shared" si="312"/>
        <v>0</v>
      </c>
      <c r="L2824" s="8">
        <f t="shared" si="313"/>
        <v>202138.33655553882</v>
      </c>
      <c r="N2824" s="8">
        <f t="shared" si="311"/>
        <v>81.106649565504156</v>
      </c>
      <c r="O2824" s="8">
        <f>IF(E2823&lt;&gt;E2824,SUM($N$4:N2824)-SUM($O$3:O2823),0)</f>
        <v>0</v>
      </c>
      <c r="P2824" s="6">
        <f>IF(B2824&gt;0,SUM($O$4:O2824)-SUM($P$3:P2823),0)</f>
        <v>0</v>
      </c>
      <c r="Q2824" s="6">
        <f t="shared" si="314"/>
        <v>27.697120051102484</v>
      </c>
      <c r="R2824" s="8">
        <f>IF(E2823&lt;&gt;E2824,SUM($Q$4:Q2824)-SUM($R$3:R2823),0)</f>
        <v>0</v>
      </c>
      <c r="S2824" s="6">
        <f>IF(B2824&gt;0,SUM($R$4:R2824)-SUM($S$3:S2823),0)</f>
        <v>0</v>
      </c>
    </row>
    <row r="2825" spans="1:19">
      <c r="A2825">
        <f>IF(E2824&lt;&gt;E2825,COUNTIF($A$4:A2824,"&lt;&gt;0")+1,0)</f>
        <v>0</v>
      </c>
      <c r="B2825">
        <f>IF(A2825&lt;&gt;0,IF(MOD(A2825,3)=0,COUNTIF($B$4:B2824,"&lt;&gt;0")+1,0),0)</f>
        <v>0</v>
      </c>
      <c r="C2825" s="9">
        <f>'Dash Board'!$C$12+COUNT('Daily reducing balance'!$F$4:F2824)</f>
        <v>44551</v>
      </c>
      <c r="D2825">
        <f t="shared" si="308"/>
        <v>2021</v>
      </c>
      <c r="E2825">
        <f t="shared" si="309"/>
        <v>12</v>
      </c>
      <c r="F2825">
        <f>DAY('Dash Board'!$C$12+COUNT('Daily reducing balance'!$F$4:F2824))</f>
        <v>21</v>
      </c>
      <c r="G2825" s="8">
        <f t="shared" si="310"/>
        <v>202138.33655553882</v>
      </c>
      <c r="H2825" s="6">
        <f>G2825*'Dash Board'!$C$11/365</f>
        <v>58.149384488579656</v>
      </c>
      <c r="I2825" s="6">
        <f>H2825*'Dash Board'!$C$18/'Dash Board'!$C$11</f>
        <v>27.690183089799838</v>
      </c>
      <c r="J2825" s="6">
        <f>(G2825&gt;1)*PMT('Dash Board'!$C$11/365,$U$4,-'Dash Board'!$C$19)</f>
        <v>108.80376961660664</v>
      </c>
      <c r="K2825" s="6">
        <f t="shared" si="312"/>
        <v>0</v>
      </c>
      <c r="L2825" s="8">
        <f t="shared" si="313"/>
        <v>202087.68217041079</v>
      </c>
      <c r="N2825" s="8">
        <f t="shared" si="311"/>
        <v>81.113586526806813</v>
      </c>
      <c r="O2825" s="8">
        <f>IF(E2824&lt;&gt;E2825,SUM($N$4:N2825)-SUM($O$3:O2824),0)</f>
        <v>0</v>
      </c>
      <c r="P2825" s="6">
        <f>IF(B2825&gt;0,SUM($O$4:O2825)-SUM($P$3:P2824),0)</f>
        <v>0</v>
      </c>
      <c r="Q2825" s="6">
        <f t="shared" si="314"/>
        <v>27.690183089799838</v>
      </c>
      <c r="R2825" s="8">
        <f>IF(E2824&lt;&gt;E2825,SUM($Q$4:Q2825)-SUM($R$3:R2824),0)</f>
        <v>0</v>
      </c>
      <c r="S2825" s="6">
        <f>IF(B2825&gt;0,SUM($R$4:R2825)-SUM($S$3:S2824),0)</f>
        <v>0</v>
      </c>
    </row>
    <row r="2826" spans="1:19">
      <c r="A2826">
        <f>IF(E2825&lt;&gt;E2826,COUNTIF($A$4:A2825,"&lt;&gt;0")+1,0)</f>
        <v>0</v>
      </c>
      <c r="B2826">
        <f>IF(A2826&lt;&gt;0,IF(MOD(A2826,3)=0,COUNTIF($B$4:B2825,"&lt;&gt;0")+1,0),0)</f>
        <v>0</v>
      </c>
      <c r="C2826" s="9">
        <f>'Dash Board'!$C$12+COUNT('Daily reducing balance'!$F$4:F2825)</f>
        <v>44552</v>
      </c>
      <c r="D2826">
        <f t="shared" si="308"/>
        <v>2021</v>
      </c>
      <c r="E2826">
        <f t="shared" si="309"/>
        <v>12</v>
      </c>
      <c r="F2826">
        <f>DAY('Dash Board'!$C$12+COUNT('Daily reducing balance'!$F$4:F2825))</f>
        <v>22</v>
      </c>
      <c r="G2826" s="8">
        <f t="shared" si="310"/>
        <v>202087.68217041079</v>
      </c>
      <c r="H2826" s="6">
        <f>G2826*'Dash Board'!$C$11/365</f>
        <v>58.134812679159261</v>
      </c>
      <c r="I2826" s="6">
        <f>H2826*'Dash Board'!$C$18/'Dash Board'!$C$11</f>
        <v>27.683244132932984</v>
      </c>
      <c r="J2826" s="6">
        <f>(G2826&gt;1)*PMT('Dash Board'!$C$11/365,$U$4,-'Dash Board'!$C$19)</f>
        <v>108.80376961660664</v>
      </c>
      <c r="K2826" s="6">
        <f t="shared" si="312"/>
        <v>0</v>
      </c>
      <c r="L2826" s="8">
        <f t="shared" si="313"/>
        <v>202037.01321347334</v>
      </c>
      <c r="N2826" s="8">
        <f t="shared" si="311"/>
        <v>81.12052548367366</v>
      </c>
      <c r="O2826" s="8">
        <f>IF(E2825&lt;&gt;E2826,SUM($N$4:N2826)-SUM($O$3:O2825),0)</f>
        <v>0</v>
      </c>
      <c r="P2826" s="6">
        <f>IF(B2826&gt;0,SUM($O$4:O2826)-SUM($P$3:P2825),0)</f>
        <v>0</v>
      </c>
      <c r="Q2826" s="6">
        <f t="shared" si="314"/>
        <v>27.683244132932984</v>
      </c>
      <c r="R2826" s="8">
        <f>IF(E2825&lt;&gt;E2826,SUM($Q$4:Q2826)-SUM($R$3:R2825),0)</f>
        <v>0</v>
      </c>
      <c r="S2826" s="6">
        <f>IF(B2826&gt;0,SUM($R$4:R2826)-SUM($S$3:S2825),0)</f>
        <v>0</v>
      </c>
    </row>
    <row r="2827" spans="1:19">
      <c r="A2827">
        <f>IF(E2826&lt;&gt;E2827,COUNTIF($A$4:A2826,"&lt;&gt;0")+1,0)</f>
        <v>0</v>
      </c>
      <c r="B2827">
        <f>IF(A2827&lt;&gt;0,IF(MOD(A2827,3)=0,COUNTIF($B$4:B2826,"&lt;&gt;0")+1,0),0)</f>
        <v>0</v>
      </c>
      <c r="C2827" s="9">
        <f>'Dash Board'!$C$12+COUNT('Daily reducing balance'!$F$4:F2826)</f>
        <v>44553</v>
      </c>
      <c r="D2827">
        <f t="shared" si="308"/>
        <v>2021</v>
      </c>
      <c r="E2827">
        <f t="shared" si="309"/>
        <v>12</v>
      </c>
      <c r="F2827">
        <f>DAY('Dash Board'!$C$12+COUNT('Daily reducing balance'!$F$4:F2826))</f>
        <v>23</v>
      </c>
      <c r="G2827" s="8">
        <f t="shared" si="310"/>
        <v>202037.01321347334</v>
      </c>
      <c r="H2827" s="6">
        <f>G2827*'Dash Board'!$C$11/365</f>
        <v>58.120236677848489</v>
      </c>
      <c r="I2827" s="6">
        <f>H2827*'Dash Board'!$C$18/'Dash Board'!$C$11</f>
        <v>27.676303179927856</v>
      </c>
      <c r="J2827" s="6">
        <f>(G2827&gt;1)*PMT('Dash Board'!$C$11/365,$U$4,-'Dash Board'!$C$19)</f>
        <v>108.80376961660664</v>
      </c>
      <c r="K2827" s="6">
        <f t="shared" si="312"/>
        <v>0</v>
      </c>
      <c r="L2827" s="8">
        <f t="shared" si="313"/>
        <v>201986.32968053457</v>
      </c>
      <c r="N2827" s="8">
        <f t="shared" si="311"/>
        <v>81.127466436678787</v>
      </c>
      <c r="O2827" s="8">
        <f>IF(E2826&lt;&gt;E2827,SUM($N$4:N2827)-SUM($O$3:O2826),0)</f>
        <v>0</v>
      </c>
      <c r="P2827" s="6">
        <f>IF(B2827&gt;0,SUM($O$4:O2827)-SUM($P$3:P2826),0)</f>
        <v>0</v>
      </c>
      <c r="Q2827" s="6">
        <f t="shared" si="314"/>
        <v>27.676303179927856</v>
      </c>
      <c r="R2827" s="8">
        <f>IF(E2826&lt;&gt;E2827,SUM($Q$4:Q2827)-SUM($R$3:R2826),0)</f>
        <v>0</v>
      </c>
      <c r="S2827" s="6">
        <f>IF(B2827&gt;0,SUM($R$4:R2827)-SUM($S$3:S2826),0)</f>
        <v>0</v>
      </c>
    </row>
    <row r="2828" spans="1:19">
      <c r="A2828">
        <f>IF(E2827&lt;&gt;E2828,COUNTIF($A$4:A2827,"&lt;&gt;0")+1,0)</f>
        <v>0</v>
      </c>
      <c r="B2828">
        <f>IF(A2828&lt;&gt;0,IF(MOD(A2828,3)=0,COUNTIF($B$4:B2827,"&lt;&gt;0")+1,0),0)</f>
        <v>0</v>
      </c>
      <c r="C2828" s="9">
        <f>'Dash Board'!$C$12+COUNT('Daily reducing balance'!$F$4:F2827)</f>
        <v>44554</v>
      </c>
      <c r="D2828">
        <f t="shared" si="308"/>
        <v>2021</v>
      </c>
      <c r="E2828">
        <f t="shared" si="309"/>
        <v>12</v>
      </c>
      <c r="F2828">
        <f>DAY('Dash Board'!$C$12+COUNT('Daily reducing balance'!$F$4:F2827))</f>
        <v>24</v>
      </c>
      <c r="G2828" s="8">
        <f t="shared" si="310"/>
        <v>201986.32968053457</v>
      </c>
      <c r="H2828" s="6">
        <f>G2828*'Dash Board'!$C$11/365</f>
        <v>58.10565648344145</v>
      </c>
      <c r="I2828" s="6">
        <f>H2828*'Dash Board'!$C$18/'Dash Board'!$C$11</f>
        <v>27.669360230210216</v>
      </c>
      <c r="J2828" s="6">
        <f>(G2828&gt;1)*PMT('Dash Board'!$C$11/365,$U$4,-'Dash Board'!$C$19)</f>
        <v>108.80376961660664</v>
      </c>
      <c r="K2828" s="6">
        <f t="shared" si="312"/>
        <v>0</v>
      </c>
      <c r="L2828" s="8">
        <f t="shared" si="313"/>
        <v>201935.6315674014</v>
      </c>
      <c r="N2828" s="8">
        <f t="shared" si="311"/>
        <v>81.134409386396428</v>
      </c>
      <c r="O2828" s="8">
        <f>IF(E2827&lt;&gt;E2828,SUM($N$4:N2828)-SUM($O$3:O2827),0)</f>
        <v>0</v>
      </c>
      <c r="P2828" s="6">
        <f>IF(B2828&gt;0,SUM($O$4:O2828)-SUM($P$3:P2827),0)</f>
        <v>0</v>
      </c>
      <c r="Q2828" s="6">
        <f t="shared" si="314"/>
        <v>27.669360230210216</v>
      </c>
      <c r="R2828" s="8">
        <f>IF(E2827&lt;&gt;E2828,SUM($Q$4:Q2828)-SUM($R$3:R2827),0)</f>
        <v>0</v>
      </c>
      <c r="S2828" s="6">
        <f>IF(B2828&gt;0,SUM($R$4:R2828)-SUM($S$3:S2827),0)</f>
        <v>0</v>
      </c>
    </row>
    <row r="2829" spans="1:19">
      <c r="A2829">
        <f>IF(E2828&lt;&gt;E2829,COUNTIF($A$4:A2828,"&lt;&gt;0")+1,0)</f>
        <v>0</v>
      </c>
      <c r="B2829">
        <f>IF(A2829&lt;&gt;0,IF(MOD(A2829,3)=0,COUNTIF($B$4:B2828,"&lt;&gt;0")+1,0),0)</f>
        <v>0</v>
      </c>
      <c r="C2829" s="9">
        <f>'Dash Board'!$C$12+COUNT('Daily reducing balance'!$F$4:F2828)</f>
        <v>44555</v>
      </c>
      <c r="D2829">
        <f t="shared" si="308"/>
        <v>2021</v>
      </c>
      <c r="E2829">
        <f t="shared" si="309"/>
        <v>12</v>
      </c>
      <c r="F2829">
        <f>DAY('Dash Board'!$C$12+COUNT('Daily reducing balance'!$F$4:F2828))</f>
        <v>25</v>
      </c>
      <c r="G2829" s="8">
        <f t="shared" si="310"/>
        <v>201935.6315674014</v>
      </c>
      <c r="H2829" s="6">
        <f>G2829*'Dash Board'!$C$11/365</f>
        <v>58.091072094731906</v>
      </c>
      <c r="I2829" s="6">
        <f>H2829*'Dash Board'!$C$18/'Dash Board'!$C$11</f>
        <v>27.662415283205672</v>
      </c>
      <c r="J2829" s="6">
        <f>(G2829&gt;1)*PMT('Dash Board'!$C$11/365,$U$4,-'Dash Board'!$C$19)</f>
        <v>108.80376961660664</v>
      </c>
      <c r="K2829" s="6">
        <f t="shared" si="312"/>
        <v>0</v>
      </c>
      <c r="L2829" s="8">
        <f t="shared" si="313"/>
        <v>201884.91886987953</v>
      </c>
      <c r="N2829" s="8">
        <f t="shared" si="311"/>
        <v>81.141354333400969</v>
      </c>
      <c r="O2829" s="8">
        <f>IF(E2828&lt;&gt;E2829,SUM($N$4:N2829)-SUM($O$3:O2828),0)</f>
        <v>0</v>
      </c>
      <c r="P2829" s="6">
        <f>IF(B2829&gt;0,SUM($O$4:O2829)-SUM($P$3:P2828),0)</f>
        <v>0</v>
      </c>
      <c r="Q2829" s="6">
        <f t="shared" si="314"/>
        <v>27.662415283205672</v>
      </c>
      <c r="R2829" s="8">
        <f>IF(E2828&lt;&gt;E2829,SUM($Q$4:Q2829)-SUM($R$3:R2828),0)</f>
        <v>0</v>
      </c>
      <c r="S2829" s="6">
        <f>IF(B2829&gt;0,SUM($R$4:R2829)-SUM($S$3:S2828),0)</f>
        <v>0</v>
      </c>
    </row>
    <row r="2830" spans="1:19">
      <c r="A2830">
        <f>IF(E2829&lt;&gt;E2830,COUNTIF($A$4:A2829,"&lt;&gt;0")+1,0)</f>
        <v>0</v>
      </c>
      <c r="B2830">
        <f>IF(A2830&lt;&gt;0,IF(MOD(A2830,3)=0,COUNTIF($B$4:B2829,"&lt;&gt;0")+1,0),0)</f>
        <v>0</v>
      </c>
      <c r="C2830" s="9">
        <f>'Dash Board'!$C$12+COUNT('Daily reducing balance'!$F$4:F2829)</f>
        <v>44556</v>
      </c>
      <c r="D2830">
        <f t="shared" si="308"/>
        <v>2021</v>
      </c>
      <c r="E2830">
        <f t="shared" si="309"/>
        <v>12</v>
      </c>
      <c r="F2830">
        <f>DAY('Dash Board'!$C$12+COUNT('Daily reducing balance'!$F$4:F2829))</f>
        <v>26</v>
      </c>
      <c r="G2830" s="8">
        <f t="shared" si="310"/>
        <v>201884.91886987953</v>
      </c>
      <c r="H2830" s="6">
        <f>G2830*'Dash Board'!$C$11/365</f>
        <v>58.076483510513285</v>
      </c>
      <c r="I2830" s="6">
        <f>H2830*'Dash Board'!$C$18/'Dash Board'!$C$11</f>
        <v>27.655468338339663</v>
      </c>
      <c r="J2830" s="6">
        <f>(G2830&gt;1)*PMT('Dash Board'!$C$11/365,$U$4,-'Dash Board'!$C$19)</f>
        <v>108.80376961660664</v>
      </c>
      <c r="K2830" s="6">
        <f t="shared" si="312"/>
        <v>0</v>
      </c>
      <c r="L2830" s="8">
        <f t="shared" si="313"/>
        <v>201834.19158377344</v>
      </c>
      <c r="N2830" s="8">
        <f t="shared" si="311"/>
        <v>81.148301278266985</v>
      </c>
      <c r="O2830" s="8">
        <f>IF(E2829&lt;&gt;E2830,SUM($N$4:N2830)-SUM($O$3:O2829),0)</f>
        <v>0</v>
      </c>
      <c r="P2830" s="6">
        <f>IF(B2830&gt;0,SUM($O$4:O2830)-SUM($P$3:P2829),0)</f>
        <v>0</v>
      </c>
      <c r="Q2830" s="6">
        <f t="shared" si="314"/>
        <v>27.655468338339663</v>
      </c>
      <c r="R2830" s="8">
        <f>IF(E2829&lt;&gt;E2830,SUM($Q$4:Q2830)-SUM($R$3:R2829),0)</f>
        <v>0</v>
      </c>
      <c r="S2830" s="6">
        <f>IF(B2830&gt;0,SUM($R$4:R2830)-SUM($S$3:S2829),0)</f>
        <v>0</v>
      </c>
    </row>
    <row r="2831" spans="1:19">
      <c r="A2831">
        <f>IF(E2830&lt;&gt;E2831,COUNTIF($A$4:A2830,"&lt;&gt;0")+1,0)</f>
        <v>0</v>
      </c>
      <c r="B2831">
        <f>IF(A2831&lt;&gt;0,IF(MOD(A2831,3)=0,COUNTIF($B$4:B2830,"&lt;&gt;0")+1,0),0)</f>
        <v>0</v>
      </c>
      <c r="C2831" s="9">
        <f>'Dash Board'!$C$12+COUNT('Daily reducing balance'!$F$4:F2830)</f>
        <v>44557</v>
      </c>
      <c r="D2831">
        <f t="shared" si="308"/>
        <v>2021</v>
      </c>
      <c r="E2831">
        <f t="shared" si="309"/>
        <v>12</v>
      </c>
      <c r="F2831">
        <f>DAY('Dash Board'!$C$12+COUNT('Daily reducing balance'!$F$4:F2830))</f>
        <v>27</v>
      </c>
      <c r="G2831" s="8">
        <f t="shared" si="310"/>
        <v>201834.19158377344</v>
      </c>
      <c r="H2831" s="6">
        <f>G2831*'Dash Board'!$C$11/365</f>
        <v>58.061890729578657</v>
      </c>
      <c r="I2831" s="6">
        <f>H2831*'Dash Board'!$C$18/'Dash Board'!$C$11</f>
        <v>27.648519395037461</v>
      </c>
      <c r="J2831" s="6">
        <f>(G2831&gt;1)*PMT('Dash Board'!$C$11/365,$U$4,-'Dash Board'!$C$19)</f>
        <v>108.80376961660664</v>
      </c>
      <c r="K2831" s="6">
        <f t="shared" si="312"/>
        <v>0</v>
      </c>
      <c r="L2831" s="8">
        <f t="shared" si="313"/>
        <v>201783.44970488641</v>
      </c>
      <c r="N2831" s="8">
        <f t="shared" si="311"/>
        <v>81.15525022156919</v>
      </c>
      <c r="O2831" s="8">
        <f>IF(E2830&lt;&gt;E2831,SUM($N$4:N2831)-SUM($O$3:O2830),0)</f>
        <v>0</v>
      </c>
      <c r="P2831" s="6">
        <f>IF(B2831&gt;0,SUM($O$4:O2831)-SUM($P$3:P2830),0)</f>
        <v>0</v>
      </c>
      <c r="Q2831" s="6">
        <f t="shared" si="314"/>
        <v>27.648519395037461</v>
      </c>
      <c r="R2831" s="8">
        <f>IF(E2830&lt;&gt;E2831,SUM($Q$4:Q2831)-SUM($R$3:R2830),0)</f>
        <v>0</v>
      </c>
      <c r="S2831" s="6">
        <f>IF(B2831&gt;0,SUM($R$4:R2831)-SUM($S$3:S2830),0)</f>
        <v>0</v>
      </c>
    </row>
    <row r="2832" spans="1:19">
      <c r="A2832">
        <f>IF(E2831&lt;&gt;E2832,COUNTIF($A$4:A2831,"&lt;&gt;0")+1,0)</f>
        <v>0</v>
      </c>
      <c r="B2832">
        <f>IF(A2832&lt;&gt;0,IF(MOD(A2832,3)=0,COUNTIF($B$4:B2831,"&lt;&gt;0")+1,0),0)</f>
        <v>0</v>
      </c>
      <c r="C2832" s="9">
        <f>'Dash Board'!$C$12+COUNT('Daily reducing balance'!$F$4:F2831)</f>
        <v>44558</v>
      </c>
      <c r="D2832">
        <f t="shared" si="308"/>
        <v>2021</v>
      </c>
      <c r="E2832">
        <f t="shared" si="309"/>
        <v>12</v>
      </c>
      <c r="F2832">
        <f>DAY('Dash Board'!$C$12+COUNT('Daily reducing balance'!$F$4:F2831))</f>
        <v>28</v>
      </c>
      <c r="G2832" s="8">
        <f t="shared" si="310"/>
        <v>201783.44970488641</v>
      </c>
      <c r="H2832" s="6">
        <f>G2832*'Dash Board'!$C$11/365</f>
        <v>58.04729375072074</v>
      </c>
      <c r="I2832" s="6">
        <f>H2832*'Dash Board'!$C$18/'Dash Board'!$C$11</f>
        <v>27.641568452724165</v>
      </c>
      <c r="J2832" s="6">
        <f>(G2832&gt;1)*PMT('Dash Board'!$C$11/365,$U$4,-'Dash Board'!$C$19)</f>
        <v>108.80376961660664</v>
      </c>
      <c r="K2832" s="6">
        <f t="shared" si="312"/>
        <v>0</v>
      </c>
      <c r="L2832" s="8">
        <f t="shared" si="313"/>
        <v>201732.69322902051</v>
      </c>
      <c r="N2832" s="8">
        <f t="shared" si="311"/>
        <v>81.162201163882486</v>
      </c>
      <c r="O2832" s="8">
        <f>IF(E2831&lt;&gt;E2832,SUM($N$4:N2832)-SUM($O$3:O2831),0)</f>
        <v>0</v>
      </c>
      <c r="P2832" s="6">
        <f>IF(B2832&gt;0,SUM($O$4:O2832)-SUM($P$3:P2831),0)</f>
        <v>0</v>
      </c>
      <c r="Q2832" s="6">
        <f t="shared" si="314"/>
        <v>27.641568452724165</v>
      </c>
      <c r="R2832" s="8">
        <f>IF(E2831&lt;&gt;E2832,SUM($Q$4:Q2832)-SUM($R$3:R2831),0)</f>
        <v>0</v>
      </c>
      <c r="S2832" s="6">
        <f>IF(B2832&gt;0,SUM($R$4:R2832)-SUM($S$3:S2831),0)</f>
        <v>0</v>
      </c>
    </row>
    <row r="2833" spans="1:19">
      <c r="A2833">
        <f>IF(E2832&lt;&gt;E2833,COUNTIF($A$4:A2832,"&lt;&gt;0")+1,0)</f>
        <v>0</v>
      </c>
      <c r="B2833">
        <f>IF(A2833&lt;&gt;0,IF(MOD(A2833,3)=0,COUNTIF($B$4:B2832,"&lt;&gt;0")+1,0),0)</f>
        <v>0</v>
      </c>
      <c r="C2833" s="9">
        <f>'Dash Board'!$C$12+COUNT('Daily reducing balance'!$F$4:F2832)</f>
        <v>44559</v>
      </c>
      <c r="D2833">
        <f t="shared" si="308"/>
        <v>2021</v>
      </c>
      <c r="E2833">
        <f t="shared" si="309"/>
        <v>12</v>
      </c>
      <c r="F2833">
        <f>DAY('Dash Board'!$C$12+COUNT('Daily reducing balance'!$F$4:F2832))</f>
        <v>29</v>
      </c>
      <c r="G2833" s="8">
        <f t="shared" si="310"/>
        <v>201732.69322902051</v>
      </c>
      <c r="H2833" s="6">
        <f>G2833*'Dash Board'!$C$11/365</f>
        <v>58.032692572731932</v>
      </c>
      <c r="I2833" s="6">
        <f>H2833*'Dash Board'!$C$18/'Dash Board'!$C$11</f>
        <v>27.63461551082473</v>
      </c>
      <c r="J2833" s="6">
        <f>(G2833&gt;1)*PMT('Dash Board'!$C$11/365,$U$4,-'Dash Board'!$C$19)</f>
        <v>108.80376961660664</v>
      </c>
      <c r="K2833" s="6">
        <f t="shared" si="312"/>
        <v>0</v>
      </c>
      <c r="L2833" s="8">
        <f t="shared" si="313"/>
        <v>201681.92215197664</v>
      </c>
      <c r="N2833" s="8">
        <f t="shared" si="311"/>
        <v>81.169154105781914</v>
      </c>
      <c r="O2833" s="8">
        <f>IF(E2832&lt;&gt;E2833,SUM($N$4:N2833)-SUM($O$3:O2832),0)</f>
        <v>0</v>
      </c>
      <c r="P2833" s="6">
        <f>IF(B2833&gt;0,SUM($O$4:O2833)-SUM($P$3:P2832),0)</f>
        <v>0</v>
      </c>
      <c r="Q2833" s="6">
        <f t="shared" si="314"/>
        <v>27.63461551082473</v>
      </c>
      <c r="R2833" s="8">
        <f>IF(E2832&lt;&gt;E2833,SUM($Q$4:Q2833)-SUM($R$3:R2832),0)</f>
        <v>0</v>
      </c>
      <c r="S2833" s="6">
        <f>IF(B2833&gt;0,SUM($R$4:R2833)-SUM($S$3:S2832),0)</f>
        <v>0</v>
      </c>
    </row>
    <row r="2834" spans="1:19">
      <c r="A2834">
        <f>IF(E2833&lt;&gt;E2834,COUNTIF($A$4:A2833,"&lt;&gt;0")+1,0)</f>
        <v>0</v>
      </c>
      <c r="B2834">
        <f>IF(A2834&lt;&gt;0,IF(MOD(A2834,3)=0,COUNTIF($B$4:B2833,"&lt;&gt;0")+1,0),0)</f>
        <v>0</v>
      </c>
      <c r="C2834" s="9">
        <f>'Dash Board'!$C$12+COUNT('Daily reducing balance'!$F$4:F2833)</f>
        <v>44560</v>
      </c>
      <c r="D2834">
        <f t="shared" si="308"/>
        <v>2021</v>
      </c>
      <c r="E2834">
        <f t="shared" si="309"/>
        <v>12</v>
      </c>
      <c r="F2834">
        <f>DAY('Dash Board'!$C$12+COUNT('Daily reducing balance'!$F$4:F2833))</f>
        <v>30</v>
      </c>
      <c r="G2834" s="8">
        <f t="shared" si="310"/>
        <v>201681.92215197664</v>
      </c>
      <c r="H2834" s="6">
        <f>G2834*'Dash Board'!$C$11/365</f>
        <v>58.018087194404238</v>
      </c>
      <c r="I2834" s="6">
        <f>H2834*'Dash Board'!$C$18/'Dash Board'!$C$11</f>
        <v>27.627660568763925</v>
      </c>
      <c r="J2834" s="6">
        <f>(G2834&gt;1)*PMT('Dash Board'!$C$11/365,$U$4,-'Dash Board'!$C$19)</f>
        <v>108.80376961660664</v>
      </c>
      <c r="K2834" s="6">
        <f t="shared" si="312"/>
        <v>0</v>
      </c>
      <c r="L2834" s="8">
        <f t="shared" si="313"/>
        <v>201631.13646955445</v>
      </c>
      <c r="N2834" s="8">
        <f t="shared" si="311"/>
        <v>81.176109047842715</v>
      </c>
      <c r="O2834" s="8">
        <f>IF(E2833&lt;&gt;E2834,SUM($N$4:N2834)-SUM($O$3:O2833),0)</f>
        <v>0</v>
      </c>
      <c r="P2834" s="6">
        <f>IF(B2834&gt;0,SUM($O$4:O2834)-SUM($P$3:P2833),0)</f>
        <v>0</v>
      </c>
      <c r="Q2834" s="6">
        <f t="shared" si="314"/>
        <v>27.627660568763925</v>
      </c>
      <c r="R2834" s="8">
        <f>IF(E2833&lt;&gt;E2834,SUM($Q$4:Q2834)-SUM($R$3:R2833),0)</f>
        <v>0</v>
      </c>
      <c r="S2834" s="6">
        <f>IF(B2834&gt;0,SUM($R$4:R2834)-SUM($S$3:S2833),0)</f>
        <v>0</v>
      </c>
    </row>
    <row r="2835" spans="1:19">
      <c r="A2835">
        <f>IF(E2834&lt;&gt;E2835,COUNTIF($A$4:A2834,"&lt;&gt;0")+1,0)</f>
        <v>0</v>
      </c>
      <c r="B2835">
        <f>IF(A2835&lt;&gt;0,IF(MOD(A2835,3)=0,COUNTIF($B$4:B2834,"&lt;&gt;0")+1,0),0)</f>
        <v>0</v>
      </c>
      <c r="C2835" s="9">
        <f>'Dash Board'!$C$12+COUNT('Daily reducing balance'!$F$4:F2834)</f>
        <v>44561</v>
      </c>
      <c r="D2835">
        <f t="shared" si="308"/>
        <v>2021</v>
      </c>
      <c r="E2835">
        <f t="shared" si="309"/>
        <v>12</v>
      </c>
      <c r="F2835">
        <f>DAY('Dash Board'!$C$12+COUNT('Daily reducing balance'!$F$4:F2834))</f>
        <v>31</v>
      </c>
      <c r="G2835" s="8">
        <f t="shared" si="310"/>
        <v>201631.13646955445</v>
      </c>
      <c r="H2835" s="6">
        <f>G2835*'Dash Board'!$C$11/365</f>
        <v>58.003477614529359</v>
      </c>
      <c r="I2835" s="6">
        <f>H2835*'Dash Board'!$C$18/'Dash Board'!$C$11</f>
        <v>27.620703625966367</v>
      </c>
      <c r="J2835" s="6">
        <f>(G2835&gt;1)*PMT('Dash Board'!$C$11/365,$U$4,-'Dash Board'!$C$19)</f>
        <v>108.80376961660664</v>
      </c>
      <c r="K2835" s="6">
        <f t="shared" si="312"/>
        <v>0</v>
      </c>
      <c r="L2835" s="8">
        <f t="shared" si="313"/>
        <v>201580.33617755235</v>
      </c>
      <c r="N2835" s="8">
        <f t="shared" si="311"/>
        <v>81.183065990640273</v>
      </c>
      <c r="O2835" s="8">
        <f>IF(E2834&lt;&gt;E2835,SUM($N$4:N2835)-SUM($O$3:O2834),0)</f>
        <v>0</v>
      </c>
      <c r="P2835" s="6">
        <f>IF(B2835&gt;0,SUM($O$4:O2835)-SUM($P$3:P2834),0)</f>
        <v>0</v>
      </c>
      <c r="Q2835" s="6">
        <f t="shared" si="314"/>
        <v>27.620703625966367</v>
      </c>
      <c r="R2835" s="8">
        <f>IF(E2834&lt;&gt;E2835,SUM($Q$4:Q2835)-SUM($R$3:R2834),0)</f>
        <v>0</v>
      </c>
      <c r="S2835" s="6">
        <f>IF(B2835&gt;0,SUM($R$4:R2835)-SUM($S$3:S2834),0)</f>
        <v>0</v>
      </c>
    </row>
    <row r="2836" spans="1:19">
      <c r="A2836">
        <f>IF(E2835&lt;&gt;E2836,COUNTIF($A$4:A2835,"&lt;&gt;0")+1,0)</f>
        <v>93</v>
      </c>
      <c r="B2836">
        <f>IF(A2836&lt;&gt;0,IF(MOD(A2836,3)=0,COUNTIF($B$4:B2835,"&lt;&gt;0")+1,0),0)</f>
        <v>31</v>
      </c>
      <c r="C2836" s="9">
        <f>'Dash Board'!$C$12+COUNT('Daily reducing balance'!$F$4:F2835)</f>
        <v>44562</v>
      </c>
      <c r="D2836">
        <f t="shared" si="308"/>
        <v>2022</v>
      </c>
      <c r="E2836">
        <f t="shared" si="309"/>
        <v>1</v>
      </c>
      <c r="F2836">
        <f>DAY('Dash Board'!$C$12+COUNT('Daily reducing balance'!$F$4:F2835))</f>
        <v>1</v>
      </c>
      <c r="G2836" s="8">
        <f t="shared" si="310"/>
        <v>201580.33617755235</v>
      </c>
      <c r="H2836" s="6">
        <f>G2836*'Dash Board'!$C$11/365</f>
        <v>57.98886383189862</v>
      </c>
      <c r="I2836" s="6">
        <f>H2836*'Dash Board'!$C$18/'Dash Board'!$C$11</f>
        <v>27.613744681856488</v>
      </c>
      <c r="J2836" s="6">
        <f>(G2836&gt;1)*PMT('Dash Board'!$C$11/365,$U$4,-'Dash Board'!$C$19)</f>
        <v>108.80376961660664</v>
      </c>
      <c r="K2836" s="6">
        <f t="shared" si="312"/>
        <v>3372.9168581148047</v>
      </c>
      <c r="L2836" s="8">
        <f t="shared" si="313"/>
        <v>201529.52127176765</v>
      </c>
      <c r="N2836" s="8">
        <f t="shared" si="311"/>
        <v>81.190024934750156</v>
      </c>
      <c r="O2836" s="8">
        <f>IF(E2835&lt;&gt;E2836,SUM($N$4:N2836)-SUM($O$3:O2835),0)</f>
        <v>2513.6638417833601</v>
      </c>
      <c r="P2836" s="6">
        <f>IF(B2836&gt;0,SUM($O$4:O2836)-SUM($P$3:P2835),0)</f>
        <v>7440.6018786711502</v>
      </c>
      <c r="Q2836" s="6">
        <f t="shared" si="314"/>
        <v>27.613744681856488</v>
      </c>
      <c r="R2836" s="8">
        <f>IF(E2835&lt;&gt;E2836,SUM($Q$4:Q2836)-SUM($R$3:R2835),0)</f>
        <v>859.25301633152412</v>
      </c>
      <c r="S2836" s="6">
        <f>IF(B2836&gt;0,SUM($R$4:R2836)-SUM($S$3:S2835),0)</f>
        <v>2569.3449260567577</v>
      </c>
    </row>
    <row r="2837" spans="1:19">
      <c r="A2837">
        <f>IF(E2836&lt;&gt;E2837,COUNTIF($A$4:A2836,"&lt;&gt;0")+1,0)</f>
        <v>0</v>
      </c>
      <c r="B2837">
        <f>IF(A2837&lt;&gt;0,IF(MOD(A2837,3)=0,COUNTIF($B$4:B2836,"&lt;&gt;0")+1,0),0)</f>
        <v>0</v>
      </c>
      <c r="C2837" s="9">
        <f>'Dash Board'!$C$12+COUNT('Daily reducing balance'!$F$4:F2836)</f>
        <v>44563</v>
      </c>
      <c r="D2837">
        <f t="shared" si="308"/>
        <v>2022</v>
      </c>
      <c r="E2837">
        <f t="shared" si="309"/>
        <v>1</v>
      </c>
      <c r="F2837">
        <f>DAY('Dash Board'!$C$12+COUNT('Daily reducing balance'!$F$4:F2836))</f>
        <v>2</v>
      </c>
      <c r="G2837" s="8">
        <f t="shared" si="310"/>
        <v>201529.52127176765</v>
      </c>
      <c r="H2837" s="6">
        <f>G2837*'Dash Board'!$C$11/365</f>
        <v>57.974245845303017</v>
      </c>
      <c r="I2837" s="6">
        <f>H2837*'Dash Board'!$C$18/'Dash Board'!$C$11</f>
        <v>27.606783735858581</v>
      </c>
      <c r="J2837" s="6">
        <f>(G2837&gt;1)*PMT('Dash Board'!$C$11/365,$U$4,-'Dash Board'!$C$19)</f>
        <v>108.80376961660664</v>
      </c>
      <c r="K2837" s="6">
        <f t="shared" si="312"/>
        <v>0</v>
      </c>
      <c r="L2837" s="8">
        <f t="shared" si="313"/>
        <v>201478.69174799634</v>
      </c>
      <c r="N2837" s="8">
        <f t="shared" si="311"/>
        <v>81.196985880748059</v>
      </c>
      <c r="O2837" s="8">
        <f>IF(E2836&lt;&gt;E2837,SUM($N$4:N2837)-SUM($O$3:O2836),0)</f>
        <v>0</v>
      </c>
      <c r="P2837" s="6">
        <f>IF(B2837&gt;0,SUM($O$4:O2837)-SUM($P$3:P2836),0)</f>
        <v>0</v>
      </c>
      <c r="Q2837" s="6">
        <f t="shared" si="314"/>
        <v>27.606783735858581</v>
      </c>
      <c r="R2837" s="8">
        <f>IF(E2836&lt;&gt;E2837,SUM($Q$4:Q2837)-SUM($R$3:R2836),0)</f>
        <v>0</v>
      </c>
      <c r="S2837" s="6">
        <f>IF(B2837&gt;0,SUM($R$4:R2837)-SUM($S$3:S2836),0)</f>
        <v>0</v>
      </c>
    </row>
    <row r="2838" spans="1:19">
      <c r="A2838">
        <f>IF(E2837&lt;&gt;E2838,COUNTIF($A$4:A2837,"&lt;&gt;0")+1,0)</f>
        <v>0</v>
      </c>
      <c r="B2838">
        <f>IF(A2838&lt;&gt;0,IF(MOD(A2838,3)=0,COUNTIF($B$4:B2837,"&lt;&gt;0")+1,0),0)</f>
        <v>0</v>
      </c>
      <c r="C2838" s="9">
        <f>'Dash Board'!$C$12+COUNT('Daily reducing balance'!$F$4:F2837)</f>
        <v>44564</v>
      </c>
      <c r="D2838">
        <f t="shared" si="308"/>
        <v>2022</v>
      </c>
      <c r="E2838">
        <f t="shared" si="309"/>
        <v>1</v>
      </c>
      <c r="F2838">
        <f>DAY('Dash Board'!$C$12+COUNT('Daily reducing balance'!$F$4:F2837))</f>
        <v>3</v>
      </c>
      <c r="G2838" s="8">
        <f t="shared" si="310"/>
        <v>201478.69174799634</v>
      </c>
      <c r="H2838" s="6">
        <f>G2838*'Dash Board'!$C$11/365</f>
        <v>57.959623653533193</v>
      </c>
      <c r="I2838" s="6">
        <f>H2838*'Dash Board'!$C$18/'Dash Board'!$C$11</f>
        <v>27.599820787396759</v>
      </c>
      <c r="J2838" s="6">
        <f>(G2838&gt;1)*PMT('Dash Board'!$C$11/365,$U$4,-'Dash Board'!$C$19)</f>
        <v>108.80376961660664</v>
      </c>
      <c r="K2838" s="6">
        <f t="shared" si="312"/>
        <v>0</v>
      </c>
      <c r="L2838" s="8">
        <f t="shared" si="313"/>
        <v>201427.84760203326</v>
      </c>
      <c r="N2838" s="8">
        <f t="shared" si="311"/>
        <v>81.203948829209878</v>
      </c>
      <c r="O2838" s="8">
        <f>IF(E2837&lt;&gt;E2838,SUM($N$4:N2838)-SUM($O$3:O2837),0)</f>
        <v>0</v>
      </c>
      <c r="P2838" s="6">
        <f>IF(B2838&gt;0,SUM($O$4:O2838)-SUM($P$3:P2837),0)</f>
        <v>0</v>
      </c>
      <c r="Q2838" s="6">
        <f t="shared" si="314"/>
        <v>27.599820787396759</v>
      </c>
      <c r="R2838" s="8">
        <f>IF(E2837&lt;&gt;E2838,SUM($Q$4:Q2838)-SUM($R$3:R2837),0)</f>
        <v>0</v>
      </c>
      <c r="S2838" s="6">
        <f>IF(B2838&gt;0,SUM($R$4:R2838)-SUM($S$3:S2837),0)</f>
        <v>0</v>
      </c>
    </row>
    <row r="2839" spans="1:19">
      <c r="A2839">
        <f>IF(E2838&lt;&gt;E2839,COUNTIF($A$4:A2838,"&lt;&gt;0")+1,0)</f>
        <v>0</v>
      </c>
      <c r="B2839">
        <f>IF(A2839&lt;&gt;0,IF(MOD(A2839,3)=0,COUNTIF($B$4:B2838,"&lt;&gt;0")+1,0),0)</f>
        <v>0</v>
      </c>
      <c r="C2839" s="9">
        <f>'Dash Board'!$C$12+COUNT('Daily reducing balance'!$F$4:F2838)</f>
        <v>44565</v>
      </c>
      <c r="D2839">
        <f t="shared" si="308"/>
        <v>2022</v>
      </c>
      <c r="E2839">
        <f t="shared" si="309"/>
        <v>1</v>
      </c>
      <c r="F2839">
        <f>DAY('Dash Board'!$C$12+COUNT('Daily reducing balance'!$F$4:F2838))</f>
        <v>4</v>
      </c>
      <c r="G2839" s="8">
        <f t="shared" si="310"/>
        <v>201427.84760203326</v>
      </c>
      <c r="H2839" s="6">
        <f>G2839*'Dash Board'!$C$11/365</f>
        <v>57.944997255379434</v>
      </c>
      <c r="I2839" s="6">
        <f>H2839*'Dash Board'!$C$18/'Dash Board'!$C$11</f>
        <v>27.592855835894969</v>
      </c>
      <c r="J2839" s="6">
        <f>(G2839&gt;1)*PMT('Dash Board'!$C$11/365,$U$4,-'Dash Board'!$C$19)</f>
        <v>108.80376961660664</v>
      </c>
      <c r="K2839" s="6">
        <f t="shared" si="312"/>
        <v>0</v>
      </c>
      <c r="L2839" s="8">
        <f t="shared" si="313"/>
        <v>201376.98882967202</v>
      </c>
      <c r="N2839" s="8">
        <f t="shared" si="311"/>
        <v>81.210913780711678</v>
      </c>
      <c r="O2839" s="8">
        <f>IF(E2838&lt;&gt;E2839,SUM($N$4:N2839)-SUM($O$3:O2838),0)</f>
        <v>0</v>
      </c>
      <c r="P2839" s="6">
        <f>IF(B2839&gt;0,SUM($O$4:O2839)-SUM($P$3:P2838),0)</f>
        <v>0</v>
      </c>
      <c r="Q2839" s="6">
        <f t="shared" si="314"/>
        <v>27.592855835894969</v>
      </c>
      <c r="R2839" s="8">
        <f>IF(E2838&lt;&gt;E2839,SUM($Q$4:Q2839)-SUM($R$3:R2838),0)</f>
        <v>0</v>
      </c>
      <c r="S2839" s="6">
        <f>IF(B2839&gt;0,SUM($R$4:R2839)-SUM($S$3:S2838),0)</f>
        <v>0</v>
      </c>
    </row>
    <row r="2840" spans="1:19">
      <c r="A2840">
        <f>IF(E2839&lt;&gt;E2840,COUNTIF($A$4:A2839,"&lt;&gt;0")+1,0)</f>
        <v>0</v>
      </c>
      <c r="B2840">
        <f>IF(A2840&lt;&gt;0,IF(MOD(A2840,3)=0,COUNTIF($B$4:B2839,"&lt;&gt;0")+1,0),0)</f>
        <v>0</v>
      </c>
      <c r="C2840" s="9">
        <f>'Dash Board'!$C$12+COUNT('Daily reducing balance'!$F$4:F2839)</f>
        <v>44566</v>
      </c>
      <c r="D2840">
        <f t="shared" si="308"/>
        <v>2022</v>
      </c>
      <c r="E2840">
        <f t="shared" si="309"/>
        <v>1</v>
      </c>
      <c r="F2840">
        <f>DAY('Dash Board'!$C$12+COUNT('Daily reducing balance'!$F$4:F2839))</f>
        <v>5</v>
      </c>
      <c r="G2840" s="8">
        <f t="shared" si="310"/>
        <v>201376.98882967202</v>
      </c>
      <c r="H2840" s="6">
        <f>G2840*'Dash Board'!$C$11/365</f>
        <v>57.930366649631679</v>
      </c>
      <c r="I2840" s="6">
        <f>H2840*'Dash Board'!$C$18/'Dash Board'!$C$11</f>
        <v>27.585888880776992</v>
      </c>
      <c r="J2840" s="6">
        <f>(G2840&gt;1)*PMT('Dash Board'!$C$11/365,$U$4,-'Dash Board'!$C$19)</f>
        <v>108.80376961660664</v>
      </c>
      <c r="K2840" s="6">
        <f t="shared" si="312"/>
        <v>0</v>
      </c>
      <c r="L2840" s="8">
        <f t="shared" si="313"/>
        <v>201326.11542670504</v>
      </c>
      <c r="N2840" s="8">
        <f t="shared" si="311"/>
        <v>81.217880735829652</v>
      </c>
      <c r="O2840" s="8">
        <f>IF(E2839&lt;&gt;E2840,SUM($N$4:N2840)-SUM($O$3:O2839),0)</f>
        <v>0</v>
      </c>
      <c r="P2840" s="6">
        <f>IF(B2840&gt;0,SUM($O$4:O2840)-SUM($P$3:P2839),0)</f>
        <v>0</v>
      </c>
      <c r="Q2840" s="6">
        <f t="shared" si="314"/>
        <v>27.585888880776992</v>
      </c>
      <c r="R2840" s="8">
        <f>IF(E2839&lt;&gt;E2840,SUM($Q$4:Q2840)-SUM($R$3:R2839),0)</f>
        <v>0</v>
      </c>
      <c r="S2840" s="6">
        <f>IF(B2840&gt;0,SUM($R$4:R2840)-SUM($S$3:S2839),0)</f>
        <v>0</v>
      </c>
    </row>
    <row r="2841" spans="1:19">
      <c r="A2841">
        <f>IF(E2840&lt;&gt;E2841,COUNTIF($A$4:A2840,"&lt;&gt;0")+1,0)</f>
        <v>0</v>
      </c>
      <c r="B2841">
        <f>IF(A2841&lt;&gt;0,IF(MOD(A2841,3)=0,COUNTIF($B$4:B2840,"&lt;&gt;0")+1,0),0)</f>
        <v>0</v>
      </c>
      <c r="C2841" s="9">
        <f>'Dash Board'!$C$12+COUNT('Daily reducing balance'!$F$4:F2840)</f>
        <v>44567</v>
      </c>
      <c r="D2841">
        <f t="shared" si="308"/>
        <v>2022</v>
      </c>
      <c r="E2841">
        <f t="shared" si="309"/>
        <v>1</v>
      </c>
      <c r="F2841">
        <f>DAY('Dash Board'!$C$12+COUNT('Daily reducing balance'!$F$4:F2840))</f>
        <v>6</v>
      </c>
      <c r="G2841" s="8">
        <f t="shared" si="310"/>
        <v>201326.11542670504</v>
      </c>
      <c r="H2841" s="6">
        <f>G2841*'Dash Board'!$C$11/365</f>
        <v>57.915731835079526</v>
      </c>
      <c r="I2841" s="6">
        <f>H2841*'Dash Board'!$C$18/'Dash Board'!$C$11</f>
        <v>27.578919921466447</v>
      </c>
      <c r="J2841" s="6">
        <f>(G2841&gt;1)*PMT('Dash Board'!$C$11/365,$U$4,-'Dash Board'!$C$19)</f>
        <v>108.80376961660664</v>
      </c>
      <c r="K2841" s="6">
        <f t="shared" si="312"/>
        <v>0</v>
      </c>
      <c r="L2841" s="8">
        <f t="shared" si="313"/>
        <v>201275.22738892352</v>
      </c>
      <c r="N2841" s="8">
        <f t="shared" si="311"/>
        <v>81.224849695140193</v>
      </c>
      <c r="O2841" s="8">
        <f>IF(E2840&lt;&gt;E2841,SUM($N$4:N2841)-SUM($O$3:O2840),0)</f>
        <v>0</v>
      </c>
      <c r="P2841" s="6">
        <f>IF(B2841&gt;0,SUM($O$4:O2841)-SUM($P$3:P2840),0)</f>
        <v>0</v>
      </c>
      <c r="Q2841" s="6">
        <f t="shared" si="314"/>
        <v>27.578919921466447</v>
      </c>
      <c r="R2841" s="8">
        <f>IF(E2840&lt;&gt;E2841,SUM($Q$4:Q2841)-SUM($R$3:R2840),0)</f>
        <v>0</v>
      </c>
      <c r="S2841" s="6">
        <f>IF(B2841&gt;0,SUM($R$4:R2841)-SUM($S$3:S2840),0)</f>
        <v>0</v>
      </c>
    </row>
    <row r="2842" spans="1:19">
      <c r="A2842">
        <f>IF(E2841&lt;&gt;E2842,COUNTIF($A$4:A2841,"&lt;&gt;0")+1,0)</f>
        <v>0</v>
      </c>
      <c r="B2842">
        <f>IF(A2842&lt;&gt;0,IF(MOD(A2842,3)=0,COUNTIF($B$4:B2841,"&lt;&gt;0")+1,0),0)</f>
        <v>0</v>
      </c>
      <c r="C2842" s="9">
        <f>'Dash Board'!$C$12+COUNT('Daily reducing balance'!$F$4:F2841)</f>
        <v>44568</v>
      </c>
      <c r="D2842">
        <f t="shared" si="308"/>
        <v>2022</v>
      </c>
      <c r="E2842">
        <f t="shared" si="309"/>
        <v>1</v>
      </c>
      <c r="F2842">
        <f>DAY('Dash Board'!$C$12+COUNT('Daily reducing balance'!$F$4:F2841))</f>
        <v>7</v>
      </c>
      <c r="G2842" s="8">
        <f t="shared" si="310"/>
        <v>201275.22738892352</v>
      </c>
      <c r="H2842" s="6">
        <f>G2842*'Dash Board'!$C$11/365</f>
        <v>57.901092810512246</v>
      </c>
      <c r="I2842" s="6">
        <f>H2842*'Dash Board'!$C$18/'Dash Board'!$C$11</f>
        <v>27.571948957386788</v>
      </c>
      <c r="J2842" s="6">
        <f>(G2842&gt;1)*PMT('Dash Board'!$C$11/365,$U$4,-'Dash Board'!$C$19)</f>
        <v>108.80376961660664</v>
      </c>
      <c r="K2842" s="6">
        <f t="shared" si="312"/>
        <v>0</v>
      </c>
      <c r="L2842" s="8">
        <f t="shared" si="313"/>
        <v>201224.32471211741</v>
      </c>
      <c r="N2842" s="8">
        <f t="shared" si="311"/>
        <v>81.231820659219864</v>
      </c>
      <c r="O2842" s="8">
        <f>IF(E2841&lt;&gt;E2842,SUM($N$4:N2842)-SUM($O$3:O2841),0)</f>
        <v>0</v>
      </c>
      <c r="P2842" s="6">
        <f>IF(B2842&gt;0,SUM($O$4:O2842)-SUM($P$3:P2841),0)</f>
        <v>0</v>
      </c>
      <c r="Q2842" s="6">
        <f t="shared" si="314"/>
        <v>27.571948957386788</v>
      </c>
      <c r="R2842" s="8">
        <f>IF(E2841&lt;&gt;E2842,SUM($Q$4:Q2842)-SUM($R$3:R2841),0)</f>
        <v>0</v>
      </c>
      <c r="S2842" s="6">
        <f>IF(B2842&gt;0,SUM($R$4:R2842)-SUM($S$3:S2841),0)</f>
        <v>0</v>
      </c>
    </row>
    <row r="2843" spans="1:19">
      <c r="A2843">
        <f>IF(E2842&lt;&gt;E2843,COUNTIF($A$4:A2842,"&lt;&gt;0")+1,0)</f>
        <v>0</v>
      </c>
      <c r="B2843">
        <f>IF(A2843&lt;&gt;0,IF(MOD(A2843,3)=0,COUNTIF($B$4:B2842,"&lt;&gt;0")+1,0),0)</f>
        <v>0</v>
      </c>
      <c r="C2843" s="9">
        <f>'Dash Board'!$C$12+COUNT('Daily reducing balance'!$F$4:F2842)</f>
        <v>44569</v>
      </c>
      <c r="D2843">
        <f t="shared" si="308"/>
        <v>2022</v>
      </c>
      <c r="E2843">
        <f t="shared" si="309"/>
        <v>1</v>
      </c>
      <c r="F2843">
        <f>DAY('Dash Board'!$C$12+COUNT('Daily reducing balance'!$F$4:F2842))</f>
        <v>8</v>
      </c>
      <c r="G2843" s="8">
        <f t="shared" si="310"/>
        <v>201224.32471211741</v>
      </c>
      <c r="H2843" s="6">
        <f>G2843*'Dash Board'!$C$11/365</f>
        <v>57.886449574718704</v>
      </c>
      <c r="I2843" s="6">
        <f>H2843*'Dash Board'!$C$18/'Dash Board'!$C$11</f>
        <v>27.56497598796129</v>
      </c>
      <c r="J2843" s="6">
        <f>(G2843&gt;1)*PMT('Dash Board'!$C$11/365,$U$4,-'Dash Board'!$C$19)</f>
        <v>108.80376961660664</v>
      </c>
      <c r="K2843" s="6">
        <f t="shared" si="312"/>
        <v>0</v>
      </c>
      <c r="L2843" s="8">
        <f t="shared" si="313"/>
        <v>201173.40739207552</v>
      </c>
      <c r="N2843" s="8">
        <f t="shared" si="311"/>
        <v>81.238793628645354</v>
      </c>
      <c r="O2843" s="8">
        <f>IF(E2842&lt;&gt;E2843,SUM($N$4:N2843)-SUM($O$3:O2842),0)</f>
        <v>0</v>
      </c>
      <c r="P2843" s="6">
        <f>IF(B2843&gt;0,SUM($O$4:O2843)-SUM($P$3:P2842),0)</f>
        <v>0</v>
      </c>
      <c r="Q2843" s="6">
        <f t="shared" si="314"/>
        <v>27.56497598796129</v>
      </c>
      <c r="R2843" s="8">
        <f>IF(E2842&lt;&gt;E2843,SUM($Q$4:Q2843)-SUM($R$3:R2842),0)</f>
        <v>0</v>
      </c>
      <c r="S2843" s="6">
        <f>IF(B2843&gt;0,SUM($R$4:R2843)-SUM($S$3:S2842),0)</f>
        <v>0</v>
      </c>
    </row>
    <row r="2844" spans="1:19">
      <c r="A2844">
        <f>IF(E2843&lt;&gt;E2844,COUNTIF($A$4:A2843,"&lt;&gt;0")+1,0)</f>
        <v>0</v>
      </c>
      <c r="B2844">
        <f>IF(A2844&lt;&gt;0,IF(MOD(A2844,3)=0,COUNTIF($B$4:B2843,"&lt;&gt;0")+1,0),0)</f>
        <v>0</v>
      </c>
      <c r="C2844" s="9">
        <f>'Dash Board'!$C$12+COUNT('Daily reducing balance'!$F$4:F2843)</f>
        <v>44570</v>
      </c>
      <c r="D2844">
        <f t="shared" si="308"/>
        <v>2022</v>
      </c>
      <c r="E2844">
        <f t="shared" si="309"/>
        <v>1</v>
      </c>
      <c r="F2844">
        <f>DAY('Dash Board'!$C$12+COUNT('Daily reducing balance'!$F$4:F2843))</f>
        <v>9</v>
      </c>
      <c r="G2844" s="8">
        <f t="shared" si="310"/>
        <v>201173.40739207552</v>
      </c>
      <c r="H2844" s="6">
        <f>G2844*'Dash Board'!$C$11/365</f>
        <v>57.871802126487474</v>
      </c>
      <c r="I2844" s="6">
        <f>H2844*'Dash Board'!$C$18/'Dash Board'!$C$11</f>
        <v>27.558001012613087</v>
      </c>
      <c r="J2844" s="6">
        <f>(G2844&gt;1)*PMT('Dash Board'!$C$11/365,$U$4,-'Dash Board'!$C$19)</f>
        <v>108.80376961660664</v>
      </c>
      <c r="K2844" s="6">
        <f t="shared" si="312"/>
        <v>0</v>
      </c>
      <c r="L2844" s="8">
        <f t="shared" si="313"/>
        <v>201122.4754245854</v>
      </c>
      <c r="N2844" s="8">
        <f t="shared" si="311"/>
        <v>81.245768603993554</v>
      </c>
      <c r="O2844" s="8">
        <f>IF(E2843&lt;&gt;E2844,SUM($N$4:N2844)-SUM($O$3:O2843),0)</f>
        <v>0</v>
      </c>
      <c r="P2844" s="6">
        <f>IF(B2844&gt;0,SUM($O$4:O2844)-SUM($P$3:P2843),0)</f>
        <v>0</v>
      </c>
      <c r="Q2844" s="6">
        <f t="shared" si="314"/>
        <v>27.558001012613087</v>
      </c>
      <c r="R2844" s="8">
        <f>IF(E2843&lt;&gt;E2844,SUM($Q$4:Q2844)-SUM($R$3:R2843),0)</f>
        <v>0</v>
      </c>
      <c r="S2844" s="6">
        <f>IF(B2844&gt;0,SUM($R$4:R2844)-SUM($S$3:S2843),0)</f>
        <v>0</v>
      </c>
    </row>
    <row r="2845" spans="1:19">
      <c r="A2845">
        <f>IF(E2844&lt;&gt;E2845,COUNTIF($A$4:A2844,"&lt;&gt;0")+1,0)</f>
        <v>0</v>
      </c>
      <c r="B2845">
        <f>IF(A2845&lt;&gt;0,IF(MOD(A2845,3)=0,COUNTIF($B$4:B2844,"&lt;&gt;0")+1,0),0)</f>
        <v>0</v>
      </c>
      <c r="C2845" s="9">
        <f>'Dash Board'!$C$12+COUNT('Daily reducing balance'!$F$4:F2844)</f>
        <v>44571</v>
      </c>
      <c r="D2845">
        <f t="shared" si="308"/>
        <v>2022</v>
      </c>
      <c r="E2845">
        <f t="shared" si="309"/>
        <v>1</v>
      </c>
      <c r="F2845">
        <f>DAY('Dash Board'!$C$12+COUNT('Daily reducing balance'!$F$4:F2844))</f>
        <v>10</v>
      </c>
      <c r="G2845" s="8">
        <f t="shared" si="310"/>
        <v>201122.4754245854</v>
      </c>
      <c r="H2845" s="6">
        <f>G2845*'Dash Board'!$C$11/365</f>
        <v>57.857150464606761</v>
      </c>
      <c r="I2845" s="6">
        <f>H2845*'Dash Board'!$C$18/'Dash Board'!$C$11</f>
        <v>27.551024030765127</v>
      </c>
      <c r="J2845" s="6">
        <f>(G2845&gt;1)*PMT('Dash Board'!$C$11/365,$U$4,-'Dash Board'!$C$19)</f>
        <v>108.80376961660664</v>
      </c>
      <c r="K2845" s="6">
        <f t="shared" si="312"/>
        <v>0</v>
      </c>
      <c r="L2845" s="8">
        <f t="shared" si="313"/>
        <v>201071.52880543339</v>
      </c>
      <c r="N2845" s="8">
        <f t="shared" si="311"/>
        <v>81.252745585841524</v>
      </c>
      <c r="O2845" s="8">
        <f>IF(E2844&lt;&gt;E2845,SUM($N$4:N2845)-SUM($O$3:O2844),0)</f>
        <v>0</v>
      </c>
      <c r="P2845" s="6">
        <f>IF(B2845&gt;0,SUM($O$4:O2845)-SUM($P$3:P2844),0)</f>
        <v>0</v>
      </c>
      <c r="Q2845" s="6">
        <f t="shared" si="314"/>
        <v>27.551024030765127</v>
      </c>
      <c r="R2845" s="8">
        <f>IF(E2844&lt;&gt;E2845,SUM($Q$4:Q2845)-SUM($R$3:R2844),0)</f>
        <v>0</v>
      </c>
      <c r="S2845" s="6">
        <f>IF(B2845&gt;0,SUM($R$4:R2845)-SUM($S$3:S2844),0)</f>
        <v>0</v>
      </c>
    </row>
    <row r="2846" spans="1:19">
      <c r="A2846">
        <f>IF(E2845&lt;&gt;E2846,COUNTIF($A$4:A2845,"&lt;&gt;0")+1,0)</f>
        <v>0</v>
      </c>
      <c r="B2846">
        <f>IF(A2846&lt;&gt;0,IF(MOD(A2846,3)=0,COUNTIF($B$4:B2845,"&lt;&gt;0")+1,0),0)</f>
        <v>0</v>
      </c>
      <c r="C2846" s="9">
        <f>'Dash Board'!$C$12+COUNT('Daily reducing balance'!$F$4:F2845)</f>
        <v>44572</v>
      </c>
      <c r="D2846">
        <f t="shared" si="308"/>
        <v>2022</v>
      </c>
      <c r="E2846">
        <f t="shared" si="309"/>
        <v>1</v>
      </c>
      <c r="F2846">
        <f>DAY('Dash Board'!$C$12+COUNT('Daily reducing balance'!$F$4:F2845))</f>
        <v>11</v>
      </c>
      <c r="G2846" s="8">
        <f t="shared" si="310"/>
        <v>201071.52880543339</v>
      </c>
      <c r="H2846" s="6">
        <f>G2846*'Dash Board'!$C$11/365</f>
        <v>57.842494587864401</v>
      </c>
      <c r="I2846" s="6">
        <f>H2846*'Dash Board'!$C$18/'Dash Board'!$C$11</f>
        <v>27.544045041840196</v>
      </c>
      <c r="J2846" s="6">
        <f>(G2846&gt;1)*PMT('Dash Board'!$C$11/365,$U$4,-'Dash Board'!$C$19)</f>
        <v>108.80376961660664</v>
      </c>
      <c r="K2846" s="6">
        <f t="shared" si="312"/>
        <v>0</v>
      </c>
      <c r="L2846" s="8">
        <f t="shared" si="313"/>
        <v>201020.56753040463</v>
      </c>
      <c r="N2846" s="8">
        <f t="shared" si="311"/>
        <v>81.259724574766452</v>
      </c>
      <c r="O2846" s="8">
        <f>IF(E2845&lt;&gt;E2846,SUM($N$4:N2846)-SUM($O$3:O2845),0)</f>
        <v>0</v>
      </c>
      <c r="P2846" s="6">
        <f>IF(B2846&gt;0,SUM($O$4:O2846)-SUM($P$3:P2845),0)</f>
        <v>0</v>
      </c>
      <c r="Q2846" s="6">
        <f t="shared" si="314"/>
        <v>27.544045041840196</v>
      </c>
      <c r="R2846" s="8">
        <f>IF(E2845&lt;&gt;E2846,SUM($Q$4:Q2846)-SUM($R$3:R2845),0)</f>
        <v>0</v>
      </c>
      <c r="S2846" s="6">
        <f>IF(B2846&gt;0,SUM($R$4:R2846)-SUM($S$3:S2845),0)</f>
        <v>0</v>
      </c>
    </row>
    <row r="2847" spans="1:19">
      <c r="A2847">
        <f>IF(E2846&lt;&gt;E2847,COUNTIF($A$4:A2846,"&lt;&gt;0")+1,0)</f>
        <v>0</v>
      </c>
      <c r="B2847">
        <f>IF(A2847&lt;&gt;0,IF(MOD(A2847,3)=0,COUNTIF($B$4:B2846,"&lt;&gt;0")+1,0),0)</f>
        <v>0</v>
      </c>
      <c r="C2847" s="9">
        <f>'Dash Board'!$C$12+COUNT('Daily reducing balance'!$F$4:F2846)</f>
        <v>44573</v>
      </c>
      <c r="D2847">
        <f t="shared" si="308"/>
        <v>2022</v>
      </c>
      <c r="E2847">
        <f t="shared" si="309"/>
        <v>1</v>
      </c>
      <c r="F2847">
        <f>DAY('Dash Board'!$C$12+COUNT('Daily reducing balance'!$F$4:F2846))</f>
        <v>12</v>
      </c>
      <c r="G2847" s="8">
        <f t="shared" si="310"/>
        <v>201020.56753040463</v>
      </c>
      <c r="H2847" s="6">
        <f>G2847*'Dash Board'!$C$11/365</f>
        <v>57.827834495047902</v>
      </c>
      <c r="I2847" s="6">
        <f>H2847*'Dash Board'!$C$18/'Dash Board'!$C$11</f>
        <v>27.537064045260909</v>
      </c>
      <c r="J2847" s="6">
        <f>(G2847&gt;1)*PMT('Dash Board'!$C$11/365,$U$4,-'Dash Board'!$C$19)</f>
        <v>108.80376961660664</v>
      </c>
      <c r="K2847" s="6">
        <f t="shared" si="312"/>
        <v>0</v>
      </c>
      <c r="L2847" s="8">
        <f t="shared" si="313"/>
        <v>200969.59159528307</v>
      </c>
      <c r="N2847" s="8">
        <f t="shared" si="311"/>
        <v>81.266705571345739</v>
      </c>
      <c r="O2847" s="8">
        <f>IF(E2846&lt;&gt;E2847,SUM($N$4:N2847)-SUM($O$3:O2846),0)</f>
        <v>0</v>
      </c>
      <c r="P2847" s="6">
        <f>IF(B2847&gt;0,SUM($O$4:O2847)-SUM($P$3:P2846),0)</f>
        <v>0</v>
      </c>
      <c r="Q2847" s="6">
        <f t="shared" si="314"/>
        <v>27.537064045260909</v>
      </c>
      <c r="R2847" s="8">
        <f>IF(E2846&lt;&gt;E2847,SUM($Q$4:Q2847)-SUM($R$3:R2846),0)</f>
        <v>0</v>
      </c>
      <c r="S2847" s="6">
        <f>IF(B2847&gt;0,SUM($R$4:R2847)-SUM($S$3:S2846),0)</f>
        <v>0</v>
      </c>
    </row>
    <row r="2848" spans="1:19">
      <c r="A2848">
        <f>IF(E2847&lt;&gt;E2848,COUNTIF($A$4:A2847,"&lt;&gt;0")+1,0)</f>
        <v>0</v>
      </c>
      <c r="B2848">
        <f>IF(A2848&lt;&gt;0,IF(MOD(A2848,3)=0,COUNTIF($B$4:B2847,"&lt;&gt;0")+1,0),0)</f>
        <v>0</v>
      </c>
      <c r="C2848" s="9">
        <f>'Dash Board'!$C$12+COUNT('Daily reducing balance'!$F$4:F2847)</f>
        <v>44574</v>
      </c>
      <c r="D2848">
        <f t="shared" si="308"/>
        <v>2022</v>
      </c>
      <c r="E2848">
        <f t="shared" si="309"/>
        <v>1</v>
      </c>
      <c r="F2848">
        <f>DAY('Dash Board'!$C$12+COUNT('Daily reducing balance'!$F$4:F2847))</f>
        <v>13</v>
      </c>
      <c r="G2848" s="8">
        <f t="shared" si="310"/>
        <v>200969.59159528307</v>
      </c>
      <c r="H2848" s="6">
        <f>G2848*'Dash Board'!$C$11/365</f>
        <v>57.813170184944447</v>
      </c>
      <c r="I2848" s="6">
        <f>H2848*'Dash Board'!$C$18/'Dash Board'!$C$11</f>
        <v>27.530081040449737</v>
      </c>
      <c r="J2848" s="6">
        <f>(G2848&gt;1)*PMT('Dash Board'!$C$11/365,$U$4,-'Dash Board'!$C$19)</f>
        <v>108.80376961660664</v>
      </c>
      <c r="K2848" s="6">
        <f t="shared" si="312"/>
        <v>0</v>
      </c>
      <c r="L2848" s="8">
        <f t="shared" si="313"/>
        <v>200918.60099585139</v>
      </c>
      <c r="N2848" s="8">
        <f t="shared" si="311"/>
        <v>81.2736885761569</v>
      </c>
      <c r="O2848" s="8">
        <f>IF(E2847&lt;&gt;E2848,SUM($N$4:N2848)-SUM($O$3:O2847),0)</f>
        <v>0</v>
      </c>
      <c r="P2848" s="6">
        <f>IF(B2848&gt;0,SUM($O$4:O2848)-SUM($P$3:P2847),0)</f>
        <v>0</v>
      </c>
      <c r="Q2848" s="6">
        <f t="shared" si="314"/>
        <v>27.530081040449737</v>
      </c>
      <c r="R2848" s="8">
        <f>IF(E2847&lt;&gt;E2848,SUM($Q$4:Q2848)-SUM($R$3:R2847),0)</f>
        <v>0</v>
      </c>
      <c r="S2848" s="6">
        <f>IF(B2848&gt;0,SUM($R$4:R2848)-SUM($S$3:S2847),0)</f>
        <v>0</v>
      </c>
    </row>
    <row r="2849" spans="1:19">
      <c r="A2849">
        <f>IF(E2848&lt;&gt;E2849,COUNTIF($A$4:A2848,"&lt;&gt;0")+1,0)</f>
        <v>0</v>
      </c>
      <c r="B2849">
        <f>IF(A2849&lt;&gt;0,IF(MOD(A2849,3)=0,COUNTIF($B$4:B2848,"&lt;&gt;0")+1,0),0)</f>
        <v>0</v>
      </c>
      <c r="C2849" s="9">
        <f>'Dash Board'!$C$12+COUNT('Daily reducing balance'!$F$4:F2848)</f>
        <v>44575</v>
      </c>
      <c r="D2849">
        <f t="shared" si="308"/>
        <v>2022</v>
      </c>
      <c r="E2849">
        <f t="shared" si="309"/>
        <v>1</v>
      </c>
      <c r="F2849">
        <f>DAY('Dash Board'!$C$12+COUNT('Daily reducing balance'!$F$4:F2848))</f>
        <v>14</v>
      </c>
      <c r="G2849" s="8">
        <f t="shared" si="310"/>
        <v>200918.60099585139</v>
      </c>
      <c r="H2849" s="6">
        <f>G2849*'Dash Board'!$C$11/365</f>
        <v>57.798501656340811</v>
      </c>
      <c r="I2849" s="6">
        <f>H2849*'Dash Board'!$C$18/'Dash Board'!$C$11</f>
        <v>27.523096026828959</v>
      </c>
      <c r="J2849" s="6">
        <f>(G2849&gt;1)*PMT('Dash Board'!$C$11/365,$U$4,-'Dash Board'!$C$19)</f>
        <v>108.80376961660664</v>
      </c>
      <c r="K2849" s="6">
        <f t="shared" si="312"/>
        <v>0</v>
      </c>
      <c r="L2849" s="8">
        <f t="shared" si="313"/>
        <v>200867.59572789111</v>
      </c>
      <c r="N2849" s="8">
        <f t="shared" si="311"/>
        <v>81.280673589777678</v>
      </c>
      <c r="O2849" s="8">
        <f>IF(E2848&lt;&gt;E2849,SUM($N$4:N2849)-SUM($O$3:O2848),0)</f>
        <v>0</v>
      </c>
      <c r="P2849" s="6">
        <f>IF(B2849&gt;0,SUM($O$4:O2849)-SUM($P$3:P2848),0)</f>
        <v>0</v>
      </c>
      <c r="Q2849" s="6">
        <f t="shared" si="314"/>
        <v>27.523096026828959</v>
      </c>
      <c r="R2849" s="8">
        <f>IF(E2848&lt;&gt;E2849,SUM($Q$4:Q2849)-SUM($R$3:R2848),0)</f>
        <v>0</v>
      </c>
      <c r="S2849" s="6">
        <f>IF(B2849&gt;0,SUM($R$4:R2849)-SUM($S$3:S2848),0)</f>
        <v>0</v>
      </c>
    </row>
    <row r="2850" spans="1:19">
      <c r="A2850">
        <f>IF(E2849&lt;&gt;E2850,COUNTIF($A$4:A2849,"&lt;&gt;0")+1,0)</f>
        <v>0</v>
      </c>
      <c r="B2850">
        <f>IF(A2850&lt;&gt;0,IF(MOD(A2850,3)=0,COUNTIF($B$4:B2849,"&lt;&gt;0")+1,0),0)</f>
        <v>0</v>
      </c>
      <c r="C2850" s="9">
        <f>'Dash Board'!$C$12+COUNT('Daily reducing balance'!$F$4:F2849)</f>
        <v>44576</v>
      </c>
      <c r="D2850">
        <f t="shared" si="308"/>
        <v>2022</v>
      </c>
      <c r="E2850">
        <f t="shared" si="309"/>
        <v>1</v>
      </c>
      <c r="F2850">
        <f>DAY('Dash Board'!$C$12+COUNT('Daily reducing balance'!$F$4:F2849))</f>
        <v>15</v>
      </c>
      <c r="G2850" s="8">
        <f t="shared" si="310"/>
        <v>200867.59572789111</v>
      </c>
      <c r="H2850" s="6">
        <f>G2850*'Dash Board'!$C$11/365</f>
        <v>57.783828908023473</v>
      </c>
      <c r="I2850" s="6">
        <f>H2850*'Dash Board'!$C$18/'Dash Board'!$C$11</f>
        <v>27.516109003820706</v>
      </c>
      <c r="J2850" s="6">
        <f>(G2850&gt;1)*PMT('Dash Board'!$C$11/365,$U$4,-'Dash Board'!$C$19)</f>
        <v>108.80376961660664</v>
      </c>
      <c r="K2850" s="6">
        <f t="shared" si="312"/>
        <v>0</v>
      </c>
      <c r="L2850" s="8">
        <f t="shared" si="313"/>
        <v>200816.57578718252</v>
      </c>
      <c r="N2850" s="8">
        <f t="shared" si="311"/>
        <v>81.287660612785942</v>
      </c>
      <c r="O2850" s="8">
        <f>IF(E2849&lt;&gt;E2850,SUM($N$4:N2850)-SUM($O$3:O2849),0)</f>
        <v>0</v>
      </c>
      <c r="P2850" s="6">
        <f>IF(B2850&gt;0,SUM($O$4:O2850)-SUM($P$3:P2849),0)</f>
        <v>0</v>
      </c>
      <c r="Q2850" s="6">
        <f t="shared" si="314"/>
        <v>27.516109003820706</v>
      </c>
      <c r="R2850" s="8">
        <f>IF(E2849&lt;&gt;E2850,SUM($Q$4:Q2850)-SUM($R$3:R2849),0)</f>
        <v>0</v>
      </c>
      <c r="S2850" s="6">
        <f>IF(B2850&gt;0,SUM($R$4:R2850)-SUM($S$3:S2849),0)</f>
        <v>0</v>
      </c>
    </row>
    <row r="2851" spans="1:19">
      <c r="A2851">
        <f>IF(E2850&lt;&gt;E2851,COUNTIF($A$4:A2850,"&lt;&gt;0")+1,0)</f>
        <v>0</v>
      </c>
      <c r="B2851">
        <f>IF(A2851&lt;&gt;0,IF(MOD(A2851,3)=0,COUNTIF($B$4:B2850,"&lt;&gt;0")+1,0),0)</f>
        <v>0</v>
      </c>
      <c r="C2851" s="9">
        <f>'Dash Board'!$C$12+COUNT('Daily reducing balance'!$F$4:F2850)</f>
        <v>44577</v>
      </c>
      <c r="D2851">
        <f t="shared" si="308"/>
        <v>2022</v>
      </c>
      <c r="E2851">
        <f t="shared" si="309"/>
        <v>1</v>
      </c>
      <c r="F2851">
        <f>DAY('Dash Board'!$C$12+COUNT('Daily reducing balance'!$F$4:F2850))</f>
        <v>16</v>
      </c>
      <c r="G2851" s="8">
        <f t="shared" si="310"/>
        <v>200816.57578718252</v>
      </c>
      <c r="H2851" s="6">
        <f>G2851*'Dash Board'!$C$11/365</f>
        <v>57.769151938778528</v>
      </c>
      <c r="I2851" s="6">
        <f>H2851*'Dash Board'!$C$18/'Dash Board'!$C$11</f>
        <v>27.509119970846921</v>
      </c>
      <c r="J2851" s="6">
        <f>(G2851&gt;1)*PMT('Dash Board'!$C$11/365,$U$4,-'Dash Board'!$C$19)</f>
        <v>108.80376961660664</v>
      </c>
      <c r="K2851" s="6">
        <f t="shared" si="312"/>
        <v>0</v>
      </c>
      <c r="L2851" s="8">
        <f t="shared" si="313"/>
        <v>200765.54116950469</v>
      </c>
      <c r="N2851" s="8">
        <f t="shared" si="311"/>
        <v>81.294649645759719</v>
      </c>
      <c r="O2851" s="8">
        <f>IF(E2850&lt;&gt;E2851,SUM($N$4:N2851)-SUM($O$3:O2850),0)</f>
        <v>0</v>
      </c>
      <c r="P2851" s="6">
        <f>IF(B2851&gt;0,SUM($O$4:O2851)-SUM($P$3:P2850),0)</f>
        <v>0</v>
      </c>
      <c r="Q2851" s="6">
        <f t="shared" si="314"/>
        <v>27.509119970846921</v>
      </c>
      <c r="R2851" s="8">
        <f>IF(E2850&lt;&gt;E2851,SUM($Q$4:Q2851)-SUM($R$3:R2850),0)</f>
        <v>0</v>
      </c>
      <c r="S2851" s="6">
        <f>IF(B2851&gt;0,SUM($R$4:R2851)-SUM($S$3:S2850),0)</f>
        <v>0</v>
      </c>
    </row>
    <row r="2852" spans="1:19">
      <c r="A2852">
        <f>IF(E2851&lt;&gt;E2852,COUNTIF($A$4:A2851,"&lt;&gt;0")+1,0)</f>
        <v>0</v>
      </c>
      <c r="B2852">
        <f>IF(A2852&lt;&gt;0,IF(MOD(A2852,3)=0,COUNTIF($B$4:B2851,"&lt;&gt;0")+1,0),0)</f>
        <v>0</v>
      </c>
      <c r="C2852" s="9">
        <f>'Dash Board'!$C$12+COUNT('Daily reducing balance'!$F$4:F2851)</f>
        <v>44578</v>
      </c>
      <c r="D2852">
        <f t="shared" si="308"/>
        <v>2022</v>
      </c>
      <c r="E2852">
        <f t="shared" si="309"/>
        <v>1</v>
      </c>
      <c r="F2852">
        <f>DAY('Dash Board'!$C$12+COUNT('Daily reducing balance'!$F$4:F2851))</f>
        <v>17</v>
      </c>
      <c r="G2852" s="8">
        <f t="shared" si="310"/>
        <v>200765.54116950469</v>
      </c>
      <c r="H2852" s="6">
        <f>G2852*'Dash Board'!$C$11/365</f>
        <v>57.754470747391764</v>
      </c>
      <c r="I2852" s="6">
        <f>H2852*'Dash Board'!$C$18/'Dash Board'!$C$11</f>
        <v>27.502128927329412</v>
      </c>
      <c r="J2852" s="6">
        <f>(G2852&gt;1)*PMT('Dash Board'!$C$11/365,$U$4,-'Dash Board'!$C$19)</f>
        <v>108.80376961660664</v>
      </c>
      <c r="K2852" s="6">
        <f t="shared" si="312"/>
        <v>0</v>
      </c>
      <c r="L2852" s="8">
        <f t="shared" si="313"/>
        <v>200714.49187063548</v>
      </c>
      <c r="N2852" s="8">
        <f t="shared" si="311"/>
        <v>81.301640689277235</v>
      </c>
      <c r="O2852" s="8">
        <f>IF(E2851&lt;&gt;E2852,SUM($N$4:N2852)-SUM($O$3:O2851),0)</f>
        <v>0</v>
      </c>
      <c r="P2852" s="6">
        <f>IF(B2852&gt;0,SUM($O$4:O2852)-SUM($P$3:P2851),0)</f>
        <v>0</v>
      </c>
      <c r="Q2852" s="6">
        <f t="shared" si="314"/>
        <v>27.502128927329412</v>
      </c>
      <c r="R2852" s="8">
        <f>IF(E2851&lt;&gt;E2852,SUM($Q$4:Q2852)-SUM($R$3:R2851),0)</f>
        <v>0</v>
      </c>
      <c r="S2852" s="6">
        <f>IF(B2852&gt;0,SUM($R$4:R2852)-SUM($S$3:S2851),0)</f>
        <v>0</v>
      </c>
    </row>
    <row r="2853" spans="1:19">
      <c r="A2853">
        <f>IF(E2852&lt;&gt;E2853,COUNTIF($A$4:A2852,"&lt;&gt;0")+1,0)</f>
        <v>0</v>
      </c>
      <c r="B2853">
        <f>IF(A2853&lt;&gt;0,IF(MOD(A2853,3)=0,COUNTIF($B$4:B2852,"&lt;&gt;0")+1,0),0)</f>
        <v>0</v>
      </c>
      <c r="C2853" s="9">
        <f>'Dash Board'!$C$12+COUNT('Daily reducing balance'!$F$4:F2852)</f>
        <v>44579</v>
      </c>
      <c r="D2853">
        <f t="shared" si="308"/>
        <v>2022</v>
      </c>
      <c r="E2853">
        <f t="shared" si="309"/>
        <v>1</v>
      </c>
      <c r="F2853">
        <f>DAY('Dash Board'!$C$12+COUNT('Daily reducing balance'!$F$4:F2852))</f>
        <v>18</v>
      </c>
      <c r="G2853" s="8">
        <f t="shared" si="310"/>
        <v>200714.49187063548</v>
      </c>
      <c r="H2853" s="6">
        <f>G2853*'Dash Board'!$C$11/365</f>
        <v>57.739785332648559</v>
      </c>
      <c r="I2853" s="6">
        <f>H2853*'Dash Board'!$C$18/'Dash Board'!$C$11</f>
        <v>27.49513587268979</v>
      </c>
      <c r="J2853" s="6">
        <f>(G2853&gt;1)*PMT('Dash Board'!$C$11/365,$U$4,-'Dash Board'!$C$19)</f>
        <v>108.80376961660664</v>
      </c>
      <c r="K2853" s="6">
        <f t="shared" si="312"/>
        <v>0</v>
      </c>
      <c r="L2853" s="8">
        <f t="shared" si="313"/>
        <v>200663.42788635151</v>
      </c>
      <c r="N2853" s="8">
        <f t="shared" si="311"/>
        <v>81.308633743916857</v>
      </c>
      <c r="O2853" s="8">
        <f>IF(E2852&lt;&gt;E2853,SUM($N$4:N2853)-SUM($O$3:O2852),0)</f>
        <v>0</v>
      </c>
      <c r="P2853" s="6">
        <f>IF(B2853&gt;0,SUM($O$4:O2853)-SUM($P$3:P2852),0)</f>
        <v>0</v>
      </c>
      <c r="Q2853" s="6">
        <f t="shared" si="314"/>
        <v>27.49513587268979</v>
      </c>
      <c r="R2853" s="8">
        <f>IF(E2852&lt;&gt;E2853,SUM($Q$4:Q2853)-SUM($R$3:R2852),0)</f>
        <v>0</v>
      </c>
      <c r="S2853" s="6">
        <f>IF(B2853&gt;0,SUM($R$4:R2853)-SUM($S$3:S2852),0)</f>
        <v>0</v>
      </c>
    </row>
    <row r="2854" spans="1:19">
      <c r="A2854">
        <f>IF(E2853&lt;&gt;E2854,COUNTIF($A$4:A2853,"&lt;&gt;0")+1,0)</f>
        <v>0</v>
      </c>
      <c r="B2854">
        <f>IF(A2854&lt;&gt;0,IF(MOD(A2854,3)=0,COUNTIF($B$4:B2853,"&lt;&gt;0")+1,0),0)</f>
        <v>0</v>
      </c>
      <c r="C2854" s="9">
        <f>'Dash Board'!$C$12+COUNT('Daily reducing balance'!$F$4:F2853)</f>
        <v>44580</v>
      </c>
      <c r="D2854">
        <f t="shared" si="308"/>
        <v>2022</v>
      </c>
      <c r="E2854">
        <f t="shared" si="309"/>
        <v>1</v>
      </c>
      <c r="F2854">
        <f>DAY('Dash Board'!$C$12+COUNT('Daily reducing balance'!$F$4:F2853))</f>
        <v>19</v>
      </c>
      <c r="G2854" s="8">
        <f t="shared" si="310"/>
        <v>200663.42788635151</v>
      </c>
      <c r="H2854" s="6">
        <f>G2854*'Dash Board'!$C$11/365</f>
        <v>57.725095693333991</v>
      </c>
      <c r="I2854" s="6">
        <f>H2854*'Dash Board'!$C$18/'Dash Board'!$C$11</f>
        <v>27.488140806349524</v>
      </c>
      <c r="J2854" s="6">
        <f>(G2854&gt;1)*PMT('Dash Board'!$C$11/365,$U$4,-'Dash Board'!$C$19)</f>
        <v>108.80376961660664</v>
      </c>
      <c r="K2854" s="6">
        <f t="shared" si="312"/>
        <v>0</v>
      </c>
      <c r="L2854" s="8">
        <f t="shared" si="313"/>
        <v>200612.34921242823</v>
      </c>
      <c r="N2854" s="8">
        <f t="shared" si="311"/>
        <v>81.315628810257124</v>
      </c>
      <c r="O2854" s="8">
        <f>IF(E2853&lt;&gt;E2854,SUM($N$4:N2854)-SUM($O$3:O2853),0)</f>
        <v>0</v>
      </c>
      <c r="P2854" s="6">
        <f>IF(B2854&gt;0,SUM($O$4:O2854)-SUM($P$3:P2853),0)</f>
        <v>0</v>
      </c>
      <c r="Q2854" s="6">
        <f t="shared" si="314"/>
        <v>27.488140806349524</v>
      </c>
      <c r="R2854" s="8">
        <f>IF(E2853&lt;&gt;E2854,SUM($Q$4:Q2854)-SUM($R$3:R2853),0)</f>
        <v>0</v>
      </c>
      <c r="S2854" s="6">
        <f>IF(B2854&gt;0,SUM($R$4:R2854)-SUM($S$3:S2853),0)</f>
        <v>0</v>
      </c>
    </row>
    <row r="2855" spans="1:19">
      <c r="A2855">
        <f>IF(E2854&lt;&gt;E2855,COUNTIF($A$4:A2854,"&lt;&gt;0")+1,0)</f>
        <v>0</v>
      </c>
      <c r="B2855">
        <f>IF(A2855&lt;&gt;0,IF(MOD(A2855,3)=0,COUNTIF($B$4:B2854,"&lt;&gt;0")+1,0),0)</f>
        <v>0</v>
      </c>
      <c r="C2855" s="9">
        <f>'Dash Board'!$C$12+COUNT('Daily reducing balance'!$F$4:F2854)</f>
        <v>44581</v>
      </c>
      <c r="D2855">
        <f t="shared" si="308"/>
        <v>2022</v>
      </c>
      <c r="E2855">
        <f t="shared" si="309"/>
        <v>1</v>
      </c>
      <c r="F2855">
        <f>DAY('Dash Board'!$C$12+COUNT('Daily reducing balance'!$F$4:F2854))</f>
        <v>20</v>
      </c>
      <c r="G2855" s="8">
        <f t="shared" si="310"/>
        <v>200612.34921242823</v>
      </c>
      <c r="H2855" s="6">
        <f>G2855*'Dash Board'!$C$11/365</f>
        <v>57.710401828232776</v>
      </c>
      <c r="I2855" s="6">
        <f>H2855*'Dash Board'!$C$18/'Dash Board'!$C$11</f>
        <v>27.481143727729894</v>
      </c>
      <c r="J2855" s="6">
        <f>(G2855&gt;1)*PMT('Dash Board'!$C$11/365,$U$4,-'Dash Board'!$C$19)</f>
        <v>108.80376961660664</v>
      </c>
      <c r="K2855" s="6">
        <f t="shared" si="312"/>
        <v>0</v>
      </c>
      <c r="L2855" s="8">
        <f t="shared" si="313"/>
        <v>200561.25584463985</v>
      </c>
      <c r="N2855" s="8">
        <f t="shared" si="311"/>
        <v>81.322625888876757</v>
      </c>
      <c r="O2855" s="8">
        <f>IF(E2854&lt;&gt;E2855,SUM($N$4:N2855)-SUM($O$3:O2854),0)</f>
        <v>0</v>
      </c>
      <c r="P2855" s="6">
        <f>IF(B2855&gt;0,SUM($O$4:O2855)-SUM($P$3:P2854),0)</f>
        <v>0</v>
      </c>
      <c r="Q2855" s="6">
        <f t="shared" si="314"/>
        <v>27.481143727729894</v>
      </c>
      <c r="R2855" s="8">
        <f>IF(E2854&lt;&gt;E2855,SUM($Q$4:Q2855)-SUM($R$3:R2854),0)</f>
        <v>0</v>
      </c>
      <c r="S2855" s="6">
        <f>IF(B2855&gt;0,SUM($R$4:R2855)-SUM($S$3:S2854),0)</f>
        <v>0</v>
      </c>
    </row>
    <row r="2856" spans="1:19">
      <c r="A2856">
        <f>IF(E2855&lt;&gt;E2856,COUNTIF($A$4:A2855,"&lt;&gt;0")+1,0)</f>
        <v>0</v>
      </c>
      <c r="B2856">
        <f>IF(A2856&lt;&gt;0,IF(MOD(A2856,3)=0,COUNTIF($B$4:B2855,"&lt;&gt;0")+1,0),0)</f>
        <v>0</v>
      </c>
      <c r="C2856" s="9">
        <f>'Dash Board'!$C$12+COUNT('Daily reducing balance'!$F$4:F2855)</f>
        <v>44582</v>
      </c>
      <c r="D2856">
        <f t="shared" si="308"/>
        <v>2022</v>
      </c>
      <c r="E2856">
        <f t="shared" si="309"/>
        <v>1</v>
      </c>
      <c r="F2856">
        <f>DAY('Dash Board'!$C$12+COUNT('Daily reducing balance'!$F$4:F2855))</f>
        <v>21</v>
      </c>
      <c r="G2856" s="8">
        <f t="shared" si="310"/>
        <v>200561.25584463985</v>
      </c>
      <c r="H2856" s="6">
        <f>G2856*'Dash Board'!$C$11/365</f>
        <v>57.695703736129268</v>
      </c>
      <c r="I2856" s="6">
        <f>H2856*'Dash Board'!$C$18/'Dash Board'!$C$11</f>
        <v>27.474144636252035</v>
      </c>
      <c r="J2856" s="6">
        <f>(G2856&gt;1)*PMT('Dash Board'!$C$11/365,$U$4,-'Dash Board'!$C$19)</f>
        <v>108.80376961660664</v>
      </c>
      <c r="K2856" s="6">
        <f t="shared" si="312"/>
        <v>0</v>
      </c>
      <c r="L2856" s="8">
        <f t="shared" si="313"/>
        <v>200510.14777875936</v>
      </c>
      <c r="N2856" s="8">
        <f t="shared" si="311"/>
        <v>81.329624980354609</v>
      </c>
      <c r="O2856" s="8">
        <f>IF(E2855&lt;&gt;E2856,SUM($N$4:N2856)-SUM($O$3:O2855),0)</f>
        <v>0</v>
      </c>
      <c r="P2856" s="6">
        <f>IF(B2856&gt;0,SUM($O$4:O2856)-SUM($P$3:P2855),0)</f>
        <v>0</v>
      </c>
      <c r="Q2856" s="6">
        <f t="shared" si="314"/>
        <v>27.474144636252035</v>
      </c>
      <c r="R2856" s="8">
        <f>IF(E2855&lt;&gt;E2856,SUM($Q$4:Q2856)-SUM($R$3:R2855),0)</f>
        <v>0</v>
      </c>
      <c r="S2856" s="6">
        <f>IF(B2856&gt;0,SUM($R$4:R2856)-SUM($S$3:S2855),0)</f>
        <v>0</v>
      </c>
    </row>
    <row r="2857" spans="1:19">
      <c r="A2857">
        <f>IF(E2856&lt;&gt;E2857,COUNTIF($A$4:A2856,"&lt;&gt;0")+1,0)</f>
        <v>0</v>
      </c>
      <c r="B2857">
        <f>IF(A2857&lt;&gt;0,IF(MOD(A2857,3)=0,COUNTIF($B$4:B2856,"&lt;&gt;0")+1,0),0)</f>
        <v>0</v>
      </c>
      <c r="C2857" s="9">
        <f>'Dash Board'!$C$12+COUNT('Daily reducing balance'!$F$4:F2856)</f>
        <v>44583</v>
      </c>
      <c r="D2857">
        <f t="shared" si="308"/>
        <v>2022</v>
      </c>
      <c r="E2857">
        <f t="shared" si="309"/>
        <v>1</v>
      </c>
      <c r="F2857">
        <f>DAY('Dash Board'!$C$12+COUNT('Daily reducing balance'!$F$4:F2856))</f>
        <v>22</v>
      </c>
      <c r="G2857" s="8">
        <f t="shared" si="310"/>
        <v>200510.14777875936</v>
      </c>
      <c r="H2857" s="6">
        <f>G2857*'Dash Board'!$C$11/365</f>
        <v>57.681001415807486</v>
      </c>
      <c r="I2857" s="6">
        <f>H2857*'Dash Board'!$C$18/'Dash Board'!$C$11</f>
        <v>27.467143531336902</v>
      </c>
      <c r="J2857" s="6">
        <f>(G2857&gt;1)*PMT('Dash Board'!$C$11/365,$U$4,-'Dash Board'!$C$19)</f>
        <v>108.80376961660664</v>
      </c>
      <c r="K2857" s="6">
        <f t="shared" si="312"/>
        <v>0</v>
      </c>
      <c r="L2857" s="8">
        <f t="shared" si="313"/>
        <v>200459.02501055854</v>
      </c>
      <c r="N2857" s="8">
        <f t="shared" si="311"/>
        <v>81.336626085269742</v>
      </c>
      <c r="O2857" s="8">
        <f>IF(E2856&lt;&gt;E2857,SUM($N$4:N2857)-SUM($O$3:O2856),0)</f>
        <v>0</v>
      </c>
      <c r="P2857" s="6">
        <f>IF(B2857&gt;0,SUM($O$4:O2857)-SUM($P$3:P2856),0)</f>
        <v>0</v>
      </c>
      <c r="Q2857" s="6">
        <f t="shared" si="314"/>
        <v>27.467143531336902</v>
      </c>
      <c r="R2857" s="8">
        <f>IF(E2856&lt;&gt;E2857,SUM($Q$4:Q2857)-SUM($R$3:R2856),0)</f>
        <v>0</v>
      </c>
      <c r="S2857" s="6">
        <f>IF(B2857&gt;0,SUM($R$4:R2857)-SUM($S$3:S2856),0)</f>
        <v>0</v>
      </c>
    </row>
    <row r="2858" spans="1:19">
      <c r="A2858">
        <f>IF(E2857&lt;&gt;E2858,COUNTIF($A$4:A2857,"&lt;&gt;0")+1,0)</f>
        <v>0</v>
      </c>
      <c r="B2858">
        <f>IF(A2858&lt;&gt;0,IF(MOD(A2858,3)=0,COUNTIF($B$4:B2857,"&lt;&gt;0")+1,0),0)</f>
        <v>0</v>
      </c>
      <c r="C2858" s="9">
        <f>'Dash Board'!$C$12+COUNT('Daily reducing balance'!$F$4:F2857)</f>
        <v>44584</v>
      </c>
      <c r="D2858">
        <f t="shared" si="308"/>
        <v>2022</v>
      </c>
      <c r="E2858">
        <f t="shared" si="309"/>
        <v>1</v>
      </c>
      <c r="F2858">
        <f>DAY('Dash Board'!$C$12+COUNT('Daily reducing balance'!$F$4:F2857))</f>
        <v>23</v>
      </c>
      <c r="G2858" s="8">
        <f t="shared" si="310"/>
        <v>200459.02501055854</v>
      </c>
      <c r="H2858" s="6">
        <f>G2858*'Dash Board'!$C$11/365</f>
        <v>57.666294866051082</v>
      </c>
      <c r="I2858" s="6">
        <f>H2858*'Dash Board'!$C$18/'Dash Board'!$C$11</f>
        <v>27.460140412405277</v>
      </c>
      <c r="J2858" s="6">
        <f>(G2858&gt;1)*PMT('Dash Board'!$C$11/365,$U$4,-'Dash Board'!$C$19)</f>
        <v>108.80376961660664</v>
      </c>
      <c r="K2858" s="6">
        <f t="shared" si="312"/>
        <v>0</v>
      </c>
      <c r="L2858" s="8">
        <f t="shared" si="313"/>
        <v>200407.88753580797</v>
      </c>
      <c r="N2858" s="8">
        <f t="shared" si="311"/>
        <v>81.343629204201363</v>
      </c>
      <c r="O2858" s="8">
        <f>IF(E2857&lt;&gt;E2858,SUM($N$4:N2858)-SUM($O$3:O2857),0)</f>
        <v>0</v>
      </c>
      <c r="P2858" s="6">
        <f>IF(B2858&gt;0,SUM($O$4:O2858)-SUM($P$3:P2857),0)</f>
        <v>0</v>
      </c>
      <c r="Q2858" s="6">
        <f t="shared" si="314"/>
        <v>27.460140412405277</v>
      </c>
      <c r="R2858" s="8">
        <f>IF(E2857&lt;&gt;E2858,SUM($Q$4:Q2858)-SUM($R$3:R2857),0)</f>
        <v>0</v>
      </c>
      <c r="S2858" s="6">
        <f>IF(B2858&gt;0,SUM($R$4:R2858)-SUM($S$3:S2857),0)</f>
        <v>0</v>
      </c>
    </row>
    <row r="2859" spans="1:19">
      <c r="A2859">
        <f>IF(E2858&lt;&gt;E2859,COUNTIF($A$4:A2858,"&lt;&gt;0")+1,0)</f>
        <v>0</v>
      </c>
      <c r="B2859">
        <f>IF(A2859&lt;&gt;0,IF(MOD(A2859,3)=0,COUNTIF($B$4:B2858,"&lt;&gt;0")+1,0),0)</f>
        <v>0</v>
      </c>
      <c r="C2859" s="9">
        <f>'Dash Board'!$C$12+COUNT('Daily reducing balance'!$F$4:F2858)</f>
        <v>44585</v>
      </c>
      <c r="D2859">
        <f t="shared" si="308"/>
        <v>2022</v>
      </c>
      <c r="E2859">
        <f t="shared" si="309"/>
        <v>1</v>
      </c>
      <c r="F2859">
        <f>DAY('Dash Board'!$C$12+COUNT('Daily reducing balance'!$F$4:F2858))</f>
        <v>24</v>
      </c>
      <c r="G2859" s="8">
        <f t="shared" si="310"/>
        <v>200407.88753580797</v>
      </c>
      <c r="H2859" s="6">
        <f>G2859*'Dash Board'!$C$11/365</f>
        <v>57.651584085643385</v>
      </c>
      <c r="I2859" s="6">
        <f>H2859*'Dash Board'!$C$18/'Dash Board'!$C$11</f>
        <v>27.453135278877806</v>
      </c>
      <c r="J2859" s="6">
        <f>(G2859&gt;1)*PMT('Dash Board'!$C$11/365,$U$4,-'Dash Board'!$C$19)</f>
        <v>108.80376961660664</v>
      </c>
      <c r="K2859" s="6">
        <f t="shared" si="312"/>
        <v>0</v>
      </c>
      <c r="L2859" s="8">
        <f t="shared" si="313"/>
        <v>200356.73535027698</v>
      </c>
      <c r="N2859" s="8">
        <f t="shared" si="311"/>
        <v>81.350634337728835</v>
      </c>
      <c r="O2859" s="8">
        <f>IF(E2858&lt;&gt;E2859,SUM($N$4:N2859)-SUM($O$3:O2858),0)</f>
        <v>0</v>
      </c>
      <c r="P2859" s="6">
        <f>IF(B2859&gt;0,SUM($O$4:O2859)-SUM($P$3:P2858),0)</f>
        <v>0</v>
      </c>
      <c r="Q2859" s="6">
        <f t="shared" si="314"/>
        <v>27.453135278877806</v>
      </c>
      <c r="R2859" s="8">
        <f>IF(E2858&lt;&gt;E2859,SUM($Q$4:Q2859)-SUM($R$3:R2858),0)</f>
        <v>0</v>
      </c>
      <c r="S2859" s="6">
        <f>IF(B2859&gt;0,SUM($R$4:R2859)-SUM($S$3:S2858),0)</f>
        <v>0</v>
      </c>
    </row>
    <row r="2860" spans="1:19">
      <c r="A2860">
        <f>IF(E2859&lt;&gt;E2860,COUNTIF($A$4:A2859,"&lt;&gt;0")+1,0)</f>
        <v>0</v>
      </c>
      <c r="B2860">
        <f>IF(A2860&lt;&gt;0,IF(MOD(A2860,3)=0,COUNTIF($B$4:B2859,"&lt;&gt;0")+1,0),0)</f>
        <v>0</v>
      </c>
      <c r="C2860" s="9">
        <f>'Dash Board'!$C$12+COUNT('Daily reducing balance'!$F$4:F2859)</f>
        <v>44586</v>
      </c>
      <c r="D2860">
        <f t="shared" si="308"/>
        <v>2022</v>
      </c>
      <c r="E2860">
        <f t="shared" si="309"/>
        <v>1</v>
      </c>
      <c r="F2860">
        <f>DAY('Dash Board'!$C$12+COUNT('Daily reducing balance'!$F$4:F2859))</f>
        <v>25</v>
      </c>
      <c r="G2860" s="8">
        <f t="shared" si="310"/>
        <v>200356.73535027698</v>
      </c>
      <c r="H2860" s="6">
        <f>G2860*'Dash Board'!$C$11/365</f>
        <v>57.636869073367343</v>
      </c>
      <c r="I2860" s="6">
        <f>H2860*'Dash Board'!$C$18/'Dash Board'!$C$11</f>
        <v>27.446128130174927</v>
      </c>
      <c r="J2860" s="6">
        <f>(G2860&gt;1)*PMT('Dash Board'!$C$11/365,$U$4,-'Dash Board'!$C$19)</f>
        <v>108.80376961660664</v>
      </c>
      <c r="K2860" s="6">
        <f t="shared" si="312"/>
        <v>0</v>
      </c>
      <c r="L2860" s="8">
        <f t="shared" si="313"/>
        <v>200305.56844973375</v>
      </c>
      <c r="N2860" s="8">
        <f t="shared" si="311"/>
        <v>81.357641486431717</v>
      </c>
      <c r="O2860" s="8">
        <f>IF(E2859&lt;&gt;E2860,SUM($N$4:N2860)-SUM($O$3:O2859),0)</f>
        <v>0</v>
      </c>
      <c r="P2860" s="6">
        <f>IF(B2860&gt;0,SUM($O$4:O2860)-SUM($P$3:P2859),0)</f>
        <v>0</v>
      </c>
      <c r="Q2860" s="6">
        <f t="shared" si="314"/>
        <v>27.446128130174927</v>
      </c>
      <c r="R2860" s="8">
        <f>IF(E2859&lt;&gt;E2860,SUM($Q$4:Q2860)-SUM($R$3:R2859),0)</f>
        <v>0</v>
      </c>
      <c r="S2860" s="6">
        <f>IF(B2860&gt;0,SUM($R$4:R2860)-SUM($S$3:S2859),0)</f>
        <v>0</v>
      </c>
    </row>
    <row r="2861" spans="1:19">
      <c r="A2861">
        <f>IF(E2860&lt;&gt;E2861,COUNTIF($A$4:A2860,"&lt;&gt;0")+1,0)</f>
        <v>0</v>
      </c>
      <c r="B2861">
        <f>IF(A2861&lt;&gt;0,IF(MOD(A2861,3)=0,COUNTIF($B$4:B2860,"&lt;&gt;0")+1,0),0)</f>
        <v>0</v>
      </c>
      <c r="C2861" s="9">
        <f>'Dash Board'!$C$12+COUNT('Daily reducing balance'!$F$4:F2860)</f>
        <v>44587</v>
      </c>
      <c r="D2861">
        <f t="shared" si="308"/>
        <v>2022</v>
      </c>
      <c r="E2861">
        <f t="shared" si="309"/>
        <v>1</v>
      </c>
      <c r="F2861">
        <f>DAY('Dash Board'!$C$12+COUNT('Daily reducing balance'!$F$4:F2860))</f>
        <v>26</v>
      </c>
      <c r="G2861" s="8">
        <f t="shared" si="310"/>
        <v>200305.56844973375</v>
      </c>
      <c r="H2861" s="6">
        <f>G2861*'Dash Board'!$C$11/365</f>
        <v>57.622149828005597</v>
      </c>
      <c r="I2861" s="6">
        <f>H2861*'Dash Board'!$C$18/'Dash Board'!$C$11</f>
        <v>27.439118965716954</v>
      </c>
      <c r="J2861" s="6">
        <f>(G2861&gt;1)*PMT('Dash Board'!$C$11/365,$U$4,-'Dash Board'!$C$19)</f>
        <v>108.80376961660664</v>
      </c>
      <c r="K2861" s="6">
        <f t="shared" si="312"/>
        <v>0</v>
      </c>
      <c r="L2861" s="8">
        <f t="shared" si="313"/>
        <v>200254.38682994514</v>
      </c>
      <c r="N2861" s="8">
        <f t="shared" si="311"/>
        <v>81.364650650889686</v>
      </c>
      <c r="O2861" s="8">
        <f>IF(E2860&lt;&gt;E2861,SUM($N$4:N2861)-SUM($O$3:O2860),0)</f>
        <v>0</v>
      </c>
      <c r="P2861" s="6">
        <f>IF(B2861&gt;0,SUM($O$4:O2861)-SUM($P$3:P2860),0)</f>
        <v>0</v>
      </c>
      <c r="Q2861" s="6">
        <f t="shared" si="314"/>
        <v>27.439118965716954</v>
      </c>
      <c r="R2861" s="8">
        <f>IF(E2860&lt;&gt;E2861,SUM($Q$4:Q2861)-SUM($R$3:R2860),0)</f>
        <v>0</v>
      </c>
      <c r="S2861" s="6">
        <f>IF(B2861&gt;0,SUM($R$4:R2861)-SUM($S$3:S2860),0)</f>
        <v>0</v>
      </c>
    </row>
    <row r="2862" spans="1:19">
      <c r="A2862">
        <f>IF(E2861&lt;&gt;E2862,COUNTIF($A$4:A2861,"&lt;&gt;0")+1,0)</f>
        <v>0</v>
      </c>
      <c r="B2862">
        <f>IF(A2862&lt;&gt;0,IF(MOD(A2862,3)=0,COUNTIF($B$4:B2861,"&lt;&gt;0")+1,0),0)</f>
        <v>0</v>
      </c>
      <c r="C2862" s="9">
        <f>'Dash Board'!$C$12+COUNT('Daily reducing balance'!$F$4:F2861)</f>
        <v>44588</v>
      </c>
      <c r="D2862">
        <f t="shared" si="308"/>
        <v>2022</v>
      </c>
      <c r="E2862">
        <f t="shared" si="309"/>
        <v>1</v>
      </c>
      <c r="F2862">
        <f>DAY('Dash Board'!$C$12+COUNT('Daily reducing balance'!$F$4:F2861))</f>
        <v>27</v>
      </c>
      <c r="G2862" s="8">
        <f t="shared" si="310"/>
        <v>200254.38682994514</v>
      </c>
      <c r="H2862" s="6">
        <f>G2862*'Dash Board'!$C$11/365</f>
        <v>57.607426348340383</v>
      </c>
      <c r="I2862" s="6">
        <f>H2862*'Dash Board'!$C$18/'Dash Board'!$C$11</f>
        <v>27.432107784923993</v>
      </c>
      <c r="J2862" s="6">
        <f>(G2862&gt;1)*PMT('Dash Board'!$C$11/365,$U$4,-'Dash Board'!$C$19)</f>
        <v>108.80376961660664</v>
      </c>
      <c r="K2862" s="6">
        <f t="shared" si="312"/>
        <v>0</v>
      </c>
      <c r="L2862" s="8">
        <f t="shared" si="313"/>
        <v>200203.19048667687</v>
      </c>
      <c r="N2862" s="8">
        <f t="shared" si="311"/>
        <v>81.371661831682644</v>
      </c>
      <c r="O2862" s="8">
        <f>IF(E2861&lt;&gt;E2862,SUM($N$4:N2862)-SUM($O$3:O2861),0)</f>
        <v>0</v>
      </c>
      <c r="P2862" s="6">
        <f>IF(B2862&gt;0,SUM($O$4:O2862)-SUM($P$3:P2861),0)</f>
        <v>0</v>
      </c>
      <c r="Q2862" s="6">
        <f t="shared" si="314"/>
        <v>27.432107784923993</v>
      </c>
      <c r="R2862" s="8">
        <f>IF(E2861&lt;&gt;E2862,SUM($Q$4:Q2862)-SUM($R$3:R2861),0)</f>
        <v>0</v>
      </c>
      <c r="S2862" s="6">
        <f>IF(B2862&gt;0,SUM($R$4:R2862)-SUM($S$3:S2861),0)</f>
        <v>0</v>
      </c>
    </row>
    <row r="2863" spans="1:19">
      <c r="A2863">
        <f>IF(E2862&lt;&gt;E2863,COUNTIF($A$4:A2862,"&lt;&gt;0")+1,0)</f>
        <v>0</v>
      </c>
      <c r="B2863">
        <f>IF(A2863&lt;&gt;0,IF(MOD(A2863,3)=0,COUNTIF($B$4:B2862,"&lt;&gt;0")+1,0),0)</f>
        <v>0</v>
      </c>
      <c r="C2863" s="9">
        <f>'Dash Board'!$C$12+COUNT('Daily reducing balance'!$F$4:F2862)</f>
        <v>44589</v>
      </c>
      <c r="D2863">
        <f t="shared" si="308"/>
        <v>2022</v>
      </c>
      <c r="E2863">
        <f t="shared" si="309"/>
        <v>1</v>
      </c>
      <c r="F2863">
        <f>DAY('Dash Board'!$C$12+COUNT('Daily reducing balance'!$F$4:F2862))</f>
        <v>28</v>
      </c>
      <c r="G2863" s="8">
        <f t="shared" si="310"/>
        <v>200203.19048667687</v>
      </c>
      <c r="H2863" s="6">
        <f>G2863*'Dash Board'!$C$11/365</f>
        <v>57.592698633153617</v>
      </c>
      <c r="I2863" s="6">
        <f>H2863*'Dash Board'!$C$18/'Dash Board'!$C$11</f>
        <v>27.425094587216012</v>
      </c>
      <c r="J2863" s="6">
        <f>(G2863&gt;1)*PMT('Dash Board'!$C$11/365,$U$4,-'Dash Board'!$C$19)</f>
        <v>108.80376961660664</v>
      </c>
      <c r="K2863" s="6">
        <f t="shared" si="312"/>
        <v>0</v>
      </c>
      <c r="L2863" s="8">
        <f t="shared" si="313"/>
        <v>200151.97941569341</v>
      </c>
      <c r="N2863" s="8">
        <f t="shared" si="311"/>
        <v>81.378675029390635</v>
      </c>
      <c r="O2863" s="8">
        <f>IF(E2862&lt;&gt;E2863,SUM($N$4:N2863)-SUM($O$3:O2862),0)</f>
        <v>0</v>
      </c>
      <c r="P2863" s="6">
        <f>IF(B2863&gt;0,SUM($O$4:O2863)-SUM($P$3:P2862),0)</f>
        <v>0</v>
      </c>
      <c r="Q2863" s="6">
        <f t="shared" si="314"/>
        <v>27.425094587216012</v>
      </c>
      <c r="R2863" s="8">
        <f>IF(E2862&lt;&gt;E2863,SUM($Q$4:Q2863)-SUM($R$3:R2862),0)</f>
        <v>0</v>
      </c>
      <c r="S2863" s="6">
        <f>IF(B2863&gt;0,SUM($R$4:R2863)-SUM($S$3:S2862),0)</f>
        <v>0</v>
      </c>
    </row>
    <row r="2864" spans="1:19">
      <c r="A2864">
        <f>IF(E2863&lt;&gt;E2864,COUNTIF($A$4:A2863,"&lt;&gt;0")+1,0)</f>
        <v>0</v>
      </c>
      <c r="B2864">
        <f>IF(A2864&lt;&gt;0,IF(MOD(A2864,3)=0,COUNTIF($B$4:B2863,"&lt;&gt;0")+1,0),0)</f>
        <v>0</v>
      </c>
      <c r="C2864" s="9">
        <f>'Dash Board'!$C$12+COUNT('Daily reducing balance'!$F$4:F2863)</f>
        <v>44590</v>
      </c>
      <c r="D2864">
        <f t="shared" si="308"/>
        <v>2022</v>
      </c>
      <c r="E2864">
        <f t="shared" si="309"/>
        <v>1</v>
      </c>
      <c r="F2864">
        <f>DAY('Dash Board'!$C$12+COUNT('Daily reducing balance'!$F$4:F2863))</f>
        <v>29</v>
      </c>
      <c r="G2864" s="8">
        <f t="shared" si="310"/>
        <v>200151.97941569341</v>
      </c>
      <c r="H2864" s="6">
        <f>G2864*'Dash Board'!$C$11/365</f>
        <v>57.577966681226869</v>
      </c>
      <c r="I2864" s="6">
        <f>H2864*'Dash Board'!$C$18/'Dash Board'!$C$11</f>
        <v>27.418079372012794</v>
      </c>
      <c r="J2864" s="6">
        <f>(G2864&gt;1)*PMT('Dash Board'!$C$11/365,$U$4,-'Dash Board'!$C$19)</f>
        <v>108.80376961660664</v>
      </c>
      <c r="K2864" s="6">
        <f t="shared" si="312"/>
        <v>0</v>
      </c>
      <c r="L2864" s="8">
        <f t="shared" si="313"/>
        <v>200100.75361275801</v>
      </c>
      <c r="N2864" s="8">
        <f t="shared" si="311"/>
        <v>81.385690244593846</v>
      </c>
      <c r="O2864" s="8">
        <f>IF(E2863&lt;&gt;E2864,SUM($N$4:N2864)-SUM($O$3:O2863),0)</f>
        <v>0</v>
      </c>
      <c r="P2864" s="6">
        <f>IF(B2864&gt;0,SUM($O$4:O2864)-SUM($P$3:P2863),0)</f>
        <v>0</v>
      </c>
      <c r="Q2864" s="6">
        <f t="shared" si="314"/>
        <v>27.418079372012794</v>
      </c>
      <c r="R2864" s="8">
        <f>IF(E2863&lt;&gt;E2864,SUM($Q$4:Q2864)-SUM($R$3:R2863),0)</f>
        <v>0</v>
      </c>
      <c r="S2864" s="6">
        <f>IF(B2864&gt;0,SUM($R$4:R2864)-SUM($S$3:S2863),0)</f>
        <v>0</v>
      </c>
    </row>
    <row r="2865" spans="1:19">
      <c r="A2865">
        <f>IF(E2864&lt;&gt;E2865,COUNTIF($A$4:A2864,"&lt;&gt;0")+1,0)</f>
        <v>0</v>
      </c>
      <c r="B2865">
        <f>IF(A2865&lt;&gt;0,IF(MOD(A2865,3)=0,COUNTIF($B$4:B2864,"&lt;&gt;0")+1,0),0)</f>
        <v>0</v>
      </c>
      <c r="C2865" s="9">
        <f>'Dash Board'!$C$12+COUNT('Daily reducing balance'!$F$4:F2864)</f>
        <v>44591</v>
      </c>
      <c r="D2865">
        <f t="shared" si="308"/>
        <v>2022</v>
      </c>
      <c r="E2865">
        <f t="shared" si="309"/>
        <v>1</v>
      </c>
      <c r="F2865">
        <f>DAY('Dash Board'!$C$12+COUNT('Daily reducing balance'!$F$4:F2864))</f>
        <v>30</v>
      </c>
      <c r="G2865" s="8">
        <f t="shared" si="310"/>
        <v>200100.75361275801</v>
      </c>
      <c r="H2865" s="6">
        <f>G2865*'Dash Board'!$C$11/365</f>
        <v>57.563230491341336</v>
      </c>
      <c r="I2865" s="6">
        <f>H2865*'Dash Board'!$C$18/'Dash Board'!$C$11</f>
        <v>27.411062138733975</v>
      </c>
      <c r="J2865" s="6">
        <f>(G2865&gt;1)*PMT('Dash Board'!$C$11/365,$U$4,-'Dash Board'!$C$19)</f>
        <v>108.80376961660664</v>
      </c>
      <c r="K2865" s="6">
        <f t="shared" si="312"/>
        <v>0</v>
      </c>
      <c r="L2865" s="8">
        <f t="shared" si="313"/>
        <v>200049.51307363273</v>
      </c>
      <c r="N2865" s="8">
        <f t="shared" si="311"/>
        <v>81.392707477872676</v>
      </c>
      <c r="O2865" s="8">
        <f>IF(E2864&lt;&gt;E2865,SUM($N$4:N2865)-SUM($O$3:O2864),0)</f>
        <v>0</v>
      </c>
      <c r="P2865" s="6">
        <f>IF(B2865&gt;0,SUM($O$4:O2865)-SUM($P$3:P2864),0)</f>
        <v>0</v>
      </c>
      <c r="Q2865" s="6">
        <f t="shared" si="314"/>
        <v>27.411062138733975</v>
      </c>
      <c r="R2865" s="8">
        <f>IF(E2864&lt;&gt;E2865,SUM($Q$4:Q2865)-SUM($R$3:R2864),0)</f>
        <v>0</v>
      </c>
      <c r="S2865" s="6">
        <f>IF(B2865&gt;0,SUM($R$4:R2865)-SUM($S$3:S2864),0)</f>
        <v>0</v>
      </c>
    </row>
    <row r="2866" spans="1:19">
      <c r="A2866">
        <f>IF(E2865&lt;&gt;E2866,COUNTIF($A$4:A2865,"&lt;&gt;0")+1,0)</f>
        <v>0</v>
      </c>
      <c r="B2866">
        <f>IF(A2866&lt;&gt;0,IF(MOD(A2866,3)=0,COUNTIF($B$4:B2865,"&lt;&gt;0")+1,0),0)</f>
        <v>0</v>
      </c>
      <c r="C2866" s="9">
        <f>'Dash Board'!$C$12+COUNT('Daily reducing balance'!$F$4:F2865)</f>
        <v>44592</v>
      </c>
      <c r="D2866">
        <f t="shared" si="308"/>
        <v>2022</v>
      </c>
      <c r="E2866">
        <f t="shared" si="309"/>
        <v>1</v>
      </c>
      <c r="F2866">
        <f>DAY('Dash Board'!$C$12+COUNT('Daily reducing balance'!$F$4:F2865))</f>
        <v>31</v>
      </c>
      <c r="G2866" s="8">
        <f t="shared" si="310"/>
        <v>200049.51307363273</v>
      </c>
      <c r="H2866" s="6">
        <f>G2866*'Dash Board'!$C$11/365</f>
        <v>57.548490062277907</v>
      </c>
      <c r="I2866" s="6">
        <f>H2866*'Dash Board'!$C$18/'Dash Board'!$C$11</f>
        <v>27.404042886799004</v>
      </c>
      <c r="J2866" s="6">
        <f>(G2866&gt;1)*PMT('Dash Board'!$C$11/365,$U$4,-'Dash Board'!$C$19)</f>
        <v>108.80376961660664</v>
      </c>
      <c r="K2866" s="6">
        <f t="shared" si="312"/>
        <v>0</v>
      </c>
      <c r="L2866" s="8">
        <f t="shared" si="313"/>
        <v>199998.25779407838</v>
      </c>
      <c r="N2866" s="8">
        <f t="shared" si="311"/>
        <v>81.399726729807639</v>
      </c>
      <c r="O2866" s="8">
        <f>IF(E2865&lt;&gt;E2866,SUM($N$4:N2866)-SUM($O$3:O2865),0)</f>
        <v>0</v>
      </c>
      <c r="P2866" s="6">
        <f>IF(B2866&gt;0,SUM($O$4:O2866)-SUM($P$3:P2865),0)</f>
        <v>0</v>
      </c>
      <c r="Q2866" s="6">
        <f t="shared" si="314"/>
        <v>27.404042886799004</v>
      </c>
      <c r="R2866" s="8">
        <f>IF(E2865&lt;&gt;E2866,SUM($Q$4:Q2866)-SUM($R$3:R2865),0)</f>
        <v>0</v>
      </c>
      <c r="S2866" s="6">
        <f>IF(B2866&gt;0,SUM($R$4:R2866)-SUM($S$3:S2865),0)</f>
        <v>0</v>
      </c>
    </row>
    <row r="2867" spans="1:19">
      <c r="A2867">
        <f>IF(E2866&lt;&gt;E2867,COUNTIF($A$4:A2866,"&lt;&gt;0")+1,0)</f>
        <v>94</v>
      </c>
      <c r="B2867">
        <f>IF(A2867&lt;&gt;0,IF(MOD(A2867,3)=0,COUNTIF($B$4:B2866,"&lt;&gt;0")+1,0),0)</f>
        <v>0</v>
      </c>
      <c r="C2867" s="9">
        <f>'Dash Board'!$C$12+COUNT('Daily reducing balance'!$F$4:F2866)</f>
        <v>44593</v>
      </c>
      <c r="D2867">
        <f t="shared" si="308"/>
        <v>2022</v>
      </c>
      <c r="E2867">
        <f t="shared" si="309"/>
        <v>2</v>
      </c>
      <c r="F2867">
        <f>DAY('Dash Board'!$C$12+COUNT('Daily reducing balance'!$F$4:F2866))</f>
        <v>1</v>
      </c>
      <c r="G2867" s="8">
        <f t="shared" si="310"/>
        <v>199998.25779407838</v>
      </c>
      <c r="H2867" s="6">
        <f>G2867*'Dash Board'!$C$11/365</f>
        <v>57.533745392817067</v>
      </c>
      <c r="I2867" s="6">
        <f>H2867*'Dash Board'!$C$18/'Dash Board'!$C$11</f>
        <v>27.397021615627178</v>
      </c>
      <c r="J2867" s="6">
        <f>(G2867&gt;1)*PMT('Dash Board'!$C$11/365,$U$4,-'Dash Board'!$C$19)</f>
        <v>108.80376961660664</v>
      </c>
      <c r="K2867" s="6">
        <f t="shared" si="312"/>
        <v>3046.5055492649849</v>
      </c>
      <c r="L2867" s="8">
        <f t="shared" si="313"/>
        <v>199946.98776985458</v>
      </c>
      <c r="N2867" s="8">
        <f t="shared" si="311"/>
        <v>81.406748000979462</v>
      </c>
      <c r="O2867" s="8">
        <f>IF(E2866&lt;&gt;E2867,SUM($N$4:N2867)-SUM($O$3:O2866),0)</f>
        <v>2520.3533551614964</v>
      </c>
      <c r="P2867" s="6">
        <f>IF(B2867&gt;0,SUM($O$4:O2867)-SUM($P$3:P2866),0)</f>
        <v>0</v>
      </c>
      <c r="Q2867" s="6">
        <f t="shared" si="314"/>
        <v>27.397021615627178</v>
      </c>
      <c r="R2867" s="8">
        <f>IF(E2866&lt;&gt;E2867,SUM($Q$4:Q2867)-SUM($R$3:R2866),0)</f>
        <v>852.56350295331504</v>
      </c>
      <c r="S2867" s="6">
        <f>IF(B2867&gt;0,SUM($R$4:R2867)-SUM($S$3:S2866),0)</f>
        <v>0</v>
      </c>
    </row>
    <row r="2868" spans="1:19">
      <c r="A2868">
        <f>IF(E2867&lt;&gt;E2868,COUNTIF($A$4:A2867,"&lt;&gt;0")+1,0)</f>
        <v>0</v>
      </c>
      <c r="B2868">
        <f>IF(A2868&lt;&gt;0,IF(MOD(A2868,3)=0,COUNTIF($B$4:B2867,"&lt;&gt;0")+1,0),0)</f>
        <v>0</v>
      </c>
      <c r="C2868" s="9">
        <f>'Dash Board'!$C$12+COUNT('Daily reducing balance'!$F$4:F2867)</f>
        <v>44594</v>
      </c>
      <c r="D2868">
        <f t="shared" ref="D2868:D2931" si="315">IF(AND(E2868=1,F2868=1),D2867+1,D2867)</f>
        <v>2022</v>
      </c>
      <c r="E2868">
        <f t="shared" ref="E2868:E2931" si="316">IF(F2868=1,IF(E2867+1&gt;12,1,E2867+1),E2867)</f>
        <v>2</v>
      </c>
      <c r="F2868">
        <f>DAY('Dash Board'!$C$12+COUNT('Daily reducing balance'!$F$4:F2867))</f>
        <v>2</v>
      </c>
      <c r="G2868" s="8">
        <f t="shared" ref="G2868:G2931" si="317">L2867</f>
        <v>199946.98776985458</v>
      </c>
      <c r="H2868" s="6">
        <f>G2868*'Dash Board'!$C$11/365</f>
        <v>57.518996481738988</v>
      </c>
      <c r="I2868" s="6">
        <f>H2868*'Dash Board'!$C$18/'Dash Board'!$C$11</f>
        <v>27.389998324637617</v>
      </c>
      <c r="J2868" s="6">
        <f>(G2868&gt;1)*PMT('Dash Board'!$C$11/365,$U$4,-'Dash Board'!$C$19)</f>
        <v>108.80376961660664</v>
      </c>
      <c r="K2868" s="6">
        <f t="shared" si="312"/>
        <v>0</v>
      </c>
      <c r="L2868" s="8">
        <f t="shared" si="313"/>
        <v>199895.70299671969</v>
      </c>
      <c r="N2868" s="8">
        <f t="shared" ref="N2868:N2931" si="318">J2868-I2868</f>
        <v>81.413771291969027</v>
      </c>
      <c r="O2868" s="8">
        <f>IF(E2867&lt;&gt;E2868,SUM($N$4:N2868)-SUM($O$3:O2867),0)</f>
        <v>0</v>
      </c>
      <c r="P2868" s="6">
        <f>IF(B2868&gt;0,SUM($O$4:O2868)-SUM($P$3:P2867),0)</f>
        <v>0</v>
      </c>
      <c r="Q2868" s="6">
        <f t="shared" si="314"/>
        <v>27.389998324637617</v>
      </c>
      <c r="R2868" s="8">
        <f>IF(E2867&lt;&gt;E2868,SUM($Q$4:Q2868)-SUM($R$3:R2867),0)</f>
        <v>0</v>
      </c>
      <c r="S2868" s="6">
        <f>IF(B2868&gt;0,SUM($R$4:R2868)-SUM($S$3:S2867),0)</f>
        <v>0</v>
      </c>
    </row>
    <row r="2869" spans="1:19">
      <c r="A2869">
        <f>IF(E2868&lt;&gt;E2869,COUNTIF($A$4:A2868,"&lt;&gt;0")+1,0)</f>
        <v>0</v>
      </c>
      <c r="B2869">
        <f>IF(A2869&lt;&gt;0,IF(MOD(A2869,3)=0,COUNTIF($B$4:B2868,"&lt;&gt;0")+1,0),0)</f>
        <v>0</v>
      </c>
      <c r="C2869" s="9">
        <f>'Dash Board'!$C$12+COUNT('Daily reducing balance'!$F$4:F2868)</f>
        <v>44595</v>
      </c>
      <c r="D2869">
        <f t="shared" si="315"/>
        <v>2022</v>
      </c>
      <c r="E2869">
        <f t="shared" si="316"/>
        <v>2</v>
      </c>
      <c r="F2869">
        <f>DAY('Dash Board'!$C$12+COUNT('Daily reducing balance'!$F$4:F2868))</f>
        <v>3</v>
      </c>
      <c r="G2869" s="8">
        <f t="shared" si="317"/>
        <v>199895.70299671969</v>
      </c>
      <c r="H2869" s="6">
        <f>G2869*'Dash Board'!$C$11/365</f>
        <v>57.504243327823467</v>
      </c>
      <c r="I2869" s="6">
        <f>H2869*'Dash Board'!$C$18/'Dash Board'!$C$11</f>
        <v>27.382973013249273</v>
      </c>
      <c r="J2869" s="6">
        <f>(G2869&gt;1)*PMT('Dash Board'!$C$11/365,$U$4,-'Dash Board'!$C$19)</f>
        <v>108.80376961660664</v>
      </c>
      <c r="K2869" s="6">
        <f t="shared" si="312"/>
        <v>0</v>
      </c>
      <c r="L2869" s="8">
        <f t="shared" si="313"/>
        <v>199844.4034704309</v>
      </c>
      <c r="N2869" s="8">
        <f t="shared" si="318"/>
        <v>81.420796603357374</v>
      </c>
      <c r="O2869" s="8">
        <f>IF(E2868&lt;&gt;E2869,SUM($N$4:N2869)-SUM($O$3:O2868),0)</f>
        <v>0</v>
      </c>
      <c r="P2869" s="6">
        <f>IF(B2869&gt;0,SUM($O$4:O2869)-SUM($P$3:P2868),0)</f>
        <v>0</v>
      </c>
      <c r="Q2869" s="6">
        <f t="shared" si="314"/>
        <v>27.382973013249273</v>
      </c>
      <c r="R2869" s="8">
        <f>IF(E2868&lt;&gt;E2869,SUM($Q$4:Q2869)-SUM($R$3:R2868),0)</f>
        <v>0</v>
      </c>
      <c r="S2869" s="6">
        <f>IF(B2869&gt;0,SUM($R$4:R2869)-SUM($S$3:S2868),0)</f>
        <v>0</v>
      </c>
    </row>
    <row r="2870" spans="1:19">
      <c r="A2870">
        <f>IF(E2869&lt;&gt;E2870,COUNTIF($A$4:A2869,"&lt;&gt;0")+1,0)</f>
        <v>0</v>
      </c>
      <c r="B2870">
        <f>IF(A2870&lt;&gt;0,IF(MOD(A2870,3)=0,COUNTIF($B$4:B2869,"&lt;&gt;0")+1,0),0)</f>
        <v>0</v>
      </c>
      <c r="C2870" s="9">
        <f>'Dash Board'!$C$12+COUNT('Daily reducing balance'!$F$4:F2869)</f>
        <v>44596</v>
      </c>
      <c r="D2870">
        <f t="shared" si="315"/>
        <v>2022</v>
      </c>
      <c r="E2870">
        <f t="shared" si="316"/>
        <v>2</v>
      </c>
      <c r="F2870">
        <f>DAY('Dash Board'!$C$12+COUNT('Daily reducing balance'!$F$4:F2869))</f>
        <v>4</v>
      </c>
      <c r="G2870" s="8">
        <f t="shared" si="317"/>
        <v>199844.4034704309</v>
      </c>
      <c r="H2870" s="6">
        <f>G2870*'Dash Board'!$C$11/365</f>
        <v>57.489485929849984</v>
      </c>
      <c r="I2870" s="6">
        <f>H2870*'Dash Board'!$C$18/'Dash Board'!$C$11</f>
        <v>27.375945680880946</v>
      </c>
      <c r="J2870" s="6">
        <f>(G2870&gt;1)*PMT('Dash Board'!$C$11/365,$U$4,-'Dash Board'!$C$19)</f>
        <v>108.80376961660664</v>
      </c>
      <c r="K2870" s="6">
        <f t="shared" si="312"/>
        <v>0</v>
      </c>
      <c r="L2870" s="8">
        <f t="shared" si="313"/>
        <v>199793.08918674412</v>
      </c>
      <c r="N2870" s="8">
        <f t="shared" si="318"/>
        <v>81.427823935725698</v>
      </c>
      <c r="O2870" s="8">
        <f>IF(E2869&lt;&gt;E2870,SUM($N$4:N2870)-SUM($O$3:O2869),0)</f>
        <v>0</v>
      </c>
      <c r="P2870" s="6">
        <f>IF(B2870&gt;0,SUM($O$4:O2870)-SUM($P$3:P2869),0)</f>
        <v>0</v>
      </c>
      <c r="Q2870" s="6">
        <f t="shared" si="314"/>
        <v>27.375945680880946</v>
      </c>
      <c r="R2870" s="8">
        <f>IF(E2869&lt;&gt;E2870,SUM($Q$4:Q2870)-SUM($R$3:R2869),0)</f>
        <v>0</v>
      </c>
      <c r="S2870" s="6">
        <f>IF(B2870&gt;0,SUM($R$4:R2870)-SUM($S$3:S2869),0)</f>
        <v>0</v>
      </c>
    </row>
    <row r="2871" spans="1:19">
      <c r="A2871">
        <f>IF(E2870&lt;&gt;E2871,COUNTIF($A$4:A2870,"&lt;&gt;0")+1,0)</f>
        <v>0</v>
      </c>
      <c r="B2871">
        <f>IF(A2871&lt;&gt;0,IF(MOD(A2871,3)=0,COUNTIF($B$4:B2870,"&lt;&gt;0")+1,0),0)</f>
        <v>0</v>
      </c>
      <c r="C2871" s="9">
        <f>'Dash Board'!$C$12+COUNT('Daily reducing balance'!$F$4:F2870)</f>
        <v>44597</v>
      </c>
      <c r="D2871">
        <f t="shared" si="315"/>
        <v>2022</v>
      </c>
      <c r="E2871">
        <f t="shared" si="316"/>
        <v>2</v>
      </c>
      <c r="F2871">
        <f>DAY('Dash Board'!$C$12+COUNT('Daily reducing balance'!$F$4:F2870))</f>
        <v>5</v>
      </c>
      <c r="G2871" s="8">
        <f t="shared" si="317"/>
        <v>199793.08918674412</v>
      </c>
      <c r="H2871" s="6">
        <f>G2871*'Dash Board'!$C$11/365</f>
        <v>57.47472428659762</v>
      </c>
      <c r="I2871" s="6">
        <f>H2871*'Dash Board'!$C$18/'Dash Board'!$C$11</f>
        <v>27.368916326951251</v>
      </c>
      <c r="J2871" s="6">
        <f>(G2871&gt;1)*PMT('Dash Board'!$C$11/365,$U$4,-'Dash Board'!$C$19)</f>
        <v>108.80376961660664</v>
      </c>
      <c r="K2871" s="6">
        <f t="shared" si="312"/>
        <v>0</v>
      </c>
      <c r="L2871" s="8">
        <f t="shared" si="313"/>
        <v>199741.7601414141</v>
      </c>
      <c r="N2871" s="8">
        <f t="shared" si="318"/>
        <v>81.434853289655393</v>
      </c>
      <c r="O2871" s="8">
        <f>IF(E2870&lt;&gt;E2871,SUM($N$4:N2871)-SUM($O$3:O2870),0)</f>
        <v>0</v>
      </c>
      <c r="P2871" s="6">
        <f>IF(B2871&gt;0,SUM($O$4:O2871)-SUM($P$3:P2870),0)</f>
        <v>0</v>
      </c>
      <c r="Q2871" s="6">
        <f t="shared" si="314"/>
        <v>27.368916326951251</v>
      </c>
      <c r="R2871" s="8">
        <f>IF(E2870&lt;&gt;E2871,SUM($Q$4:Q2871)-SUM($R$3:R2870),0)</f>
        <v>0</v>
      </c>
      <c r="S2871" s="6">
        <f>IF(B2871&gt;0,SUM($R$4:R2871)-SUM($S$3:S2870),0)</f>
        <v>0</v>
      </c>
    </row>
    <row r="2872" spans="1:19">
      <c r="A2872">
        <f>IF(E2871&lt;&gt;E2872,COUNTIF($A$4:A2871,"&lt;&gt;0")+1,0)</f>
        <v>0</v>
      </c>
      <c r="B2872">
        <f>IF(A2872&lt;&gt;0,IF(MOD(A2872,3)=0,COUNTIF($B$4:B2871,"&lt;&gt;0")+1,0),0)</f>
        <v>0</v>
      </c>
      <c r="C2872" s="9">
        <f>'Dash Board'!$C$12+COUNT('Daily reducing balance'!$F$4:F2871)</f>
        <v>44598</v>
      </c>
      <c r="D2872">
        <f t="shared" si="315"/>
        <v>2022</v>
      </c>
      <c r="E2872">
        <f t="shared" si="316"/>
        <v>2</v>
      </c>
      <c r="F2872">
        <f>DAY('Dash Board'!$C$12+COUNT('Daily reducing balance'!$F$4:F2871))</f>
        <v>6</v>
      </c>
      <c r="G2872" s="8">
        <f t="shared" si="317"/>
        <v>199741.7601414141</v>
      </c>
      <c r="H2872" s="6">
        <f>G2872*'Dash Board'!$C$11/365</f>
        <v>57.459958396845153</v>
      </c>
      <c r="I2872" s="6">
        <f>H2872*'Dash Board'!$C$18/'Dash Board'!$C$11</f>
        <v>27.361884950878647</v>
      </c>
      <c r="J2872" s="6">
        <f>(G2872&gt;1)*PMT('Dash Board'!$C$11/365,$U$4,-'Dash Board'!$C$19)</f>
        <v>108.80376961660664</v>
      </c>
      <c r="K2872" s="6">
        <f t="shared" si="312"/>
        <v>0</v>
      </c>
      <c r="L2872" s="8">
        <f t="shared" si="313"/>
        <v>199690.41633019433</v>
      </c>
      <c r="N2872" s="8">
        <f t="shared" si="318"/>
        <v>81.441884665727997</v>
      </c>
      <c r="O2872" s="8">
        <f>IF(E2871&lt;&gt;E2872,SUM($N$4:N2872)-SUM($O$3:O2871),0)</f>
        <v>0</v>
      </c>
      <c r="P2872" s="6">
        <f>IF(B2872&gt;0,SUM($O$4:O2872)-SUM($P$3:P2871),0)</f>
        <v>0</v>
      </c>
      <c r="Q2872" s="6">
        <f t="shared" si="314"/>
        <v>27.361884950878647</v>
      </c>
      <c r="R2872" s="8">
        <f>IF(E2871&lt;&gt;E2872,SUM($Q$4:Q2872)-SUM($R$3:R2871),0)</f>
        <v>0</v>
      </c>
      <c r="S2872" s="6">
        <f>IF(B2872&gt;0,SUM($R$4:R2872)-SUM($S$3:S2871),0)</f>
        <v>0</v>
      </c>
    </row>
    <row r="2873" spans="1:19">
      <c r="A2873">
        <f>IF(E2872&lt;&gt;E2873,COUNTIF($A$4:A2872,"&lt;&gt;0")+1,0)</f>
        <v>0</v>
      </c>
      <c r="B2873">
        <f>IF(A2873&lt;&gt;0,IF(MOD(A2873,3)=0,COUNTIF($B$4:B2872,"&lt;&gt;0")+1,0),0)</f>
        <v>0</v>
      </c>
      <c r="C2873" s="9">
        <f>'Dash Board'!$C$12+COUNT('Daily reducing balance'!$F$4:F2872)</f>
        <v>44599</v>
      </c>
      <c r="D2873">
        <f t="shared" si="315"/>
        <v>2022</v>
      </c>
      <c r="E2873">
        <f t="shared" si="316"/>
        <v>2</v>
      </c>
      <c r="F2873">
        <f>DAY('Dash Board'!$C$12+COUNT('Daily reducing balance'!$F$4:F2872))</f>
        <v>7</v>
      </c>
      <c r="G2873" s="8">
        <f t="shared" si="317"/>
        <v>199690.41633019433</v>
      </c>
      <c r="H2873" s="6">
        <f>G2873*'Dash Board'!$C$11/365</f>
        <v>57.445188259370966</v>
      </c>
      <c r="I2873" s="6">
        <f>H2873*'Dash Board'!$C$18/'Dash Board'!$C$11</f>
        <v>27.354851552081414</v>
      </c>
      <c r="J2873" s="6">
        <f>(G2873&gt;1)*PMT('Dash Board'!$C$11/365,$U$4,-'Dash Board'!$C$19)</f>
        <v>108.80376961660664</v>
      </c>
      <c r="K2873" s="6">
        <f t="shared" si="312"/>
        <v>0</v>
      </c>
      <c r="L2873" s="8">
        <f t="shared" si="313"/>
        <v>199639.05774883708</v>
      </c>
      <c r="N2873" s="8">
        <f t="shared" si="318"/>
        <v>81.44891806452523</v>
      </c>
      <c r="O2873" s="8">
        <f>IF(E2872&lt;&gt;E2873,SUM($N$4:N2873)-SUM($O$3:O2872),0)</f>
        <v>0</v>
      </c>
      <c r="P2873" s="6">
        <f>IF(B2873&gt;0,SUM($O$4:O2873)-SUM($P$3:P2872),0)</f>
        <v>0</v>
      </c>
      <c r="Q2873" s="6">
        <f t="shared" si="314"/>
        <v>27.354851552081414</v>
      </c>
      <c r="R2873" s="8">
        <f>IF(E2872&lt;&gt;E2873,SUM($Q$4:Q2873)-SUM($R$3:R2872),0)</f>
        <v>0</v>
      </c>
      <c r="S2873" s="6">
        <f>IF(B2873&gt;0,SUM($R$4:R2873)-SUM($S$3:S2872),0)</f>
        <v>0</v>
      </c>
    </row>
    <row r="2874" spans="1:19">
      <c r="A2874">
        <f>IF(E2873&lt;&gt;E2874,COUNTIF($A$4:A2873,"&lt;&gt;0")+1,0)</f>
        <v>0</v>
      </c>
      <c r="B2874">
        <f>IF(A2874&lt;&gt;0,IF(MOD(A2874,3)=0,COUNTIF($B$4:B2873,"&lt;&gt;0")+1,0),0)</f>
        <v>0</v>
      </c>
      <c r="C2874" s="9">
        <f>'Dash Board'!$C$12+COUNT('Daily reducing balance'!$F$4:F2873)</f>
        <v>44600</v>
      </c>
      <c r="D2874">
        <f t="shared" si="315"/>
        <v>2022</v>
      </c>
      <c r="E2874">
        <f t="shared" si="316"/>
        <v>2</v>
      </c>
      <c r="F2874">
        <f>DAY('Dash Board'!$C$12+COUNT('Daily reducing balance'!$F$4:F2873))</f>
        <v>8</v>
      </c>
      <c r="G2874" s="8">
        <f t="shared" si="317"/>
        <v>199639.05774883708</v>
      </c>
      <c r="H2874" s="6">
        <f>G2874*'Dash Board'!$C$11/365</f>
        <v>57.430413872953125</v>
      </c>
      <c r="I2874" s="6">
        <f>H2874*'Dash Board'!$C$18/'Dash Board'!$C$11</f>
        <v>27.347816129977684</v>
      </c>
      <c r="J2874" s="6">
        <f>(G2874&gt;1)*PMT('Dash Board'!$C$11/365,$U$4,-'Dash Board'!$C$19)</f>
        <v>108.80376961660664</v>
      </c>
      <c r="K2874" s="6">
        <f t="shared" si="312"/>
        <v>0</v>
      </c>
      <c r="L2874" s="8">
        <f t="shared" si="313"/>
        <v>199587.68439309343</v>
      </c>
      <c r="N2874" s="8">
        <f t="shared" si="318"/>
        <v>81.455953486628957</v>
      </c>
      <c r="O2874" s="8">
        <f>IF(E2873&lt;&gt;E2874,SUM($N$4:N2874)-SUM($O$3:O2873),0)</f>
        <v>0</v>
      </c>
      <c r="P2874" s="6">
        <f>IF(B2874&gt;0,SUM($O$4:O2874)-SUM($P$3:P2873),0)</f>
        <v>0</v>
      </c>
      <c r="Q2874" s="6">
        <f t="shared" si="314"/>
        <v>27.347816129977684</v>
      </c>
      <c r="R2874" s="8">
        <f>IF(E2873&lt;&gt;E2874,SUM($Q$4:Q2874)-SUM($R$3:R2873),0)</f>
        <v>0</v>
      </c>
      <c r="S2874" s="6">
        <f>IF(B2874&gt;0,SUM($R$4:R2874)-SUM($S$3:S2873),0)</f>
        <v>0</v>
      </c>
    </row>
    <row r="2875" spans="1:19">
      <c r="A2875">
        <f>IF(E2874&lt;&gt;E2875,COUNTIF($A$4:A2874,"&lt;&gt;0")+1,0)</f>
        <v>0</v>
      </c>
      <c r="B2875">
        <f>IF(A2875&lt;&gt;0,IF(MOD(A2875,3)=0,COUNTIF($B$4:B2874,"&lt;&gt;0")+1,0),0)</f>
        <v>0</v>
      </c>
      <c r="C2875" s="9">
        <f>'Dash Board'!$C$12+COUNT('Daily reducing balance'!$F$4:F2874)</f>
        <v>44601</v>
      </c>
      <c r="D2875">
        <f t="shared" si="315"/>
        <v>2022</v>
      </c>
      <c r="E2875">
        <f t="shared" si="316"/>
        <v>2</v>
      </c>
      <c r="F2875">
        <f>DAY('Dash Board'!$C$12+COUNT('Daily reducing balance'!$F$4:F2874))</f>
        <v>9</v>
      </c>
      <c r="G2875" s="8">
        <f t="shared" si="317"/>
        <v>199587.68439309343</v>
      </c>
      <c r="H2875" s="6">
        <f>G2875*'Dash Board'!$C$11/365</f>
        <v>57.41563523636934</v>
      </c>
      <c r="I2875" s="6">
        <f>H2875*'Dash Board'!$C$18/'Dash Board'!$C$11</f>
        <v>27.340778683985402</v>
      </c>
      <c r="J2875" s="6">
        <f>(G2875&gt;1)*PMT('Dash Board'!$C$11/365,$U$4,-'Dash Board'!$C$19)</f>
        <v>108.80376961660664</v>
      </c>
      <c r="K2875" s="6">
        <f t="shared" si="312"/>
        <v>0</v>
      </c>
      <c r="L2875" s="8">
        <f t="shared" si="313"/>
        <v>199536.29625871318</v>
      </c>
      <c r="N2875" s="8">
        <f t="shared" si="318"/>
        <v>81.462990932621238</v>
      </c>
      <c r="O2875" s="8">
        <f>IF(E2874&lt;&gt;E2875,SUM($N$4:N2875)-SUM($O$3:O2874),0)</f>
        <v>0</v>
      </c>
      <c r="P2875" s="6">
        <f>IF(B2875&gt;0,SUM($O$4:O2875)-SUM($P$3:P2874),0)</f>
        <v>0</v>
      </c>
      <c r="Q2875" s="6">
        <f t="shared" si="314"/>
        <v>27.340778683985402</v>
      </c>
      <c r="R2875" s="8">
        <f>IF(E2874&lt;&gt;E2875,SUM($Q$4:Q2875)-SUM($R$3:R2874),0)</f>
        <v>0</v>
      </c>
      <c r="S2875" s="6">
        <f>IF(B2875&gt;0,SUM($R$4:R2875)-SUM($S$3:S2874),0)</f>
        <v>0</v>
      </c>
    </row>
    <row r="2876" spans="1:19">
      <c r="A2876">
        <f>IF(E2875&lt;&gt;E2876,COUNTIF($A$4:A2875,"&lt;&gt;0")+1,0)</f>
        <v>0</v>
      </c>
      <c r="B2876">
        <f>IF(A2876&lt;&gt;0,IF(MOD(A2876,3)=0,COUNTIF($B$4:B2875,"&lt;&gt;0")+1,0),0)</f>
        <v>0</v>
      </c>
      <c r="C2876" s="9">
        <f>'Dash Board'!$C$12+COUNT('Daily reducing balance'!$F$4:F2875)</f>
        <v>44602</v>
      </c>
      <c r="D2876">
        <f t="shared" si="315"/>
        <v>2022</v>
      </c>
      <c r="E2876">
        <f t="shared" si="316"/>
        <v>2</v>
      </c>
      <c r="F2876">
        <f>DAY('Dash Board'!$C$12+COUNT('Daily reducing balance'!$F$4:F2875))</f>
        <v>10</v>
      </c>
      <c r="G2876" s="8">
        <f t="shared" si="317"/>
        <v>199536.29625871318</v>
      </c>
      <c r="H2876" s="6">
        <f>G2876*'Dash Board'!$C$11/365</f>
        <v>57.400852348396938</v>
      </c>
      <c r="I2876" s="6">
        <f>H2876*'Dash Board'!$C$18/'Dash Board'!$C$11</f>
        <v>27.333739213522353</v>
      </c>
      <c r="J2876" s="6">
        <f>(G2876&gt;1)*PMT('Dash Board'!$C$11/365,$U$4,-'Dash Board'!$C$19)</f>
        <v>108.80376961660664</v>
      </c>
      <c r="K2876" s="6">
        <f t="shared" si="312"/>
        <v>0</v>
      </c>
      <c r="L2876" s="8">
        <f t="shared" si="313"/>
        <v>199484.89334144496</v>
      </c>
      <c r="N2876" s="8">
        <f t="shared" si="318"/>
        <v>81.470030403084294</v>
      </c>
      <c r="O2876" s="8">
        <f>IF(E2875&lt;&gt;E2876,SUM($N$4:N2876)-SUM($O$3:O2875),0)</f>
        <v>0</v>
      </c>
      <c r="P2876" s="6">
        <f>IF(B2876&gt;0,SUM($O$4:O2876)-SUM($P$3:P2875),0)</f>
        <v>0</v>
      </c>
      <c r="Q2876" s="6">
        <f t="shared" si="314"/>
        <v>27.333739213522353</v>
      </c>
      <c r="R2876" s="8">
        <f>IF(E2875&lt;&gt;E2876,SUM($Q$4:Q2876)-SUM($R$3:R2875),0)</f>
        <v>0</v>
      </c>
      <c r="S2876" s="6">
        <f>IF(B2876&gt;0,SUM($R$4:R2876)-SUM($S$3:S2875),0)</f>
        <v>0</v>
      </c>
    </row>
    <row r="2877" spans="1:19">
      <c r="A2877">
        <f>IF(E2876&lt;&gt;E2877,COUNTIF($A$4:A2876,"&lt;&gt;0")+1,0)</f>
        <v>0</v>
      </c>
      <c r="B2877">
        <f>IF(A2877&lt;&gt;0,IF(MOD(A2877,3)=0,COUNTIF($B$4:B2876,"&lt;&gt;0")+1,0),0)</f>
        <v>0</v>
      </c>
      <c r="C2877" s="9">
        <f>'Dash Board'!$C$12+COUNT('Daily reducing balance'!$F$4:F2876)</f>
        <v>44603</v>
      </c>
      <c r="D2877">
        <f t="shared" si="315"/>
        <v>2022</v>
      </c>
      <c r="E2877">
        <f t="shared" si="316"/>
        <v>2</v>
      </c>
      <c r="F2877">
        <f>DAY('Dash Board'!$C$12+COUNT('Daily reducing balance'!$F$4:F2876))</f>
        <v>11</v>
      </c>
      <c r="G2877" s="8">
        <f t="shared" si="317"/>
        <v>199484.89334144496</v>
      </c>
      <c r="H2877" s="6">
        <f>G2877*'Dash Board'!$C$11/365</f>
        <v>57.386065207812926</v>
      </c>
      <c r="I2877" s="6">
        <f>H2877*'Dash Board'!$C$18/'Dash Board'!$C$11</f>
        <v>27.326697718006155</v>
      </c>
      <c r="J2877" s="6">
        <f>(G2877&gt;1)*PMT('Dash Board'!$C$11/365,$U$4,-'Dash Board'!$C$19)</f>
        <v>108.80376961660664</v>
      </c>
      <c r="K2877" s="6">
        <f t="shared" si="312"/>
        <v>0</v>
      </c>
      <c r="L2877" s="8">
        <f t="shared" si="313"/>
        <v>199433.47563703614</v>
      </c>
      <c r="N2877" s="8">
        <f t="shared" si="318"/>
        <v>81.477071898600485</v>
      </c>
      <c r="O2877" s="8">
        <f>IF(E2876&lt;&gt;E2877,SUM($N$4:N2877)-SUM($O$3:O2876),0)</f>
        <v>0</v>
      </c>
      <c r="P2877" s="6">
        <f>IF(B2877&gt;0,SUM($O$4:O2877)-SUM($P$3:P2876),0)</f>
        <v>0</v>
      </c>
      <c r="Q2877" s="6">
        <f t="shared" si="314"/>
        <v>27.326697718006155</v>
      </c>
      <c r="R2877" s="8">
        <f>IF(E2876&lt;&gt;E2877,SUM($Q$4:Q2877)-SUM($R$3:R2876),0)</f>
        <v>0</v>
      </c>
      <c r="S2877" s="6">
        <f>IF(B2877&gt;0,SUM($R$4:R2877)-SUM($S$3:S2876),0)</f>
        <v>0</v>
      </c>
    </row>
    <row r="2878" spans="1:19">
      <c r="A2878">
        <f>IF(E2877&lt;&gt;E2878,COUNTIF($A$4:A2877,"&lt;&gt;0")+1,0)</f>
        <v>0</v>
      </c>
      <c r="B2878">
        <f>IF(A2878&lt;&gt;0,IF(MOD(A2878,3)=0,COUNTIF($B$4:B2877,"&lt;&gt;0")+1,0),0)</f>
        <v>0</v>
      </c>
      <c r="C2878" s="9">
        <f>'Dash Board'!$C$12+COUNT('Daily reducing balance'!$F$4:F2877)</f>
        <v>44604</v>
      </c>
      <c r="D2878">
        <f t="shared" si="315"/>
        <v>2022</v>
      </c>
      <c r="E2878">
        <f t="shared" si="316"/>
        <v>2</v>
      </c>
      <c r="F2878">
        <f>DAY('Dash Board'!$C$12+COUNT('Daily reducing balance'!$F$4:F2877))</f>
        <v>12</v>
      </c>
      <c r="G2878" s="8">
        <f t="shared" si="317"/>
        <v>199433.47563703614</v>
      </c>
      <c r="H2878" s="6">
        <f>G2878*'Dash Board'!$C$11/365</f>
        <v>57.371273813393962</v>
      </c>
      <c r="I2878" s="6">
        <f>H2878*'Dash Board'!$C$18/'Dash Board'!$C$11</f>
        <v>27.31965419685427</v>
      </c>
      <c r="J2878" s="6">
        <f>(G2878&gt;1)*PMT('Dash Board'!$C$11/365,$U$4,-'Dash Board'!$C$19)</f>
        <v>108.80376961660664</v>
      </c>
      <c r="K2878" s="6">
        <f t="shared" si="312"/>
        <v>0</v>
      </c>
      <c r="L2878" s="8">
        <f t="shared" si="313"/>
        <v>199382.04314123292</v>
      </c>
      <c r="N2878" s="8">
        <f t="shared" si="318"/>
        <v>81.484115419752371</v>
      </c>
      <c r="O2878" s="8">
        <f>IF(E2877&lt;&gt;E2878,SUM($N$4:N2878)-SUM($O$3:O2877),0)</f>
        <v>0</v>
      </c>
      <c r="P2878" s="6">
        <f>IF(B2878&gt;0,SUM($O$4:O2878)-SUM($P$3:P2877),0)</f>
        <v>0</v>
      </c>
      <c r="Q2878" s="6">
        <f t="shared" si="314"/>
        <v>27.31965419685427</v>
      </c>
      <c r="R2878" s="8">
        <f>IF(E2877&lt;&gt;E2878,SUM($Q$4:Q2878)-SUM($R$3:R2877),0)</f>
        <v>0</v>
      </c>
      <c r="S2878" s="6">
        <f>IF(B2878&gt;0,SUM($R$4:R2878)-SUM($S$3:S2877),0)</f>
        <v>0</v>
      </c>
    </row>
    <row r="2879" spans="1:19">
      <c r="A2879">
        <f>IF(E2878&lt;&gt;E2879,COUNTIF($A$4:A2878,"&lt;&gt;0")+1,0)</f>
        <v>0</v>
      </c>
      <c r="B2879">
        <f>IF(A2879&lt;&gt;0,IF(MOD(A2879,3)=0,COUNTIF($B$4:B2878,"&lt;&gt;0")+1,0),0)</f>
        <v>0</v>
      </c>
      <c r="C2879" s="9">
        <f>'Dash Board'!$C$12+COUNT('Daily reducing balance'!$F$4:F2878)</f>
        <v>44605</v>
      </c>
      <c r="D2879">
        <f t="shared" si="315"/>
        <v>2022</v>
      </c>
      <c r="E2879">
        <f t="shared" si="316"/>
        <v>2</v>
      </c>
      <c r="F2879">
        <f>DAY('Dash Board'!$C$12+COUNT('Daily reducing balance'!$F$4:F2878))</f>
        <v>13</v>
      </c>
      <c r="G2879" s="8">
        <f t="shared" si="317"/>
        <v>199382.04314123292</v>
      </c>
      <c r="H2879" s="6">
        <f>G2879*'Dash Board'!$C$11/365</f>
        <v>57.356478163916314</v>
      </c>
      <c r="I2879" s="6">
        <f>H2879*'Dash Board'!$C$18/'Dash Board'!$C$11</f>
        <v>27.312608649483963</v>
      </c>
      <c r="J2879" s="6">
        <f>(G2879&gt;1)*PMT('Dash Board'!$C$11/365,$U$4,-'Dash Board'!$C$19)</f>
        <v>108.80376961660664</v>
      </c>
      <c r="K2879" s="6">
        <f t="shared" si="312"/>
        <v>0</v>
      </c>
      <c r="L2879" s="8">
        <f t="shared" si="313"/>
        <v>199330.59584978022</v>
      </c>
      <c r="N2879" s="8">
        <f t="shared" si="318"/>
        <v>81.491160967122681</v>
      </c>
      <c r="O2879" s="8">
        <f>IF(E2878&lt;&gt;E2879,SUM($N$4:N2879)-SUM($O$3:O2878),0)</f>
        <v>0</v>
      </c>
      <c r="P2879" s="6">
        <f>IF(B2879&gt;0,SUM($O$4:O2879)-SUM($P$3:P2878),0)</f>
        <v>0</v>
      </c>
      <c r="Q2879" s="6">
        <f t="shared" si="314"/>
        <v>27.312608649483963</v>
      </c>
      <c r="R2879" s="8">
        <f>IF(E2878&lt;&gt;E2879,SUM($Q$4:Q2879)-SUM($R$3:R2878),0)</f>
        <v>0</v>
      </c>
      <c r="S2879" s="6">
        <f>IF(B2879&gt;0,SUM($R$4:R2879)-SUM($S$3:S2878),0)</f>
        <v>0</v>
      </c>
    </row>
    <row r="2880" spans="1:19">
      <c r="A2880">
        <f>IF(E2879&lt;&gt;E2880,COUNTIF($A$4:A2879,"&lt;&gt;0")+1,0)</f>
        <v>0</v>
      </c>
      <c r="B2880">
        <f>IF(A2880&lt;&gt;0,IF(MOD(A2880,3)=0,COUNTIF($B$4:B2879,"&lt;&gt;0")+1,0),0)</f>
        <v>0</v>
      </c>
      <c r="C2880" s="9">
        <f>'Dash Board'!$C$12+COUNT('Daily reducing balance'!$F$4:F2879)</f>
        <v>44606</v>
      </c>
      <c r="D2880">
        <f t="shared" si="315"/>
        <v>2022</v>
      </c>
      <c r="E2880">
        <f t="shared" si="316"/>
        <v>2</v>
      </c>
      <c r="F2880">
        <f>DAY('Dash Board'!$C$12+COUNT('Daily reducing balance'!$F$4:F2879))</f>
        <v>14</v>
      </c>
      <c r="G2880" s="8">
        <f t="shared" si="317"/>
        <v>199330.59584978022</v>
      </c>
      <c r="H2880" s="6">
        <f>G2880*'Dash Board'!$C$11/365</f>
        <v>57.341678258155959</v>
      </c>
      <c r="I2880" s="6">
        <f>H2880*'Dash Board'!$C$18/'Dash Board'!$C$11</f>
        <v>27.305561075312365</v>
      </c>
      <c r="J2880" s="6">
        <f>(G2880&gt;1)*PMT('Dash Board'!$C$11/365,$U$4,-'Dash Board'!$C$19)</f>
        <v>108.80376961660664</v>
      </c>
      <c r="K2880" s="6">
        <f t="shared" si="312"/>
        <v>0</v>
      </c>
      <c r="L2880" s="8">
        <f t="shared" si="313"/>
        <v>199279.13375842175</v>
      </c>
      <c r="N2880" s="8">
        <f t="shared" si="318"/>
        <v>81.498208541294275</v>
      </c>
      <c r="O2880" s="8">
        <f>IF(E2879&lt;&gt;E2880,SUM($N$4:N2880)-SUM($O$3:O2879),0)</f>
        <v>0</v>
      </c>
      <c r="P2880" s="6">
        <f>IF(B2880&gt;0,SUM($O$4:O2880)-SUM($P$3:P2879),0)</f>
        <v>0</v>
      </c>
      <c r="Q2880" s="6">
        <f t="shared" si="314"/>
        <v>27.305561075312365</v>
      </c>
      <c r="R2880" s="8">
        <f>IF(E2879&lt;&gt;E2880,SUM($Q$4:Q2880)-SUM($R$3:R2879),0)</f>
        <v>0</v>
      </c>
      <c r="S2880" s="6">
        <f>IF(B2880&gt;0,SUM($R$4:R2880)-SUM($S$3:S2879),0)</f>
        <v>0</v>
      </c>
    </row>
    <row r="2881" spans="1:19">
      <c r="A2881">
        <f>IF(E2880&lt;&gt;E2881,COUNTIF($A$4:A2880,"&lt;&gt;0")+1,0)</f>
        <v>0</v>
      </c>
      <c r="B2881">
        <f>IF(A2881&lt;&gt;0,IF(MOD(A2881,3)=0,COUNTIF($B$4:B2880,"&lt;&gt;0")+1,0),0)</f>
        <v>0</v>
      </c>
      <c r="C2881" s="9">
        <f>'Dash Board'!$C$12+COUNT('Daily reducing balance'!$F$4:F2880)</f>
        <v>44607</v>
      </c>
      <c r="D2881">
        <f t="shared" si="315"/>
        <v>2022</v>
      </c>
      <c r="E2881">
        <f t="shared" si="316"/>
        <v>2</v>
      </c>
      <c r="F2881">
        <f>DAY('Dash Board'!$C$12+COUNT('Daily reducing balance'!$F$4:F2880))</f>
        <v>15</v>
      </c>
      <c r="G2881" s="8">
        <f t="shared" si="317"/>
        <v>199279.13375842175</v>
      </c>
      <c r="H2881" s="6">
        <f>G2881*'Dash Board'!$C$11/365</f>
        <v>57.326874094888446</v>
      </c>
      <c r="I2881" s="6">
        <f>H2881*'Dash Board'!$C$18/'Dash Board'!$C$11</f>
        <v>27.298511473756406</v>
      </c>
      <c r="J2881" s="6">
        <f>(G2881&gt;1)*PMT('Dash Board'!$C$11/365,$U$4,-'Dash Board'!$C$19)</f>
        <v>108.80376961660664</v>
      </c>
      <c r="K2881" s="6">
        <f t="shared" si="312"/>
        <v>0</v>
      </c>
      <c r="L2881" s="8">
        <f t="shared" si="313"/>
        <v>199227.65686290004</v>
      </c>
      <c r="N2881" s="8">
        <f t="shared" si="318"/>
        <v>81.505258142850238</v>
      </c>
      <c r="O2881" s="8">
        <f>IF(E2880&lt;&gt;E2881,SUM($N$4:N2881)-SUM($O$3:O2880),0)</f>
        <v>0</v>
      </c>
      <c r="P2881" s="6">
        <f>IF(B2881&gt;0,SUM($O$4:O2881)-SUM($P$3:P2880),0)</f>
        <v>0</v>
      </c>
      <c r="Q2881" s="6">
        <f t="shared" si="314"/>
        <v>27.298511473756406</v>
      </c>
      <c r="R2881" s="8">
        <f>IF(E2880&lt;&gt;E2881,SUM($Q$4:Q2881)-SUM($R$3:R2880),0)</f>
        <v>0</v>
      </c>
      <c r="S2881" s="6">
        <f>IF(B2881&gt;0,SUM($R$4:R2881)-SUM($S$3:S2880),0)</f>
        <v>0</v>
      </c>
    </row>
    <row r="2882" spans="1:19">
      <c r="A2882">
        <f>IF(E2881&lt;&gt;E2882,COUNTIF($A$4:A2881,"&lt;&gt;0")+1,0)</f>
        <v>0</v>
      </c>
      <c r="B2882">
        <f>IF(A2882&lt;&gt;0,IF(MOD(A2882,3)=0,COUNTIF($B$4:B2881,"&lt;&gt;0")+1,0),0)</f>
        <v>0</v>
      </c>
      <c r="C2882" s="9">
        <f>'Dash Board'!$C$12+COUNT('Daily reducing balance'!$F$4:F2881)</f>
        <v>44608</v>
      </c>
      <c r="D2882">
        <f t="shared" si="315"/>
        <v>2022</v>
      </c>
      <c r="E2882">
        <f t="shared" si="316"/>
        <v>2</v>
      </c>
      <c r="F2882">
        <f>DAY('Dash Board'!$C$12+COUNT('Daily reducing balance'!$F$4:F2881))</f>
        <v>16</v>
      </c>
      <c r="G2882" s="8">
        <f t="shared" si="317"/>
        <v>199227.65686290004</v>
      </c>
      <c r="H2882" s="6">
        <f>G2882*'Dash Board'!$C$11/365</f>
        <v>57.312065672889055</v>
      </c>
      <c r="I2882" s="6">
        <f>H2882*'Dash Board'!$C$18/'Dash Board'!$C$11</f>
        <v>27.291459844232886</v>
      </c>
      <c r="J2882" s="6">
        <f>(G2882&gt;1)*PMT('Dash Board'!$C$11/365,$U$4,-'Dash Board'!$C$19)</f>
        <v>108.80376961660664</v>
      </c>
      <c r="K2882" s="6">
        <f t="shared" si="312"/>
        <v>0</v>
      </c>
      <c r="L2882" s="8">
        <f t="shared" si="313"/>
        <v>199176.16515895631</v>
      </c>
      <c r="N2882" s="8">
        <f t="shared" si="318"/>
        <v>81.512309772373754</v>
      </c>
      <c r="O2882" s="8">
        <f>IF(E2881&lt;&gt;E2882,SUM($N$4:N2882)-SUM($O$3:O2881),0)</f>
        <v>0</v>
      </c>
      <c r="P2882" s="6">
        <f>IF(B2882&gt;0,SUM($O$4:O2882)-SUM($P$3:P2881),0)</f>
        <v>0</v>
      </c>
      <c r="Q2882" s="6">
        <f t="shared" si="314"/>
        <v>27.291459844232886</v>
      </c>
      <c r="R2882" s="8">
        <f>IF(E2881&lt;&gt;E2882,SUM($Q$4:Q2882)-SUM($R$3:R2881),0)</f>
        <v>0</v>
      </c>
      <c r="S2882" s="6">
        <f>IF(B2882&gt;0,SUM($R$4:R2882)-SUM($S$3:S2881),0)</f>
        <v>0</v>
      </c>
    </row>
    <row r="2883" spans="1:19">
      <c r="A2883">
        <f>IF(E2882&lt;&gt;E2883,COUNTIF($A$4:A2882,"&lt;&gt;0")+1,0)</f>
        <v>0</v>
      </c>
      <c r="B2883">
        <f>IF(A2883&lt;&gt;0,IF(MOD(A2883,3)=0,COUNTIF($B$4:B2882,"&lt;&gt;0")+1,0),0)</f>
        <v>0</v>
      </c>
      <c r="C2883" s="9">
        <f>'Dash Board'!$C$12+COUNT('Daily reducing balance'!$F$4:F2882)</f>
        <v>44609</v>
      </c>
      <c r="D2883">
        <f t="shared" si="315"/>
        <v>2022</v>
      </c>
      <c r="E2883">
        <f t="shared" si="316"/>
        <v>2</v>
      </c>
      <c r="F2883">
        <f>DAY('Dash Board'!$C$12+COUNT('Daily reducing balance'!$F$4:F2882))</f>
        <v>17</v>
      </c>
      <c r="G2883" s="8">
        <f t="shared" si="317"/>
        <v>199176.16515895631</v>
      </c>
      <c r="H2883" s="6">
        <f>G2883*'Dash Board'!$C$11/365</f>
        <v>57.297252990932634</v>
      </c>
      <c r="I2883" s="6">
        <f>H2883*'Dash Board'!$C$18/'Dash Board'!$C$11</f>
        <v>27.284406186158403</v>
      </c>
      <c r="J2883" s="6">
        <f>(G2883&gt;1)*PMT('Dash Board'!$C$11/365,$U$4,-'Dash Board'!$C$19)</f>
        <v>108.80376961660664</v>
      </c>
      <c r="K2883" s="6">
        <f t="shared" si="312"/>
        <v>0</v>
      </c>
      <c r="L2883" s="8">
        <f t="shared" si="313"/>
        <v>199124.65864233064</v>
      </c>
      <c r="N2883" s="8">
        <f t="shared" si="318"/>
        <v>81.519363430448237</v>
      </c>
      <c r="O2883" s="8">
        <f>IF(E2882&lt;&gt;E2883,SUM($N$4:N2883)-SUM($O$3:O2882),0)</f>
        <v>0</v>
      </c>
      <c r="P2883" s="6">
        <f>IF(B2883&gt;0,SUM($O$4:O2883)-SUM($P$3:P2882),0)</f>
        <v>0</v>
      </c>
      <c r="Q2883" s="6">
        <f t="shared" si="314"/>
        <v>27.284406186158403</v>
      </c>
      <c r="R2883" s="8">
        <f>IF(E2882&lt;&gt;E2883,SUM($Q$4:Q2883)-SUM($R$3:R2882),0)</f>
        <v>0</v>
      </c>
      <c r="S2883" s="6">
        <f>IF(B2883&gt;0,SUM($R$4:R2883)-SUM($S$3:S2882),0)</f>
        <v>0</v>
      </c>
    </row>
    <row r="2884" spans="1:19">
      <c r="A2884">
        <f>IF(E2883&lt;&gt;E2884,COUNTIF($A$4:A2883,"&lt;&gt;0")+1,0)</f>
        <v>0</v>
      </c>
      <c r="B2884">
        <f>IF(A2884&lt;&gt;0,IF(MOD(A2884,3)=0,COUNTIF($B$4:B2883,"&lt;&gt;0")+1,0),0)</f>
        <v>0</v>
      </c>
      <c r="C2884" s="9">
        <f>'Dash Board'!$C$12+COUNT('Daily reducing balance'!$F$4:F2883)</f>
        <v>44610</v>
      </c>
      <c r="D2884">
        <f t="shared" si="315"/>
        <v>2022</v>
      </c>
      <c r="E2884">
        <f t="shared" si="316"/>
        <v>2</v>
      </c>
      <c r="F2884">
        <f>DAY('Dash Board'!$C$12+COUNT('Daily reducing balance'!$F$4:F2883))</f>
        <v>18</v>
      </c>
      <c r="G2884" s="8">
        <f t="shared" si="317"/>
        <v>199124.65864233064</v>
      </c>
      <c r="H2884" s="6">
        <f>G2884*'Dash Board'!$C$11/365</f>
        <v>57.282436047793745</v>
      </c>
      <c r="I2884" s="6">
        <f>H2884*'Dash Board'!$C$18/'Dash Board'!$C$11</f>
        <v>27.277350498949406</v>
      </c>
      <c r="J2884" s="6">
        <f>(G2884&gt;1)*PMT('Dash Board'!$C$11/365,$U$4,-'Dash Board'!$C$19)</f>
        <v>108.80376961660664</v>
      </c>
      <c r="K2884" s="6">
        <f t="shared" si="312"/>
        <v>0</v>
      </c>
      <c r="L2884" s="8">
        <f t="shared" si="313"/>
        <v>199073.13730876183</v>
      </c>
      <c r="N2884" s="8">
        <f t="shared" si="318"/>
        <v>81.526419117657241</v>
      </c>
      <c r="O2884" s="8">
        <f>IF(E2883&lt;&gt;E2884,SUM($N$4:N2884)-SUM($O$3:O2883),0)</f>
        <v>0</v>
      </c>
      <c r="P2884" s="6">
        <f>IF(B2884&gt;0,SUM($O$4:O2884)-SUM($P$3:P2883),0)</f>
        <v>0</v>
      </c>
      <c r="Q2884" s="6">
        <f t="shared" si="314"/>
        <v>27.277350498949406</v>
      </c>
      <c r="R2884" s="8">
        <f>IF(E2883&lt;&gt;E2884,SUM($Q$4:Q2884)-SUM($R$3:R2883),0)</f>
        <v>0</v>
      </c>
      <c r="S2884" s="6">
        <f>IF(B2884&gt;0,SUM($R$4:R2884)-SUM($S$3:S2883),0)</f>
        <v>0</v>
      </c>
    </row>
    <row r="2885" spans="1:19">
      <c r="A2885">
        <f>IF(E2884&lt;&gt;E2885,COUNTIF($A$4:A2884,"&lt;&gt;0")+1,0)</f>
        <v>0</v>
      </c>
      <c r="B2885">
        <f>IF(A2885&lt;&gt;0,IF(MOD(A2885,3)=0,COUNTIF($B$4:B2884,"&lt;&gt;0")+1,0),0)</f>
        <v>0</v>
      </c>
      <c r="C2885" s="9">
        <f>'Dash Board'!$C$12+COUNT('Daily reducing balance'!$F$4:F2884)</f>
        <v>44611</v>
      </c>
      <c r="D2885">
        <f t="shared" si="315"/>
        <v>2022</v>
      </c>
      <c r="E2885">
        <f t="shared" si="316"/>
        <v>2</v>
      </c>
      <c r="F2885">
        <f>DAY('Dash Board'!$C$12+COUNT('Daily reducing balance'!$F$4:F2884))</f>
        <v>19</v>
      </c>
      <c r="G2885" s="8">
        <f t="shared" si="317"/>
        <v>199073.13730876183</v>
      </c>
      <c r="H2885" s="6">
        <f>G2885*'Dash Board'!$C$11/365</f>
        <v>57.267614842246545</v>
      </c>
      <c r="I2885" s="6">
        <f>H2885*'Dash Board'!$C$18/'Dash Board'!$C$11</f>
        <v>27.270292782022167</v>
      </c>
      <c r="J2885" s="6">
        <f>(G2885&gt;1)*PMT('Dash Board'!$C$11/365,$U$4,-'Dash Board'!$C$19)</f>
        <v>108.80376961660664</v>
      </c>
      <c r="K2885" s="6">
        <f t="shared" ref="K2885:K2948" si="319">IF(F2885=1,SUMIFS($J$4:$J$7308,$D$4:$D$7308,"="&amp;YEAR(C2885),$E$4:$E$7308,"="&amp;MONTH(C2885)),0)</f>
        <v>0</v>
      </c>
      <c r="L2885" s="8">
        <f t="shared" ref="L2885:L2948" si="320">IF(G2885+H2885-J2885&lt;0,0,G2885+H2885-J2885)</f>
        <v>199021.60115398746</v>
      </c>
      <c r="N2885" s="8">
        <f t="shared" si="318"/>
        <v>81.533476834584476</v>
      </c>
      <c r="O2885" s="8">
        <f>IF(E2884&lt;&gt;E2885,SUM($N$4:N2885)-SUM($O$3:O2884),0)</f>
        <v>0</v>
      </c>
      <c r="P2885" s="6">
        <f>IF(B2885&gt;0,SUM($O$4:O2885)-SUM($P$3:P2884),0)</f>
        <v>0</v>
      </c>
      <c r="Q2885" s="6">
        <f t="shared" ref="Q2885:Q2948" si="321">I2885</f>
        <v>27.270292782022167</v>
      </c>
      <c r="R2885" s="8">
        <f>IF(E2884&lt;&gt;E2885,SUM($Q$4:Q2885)-SUM($R$3:R2884),0)</f>
        <v>0</v>
      </c>
      <c r="S2885" s="6">
        <f>IF(B2885&gt;0,SUM($R$4:R2885)-SUM($S$3:S2884),0)</f>
        <v>0</v>
      </c>
    </row>
    <row r="2886" spans="1:19">
      <c r="A2886">
        <f>IF(E2885&lt;&gt;E2886,COUNTIF($A$4:A2885,"&lt;&gt;0")+1,0)</f>
        <v>0</v>
      </c>
      <c r="B2886">
        <f>IF(A2886&lt;&gt;0,IF(MOD(A2886,3)=0,COUNTIF($B$4:B2885,"&lt;&gt;0")+1,0),0)</f>
        <v>0</v>
      </c>
      <c r="C2886" s="9">
        <f>'Dash Board'!$C$12+COUNT('Daily reducing balance'!$F$4:F2885)</f>
        <v>44612</v>
      </c>
      <c r="D2886">
        <f t="shared" si="315"/>
        <v>2022</v>
      </c>
      <c r="E2886">
        <f t="shared" si="316"/>
        <v>2</v>
      </c>
      <c r="F2886">
        <f>DAY('Dash Board'!$C$12+COUNT('Daily reducing balance'!$F$4:F2885))</f>
        <v>20</v>
      </c>
      <c r="G2886" s="8">
        <f t="shared" si="317"/>
        <v>199021.60115398746</v>
      </c>
      <c r="H2886" s="6">
        <f>G2886*'Dash Board'!$C$11/365</f>
        <v>57.252789373064886</v>
      </c>
      <c r="I2886" s="6">
        <f>H2886*'Dash Board'!$C$18/'Dash Board'!$C$11</f>
        <v>27.263233034792805</v>
      </c>
      <c r="J2886" s="6">
        <f>(G2886&gt;1)*PMT('Dash Board'!$C$11/365,$U$4,-'Dash Board'!$C$19)</f>
        <v>108.80376961660664</v>
      </c>
      <c r="K2886" s="6">
        <f t="shared" si="319"/>
        <v>0</v>
      </c>
      <c r="L2886" s="8">
        <f t="shared" si="320"/>
        <v>198970.05017374392</v>
      </c>
      <c r="N2886" s="8">
        <f t="shared" si="318"/>
        <v>81.540536581813839</v>
      </c>
      <c r="O2886" s="8">
        <f>IF(E2885&lt;&gt;E2886,SUM($N$4:N2886)-SUM($O$3:O2885),0)</f>
        <v>0</v>
      </c>
      <c r="P2886" s="6">
        <f>IF(B2886&gt;0,SUM($O$4:O2886)-SUM($P$3:P2885),0)</f>
        <v>0</v>
      </c>
      <c r="Q2886" s="6">
        <f t="shared" si="321"/>
        <v>27.263233034792805</v>
      </c>
      <c r="R2886" s="8">
        <f>IF(E2885&lt;&gt;E2886,SUM($Q$4:Q2886)-SUM($R$3:R2885),0)</f>
        <v>0</v>
      </c>
      <c r="S2886" s="6">
        <f>IF(B2886&gt;0,SUM($R$4:R2886)-SUM($S$3:S2885),0)</f>
        <v>0</v>
      </c>
    </row>
    <row r="2887" spans="1:19">
      <c r="A2887">
        <f>IF(E2886&lt;&gt;E2887,COUNTIF($A$4:A2886,"&lt;&gt;0")+1,0)</f>
        <v>0</v>
      </c>
      <c r="B2887">
        <f>IF(A2887&lt;&gt;0,IF(MOD(A2887,3)=0,COUNTIF($B$4:B2886,"&lt;&gt;0")+1,0),0)</f>
        <v>0</v>
      </c>
      <c r="C2887" s="9">
        <f>'Dash Board'!$C$12+COUNT('Daily reducing balance'!$F$4:F2886)</f>
        <v>44613</v>
      </c>
      <c r="D2887">
        <f t="shared" si="315"/>
        <v>2022</v>
      </c>
      <c r="E2887">
        <f t="shared" si="316"/>
        <v>2</v>
      </c>
      <c r="F2887">
        <f>DAY('Dash Board'!$C$12+COUNT('Daily reducing balance'!$F$4:F2886))</f>
        <v>21</v>
      </c>
      <c r="G2887" s="8">
        <f t="shared" si="317"/>
        <v>198970.05017374392</v>
      </c>
      <c r="H2887" s="6">
        <f>G2887*'Dash Board'!$C$11/365</f>
        <v>57.237959639022222</v>
      </c>
      <c r="I2887" s="6">
        <f>H2887*'Dash Board'!$C$18/'Dash Board'!$C$11</f>
        <v>27.256171256677252</v>
      </c>
      <c r="J2887" s="6">
        <f>(G2887&gt;1)*PMT('Dash Board'!$C$11/365,$U$4,-'Dash Board'!$C$19)</f>
        <v>108.80376961660664</v>
      </c>
      <c r="K2887" s="6">
        <f t="shared" si="319"/>
        <v>0</v>
      </c>
      <c r="L2887" s="8">
        <f t="shared" si="320"/>
        <v>198918.48436376633</v>
      </c>
      <c r="N2887" s="8">
        <f t="shared" si="318"/>
        <v>81.547598359929395</v>
      </c>
      <c r="O2887" s="8">
        <f>IF(E2886&lt;&gt;E2887,SUM($N$4:N2887)-SUM($O$3:O2886),0)</f>
        <v>0</v>
      </c>
      <c r="P2887" s="6">
        <f>IF(B2887&gt;0,SUM($O$4:O2887)-SUM($P$3:P2886),0)</f>
        <v>0</v>
      </c>
      <c r="Q2887" s="6">
        <f t="shared" si="321"/>
        <v>27.256171256677252</v>
      </c>
      <c r="R2887" s="8">
        <f>IF(E2886&lt;&gt;E2887,SUM($Q$4:Q2887)-SUM($R$3:R2886),0)</f>
        <v>0</v>
      </c>
      <c r="S2887" s="6">
        <f>IF(B2887&gt;0,SUM($R$4:R2887)-SUM($S$3:S2886),0)</f>
        <v>0</v>
      </c>
    </row>
    <row r="2888" spans="1:19">
      <c r="A2888">
        <f>IF(E2887&lt;&gt;E2888,COUNTIF($A$4:A2887,"&lt;&gt;0")+1,0)</f>
        <v>0</v>
      </c>
      <c r="B2888">
        <f>IF(A2888&lt;&gt;0,IF(MOD(A2888,3)=0,COUNTIF($B$4:B2887,"&lt;&gt;0")+1,0),0)</f>
        <v>0</v>
      </c>
      <c r="C2888" s="9">
        <f>'Dash Board'!$C$12+COUNT('Daily reducing balance'!$F$4:F2887)</f>
        <v>44614</v>
      </c>
      <c r="D2888">
        <f t="shared" si="315"/>
        <v>2022</v>
      </c>
      <c r="E2888">
        <f t="shared" si="316"/>
        <v>2</v>
      </c>
      <c r="F2888">
        <f>DAY('Dash Board'!$C$12+COUNT('Daily reducing balance'!$F$4:F2887))</f>
        <v>22</v>
      </c>
      <c r="G2888" s="8">
        <f t="shared" si="317"/>
        <v>198918.48436376633</v>
      </c>
      <c r="H2888" s="6">
        <f>G2888*'Dash Board'!$C$11/365</f>
        <v>57.22312563889168</v>
      </c>
      <c r="I2888" s="6">
        <f>H2888*'Dash Board'!$C$18/'Dash Board'!$C$11</f>
        <v>27.24910744709128</v>
      </c>
      <c r="J2888" s="6">
        <f>(G2888&gt;1)*PMT('Dash Board'!$C$11/365,$U$4,-'Dash Board'!$C$19)</f>
        <v>108.80376961660664</v>
      </c>
      <c r="K2888" s="6">
        <f t="shared" si="319"/>
        <v>0</v>
      </c>
      <c r="L2888" s="8">
        <f t="shared" si="320"/>
        <v>198866.90371978862</v>
      </c>
      <c r="N2888" s="8">
        <f t="shared" si="318"/>
        <v>81.554662169515368</v>
      </c>
      <c r="O2888" s="8">
        <f>IF(E2887&lt;&gt;E2888,SUM($N$4:N2888)-SUM($O$3:O2887),0)</f>
        <v>0</v>
      </c>
      <c r="P2888" s="6">
        <f>IF(B2888&gt;0,SUM($O$4:O2888)-SUM($P$3:P2887),0)</f>
        <v>0</v>
      </c>
      <c r="Q2888" s="6">
        <f t="shared" si="321"/>
        <v>27.24910744709128</v>
      </c>
      <c r="R2888" s="8">
        <f>IF(E2887&lt;&gt;E2888,SUM($Q$4:Q2888)-SUM($R$3:R2887),0)</f>
        <v>0</v>
      </c>
      <c r="S2888" s="6">
        <f>IF(B2888&gt;0,SUM($R$4:R2888)-SUM($S$3:S2887),0)</f>
        <v>0</v>
      </c>
    </row>
    <row r="2889" spans="1:19">
      <c r="A2889">
        <f>IF(E2888&lt;&gt;E2889,COUNTIF($A$4:A2888,"&lt;&gt;0")+1,0)</f>
        <v>0</v>
      </c>
      <c r="B2889">
        <f>IF(A2889&lt;&gt;0,IF(MOD(A2889,3)=0,COUNTIF($B$4:B2888,"&lt;&gt;0")+1,0),0)</f>
        <v>0</v>
      </c>
      <c r="C2889" s="9">
        <f>'Dash Board'!$C$12+COUNT('Daily reducing balance'!$F$4:F2888)</f>
        <v>44615</v>
      </c>
      <c r="D2889">
        <f t="shared" si="315"/>
        <v>2022</v>
      </c>
      <c r="E2889">
        <f t="shared" si="316"/>
        <v>2</v>
      </c>
      <c r="F2889">
        <f>DAY('Dash Board'!$C$12+COUNT('Daily reducing balance'!$F$4:F2888))</f>
        <v>23</v>
      </c>
      <c r="G2889" s="8">
        <f t="shared" si="317"/>
        <v>198866.90371978862</v>
      </c>
      <c r="H2889" s="6">
        <f>G2889*'Dash Board'!$C$11/365</f>
        <v>57.208287371446048</v>
      </c>
      <c r="I2889" s="6">
        <f>H2889*'Dash Board'!$C$18/'Dash Board'!$C$11</f>
        <v>27.242041605450499</v>
      </c>
      <c r="J2889" s="6">
        <f>(G2889&gt;1)*PMT('Dash Board'!$C$11/365,$U$4,-'Dash Board'!$C$19)</f>
        <v>108.80376961660664</v>
      </c>
      <c r="K2889" s="6">
        <f t="shared" si="319"/>
        <v>0</v>
      </c>
      <c r="L2889" s="8">
        <f t="shared" si="320"/>
        <v>198815.30823754345</v>
      </c>
      <c r="N2889" s="8">
        <f t="shared" si="318"/>
        <v>81.561728011156148</v>
      </c>
      <c r="O2889" s="8">
        <f>IF(E2888&lt;&gt;E2889,SUM($N$4:N2889)-SUM($O$3:O2888),0)</f>
        <v>0</v>
      </c>
      <c r="P2889" s="6">
        <f>IF(B2889&gt;0,SUM($O$4:O2889)-SUM($P$3:P2888),0)</f>
        <v>0</v>
      </c>
      <c r="Q2889" s="6">
        <f t="shared" si="321"/>
        <v>27.242041605450499</v>
      </c>
      <c r="R2889" s="8">
        <f>IF(E2888&lt;&gt;E2889,SUM($Q$4:Q2889)-SUM($R$3:R2888),0)</f>
        <v>0</v>
      </c>
      <c r="S2889" s="6">
        <f>IF(B2889&gt;0,SUM($R$4:R2889)-SUM($S$3:S2888),0)</f>
        <v>0</v>
      </c>
    </row>
    <row r="2890" spans="1:19">
      <c r="A2890">
        <f>IF(E2889&lt;&gt;E2890,COUNTIF($A$4:A2889,"&lt;&gt;0")+1,0)</f>
        <v>0</v>
      </c>
      <c r="B2890">
        <f>IF(A2890&lt;&gt;0,IF(MOD(A2890,3)=0,COUNTIF($B$4:B2889,"&lt;&gt;0")+1,0),0)</f>
        <v>0</v>
      </c>
      <c r="C2890" s="9">
        <f>'Dash Board'!$C$12+COUNT('Daily reducing balance'!$F$4:F2889)</f>
        <v>44616</v>
      </c>
      <c r="D2890">
        <f t="shared" si="315"/>
        <v>2022</v>
      </c>
      <c r="E2890">
        <f t="shared" si="316"/>
        <v>2</v>
      </c>
      <c r="F2890">
        <f>DAY('Dash Board'!$C$12+COUNT('Daily reducing balance'!$F$4:F2889))</f>
        <v>24</v>
      </c>
      <c r="G2890" s="8">
        <f t="shared" si="317"/>
        <v>198815.30823754345</v>
      </c>
      <c r="H2890" s="6">
        <f>G2890*'Dash Board'!$C$11/365</f>
        <v>57.193444835457704</v>
      </c>
      <c r="I2890" s="6">
        <f>H2890*'Dash Board'!$C$18/'Dash Board'!$C$11</f>
        <v>27.234973731170339</v>
      </c>
      <c r="J2890" s="6">
        <f>(G2890&gt;1)*PMT('Dash Board'!$C$11/365,$U$4,-'Dash Board'!$C$19)</f>
        <v>108.80376961660664</v>
      </c>
      <c r="K2890" s="6">
        <f t="shared" si="319"/>
        <v>0</v>
      </c>
      <c r="L2890" s="8">
        <f t="shared" si="320"/>
        <v>198763.69791276229</v>
      </c>
      <c r="N2890" s="8">
        <f t="shared" si="318"/>
        <v>81.568795885436302</v>
      </c>
      <c r="O2890" s="8">
        <f>IF(E2889&lt;&gt;E2890,SUM($N$4:N2890)-SUM($O$3:O2889),0)</f>
        <v>0</v>
      </c>
      <c r="P2890" s="6">
        <f>IF(B2890&gt;0,SUM($O$4:O2890)-SUM($P$3:P2889),0)</f>
        <v>0</v>
      </c>
      <c r="Q2890" s="6">
        <f t="shared" si="321"/>
        <v>27.234973731170339</v>
      </c>
      <c r="R2890" s="8">
        <f>IF(E2889&lt;&gt;E2890,SUM($Q$4:Q2890)-SUM($R$3:R2889),0)</f>
        <v>0</v>
      </c>
      <c r="S2890" s="6">
        <f>IF(B2890&gt;0,SUM($R$4:R2890)-SUM($S$3:S2889),0)</f>
        <v>0</v>
      </c>
    </row>
    <row r="2891" spans="1:19">
      <c r="A2891">
        <f>IF(E2890&lt;&gt;E2891,COUNTIF($A$4:A2890,"&lt;&gt;0")+1,0)</f>
        <v>0</v>
      </c>
      <c r="B2891">
        <f>IF(A2891&lt;&gt;0,IF(MOD(A2891,3)=0,COUNTIF($B$4:B2890,"&lt;&gt;0")+1,0),0)</f>
        <v>0</v>
      </c>
      <c r="C2891" s="9">
        <f>'Dash Board'!$C$12+COUNT('Daily reducing balance'!$F$4:F2890)</f>
        <v>44617</v>
      </c>
      <c r="D2891">
        <f t="shared" si="315"/>
        <v>2022</v>
      </c>
      <c r="E2891">
        <f t="shared" si="316"/>
        <v>2</v>
      </c>
      <c r="F2891">
        <f>DAY('Dash Board'!$C$12+COUNT('Daily reducing balance'!$F$4:F2890))</f>
        <v>25</v>
      </c>
      <c r="G2891" s="8">
        <f t="shared" si="317"/>
        <v>198763.69791276229</v>
      </c>
      <c r="H2891" s="6">
        <f>G2891*'Dash Board'!$C$11/365</f>
        <v>57.17859802969874</v>
      </c>
      <c r="I2891" s="6">
        <f>H2891*'Dash Board'!$C$18/'Dash Board'!$C$11</f>
        <v>27.227903823666068</v>
      </c>
      <c r="J2891" s="6">
        <f>(G2891&gt;1)*PMT('Dash Board'!$C$11/365,$U$4,-'Dash Board'!$C$19)</f>
        <v>108.80376961660664</v>
      </c>
      <c r="K2891" s="6">
        <f t="shared" si="319"/>
        <v>0</v>
      </c>
      <c r="L2891" s="8">
        <f t="shared" si="320"/>
        <v>198712.07274117536</v>
      </c>
      <c r="N2891" s="8">
        <f t="shared" si="318"/>
        <v>81.575865792940576</v>
      </c>
      <c r="O2891" s="8">
        <f>IF(E2890&lt;&gt;E2891,SUM($N$4:N2891)-SUM($O$3:O2890),0)</f>
        <v>0</v>
      </c>
      <c r="P2891" s="6">
        <f>IF(B2891&gt;0,SUM($O$4:O2891)-SUM($P$3:P2890),0)</f>
        <v>0</v>
      </c>
      <c r="Q2891" s="6">
        <f t="shared" si="321"/>
        <v>27.227903823666068</v>
      </c>
      <c r="R2891" s="8">
        <f>IF(E2890&lt;&gt;E2891,SUM($Q$4:Q2891)-SUM($R$3:R2890),0)</f>
        <v>0</v>
      </c>
      <c r="S2891" s="6">
        <f>IF(B2891&gt;0,SUM($R$4:R2891)-SUM($S$3:S2890),0)</f>
        <v>0</v>
      </c>
    </row>
    <row r="2892" spans="1:19">
      <c r="A2892">
        <f>IF(E2891&lt;&gt;E2892,COUNTIF($A$4:A2891,"&lt;&gt;0")+1,0)</f>
        <v>0</v>
      </c>
      <c r="B2892">
        <f>IF(A2892&lt;&gt;0,IF(MOD(A2892,3)=0,COUNTIF($B$4:B2891,"&lt;&gt;0")+1,0),0)</f>
        <v>0</v>
      </c>
      <c r="C2892" s="9">
        <f>'Dash Board'!$C$12+COUNT('Daily reducing balance'!$F$4:F2891)</f>
        <v>44618</v>
      </c>
      <c r="D2892">
        <f t="shared" si="315"/>
        <v>2022</v>
      </c>
      <c r="E2892">
        <f t="shared" si="316"/>
        <v>2</v>
      </c>
      <c r="F2892">
        <f>DAY('Dash Board'!$C$12+COUNT('Daily reducing balance'!$F$4:F2891))</f>
        <v>26</v>
      </c>
      <c r="G2892" s="8">
        <f t="shared" si="317"/>
        <v>198712.07274117536</v>
      </c>
      <c r="H2892" s="6">
        <f>G2892*'Dash Board'!$C$11/365</f>
        <v>57.163746952940862</v>
      </c>
      <c r="I2892" s="6">
        <f>H2892*'Dash Board'!$C$18/'Dash Board'!$C$11</f>
        <v>27.220831882352794</v>
      </c>
      <c r="J2892" s="6">
        <f>(G2892&gt;1)*PMT('Dash Board'!$C$11/365,$U$4,-'Dash Board'!$C$19)</f>
        <v>108.80376961660664</v>
      </c>
      <c r="K2892" s="6">
        <f t="shared" si="319"/>
        <v>0</v>
      </c>
      <c r="L2892" s="8">
        <f t="shared" si="320"/>
        <v>198660.4327185117</v>
      </c>
      <c r="N2892" s="8">
        <f t="shared" si="318"/>
        <v>81.582937734253846</v>
      </c>
      <c r="O2892" s="8">
        <f>IF(E2891&lt;&gt;E2892,SUM($N$4:N2892)-SUM($O$3:O2891),0)</f>
        <v>0</v>
      </c>
      <c r="P2892" s="6">
        <f>IF(B2892&gt;0,SUM($O$4:O2892)-SUM($P$3:P2891),0)</f>
        <v>0</v>
      </c>
      <c r="Q2892" s="6">
        <f t="shared" si="321"/>
        <v>27.220831882352794</v>
      </c>
      <c r="R2892" s="8">
        <f>IF(E2891&lt;&gt;E2892,SUM($Q$4:Q2892)-SUM($R$3:R2891),0)</f>
        <v>0</v>
      </c>
      <c r="S2892" s="6">
        <f>IF(B2892&gt;0,SUM($R$4:R2892)-SUM($S$3:S2891),0)</f>
        <v>0</v>
      </c>
    </row>
    <row r="2893" spans="1:19">
      <c r="A2893">
        <f>IF(E2892&lt;&gt;E2893,COUNTIF($A$4:A2892,"&lt;&gt;0")+1,0)</f>
        <v>0</v>
      </c>
      <c r="B2893">
        <f>IF(A2893&lt;&gt;0,IF(MOD(A2893,3)=0,COUNTIF($B$4:B2892,"&lt;&gt;0")+1,0),0)</f>
        <v>0</v>
      </c>
      <c r="C2893" s="9">
        <f>'Dash Board'!$C$12+COUNT('Daily reducing balance'!$F$4:F2892)</f>
        <v>44619</v>
      </c>
      <c r="D2893">
        <f t="shared" si="315"/>
        <v>2022</v>
      </c>
      <c r="E2893">
        <f t="shared" si="316"/>
        <v>2</v>
      </c>
      <c r="F2893">
        <f>DAY('Dash Board'!$C$12+COUNT('Daily reducing balance'!$F$4:F2892))</f>
        <v>27</v>
      </c>
      <c r="G2893" s="8">
        <f t="shared" si="317"/>
        <v>198660.4327185117</v>
      </c>
      <c r="H2893" s="6">
        <f>G2893*'Dash Board'!$C$11/365</f>
        <v>57.14889160395542</v>
      </c>
      <c r="I2893" s="6">
        <f>H2893*'Dash Board'!$C$18/'Dash Board'!$C$11</f>
        <v>27.213757906645441</v>
      </c>
      <c r="J2893" s="6">
        <f>(G2893&gt;1)*PMT('Dash Board'!$C$11/365,$U$4,-'Dash Board'!$C$19)</f>
        <v>108.80376961660664</v>
      </c>
      <c r="K2893" s="6">
        <f t="shared" si="319"/>
        <v>0</v>
      </c>
      <c r="L2893" s="8">
        <f t="shared" si="320"/>
        <v>198608.77784049904</v>
      </c>
      <c r="N2893" s="8">
        <f t="shared" si="318"/>
        <v>81.590011709961203</v>
      </c>
      <c r="O2893" s="8">
        <f>IF(E2892&lt;&gt;E2893,SUM($N$4:N2893)-SUM($O$3:O2892),0)</f>
        <v>0</v>
      </c>
      <c r="P2893" s="6">
        <f>IF(B2893&gt;0,SUM($O$4:O2893)-SUM($P$3:P2892),0)</f>
        <v>0</v>
      </c>
      <c r="Q2893" s="6">
        <f t="shared" si="321"/>
        <v>27.213757906645441</v>
      </c>
      <c r="R2893" s="8">
        <f>IF(E2892&lt;&gt;E2893,SUM($Q$4:Q2893)-SUM($R$3:R2892),0)</f>
        <v>0</v>
      </c>
      <c r="S2893" s="6">
        <f>IF(B2893&gt;0,SUM($R$4:R2893)-SUM($S$3:S2892),0)</f>
        <v>0</v>
      </c>
    </row>
    <row r="2894" spans="1:19">
      <c r="A2894">
        <f>IF(E2893&lt;&gt;E2894,COUNTIF($A$4:A2893,"&lt;&gt;0")+1,0)</f>
        <v>0</v>
      </c>
      <c r="B2894">
        <f>IF(A2894&lt;&gt;0,IF(MOD(A2894,3)=0,COUNTIF($B$4:B2893,"&lt;&gt;0")+1,0),0)</f>
        <v>0</v>
      </c>
      <c r="C2894" s="9">
        <f>'Dash Board'!$C$12+COUNT('Daily reducing balance'!$F$4:F2893)</f>
        <v>44620</v>
      </c>
      <c r="D2894">
        <f t="shared" si="315"/>
        <v>2022</v>
      </c>
      <c r="E2894">
        <f t="shared" si="316"/>
        <v>2</v>
      </c>
      <c r="F2894">
        <f>DAY('Dash Board'!$C$12+COUNT('Daily reducing balance'!$F$4:F2893))</f>
        <v>28</v>
      </c>
      <c r="G2894" s="8">
        <f t="shared" si="317"/>
        <v>198608.77784049904</v>
      </c>
      <c r="H2894" s="6">
        <f>G2894*'Dash Board'!$C$11/365</f>
        <v>57.134031981513424</v>
      </c>
      <c r="I2894" s="6">
        <f>H2894*'Dash Board'!$C$18/'Dash Board'!$C$11</f>
        <v>27.206681895958777</v>
      </c>
      <c r="J2894" s="6">
        <f>(G2894&gt;1)*PMT('Dash Board'!$C$11/365,$U$4,-'Dash Board'!$C$19)</f>
        <v>108.80376961660664</v>
      </c>
      <c r="K2894" s="6">
        <f t="shared" si="319"/>
        <v>0</v>
      </c>
      <c r="L2894" s="8">
        <f t="shared" si="320"/>
        <v>198557.10810286395</v>
      </c>
      <c r="N2894" s="8">
        <f t="shared" si="318"/>
        <v>81.597087720647863</v>
      </c>
      <c r="O2894" s="8">
        <f>IF(E2893&lt;&gt;E2894,SUM($N$4:N2894)-SUM($O$3:O2893),0)</f>
        <v>0</v>
      </c>
      <c r="P2894" s="6">
        <f>IF(B2894&gt;0,SUM($O$4:O2894)-SUM($P$3:P2893),0)</f>
        <v>0</v>
      </c>
      <c r="Q2894" s="6">
        <f t="shared" si="321"/>
        <v>27.206681895958777</v>
      </c>
      <c r="R2894" s="8">
        <f>IF(E2893&lt;&gt;E2894,SUM($Q$4:Q2894)-SUM($R$3:R2893),0)</f>
        <v>0</v>
      </c>
      <c r="S2894" s="6">
        <f>IF(B2894&gt;0,SUM($R$4:R2894)-SUM($S$3:S2893),0)</f>
        <v>0</v>
      </c>
    </row>
    <row r="2895" spans="1:19">
      <c r="A2895">
        <f>IF(E2894&lt;&gt;E2895,COUNTIF($A$4:A2894,"&lt;&gt;0")+1,0)</f>
        <v>95</v>
      </c>
      <c r="B2895">
        <f>IF(A2895&lt;&gt;0,IF(MOD(A2895,3)=0,COUNTIF($B$4:B2894,"&lt;&gt;0")+1,0),0)</f>
        <v>0</v>
      </c>
      <c r="C2895" s="9">
        <f>'Dash Board'!$C$12+COUNT('Daily reducing balance'!$F$4:F2894)</f>
        <v>44621</v>
      </c>
      <c r="D2895">
        <f t="shared" si="315"/>
        <v>2022</v>
      </c>
      <c r="E2895">
        <f t="shared" si="316"/>
        <v>3</v>
      </c>
      <c r="F2895">
        <f>DAY('Dash Board'!$C$12+COUNT('Daily reducing balance'!$F$4:F2894))</f>
        <v>1</v>
      </c>
      <c r="G2895" s="8">
        <f t="shared" si="317"/>
        <v>198557.10810286395</v>
      </c>
      <c r="H2895" s="6">
        <f>G2895*'Dash Board'!$C$11/365</f>
        <v>57.119168084385514</v>
      </c>
      <c r="I2895" s="6">
        <f>H2895*'Dash Board'!$C$18/'Dash Board'!$C$11</f>
        <v>27.19960384970739</v>
      </c>
      <c r="J2895" s="6">
        <f>(G2895&gt;1)*PMT('Dash Board'!$C$11/365,$U$4,-'Dash Board'!$C$19)</f>
        <v>108.80376961660664</v>
      </c>
      <c r="K2895" s="6">
        <f t="shared" si="319"/>
        <v>3372.9168581148047</v>
      </c>
      <c r="L2895" s="8">
        <f t="shared" si="320"/>
        <v>198505.42350133171</v>
      </c>
      <c r="N2895" s="8">
        <f t="shared" si="318"/>
        <v>81.604165766899257</v>
      </c>
      <c r="O2895" s="8">
        <f>IF(E2894&lt;&gt;E2895,SUM($N$4:N2895)-SUM($O$3:O2894),0)</f>
        <v>2282.2477965306025</v>
      </c>
      <c r="P2895" s="6">
        <f>IF(B2895&gt;0,SUM($O$4:O2895)-SUM($P$3:P2894),0)</f>
        <v>0</v>
      </c>
      <c r="Q2895" s="6">
        <f t="shared" si="321"/>
        <v>27.19960384970739</v>
      </c>
      <c r="R2895" s="8">
        <f>IF(E2894&lt;&gt;E2895,SUM($Q$4:Q2895)-SUM($R$3:R2894),0)</f>
        <v>764.25775273441104</v>
      </c>
      <c r="S2895" s="6">
        <f>IF(B2895&gt;0,SUM($R$4:R2895)-SUM($S$3:S2894),0)</f>
        <v>0</v>
      </c>
    </row>
    <row r="2896" spans="1:19">
      <c r="A2896">
        <f>IF(E2895&lt;&gt;E2896,COUNTIF($A$4:A2895,"&lt;&gt;0")+1,0)</f>
        <v>0</v>
      </c>
      <c r="B2896">
        <f>IF(A2896&lt;&gt;0,IF(MOD(A2896,3)=0,COUNTIF($B$4:B2895,"&lt;&gt;0")+1,0),0)</f>
        <v>0</v>
      </c>
      <c r="C2896" s="9">
        <f>'Dash Board'!$C$12+COUNT('Daily reducing balance'!$F$4:F2895)</f>
        <v>44622</v>
      </c>
      <c r="D2896">
        <f t="shared" si="315"/>
        <v>2022</v>
      </c>
      <c r="E2896">
        <f t="shared" si="316"/>
        <v>3</v>
      </c>
      <c r="F2896">
        <f>DAY('Dash Board'!$C$12+COUNT('Daily reducing balance'!$F$4:F2895))</f>
        <v>2</v>
      </c>
      <c r="G2896" s="8">
        <f t="shared" si="317"/>
        <v>198505.42350133171</v>
      </c>
      <c r="H2896" s="6">
        <f>G2896*'Dash Board'!$C$11/365</f>
        <v>57.10429991134199</v>
      </c>
      <c r="I2896" s="6">
        <f>H2896*'Dash Board'!$C$18/'Dash Board'!$C$11</f>
        <v>27.192523767305712</v>
      </c>
      <c r="J2896" s="6">
        <f>(G2896&gt;1)*PMT('Dash Board'!$C$11/365,$U$4,-'Dash Board'!$C$19)</f>
        <v>108.80376961660664</v>
      </c>
      <c r="K2896" s="6">
        <f t="shared" si="319"/>
        <v>0</v>
      </c>
      <c r="L2896" s="8">
        <f t="shared" si="320"/>
        <v>198453.72403162645</v>
      </c>
      <c r="N2896" s="8">
        <f t="shared" si="318"/>
        <v>81.611245849300929</v>
      </c>
      <c r="O2896" s="8">
        <f>IF(E2895&lt;&gt;E2896,SUM($N$4:N2896)-SUM($O$3:O2895),0)</f>
        <v>0</v>
      </c>
      <c r="P2896" s="6">
        <f>IF(B2896&gt;0,SUM($O$4:O2896)-SUM($P$3:P2895),0)</f>
        <v>0</v>
      </c>
      <c r="Q2896" s="6">
        <f t="shared" si="321"/>
        <v>27.192523767305712</v>
      </c>
      <c r="R2896" s="8">
        <f>IF(E2895&lt;&gt;E2896,SUM($Q$4:Q2896)-SUM($R$3:R2895),0)</f>
        <v>0</v>
      </c>
      <c r="S2896" s="6">
        <f>IF(B2896&gt;0,SUM($R$4:R2896)-SUM($S$3:S2895),0)</f>
        <v>0</v>
      </c>
    </row>
    <row r="2897" spans="1:19">
      <c r="A2897">
        <f>IF(E2896&lt;&gt;E2897,COUNTIF($A$4:A2896,"&lt;&gt;0")+1,0)</f>
        <v>0</v>
      </c>
      <c r="B2897">
        <f>IF(A2897&lt;&gt;0,IF(MOD(A2897,3)=0,COUNTIF($B$4:B2896,"&lt;&gt;0")+1,0),0)</f>
        <v>0</v>
      </c>
      <c r="C2897" s="9">
        <f>'Dash Board'!$C$12+COUNT('Daily reducing balance'!$F$4:F2896)</f>
        <v>44623</v>
      </c>
      <c r="D2897">
        <f t="shared" si="315"/>
        <v>2022</v>
      </c>
      <c r="E2897">
        <f t="shared" si="316"/>
        <v>3</v>
      </c>
      <c r="F2897">
        <f>DAY('Dash Board'!$C$12+COUNT('Daily reducing balance'!$F$4:F2896))</f>
        <v>3</v>
      </c>
      <c r="G2897" s="8">
        <f t="shared" si="317"/>
        <v>198453.72403162645</v>
      </c>
      <c r="H2897" s="6">
        <f>G2897*'Dash Board'!$C$11/365</f>
        <v>57.089427461152809</v>
      </c>
      <c r="I2897" s="6">
        <f>H2897*'Dash Board'!$C$18/'Dash Board'!$C$11</f>
        <v>27.185441648168005</v>
      </c>
      <c r="J2897" s="6">
        <f>(G2897&gt;1)*PMT('Dash Board'!$C$11/365,$U$4,-'Dash Board'!$C$19)</f>
        <v>108.80376961660664</v>
      </c>
      <c r="K2897" s="6">
        <f t="shared" si="319"/>
        <v>0</v>
      </c>
      <c r="L2897" s="8">
        <f t="shared" si="320"/>
        <v>198402.00968947099</v>
      </c>
      <c r="N2897" s="8">
        <f t="shared" si="318"/>
        <v>81.618327968438635</v>
      </c>
      <c r="O2897" s="8">
        <f>IF(E2896&lt;&gt;E2897,SUM($N$4:N2897)-SUM($O$3:O2896),0)</f>
        <v>0</v>
      </c>
      <c r="P2897" s="6">
        <f>IF(B2897&gt;0,SUM($O$4:O2897)-SUM($P$3:P2896),0)</f>
        <v>0</v>
      </c>
      <c r="Q2897" s="6">
        <f t="shared" si="321"/>
        <v>27.185441648168005</v>
      </c>
      <c r="R2897" s="8">
        <f>IF(E2896&lt;&gt;E2897,SUM($Q$4:Q2897)-SUM($R$3:R2896),0)</f>
        <v>0</v>
      </c>
      <c r="S2897" s="6">
        <f>IF(B2897&gt;0,SUM($R$4:R2897)-SUM($S$3:S2896),0)</f>
        <v>0</v>
      </c>
    </row>
    <row r="2898" spans="1:19">
      <c r="A2898">
        <f>IF(E2897&lt;&gt;E2898,COUNTIF($A$4:A2897,"&lt;&gt;0")+1,0)</f>
        <v>0</v>
      </c>
      <c r="B2898">
        <f>IF(A2898&lt;&gt;0,IF(MOD(A2898,3)=0,COUNTIF($B$4:B2897,"&lt;&gt;0")+1,0),0)</f>
        <v>0</v>
      </c>
      <c r="C2898" s="9">
        <f>'Dash Board'!$C$12+COUNT('Daily reducing balance'!$F$4:F2897)</f>
        <v>44624</v>
      </c>
      <c r="D2898">
        <f t="shared" si="315"/>
        <v>2022</v>
      </c>
      <c r="E2898">
        <f t="shared" si="316"/>
        <v>3</v>
      </c>
      <c r="F2898">
        <f>DAY('Dash Board'!$C$12+COUNT('Daily reducing balance'!$F$4:F2897))</f>
        <v>4</v>
      </c>
      <c r="G2898" s="8">
        <f t="shared" si="317"/>
        <v>198402.00968947099</v>
      </c>
      <c r="H2898" s="6">
        <f>G2898*'Dash Board'!$C$11/365</f>
        <v>57.074550732587539</v>
      </c>
      <c r="I2898" s="6">
        <f>H2898*'Dash Board'!$C$18/'Dash Board'!$C$11</f>
        <v>27.178357491708354</v>
      </c>
      <c r="J2898" s="6">
        <f>(G2898&gt;1)*PMT('Dash Board'!$C$11/365,$U$4,-'Dash Board'!$C$19)</f>
        <v>108.80376961660664</v>
      </c>
      <c r="K2898" s="6">
        <f t="shared" si="319"/>
        <v>0</v>
      </c>
      <c r="L2898" s="8">
        <f t="shared" si="320"/>
        <v>198350.28047058696</v>
      </c>
      <c r="N2898" s="8">
        <f t="shared" si="318"/>
        <v>81.62541212489829</v>
      </c>
      <c r="O2898" s="8">
        <f>IF(E2897&lt;&gt;E2898,SUM($N$4:N2898)-SUM($O$3:O2897),0)</f>
        <v>0</v>
      </c>
      <c r="P2898" s="6">
        <f>IF(B2898&gt;0,SUM($O$4:O2898)-SUM($P$3:P2897),0)</f>
        <v>0</v>
      </c>
      <c r="Q2898" s="6">
        <f t="shared" si="321"/>
        <v>27.178357491708354</v>
      </c>
      <c r="R2898" s="8">
        <f>IF(E2897&lt;&gt;E2898,SUM($Q$4:Q2898)-SUM($R$3:R2897),0)</f>
        <v>0</v>
      </c>
      <c r="S2898" s="6">
        <f>IF(B2898&gt;0,SUM($R$4:R2898)-SUM($S$3:S2897),0)</f>
        <v>0</v>
      </c>
    </row>
    <row r="2899" spans="1:19">
      <c r="A2899">
        <f>IF(E2898&lt;&gt;E2899,COUNTIF($A$4:A2898,"&lt;&gt;0")+1,0)</f>
        <v>0</v>
      </c>
      <c r="B2899">
        <f>IF(A2899&lt;&gt;0,IF(MOD(A2899,3)=0,COUNTIF($B$4:B2898,"&lt;&gt;0")+1,0),0)</f>
        <v>0</v>
      </c>
      <c r="C2899" s="9">
        <f>'Dash Board'!$C$12+COUNT('Daily reducing balance'!$F$4:F2898)</f>
        <v>44625</v>
      </c>
      <c r="D2899">
        <f t="shared" si="315"/>
        <v>2022</v>
      </c>
      <c r="E2899">
        <f t="shared" si="316"/>
        <v>3</v>
      </c>
      <c r="F2899">
        <f>DAY('Dash Board'!$C$12+COUNT('Daily reducing balance'!$F$4:F2898))</f>
        <v>5</v>
      </c>
      <c r="G2899" s="8">
        <f t="shared" si="317"/>
        <v>198350.28047058696</v>
      </c>
      <c r="H2899" s="6">
        <f>G2899*'Dash Board'!$C$11/365</f>
        <v>57.059669724415429</v>
      </c>
      <c r="I2899" s="6">
        <f>H2899*'Dash Board'!$C$18/'Dash Board'!$C$11</f>
        <v>27.171271297340684</v>
      </c>
      <c r="J2899" s="6">
        <f>(G2899&gt;1)*PMT('Dash Board'!$C$11/365,$U$4,-'Dash Board'!$C$19)</f>
        <v>108.80376961660664</v>
      </c>
      <c r="K2899" s="6">
        <f t="shared" si="319"/>
        <v>0</v>
      </c>
      <c r="L2899" s="8">
        <f t="shared" si="320"/>
        <v>198298.53637069475</v>
      </c>
      <c r="N2899" s="8">
        <f t="shared" si="318"/>
        <v>81.632498319265963</v>
      </c>
      <c r="O2899" s="8">
        <f>IF(E2898&lt;&gt;E2899,SUM($N$4:N2899)-SUM($O$3:O2898),0)</f>
        <v>0</v>
      </c>
      <c r="P2899" s="6">
        <f>IF(B2899&gt;0,SUM($O$4:O2899)-SUM($P$3:P2898),0)</f>
        <v>0</v>
      </c>
      <c r="Q2899" s="6">
        <f t="shared" si="321"/>
        <v>27.171271297340684</v>
      </c>
      <c r="R2899" s="8">
        <f>IF(E2898&lt;&gt;E2899,SUM($Q$4:Q2899)-SUM($R$3:R2898),0)</f>
        <v>0</v>
      </c>
      <c r="S2899" s="6">
        <f>IF(B2899&gt;0,SUM($R$4:R2899)-SUM($S$3:S2898),0)</f>
        <v>0</v>
      </c>
    </row>
    <row r="2900" spans="1:19">
      <c r="A2900">
        <f>IF(E2899&lt;&gt;E2900,COUNTIF($A$4:A2899,"&lt;&gt;0")+1,0)</f>
        <v>0</v>
      </c>
      <c r="B2900">
        <f>IF(A2900&lt;&gt;0,IF(MOD(A2900,3)=0,COUNTIF($B$4:B2899,"&lt;&gt;0")+1,0),0)</f>
        <v>0</v>
      </c>
      <c r="C2900" s="9">
        <f>'Dash Board'!$C$12+COUNT('Daily reducing balance'!$F$4:F2899)</f>
        <v>44626</v>
      </c>
      <c r="D2900">
        <f t="shared" si="315"/>
        <v>2022</v>
      </c>
      <c r="E2900">
        <f t="shared" si="316"/>
        <v>3</v>
      </c>
      <c r="F2900">
        <f>DAY('Dash Board'!$C$12+COUNT('Daily reducing balance'!$F$4:F2899))</f>
        <v>6</v>
      </c>
      <c r="G2900" s="8">
        <f t="shared" si="317"/>
        <v>198298.53637069475</v>
      </c>
      <c r="H2900" s="6">
        <f>G2900*'Dash Board'!$C$11/365</f>
        <v>57.044784435405333</v>
      </c>
      <c r="I2900" s="6">
        <f>H2900*'Dash Board'!$C$18/'Dash Board'!$C$11</f>
        <v>27.164183064478735</v>
      </c>
      <c r="J2900" s="6">
        <f>(G2900&gt;1)*PMT('Dash Board'!$C$11/365,$U$4,-'Dash Board'!$C$19)</f>
        <v>108.80376961660664</v>
      </c>
      <c r="K2900" s="6">
        <f t="shared" si="319"/>
        <v>0</v>
      </c>
      <c r="L2900" s="8">
        <f t="shared" si="320"/>
        <v>198246.77738551353</v>
      </c>
      <c r="N2900" s="8">
        <f t="shared" si="318"/>
        <v>81.639586552127909</v>
      </c>
      <c r="O2900" s="8">
        <f>IF(E2899&lt;&gt;E2900,SUM($N$4:N2900)-SUM($O$3:O2899),0)</f>
        <v>0</v>
      </c>
      <c r="P2900" s="6">
        <f>IF(B2900&gt;0,SUM($O$4:O2900)-SUM($P$3:P2899),0)</f>
        <v>0</v>
      </c>
      <c r="Q2900" s="6">
        <f t="shared" si="321"/>
        <v>27.164183064478735</v>
      </c>
      <c r="R2900" s="8">
        <f>IF(E2899&lt;&gt;E2900,SUM($Q$4:Q2900)-SUM($R$3:R2899),0)</f>
        <v>0</v>
      </c>
      <c r="S2900" s="6">
        <f>IF(B2900&gt;0,SUM($R$4:R2900)-SUM($S$3:S2899),0)</f>
        <v>0</v>
      </c>
    </row>
    <row r="2901" spans="1:19">
      <c r="A2901">
        <f>IF(E2900&lt;&gt;E2901,COUNTIF($A$4:A2900,"&lt;&gt;0")+1,0)</f>
        <v>0</v>
      </c>
      <c r="B2901">
        <f>IF(A2901&lt;&gt;0,IF(MOD(A2901,3)=0,COUNTIF($B$4:B2900,"&lt;&gt;0")+1,0),0)</f>
        <v>0</v>
      </c>
      <c r="C2901" s="9">
        <f>'Dash Board'!$C$12+COUNT('Daily reducing balance'!$F$4:F2900)</f>
        <v>44627</v>
      </c>
      <c r="D2901">
        <f t="shared" si="315"/>
        <v>2022</v>
      </c>
      <c r="E2901">
        <f t="shared" si="316"/>
        <v>3</v>
      </c>
      <c r="F2901">
        <f>DAY('Dash Board'!$C$12+COUNT('Daily reducing balance'!$F$4:F2900))</f>
        <v>7</v>
      </c>
      <c r="G2901" s="8">
        <f t="shared" si="317"/>
        <v>198246.77738551353</v>
      </c>
      <c r="H2901" s="6">
        <f>G2901*'Dash Board'!$C$11/365</f>
        <v>57.029894864325804</v>
      </c>
      <c r="I2901" s="6">
        <f>H2901*'Dash Board'!$C$18/'Dash Board'!$C$11</f>
        <v>27.157092792536101</v>
      </c>
      <c r="J2901" s="6">
        <f>(G2901&gt;1)*PMT('Dash Board'!$C$11/365,$U$4,-'Dash Board'!$C$19)</f>
        <v>108.80376961660664</v>
      </c>
      <c r="K2901" s="6">
        <f t="shared" si="319"/>
        <v>0</v>
      </c>
      <c r="L2901" s="8">
        <f t="shared" si="320"/>
        <v>198195.00351076125</v>
      </c>
      <c r="N2901" s="8">
        <f t="shared" si="318"/>
        <v>81.646676824070539</v>
      </c>
      <c r="O2901" s="8">
        <f>IF(E2900&lt;&gt;E2901,SUM($N$4:N2901)-SUM($O$3:O2900),0)</f>
        <v>0</v>
      </c>
      <c r="P2901" s="6">
        <f>IF(B2901&gt;0,SUM($O$4:O2901)-SUM($P$3:P2900),0)</f>
        <v>0</v>
      </c>
      <c r="Q2901" s="6">
        <f t="shared" si="321"/>
        <v>27.157092792536101</v>
      </c>
      <c r="R2901" s="8">
        <f>IF(E2900&lt;&gt;E2901,SUM($Q$4:Q2901)-SUM($R$3:R2900),0)</f>
        <v>0</v>
      </c>
      <c r="S2901" s="6">
        <f>IF(B2901&gt;0,SUM($R$4:R2901)-SUM($S$3:S2900),0)</f>
        <v>0</v>
      </c>
    </row>
    <row r="2902" spans="1:19">
      <c r="A2902">
        <f>IF(E2901&lt;&gt;E2902,COUNTIF($A$4:A2901,"&lt;&gt;0")+1,0)</f>
        <v>0</v>
      </c>
      <c r="B2902">
        <f>IF(A2902&lt;&gt;0,IF(MOD(A2902,3)=0,COUNTIF($B$4:B2901,"&lt;&gt;0")+1,0),0)</f>
        <v>0</v>
      </c>
      <c r="C2902" s="9">
        <f>'Dash Board'!$C$12+COUNT('Daily reducing balance'!$F$4:F2901)</f>
        <v>44628</v>
      </c>
      <c r="D2902">
        <f t="shared" si="315"/>
        <v>2022</v>
      </c>
      <c r="E2902">
        <f t="shared" si="316"/>
        <v>3</v>
      </c>
      <c r="F2902">
        <f>DAY('Dash Board'!$C$12+COUNT('Daily reducing balance'!$F$4:F2901))</f>
        <v>8</v>
      </c>
      <c r="G2902" s="8">
        <f t="shared" si="317"/>
        <v>198195.00351076125</v>
      </c>
      <c r="H2902" s="6">
        <f>G2902*'Dash Board'!$C$11/365</f>
        <v>57.015001009945017</v>
      </c>
      <c r="I2902" s="6">
        <f>H2902*'Dash Board'!$C$18/'Dash Board'!$C$11</f>
        <v>27.150000480926199</v>
      </c>
      <c r="J2902" s="6">
        <f>(G2902&gt;1)*PMT('Dash Board'!$C$11/365,$U$4,-'Dash Board'!$C$19)</f>
        <v>108.80376961660664</v>
      </c>
      <c r="K2902" s="6">
        <f t="shared" si="319"/>
        <v>0</v>
      </c>
      <c r="L2902" s="8">
        <f t="shared" si="320"/>
        <v>198143.21474215458</v>
      </c>
      <c r="N2902" s="8">
        <f t="shared" si="318"/>
        <v>81.653769135680449</v>
      </c>
      <c r="O2902" s="8">
        <f>IF(E2901&lt;&gt;E2902,SUM($N$4:N2902)-SUM($O$3:O2901),0)</f>
        <v>0</v>
      </c>
      <c r="P2902" s="6">
        <f>IF(B2902&gt;0,SUM($O$4:O2902)-SUM($P$3:P2901),0)</f>
        <v>0</v>
      </c>
      <c r="Q2902" s="6">
        <f t="shared" si="321"/>
        <v>27.150000480926199</v>
      </c>
      <c r="R2902" s="8">
        <f>IF(E2901&lt;&gt;E2902,SUM($Q$4:Q2902)-SUM($R$3:R2901),0)</f>
        <v>0</v>
      </c>
      <c r="S2902" s="6">
        <f>IF(B2902&gt;0,SUM($R$4:R2902)-SUM($S$3:S2901),0)</f>
        <v>0</v>
      </c>
    </row>
    <row r="2903" spans="1:19">
      <c r="A2903">
        <f>IF(E2902&lt;&gt;E2903,COUNTIF($A$4:A2902,"&lt;&gt;0")+1,0)</f>
        <v>0</v>
      </c>
      <c r="B2903">
        <f>IF(A2903&lt;&gt;0,IF(MOD(A2903,3)=0,COUNTIF($B$4:B2902,"&lt;&gt;0")+1,0),0)</f>
        <v>0</v>
      </c>
      <c r="C2903" s="9">
        <f>'Dash Board'!$C$12+COUNT('Daily reducing balance'!$F$4:F2902)</f>
        <v>44629</v>
      </c>
      <c r="D2903">
        <f t="shared" si="315"/>
        <v>2022</v>
      </c>
      <c r="E2903">
        <f t="shared" si="316"/>
        <v>3</v>
      </c>
      <c r="F2903">
        <f>DAY('Dash Board'!$C$12+COUNT('Daily reducing balance'!$F$4:F2902))</f>
        <v>9</v>
      </c>
      <c r="G2903" s="8">
        <f t="shared" si="317"/>
        <v>198143.21474215458</v>
      </c>
      <c r="H2903" s="6">
        <f>G2903*'Dash Board'!$C$11/365</f>
        <v>57.000102871030762</v>
      </c>
      <c r="I2903" s="6">
        <f>H2903*'Dash Board'!$C$18/'Dash Board'!$C$11</f>
        <v>27.142906129062268</v>
      </c>
      <c r="J2903" s="6">
        <f>(G2903&gt;1)*PMT('Dash Board'!$C$11/365,$U$4,-'Dash Board'!$C$19)</f>
        <v>108.80376961660664</v>
      </c>
      <c r="K2903" s="6">
        <f t="shared" si="319"/>
        <v>0</v>
      </c>
      <c r="L2903" s="8">
        <f t="shared" si="320"/>
        <v>198091.41107540901</v>
      </c>
      <c r="N2903" s="8">
        <f t="shared" si="318"/>
        <v>81.660863487544376</v>
      </c>
      <c r="O2903" s="8">
        <f>IF(E2902&lt;&gt;E2903,SUM($N$4:N2903)-SUM($O$3:O2902),0)</f>
        <v>0</v>
      </c>
      <c r="P2903" s="6">
        <f>IF(B2903&gt;0,SUM($O$4:O2903)-SUM($P$3:P2902),0)</f>
        <v>0</v>
      </c>
      <c r="Q2903" s="6">
        <f t="shared" si="321"/>
        <v>27.142906129062268</v>
      </c>
      <c r="R2903" s="8">
        <f>IF(E2902&lt;&gt;E2903,SUM($Q$4:Q2903)-SUM($R$3:R2902),0)</f>
        <v>0</v>
      </c>
      <c r="S2903" s="6">
        <f>IF(B2903&gt;0,SUM($R$4:R2903)-SUM($S$3:S2902),0)</f>
        <v>0</v>
      </c>
    </row>
    <row r="2904" spans="1:19">
      <c r="A2904">
        <f>IF(E2903&lt;&gt;E2904,COUNTIF($A$4:A2903,"&lt;&gt;0")+1,0)</f>
        <v>0</v>
      </c>
      <c r="B2904">
        <f>IF(A2904&lt;&gt;0,IF(MOD(A2904,3)=0,COUNTIF($B$4:B2903,"&lt;&gt;0")+1,0),0)</f>
        <v>0</v>
      </c>
      <c r="C2904" s="9">
        <f>'Dash Board'!$C$12+COUNT('Daily reducing balance'!$F$4:F2903)</f>
        <v>44630</v>
      </c>
      <c r="D2904">
        <f t="shared" si="315"/>
        <v>2022</v>
      </c>
      <c r="E2904">
        <f t="shared" si="316"/>
        <v>3</v>
      </c>
      <c r="F2904">
        <f>DAY('Dash Board'!$C$12+COUNT('Daily reducing balance'!$F$4:F2903))</f>
        <v>10</v>
      </c>
      <c r="G2904" s="8">
        <f t="shared" si="317"/>
        <v>198091.41107540901</v>
      </c>
      <c r="H2904" s="6">
        <f>G2904*'Dash Board'!$C$11/365</f>
        <v>56.985200446350532</v>
      </c>
      <c r="I2904" s="6">
        <f>H2904*'Dash Board'!$C$18/'Dash Board'!$C$11</f>
        <v>27.135809736357398</v>
      </c>
      <c r="J2904" s="6">
        <f>(G2904&gt;1)*PMT('Dash Board'!$C$11/365,$U$4,-'Dash Board'!$C$19)</f>
        <v>108.80376961660664</v>
      </c>
      <c r="K2904" s="6">
        <f t="shared" si="319"/>
        <v>0</v>
      </c>
      <c r="L2904" s="8">
        <f t="shared" si="320"/>
        <v>198039.59250623875</v>
      </c>
      <c r="N2904" s="8">
        <f t="shared" si="318"/>
        <v>81.667959880249242</v>
      </c>
      <c r="O2904" s="8">
        <f>IF(E2903&lt;&gt;E2904,SUM($N$4:N2904)-SUM($O$3:O2903),0)</f>
        <v>0</v>
      </c>
      <c r="P2904" s="6">
        <f>IF(B2904&gt;0,SUM($O$4:O2904)-SUM($P$3:P2903),0)</f>
        <v>0</v>
      </c>
      <c r="Q2904" s="6">
        <f t="shared" si="321"/>
        <v>27.135809736357398</v>
      </c>
      <c r="R2904" s="8">
        <f>IF(E2903&lt;&gt;E2904,SUM($Q$4:Q2904)-SUM($R$3:R2903),0)</f>
        <v>0</v>
      </c>
      <c r="S2904" s="6">
        <f>IF(B2904&gt;0,SUM($R$4:R2904)-SUM($S$3:S2903),0)</f>
        <v>0</v>
      </c>
    </row>
    <row r="2905" spans="1:19">
      <c r="A2905">
        <f>IF(E2904&lt;&gt;E2905,COUNTIF($A$4:A2904,"&lt;&gt;0")+1,0)</f>
        <v>0</v>
      </c>
      <c r="B2905">
        <f>IF(A2905&lt;&gt;0,IF(MOD(A2905,3)=0,COUNTIF($B$4:B2904,"&lt;&gt;0")+1,0),0)</f>
        <v>0</v>
      </c>
      <c r="C2905" s="9">
        <f>'Dash Board'!$C$12+COUNT('Daily reducing balance'!$F$4:F2904)</f>
        <v>44631</v>
      </c>
      <c r="D2905">
        <f t="shared" si="315"/>
        <v>2022</v>
      </c>
      <c r="E2905">
        <f t="shared" si="316"/>
        <v>3</v>
      </c>
      <c r="F2905">
        <f>DAY('Dash Board'!$C$12+COUNT('Daily reducing balance'!$F$4:F2904))</f>
        <v>11</v>
      </c>
      <c r="G2905" s="8">
        <f t="shared" si="317"/>
        <v>198039.59250623875</v>
      </c>
      <c r="H2905" s="6">
        <f>G2905*'Dash Board'!$C$11/365</f>
        <v>56.970293734671415</v>
      </c>
      <c r="I2905" s="6">
        <f>H2905*'Dash Board'!$C$18/'Dash Board'!$C$11</f>
        <v>27.128711302224488</v>
      </c>
      <c r="J2905" s="6">
        <f>(G2905&gt;1)*PMT('Dash Board'!$C$11/365,$U$4,-'Dash Board'!$C$19)</f>
        <v>108.80376961660664</v>
      </c>
      <c r="K2905" s="6">
        <f t="shared" si="319"/>
        <v>0</v>
      </c>
      <c r="L2905" s="8">
        <f t="shared" si="320"/>
        <v>197987.7590303568</v>
      </c>
      <c r="N2905" s="8">
        <f t="shared" si="318"/>
        <v>81.675058314382156</v>
      </c>
      <c r="O2905" s="8">
        <f>IF(E2904&lt;&gt;E2905,SUM($N$4:N2905)-SUM($O$3:O2904),0)</f>
        <v>0</v>
      </c>
      <c r="P2905" s="6">
        <f>IF(B2905&gt;0,SUM($O$4:O2905)-SUM($P$3:P2904),0)</f>
        <v>0</v>
      </c>
      <c r="Q2905" s="6">
        <f t="shared" si="321"/>
        <v>27.128711302224488</v>
      </c>
      <c r="R2905" s="8">
        <f>IF(E2904&lt;&gt;E2905,SUM($Q$4:Q2905)-SUM($R$3:R2904),0)</f>
        <v>0</v>
      </c>
      <c r="S2905" s="6">
        <f>IF(B2905&gt;0,SUM($R$4:R2905)-SUM($S$3:S2904),0)</f>
        <v>0</v>
      </c>
    </row>
    <row r="2906" spans="1:19">
      <c r="A2906">
        <f>IF(E2905&lt;&gt;E2906,COUNTIF($A$4:A2905,"&lt;&gt;0")+1,0)</f>
        <v>0</v>
      </c>
      <c r="B2906">
        <f>IF(A2906&lt;&gt;0,IF(MOD(A2906,3)=0,COUNTIF($B$4:B2905,"&lt;&gt;0")+1,0),0)</f>
        <v>0</v>
      </c>
      <c r="C2906" s="9">
        <f>'Dash Board'!$C$12+COUNT('Daily reducing balance'!$F$4:F2905)</f>
        <v>44632</v>
      </c>
      <c r="D2906">
        <f t="shared" si="315"/>
        <v>2022</v>
      </c>
      <c r="E2906">
        <f t="shared" si="316"/>
        <v>3</v>
      </c>
      <c r="F2906">
        <f>DAY('Dash Board'!$C$12+COUNT('Daily reducing balance'!$F$4:F2905))</f>
        <v>12</v>
      </c>
      <c r="G2906" s="8">
        <f t="shared" si="317"/>
        <v>197987.7590303568</v>
      </c>
      <c r="H2906" s="6">
        <f>G2906*'Dash Board'!$C$11/365</f>
        <v>56.955382734760178</v>
      </c>
      <c r="I2906" s="6">
        <f>H2906*'Dash Board'!$C$18/'Dash Board'!$C$11</f>
        <v>27.121610826076278</v>
      </c>
      <c r="J2906" s="6">
        <f>(G2906&gt;1)*PMT('Dash Board'!$C$11/365,$U$4,-'Dash Board'!$C$19)</f>
        <v>108.80376961660664</v>
      </c>
      <c r="K2906" s="6">
        <f t="shared" si="319"/>
        <v>0</v>
      </c>
      <c r="L2906" s="8">
        <f t="shared" si="320"/>
        <v>197935.91064347496</v>
      </c>
      <c r="N2906" s="8">
        <f t="shared" si="318"/>
        <v>81.682158790530366</v>
      </c>
      <c r="O2906" s="8">
        <f>IF(E2905&lt;&gt;E2906,SUM($N$4:N2906)-SUM($O$3:O2905),0)</f>
        <v>0</v>
      </c>
      <c r="P2906" s="6">
        <f>IF(B2906&gt;0,SUM($O$4:O2906)-SUM($P$3:P2905),0)</f>
        <v>0</v>
      </c>
      <c r="Q2906" s="6">
        <f t="shared" si="321"/>
        <v>27.121610826076278</v>
      </c>
      <c r="R2906" s="8">
        <f>IF(E2905&lt;&gt;E2906,SUM($Q$4:Q2906)-SUM($R$3:R2905),0)</f>
        <v>0</v>
      </c>
      <c r="S2906" s="6">
        <f>IF(B2906&gt;0,SUM($R$4:R2906)-SUM($S$3:S2905),0)</f>
        <v>0</v>
      </c>
    </row>
    <row r="2907" spans="1:19">
      <c r="A2907">
        <f>IF(E2906&lt;&gt;E2907,COUNTIF($A$4:A2906,"&lt;&gt;0")+1,0)</f>
        <v>0</v>
      </c>
      <c r="B2907">
        <f>IF(A2907&lt;&gt;0,IF(MOD(A2907,3)=0,COUNTIF($B$4:B2906,"&lt;&gt;0")+1,0),0)</f>
        <v>0</v>
      </c>
      <c r="C2907" s="9">
        <f>'Dash Board'!$C$12+COUNT('Daily reducing balance'!$F$4:F2906)</f>
        <v>44633</v>
      </c>
      <c r="D2907">
        <f t="shared" si="315"/>
        <v>2022</v>
      </c>
      <c r="E2907">
        <f t="shared" si="316"/>
        <v>3</v>
      </c>
      <c r="F2907">
        <f>DAY('Dash Board'!$C$12+COUNT('Daily reducing balance'!$F$4:F2906))</f>
        <v>13</v>
      </c>
      <c r="G2907" s="8">
        <f t="shared" si="317"/>
        <v>197935.91064347496</v>
      </c>
      <c r="H2907" s="6">
        <f>G2907*'Dash Board'!$C$11/365</f>
        <v>56.940467445383206</v>
      </c>
      <c r="I2907" s="6">
        <f>H2907*'Dash Board'!$C$18/'Dash Board'!$C$11</f>
        <v>27.114508307325337</v>
      </c>
      <c r="J2907" s="6">
        <f>(G2907&gt;1)*PMT('Dash Board'!$C$11/365,$U$4,-'Dash Board'!$C$19)</f>
        <v>108.80376961660664</v>
      </c>
      <c r="K2907" s="6">
        <f t="shared" si="319"/>
        <v>0</v>
      </c>
      <c r="L2907" s="8">
        <f t="shared" si="320"/>
        <v>197884.04734130373</v>
      </c>
      <c r="N2907" s="8">
        <f t="shared" si="318"/>
        <v>81.689261309281306</v>
      </c>
      <c r="O2907" s="8">
        <f>IF(E2906&lt;&gt;E2907,SUM($N$4:N2907)-SUM($O$3:O2906),0)</f>
        <v>0</v>
      </c>
      <c r="P2907" s="6">
        <f>IF(B2907&gt;0,SUM($O$4:O2907)-SUM($P$3:P2906),0)</f>
        <v>0</v>
      </c>
      <c r="Q2907" s="6">
        <f t="shared" si="321"/>
        <v>27.114508307325337</v>
      </c>
      <c r="R2907" s="8">
        <f>IF(E2906&lt;&gt;E2907,SUM($Q$4:Q2907)-SUM($R$3:R2906),0)</f>
        <v>0</v>
      </c>
      <c r="S2907" s="6">
        <f>IF(B2907&gt;0,SUM($R$4:R2907)-SUM($S$3:S2906),0)</f>
        <v>0</v>
      </c>
    </row>
    <row r="2908" spans="1:19">
      <c r="A2908">
        <f>IF(E2907&lt;&gt;E2908,COUNTIF($A$4:A2907,"&lt;&gt;0")+1,0)</f>
        <v>0</v>
      </c>
      <c r="B2908">
        <f>IF(A2908&lt;&gt;0,IF(MOD(A2908,3)=0,COUNTIF($B$4:B2907,"&lt;&gt;0")+1,0),0)</f>
        <v>0</v>
      </c>
      <c r="C2908" s="9">
        <f>'Dash Board'!$C$12+COUNT('Daily reducing balance'!$F$4:F2907)</f>
        <v>44634</v>
      </c>
      <c r="D2908">
        <f t="shared" si="315"/>
        <v>2022</v>
      </c>
      <c r="E2908">
        <f t="shared" si="316"/>
        <v>3</v>
      </c>
      <c r="F2908">
        <f>DAY('Dash Board'!$C$12+COUNT('Daily reducing balance'!$F$4:F2907))</f>
        <v>14</v>
      </c>
      <c r="G2908" s="8">
        <f t="shared" si="317"/>
        <v>197884.04734130373</v>
      </c>
      <c r="H2908" s="6">
        <f>G2908*'Dash Board'!$C$11/365</f>
        <v>56.925547865306548</v>
      </c>
      <c r="I2908" s="6">
        <f>H2908*'Dash Board'!$C$18/'Dash Board'!$C$11</f>
        <v>27.107403745384072</v>
      </c>
      <c r="J2908" s="6">
        <f>(G2908&gt;1)*PMT('Dash Board'!$C$11/365,$U$4,-'Dash Board'!$C$19)</f>
        <v>108.80376961660664</v>
      </c>
      <c r="K2908" s="6">
        <f t="shared" si="319"/>
        <v>0</v>
      </c>
      <c r="L2908" s="8">
        <f t="shared" si="320"/>
        <v>197832.16911955242</v>
      </c>
      <c r="N2908" s="8">
        <f t="shared" si="318"/>
        <v>81.696365871222568</v>
      </c>
      <c r="O2908" s="8">
        <f>IF(E2907&lt;&gt;E2908,SUM($N$4:N2908)-SUM($O$3:O2907),0)</f>
        <v>0</v>
      </c>
      <c r="P2908" s="6">
        <f>IF(B2908&gt;0,SUM($O$4:O2908)-SUM($P$3:P2907),0)</f>
        <v>0</v>
      </c>
      <c r="Q2908" s="6">
        <f t="shared" si="321"/>
        <v>27.107403745384072</v>
      </c>
      <c r="R2908" s="8">
        <f>IF(E2907&lt;&gt;E2908,SUM($Q$4:Q2908)-SUM($R$3:R2907),0)</f>
        <v>0</v>
      </c>
      <c r="S2908" s="6">
        <f>IF(B2908&gt;0,SUM($R$4:R2908)-SUM($S$3:S2907),0)</f>
        <v>0</v>
      </c>
    </row>
    <row r="2909" spans="1:19">
      <c r="A2909">
        <f>IF(E2908&lt;&gt;E2909,COUNTIF($A$4:A2908,"&lt;&gt;0")+1,0)</f>
        <v>0</v>
      </c>
      <c r="B2909">
        <f>IF(A2909&lt;&gt;0,IF(MOD(A2909,3)=0,COUNTIF($B$4:B2908,"&lt;&gt;0")+1,0),0)</f>
        <v>0</v>
      </c>
      <c r="C2909" s="9">
        <f>'Dash Board'!$C$12+COUNT('Daily reducing balance'!$F$4:F2908)</f>
        <v>44635</v>
      </c>
      <c r="D2909">
        <f t="shared" si="315"/>
        <v>2022</v>
      </c>
      <c r="E2909">
        <f t="shared" si="316"/>
        <v>3</v>
      </c>
      <c r="F2909">
        <f>DAY('Dash Board'!$C$12+COUNT('Daily reducing balance'!$F$4:F2908))</f>
        <v>15</v>
      </c>
      <c r="G2909" s="8">
        <f t="shared" si="317"/>
        <v>197832.16911955242</v>
      </c>
      <c r="H2909" s="6">
        <f>G2909*'Dash Board'!$C$11/365</f>
        <v>56.9106239932959</v>
      </c>
      <c r="I2909" s="6">
        <f>H2909*'Dash Board'!$C$18/'Dash Board'!$C$11</f>
        <v>27.100297139664718</v>
      </c>
      <c r="J2909" s="6">
        <f>(G2909&gt;1)*PMT('Dash Board'!$C$11/365,$U$4,-'Dash Board'!$C$19)</f>
        <v>108.80376961660664</v>
      </c>
      <c r="K2909" s="6">
        <f t="shared" si="319"/>
        <v>0</v>
      </c>
      <c r="L2909" s="8">
        <f t="shared" si="320"/>
        <v>197780.27597392909</v>
      </c>
      <c r="N2909" s="8">
        <f t="shared" si="318"/>
        <v>81.703472476941926</v>
      </c>
      <c r="O2909" s="8">
        <f>IF(E2908&lt;&gt;E2909,SUM($N$4:N2909)-SUM($O$3:O2908),0)</f>
        <v>0</v>
      </c>
      <c r="P2909" s="6">
        <f>IF(B2909&gt;0,SUM($O$4:O2909)-SUM($P$3:P2908),0)</f>
        <v>0</v>
      </c>
      <c r="Q2909" s="6">
        <f t="shared" si="321"/>
        <v>27.100297139664718</v>
      </c>
      <c r="R2909" s="8">
        <f>IF(E2908&lt;&gt;E2909,SUM($Q$4:Q2909)-SUM($R$3:R2908),0)</f>
        <v>0</v>
      </c>
      <c r="S2909" s="6">
        <f>IF(B2909&gt;0,SUM($R$4:R2909)-SUM($S$3:S2908),0)</f>
        <v>0</v>
      </c>
    </row>
    <row r="2910" spans="1:19">
      <c r="A2910">
        <f>IF(E2909&lt;&gt;E2910,COUNTIF($A$4:A2909,"&lt;&gt;0")+1,0)</f>
        <v>0</v>
      </c>
      <c r="B2910">
        <f>IF(A2910&lt;&gt;0,IF(MOD(A2910,3)=0,COUNTIF($B$4:B2909,"&lt;&gt;0")+1,0),0)</f>
        <v>0</v>
      </c>
      <c r="C2910" s="9">
        <f>'Dash Board'!$C$12+COUNT('Daily reducing balance'!$F$4:F2909)</f>
        <v>44636</v>
      </c>
      <c r="D2910">
        <f t="shared" si="315"/>
        <v>2022</v>
      </c>
      <c r="E2910">
        <f t="shared" si="316"/>
        <v>3</v>
      </c>
      <c r="F2910">
        <f>DAY('Dash Board'!$C$12+COUNT('Daily reducing balance'!$F$4:F2909))</f>
        <v>16</v>
      </c>
      <c r="G2910" s="8">
        <f t="shared" si="317"/>
        <v>197780.27597392909</v>
      </c>
      <c r="H2910" s="6">
        <f>G2910*'Dash Board'!$C$11/365</f>
        <v>56.89569582811658</v>
      </c>
      <c r="I2910" s="6">
        <f>H2910*'Dash Board'!$C$18/'Dash Board'!$C$11</f>
        <v>27.093188489579326</v>
      </c>
      <c r="J2910" s="6">
        <f>(G2910&gt;1)*PMT('Dash Board'!$C$11/365,$U$4,-'Dash Board'!$C$19)</f>
        <v>108.80376961660664</v>
      </c>
      <c r="K2910" s="6">
        <f t="shared" si="319"/>
        <v>0</v>
      </c>
      <c r="L2910" s="8">
        <f t="shared" si="320"/>
        <v>197728.36790014058</v>
      </c>
      <c r="N2910" s="8">
        <f t="shared" si="318"/>
        <v>81.710581127027325</v>
      </c>
      <c r="O2910" s="8">
        <f>IF(E2909&lt;&gt;E2910,SUM($N$4:N2910)-SUM($O$3:O2909),0)</f>
        <v>0</v>
      </c>
      <c r="P2910" s="6">
        <f>IF(B2910&gt;0,SUM($O$4:O2910)-SUM($P$3:P2909),0)</f>
        <v>0</v>
      </c>
      <c r="Q2910" s="6">
        <f t="shared" si="321"/>
        <v>27.093188489579326</v>
      </c>
      <c r="R2910" s="8">
        <f>IF(E2909&lt;&gt;E2910,SUM($Q$4:Q2910)-SUM($R$3:R2909),0)</f>
        <v>0</v>
      </c>
      <c r="S2910" s="6">
        <f>IF(B2910&gt;0,SUM($R$4:R2910)-SUM($S$3:S2909),0)</f>
        <v>0</v>
      </c>
    </row>
    <row r="2911" spans="1:19">
      <c r="A2911">
        <f>IF(E2910&lt;&gt;E2911,COUNTIF($A$4:A2910,"&lt;&gt;0")+1,0)</f>
        <v>0</v>
      </c>
      <c r="B2911">
        <f>IF(A2911&lt;&gt;0,IF(MOD(A2911,3)=0,COUNTIF($B$4:B2910,"&lt;&gt;0")+1,0),0)</f>
        <v>0</v>
      </c>
      <c r="C2911" s="9">
        <f>'Dash Board'!$C$12+COUNT('Daily reducing balance'!$F$4:F2910)</f>
        <v>44637</v>
      </c>
      <c r="D2911">
        <f t="shared" si="315"/>
        <v>2022</v>
      </c>
      <c r="E2911">
        <f t="shared" si="316"/>
        <v>3</v>
      </c>
      <c r="F2911">
        <f>DAY('Dash Board'!$C$12+COUNT('Daily reducing balance'!$F$4:F2910))</f>
        <v>17</v>
      </c>
      <c r="G2911" s="8">
        <f t="shared" si="317"/>
        <v>197728.36790014058</v>
      </c>
      <c r="H2911" s="6">
        <f>G2911*'Dash Board'!$C$11/365</f>
        <v>56.880763368533593</v>
      </c>
      <c r="I2911" s="6">
        <f>H2911*'Dash Board'!$C$18/'Dash Board'!$C$11</f>
        <v>27.086077794539811</v>
      </c>
      <c r="J2911" s="6">
        <f>(G2911&gt;1)*PMT('Dash Board'!$C$11/365,$U$4,-'Dash Board'!$C$19)</f>
        <v>108.80376961660664</v>
      </c>
      <c r="K2911" s="6">
        <f t="shared" si="319"/>
        <v>0</v>
      </c>
      <c r="L2911" s="8">
        <f t="shared" si="320"/>
        <v>197676.44489389251</v>
      </c>
      <c r="N2911" s="8">
        <f t="shared" si="318"/>
        <v>81.717691822066826</v>
      </c>
      <c r="O2911" s="8">
        <f>IF(E2910&lt;&gt;E2911,SUM($N$4:N2911)-SUM($O$3:O2910),0)</f>
        <v>0</v>
      </c>
      <c r="P2911" s="6">
        <f>IF(B2911&gt;0,SUM($O$4:O2911)-SUM($P$3:P2910),0)</f>
        <v>0</v>
      </c>
      <c r="Q2911" s="6">
        <f t="shared" si="321"/>
        <v>27.086077794539811</v>
      </c>
      <c r="R2911" s="8">
        <f>IF(E2910&lt;&gt;E2911,SUM($Q$4:Q2911)-SUM($R$3:R2910),0)</f>
        <v>0</v>
      </c>
      <c r="S2911" s="6">
        <f>IF(B2911&gt;0,SUM($R$4:R2911)-SUM($S$3:S2910),0)</f>
        <v>0</v>
      </c>
    </row>
    <row r="2912" spans="1:19">
      <c r="A2912">
        <f>IF(E2911&lt;&gt;E2912,COUNTIF($A$4:A2911,"&lt;&gt;0")+1,0)</f>
        <v>0</v>
      </c>
      <c r="B2912">
        <f>IF(A2912&lt;&gt;0,IF(MOD(A2912,3)=0,COUNTIF($B$4:B2911,"&lt;&gt;0")+1,0),0)</f>
        <v>0</v>
      </c>
      <c r="C2912" s="9">
        <f>'Dash Board'!$C$12+COUNT('Daily reducing balance'!$F$4:F2911)</f>
        <v>44638</v>
      </c>
      <c r="D2912">
        <f t="shared" si="315"/>
        <v>2022</v>
      </c>
      <c r="E2912">
        <f t="shared" si="316"/>
        <v>3</v>
      </c>
      <c r="F2912">
        <f>DAY('Dash Board'!$C$12+COUNT('Daily reducing balance'!$F$4:F2911))</f>
        <v>18</v>
      </c>
      <c r="G2912" s="8">
        <f t="shared" si="317"/>
        <v>197676.44489389251</v>
      </c>
      <c r="H2912" s="6">
        <f>G2912*'Dash Board'!$C$11/365</f>
        <v>56.86582661331154</v>
      </c>
      <c r="I2912" s="6">
        <f>H2912*'Dash Board'!$C$18/'Dash Board'!$C$11</f>
        <v>27.07896505395788</v>
      </c>
      <c r="J2912" s="6">
        <f>(G2912&gt;1)*PMT('Dash Board'!$C$11/365,$U$4,-'Dash Board'!$C$19)</f>
        <v>108.80376961660664</v>
      </c>
      <c r="K2912" s="6">
        <f t="shared" si="319"/>
        <v>0</v>
      </c>
      <c r="L2912" s="8">
        <f t="shared" si="320"/>
        <v>197624.50695088919</v>
      </c>
      <c r="N2912" s="8">
        <f t="shared" si="318"/>
        <v>81.724804562648757</v>
      </c>
      <c r="O2912" s="8">
        <f>IF(E2911&lt;&gt;E2912,SUM($N$4:N2912)-SUM($O$3:O2911),0)</f>
        <v>0</v>
      </c>
      <c r="P2912" s="6">
        <f>IF(B2912&gt;0,SUM($O$4:O2912)-SUM($P$3:P2911),0)</f>
        <v>0</v>
      </c>
      <c r="Q2912" s="6">
        <f t="shared" si="321"/>
        <v>27.07896505395788</v>
      </c>
      <c r="R2912" s="8">
        <f>IF(E2911&lt;&gt;E2912,SUM($Q$4:Q2912)-SUM($R$3:R2911),0)</f>
        <v>0</v>
      </c>
      <c r="S2912" s="6">
        <f>IF(B2912&gt;0,SUM($R$4:R2912)-SUM($S$3:S2911),0)</f>
        <v>0</v>
      </c>
    </row>
    <row r="2913" spans="1:19">
      <c r="A2913">
        <f>IF(E2912&lt;&gt;E2913,COUNTIF($A$4:A2912,"&lt;&gt;0")+1,0)</f>
        <v>0</v>
      </c>
      <c r="B2913">
        <f>IF(A2913&lt;&gt;0,IF(MOD(A2913,3)=0,COUNTIF($B$4:B2912,"&lt;&gt;0")+1,0),0)</f>
        <v>0</v>
      </c>
      <c r="C2913" s="9">
        <f>'Dash Board'!$C$12+COUNT('Daily reducing balance'!$F$4:F2912)</f>
        <v>44639</v>
      </c>
      <c r="D2913">
        <f t="shared" si="315"/>
        <v>2022</v>
      </c>
      <c r="E2913">
        <f t="shared" si="316"/>
        <v>3</v>
      </c>
      <c r="F2913">
        <f>DAY('Dash Board'!$C$12+COUNT('Daily reducing balance'!$F$4:F2912))</f>
        <v>19</v>
      </c>
      <c r="G2913" s="8">
        <f t="shared" si="317"/>
        <v>197624.50695088919</v>
      </c>
      <c r="H2913" s="6">
        <f>G2913*'Dash Board'!$C$11/365</f>
        <v>56.850885561214696</v>
      </c>
      <c r="I2913" s="6">
        <f>H2913*'Dash Board'!$C$18/'Dash Board'!$C$11</f>
        <v>27.071850267245097</v>
      </c>
      <c r="J2913" s="6">
        <f>(G2913&gt;1)*PMT('Dash Board'!$C$11/365,$U$4,-'Dash Board'!$C$19)</f>
        <v>108.80376961660664</v>
      </c>
      <c r="K2913" s="6">
        <f t="shared" si="319"/>
        <v>0</v>
      </c>
      <c r="L2913" s="8">
        <f t="shared" si="320"/>
        <v>197572.55406683378</v>
      </c>
      <c r="N2913" s="8">
        <f t="shared" si="318"/>
        <v>81.731919349361547</v>
      </c>
      <c r="O2913" s="8">
        <f>IF(E2912&lt;&gt;E2913,SUM($N$4:N2913)-SUM($O$3:O2912),0)</f>
        <v>0</v>
      </c>
      <c r="P2913" s="6">
        <f>IF(B2913&gt;0,SUM($O$4:O2913)-SUM($P$3:P2912),0)</f>
        <v>0</v>
      </c>
      <c r="Q2913" s="6">
        <f t="shared" si="321"/>
        <v>27.071850267245097</v>
      </c>
      <c r="R2913" s="8">
        <f>IF(E2912&lt;&gt;E2913,SUM($Q$4:Q2913)-SUM($R$3:R2912),0)</f>
        <v>0</v>
      </c>
      <c r="S2913" s="6">
        <f>IF(B2913&gt;0,SUM($R$4:R2913)-SUM($S$3:S2912),0)</f>
        <v>0</v>
      </c>
    </row>
    <row r="2914" spans="1:19">
      <c r="A2914">
        <f>IF(E2913&lt;&gt;E2914,COUNTIF($A$4:A2913,"&lt;&gt;0")+1,0)</f>
        <v>0</v>
      </c>
      <c r="B2914">
        <f>IF(A2914&lt;&gt;0,IF(MOD(A2914,3)=0,COUNTIF($B$4:B2913,"&lt;&gt;0")+1,0),0)</f>
        <v>0</v>
      </c>
      <c r="C2914" s="9">
        <f>'Dash Board'!$C$12+COUNT('Daily reducing balance'!$F$4:F2913)</f>
        <v>44640</v>
      </c>
      <c r="D2914">
        <f t="shared" si="315"/>
        <v>2022</v>
      </c>
      <c r="E2914">
        <f t="shared" si="316"/>
        <v>3</v>
      </c>
      <c r="F2914">
        <f>DAY('Dash Board'!$C$12+COUNT('Daily reducing balance'!$F$4:F2913))</f>
        <v>20</v>
      </c>
      <c r="G2914" s="8">
        <f t="shared" si="317"/>
        <v>197572.55406683378</v>
      </c>
      <c r="H2914" s="6">
        <f>G2914*'Dash Board'!$C$11/365</f>
        <v>56.835940211006978</v>
      </c>
      <c r="I2914" s="6">
        <f>H2914*'Dash Board'!$C$18/'Dash Board'!$C$11</f>
        <v>27.064733433812851</v>
      </c>
      <c r="J2914" s="6">
        <f>(G2914&gt;1)*PMT('Dash Board'!$C$11/365,$U$4,-'Dash Board'!$C$19)</f>
        <v>108.80376961660664</v>
      </c>
      <c r="K2914" s="6">
        <f t="shared" si="319"/>
        <v>0</v>
      </c>
      <c r="L2914" s="8">
        <f t="shared" si="320"/>
        <v>197520.58623742816</v>
      </c>
      <c r="N2914" s="8">
        <f t="shared" si="318"/>
        <v>81.739036182793797</v>
      </c>
      <c r="O2914" s="8">
        <f>IF(E2913&lt;&gt;E2914,SUM($N$4:N2914)-SUM($O$3:O2913),0)</f>
        <v>0</v>
      </c>
      <c r="P2914" s="6">
        <f>IF(B2914&gt;0,SUM($O$4:O2914)-SUM($P$3:P2913),0)</f>
        <v>0</v>
      </c>
      <c r="Q2914" s="6">
        <f t="shared" si="321"/>
        <v>27.064733433812851</v>
      </c>
      <c r="R2914" s="8">
        <f>IF(E2913&lt;&gt;E2914,SUM($Q$4:Q2914)-SUM($R$3:R2913),0)</f>
        <v>0</v>
      </c>
      <c r="S2914" s="6">
        <f>IF(B2914&gt;0,SUM($R$4:R2914)-SUM($S$3:S2913),0)</f>
        <v>0</v>
      </c>
    </row>
    <row r="2915" spans="1:19">
      <c r="A2915">
        <f>IF(E2914&lt;&gt;E2915,COUNTIF($A$4:A2914,"&lt;&gt;0")+1,0)</f>
        <v>0</v>
      </c>
      <c r="B2915">
        <f>IF(A2915&lt;&gt;0,IF(MOD(A2915,3)=0,COUNTIF($B$4:B2914,"&lt;&gt;0")+1,0),0)</f>
        <v>0</v>
      </c>
      <c r="C2915" s="9">
        <f>'Dash Board'!$C$12+COUNT('Daily reducing balance'!$F$4:F2914)</f>
        <v>44641</v>
      </c>
      <c r="D2915">
        <f t="shared" si="315"/>
        <v>2022</v>
      </c>
      <c r="E2915">
        <f t="shared" si="316"/>
        <v>3</v>
      </c>
      <c r="F2915">
        <f>DAY('Dash Board'!$C$12+COUNT('Daily reducing balance'!$F$4:F2914))</f>
        <v>21</v>
      </c>
      <c r="G2915" s="8">
        <f t="shared" si="317"/>
        <v>197520.58623742816</v>
      </c>
      <c r="H2915" s="6">
        <f>G2915*'Dash Board'!$C$11/365</f>
        <v>56.820990561451936</v>
      </c>
      <c r="I2915" s="6">
        <f>H2915*'Dash Board'!$C$18/'Dash Board'!$C$11</f>
        <v>27.057614553072355</v>
      </c>
      <c r="J2915" s="6">
        <f>(G2915&gt;1)*PMT('Dash Board'!$C$11/365,$U$4,-'Dash Board'!$C$19)</f>
        <v>108.80376961660664</v>
      </c>
      <c r="K2915" s="6">
        <f t="shared" si="319"/>
        <v>0</v>
      </c>
      <c r="L2915" s="8">
        <f t="shared" si="320"/>
        <v>197468.60345837299</v>
      </c>
      <c r="N2915" s="8">
        <f t="shared" si="318"/>
        <v>81.746155063534289</v>
      </c>
      <c r="O2915" s="8">
        <f>IF(E2914&lt;&gt;E2915,SUM($N$4:N2915)-SUM($O$3:O2914),0)</f>
        <v>0</v>
      </c>
      <c r="P2915" s="6">
        <f>IF(B2915&gt;0,SUM($O$4:O2915)-SUM($P$3:P2914),0)</f>
        <v>0</v>
      </c>
      <c r="Q2915" s="6">
        <f t="shared" si="321"/>
        <v>27.057614553072355</v>
      </c>
      <c r="R2915" s="8">
        <f>IF(E2914&lt;&gt;E2915,SUM($Q$4:Q2915)-SUM($R$3:R2914),0)</f>
        <v>0</v>
      </c>
      <c r="S2915" s="6">
        <f>IF(B2915&gt;0,SUM($R$4:R2915)-SUM($S$3:S2914),0)</f>
        <v>0</v>
      </c>
    </row>
    <row r="2916" spans="1:19">
      <c r="A2916">
        <f>IF(E2915&lt;&gt;E2916,COUNTIF($A$4:A2915,"&lt;&gt;0")+1,0)</f>
        <v>0</v>
      </c>
      <c r="B2916">
        <f>IF(A2916&lt;&gt;0,IF(MOD(A2916,3)=0,COUNTIF($B$4:B2915,"&lt;&gt;0")+1,0),0)</f>
        <v>0</v>
      </c>
      <c r="C2916" s="9">
        <f>'Dash Board'!$C$12+COUNT('Daily reducing balance'!$F$4:F2915)</f>
        <v>44642</v>
      </c>
      <c r="D2916">
        <f t="shared" si="315"/>
        <v>2022</v>
      </c>
      <c r="E2916">
        <f t="shared" si="316"/>
        <v>3</v>
      </c>
      <c r="F2916">
        <f>DAY('Dash Board'!$C$12+COUNT('Daily reducing balance'!$F$4:F2915))</f>
        <v>22</v>
      </c>
      <c r="G2916" s="8">
        <f t="shared" si="317"/>
        <v>197468.60345837299</v>
      </c>
      <c r="H2916" s="6">
        <f>G2916*'Dash Board'!$C$11/365</f>
        <v>56.806036611312777</v>
      </c>
      <c r="I2916" s="6">
        <f>H2916*'Dash Board'!$C$18/'Dash Board'!$C$11</f>
        <v>27.050493624434658</v>
      </c>
      <c r="J2916" s="6">
        <f>(G2916&gt;1)*PMT('Dash Board'!$C$11/365,$U$4,-'Dash Board'!$C$19)</f>
        <v>108.80376961660664</v>
      </c>
      <c r="K2916" s="6">
        <f t="shared" si="319"/>
        <v>0</v>
      </c>
      <c r="L2916" s="8">
        <f t="shared" si="320"/>
        <v>197416.6057253677</v>
      </c>
      <c r="N2916" s="8">
        <f t="shared" si="318"/>
        <v>81.753275992171979</v>
      </c>
      <c r="O2916" s="8">
        <f>IF(E2915&lt;&gt;E2916,SUM($N$4:N2916)-SUM($O$3:O2915),0)</f>
        <v>0</v>
      </c>
      <c r="P2916" s="6">
        <f>IF(B2916&gt;0,SUM($O$4:O2916)-SUM($P$3:P2915),0)</f>
        <v>0</v>
      </c>
      <c r="Q2916" s="6">
        <f t="shared" si="321"/>
        <v>27.050493624434658</v>
      </c>
      <c r="R2916" s="8">
        <f>IF(E2915&lt;&gt;E2916,SUM($Q$4:Q2916)-SUM($R$3:R2915),0)</f>
        <v>0</v>
      </c>
      <c r="S2916" s="6">
        <f>IF(B2916&gt;0,SUM($R$4:R2916)-SUM($S$3:S2915),0)</f>
        <v>0</v>
      </c>
    </row>
    <row r="2917" spans="1:19">
      <c r="A2917">
        <f>IF(E2916&lt;&gt;E2917,COUNTIF($A$4:A2916,"&lt;&gt;0")+1,0)</f>
        <v>0</v>
      </c>
      <c r="B2917">
        <f>IF(A2917&lt;&gt;0,IF(MOD(A2917,3)=0,COUNTIF($B$4:B2916,"&lt;&gt;0")+1,0),0)</f>
        <v>0</v>
      </c>
      <c r="C2917" s="9">
        <f>'Dash Board'!$C$12+COUNT('Daily reducing balance'!$F$4:F2916)</f>
        <v>44643</v>
      </c>
      <c r="D2917">
        <f t="shared" si="315"/>
        <v>2022</v>
      </c>
      <c r="E2917">
        <f t="shared" si="316"/>
        <v>3</v>
      </c>
      <c r="F2917">
        <f>DAY('Dash Board'!$C$12+COUNT('Daily reducing balance'!$F$4:F2916))</f>
        <v>23</v>
      </c>
      <c r="G2917" s="8">
        <f t="shared" si="317"/>
        <v>197416.6057253677</v>
      </c>
      <c r="H2917" s="6">
        <f>G2917*'Dash Board'!$C$11/365</f>
        <v>56.791078359352355</v>
      </c>
      <c r="I2917" s="6">
        <f>H2917*'Dash Board'!$C$18/'Dash Board'!$C$11</f>
        <v>27.043370647310649</v>
      </c>
      <c r="J2917" s="6">
        <f>(G2917&gt;1)*PMT('Dash Board'!$C$11/365,$U$4,-'Dash Board'!$C$19)</f>
        <v>108.80376961660664</v>
      </c>
      <c r="K2917" s="6">
        <f t="shared" si="319"/>
        <v>0</v>
      </c>
      <c r="L2917" s="8">
        <f t="shared" si="320"/>
        <v>197364.59303411044</v>
      </c>
      <c r="N2917" s="8">
        <f t="shared" si="318"/>
        <v>81.760398969295991</v>
      </c>
      <c r="O2917" s="8">
        <f>IF(E2916&lt;&gt;E2917,SUM($N$4:N2917)-SUM($O$3:O2916),0)</f>
        <v>0</v>
      </c>
      <c r="P2917" s="6">
        <f>IF(B2917&gt;0,SUM($O$4:O2917)-SUM($P$3:P2916),0)</f>
        <v>0</v>
      </c>
      <c r="Q2917" s="6">
        <f t="shared" si="321"/>
        <v>27.043370647310649</v>
      </c>
      <c r="R2917" s="8">
        <f>IF(E2916&lt;&gt;E2917,SUM($Q$4:Q2917)-SUM($R$3:R2916),0)</f>
        <v>0</v>
      </c>
      <c r="S2917" s="6">
        <f>IF(B2917&gt;0,SUM($R$4:R2917)-SUM($S$3:S2916),0)</f>
        <v>0</v>
      </c>
    </row>
    <row r="2918" spans="1:19">
      <c r="A2918">
        <f>IF(E2917&lt;&gt;E2918,COUNTIF($A$4:A2917,"&lt;&gt;0")+1,0)</f>
        <v>0</v>
      </c>
      <c r="B2918">
        <f>IF(A2918&lt;&gt;0,IF(MOD(A2918,3)=0,COUNTIF($B$4:B2917,"&lt;&gt;0")+1,0),0)</f>
        <v>0</v>
      </c>
      <c r="C2918" s="9">
        <f>'Dash Board'!$C$12+COUNT('Daily reducing balance'!$F$4:F2917)</f>
        <v>44644</v>
      </c>
      <c r="D2918">
        <f t="shared" si="315"/>
        <v>2022</v>
      </c>
      <c r="E2918">
        <f t="shared" si="316"/>
        <v>3</v>
      </c>
      <c r="F2918">
        <f>DAY('Dash Board'!$C$12+COUNT('Daily reducing balance'!$F$4:F2917))</f>
        <v>24</v>
      </c>
      <c r="G2918" s="8">
        <f t="shared" si="317"/>
        <v>197364.59303411044</v>
      </c>
      <c r="H2918" s="6">
        <f>G2918*'Dash Board'!$C$11/365</f>
        <v>56.776115804333138</v>
      </c>
      <c r="I2918" s="6">
        <f>H2918*'Dash Board'!$C$18/'Dash Board'!$C$11</f>
        <v>27.036245621111021</v>
      </c>
      <c r="J2918" s="6">
        <f>(G2918&gt;1)*PMT('Dash Board'!$C$11/365,$U$4,-'Dash Board'!$C$19)</f>
        <v>108.80376961660664</v>
      </c>
      <c r="K2918" s="6">
        <f t="shared" si="319"/>
        <v>0</v>
      </c>
      <c r="L2918" s="8">
        <f t="shared" si="320"/>
        <v>197312.56538029815</v>
      </c>
      <c r="N2918" s="8">
        <f t="shared" si="318"/>
        <v>81.767523995495623</v>
      </c>
      <c r="O2918" s="8">
        <f>IF(E2917&lt;&gt;E2918,SUM($N$4:N2918)-SUM($O$3:O2917),0)</f>
        <v>0</v>
      </c>
      <c r="P2918" s="6">
        <f>IF(B2918&gt;0,SUM($O$4:O2918)-SUM($P$3:P2917),0)</f>
        <v>0</v>
      </c>
      <c r="Q2918" s="6">
        <f t="shared" si="321"/>
        <v>27.036245621111021</v>
      </c>
      <c r="R2918" s="8">
        <f>IF(E2917&lt;&gt;E2918,SUM($Q$4:Q2918)-SUM($R$3:R2917),0)</f>
        <v>0</v>
      </c>
      <c r="S2918" s="6">
        <f>IF(B2918&gt;0,SUM($R$4:R2918)-SUM($S$3:S2917),0)</f>
        <v>0</v>
      </c>
    </row>
    <row r="2919" spans="1:19">
      <c r="A2919">
        <f>IF(E2918&lt;&gt;E2919,COUNTIF($A$4:A2918,"&lt;&gt;0")+1,0)</f>
        <v>0</v>
      </c>
      <c r="B2919">
        <f>IF(A2919&lt;&gt;0,IF(MOD(A2919,3)=0,COUNTIF($B$4:B2918,"&lt;&gt;0")+1,0),0)</f>
        <v>0</v>
      </c>
      <c r="C2919" s="9">
        <f>'Dash Board'!$C$12+COUNT('Daily reducing balance'!$F$4:F2918)</f>
        <v>44645</v>
      </c>
      <c r="D2919">
        <f t="shared" si="315"/>
        <v>2022</v>
      </c>
      <c r="E2919">
        <f t="shared" si="316"/>
        <v>3</v>
      </c>
      <c r="F2919">
        <f>DAY('Dash Board'!$C$12+COUNT('Daily reducing balance'!$F$4:F2918))</f>
        <v>25</v>
      </c>
      <c r="G2919" s="8">
        <f t="shared" si="317"/>
        <v>197312.56538029815</v>
      </c>
      <c r="H2919" s="6">
        <f>G2919*'Dash Board'!$C$11/365</f>
        <v>56.761148945017283</v>
      </c>
      <c r="I2919" s="6">
        <f>H2919*'Dash Board'!$C$18/'Dash Board'!$C$11</f>
        <v>27.02911854524633</v>
      </c>
      <c r="J2919" s="6">
        <f>(G2919&gt;1)*PMT('Dash Board'!$C$11/365,$U$4,-'Dash Board'!$C$19)</f>
        <v>108.80376961660664</v>
      </c>
      <c r="K2919" s="6">
        <f t="shared" si="319"/>
        <v>0</v>
      </c>
      <c r="L2919" s="8">
        <f t="shared" si="320"/>
        <v>197260.52275962656</v>
      </c>
      <c r="N2919" s="8">
        <f t="shared" si="318"/>
        <v>81.77465107136031</v>
      </c>
      <c r="O2919" s="8">
        <f>IF(E2918&lt;&gt;E2919,SUM($N$4:N2919)-SUM($O$3:O2918),0)</f>
        <v>0</v>
      </c>
      <c r="P2919" s="6">
        <f>IF(B2919&gt;0,SUM($O$4:O2919)-SUM($P$3:P2918),0)</f>
        <v>0</v>
      </c>
      <c r="Q2919" s="6">
        <f t="shared" si="321"/>
        <v>27.02911854524633</v>
      </c>
      <c r="R2919" s="8">
        <f>IF(E2918&lt;&gt;E2919,SUM($Q$4:Q2919)-SUM($R$3:R2918),0)</f>
        <v>0</v>
      </c>
      <c r="S2919" s="6">
        <f>IF(B2919&gt;0,SUM($R$4:R2919)-SUM($S$3:S2918),0)</f>
        <v>0</v>
      </c>
    </row>
    <row r="2920" spans="1:19">
      <c r="A2920">
        <f>IF(E2919&lt;&gt;E2920,COUNTIF($A$4:A2919,"&lt;&gt;0")+1,0)</f>
        <v>0</v>
      </c>
      <c r="B2920">
        <f>IF(A2920&lt;&gt;0,IF(MOD(A2920,3)=0,COUNTIF($B$4:B2919,"&lt;&gt;0")+1,0),0)</f>
        <v>0</v>
      </c>
      <c r="C2920" s="9">
        <f>'Dash Board'!$C$12+COUNT('Daily reducing balance'!$F$4:F2919)</f>
        <v>44646</v>
      </c>
      <c r="D2920">
        <f t="shared" si="315"/>
        <v>2022</v>
      </c>
      <c r="E2920">
        <f t="shared" si="316"/>
        <v>3</v>
      </c>
      <c r="F2920">
        <f>DAY('Dash Board'!$C$12+COUNT('Daily reducing balance'!$F$4:F2919))</f>
        <v>26</v>
      </c>
      <c r="G2920" s="8">
        <f t="shared" si="317"/>
        <v>197260.52275962656</v>
      </c>
      <c r="H2920" s="6">
        <f>G2920*'Dash Board'!$C$11/365</f>
        <v>56.746177780166541</v>
      </c>
      <c r="I2920" s="6">
        <f>H2920*'Dash Board'!$C$18/'Dash Board'!$C$11</f>
        <v>27.021989419126925</v>
      </c>
      <c r="J2920" s="6">
        <f>(G2920&gt;1)*PMT('Dash Board'!$C$11/365,$U$4,-'Dash Board'!$C$19)</f>
        <v>108.80376961660664</v>
      </c>
      <c r="K2920" s="6">
        <f t="shared" si="319"/>
        <v>0</v>
      </c>
      <c r="L2920" s="8">
        <f t="shared" si="320"/>
        <v>197208.46516779013</v>
      </c>
      <c r="N2920" s="8">
        <f t="shared" si="318"/>
        <v>81.781780197479719</v>
      </c>
      <c r="O2920" s="8">
        <f>IF(E2919&lt;&gt;E2920,SUM($N$4:N2920)-SUM($O$3:O2919),0)</f>
        <v>0</v>
      </c>
      <c r="P2920" s="6">
        <f>IF(B2920&gt;0,SUM($O$4:O2920)-SUM($P$3:P2919),0)</f>
        <v>0</v>
      </c>
      <c r="Q2920" s="6">
        <f t="shared" si="321"/>
        <v>27.021989419126925</v>
      </c>
      <c r="R2920" s="8">
        <f>IF(E2919&lt;&gt;E2920,SUM($Q$4:Q2920)-SUM($R$3:R2919),0)</f>
        <v>0</v>
      </c>
      <c r="S2920" s="6">
        <f>IF(B2920&gt;0,SUM($R$4:R2920)-SUM($S$3:S2919),0)</f>
        <v>0</v>
      </c>
    </row>
    <row r="2921" spans="1:19">
      <c r="A2921">
        <f>IF(E2920&lt;&gt;E2921,COUNTIF($A$4:A2920,"&lt;&gt;0")+1,0)</f>
        <v>0</v>
      </c>
      <c r="B2921">
        <f>IF(A2921&lt;&gt;0,IF(MOD(A2921,3)=0,COUNTIF($B$4:B2920,"&lt;&gt;0")+1,0),0)</f>
        <v>0</v>
      </c>
      <c r="C2921" s="9">
        <f>'Dash Board'!$C$12+COUNT('Daily reducing balance'!$F$4:F2920)</f>
        <v>44647</v>
      </c>
      <c r="D2921">
        <f t="shared" si="315"/>
        <v>2022</v>
      </c>
      <c r="E2921">
        <f t="shared" si="316"/>
        <v>3</v>
      </c>
      <c r="F2921">
        <f>DAY('Dash Board'!$C$12+COUNT('Daily reducing balance'!$F$4:F2920))</f>
        <v>27</v>
      </c>
      <c r="G2921" s="8">
        <f t="shared" si="317"/>
        <v>197208.46516779013</v>
      </c>
      <c r="H2921" s="6">
        <f>G2921*'Dash Board'!$C$11/365</f>
        <v>56.731202308542365</v>
      </c>
      <c r="I2921" s="6">
        <f>H2921*'Dash Board'!$C$18/'Dash Board'!$C$11</f>
        <v>27.014858242163033</v>
      </c>
      <c r="J2921" s="6">
        <f>(G2921&gt;1)*PMT('Dash Board'!$C$11/365,$U$4,-'Dash Board'!$C$19)</f>
        <v>108.80376961660664</v>
      </c>
      <c r="K2921" s="6">
        <f t="shared" si="319"/>
        <v>0</v>
      </c>
      <c r="L2921" s="8">
        <f t="shared" si="320"/>
        <v>197156.39260048207</v>
      </c>
      <c r="N2921" s="8">
        <f t="shared" si="318"/>
        <v>81.788911374443614</v>
      </c>
      <c r="O2921" s="8">
        <f>IF(E2920&lt;&gt;E2921,SUM($N$4:N2921)-SUM($O$3:O2920),0)</f>
        <v>0</v>
      </c>
      <c r="P2921" s="6">
        <f>IF(B2921&gt;0,SUM($O$4:O2921)-SUM($P$3:P2920),0)</f>
        <v>0</v>
      </c>
      <c r="Q2921" s="6">
        <f t="shared" si="321"/>
        <v>27.014858242163033</v>
      </c>
      <c r="R2921" s="8">
        <f>IF(E2920&lt;&gt;E2921,SUM($Q$4:Q2921)-SUM($R$3:R2920),0)</f>
        <v>0</v>
      </c>
      <c r="S2921" s="6">
        <f>IF(B2921&gt;0,SUM($R$4:R2921)-SUM($S$3:S2920),0)</f>
        <v>0</v>
      </c>
    </row>
    <row r="2922" spans="1:19">
      <c r="A2922">
        <f>IF(E2921&lt;&gt;E2922,COUNTIF($A$4:A2921,"&lt;&gt;0")+1,0)</f>
        <v>0</v>
      </c>
      <c r="B2922">
        <f>IF(A2922&lt;&gt;0,IF(MOD(A2922,3)=0,COUNTIF($B$4:B2921,"&lt;&gt;0")+1,0),0)</f>
        <v>0</v>
      </c>
      <c r="C2922" s="9">
        <f>'Dash Board'!$C$12+COUNT('Daily reducing balance'!$F$4:F2921)</f>
        <v>44648</v>
      </c>
      <c r="D2922">
        <f t="shared" si="315"/>
        <v>2022</v>
      </c>
      <c r="E2922">
        <f t="shared" si="316"/>
        <v>3</v>
      </c>
      <c r="F2922">
        <f>DAY('Dash Board'!$C$12+COUNT('Daily reducing balance'!$F$4:F2921))</f>
        <v>28</v>
      </c>
      <c r="G2922" s="8">
        <f t="shared" si="317"/>
        <v>197156.39260048207</v>
      </c>
      <c r="H2922" s="6">
        <f>G2922*'Dash Board'!$C$11/365</f>
        <v>56.716222528905796</v>
      </c>
      <c r="I2922" s="6">
        <f>H2922*'Dash Board'!$C$18/'Dash Board'!$C$11</f>
        <v>27.007725013764666</v>
      </c>
      <c r="J2922" s="6">
        <f>(G2922&gt;1)*PMT('Dash Board'!$C$11/365,$U$4,-'Dash Board'!$C$19)</f>
        <v>108.80376961660664</v>
      </c>
      <c r="K2922" s="6">
        <f t="shared" si="319"/>
        <v>0</v>
      </c>
      <c r="L2922" s="8">
        <f t="shared" si="320"/>
        <v>197104.30505339435</v>
      </c>
      <c r="N2922" s="8">
        <f t="shared" si="318"/>
        <v>81.796044602841974</v>
      </c>
      <c r="O2922" s="8">
        <f>IF(E2921&lt;&gt;E2922,SUM($N$4:N2922)-SUM($O$3:O2921),0)</f>
        <v>0</v>
      </c>
      <c r="P2922" s="6">
        <f>IF(B2922&gt;0,SUM($O$4:O2922)-SUM($P$3:P2921),0)</f>
        <v>0</v>
      </c>
      <c r="Q2922" s="6">
        <f t="shared" si="321"/>
        <v>27.007725013764666</v>
      </c>
      <c r="R2922" s="8">
        <f>IF(E2921&lt;&gt;E2922,SUM($Q$4:Q2922)-SUM($R$3:R2921),0)</f>
        <v>0</v>
      </c>
      <c r="S2922" s="6">
        <f>IF(B2922&gt;0,SUM($R$4:R2922)-SUM($S$3:S2921),0)</f>
        <v>0</v>
      </c>
    </row>
    <row r="2923" spans="1:19">
      <c r="A2923">
        <f>IF(E2922&lt;&gt;E2923,COUNTIF($A$4:A2922,"&lt;&gt;0")+1,0)</f>
        <v>0</v>
      </c>
      <c r="B2923">
        <f>IF(A2923&lt;&gt;0,IF(MOD(A2923,3)=0,COUNTIF($B$4:B2922,"&lt;&gt;0")+1,0),0)</f>
        <v>0</v>
      </c>
      <c r="C2923" s="9">
        <f>'Dash Board'!$C$12+COUNT('Daily reducing balance'!$F$4:F2922)</f>
        <v>44649</v>
      </c>
      <c r="D2923">
        <f t="shared" si="315"/>
        <v>2022</v>
      </c>
      <c r="E2923">
        <f t="shared" si="316"/>
        <v>3</v>
      </c>
      <c r="F2923">
        <f>DAY('Dash Board'!$C$12+COUNT('Daily reducing balance'!$F$4:F2922))</f>
        <v>29</v>
      </c>
      <c r="G2923" s="8">
        <f t="shared" si="317"/>
        <v>197104.30505339435</v>
      </c>
      <c r="H2923" s="6">
        <f>G2923*'Dash Board'!$C$11/365</f>
        <v>56.701238440017548</v>
      </c>
      <c r="I2923" s="6">
        <f>H2923*'Dash Board'!$C$18/'Dash Board'!$C$11</f>
        <v>27.000589733341691</v>
      </c>
      <c r="J2923" s="6">
        <f>(G2923&gt;1)*PMT('Dash Board'!$C$11/365,$U$4,-'Dash Board'!$C$19)</f>
        <v>108.80376961660664</v>
      </c>
      <c r="K2923" s="6">
        <f t="shared" si="319"/>
        <v>0</v>
      </c>
      <c r="L2923" s="8">
        <f t="shared" si="320"/>
        <v>197052.20252221776</v>
      </c>
      <c r="N2923" s="8">
        <f t="shared" si="318"/>
        <v>81.80317988326496</v>
      </c>
      <c r="O2923" s="8">
        <f>IF(E2922&lt;&gt;E2923,SUM($N$4:N2923)-SUM($O$3:O2922),0)</f>
        <v>0</v>
      </c>
      <c r="P2923" s="6">
        <f>IF(B2923&gt;0,SUM($O$4:O2923)-SUM($P$3:P2922),0)</f>
        <v>0</v>
      </c>
      <c r="Q2923" s="6">
        <f t="shared" si="321"/>
        <v>27.000589733341691</v>
      </c>
      <c r="R2923" s="8">
        <f>IF(E2922&lt;&gt;E2923,SUM($Q$4:Q2923)-SUM($R$3:R2922),0)</f>
        <v>0</v>
      </c>
      <c r="S2923" s="6">
        <f>IF(B2923&gt;0,SUM($R$4:R2923)-SUM($S$3:S2922),0)</f>
        <v>0</v>
      </c>
    </row>
    <row r="2924" spans="1:19">
      <c r="A2924">
        <f>IF(E2923&lt;&gt;E2924,COUNTIF($A$4:A2923,"&lt;&gt;0")+1,0)</f>
        <v>0</v>
      </c>
      <c r="B2924">
        <f>IF(A2924&lt;&gt;0,IF(MOD(A2924,3)=0,COUNTIF($B$4:B2923,"&lt;&gt;0")+1,0),0)</f>
        <v>0</v>
      </c>
      <c r="C2924" s="9">
        <f>'Dash Board'!$C$12+COUNT('Daily reducing balance'!$F$4:F2923)</f>
        <v>44650</v>
      </c>
      <c r="D2924">
        <f t="shared" si="315"/>
        <v>2022</v>
      </c>
      <c r="E2924">
        <f t="shared" si="316"/>
        <v>3</v>
      </c>
      <c r="F2924">
        <f>DAY('Dash Board'!$C$12+COUNT('Daily reducing balance'!$F$4:F2923))</f>
        <v>30</v>
      </c>
      <c r="G2924" s="8">
        <f t="shared" si="317"/>
        <v>197052.20252221776</v>
      </c>
      <c r="H2924" s="6">
        <f>G2924*'Dash Board'!$C$11/365</f>
        <v>56.686250040637979</v>
      </c>
      <c r="I2924" s="6">
        <f>H2924*'Dash Board'!$C$18/'Dash Board'!$C$11</f>
        <v>26.993452400303806</v>
      </c>
      <c r="J2924" s="6">
        <f>(G2924&gt;1)*PMT('Dash Board'!$C$11/365,$U$4,-'Dash Board'!$C$19)</f>
        <v>108.80376961660664</v>
      </c>
      <c r="K2924" s="6">
        <f t="shared" si="319"/>
        <v>0</v>
      </c>
      <c r="L2924" s="8">
        <f t="shared" si="320"/>
        <v>197000.08500264178</v>
      </c>
      <c r="N2924" s="8">
        <f t="shared" si="318"/>
        <v>81.810317216302835</v>
      </c>
      <c r="O2924" s="8">
        <f>IF(E2923&lt;&gt;E2924,SUM($N$4:N2924)-SUM($O$3:O2923),0)</f>
        <v>0</v>
      </c>
      <c r="P2924" s="6">
        <f>IF(B2924&gt;0,SUM($O$4:O2924)-SUM($P$3:P2923),0)</f>
        <v>0</v>
      </c>
      <c r="Q2924" s="6">
        <f t="shared" si="321"/>
        <v>26.993452400303806</v>
      </c>
      <c r="R2924" s="8">
        <f>IF(E2923&lt;&gt;E2924,SUM($Q$4:Q2924)-SUM($R$3:R2923),0)</f>
        <v>0</v>
      </c>
      <c r="S2924" s="6">
        <f>IF(B2924&gt;0,SUM($R$4:R2924)-SUM($S$3:S2923),0)</f>
        <v>0</v>
      </c>
    </row>
    <row r="2925" spans="1:19">
      <c r="A2925">
        <f>IF(E2924&lt;&gt;E2925,COUNTIF($A$4:A2924,"&lt;&gt;0")+1,0)</f>
        <v>0</v>
      </c>
      <c r="B2925">
        <f>IF(A2925&lt;&gt;0,IF(MOD(A2925,3)=0,COUNTIF($B$4:B2924,"&lt;&gt;0")+1,0),0)</f>
        <v>0</v>
      </c>
      <c r="C2925" s="9">
        <f>'Dash Board'!$C$12+COUNT('Daily reducing balance'!$F$4:F2924)</f>
        <v>44651</v>
      </c>
      <c r="D2925">
        <f t="shared" si="315"/>
        <v>2022</v>
      </c>
      <c r="E2925">
        <f t="shared" si="316"/>
        <v>3</v>
      </c>
      <c r="F2925">
        <f>DAY('Dash Board'!$C$12+COUNT('Daily reducing balance'!$F$4:F2924))</f>
        <v>31</v>
      </c>
      <c r="G2925" s="8">
        <f t="shared" si="317"/>
        <v>197000.08500264178</v>
      </c>
      <c r="H2925" s="6">
        <f>G2925*'Dash Board'!$C$11/365</f>
        <v>56.671257329527087</v>
      </c>
      <c r="I2925" s="6">
        <f>H2925*'Dash Board'!$C$18/'Dash Board'!$C$11</f>
        <v>26.986313014060517</v>
      </c>
      <c r="J2925" s="6">
        <f>(G2925&gt;1)*PMT('Dash Board'!$C$11/365,$U$4,-'Dash Board'!$C$19)</f>
        <v>108.80376961660664</v>
      </c>
      <c r="K2925" s="6">
        <f t="shared" si="319"/>
        <v>0</v>
      </c>
      <c r="L2925" s="8">
        <f t="shared" si="320"/>
        <v>196947.95249035468</v>
      </c>
      <c r="N2925" s="8">
        <f t="shared" si="318"/>
        <v>81.81745660254613</v>
      </c>
      <c r="O2925" s="8">
        <f>IF(E2924&lt;&gt;E2925,SUM($N$4:N2925)-SUM($O$3:O2924),0)</f>
        <v>0</v>
      </c>
      <c r="P2925" s="6">
        <f>IF(B2925&gt;0,SUM($O$4:O2925)-SUM($P$3:P2924),0)</f>
        <v>0</v>
      </c>
      <c r="Q2925" s="6">
        <f t="shared" si="321"/>
        <v>26.986313014060517</v>
      </c>
      <c r="R2925" s="8">
        <f>IF(E2924&lt;&gt;E2925,SUM($Q$4:Q2925)-SUM($R$3:R2924),0)</f>
        <v>0</v>
      </c>
      <c r="S2925" s="6">
        <f>IF(B2925&gt;0,SUM($R$4:R2925)-SUM($S$3:S2924),0)</f>
        <v>0</v>
      </c>
    </row>
    <row r="2926" spans="1:19">
      <c r="A2926">
        <f>IF(E2925&lt;&gt;E2926,COUNTIF($A$4:A2925,"&lt;&gt;0")+1,0)</f>
        <v>96</v>
      </c>
      <c r="B2926">
        <f>IF(A2926&lt;&gt;0,IF(MOD(A2926,3)=0,COUNTIF($B$4:B2925,"&lt;&gt;0")+1,0),0)</f>
        <v>32</v>
      </c>
      <c r="C2926" s="9">
        <f>'Dash Board'!$C$12+COUNT('Daily reducing balance'!$F$4:F2925)</f>
        <v>44652</v>
      </c>
      <c r="D2926">
        <f t="shared" si="315"/>
        <v>2022</v>
      </c>
      <c r="E2926">
        <f t="shared" si="316"/>
        <v>4</v>
      </c>
      <c r="F2926">
        <f>DAY('Dash Board'!$C$12+COUNT('Daily reducing balance'!$F$4:F2925))</f>
        <v>1</v>
      </c>
      <c r="G2926" s="8">
        <f t="shared" si="317"/>
        <v>196947.95249035468</v>
      </c>
      <c r="H2926" s="6">
        <f>G2926*'Dash Board'!$C$11/365</f>
        <v>56.656260305444498</v>
      </c>
      <c r="I2926" s="6">
        <f>H2926*'Dash Board'!$C$18/'Dash Board'!$C$11</f>
        <v>26.979171574021191</v>
      </c>
      <c r="J2926" s="6">
        <f>(G2926&gt;1)*PMT('Dash Board'!$C$11/365,$U$4,-'Dash Board'!$C$19)</f>
        <v>108.80376961660664</v>
      </c>
      <c r="K2926" s="6">
        <f t="shared" si="319"/>
        <v>3264.1130884981981</v>
      </c>
      <c r="L2926" s="8">
        <f t="shared" si="320"/>
        <v>196895.8049810435</v>
      </c>
      <c r="N2926" s="8">
        <f t="shared" si="318"/>
        <v>81.82459804258545</v>
      </c>
      <c r="O2926" s="8">
        <f>IF(E2925&lt;&gt;E2926,SUM($N$4:N2926)-SUM($O$3:O2925),0)</f>
        <v>2533.2509829591727</v>
      </c>
      <c r="P2926" s="6">
        <f>IF(B2926&gt;0,SUM($O$4:O2926)-SUM($P$3:P2925),0)</f>
        <v>7335.8521346512716</v>
      </c>
      <c r="Q2926" s="6">
        <f t="shared" si="321"/>
        <v>26.979171574021191</v>
      </c>
      <c r="R2926" s="8">
        <f>IF(E2925&lt;&gt;E2926,SUM($Q$4:Q2926)-SUM($R$3:R2925),0)</f>
        <v>839.66587515565334</v>
      </c>
      <c r="S2926" s="6">
        <f>IF(B2926&gt;0,SUM($R$4:R2926)-SUM($S$3:S2925),0)</f>
        <v>2456.4871308433794</v>
      </c>
    </row>
    <row r="2927" spans="1:19">
      <c r="A2927">
        <f>IF(E2926&lt;&gt;E2927,COUNTIF($A$4:A2926,"&lt;&gt;0")+1,0)</f>
        <v>0</v>
      </c>
      <c r="B2927">
        <f>IF(A2927&lt;&gt;0,IF(MOD(A2927,3)=0,COUNTIF($B$4:B2926,"&lt;&gt;0")+1,0),0)</f>
        <v>0</v>
      </c>
      <c r="C2927" s="9">
        <f>'Dash Board'!$C$12+COUNT('Daily reducing balance'!$F$4:F2926)</f>
        <v>44653</v>
      </c>
      <c r="D2927">
        <f t="shared" si="315"/>
        <v>2022</v>
      </c>
      <c r="E2927">
        <f t="shared" si="316"/>
        <v>4</v>
      </c>
      <c r="F2927">
        <f>DAY('Dash Board'!$C$12+COUNT('Daily reducing balance'!$F$4:F2926))</f>
        <v>2</v>
      </c>
      <c r="G2927" s="8">
        <f t="shared" si="317"/>
        <v>196895.8049810435</v>
      </c>
      <c r="H2927" s="6">
        <f>G2927*'Dash Board'!$C$11/365</f>
        <v>56.641258967149504</v>
      </c>
      <c r="I2927" s="6">
        <f>H2927*'Dash Board'!$C$18/'Dash Board'!$C$11</f>
        <v>26.972028079595002</v>
      </c>
      <c r="J2927" s="6">
        <f>(G2927&gt;1)*PMT('Dash Board'!$C$11/365,$U$4,-'Dash Board'!$C$19)</f>
        <v>108.80376961660664</v>
      </c>
      <c r="K2927" s="6">
        <f t="shared" si="319"/>
        <v>0</v>
      </c>
      <c r="L2927" s="8">
        <f t="shared" si="320"/>
        <v>196843.64247039403</v>
      </c>
      <c r="N2927" s="8">
        <f t="shared" si="318"/>
        <v>81.831741537011638</v>
      </c>
      <c r="O2927" s="8">
        <f>IF(E2926&lt;&gt;E2927,SUM($N$4:N2927)-SUM($O$3:O2926),0)</f>
        <v>0</v>
      </c>
      <c r="P2927" s="6">
        <f>IF(B2927&gt;0,SUM($O$4:O2927)-SUM($P$3:P2926),0)</f>
        <v>0</v>
      </c>
      <c r="Q2927" s="6">
        <f t="shared" si="321"/>
        <v>26.972028079595002</v>
      </c>
      <c r="R2927" s="8">
        <f>IF(E2926&lt;&gt;E2927,SUM($Q$4:Q2927)-SUM($R$3:R2926),0)</f>
        <v>0</v>
      </c>
      <c r="S2927" s="6">
        <f>IF(B2927&gt;0,SUM($R$4:R2927)-SUM($S$3:S2926),0)</f>
        <v>0</v>
      </c>
    </row>
    <row r="2928" spans="1:19">
      <c r="A2928">
        <f>IF(E2927&lt;&gt;E2928,COUNTIF($A$4:A2927,"&lt;&gt;0")+1,0)</f>
        <v>0</v>
      </c>
      <c r="B2928">
        <f>IF(A2928&lt;&gt;0,IF(MOD(A2928,3)=0,COUNTIF($B$4:B2927,"&lt;&gt;0")+1,0),0)</f>
        <v>0</v>
      </c>
      <c r="C2928" s="9">
        <f>'Dash Board'!$C$12+COUNT('Daily reducing balance'!$F$4:F2927)</f>
        <v>44654</v>
      </c>
      <c r="D2928">
        <f t="shared" si="315"/>
        <v>2022</v>
      </c>
      <c r="E2928">
        <f t="shared" si="316"/>
        <v>4</v>
      </c>
      <c r="F2928">
        <f>DAY('Dash Board'!$C$12+COUNT('Daily reducing balance'!$F$4:F2927))</f>
        <v>3</v>
      </c>
      <c r="G2928" s="8">
        <f t="shared" si="317"/>
        <v>196843.64247039403</v>
      </c>
      <c r="H2928" s="6">
        <f>G2928*'Dash Board'!$C$11/365</f>
        <v>56.626253313401016</v>
      </c>
      <c r="I2928" s="6">
        <f>H2928*'Dash Board'!$C$18/'Dash Board'!$C$11</f>
        <v>26.964882530190962</v>
      </c>
      <c r="J2928" s="6">
        <f>(G2928&gt;1)*PMT('Dash Board'!$C$11/365,$U$4,-'Dash Board'!$C$19)</f>
        <v>108.80376961660664</v>
      </c>
      <c r="K2928" s="6">
        <f t="shared" si="319"/>
        <v>0</v>
      </c>
      <c r="L2928" s="8">
        <f t="shared" si="320"/>
        <v>196791.46495409083</v>
      </c>
      <c r="N2928" s="8">
        <f t="shared" si="318"/>
        <v>81.838887086415681</v>
      </c>
      <c r="O2928" s="8">
        <f>IF(E2927&lt;&gt;E2928,SUM($N$4:N2928)-SUM($O$3:O2927),0)</f>
        <v>0</v>
      </c>
      <c r="P2928" s="6">
        <f>IF(B2928&gt;0,SUM($O$4:O2928)-SUM($P$3:P2927),0)</f>
        <v>0</v>
      </c>
      <c r="Q2928" s="6">
        <f t="shared" si="321"/>
        <v>26.964882530190962</v>
      </c>
      <c r="R2928" s="8">
        <f>IF(E2927&lt;&gt;E2928,SUM($Q$4:Q2928)-SUM($R$3:R2927),0)</f>
        <v>0</v>
      </c>
      <c r="S2928" s="6">
        <f>IF(B2928&gt;0,SUM($R$4:R2928)-SUM($S$3:S2927),0)</f>
        <v>0</v>
      </c>
    </row>
    <row r="2929" spans="1:19">
      <c r="A2929">
        <f>IF(E2928&lt;&gt;E2929,COUNTIF($A$4:A2928,"&lt;&gt;0")+1,0)</f>
        <v>0</v>
      </c>
      <c r="B2929">
        <f>IF(A2929&lt;&gt;0,IF(MOD(A2929,3)=0,COUNTIF($B$4:B2928,"&lt;&gt;0")+1,0),0)</f>
        <v>0</v>
      </c>
      <c r="C2929" s="9">
        <f>'Dash Board'!$C$12+COUNT('Daily reducing balance'!$F$4:F2928)</f>
        <v>44655</v>
      </c>
      <c r="D2929">
        <f t="shared" si="315"/>
        <v>2022</v>
      </c>
      <c r="E2929">
        <f t="shared" si="316"/>
        <v>4</v>
      </c>
      <c r="F2929">
        <f>DAY('Dash Board'!$C$12+COUNT('Daily reducing balance'!$F$4:F2928))</f>
        <v>4</v>
      </c>
      <c r="G2929" s="8">
        <f t="shared" si="317"/>
        <v>196791.46495409083</v>
      </c>
      <c r="H2929" s="6">
        <f>G2929*'Dash Board'!$C$11/365</f>
        <v>56.611243342957628</v>
      </c>
      <c r="I2929" s="6">
        <f>H2929*'Dash Board'!$C$18/'Dash Board'!$C$11</f>
        <v>26.957734925217924</v>
      </c>
      <c r="J2929" s="6">
        <f>(G2929&gt;1)*PMT('Dash Board'!$C$11/365,$U$4,-'Dash Board'!$C$19)</f>
        <v>108.80376961660664</v>
      </c>
      <c r="K2929" s="6">
        <f t="shared" si="319"/>
        <v>0</v>
      </c>
      <c r="L2929" s="8">
        <f t="shared" si="320"/>
        <v>196739.27242781717</v>
      </c>
      <c r="N2929" s="8">
        <f t="shared" si="318"/>
        <v>81.846034691388724</v>
      </c>
      <c r="O2929" s="8">
        <f>IF(E2928&lt;&gt;E2929,SUM($N$4:N2929)-SUM($O$3:O2928),0)</f>
        <v>0</v>
      </c>
      <c r="P2929" s="6">
        <f>IF(B2929&gt;0,SUM($O$4:O2929)-SUM($P$3:P2928),0)</f>
        <v>0</v>
      </c>
      <c r="Q2929" s="6">
        <f t="shared" si="321"/>
        <v>26.957734925217924</v>
      </c>
      <c r="R2929" s="8">
        <f>IF(E2928&lt;&gt;E2929,SUM($Q$4:Q2929)-SUM($R$3:R2928),0)</f>
        <v>0</v>
      </c>
      <c r="S2929" s="6">
        <f>IF(B2929&gt;0,SUM($R$4:R2929)-SUM($S$3:S2928),0)</f>
        <v>0</v>
      </c>
    </row>
    <row r="2930" spans="1:19">
      <c r="A2930">
        <f>IF(E2929&lt;&gt;E2930,COUNTIF($A$4:A2929,"&lt;&gt;0")+1,0)</f>
        <v>0</v>
      </c>
      <c r="B2930">
        <f>IF(A2930&lt;&gt;0,IF(MOD(A2930,3)=0,COUNTIF($B$4:B2929,"&lt;&gt;0")+1,0),0)</f>
        <v>0</v>
      </c>
      <c r="C2930" s="9">
        <f>'Dash Board'!$C$12+COUNT('Daily reducing balance'!$F$4:F2929)</f>
        <v>44656</v>
      </c>
      <c r="D2930">
        <f t="shared" si="315"/>
        <v>2022</v>
      </c>
      <c r="E2930">
        <f t="shared" si="316"/>
        <v>4</v>
      </c>
      <c r="F2930">
        <f>DAY('Dash Board'!$C$12+COUNT('Daily reducing balance'!$F$4:F2929))</f>
        <v>5</v>
      </c>
      <c r="G2930" s="8">
        <f t="shared" si="317"/>
        <v>196739.27242781717</v>
      </c>
      <c r="H2930" s="6">
        <f>G2930*'Dash Board'!$C$11/365</f>
        <v>56.596229054577542</v>
      </c>
      <c r="I2930" s="6">
        <f>H2930*'Dash Board'!$C$18/'Dash Board'!$C$11</f>
        <v>26.950585264084548</v>
      </c>
      <c r="J2930" s="6">
        <f>(G2930&gt;1)*PMT('Dash Board'!$C$11/365,$U$4,-'Dash Board'!$C$19)</f>
        <v>108.80376961660664</v>
      </c>
      <c r="K2930" s="6">
        <f t="shared" si="319"/>
        <v>0</v>
      </c>
      <c r="L2930" s="8">
        <f t="shared" si="320"/>
        <v>196687.06488725514</v>
      </c>
      <c r="N2930" s="8">
        <f t="shared" si="318"/>
        <v>81.853184352522092</v>
      </c>
      <c r="O2930" s="8">
        <f>IF(E2929&lt;&gt;E2930,SUM($N$4:N2930)-SUM($O$3:O2929),0)</f>
        <v>0</v>
      </c>
      <c r="P2930" s="6">
        <f>IF(B2930&gt;0,SUM($O$4:O2930)-SUM($P$3:P2929),0)</f>
        <v>0</v>
      </c>
      <c r="Q2930" s="6">
        <f t="shared" si="321"/>
        <v>26.950585264084548</v>
      </c>
      <c r="R2930" s="8">
        <f>IF(E2929&lt;&gt;E2930,SUM($Q$4:Q2930)-SUM($R$3:R2929),0)</f>
        <v>0</v>
      </c>
      <c r="S2930" s="6">
        <f>IF(B2930&gt;0,SUM($R$4:R2930)-SUM($S$3:S2929),0)</f>
        <v>0</v>
      </c>
    </row>
    <row r="2931" spans="1:19">
      <c r="A2931">
        <f>IF(E2930&lt;&gt;E2931,COUNTIF($A$4:A2930,"&lt;&gt;0")+1,0)</f>
        <v>0</v>
      </c>
      <c r="B2931">
        <f>IF(A2931&lt;&gt;0,IF(MOD(A2931,3)=0,COUNTIF($B$4:B2930,"&lt;&gt;0")+1,0),0)</f>
        <v>0</v>
      </c>
      <c r="C2931" s="9">
        <f>'Dash Board'!$C$12+COUNT('Daily reducing balance'!$F$4:F2930)</f>
        <v>44657</v>
      </c>
      <c r="D2931">
        <f t="shared" si="315"/>
        <v>2022</v>
      </c>
      <c r="E2931">
        <f t="shared" si="316"/>
        <v>4</v>
      </c>
      <c r="F2931">
        <f>DAY('Dash Board'!$C$12+COUNT('Daily reducing balance'!$F$4:F2930))</f>
        <v>6</v>
      </c>
      <c r="G2931" s="8">
        <f t="shared" si="317"/>
        <v>196687.06488725514</v>
      </c>
      <c r="H2931" s="6">
        <f>G2931*'Dash Board'!$C$11/365</f>
        <v>56.581210447018606</v>
      </c>
      <c r="I2931" s="6">
        <f>H2931*'Dash Board'!$C$18/'Dash Board'!$C$11</f>
        <v>26.943433546199341</v>
      </c>
      <c r="J2931" s="6">
        <f>(G2931&gt;1)*PMT('Dash Board'!$C$11/365,$U$4,-'Dash Board'!$C$19)</f>
        <v>108.80376961660664</v>
      </c>
      <c r="K2931" s="6">
        <f t="shared" si="319"/>
        <v>0</v>
      </c>
      <c r="L2931" s="8">
        <f t="shared" si="320"/>
        <v>196634.84232808553</v>
      </c>
      <c r="N2931" s="8">
        <f t="shared" si="318"/>
        <v>81.8603360704073</v>
      </c>
      <c r="O2931" s="8">
        <f>IF(E2930&lt;&gt;E2931,SUM($N$4:N2931)-SUM($O$3:O2930),0)</f>
        <v>0</v>
      </c>
      <c r="P2931" s="6">
        <f>IF(B2931&gt;0,SUM($O$4:O2931)-SUM($P$3:P2930),0)</f>
        <v>0</v>
      </c>
      <c r="Q2931" s="6">
        <f t="shared" si="321"/>
        <v>26.943433546199341</v>
      </c>
      <c r="R2931" s="8">
        <f>IF(E2930&lt;&gt;E2931,SUM($Q$4:Q2931)-SUM($R$3:R2930),0)</f>
        <v>0</v>
      </c>
      <c r="S2931" s="6">
        <f>IF(B2931&gt;0,SUM($R$4:R2931)-SUM($S$3:S2930),0)</f>
        <v>0</v>
      </c>
    </row>
    <row r="2932" spans="1:19">
      <c r="A2932">
        <f>IF(E2931&lt;&gt;E2932,COUNTIF($A$4:A2931,"&lt;&gt;0")+1,0)</f>
        <v>0</v>
      </c>
      <c r="B2932">
        <f>IF(A2932&lt;&gt;0,IF(MOD(A2932,3)=0,COUNTIF($B$4:B2931,"&lt;&gt;0")+1,0),0)</f>
        <v>0</v>
      </c>
      <c r="C2932" s="9">
        <f>'Dash Board'!$C$12+COUNT('Daily reducing balance'!$F$4:F2931)</f>
        <v>44658</v>
      </c>
      <c r="D2932">
        <f t="shared" ref="D2932:D2995" si="322">IF(AND(E2932=1,F2932=1),D2931+1,D2931)</f>
        <v>2022</v>
      </c>
      <c r="E2932">
        <f t="shared" ref="E2932:E2995" si="323">IF(F2932=1,IF(E2931+1&gt;12,1,E2931+1),E2931)</f>
        <v>4</v>
      </c>
      <c r="F2932">
        <f>DAY('Dash Board'!$C$12+COUNT('Daily reducing balance'!$F$4:F2931))</f>
        <v>7</v>
      </c>
      <c r="G2932" s="8">
        <f t="shared" ref="G2932:G2995" si="324">L2931</f>
        <v>196634.84232808553</v>
      </c>
      <c r="H2932" s="6">
        <f>G2932*'Dash Board'!$C$11/365</f>
        <v>56.566187519038309</v>
      </c>
      <c r="I2932" s="6">
        <f>H2932*'Dash Board'!$C$18/'Dash Board'!$C$11</f>
        <v>26.936279770970629</v>
      </c>
      <c r="J2932" s="6">
        <f>(G2932&gt;1)*PMT('Dash Board'!$C$11/365,$U$4,-'Dash Board'!$C$19)</f>
        <v>108.80376961660664</v>
      </c>
      <c r="K2932" s="6">
        <f t="shared" si="319"/>
        <v>0</v>
      </c>
      <c r="L2932" s="8">
        <f t="shared" si="320"/>
        <v>196582.60474598795</v>
      </c>
      <c r="N2932" s="8">
        <f t="shared" ref="N2932:N2995" si="325">J2932-I2932</f>
        <v>81.867489845636015</v>
      </c>
      <c r="O2932" s="8">
        <f>IF(E2931&lt;&gt;E2932,SUM($N$4:N2932)-SUM($O$3:O2931),0)</f>
        <v>0</v>
      </c>
      <c r="P2932" s="6">
        <f>IF(B2932&gt;0,SUM($O$4:O2932)-SUM($P$3:P2931),0)</f>
        <v>0</v>
      </c>
      <c r="Q2932" s="6">
        <f t="shared" si="321"/>
        <v>26.936279770970629</v>
      </c>
      <c r="R2932" s="8">
        <f>IF(E2931&lt;&gt;E2932,SUM($Q$4:Q2932)-SUM($R$3:R2931),0)</f>
        <v>0</v>
      </c>
      <c r="S2932" s="6">
        <f>IF(B2932&gt;0,SUM($R$4:R2932)-SUM($S$3:S2931),0)</f>
        <v>0</v>
      </c>
    </row>
    <row r="2933" spans="1:19">
      <c r="A2933">
        <f>IF(E2932&lt;&gt;E2933,COUNTIF($A$4:A2932,"&lt;&gt;0")+1,0)</f>
        <v>0</v>
      </c>
      <c r="B2933">
        <f>IF(A2933&lt;&gt;0,IF(MOD(A2933,3)=0,COUNTIF($B$4:B2932,"&lt;&gt;0")+1,0),0)</f>
        <v>0</v>
      </c>
      <c r="C2933" s="9">
        <f>'Dash Board'!$C$12+COUNT('Daily reducing balance'!$F$4:F2932)</f>
        <v>44659</v>
      </c>
      <c r="D2933">
        <f t="shared" si="322"/>
        <v>2022</v>
      </c>
      <c r="E2933">
        <f t="shared" si="323"/>
        <v>4</v>
      </c>
      <c r="F2933">
        <f>DAY('Dash Board'!$C$12+COUNT('Daily reducing balance'!$F$4:F2932))</f>
        <v>8</v>
      </c>
      <c r="G2933" s="8">
        <f t="shared" si="324"/>
        <v>196582.60474598795</v>
      </c>
      <c r="H2933" s="6">
        <f>G2933*'Dash Board'!$C$11/365</f>
        <v>56.551160269393797</v>
      </c>
      <c r="I2933" s="6">
        <f>H2933*'Dash Board'!$C$18/'Dash Board'!$C$11</f>
        <v>26.929123937806573</v>
      </c>
      <c r="J2933" s="6">
        <f>(G2933&gt;1)*PMT('Dash Board'!$C$11/365,$U$4,-'Dash Board'!$C$19)</f>
        <v>108.80376961660664</v>
      </c>
      <c r="K2933" s="6">
        <f t="shared" si="319"/>
        <v>0</v>
      </c>
      <c r="L2933" s="8">
        <f t="shared" si="320"/>
        <v>196530.35213664072</v>
      </c>
      <c r="N2933" s="8">
        <f t="shared" si="325"/>
        <v>81.874645678800078</v>
      </c>
      <c r="O2933" s="8">
        <f>IF(E2932&lt;&gt;E2933,SUM($N$4:N2933)-SUM($O$3:O2932),0)</f>
        <v>0</v>
      </c>
      <c r="P2933" s="6">
        <f>IF(B2933&gt;0,SUM($O$4:O2933)-SUM($P$3:P2932),0)</f>
        <v>0</v>
      </c>
      <c r="Q2933" s="6">
        <f t="shared" si="321"/>
        <v>26.929123937806573</v>
      </c>
      <c r="R2933" s="8">
        <f>IF(E2932&lt;&gt;E2933,SUM($Q$4:Q2933)-SUM($R$3:R2932),0)</f>
        <v>0</v>
      </c>
      <c r="S2933" s="6">
        <f>IF(B2933&gt;0,SUM($R$4:R2933)-SUM($S$3:S2932),0)</f>
        <v>0</v>
      </c>
    </row>
    <row r="2934" spans="1:19">
      <c r="A2934">
        <f>IF(E2933&lt;&gt;E2934,COUNTIF($A$4:A2933,"&lt;&gt;0")+1,0)</f>
        <v>0</v>
      </c>
      <c r="B2934">
        <f>IF(A2934&lt;&gt;0,IF(MOD(A2934,3)=0,COUNTIF($B$4:B2933,"&lt;&gt;0")+1,0),0)</f>
        <v>0</v>
      </c>
      <c r="C2934" s="9">
        <f>'Dash Board'!$C$12+COUNT('Daily reducing balance'!$F$4:F2933)</f>
        <v>44660</v>
      </c>
      <c r="D2934">
        <f t="shared" si="322"/>
        <v>2022</v>
      </c>
      <c r="E2934">
        <f t="shared" si="323"/>
        <v>4</v>
      </c>
      <c r="F2934">
        <f>DAY('Dash Board'!$C$12+COUNT('Daily reducing balance'!$F$4:F2933))</f>
        <v>9</v>
      </c>
      <c r="G2934" s="8">
        <f t="shared" si="324"/>
        <v>196530.35213664072</v>
      </c>
      <c r="H2934" s="6">
        <f>G2934*'Dash Board'!$C$11/365</f>
        <v>56.53612869684185</v>
      </c>
      <c r="I2934" s="6">
        <f>H2934*'Dash Board'!$C$18/'Dash Board'!$C$11</f>
        <v>26.921966046115166</v>
      </c>
      <c r="J2934" s="6">
        <f>(G2934&gt;1)*PMT('Dash Board'!$C$11/365,$U$4,-'Dash Board'!$C$19)</f>
        <v>108.80376961660664</v>
      </c>
      <c r="K2934" s="6">
        <f t="shared" si="319"/>
        <v>0</v>
      </c>
      <c r="L2934" s="8">
        <f t="shared" si="320"/>
        <v>196478.08449572095</v>
      </c>
      <c r="N2934" s="8">
        <f t="shared" si="325"/>
        <v>81.881803570491485</v>
      </c>
      <c r="O2934" s="8">
        <f>IF(E2933&lt;&gt;E2934,SUM($N$4:N2934)-SUM($O$3:O2933),0)</f>
        <v>0</v>
      </c>
      <c r="P2934" s="6">
        <f>IF(B2934&gt;0,SUM($O$4:O2934)-SUM($P$3:P2933),0)</f>
        <v>0</v>
      </c>
      <c r="Q2934" s="6">
        <f t="shared" si="321"/>
        <v>26.921966046115166</v>
      </c>
      <c r="R2934" s="8">
        <f>IF(E2933&lt;&gt;E2934,SUM($Q$4:Q2934)-SUM($R$3:R2933),0)</f>
        <v>0</v>
      </c>
      <c r="S2934" s="6">
        <f>IF(B2934&gt;0,SUM($R$4:R2934)-SUM($S$3:S2933),0)</f>
        <v>0</v>
      </c>
    </row>
    <row r="2935" spans="1:19">
      <c r="A2935">
        <f>IF(E2934&lt;&gt;E2935,COUNTIF($A$4:A2934,"&lt;&gt;0")+1,0)</f>
        <v>0</v>
      </c>
      <c r="B2935">
        <f>IF(A2935&lt;&gt;0,IF(MOD(A2935,3)=0,COUNTIF($B$4:B2934,"&lt;&gt;0")+1,0),0)</f>
        <v>0</v>
      </c>
      <c r="C2935" s="9">
        <f>'Dash Board'!$C$12+COUNT('Daily reducing balance'!$F$4:F2934)</f>
        <v>44661</v>
      </c>
      <c r="D2935">
        <f t="shared" si="322"/>
        <v>2022</v>
      </c>
      <c r="E2935">
        <f t="shared" si="323"/>
        <v>4</v>
      </c>
      <c r="F2935">
        <f>DAY('Dash Board'!$C$12+COUNT('Daily reducing balance'!$F$4:F2934))</f>
        <v>10</v>
      </c>
      <c r="G2935" s="8">
        <f t="shared" si="324"/>
        <v>196478.08449572095</v>
      </c>
      <c r="H2935" s="6">
        <f>G2935*'Dash Board'!$C$11/365</f>
        <v>56.521092800138902</v>
      </c>
      <c r="I2935" s="6">
        <f>H2935*'Dash Board'!$C$18/'Dash Board'!$C$11</f>
        <v>26.914806095304243</v>
      </c>
      <c r="J2935" s="6">
        <f>(G2935&gt;1)*PMT('Dash Board'!$C$11/365,$U$4,-'Dash Board'!$C$19)</f>
        <v>108.80376961660664</v>
      </c>
      <c r="K2935" s="6">
        <f t="shared" si="319"/>
        <v>0</v>
      </c>
      <c r="L2935" s="8">
        <f t="shared" si="320"/>
        <v>196425.80181890447</v>
      </c>
      <c r="N2935" s="8">
        <f t="shared" si="325"/>
        <v>81.888963521302401</v>
      </c>
      <c r="O2935" s="8">
        <f>IF(E2934&lt;&gt;E2935,SUM($N$4:N2935)-SUM($O$3:O2934),0)</f>
        <v>0</v>
      </c>
      <c r="P2935" s="6">
        <f>IF(B2935&gt;0,SUM($O$4:O2935)-SUM($P$3:P2934),0)</f>
        <v>0</v>
      </c>
      <c r="Q2935" s="6">
        <f t="shared" si="321"/>
        <v>26.914806095304243</v>
      </c>
      <c r="R2935" s="8">
        <f>IF(E2934&lt;&gt;E2935,SUM($Q$4:Q2935)-SUM($R$3:R2934),0)</f>
        <v>0</v>
      </c>
      <c r="S2935" s="6">
        <f>IF(B2935&gt;0,SUM($R$4:R2935)-SUM($S$3:S2934),0)</f>
        <v>0</v>
      </c>
    </row>
    <row r="2936" spans="1:19">
      <c r="A2936">
        <f>IF(E2935&lt;&gt;E2936,COUNTIF($A$4:A2935,"&lt;&gt;0")+1,0)</f>
        <v>0</v>
      </c>
      <c r="B2936">
        <f>IF(A2936&lt;&gt;0,IF(MOD(A2936,3)=0,COUNTIF($B$4:B2935,"&lt;&gt;0")+1,0),0)</f>
        <v>0</v>
      </c>
      <c r="C2936" s="9">
        <f>'Dash Board'!$C$12+COUNT('Daily reducing balance'!$F$4:F2935)</f>
        <v>44662</v>
      </c>
      <c r="D2936">
        <f t="shared" si="322"/>
        <v>2022</v>
      </c>
      <c r="E2936">
        <f t="shared" si="323"/>
        <v>4</v>
      </c>
      <c r="F2936">
        <f>DAY('Dash Board'!$C$12+COUNT('Daily reducing balance'!$F$4:F2935))</f>
        <v>11</v>
      </c>
      <c r="G2936" s="8">
        <f t="shared" si="324"/>
        <v>196425.80181890447</v>
      </c>
      <c r="H2936" s="6">
        <f>G2936*'Dash Board'!$C$11/365</f>
        <v>56.506052578041015</v>
      </c>
      <c r="I2936" s="6">
        <f>H2936*'Dash Board'!$C$18/'Dash Board'!$C$11</f>
        <v>26.907644084781438</v>
      </c>
      <c r="J2936" s="6">
        <f>(G2936&gt;1)*PMT('Dash Board'!$C$11/365,$U$4,-'Dash Board'!$C$19)</f>
        <v>108.80376961660664</v>
      </c>
      <c r="K2936" s="6">
        <f t="shared" si="319"/>
        <v>0</v>
      </c>
      <c r="L2936" s="8">
        <f t="shared" si="320"/>
        <v>196373.5041018659</v>
      </c>
      <c r="N2936" s="8">
        <f t="shared" si="325"/>
        <v>81.896125531825206</v>
      </c>
      <c r="O2936" s="8">
        <f>IF(E2935&lt;&gt;E2936,SUM($N$4:N2936)-SUM($O$3:O2935),0)</f>
        <v>0</v>
      </c>
      <c r="P2936" s="6">
        <f>IF(B2936&gt;0,SUM($O$4:O2936)-SUM($P$3:P2935),0)</f>
        <v>0</v>
      </c>
      <c r="Q2936" s="6">
        <f t="shared" si="321"/>
        <v>26.907644084781438</v>
      </c>
      <c r="R2936" s="8">
        <f>IF(E2935&lt;&gt;E2936,SUM($Q$4:Q2936)-SUM($R$3:R2935),0)</f>
        <v>0</v>
      </c>
      <c r="S2936" s="6">
        <f>IF(B2936&gt;0,SUM($R$4:R2936)-SUM($S$3:S2935),0)</f>
        <v>0</v>
      </c>
    </row>
    <row r="2937" spans="1:19">
      <c r="A2937">
        <f>IF(E2936&lt;&gt;E2937,COUNTIF($A$4:A2936,"&lt;&gt;0")+1,0)</f>
        <v>0</v>
      </c>
      <c r="B2937">
        <f>IF(A2937&lt;&gt;0,IF(MOD(A2937,3)=0,COUNTIF($B$4:B2936,"&lt;&gt;0")+1,0),0)</f>
        <v>0</v>
      </c>
      <c r="C2937" s="9">
        <f>'Dash Board'!$C$12+COUNT('Daily reducing balance'!$F$4:F2936)</f>
        <v>44663</v>
      </c>
      <c r="D2937">
        <f t="shared" si="322"/>
        <v>2022</v>
      </c>
      <c r="E2937">
        <f t="shared" si="323"/>
        <v>4</v>
      </c>
      <c r="F2937">
        <f>DAY('Dash Board'!$C$12+COUNT('Daily reducing balance'!$F$4:F2936))</f>
        <v>12</v>
      </c>
      <c r="G2937" s="8">
        <f t="shared" si="324"/>
        <v>196373.5041018659</v>
      </c>
      <c r="H2937" s="6">
        <f>G2937*'Dash Board'!$C$11/365</f>
        <v>56.491008029303885</v>
      </c>
      <c r="I2937" s="6">
        <f>H2937*'Dash Board'!$C$18/'Dash Board'!$C$11</f>
        <v>26.900480013954233</v>
      </c>
      <c r="J2937" s="6">
        <f>(G2937&gt;1)*PMT('Dash Board'!$C$11/365,$U$4,-'Dash Board'!$C$19)</f>
        <v>108.80376961660664</v>
      </c>
      <c r="K2937" s="6">
        <f t="shared" si="319"/>
        <v>0</v>
      </c>
      <c r="L2937" s="8">
        <f t="shared" si="320"/>
        <v>196321.19134027857</v>
      </c>
      <c r="N2937" s="8">
        <f t="shared" si="325"/>
        <v>81.903289602652407</v>
      </c>
      <c r="O2937" s="8">
        <f>IF(E2936&lt;&gt;E2937,SUM($N$4:N2937)-SUM($O$3:O2936),0)</f>
        <v>0</v>
      </c>
      <c r="P2937" s="6">
        <f>IF(B2937&gt;0,SUM($O$4:O2937)-SUM($P$3:P2936),0)</f>
        <v>0</v>
      </c>
      <c r="Q2937" s="6">
        <f t="shared" si="321"/>
        <v>26.900480013954233</v>
      </c>
      <c r="R2937" s="8">
        <f>IF(E2936&lt;&gt;E2937,SUM($Q$4:Q2937)-SUM($R$3:R2936),0)</f>
        <v>0</v>
      </c>
      <c r="S2937" s="6">
        <f>IF(B2937&gt;0,SUM($R$4:R2937)-SUM($S$3:S2936),0)</f>
        <v>0</v>
      </c>
    </row>
    <row r="2938" spans="1:19">
      <c r="A2938">
        <f>IF(E2937&lt;&gt;E2938,COUNTIF($A$4:A2937,"&lt;&gt;0")+1,0)</f>
        <v>0</v>
      </c>
      <c r="B2938">
        <f>IF(A2938&lt;&gt;0,IF(MOD(A2938,3)=0,COUNTIF($B$4:B2937,"&lt;&gt;0")+1,0),0)</f>
        <v>0</v>
      </c>
      <c r="C2938" s="9">
        <f>'Dash Board'!$C$12+COUNT('Daily reducing balance'!$F$4:F2937)</f>
        <v>44664</v>
      </c>
      <c r="D2938">
        <f t="shared" si="322"/>
        <v>2022</v>
      </c>
      <c r="E2938">
        <f t="shared" si="323"/>
        <v>4</v>
      </c>
      <c r="F2938">
        <f>DAY('Dash Board'!$C$12+COUNT('Daily reducing balance'!$F$4:F2937))</f>
        <v>13</v>
      </c>
      <c r="G2938" s="8">
        <f t="shared" si="324"/>
        <v>196321.19134027857</v>
      </c>
      <c r="H2938" s="6">
        <f>G2938*'Dash Board'!$C$11/365</f>
        <v>56.475959152682883</v>
      </c>
      <c r="I2938" s="6">
        <f>H2938*'Dash Board'!$C$18/'Dash Board'!$C$11</f>
        <v>26.893313882229947</v>
      </c>
      <c r="J2938" s="6">
        <f>(G2938&gt;1)*PMT('Dash Board'!$C$11/365,$U$4,-'Dash Board'!$C$19)</f>
        <v>108.80376961660664</v>
      </c>
      <c r="K2938" s="6">
        <f t="shared" si="319"/>
        <v>0</v>
      </c>
      <c r="L2938" s="8">
        <f t="shared" si="320"/>
        <v>196268.86352981464</v>
      </c>
      <c r="N2938" s="8">
        <f t="shared" si="325"/>
        <v>81.910455734376697</v>
      </c>
      <c r="O2938" s="8">
        <f>IF(E2937&lt;&gt;E2938,SUM($N$4:N2938)-SUM($O$3:O2937),0)</f>
        <v>0</v>
      </c>
      <c r="P2938" s="6">
        <f>IF(B2938&gt;0,SUM($O$4:O2938)-SUM($P$3:P2937),0)</f>
        <v>0</v>
      </c>
      <c r="Q2938" s="6">
        <f t="shared" si="321"/>
        <v>26.893313882229947</v>
      </c>
      <c r="R2938" s="8">
        <f>IF(E2937&lt;&gt;E2938,SUM($Q$4:Q2938)-SUM($R$3:R2937),0)</f>
        <v>0</v>
      </c>
      <c r="S2938" s="6">
        <f>IF(B2938&gt;0,SUM($R$4:R2938)-SUM($S$3:S2937),0)</f>
        <v>0</v>
      </c>
    </row>
    <row r="2939" spans="1:19">
      <c r="A2939">
        <f>IF(E2938&lt;&gt;E2939,COUNTIF($A$4:A2938,"&lt;&gt;0")+1,0)</f>
        <v>0</v>
      </c>
      <c r="B2939">
        <f>IF(A2939&lt;&gt;0,IF(MOD(A2939,3)=0,COUNTIF($B$4:B2938,"&lt;&gt;0")+1,0),0)</f>
        <v>0</v>
      </c>
      <c r="C2939" s="9">
        <f>'Dash Board'!$C$12+COUNT('Daily reducing balance'!$F$4:F2938)</f>
        <v>44665</v>
      </c>
      <c r="D2939">
        <f t="shared" si="322"/>
        <v>2022</v>
      </c>
      <c r="E2939">
        <f t="shared" si="323"/>
        <v>4</v>
      </c>
      <c r="F2939">
        <f>DAY('Dash Board'!$C$12+COUNT('Daily reducing balance'!$F$4:F2938))</f>
        <v>14</v>
      </c>
      <c r="G2939" s="8">
        <f t="shared" si="324"/>
        <v>196268.86352981464</v>
      </c>
      <c r="H2939" s="6">
        <f>G2939*'Dash Board'!$C$11/365</f>
        <v>56.460905946932975</v>
      </c>
      <c r="I2939" s="6">
        <f>H2939*'Dash Board'!$C$18/'Dash Board'!$C$11</f>
        <v>26.886145689015706</v>
      </c>
      <c r="J2939" s="6">
        <f>(G2939&gt;1)*PMT('Dash Board'!$C$11/365,$U$4,-'Dash Board'!$C$19)</f>
        <v>108.80376961660664</v>
      </c>
      <c r="K2939" s="6">
        <f t="shared" si="319"/>
        <v>0</v>
      </c>
      <c r="L2939" s="8">
        <f t="shared" si="320"/>
        <v>196216.52066614496</v>
      </c>
      <c r="N2939" s="8">
        <f t="shared" si="325"/>
        <v>81.917623927590938</v>
      </c>
      <c r="O2939" s="8">
        <f>IF(E2938&lt;&gt;E2939,SUM($N$4:N2939)-SUM($O$3:O2938),0)</f>
        <v>0</v>
      </c>
      <c r="P2939" s="6">
        <f>IF(B2939&gt;0,SUM($O$4:O2939)-SUM($P$3:P2938),0)</f>
        <v>0</v>
      </c>
      <c r="Q2939" s="6">
        <f t="shared" si="321"/>
        <v>26.886145689015706</v>
      </c>
      <c r="R2939" s="8">
        <f>IF(E2938&lt;&gt;E2939,SUM($Q$4:Q2939)-SUM($R$3:R2938),0)</f>
        <v>0</v>
      </c>
      <c r="S2939" s="6">
        <f>IF(B2939&gt;0,SUM($R$4:R2939)-SUM($S$3:S2938),0)</f>
        <v>0</v>
      </c>
    </row>
    <row r="2940" spans="1:19">
      <c r="A2940">
        <f>IF(E2939&lt;&gt;E2940,COUNTIF($A$4:A2939,"&lt;&gt;0")+1,0)</f>
        <v>0</v>
      </c>
      <c r="B2940">
        <f>IF(A2940&lt;&gt;0,IF(MOD(A2940,3)=0,COUNTIF($B$4:B2939,"&lt;&gt;0")+1,0),0)</f>
        <v>0</v>
      </c>
      <c r="C2940" s="9">
        <f>'Dash Board'!$C$12+COUNT('Daily reducing balance'!$F$4:F2939)</f>
        <v>44666</v>
      </c>
      <c r="D2940">
        <f t="shared" si="322"/>
        <v>2022</v>
      </c>
      <c r="E2940">
        <f t="shared" si="323"/>
        <v>4</v>
      </c>
      <c r="F2940">
        <f>DAY('Dash Board'!$C$12+COUNT('Daily reducing balance'!$F$4:F2939))</f>
        <v>15</v>
      </c>
      <c r="G2940" s="8">
        <f t="shared" si="324"/>
        <v>196216.52066614496</v>
      </c>
      <c r="H2940" s="6">
        <f>G2940*'Dash Board'!$C$11/365</f>
        <v>56.445848410808821</v>
      </c>
      <c r="I2940" s="6">
        <f>H2940*'Dash Board'!$C$18/'Dash Board'!$C$11</f>
        <v>26.878975433718487</v>
      </c>
      <c r="J2940" s="6">
        <f>(G2940&gt;1)*PMT('Dash Board'!$C$11/365,$U$4,-'Dash Board'!$C$19)</f>
        <v>108.80376961660664</v>
      </c>
      <c r="K2940" s="6">
        <f t="shared" si="319"/>
        <v>0</v>
      </c>
      <c r="L2940" s="8">
        <f t="shared" si="320"/>
        <v>196164.16274493915</v>
      </c>
      <c r="N2940" s="8">
        <f t="shared" si="325"/>
        <v>81.924794182888149</v>
      </c>
      <c r="O2940" s="8">
        <f>IF(E2939&lt;&gt;E2940,SUM($N$4:N2940)-SUM($O$3:O2939),0)</f>
        <v>0</v>
      </c>
      <c r="P2940" s="6">
        <f>IF(B2940&gt;0,SUM($O$4:O2940)-SUM($P$3:P2939),0)</f>
        <v>0</v>
      </c>
      <c r="Q2940" s="6">
        <f t="shared" si="321"/>
        <v>26.878975433718487</v>
      </c>
      <c r="R2940" s="8">
        <f>IF(E2939&lt;&gt;E2940,SUM($Q$4:Q2940)-SUM($R$3:R2939),0)</f>
        <v>0</v>
      </c>
      <c r="S2940" s="6">
        <f>IF(B2940&gt;0,SUM($R$4:R2940)-SUM($S$3:S2939),0)</f>
        <v>0</v>
      </c>
    </row>
    <row r="2941" spans="1:19">
      <c r="A2941">
        <f>IF(E2940&lt;&gt;E2941,COUNTIF($A$4:A2940,"&lt;&gt;0")+1,0)</f>
        <v>0</v>
      </c>
      <c r="B2941">
        <f>IF(A2941&lt;&gt;0,IF(MOD(A2941,3)=0,COUNTIF($B$4:B2940,"&lt;&gt;0")+1,0),0)</f>
        <v>0</v>
      </c>
      <c r="C2941" s="9">
        <f>'Dash Board'!$C$12+COUNT('Daily reducing balance'!$F$4:F2940)</f>
        <v>44667</v>
      </c>
      <c r="D2941">
        <f t="shared" si="322"/>
        <v>2022</v>
      </c>
      <c r="E2941">
        <f t="shared" si="323"/>
        <v>4</v>
      </c>
      <c r="F2941">
        <f>DAY('Dash Board'!$C$12+COUNT('Daily reducing balance'!$F$4:F2940))</f>
        <v>16</v>
      </c>
      <c r="G2941" s="8">
        <f t="shared" si="324"/>
        <v>196164.16274493915</v>
      </c>
      <c r="H2941" s="6">
        <f>G2941*'Dash Board'!$C$11/365</f>
        <v>56.430786543064691</v>
      </c>
      <c r="I2941" s="6">
        <f>H2941*'Dash Board'!$C$18/'Dash Board'!$C$11</f>
        <v>26.871803115745095</v>
      </c>
      <c r="J2941" s="6">
        <f>(G2941&gt;1)*PMT('Dash Board'!$C$11/365,$U$4,-'Dash Board'!$C$19)</f>
        <v>108.80376961660664</v>
      </c>
      <c r="K2941" s="6">
        <f t="shared" si="319"/>
        <v>0</v>
      </c>
      <c r="L2941" s="8">
        <f t="shared" si="320"/>
        <v>196111.7897618656</v>
      </c>
      <c r="N2941" s="8">
        <f t="shared" si="325"/>
        <v>81.931966500861549</v>
      </c>
      <c r="O2941" s="8">
        <f>IF(E2940&lt;&gt;E2941,SUM($N$4:N2941)-SUM($O$3:O2940),0)</f>
        <v>0</v>
      </c>
      <c r="P2941" s="6">
        <f>IF(B2941&gt;0,SUM($O$4:O2941)-SUM($P$3:P2940),0)</f>
        <v>0</v>
      </c>
      <c r="Q2941" s="6">
        <f t="shared" si="321"/>
        <v>26.871803115745095</v>
      </c>
      <c r="R2941" s="8">
        <f>IF(E2940&lt;&gt;E2941,SUM($Q$4:Q2941)-SUM($R$3:R2940),0)</f>
        <v>0</v>
      </c>
      <c r="S2941" s="6">
        <f>IF(B2941&gt;0,SUM($R$4:R2941)-SUM($S$3:S2940),0)</f>
        <v>0</v>
      </c>
    </row>
    <row r="2942" spans="1:19">
      <c r="A2942">
        <f>IF(E2941&lt;&gt;E2942,COUNTIF($A$4:A2941,"&lt;&gt;0")+1,0)</f>
        <v>0</v>
      </c>
      <c r="B2942">
        <f>IF(A2942&lt;&gt;0,IF(MOD(A2942,3)=0,COUNTIF($B$4:B2941,"&lt;&gt;0")+1,0),0)</f>
        <v>0</v>
      </c>
      <c r="C2942" s="9">
        <f>'Dash Board'!$C$12+COUNT('Daily reducing balance'!$F$4:F2941)</f>
        <v>44668</v>
      </c>
      <c r="D2942">
        <f t="shared" si="322"/>
        <v>2022</v>
      </c>
      <c r="E2942">
        <f t="shared" si="323"/>
        <v>4</v>
      </c>
      <c r="F2942">
        <f>DAY('Dash Board'!$C$12+COUNT('Daily reducing balance'!$F$4:F2941))</f>
        <v>17</v>
      </c>
      <c r="G2942" s="8">
        <f t="shared" si="324"/>
        <v>196111.7897618656</v>
      </c>
      <c r="H2942" s="6">
        <f>G2942*'Dash Board'!$C$11/365</f>
        <v>56.415720342454485</v>
      </c>
      <c r="I2942" s="6">
        <f>H2942*'Dash Board'!$C$18/'Dash Board'!$C$11</f>
        <v>26.864628734502141</v>
      </c>
      <c r="J2942" s="6">
        <f>(G2942&gt;1)*PMT('Dash Board'!$C$11/365,$U$4,-'Dash Board'!$C$19)</f>
        <v>108.80376961660664</v>
      </c>
      <c r="K2942" s="6">
        <f t="shared" si="319"/>
        <v>0</v>
      </c>
      <c r="L2942" s="8">
        <f t="shared" si="320"/>
        <v>196059.40171259144</v>
      </c>
      <c r="N2942" s="8">
        <f t="shared" si="325"/>
        <v>81.93914088210451</v>
      </c>
      <c r="O2942" s="8">
        <f>IF(E2941&lt;&gt;E2942,SUM($N$4:N2942)-SUM($O$3:O2941),0)</f>
        <v>0</v>
      </c>
      <c r="P2942" s="6">
        <f>IF(B2942&gt;0,SUM($O$4:O2942)-SUM($P$3:P2941),0)</f>
        <v>0</v>
      </c>
      <c r="Q2942" s="6">
        <f t="shared" si="321"/>
        <v>26.864628734502141</v>
      </c>
      <c r="R2942" s="8">
        <f>IF(E2941&lt;&gt;E2942,SUM($Q$4:Q2942)-SUM($R$3:R2941),0)</f>
        <v>0</v>
      </c>
      <c r="S2942" s="6">
        <f>IF(B2942&gt;0,SUM($R$4:R2942)-SUM($S$3:S2941),0)</f>
        <v>0</v>
      </c>
    </row>
    <row r="2943" spans="1:19">
      <c r="A2943">
        <f>IF(E2942&lt;&gt;E2943,COUNTIF($A$4:A2942,"&lt;&gt;0")+1,0)</f>
        <v>0</v>
      </c>
      <c r="B2943">
        <f>IF(A2943&lt;&gt;0,IF(MOD(A2943,3)=0,COUNTIF($B$4:B2942,"&lt;&gt;0")+1,0),0)</f>
        <v>0</v>
      </c>
      <c r="C2943" s="9">
        <f>'Dash Board'!$C$12+COUNT('Daily reducing balance'!$F$4:F2942)</f>
        <v>44669</v>
      </c>
      <c r="D2943">
        <f t="shared" si="322"/>
        <v>2022</v>
      </c>
      <c r="E2943">
        <f t="shared" si="323"/>
        <v>4</v>
      </c>
      <c r="F2943">
        <f>DAY('Dash Board'!$C$12+COUNT('Daily reducing balance'!$F$4:F2942))</f>
        <v>18</v>
      </c>
      <c r="G2943" s="8">
        <f t="shared" si="324"/>
        <v>196059.40171259144</v>
      </c>
      <c r="H2943" s="6">
        <f>G2943*'Dash Board'!$C$11/365</f>
        <v>56.400649807731781</v>
      </c>
      <c r="I2943" s="6">
        <f>H2943*'Dash Board'!$C$18/'Dash Board'!$C$11</f>
        <v>26.85745228939609</v>
      </c>
      <c r="J2943" s="6">
        <f>(G2943&gt;1)*PMT('Dash Board'!$C$11/365,$U$4,-'Dash Board'!$C$19)</f>
        <v>108.80376961660664</v>
      </c>
      <c r="K2943" s="6">
        <f t="shared" si="319"/>
        <v>0</v>
      </c>
      <c r="L2943" s="8">
        <f t="shared" si="320"/>
        <v>196006.99859278256</v>
      </c>
      <c r="N2943" s="8">
        <f t="shared" si="325"/>
        <v>81.946317327210551</v>
      </c>
      <c r="O2943" s="8">
        <f>IF(E2942&lt;&gt;E2943,SUM($N$4:N2943)-SUM($O$3:O2942),0)</f>
        <v>0</v>
      </c>
      <c r="P2943" s="6">
        <f>IF(B2943&gt;0,SUM($O$4:O2943)-SUM($P$3:P2942),0)</f>
        <v>0</v>
      </c>
      <c r="Q2943" s="6">
        <f t="shared" si="321"/>
        <v>26.85745228939609</v>
      </c>
      <c r="R2943" s="8">
        <f>IF(E2942&lt;&gt;E2943,SUM($Q$4:Q2943)-SUM($R$3:R2942),0)</f>
        <v>0</v>
      </c>
      <c r="S2943" s="6">
        <f>IF(B2943&gt;0,SUM($R$4:R2943)-SUM($S$3:S2942),0)</f>
        <v>0</v>
      </c>
    </row>
    <row r="2944" spans="1:19">
      <c r="A2944">
        <f>IF(E2943&lt;&gt;E2944,COUNTIF($A$4:A2943,"&lt;&gt;0")+1,0)</f>
        <v>0</v>
      </c>
      <c r="B2944">
        <f>IF(A2944&lt;&gt;0,IF(MOD(A2944,3)=0,COUNTIF($B$4:B2943,"&lt;&gt;0")+1,0),0)</f>
        <v>0</v>
      </c>
      <c r="C2944" s="9">
        <f>'Dash Board'!$C$12+COUNT('Daily reducing balance'!$F$4:F2943)</f>
        <v>44670</v>
      </c>
      <c r="D2944">
        <f t="shared" si="322"/>
        <v>2022</v>
      </c>
      <c r="E2944">
        <f t="shared" si="323"/>
        <v>4</v>
      </c>
      <c r="F2944">
        <f>DAY('Dash Board'!$C$12+COUNT('Daily reducing balance'!$F$4:F2943))</f>
        <v>19</v>
      </c>
      <c r="G2944" s="8">
        <f t="shared" si="324"/>
        <v>196006.99859278256</v>
      </c>
      <c r="H2944" s="6">
        <f>G2944*'Dash Board'!$C$11/365</f>
        <v>56.385574937649771</v>
      </c>
      <c r="I2944" s="6">
        <f>H2944*'Dash Board'!$C$18/'Dash Board'!$C$11</f>
        <v>26.85027377983323</v>
      </c>
      <c r="J2944" s="6">
        <f>(G2944&gt;1)*PMT('Dash Board'!$C$11/365,$U$4,-'Dash Board'!$C$19)</f>
        <v>108.80376961660664</v>
      </c>
      <c r="K2944" s="6">
        <f t="shared" si="319"/>
        <v>0</v>
      </c>
      <c r="L2944" s="8">
        <f t="shared" si="320"/>
        <v>195954.5803981036</v>
      </c>
      <c r="N2944" s="8">
        <f t="shared" si="325"/>
        <v>81.953495836773413</v>
      </c>
      <c r="O2944" s="8">
        <f>IF(E2943&lt;&gt;E2944,SUM($N$4:N2944)-SUM($O$3:O2943),0)</f>
        <v>0</v>
      </c>
      <c r="P2944" s="6">
        <f>IF(B2944&gt;0,SUM($O$4:O2944)-SUM($P$3:P2943),0)</f>
        <v>0</v>
      </c>
      <c r="Q2944" s="6">
        <f t="shared" si="321"/>
        <v>26.85027377983323</v>
      </c>
      <c r="R2944" s="8">
        <f>IF(E2943&lt;&gt;E2944,SUM($Q$4:Q2944)-SUM($R$3:R2943),0)</f>
        <v>0</v>
      </c>
      <c r="S2944" s="6">
        <f>IF(B2944&gt;0,SUM($R$4:R2944)-SUM($S$3:S2943),0)</f>
        <v>0</v>
      </c>
    </row>
    <row r="2945" spans="1:19">
      <c r="A2945">
        <f>IF(E2944&lt;&gt;E2945,COUNTIF($A$4:A2944,"&lt;&gt;0")+1,0)</f>
        <v>0</v>
      </c>
      <c r="B2945">
        <f>IF(A2945&lt;&gt;0,IF(MOD(A2945,3)=0,COUNTIF($B$4:B2944,"&lt;&gt;0")+1,0),0)</f>
        <v>0</v>
      </c>
      <c r="C2945" s="9">
        <f>'Dash Board'!$C$12+COUNT('Daily reducing balance'!$F$4:F2944)</f>
        <v>44671</v>
      </c>
      <c r="D2945">
        <f t="shared" si="322"/>
        <v>2022</v>
      </c>
      <c r="E2945">
        <f t="shared" si="323"/>
        <v>4</v>
      </c>
      <c r="F2945">
        <f>DAY('Dash Board'!$C$12+COUNT('Daily reducing balance'!$F$4:F2944))</f>
        <v>20</v>
      </c>
      <c r="G2945" s="8">
        <f t="shared" si="324"/>
        <v>195954.5803981036</v>
      </c>
      <c r="H2945" s="6">
        <f>G2945*'Dash Board'!$C$11/365</f>
        <v>56.370495730961309</v>
      </c>
      <c r="I2945" s="6">
        <f>H2945*'Dash Board'!$C$18/'Dash Board'!$C$11</f>
        <v>26.843093205219674</v>
      </c>
      <c r="J2945" s="6">
        <f>(G2945&gt;1)*PMT('Dash Board'!$C$11/365,$U$4,-'Dash Board'!$C$19)</f>
        <v>108.80376961660664</v>
      </c>
      <c r="K2945" s="6">
        <f t="shared" si="319"/>
        <v>0</v>
      </c>
      <c r="L2945" s="8">
        <f t="shared" si="320"/>
        <v>195902.14712421794</v>
      </c>
      <c r="N2945" s="8">
        <f t="shared" si="325"/>
        <v>81.96067641138697</v>
      </c>
      <c r="O2945" s="8">
        <f>IF(E2944&lt;&gt;E2945,SUM($N$4:N2945)-SUM($O$3:O2944),0)</f>
        <v>0</v>
      </c>
      <c r="P2945" s="6">
        <f>IF(B2945&gt;0,SUM($O$4:O2945)-SUM($P$3:P2944),0)</f>
        <v>0</v>
      </c>
      <c r="Q2945" s="6">
        <f t="shared" si="321"/>
        <v>26.843093205219674</v>
      </c>
      <c r="R2945" s="8">
        <f>IF(E2944&lt;&gt;E2945,SUM($Q$4:Q2945)-SUM($R$3:R2944),0)</f>
        <v>0</v>
      </c>
      <c r="S2945" s="6">
        <f>IF(B2945&gt;0,SUM($R$4:R2945)-SUM($S$3:S2944),0)</f>
        <v>0</v>
      </c>
    </row>
    <row r="2946" spans="1:19">
      <c r="A2946">
        <f>IF(E2945&lt;&gt;E2946,COUNTIF($A$4:A2945,"&lt;&gt;0")+1,0)</f>
        <v>0</v>
      </c>
      <c r="B2946">
        <f>IF(A2946&lt;&gt;0,IF(MOD(A2946,3)=0,COUNTIF($B$4:B2945,"&lt;&gt;0")+1,0),0)</f>
        <v>0</v>
      </c>
      <c r="C2946" s="9">
        <f>'Dash Board'!$C$12+COUNT('Daily reducing balance'!$F$4:F2945)</f>
        <v>44672</v>
      </c>
      <c r="D2946">
        <f t="shared" si="322"/>
        <v>2022</v>
      </c>
      <c r="E2946">
        <f t="shared" si="323"/>
        <v>4</v>
      </c>
      <c r="F2946">
        <f>DAY('Dash Board'!$C$12+COUNT('Daily reducing balance'!$F$4:F2945))</f>
        <v>21</v>
      </c>
      <c r="G2946" s="8">
        <f t="shared" si="324"/>
        <v>195902.14712421794</v>
      </c>
      <c r="H2946" s="6">
        <f>G2946*'Dash Board'!$C$11/365</f>
        <v>56.355412186418853</v>
      </c>
      <c r="I2946" s="6">
        <f>H2946*'Dash Board'!$C$18/'Dash Board'!$C$11</f>
        <v>26.835910564961363</v>
      </c>
      <c r="J2946" s="6">
        <f>(G2946&gt;1)*PMT('Dash Board'!$C$11/365,$U$4,-'Dash Board'!$C$19)</f>
        <v>108.80376961660664</v>
      </c>
      <c r="K2946" s="6">
        <f t="shared" si="319"/>
        <v>0</v>
      </c>
      <c r="L2946" s="8">
        <f t="shared" si="320"/>
        <v>195849.69876678774</v>
      </c>
      <c r="N2946" s="8">
        <f t="shared" si="325"/>
        <v>81.967859051645277</v>
      </c>
      <c r="O2946" s="8">
        <f>IF(E2945&lt;&gt;E2946,SUM($N$4:N2946)-SUM($O$3:O2945),0)</f>
        <v>0</v>
      </c>
      <c r="P2946" s="6">
        <f>IF(B2946&gt;0,SUM($O$4:O2946)-SUM($P$3:P2945),0)</f>
        <v>0</v>
      </c>
      <c r="Q2946" s="6">
        <f t="shared" si="321"/>
        <v>26.835910564961363</v>
      </c>
      <c r="R2946" s="8">
        <f>IF(E2945&lt;&gt;E2946,SUM($Q$4:Q2946)-SUM($R$3:R2945),0)</f>
        <v>0</v>
      </c>
      <c r="S2946" s="6">
        <f>IF(B2946&gt;0,SUM($R$4:R2946)-SUM($S$3:S2945),0)</f>
        <v>0</v>
      </c>
    </row>
    <row r="2947" spans="1:19">
      <c r="A2947">
        <f>IF(E2946&lt;&gt;E2947,COUNTIF($A$4:A2946,"&lt;&gt;0")+1,0)</f>
        <v>0</v>
      </c>
      <c r="B2947">
        <f>IF(A2947&lt;&gt;0,IF(MOD(A2947,3)=0,COUNTIF($B$4:B2946,"&lt;&gt;0")+1,0),0)</f>
        <v>0</v>
      </c>
      <c r="C2947" s="9">
        <f>'Dash Board'!$C$12+COUNT('Daily reducing balance'!$F$4:F2946)</f>
        <v>44673</v>
      </c>
      <c r="D2947">
        <f t="shared" si="322"/>
        <v>2022</v>
      </c>
      <c r="E2947">
        <f t="shared" si="323"/>
        <v>4</v>
      </c>
      <c r="F2947">
        <f>DAY('Dash Board'!$C$12+COUNT('Daily reducing balance'!$F$4:F2946))</f>
        <v>22</v>
      </c>
      <c r="G2947" s="8">
        <f t="shared" si="324"/>
        <v>195849.69876678774</v>
      </c>
      <c r="H2947" s="6">
        <f>G2947*'Dash Board'!$C$11/365</f>
        <v>56.340324302774555</v>
      </c>
      <c r="I2947" s="6">
        <f>H2947*'Dash Board'!$C$18/'Dash Board'!$C$11</f>
        <v>26.828725858464075</v>
      </c>
      <c r="J2947" s="6">
        <f>(G2947&gt;1)*PMT('Dash Board'!$C$11/365,$U$4,-'Dash Board'!$C$19)</f>
        <v>108.80376961660664</v>
      </c>
      <c r="K2947" s="6">
        <f t="shared" si="319"/>
        <v>0</v>
      </c>
      <c r="L2947" s="8">
        <f t="shared" si="320"/>
        <v>195797.23532147391</v>
      </c>
      <c r="N2947" s="8">
        <f t="shared" si="325"/>
        <v>81.975043758142562</v>
      </c>
      <c r="O2947" s="8">
        <f>IF(E2946&lt;&gt;E2947,SUM($N$4:N2947)-SUM($O$3:O2946),0)</f>
        <v>0</v>
      </c>
      <c r="P2947" s="6">
        <f>IF(B2947&gt;0,SUM($O$4:O2947)-SUM($P$3:P2946),0)</f>
        <v>0</v>
      </c>
      <c r="Q2947" s="6">
        <f t="shared" si="321"/>
        <v>26.828725858464075</v>
      </c>
      <c r="R2947" s="8">
        <f>IF(E2946&lt;&gt;E2947,SUM($Q$4:Q2947)-SUM($R$3:R2946),0)</f>
        <v>0</v>
      </c>
      <c r="S2947" s="6">
        <f>IF(B2947&gt;0,SUM($R$4:R2947)-SUM($S$3:S2946),0)</f>
        <v>0</v>
      </c>
    </row>
    <row r="2948" spans="1:19">
      <c r="A2948">
        <f>IF(E2947&lt;&gt;E2948,COUNTIF($A$4:A2947,"&lt;&gt;0")+1,0)</f>
        <v>0</v>
      </c>
      <c r="B2948">
        <f>IF(A2948&lt;&gt;0,IF(MOD(A2948,3)=0,COUNTIF($B$4:B2947,"&lt;&gt;0")+1,0),0)</f>
        <v>0</v>
      </c>
      <c r="C2948" s="9">
        <f>'Dash Board'!$C$12+COUNT('Daily reducing balance'!$F$4:F2947)</f>
        <v>44674</v>
      </c>
      <c r="D2948">
        <f t="shared" si="322"/>
        <v>2022</v>
      </c>
      <c r="E2948">
        <f t="shared" si="323"/>
        <v>4</v>
      </c>
      <c r="F2948">
        <f>DAY('Dash Board'!$C$12+COUNT('Daily reducing balance'!$F$4:F2947))</f>
        <v>23</v>
      </c>
      <c r="G2948" s="8">
        <f t="shared" si="324"/>
        <v>195797.23532147391</v>
      </c>
      <c r="H2948" s="6">
        <f>G2948*'Dash Board'!$C$11/365</f>
        <v>56.325232078780161</v>
      </c>
      <c r="I2948" s="6">
        <f>H2948*'Dash Board'!$C$18/'Dash Board'!$C$11</f>
        <v>26.821539085133409</v>
      </c>
      <c r="J2948" s="6">
        <f>(G2948&gt;1)*PMT('Dash Board'!$C$11/365,$U$4,-'Dash Board'!$C$19)</f>
        <v>108.80376961660664</v>
      </c>
      <c r="K2948" s="6">
        <f t="shared" si="319"/>
        <v>0</v>
      </c>
      <c r="L2948" s="8">
        <f t="shared" si="320"/>
        <v>195744.75678393609</v>
      </c>
      <c r="N2948" s="8">
        <f t="shared" si="325"/>
        <v>81.982230531473235</v>
      </c>
      <c r="O2948" s="8">
        <f>IF(E2947&lt;&gt;E2948,SUM($N$4:N2948)-SUM($O$3:O2947),0)</f>
        <v>0</v>
      </c>
      <c r="P2948" s="6">
        <f>IF(B2948&gt;0,SUM($O$4:O2948)-SUM($P$3:P2947),0)</f>
        <v>0</v>
      </c>
      <c r="Q2948" s="6">
        <f t="shared" si="321"/>
        <v>26.821539085133409</v>
      </c>
      <c r="R2948" s="8">
        <f>IF(E2947&lt;&gt;E2948,SUM($Q$4:Q2948)-SUM($R$3:R2947),0)</f>
        <v>0</v>
      </c>
      <c r="S2948" s="6">
        <f>IF(B2948&gt;0,SUM($R$4:R2948)-SUM($S$3:S2947),0)</f>
        <v>0</v>
      </c>
    </row>
    <row r="2949" spans="1:19">
      <c r="A2949">
        <f>IF(E2948&lt;&gt;E2949,COUNTIF($A$4:A2948,"&lt;&gt;0")+1,0)</f>
        <v>0</v>
      </c>
      <c r="B2949">
        <f>IF(A2949&lt;&gt;0,IF(MOD(A2949,3)=0,COUNTIF($B$4:B2948,"&lt;&gt;0")+1,0),0)</f>
        <v>0</v>
      </c>
      <c r="C2949" s="9">
        <f>'Dash Board'!$C$12+COUNT('Daily reducing balance'!$F$4:F2948)</f>
        <v>44675</v>
      </c>
      <c r="D2949">
        <f t="shared" si="322"/>
        <v>2022</v>
      </c>
      <c r="E2949">
        <f t="shared" si="323"/>
        <v>4</v>
      </c>
      <c r="F2949">
        <f>DAY('Dash Board'!$C$12+COUNT('Daily reducing balance'!$F$4:F2948))</f>
        <v>24</v>
      </c>
      <c r="G2949" s="8">
        <f t="shared" si="324"/>
        <v>195744.75678393609</v>
      </c>
      <c r="H2949" s="6">
        <f>G2949*'Dash Board'!$C$11/365</f>
        <v>56.310135513187092</v>
      </c>
      <c r="I2949" s="6">
        <f>H2949*'Dash Board'!$C$18/'Dash Board'!$C$11</f>
        <v>26.814350244374808</v>
      </c>
      <c r="J2949" s="6">
        <f>(G2949&gt;1)*PMT('Dash Board'!$C$11/365,$U$4,-'Dash Board'!$C$19)</f>
        <v>108.80376961660664</v>
      </c>
      <c r="K2949" s="6">
        <f t="shared" ref="K2949:K3012" si="326">IF(F2949=1,SUMIFS($J$4:$J$7308,$D$4:$D$7308,"="&amp;YEAR(C2949),$E$4:$E$7308,"="&amp;MONTH(C2949)),0)</f>
        <v>0</v>
      </c>
      <c r="L2949" s="8">
        <f t="shared" ref="L2949:L3012" si="327">IF(G2949+H2949-J2949&lt;0,0,G2949+H2949-J2949)</f>
        <v>195692.26314983267</v>
      </c>
      <c r="N2949" s="8">
        <f t="shared" si="325"/>
        <v>81.989419372231836</v>
      </c>
      <c r="O2949" s="8">
        <f>IF(E2948&lt;&gt;E2949,SUM($N$4:N2949)-SUM($O$3:O2948),0)</f>
        <v>0</v>
      </c>
      <c r="P2949" s="6">
        <f>IF(B2949&gt;0,SUM($O$4:O2949)-SUM($P$3:P2948),0)</f>
        <v>0</v>
      </c>
      <c r="Q2949" s="6">
        <f t="shared" ref="Q2949:Q3012" si="328">I2949</f>
        <v>26.814350244374808</v>
      </c>
      <c r="R2949" s="8">
        <f>IF(E2948&lt;&gt;E2949,SUM($Q$4:Q2949)-SUM($R$3:R2948),0)</f>
        <v>0</v>
      </c>
      <c r="S2949" s="6">
        <f>IF(B2949&gt;0,SUM($R$4:R2949)-SUM($S$3:S2948),0)</f>
        <v>0</v>
      </c>
    </row>
    <row r="2950" spans="1:19">
      <c r="A2950">
        <f>IF(E2949&lt;&gt;E2950,COUNTIF($A$4:A2949,"&lt;&gt;0")+1,0)</f>
        <v>0</v>
      </c>
      <c r="B2950">
        <f>IF(A2950&lt;&gt;0,IF(MOD(A2950,3)=0,COUNTIF($B$4:B2949,"&lt;&gt;0")+1,0),0)</f>
        <v>0</v>
      </c>
      <c r="C2950" s="9">
        <f>'Dash Board'!$C$12+COUNT('Daily reducing balance'!$F$4:F2949)</f>
        <v>44676</v>
      </c>
      <c r="D2950">
        <f t="shared" si="322"/>
        <v>2022</v>
      </c>
      <c r="E2950">
        <f t="shared" si="323"/>
        <v>4</v>
      </c>
      <c r="F2950">
        <f>DAY('Dash Board'!$C$12+COUNT('Daily reducing balance'!$F$4:F2949))</f>
        <v>25</v>
      </c>
      <c r="G2950" s="8">
        <f t="shared" si="324"/>
        <v>195692.26314983267</v>
      </c>
      <c r="H2950" s="6">
        <f>G2950*'Dash Board'!$C$11/365</f>
        <v>56.295034604746384</v>
      </c>
      <c r="I2950" s="6">
        <f>H2950*'Dash Board'!$C$18/'Dash Board'!$C$11</f>
        <v>26.807159335593518</v>
      </c>
      <c r="J2950" s="6">
        <f>(G2950&gt;1)*PMT('Dash Board'!$C$11/365,$U$4,-'Dash Board'!$C$19)</f>
        <v>108.80376961660664</v>
      </c>
      <c r="K2950" s="6">
        <f t="shared" si="326"/>
        <v>0</v>
      </c>
      <c r="L2950" s="8">
        <f t="shared" si="327"/>
        <v>195639.75441482081</v>
      </c>
      <c r="N2950" s="8">
        <f t="shared" si="325"/>
        <v>81.996610281013119</v>
      </c>
      <c r="O2950" s="8">
        <f>IF(E2949&lt;&gt;E2950,SUM($N$4:N2950)-SUM($O$3:O2949),0)</f>
        <v>0</v>
      </c>
      <c r="P2950" s="6">
        <f>IF(B2950&gt;0,SUM($O$4:O2950)-SUM($P$3:P2949),0)</f>
        <v>0</v>
      </c>
      <c r="Q2950" s="6">
        <f t="shared" si="328"/>
        <v>26.807159335593518</v>
      </c>
      <c r="R2950" s="8">
        <f>IF(E2949&lt;&gt;E2950,SUM($Q$4:Q2950)-SUM($R$3:R2949),0)</f>
        <v>0</v>
      </c>
      <c r="S2950" s="6">
        <f>IF(B2950&gt;0,SUM($R$4:R2950)-SUM($S$3:S2949),0)</f>
        <v>0</v>
      </c>
    </row>
    <row r="2951" spans="1:19">
      <c r="A2951">
        <f>IF(E2950&lt;&gt;E2951,COUNTIF($A$4:A2950,"&lt;&gt;0")+1,0)</f>
        <v>0</v>
      </c>
      <c r="B2951">
        <f>IF(A2951&lt;&gt;0,IF(MOD(A2951,3)=0,COUNTIF($B$4:B2950,"&lt;&gt;0")+1,0),0)</f>
        <v>0</v>
      </c>
      <c r="C2951" s="9">
        <f>'Dash Board'!$C$12+COUNT('Daily reducing balance'!$F$4:F2950)</f>
        <v>44677</v>
      </c>
      <c r="D2951">
        <f t="shared" si="322"/>
        <v>2022</v>
      </c>
      <c r="E2951">
        <f t="shared" si="323"/>
        <v>4</v>
      </c>
      <c r="F2951">
        <f>DAY('Dash Board'!$C$12+COUNT('Daily reducing balance'!$F$4:F2950))</f>
        <v>26</v>
      </c>
      <c r="G2951" s="8">
        <f t="shared" si="324"/>
        <v>195639.75441482081</v>
      </c>
      <c r="H2951" s="6">
        <f>G2951*'Dash Board'!$C$11/365</f>
        <v>56.279929352208725</v>
      </c>
      <c r="I2951" s="6">
        <f>H2951*'Dash Board'!$C$18/'Dash Board'!$C$11</f>
        <v>26.799966358194634</v>
      </c>
      <c r="J2951" s="6">
        <f>(G2951&gt;1)*PMT('Dash Board'!$C$11/365,$U$4,-'Dash Board'!$C$19)</f>
        <v>108.80376961660664</v>
      </c>
      <c r="K2951" s="6">
        <f t="shared" si="326"/>
        <v>0</v>
      </c>
      <c r="L2951" s="8">
        <f t="shared" si="327"/>
        <v>195587.23057455639</v>
      </c>
      <c r="N2951" s="8">
        <f t="shared" si="325"/>
        <v>82.003803258412006</v>
      </c>
      <c r="O2951" s="8">
        <f>IF(E2950&lt;&gt;E2951,SUM($N$4:N2951)-SUM($O$3:O2950),0)</f>
        <v>0</v>
      </c>
      <c r="P2951" s="6">
        <f>IF(B2951&gt;0,SUM($O$4:O2951)-SUM($P$3:P2950),0)</f>
        <v>0</v>
      </c>
      <c r="Q2951" s="6">
        <f t="shared" si="328"/>
        <v>26.799966358194634</v>
      </c>
      <c r="R2951" s="8">
        <f>IF(E2950&lt;&gt;E2951,SUM($Q$4:Q2951)-SUM($R$3:R2950),0)</f>
        <v>0</v>
      </c>
      <c r="S2951" s="6">
        <f>IF(B2951&gt;0,SUM($R$4:R2951)-SUM($S$3:S2950),0)</f>
        <v>0</v>
      </c>
    </row>
    <row r="2952" spans="1:19">
      <c r="A2952">
        <f>IF(E2951&lt;&gt;E2952,COUNTIF($A$4:A2951,"&lt;&gt;0")+1,0)</f>
        <v>0</v>
      </c>
      <c r="B2952">
        <f>IF(A2952&lt;&gt;0,IF(MOD(A2952,3)=0,COUNTIF($B$4:B2951,"&lt;&gt;0")+1,0),0)</f>
        <v>0</v>
      </c>
      <c r="C2952" s="9">
        <f>'Dash Board'!$C$12+COUNT('Daily reducing balance'!$F$4:F2951)</f>
        <v>44678</v>
      </c>
      <c r="D2952">
        <f t="shared" si="322"/>
        <v>2022</v>
      </c>
      <c r="E2952">
        <f t="shared" si="323"/>
        <v>4</v>
      </c>
      <c r="F2952">
        <f>DAY('Dash Board'!$C$12+COUNT('Daily reducing balance'!$F$4:F2951))</f>
        <v>27</v>
      </c>
      <c r="G2952" s="8">
        <f t="shared" si="324"/>
        <v>195587.23057455639</v>
      </c>
      <c r="H2952" s="6">
        <f>G2952*'Dash Board'!$C$11/365</f>
        <v>56.264819754324442</v>
      </c>
      <c r="I2952" s="6">
        <f>H2952*'Dash Board'!$C$18/'Dash Board'!$C$11</f>
        <v>26.792771311583067</v>
      </c>
      <c r="J2952" s="6">
        <f>(G2952&gt;1)*PMT('Dash Board'!$C$11/365,$U$4,-'Dash Board'!$C$19)</f>
        <v>108.80376961660664</v>
      </c>
      <c r="K2952" s="6">
        <f t="shared" si="326"/>
        <v>0</v>
      </c>
      <c r="L2952" s="8">
        <f t="shared" si="327"/>
        <v>195534.6916246941</v>
      </c>
      <c r="N2952" s="8">
        <f t="shared" si="325"/>
        <v>82.010998305023577</v>
      </c>
      <c r="O2952" s="8">
        <f>IF(E2951&lt;&gt;E2952,SUM($N$4:N2952)-SUM($O$3:O2951),0)</f>
        <v>0</v>
      </c>
      <c r="P2952" s="6">
        <f>IF(B2952&gt;0,SUM($O$4:O2952)-SUM($P$3:P2951),0)</f>
        <v>0</v>
      </c>
      <c r="Q2952" s="6">
        <f t="shared" si="328"/>
        <v>26.792771311583067</v>
      </c>
      <c r="R2952" s="8">
        <f>IF(E2951&lt;&gt;E2952,SUM($Q$4:Q2952)-SUM($R$3:R2951),0)</f>
        <v>0</v>
      </c>
      <c r="S2952" s="6">
        <f>IF(B2952&gt;0,SUM($R$4:R2952)-SUM($S$3:S2951),0)</f>
        <v>0</v>
      </c>
    </row>
    <row r="2953" spans="1:19">
      <c r="A2953">
        <f>IF(E2952&lt;&gt;E2953,COUNTIF($A$4:A2952,"&lt;&gt;0")+1,0)</f>
        <v>0</v>
      </c>
      <c r="B2953">
        <f>IF(A2953&lt;&gt;0,IF(MOD(A2953,3)=0,COUNTIF($B$4:B2952,"&lt;&gt;0")+1,0),0)</f>
        <v>0</v>
      </c>
      <c r="C2953" s="9">
        <f>'Dash Board'!$C$12+COUNT('Daily reducing balance'!$F$4:F2952)</f>
        <v>44679</v>
      </c>
      <c r="D2953">
        <f t="shared" si="322"/>
        <v>2022</v>
      </c>
      <c r="E2953">
        <f t="shared" si="323"/>
        <v>4</v>
      </c>
      <c r="F2953">
        <f>DAY('Dash Board'!$C$12+COUNT('Daily reducing balance'!$F$4:F2952))</f>
        <v>28</v>
      </c>
      <c r="G2953" s="8">
        <f t="shared" si="324"/>
        <v>195534.6916246941</v>
      </c>
      <c r="H2953" s="6">
        <f>G2953*'Dash Board'!$C$11/365</f>
        <v>56.249705809843505</v>
      </c>
      <c r="I2953" s="6">
        <f>H2953*'Dash Board'!$C$18/'Dash Board'!$C$11</f>
        <v>26.785574195163576</v>
      </c>
      <c r="J2953" s="6">
        <f>(G2953&gt;1)*PMT('Dash Board'!$C$11/365,$U$4,-'Dash Board'!$C$19)</f>
        <v>108.80376961660664</v>
      </c>
      <c r="K2953" s="6">
        <f t="shared" si="326"/>
        <v>0</v>
      </c>
      <c r="L2953" s="8">
        <f t="shared" si="327"/>
        <v>195482.13756088732</v>
      </c>
      <c r="N2953" s="8">
        <f t="shared" si="325"/>
        <v>82.018195421443068</v>
      </c>
      <c r="O2953" s="8">
        <f>IF(E2952&lt;&gt;E2953,SUM($N$4:N2953)-SUM($O$3:O2952),0)</f>
        <v>0</v>
      </c>
      <c r="P2953" s="6">
        <f>IF(B2953&gt;0,SUM($O$4:O2953)-SUM($P$3:P2952),0)</f>
        <v>0</v>
      </c>
      <c r="Q2953" s="6">
        <f t="shared" si="328"/>
        <v>26.785574195163576</v>
      </c>
      <c r="R2953" s="8">
        <f>IF(E2952&lt;&gt;E2953,SUM($Q$4:Q2953)-SUM($R$3:R2952),0)</f>
        <v>0</v>
      </c>
      <c r="S2953" s="6">
        <f>IF(B2953&gt;0,SUM($R$4:R2953)-SUM($S$3:S2952),0)</f>
        <v>0</v>
      </c>
    </row>
    <row r="2954" spans="1:19">
      <c r="A2954">
        <f>IF(E2953&lt;&gt;E2954,COUNTIF($A$4:A2953,"&lt;&gt;0")+1,0)</f>
        <v>0</v>
      </c>
      <c r="B2954">
        <f>IF(A2954&lt;&gt;0,IF(MOD(A2954,3)=0,COUNTIF($B$4:B2953,"&lt;&gt;0")+1,0),0)</f>
        <v>0</v>
      </c>
      <c r="C2954" s="9">
        <f>'Dash Board'!$C$12+COUNT('Daily reducing balance'!$F$4:F2953)</f>
        <v>44680</v>
      </c>
      <c r="D2954">
        <f t="shared" si="322"/>
        <v>2022</v>
      </c>
      <c r="E2954">
        <f t="shared" si="323"/>
        <v>4</v>
      </c>
      <c r="F2954">
        <f>DAY('Dash Board'!$C$12+COUNT('Daily reducing balance'!$F$4:F2953))</f>
        <v>29</v>
      </c>
      <c r="G2954" s="8">
        <f t="shared" si="324"/>
        <v>195482.13756088732</v>
      </c>
      <c r="H2954" s="6">
        <f>G2954*'Dash Board'!$C$11/365</f>
        <v>56.234587517515529</v>
      </c>
      <c r="I2954" s="6">
        <f>H2954*'Dash Board'!$C$18/'Dash Board'!$C$11</f>
        <v>26.778375008340728</v>
      </c>
      <c r="J2954" s="6">
        <f>(G2954&gt;1)*PMT('Dash Board'!$C$11/365,$U$4,-'Dash Board'!$C$19)</f>
        <v>108.80376961660664</v>
      </c>
      <c r="K2954" s="6">
        <f t="shared" si="326"/>
        <v>0</v>
      </c>
      <c r="L2954" s="8">
        <f t="shared" si="327"/>
        <v>195429.56837878822</v>
      </c>
      <c r="N2954" s="8">
        <f t="shared" si="325"/>
        <v>82.025394608265913</v>
      </c>
      <c r="O2954" s="8">
        <f>IF(E2953&lt;&gt;E2954,SUM($N$4:N2954)-SUM($O$3:O2953),0)</f>
        <v>0</v>
      </c>
      <c r="P2954" s="6">
        <f>IF(B2954&gt;0,SUM($O$4:O2954)-SUM($P$3:P2953),0)</f>
        <v>0</v>
      </c>
      <c r="Q2954" s="6">
        <f t="shared" si="328"/>
        <v>26.778375008340728</v>
      </c>
      <c r="R2954" s="8">
        <f>IF(E2953&lt;&gt;E2954,SUM($Q$4:Q2954)-SUM($R$3:R2953),0)</f>
        <v>0</v>
      </c>
      <c r="S2954" s="6">
        <f>IF(B2954&gt;0,SUM($R$4:R2954)-SUM($S$3:S2953),0)</f>
        <v>0</v>
      </c>
    </row>
    <row r="2955" spans="1:19">
      <c r="A2955">
        <f>IF(E2954&lt;&gt;E2955,COUNTIF($A$4:A2954,"&lt;&gt;0")+1,0)</f>
        <v>0</v>
      </c>
      <c r="B2955">
        <f>IF(A2955&lt;&gt;0,IF(MOD(A2955,3)=0,COUNTIF($B$4:B2954,"&lt;&gt;0")+1,0),0)</f>
        <v>0</v>
      </c>
      <c r="C2955" s="9">
        <f>'Dash Board'!$C$12+COUNT('Daily reducing balance'!$F$4:F2954)</f>
        <v>44681</v>
      </c>
      <c r="D2955">
        <f t="shared" si="322"/>
        <v>2022</v>
      </c>
      <c r="E2955">
        <f t="shared" si="323"/>
        <v>4</v>
      </c>
      <c r="F2955">
        <f>DAY('Dash Board'!$C$12+COUNT('Daily reducing balance'!$F$4:F2954))</f>
        <v>30</v>
      </c>
      <c r="G2955" s="8">
        <f t="shared" si="324"/>
        <v>195429.56837878822</v>
      </c>
      <c r="H2955" s="6">
        <f>G2955*'Dash Board'!$C$11/365</f>
        <v>56.219464876089759</v>
      </c>
      <c r="I2955" s="6">
        <f>H2955*'Dash Board'!$C$18/'Dash Board'!$C$11</f>
        <v>26.771173750518937</v>
      </c>
      <c r="J2955" s="6">
        <f>(G2955&gt;1)*PMT('Dash Board'!$C$11/365,$U$4,-'Dash Board'!$C$19)</f>
        <v>108.80376961660664</v>
      </c>
      <c r="K2955" s="6">
        <f t="shared" si="326"/>
        <v>0</v>
      </c>
      <c r="L2955" s="8">
        <f t="shared" si="327"/>
        <v>195376.98407404768</v>
      </c>
      <c r="N2955" s="8">
        <f t="shared" si="325"/>
        <v>82.032595866087703</v>
      </c>
      <c r="O2955" s="8">
        <f>IF(E2954&lt;&gt;E2955,SUM($N$4:N2955)-SUM($O$3:O2954),0)</f>
        <v>0</v>
      </c>
      <c r="P2955" s="6">
        <f>IF(B2955&gt;0,SUM($O$4:O2955)-SUM($P$3:P2954),0)</f>
        <v>0</v>
      </c>
      <c r="Q2955" s="6">
        <f t="shared" si="328"/>
        <v>26.771173750518937</v>
      </c>
      <c r="R2955" s="8">
        <f>IF(E2954&lt;&gt;E2955,SUM($Q$4:Q2955)-SUM($R$3:R2954),0)</f>
        <v>0</v>
      </c>
      <c r="S2955" s="6">
        <f>IF(B2955&gt;0,SUM($R$4:R2955)-SUM($S$3:S2954),0)</f>
        <v>0</v>
      </c>
    </row>
    <row r="2956" spans="1:19">
      <c r="A2956">
        <f>IF(E2955&lt;&gt;E2956,COUNTIF($A$4:A2955,"&lt;&gt;0")+1,0)</f>
        <v>97</v>
      </c>
      <c r="B2956">
        <f>IF(A2956&lt;&gt;0,IF(MOD(A2956,3)=0,COUNTIF($B$4:B2955,"&lt;&gt;0")+1,0),0)</f>
        <v>0</v>
      </c>
      <c r="C2956" s="9">
        <f>'Dash Board'!$C$12+COUNT('Daily reducing balance'!$F$4:F2955)</f>
        <v>44682</v>
      </c>
      <c r="D2956">
        <f t="shared" si="322"/>
        <v>2022</v>
      </c>
      <c r="E2956">
        <f t="shared" si="323"/>
        <v>5</v>
      </c>
      <c r="F2956">
        <f>DAY('Dash Board'!$C$12+COUNT('Daily reducing balance'!$F$4:F2955))</f>
        <v>1</v>
      </c>
      <c r="G2956" s="8">
        <f t="shared" si="324"/>
        <v>195376.98407404768</v>
      </c>
      <c r="H2956" s="6">
        <f>G2956*'Dash Board'!$C$11/365</f>
        <v>56.204337884315088</v>
      </c>
      <c r="I2956" s="6">
        <f>H2956*'Dash Board'!$C$18/'Dash Board'!$C$11</f>
        <v>26.763970421102425</v>
      </c>
      <c r="J2956" s="6">
        <f>(G2956&gt;1)*PMT('Dash Board'!$C$11/365,$U$4,-'Dash Board'!$C$19)</f>
        <v>108.80376961660664</v>
      </c>
      <c r="K2956" s="6">
        <f t="shared" si="326"/>
        <v>3372.9168581148047</v>
      </c>
      <c r="L2956" s="8">
        <f t="shared" si="327"/>
        <v>195324.38464231539</v>
      </c>
      <c r="N2956" s="8">
        <f t="shared" si="325"/>
        <v>82.039799195504216</v>
      </c>
      <c r="O2956" s="8">
        <f>IF(E2955&lt;&gt;E2956,SUM($N$4:N2956)-SUM($O$3:O2955),0)</f>
        <v>2458.068921940896</v>
      </c>
      <c r="P2956" s="6">
        <f>IF(B2956&gt;0,SUM($O$4:O2956)-SUM($P$3:P2955),0)</f>
        <v>0</v>
      </c>
      <c r="Q2956" s="6">
        <f t="shared" si="328"/>
        <v>26.763970421102425</v>
      </c>
      <c r="R2956" s="8">
        <f>IF(E2955&lt;&gt;E2956,SUM($Q$4:Q2956)-SUM($R$3:R2955),0)</f>
        <v>806.04416655730165</v>
      </c>
      <c r="S2956" s="6">
        <f>IF(B2956&gt;0,SUM($R$4:R2956)-SUM($S$3:S2955),0)</f>
        <v>0</v>
      </c>
    </row>
    <row r="2957" spans="1:19">
      <c r="A2957">
        <f>IF(E2956&lt;&gt;E2957,COUNTIF($A$4:A2956,"&lt;&gt;0")+1,0)</f>
        <v>0</v>
      </c>
      <c r="B2957">
        <f>IF(A2957&lt;&gt;0,IF(MOD(A2957,3)=0,COUNTIF($B$4:B2956,"&lt;&gt;0")+1,0),0)</f>
        <v>0</v>
      </c>
      <c r="C2957" s="9">
        <f>'Dash Board'!$C$12+COUNT('Daily reducing balance'!$F$4:F2956)</f>
        <v>44683</v>
      </c>
      <c r="D2957">
        <f t="shared" si="322"/>
        <v>2022</v>
      </c>
      <c r="E2957">
        <f t="shared" si="323"/>
        <v>5</v>
      </c>
      <c r="F2957">
        <f>DAY('Dash Board'!$C$12+COUNT('Daily reducing balance'!$F$4:F2956))</f>
        <v>2</v>
      </c>
      <c r="G2957" s="8">
        <f t="shared" si="324"/>
        <v>195324.38464231539</v>
      </c>
      <c r="H2957" s="6">
        <f>G2957*'Dash Board'!$C$11/365</f>
        <v>56.189206540940042</v>
      </c>
      <c r="I2957" s="6">
        <f>H2957*'Dash Board'!$C$18/'Dash Board'!$C$11</f>
        <v>26.756765019495262</v>
      </c>
      <c r="J2957" s="6">
        <f>(G2957&gt;1)*PMT('Dash Board'!$C$11/365,$U$4,-'Dash Board'!$C$19)</f>
        <v>108.80376961660664</v>
      </c>
      <c r="K2957" s="6">
        <f t="shared" si="326"/>
        <v>0</v>
      </c>
      <c r="L2957" s="8">
        <f t="shared" si="327"/>
        <v>195271.77007923971</v>
      </c>
      <c r="N2957" s="8">
        <f t="shared" si="325"/>
        <v>82.047004597111382</v>
      </c>
      <c r="O2957" s="8">
        <f>IF(E2956&lt;&gt;E2957,SUM($N$4:N2957)-SUM($O$3:O2956),0)</f>
        <v>0</v>
      </c>
      <c r="P2957" s="6">
        <f>IF(B2957&gt;0,SUM($O$4:O2957)-SUM($P$3:P2956),0)</f>
        <v>0</v>
      </c>
      <c r="Q2957" s="6">
        <f t="shared" si="328"/>
        <v>26.756765019495262</v>
      </c>
      <c r="R2957" s="8">
        <f>IF(E2956&lt;&gt;E2957,SUM($Q$4:Q2957)-SUM($R$3:R2956),0)</f>
        <v>0</v>
      </c>
      <c r="S2957" s="6">
        <f>IF(B2957&gt;0,SUM($R$4:R2957)-SUM($S$3:S2956),0)</f>
        <v>0</v>
      </c>
    </row>
    <row r="2958" spans="1:19">
      <c r="A2958">
        <f>IF(E2957&lt;&gt;E2958,COUNTIF($A$4:A2957,"&lt;&gt;0")+1,0)</f>
        <v>0</v>
      </c>
      <c r="B2958">
        <f>IF(A2958&lt;&gt;0,IF(MOD(A2958,3)=0,COUNTIF($B$4:B2957,"&lt;&gt;0")+1,0),0)</f>
        <v>0</v>
      </c>
      <c r="C2958" s="9">
        <f>'Dash Board'!$C$12+COUNT('Daily reducing balance'!$F$4:F2957)</f>
        <v>44684</v>
      </c>
      <c r="D2958">
        <f t="shared" si="322"/>
        <v>2022</v>
      </c>
      <c r="E2958">
        <f t="shared" si="323"/>
        <v>5</v>
      </c>
      <c r="F2958">
        <f>DAY('Dash Board'!$C$12+COUNT('Daily reducing balance'!$F$4:F2957))</f>
        <v>3</v>
      </c>
      <c r="G2958" s="8">
        <f t="shared" si="324"/>
        <v>195271.77007923971</v>
      </c>
      <c r="H2958" s="6">
        <f>G2958*'Dash Board'!$C$11/365</f>
        <v>56.174070844712787</v>
      </c>
      <c r="I2958" s="6">
        <f>H2958*'Dash Board'!$C$18/'Dash Board'!$C$11</f>
        <v>26.749557545101329</v>
      </c>
      <c r="J2958" s="6">
        <f>(G2958&gt;1)*PMT('Dash Board'!$C$11/365,$U$4,-'Dash Board'!$C$19)</f>
        <v>108.80376961660664</v>
      </c>
      <c r="K2958" s="6">
        <f t="shared" si="326"/>
        <v>0</v>
      </c>
      <c r="L2958" s="8">
        <f t="shared" si="327"/>
        <v>195219.14038046781</v>
      </c>
      <c r="N2958" s="8">
        <f t="shared" si="325"/>
        <v>82.054212071505319</v>
      </c>
      <c r="O2958" s="8">
        <f>IF(E2957&lt;&gt;E2958,SUM($N$4:N2958)-SUM($O$3:O2957),0)</f>
        <v>0</v>
      </c>
      <c r="P2958" s="6">
        <f>IF(B2958&gt;0,SUM($O$4:O2958)-SUM($P$3:P2957),0)</f>
        <v>0</v>
      </c>
      <c r="Q2958" s="6">
        <f t="shared" si="328"/>
        <v>26.749557545101329</v>
      </c>
      <c r="R2958" s="8">
        <f>IF(E2957&lt;&gt;E2958,SUM($Q$4:Q2958)-SUM($R$3:R2957),0)</f>
        <v>0</v>
      </c>
      <c r="S2958" s="6">
        <f>IF(B2958&gt;0,SUM($R$4:R2958)-SUM($S$3:S2957),0)</f>
        <v>0</v>
      </c>
    </row>
    <row r="2959" spans="1:19">
      <c r="A2959">
        <f>IF(E2958&lt;&gt;E2959,COUNTIF($A$4:A2958,"&lt;&gt;0")+1,0)</f>
        <v>0</v>
      </c>
      <c r="B2959">
        <f>IF(A2959&lt;&gt;0,IF(MOD(A2959,3)=0,COUNTIF($B$4:B2958,"&lt;&gt;0")+1,0),0)</f>
        <v>0</v>
      </c>
      <c r="C2959" s="9">
        <f>'Dash Board'!$C$12+COUNT('Daily reducing balance'!$F$4:F2958)</f>
        <v>44685</v>
      </c>
      <c r="D2959">
        <f t="shared" si="322"/>
        <v>2022</v>
      </c>
      <c r="E2959">
        <f t="shared" si="323"/>
        <v>5</v>
      </c>
      <c r="F2959">
        <f>DAY('Dash Board'!$C$12+COUNT('Daily reducing balance'!$F$4:F2958))</f>
        <v>4</v>
      </c>
      <c r="G2959" s="8">
        <f t="shared" si="324"/>
        <v>195219.14038046781</v>
      </c>
      <c r="H2959" s="6">
        <f>G2959*'Dash Board'!$C$11/365</f>
        <v>56.158930794381149</v>
      </c>
      <c r="I2959" s="6">
        <f>H2959*'Dash Board'!$C$18/'Dash Board'!$C$11</f>
        <v>26.742347997324359</v>
      </c>
      <c r="J2959" s="6">
        <f>(G2959&gt;1)*PMT('Dash Board'!$C$11/365,$U$4,-'Dash Board'!$C$19)</f>
        <v>108.80376961660664</v>
      </c>
      <c r="K2959" s="6">
        <f t="shared" si="326"/>
        <v>0</v>
      </c>
      <c r="L2959" s="8">
        <f t="shared" si="327"/>
        <v>195166.49554164559</v>
      </c>
      <c r="N2959" s="8">
        <f t="shared" si="325"/>
        <v>82.061421619282285</v>
      </c>
      <c r="O2959" s="8">
        <f>IF(E2958&lt;&gt;E2959,SUM($N$4:N2959)-SUM($O$3:O2958),0)</f>
        <v>0</v>
      </c>
      <c r="P2959" s="6">
        <f>IF(B2959&gt;0,SUM($O$4:O2959)-SUM($P$3:P2958),0)</f>
        <v>0</v>
      </c>
      <c r="Q2959" s="6">
        <f t="shared" si="328"/>
        <v>26.742347997324359</v>
      </c>
      <c r="R2959" s="8">
        <f>IF(E2958&lt;&gt;E2959,SUM($Q$4:Q2959)-SUM($R$3:R2958),0)</f>
        <v>0</v>
      </c>
      <c r="S2959" s="6">
        <f>IF(B2959&gt;0,SUM($R$4:R2959)-SUM($S$3:S2958),0)</f>
        <v>0</v>
      </c>
    </row>
    <row r="2960" spans="1:19">
      <c r="A2960">
        <f>IF(E2959&lt;&gt;E2960,COUNTIF($A$4:A2959,"&lt;&gt;0")+1,0)</f>
        <v>0</v>
      </c>
      <c r="B2960">
        <f>IF(A2960&lt;&gt;0,IF(MOD(A2960,3)=0,COUNTIF($B$4:B2959,"&lt;&gt;0")+1,0),0)</f>
        <v>0</v>
      </c>
      <c r="C2960" s="9">
        <f>'Dash Board'!$C$12+COUNT('Daily reducing balance'!$F$4:F2959)</f>
        <v>44686</v>
      </c>
      <c r="D2960">
        <f t="shared" si="322"/>
        <v>2022</v>
      </c>
      <c r="E2960">
        <f t="shared" si="323"/>
        <v>5</v>
      </c>
      <c r="F2960">
        <f>DAY('Dash Board'!$C$12+COUNT('Daily reducing balance'!$F$4:F2959))</f>
        <v>5</v>
      </c>
      <c r="G2960" s="8">
        <f t="shared" si="324"/>
        <v>195166.49554164559</v>
      </c>
      <c r="H2960" s="6">
        <f>G2960*'Dash Board'!$C$11/365</f>
        <v>56.143786388692568</v>
      </c>
      <c r="I2960" s="6">
        <f>H2960*'Dash Board'!$C$18/'Dash Board'!$C$11</f>
        <v>26.735136375567894</v>
      </c>
      <c r="J2960" s="6">
        <f>(G2960&gt;1)*PMT('Dash Board'!$C$11/365,$U$4,-'Dash Board'!$C$19)</f>
        <v>108.80376961660664</v>
      </c>
      <c r="K2960" s="6">
        <f t="shared" si="326"/>
        <v>0</v>
      </c>
      <c r="L2960" s="8">
        <f t="shared" si="327"/>
        <v>195113.83555841766</v>
      </c>
      <c r="N2960" s="8">
        <f t="shared" si="325"/>
        <v>82.068633241038754</v>
      </c>
      <c r="O2960" s="8">
        <f>IF(E2959&lt;&gt;E2960,SUM($N$4:N2960)-SUM($O$3:O2959),0)</f>
        <v>0</v>
      </c>
      <c r="P2960" s="6">
        <f>IF(B2960&gt;0,SUM($O$4:O2960)-SUM($P$3:P2959),0)</f>
        <v>0</v>
      </c>
      <c r="Q2960" s="6">
        <f t="shared" si="328"/>
        <v>26.735136375567894</v>
      </c>
      <c r="R2960" s="8">
        <f>IF(E2959&lt;&gt;E2960,SUM($Q$4:Q2960)-SUM($R$3:R2959),0)</f>
        <v>0</v>
      </c>
      <c r="S2960" s="6">
        <f>IF(B2960&gt;0,SUM($R$4:R2960)-SUM($S$3:S2959),0)</f>
        <v>0</v>
      </c>
    </row>
    <row r="2961" spans="1:19">
      <c r="A2961">
        <f>IF(E2960&lt;&gt;E2961,COUNTIF($A$4:A2960,"&lt;&gt;0")+1,0)</f>
        <v>0</v>
      </c>
      <c r="B2961">
        <f>IF(A2961&lt;&gt;0,IF(MOD(A2961,3)=0,COUNTIF($B$4:B2960,"&lt;&gt;0")+1,0),0)</f>
        <v>0</v>
      </c>
      <c r="C2961" s="9">
        <f>'Dash Board'!$C$12+COUNT('Daily reducing balance'!$F$4:F2960)</f>
        <v>44687</v>
      </c>
      <c r="D2961">
        <f t="shared" si="322"/>
        <v>2022</v>
      </c>
      <c r="E2961">
        <f t="shared" si="323"/>
        <v>5</v>
      </c>
      <c r="F2961">
        <f>DAY('Dash Board'!$C$12+COUNT('Daily reducing balance'!$F$4:F2960))</f>
        <v>6</v>
      </c>
      <c r="G2961" s="8">
        <f t="shared" si="324"/>
        <v>195113.83555841766</v>
      </c>
      <c r="H2961" s="6">
        <f>G2961*'Dash Board'!$C$11/365</f>
        <v>56.128637626394124</v>
      </c>
      <c r="I2961" s="6">
        <f>H2961*'Dash Board'!$C$18/'Dash Board'!$C$11</f>
        <v>26.727922679235302</v>
      </c>
      <c r="J2961" s="6">
        <f>(G2961&gt;1)*PMT('Dash Board'!$C$11/365,$U$4,-'Dash Board'!$C$19)</f>
        <v>108.80376961660664</v>
      </c>
      <c r="K2961" s="6">
        <f t="shared" si="326"/>
        <v>0</v>
      </c>
      <c r="L2961" s="8">
        <f t="shared" si="327"/>
        <v>195061.16042642744</v>
      </c>
      <c r="N2961" s="8">
        <f t="shared" si="325"/>
        <v>82.075846937371338</v>
      </c>
      <c r="O2961" s="8">
        <f>IF(E2960&lt;&gt;E2961,SUM($N$4:N2961)-SUM($O$3:O2960),0)</f>
        <v>0</v>
      </c>
      <c r="P2961" s="6">
        <f>IF(B2961&gt;0,SUM($O$4:O2961)-SUM($P$3:P2960),0)</f>
        <v>0</v>
      </c>
      <c r="Q2961" s="6">
        <f t="shared" si="328"/>
        <v>26.727922679235302</v>
      </c>
      <c r="R2961" s="8">
        <f>IF(E2960&lt;&gt;E2961,SUM($Q$4:Q2961)-SUM($R$3:R2960),0)</f>
        <v>0</v>
      </c>
      <c r="S2961" s="6">
        <f>IF(B2961&gt;0,SUM($R$4:R2961)-SUM($S$3:S2960),0)</f>
        <v>0</v>
      </c>
    </row>
    <row r="2962" spans="1:19">
      <c r="A2962">
        <f>IF(E2961&lt;&gt;E2962,COUNTIF($A$4:A2961,"&lt;&gt;0")+1,0)</f>
        <v>0</v>
      </c>
      <c r="B2962">
        <f>IF(A2962&lt;&gt;0,IF(MOD(A2962,3)=0,COUNTIF($B$4:B2961,"&lt;&gt;0")+1,0),0)</f>
        <v>0</v>
      </c>
      <c r="C2962" s="9">
        <f>'Dash Board'!$C$12+COUNT('Daily reducing balance'!$F$4:F2961)</f>
        <v>44688</v>
      </c>
      <c r="D2962">
        <f t="shared" si="322"/>
        <v>2022</v>
      </c>
      <c r="E2962">
        <f t="shared" si="323"/>
        <v>5</v>
      </c>
      <c r="F2962">
        <f>DAY('Dash Board'!$C$12+COUNT('Daily reducing balance'!$F$4:F2961))</f>
        <v>7</v>
      </c>
      <c r="G2962" s="8">
        <f t="shared" si="324"/>
        <v>195061.16042642744</v>
      </c>
      <c r="H2962" s="6">
        <f>G2962*'Dash Board'!$C$11/365</f>
        <v>56.113484506232545</v>
      </c>
      <c r="I2962" s="6">
        <f>H2962*'Dash Board'!$C$18/'Dash Board'!$C$11</f>
        <v>26.720706907729785</v>
      </c>
      <c r="J2962" s="6">
        <f>(G2962&gt;1)*PMT('Dash Board'!$C$11/365,$U$4,-'Dash Board'!$C$19)</f>
        <v>108.80376961660664</v>
      </c>
      <c r="K2962" s="6">
        <f t="shared" si="326"/>
        <v>0</v>
      </c>
      <c r="L2962" s="8">
        <f t="shared" si="327"/>
        <v>195008.47014131706</v>
      </c>
      <c r="N2962" s="8">
        <f t="shared" si="325"/>
        <v>82.083062708876867</v>
      </c>
      <c r="O2962" s="8">
        <f>IF(E2961&lt;&gt;E2962,SUM($N$4:N2962)-SUM($O$3:O2961),0)</f>
        <v>0</v>
      </c>
      <c r="P2962" s="6">
        <f>IF(B2962&gt;0,SUM($O$4:O2962)-SUM($P$3:P2961),0)</f>
        <v>0</v>
      </c>
      <c r="Q2962" s="6">
        <f t="shared" si="328"/>
        <v>26.720706907729785</v>
      </c>
      <c r="R2962" s="8">
        <f>IF(E2961&lt;&gt;E2962,SUM($Q$4:Q2962)-SUM($R$3:R2961),0)</f>
        <v>0</v>
      </c>
      <c r="S2962" s="6">
        <f>IF(B2962&gt;0,SUM($R$4:R2962)-SUM($S$3:S2961),0)</f>
        <v>0</v>
      </c>
    </row>
    <row r="2963" spans="1:19">
      <c r="A2963">
        <f>IF(E2962&lt;&gt;E2963,COUNTIF($A$4:A2962,"&lt;&gt;0")+1,0)</f>
        <v>0</v>
      </c>
      <c r="B2963">
        <f>IF(A2963&lt;&gt;0,IF(MOD(A2963,3)=0,COUNTIF($B$4:B2962,"&lt;&gt;0")+1,0),0)</f>
        <v>0</v>
      </c>
      <c r="C2963" s="9">
        <f>'Dash Board'!$C$12+COUNT('Daily reducing balance'!$F$4:F2962)</f>
        <v>44689</v>
      </c>
      <c r="D2963">
        <f t="shared" si="322"/>
        <v>2022</v>
      </c>
      <c r="E2963">
        <f t="shared" si="323"/>
        <v>5</v>
      </c>
      <c r="F2963">
        <f>DAY('Dash Board'!$C$12+COUNT('Daily reducing balance'!$F$4:F2962))</f>
        <v>8</v>
      </c>
      <c r="G2963" s="8">
        <f t="shared" si="324"/>
        <v>195008.47014131706</v>
      </c>
      <c r="H2963" s="6">
        <f>G2963*'Dash Board'!$C$11/365</f>
        <v>56.098327026954223</v>
      </c>
      <c r="I2963" s="6">
        <f>H2963*'Dash Board'!$C$18/'Dash Board'!$C$11</f>
        <v>26.713489060454396</v>
      </c>
      <c r="J2963" s="6">
        <f>(G2963&gt;1)*PMT('Dash Board'!$C$11/365,$U$4,-'Dash Board'!$C$19)</f>
        <v>108.80376961660664</v>
      </c>
      <c r="K2963" s="6">
        <f t="shared" si="326"/>
        <v>0</v>
      </c>
      <c r="L2963" s="8">
        <f t="shared" si="327"/>
        <v>194955.76469872741</v>
      </c>
      <c r="N2963" s="8">
        <f t="shared" si="325"/>
        <v>82.090280556152251</v>
      </c>
      <c r="O2963" s="8">
        <f>IF(E2962&lt;&gt;E2963,SUM($N$4:N2963)-SUM($O$3:O2962),0)</f>
        <v>0</v>
      </c>
      <c r="P2963" s="6">
        <f>IF(B2963&gt;0,SUM($O$4:O2963)-SUM($P$3:P2962),0)</f>
        <v>0</v>
      </c>
      <c r="Q2963" s="6">
        <f t="shared" si="328"/>
        <v>26.713489060454396</v>
      </c>
      <c r="R2963" s="8">
        <f>IF(E2962&lt;&gt;E2963,SUM($Q$4:Q2963)-SUM($R$3:R2962),0)</f>
        <v>0</v>
      </c>
      <c r="S2963" s="6">
        <f>IF(B2963&gt;0,SUM($R$4:R2963)-SUM($S$3:S2962),0)</f>
        <v>0</v>
      </c>
    </row>
    <row r="2964" spans="1:19">
      <c r="A2964">
        <f>IF(E2963&lt;&gt;E2964,COUNTIF($A$4:A2963,"&lt;&gt;0")+1,0)</f>
        <v>0</v>
      </c>
      <c r="B2964">
        <f>IF(A2964&lt;&gt;0,IF(MOD(A2964,3)=0,COUNTIF($B$4:B2963,"&lt;&gt;0")+1,0),0)</f>
        <v>0</v>
      </c>
      <c r="C2964" s="9">
        <f>'Dash Board'!$C$12+COUNT('Daily reducing balance'!$F$4:F2963)</f>
        <v>44690</v>
      </c>
      <c r="D2964">
        <f t="shared" si="322"/>
        <v>2022</v>
      </c>
      <c r="E2964">
        <f t="shared" si="323"/>
        <v>5</v>
      </c>
      <c r="F2964">
        <f>DAY('Dash Board'!$C$12+COUNT('Daily reducing balance'!$F$4:F2963))</f>
        <v>9</v>
      </c>
      <c r="G2964" s="8">
        <f t="shared" si="324"/>
        <v>194955.76469872741</v>
      </c>
      <c r="H2964" s="6">
        <f>G2964*'Dash Board'!$C$11/365</f>
        <v>56.083165187305141</v>
      </c>
      <c r="I2964" s="6">
        <f>H2964*'Dash Board'!$C$18/'Dash Board'!$C$11</f>
        <v>26.706269136811976</v>
      </c>
      <c r="J2964" s="6">
        <f>(G2964&gt;1)*PMT('Dash Board'!$C$11/365,$U$4,-'Dash Board'!$C$19)</f>
        <v>108.80376961660664</v>
      </c>
      <c r="K2964" s="6">
        <f t="shared" si="326"/>
        <v>0</v>
      </c>
      <c r="L2964" s="8">
        <f t="shared" si="327"/>
        <v>194903.04409429809</v>
      </c>
      <c r="N2964" s="8">
        <f t="shared" si="325"/>
        <v>82.097500479794661</v>
      </c>
      <c r="O2964" s="8">
        <f>IF(E2963&lt;&gt;E2964,SUM($N$4:N2964)-SUM($O$3:O2963),0)</f>
        <v>0</v>
      </c>
      <c r="P2964" s="6">
        <f>IF(B2964&gt;0,SUM($O$4:O2964)-SUM($P$3:P2963),0)</f>
        <v>0</v>
      </c>
      <c r="Q2964" s="6">
        <f t="shared" si="328"/>
        <v>26.706269136811976</v>
      </c>
      <c r="R2964" s="8">
        <f>IF(E2963&lt;&gt;E2964,SUM($Q$4:Q2964)-SUM($R$3:R2963),0)</f>
        <v>0</v>
      </c>
      <c r="S2964" s="6">
        <f>IF(B2964&gt;0,SUM($R$4:R2964)-SUM($S$3:S2963),0)</f>
        <v>0</v>
      </c>
    </row>
    <row r="2965" spans="1:19">
      <c r="A2965">
        <f>IF(E2964&lt;&gt;E2965,COUNTIF($A$4:A2964,"&lt;&gt;0")+1,0)</f>
        <v>0</v>
      </c>
      <c r="B2965">
        <f>IF(A2965&lt;&gt;0,IF(MOD(A2965,3)=0,COUNTIF($B$4:B2964,"&lt;&gt;0")+1,0),0)</f>
        <v>0</v>
      </c>
      <c r="C2965" s="9">
        <f>'Dash Board'!$C$12+COUNT('Daily reducing balance'!$F$4:F2964)</f>
        <v>44691</v>
      </c>
      <c r="D2965">
        <f t="shared" si="322"/>
        <v>2022</v>
      </c>
      <c r="E2965">
        <f t="shared" si="323"/>
        <v>5</v>
      </c>
      <c r="F2965">
        <f>DAY('Dash Board'!$C$12+COUNT('Daily reducing balance'!$F$4:F2964))</f>
        <v>10</v>
      </c>
      <c r="G2965" s="8">
        <f t="shared" si="324"/>
        <v>194903.04409429809</v>
      </c>
      <c r="H2965" s="6">
        <f>G2965*'Dash Board'!$C$11/365</f>
        <v>56.067998986030958</v>
      </c>
      <c r="I2965" s="6">
        <f>H2965*'Dash Board'!$C$18/'Dash Board'!$C$11</f>
        <v>26.699047136205223</v>
      </c>
      <c r="J2965" s="6">
        <f>(G2965&gt;1)*PMT('Dash Board'!$C$11/365,$U$4,-'Dash Board'!$C$19)</f>
        <v>108.80376961660664</v>
      </c>
      <c r="K2965" s="6">
        <f t="shared" si="326"/>
        <v>0</v>
      </c>
      <c r="L2965" s="8">
        <f t="shared" si="327"/>
        <v>194850.3083236675</v>
      </c>
      <c r="N2965" s="8">
        <f t="shared" si="325"/>
        <v>82.104722480401421</v>
      </c>
      <c r="O2965" s="8">
        <f>IF(E2964&lt;&gt;E2965,SUM($N$4:N2965)-SUM($O$3:O2964),0)</f>
        <v>0</v>
      </c>
      <c r="P2965" s="6">
        <f>IF(B2965&gt;0,SUM($O$4:O2965)-SUM($P$3:P2964),0)</f>
        <v>0</v>
      </c>
      <c r="Q2965" s="6">
        <f t="shared" si="328"/>
        <v>26.699047136205223</v>
      </c>
      <c r="R2965" s="8">
        <f>IF(E2964&lt;&gt;E2965,SUM($Q$4:Q2965)-SUM($R$3:R2964),0)</f>
        <v>0</v>
      </c>
      <c r="S2965" s="6">
        <f>IF(B2965&gt;0,SUM($R$4:R2965)-SUM($S$3:S2964),0)</f>
        <v>0</v>
      </c>
    </row>
    <row r="2966" spans="1:19">
      <c r="A2966">
        <f>IF(E2965&lt;&gt;E2966,COUNTIF($A$4:A2965,"&lt;&gt;0")+1,0)</f>
        <v>0</v>
      </c>
      <c r="B2966">
        <f>IF(A2966&lt;&gt;0,IF(MOD(A2966,3)=0,COUNTIF($B$4:B2965,"&lt;&gt;0")+1,0),0)</f>
        <v>0</v>
      </c>
      <c r="C2966" s="9">
        <f>'Dash Board'!$C$12+COUNT('Daily reducing balance'!$F$4:F2965)</f>
        <v>44692</v>
      </c>
      <c r="D2966">
        <f t="shared" si="322"/>
        <v>2022</v>
      </c>
      <c r="E2966">
        <f t="shared" si="323"/>
        <v>5</v>
      </c>
      <c r="F2966">
        <f>DAY('Dash Board'!$C$12+COUNT('Daily reducing balance'!$F$4:F2965))</f>
        <v>11</v>
      </c>
      <c r="G2966" s="8">
        <f t="shared" si="324"/>
        <v>194850.3083236675</v>
      </c>
      <c r="H2966" s="6">
        <f>G2966*'Dash Board'!$C$11/365</f>
        <v>56.052828421876946</v>
      </c>
      <c r="I2966" s="6">
        <f>H2966*'Dash Board'!$C$18/'Dash Board'!$C$11</f>
        <v>26.691823058036643</v>
      </c>
      <c r="J2966" s="6">
        <f>(G2966&gt;1)*PMT('Dash Board'!$C$11/365,$U$4,-'Dash Board'!$C$19)</f>
        <v>108.80376961660664</v>
      </c>
      <c r="K2966" s="6">
        <f t="shared" si="326"/>
        <v>0</v>
      </c>
      <c r="L2966" s="8">
        <f t="shared" si="327"/>
        <v>194797.55738247276</v>
      </c>
      <c r="N2966" s="8">
        <f t="shared" si="325"/>
        <v>82.111946558569997</v>
      </c>
      <c r="O2966" s="8">
        <f>IF(E2965&lt;&gt;E2966,SUM($N$4:N2966)-SUM($O$3:O2965),0)</f>
        <v>0</v>
      </c>
      <c r="P2966" s="6">
        <f>IF(B2966&gt;0,SUM($O$4:O2966)-SUM($P$3:P2965),0)</f>
        <v>0</v>
      </c>
      <c r="Q2966" s="6">
        <f t="shared" si="328"/>
        <v>26.691823058036643</v>
      </c>
      <c r="R2966" s="8">
        <f>IF(E2965&lt;&gt;E2966,SUM($Q$4:Q2966)-SUM($R$3:R2965),0)</f>
        <v>0</v>
      </c>
      <c r="S2966" s="6">
        <f>IF(B2966&gt;0,SUM($R$4:R2966)-SUM($S$3:S2965),0)</f>
        <v>0</v>
      </c>
    </row>
    <row r="2967" spans="1:19">
      <c r="A2967">
        <f>IF(E2966&lt;&gt;E2967,COUNTIF($A$4:A2966,"&lt;&gt;0")+1,0)</f>
        <v>0</v>
      </c>
      <c r="B2967">
        <f>IF(A2967&lt;&gt;0,IF(MOD(A2967,3)=0,COUNTIF($B$4:B2966,"&lt;&gt;0")+1,0),0)</f>
        <v>0</v>
      </c>
      <c r="C2967" s="9">
        <f>'Dash Board'!$C$12+COUNT('Daily reducing balance'!$F$4:F2966)</f>
        <v>44693</v>
      </c>
      <c r="D2967">
        <f t="shared" si="322"/>
        <v>2022</v>
      </c>
      <c r="E2967">
        <f t="shared" si="323"/>
        <v>5</v>
      </c>
      <c r="F2967">
        <f>DAY('Dash Board'!$C$12+COUNT('Daily reducing balance'!$F$4:F2966))</f>
        <v>12</v>
      </c>
      <c r="G2967" s="8">
        <f t="shared" si="324"/>
        <v>194797.55738247276</v>
      </c>
      <c r="H2967" s="6">
        <f>G2967*'Dash Board'!$C$11/365</f>
        <v>56.037653493588053</v>
      </c>
      <c r="I2967" s="6">
        <f>H2967*'Dash Board'!$C$18/'Dash Board'!$C$11</f>
        <v>26.684596901708602</v>
      </c>
      <c r="J2967" s="6">
        <f>(G2967&gt;1)*PMT('Dash Board'!$C$11/365,$U$4,-'Dash Board'!$C$19)</f>
        <v>108.80376961660664</v>
      </c>
      <c r="K2967" s="6">
        <f t="shared" si="326"/>
        <v>0</v>
      </c>
      <c r="L2967" s="8">
        <f t="shared" si="327"/>
        <v>194744.79126634973</v>
      </c>
      <c r="N2967" s="8">
        <f t="shared" si="325"/>
        <v>82.119172714898042</v>
      </c>
      <c r="O2967" s="8">
        <f>IF(E2966&lt;&gt;E2967,SUM($N$4:N2967)-SUM($O$3:O2966),0)</f>
        <v>0</v>
      </c>
      <c r="P2967" s="6">
        <f>IF(B2967&gt;0,SUM($O$4:O2967)-SUM($P$3:P2966),0)</f>
        <v>0</v>
      </c>
      <c r="Q2967" s="6">
        <f t="shared" si="328"/>
        <v>26.684596901708602</v>
      </c>
      <c r="R2967" s="8">
        <f>IF(E2966&lt;&gt;E2967,SUM($Q$4:Q2967)-SUM($R$3:R2966),0)</f>
        <v>0</v>
      </c>
      <c r="S2967" s="6">
        <f>IF(B2967&gt;0,SUM($R$4:R2967)-SUM($S$3:S2966),0)</f>
        <v>0</v>
      </c>
    </row>
    <row r="2968" spans="1:19">
      <c r="A2968">
        <f>IF(E2967&lt;&gt;E2968,COUNTIF($A$4:A2967,"&lt;&gt;0")+1,0)</f>
        <v>0</v>
      </c>
      <c r="B2968">
        <f>IF(A2968&lt;&gt;0,IF(MOD(A2968,3)=0,COUNTIF($B$4:B2967,"&lt;&gt;0")+1,0),0)</f>
        <v>0</v>
      </c>
      <c r="C2968" s="9">
        <f>'Dash Board'!$C$12+COUNT('Daily reducing balance'!$F$4:F2967)</f>
        <v>44694</v>
      </c>
      <c r="D2968">
        <f t="shared" si="322"/>
        <v>2022</v>
      </c>
      <c r="E2968">
        <f t="shared" si="323"/>
        <v>5</v>
      </c>
      <c r="F2968">
        <f>DAY('Dash Board'!$C$12+COUNT('Daily reducing balance'!$F$4:F2967))</f>
        <v>13</v>
      </c>
      <c r="G2968" s="8">
        <f t="shared" si="324"/>
        <v>194744.79126634973</v>
      </c>
      <c r="H2968" s="6">
        <f>G2968*'Dash Board'!$C$11/365</f>
        <v>56.022474199908821</v>
      </c>
      <c r="I2968" s="6">
        <f>H2968*'Dash Board'!$C$18/'Dash Board'!$C$11</f>
        <v>26.677368666623249</v>
      </c>
      <c r="J2968" s="6">
        <f>(G2968&gt;1)*PMT('Dash Board'!$C$11/365,$U$4,-'Dash Board'!$C$19)</f>
        <v>108.80376961660664</v>
      </c>
      <c r="K2968" s="6">
        <f t="shared" si="326"/>
        <v>0</v>
      </c>
      <c r="L2968" s="8">
        <f t="shared" si="327"/>
        <v>194692.00997093302</v>
      </c>
      <c r="N2968" s="8">
        <f t="shared" si="325"/>
        <v>82.126400949983392</v>
      </c>
      <c r="O2968" s="8">
        <f>IF(E2967&lt;&gt;E2968,SUM($N$4:N2968)-SUM($O$3:O2967),0)</f>
        <v>0</v>
      </c>
      <c r="P2968" s="6">
        <f>IF(B2968&gt;0,SUM($O$4:O2968)-SUM($P$3:P2967),0)</f>
        <v>0</v>
      </c>
      <c r="Q2968" s="6">
        <f t="shared" si="328"/>
        <v>26.677368666623249</v>
      </c>
      <c r="R2968" s="8">
        <f>IF(E2967&lt;&gt;E2968,SUM($Q$4:Q2968)-SUM($R$3:R2967),0)</f>
        <v>0</v>
      </c>
      <c r="S2968" s="6">
        <f>IF(B2968&gt;0,SUM($R$4:R2968)-SUM($S$3:S2967),0)</f>
        <v>0</v>
      </c>
    </row>
    <row r="2969" spans="1:19">
      <c r="A2969">
        <f>IF(E2968&lt;&gt;E2969,COUNTIF($A$4:A2968,"&lt;&gt;0")+1,0)</f>
        <v>0</v>
      </c>
      <c r="B2969">
        <f>IF(A2969&lt;&gt;0,IF(MOD(A2969,3)=0,COUNTIF($B$4:B2968,"&lt;&gt;0")+1,0),0)</f>
        <v>0</v>
      </c>
      <c r="C2969" s="9">
        <f>'Dash Board'!$C$12+COUNT('Daily reducing balance'!$F$4:F2968)</f>
        <v>44695</v>
      </c>
      <c r="D2969">
        <f t="shared" si="322"/>
        <v>2022</v>
      </c>
      <c r="E2969">
        <f t="shared" si="323"/>
        <v>5</v>
      </c>
      <c r="F2969">
        <f>DAY('Dash Board'!$C$12+COUNT('Daily reducing balance'!$F$4:F2968))</f>
        <v>14</v>
      </c>
      <c r="G2969" s="8">
        <f t="shared" si="324"/>
        <v>194692.00997093302</v>
      </c>
      <c r="H2969" s="6">
        <f>G2969*'Dash Board'!$C$11/365</f>
        <v>56.007290539583472</v>
      </c>
      <c r="I2969" s="6">
        <f>H2969*'Dash Board'!$C$18/'Dash Board'!$C$11</f>
        <v>26.670138352182608</v>
      </c>
      <c r="J2969" s="6">
        <f>(G2969&gt;1)*PMT('Dash Board'!$C$11/365,$U$4,-'Dash Board'!$C$19)</f>
        <v>108.80376961660664</v>
      </c>
      <c r="K2969" s="6">
        <f t="shared" si="326"/>
        <v>0</v>
      </c>
      <c r="L2969" s="8">
        <f t="shared" si="327"/>
        <v>194639.213491856</v>
      </c>
      <c r="N2969" s="8">
        <f t="shared" si="325"/>
        <v>82.133631264424039</v>
      </c>
      <c r="O2969" s="8">
        <f>IF(E2968&lt;&gt;E2969,SUM($N$4:N2969)-SUM($O$3:O2968),0)</f>
        <v>0</v>
      </c>
      <c r="P2969" s="6">
        <f>IF(B2969&gt;0,SUM($O$4:O2969)-SUM($P$3:P2968),0)</f>
        <v>0</v>
      </c>
      <c r="Q2969" s="6">
        <f t="shared" si="328"/>
        <v>26.670138352182608</v>
      </c>
      <c r="R2969" s="8">
        <f>IF(E2968&lt;&gt;E2969,SUM($Q$4:Q2969)-SUM($R$3:R2968),0)</f>
        <v>0</v>
      </c>
      <c r="S2969" s="6">
        <f>IF(B2969&gt;0,SUM($R$4:R2969)-SUM($S$3:S2968),0)</f>
        <v>0</v>
      </c>
    </row>
    <row r="2970" spans="1:19">
      <c r="A2970">
        <f>IF(E2969&lt;&gt;E2970,COUNTIF($A$4:A2969,"&lt;&gt;0")+1,0)</f>
        <v>0</v>
      </c>
      <c r="B2970">
        <f>IF(A2970&lt;&gt;0,IF(MOD(A2970,3)=0,COUNTIF($B$4:B2969,"&lt;&gt;0")+1,0),0)</f>
        <v>0</v>
      </c>
      <c r="C2970" s="9">
        <f>'Dash Board'!$C$12+COUNT('Daily reducing balance'!$F$4:F2969)</f>
        <v>44696</v>
      </c>
      <c r="D2970">
        <f t="shared" si="322"/>
        <v>2022</v>
      </c>
      <c r="E2970">
        <f t="shared" si="323"/>
        <v>5</v>
      </c>
      <c r="F2970">
        <f>DAY('Dash Board'!$C$12+COUNT('Daily reducing balance'!$F$4:F2969))</f>
        <v>15</v>
      </c>
      <c r="G2970" s="8">
        <f t="shared" si="324"/>
        <v>194639.213491856</v>
      </c>
      <c r="H2970" s="6">
        <f>G2970*'Dash Board'!$C$11/365</f>
        <v>55.992102511355839</v>
      </c>
      <c r="I2970" s="6">
        <f>H2970*'Dash Board'!$C$18/'Dash Board'!$C$11</f>
        <v>26.662905957788499</v>
      </c>
      <c r="J2970" s="6">
        <f>(G2970&gt;1)*PMT('Dash Board'!$C$11/365,$U$4,-'Dash Board'!$C$19)</f>
        <v>108.80376961660664</v>
      </c>
      <c r="K2970" s="6">
        <f t="shared" si="326"/>
        <v>0</v>
      </c>
      <c r="L2970" s="8">
        <f t="shared" si="327"/>
        <v>194586.40182475073</v>
      </c>
      <c r="N2970" s="8">
        <f t="shared" si="325"/>
        <v>82.140863658818148</v>
      </c>
      <c r="O2970" s="8">
        <f>IF(E2969&lt;&gt;E2970,SUM($N$4:N2970)-SUM($O$3:O2969),0)</f>
        <v>0</v>
      </c>
      <c r="P2970" s="6">
        <f>IF(B2970&gt;0,SUM($O$4:O2970)-SUM($P$3:P2969),0)</f>
        <v>0</v>
      </c>
      <c r="Q2970" s="6">
        <f t="shared" si="328"/>
        <v>26.662905957788499</v>
      </c>
      <c r="R2970" s="8">
        <f>IF(E2969&lt;&gt;E2970,SUM($Q$4:Q2970)-SUM($R$3:R2969),0)</f>
        <v>0</v>
      </c>
      <c r="S2970" s="6">
        <f>IF(B2970&gt;0,SUM($R$4:R2970)-SUM($S$3:S2969),0)</f>
        <v>0</v>
      </c>
    </row>
    <row r="2971" spans="1:19">
      <c r="A2971">
        <f>IF(E2970&lt;&gt;E2971,COUNTIF($A$4:A2970,"&lt;&gt;0")+1,0)</f>
        <v>0</v>
      </c>
      <c r="B2971">
        <f>IF(A2971&lt;&gt;0,IF(MOD(A2971,3)=0,COUNTIF($B$4:B2970,"&lt;&gt;0")+1,0),0)</f>
        <v>0</v>
      </c>
      <c r="C2971" s="9">
        <f>'Dash Board'!$C$12+COUNT('Daily reducing balance'!$F$4:F2970)</f>
        <v>44697</v>
      </c>
      <c r="D2971">
        <f t="shared" si="322"/>
        <v>2022</v>
      </c>
      <c r="E2971">
        <f t="shared" si="323"/>
        <v>5</v>
      </c>
      <c r="F2971">
        <f>DAY('Dash Board'!$C$12+COUNT('Daily reducing balance'!$F$4:F2970))</f>
        <v>16</v>
      </c>
      <c r="G2971" s="8">
        <f t="shared" si="324"/>
        <v>194586.40182475073</v>
      </c>
      <c r="H2971" s="6">
        <f>G2971*'Dash Board'!$C$11/365</f>
        <v>55.976910113969382</v>
      </c>
      <c r="I2971" s="6">
        <f>H2971*'Dash Board'!$C$18/'Dash Board'!$C$11</f>
        <v>26.655671482842568</v>
      </c>
      <c r="J2971" s="6">
        <f>(G2971&gt;1)*PMT('Dash Board'!$C$11/365,$U$4,-'Dash Board'!$C$19)</f>
        <v>108.80376961660664</v>
      </c>
      <c r="K2971" s="6">
        <f t="shared" si="326"/>
        <v>0</v>
      </c>
      <c r="L2971" s="8">
        <f t="shared" si="327"/>
        <v>194533.57496524809</v>
      </c>
      <c r="N2971" s="8">
        <f t="shared" si="325"/>
        <v>82.14809813376408</v>
      </c>
      <c r="O2971" s="8">
        <f>IF(E2970&lt;&gt;E2971,SUM($N$4:N2971)-SUM($O$3:O2970),0)</f>
        <v>0</v>
      </c>
      <c r="P2971" s="6">
        <f>IF(B2971&gt;0,SUM($O$4:O2971)-SUM($P$3:P2970),0)</f>
        <v>0</v>
      </c>
      <c r="Q2971" s="6">
        <f t="shared" si="328"/>
        <v>26.655671482842568</v>
      </c>
      <c r="R2971" s="8">
        <f>IF(E2970&lt;&gt;E2971,SUM($Q$4:Q2971)-SUM($R$3:R2970),0)</f>
        <v>0</v>
      </c>
      <c r="S2971" s="6">
        <f>IF(B2971&gt;0,SUM($R$4:R2971)-SUM($S$3:S2970),0)</f>
        <v>0</v>
      </c>
    </row>
    <row r="2972" spans="1:19">
      <c r="A2972">
        <f>IF(E2971&lt;&gt;E2972,COUNTIF($A$4:A2971,"&lt;&gt;0")+1,0)</f>
        <v>0</v>
      </c>
      <c r="B2972">
        <f>IF(A2972&lt;&gt;0,IF(MOD(A2972,3)=0,COUNTIF($B$4:B2971,"&lt;&gt;0")+1,0),0)</f>
        <v>0</v>
      </c>
      <c r="C2972" s="9">
        <f>'Dash Board'!$C$12+COUNT('Daily reducing balance'!$F$4:F2971)</f>
        <v>44698</v>
      </c>
      <c r="D2972">
        <f t="shared" si="322"/>
        <v>2022</v>
      </c>
      <c r="E2972">
        <f t="shared" si="323"/>
        <v>5</v>
      </c>
      <c r="F2972">
        <f>DAY('Dash Board'!$C$12+COUNT('Daily reducing balance'!$F$4:F2971))</f>
        <v>17</v>
      </c>
      <c r="G2972" s="8">
        <f t="shared" si="324"/>
        <v>194533.57496524809</v>
      </c>
      <c r="H2972" s="6">
        <f>G2972*'Dash Board'!$C$11/365</f>
        <v>55.961713346167258</v>
      </c>
      <c r="I2972" s="6">
        <f>H2972*'Dash Board'!$C$18/'Dash Board'!$C$11</f>
        <v>26.648434926746315</v>
      </c>
      <c r="J2972" s="6">
        <f>(G2972&gt;1)*PMT('Dash Board'!$C$11/365,$U$4,-'Dash Board'!$C$19)</f>
        <v>108.80376961660664</v>
      </c>
      <c r="K2972" s="6">
        <f t="shared" si="326"/>
        <v>0</v>
      </c>
      <c r="L2972" s="8">
        <f t="shared" si="327"/>
        <v>194480.73290897763</v>
      </c>
      <c r="N2972" s="8">
        <f t="shared" si="325"/>
        <v>82.155334689860325</v>
      </c>
      <c r="O2972" s="8">
        <f>IF(E2971&lt;&gt;E2972,SUM($N$4:N2972)-SUM($O$3:O2971),0)</f>
        <v>0</v>
      </c>
      <c r="P2972" s="6">
        <f>IF(B2972&gt;0,SUM($O$4:O2972)-SUM($P$3:P2971),0)</f>
        <v>0</v>
      </c>
      <c r="Q2972" s="6">
        <f t="shared" si="328"/>
        <v>26.648434926746315</v>
      </c>
      <c r="R2972" s="8">
        <f>IF(E2971&lt;&gt;E2972,SUM($Q$4:Q2972)-SUM($R$3:R2971),0)</f>
        <v>0</v>
      </c>
      <c r="S2972" s="6">
        <f>IF(B2972&gt;0,SUM($R$4:R2972)-SUM($S$3:S2971),0)</f>
        <v>0</v>
      </c>
    </row>
    <row r="2973" spans="1:19">
      <c r="A2973">
        <f>IF(E2972&lt;&gt;E2973,COUNTIF($A$4:A2972,"&lt;&gt;0")+1,0)</f>
        <v>0</v>
      </c>
      <c r="B2973">
        <f>IF(A2973&lt;&gt;0,IF(MOD(A2973,3)=0,COUNTIF($B$4:B2972,"&lt;&gt;0")+1,0),0)</f>
        <v>0</v>
      </c>
      <c r="C2973" s="9">
        <f>'Dash Board'!$C$12+COUNT('Daily reducing balance'!$F$4:F2972)</f>
        <v>44699</v>
      </c>
      <c r="D2973">
        <f t="shared" si="322"/>
        <v>2022</v>
      </c>
      <c r="E2973">
        <f t="shared" si="323"/>
        <v>5</v>
      </c>
      <c r="F2973">
        <f>DAY('Dash Board'!$C$12+COUNT('Daily reducing balance'!$F$4:F2972))</f>
        <v>18</v>
      </c>
      <c r="G2973" s="8">
        <f t="shared" si="324"/>
        <v>194480.73290897763</v>
      </c>
      <c r="H2973" s="6">
        <f>G2973*'Dash Board'!$C$11/365</f>
        <v>55.946512206692191</v>
      </c>
      <c r="I2973" s="6">
        <f>H2973*'Dash Board'!$C$18/'Dash Board'!$C$11</f>
        <v>26.641196288901046</v>
      </c>
      <c r="J2973" s="6">
        <f>(G2973&gt;1)*PMT('Dash Board'!$C$11/365,$U$4,-'Dash Board'!$C$19)</f>
        <v>108.80376961660664</v>
      </c>
      <c r="K2973" s="6">
        <f t="shared" si="326"/>
        <v>0</v>
      </c>
      <c r="L2973" s="8">
        <f t="shared" si="327"/>
        <v>194427.87565156771</v>
      </c>
      <c r="N2973" s="8">
        <f t="shared" si="325"/>
        <v>82.162573327705601</v>
      </c>
      <c r="O2973" s="8">
        <f>IF(E2972&lt;&gt;E2973,SUM($N$4:N2973)-SUM($O$3:O2972),0)</f>
        <v>0</v>
      </c>
      <c r="P2973" s="6">
        <f>IF(B2973&gt;0,SUM($O$4:O2973)-SUM($P$3:P2972),0)</f>
        <v>0</v>
      </c>
      <c r="Q2973" s="6">
        <f t="shared" si="328"/>
        <v>26.641196288901046</v>
      </c>
      <c r="R2973" s="8">
        <f>IF(E2972&lt;&gt;E2973,SUM($Q$4:Q2973)-SUM($R$3:R2972),0)</f>
        <v>0</v>
      </c>
      <c r="S2973" s="6">
        <f>IF(B2973&gt;0,SUM($R$4:R2973)-SUM($S$3:S2972),0)</f>
        <v>0</v>
      </c>
    </row>
    <row r="2974" spans="1:19">
      <c r="A2974">
        <f>IF(E2973&lt;&gt;E2974,COUNTIF($A$4:A2973,"&lt;&gt;0")+1,0)</f>
        <v>0</v>
      </c>
      <c r="B2974">
        <f>IF(A2974&lt;&gt;0,IF(MOD(A2974,3)=0,COUNTIF($B$4:B2973,"&lt;&gt;0")+1,0),0)</f>
        <v>0</v>
      </c>
      <c r="C2974" s="9">
        <f>'Dash Board'!$C$12+COUNT('Daily reducing balance'!$F$4:F2973)</f>
        <v>44700</v>
      </c>
      <c r="D2974">
        <f t="shared" si="322"/>
        <v>2022</v>
      </c>
      <c r="E2974">
        <f t="shared" si="323"/>
        <v>5</v>
      </c>
      <c r="F2974">
        <f>DAY('Dash Board'!$C$12+COUNT('Daily reducing balance'!$F$4:F2973))</f>
        <v>19</v>
      </c>
      <c r="G2974" s="8">
        <f t="shared" si="324"/>
        <v>194427.87565156771</v>
      </c>
      <c r="H2974" s="6">
        <f>G2974*'Dash Board'!$C$11/365</f>
        <v>55.931306694286597</v>
      </c>
      <c r="I2974" s="6">
        <f>H2974*'Dash Board'!$C$18/'Dash Board'!$C$11</f>
        <v>26.633955568707908</v>
      </c>
      <c r="J2974" s="6">
        <f>(G2974&gt;1)*PMT('Dash Board'!$C$11/365,$U$4,-'Dash Board'!$C$19)</f>
        <v>108.80376961660664</v>
      </c>
      <c r="K2974" s="6">
        <f t="shared" si="326"/>
        <v>0</v>
      </c>
      <c r="L2974" s="8">
        <f t="shared" si="327"/>
        <v>194375.00318864538</v>
      </c>
      <c r="N2974" s="8">
        <f t="shared" si="325"/>
        <v>82.16981404789874</v>
      </c>
      <c r="O2974" s="8">
        <f>IF(E2973&lt;&gt;E2974,SUM($N$4:N2974)-SUM($O$3:O2973),0)</f>
        <v>0</v>
      </c>
      <c r="P2974" s="6">
        <f>IF(B2974&gt;0,SUM($O$4:O2974)-SUM($P$3:P2973),0)</f>
        <v>0</v>
      </c>
      <c r="Q2974" s="6">
        <f t="shared" si="328"/>
        <v>26.633955568707908</v>
      </c>
      <c r="R2974" s="8">
        <f>IF(E2973&lt;&gt;E2974,SUM($Q$4:Q2974)-SUM($R$3:R2973),0)</f>
        <v>0</v>
      </c>
      <c r="S2974" s="6">
        <f>IF(B2974&gt;0,SUM($R$4:R2974)-SUM($S$3:S2973),0)</f>
        <v>0</v>
      </c>
    </row>
    <row r="2975" spans="1:19">
      <c r="A2975">
        <f>IF(E2974&lt;&gt;E2975,COUNTIF($A$4:A2974,"&lt;&gt;0")+1,0)</f>
        <v>0</v>
      </c>
      <c r="B2975">
        <f>IF(A2975&lt;&gt;0,IF(MOD(A2975,3)=0,COUNTIF($B$4:B2974,"&lt;&gt;0")+1,0),0)</f>
        <v>0</v>
      </c>
      <c r="C2975" s="9">
        <f>'Dash Board'!$C$12+COUNT('Daily reducing balance'!$F$4:F2974)</f>
        <v>44701</v>
      </c>
      <c r="D2975">
        <f t="shared" si="322"/>
        <v>2022</v>
      </c>
      <c r="E2975">
        <f t="shared" si="323"/>
        <v>5</v>
      </c>
      <c r="F2975">
        <f>DAY('Dash Board'!$C$12+COUNT('Daily reducing balance'!$F$4:F2974))</f>
        <v>20</v>
      </c>
      <c r="G2975" s="8">
        <f t="shared" si="324"/>
        <v>194375.00318864538</v>
      </c>
      <c r="H2975" s="6">
        <f>G2975*'Dash Board'!$C$11/365</f>
        <v>55.916096807692497</v>
      </c>
      <c r="I2975" s="6">
        <f>H2975*'Dash Board'!$C$18/'Dash Board'!$C$11</f>
        <v>26.626712765567859</v>
      </c>
      <c r="J2975" s="6">
        <f>(G2975&gt;1)*PMT('Dash Board'!$C$11/365,$U$4,-'Dash Board'!$C$19)</f>
        <v>108.80376961660664</v>
      </c>
      <c r="K2975" s="6">
        <f t="shared" si="326"/>
        <v>0</v>
      </c>
      <c r="L2975" s="8">
        <f t="shared" si="327"/>
        <v>194322.11551583646</v>
      </c>
      <c r="N2975" s="8">
        <f t="shared" si="325"/>
        <v>82.177056851038785</v>
      </c>
      <c r="O2975" s="8">
        <f>IF(E2974&lt;&gt;E2975,SUM($N$4:N2975)-SUM($O$3:O2974),0)</f>
        <v>0</v>
      </c>
      <c r="P2975" s="6">
        <f>IF(B2975&gt;0,SUM($O$4:O2975)-SUM($P$3:P2974),0)</f>
        <v>0</v>
      </c>
      <c r="Q2975" s="6">
        <f t="shared" si="328"/>
        <v>26.626712765567859</v>
      </c>
      <c r="R2975" s="8">
        <f>IF(E2974&lt;&gt;E2975,SUM($Q$4:Q2975)-SUM($R$3:R2974),0)</f>
        <v>0</v>
      </c>
      <c r="S2975" s="6">
        <f>IF(B2975&gt;0,SUM($R$4:R2975)-SUM($S$3:S2974),0)</f>
        <v>0</v>
      </c>
    </row>
    <row r="2976" spans="1:19">
      <c r="A2976">
        <f>IF(E2975&lt;&gt;E2976,COUNTIF($A$4:A2975,"&lt;&gt;0")+1,0)</f>
        <v>0</v>
      </c>
      <c r="B2976">
        <f>IF(A2976&lt;&gt;0,IF(MOD(A2976,3)=0,COUNTIF($B$4:B2975,"&lt;&gt;0")+1,0),0)</f>
        <v>0</v>
      </c>
      <c r="C2976" s="9">
        <f>'Dash Board'!$C$12+COUNT('Daily reducing balance'!$F$4:F2975)</f>
        <v>44702</v>
      </c>
      <c r="D2976">
        <f t="shared" si="322"/>
        <v>2022</v>
      </c>
      <c r="E2976">
        <f t="shared" si="323"/>
        <v>5</v>
      </c>
      <c r="F2976">
        <f>DAY('Dash Board'!$C$12+COUNT('Daily reducing balance'!$F$4:F2975))</f>
        <v>21</v>
      </c>
      <c r="G2976" s="8">
        <f t="shared" si="324"/>
        <v>194322.11551583646</v>
      </c>
      <c r="H2976" s="6">
        <f>G2976*'Dash Board'!$C$11/365</f>
        <v>55.900882545651584</v>
      </c>
      <c r="I2976" s="6">
        <f>H2976*'Dash Board'!$C$18/'Dash Board'!$C$11</f>
        <v>26.619467878881711</v>
      </c>
      <c r="J2976" s="6">
        <f>(G2976&gt;1)*PMT('Dash Board'!$C$11/365,$U$4,-'Dash Board'!$C$19)</f>
        <v>108.80376961660664</v>
      </c>
      <c r="K2976" s="6">
        <f t="shared" si="326"/>
        <v>0</v>
      </c>
      <c r="L2976" s="8">
        <f t="shared" si="327"/>
        <v>194269.2126287655</v>
      </c>
      <c r="N2976" s="8">
        <f t="shared" si="325"/>
        <v>82.184301737724937</v>
      </c>
      <c r="O2976" s="8">
        <f>IF(E2975&lt;&gt;E2976,SUM($N$4:N2976)-SUM($O$3:O2975),0)</f>
        <v>0</v>
      </c>
      <c r="P2976" s="6">
        <f>IF(B2976&gt;0,SUM($O$4:O2976)-SUM($P$3:P2975),0)</f>
        <v>0</v>
      </c>
      <c r="Q2976" s="6">
        <f t="shared" si="328"/>
        <v>26.619467878881711</v>
      </c>
      <c r="R2976" s="8">
        <f>IF(E2975&lt;&gt;E2976,SUM($Q$4:Q2976)-SUM($R$3:R2975),0)</f>
        <v>0</v>
      </c>
      <c r="S2976" s="6">
        <f>IF(B2976&gt;0,SUM($R$4:R2976)-SUM($S$3:S2975),0)</f>
        <v>0</v>
      </c>
    </row>
    <row r="2977" spans="1:19">
      <c r="A2977">
        <f>IF(E2976&lt;&gt;E2977,COUNTIF($A$4:A2976,"&lt;&gt;0")+1,0)</f>
        <v>0</v>
      </c>
      <c r="B2977">
        <f>IF(A2977&lt;&gt;0,IF(MOD(A2977,3)=0,COUNTIF($B$4:B2976,"&lt;&gt;0")+1,0),0)</f>
        <v>0</v>
      </c>
      <c r="C2977" s="9">
        <f>'Dash Board'!$C$12+COUNT('Daily reducing balance'!$F$4:F2976)</f>
        <v>44703</v>
      </c>
      <c r="D2977">
        <f t="shared" si="322"/>
        <v>2022</v>
      </c>
      <c r="E2977">
        <f t="shared" si="323"/>
        <v>5</v>
      </c>
      <c r="F2977">
        <f>DAY('Dash Board'!$C$12+COUNT('Daily reducing balance'!$F$4:F2976))</f>
        <v>22</v>
      </c>
      <c r="G2977" s="8">
        <f t="shared" si="324"/>
        <v>194269.2126287655</v>
      </c>
      <c r="H2977" s="6">
        <f>G2977*'Dash Board'!$C$11/365</f>
        <v>55.885663906905144</v>
      </c>
      <c r="I2977" s="6">
        <f>H2977*'Dash Board'!$C$18/'Dash Board'!$C$11</f>
        <v>26.61222090805007</v>
      </c>
      <c r="J2977" s="6">
        <f>(G2977&gt;1)*PMT('Dash Board'!$C$11/365,$U$4,-'Dash Board'!$C$19)</f>
        <v>108.80376961660664</v>
      </c>
      <c r="K2977" s="6">
        <f t="shared" si="326"/>
        <v>0</v>
      </c>
      <c r="L2977" s="8">
        <f t="shared" si="327"/>
        <v>194216.29452305578</v>
      </c>
      <c r="N2977" s="8">
        <f t="shared" si="325"/>
        <v>82.191548708556581</v>
      </c>
      <c r="O2977" s="8">
        <f>IF(E2976&lt;&gt;E2977,SUM($N$4:N2977)-SUM($O$3:O2976),0)</f>
        <v>0</v>
      </c>
      <c r="P2977" s="6">
        <f>IF(B2977&gt;0,SUM($O$4:O2977)-SUM($P$3:P2976),0)</f>
        <v>0</v>
      </c>
      <c r="Q2977" s="6">
        <f t="shared" si="328"/>
        <v>26.61222090805007</v>
      </c>
      <c r="R2977" s="8">
        <f>IF(E2976&lt;&gt;E2977,SUM($Q$4:Q2977)-SUM($R$3:R2976),0)</f>
        <v>0</v>
      </c>
      <c r="S2977" s="6">
        <f>IF(B2977&gt;0,SUM($R$4:R2977)-SUM($S$3:S2976),0)</f>
        <v>0</v>
      </c>
    </row>
    <row r="2978" spans="1:19">
      <c r="A2978">
        <f>IF(E2977&lt;&gt;E2978,COUNTIF($A$4:A2977,"&lt;&gt;0")+1,0)</f>
        <v>0</v>
      </c>
      <c r="B2978">
        <f>IF(A2978&lt;&gt;0,IF(MOD(A2978,3)=0,COUNTIF($B$4:B2977,"&lt;&gt;0")+1,0),0)</f>
        <v>0</v>
      </c>
      <c r="C2978" s="9">
        <f>'Dash Board'!$C$12+COUNT('Daily reducing balance'!$F$4:F2977)</f>
        <v>44704</v>
      </c>
      <c r="D2978">
        <f t="shared" si="322"/>
        <v>2022</v>
      </c>
      <c r="E2978">
        <f t="shared" si="323"/>
        <v>5</v>
      </c>
      <c r="F2978">
        <f>DAY('Dash Board'!$C$12+COUNT('Daily reducing balance'!$F$4:F2977))</f>
        <v>23</v>
      </c>
      <c r="G2978" s="8">
        <f t="shared" si="324"/>
        <v>194216.29452305578</v>
      </c>
      <c r="H2978" s="6">
        <f>G2978*'Dash Board'!$C$11/365</f>
        <v>55.870440890194125</v>
      </c>
      <c r="I2978" s="6">
        <f>H2978*'Dash Board'!$C$18/'Dash Board'!$C$11</f>
        <v>26.604971852473394</v>
      </c>
      <c r="J2978" s="6">
        <f>(G2978&gt;1)*PMT('Dash Board'!$C$11/365,$U$4,-'Dash Board'!$C$19)</f>
        <v>108.80376961660664</v>
      </c>
      <c r="K2978" s="6">
        <f t="shared" si="326"/>
        <v>0</v>
      </c>
      <c r="L2978" s="8">
        <f t="shared" si="327"/>
        <v>194163.36119432937</v>
      </c>
      <c r="N2978" s="8">
        <f t="shared" si="325"/>
        <v>82.198797764133246</v>
      </c>
      <c r="O2978" s="8">
        <f>IF(E2977&lt;&gt;E2978,SUM($N$4:N2978)-SUM($O$3:O2977),0)</f>
        <v>0</v>
      </c>
      <c r="P2978" s="6">
        <f>IF(B2978&gt;0,SUM($O$4:O2978)-SUM($P$3:P2977),0)</f>
        <v>0</v>
      </c>
      <c r="Q2978" s="6">
        <f t="shared" si="328"/>
        <v>26.604971852473394</v>
      </c>
      <c r="R2978" s="8">
        <f>IF(E2977&lt;&gt;E2978,SUM($Q$4:Q2978)-SUM($R$3:R2977),0)</f>
        <v>0</v>
      </c>
      <c r="S2978" s="6">
        <f>IF(B2978&gt;0,SUM($R$4:R2978)-SUM($S$3:S2977),0)</f>
        <v>0</v>
      </c>
    </row>
    <row r="2979" spans="1:19">
      <c r="A2979">
        <f>IF(E2978&lt;&gt;E2979,COUNTIF($A$4:A2978,"&lt;&gt;0")+1,0)</f>
        <v>0</v>
      </c>
      <c r="B2979">
        <f>IF(A2979&lt;&gt;0,IF(MOD(A2979,3)=0,COUNTIF($B$4:B2978,"&lt;&gt;0")+1,0),0)</f>
        <v>0</v>
      </c>
      <c r="C2979" s="9">
        <f>'Dash Board'!$C$12+COUNT('Daily reducing balance'!$F$4:F2978)</f>
        <v>44705</v>
      </c>
      <c r="D2979">
        <f t="shared" si="322"/>
        <v>2022</v>
      </c>
      <c r="E2979">
        <f t="shared" si="323"/>
        <v>5</v>
      </c>
      <c r="F2979">
        <f>DAY('Dash Board'!$C$12+COUNT('Daily reducing balance'!$F$4:F2978))</f>
        <v>24</v>
      </c>
      <c r="G2979" s="8">
        <f t="shared" si="324"/>
        <v>194163.36119432937</v>
      </c>
      <c r="H2979" s="6">
        <f>G2979*'Dash Board'!$C$11/365</f>
        <v>55.855213494259125</v>
      </c>
      <c r="I2979" s="6">
        <f>H2979*'Dash Board'!$C$18/'Dash Board'!$C$11</f>
        <v>26.597720711551968</v>
      </c>
      <c r="J2979" s="6">
        <f>(G2979&gt;1)*PMT('Dash Board'!$C$11/365,$U$4,-'Dash Board'!$C$19)</f>
        <v>108.80376961660664</v>
      </c>
      <c r="K2979" s="6">
        <f t="shared" si="326"/>
        <v>0</v>
      </c>
      <c r="L2979" s="8">
        <f t="shared" si="327"/>
        <v>194110.41263820702</v>
      </c>
      <c r="N2979" s="8">
        <f t="shared" si="325"/>
        <v>82.206048905054672</v>
      </c>
      <c r="O2979" s="8">
        <f>IF(E2978&lt;&gt;E2979,SUM($N$4:N2979)-SUM($O$3:O2978),0)</f>
        <v>0</v>
      </c>
      <c r="P2979" s="6">
        <f>IF(B2979&gt;0,SUM($O$4:O2979)-SUM($P$3:P2978),0)</f>
        <v>0</v>
      </c>
      <c r="Q2979" s="6">
        <f t="shared" si="328"/>
        <v>26.597720711551968</v>
      </c>
      <c r="R2979" s="8">
        <f>IF(E2978&lt;&gt;E2979,SUM($Q$4:Q2979)-SUM($R$3:R2978),0)</f>
        <v>0</v>
      </c>
      <c r="S2979" s="6">
        <f>IF(B2979&gt;0,SUM($R$4:R2979)-SUM($S$3:S2978),0)</f>
        <v>0</v>
      </c>
    </row>
    <row r="2980" spans="1:19">
      <c r="A2980">
        <f>IF(E2979&lt;&gt;E2980,COUNTIF($A$4:A2979,"&lt;&gt;0")+1,0)</f>
        <v>0</v>
      </c>
      <c r="B2980">
        <f>IF(A2980&lt;&gt;0,IF(MOD(A2980,3)=0,COUNTIF($B$4:B2979,"&lt;&gt;0")+1,0),0)</f>
        <v>0</v>
      </c>
      <c r="C2980" s="9">
        <f>'Dash Board'!$C$12+COUNT('Daily reducing balance'!$F$4:F2979)</f>
        <v>44706</v>
      </c>
      <c r="D2980">
        <f t="shared" si="322"/>
        <v>2022</v>
      </c>
      <c r="E2980">
        <f t="shared" si="323"/>
        <v>5</v>
      </c>
      <c r="F2980">
        <f>DAY('Dash Board'!$C$12+COUNT('Daily reducing balance'!$F$4:F2979))</f>
        <v>25</v>
      </c>
      <c r="G2980" s="8">
        <f t="shared" si="324"/>
        <v>194110.41263820702</v>
      </c>
      <c r="H2980" s="6">
        <f>G2980*'Dash Board'!$C$11/365</f>
        <v>55.839981717840381</v>
      </c>
      <c r="I2980" s="6">
        <f>H2980*'Dash Board'!$C$18/'Dash Board'!$C$11</f>
        <v>26.590467484685899</v>
      </c>
      <c r="J2980" s="6">
        <f>(G2980&gt;1)*PMT('Dash Board'!$C$11/365,$U$4,-'Dash Board'!$C$19)</f>
        <v>108.80376961660664</v>
      </c>
      <c r="K2980" s="6">
        <f t="shared" si="326"/>
        <v>0</v>
      </c>
      <c r="L2980" s="8">
        <f t="shared" si="327"/>
        <v>194057.44885030825</v>
      </c>
      <c r="N2980" s="8">
        <f t="shared" si="325"/>
        <v>82.213302131920742</v>
      </c>
      <c r="O2980" s="8">
        <f>IF(E2979&lt;&gt;E2980,SUM($N$4:N2980)-SUM($O$3:O2979),0)</f>
        <v>0</v>
      </c>
      <c r="P2980" s="6">
        <f>IF(B2980&gt;0,SUM($O$4:O2980)-SUM($P$3:P2979),0)</f>
        <v>0</v>
      </c>
      <c r="Q2980" s="6">
        <f t="shared" si="328"/>
        <v>26.590467484685899</v>
      </c>
      <c r="R2980" s="8">
        <f>IF(E2979&lt;&gt;E2980,SUM($Q$4:Q2980)-SUM($R$3:R2979),0)</f>
        <v>0</v>
      </c>
      <c r="S2980" s="6">
        <f>IF(B2980&gt;0,SUM($R$4:R2980)-SUM($S$3:S2979),0)</f>
        <v>0</v>
      </c>
    </row>
    <row r="2981" spans="1:19">
      <c r="A2981">
        <f>IF(E2980&lt;&gt;E2981,COUNTIF($A$4:A2980,"&lt;&gt;0")+1,0)</f>
        <v>0</v>
      </c>
      <c r="B2981">
        <f>IF(A2981&lt;&gt;0,IF(MOD(A2981,3)=0,COUNTIF($B$4:B2980,"&lt;&gt;0")+1,0),0)</f>
        <v>0</v>
      </c>
      <c r="C2981" s="9">
        <f>'Dash Board'!$C$12+COUNT('Daily reducing balance'!$F$4:F2980)</f>
        <v>44707</v>
      </c>
      <c r="D2981">
        <f t="shared" si="322"/>
        <v>2022</v>
      </c>
      <c r="E2981">
        <f t="shared" si="323"/>
        <v>5</v>
      </c>
      <c r="F2981">
        <f>DAY('Dash Board'!$C$12+COUNT('Daily reducing balance'!$F$4:F2980))</f>
        <v>26</v>
      </c>
      <c r="G2981" s="8">
        <f t="shared" si="324"/>
        <v>194057.44885030825</v>
      </c>
      <c r="H2981" s="6">
        <f>G2981*'Dash Board'!$C$11/365</f>
        <v>55.824745559677709</v>
      </c>
      <c r="I2981" s="6">
        <f>H2981*'Dash Board'!$C$18/'Dash Board'!$C$11</f>
        <v>26.5832121712751</v>
      </c>
      <c r="J2981" s="6">
        <f>(G2981&gt;1)*PMT('Dash Board'!$C$11/365,$U$4,-'Dash Board'!$C$19)</f>
        <v>108.80376961660664</v>
      </c>
      <c r="K2981" s="6">
        <f t="shared" si="326"/>
        <v>0</v>
      </c>
      <c r="L2981" s="8">
        <f t="shared" si="327"/>
        <v>194004.46982625133</v>
      </c>
      <c r="N2981" s="8">
        <f t="shared" si="325"/>
        <v>82.220557445331536</v>
      </c>
      <c r="O2981" s="8">
        <f>IF(E2980&lt;&gt;E2981,SUM($N$4:N2981)-SUM($O$3:O2980),0)</f>
        <v>0</v>
      </c>
      <c r="P2981" s="6">
        <f>IF(B2981&gt;0,SUM($O$4:O2981)-SUM($P$3:P2980),0)</f>
        <v>0</v>
      </c>
      <c r="Q2981" s="6">
        <f t="shared" si="328"/>
        <v>26.5832121712751</v>
      </c>
      <c r="R2981" s="8">
        <f>IF(E2980&lt;&gt;E2981,SUM($Q$4:Q2981)-SUM($R$3:R2980),0)</f>
        <v>0</v>
      </c>
      <c r="S2981" s="6">
        <f>IF(B2981&gt;0,SUM($R$4:R2981)-SUM($S$3:S2980),0)</f>
        <v>0</v>
      </c>
    </row>
    <row r="2982" spans="1:19">
      <c r="A2982">
        <f>IF(E2981&lt;&gt;E2982,COUNTIF($A$4:A2981,"&lt;&gt;0")+1,0)</f>
        <v>0</v>
      </c>
      <c r="B2982">
        <f>IF(A2982&lt;&gt;0,IF(MOD(A2982,3)=0,COUNTIF($B$4:B2981,"&lt;&gt;0")+1,0),0)</f>
        <v>0</v>
      </c>
      <c r="C2982" s="9">
        <f>'Dash Board'!$C$12+COUNT('Daily reducing balance'!$F$4:F2981)</f>
        <v>44708</v>
      </c>
      <c r="D2982">
        <f t="shared" si="322"/>
        <v>2022</v>
      </c>
      <c r="E2982">
        <f t="shared" si="323"/>
        <v>5</v>
      </c>
      <c r="F2982">
        <f>DAY('Dash Board'!$C$12+COUNT('Daily reducing balance'!$F$4:F2981))</f>
        <v>27</v>
      </c>
      <c r="G2982" s="8">
        <f t="shared" si="324"/>
        <v>194004.46982625133</v>
      </c>
      <c r="H2982" s="6">
        <f>G2982*'Dash Board'!$C$11/365</f>
        <v>55.809505018510649</v>
      </c>
      <c r="I2982" s="6">
        <f>H2982*'Dash Board'!$C$18/'Dash Board'!$C$11</f>
        <v>26.57595477071936</v>
      </c>
      <c r="J2982" s="6">
        <f>(G2982&gt;1)*PMT('Dash Board'!$C$11/365,$U$4,-'Dash Board'!$C$19)</f>
        <v>108.80376961660664</v>
      </c>
      <c r="K2982" s="6">
        <f t="shared" si="326"/>
        <v>0</v>
      </c>
      <c r="L2982" s="8">
        <f t="shared" si="327"/>
        <v>193951.47556165323</v>
      </c>
      <c r="N2982" s="8">
        <f t="shared" si="325"/>
        <v>82.227814845887281</v>
      </c>
      <c r="O2982" s="8">
        <f>IF(E2981&lt;&gt;E2982,SUM($N$4:N2982)-SUM($O$3:O2981),0)</f>
        <v>0</v>
      </c>
      <c r="P2982" s="6">
        <f>IF(B2982&gt;0,SUM($O$4:O2982)-SUM($P$3:P2981),0)</f>
        <v>0</v>
      </c>
      <c r="Q2982" s="6">
        <f t="shared" si="328"/>
        <v>26.57595477071936</v>
      </c>
      <c r="R2982" s="8">
        <f>IF(E2981&lt;&gt;E2982,SUM($Q$4:Q2982)-SUM($R$3:R2981),0)</f>
        <v>0</v>
      </c>
      <c r="S2982" s="6">
        <f>IF(B2982&gt;0,SUM($R$4:R2982)-SUM($S$3:S2981),0)</f>
        <v>0</v>
      </c>
    </row>
    <row r="2983" spans="1:19">
      <c r="A2983">
        <f>IF(E2982&lt;&gt;E2983,COUNTIF($A$4:A2982,"&lt;&gt;0")+1,0)</f>
        <v>0</v>
      </c>
      <c r="B2983">
        <f>IF(A2983&lt;&gt;0,IF(MOD(A2983,3)=0,COUNTIF($B$4:B2982,"&lt;&gt;0")+1,0),0)</f>
        <v>0</v>
      </c>
      <c r="C2983" s="9">
        <f>'Dash Board'!$C$12+COUNT('Daily reducing balance'!$F$4:F2982)</f>
        <v>44709</v>
      </c>
      <c r="D2983">
        <f t="shared" si="322"/>
        <v>2022</v>
      </c>
      <c r="E2983">
        <f t="shared" si="323"/>
        <v>5</v>
      </c>
      <c r="F2983">
        <f>DAY('Dash Board'!$C$12+COUNT('Daily reducing balance'!$F$4:F2982))</f>
        <v>28</v>
      </c>
      <c r="G2983" s="8">
        <f t="shared" si="324"/>
        <v>193951.47556165323</v>
      </c>
      <c r="H2983" s="6">
        <f>G2983*'Dash Board'!$C$11/365</f>
        <v>55.794260093078329</v>
      </c>
      <c r="I2983" s="6">
        <f>H2983*'Dash Board'!$C$18/'Dash Board'!$C$11</f>
        <v>26.568695282418254</v>
      </c>
      <c r="J2983" s="6">
        <f>(G2983&gt;1)*PMT('Dash Board'!$C$11/365,$U$4,-'Dash Board'!$C$19)</f>
        <v>108.80376961660664</v>
      </c>
      <c r="K2983" s="6">
        <f t="shared" si="326"/>
        <v>0</v>
      </c>
      <c r="L2983" s="8">
        <f t="shared" si="327"/>
        <v>193898.46605212969</v>
      </c>
      <c r="N2983" s="8">
        <f t="shared" si="325"/>
        <v>82.235074334188397</v>
      </c>
      <c r="O2983" s="8">
        <f>IF(E2982&lt;&gt;E2983,SUM($N$4:N2983)-SUM($O$3:O2982),0)</f>
        <v>0</v>
      </c>
      <c r="P2983" s="6">
        <f>IF(B2983&gt;0,SUM($O$4:O2983)-SUM($P$3:P2982),0)</f>
        <v>0</v>
      </c>
      <c r="Q2983" s="6">
        <f t="shared" si="328"/>
        <v>26.568695282418254</v>
      </c>
      <c r="R2983" s="8">
        <f>IF(E2982&lt;&gt;E2983,SUM($Q$4:Q2983)-SUM($R$3:R2982),0)</f>
        <v>0</v>
      </c>
      <c r="S2983" s="6">
        <f>IF(B2983&gt;0,SUM($R$4:R2983)-SUM($S$3:S2982),0)</f>
        <v>0</v>
      </c>
    </row>
    <row r="2984" spans="1:19">
      <c r="A2984">
        <f>IF(E2983&lt;&gt;E2984,COUNTIF($A$4:A2983,"&lt;&gt;0")+1,0)</f>
        <v>0</v>
      </c>
      <c r="B2984">
        <f>IF(A2984&lt;&gt;0,IF(MOD(A2984,3)=0,COUNTIF($B$4:B2983,"&lt;&gt;0")+1,0),0)</f>
        <v>0</v>
      </c>
      <c r="C2984" s="9">
        <f>'Dash Board'!$C$12+COUNT('Daily reducing balance'!$F$4:F2983)</f>
        <v>44710</v>
      </c>
      <c r="D2984">
        <f t="shared" si="322"/>
        <v>2022</v>
      </c>
      <c r="E2984">
        <f t="shared" si="323"/>
        <v>5</v>
      </c>
      <c r="F2984">
        <f>DAY('Dash Board'!$C$12+COUNT('Daily reducing balance'!$F$4:F2983))</f>
        <v>29</v>
      </c>
      <c r="G2984" s="8">
        <f t="shared" si="324"/>
        <v>193898.46605212969</v>
      </c>
      <c r="H2984" s="6">
        <f>G2984*'Dash Board'!$C$11/365</f>
        <v>55.779010782119499</v>
      </c>
      <c r="I2984" s="6">
        <f>H2984*'Dash Board'!$C$18/'Dash Board'!$C$11</f>
        <v>26.561433705771194</v>
      </c>
      <c r="J2984" s="6">
        <f>(G2984&gt;1)*PMT('Dash Board'!$C$11/365,$U$4,-'Dash Board'!$C$19)</f>
        <v>108.80376961660664</v>
      </c>
      <c r="K2984" s="6">
        <f t="shared" si="326"/>
        <v>0</v>
      </c>
      <c r="L2984" s="8">
        <f t="shared" si="327"/>
        <v>193845.44129329518</v>
      </c>
      <c r="N2984" s="8">
        <f t="shared" si="325"/>
        <v>82.24233591083545</v>
      </c>
      <c r="O2984" s="8">
        <f>IF(E2983&lt;&gt;E2984,SUM($N$4:N2984)-SUM($O$3:O2983),0)</f>
        <v>0</v>
      </c>
      <c r="P2984" s="6">
        <f>IF(B2984&gt;0,SUM($O$4:O2984)-SUM($P$3:P2983),0)</f>
        <v>0</v>
      </c>
      <c r="Q2984" s="6">
        <f t="shared" si="328"/>
        <v>26.561433705771194</v>
      </c>
      <c r="R2984" s="8">
        <f>IF(E2983&lt;&gt;E2984,SUM($Q$4:Q2984)-SUM($R$3:R2983),0)</f>
        <v>0</v>
      </c>
      <c r="S2984" s="6">
        <f>IF(B2984&gt;0,SUM($R$4:R2984)-SUM($S$3:S2983),0)</f>
        <v>0</v>
      </c>
    </row>
    <row r="2985" spans="1:19">
      <c r="A2985">
        <f>IF(E2984&lt;&gt;E2985,COUNTIF($A$4:A2984,"&lt;&gt;0")+1,0)</f>
        <v>0</v>
      </c>
      <c r="B2985">
        <f>IF(A2985&lt;&gt;0,IF(MOD(A2985,3)=0,COUNTIF($B$4:B2984,"&lt;&gt;0")+1,0),0)</f>
        <v>0</v>
      </c>
      <c r="C2985" s="9">
        <f>'Dash Board'!$C$12+COUNT('Daily reducing balance'!$F$4:F2984)</f>
        <v>44711</v>
      </c>
      <c r="D2985">
        <f t="shared" si="322"/>
        <v>2022</v>
      </c>
      <c r="E2985">
        <f t="shared" si="323"/>
        <v>5</v>
      </c>
      <c r="F2985">
        <f>DAY('Dash Board'!$C$12+COUNT('Daily reducing balance'!$F$4:F2984))</f>
        <v>30</v>
      </c>
      <c r="G2985" s="8">
        <f t="shared" si="324"/>
        <v>193845.44129329518</v>
      </c>
      <c r="H2985" s="6">
        <f>G2985*'Dash Board'!$C$11/365</f>
        <v>55.763757084372585</v>
      </c>
      <c r="I2985" s="6">
        <f>H2985*'Dash Board'!$C$18/'Dash Board'!$C$11</f>
        <v>26.554170040177425</v>
      </c>
      <c r="J2985" s="6">
        <f>(G2985&gt;1)*PMT('Dash Board'!$C$11/365,$U$4,-'Dash Board'!$C$19)</f>
        <v>108.80376961660664</v>
      </c>
      <c r="K2985" s="6">
        <f t="shared" si="326"/>
        <v>0</v>
      </c>
      <c r="L2985" s="8">
        <f t="shared" si="327"/>
        <v>193792.40128076295</v>
      </c>
      <c r="N2985" s="8">
        <f t="shared" si="325"/>
        <v>82.249599576429219</v>
      </c>
      <c r="O2985" s="8">
        <f>IF(E2984&lt;&gt;E2985,SUM($N$4:N2985)-SUM($O$3:O2984),0)</f>
        <v>0</v>
      </c>
      <c r="P2985" s="6">
        <f>IF(B2985&gt;0,SUM($O$4:O2985)-SUM($P$3:P2984),0)</f>
        <v>0</v>
      </c>
      <c r="Q2985" s="6">
        <f t="shared" si="328"/>
        <v>26.554170040177425</v>
      </c>
      <c r="R2985" s="8">
        <f>IF(E2984&lt;&gt;E2985,SUM($Q$4:Q2985)-SUM($R$3:R2984),0)</f>
        <v>0</v>
      </c>
      <c r="S2985" s="6">
        <f>IF(B2985&gt;0,SUM($R$4:R2985)-SUM($S$3:S2984),0)</f>
        <v>0</v>
      </c>
    </row>
    <row r="2986" spans="1:19">
      <c r="A2986">
        <f>IF(E2985&lt;&gt;E2986,COUNTIF($A$4:A2985,"&lt;&gt;0")+1,0)</f>
        <v>0</v>
      </c>
      <c r="B2986">
        <f>IF(A2986&lt;&gt;0,IF(MOD(A2986,3)=0,COUNTIF($B$4:B2985,"&lt;&gt;0")+1,0),0)</f>
        <v>0</v>
      </c>
      <c r="C2986" s="9">
        <f>'Dash Board'!$C$12+COUNT('Daily reducing balance'!$F$4:F2985)</f>
        <v>44712</v>
      </c>
      <c r="D2986">
        <f t="shared" si="322"/>
        <v>2022</v>
      </c>
      <c r="E2986">
        <f t="shared" si="323"/>
        <v>5</v>
      </c>
      <c r="F2986">
        <f>DAY('Dash Board'!$C$12+COUNT('Daily reducing balance'!$F$4:F2985))</f>
        <v>31</v>
      </c>
      <c r="G2986" s="8">
        <f t="shared" si="324"/>
        <v>193792.40128076295</v>
      </c>
      <c r="H2986" s="6">
        <f>G2986*'Dash Board'!$C$11/365</f>
        <v>55.748498998575648</v>
      </c>
      <c r="I2986" s="6">
        <f>H2986*'Dash Board'!$C$18/'Dash Board'!$C$11</f>
        <v>26.546904285036025</v>
      </c>
      <c r="J2986" s="6">
        <f>(G2986&gt;1)*PMT('Dash Board'!$C$11/365,$U$4,-'Dash Board'!$C$19)</f>
        <v>108.80376961660664</v>
      </c>
      <c r="K2986" s="6">
        <f t="shared" si="326"/>
        <v>0</v>
      </c>
      <c r="L2986" s="8">
        <f t="shared" si="327"/>
        <v>193739.34601014492</v>
      </c>
      <c r="N2986" s="8">
        <f t="shared" si="325"/>
        <v>82.256865331570623</v>
      </c>
      <c r="O2986" s="8">
        <f>IF(E2985&lt;&gt;E2986,SUM($N$4:N2986)-SUM($O$3:O2985),0)</f>
        <v>0</v>
      </c>
      <c r="P2986" s="6">
        <f>IF(B2986&gt;0,SUM($O$4:O2986)-SUM($P$3:P2985),0)</f>
        <v>0</v>
      </c>
      <c r="Q2986" s="6">
        <f t="shared" si="328"/>
        <v>26.546904285036025</v>
      </c>
      <c r="R2986" s="8">
        <f>IF(E2985&lt;&gt;E2986,SUM($Q$4:Q2986)-SUM($R$3:R2985),0)</f>
        <v>0</v>
      </c>
      <c r="S2986" s="6">
        <f>IF(B2986&gt;0,SUM($R$4:R2986)-SUM($S$3:S2985),0)</f>
        <v>0</v>
      </c>
    </row>
    <row r="2987" spans="1:19">
      <c r="A2987">
        <f>IF(E2986&lt;&gt;E2987,COUNTIF($A$4:A2986,"&lt;&gt;0")+1,0)</f>
        <v>98</v>
      </c>
      <c r="B2987">
        <f>IF(A2987&lt;&gt;0,IF(MOD(A2987,3)=0,COUNTIF($B$4:B2986,"&lt;&gt;0")+1,0),0)</f>
        <v>0</v>
      </c>
      <c r="C2987" s="9">
        <f>'Dash Board'!$C$12+COUNT('Daily reducing balance'!$F$4:F2986)</f>
        <v>44713</v>
      </c>
      <c r="D2987">
        <f t="shared" si="322"/>
        <v>2022</v>
      </c>
      <c r="E2987">
        <f t="shared" si="323"/>
        <v>6</v>
      </c>
      <c r="F2987">
        <f>DAY('Dash Board'!$C$12+COUNT('Daily reducing balance'!$F$4:F2986))</f>
        <v>1</v>
      </c>
      <c r="G2987" s="8">
        <f t="shared" si="324"/>
        <v>193739.34601014492</v>
      </c>
      <c r="H2987" s="6">
        <f>G2987*'Dash Board'!$C$11/365</f>
        <v>55.733236523466346</v>
      </c>
      <c r="I2987" s="6">
        <f>H2987*'Dash Board'!$C$18/'Dash Board'!$C$11</f>
        <v>26.53963643974588</v>
      </c>
      <c r="J2987" s="6">
        <f>(G2987&gt;1)*PMT('Dash Board'!$C$11/365,$U$4,-'Dash Board'!$C$19)</f>
        <v>108.80376961660664</v>
      </c>
      <c r="K2987" s="6">
        <f t="shared" si="326"/>
        <v>3264.1130884981981</v>
      </c>
      <c r="L2987" s="8">
        <f t="shared" si="327"/>
        <v>193686.27547705176</v>
      </c>
      <c r="N2987" s="8">
        <f t="shared" si="325"/>
        <v>82.264133176860767</v>
      </c>
      <c r="O2987" s="8">
        <f>IF(E2986&lt;&gt;E2987,SUM($N$4:N2987)-SUM($O$3:O2986),0)</f>
        <v>2546.8179567570332</v>
      </c>
      <c r="P2987" s="6">
        <f>IF(B2987&gt;0,SUM($O$4:O2987)-SUM($P$3:P2986),0)</f>
        <v>0</v>
      </c>
      <c r="Q2987" s="6">
        <f t="shared" si="328"/>
        <v>26.53963643974588</v>
      </c>
      <c r="R2987" s="8">
        <f>IF(E2986&lt;&gt;E2987,SUM($Q$4:Q2987)-SUM($R$3:R2986),0)</f>
        <v>826.09890135782189</v>
      </c>
      <c r="S2987" s="6">
        <f>IF(B2987&gt;0,SUM($R$4:R2987)-SUM($S$3:S2986),0)</f>
        <v>0</v>
      </c>
    </row>
    <row r="2988" spans="1:19">
      <c r="A2988">
        <f>IF(E2987&lt;&gt;E2988,COUNTIF($A$4:A2987,"&lt;&gt;0")+1,0)</f>
        <v>0</v>
      </c>
      <c r="B2988">
        <f>IF(A2988&lt;&gt;0,IF(MOD(A2988,3)=0,COUNTIF($B$4:B2987,"&lt;&gt;0")+1,0),0)</f>
        <v>0</v>
      </c>
      <c r="C2988" s="9">
        <f>'Dash Board'!$C$12+COUNT('Daily reducing balance'!$F$4:F2987)</f>
        <v>44714</v>
      </c>
      <c r="D2988">
        <f t="shared" si="322"/>
        <v>2022</v>
      </c>
      <c r="E2988">
        <f t="shared" si="323"/>
        <v>6</v>
      </c>
      <c r="F2988">
        <f>DAY('Dash Board'!$C$12+COUNT('Daily reducing balance'!$F$4:F2987))</f>
        <v>2</v>
      </c>
      <c r="G2988" s="8">
        <f t="shared" si="324"/>
        <v>193686.27547705176</v>
      </c>
      <c r="H2988" s="6">
        <f>G2988*'Dash Board'!$C$11/365</f>
        <v>55.717969657782014</v>
      </c>
      <c r="I2988" s="6">
        <f>H2988*'Dash Board'!$C$18/'Dash Board'!$C$11</f>
        <v>26.53236650370572</v>
      </c>
      <c r="J2988" s="6">
        <f>(G2988&gt;1)*PMT('Dash Board'!$C$11/365,$U$4,-'Dash Board'!$C$19)</f>
        <v>108.80376961660664</v>
      </c>
      <c r="K2988" s="6">
        <f t="shared" si="326"/>
        <v>0</v>
      </c>
      <c r="L2988" s="8">
        <f t="shared" si="327"/>
        <v>193633.18967709295</v>
      </c>
      <c r="N2988" s="8">
        <f t="shared" si="325"/>
        <v>82.271403112900927</v>
      </c>
      <c r="O2988" s="8">
        <f>IF(E2987&lt;&gt;E2988,SUM($N$4:N2988)-SUM($O$3:O2987),0)</f>
        <v>0</v>
      </c>
      <c r="P2988" s="6">
        <f>IF(B2988&gt;0,SUM($O$4:O2988)-SUM($P$3:P2987),0)</f>
        <v>0</v>
      </c>
      <c r="Q2988" s="6">
        <f t="shared" si="328"/>
        <v>26.53236650370572</v>
      </c>
      <c r="R2988" s="8">
        <f>IF(E2987&lt;&gt;E2988,SUM($Q$4:Q2988)-SUM($R$3:R2987),0)</f>
        <v>0</v>
      </c>
      <c r="S2988" s="6">
        <f>IF(B2988&gt;0,SUM($R$4:R2988)-SUM($S$3:S2987),0)</f>
        <v>0</v>
      </c>
    </row>
    <row r="2989" spans="1:19">
      <c r="A2989">
        <f>IF(E2988&lt;&gt;E2989,COUNTIF($A$4:A2988,"&lt;&gt;0")+1,0)</f>
        <v>0</v>
      </c>
      <c r="B2989">
        <f>IF(A2989&lt;&gt;0,IF(MOD(A2989,3)=0,COUNTIF($B$4:B2988,"&lt;&gt;0")+1,0),0)</f>
        <v>0</v>
      </c>
      <c r="C2989" s="9">
        <f>'Dash Board'!$C$12+COUNT('Daily reducing balance'!$F$4:F2988)</f>
        <v>44715</v>
      </c>
      <c r="D2989">
        <f t="shared" si="322"/>
        <v>2022</v>
      </c>
      <c r="E2989">
        <f t="shared" si="323"/>
        <v>6</v>
      </c>
      <c r="F2989">
        <f>DAY('Dash Board'!$C$12+COUNT('Daily reducing balance'!$F$4:F2988))</f>
        <v>3</v>
      </c>
      <c r="G2989" s="8">
        <f t="shared" si="324"/>
        <v>193633.18967709295</v>
      </c>
      <c r="H2989" s="6">
        <f>G2989*'Dash Board'!$C$11/365</f>
        <v>55.702698400259614</v>
      </c>
      <c r="I2989" s="6">
        <f>H2989*'Dash Board'!$C$18/'Dash Board'!$C$11</f>
        <v>26.525094476314102</v>
      </c>
      <c r="J2989" s="6">
        <f>(G2989&gt;1)*PMT('Dash Board'!$C$11/365,$U$4,-'Dash Board'!$C$19)</f>
        <v>108.80376961660664</v>
      </c>
      <c r="K2989" s="6">
        <f t="shared" si="326"/>
        <v>0</v>
      </c>
      <c r="L2989" s="8">
        <f t="shared" si="327"/>
        <v>193580.0886058766</v>
      </c>
      <c r="N2989" s="8">
        <f t="shared" si="325"/>
        <v>82.278675140292535</v>
      </c>
      <c r="O2989" s="8">
        <f>IF(E2988&lt;&gt;E2989,SUM($N$4:N2989)-SUM($O$3:O2988),0)</f>
        <v>0</v>
      </c>
      <c r="P2989" s="6">
        <f>IF(B2989&gt;0,SUM($O$4:O2989)-SUM($P$3:P2988),0)</f>
        <v>0</v>
      </c>
      <c r="Q2989" s="6">
        <f t="shared" si="328"/>
        <v>26.525094476314102</v>
      </c>
      <c r="R2989" s="8">
        <f>IF(E2988&lt;&gt;E2989,SUM($Q$4:Q2989)-SUM($R$3:R2988),0)</f>
        <v>0</v>
      </c>
      <c r="S2989" s="6">
        <f>IF(B2989&gt;0,SUM($R$4:R2989)-SUM($S$3:S2988),0)</f>
        <v>0</v>
      </c>
    </row>
    <row r="2990" spans="1:19">
      <c r="A2990">
        <f>IF(E2989&lt;&gt;E2990,COUNTIF($A$4:A2989,"&lt;&gt;0")+1,0)</f>
        <v>0</v>
      </c>
      <c r="B2990">
        <f>IF(A2990&lt;&gt;0,IF(MOD(A2990,3)=0,COUNTIF($B$4:B2989,"&lt;&gt;0")+1,0),0)</f>
        <v>0</v>
      </c>
      <c r="C2990" s="9">
        <f>'Dash Board'!$C$12+COUNT('Daily reducing balance'!$F$4:F2989)</f>
        <v>44716</v>
      </c>
      <c r="D2990">
        <f t="shared" si="322"/>
        <v>2022</v>
      </c>
      <c r="E2990">
        <f t="shared" si="323"/>
        <v>6</v>
      </c>
      <c r="F2990">
        <f>DAY('Dash Board'!$C$12+COUNT('Daily reducing balance'!$F$4:F2989))</f>
        <v>4</v>
      </c>
      <c r="G2990" s="8">
        <f t="shared" si="324"/>
        <v>193580.0886058766</v>
      </c>
      <c r="H2990" s="6">
        <f>G2990*'Dash Board'!$C$11/365</f>
        <v>55.687422749635729</v>
      </c>
      <c r="I2990" s="6">
        <f>H2990*'Dash Board'!$C$18/'Dash Board'!$C$11</f>
        <v>26.517820356969398</v>
      </c>
      <c r="J2990" s="6">
        <f>(G2990&gt;1)*PMT('Dash Board'!$C$11/365,$U$4,-'Dash Board'!$C$19)</f>
        <v>108.80376961660664</v>
      </c>
      <c r="K2990" s="6">
        <f t="shared" si="326"/>
        <v>0</v>
      </c>
      <c r="L2990" s="8">
        <f t="shared" si="327"/>
        <v>193526.97225900964</v>
      </c>
      <c r="N2990" s="8">
        <f t="shared" si="325"/>
        <v>82.285949259637249</v>
      </c>
      <c r="O2990" s="8">
        <f>IF(E2989&lt;&gt;E2990,SUM($N$4:N2990)-SUM($O$3:O2989),0)</f>
        <v>0</v>
      </c>
      <c r="P2990" s="6">
        <f>IF(B2990&gt;0,SUM($O$4:O2990)-SUM($P$3:P2989),0)</f>
        <v>0</v>
      </c>
      <c r="Q2990" s="6">
        <f t="shared" si="328"/>
        <v>26.517820356969398</v>
      </c>
      <c r="R2990" s="8">
        <f>IF(E2989&lt;&gt;E2990,SUM($Q$4:Q2990)-SUM($R$3:R2989),0)</f>
        <v>0</v>
      </c>
      <c r="S2990" s="6">
        <f>IF(B2990&gt;0,SUM($R$4:R2990)-SUM($S$3:S2989),0)</f>
        <v>0</v>
      </c>
    </row>
    <row r="2991" spans="1:19">
      <c r="A2991">
        <f>IF(E2990&lt;&gt;E2991,COUNTIF($A$4:A2990,"&lt;&gt;0")+1,0)</f>
        <v>0</v>
      </c>
      <c r="B2991">
        <f>IF(A2991&lt;&gt;0,IF(MOD(A2991,3)=0,COUNTIF($B$4:B2990,"&lt;&gt;0")+1,0),0)</f>
        <v>0</v>
      </c>
      <c r="C2991" s="9">
        <f>'Dash Board'!$C$12+COUNT('Daily reducing balance'!$F$4:F2990)</f>
        <v>44717</v>
      </c>
      <c r="D2991">
        <f t="shared" si="322"/>
        <v>2022</v>
      </c>
      <c r="E2991">
        <f t="shared" si="323"/>
        <v>6</v>
      </c>
      <c r="F2991">
        <f>DAY('Dash Board'!$C$12+COUNT('Daily reducing balance'!$F$4:F2990))</f>
        <v>5</v>
      </c>
      <c r="G2991" s="8">
        <f t="shared" si="324"/>
        <v>193526.97225900964</v>
      </c>
      <c r="H2991" s="6">
        <f>G2991*'Dash Board'!$C$11/365</f>
        <v>55.672142704646603</v>
      </c>
      <c r="I2991" s="6">
        <f>H2991*'Dash Board'!$C$18/'Dash Board'!$C$11</f>
        <v>26.510544145069812</v>
      </c>
      <c r="J2991" s="6">
        <f>(G2991&gt;1)*PMT('Dash Board'!$C$11/365,$U$4,-'Dash Board'!$C$19)</f>
        <v>108.80376961660664</v>
      </c>
      <c r="K2991" s="6">
        <f t="shared" si="326"/>
        <v>0</v>
      </c>
      <c r="L2991" s="8">
        <f t="shared" si="327"/>
        <v>193473.84063209768</v>
      </c>
      <c r="N2991" s="8">
        <f t="shared" si="325"/>
        <v>82.293225471536829</v>
      </c>
      <c r="O2991" s="8">
        <f>IF(E2990&lt;&gt;E2991,SUM($N$4:N2991)-SUM($O$3:O2990),0)</f>
        <v>0</v>
      </c>
      <c r="P2991" s="6">
        <f>IF(B2991&gt;0,SUM($O$4:O2991)-SUM($P$3:P2990),0)</f>
        <v>0</v>
      </c>
      <c r="Q2991" s="6">
        <f t="shared" si="328"/>
        <v>26.510544145069812</v>
      </c>
      <c r="R2991" s="8">
        <f>IF(E2990&lt;&gt;E2991,SUM($Q$4:Q2991)-SUM($R$3:R2990),0)</f>
        <v>0</v>
      </c>
      <c r="S2991" s="6">
        <f>IF(B2991&gt;0,SUM($R$4:R2991)-SUM($S$3:S2990),0)</f>
        <v>0</v>
      </c>
    </row>
    <row r="2992" spans="1:19">
      <c r="A2992">
        <f>IF(E2991&lt;&gt;E2992,COUNTIF($A$4:A2991,"&lt;&gt;0")+1,0)</f>
        <v>0</v>
      </c>
      <c r="B2992">
        <f>IF(A2992&lt;&gt;0,IF(MOD(A2992,3)=0,COUNTIF($B$4:B2991,"&lt;&gt;0")+1,0),0)</f>
        <v>0</v>
      </c>
      <c r="C2992" s="9">
        <f>'Dash Board'!$C$12+COUNT('Daily reducing balance'!$F$4:F2991)</f>
        <v>44718</v>
      </c>
      <c r="D2992">
        <f t="shared" si="322"/>
        <v>2022</v>
      </c>
      <c r="E2992">
        <f t="shared" si="323"/>
        <v>6</v>
      </c>
      <c r="F2992">
        <f>DAY('Dash Board'!$C$12+COUNT('Daily reducing balance'!$F$4:F2991))</f>
        <v>6</v>
      </c>
      <c r="G2992" s="8">
        <f t="shared" si="324"/>
        <v>193473.84063209768</v>
      </c>
      <c r="H2992" s="6">
        <f>G2992*'Dash Board'!$C$11/365</f>
        <v>55.656858264028095</v>
      </c>
      <c r="I2992" s="6">
        <f>H2992*'Dash Board'!$C$18/'Dash Board'!$C$11</f>
        <v>26.50326584001338</v>
      </c>
      <c r="J2992" s="6">
        <f>(G2992&gt;1)*PMT('Dash Board'!$C$11/365,$U$4,-'Dash Board'!$C$19)</f>
        <v>108.80376961660664</v>
      </c>
      <c r="K2992" s="6">
        <f t="shared" si="326"/>
        <v>0</v>
      </c>
      <c r="L2992" s="8">
        <f t="shared" si="327"/>
        <v>193420.6937207451</v>
      </c>
      <c r="N2992" s="8">
        <f t="shared" si="325"/>
        <v>82.30050377659326</v>
      </c>
      <c r="O2992" s="8">
        <f>IF(E2991&lt;&gt;E2992,SUM($N$4:N2992)-SUM($O$3:O2991),0)</f>
        <v>0</v>
      </c>
      <c r="P2992" s="6">
        <f>IF(B2992&gt;0,SUM($O$4:O2992)-SUM($P$3:P2991),0)</f>
        <v>0</v>
      </c>
      <c r="Q2992" s="6">
        <f t="shared" si="328"/>
        <v>26.50326584001338</v>
      </c>
      <c r="R2992" s="8">
        <f>IF(E2991&lt;&gt;E2992,SUM($Q$4:Q2992)-SUM($R$3:R2991),0)</f>
        <v>0</v>
      </c>
      <c r="S2992" s="6">
        <f>IF(B2992&gt;0,SUM($R$4:R2992)-SUM($S$3:S2991),0)</f>
        <v>0</v>
      </c>
    </row>
    <row r="2993" spans="1:19">
      <c r="A2993">
        <f>IF(E2992&lt;&gt;E2993,COUNTIF($A$4:A2992,"&lt;&gt;0")+1,0)</f>
        <v>0</v>
      </c>
      <c r="B2993">
        <f>IF(A2993&lt;&gt;0,IF(MOD(A2993,3)=0,COUNTIF($B$4:B2992,"&lt;&gt;0")+1,0),0)</f>
        <v>0</v>
      </c>
      <c r="C2993" s="9">
        <f>'Dash Board'!$C$12+COUNT('Daily reducing balance'!$F$4:F2992)</f>
        <v>44719</v>
      </c>
      <c r="D2993">
        <f t="shared" si="322"/>
        <v>2022</v>
      </c>
      <c r="E2993">
        <f t="shared" si="323"/>
        <v>6</v>
      </c>
      <c r="F2993">
        <f>DAY('Dash Board'!$C$12+COUNT('Daily reducing balance'!$F$4:F2992))</f>
        <v>7</v>
      </c>
      <c r="G2993" s="8">
        <f t="shared" si="324"/>
        <v>193420.6937207451</v>
      </c>
      <c r="H2993" s="6">
        <f>G2993*'Dash Board'!$C$11/365</f>
        <v>55.641569426515716</v>
      </c>
      <c r="I2993" s="6">
        <f>H2993*'Dash Board'!$C$18/'Dash Board'!$C$11</f>
        <v>26.495985441197959</v>
      </c>
      <c r="J2993" s="6">
        <f>(G2993&gt;1)*PMT('Dash Board'!$C$11/365,$U$4,-'Dash Board'!$C$19)</f>
        <v>108.80376961660664</v>
      </c>
      <c r="K2993" s="6">
        <f t="shared" si="326"/>
        <v>0</v>
      </c>
      <c r="L2993" s="8">
        <f t="shared" si="327"/>
        <v>193367.531520555</v>
      </c>
      <c r="N2993" s="8">
        <f t="shared" si="325"/>
        <v>82.307784175408685</v>
      </c>
      <c r="O2993" s="8">
        <f>IF(E2992&lt;&gt;E2993,SUM($N$4:N2993)-SUM($O$3:O2992),0)</f>
        <v>0</v>
      </c>
      <c r="P2993" s="6">
        <f>IF(B2993&gt;0,SUM($O$4:O2993)-SUM($P$3:P2992),0)</f>
        <v>0</v>
      </c>
      <c r="Q2993" s="6">
        <f t="shared" si="328"/>
        <v>26.495985441197959</v>
      </c>
      <c r="R2993" s="8">
        <f>IF(E2992&lt;&gt;E2993,SUM($Q$4:Q2993)-SUM($R$3:R2992),0)</f>
        <v>0</v>
      </c>
      <c r="S2993" s="6">
        <f>IF(B2993&gt;0,SUM($R$4:R2993)-SUM($S$3:S2992),0)</f>
        <v>0</v>
      </c>
    </row>
    <row r="2994" spans="1:19">
      <c r="A2994">
        <f>IF(E2993&lt;&gt;E2994,COUNTIF($A$4:A2993,"&lt;&gt;0")+1,0)</f>
        <v>0</v>
      </c>
      <c r="B2994">
        <f>IF(A2994&lt;&gt;0,IF(MOD(A2994,3)=0,COUNTIF($B$4:B2993,"&lt;&gt;0")+1,0),0)</f>
        <v>0</v>
      </c>
      <c r="C2994" s="9">
        <f>'Dash Board'!$C$12+COUNT('Daily reducing balance'!$F$4:F2993)</f>
        <v>44720</v>
      </c>
      <c r="D2994">
        <f t="shared" si="322"/>
        <v>2022</v>
      </c>
      <c r="E2994">
        <f t="shared" si="323"/>
        <v>6</v>
      </c>
      <c r="F2994">
        <f>DAY('Dash Board'!$C$12+COUNT('Daily reducing balance'!$F$4:F2993))</f>
        <v>8</v>
      </c>
      <c r="G2994" s="8">
        <f t="shared" si="324"/>
        <v>193367.531520555</v>
      </c>
      <c r="H2994" s="6">
        <f>G2994*'Dash Board'!$C$11/365</f>
        <v>55.626276190844592</v>
      </c>
      <c r="I2994" s="6">
        <f>H2994*'Dash Board'!$C$18/'Dash Board'!$C$11</f>
        <v>26.488702948021235</v>
      </c>
      <c r="J2994" s="6">
        <f>(G2994&gt;1)*PMT('Dash Board'!$C$11/365,$U$4,-'Dash Board'!$C$19)</f>
        <v>108.80376961660664</v>
      </c>
      <c r="K2994" s="6">
        <f t="shared" si="326"/>
        <v>0</v>
      </c>
      <c r="L2994" s="8">
        <f t="shared" si="327"/>
        <v>193314.35402712924</v>
      </c>
      <c r="N2994" s="8">
        <f t="shared" si="325"/>
        <v>82.315066668585416</v>
      </c>
      <c r="O2994" s="8">
        <f>IF(E2993&lt;&gt;E2994,SUM($N$4:N2994)-SUM($O$3:O2993),0)</f>
        <v>0</v>
      </c>
      <c r="P2994" s="6">
        <f>IF(B2994&gt;0,SUM($O$4:O2994)-SUM($P$3:P2993),0)</f>
        <v>0</v>
      </c>
      <c r="Q2994" s="6">
        <f t="shared" si="328"/>
        <v>26.488702948021235</v>
      </c>
      <c r="R2994" s="8">
        <f>IF(E2993&lt;&gt;E2994,SUM($Q$4:Q2994)-SUM($R$3:R2993),0)</f>
        <v>0</v>
      </c>
      <c r="S2994" s="6">
        <f>IF(B2994&gt;0,SUM($R$4:R2994)-SUM($S$3:S2993),0)</f>
        <v>0</v>
      </c>
    </row>
    <row r="2995" spans="1:19">
      <c r="A2995">
        <f>IF(E2994&lt;&gt;E2995,COUNTIF($A$4:A2994,"&lt;&gt;0")+1,0)</f>
        <v>0</v>
      </c>
      <c r="B2995">
        <f>IF(A2995&lt;&gt;0,IF(MOD(A2995,3)=0,COUNTIF($B$4:B2994,"&lt;&gt;0")+1,0),0)</f>
        <v>0</v>
      </c>
      <c r="C2995" s="9">
        <f>'Dash Board'!$C$12+COUNT('Daily reducing balance'!$F$4:F2994)</f>
        <v>44721</v>
      </c>
      <c r="D2995">
        <f t="shared" si="322"/>
        <v>2022</v>
      </c>
      <c r="E2995">
        <f t="shared" si="323"/>
        <v>6</v>
      </c>
      <c r="F2995">
        <f>DAY('Dash Board'!$C$12+COUNT('Daily reducing balance'!$F$4:F2994))</f>
        <v>9</v>
      </c>
      <c r="G2995" s="8">
        <f t="shared" si="324"/>
        <v>193314.35402712924</v>
      </c>
      <c r="H2995" s="6">
        <f>G2995*'Dash Board'!$C$11/365</f>
        <v>55.610978555749512</v>
      </c>
      <c r="I2995" s="6">
        <f>H2995*'Dash Board'!$C$18/'Dash Board'!$C$11</f>
        <v>26.481418359880724</v>
      </c>
      <c r="J2995" s="6">
        <f>(G2995&gt;1)*PMT('Dash Board'!$C$11/365,$U$4,-'Dash Board'!$C$19)</f>
        <v>108.80376961660664</v>
      </c>
      <c r="K2995" s="6">
        <f t="shared" si="326"/>
        <v>0</v>
      </c>
      <c r="L2995" s="8">
        <f t="shared" si="327"/>
        <v>193261.16123606838</v>
      </c>
      <c r="N2995" s="8">
        <f t="shared" si="325"/>
        <v>82.322351256725923</v>
      </c>
      <c r="O2995" s="8">
        <f>IF(E2994&lt;&gt;E2995,SUM($N$4:N2995)-SUM($O$3:O2994),0)</f>
        <v>0</v>
      </c>
      <c r="P2995" s="6">
        <f>IF(B2995&gt;0,SUM($O$4:O2995)-SUM($P$3:P2994),0)</f>
        <v>0</v>
      </c>
      <c r="Q2995" s="6">
        <f t="shared" si="328"/>
        <v>26.481418359880724</v>
      </c>
      <c r="R2995" s="8">
        <f>IF(E2994&lt;&gt;E2995,SUM($Q$4:Q2995)-SUM($R$3:R2994),0)</f>
        <v>0</v>
      </c>
      <c r="S2995" s="6">
        <f>IF(B2995&gt;0,SUM($R$4:R2995)-SUM($S$3:S2994),0)</f>
        <v>0</v>
      </c>
    </row>
    <row r="2996" spans="1:19">
      <c r="A2996">
        <f>IF(E2995&lt;&gt;E2996,COUNTIF($A$4:A2995,"&lt;&gt;0")+1,0)</f>
        <v>0</v>
      </c>
      <c r="B2996">
        <f>IF(A2996&lt;&gt;0,IF(MOD(A2996,3)=0,COUNTIF($B$4:B2995,"&lt;&gt;0")+1,0),0)</f>
        <v>0</v>
      </c>
      <c r="C2996" s="9">
        <f>'Dash Board'!$C$12+COUNT('Daily reducing balance'!$F$4:F2995)</f>
        <v>44722</v>
      </c>
      <c r="D2996">
        <f t="shared" ref="D2996:D3059" si="329">IF(AND(E2996=1,F2996=1),D2995+1,D2995)</f>
        <v>2022</v>
      </c>
      <c r="E2996">
        <f t="shared" ref="E2996:E3059" si="330">IF(F2996=1,IF(E2995+1&gt;12,1,E2995+1),E2995)</f>
        <v>6</v>
      </c>
      <c r="F2996">
        <f>DAY('Dash Board'!$C$12+COUNT('Daily reducing balance'!$F$4:F2995))</f>
        <v>10</v>
      </c>
      <c r="G2996" s="8">
        <f t="shared" ref="G2996:G3059" si="331">L2995</f>
        <v>193261.16123606838</v>
      </c>
      <c r="H2996" s="6">
        <f>G2996*'Dash Board'!$C$11/365</f>
        <v>55.595676519964876</v>
      </c>
      <c r="I2996" s="6">
        <f>H2996*'Dash Board'!$C$18/'Dash Board'!$C$11</f>
        <v>26.474131676173755</v>
      </c>
      <c r="J2996" s="6">
        <f>(G2996&gt;1)*PMT('Dash Board'!$C$11/365,$U$4,-'Dash Board'!$C$19)</f>
        <v>108.80376961660664</v>
      </c>
      <c r="K2996" s="6">
        <f t="shared" si="326"/>
        <v>0</v>
      </c>
      <c r="L2996" s="8">
        <f t="shared" si="327"/>
        <v>193207.95314297173</v>
      </c>
      <c r="N2996" s="8">
        <f t="shared" ref="N2996:N3059" si="332">J2996-I2996</f>
        <v>82.329637940432889</v>
      </c>
      <c r="O2996" s="8">
        <f>IF(E2995&lt;&gt;E2996,SUM($N$4:N2996)-SUM($O$3:O2995),0)</f>
        <v>0</v>
      </c>
      <c r="P2996" s="6">
        <f>IF(B2996&gt;0,SUM($O$4:O2996)-SUM($P$3:P2995),0)</f>
        <v>0</v>
      </c>
      <c r="Q2996" s="6">
        <f t="shared" si="328"/>
        <v>26.474131676173755</v>
      </c>
      <c r="R2996" s="8">
        <f>IF(E2995&lt;&gt;E2996,SUM($Q$4:Q2996)-SUM($R$3:R2995),0)</f>
        <v>0</v>
      </c>
      <c r="S2996" s="6">
        <f>IF(B2996&gt;0,SUM($R$4:R2996)-SUM($S$3:S2995),0)</f>
        <v>0</v>
      </c>
    </row>
    <row r="2997" spans="1:19">
      <c r="A2997">
        <f>IF(E2996&lt;&gt;E2997,COUNTIF($A$4:A2996,"&lt;&gt;0")+1,0)</f>
        <v>0</v>
      </c>
      <c r="B2997">
        <f>IF(A2997&lt;&gt;0,IF(MOD(A2997,3)=0,COUNTIF($B$4:B2996,"&lt;&gt;0")+1,0),0)</f>
        <v>0</v>
      </c>
      <c r="C2997" s="9">
        <f>'Dash Board'!$C$12+COUNT('Daily reducing balance'!$F$4:F2996)</f>
        <v>44723</v>
      </c>
      <c r="D2997">
        <f t="shared" si="329"/>
        <v>2022</v>
      </c>
      <c r="E2997">
        <f t="shared" si="330"/>
        <v>6</v>
      </c>
      <c r="F2997">
        <f>DAY('Dash Board'!$C$12+COUNT('Daily reducing balance'!$F$4:F2996))</f>
        <v>11</v>
      </c>
      <c r="G2997" s="8">
        <f t="shared" si="331"/>
        <v>193207.95314297173</v>
      </c>
      <c r="H2997" s="6">
        <f>G2997*'Dash Board'!$C$11/365</f>
        <v>55.580370082224746</v>
      </c>
      <c r="I2997" s="6">
        <f>H2997*'Dash Board'!$C$18/'Dash Board'!$C$11</f>
        <v>26.4668428962975</v>
      </c>
      <c r="J2997" s="6">
        <f>(G2997&gt;1)*PMT('Dash Board'!$C$11/365,$U$4,-'Dash Board'!$C$19)</f>
        <v>108.80376961660664</v>
      </c>
      <c r="K2997" s="6">
        <f t="shared" si="326"/>
        <v>0</v>
      </c>
      <c r="L2997" s="8">
        <f t="shared" si="327"/>
        <v>193154.72974343735</v>
      </c>
      <c r="N2997" s="8">
        <f t="shared" si="332"/>
        <v>82.336926720309151</v>
      </c>
      <c r="O2997" s="8">
        <f>IF(E2996&lt;&gt;E2997,SUM($N$4:N2997)-SUM($O$3:O2996),0)</f>
        <v>0</v>
      </c>
      <c r="P2997" s="6">
        <f>IF(B2997&gt;0,SUM($O$4:O2997)-SUM($P$3:P2996),0)</f>
        <v>0</v>
      </c>
      <c r="Q2997" s="6">
        <f t="shared" si="328"/>
        <v>26.4668428962975</v>
      </c>
      <c r="R2997" s="8">
        <f>IF(E2996&lt;&gt;E2997,SUM($Q$4:Q2997)-SUM($R$3:R2996),0)</f>
        <v>0</v>
      </c>
      <c r="S2997" s="6">
        <f>IF(B2997&gt;0,SUM($R$4:R2997)-SUM($S$3:S2996),0)</f>
        <v>0</v>
      </c>
    </row>
    <row r="2998" spans="1:19">
      <c r="A2998">
        <f>IF(E2997&lt;&gt;E2998,COUNTIF($A$4:A2997,"&lt;&gt;0")+1,0)</f>
        <v>0</v>
      </c>
      <c r="B2998">
        <f>IF(A2998&lt;&gt;0,IF(MOD(A2998,3)=0,COUNTIF($B$4:B2997,"&lt;&gt;0")+1,0),0)</f>
        <v>0</v>
      </c>
      <c r="C2998" s="9">
        <f>'Dash Board'!$C$12+COUNT('Daily reducing balance'!$F$4:F2997)</f>
        <v>44724</v>
      </c>
      <c r="D2998">
        <f t="shared" si="329"/>
        <v>2022</v>
      </c>
      <c r="E2998">
        <f t="shared" si="330"/>
        <v>6</v>
      </c>
      <c r="F2998">
        <f>DAY('Dash Board'!$C$12+COUNT('Daily reducing balance'!$F$4:F2997))</f>
        <v>12</v>
      </c>
      <c r="G2998" s="8">
        <f t="shared" si="331"/>
        <v>193154.72974343735</v>
      </c>
      <c r="H2998" s="6">
        <f>G2998*'Dash Board'!$C$11/365</f>
        <v>55.565059241262794</v>
      </c>
      <c r="I2998" s="6">
        <f>H2998*'Dash Board'!$C$18/'Dash Board'!$C$11</f>
        <v>26.459552019648953</v>
      </c>
      <c r="J2998" s="6">
        <f>(G2998&gt;1)*PMT('Dash Board'!$C$11/365,$U$4,-'Dash Board'!$C$19)</f>
        <v>108.80376961660664</v>
      </c>
      <c r="K2998" s="6">
        <f t="shared" si="326"/>
        <v>0</v>
      </c>
      <c r="L2998" s="8">
        <f t="shared" si="327"/>
        <v>193101.49103306199</v>
      </c>
      <c r="N2998" s="8">
        <f t="shared" si="332"/>
        <v>82.344217596957691</v>
      </c>
      <c r="O2998" s="8">
        <f>IF(E2997&lt;&gt;E2998,SUM($N$4:N2998)-SUM($O$3:O2997),0)</f>
        <v>0</v>
      </c>
      <c r="P2998" s="6">
        <f>IF(B2998&gt;0,SUM($O$4:O2998)-SUM($P$3:P2997),0)</f>
        <v>0</v>
      </c>
      <c r="Q2998" s="6">
        <f t="shared" si="328"/>
        <v>26.459552019648953</v>
      </c>
      <c r="R2998" s="8">
        <f>IF(E2997&lt;&gt;E2998,SUM($Q$4:Q2998)-SUM($R$3:R2997),0)</f>
        <v>0</v>
      </c>
      <c r="S2998" s="6">
        <f>IF(B2998&gt;0,SUM($R$4:R2998)-SUM($S$3:S2997),0)</f>
        <v>0</v>
      </c>
    </row>
    <row r="2999" spans="1:19">
      <c r="A2999">
        <f>IF(E2998&lt;&gt;E2999,COUNTIF($A$4:A2998,"&lt;&gt;0")+1,0)</f>
        <v>0</v>
      </c>
      <c r="B2999">
        <f>IF(A2999&lt;&gt;0,IF(MOD(A2999,3)=0,COUNTIF($B$4:B2998,"&lt;&gt;0")+1,0),0)</f>
        <v>0</v>
      </c>
      <c r="C2999" s="9">
        <f>'Dash Board'!$C$12+COUNT('Daily reducing balance'!$F$4:F2998)</f>
        <v>44725</v>
      </c>
      <c r="D2999">
        <f t="shared" si="329"/>
        <v>2022</v>
      </c>
      <c r="E2999">
        <f t="shared" si="330"/>
        <v>6</v>
      </c>
      <c r="F2999">
        <f>DAY('Dash Board'!$C$12+COUNT('Daily reducing balance'!$F$4:F2998))</f>
        <v>13</v>
      </c>
      <c r="G2999" s="8">
        <f t="shared" si="331"/>
        <v>193101.49103306199</v>
      </c>
      <c r="H2999" s="6">
        <f>G2999*'Dash Board'!$C$11/365</f>
        <v>55.549743995812356</v>
      </c>
      <c r="I2999" s="6">
        <f>H2999*'Dash Board'!$C$18/'Dash Board'!$C$11</f>
        <v>26.452259045624935</v>
      </c>
      <c r="J2999" s="6">
        <f>(G2999&gt;1)*PMT('Dash Board'!$C$11/365,$U$4,-'Dash Board'!$C$19)</f>
        <v>108.80376961660664</v>
      </c>
      <c r="K2999" s="6">
        <f t="shared" si="326"/>
        <v>0</v>
      </c>
      <c r="L2999" s="8">
        <f t="shared" si="327"/>
        <v>193048.23700744117</v>
      </c>
      <c r="N2999" s="8">
        <f t="shared" si="332"/>
        <v>82.351510570981702</v>
      </c>
      <c r="O2999" s="8">
        <f>IF(E2998&lt;&gt;E2999,SUM($N$4:N2999)-SUM($O$3:O2998),0)</f>
        <v>0</v>
      </c>
      <c r="P2999" s="6">
        <f>IF(B2999&gt;0,SUM($O$4:O2999)-SUM($P$3:P2998),0)</f>
        <v>0</v>
      </c>
      <c r="Q2999" s="6">
        <f t="shared" si="328"/>
        <v>26.452259045624935</v>
      </c>
      <c r="R2999" s="8">
        <f>IF(E2998&lt;&gt;E2999,SUM($Q$4:Q2999)-SUM($R$3:R2998),0)</f>
        <v>0</v>
      </c>
      <c r="S2999" s="6">
        <f>IF(B2999&gt;0,SUM($R$4:R2999)-SUM($S$3:S2998),0)</f>
        <v>0</v>
      </c>
    </row>
    <row r="3000" spans="1:19">
      <c r="A3000">
        <f>IF(E2999&lt;&gt;E3000,COUNTIF($A$4:A2999,"&lt;&gt;0")+1,0)</f>
        <v>0</v>
      </c>
      <c r="B3000">
        <f>IF(A3000&lt;&gt;0,IF(MOD(A3000,3)=0,COUNTIF($B$4:B2999,"&lt;&gt;0")+1,0),0)</f>
        <v>0</v>
      </c>
      <c r="C3000" s="9">
        <f>'Dash Board'!$C$12+COUNT('Daily reducing balance'!$F$4:F2999)</f>
        <v>44726</v>
      </c>
      <c r="D3000">
        <f t="shared" si="329"/>
        <v>2022</v>
      </c>
      <c r="E3000">
        <f t="shared" si="330"/>
        <v>6</v>
      </c>
      <c r="F3000">
        <f>DAY('Dash Board'!$C$12+COUNT('Daily reducing balance'!$F$4:F2999))</f>
        <v>14</v>
      </c>
      <c r="G3000" s="8">
        <f t="shared" si="331"/>
        <v>193048.23700744117</v>
      </c>
      <c r="H3000" s="6">
        <f>G3000*'Dash Board'!$C$11/365</f>
        <v>55.534424344606357</v>
      </c>
      <c r="I3000" s="6">
        <f>H3000*'Dash Board'!$C$18/'Dash Board'!$C$11</f>
        <v>26.444963973622077</v>
      </c>
      <c r="J3000" s="6">
        <f>(G3000&gt;1)*PMT('Dash Board'!$C$11/365,$U$4,-'Dash Board'!$C$19)</f>
        <v>108.80376961660664</v>
      </c>
      <c r="K3000" s="6">
        <f t="shared" si="326"/>
        <v>0</v>
      </c>
      <c r="L3000" s="8">
        <f t="shared" si="327"/>
        <v>192994.96766216916</v>
      </c>
      <c r="N3000" s="8">
        <f t="shared" si="332"/>
        <v>82.358805642984564</v>
      </c>
      <c r="O3000" s="8">
        <f>IF(E2999&lt;&gt;E3000,SUM($N$4:N3000)-SUM($O$3:O2999),0)</f>
        <v>0</v>
      </c>
      <c r="P3000" s="6">
        <f>IF(B3000&gt;0,SUM($O$4:O3000)-SUM($P$3:P2999),0)</f>
        <v>0</v>
      </c>
      <c r="Q3000" s="6">
        <f t="shared" si="328"/>
        <v>26.444963973622077</v>
      </c>
      <c r="R3000" s="8">
        <f>IF(E2999&lt;&gt;E3000,SUM($Q$4:Q3000)-SUM($R$3:R2999),0)</f>
        <v>0</v>
      </c>
      <c r="S3000" s="6">
        <f>IF(B3000&gt;0,SUM($R$4:R3000)-SUM($S$3:S2999),0)</f>
        <v>0</v>
      </c>
    </row>
    <row r="3001" spans="1:19">
      <c r="A3001">
        <f>IF(E3000&lt;&gt;E3001,COUNTIF($A$4:A3000,"&lt;&gt;0")+1,0)</f>
        <v>0</v>
      </c>
      <c r="B3001">
        <f>IF(A3001&lt;&gt;0,IF(MOD(A3001,3)=0,COUNTIF($B$4:B3000,"&lt;&gt;0")+1,0),0)</f>
        <v>0</v>
      </c>
      <c r="C3001" s="9">
        <f>'Dash Board'!$C$12+COUNT('Daily reducing balance'!$F$4:F3000)</f>
        <v>44727</v>
      </c>
      <c r="D3001">
        <f t="shared" si="329"/>
        <v>2022</v>
      </c>
      <c r="E3001">
        <f t="shared" si="330"/>
        <v>6</v>
      </c>
      <c r="F3001">
        <f>DAY('Dash Board'!$C$12+COUNT('Daily reducing balance'!$F$4:F3000))</f>
        <v>15</v>
      </c>
      <c r="G3001" s="8">
        <f t="shared" si="331"/>
        <v>192994.96766216916</v>
      </c>
      <c r="H3001" s="6">
        <f>G3001*'Dash Board'!$C$11/365</f>
        <v>55.519100286377423</v>
      </c>
      <c r="I3001" s="6">
        <f>H3001*'Dash Board'!$C$18/'Dash Board'!$C$11</f>
        <v>26.437666803036869</v>
      </c>
      <c r="J3001" s="6">
        <f>(G3001&gt;1)*PMT('Dash Board'!$C$11/365,$U$4,-'Dash Board'!$C$19)</f>
        <v>108.80376961660664</v>
      </c>
      <c r="K3001" s="6">
        <f t="shared" si="326"/>
        <v>0</v>
      </c>
      <c r="L3001" s="8">
        <f t="shared" si="327"/>
        <v>192941.68299283893</v>
      </c>
      <c r="N3001" s="8">
        <f t="shared" si="332"/>
        <v>82.366102813569768</v>
      </c>
      <c r="O3001" s="8">
        <f>IF(E3000&lt;&gt;E3001,SUM($N$4:N3001)-SUM($O$3:O3000),0)</f>
        <v>0</v>
      </c>
      <c r="P3001" s="6">
        <f>IF(B3001&gt;0,SUM($O$4:O3001)-SUM($P$3:P3000),0)</f>
        <v>0</v>
      </c>
      <c r="Q3001" s="6">
        <f t="shared" si="328"/>
        <v>26.437666803036869</v>
      </c>
      <c r="R3001" s="8">
        <f>IF(E3000&lt;&gt;E3001,SUM($Q$4:Q3001)-SUM($R$3:R3000),0)</f>
        <v>0</v>
      </c>
      <c r="S3001" s="6">
        <f>IF(B3001&gt;0,SUM($R$4:R3001)-SUM($S$3:S3000),0)</f>
        <v>0</v>
      </c>
    </row>
    <row r="3002" spans="1:19">
      <c r="A3002">
        <f>IF(E3001&lt;&gt;E3002,COUNTIF($A$4:A3001,"&lt;&gt;0")+1,0)</f>
        <v>0</v>
      </c>
      <c r="B3002">
        <f>IF(A3002&lt;&gt;0,IF(MOD(A3002,3)=0,COUNTIF($B$4:B3001,"&lt;&gt;0")+1,0),0)</f>
        <v>0</v>
      </c>
      <c r="C3002" s="9">
        <f>'Dash Board'!$C$12+COUNT('Daily reducing balance'!$F$4:F3001)</f>
        <v>44728</v>
      </c>
      <c r="D3002">
        <f t="shared" si="329"/>
        <v>2022</v>
      </c>
      <c r="E3002">
        <f t="shared" si="330"/>
        <v>6</v>
      </c>
      <c r="F3002">
        <f>DAY('Dash Board'!$C$12+COUNT('Daily reducing balance'!$F$4:F3001))</f>
        <v>16</v>
      </c>
      <c r="G3002" s="8">
        <f t="shared" si="331"/>
        <v>192941.68299283893</v>
      </c>
      <c r="H3002" s="6">
        <f>G3002*'Dash Board'!$C$11/365</f>
        <v>55.503771819857768</v>
      </c>
      <c r="I3002" s="6">
        <f>H3002*'Dash Board'!$C$18/'Dash Board'!$C$11</f>
        <v>26.430367533265606</v>
      </c>
      <c r="J3002" s="6">
        <f>(G3002&gt;1)*PMT('Dash Board'!$C$11/365,$U$4,-'Dash Board'!$C$19)</f>
        <v>108.80376961660664</v>
      </c>
      <c r="K3002" s="6">
        <f t="shared" si="326"/>
        <v>0</v>
      </c>
      <c r="L3002" s="8">
        <f t="shared" si="327"/>
        <v>192888.38299504216</v>
      </c>
      <c r="N3002" s="8">
        <f t="shared" si="332"/>
        <v>82.373402083341034</v>
      </c>
      <c r="O3002" s="8">
        <f>IF(E3001&lt;&gt;E3002,SUM($N$4:N3002)-SUM($O$3:O3001),0)</f>
        <v>0</v>
      </c>
      <c r="P3002" s="6">
        <f>IF(B3002&gt;0,SUM($O$4:O3002)-SUM($P$3:P3001),0)</f>
        <v>0</v>
      </c>
      <c r="Q3002" s="6">
        <f t="shared" si="328"/>
        <v>26.430367533265606</v>
      </c>
      <c r="R3002" s="8">
        <f>IF(E3001&lt;&gt;E3002,SUM($Q$4:Q3002)-SUM($R$3:R3001),0)</f>
        <v>0</v>
      </c>
      <c r="S3002" s="6">
        <f>IF(B3002&gt;0,SUM($R$4:R3002)-SUM($S$3:S3001),0)</f>
        <v>0</v>
      </c>
    </row>
    <row r="3003" spans="1:19">
      <c r="A3003">
        <f>IF(E3002&lt;&gt;E3003,COUNTIF($A$4:A3002,"&lt;&gt;0")+1,0)</f>
        <v>0</v>
      </c>
      <c r="B3003">
        <f>IF(A3003&lt;&gt;0,IF(MOD(A3003,3)=0,COUNTIF($B$4:B3002,"&lt;&gt;0")+1,0),0)</f>
        <v>0</v>
      </c>
      <c r="C3003" s="9">
        <f>'Dash Board'!$C$12+COUNT('Daily reducing balance'!$F$4:F3002)</f>
        <v>44729</v>
      </c>
      <c r="D3003">
        <f t="shared" si="329"/>
        <v>2022</v>
      </c>
      <c r="E3003">
        <f t="shared" si="330"/>
        <v>6</v>
      </c>
      <c r="F3003">
        <f>DAY('Dash Board'!$C$12+COUNT('Daily reducing balance'!$F$4:F3002))</f>
        <v>17</v>
      </c>
      <c r="G3003" s="8">
        <f t="shared" si="331"/>
        <v>192888.38299504216</v>
      </c>
      <c r="H3003" s="6">
        <f>G3003*'Dash Board'!$C$11/365</f>
        <v>55.488438943779251</v>
      </c>
      <c r="I3003" s="6">
        <f>H3003*'Dash Board'!$C$18/'Dash Board'!$C$11</f>
        <v>26.423066163704409</v>
      </c>
      <c r="J3003" s="6">
        <f>(G3003&gt;1)*PMT('Dash Board'!$C$11/365,$U$4,-'Dash Board'!$C$19)</f>
        <v>108.80376961660664</v>
      </c>
      <c r="K3003" s="6">
        <f t="shared" si="326"/>
        <v>0</v>
      </c>
      <c r="L3003" s="8">
        <f t="shared" si="327"/>
        <v>192835.06766436933</v>
      </c>
      <c r="N3003" s="8">
        <f t="shared" si="332"/>
        <v>82.380703452902239</v>
      </c>
      <c r="O3003" s="8">
        <f>IF(E3002&lt;&gt;E3003,SUM($N$4:N3003)-SUM($O$3:O3002),0)</f>
        <v>0</v>
      </c>
      <c r="P3003" s="6">
        <f>IF(B3003&gt;0,SUM($O$4:O3003)-SUM($P$3:P3002),0)</f>
        <v>0</v>
      </c>
      <c r="Q3003" s="6">
        <f t="shared" si="328"/>
        <v>26.423066163704409</v>
      </c>
      <c r="R3003" s="8">
        <f>IF(E3002&lt;&gt;E3003,SUM($Q$4:Q3003)-SUM($R$3:R3002),0)</f>
        <v>0</v>
      </c>
      <c r="S3003" s="6">
        <f>IF(B3003&gt;0,SUM($R$4:R3003)-SUM($S$3:S3002),0)</f>
        <v>0</v>
      </c>
    </row>
    <row r="3004" spans="1:19">
      <c r="A3004">
        <f>IF(E3003&lt;&gt;E3004,COUNTIF($A$4:A3003,"&lt;&gt;0")+1,0)</f>
        <v>0</v>
      </c>
      <c r="B3004">
        <f>IF(A3004&lt;&gt;0,IF(MOD(A3004,3)=0,COUNTIF($B$4:B3003,"&lt;&gt;0")+1,0),0)</f>
        <v>0</v>
      </c>
      <c r="C3004" s="9">
        <f>'Dash Board'!$C$12+COUNT('Daily reducing balance'!$F$4:F3003)</f>
        <v>44730</v>
      </c>
      <c r="D3004">
        <f t="shared" si="329"/>
        <v>2022</v>
      </c>
      <c r="E3004">
        <f t="shared" si="330"/>
        <v>6</v>
      </c>
      <c r="F3004">
        <f>DAY('Dash Board'!$C$12+COUNT('Daily reducing balance'!$F$4:F3003))</f>
        <v>18</v>
      </c>
      <c r="G3004" s="8">
        <f t="shared" si="331"/>
        <v>192835.06766436933</v>
      </c>
      <c r="H3004" s="6">
        <f>G3004*'Dash Board'!$C$11/365</f>
        <v>55.473101656873368</v>
      </c>
      <c r="I3004" s="6">
        <f>H3004*'Dash Board'!$C$18/'Dash Board'!$C$11</f>
        <v>26.415762693749226</v>
      </c>
      <c r="J3004" s="6">
        <f>(G3004&gt;1)*PMT('Dash Board'!$C$11/365,$U$4,-'Dash Board'!$C$19)</f>
        <v>108.80376961660664</v>
      </c>
      <c r="K3004" s="6">
        <f t="shared" si="326"/>
        <v>0</v>
      </c>
      <c r="L3004" s="8">
        <f t="shared" si="327"/>
        <v>192781.7369964096</v>
      </c>
      <c r="N3004" s="8">
        <f t="shared" si="332"/>
        <v>82.388006922857414</v>
      </c>
      <c r="O3004" s="8">
        <f>IF(E3003&lt;&gt;E3004,SUM($N$4:N3004)-SUM($O$3:O3003),0)</f>
        <v>0</v>
      </c>
      <c r="P3004" s="6">
        <f>IF(B3004&gt;0,SUM($O$4:O3004)-SUM($P$3:P3003),0)</f>
        <v>0</v>
      </c>
      <c r="Q3004" s="6">
        <f t="shared" si="328"/>
        <v>26.415762693749226</v>
      </c>
      <c r="R3004" s="8">
        <f>IF(E3003&lt;&gt;E3004,SUM($Q$4:Q3004)-SUM($R$3:R3003),0)</f>
        <v>0</v>
      </c>
      <c r="S3004" s="6">
        <f>IF(B3004&gt;0,SUM($R$4:R3004)-SUM($S$3:S3003),0)</f>
        <v>0</v>
      </c>
    </row>
    <row r="3005" spans="1:19">
      <c r="A3005">
        <f>IF(E3004&lt;&gt;E3005,COUNTIF($A$4:A3004,"&lt;&gt;0")+1,0)</f>
        <v>0</v>
      </c>
      <c r="B3005">
        <f>IF(A3005&lt;&gt;0,IF(MOD(A3005,3)=0,COUNTIF($B$4:B3004,"&lt;&gt;0")+1,0),0)</f>
        <v>0</v>
      </c>
      <c r="C3005" s="9">
        <f>'Dash Board'!$C$12+COUNT('Daily reducing balance'!$F$4:F3004)</f>
        <v>44731</v>
      </c>
      <c r="D3005">
        <f t="shared" si="329"/>
        <v>2022</v>
      </c>
      <c r="E3005">
        <f t="shared" si="330"/>
        <v>6</v>
      </c>
      <c r="F3005">
        <f>DAY('Dash Board'!$C$12+COUNT('Daily reducing balance'!$F$4:F3004))</f>
        <v>19</v>
      </c>
      <c r="G3005" s="8">
        <f t="shared" si="331"/>
        <v>192781.7369964096</v>
      </c>
      <c r="H3005" s="6">
        <f>G3005*'Dash Board'!$C$11/365</f>
        <v>55.457759957871254</v>
      </c>
      <c r="I3005" s="6">
        <f>H3005*'Dash Board'!$C$18/'Dash Board'!$C$11</f>
        <v>26.408457122795838</v>
      </c>
      <c r="J3005" s="6">
        <f>(G3005&gt;1)*PMT('Dash Board'!$C$11/365,$U$4,-'Dash Board'!$C$19)</f>
        <v>108.80376961660664</v>
      </c>
      <c r="K3005" s="6">
        <f t="shared" si="326"/>
        <v>0</v>
      </c>
      <c r="L3005" s="8">
        <f t="shared" si="327"/>
        <v>192728.39098675086</v>
      </c>
      <c r="N3005" s="8">
        <f t="shared" si="332"/>
        <v>82.395312493810806</v>
      </c>
      <c r="O3005" s="8">
        <f>IF(E3004&lt;&gt;E3005,SUM($N$4:N3005)-SUM($O$3:O3004),0)</f>
        <v>0</v>
      </c>
      <c r="P3005" s="6">
        <f>IF(B3005&gt;0,SUM($O$4:O3005)-SUM($P$3:P3004),0)</f>
        <v>0</v>
      </c>
      <c r="Q3005" s="6">
        <f t="shared" si="328"/>
        <v>26.408457122795838</v>
      </c>
      <c r="R3005" s="8">
        <f>IF(E3004&lt;&gt;E3005,SUM($Q$4:Q3005)-SUM($R$3:R3004),0)</f>
        <v>0</v>
      </c>
      <c r="S3005" s="6">
        <f>IF(B3005&gt;0,SUM($R$4:R3005)-SUM($S$3:S3004),0)</f>
        <v>0</v>
      </c>
    </row>
    <row r="3006" spans="1:19">
      <c r="A3006">
        <f>IF(E3005&lt;&gt;E3006,COUNTIF($A$4:A3005,"&lt;&gt;0")+1,0)</f>
        <v>0</v>
      </c>
      <c r="B3006">
        <f>IF(A3006&lt;&gt;0,IF(MOD(A3006,3)=0,COUNTIF($B$4:B3005,"&lt;&gt;0")+1,0),0)</f>
        <v>0</v>
      </c>
      <c r="C3006" s="9">
        <f>'Dash Board'!$C$12+COUNT('Daily reducing balance'!$F$4:F3005)</f>
        <v>44732</v>
      </c>
      <c r="D3006">
        <f t="shared" si="329"/>
        <v>2022</v>
      </c>
      <c r="E3006">
        <f t="shared" si="330"/>
        <v>6</v>
      </c>
      <c r="F3006">
        <f>DAY('Dash Board'!$C$12+COUNT('Daily reducing balance'!$F$4:F3005))</f>
        <v>20</v>
      </c>
      <c r="G3006" s="8">
        <f t="shared" si="331"/>
        <v>192728.39098675086</v>
      </c>
      <c r="H3006" s="6">
        <f>G3006*'Dash Board'!$C$11/365</f>
        <v>55.442413845503673</v>
      </c>
      <c r="I3006" s="6">
        <f>H3006*'Dash Board'!$C$18/'Dash Board'!$C$11</f>
        <v>26.401149450239849</v>
      </c>
      <c r="J3006" s="6">
        <f>(G3006&gt;1)*PMT('Dash Board'!$C$11/365,$U$4,-'Dash Board'!$C$19)</f>
        <v>108.80376961660664</v>
      </c>
      <c r="K3006" s="6">
        <f t="shared" si="326"/>
        <v>0</v>
      </c>
      <c r="L3006" s="8">
        <f t="shared" si="327"/>
        <v>192675.02963097976</v>
      </c>
      <c r="N3006" s="8">
        <f t="shared" si="332"/>
        <v>82.402620166366802</v>
      </c>
      <c r="O3006" s="8">
        <f>IF(E3005&lt;&gt;E3006,SUM($N$4:N3006)-SUM($O$3:O3005),0)</f>
        <v>0</v>
      </c>
      <c r="P3006" s="6">
        <f>IF(B3006&gt;0,SUM($O$4:O3006)-SUM($P$3:P3005),0)</f>
        <v>0</v>
      </c>
      <c r="Q3006" s="6">
        <f t="shared" si="328"/>
        <v>26.401149450239849</v>
      </c>
      <c r="R3006" s="8">
        <f>IF(E3005&lt;&gt;E3006,SUM($Q$4:Q3006)-SUM($R$3:R3005),0)</f>
        <v>0</v>
      </c>
      <c r="S3006" s="6">
        <f>IF(B3006&gt;0,SUM($R$4:R3006)-SUM($S$3:S3005),0)</f>
        <v>0</v>
      </c>
    </row>
    <row r="3007" spans="1:19">
      <c r="A3007">
        <f>IF(E3006&lt;&gt;E3007,COUNTIF($A$4:A3006,"&lt;&gt;0")+1,0)</f>
        <v>0</v>
      </c>
      <c r="B3007">
        <f>IF(A3007&lt;&gt;0,IF(MOD(A3007,3)=0,COUNTIF($B$4:B3006,"&lt;&gt;0")+1,0),0)</f>
        <v>0</v>
      </c>
      <c r="C3007" s="9">
        <f>'Dash Board'!$C$12+COUNT('Daily reducing balance'!$F$4:F3006)</f>
        <v>44733</v>
      </c>
      <c r="D3007">
        <f t="shared" si="329"/>
        <v>2022</v>
      </c>
      <c r="E3007">
        <f t="shared" si="330"/>
        <v>6</v>
      </c>
      <c r="F3007">
        <f>DAY('Dash Board'!$C$12+COUNT('Daily reducing balance'!$F$4:F3006))</f>
        <v>21</v>
      </c>
      <c r="G3007" s="8">
        <f t="shared" si="331"/>
        <v>192675.02963097976</v>
      </c>
      <c r="H3007" s="6">
        <f>G3007*'Dash Board'!$C$11/365</f>
        <v>55.427063318501027</v>
      </c>
      <c r="I3007" s="6">
        <f>H3007*'Dash Board'!$C$18/'Dash Board'!$C$11</f>
        <v>26.393839675476681</v>
      </c>
      <c r="J3007" s="6">
        <f>(G3007&gt;1)*PMT('Dash Board'!$C$11/365,$U$4,-'Dash Board'!$C$19)</f>
        <v>108.80376961660664</v>
      </c>
      <c r="K3007" s="6">
        <f t="shared" si="326"/>
        <v>0</v>
      </c>
      <c r="L3007" s="8">
        <f t="shared" si="327"/>
        <v>192621.65292468164</v>
      </c>
      <c r="N3007" s="8">
        <f t="shared" si="332"/>
        <v>82.40992994112996</v>
      </c>
      <c r="O3007" s="8">
        <f>IF(E3006&lt;&gt;E3007,SUM($N$4:N3007)-SUM($O$3:O3006),0)</f>
        <v>0</v>
      </c>
      <c r="P3007" s="6">
        <f>IF(B3007&gt;0,SUM($O$4:O3007)-SUM($P$3:P3006),0)</f>
        <v>0</v>
      </c>
      <c r="Q3007" s="6">
        <f t="shared" si="328"/>
        <v>26.393839675476681</v>
      </c>
      <c r="R3007" s="8">
        <f>IF(E3006&lt;&gt;E3007,SUM($Q$4:Q3007)-SUM($R$3:R3006),0)</f>
        <v>0</v>
      </c>
      <c r="S3007" s="6">
        <f>IF(B3007&gt;0,SUM($R$4:R3007)-SUM($S$3:S3006),0)</f>
        <v>0</v>
      </c>
    </row>
    <row r="3008" spans="1:19">
      <c r="A3008">
        <f>IF(E3007&lt;&gt;E3008,COUNTIF($A$4:A3007,"&lt;&gt;0")+1,0)</f>
        <v>0</v>
      </c>
      <c r="B3008">
        <f>IF(A3008&lt;&gt;0,IF(MOD(A3008,3)=0,COUNTIF($B$4:B3007,"&lt;&gt;0")+1,0),0)</f>
        <v>0</v>
      </c>
      <c r="C3008" s="9">
        <f>'Dash Board'!$C$12+COUNT('Daily reducing balance'!$F$4:F3007)</f>
        <v>44734</v>
      </c>
      <c r="D3008">
        <f t="shared" si="329"/>
        <v>2022</v>
      </c>
      <c r="E3008">
        <f t="shared" si="330"/>
        <v>6</v>
      </c>
      <c r="F3008">
        <f>DAY('Dash Board'!$C$12+COUNT('Daily reducing balance'!$F$4:F3007))</f>
        <v>22</v>
      </c>
      <c r="G3008" s="8">
        <f t="shared" si="331"/>
        <v>192621.65292468164</v>
      </c>
      <c r="H3008" s="6">
        <f>G3008*'Dash Board'!$C$11/365</f>
        <v>55.411708375593349</v>
      </c>
      <c r="I3008" s="6">
        <f>H3008*'Dash Board'!$C$18/'Dash Board'!$C$11</f>
        <v>26.386527797901596</v>
      </c>
      <c r="J3008" s="6">
        <f>(G3008&gt;1)*PMT('Dash Board'!$C$11/365,$U$4,-'Dash Board'!$C$19)</f>
        <v>108.80376961660664</v>
      </c>
      <c r="K3008" s="6">
        <f t="shared" si="326"/>
        <v>0</v>
      </c>
      <c r="L3008" s="8">
        <f t="shared" si="327"/>
        <v>192568.26086344061</v>
      </c>
      <c r="N3008" s="8">
        <f t="shared" si="332"/>
        <v>82.417241818705051</v>
      </c>
      <c r="O3008" s="8">
        <f>IF(E3007&lt;&gt;E3008,SUM($N$4:N3008)-SUM($O$3:O3007),0)</f>
        <v>0</v>
      </c>
      <c r="P3008" s="6">
        <f>IF(B3008&gt;0,SUM($O$4:O3008)-SUM($P$3:P3007),0)</f>
        <v>0</v>
      </c>
      <c r="Q3008" s="6">
        <f t="shared" si="328"/>
        <v>26.386527797901596</v>
      </c>
      <c r="R3008" s="8">
        <f>IF(E3007&lt;&gt;E3008,SUM($Q$4:Q3008)-SUM($R$3:R3007),0)</f>
        <v>0</v>
      </c>
      <c r="S3008" s="6">
        <f>IF(B3008&gt;0,SUM($R$4:R3008)-SUM($S$3:S3007),0)</f>
        <v>0</v>
      </c>
    </row>
    <row r="3009" spans="1:19">
      <c r="A3009">
        <f>IF(E3008&lt;&gt;E3009,COUNTIF($A$4:A3008,"&lt;&gt;0")+1,0)</f>
        <v>0</v>
      </c>
      <c r="B3009">
        <f>IF(A3009&lt;&gt;0,IF(MOD(A3009,3)=0,COUNTIF($B$4:B3008,"&lt;&gt;0")+1,0),0)</f>
        <v>0</v>
      </c>
      <c r="C3009" s="9">
        <f>'Dash Board'!$C$12+COUNT('Daily reducing balance'!$F$4:F3008)</f>
        <v>44735</v>
      </c>
      <c r="D3009">
        <f t="shared" si="329"/>
        <v>2022</v>
      </c>
      <c r="E3009">
        <f t="shared" si="330"/>
        <v>6</v>
      </c>
      <c r="F3009">
        <f>DAY('Dash Board'!$C$12+COUNT('Daily reducing balance'!$F$4:F3008))</f>
        <v>23</v>
      </c>
      <c r="G3009" s="8">
        <f t="shared" si="331"/>
        <v>192568.26086344061</v>
      </c>
      <c r="H3009" s="6">
        <f>G3009*'Dash Board'!$C$11/365</f>
        <v>55.39634901551031</v>
      </c>
      <c r="I3009" s="6">
        <f>H3009*'Dash Board'!$C$18/'Dash Board'!$C$11</f>
        <v>26.379213816909676</v>
      </c>
      <c r="J3009" s="6">
        <f>(G3009&gt;1)*PMT('Dash Board'!$C$11/365,$U$4,-'Dash Board'!$C$19)</f>
        <v>108.80376961660664</v>
      </c>
      <c r="K3009" s="6">
        <f t="shared" si="326"/>
        <v>0</v>
      </c>
      <c r="L3009" s="8">
        <f t="shared" si="327"/>
        <v>192514.85344283949</v>
      </c>
      <c r="N3009" s="8">
        <f t="shared" si="332"/>
        <v>82.424555799696975</v>
      </c>
      <c r="O3009" s="8">
        <f>IF(E3008&lt;&gt;E3009,SUM($N$4:N3009)-SUM($O$3:O3008),0)</f>
        <v>0</v>
      </c>
      <c r="P3009" s="6">
        <f>IF(B3009&gt;0,SUM($O$4:O3009)-SUM($P$3:P3008),0)</f>
        <v>0</v>
      </c>
      <c r="Q3009" s="6">
        <f t="shared" si="328"/>
        <v>26.379213816909676</v>
      </c>
      <c r="R3009" s="8">
        <f>IF(E3008&lt;&gt;E3009,SUM($Q$4:Q3009)-SUM($R$3:R3008),0)</f>
        <v>0</v>
      </c>
      <c r="S3009" s="6">
        <f>IF(B3009&gt;0,SUM($R$4:R3009)-SUM($S$3:S3008),0)</f>
        <v>0</v>
      </c>
    </row>
    <row r="3010" spans="1:19">
      <c r="A3010">
        <f>IF(E3009&lt;&gt;E3010,COUNTIF($A$4:A3009,"&lt;&gt;0")+1,0)</f>
        <v>0</v>
      </c>
      <c r="B3010">
        <f>IF(A3010&lt;&gt;0,IF(MOD(A3010,3)=0,COUNTIF($B$4:B3009,"&lt;&gt;0")+1,0),0)</f>
        <v>0</v>
      </c>
      <c r="C3010" s="9">
        <f>'Dash Board'!$C$12+COUNT('Daily reducing balance'!$F$4:F3009)</f>
        <v>44736</v>
      </c>
      <c r="D3010">
        <f t="shared" si="329"/>
        <v>2022</v>
      </c>
      <c r="E3010">
        <f t="shared" si="330"/>
        <v>6</v>
      </c>
      <c r="F3010">
        <f>DAY('Dash Board'!$C$12+COUNT('Daily reducing balance'!$F$4:F3009))</f>
        <v>24</v>
      </c>
      <c r="G3010" s="8">
        <f t="shared" si="331"/>
        <v>192514.85344283949</v>
      </c>
      <c r="H3010" s="6">
        <f>G3010*'Dash Board'!$C$11/365</f>
        <v>55.380985236981218</v>
      </c>
      <c r="I3010" s="6">
        <f>H3010*'Dash Board'!$C$18/'Dash Board'!$C$11</f>
        <v>26.371897731895821</v>
      </c>
      <c r="J3010" s="6">
        <f>(G3010&gt;1)*PMT('Dash Board'!$C$11/365,$U$4,-'Dash Board'!$C$19)</f>
        <v>108.80376961660664</v>
      </c>
      <c r="K3010" s="6">
        <f t="shared" si="326"/>
        <v>0</v>
      </c>
      <c r="L3010" s="8">
        <f t="shared" si="327"/>
        <v>192461.43065845987</v>
      </c>
      <c r="N3010" s="8">
        <f t="shared" si="332"/>
        <v>82.43187188471083</v>
      </c>
      <c r="O3010" s="8">
        <f>IF(E3009&lt;&gt;E3010,SUM($N$4:N3010)-SUM($O$3:O3009),0)</f>
        <v>0</v>
      </c>
      <c r="P3010" s="6">
        <f>IF(B3010&gt;0,SUM($O$4:O3010)-SUM($P$3:P3009),0)</f>
        <v>0</v>
      </c>
      <c r="Q3010" s="6">
        <f t="shared" si="328"/>
        <v>26.371897731895821</v>
      </c>
      <c r="R3010" s="8">
        <f>IF(E3009&lt;&gt;E3010,SUM($Q$4:Q3010)-SUM($R$3:R3009),0)</f>
        <v>0</v>
      </c>
      <c r="S3010" s="6">
        <f>IF(B3010&gt;0,SUM($R$4:R3010)-SUM($S$3:S3009),0)</f>
        <v>0</v>
      </c>
    </row>
    <row r="3011" spans="1:19">
      <c r="A3011">
        <f>IF(E3010&lt;&gt;E3011,COUNTIF($A$4:A3010,"&lt;&gt;0")+1,0)</f>
        <v>0</v>
      </c>
      <c r="B3011">
        <f>IF(A3011&lt;&gt;0,IF(MOD(A3011,3)=0,COUNTIF($B$4:B3010,"&lt;&gt;0")+1,0),0)</f>
        <v>0</v>
      </c>
      <c r="C3011" s="9">
        <f>'Dash Board'!$C$12+COUNT('Daily reducing balance'!$F$4:F3010)</f>
        <v>44737</v>
      </c>
      <c r="D3011">
        <f t="shared" si="329"/>
        <v>2022</v>
      </c>
      <c r="E3011">
        <f t="shared" si="330"/>
        <v>6</v>
      </c>
      <c r="F3011">
        <f>DAY('Dash Board'!$C$12+COUNT('Daily reducing balance'!$F$4:F3010))</f>
        <v>25</v>
      </c>
      <c r="G3011" s="8">
        <f t="shared" si="331"/>
        <v>192461.43065845987</v>
      </c>
      <c r="H3011" s="6">
        <f>G3011*'Dash Board'!$C$11/365</f>
        <v>55.365617038735031</v>
      </c>
      <c r="I3011" s="6">
        <f>H3011*'Dash Board'!$C$18/'Dash Board'!$C$11</f>
        <v>26.364579542254777</v>
      </c>
      <c r="J3011" s="6">
        <f>(G3011&gt;1)*PMT('Dash Board'!$C$11/365,$U$4,-'Dash Board'!$C$19)</f>
        <v>108.80376961660664</v>
      </c>
      <c r="K3011" s="6">
        <f t="shared" si="326"/>
        <v>0</v>
      </c>
      <c r="L3011" s="8">
        <f t="shared" si="327"/>
        <v>192407.99250588199</v>
      </c>
      <c r="N3011" s="8">
        <f t="shared" si="332"/>
        <v>82.43919007435187</v>
      </c>
      <c r="O3011" s="8">
        <f>IF(E3010&lt;&gt;E3011,SUM($N$4:N3011)-SUM($O$3:O3010),0)</f>
        <v>0</v>
      </c>
      <c r="P3011" s="6">
        <f>IF(B3011&gt;0,SUM($O$4:O3011)-SUM($P$3:P3010),0)</f>
        <v>0</v>
      </c>
      <c r="Q3011" s="6">
        <f t="shared" si="328"/>
        <v>26.364579542254777</v>
      </c>
      <c r="R3011" s="8">
        <f>IF(E3010&lt;&gt;E3011,SUM($Q$4:Q3011)-SUM($R$3:R3010),0)</f>
        <v>0</v>
      </c>
      <c r="S3011" s="6">
        <f>IF(B3011&gt;0,SUM($R$4:R3011)-SUM($S$3:S3010),0)</f>
        <v>0</v>
      </c>
    </row>
    <row r="3012" spans="1:19">
      <c r="A3012">
        <f>IF(E3011&lt;&gt;E3012,COUNTIF($A$4:A3011,"&lt;&gt;0")+1,0)</f>
        <v>0</v>
      </c>
      <c r="B3012">
        <f>IF(A3012&lt;&gt;0,IF(MOD(A3012,3)=0,COUNTIF($B$4:B3011,"&lt;&gt;0")+1,0),0)</f>
        <v>0</v>
      </c>
      <c r="C3012" s="9">
        <f>'Dash Board'!$C$12+COUNT('Daily reducing balance'!$F$4:F3011)</f>
        <v>44738</v>
      </c>
      <c r="D3012">
        <f t="shared" si="329"/>
        <v>2022</v>
      </c>
      <c r="E3012">
        <f t="shared" si="330"/>
        <v>6</v>
      </c>
      <c r="F3012">
        <f>DAY('Dash Board'!$C$12+COUNT('Daily reducing balance'!$F$4:F3011))</f>
        <v>26</v>
      </c>
      <c r="G3012" s="8">
        <f t="shared" si="331"/>
        <v>192407.99250588199</v>
      </c>
      <c r="H3012" s="6">
        <f>G3012*'Dash Board'!$C$11/365</f>
        <v>55.350244419500292</v>
      </c>
      <c r="I3012" s="6">
        <f>H3012*'Dash Board'!$C$18/'Dash Board'!$C$11</f>
        <v>26.357259247381094</v>
      </c>
      <c r="J3012" s="6">
        <f>(G3012&gt;1)*PMT('Dash Board'!$C$11/365,$U$4,-'Dash Board'!$C$19)</f>
        <v>108.80376961660664</v>
      </c>
      <c r="K3012" s="6">
        <f t="shared" si="326"/>
        <v>0</v>
      </c>
      <c r="L3012" s="8">
        <f t="shared" si="327"/>
        <v>192354.53898068488</v>
      </c>
      <c r="N3012" s="8">
        <f t="shared" si="332"/>
        <v>82.44651036922555</v>
      </c>
      <c r="O3012" s="8">
        <f>IF(E3011&lt;&gt;E3012,SUM($N$4:N3012)-SUM($O$3:O3011),0)</f>
        <v>0</v>
      </c>
      <c r="P3012" s="6">
        <f>IF(B3012&gt;0,SUM($O$4:O3012)-SUM($P$3:P3011),0)</f>
        <v>0</v>
      </c>
      <c r="Q3012" s="6">
        <f t="shared" si="328"/>
        <v>26.357259247381094</v>
      </c>
      <c r="R3012" s="8">
        <f>IF(E3011&lt;&gt;E3012,SUM($Q$4:Q3012)-SUM($R$3:R3011),0)</f>
        <v>0</v>
      </c>
      <c r="S3012" s="6">
        <f>IF(B3012&gt;0,SUM($R$4:R3012)-SUM($S$3:S3011),0)</f>
        <v>0</v>
      </c>
    </row>
    <row r="3013" spans="1:19">
      <c r="A3013">
        <f>IF(E3012&lt;&gt;E3013,COUNTIF($A$4:A3012,"&lt;&gt;0")+1,0)</f>
        <v>0</v>
      </c>
      <c r="B3013">
        <f>IF(A3013&lt;&gt;0,IF(MOD(A3013,3)=0,COUNTIF($B$4:B3012,"&lt;&gt;0")+1,0),0)</f>
        <v>0</v>
      </c>
      <c r="C3013" s="9">
        <f>'Dash Board'!$C$12+COUNT('Daily reducing balance'!$F$4:F3012)</f>
        <v>44739</v>
      </c>
      <c r="D3013">
        <f t="shared" si="329"/>
        <v>2022</v>
      </c>
      <c r="E3013">
        <f t="shared" si="330"/>
        <v>6</v>
      </c>
      <c r="F3013">
        <f>DAY('Dash Board'!$C$12+COUNT('Daily reducing balance'!$F$4:F3012))</f>
        <v>27</v>
      </c>
      <c r="G3013" s="8">
        <f t="shared" si="331"/>
        <v>192354.53898068488</v>
      </c>
      <c r="H3013" s="6">
        <f>G3013*'Dash Board'!$C$11/365</f>
        <v>55.334867378005235</v>
      </c>
      <c r="I3013" s="6">
        <f>H3013*'Dash Board'!$C$18/'Dash Board'!$C$11</f>
        <v>26.349936846669163</v>
      </c>
      <c r="J3013" s="6">
        <f>(G3013&gt;1)*PMT('Dash Board'!$C$11/365,$U$4,-'Dash Board'!$C$19)</f>
        <v>108.80376961660664</v>
      </c>
      <c r="K3013" s="6">
        <f t="shared" ref="K3013:K3076" si="333">IF(F3013=1,SUMIFS($J$4:$J$7308,$D$4:$D$7308,"="&amp;YEAR(C3013),$E$4:$E$7308,"="&amp;MONTH(C3013)),0)</f>
        <v>0</v>
      </c>
      <c r="L3013" s="8">
        <f t="shared" ref="L3013:L3076" si="334">IF(G3013+H3013-J3013&lt;0,0,G3013+H3013-J3013)</f>
        <v>192301.07007844627</v>
      </c>
      <c r="N3013" s="8">
        <f t="shared" si="332"/>
        <v>82.453832769937478</v>
      </c>
      <c r="O3013" s="8">
        <f>IF(E3012&lt;&gt;E3013,SUM($N$4:N3013)-SUM($O$3:O3012),0)</f>
        <v>0</v>
      </c>
      <c r="P3013" s="6">
        <f>IF(B3013&gt;0,SUM($O$4:O3013)-SUM($P$3:P3012),0)</f>
        <v>0</v>
      </c>
      <c r="Q3013" s="6">
        <f t="shared" ref="Q3013:Q3076" si="335">I3013</f>
        <v>26.349936846669163</v>
      </c>
      <c r="R3013" s="8">
        <f>IF(E3012&lt;&gt;E3013,SUM($Q$4:Q3013)-SUM($R$3:R3012),0)</f>
        <v>0</v>
      </c>
      <c r="S3013" s="6">
        <f>IF(B3013&gt;0,SUM($R$4:R3013)-SUM($S$3:S3012),0)</f>
        <v>0</v>
      </c>
    </row>
    <row r="3014" spans="1:19">
      <c r="A3014">
        <f>IF(E3013&lt;&gt;E3014,COUNTIF($A$4:A3013,"&lt;&gt;0")+1,0)</f>
        <v>0</v>
      </c>
      <c r="B3014">
        <f>IF(A3014&lt;&gt;0,IF(MOD(A3014,3)=0,COUNTIF($B$4:B3013,"&lt;&gt;0")+1,0),0)</f>
        <v>0</v>
      </c>
      <c r="C3014" s="9">
        <f>'Dash Board'!$C$12+COUNT('Daily reducing balance'!$F$4:F3013)</f>
        <v>44740</v>
      </c>
      <c r="D3014">
        <f t="shared" si="329"/>
        <v>2022</v>
      </c>
      <c r="E3014">
        <f t="shared" si="330"/>
        <v>6</v>
      </c>
      <c r="F3014">
        <f>DAY('Dash Board'!$C$12+COUNT('Daily reducing balance'!$F$4:F3013))</f>
        <v>28</v>
      </c>
      <c r="G3014" s="8">
        <f t="shared" si="331"/>
        <v>192301.07007844627</v>
      </c>
      <c r="H3014" s="6">
        <f>G3014*'Dash Board'!$C$11/365</f>
        <v>55.31948591297769</v>
      </c>
      <c r="I3014" s="6">
        <f>H3014*'Dash Board'!$C$18/'Dash Board'!$C$11</f>
        <v>26.342612339513192</v>
      </c>
      <c r="J3014" s="6">
        <f>(G3014&gt;1)*PMT('Dash Board'!$C$11/365,$U$4,-'Dash Board'!$C$19)</f>
        <v>108.80376961660664</v>
      </c>
      <c r="K3014" s="6">
        <f t="shared" si="333"/>
        <v>0</v>
      </c>
      <c r="L3014" s="8">
        <f t="shared" si="334"/>
        <v>192247.58579474263</v>
      </c>
      <c r="N3014" s="8">
        <f t="shared" si="332"/>
        <v>82.461157277093449</v>
      </c>
      <c r="O3014" s="8">
        <f>IF(E3013&lt;&gt;E3014,SUM($N$4:N3014)-SUM($O$3:O3013),0)</f>
        <v>0</v>
      </c>
      <c r="P3014" s="6">
        <f>IF(B3014&gt;0,SUM($O$4:O3014)-SUM($P$3:P3013),0)</f>
        <v>0</v>
      </c>
      <c r="Q3014" s="6">
        <f t="shared" si="335"/>
        <v>26.342612339513192</v>
      </c>
      <c r="R3014" s="8">
        <f>IF(E3013&lt;&gt;E3014,SUM($Q$4:Q3014)-SUM($R$3:R3013),0)</f>
        <v>0</v>
      </c>
      <c r="S3014" s="6">
        <f>IF(B3014&gt;0,SUM($R$4:R3014)-SUM($S$3:S3013),0)</f>
        <v>0</v>
      </c>
    </row>
    <row r="3015" spans="1:19">
      <c r="A3015">
        <f>IF(E3014&lt;&gt;E3015,COUNTIF($A$4:A3014,"&lt;&gt;0")+1,0)</f>
        <v>0</v>
      </c>
      <c r="B3015">
        <f>IF(A3015&lt;&gt;0,IF(MOD(A3015,3)=0,COUNTIF($B$4:B3014,"&lt;&gt;0")+1,0),0)</f>
        <v>0</v>
      </c>
      <c r="C3015" s="9">
        <f>'Dash Board'!$C$12+COUNT('Daily reducing balance'!$F$4:F3014)</f>
        <v>44741</v>
      </c>
      <c r="D3015">
        <f t="shared" si="329"/>
        <v>2022</v>
      </c>
      <c r="E3015">
        <f t="shared" si="330"/>
        <v>6</v>
      </c>
      <c r="F3015">
        <f>DAY('Dash Board'!$C$12+COUNT('Daily reducing balance'!$F$4:F3014))</f>
        <v>29</v>
      </c>
      <c r="G3015" s="8">
        <f t="shared" si="331"/>
        <v>192247.58579474263</v>
      </c>
      <c r="H3015" s="6">
        <f>G3015*'Dash Board'!$C$11/365</f>
        <v>55.304100023145132</v>
      </c>
      <c r="I3015" s="6">
        <f>H3015*'Dash Board'!$C$18/'Dash Board'!$C$11</f>
        <v>26.335285725307209</v>
      </c>
      <c r="J3015" s="6">
        <f>(G3015&gt;1)*PMT('Dash Board'!$C$11/365,$U$4,-'Dash Board'!$C$19)</f>
        <v>108.80376961660664</v>
      </c>
      <c r="K3015" s="6">
        <f t="shared" si="333"/>
        <v>0</v>
      </c>
      <c r="L3015" s="8">
        <f t="shared" si="334"/>
        <v>192194.08612514916</v>
      </c>
      <c r="N3015" s="8">
        <f t="shared" si="332"/>
        <v>82.468483891299428</v>
      </c>
      <c r="O3015" s="8">
        <f>IF(E3014&lt;&gt;E3015,SUM($N$4:N3015)-SUM($O$3:O3014),0)</f>
        <v>0</v>
      </c>
      <c r="P3015" s="6">
        <f>IF(B3015&gt;0,SUM($O$4:O3015)-SUM($P$3:P3014),0)</f>
        <v>0</v>
      </c>
      <c r="Q3015" s="6">
        <f t="shared" si="335"/>
        <v>26.335285725307209</v>
      </c>
      <c r="R3015" s="8">
        <f>IF(E3014&lt;&gt;E3015,SUM($Q$4:Q3015)-SUM($R$3:R3014),0)</f>
        <v>0</v>
      </c>
      <c r="S3015" s="6">
        <f>IF(B3015&gt;0,SUM($R$4:R3015)-SUM($S$3:S3014),0)</f>
        <v>0</v>
      </c>
    </row>
    <row r="3016" spans="1:19">
      <c r="A3016">
        <f>IF(E3015&lt;&gt;E3016,COUNTIF($A$4:A3015,"&lt;&gt;0")+1,0)</f>
        <v>0</v>
      </c>
      <c r="B3016">
        <f>IF(A3016&lt;&gt;0,IF(MOD(A3016,3)=0,COUNTIF($B$4:B3015,"&lt;&gt;0")+1,0),0)</f>
        <v>0</v>
      </c>
      <c r="C3016" s="9">
        <f>'Dash Board'!$C$12+COUNT('Daily reducing balance'!$F$4:F3015)</f>
        <v>44742</v>
      </c>
      <c r="D3016">
        <f t="shared" si="329"/>
        <v>2022</v>
      </c>
      <c r="E3016">
        <f t="shared" si="330"/>
        <v>6</v>
      </c>
      <c r="F3016">
        <f>DAY('Dash Board'!$C$12+COUNT('Daily reducing balance'!$F$4:F3015))</f>
        <v>30</v>
      </c>
      <c r="G3016" s="8">
        <f t="shared" si="331"/>
        <v>192194.08612514916</v>
      </c>
      <c r="H3016" s="6">
        <f>G3016*'Dash Board'!$C$11/365</f>
        <v>55.28870970723468</v>
      </c>
      <c r="I3016" s="6">
        <f>H3016*'Dash Board'!$C$18/'Dash Board'!$C$11</f>
        <v>26.327957003445089</v>
      </c>
      <c r="J3016" s="6">
        <f>(G3016&gt;1)*PMT('Dash Board'!$C$11/365,$U$4,-'Dash Board'!$C$19)</f>
        <v>108.80376961660664</v>
      </c>
      <c r="K3016" s="6">
        <f t="shared" si="333"/>
        <v>0</v>
      </c>
      <c r="L3016" s="8">
        <f t="shared" si="334"/>
        <v>192140.57106523978</v>
      </c>
      <c r="N3016" s="8">
        <f t="shared" si="332"/>
        <v>82.475812613161551</v>
      </c>
      <c r="O3016" s="8">
        <f>IF(E3015&lt;&gt;E3016,SUM($N$4:N3016)-SUM($O$3:O3015),0)</f>
        <v>0</v>
      </c>
      <c r="P3016" s="6">
        <f>IF(B3016&gt;0,SUM($O$4:O3016)-SUM($P$3:P3015),0)</f>
        <v>0</v>
      </c>
      <c r="Q3016" s="6">
        <f t="shared" si="335"/>
        <v>26.327957003445089</v>
      </c>
      <c r="R3016" s="8">
        <f>IF(E3015&lt;&gt;E3016,SUM($Q$4:Q3016)-SUM($R$3:R3015),0)</f>
        <v>0</v>
      </c>
      <c r="S3016" s="6">
        <f>IF(B3016&gt;0,SUM($R$4:R3016)-SUM($S$3:S3015),0)</f>
        <v>0</v>
      </c>
    </row>
    <row r="3017" spans="1:19">
      <c r="A3017">
        <f>IF(E3016&lt;&gt;E3017,COUNTIF($A$4:A3016,"&lt;&gt;0")+1,0)</f>
        <v>99</v>
      </c>
      <c r="B3017">
        <f>IF(A3017&lt;&gt;0,IF(MOD(A3017,3)=0,COUNTIF($B$4:B3016,"&lt;&gt;0")+1,0),0)</f>
        <v>33</v>
      </c>
      <c r="C3017" s="9">
        <f>'Dash Board'!$C$12+COUNT('Daily reducing balance'!$F$4:F3016)</f>
        <v>44743</v>
      </c>
      <c r="D3017">
        <f t="shared" si="329"/>
        <v>2022</v>
      </c>
      <c r="E3017">
        <f t="shared" si="330"/>
        <v>7</v>
      </c>
      <c r="F3017">
        <f>DAY('Dash Board'!$C$12+COUNT('Daily reducing balance'!$F$4:F3016))</f>
        <v>1</v>
      </c>
      <c r="G3017" s="8">
        <f t="shared" si="331"/>
        <v>192140.57106523978</v>
      </c>
      <c r="H3017" s="6">
        <f>G3017*'Dash Board'!$C$11/365</f>
        <v>55.273314963973085</v>
      </c>
      <c r="I3017" s="6">
        <f>H3017*'Dash Board'!$C$18/'Dash Board'!$C$11</f>
        <v>26.32062617332052</v>
      </c>
      <c r="J3017" s="6">
        <f>(G3017&gt;1)*PMT('Dash Board'!$C$11/365,$U$4,-'Dash Board'!$C$19)</f>
        <v>108.80376961660664</v>
      </c>
      <c r="K3017" s="6">
        <f t="shared" si="333"/>
        <v>3372.9168581148047</v>
      </c>
      <c r="L3017" s="8">
        <f t="shared" si="334"/>
        <v>192087.04061058714</v>
      </c>
      <c r="N3017" s="8">
        <f t="shared" si="332"/>
        <v>82.483143443286124</v>
      </c>
      <c r="O3017" s="8">
        <f>IF(E3016&lt;&gt;E3017,SUM($N$4:N3017)-SUM($O$3:O3016),0)</f>
        <v>2471.3139351488207</v>
      </c>
      <c r="P3017" s="6">
        <f>IF(B3017&gt;0,SUM($O$4:O3017)-SUM($P$3:P3016),0)</f>
        <v>7476.20081384675</v>
      </c>
      <c r="Q3017" s="6">
        <f t="shared" si="335"/>
        <v>26.32062617332052</v>
      </c>
      <c r="R3017" s="8">
        <f>IF(E3016&lt;&gt;E3017,SUM($Q$4:Q3017)-SUM($R$3:R3016),0)</f>
        <v>792.79915334937687</v>
      </c>
      <c r="S3017" s="6">
        <f>IF(B3017&gt;0,SUM($R$4:R3017)-SUM($S$3:S3016),0)</f>
        <v>2424.9422212645004</v>
      </c>
    </row>
    <row r="3018" spans="1:19">
      <c r="A3018">
        <f>IF(E3017&lt;&gt;E3018,COUNTIF($A$4:A3017,"&lt;&gt;0")+1,0)</f>
        <v>0</v>
      </c>
      <c r="B3018">
        <f>IF(A3018&lt;&gt;0,IF(MOD(A3018,3)=0,COUNTIF($B$4:B3017,"&lt;&gt;0")+1,0),0)</f>
        <v>0</v>
      </c>
      <c r="C3018" s="9">
        <f>'Dash Board'!$C$12+COUNT('Daily reducing balance'!$F$4:F3017)</f>
        <v>44744</v>
      </c>
      <c r="D3018">
        <f t="shared" si="329"/>
        <v>2022</v>
      </c>
      <c r="E3018">
        <f t="shared" si="330"/>
        <v>7</v>
      </c>
      <c r="F3018">
        <f>DAY('Dash Board'!$C$12+COUNT('Daily reducing balance'!$F$4:F3017))</f>
        <v>2</v>
      </c>
      <c r="G3018" s="8">
        <f t="shared" si="331"/>
        <v>192087.04061058714</v>
      </c>
      <c r="H3018" s="6">
        <f>G3018*'Dash Board'!$C$11/365</f>
        <v>55.257915792086706</v>
      </c>
      <c r="I3018" s="6">
        <f>H3018*'Dash Board'!$C$18/'Dash Board'!$C$11</f>
        <v>26.313293234327006</v>
      </c>
      <c r="J3018" s="6">
        <f>(G3018&gt;1)*PMT('Dash Board'!$C$11/365,$U$4,-'Dash Board'!$C$19)</f>
        <v>108.80376961660664</v>
      </c>
      <c r="K3018" s="6">
        <f t="shared" si="333"/>
        <v>0</v>
      </c>
      <c r="L3018" s="8">
        <f t="shared" si="334"/>
        <v>192033.49475676261</v>
      </c>
      <c r="N3018" s="8">
        <f t="shared" si="332"/>
        <v>82.490476382279638</v>
      </c>
      <c r="O3018" s="8">
        <f>IF(E3017&lt;&gt;E3018,SUM($N$4:N3018)-SUM($O$3:O3017),0)</f>
        <v>0</v>
      </c>
      <c r="P3018" s="6">
        <f>IF(B3018&gt;0,SUM($O$4:O3018)-SUM($P$3:P3017),0)</f>
        <v>0</v>
      </c>
      <c r="Q3018" s="6">
        <f t="shared" si="335"/>
        <v>26.313293234327006</v>
      </c>
      <c r="R3018" s="8">
        <f>IF(E3017&lt;&gt;E3018,SUM($Q$4:Q3018)-SUM($R$3:R3017),0)</f>
        <v>0</v>
      </c>
      <c r="S3018" s="6">
        <f>IF(B3018&gt;0,SUM($R$4:R3018)-SUM($S$3:S3017),0)</f>
        <v>0</v>
      </c>
    </row>
    <row r="3019" spans="1:19">
      <c r="A3019">
        <f>IF(E3018&lt;&gt;E3019,COUNTIF($A$4:A3018,"&lt;&gt;0")+1,0)</f>
        <v>0</v>
      </c>
      <c r="B3019">
        <f>IF(A3019&lt;&gt;0,IF(MOD(A3019,3)=0,COUNTIF($B$4:B3018,"&lt;&gt;0")+1,0),0)</f>
        <v>0</v>
      </c>
      <c r="C3019" s="9">
        <f>'Dash Board'!$C$12+COUNT('Daily reducing balance'!$F$4:F3018)</f>
        <v>44745</v>
      </c>
      <c r="D3019">
        <f t="shared" si="329"/>
        <v>2022</v>
      </c>
      <c r="E3019">
        <f t="shared" si="330"/>
        <v>7</v>
      </c>
      <c r="F3019">
        <f>DAY('Dash Board'!$C$12+COUNT('Daily reducing balance'!$F$4:F3018))</f>
        <v>3</v>
      </c>
      <c r="G3019" s="8">
        <f t="shared" si="331"/>
        <v>192033.49475676261</v>
      </c>
      <c r="H3019" s="6">
        <f>G3019*'Dash Board'!$C$11/365</f>
        <v>55.242512190301575</v>
      </c>
      <c r="I3019" s="6">
        <f>H3019*'Dash Board'!$C$18/'Dash Board'!$C$11</f>
        <v>26.305958185857897</v>
      </c>
      <c r="J3019" s="6">
        <f>(G3019&gt;1)*PMT('Dash Board'!$C$11/365,$U$4,-'Dash Board'!$C$19)</f>
        <v>108.80376961660664</v>
      </c>
      <c r="K3019" s="6">
        <f t="shared" si="333"/>
        <v>0</v>
      </c>
      <c r="L3019" s="8">
        <f t="shared" si="334"/>
        <v>191979.9334993363</v>
      </c>
      <c r="N3019" s="8">
        <f t="shared" si="332"/>
        <v>82.497811430748754</v>
      </c>
      <c r="O3019" s="8">
        <f>IF(E3018&lt;&gt;E3019,SUM($N$4:N3019)-SUM($O$3:O3018),0)</f>
        <v>0</v>
      </c>
      <c r="P3019" s="6">
        <f>IF(B3019&gt;0,SUM($O$4:O3019)-SUM($P$3:P3018),0)</f>
        <v>0</v>
      </c>
      <c r="Q3019" s="6">
        <f t="shared" si="335"/>
        <v>26.305958185857897</v>
      </c>
      <c r="R3019" s="8">
        <f>IF(E3018&lt;&gt;E3019,SUM($Q$4:Q3019)-SUM($R$3:R3018),0)</f>
        <v>0</v>
      </c>
      <c r="S3019" s="6">
        <f>IF(B3019&gt;0,SUM($R$4:R3019)-SUM($S$3:S3018),0)</f>
        <v>0</v>
      </c>
    </row>
    <row r="3020" spans="1:19">
      <c r="A3020">
        <f>IF(E3019&lt;&gt;E3020,COUNTIF($A$4:A3019,"&lt;&gt;0")+1,0)</f>
        <v>0</v>
      </c>
      <c r="B3020">
        <f>IF(A3020&lt;&gt;0,IF(MOD(A3020,3)=0,COUNTIF($B$4:B3019,"&lt;&gt;0")+1,0),0)</f>
        <v>0</v>
      </c>
      <c r="C3020" s="9">
        <f>'Dash Board'!$C$12+COUNT('Daily reducing balance'!$F$4:F3019)</f>
        <v>44746</v>
      </c>
      <c r="D3020">
        <f t="shared" si="329"/>
        <v>2022</v>
      </c>
      <c r="E3020">
        <f t="shared" si="330"/>
        <v>7</v>
      </c>
      <c r="F3020">
        <f>DAY('Dash Board'!$C$12+COUNT('Daily reducing balance'!$F$4:F3019))</f>
        <v>4</v>
      </c>
      <c r="G3020" s="8">
        <f t="shared" si="331"/>
        <v>191979.9334993363</v>
      </c>
      <c r="H3020" s="6">
        <f>G3020*'Dash Board'!$C$11/365</f>
        <v>55.227104157343312</v>
      </c>
      <c r="I3020" s="6">
        <f>H3020*'Dash Board'!$C$18/'Dash Board'!$C$11</f>
        <v>26.298621027306343</v>
      </c>
      <c r="J3020" s="6">
        <f>(G3020&gt;1)*PMT('Dash Board'!$C$11/365,$U$4,-'Dash Board'!$C$19)</f>
        <v>108.80376961660664</v>
      </c>
      <c r="K3020" s="6">
        <f t="shared" si="333"/>
        <v>0</v>
      </c>
      <c r="L3020" s="8">
        <f t="shared" si="334"/>
        <v>191926.35683387704</v>
      </c>
      <c r="N3020" s="8">
        <f t="shared" si="332"/>
        <v>82.505148589300305</v>
      </c>
      <c r="O3020" s="8">
        <f>IF(E3019&lt;&gt;E3020,SUM($N$4:N3020)-SUM($O$3:O3019),0)</f>
        <v>0</v>
      </c>
      <c r="P3020" s="6">
        <f>IF(B3020&gt;0,SUM($O$4:O3020)-SUM($P$3:P3019),0)</f>
        <v>0</v>
      </c>
      <c r="Q3020" s="6">
        <f t="shared" si="335"/>
        <v>26.298621027306343</v>
      </c>
      <c r="R3020" s="8">
        <f>IF(E3019&lt;&gt;E3020,SUM($Q$4:Q3020)-SUM($R$3:R3019),0)</f>
        <v>0</v>
      </c>
      <c r="S3020" s="6">
        <f>IF(B3020&gt;0,SUM($R$4:R3020)-SUM($S$3:S3019),0)</f>
        <v>0</v>
      </c>
    </row>
    <row r="3021" spans="1:19">
      <c r="A3021">
        <f>IF(E3020&lt;&gt;E3021,COUNTIF($A$4:A3020,"&lt;&gt;0")+1,0)</f>
        <v>0</v>
      </c>
      <c r="B3021">
        <f>IF(A3021&lt;&gt;0,IF(MOD(A3021,3)=0,COUNTIF($B$4:B3020,"&lt;&gt;0")+1,0),0)</f>
        <v>0</v>
      </c>
      <c r="C3021" s="9">
        <f>'Dash Board'!$C$12+COUNT('Daily reducing balance'!$F$4:F3020)</f>
        <v>44747</v>
      </c>
      <c r="D3021">
        <f t="shared" si="329"/>
        <v>2022</v>
      </c>
      <c r="E3021">
        <f t="shared" si="330"/>
        <v>7</v>
      </c>
      <c r="F3021">
        <f>DAY('Dash Board'!$C$12+COUNT('Daily reducing balance'!$F$4:F3020))</f>
        <v>5</v>
      </c>
      <c r="G3021" s="8">
        <f t="shared" si="331"/>
        <v>191926.35683387704</v>
      </c>
      <c r="H3021" s="6">
        <f>G3021*'Dash Board'!$C$11/365</f>
        <v>55.211691691937233</v>
      </c>
      <c r="I3021" s="6">
        <f>H3021*'Dash Board'!$C$18/'Dash Board'!$C$11</f>
        <v>26.291281758065352</v>
      </c>
      <c r="J3021" s="6">
        <f>(G3021&gt;1)*PMT('Dash Board'!$C$11/365,$U$4,-'Dash Board'!$C$19)</f>
        <v>108.80376961660664</v>
      </c>
      <c r="K3021" s="6">
        <f t="shared" si="333"/>
        <v>0</v>
      </c>
      <c r="L3021" s="8">
        <f t="shared" si="334"/>
        <v>191872.76475595238</v>
      </c>
      <c r="N3021" s="8">
        <f t="shared" si="332"/>
        <v>82.512487858541292</v>
      </c>
      <c r="O3021" s="8">
        <f>IF(E3020&lt;&gt;E3021,SUM($N$4:N3021)-SUM($O$3:O3020),0)</f>
        <v>0</v>
      </c>
      <c r="P3021" s="6">
        <f>IF(B3021&gt;0,SUM($O$4:O3021)-SUM($P$3:P3020),0)</f>
        <v>0</v>
      </c>
      <c r="Q3021" s="6">
        <f t="shared" si="335"/>
        <v>26.291281758065352</v>
      </c>
      <c r="R3021" s="8">
        <f>IF(E3020&lt;&gt;E3021,SUM($Q$4:Q3021)-SUM($R$3:R3020),0)</f>
        <v>0</v>
      </c>
      <c r="S3021" s="6">
        <f>IF(B3021&gt;0,SUM($R$4:R3021)-SUM($S$3:S3020),0)</f>
        <v>0</v>
      </c>
    </row>
    <row r="3022" spans="1:19">
      <c r="A3022">
        <f>IF(E3021&lt;&gt;E3022,COUNTIF($A$4:A3021,"&lt;&gt;0")+1,0)</f>
        <v>0</v>
      </c>
      <c r="B3022">
        <f>IF(A3022&lt;&gt;0,IF(MOD(A3022,3)=0,COUNTIF($B$4:B3021,"&lt;&gt;0")+1,0),0)</f>
        <v>0</v>
      </c>
      <c r="C3022" s="9">
        <f>'Dash Board'!$C$12+COUNT('Daily reducing balance'!$F$4:F3021)</f>
        <v>44748</v>
      </c>
      <c r="D3022">
        <f t="shared" si="329"/>
        <v>2022</v>
      </c>
      <c r="E3022">
        <f t="shared" si="330"/>
        <v>7</v>
      </c>
      <c r="F3022">
        <f>DAY('Dash Board'!$C$12+COUNT('Daily reducing balance'!$F$4:F3021))</f>
        <v>6</v>
      </c>
      <c r="G3022" s="8">
        <f t="shared" si="331"/>
        <v>191872.76475595238</v>
      </c>
      <c r="H3022" s="6">
        <f>G3022*'Dash Board'!$C$11/365</f>
        <v>55.196274792808211</v>
      </c>
      <c r="I3022" s="6">
        <f>H3022*'Dash Board'!$C$18/'Dash Board'!$C$11</f>
        <v>26.28394037752772</v>
      </c>
      <c r="J3022" s="6">
        <f>(G3022&gt;1)*PMT('Dash Board'!$C$11/365,$U$4,-'Dash Board'!$C$19)</f>
        <v>108.80376961660664</v>
      </c>
      <c r="K3022" s="6">
        <f t="shared" si="333"/>
        <v>0</v>
      </c>
      <c r="L3022" s="8">
        <f t="shared" si="334"/>
        <v>191819.15726112857</v>
      </c>
      <c r="N3022" s="8">
        <f t="shared" si="332"/>
        <v>82.519829239078916</v>
      </c>
      <c r="O3022" s="8">
        <f>IF(E3021&lt;&gt;E3022,SUM($N$4:N3022)-SUM($O$3:O3021),0)</f>
        <v>0</v>
      </c>
      <c r="P3022" s="6">
        <f>IF(B3022&gt;0,SUM($O$4:O3022)-SUM($P$3:P3021),0)</f>
        <v>0</v>
      </c>
      <c r="Q3022" s="6">
        <f t="shared" si="335"/>
        <v>26.28394037752772</v>
      </c>
      <c r="R3022" s="8">
        <f>IF(E3021&lt;&gt;E3022,SUM($Q$4:Q3022)-SUM($R$3:R3021),0)</f>
        <v>0</v>
      </c>
      <c r="S3022" s="6">
        <f>IF(B3022&gt;0,SUM($R$4:R3022)-SUM($S$3:S3021),0)</f>
        <v>0</v>
      </c>
    </row>
    <row r="3023" spans="1:19">
      <c r="A3023">
        <f>IF(E3022&lt;&gt;E3023,COUNTIF($A$4:A3022,"&lt;&gt;0")+1,0)</f>
        <v>0</v>
      </c>
      <c r="B3023">
        <f>IF(A3023&lt;&gt;0,IF(MOD(A3023,3)=0,COUNTIF($B$4:B3022,"&lt;&gt;0")+1,0),0)</f>
        <v>0</v>
      </c>
      <c r="C3023" s="9">
        <f>'Dash Board'!$C$12+COUNT('Daily reducing balance'!$F$4:F3022)</f>
        <v>44749</v>
      </c>
      <c r="D3023">
        <f t="shared" si="329"/>
        <v>2022</v>
      </c>
      <c r="E3023">
        <f t="shared" si="330"/>
        <v>7</v>
      </c>
      <c r="F3023">
        <f>DAY('Dash Board'!$C$12+COUNT('Daily reducing balance'!$F$4:F3022))</f>
        <v>7</v>
      </c>
      <c r="G3023" s="8">
        <f t="shared" si="331"/>
        <v>191819.15726112857</v>
      </c>
      <c r="H3023" s="6">
        <f>G3023*'Dash Board'!$C$11/365</f>
        <v>55.180853458680822</v>
      </c>
      <c r="I3023" s="6">
        <f>H3023*'Dash Board'!$C$18/'Dash Board'!$C$11</f>
        <v>26.276596885086111</v>
      </c>
      <c r="J3023" s="6">
        <f>(G3023&gt;1)*PMT('Dash Board'!$C$11/365,$U$4,-'Dash Board'!$C$19)</f>
        <v>108.80376961660664</v>
      </c>
      <c r="K3023" s="6">
        <f t="shared" si="333"/>
        <v>0</v>
      </c>
      <c r="L3023" s="8">
        <f t="shared" si="334"/>
        <v>191765.53434497063</v>
      </c>
      <c r="N3023" s="8">
        <f t="shared" si="332"/>
        <v>82.527172731520537</v>
      </c>
      <c r="O3023" s="8">
        <f>IF(E3022&lt;&gt;E3023,SUM($N$4:N3023)-SUM($O$3:O3022),0)</f>
        <v>0</v>
      </c>
      <c r="P3023" s="6">
        <f>IF(B3023&gt;0,SUM($O$4:O3023)-SUM($P$3:P3022),0)</f>
        <v>0</v>
      </c>
      <c r="Q3023" s="6">
        <f t="shared" si="335"/>
        <v>26.276596885086111</v>
      </c>
      <c r="R3023" s="8">
        <f>IF(E3022&lt;&gt;E3023,SUM($Q$4:Q3023)-SUM($R$3:R3022),0)</f>
        <v>0</v>
      </c>
      <c r="S3023" s="6">
        <f>IF(B3023&gt;0,SUM($R$4:R3023)-SUM($S$3:S3022),0)</f>
        <v>0</v>
      </c>
    </row>
    <row r="3024" spans="1:19">
      <c r="A3024">
        <f>IF(E3023&lt;&gt;E3024,COUNTIF($A$4:A3023,"&lt;&gt;0")+1,0)</f>
        <v>0</v>
      </c>
      <c r="B3024">
        <f>IF(A3024&lt;&gt;0,IF(MOD(A3024,3)=0,COUNTIF($B$4:B3023,"&lt;&gt;0")+1,0),0)</f>
        <v>0</v>
      </c>
      <c r="C3024" s="9">
        <f>'Dash Board'!$C$12+COUNT('Daily reducing balance'!$F$4:F3023)</f>
        <v>44750</v>
      </c>
      <c r="D3024">
        <f t="shared" si="329"/>
        <v>2022</v>
      </c>
      <c r="E3024">
        <f t="shared" si="330"/>
        <v>7</v>
      </c>
      <c r="F3024">
        <f>DAY('Dash Board'!$C$12+COUNT('Daily reducing balance'!$F$4:F3023))</f>
        <v>8</v>
      </c>
      <c r="G3024" s="8">
        <f t="shared" si="331"/>
        <v>191765.53434497063</v>
      </c>
      <c r="H3024" s="6">
        <f>G3024*'Dash Board'!$C$11/365</f>
        <v>55.165427688279216</v>
      </c>
      <c r="I3024" s="6">
        <f>H3024*'Dash Board'!$C$18/'Dash Board'!$C$11</f>
        <v>26.269251280132963</v>
      </c>
      <c r="J3024" s="6">
        <f>(G3024&gt;1)*PMT('Dash Board'!$C$11/365,$U$4,-'Dash Board'!$C$19)</f>
        <v>108.80376961660664</v>
      </c>
      <c r="K3024" s="6">
        <f t="shared" si="333"/>
        <v>0</v>
      </c>
      <c r="L3024" s="8">
        <f t="shared" si="334"/>
        <v>191711.89600304229</v>
      </c>
      <c r="N3024" s="8">
        <f t="shared" si="332"/>
        <v>82.534518336473681</v>
      </c>
      <c r="O3024" s="8">
        <f>IF(E3023&lt;&gt;E3024,SUM($N$4:N3024)-SUM($O$3:O3023),0)</f>
        <v>0</v>
      </c>
      <c r="P3024" s="6">
        <f>IF(B3024&gt;0,SUM($O$4:O3024)-SUM($P$3:P3023),0)</f>
        <v>0</v>
      </c>
      <c r="Q3024" s="6">
        <f t="shared" si="335"/>
        <v>26.269251280132963</v>
      </c>
      <c r="R3024" s="8">
        <f>IF(E3023&lt;&gt;E3024,SUM($Q$4:Q3024)-SUM($R$3:R3023),0)</f>
        <v>0</v>
      </c>
      <c r="S3024" s="6">
        <f>IF(B3024&gt;0,SUM($R$4:R3024)-SUM($S$3:S3023),0)</f>
        <v>0</v>
      </c>
    </row>
    <row r="3025" spans="1:19">
      <c r="A3025">
        <f>IF(E3024&lt;&gt;E3025,COUNTIF($A$4:A3024,"&lt;&gt;0")+1,0)</f>
        <v>0</v>
      </c>
      <c r="B3025">
        <f>IF(A3025&lt;&gt;0,IF(MOD(A3025,3)=0,COUNTIF($B$4:B3024,"&lt;&gt;0")+1,0),0)</f>
        <v>0</v>
      </c>
      <c r="C3025" s="9">
        <f>'Dash Board'!$C$12+COUNT('Daily reducing balance'!$F$4:F3024)</f>
        <v>44751</v>
      </c>
      <c r="D3025">
        <f t="shared" si="329"/>
        <v>2022</v>
      </c>
      <c r="E3025">
        <f t="shared" si="330"/>
        <v>7</v>
      </c>
      <c r="F3025">
        <f>DAY('Dash Board'!$C$12+COUNT('Daily reducing balance'!$F$4:F3024))</f>
        <v>9</v>
      </c>
      <c r="G3025" s="8">
        <f t="shared" si="331"/>
        <v>191711.89600304229</v>
      </c>
      <c r="H3025" s="6">
        <f>G3025*'Dash Board'!$C$11/365</f>
        <v>55.149997480327237</v>
      </c>
      <c r="I3025" s="6">
        <f>H3025*'Dash Board'!$C$18/'Dash Board'!$C$11</f>
        <v>26.261903562060592</v>
      </c>
      <c r="J3025" s="6">
        <f>(G3025&gt;1)*PMT('Dash Board'!$C$11/365,$U$4,-'Dash Board'!$C$19)</f>
        <v>108.80376961660664</v>
      </c>
      <c r="K3025" s="6">
        <f t="shared" si="333"/>
        <v>0</v>
      </c>
      <c r="L3025" s="8">
        <f t="shared" si="334"/>
        <v>191658.24223090601</v>
      </c>
      <c r="N3025" s="8">
        <f t="shared" si="332"/>
        <v>82.541866054546048</v>
      </c>
      <c r="O3025" s="8">
        <f>IF(E3024&lt;&gt;E3025,SUM($N$4:N3025)-SUM($O$3:O3024),0)</f>
        <v>0</v>
      </c>
      <c r="P3025" s="6">
        <f>IF(B3025&gt;0,SUM($O$4:O3025)-SUM($P$3:P3024),0)</f>
        <v>0</v>
      </c>
      <c r="Q3025" s="6">
        <f t="shared" si="335"/>
        <v>26.261903562060592</v>
      </c>
      <c r="R3025" s="8">
        <f>IF(E3024&lt;&gt;E3025,SUM($Q$4:Q3025)-SUM($R$3:R3024),0)</f>
        <v>0</v>
      </c>
      <c r="S3025" s="6">
        <f>IF(B3025&gt;0,SUM($R$4:R3025)-SUM($S$3:S3024),0)</f>
        <v>0</v>
      </c>
    </row>
    <row r="3026" spans="1:19">
      <c r="A3026">
        <f>IF(E3025&lt;&gt;E3026,COUNTIF($A$4:A3025,"&lt;&gt;0")+1,0)</f>
        <v>0</v>
      </c>
      <c r="B3026">
        <f>IF(A3026&lt;&gt;0,IF(MOD(A3026,3)=0,COUNTIF($B$4:B3025,"&lt;&gt;0")+1,0),0)</f>
        <v>0</v>
      </c>
      <c r="C3026" s="9">
        <f>'Dash Board'!$C$12+COUNT('Daily reducing balance'!$F$4:F3025)</f>
        <v>44752</v>
      </c>
      <c r="D3026">
        <f t="shared" si="329"/>
        <v>2022</v>
      </c>
      <c r="E3026">
        <f t="shared" si="330"/>
        <v>7</v>
      </c>
      <c r="F3026">
        <f>DAY('Dash Board'!$C$12+COUNT('Daily reducing balance'!$F$4:F3025))</f>
        <v>10</v>
      </c>
      <c r="G3026" s="8">
        <f t="shared" si="331"/>
        <v>191658.24223090601</v>
      </c>
      <c r="H3026" s="6">
        <f>G3026*'Dash Board'!$C$11/365</f>
        <v>55.134562833548301</v>
      </c>
      <c r="I3026" s="6">
        <f>H3026*'Dash Board'!$C$18/'Dash Board'!$C$11</f>
        <v>26.254553730261101</v>
      </c>
      <c r="J3026" s="6">
        <f>(G3026&gt;1)*PMT('Dash Board'!$C$11/365,$U$4,-'Dash Board'!$C$19)</f>
        <v>108.80376961660664</v>
      </c>
      <c r="K3026" s="6">
        <f t="shared" si="333"/>
        <v>0</v>
      </c>
      <c r="L3026" s="8">
        <f t="shared" si="334"/>
        <v>191604.57302412295</v>
      </c>
      <c r="N3026" s="8">
        <f t="shared" si="332"/>
        <v>82.549215886345536</v>
      </c>
      <c r="O3026" s="8">
        <f>IF(E3025&lt;&gt;E3026,SUM($N$4:N3026)-SUM($O$3:O3025),0)</f>
        <v>0</v>
      </c>
      <c r="P3026" s="6">
        <f>IF(B3026&gt;0,SUM($O$4:O3026)-SUM($P$3:P3025),0)</f>
        <v>0</v>
      </c>
      <c r="Q3026" s="6">
        <f t="shared" si="335"/>
        <v>26.254553730261101</v>
      </c>
      <c r="R3026" s="8">
        <f>IF(E3025&lt;&gt;E3026,SUM($Q$4:Q3026)-SUM($R$3:R3025),0)</f>
        <v>0</v>
      </c>
      <c r="S3026" s="6">
        <f>IF(B3026&gt;0,SUM($R$4:R3026)-SUM($S$3:S3025),0)</f>
        <v>0</v>
      </c>
    </row>
    <row r="3027" spans="1:19">
      <c r="A3027">
        <f>IF(E3026&lt;&gt;E3027,COUNTIF($A$4:A3026,"&lt;&gt;0")+1,0)</f>
        <v>0</v>
      </c>
      <c r="B3027">
        <f>IF(A3027&lt;&gt;0,IF(MOD(A3027,3)=0,COUNTIF($B$4:B3026,"&lt;&gt;0")+1,0),0)</f>
        <v>0</v>
      </c>
      <c r="C3027" s="9">
        <f>'Dash Board'!$C$12+COUNT('Daily reducing balance'!$F$4:F3026)</f>
        <v>44753</v>
      </c>
      <c r="D3027">
        <f t="shared" si="329"/>
        <v>2022</v>
      </c>
      <c r="E3027">
        <f t="shared" si="330"/>
        <v>7</v>
      </c>
      <c r="F3027">
        <f>DAY('Dash Board'!$C$12+COUNT('Daily reducing balance'!$F$4:F3026))</f>
        <v>11</v>
      </c>
      <c r="G3027" s="8">
        <f t="shared" si="331"/>
        <v>191604.57302412295</v>
      </c>
      <c r="H3027" s="6">
        <f>G3027*'Dash Board'!$C$11/365</f>
        <v>55.119123746665501</v>
      </c>
      <c r="I3027" s="6">
        <f>H3027*'Dash Board'!$C$18/'Dash Board'!$C$11</f>
        <v>26.247201784126432</v>
      </c>
      <c r="J3027" s="6">
        <f>(G3027&gt;1)*PMT('Dash Board'!$C$11/365,$U$4,-'Dash Board'!$C$19)</f>
        <v>108.80376961660664</v>
      </c>
      <c r="K3027" s="6">
        <f t="shared" si="333"/>
        <v>0</v>
      </c>
      <c r="L3027" s="8">
        <f t="shared" si="334"/>
        <v>191550.888378253</v>
      </c>
      <c r="N3027" s="8">
        <f t="shared" si="332"/>
        <v>82.556567832480212</v>
      </c>
      <c r="O3027" s="8">
        <f>IF(E3026&lt;&gt;E3027,SUM($N$4:N3027)-SUM($O$3:O3026),0)</f>
        <v>0</v>
      </c>
      <c r="P3027" s="6">
        <f>IF(B3027&gt;0,SUM($O$4:O3027)-SUM($P$3:P3026),0)</f>
        <v>0</v>
      </c>
      <c r="Q3027" s="6">
        <f t="shared" si="335"/>
        <v>26.247201784126432</v>
      </c>
      <c r="R3027" s="8">
        <f>IF(E3026&lt;&gt;E3027,SUM($Q$4:Q3027)-SUM($R$3:R3026),0)</f>
        <v>0</v>
      </c>
      <c r="S3027" s="6">
        <f>IF(B3027&gt;0,SUM($R$4:R3027)-SUM($S$3:S3026),0)</f>
        <v>0</v>
      </c>
    </row>
    <row r="3028" spans="1:19">
      <c r="A3028">
        <f>IF(E3027&lt;&gt;E3028,COUNTIF($A$4:A3027,"&lt;&gt;0")+1,0)</f>
        <v>0</v>
      </c>
      <c r="B3028">
        <f>IF(A3028&lt;&gt;0,IF(MOD(A3028,3)=0,COUNTIF($B$4:B3027,"&lt;&gt;0")+1,0),0)</f>
        <v>0</v>
      </c>
      <c r="C3028" s="9">
        <f>'Dash Board'!$C$12+COUNT('Daily reducing balance'!$F$4:F3027)</f>
        <v>44754</v>
      </c>
      <c r="D3028">
        <f t="shared" si="329"/>
        <v>2022</v>
      </c>
      <c r="E3028">
        <f t="shared" si="330"/>
        <v>7</v>
      </c>
      <c r="F3028">
        <f>DAY('Dash Board'!$C$12+COUNT('Daily reducing balance'!$F$4:F3027))</f>
        <v>12</v>
      </c>
      <c r="G3028" s="8">
        <f t="shared" si="331"/>
        <v>191550.888378253</v>
      </c>
      <c r="H3028" s="6">
        <f>G3028*'Dash Board'!$C$11/365</f>
        <v>55.10368021840155</v>
      </c>
      <c r="I3028" s="6">
        <f>H3028*'Dash Board'!$C$18/'Dash Board'!$C$11</f>
        <v>26.23984772304836</v>
      </c>
      <c r="J3028" s="6">
        <f>(G3028&gt;1)*PMT('Dash Board'!$C$11/365,$U$4,-'Dash Board'!$C$19)</f>
        <v>108.80376961660664</v>
      </c>
      <c r="K3028" s="6">
        <f t="shared" si="333"/>
        <v>0</v>
      </c>
      <c r="L3028" s="8">
        <f t="shared" si="334"/>
        <v>191497.18828885478</v>
      </c>
      <c r="N3028" s="8">
        <f t="shared" si="332"/>
        <v>82.563921893558287</v>
      </c>
      <c r="O3028" s="8">
        <f>IF(E3027&lt;&gt;E3028,SUM($N$4:N3028)-SUM($O$3:O3027),0)</f>
        <v>0</v>
      </c>
      <c r="P3028" s="6">
        <f>IF(B3028&gt;0,SUM($O$4:O3028)-SUM($P$3:P3027),0)</f>
        <v>0</v>
      </c>
      <c r="Q3028" s="6">
        <f t="shared" si="335"/>
        <v>26.23984772304836</v>
      </c>
      <c r="R3028" s="8">
        <f>IF(E3027&lt;&gt;E3028,SUM($Q$4:Q3028)-SUM($R$3:R3027),0)</f>
        <v>0</v>
      </c>
      <c r="S3028" s="6">
        <f>IF(B3028&gt;0,SUM($R$4:R3028)-SUM($S$3:S3027),0)</f>
        <v>0</v>
      </c>
    </row>
    <row r="3029" spans="1:19">
      <c r="A3029">
        <f>IF(E3028&lt;&gt;E3029,COUNTIF($A$4:A3028,"&lt;&gt;0")+1,0)</f>
        <v>0</v>
      </c>
      <c r="B3029">
        <f>IF(A3029&lt;&gt;0,IF(MOD(A3029,3)=0,COUNTIF($B$4:B3028,"&lt;&gt;0")+1,0),0)</f>
        <v>0</v>
      </c>
      <c r="C3029" s="9">
        <f>'Dash Board'!$C$12+COUNT('Daily reducing balance'!$F$4:F3028)</f>
        <v>44755</v>
      </c>
      <c r="D3029">
        <f t="shared" si="329"/>
        <v>2022</v>
      </c>
      <c r="E3029">
        <f t="shared" si="330"/>
        <v>7</v>
      </c>
      <c r="F3029">
        <f>DAY('Dash Board'!$C$12+COUNT('Daily reducing balance'!$F$4:F3028))</f>
        <v>13</v>
      </c>
      <c r="G3029" s="8">
        <f t="shared" si="331"/>
        <v>191497.18828885478</v>
      </c>
      <c r="H3029" s="6">
        <f>G3029*'Dash Board'!$C$11/365</f>
        <v>55.088232247478771</v>
      </c>
      <c r="I3029" s="6">
        <f>H3029*'Dash Board'!$C$18/'Dash Board'!$C$11</f>
        <v>26.232491546418466</v>
      </c>
      <c r="J3029" s="6">
        <f>(G3029&gt;1)*PMT('Dash Board'!$C$11/365,$U$4,-'Dash Board'!$C$19)</f>
        <v>108.80376961660664</v>
      </c>
      <c r="K3029" s="6">
        <f t="shared" si="333"/>
        <v>0</v>
      </c>
      <c r="L3029" s="8">
        <f t="shared" si="334"/>
        <v>191443.47275148565</v>
      </c>
      <c r="N3029" s="8">
        <f t="shared" si="332"/>
        <v>82.571278070188185</v>
      </c>
      <c r="O3029" s="8">
        <f>IF(E3028&lt;&gt;E3029,SUM($N$4:N3029)-SUM($O$3:O3028),0)</f>
        <v>0</v>
      </c>
      <c r="P3029" s="6">
        <f>IF(B3029&gt;0,SUM($O$4:O3029)-SUM($P$3:P3028),0)</f>
        <v>0</v>
      </c>
      <c r="Q3029" s="6">
        <f t="shared" si="335"/>
        <v>26.232491546418466</v>
      </c>
      <c r="R3029" s="8">
        <f>IF(E3028&lt;&gt;E3029,SUM($Q$4:Q3029)-SUM($R$3:R3028),0)</f>
        <v>0</v>
      </c>
      <c r="S3029" s="6">
        <f>IF(B3029&gt;0,SUM($R$4:R3029)-SUM($S$3:S3028),0)</f>
        <v>0</v>
      </c>
    </row>
    <row r="3030" spans="1:19">
      <c r="A3030">
        <f>IF(E3029&lt;&gt;E3030,COUNTIF($A$4:A3029,"&lt;&gt;0")+1,0)</f>
        <v>0</v>
      </c>
      <c r="B3030">
        <f>IF(A3030&lt;&gt;0,IF(MOD(A3030,3)=0,COUNTIF($B$4:B3029,"&lt;&gt;0")+1,0),0)</f>
        <v>0</v>
      </c>
      <c r="C3030" s="9">
        <f>'Dash Board'!$C$12+COUNT('Daily reducing balance'!$F$4:F3029)</f>
        <v>44756</v>
      </c>
      <c r="D3030">
        <f t="shared" si="329"/>
        <v>2022</v>
      </c>
      <c r="E3030">
        <f t="shared" si="330"/>
        <v>7</v>
      </c>
      <c r="F3030">
        <f>DAY('Dash Board'!$C$12+COUNT('Daily reducing balance'!$F$4:F3029))</f>
        <v>14</v>
      </c>
      <c r="G3030" s="8">
        <f t="shared" si="331"/>
        <v>191443.47275148565</v>
      </c>
      <c r="H3030" s="6">
        <f>G3030*'Dash Board'!$C$11/365</f>
        <v>55.072779832619155</v>
      </c>
      <c r="I3030" s="6">
        <f>H3030*'Dash Board'!$C$18/'Dash Board'!$C$11</f>
        <v>26.225133253628172</v>
      </c>
      <c r="J3030" s="6">
        <f>(G3030&gt;1)*PMT('Dash Board'!$C$11/365,$U$4,-'Dash Board'!$C$19)</f>
        <v>108.80376961660664</v>
      </c>
      <c r="K3030" s="6">
        <f t="shared" si="333"/>
        <v>0</v>
      </c>
      <c r="L3030" s="8">
        <f t="shared" si="334"/>
        <v>191389.74176170165</v>
      </c>
      <c r="N3030" s="8">
        <f t="shared" si="332"/>
        <v>82.578636362978472</v>
      </c>
      <c r="O3030" s="8">
        <f>IF(E3029&lt;&gt;E3030,SUM($N$4:N3030)-SUM($O$3:O3029),0)</f>
        <v>0</v>
      </c>
      <c r="P3030" s="6">
        <f>IF(B3030&gt;0,SUM($O$4:O3030)-SUM($P$3:P3029),0)</f>
        <v>0</v>
      </c>
      <c r="Q3030" s="6">
        <f t="shared" si="335"/>
        <v>26.225133253628172</v>
      </c>
      <c r="R3030" s="8">
        <f>IF(E3029&lt;&gt;E3030,SUM($Q$4:Q3030)-SUM($R$3:R3029),0)</f>
        <v>0</v>
      </c>
      <c r="S3030" s="6">
        <f>IF(B3030&gt;0,SUM($R$4:R3030)-SUM($S$3:S3029),0)</f>
        <v>0</v>
      </c>
    </row>
    <row r="3031" spans="1:19">
      <c r="A3031">
        <f>IF(E3030&lt;&gt;E3031,COUNTIF($A$4:A3030,"&lt;&gt;0")+1,0)</f>
        <v>0</v>
      </c>
      <c r="B3031">
        <f>IF(A3031&lt;&gt;0,IF(MOD(A3031,3)=0,COUNTIF($B$4:B3030,"&lt;&gt;0")+1,0),0)</f>
        <v>0</v>
      </c>
      <c r="C3031" s="9">
        <f>'Dash Board'!$C$12+COUNT('Daily reducing balance'!$F$4:F3030)</f>
        <v>44757</v>
      </c>
      <c r="D3031">
        <f t="shared" si="329"/>
        <v>2022</v>
      </c>
      <c r="E3031">
        <f t="shared" si="330"/>
        <v>7</v>
      </c>
      <c r="F3031">
        <f>DAY('Dash Board'!$C$12+COUNT('Daily reducing balance'!$F$4:F3030))</f>
        <v>15</v>
      </c>
      <c r="G3031" s="8">
        <f t="shared" si="331"/>
        <v>191389.74176170165</v>
      </c>
      <c r="H3031" s="6">
        <f>G3031*'Dash Board'!$C$11/365</f>
        <v>55.057322972544306</v>
      </c>
      <c r="I3031" s="6">
        <f>H3031*'Dash Board'!$C$18/'Dash Board'!$C$11</f>
        <v>26.217772844068719</v>
      </c>
      <c r="J3031" s="6">
        <f>(G3031&gt;1)*PMT('Dash Board'!$C$11/365,$U$4,-'Dash Board'!$C$19)</f>
        <v>108.80376961660664</v>
      </c>
      <c r="K3031" s="6">
        <f t="shared" si="333"/>
        <v>0</v>
      </c>
      <c r="L3031" s="8">
        <f t="shared" si="334"/>
        <v>191335.99531505757</v>
      </c>
      <c r="N3031" s="8">
        <f t="shared" si="332"/>
        <v>82.585996772537925</v>
      </c>
      <c r="O3031" s="8">
        <f>IF(E3030&lt;&gt;E3031,SUM($N$4:N3031)-SUM($O$3:O3030),0)</f>
        <v>0</v>
      </c>
      <c r="P3031" s="6">
        <f>IF(B3031&gt;0,SUM($O$4:O3031)-SUM($P$3:P3030),0)</f>
        <v>0</v>
      </c>
      <c r="Q3031" s="6">
        <f t="shared" si="335"/>
        <v>26.217772844068719</v>
      </c>
      <c r="R3031" s="8">
        <f>IF(E3030&lt;&gt;E3031,SUM($Q$4:Q3031)-SUM($R$3:R3030),0)</f>
        <v>0</v>
      </c>
      <c r="S3031" s="6">
        <f>IF(B3031&gt;0,SUM($R$4:R3031)-SUM($S$3:S3030),0)</f>
        <v>0</v>
      </c>
    </row>
    <row r="3032" spans="1:19">
      <c r="A3032">
        <f>IF(E3031&lt;&gt;E3032,COUNTIF($A$4:A3031,"&lt;&gt;0")+1,0)</f>
        <v>0</v>
      </c>
      <c r="B3032">
        <f>IF(A3032&lt;&gt;0,IF(MOD(A3032,3)=0,COUNTIF($B$4:B3031,"&lt;&gt;0")+1,0),0)</f>
        <v>0</v>
      </c>
      <c r="C3032" s="9">
        <f>'Dash Board'!$C$12+COUNT('Daily reducing balance'!$F$4:F3031)</f>
        <v>44758</v>
      </c>
      <c r="D3032">
        <f t="shared" si="329"/>
        <v>2022</v>
      </c>
      <c r="E3032">
        <f t="shared" si="330"/>
        <v>7</v>
      </c>
      <c r="F3032">
        <f>DAY('Dash Board'!$C$12+COUNT('Daily reducing balance'!$F$4:F3031))</f>
        <v>16</v>
      </c>
      <c r="G3032" s="8">
        <f t="shared" si="331"/>
        <v>191335.99531505757</v>
      </c>
      <c r="H3032" s="6">
        <f>G3032*'Dash Board'!$C$11/365</f>
        <v>55.04186166597546</v>
      </c>
      <c r="I3032" s="6">
        <f>H3032*'Dash Board'!$C$18/'Dash Board'!$C$11</f>
        <v>26.210410317131174</v>
      </c>
      <c r="J3032" s="6">
        <f>(G3032&gt;1)*PMT('Dash Board'!$C$11/365,$U$4,-'Dash Board'!$C$19)</f>
        <v>108.80376961660664</v>
      </c>
      <c r="K3032" s="6">
        <f t="shared" si="333"/>
        <v>0</v>
      </c>
      <c r="L3032" s="8">
        <f t="shared" si="334"/>
        <v>191282.23340710695</v>
      </c>
      <c r="N3032" s="8">
        <f t="shared" si="332"/>
        <v>82.593359299475466</v>
      </c>
      <c r="O3032" s="8">
        <f>IF(E3031&lt;&gt;E3032,SUM($N$4:N3032)-SUM($O$3:O3031),0)</f>
        <v>0</v>
      </c>
      <c r="P3032" s="6">
        <f>IF(B3032&gt;0,SUM($O$4:O3032)-SUM($P$3:P3031),0)</f>
        <v>0</v>
      </c>
      <c r="Q3032" s="6">
        <f t="shared" si="335"/>
        <v>26.210410317131174</v>
      </c>
      <c r="R3032" s="8">
        <f>IF(E3031&lt;&gt;E3032,SUM($Q$4:Q3032)-SUM($R$3:R3031),0)</f>
        <v>0</v>
      </c>
      <c r="S3032" s="6">
        <f>IF(B3032&gt;0,SUM($R$4:R3032)-SUM($S$3:S3031),0)</f>
        <v>0</v>
      </c>
    </row>
    <row r="3033" spans="1:19">
      <c r="A3033">
        <f>IF(E3032&lt;&gt;E3033,COUNTIF($A$4:A3032,"&lt;&gt;0")+1,0)</f>
        <v>0</v>
      </c>
      <c r="B3033">
        <f>IF(A3033&lt;&gt;0,IF(MOD(A3033,3)=0,COUNTIF($B$4:B3032,"&lt;&gt;0")+1,0),0)</f>
        <v>0</v>
      </c>
      <c r="C3033" s="9">
        <f>'Dash Board'!$C$12+COUNT('Daily reducing balance'!$F$4:F3032)</f>
        <v>44759</v>
      </c>
      <c r="D3033">
        <f t="shared" si="329"/>
        <v>2022</v>
      </c>
      <c r="E3033">
        <f t="shared" si="330"/>
        <v>7</v>
      </c>
      <c r="F3033">
        <f>DAY('Dash Board'!$C$12+COUNT('Daily reducing balance'!$F$4:F3032))</f>
        <v>17</v>
      </c>
      <c r="G3033" s="8">
        <f t="shared" si="331"/>
        <v>191282.23340710695</v>
      </c>
      <c r="H3033" s="6">
        <f>G3033*'Dash Board'!$C$11/365</f>
        <v>55.0263959116335</v>
      </c>
      <c r="I3033" s="6">
        <f>H3033*'Dash Board'!$C$18/'Dash Board'!$C$11</f>
        <v>26.203045672206432</v>
      </c>
      <c r="J3033" s="6">
        <f>(G3033&gt;1)*PMT('Dash Board'!$C$11/365,$U$4,-'Dash Board'!$C$19)</f>
        <v>108.80376961660664</v>
      </c>
      <c r="K3033" s="6">
        <f t="shared" si="333"/>
        <v>0</v>
      </c>
      <c r="L3033" s="8">
        <f t="shared" si="334"/>
        <v>191228.45603340198</v>
      </c>
      <c r="N3033" s="8">
        <f t="shared" si="332"/>
        <v>82.600723944400215</v>
      </c>
      <c r="O3033" s="8">
        <f>IF(E3032&lt;&gt;E3033,SUM($N$4:N3033)-SUM($O$3:O3032),0)</f>
        <v>0</v>
      </c>
      <c r="P3033" s="6">
        <f>IF(B3033&gt;0,SUM($O$4:O3033)-SUM($P$3:P3032),0)</f>
        <v>0</v>
      </c>
      <c r="Q3033" s="6">
        <f t="shared" si="335"/>
        <v>26.203045672206432</v>
      </c>
      <c r="R3033" s="8">
        <f>IF(E3032&lt;&gt;E3033,SUM($Q$4:Q3033)-SUM($R$3:R3032),0)</f>
        <v>0</v>
      </c>
      <c r="S3033" s="6">
        <f>IF(B3033&gt;0,SUM($R$4:R3033)-SUM($S$3:S3032),0)</f>
        <v>0</v>
      </c>
    </row>
    <row r="3034" spans="1:19">
      <c r="A3034">
        <f>IF(E3033&lt;&gt;E3034,COUNTIF($A$4:A3033,"&lt;&gt;0")+1,0)</f>
        <v>0</v>
      </c>
      <c r="B3034">
        <f>IF(A3034&lt;&gt;0,IF(MOD(A3034,3)=0,COUNTIF($B$4:B3033,"&lt;&gt;0")+1,0),0)</f>
        <v>0</v>
      </c>
      <c r="C3034" s="9">
        <f>'Dash Board'!$C$12+COUNT('Daily reducing balance'!$F$4:F3033)</f>
        <v>44760</v>
      </c>
      <c r="D3034">
        <f t="shared" si="329"/>
        <v>2022</v>
      </c>
      <c r="E3034">
        <f t="shared" si="330"/>
        <v>7</v>
      </c>
      <c r="F3034">
        <f>DAY('Dash Board'!$C$12+COUNT('Daily reducing balance'!$F$4:F3033))</f>
        <v>18</v>
      </c>
      <c r="G3034" s="8">
        <f t="shared" si="331"/>
        <v>191228.45603340198</v>
      </c>
      <c r="H3034" s="6">
        <f>G3034*'Dash Board'!$C$11/365</f>
        <v>55.010925708238929</v>
      </c>
      <c r="I3034" s="6">
        <f>H3034*'Dash Board'!$C$18/'Dash Board'!$C$11</f>
        <v>26.195678908685206</v>
      </c>
      <c r="J3034" s="6">
        <f>(G3034&gt;1)*PMT('Dash Board'!$C$11/365,$U$4,-'Dash Board'!$C$19)</f>
        <v>108.80376961660664</v>
      </c>
      <c r="K3034" s="6">
        <f t="shared" si="333"/>
        <v>0</v>
      </c>
      <c r="L3034" s="8">
        <f t="shared" si="334"/>
        <v>191174.66318949361</v>
      </c>
      <c r="N3034" s="8">
        <f t="shared" si="332"/>
        <v>82.608090707921434</v>
      </c>
      <c r="O3034" s="8">
        <f>IF(E3033&lt;&gt;E3034,SUM($N$4:N3034)-SUM($O$3:O3033),0)</f>
        <v>0</v>
      </c>
      <c r="P3034" s="6">
        <f>IF(B3034&gt;0,SUM($O$4:O3034)-SUM($P$3:P3033),0)</f>
        <v>0</v>
      </c>
      <c r="Q3034" s="6">
        <f t="shared" si="335"/>
        <v>26.195678908685206</v>
      </c>
      <c r="R3034" s="8">
        <f>IF(E3033&lt;&gt;E3034,SUM($Q$4:Q3034)-SUM($R$3:R3033),0)</f>
        <v>0</v>
      </c>
      <c r="S3034" s="6">
        <f>IF(B3034&gt;0,SUM($R$4:R3034)-SUM($S$3:S3033),0)</f>
        <v>0</v>
      </c>
    </row>
    <row r="3035" spans="1:19">
      <c r="A3035">
        <f>IF(E3034&lt;&gt;E3035,COUNTIF($A$4:A3034,"&lt;&gt;0")+1,0)</f>
        <v>0</v>
      </c>
      <c r="B3035">
        <f>IF(A3035&lt;&gt;0,IF(MOD(A3035,3)=0,COUNTIF($B$4:B3034,"&lt;&gt;0")+1,0),0)</f>
        <v>0</v>
      </c>
      <c r="C3035" s="9">
        <f>'Dash Board'!$C$12+COUNT('Daily reducing balance'!$F$4:F3034)</f>
        <v>44761</v>
      </c>
      <c r="D3035">
        <f t="shared" si="329"/>
        <v>2022</v>
      </c>
      <c r="E3035">
        <f t="shared" si="330"/>
        <v>7</v>
      </c>
      <c r="F3035">
        <f>DAY('Dash Board'!$C$12+COUNT('Daily reducing balance'!$F$4:F3034))</f>
        <v>19</v>
      </c>
      <c r="G3035" s="8">
        <f t="shared" si="331"/>
        <v>191174.66318949361</v>
      </c>
      <c r="H3035" s="6">
        <f>G3035*'Dash Board'!$C$11/365</f>
        <v>54.995451054511854</v>
      </c>
      <c r="I3035" s="6">
        <f>H3035*'Dash Board'!$C$18/'Dash Board'!$C$11</f>
        <v>26.188310025958028</v>
      </c>
      <c r="J3035" s="6">
        <f>(G3035&gt;1)*PMT('Dash Board'!$C$11/365,$U$4,-'Dash Board'!$C$19)</f>
        <v>108.80376961660664</v>
      </c>
      <c r="K3035" s="6">
        <f t="shared" si="333"/>
        <v>0</v>
      </c>
      <c r="L3035" s="8">
        <f t="shared" si="334"/>
        <v>191120.85487093151</v>
      </c>
      <c r="N3035" s="8">
        <f t="shared" si="332"/>
        <v>82.615459590648612</v>
      </c>
      <c r="O3035" s="8">
        <f>IF(E3034&lt;&gt;E3035,SUM($N$4:N3035)-SUM($O$3:O3034),0)</f>
        <v>0</v>
      </c>
      <c r="P3035" s="6">
        <f>IF(B3035&gt;0,SUM($O$4:O3035)-SUM($P$3:P3034),0)</f>
        <v>0</v>
      </c>
      <c r="Q3035" s="6">
        <f t="shared" si="335"/>
        <v>26.188310025958028</v>
      </c>
      <c r="R3035" s="8">
        <f>IF(E3034&lt;&gt;E3035,SUM($Q$4:Q3035)-SUM($R$3:R3034),0)</f>
        <v>0</v>
      </c>
      <c r="S3035" s="6">
        <f>IF(B3035&gt;0,SUM($R$4:R3035)-SUM($S$3:S3034),0)</f>
        <v>0</v>
      </c>
    </row>
    <row r="3036" spans="1:19">
      <c r="A3036">
        <f>IF(E3035&lt;&gt;E3036,COUNTIF($A$4:A3035,"&lt;&gt;0")+1,0)</f>
        <v>0</v>
      </c>
      <c r="B3036">
        <f>IF(A3036&lt;&gt;0,IF(MOD(A3036,3)=0,COUNTIF($B$4:B3035,"&lt;&gt;0")+1,0),0)</f>
        <v>0</v>
      </c>
      <c r="C3036" s="9">
        <f>'Dash Board'!$C$12+COUNT('Daily reducing balance'!$F$4:F3035)</f>
        <v>44762</v>
      </c>
      <c r="D3036">
        <f t="shared" si="329"/>
        <v>2022</v>
      </c>
      <c r="E3036">
        <f t="shared" si="330"/>
        <v>7</v>
      </c>
      <c r="F3036">
        <f>DAY('Dash Board'!$C$12+COUNT('Daily reducing balance'!$F$4:F3035))</f>
        <v>20</v>
      </c>
      <c r="G3036" s="8">
        <f t="shared" si="331"/>
        <v>191120.85487093151</v>
      </c>
      <c r="H3036" s="6">
        <f>G3036*'Dash Board'!$C$11/365</f>
        <v>54.979971949172075</v>
      </c>
      <c r="I3036" s="6">
        <f>H3036*'Dash Board'!$C$18/'Dash Board'!$C$11</f>
        <v>26.180939023415274</v>
      </c>
      <c r="J3036" s="6">
        <f>(G3036&gt;1)*PMT('Dash Board'!$C$11/365,$U$4,-'Dash Board'!$C$19)</f>
        <v>108.80376961660664</v>
      </c>
      <c r="K3036" s="6">
        <f t="shared" si="333"/>
        <v>0</v>
      </c>
      <c r="L3036" s="8">
        <f t="shared" si="334"/>
        <v>191067.03107326408</v>
      </c>
      <c r="N3036" s="8">
        <f t="shared" si="332"/>
        <v>82.622830593191367</v>
      </c>
      <c r="O3036" s="8">
        <f>IF(E3035&lt;&gt;E3036,SUM($N$4:N3036)-SUM($O$3:O3035),0)</f>
        <v>0</v>
      </c>
      <c r="P3036" s="6">
        <f>IF(B3036&gt;0,SUM($O$4:O3036)-SUM($P$3:P3035),0)</f>
        <v>0</v>
      </c>
      <c r="Q3036" s="6">
        <f t="shared" si="335"/>
        <v>26.180939023415274</v>
      </c>
      <c r="R3036" s="8">
        <f>IF(E3035&lt;&gt;E3036,SUM($Q$4:Q3036)-SUM($R$3:R3035),0)</f>
        <v>0</v>
      </c>
      <c r="S3036" s="6">
        <f>IF(B3036&gt;0,SUM($R$4:R3036)-SUM($S$3:S3035),0)</f>
        <v>0</v>
      </c>
    </row>
    <row r="3037" spans="1:19">
      <c r="A3037">
        <f>IF(E3036&lt;&gt;E3037,COUNTIF($A$4:A3036,"&lt;&gt;0")+1,0)</f>
        <v>0</v>
      </c>
      <c r="B3037">
        <f>IF(A3037&lt;&gt;0,IF(MOD(A3037,3)=0,COUNTIF($B$4:B3036,"&lt;&gt;0")+1,0),0)</f>
        <v>0</v>
      </c>
      <c r="C3037" s="9">
        <f>'Dash Board'!$C$12+COUNT('Daily reducing balance'!$F$4:F3036)</f>
        <v>44763</v>
      </c>
      <c r="D3037">
        <f t="shared" si="329"/>
        <v>2022</v>
      </c>
      <c r="E3037">
        <f t="shared" si="330"/>
        <v>7</v>
      </c>
      <c r="F3037">
        <f>DAY('Dash Board'!$C$12+COUNT('Daily reducing balance'!$F$4:F3036))</f>
        <v>21</v>
      </c>
      <c r="G3037" s="8">
        <f t="shared" si="331"/>
        <v>191067.03107326408</v>
      </c>
      <c r="H3037" s="6">
        <f>G3037*'Dash Board'!$C$11/365</f>
        <v>54.964488390938982</v>
      </c>
      <c r="I3037" s="6">
        <f>H3037*'Dash Board'!$C$18/'Dash Board'!$C$11</f>
        <v>26.173565900447137</v>
      </c>
      <c r="J3037" s="6">
        <f>(G3037&gt;1)*PMT('Dash Board'!$C$11/365,$U$4,-'Dash Board'!$C$19)</f>
        <v>108.80376961660664</v>
      </c>
      <c r="K3037" s="6">
        <f t="shared" si="333"/>
        <v>0</v>
      </c>
      <c r="L3037" s="8">
        <f t="shared" si="334"/>
        <v>191013.19179203841</v>
      </c>
      <c r="N3037" s="8">
        <f t="shared" si="332"/>
        <v>82.630203716159514</v>
      </c>
      <c r="O3037" s="8">
        <f>IF(E3036&lt;&gt;E3037,SUM($N$4:N3037)-SUM($O$3:O3036),0)</f>
        <v>0</v>
      </c>
      <c r="P3037" s="6">
        <f>IF(B3037&gt;0,SUM($O$4:O3037)-SUM($P$3:P3036),0)</f>
        <v>0</v>
      </c>
      <c r="Q3037" s="6">
        <f t="shared" si="335"/>
        <v>26.173565900447137</v>
      </c>
      <c r="R3037" s="8">
        <f>IF(E3036&lt;&gt;E3037,SUM($Q$4:Q3037)-SUM($R$3:R3036),0)</f>
        <v>0</v>
      </c>
      <c r="S3037" s="6">
        <f>IF(B3037&gt;0,SUM($R$4:R3037)-SUM($S$3:S3036),0)</f>
        <v>0</v>
      </c>
    </row>
    <row r="3038" spans="1:19">
      <c r="A3038">
        <f>IF(E3037&lt;&gt;E3038,COUNTIF($A$4:A3037,"&lt;&gt;0")+1,0)</f>
        <v>0</v>
      </c>
      <c r="B3038">
        <f>IF(A3038&lt;&gt;0,IF(MOD(A3038,3)=0,COUNTIF($B$4:B3037,"&lt;&gt;0")+1,0),0)</f>
        <v>0</v>
      </c>
      <c r="C3038" s="9">
        <f>'Dash Board'!$C$12+COUNT('Daily reducing balance'!$F$4:F3037)</f>
        <v>44764</v>
      </c>
      <c r="D3038">
        <f t="shared" si="329"/>
        <v>2022</v>
      </c>
      <c r="E3038">
        <f t="shared" si="330"/>
        <v>7</v>
      </c>
      <c r="F3038">
        <f>DAY('Dash Board'!$C$12+COUNT('Daily reducing balance'!$F$4:F3037))</f>
        <v>22</v>
      </c>
      <c r="G3038" s="8">
        <f t="shared" si="331"/>
        <v>191013.19179203841</v>
      </c>
      <c r="H3038" s="6">
        <f>G3038*'Dash Board'!$C$11/365</f>
        <v>54.949000378531601</v>
      </c>
      <c r="I3038" s="6">
        <f>H3038*'Dash Board'!$C$18/'Dash Board'!$C$11</f>
        <v>26.166190656443622</v>
      </c>
      <c r="J3038" s="6">
        <f>(G3038&gt;1)*PMT('Dash Board'!$C$11/365,$U$4,-'Dash Board'!$C$19)</f>
        <v>108.80376961660664</v>
      </c>
      <c r="K3038" s="6">
        <f t="shared" si="333"/>
        <v>0</v>
      </c>
      <c r="L3038" s="8">
        <f t="shared" si="334"/>
        <v>190959.33702280032</v>
      </c>
      <c r="N3038" s="8">
        <f t="shared" si="332"/>
        <v>82.637578960163026</v>
      </c>
      <c r="O3038" s="8">
        <f>IF(E3037&lt;&gt;E3038,SUM($N$4:N3038)-SUM($O$3:O3037),0)</f>
        <v>0</v>
      </c>
      <c r="P3038" s="6">
        <f>IF(B3038&gt;0,SUM($O$4:O3038)-SUM($P$3:P3037),0)</f>
        <v>0</v>
      </c>
      <c r="Q3038" s="6">
        <f t="shared" si="335"/>
        <v>26.166190656443622</v>
      </c>
      <c r="R3038" s="8">
        <f>IF(E3037&lt;&gt;E3038,SUM($Q$4:Q3038)-SUM($R$3:R3037),0)</f>
        <v>0</v>
      </c>
      <c r="S3038" s="6">
        <f>IF(B3038&gt;0,SUM($R$4:R3038)-SUM($S$3:S3037),0)</f>
        <v>0</v>
      </c>
    </row>
    <row r="3039" spans="1:19">
      <c r="A3039">
        <f>IF(E3038&lt;&gt;E3039,COUNTIF($A$4:A3038,"&lt;&gt;0")+1,0)</f>
        <v>0</v>
      </c>
      <c r="B3039">
        <f>IF(A3039&lt;&gt;0,IF(MOD(A3039,3)=0,COUNTIF($B$4:B3038,"&lt;&gt;0")+1,0),0)</f>
        <v>0</v>
      </c>
      <c r="C3039" s="9">
        <f>'Dash Board'!$C$12+COUNT('Daily reducing balance'!$F$4:F3038)</f>
        <v>44765</v>
      </c>
      <c r="D3039">
        <f t="shared" si="329"/>
        <v>2022</v>
      </c>
      <c r="E3039">
        <f t="shared" si="330"/>
        <v>7</v>
      </c>
      <c r="F3039">
        <f>DAY('Dash Board'!$C$12+COUNT('Daily reducing balance'!$F$4:F3038))</f>
        <v>23</v>
      </c>
      <c r="G3039" s="8">
        <f t="shared" si="331"/>
        <v>190959.33702280032</v>
      </c>
      <c r="H3039" s="6">
        <f>G3039*'Dash Board'!$C$11/365</f>
        <v>54.933507910668581</v>
      </c>
      <c r="I3039" s="6">
        <f>H3039*'Dash Board'!$C$18/'Dash Board'!$C$11</f>
        <v>26.158813290794566</v>
      </c>
      <c r="J3039" s="6">
        <f>(G3039&gt;1)*PMT('Dash Board'!$C$11/365,$U$4,-'Dash Board'!$C$19)</f>
        <v>108.80376961660664</v>
      </c>
      <c r="K3039" s="6">
        <f t="shared" si="333"/>
        <v>0</v>
      </c>
      <c r="L3039" s="8">
        <f t="shared" si="334"/>
        <v>190905.46676109437</v>
      </c>
      <c r="N3039" s="8">
        <f t="shared" si="332"/>
        <v>82.644956325812075</v>
      </c>
      <c r="O3039" s="8">
        <f>IF(E3038&lt;&gt;E3039,SUM($N$4:N3039)-SUM($O$3:O3038),0)</f>
        <v>0</v>
      </c>
      <c r="P3039" s="6">
        <f>IF(B3039&gt;0,SUM($O$4:O3039)-SUM($P$3:P3038),0)</f>
        <v>0</v>
      </c>
      <c r="Q3039" s="6">
        <f t="shared" si="335"/>
        <v>26.158813290794566</v>
      </c>
      <c r="R3039" s="8">
        <f>IF(E3038&lt;&gt;E3039,SUM($Q$4:Q3039)-SUM($R$3:R3038),0)</f>
        <v>0</v>
      </c>
      <c r="S3039" s="6">
        <f>IF(B3039&gt;0,SUM($R$4:R3039)-SUM($S$3:S3038),0)</f>
        <v>0</v>
      </c>
    </row>
    <row r="3040" spans="1:19">
      <c r="A3040">
        <f>IF(E3039&lt;&gt;E3040,COUNTIF($A$4:A3039,"&lt;&gt;0")+1,0)</f>
        <v>0</v>
      </c>
      <c r="B3040">
        <f>IF(A3040&lt;&gt;0,IF(MOD(A3040,3)=0,COUNTIF($B$4:B3039,"&lt;&gt;0")+1,0),0)</f>
        <v>0</v>
      </c>
      <c r="C3040" s="9">
        <f>'Dash Board'!$C$12+COUNT('Daily reducing balance'!$F$4:F3039)</f>
        <v>44766</v>
      </c>
      <c r="D3040">
        <f t="shared" si="329"/>
        <v>2022</v>
      </c>
      <c r="E3040">
        <f t="shared" si="330"/>
        <v>7</v>
      </c>
      <c r="F3040">
        <f>DAY('Dash Board'!$C$12+COUNT('Daily reducing balance'!$F$4:F3039))</f>
        <v>24</v>
      </c>
      <c r="G3040" s="8">
        <f t="shared" si="331"/>
        <v>190905.46676109437</v>
      </c>
      <c r="H3040" s="6">
        <f>G3040*'Dash Board'!$C$11/365</f>
        <v>54.918010986068239</v>
      </c>
      <c r="I3040" s="6">
        <f>H3040*'Dash Board'!$C$18/'Dash Board'!$C$11</f>
        <v>26.151433802889642</v>
      </c>
      <c r="J3040" s="6">
        <f>(G3040&gt;1)*PMT('Dash Board'!$C$11/365,$U$4,-'Dash Board'!$C$19)</f>
        <v>108.80376961660664</v>
      </c>
      <c r="K3040" s="6">
        <f t="shared" si="333"/>
        <v>0</v>
      </c>
      <c r="L3040" s="8">
        <f t="shared" si="334"/>
        <v>190851.58100246382</v>
      </c>
      <c r="N3040" s="8">
        <f t="shared" si="332"/>
        <v>82.652335813717002</v>
      </c>
      <c r="O3040" s="8">
        <f>IF(E3039&lt;&gt;E3040,SUM($N$4:N3040)-SUM($O$3:O3039),0)</f>
        <v>0</v>
      </c>
      <c r="P3040" s="6">
        <f>IF(B3040&gt;0,SUM($O$4:O3040)-SUM($P$3:P3039),0)</f>
        <v>0</v>
      </c>
      <c r="Q3040" s="6">
        <f t="shared" si="335"/>
        <v>26.151433802889642</v>
      </c>
      <c r="R3040" s="8">
        <f>IF(E3039&lt;&gt;E3040,SUM($Q$4:Q3040)-SUM($R$3:R3039),0)</f>
        <v>0</v>
      </c>
      <c r="S3040" s="6">
        <f>IF(B3040&gt;0,SUM($R$4:R3040)-SUM($S$3:S3039),0)</f>
        <v>0</v>
      </c>
    </row>
    <row r="3041" spans="1:19">
      <c r="A3041">
        <f>IF(E3040&lt;&gt;E3041,COUNTIF($A$4:A3040,"&lt;&gt;0")+1,0)</f>
        <v>0</v>
      </c>
      <c r="B3041">
        <f>IF(A3041&lt;&gt;0,IF(MOD(A3041,3)=0,COUNTIF($B$4:B3040,"&lt;&gt;0")+1,0),0)</f>
        <v>0</v>
      </c>
      <c r="C3041" s="9">
        <f>'Dash Board'!$C$12+COUNT('Daily reducing balance'!$F$4:F3040)</f>
        <v>44767</v>
      </c>
      <c r="D3041">
        <f t="shared" si="329"/>
        <v>2022</v>
      </c>
      <c r="E3041">
        <f t="shared" si="330"/>
        <v>7</v>
      </c>
      <c r="F3041">
        <f>DAY('Dash Board'!$C$12+COUNT('Daily reducing balance'!$F$4:F3040))</f>
        <v>25</v>
      </c>
      <c r="G3041" s="8">
        <f t="shared" si="331"/>
        <v>190851.58100246382</v>
      </c>
      <c r="H3041" s="6">
        <f>G3041*'Dash Board'!$C$11/365</f>
        <v>54.902509603448493</v>
      </c>
      <c r="I3041" s="6">
        <f>H3041*'Dash Board'!$C$18/'Dash Board'!$C$11</f>
        <v>26.14405219211833</v>
      </c>
      <c r="J3041" s="6">
        <f>(G3041&gt;1)*PMT('Dash Board'!$C$11/365,$U$4,-'Dash Board'!$C$19)</f>
        <v>108.80376961660664</v>
      </c>
      <c r="K3041" s="6">
        <f t="shared" si="333"/>
        <v>0</v>
      </c>
      <c r="L3041" s="8">
        <f t="shared" si="334"/>
        <v>190797.67974245065</v>
      </c>
      <c r="N3041" s="8">
        <f t="shared" si="332"/>
        <v>82.659717424488321</v>
      </c>
      <c r="O3041" s="8">
        <f>IF(E3040&lt;&gt;E3041,SUM($N$4:N3041)-SUM($O$3:O3040),0)</f>
        <v>0</v>
      </c>
      <c r="P3041" s="6">
        <f>IF(B3041&gt;0,SUM($O$4:O3041)-SUM($P$3:P3040),0)</f>
        <v>0</v>
      </c>
      <c r="Q3041" s="6">
        <f t="shared" si="335"/>
        <v>26.14405219211833</v>
      </c>
      <c r="R3041" s="8">
        <f>IF(E3040&lt;&gt;E3041,SUM($Q$4:Q3041)-SUM($R$3:R3040),0)</f>
        <v>0</v>
      </c>
      <c r="S3041" s="6">
        <f>IF(B3041&gt;0,SUM($R$4:R3041)-SUM($S$3:S3040),0)</f>
        <v>0</v>
      </c>
    </row>
    <row r="3042" spans="1:19">
      <c r="A3042">
        <f>IF(E3041&lt;&gt;E3042,COUNTIF($A$4:A3041,"&lt;&gt;0")+1,0)</f>
        <v>0</v>
      </c>
      <c r="B3042">
        <f>IF(A3042&lt;&gt;0,IF(MOD(A3042,3)=0,COUNTIF($B$4:B3041,"&lt;&gt;0")+1,0),0)</f>
        <v>0</v>
      </c>
      <c r="C3042" s="9">
        <f>'Dash Board'!$C$12+COUNT('Daily reducing balance'!$F$4:F3041)</f>
        <v>44768</v>
      </c>
      <c r="D3042">
        <f t="shared" si="329"/>
        <v>2022</v>
      </c>
      <c r="E3042">
        <f t="shared" si="330"/>
        <v>7</v>
      </c>
      <c r="F3042">
        <f>DAY('Dash Board'!$C$12+COUNT('Daily reducing balance'!$F$4:F3041))</f>
        <v>26</v>
      </c>
      <c r="G3042" s="8">
        <f t="shared" si="331"/>
        <v>190797.67974245065</v>
      </c>
      <c r="H3042" s="6">
        <f>G3042*'Dash Board'!$C$11/365</f>
        <v>54.887003761526906</v>
      </c>
      <c r="I3042" s="6">
        <f>H3042*'Dash Board'!$C$18/'Dash Board'!$C$11</f>
        <v>26.136668457869959</v>
      </c>
      <c r="J3042" s="6">
        <f>(G3042&gt;1)*PMT('Dash Board'!$C$11/365,$U$4,-'Dash Board'!$C$19)</f>
        <v>108.80376961660664</v>
      </c>
      <c r="K3042" s="6">
        <f t="shared" si="333"/>
        <v>0</v>
      </c>
      <c r="L3042" s="8">
        <f t="shared" si="334"/>
        <v>190743.76297659555</v>
      </c>
      <c r="N3042" s="8">
        <f t="shared" si="332"/>
        <v>82.667101158736685</v>
      </c>
      <c r="O3042" s="8">
        <f>IF(E3041&lt;&gt;E3042,SUM($N$4:N3042)-SUM($O$3:O3041),0)</f>
        <v>0</v>
      </c>
      <c r="P3042" s="6">
        <f>IF(B3042&gt;0,SUM($O$4:O3042)-SUM($P$3:P3041),0)</f>
        <v>0</v>
      </c>
      <c r="Q3042" s="6">
        <f t="shared" si="335"/>
        <v>26.136668457869959</v>
      </c>
      <c r="R3042" s="8">
        <f>IF(E3041&lt;&gt;E3042,SUM($Q$4:Q3042)-SUM($R$3:R3041),0)</f>
        <v>0</v>
      </c>
      <c r="S3042" s="6">
        <f>IF(B3042&gt;0,SUM($R$4:R3042)-SUM($S$3:S3041),0)</f>
        <v>0</v>
      </c>
    </row>
    <row r="3043" spans="1:19">
      <c r="A3043">
        <f>IF(E3042&lt;&gt;E3043,COUNTIF($A$4:A3042,"&lt;&gt;0")+1,0)</f>
        <v>0</v>
      </c>
      <c r="B3043">
        <f>IF(A3043&lt;&gt;0,IF(MOD(A3043,3)=0,COUNTIF($B$4:B3042,"&lt;&gt;0")+1,0),0)</f>
        <v>0</v>
      </c>
      <c r="C3043" s="9">
        <f>'Dash Board'!$C$12+COUNT('Daily reducing balance'!$F$4:F3042)</f>
        <v>44769</v>
      </c>
      <c r="D3043">
        <f t="shared" si="329"/>
        <v>2022</v>
      </c>
      <c r="E3043">
        <f t="shared" si="330"/>
        <v>7</v>
      </c>
      <c r="F3043">
        <f>DAY('Dash Board'!$C$12+COUNT('Daily reducing balance'!$F$4:F3042))</f>
        <v>27</v>
      </c>
      <c r="G3043" s="8">
        <f t="shared" si="331"/>
        <v>190743.76297659555</v>
      </c>
      <c r="H3043" s="6">
        <f>G3043*'Dash Board'!$C$11/365</f>
        <v>54.871493459020634</v>
      </c>
      <c r="I3043" s="6">
        <f>H3043*'Dash Board'!$C$18/'Dash Board'!$C$11</f>
        <v>26.129282599533639</v>
      </c>
      <c r="J3043" s="6">
        <f>(G3043&gt;1)*PMT('Dash Board'!$C$11/365,$U$4,-'Dash Board'!$C$19)</f>
        <v>108.80376961660664</v>
      </c>
      <c r="K3043" s="6">
        <f t="shared" si="333"/>
        <v>0</v>
      </c>
      <c r="L3043" s="8">
        <f t="shared" si="334"/>
        <v>190689.83070043795</v>
      </c>
      <c r="N3043" s="8">
        <f t="shared" si="332"/>
        <v>82.674487017073005</v>
      </c>
      <c r="O3043" s="8">
        <f>IF(E3042&lt;&gt;E3043,SUM($N$4:N3043)-SUM($O$3:O3042),0)</f>
        <v>0</v>
      </c>
      <c r="P3043" s="6">
        <f>IF(B3043&gt;0,SUM($O$4:O3043)-SUM($P$3:P3042),0)</f>
        <v>0</v>
      </c>
      <c r="Q3043" s="6">
        <f t="shared" si="335"/>
        <v>26.129282599533639</v>
      </c>
      <c r="R3043" s="8">
        <f>IF(E3042&lt;&gt;E3043,SUM($Q$4:Q3043)-SUM($R$3:R3042),0)</f>
        <v>0</v>
      </c>
      <c r="S3043" s="6">
        <f>IF(B3043&gt;0,SUM($R$4:R3043)-SUM($S$3:S3042),0)</f>
        <v>0</v>
      </c>
    </row>
    <row r="3044" spans="1:19">
      <c r="A3044">
        <f>IF(E3043&lt;&gt;E3044,COUNTIF($A$4:A3043,"&lt;&gt;0")+1,0)</f>
        <v>0</v>
      </c>
      <c r="B3044">
        <f>IF(A3044&lt;&gt;0,IF(MOD(A3044,3)=0,COUNTIF($B$4:B3043,"&lt;&gt;0")+1,0),0)</f>
        <v>0</v>
      </c>
      <c r="C3044" s="9">
        <f>'Dash Board'!$C$12+COUNT('Daily reducing balance'!$F$4:F3043)</f>
        <v>44770</v>
      </c>
      <c r="D3044">
        <f t="shared" si="329"/>
        <v>2022</v>
      </c>
      <c r="E3044">
        <f t="shared" si="330"/>
        <v>7</v>
      </c>
      <c r="F3044">
        <f>DAY('Dash Board'!$C$12+COUNT('Daily reducing balance'!$F$4:F3043))</f>
        <v>28</v>
      </c>
      <c r="G3044" s="8">
        <f t="shared" si="331"/>
        <v>190689.83070043795</v>
      </c>
      <c r="H3044" s="6">
        <f>G3044*'Dash Board'!$C$11/365</f>
        <v>54.855978694646531</v>
      </c>
      <c r="I3044" s="6">
        <f>H3044*'Dash Board'!$C$18/'Dash Board'!$C$11</f>
        <v>26.121894616498352</v>
      </c>
      <c r="J3044" s="6">
        <f>(G3044&gt;1)*PMT('Dash Board'!$C$11/365,$U$4,-'Dash Board'!$C$19)</f>
        <v>108.80376961660664</v>
      </c>
      <c r="K3044" s="6">
        <f t="shared" si="333"/>
        <v>0</v>
      </c>
      <c r="L3044" s="8">
        <f t="shared" si="334"/>
        <v>190635.88290951599</v>
      </c>
      <c r="N3044" s="8">
        <f t="shared" si="332"/>
        <v>82.681875000108292</v>
      </c>
      <c r="O3044" s="8">
        <f>IF(E3043&lt;&gt;E3044,SUM($N$4:N3044)-SUM($O$3:O3043),0)</f>
        <v>0</v>
      </c>
      <c r="P3044" s="6">
        <f>IF(B3044&gt;0,SUM($O$4:O3044)-SUM($P$3:P3043),0)</f>
        <v>0</v>
      </c>
      <c r="Q3044" s="6">
        <f t="shared" si="335"/>
        <v>26.121894616498352</v>
      </c>
      <c r="R3044" s="8">
        <f>IF(E3043&lt;&gt;E3044,SUM($Q$4:Q3044)-SUM($R$3:R3043),0)</f>
        <v>0</v>
      </c>
      <c r="S3044" s="6">
        <f>IF(B3044&gt;0,SUM($R$4:R3044)-SUM($S$3:S3043),0)</f>
        <v>0</v>
      </c>
    </row>
    <row r="3045" spans="1:19">
      <c r="A3045">
        <f>IF(E3044&lt;&gt;E3045,COUNTIF($A$4:A3044,"&lt;&gt;0")+1,0)</f>
        <v>0</v>
      </c>
      <c r="B3045">
        <f>IF(A3045&lt;&gt;0,IF(MOD(A3045,3)=0,COUNTIF($B$4:B3044,"&lt;&gt;0")+1,0),0)</f>
        <v>0</v>
      </c>
      <c r="C3045" s="9">
        <f>'Dash Board'!$C$12+COUNT('Daily reducing balance'!$F$4:F3044)</f>
        <v>44771</v>
      </c>
      <c r="D3045">
        <f t="shared" si="329"/>
        <v>2022</v>
      </c>
      <c r="E3045">
        <f t="shared" si="330"/>
        <v>7</v>
      </c>
      <c r="F3045">
        <f>DAY('Dash Board'!$C$12+COUNT('Daily reducing balance'!$F$4:F3044))</f>
        <v>29</v>
      </c>
      <c r="G3045" s="8">
        <f t="shared" si="331"/>
        <v>190635.88290951599</v>
      </c>
      <c r="H3045" s="6">
        <f>G3045*'Dash Board'!$C$11/365</f>
        <v>54.840459467121029</v>
      </c>
      <c r="I3045" s="6">
        <f>H3045*'Dash Board'!$C$18/'Dash Board'!$C$11</f>
        <v>26.114504508152873</v>
      </c>
      <c r="J3045" s="6">
        <f>(G3045&gt;1)*PMT('Dash Board'!$C$11/365,$U$4,-'Dash Board'!$C$19)</f>
        <v>108.80376961660664</v>
      </c>
      <c r="K3045" s="6">
        <f t="shared" si="333"/>
        <v>0</v>
      </c>
      <c r="L3045" s="8">
        <f t="shared" si="334"/>
        <v>190581.91959936649</v>
      </c>
      <c r="N3045" s="8">
        <f t="shared" si="332"/>
        <v>82.689265108453768</v>
      </c>
      <c r="O3045" s="8">
        <f>IF(E3044&lt;&gt;E3045,SUM($N$4:N3045)-SUM($O$3:O3044),0)</f>
        <v>0</v>
      </c>
      <c r="P3045" s="6">
        <f>IF(B3045&gt;0,SUM($O$4:O3045)-SUM($P$3:P3044),0)</f>
        <v>0</v>
      </c>
      <c r="Q3045" s="6">
        <f t="shared" si="335"/>
        <v>26.114504508152873</v>
      </c>
      <c r="R3045" s="8">
        <f>IF(E3044&lt;&gt;E3045,SUM($Q$4:Q3045)-SUM($R$3:R3044),0)</f>
        <v>0</v>
      </c>
      <c r="S3045" s="6">
        <f>IF(B3045&gt;0,SUM($R$4:R3045)-SUM($S$3:S3044),0)</f>
        <v>0</v>
      </c>
    </row>
    <row r="3046" spans="1:19">
      <c r="A3046">
        <f>IF(E3045&lt;&gt;E3046,COUNTIF($A$4:A3045,"&lt;&gt;0")+1,0)</f>
        <v>0</v>
      </c>
      <c r="B3046">
        <f>IF(A3046&lt;&gt;0,IF(MOD(A3046,3)=0,COUNTIF($B$4:B3045,"&lt;&gt;0")+1,0),0)</f>
        <v>0</v>
      </c>
      <c r="C3046" s="9">
        <f>'Dash Board'!$C$12+COUNT('Daily reducing balance'!$F$4:F3045)</f>
        <v>44772</v>
      </c>
      <c r="D3046">
        <f t="shared" si="329"/>
        <v>2022</v>
      </c>
      <c r="E3046">
        <f t="shared" si="330"/>
        <v>7</v>
      </c>
      <c r="F3046">
        <f>DAY('Dash Board'!$C$12+COUNT('Daily reducing balance'!$F$4:F3045))</f>
        <v>30</v>
      </c>
      <c r="G3046" s="8">
        <f t="shared" si="331"/>
        <v>190581.91959936649</v>
      </c>
      <c r="H3046" s="6">
        <f>G3046*'Dash Board'!$C$11/365</f>
        <v>54.82493577516022</v>
      </c>
      <c r="I3046" s="6">
        <f>H3046*'Dash Board'!$C$18/'Dash Board'!$C$11</f>
        <v>26.107112273885821</v>
      </c>
      <c r="J3046" s="6">
        <f>(G3046&gt;1)*PMT('Dash Board'!$C$11/365,$U$4,-'Dash Board'!$C$19)</f>
        <v>108.80376961660664</v>
      </c>
      <c r="K3046" s="6">
        <f t="shared" si="333"/>
        <v>0</v>
      </c>
      <c r="L3046" s="8">
        <f t="shared" si="334"/>
        <v>190527.94076552504</v>
      </c>
      <c r="N3046" s="8">
        <f t="shared" si="332"/>
        <v>82.696657342720826</v>
      </c>
      <c r="O3046" s="8">
        <f>IF(E3045&lt;&gt;E3046,SUM($N$4:N3046)-SUM($O$3:O3045),0)</f>
        <v>0</v>
      </c>
      <c r="P3046" s="6">
        <f>IF(B3046&gt;0,SUM($O$4:O3046)-SUM($P$3:P3045),0)</f>
        <v>0</v>
      </c>
      <c r="Q3046" s="6">
        <f t="shared" si="335"/>
        <v>26.107112273885821</v>
      </c>
      <c r="R3046" s="8">
        <f>IF(E3045&lt;&gt;E3046,SUM($Q$4:Q3046)-SUM($R$3:R3045),0)</f>
        <v>0</v>
      </c>
      <c r="S3046" s="6">
        <f>IF(B3046&gt;0,SUM($R$4:R3046)-SUM($S$3:S3045),0)</f>
        <v>0</v>
      </c>
    </row>
    <row r="3047" spans="1:19">
      <c r="A3047">
        <f>IF(E3046&lt;&gt;E3047,COUNTIF($A$4:A3046,"&lt;&gt;0")+1,0)</f>
        <v>0</v>
      </c>
      <c r="B3047">
        <f>IF(A3047&lt;&gt;0,IF(MOD(A3047,3)=0,COUNTIF($B$4:B3046,"&lt;&gt;0")+1,0),0)</f>
        <v>0</v>
      </c>
      <c r="C3047" s="9">
        <f>'Dash Board'!$C$12+COUNT('Daily reducing balance'!$F$4:F3046)</f>
        <v>44773</v>
      </c>
      <c r="D3047">
        <f t="shared" si="329"/>
        <v>2022</v>
      </c>
      <c r="E3047">
        <f t="shared" si="330"/>
        <v>7</v>
      </c>
      <c r="F3047">
        <f>DAY('Dash Board'!$C$12+COUNT('Daily reducing balance'!$F$4:F3046))</f>
        <v>31</v>
      </c>
      <c r="G3047" s="8">
        <f t="shared" si="331"/>
        <v>190527.94076552504</v>
      </c>
      <c r="H3047" s="6">
        <f>G3047*'Dash Board'!$C$11/365</f>
        <v>54.809407617479806</v>
      </c>
      <c r="I3047" s="6">
        <f>H3047*'Dash Board'!$C$18/'Dash Board'!$C$11</f>
        <v>26.099717913085623</v>
      </c>
      <c r="J3047" s="6">
        <f>(G3047&gt;1)*PMT('Dash Board'!$C$11/365,$U$4,-'Dash Board'!$C$19)</f>
        <v>108.80376961660664</v>
      </c>
      <c r="K3047" s="6">
        <f t="shared" si="333"/>
        <v>0</v>
      </c>
      <c r="L3047" s="8">
        <f t="shared" si="334"/>
        <v>190473.94640352592</v>
      </c>
      <c r="N3047" s="8">
        <f t="shared" si="332"/>
        <v>82.704051703521017</v>
      </c>
      <c r="O3047" s="8">
        <f>IF(E3046&lt;&gt;E3047,SUM($N$4:N3047)-SUM($O$3:O3046),0)</f>
        <v>0</v>
      </c>
      <c r="P3047" s="6">
        <f>IF(B3047&gt;0,SUM($O$4:O3047)-SUM($P$3:P3046),0)</f>
        <v>0</v>
      </c>
      <c r="Q3047" s="6">
        <f t="shared" si="335"/>
        <v>26.099717913085623</v>
      </c>
      <c r="R3047" s="8">
        <f>IF(E3046&lt;&gt;E3047,SUM($Q$4:Q3047)-SUM($R$3:R3046),0)</f>
        <v>0</v>
      </c>
      <c r="S3047" s="6">
        <f>IF(B3047&gt;0,SUM($R$4:R3047)-SUM($S$3:S3046),0)</f>
        <v>0</v>
      </c>
    </row>
    <row r="3048" spans="1:19">
      <c r="A3048">
        <f>IF(E3047&lt;&gt;E3048,COUNTIF($A$4:A3047,"&lt;&gt;0")+1,0)</f>
        <v>100</v>
      </c>
      <c r="B3048">
        <f>IF(A3048&lt;&gt;0,IF(MOD(A3048,3)=0,COUNTIF($B$4:B3047,"&lt;&gt;0")+1,0),0)</f>
        <v>0</v>
      </c>
      <c r="C3048" s="9">
        <f>'Dash Board'!$C$12+COUNT('Daily reducing balance'!$F$4:F3047)</f>
        <v>44774</v>
      </c>
      <c r="D3048">
        <f t="shared" si="329"/>
        <v>2022</v>
      </c>
      <c r="E3048">
        <f t="shared" si="330"/>
        <v>8</v>
      </c>
      <c r="F3048">
        <f>DAY('Dash Board'!$C$12+COUNT('Daily reducing balance'!$F$4:F3047))</f>
        <v>1</v>
      </c>
      <c r="G3048" s="8">
        <f t="shared" si="331"/>
        <v>190473.94640352592</v>
      </c>
      <c r="H3048" s="6">
        <f>G3048*'Dash Board'!$C$11/365</f>
        <v>54.793874992795125</v>
      </c>
      <c r="I3048" s="6">
        <f>H3048*'Dash Board'!$C$18/'Dash Board'!$C$11</f>
        <v>26.09232142514054</v>
      </c>
      <c r="J3048" s="6">
        <f>(G3048&gt;1)*PMT('Dash Board'!$C$11/365,$U$4,-'Dash Board'!$C$19)</f>
        <v>108.80376961660664</v>
      </c>
      <c r="K3048" s="6">
        <f t="shared" si="333"/>
        <v>3372.9168581148047</v>
      </c>
      <c r="L3048" s="8">
        <f t="shared" si="334"/>
        <v>190419.93650890209</v>
      </c>
      <c r="N3048" s="8">
        <f t="shared" si="332"/>
        <v>82.711448191466104</v>
      </c>
      <c r="O3048" s="8">
        <f>IF(E3047&lt;&gt;E3048,SUM($N$4:N3048)-SUM($O$3:O3047),0)</f>
        <v>2560.6250693386246</v>
      </c>
      <c r="P3048" s="6">
        <f>IF(B3048&gt;0,SUM($O$4:O3048)-SUM($P$3:P3047),0)</f>
        <v>0</v>
      </c>
      <c r="Q3048" s="6">
        <f t="shared" si="335"/>
        <v>26.09232142514054</v>
      </c>
      <c r="R3048" s="8">
        <f>IF(E3047&lt;&gt;E3048,SUM($Q$4:Q3048)-SUM($R$3:R3047),0)</f>
        <v>812.29178877614322</v>
      </c>
      <c r="S3048" s="6">
        <f>IF(B3048&gt;0,SUM($R$4:R3048)-SUM($S$3:S3047),0)</f>
        <v>0</v>
      </c>
    </row>
    <row r="3049" spans="1:19">
      <c r="A3049">
        <f>IF(E3048&lt;&gt;E3049,COUNTIF($A$4:A3048,"&lt;&gt;0")+1,0)</f>
        <v>0</v>
      </c>
      <c r="B3049">
        <f>IF(A3049&lt;&gt;0,IF(MOD(A3049,3)=0,COUNTIF($B$4:B3048,"&lt;&gt;0")+1,0),0)</f>
        <v>0</v>
      </c>
      <c r="C3049" s="9">
        <f>'Dash Board'!$C$12+COUNT('Daily reducing balance'!$F$4:F3048)</f>
        <v>44775</v>
      </c>
      <c r="D3049">
        <f t="shared" si="329"/>
        <v>2022</v>
      </c>
      <c r="E3049">
        <f t="shared" si="330"/>
        <v>8</v>
      </c>
      <c r="F3049">
        <f>DAY('Dash Board'!$C$12+COUNT('Daily reducing balance'!$F$4:F3048))</f>
        <v>2</v>
      </c>
      <c r="G3049" s="8">
        <f t="shared" si="331"/>
        <v>190419.93650890209</v>
      </c>
      <c r="H3049" s="6">
        <f>G3049*'Dash Board'!$C$11/365</f>
        <v>54.778337899821146</v>
      </c>
      <c r="I3049" s="6">
        <f>H3049*'Dash Board'!$C$18/'Dash Board'!$C$11</f>
        <v>26.084922809438641</v>
      </c>
      <c r="J3049" s="6">
        <f>(G3049&gt;1)*PMT('Dash Board'!$C$11/365,$U$4,-'Dash Board'!$C$19)</f>
        <v>108.80376961660664</v>
      </c>
      <c r="K3049" s="6">
        <f t="shared" si="333"/>
        <v>0</v>
      </c>
      <c r="L3049" s="8">
        <f t="shared" si="334"/>
        <v>190365.9110771853</v>
      </c>
      <c r="N3049" s="8">
        <f t="shared" si="332"/>
        <v>82.718846807168006</v>
      </c>
      <c r="O3049" s="8">
        <f>IF(E3048&lt;&gt;E3049,SUM($N$4:N3049)-SUM($O$3:O3048),0)</f>
        <v>0</v>
      </c>
      <c r="P3049" s="6">
        <f>IF(B3049&gt;0,SUM($O$4:O3049)-SUM($P$3:P3048),0)</f>
        <v>0</v>
      </c>
      <c r="Q3049" s="6">
        <f t="shared" si="335"/>
        <v>26.084922809438641</v>
      </c>
      <c r="R3049" s="8">
        <f>IF(E3048&lt;&gt;E3049,SUM($Q$4:Q3049)-SUM($R$3:R3048),0)</f>
        <v>0</v>
      </c>
      <c r="S3049" s="6">
        <f>IF(B3049&gt;0,SUM($R$4:R3049)-SUM($S$3:S3048),0)</f>
        <v>0</v>
      </c>
    </row>
    <row r="3050" spans="1:19">
      <c r="A3050">
        <f>IF(E3049&lt;&gt;E3050,COUNTIF($A$4:A3049,"&lt;&gt;0")+1,0)</f>
        <v>0</v>
      </c>
      <c r="B3050">
        <f>IF(A3050&lt;&gt;0,IF(MOD(A3050,3)=0,COUNTIF($B$4:B3049,"&lt;&gt;0")+1,0),0)</f>
        <v>0</v>
      </c>
      <c r="C3050" s="9">
        <f>'Dash Board'!$C$12+COUNT('Daily reducing balance'!$F$4:F3049)</f>
        <v>44776</v>
      </c>
      <c r="D3050">
        <f t="shared" si="329"/>
        <v>2022</v>
      </c>
      <c r="E3050">
        <f t="shared" si="330"/>
        <v>8</v>
      </c>
      <c r="F3050">
        <f>DAY('Dash Board'!$C$12+COUNT('Daily reducing balance'!$F$4:F3049))</f>
        <v>3</v>
      </c>
      <c r="G3050" s="8">
        <f t="shared" si="331"/>
        <v>190365.9110771853</v>
      </c>
      <c r="H3050" s="6">
        <f>G3050*'Dash Board'!$C$11/365</f>
        <v>54.762796337272476</v>
      </c>
      <c r="I3050" s="6">
        <f>H3050*'Dash Board'!$C$18/'Dash Board'!$C$11</f>
        <v>26.077522065367852</v>
      </c>
      <c r="J3050" s="6">
        <f>(G3050&gt;1)*PMT('Dash Board'!$C$11/365,$U$4,-'Dash Board'!$C$19)</f>
        <v>108.80376961660664</v>
      </c>
      <c r="K3050" s="6">
        <f t="shared" si="333"/>
        <v>0</v>
      </c>
      <c r="L3050" s="8">
        <f t="shared" si="334"/>
        <v>190311.87010390597</v>
      </c>
      <c r="N3050" s="8">
        <f t="shared" si="332"/>
        <v>82.726247551238799</v>
      </c>
      <c r="O3050" s="8">
        <f>IF(E3049&lt;&gt;E3050,SUM($N$4:N3050)-SUM($O$3:O3049),0)</f>
        <v>0</v>
      </c>
      <c r="P3050" s="6">
        <f>IF(B3050&gt;0,SUM($O$4:O3050)-SUM($P$3:P3049),0)</f>
        <v>0</v>
      </c>
      <c r="Q3050" s="6">
        <f t="shared" si="335"/>
        <v>26.077522065367852</v>
      </c>
      <c r="R3050" s="8">
        <f>IF(E3049&lt;&gt;E3050,SUM($Q$4:Q3050)-SUM($R$3:R3049),0)</f>
        <v>0</v>
      </c>
      <c r="S3050" s="6">
        <f>IF(B3050&gt;0,SUM($R$4:R3050)-SUM($S$3:S3049),0)</f>
        <v>0</v>
      </c>
    </row>
    <row r="3051" spans="1:19">
      <c r="A3051">
        <f>IF(E3050&lt;&gt;E3051,COUNTIF($A$4:A3050,"&lt;&gt;0")+1,0)</f>
        <v>0</v>
      </c>
      <c r="B3051">
        <f>IF(A3051&lt;&gt;0,IF(MOD(A3051,3)=0,COUNTIF($B$4:B3050,"&lt;&gt;0")+1,0),0)</f>
        <v>0</v>
      </c>
      <c r="C3051" s="9">
        <f>'Dash Board'!$C$12+COUNT('Daily reducing balance'!$F$4:F3050)</f>
        <v>44777</v>
      </c>
      <c r="D3051">
        <f t="shared" si="329"/>
        <v>2022</v>
      </c>
      <c r="E3051">
        <f t="shared" si="330"/>
        <v>8</v>
      </c>
      <c r="F3051">
        <f>DAY('Dash Board'!$C$12+COUNT('Daily reducing balance'!$F$4:F3050))</f>
        <v>4</v>
      </c>
      <c r="G3051" s="8">
        <f t="shared" si="331"/>
        <v>190311.87010390597</v>
      </c>
      <c r="H3051" s="6">
        <f>G3051*'Dash Board'!$C$11/365</f>
        <v>54.747250303863353</v>
      </c>
      <c r="I3051" s="6">
        <f>H3051*'Dash Board'!$C$18/'Dash Board'!$C$11</f>
        <v>26.070119192315886</v>
      </c>
      <c r="J3051" s="6">
        <f>(G3051&gt;1)*PMT('Dash Board'!$C$11/365,$U$4,-'Dash Board'!$C$19)</f>
        <v>108.80376961660664</v>
      </c>
      <c r="K3051" s="6">
        <f t="shared" si="333"/>
        <v>0</v>
      </c>
      <c r="L3051" s="8">
        <f t="shared" si="334"/>
        <v>190257.81358459321</v>
      </c>
      <c r="N3051" s="8">
        <f t="shared" si="332"/>
        <v>82.733650424290758</v>
      </c>
      <c r="O3051" s="8">
        <f>IF(E3050&lt;&gt;E3051,SUM($N$4:N3051)-SUM($O$3:O3050),0)</f>
        <v>0</v>
      </c>
      <c r="P3051" s="6">
        <f>IF(B3051&gt;0,SUM($O$4:O3051)-SUM($P$3:P3050),0)</f>
        <v>0</v>
      </c>
      <c r="Q3051" s="6">
        <f t="shared" si="335"/>
        <v>26.070119192315886</v>
      </c>
      <c r="R3051" s="8">
        <f>IF(E3050&lt;&gt;E3051,SUM($Q$4:Q3051)-SUM($R$3:R3050),0)</f>
        <v>0</v>
      </c>
      <c r="S3051" s="6">
        <f>IF(B3051&gt;0,SUM($R$4:R3051)-SUM($S$3:S3050),0)</f>
        <v>0</v>
      </c>
    </row>
    <row r="3052" spans="1:19">
      <c r="A3052">
        <f>IF(E3051&lt;&gt;E3052,COUNTIF($A$4:A3051,"&lt;&gt;0")+1,0)</f>
        <v>0</v>
      </c>
      <c r="B3052">
        <f>IF(A3052&lt;&gt;0,IF(MOD(A3052,3)=0,COUNTIF($B$4:B3051,"&lt;&gt;0")+1,0),0)</f>
        <v>0</v>
      </c>
      <c r="C3052" s="9">
        <f>'Dash Board'!$C$12+COUNT('Daily reducing balance'!$F$4:F3051)</f>
        <v>44778</v>
      </c>
      <c r="D3052">
        <f t="shared" si="329"/>
        <v>2022</v>
      </c>
      <c r="E3052">
        <f t="shared" si="330"/>
        <v>8</v>
      </c>
      <c r="F3052">
        <f>DAY('Dash Board'!$C$12+COUNT('Daily reducing balance'!$F$4:F3051))</f>
        <v>5</v>
      </c>
      <c r="G3052" s="8">
        <f t="shared" si="331"/>
        <v>190257.81358459321</v>
      </c>
      <c r="H3052" s="6">
        <f>G3052*'Dash Board'!$C$11/365</f>
        <v>54.731699798307638</v>
      </c>
      <c r="I3052" s="6">
        <f>H3052*'Dash Board'!$C$18/'Dash Board'!$C$11</f>
        <v>26.062714189670309</v>
      </c>
      <c r="J3052" s="6">
        <f>(G3052&gt;1)*PMT('Dash Board'!$C$11/365,$U$4,-'Dash Board'!$C$19)</f>
        <v>108.80376961660664</v>
      </c>
      <c r="K3052" s="6">
        <f t="shared" si="333"/>
        <v>0</v>
      </c>
      <c r="L3052" s="8">
        <f t="shared" si="334"/>
        <v>190203.74151477491</v>
      </c>
      <c r="N3052" s="8">
        <f t="shared" si="332"/>
        <v>82.741055426936327</v>
      </c>
      <c r="O3052" s="8">
        <f>IF(E3051&lt;&gt;E3052,SUM($N$4:N3052)-SUM($O$3:O3051),0)</f>
        <v>0</v>
      </c>
      <c r="P3052" s="6">
        <f>IF(B3052&gt;0,SUM($O$4:O3052)-SUM($P$3:P3051),0)</f>
        <v>0</v>
      </c>
      <c r="Q3052" s="6">
        <f t="shared" si="335"/>
        <v>26.062714189670309</v>
      </c>
      <c r="R3052" s="8">
        <f>IF(E3051&lt;&gt;E3052,SUM($Q$4:Q3052)-SUM($R$3:R3051),0)</f>
        <v>0</v>
      </c>
      <c r="S3052" s="6">
        <f>IF(B3052&gt;0,SUM($R$4:R3052)-SUM($S$3:S3051),0)</f>
        <v>0</v>
      </c>
    </row>
    <row r="3053" spans="1:19">
      <c r="A3053">
        <f>IF(E3052&lt;&gt;E3053,COUNTIF($A$4:A3052,"&lt;&gt;0")+1,0)</f>
        <v>0</v>
      </c>
      <c r="B3053">
        <f>IF(A3053&lt;&gt;0,IF(MOD(A3053,3)=0,COUNTIF($B$4:B3052,"&lt;&gt;0")+1,0),0)</f>
        <v>0</v>
      </c>
      <c r="C3053" s="9">
        <f>'Dash Board'!$C$12+COUNT('Daily reducing balance'!$F$4:F3052)</f>
        <v>44779</v>
      </c>
      <c r="D3053">
        <f t="shared" si="329"/>
        <v>2022</v>
      </c>
      <c r="E3053">
        <f t="shared" si="330"/>
        <v>8</v>
      </c>
      <c r="F3053">
        <f>DAY('Dash Board'!$C$12+COUNT('Daily reducing balance'!$F$4:F3052))</f>
        <v>6</v>
      </c>
      <c r="G3053" s="8">
        <f t="shared" si="331"/>
        <v>190203.74151477491</v>
      </c>
      <c r="H3053" s="6">
        <f>G3053*'Dash Board'!$C$11/365</f>
        <v>54.716144819318806</v>
      </c>
      <c r="I3053" s="6">
        <f>H3053*'Dash Board'!$C$18/'Dash Board'!$C$11</f>
        <v>26.055307056818481</v>
      </c>
      <c r="J3053" s="6">
        <f>(G3053&gt;1)*PMT('Dash Board'!$C$11/365,$U$4,-'Dash Board'!$C$19)</f>
        <v>108.80376961660664</v>
      </c>
      <c r="K3053" s="6">
        <f t="shared" si="333"/>
        <v>0</v>
      </c>
      <c r="L3053" s="8">
        <f t="shared" si="334"/>
        <v>190149.65388997761</v>
      </c>
      <c r="N3053" s="8">
        <f t="shared" si="332"/>
        <v>82.748462559788166</v>
      </c>
      <c r="O3053" s="8">
        <f>IF(E3052&lt;&gt;E3053,SUM($N$4:N3053)-SUM($O$3:O3052),0)</f>
        <v>0</v>
      </c>
      <c r="P3053" s="6">
        <f>IF(B3053&gt;0,SUM($O$4:O3053)-SUM($P$3:P3052),0)</f>
        <v>0</v>
      </c>
      <c r="Q3053" s="6">
        <f t="shared" si="335"/>
        <v>26.055307056818481</v>
      </c>
      <c r="R3053" s="8">
        <f>IF(E3052&lt;&gt;E3053,SUM($Q$4:Q3053)-SUM($R$3:R3052),0)</f>
        <v>0</v>
      </c>
      <c r="S3053" s="6">
        <f>IF(B3053&gt;0,SUM($R$4:R3053)-SUM($S$3:S3052),0)</f>
        <v>0</v>
      </c>
    </row>
    <row r="3054" spans="1:19">
      <c r="A3054">
        <f>IF(E3053&lt;&gt;E3054,COUNTIF($A$4:A3053,"&lt;&gt;0")+1,0)</f>
        <v>0</v>
      </c>
      <c r="B3054">
        <f>IF(A3054&lt;&gt;0,IF(MOD(A3054,3)=0,COUNTIF($B$4:B3053,"&lt;&gt;0")+1,0),0)</f>
        <v>0</v>
      </c>
      <c r="C3054" s="9">
        <f>'Dash Board'!$C$12+COUNT('Daily reducing balance'!$F$4:F3053)</f>
        <v>44780</v>
      </c>
      <c r="D3054">
        <f t="shared" si="329"/>
        <v>2022</v>
      </c>
      <c r="E3054">
        <f t="shared" si="330"/>
        <v>8</v>
      </c>
      <c r="F3054">
        <f>DAY('Dash Board'!$C$12+COUNT('Daily reducing balance'!$F$4:F3053))</f>
        <v>7</v>
      </c>
      <c r="G3054" s="8">
        <f t="shared" si="331"/>
        <v>190149.65388997761</v>
      </c>
      <c r="H3054" s="6">
        <f>G3054*'Dash Board'!$C$11/365</f>
        <v>54.700585365609989</v>
      </c>
      <c r="I3054" s="6">
        <f>H3054*'Dash Board'!$C$18/'Dash Board'!$C$11</f>
        <v>26.047897793147616</v>
      </c>
      <c r="J3054" s="6">
        <f>(G3054&gt;1)*PMT('Dash Board'!$C$11/365,$U$4,-'Dash Board'!$C$19)</f>
        <v>108.80376961660664</v>
      </c>
      <c r="K3054" s="6">
        <f t="shared" si="333"/>
        <v>0</v>
      </c>
      <c r="L3054" s="8">
        <f t="shared" si="334"/>
        <v>190095.55070572661</v>
      </c>
      <c r="N3054" s="8">
        <f t="shared" si="332"/>
        <v>82.755871823459032</v>
      </c>
      <c r="O3054" s="8">
        <f>IF(E3053&lt;&gt;E3054,SUM($N$4:N3054)-SUM($O$3:O3053),0)</f>
        <v>0</v>
      </c>
      <c r="P3054" s="6">
        <f>IF(B3054&gt;0,SUM($O$4:O3054)-SUM($P$3:P3053),0)</f>
        <v>0</v>
      </c>
      <c r="Q3054" s="6">
        <f t="shared" si="335"/>
        <v>26.047897793147616</v>
      </c>
      <c r="R3054" s="8">
        <f>IF(E3053&lt;&gt;E3054,SUM($Q$4:Q3054)-SUM($R$3:R3053),0)</f>
        <v>0</v>
      </c>
      <c r="S3054" s="6">
        <f>IF(B3054&gt;0,SUM($R$4:R3054)-SUM($S$3:S3053),0)</f>
        <v>0</v>
      </c>
    </row>
    <row r="3055" spans="1:19">
      <c r="A3055">
        <f>IF(E3054&lt;&gt;E3055,COUNTIF($A$4:A3054,"&lt;&gt;0")+1,0)</f>
        <v>0</v>
      </c>
      <c r="B3055">
        <f>IF(A3055&lt;&gt;0,IF(MOD(A3055,3)=0,COUNTIF($B$4:B3054,"&lt;&gt;0")+1,0),0)</f>
        <v>0</v>
      </c>
      <c r="C3055" s="9">
        <f>'Dash Board'!$C$12+COUNT('Daily reducing balance'!$F$4:F3054)</f>
        <v>44781</v>
      </c>
      <c r="D3055">
        <f t="shared" si="329"/>
        <v>2022</v>
      </c>
      <c r="E3055">
        <f t="shared" si="330"/>
        <v>8</v>
      </c>
      <c r="F3055">
        <f>DAY('Dash Board'!$C$12+COUNT('Daily reducing balance'!$F$4:F3054))</f>
        <v>8</v>
      </c>
      <c r="G3055" s="8">
        <f t="shared" si="331"/>
        <v>190095.55070572661</v>
      </c>
      <c r="H3055" s="6">
        <f>G3055*'Dash Board'!$C$11/365</f>
        <v>54.685021435893958</v>
      </c>
      <c r="I3055" s="6">
        <f>H3055*'Dash Board'!$C$18/'Dash Board'!$C$11</f>
        <v>26.040486398044745</v>
      </c>
      <c r="J3055" s="6">
        <f>(G3055&gt;1)*PMT('Dash Board'!$C$11/365,$U$4,-'Dash Board'!$C$19)</f>
        <v>108.80376961660664</v>
      </c>
      <c r="K3055" s="6">
        <f t="shared" si="333"/>
        <v>0</v>
      </c>
      <c r="L3055" s="8">
        <f t="shared" si="334"/>
        <v>190041.43195754589</v>
      </c>
      <c r="N3055" s="8">
        <f t="shared" si="332"/>
        <v>82.763283218561895</v>
      </c>
      <c r="O3055" s="8">
        <f>IF(E3054&lt;&gt;E3055,SUM($N$4:N3055)-SUM($O$3:O3054),0)</f>
        <v>0</v>
      </c>
      <c r="P3055" s="6">
        <f>IF(B3055&gt;0,SUM($O$4:O3055)-SUM($P$3:P3054),0)</f>
        <v>0</v>
      </c>
      <c r="Q3055" s="6">
        <f t="shared" si="335"/>
        <v>26.040486398044745</v>
      </c>
      <c r="R3055" s="8">
        <f>IF(E3054&lt;&gt;E3055,SUM($Q$4:Q3055)-SUM($R$3:R3054),0)</f>
        <v>0</v>
      </c>
      <c r="S3055" s="6">
        <f>IF(B3055&gt;0,SUM($R$4:R3055)-SUM($S$3:S3054),0)</f>
        <v>0</v>
      </c>
    </row>
    <row r="3056" spans="1:19">
      <c r="A3056">
        <f>IF(E3055&lt;&gt;E3056,COUNTIF($A$4:A3055,"&lt;&gt;0")+1,0)</f>
        <v>0</v>
      </c>
      <c r="B3056">
        <f>IF(A3056&lt;&gt;0,IF(MOD(A3056,3)=0,COUNTIF($B$4:B3055,"&lt;&gt;0")+1,0),0)</f>
        <v>0</v>
      </c>
      <c r="C3056" s="9">
        <f>'Dash Board'!$C$12+COUNT('Daily reducing balance'!$F$4:F3055)</f>
        <v>44782</v>
      </c>
      <c r="D3056">
        <f t="shared" si="329"/>
        <v>2022</v>
      </c>
      <c r="E3056">
        <f t="shared" si="330"/>
        <v>8</v>
      </c>
      <c r="F3056">
        <f>DAY('Dash Board'!$C$12+COUNT('Daily reducing balance'!$F$4:F3055))</f>
        <v>9</v>
      </c>
      <c r="G3056" s="8">
        <f t="shared" si="331"/>
        <v>190041.43195754589</v>
      </c>
      <c r="H3056" s="6">
        <f>G3056*'Dash Board'!$C$11/365</f>
        <v>54.669453028883069</v>
      </c>
      <c r="I3056" s="6">
        <f>H3056*'Dash Board'!$C$18/'Dash Board'!$C$11</f>
        <v>26.033072870896703</v>
      </c>
      <c r="J3056" s="6">
        <f>(G3056&gt;1)*PMT('Dash Board'!$C$11/365,$U$4,-'Dash Board'!$C$19)</f>
        <v>108.80376961660664</v>
      </c>
      <c r="K3056" s="6">
        <f t="shared" si="333"/>
        <v>0</v>
      </c>
      <c r="L3056" s="8">
        <f t="shared" si="334"/>
        <v>189987.29764095816</v>
      </c>
      <c r="N3056" s="8">
        <f t="shared" si="332"/>
        <v>82.770696745709941</v>
      </c>
      <c r="O3056" s="8">
        <f>IF(E3055&lt;&gt;E3056,SUM($N$4:N3056)-SUM($O$3:O3055),0)</f>
        <v>0</v>
      </c>
      <c r="P3056" s="6">
        <f>IF(B3056&gt;0,SUM($O$4:O3056)-SUM($P$3:P3055),0)</f>
        <v>0</v>
      </c>
      <c r="Q3056" s="6">
        <f t="shared" si="335"/>
        <v>26.033072870896703</v>
      </c>
      <c r="R3056" s="8">
        <f>IF(E3055&lt;&gt;E3056,SUM($Q$4:Q3056)-SUM($R$3:R3055),0)</f>
        <v>0</v>
      </c>
      <c r="S3056" s="6">
        <f>IF(B3056&gt;0,SUM($R$4:R3056)-SUM($S$3:S3055),0)</f>
        <v>0</v>
      </c>
    </row>
    <row r="3057" spans="1:19">
      <c r="A3057">
        <f>IF(E3056&lt;&gt;E3057,COUNTIF($A$4:A3056,"&lt;&gt;0")+1,0)</f>
        <v>0</v>
      </c>
      <c r="B3057">
        <f>IF(A3057&lt;&gt;0,IF(MOD(A3057,3)=0,COUNTIF($B$4:B3056,"&lt;&gt;0")+1,0),0)</f>
        <v>0</v>
      </c>
      <c r="C3057" s="9">
        <f>'Dash Board'!$C$12+COUNT('Daily reducing balance'!$F$4:F3056)</f>
        <v>44783</v>
      </c>
      <c r="D3057">
        <f t="shared" si="329"/>
        <v>2022</v>
      </c>
      <c r="E3057">
        <f t="shared" si="330"/>
        <v>8</v>
      </c>
      <c r="F3057">
        <f>DAY('Dash Board'!$C$12+COUNT('Daily reducing balance'!$F$4:F3056))</f>
        <v>10</v>
      </c>
      <c r="G3057" s="8">
        <f t="shared" si="331"/>
        <v>189987.29764095816</v>
      </c>
      <c r="H3057" s="6">
        <f>G3057*'Dash Board'!$C$11/365</f>
        <v>54.653880143289328</v>
      </c>
      <c r="I3057" s="6">
        <f>H3057*'Dash Board'!$C$18/'Dash Board'!$C$11</f>
        <v>26.025657211090159</v>
      </c>
      <c r="J3057" s="6">
        <f>(G3057&gt;1)*PMT('Dash Board'!$C$11/365,$U$4,-'Dash Board'!$C$19)</f>
        <v>108.80376961660664</v>
      </c>
      <c r="K3057" s="6">
        <f t="shared" si="333"/>
        <v>0</v>
      </c>
      <c r="L3057" s="8">
        <f t="shared" si="334"/>
        <v>189933.14775148482</v>
      </c>
      <c r="N3057" s="8">
        <f t="shared" si="332"/>
        <v>82.778112405516481</v>
      </c>
      <c r="O3057" s="8">
        <f>IF(E3056&lt;&gt;E3057,SUM($N$4:N3057)-SUM($O$3:O3056),0)</f>
        <v>0</v>
      </c>
      <c r="P3057" s="6">
        <f>IF(B3057&gt;0,SUM($O$4:O3057)-SUM($P$3:P3056),0)</f>
        <v>0</v>
      </c>
      <c r="Q3057" s="6">
        <f t="shared" si="335"/>
        <v>26.025657211090159</v>
      </c>
      <c r="R3057" s="8">
        <f>IF(E3056&lt;&gt;E3057,SUM($Q$4:Q3057)-SUM($R$3:R3056),0)</f>
        <v>0</v>
      </c>
      <c r="S3057" s="6">
        <f>IF(B3057&gt;0,SUM($R$4:R3057)-SUM($S$3:S3056),0)</f>
        <v>0</v>
      </c>
    </row>
    <row r="3058" spans="1:19">
      <c r="A3058">
        <f>IF(E3057&lt;&gt;E3058,COUNTIF($A$4:A3057,"&lt;&gt;0")+1,0)</f>
        <v>0</v>
      </c>
      <c r="B3058">
        <f>IF(A3058&lt;&gt;0,IF(MOD(A3058,3)=0,COUNTIF($B$4:B3057,"&lt;&gt;0")+1,0),0)</f>
        <v>0</v>
      </c>
      <c r="C3058" s="9">
        <f>'Dash Board'!$C$12+COUNT('Daily reducing balance'!$F$4:F3057)</f>
        <v>44784</v>
      </c>
      <c r="D3058">
        <f t="shared" si="329"/>
        <v>2022</v>
      </c>
      <c r="E3058">
        <f t="shared" si="330"/>
        <v>8</v>
      </c>
      <c r="F3058">
        <f>DAY('Dash Board'!$C$12+COUNT('Daily reducing balance'!$F$4:F3057))</f>
        <v>11</v>
      </c>
      <c r="G3058" s="8">
        <f t="shared" si="331"/>
        <v>189933.14775148482</v>
      </c>
      <c r="H3058" s="6">
        <f>G3058*'Dash Board'!$C$11/365</f>
        <v>54.6383027778244</v>
      </c>
      <c r="I3058" s="6">
        <f>H3058*'Dash Board'!$C$18/'Dash Board'!$C$11</f>
        <v>26.018239418011621</v>
      </c>
      <c r="J3058" s="6">
        <f>(G3058&gt;1)*PMT('Dash Board'!$C$11/365,$U$4,-'Dash Board'!$C$19)</f>
        <v>108.80376961660664</v>
      </c>
      <c r="K3058" s="6">
        <f t="shared" si="333"/>
        <v>0</v>
      </c>
      <c r="L3058" s="8">
        <f t="shared" si="334"/>
        <v>189878.98228464604</v>
      </c>
      <c r="N3058" s="8">
        <f t="shared" si="332"/>
        <v>82.785530198595026</v>
      </c>
      <c r="O3058" s="8">
        <f>IF(E3057&lt;&gt;E3058,SUM($N$4:N3058)-SUM($O$3:O3057),0)</f>
        <v>0</v>
      </c>
      <c r="P3058" s="6">
        <f>IF(B3058&gt;0,SUM($O$4:O3058)-SUM($P$3:P3057),0)</f>
        <v>0</v>
      </c>
      <c r="Q3058" s="6">
        <f t="shared" si="335"/>
        <v>26.018239418011621</v>
      </c>
      <c r="R3058" s="8">
        <f>IF(E3057&lt;&gt;E3058,SUM($Q$4:Q3058)-SUM($R$3:R3057),0)</f>
        <v>0</v>
      </c>
      <c r="S3058" s="6">
        <f>IF(B3058&gt;0,SUM($R$4:R3058)-SUM($S$3:S3057),0)</f>
        <v>0</v>
      </c>
    </row>
    <row r="3059" spans="1:19">
      <c r="A3059">
        <f>IF(E3058&lt;&gt;E3059,COUNTIF($A$4:A3058,"&lt;&gt;0")+1,0)</f>
        <v>0</v>
      </c>
      <c r="B3059">
        <f>IF(A3059&lt;&gt;0,IF(MOD(A3059,3)=0,COUNTIF($B$4:B3058,"&lt;&gt;0")+1,0),0)</f>
        <v>0</v>
      </c>
      <c r="C3059" s="9">
        <f>'Dash Board'!$C$12+COUNT('Daily reducing balance'!$F$4:F3058)</f>
        <v>44785</v>
      </c>
      <c r="D3059">
        <f t="shared" si="329"/>
        <v>2022</v>
      </c>
      <c r="E3059">
        <f t="shared" si="330"/>
        <v>8</v>
      </c>
      <c r="F3059">
        <f>DAY('Dash Board'!$C$12+COUNT('Daily reducing balance'!$F$4:F3058))</f>
        <v>12</v>
      </c>
      <c r="G3059" s="8">
        <f t="shared" si="331"/>
        <v>189878.98228464604</v>
      </c>
      <c r="H3059" s="6">
        <f>G3059*'Dash Board'!$C$11/365</f>
        <v>54.622720931199552</v>
      </c>
      <c r="I3059" s="6">
        <f>H3059*'Dash Board'!$C$18/'Dash Board'!$C$11</f>
        <v>26.01081949104741</v>
      </c>
      <c r="J3059" s="6">
        <f>(G3059&gt;1)*PMT('Dash Board'!$C$11/365,$U$4,-'Dash Board'!$C$19)</f>
        <v>108.80376961660664</v>
      </c>
      <c r="K3059" s="6">
        <f t="shared" si="333"/>
        <v>0</v>
      </c>
      <c r="L3059" s="8">
        <f t="shared" si="334"/>
        <v>189824.80123596062</v>
      </c>
      <c r="N3059" s="8">
        <f t="shared" si="332"/>
        <v>82.79295012555923</v>
      </c>
      <c r="O3059" s="8">
        <f>IF(E3058&lt;&gt;E3059,SUM($N$4:N3059)-SUM($O$3:O3058),0)</f>
        <v>0</v>
      </c>
      <c r="P3059" s="6">
        <f>IF(B3059&gt;0,SUM($O$4:O3059)-SUM($P$3:P3058),0)</f>
        <v>0</v>
      </c>
      <c r="Q3059" s="6">
        <f t="shared" si="335"/>
        <v>26.01081949104741</v>
      </c>
      <c r="R3059" s="8">
        <f>IF(E3058&lt;&gt;E3059,SUM($Q$4:Q3059)-SUM($R$3:R3058),0)</f>
        <v>0</v>
      </c>
      <c r="S3059" s="6">
        <f>IF(B3059&gt;0,SUM($R$4:R3059)-SUM($S$3:S3058),0)</f>
        <v>0</v>
      </c>
    </row>
    <row r="3060" spans="1:19">
      <c r="A3060">
        <f>IF(E3059&lt;&gt;E3060,COUNTIF($A$4:A3059,"&lt;&gt;0")+1,0)</f>
        <v>0</v>
      </c>
      <c r="B3060">
        <f>IF(A3060&lt;&gt;0,IF(MOD(A3060,3)=0,COUNTIF($B$4:B3059,"&lt;&gt;0")+1,0),0)</f>
        <v>0</v>
      </c>
      <c r="C3060" s="9">
        <f>'Dash Board'!$C$12+COUNT('Daily reducing balance'!$F$4:F3059)</f>
        <v>44786</v>
      </c>
      <c r="D3060">
        <f t="shared" ref="D3060:D3123" si="336">IF(AND(E3060=1,F3060=1),D3059+1,D3059)</f>
        <v>2022</v>
      </c>
      <c r="E3060">
        <f t="shared" ref="E3060:E3123" si="337">IF(F3060=1,IF(E3059+1&gt;12,1,E3059+1),E3059)</f>
        <v>8</v>
      </c>
      <c r="F3060">
        <f>DAY('Dash Board'!$C$12+COUNT('Daily reducing balance'!$F$4:F3059))</f>
        <v>13</v>
      </c>
      <c r="G3060" s="8">
        <f t="shared" ref="G3060:G3123" si="338">L3059</f>
        <v>189824.80123596062</v>
      </c>
      <c r="H3060" s="6">
        <f>G3060*'Dash Board'!$C$11/365</f>
        <v>54.607134602125655</v>
      </c>
      <c r="I3060" s="6">
        <f>H3060*'Dash Board'!$C$18/'Dash Board'!$C$11</f>
        <v>26.00339742958365</v>
      </c>
      <c r="J3060" s="6">
        <f>(G3060&gt;1)*PMT('Dash Board'!$C$11/365,$U$4,-'Dash Board'!$C$19)</f>
        <v>108.80376961660664</v>
      </c>
      <c r="K3060" s="6">
        <f t="shared" si="333"/>
        <v>0</v>
      </c>
      <c r="L3060" s="8">
        <f t="shared" si="334"/>
        <v>189770.60460094613</v>
      </c>
      <c r="N3060" s="8">
        <f t="shared" ref="N3060:N3123" si="339">J3060-I3060</f>
        <v>82.800372187022987</v>
      </c>
      <c r="O3060" s="8">
        <f>IF(E3059&lt;&gt;E3060,SUM($N$4:N3060)-SUM($O$3:O3059),0)</f>
        <v>0</v>
      </c>
      <c r="P3060" s="6">
        <f>IF(B3060&gt;0,SUM($O$4:O3060)-SUM($P$3:P3059),0)</f>
        <v>0</v>
      </c>
      <c r="Q3060" s="6">
        <f t="shared" si="335"/>
        <v>26.00339742958365</v>
      </c>
      <c r="R3060" s="8">
        <f>IF(E3059&lt;&gt;E3060,SUM($Q$4:Q3060)-SUM($R$3:R3059),0)</f>
        <v>0</v>
      </c>
      <c r="S3060" s="6">
        <f>IF(B3060&gt;0,SUM($R$4:R3060)-SUM($S$3:S3059),0)</f>
        <v>0</v>
      </c>
    </row>
    <row r="3061" spans="1:19">
      <c r="A3061">
        <f>IF(E3060&lt;&gt;E3061,COUNTIF($A$4:A3060,"&lt;&gt;0")+1,0)</f>
        <v>0</v>
      </c>
      <c r="B3061">
        <f>IF(A3061&lt;&gt;0,IF(MOD(A3061,3)=0,COUNTIF($B$4:B3060,"&lt;&gt;0")+1,0),0)</f>
        <v>0</v>
      </c>
      <c r="C3061" s="9">
        <f>'Dash Board'!$C$12+COUNT('Daily reducing balance'!$F$4:F3060)</f>
        <v>44787</v>
      </c>
      <c r="D3061">
        <f t="shared" si="336"/>
        <v>2022</v>
      </c>
      <c r="E3061">
        <f t="shared" si="337"/>
        <v>8</v>
      </c>
      <c r="F3061">
        <f>DAY('Dash Board'!$C$12+COUNT('Daily reducing balance'!$F$4:F3060))</f>
        <v>14</v>
      </c>
      <c r="G3061" s="8">
        <f t="shared" si="338"/>
        <v>189770.60460094613</v>
      </c>
      <c r="H3061" s="6">
        <f>G3061*'Dash Board'!$C$11/365</f>
        <v>54.59154378931327</v>
      </c>
      <c r="I3061" s="6">
        <f>H3061*'Dash Board'!$C$18/'Dash Board'!$C$11</f>
        <v>25.995973233006321</v>
      </c>
      <c r="J3061" s="6">
        <f>(G3061&gt;1)*PMT('Dash Board'!$C$11/365,$U$4,-'Dash Board'!$C$19)</f>
        <v>108.80376961660664</v>
      </c>
      <c r="K3061" s="6">
        <f t="shared" si="333"/>
        <v>0</v>
      </c>
      <c r="L3061" s="8">
        <f t="shared" si="334"/>
        <v>189716.39237511883</v>
      </c>
      <c r="N3061" s="8">
        <f t="shared" si="339"/>
        <v>82.807796383600319</v>
      </c>
      <c r="O3061" s="8">
        <f>IF(E3060&lt;&gt;E3061,SUM($N$4:N3061)-SUM($O$3:O3060),0)</f>
        <v>0</v>
      </c>
      <c r="P3061" s="6">
        <f>IF(B3061&gt;0,SUM($O$4:O3061)-SUM($P$3:P3060),0)</f>
        <v>0</v>
      </c>
      <c r="Q3061" s="6">
        <f t="shared" si="335"/>
        <v>25.995973233006321</v>
      </c>
      <c r="R3061" s="8">
        <f>IF(E3060&lt;&gt;E3061,SUM($Q$4:Q3061)-SUM($R$3:R3060),0)</f>
        <v>0</v>
      </c>
      <c r="S3061" s="6">
        <f>IF(B3061&gt;0,SUM($R$4:R3061)-SUM($S$3:S3060),0)</f>
        <v>0</v>
      </c>
    </row>
    <row r="3062" spans="1:19">
      <c r="A3062">
        <f>IF(E3061&lt;&gt;E3062,COUNTIF($A$4:A3061,"&lt;&gt;0")+1,0)</f>
        <v>0</v>
      </c>
      <c r="B3062">
        <f>IF(A3062&lt;&gt;0,IF(MOD(A3062,3)=0,COUNTIF($B$4:B3061,"&lt;&gt;0")+1,0),0)</f>
        <v>0</v>
      </c>
      <c r="C3062" s="9">
        <f>'Dash Board'!$C$12+COUNT('Daily reducing balance'!$F$4:F3061)</f>
        <v>44788</v>
      </c>
      <c r="D3062">
        <f t="shared" si="336"/>
        <v>2022</v>
      </c>
      <c r="E3062">
        <f t="shared" si="337"/>
        <v>8</v>
      </c>
      <c r="F3062">
        <f>DAY('Dash Board'!$C$12+COUNT('Daily reducing balance'!$F$4:F3061))</f>
        <v>15</v>
      </c>
      <c r="G3062" s="8">
        <f t="shared" si="338"/>
        <v>189716.39237511883</v>
      </c>
      <c r="H3062" s="6">
        <f>G3062*'Dash Board'!$C$11/365</f>
        <v>54.575948491472538</v>
      </c>
      <c r="I3062" s="6">
        <f>H3062*'Dash Board'!$C$18/'Dash Board'!$C$11</f>
        <v>25.988546900701213</v>
      </c>
      <c r="J3062" s="6">
        <f>(G3062&gt;1)*PMT('Dash Board'!$C$11/365,$U$4,-'Dash Board'!$C$19)</f>
        <v>108.80376961660664</v>
      </c>
      <c r="K3062" s="6">
        <f t="shared" si="333"/>
        <v>0</v>
      </c>
      <c r="L3062" s="8">
        <f t="shared" si="334"/>
        <v>189662.16455399367</v>
      </c>
      <c r="N3062" s="8">
        <f t="shared" si="339"/>
        <v>82.815222715905435</v>
      </c>
      <c r="O3062" s="8">
        <f>IF(E3061&lt;&gt;E3062,SUM($N$4:N3062)-SUM($O$3:O3061),0)</f>
        <v>0</v>
      </c>
      <c r="P3062" s="6">
        <f>IF(B3062&gt;0,SUM($O$4:O3062)-SUM($P$3:P3061),0)</f>
        <v>0</v>
      </c>
      <c r="Q3062" s="6">
        <f t="shared" si="335"/>
        <v>25.988546900701213</v>
      </c>
      <c r="R3062" s="8">
        <f>IF(E3061&lt;&gt;E3062,SUM($Q$4:Q3062)-SUM($R$3:R3061),0)</f>
        <v>0</v>
      </c>
      <c r="S3062" s="6">
        <f>IF(B3062&gt;0,SUM($R$4:R3062)-SUM($S$3:S3061),0)</f>
        <v>0</v>
      </c>
    </row>
    <row r="3063" spans="1:19">
      <c r="A3063">
        <f>IF(E3062&lt;&gt;E3063,COUNTIF($A$4:A3062,"&lt;&gt;0")+1,0)</f>
        <v>0</v>
      </c>
      <c r="B3063">
        <f>IF(A3063&lt;&gt;0,IF(MOD(A3063,3)=0,COUNTIF($B$4:B3062,"&lt;&gt;0")+1,0),0)</f>
        <v>0</v>
      </c>
      <c r="C3063" s="9">
        <f>'Dash Board'!$C$12+COUNT('Daily reducing balance'!$F$4:F3062)</f>
        <v>44789</v>
      </c>
      <c r="D3063">
        <f t="shared" si="336"/>
        <v>2022</v>
      </c>
      <c r="E3063">
        <f t="shared" si="337"/>
        <v>8</v>
      </c>
      <c r="F3063">
        <f>DAY('Dash Board'!$C$12+COUNT('Daily reducing balance'!$F$4:F3062))</f>
        <v>16</v>
      </c>
      <c r="G3063" s="8">
        <f t="shared" si="338"/>
        <v>189662.16455399367</v>
      </c>
      <c r="H3063" s="6">
        <f>G3063*'Dash Board'!$C$11/365</f>
        <v>54.560348707313246</v>
      </c>
      <c r="I3063" s="6">
        <f>H3063*'Dash Board'!$C$18/'Dash Board'!$C$11</f>
        <v>25.981118432053929</v>
      </c>
      <c r="J3063" s="6">
        <f>(G3063&gt;1)*PMT('Dash Board'!$C$11/365,$U$4,-'Dash Board'!$C$19)</f>
        <v>108.80376961660664</v>
      </c>
      <c r="K3063" s="6">
        <f t="shared" si="333"/>
        <v>0</v>
      </c>
      <c r="L3063" s="8">
        <f t="shared" si="334"/>
        <v>189607.92113308437</v>
      </c>
      <c r="N3063" s="8">
        <f t="shared" si="339"/>
        <v>82.822651184552711</v>
      </c>
      <c r="O3063" s="8">
        <f>IF(E3062&lt;&gt;E3063,SUM($N$4:N3063)-SUM($O$3:O3062),0)</f>
        <v>0</v>
      </c>
      <c r="P3063" s="6">
        <f>IF(B3063&gt;0,SUM($O$4:O3063)-SUM($P$3:P3062),0)</f>
        <v>0</v>
      </c>
      <c r="Q3063" s="6">
        <f t="shared" si="335"/>
        <v>25.981118432053929</v>
      </c>
      <c r="R3063" s="8">
        <f>IF(E3062&lt;&gt;E3063,SUM($Q$4:Q3063)-SUM($R$3:R3062),0)</f>
        <v>0</v>
      </c>
      <c r="S3063" s="6">
        <f>IF(B3063&gt;0,SUM($R$4:R3063)-SUM($S$3:S3062),0)</f>
        <v>0</v>
      </c>
    </row>
    <row r="3064" spans="1:19">
      <c r="A3064">
        <f>IF(E3063&lt;&gt;E3064,COUNTIF($A$4:A3063,"&lt;&gt;0")+1,0)</f>
        <v>0</v>
      </c>
      <c r="B3064">
        <f>IF(A3064&lt;&gt;0,IF(MOD(A3064,3)=0,COUNTIF($B$4:B3063,"&lt;&gt;0")+1,0),0)</f>
        <v>0</v>
      </c>
      <c r="C3064" s="9">
        <f>'Dash Board'!$C$12+COUNT('Daily reducing balance'!$F$4:F3063)</f>
        <v>44790</v>
      </c>
      <c r="D3064">
        <f t="shared" si="336"/>
        <v>2022</v>
      </c>
      <c r="E3064">
        <f t="shared" si="337"/>
        <v>8</v>
      </c>
      <c r="F3064">
        <f>DAY('Dash Board'!$C$12+COUNT('Daily reducing balance'!$F$4:F3063))</f>
        <v>17</v>
      </c>
      <c r="G3064" s="8">
        <f t="shared" si="338"/>
        <v>189607.92113308437</v>
      </c>
      <c r="H3064" s="6">
        <f>G3064*'Dash Board'!$C$11/365</f>
        <v>54.544744435544821</v>
      </c>
      <c r="I3064" s="6">
        <f>H3064*'Dash Board'!$C$18/'Dash Board'!$C$11</f>
        <v>25.973687826449918</v>
      </c>
      <c r="J3064" s="6">
        <f>(G3064&gt;1)*PMT('Dash Board'!$C$11/365,$U$4,-'Dash Board'!$C$19)</f>
        <v>108.80376961660664</v>
      </c>
      <c r="K3064" s="6">
        <f t="shared" si="333"/>
        <v>0</v>
      </c>
      <c r="L3064" s="8">
        <f t="shared" si="334"/>
        <v>189553.66210790331</v>
      </c>
      <c r="N3064" s="8">
        <f t="shared" si="339"/>
        <v>82.830081790156726</v>
      </c>
      <c r="O3064" s="8">
        <f>IF(E3063&lt;&gt;E3064,SUM($N$4:N3064)-SUM($O$3:O3063),0)</f>
        <v>0</v>
      </c>
      <c r="P3064" s="6">
        <f>IF(B3064&gt;0,SUM($O$4:O3064)-SUM($P$3:P3063),0)</f>
        <v>0</v>
      </c>
      <c r="Q3064" s="6">
        <f t="shared" si="335"/>
        <v>25.973687826449918</v>
      </c>
      <c r="R3064" s="8">
        <f>IF(E3063&lt;&gt;E3064,SUM($Q$4:Q3064)-SUM($R$3:R3063),0)</f>
        <v>0</v>
      </c>
      <c r="S3064" s="6">
        <f>IF(B3064&gt;0,SUM($R$4:R3064)-SUM($S$3:S3063),0)</f>
        <v>0</v>
      </c>
    </row>
    <row r="3065" spans="1:19">
      <c r="A3065">
        <f>IF(E3064&lt;&gt;E3065,COUNTIF($A$4:A3064,"&lt;&gt;0")+1,0)</f>
        <v>0</v>
      </c>
      <c r="B3065">
        <f>IF(A3065&lt;&gt;0,IF(MOD(A3065,3)=0,COUNTIF($B$4:B3064,"&lt;&gt;0")+1,0),0)</f>
        <v>0</v>
      </c>
      <c r="C3065" s="9">
        <f>'Dash Board'!$C$12+COUNT('Daily reducing balance'!$F$4:F3064)</f>
        <v>44791</v>
      </c>
      <c r="D3065">
        <f t="shared" si="336"/>
        <v>2022</v>
      </c>
      <c r="E3065">
        <f t="shared" si="337"/>
        <v>8</v>
      </c>
      <c r="F3065">
        <f>DAY('Dash Board'!$C$12+COUNT('Daily reducing balance'!$F$4:F3064))</f>
        <v>18</v>
      </c>
      <c r="G3065" s="8">
        <f t="shared" si="338"/>
        <v>189553.66210790331</v>
      </c>
      <c r="H3065" s="6">
        <f>G3065*'Dash Board'!$C$11/365</f>
        <v>54.529135674876294</v>
      </c>
      <c r="I3065" s="6">
        <f>H3065*'Dash Board'!$C$18/'Dash Board'!$C$11</f>
        <v>25.966255083274429</v>
      </c>
      <c r="J3065" s="6">
        <f>(G3065&gt;1)*PMT('Dash Board'!$C$11/365,$U$4,-'Dash Board'!$C$19)</f>
        <v>108.80376961660664</v>
      </c>
      <c r="K3065" s="6">
        <f t="shared" si="333"/>
        <v>0</v>
      </c>
      <c r="L3065" s="8">
        <f t="shared" si="334"/>
        <v>189499.38747396157</v>
      </c>
      <c r="N3065" s="8">
        <f t="shared" si="339"/>
        <v>82.837514533332211</v>
      </c>
      <c r="O3065" s="8">
        <f>IF(E3064&lt;&gt;E3065,SUM($N$4:N3065)-SUM($O$3:O3064),0)</f>
        <v>0</v>
      </c>
      <c r="P3065" s="6">
        <f>IF(B3065&gt;0,SUM($O$4:O3065)-SUM($P$3:P3064),0)</f>
        <v>0</v>
      </c>
      <c r="Q3065" s="6">
        <f t="shared" si="335"/>
        <v>25.966255083274429</v>
      </c>
      <c r="R3065" s="8">
        <f>IF(E3064&lt;&gt;E3065,SUM($Q$4:Q3065)-SUM($R$3:R3064),0)</f>
        <v>0</v>
      </c>
      <c r="S3065" s="6">
        <f>IF(B3065&gt;0,SUM($R$4:R3065)-SUM($S$3:S3064),0)</f>
        <v>0</v>
      </c>
    </row>
    <row r="3066" spans="1:19">
      <c r="A3066">
        <f>IF(E3065&lt;&gt;E3066,COUNTIF($A$4:A3065,"&lt;&gt;0")+1,0)</f>
        <v>0</v>
      </c>
      <c r="B3066">
        <f>IF(A3066&lt;&gt;0,IF(MOD(A3066,3)=0,COUNTIF($B$4:B3065,"&lt;&gt;0")+1,0),0)</f>
        <v>0</v>
      </c>
      <c r="C3066" s="9">
        <f>'Dash Board'!$C$12+COUNT('Daily reducing balance'!$F$4:F3065)</f>
        <v>44792</v>
      </c>
      <c r="D3066">
        <f t="shared" si="336"/>
        <v>2022</v>
      </c>
      <c r="E3066">
        <f t="shared" si="337"/>
        <v>8</v>
      </c>
      <c r="F3066">
        <f>DAY('Dash Board'!$C$12+COUNT('Daily reducing balance'!$F$4:F3065))</f>
        <v>19</v>
      </c>
      <c r="G3066" s="8">
        <f t="shared" si="338"/>
        <v>189499.38747396157</v>
      </c>
      <c r="H3066" s="6">
        <f>G3066*'Dash Board'!$C$11/365</f>
        <v>54.513522424016344</v>
      </c>
      <c r="I3066" s="6">
        <f>H3066*'Dash Board'!$C$18/'Dash Board'!$C$11</f>
        <v>25.958820201912548</v>
      </c>
      <c r="J3066" s="6">
        <f>(G3066&gt;1)*PMT('Dash Board'!$C$11/365,$U$4,-'Dash Board'!$C$19)</f>
        <v>108.80376961660664</v>
      </c>
      <c r="K3066" s="6">
        <f t="shared" si="333"/>
        <v>0</v>
      </c>
      <c r="L3066" s="8">
        <f t="shared" si="334"/>
        <v>189445.09722676896</v>
      </c>
      <c r="N3066" s="8">
        <f t="shared" si="339"/>
        <v>82.844949414694099</v>
      </c>
      <c r="O3066" s="8">
        <f>IF(E3065&lt;&gt;E3066,SUM($N$4:N3066)-SUM($O$3:O3065),0)</f>
        <v>0</v>
      </c>
      <c r="P3066" s="6">
        <f>IF(B3066&gt;0,SUM($O$4:O3066)-SUM($P$3:P3065),0)</f>
        <v>0</v>
      </c>
      <c r="Q3066" s="6">
        <f t="shared" si="335"/>
        <v>25.958820201912548</v>
      </c>
      <c r="R3066" s="8">
        <f>IF(E3065&lt;&gt;E3066,SUM($Q$4:Q3066)-SUM($R$3:R3065),0)</f>
        <v>0</v>
      </c>
      <c r="S3066" s="6">
        <f>IF(B3066&gt;0,SUM($R$4:R3066)-SUM($S$3:S3065),0)</f>
        <v>0</v>
      </c>
    </row>
    <row r="3067" spans="1:19">
      <c r="A3067">
        <f>IF(E3066&lt;&gt;E3067,COUNTIF($A$4:A3066,"&lt;&gt;0")+1,0)</f>
        <v>0</v>
      </c>
      <c r="B3067">
        <f>IF(A3067&lt;&gt;0,IF(MOD(A3067,3)=0,COUNTIF($B$4:B3066,"&lt;&gt;0")+1,0),0)</f>
        <v>0</v>
      </c>
      <c r="C3067" s="9">
        <f>'Dash Board'!$C$12+COUNT('Daily reducing balance'!$F$4:F3066)</f>
        <v>44793</v>
      </c>
      <c r="D3067">
        <f t="shared" si="336"/>
        <v>2022</v>
      </c>
      <c r="E3067">
        <f t="shared" si="337"/>
        <v>8</v>
      </c>
      <c r="F3067">
        <f>DAY('Dash Board'!$C$12+COUNT('Daily reducing balance'!$F$4:F3066))</f>
        <v>20</v>
      </c>
      <c r="G3067" s="8">
        <f t="shared" si="338"/>
        <v>189445.09722676896</v>
      </c>
      <c r="H3067" s="6">
        <f>G3067*'Dash Board'!$C$11/365</f>
        <v>54.497904681673262</v>
      </c>
      <c r="I3067" s="6">
        <f>H3067*'Dash Board'!$C$18/'Dash Board'!$C$11</f>
        <v>25.951383181749176</v>
      </c>
      <c r="J3067" s="6">
        <f>(G3067&gt;1)*PMT('Dash Board'!$C$11/365,$U$4,-'Dash Board'!$C$19)</f>
        <v>108.80376961660664</v>
      </c>
      <c r="K3067" s="6">
        <f t="shared" si="333"/>
        <v>0</v>
      </c>
      <c r="L3067" s="8">
        <f t="shared" si="334"/>
        <v>189390.79136183401</v>
      </c>
      <c r="N3067" s="8">
        <f t="shared" si="339"/>
        <v>82.852386434857465</v>
      </c>
      <c r="O3067" s="8">
        <f>IF(E3066&lt;&gt;E3067,SUM($N$4:N3067)-SUM($O$3:O3066),0)</f>
        <v>0</v>
      </c>
      <c r="P3067" s="6">
        <f>IF(B3067&gt;0,SUM($O$4:O3067)-SUM($P$3:P3066),0)</f>
        <v>0</v>
      </c>
      <c r="Q3067" s="6">
        <f t="shared" si="335"/>
        <v>25.951383181749176</v>
      </c>
      <c r="R3067" s="8">
        <f>IF(E3066&lt;&gt;E3067,SUM($Q$4:Q3067)-SUM($R$3:R3066),0)</f>
        <v>0</v>
      </c>
      <c r="S3067" s="6">
        <f>IF(B3067&gt;0,SUM($R$4:R3067)-SUM($S$3:S3066),0)</f>
        <v>0</v>
      </c>
    </row>
    <row r="3068" spans="1:19">
      <c r="A3068">
        <f>IF(E3067&lt;&gt;E3068,COUNTIF($A$4:A3067,"&lt;&gt;0")+1,0)</f>
        <v>0</v>
      </c>
      <c r="B3068">
        <f>IF(A3068&lt;&gt;0,IF(MOD(A3068,3)=0,COUNTIF($B$4:B3067,"&lt;&gt;0")+1,0),0)</f>
        <v>0</v>
      </c>
      <c r="C3068" s="9">
        <f>'Dash Board'!$C$12+COUNT('Daily reducing balance'!$F$4:F3067)</f>
        <v>44794</v>
      </c>
      <c r="D3068">
        <f t="shared" si="336"/>
        <v>2022</v>
      </c>
      <c r="E3068">
        <f t="shared" si="337"/>
        <v>8</v>
      </c>
      <c r="F3068">
        <f>DAY('Dash Board'!$C$12+COUNT('Daily reducing balance'!$F$4:F3067))</f>
        <v>21</v>
      </c>
      <c r="G3068" s="8">
        <f t="shared" si="338"/>
        <v>189390.79136183401</v>
      </c>
      <c r="H3068" s="6">
        <f>G3068*'Dash Board'!$C$11/365</f>
        <v>54.482282446554983</v>
      </c>
      <c r="I3068" s="6">
        <f>H3068*'Dash Board'!$C$18/'Dash Board'!$C$11</f>
        <v>25.943944022169042</v>
      </c>
      <c r="J3068" s="6">
        <f>(G3068&gt;1)*PMT('Dash Board'!$C$11/365,$U$4,-'Dash Board'!$C$19)</f>
        <v>108.80376961660664</v>
      </c>
      <c r="K3068" s="6">
        <f t="shared" si="333"/>
        <v>0</v>
      </c>
      <c r="L3068" s="8">
        <f t="shared" si="334"/>
        <v>189336.46987466395</v>
      </c>
      <c r="N3068" s="8">
        <f t="shared" si="339"/>
        <v>82.859825594437609</v>
      </c>
      <c r="O3068" s="8">
        <f>IF(E3067&lt;&gt;E3068,SUM($N$4:N3068)-SUM($O$3:O3067),0)</f>
        <v>0</v>
      </c>
      <c r="P3068" s="6">
        <f>IF(B3068&gt;0,SUM($O$4:O3068)-SUM($P$3:P3067),0)</f>
        <v>0</v>
      </c>
      <c r="Q3068" s="6">
        <f t="shared" si="335"/>
        <v>25.943944022169042</v>
      </c>
      <c r="R3068" s="8">
        <f>IF(E3067&lt;&gt;E3068,SUM($Q$4:Q3068)-SUM($R$3:R3067),0)</f>
        <v>0</v>
      </c>
      <c r="S3068" s="6">
        <f>IF(B3068&gt;0,SUM($R$4:R3068)-SUM($S$3:S3067),0)</f>
        <v>0</v>
      </c>
    </row>
    <row r="3069" spans="1:19">
      <c r="A3069">
        <f>IF(E3068&lt;&gt;E3069,COUNTIF($A$4:A3068,"&lt;&gt;0")+1,0)</f>
        <v>0</v>
      </c>
      <c r="B3069">
        <f>IF(A3069&lt;&gt;0,IF(MOD(A3069,3)=0,COUNTIF($B$4:B3068,"&lt;&gt;0")+1,0),0)</f>
        <v>0</v>
      </c>
      <c r="C3069" s="9">
        <f>'Dash Board'!$C$12+COUNT('Daily reducing balance'!$F$4:F3068)</f>
        <v>44795</v>
      </c>
      <c r="D3069">
        <f t="shared" si="336"/>
        <v>2022</v>
      </c>
      <c r="E3069">
        <f t="shared" si="337"/>
        <v>8</v>
      </c>
      <c r="F3069">
        <f>DAY('Dash Board'!$C$12+COUNT('Daily reducing balance'!$F$4:F3068))</f>
        <v>22</v>
      </c>
      <c r="G3069" s="8">
        <f t="shared" si="338"/>
        <v>189336.46987466395</v>
      </c>
      <c r="H3069" s="6">
        <f>G3069*'Dash Board'!$C$11/365</f>
        <v>54.466655717369079</v>
      </c>
      <c r="I3069" s="6">
        <f>H3069*'Dash Board'!$C$18/'Dash Board'!$C$11</f>
        <v>25.936502722556707</v>
      </c>
      <c r="J3069" s="6">
        <f>(G3069&gt;1)*PMT('Dash Board'!$C$11/365,$U$4,-'Dash Board'!$C$19)</f>
        <v>108.80376961660664</v>
      </c>
      <c r="K3069" s="6">
        <f t="shared" si="333"/>
        <v>0</v>
      </c>
      <c r="L3069" s="8">
        <f t="shared" si="334"/>
        <v>189282.13276076471</v>
      </c>
      <c r="N3069" s="8">
        <f t="shared" si="339"/>
        <v>82.867266894049934</v>
      </c>
      <c r="O3069" s="8">
        <f>IF(E3068&lt;&gt;E3069,SUM($N$4:N3069)-SUM($O$3:O3068),0)</f>
        <v>0</v>
      </c>
      <c r="P3069" s="6">
        <f>IF(B3069&gt;0,SUM($O$4:O3069)-SUM($P$3:P3068),0)</f>
        <v>0</v>
      </c>
      <c r="Q3069" s="6">
        <f t="shared" si="335"/>
        <v>25.936502722556707</v>
      </c>
      <c r="R3069" s="8">
        <f>IF(E3068&lt;&gt;E3069,SUM($Q$4:Q3069)-SUM($R$3:R3068),0)</f>
        <v>0</v>
      </c>
      <c r="S3069" s="6">
        <f>IF(B3069&gt;0,SUM($R$4:R3069)-SUM($S$3:S3068),0)</f>
        <v>0</v>
      </c>
    </row>
    <row r="3070" spans="1:19">
      <c r="A3070">
        <f>IF(E3069&lt;&gt;E3070,COUNTIF($A$4:A3069,"&lt;&gt;0")+1,0)</f>
        <v>0</v>
      </c>
      <c r="B3070">
        <f>IF(A3070&lt;&gt;0,IF(MOD(A3070,3)=0,COUNTIF($B$4:B3069,"&lt;&gt;0")+1,0),0)</f>
        <v>0</v>
      </c>
      <c r="C3070" s="9">
        <f>'Dash Board'!$C$12+COUNT('Daily reducing balance'!$F$4:F3069)</f>
        <v>44796</v>
      </c>
      <c r="D3070">
        <f t="shared" si="336"/>
        <v>2022</v>
      </c>
      <c r="E3070">
        <f t="shared" si="337"/>
        <v>8</v>
      </c>
      <c r="F3070">
        <f>DAY('Dash Board'!$C$12+COUNT('Daily reducing balance'!$F$4:F3069))</f>
        <v>23</v>
      </c>
      <c r="G3070" s="8">
        <f t="shared" si="338"/>
        <v>189282.13276076471</v>
      </c>
      <c r="H3070" s="6">
        <f>G3070*'Dash Board'!$C$11/365</f>
        <v>54.451024492822725</v>
      </c>
      <c r="I3070" s="6">
        <f>H3070*'Dash Board'!$C$18/'Dash Board'!$C$11</f>
        <v>25.929059282296539</v>
      </c>
      <c r="J3070" s="6">
        <f>(G3070&gt;1)*PMT('Dash Board'!$C$11/365,$U$4,-'Dash Board'!$C$19)</f>
        <v>108.80376961660664</v>
      </c>
      <c r="K3070" s="6">
        <f t="shared" si="333"/>
        <v>0</v>
      </c>
      <c r="L3070" s="8">
        <f t="shared" si="334"/>
        <v>189227.78001564092</v>
      </c>
      <c r="N3070" s="8">
        <f t="shared" si="339"/>
        <v>82.874710334310109</v>
      </c>
      <c r="O3070" s="8">
        <f>IF(E3069&lt;&gt;E3070,SUM($N$4:N3070)-SUM($O$3:O3069),0)</f>
        <v>0</v>
      </c>
      <c r="P3070" s="6">
        <f>IF(B3070&gt;0,SUM($O$4:O3070)-SUM($P$3:P3069),0)</f>
        <v>0</v>
      </c>
      <c r="Q3070" s="6">
        <f t="shared" si="335"/>
        <v>25.929059282296539</v>
      </c>
      <c r="R3070" s="8">
        <f>IF(E3069&lt;&gt;E3070,SUM($Q$4:Q3070)-SUM($R$3:R3069),0)</f>
        <v>0</v>
      </c>
      <c r="S3070" s="6">
        <f>IF(B3070&gt;0,SUM($R$4:R3070)-SUM($S$3:S3069),0)</f>
        <v>0</v>
      </c>
    </row>
    <row r="3071" spans="1:19">
      <c r="A3071">
        <f>IF(E3070&lt;&gt;E3071,COUNTIF($A$4:A3070,"&lt;&gt;0")+1,0)</f>
        <v>0</v>
      </c>
      <c r="B3071">
        <f>IF(A3071&lt;&gt;0,IF(MOD(A3071,3)=0,COUNTIF($B$4:B3070,"&lt;&gt;0")+1,0),0)</f>
        <v>0</v>
      </c>
      <c r="C3071" s="9">
        <f>'Dash Board'!$C$12+COUNT('Daily reducing balance'!$F$4:F3070)</f>
        <v>44797</v>
      </c>
      <c r="D3071">
        <f t="shared" si="336"/>
        <v>2022</v>
      </c>
      <c r="E3071">
        <f t="shared" si="337"/>
        <v>8</v>
      </c>
      <c r="F3071">
        <f>DAY('Dash Board'!$C$12+COUNT('Daily reducing balance'!$F$4:F3070))</f>
        <v>24</v>
      </c>
      <c r="G3071" s="8">
        <f t="shared" si="338"/>
        <v>189227.78001564092</v>
      </c>
      <c r="H3071" s="6">
        <f>G3071*'Dash Board'!$C$11/365</f>
        <v>54.435388771622733</v>
      </c>
      <c r="I3071" s="6">
        <f>H3071*'Dash Board'!$C$18/'Dash Board'!$C$11</f>
        <v>25.921613700772731</v>
      </c>
      <c r="J3071" s="6">
        <f>(G3071&gt;1)*PMT('Dash Board'!$C$11/365,$U$4,-'Dash Board'!$C$19)</f>
        <v>108.80376961660664</v>
      </c>
      <c r="K3071" s="6">
        <f t="shared" si="333"/>
        <v>0</v>
      </c>
      <c r="L3071" s="8">
        <f t="shared" si="334"/>
        <v>189173.41163479592</v>
      </c>
      <c r="N3071" s="8">
        <f t="shared" si="339"/>
        <v>82.88215591583392</v>
      </c>
      <c r="O3071" s="8">
        <f>IF(E3070&lt;&gt;E3071,SUM($N$4:N3071)-SUM($O$3:O3070),0)</f>
        <v>0</v>
      </c>
      <c r="P3071" s="6">
        <f>IF(B3071&gt;0,SUM($O$4:O3071)-SUM($P$3:P3070),0)</f>
        <v>0</v>
      </c>
      <c r="Q3071" s="6">
        <f t="shared" si="335"/>
        <v>25.921613700772731</v>
      </c>
      <c r="R3071" s="8">
        <f>IF(E3070&lt;&gt;E3071,SUM($Q$4:Q3071)-SUM($R$3:R3070),0)</f>
        <v>0</v>
      </c>
      <c r="S3071" s="6">
        <f>IF(B3071&gt;0,SUM($R$4:R3071)-SUM($S$3:S3070),0)</f>
        <v>0</v>
      </c>
    </row>
    <row r="3072" spans="1:19">
      <c r="A3072">
        <f>IF(E3071&lt;&gt;E3072,COUNTIF($A$4:A3071,"&lt;&gt;0")+1,0)</f>
        <v>0</v>
      </c>
      <c r="B3072">
        <f>IF(A3072&lt;&gt;0,IF(MOD(A3072,3)=0,COUNTIF($B$4:B3071,"&lt;&gt;0")+1,0),0)</f>
        <v>0</v>
      </c>
      <c r="C3072" s="9">
        <f>'Dash Board'!$C$12+COUNT('Daily reducing balance'!$F$4:F3071)</f>
        <v>44798</v>
      </c>
      <c r="D3072">
        <f t="shared" si="336"/>
        <v>2022</v>
      </c>
      <c r="E3072">
        <f t="shared" si="337"/>
        <v>8</v>
      </c>
      <c r="F3072">
        <f>DAY('Dash Board'!$C$12+COUNT('Daily reducing balance'!$F$4:F3071))</f>
        <v>25</v>
      </c>
      <c r="G3072" s="8">
        <f t="shared" si="338"/>
        <v>189173.41163479592</v>
      </c>
      <c r="H3072" s="6">
        <f>G3072*'Dash Board'!$C$11/365</f>
        <v>54.419748552475539</v>
      </c>
      <c r="I3072" s="6">
        <f>H3072*'Dash Board'!$C$18/'Dash Board'!$C$11</f>
        <v>25.914165977369308</v>
      </c>
      <c r="J3072" s="6">
        <f>(G3072&gt;1)*PMT('Dash Board'!$C$11/365,$U$4,-'Dash Board'!$C$19)</f>
        <v>108.80376961660664</v>
      </c>
      <c r="K3072" s="6">
        <f t="shared" si="333"/>
        <v>0</v>
      </c>
      <c r="L3072" s="8">
        <f t="shared" si="334"/>
        <v>189119.02761373177</v>
      </c>
      <c r="N3072" s="8">
        <f t="shared" si="339"/>
        <v>82.889603639237336</v>
      </c>
      <c r="O3072" s="8">
        <f>IF(E3071&lt;&gt;E3072,SUM($N$4:N3072)-SUM($O$3:O3071),0)</f>
        <v>0</v>
      </c>
      <c r="P3072" s="6">
        <f>IF(B3072&gt;0,SUM($O$4:O3072)-SUM($P$3:P3071),0)</f>
        <v>0</v>
      </c>
      <c r="Q3072" s="6">
        <f t="shared" si="335"/>
        <v>25.914165977369308</v>
      </c>
      <c r="R3072" s="8">
        <f>IF(E3071&lt;&gt;E3072,SUM($Q$4:Q3072)-SUM($R$3:R3071),0)</f>
        <v>0</v>
      </c>
      <c r="S3072" s="6">
        <f>IF(B3072&gt;0,SUM($R$4:R3072)-SUM($S$3:S3071),0)</f>
        <v>0</v>
      </c>
    </row>
    <row r="3073" spans="1:19">
      <c r="A3073">
        <f>IF(E3072&lt;&gt;E3073,COUNTIF($A$4:A3072,"&lt;&gt;0")+1,0)</f>
        <v>0</v>
      </c>
      <c r="B3073">
        <f>IF(A3073&lt;&gt;0,IF(MOD(A3073,3)=0,COUNTIF($B$4:B3072,"&lt;&gt;0")+1,0),0)</f>
        <v>0</v>
      </c>
      <c r="C3073" s="9">
        <f>'Dash Board'!$C$12+COUNT('Daily reducing balance'!$F$4:F3072)</f>
        <v>44799</v>
      </c>
      <c r="D3073">
        <f t="shared" si="336"/>
        <v>2022</v>
      </c>
      <c r="E3073">
        <f t="shared" si="337"/>
        <v>8</v>
      </c>
      <c r="F3073">
        <f>DAY('Dash Board'!$C$12+COUNT('Daily reducing balance'!$F$4:F3072))</f>
        <v>26</v>
      </c>
      <c r="G3073" s="8">
        <f t="shared" si="338"/>
        <v>189119.02761373177</v>
      </c>
      <c r="H3073" s="6">
        <f>G3073*'Dash Board'!$C$11/365</f>
        <v>54.404103834087216</v>
      </c>
      <c r="I3073" s="6">
        <f>H3073*'Dash Board'!$C$18/'Dash Board'!$C$11</f>
        <v>25.906716111470104</v>
      </c>
      <c r="J3073" s="6">
        <f>(G3073&gt;1)*PMT('Dash Board'!$C$11/365,$U$4,-'Dash Board'!$C$19)</f>
        <v>108.80376961660664</v>
      </c>
      <c r="K3073" s="6">
        <f t="shared" si="333"/>
        <v>0</v>
      </c>
      <c r="L3073" s="8">
        <f t="shared" si="334"/>
        <v>189064.62794794925</v>
      </c>
      <c r="N3073" s="8">
        <f t="shared" si="339"/>
        <v>82.89705350513654</v>
      </c>
      <c r="O3073" s="8">
        <f>IF(E3072&lt;&gt;E3073,SUM($N$4:N3073)-SUM($O$3:O3072),0)</f>
        <v>0</v>
      </c>
      <c r="P3073" s="6">
        <f>IF(B3073&gt;0,SUM($O$4:O3073)-SUM($P$3:P3072),0)</f>
        <v>0</v>
      </c>
      <c r="Q3073" s="6">
        <f t="shared" si="335"/>
        <v>25.906716111470104</v>
      </c>
      <c r="R3073" s="8">
        <f>IF(E3072&lt;&gt;E3073,SUM($Q$4:Q3073)-SUM($R$3:R3072),0)</f>
        <v>0</v>
      </c>
      <c r="S3073" s="6">
        <f>IF(B3073&gt;0,SUM($R$4:R3073)-SUM($S$3:S3072),0)</f>
        <v>0</v>
      </c>
    </row>
    <row r="3074" spans="1:19">
      <c r="A3074">
        <f>IF(E3073&lt;&gt;E3074,COUNTIF($A$4:A3073,"&lt;&gt;0")+1,0)</f>
        <v>0</v>
      </c>
      <c r="B3074">
        <f>IF(A3074&lt;&gt;0,IF(MOD(A3074,3)=0,COUNTIF($B$4:B3073,"&lt;&gt;0")+1,0),0)</f>
        <v>0</v>
      </c>
      <c r="C3074" s="9">
        <f>'Dash Board'!$C$12+COUNT('Daily reducing balance'!$F$4:F3073)</f>
        <v>44800</v>
      </c>
      <c r="D3074">
        <f t="shared" si="336"/>
        <v>2022</v>
      </c>
      <c r="E3074">
        <f t="shared" si="337"/>
        <v>8</v>
      </c>
      <c r="F3074">
        <f>DAY('Dash Board'!$C$12+COUNT('Daily reducing balance'!$F$4:F3073))</f>
        <v>27</v>
      </c>
      <c r="G3074" s="8">
        <f t="shared" si="338"/>
        <v>189064.62794794925</v>
      </c>
      <c r="H3074" s="6">
        <f>G3074*'Dash Board'!$C$11/365</f>
        <v>54.388454615163475</v>
      </c>
      <c r="I3074" s="6">
        <f>H3074*'Dash Board'!$C$18/'Dash Board'!$C$11</f>
        <v>25.899264102458798</v>
      </c>
      <c r="J3074" s="6">
        <f>(G3074&gt;1)*PMT('Dash Board'!$C$11/365,$U$4,-'Dash Board'!$C$19)</f>
        <v>108.80376961660664</v>
      </c>
      <c r="K3074" s="6">
        <f t="shared" si="333"/>
        <v>0</v>
      </c>
      <c r="L3074" s="8">
        <f t="shared" si="334"/>
        <v>189010.21263294781</v>
      </c>
      <c r="N3074" s="8">
        <f t="shared" si="339"/>
        <v>82.904505514147843</v>
      </c>
      <c r="O3074" s="8">
        <f>IF(E3073&lt;&gt;E3074,SUM($N$4:N3074)-SUM($O$3:O3073),0)</f>
        <v>0</v>
      </c>
      <c r="P3074" s="6">
        <f>IF(B3074&gt;0,SUM($O$4:O3074)-SUM($P$3:P3073),0)</f>
        <v>0</v>
      </c>
      <c r="Q3074" s="6">
        <f t="shared" si="335"/>
        <v>25.899264102458798</v>
      </c>
      <c r="R3074" s="8">
        <f>IF(E3073&lt;&gt;E3074,SUM($Q$4:Q3074)-SUM($R$3:R3073),0)</f>
        <v>0</v>
      </c>
      <c r="S3074" s="6">
        <f>IF(B3074&gt;0,SUM($R$4:R3074)-SUM($S$3:S3073),0)</f>
        <v>0</v>
      </c>
    </row>
    <row r="3075" spans="1:19">
      <c r="A3075">
        <f>IF(E3074&lt;&gt;E3075,COUNTIF($A$4:A3074,"&lt;&gt;0")+1,0)</f>
        <v>0</v>
      </c>
      <c r="B3075">
        <f>IF(A3075&lt;&gt;0,IF(MOD(A3075,3)=0,COUNTIF($B$4:B3074,"&lt;&gt;0")+1,0),0)</f>
        <v>0</v>
      </c>
      <c r="C3075" s="9">
        <f>'Dash Board'!$C$12+COUNT('Daily reducing balance'!$F$4:F3074)</f>
        <v>44801</v>
      </c>
      <c r="D3075">
        <f t="shared" si="336"/>
        <v>2022</v>
      </c>
      <c r="E3075">
        <f t="shared" si="337"/>
        <v>8</v>
      </c>
      <c r="F3075">
        <f>DAY('Dash Board'!$C$12+COUNT('Daily reducing balance'!$F$4:F3074))</f>
        <v>28</v>
      </c>
      <c r="G3075" s="8">
        <f t="shared" si="338"/>
        <v>189010.21263294781</v>
      </c>
      <c r="H3075" s="6">
        <f>G3075*'Dash Board'!$C$11/365</f>
        <v>54.372800894409636</v>
      </c>
      <c r="I3075" s="6">
        <f>H3075*'Dash Board'!$C$18/'Dash Board'!$C$11</f>
        <v>25.89180994971888</v>
      </c>
      <c r="J3075" s="6">
        <f>(G3075&gt;1)*PMT('Dash Board'!$C$11/365,$U$4,-'Dash Board'!$C$19)</f>
        <v>108.80376961660664</v>
      </c>
      <c r="K3075" s="6">
        <f t="shared" si="333"/>
        <v>0</v>
      </c>
      <c r="L3075" s="8">
        <f t="shared" si="334"/>
        <v>188955.78166422559</v>
      </c>
      <c r="N3075" s="8">
        <f t="shared" si="339"/>
        <v>82.911959666887768</v>
      </c>
      <c r="O3075" s="8">
        <f>IF(E3074&lt;&gt;E3075,SUM($N$4:N3075)-SUM($O$3:O3074),0)</f>
        <v>0</v>
      </c>
      <c r="P3075" s="6">
        <f>IF(B3075&gt;0,SUM($O$4:O3075)-SUM($P$3:P3074),0)</f>
        <v>0</v>
      </c>
      <c r="Q3075" s="6">
        <f t="shared" si="335"/>
        <v>25.89180994971888</v>
      </c>
      <c r="R3075" s="8">
        <f>IF(E3074&lt;&gt;E3075,SUM($Q$4:Q3075)-SUM($R$3:R3074),0)</f>
        <v>0</v>
      </c>
      <c r="S3075" s="6">
        <f>IF(B3075&gt;0,SUM($R$4:R3075)-SUM($S$3:S3074),0)</f>
        <v>0</v>
      </c>
    </row>
    <row r="3076" spans="1:19">
      <c r="A3076">
        <f>IF(E3075&lt;&gt;E3076,COUNTIF($A$4:A3075,"&lt;&gt;0")+1,0)</f>
        <v>0</v>
      </c>
      <c r="B3076">
        <f>IF(A3076&lt;&gt;0,IF(MOD(A3076,3)=0,COUNTIF($B$4:B3075,"&lt;&gt;0")+1,0),0)</f>
        <v>0</v>
      </c>
      <c r="C3076" s="9">
        <f>'Dash Board'!$C$12+COUNT('Daily reducing balance'!$F$4:F3075)</f>
        <v>44802</v>
      </c>
      <c r="D3076">
        <f t="shared" si="336"/>
        <v>2022</v>
      </c>
      <c r="E3076">
        <f t="shared" si="337"/>
        <v>8</v>
      </c>
      <c r="F3076">
        <f>DAY('Dash Board'!$C$12+COUNT('Daily reducing balance'!$F$4:F3075))</f>
        <v>29</v>
      </c>
      <c r="G3076" s="8">
        <f t="shared" si="338"/>
        <v>188955.78166422559</v>
      </c>
      <c r="H3076" s="6">
        <f>G3076*'Dash Board'!$C$11/365</f>
        <v>54.357142670530649</v>
      </c>
      <c r="I3076" s="6">
        <f>H3076*'Dash Board'!$C$18/'Dash Board'!$C$11</f>
        <v>25.884353652633642</v>
      </c>
      <c r="J3076" s="6">
        <f>(G3076&gt;1)*PMT('Dash Board'!$C$11/365,$U$4,-'Dash Board'!$C$19)</f>
        <v>108.80376961660664</v>
      </c>
      <c r="K3076" s="6">
        <f t="shared" si="333"/>
        <v>0</v>
      </c>
      <c r="L3076" s="8">
        <f t="shared" si="334"/>
        <v>188901.3350372795</v>
      </c>
      <c r="N3076" s="8">
        <f t="shared" si="339"/>
        <v>82.919415963972995</v>
      </c>
      <c r="O3076" s="8">
        <f>IF(E3075&lt;&gt;E3076,SUM($N$4:N3076)-SUM($O$3:O3075),0)</f>
        <v>0</v>
      </c>
      <c r="P3076" s="6">
        <f>IF(B3076&gt;0,SUM($O$4:O3076)-SUM($P$3:P3075),0)</f>
        <v>0</v>
      </c>
      <c r="Q3076" s="6">
        <f t="shared" si="335"/>
        <v>25.884353652633642</v>
      </c>
      <c r="R3076" s="8">
        <f>IF(E3075&lt;&gt;E3076,SUM($Q$4:Q3076)-SUM($R$3:R3075),0)</f>
        <v>0</v>
      </c>
      <c r="S3076" s="6">
        <f>IF(B3076&gt;0,SUM($R$4:R3076)-SUM($S$3:S3075),0)</f>
        <v>0</v>
      </c>
    </row>
    <row r="3077" spans="1:19">
      <c r="A3077">
        <f>IF(E3076&lt;&gt;E3077,COUNTIF($A$4:A3076,"&lt;&gt;0")+1,0)</f>
        <v>0</v>
      </c>
      <c r="B3077">
        <f>IF(A3077&lt;&gt;0,IF(MOD(A3077,3)=0,COUNTIF($B$4:B3076,"&lt;&gt;0")+1,0),0)</f>
        <v>0</v>
      </c>
      <c r="C3077" s="9">
        <f>'Dash Board'!$C$12+COUNT('Daily reducing balance'!$F$4:F3076)</f>
        <v>44803</v>
      </c>
      <c r="D3077">
        <f t="shared" si="336"/>
        <v>2022</v>
      </c>
      <c r="E3077">
        <f t="shared" si="337"/>
        <v>8</v>
      </c>
      <c r="F3077">
        <f>DAY('Dash Board'!$C$12+COUNT('Daily reducing balance'!$F$4:F3076))</f>
        <v>30</v>
      </c>
      <c r="G3077" s="8">
        <f t="shared" si="338"/>
        <v>188901.3350372795</v>
      </c>
      <c r="H3077" s="6">
        <f>G3077*'Dash Board'!$C$11/365</f>
        <v>54.341479942231082</v>
      </c>
      <c r="I3077" s="6">
        <f>H3077*'Dash Board'!$C$18/'Dash Board'!$C$11</f>
        <v>25.876895210586234</v>
      </c>
      <c r="J3077" s="6">
        <f>(G3077&gt;1)*PMT('Dash Board'!$C$11/365,$U$4,-'Dash Board'!$C$19)</f>
        <v>108.80376961660664</v>
      </c>
      <c r="K3077" s="6">
        <f t="shared" ref="K3077:K3140" si="340">IF(F3077=1,SUMIFS($J$4:$J$7308,$D$4:$D$7308,"="&amp;YEAR(C3077),$E$4:$E$7308,"="&amp;MONTH(C3077)),0)</f>
        <v>0</v>
      </c>
      <c r="L3077" s="8">
        <f t="shared" ref="L3077:L3140" si="341">IF(G3077+H3077-J3077&lt;0,0,G3077+H3077-J3077)</f>
        <v>188846.87274760511</v>
      </c>
      <c r="N3077" s="8">
        <f t="shared" si="339"/>
        <v>82.926874406020403</v>
      </c>
      <c r="O3077" s="8">
        <f>IF(E3076&lt;&gt;E3077,SUM($N$4:N3077)-SUM($O$3:O3076),0)</f>
        <v>0</v>
      </c>
      <c r="P3077" s="6">
        <f>IF(B3077&gt;0,SUM($O$4:O3077)-SUM($P$3:P3076),0)</f>
        <v>0</v>
      </c>
      <c r="Q3077" s="6">
        <f t="shared" ref="Q3077:Q3140" si="342">I3077</f>
        <v>25.876895210586234</v>
      </c>
      <c r="R3077" s="8">
        <f>IF(E3076&lt;&gt;E3077,SUM($Q$4:Q3077)-SUM($R$3:R3076),0)</f>
        <v>0</v>
      </c>
      <c r="S3077" s="6">
        <f>IF(B3077&gt;0,SUM($R$4:R3077)-SUM($S$3:S3076),0)</f>
        <v>0</v>
      </c>
    </row>
    <row r="3078" spans="1:19">
      <c r="A3078">
        <f>IF(E3077&lt;&gt;E3078,COUNTIF($A$4:A3077,"&lt;&gt;0")+1,0)</f>
        <v>0</v>
      </c>
      <c r="B3078">
        <f>IF(A3078&lt;&gt;0,IF(MOD(A3078,3)=0,COUNTIF($B$4:B3077,"&lt;&gt;0")+1,0),0)</f>
        <v>0</v>
      </c>
      <c r="C3078" s="9">
        <f>'Dash Board'!$C$12+COUNT('Daily reducing balance'!$F$4:F3077)</f>
        <v>44804</v>
      </c>
      <c r="D3078">
        <f t="shared" si="336"/>
        <v>2022</v>
      </c>
      <c r="E3078">
        <f t="shared" si="337"/>
        <v>8</v>
      </c>
      <c r="F3078">
        <f>DAY('Dash Board'!$C$12+COUNT('Daily reducing balance'!$F$4:F3077))</f>
        <v>31</v>
      </c>
      <c r="G3078" s="8">
        <f t="shared" si="338"/>
        <v>188846.87274760511</v>
      </c>
      <c r="H3078" s="6">
        <f>G3078*'Dash Board'!$C$11/365</f>
        <v>54.325812708215174</v>
      </c>
      <c r="I3078" s="6">
        <f>H3078*'Dash Board'!$C$18/'Dash Board'!$C$11</f>
        <v>25.869434622959609</v>
      </c>
      <c r="J3078" s="6">
        <f>(G3078&gt;1)*PMT('Dash Board'!$C$11/365,$U$4,-'Dash Board'!$C$19)</f>
        <v>108.80376961660664</v>
      </c>
      <c r="K3078" s="6">
        <f t="shared" si="340"/>
        <v>0</v>
      </c>
      <c r="L3078" s="8">
        <f t="shared" si="341"/>
        <v>188792.39479069671</v>
      </c>
      <c r="N3078" s="8">
        <f t="shared" si="339"/>
        <v>82.934334993647042</v>
      </c>
      <c r="O3078" s="8">
        <f>IF(E3077&lt;&gt;E3078,SUM($N$4:N3078)-SUM($O$3:O3077),0)</f>
        <v>0</v>
      </c>
      <c r="P3078" s="6">
        <f>IF(B3078&gt;0,SUM($O$4:O3078)-SUM($P$3:P3077),0)</f>
        <v>0</v>
      </c>
      <c r="Q3078" s="6">
        <f t="shared" si="342"/>
        <v>25.869434622959609</v>
      </c>
      <c r="R3078" s="8">
        <f>IF(E3077&lt;&gt;E3078,SUM($Q$4:Q3078)-SUM($R$3:R3077),0)</f>
        <v>0</v>
      </c>
      <c r="S3078" s="6">
        <f>IF(B3078&gt;0,SUM($R$4:R3078)-SUM($S$3:S3077),0)</f>
        <v>0</v>
      </c>
    </row>
    <row r="3079" spans="1:19">
      <c r="A3079">
        <f>IF(E3078&lt;&gt;E3079,COUNTIF($A$4:A3078,"&lt;&gt;0")+1,0)</f>
        <v>101</v>
      </c>
      <c r="B3079">
        <f>IF(A3079&lt;&gt;0,IF(MOD(A3079,3)=0,COUNTIF($B$4:B3078,"&lt;&gt;0")+1,0),0)</f>
        <v>0</v>
      </c>
      <c r="C3079" s="9">
        <f>'Dash Board'!$C$12+COUNT('Daily reducing balance'!$F$4:F3078)</f>
        <v>44805</v>
      </c>
      <c r="D3079">
        <f t="shared" si="336"/>
        <v>2022</v>
      </c>
      <c r="E3079">
        <f t="shared" si="337"/>
        <v>9</v>
      </c>
      <c r="F3079">
        <f>DAY('Dash Board'!$C$12+COUNT('Daily reducing balance'!$F$4:F3078))</f>
        <v>1</v>
      </c>
      <c r="G3079" s="8">
        <f t="shared" si="338"/>
        <v>188792.39479069671</v>
      </c>
      <c r="H3079" s="6">
        <f>G3079*'Dash Board'!$C$11/365</f>
        <v>54.310140967186719</v>
      </c>
      <c r="I3079" s="6">
        <f>H3079*'Dash Board'!$C$18/'Dash Board'!$C$11</f>
        <v>25.861971889136537</v>
      </c>
      <c r="J3079" s="6">
        <f>(G3079&gt;1)*PMT('Dash Board'!$C$11/365,$U$4,-'Dash Board'!$C$19)</f>
        <v>108.80376961660664</v>
      </c>
      <c r="K3079" s="6">
        <f t="shared" si="340"/>
        <v>3264.1130884981981</v>
      </c>
      <c r="L3079" s="8">
        <f t="shared" si="341"/>
        <v>188737.90116204729</v>
      </c>
      <c r="N3079" s="8">
        <f t="shared" si="339"/>
        <v>82.941797727470103</v>
      </c>
      <c r="O3079" s="8">
        <f>IF(E3078&lt;&gt;E3079,SUM($N$4:N3079)-SUM($O$3:O3078),0)</f>
        <v>2567.7351860860945</v>
      </c>
      <c r="P3079" s="6">
        <f>IF(B3079&gt;0,SUM($O$4:O3079)-SUM($P$3:P3078),0)</f>
        <v>0</v>
      </c>
      <c r="Q3079" s="6">
        <f t="shared" si="342"/>
        <v>25.861971889136537</v>
      </c>
      <c r="R3079" s="8">
        <f>IF(E3078&lt;&gt;E3079,SUM($Q$4:Q3079)-SUM($R$3:R3078),0)</f>
        <v>805.18167202873155</v>
      </c>
      <c r="S3079" s="6">
        <f>IF(B3079&gt;0,SUM($R$4:R3079)-SUM($S$3:S3078),0)</f>
        <v>0</v>
      </c>
    </row>
    <row r="3080" spans="1:19">
      <c r="A3080">
        <f>IF(E3079&lt;&gt;E3080,COUNTIF($A$4:A3079,"&lt;&gt;0")+1,0)</f>
        <v>0</v>
      </c>
      <c r="B3080">
        <f>IF(A3080&lt;&gt;0,IF(MOD(A3080,3)=0,COUNTIF($B$4:B3079,"&lt;&gt;0")+1,0),0)</f>
        <v>0</v>
      </c>
      <c r="C3080" s="9">
        <f>'Dash Board'!$C$12+COUNT('Daily reducing balance'!$F$4:F3079)</f>
        <v>44806</v>
      </c>
      <c r="D3080">
        <f t="shared" si="336"/>
        <v>2022</v>
      </c>
      <c r="E3080">
        <f t="shared" si="337"/>
        <v>9</v>
      </c>
      <c r="F3080">
        <f>DAY('Dash Board'!$C$12+COUNT('Daily reducing balance'!$F$4:F3079))</f>
        <v>2</v>
      </c>
      <c r="G3080" s="8">
        <f t="shared" si="338"/>
        <v>188737.90116204729</v>
      </c>
      <c r="H3080" s="6">
        <f>G3080*'Dash Board'!$C$11/365</f>
        <v>54.294464717849223</v>
      </c>
      <c r="I3080" s="6">
        <f>H3080*'Dash Board'!$C$18/'Dash Board'!$C$11</f>
        <v>25.854507008499631</v>
      </c>
      <c r="J3080" s="6">
        <f>(G3080&gt;1)*PMT('Dash Board'!$C$11/365,$U$4,-'Dash Board'!$C$19)</f>
        <v>108.80376961660664</v>
      </c>
      <c r="K3080" s="6">
        <f t="shared" si="340"/>
        <v>0</v>
      </c>
      <c r="L3080" s="8">
        <f t="shared" si="341"/>
        <v>188683.39185714853</v>
      </c>
      <c r="N3080" s="8">
        <f t="shared" si="339"/>
        <v>82.949262608107006</v>
      </c>
      <c r="O3080" s="8">
        <f>IF(E3079&lt;&gt;E3080,SUM($N$4:N3080)-SUM($O$3:O3079),0)</f>
        <v>0</v>
      </c>
      <c r="P3080" s="6">
        <f>IF(B3080&gt;0,SUM($O$4:O3080)-SUM($P$3:P3079),0)</f>
        <v>0</v>
      </c>
      <c r="Q3080" s="6">
        <f t="shared" si="342"/>
        <v>25.854507008499631</v>
      </c>
      <c r="R3080" s="8">
        <f>IF(E3079&lt;&gt;E3080,SUM($Q$4:Q3080)-SUM($R$3:R3079),0)</f>
        <v>0</v>
      </c>
      <c r="S3080" s="6">
        <f>IF(B3080&gt;0,SUM($R$4:R3080)-SUM($S$3:S3079),0)</f>
        <v>0</v>
      </c>
    </row>
    <row r="3081" spans="1:19">
      <c r="A3081">
        <f>IF(E3080&lt;&gt;E3081,COUNTIF($A$4:A3080,"&lt;&gt;0")+1,0)</f>
        <v>0</v>
      </c>
      <c r="B3081">
        <f>IF(A3081&lt;&gt;0,IF(MOD(A3081,3)=0,COUNTIF($B$4:B3080,"&lt;&gt;0")+1,0),0)</f>
        <v>0</v>
      </c>
      <c r="C3081" s="9">
        <f>'Dash Board'!$C$12+COUNT('Daily reducing balance'!$F$4:F3080)</f>
        <v>44807</v>
      </c>
      <c r="D3081">
        <f t="shared" si="336"/>
        <v>2022</v>
      </c>
      <c r="E3081">
        <f t="shared" si="337"/>
        <v>9</v>
      </c>
      <c r="F3081">
        <f>DAY('Dash Board'!$C$12+COUNT('Daily reducing balance'!$F$4:F3080))</f>
        <v>3</v>
      </c>
      <c r="G3081" s="8">
        <f t="shared" si="338"/>
        <v>188683.39185714853</v>
      </c>
      <c r="H3081" s="6">
        <f>G3081*'Dash Board'!$C$11/365</f>
        <v>54.278783958905741</v>
      </c>
      <c r="I3081" s="6">
        <f>H3081*'Dash Board'!$C$18/'Dash Board'!$C$11</f>
        <v>25.847039980431308</v>
      </c>
      <c r="J3081" s="6">
        <f>(G3081&gt;1)*PMT('Dash Board'!$C$11/365,$U$4,-'Dash Board'!$C$19)</f>
        <v>108.80376961660664</v>
      </c>
      <c r="K3081" s="6">
        <f t="shared" si="340"/>
        <v>0</v>
      </c>
      <c r="L3081" s="8">
        <f t="shared" si="341"/>
        <v>188628.86687149081</v>
      </c>
      <c r="N3081" s="8">
        <f t="shared" si="339"/>
        <v>82.956729636175339</v>
      </c>
      <c r="O3081" s="8">
        <f>IF(E3080&lt;&gt;E3081,SUM($N$4:N3081)-SUM($O$3:O3080),0)</f>
        <v>0</v>
      </c>
      <c r="P3081" s="6">
        <f>IF(B3081&gt;0,SUM($O$4:O3081)-SUM($P$3:P3080),0)</f>
        <v>0</v>
      </c>
      <c r="Q3081" s="6">
        <f t="shared" si="342"/>
        <v>25.847039980431308</v>
      </c>
      <c r="R3081" s="8">
        <f>IF(E3080&lt;&gt;E3081,SUM($Q$4:Q3081)-SUM($R$3:R3080),0)</f>
        <v>0</v>
      </c>
      <c r="S3081" s="6">
        <f>IF(B3081&gt;0,SUM($R$4:R3081)-SUM($S$3:S3080),0)</f>
        <v>0</v>
      </c>
    </row>
    <row r="3082" spans="1:19">
      <c r="A3082">
        <f>IF(E3081&lt;&gt;E3082,COUNTIF($A$4:A3081,"&lt;&gt;0")+1,0)</f>
        <v>0</v>
      </c>
      <c r="B3082">
        <f>IF(A3082&lt;&gt;0,IF(MOD(A3082,3)=0,COUNTIF($B$4:B3081,"&lt;&gt;0")+1,0),0)</f>
        <v>0</v>
      </c>
      <c r="C3082" s="9">
        <f>'Dash Board'!$C$12+COUNT('Daily reducing balance'!$F$4:F3081)</f>
        <v>44808</v>
      </c>
      <c r="D3082">
        <f t="shared" si="336"/>
        <v>2022</v>
      </c>
      <c r="E3082">
        <f t="shared" si="337"/>
        <v>9</v>
      </c>
      <c r="F3082">
        <f>DAY('Dash Board'!$C$12+COUNT('Daily reducing balance'!$F$4:F3081))</f>
        <v>4</v>
      </c>
      <c r="G3082" s="8">
        <f t="shared" si="338"/>
        <v>188628.86687149081</v>
      </c>
      <c r="H3082" s="6">
        <f>G3082*'Dash Board'!$C$11/365</f>
        <v>54.263098689058992</v>
      </c>
      <c r="I3082" s="6">
        <f>H3082*'Dash Board'!$C$18/'Dash Board'!$C$11</f>
        <v>25.839570804313809</v>
      </c>
      <c r="J3082" s="6">
        <f>(G3082&gt;1)*PMT('Dash Board'!$C$11/365,$U$4,-'Dash Board'!$C$19)</f>
        <v>108.80376961660664</v>
      </c>
      <c r="K3082" s="6">
        <f t="shared" si="340"/>
        <v>0</v>
      </c>
      <c r="L3082" s="8">
        <f t="shared" si="341"/>
        <v>188574.32620056326</v>
      </c>
      <c r="N3082" s="8">
        <f t="shared" si="339"/>
        <v>82.964198812292835</v>
      </c>
      <c r="O3082" s="8">
        <f>IF(E3081&lt;&gt;E3082,SUM($N$4:N3082)-SUM($O$3:O3081),0)</f>
        <v>0</v>
      </c>
      <c r="P3082" s="6">
        <f>IF(B3082&gt;0,SUM($O$4:O3082)-SUM($P$3:P3081),0)</f>
        <v>0</v>
      </c>
      <c r="Q3082" s="6">
        <f t="shared" si="342"/>
        <v>25.839570804313809</v>
      </c>
      <c r="R3082" s="8">
        <f>IF(E3081&lt;&gt;E3082,SUM($Q$4:Q3082)-SUM($R$3:R3081),0)</f>
        <v>0</v>
      </c>
      <c r="S3082" s="6">
        <f>IF(B3082&gt;0,SUM($R$4:R3082)-SUM($S$3:S3081),0)</f>
        <v>0</v>
      </c>
    </row>
    <row r="3083" spans="1:19">
      <c r="A3083">
        <f>IF(E3082&lt;&gt;E3083,COUNTIF($A$4:A3082,"&lt;&gt;0")+1,0)</f>
        <v>0</v>
      </c>
      <c r="B3083">
        <f>IF(A3083&lt;&gt;0,IF(MOD(A3083,3)=0,COUNTIF($B$4:B3082,"&lt;&gt;0")+1,0),0)</f>
        <v>0</v>
      </c>
      <c r="C3083" s="9">
        <f>'Dash Board'!$C$12+COUNT('Daily reducing balance'!$F$4:F3082)</f>
        <v>44809</v>
      </c>
      <c r="D3083">
        <f t="shared" si="336"/>
        <v>2022</v>
      </c>
      <c r="E3083">
        <f t="shared" si="337"/>
        <v>9</v>
      </c>
      <c r="F3083">
        <f>DAY('Dash Board'!$C$12+COUNT('Daily reducing balance'!$F$4:F3082))</f>
        <v>5</v>
      </c>
      <c r="G3083" s="8">
        <f t="shared" si="338"/>
        <v>188574.32620056326</v>
      </c>
      <c r="H3083" s="6">
        <f>G3083*'Dash Board'!$C$11/365</f>
        <v>54.247408907011341</v>
      </c>
      <c r="I3083" s="6">
        <f>H3083*'Dash Board'!$C$18/'Dash Board'!$C$11</f>
        <v>25.832099479529212</v>
      </c>
      <c r="J3083" s="6">
        <f>(G3083&gt;1)*PMT('Dash Board'!$C$11/365,$U$4,-'Dash Board'!$C$19)</f>
        <v>108.80376961660664</v>
      </c>
      <c r="K3083" s="6">
        <f t="shared" si="340"/>
        <v>0</v>
      </c>
      <c r="L3083" s="8">
        <f t="shared" si="341"/>
        <v>188519.76983985366</v>
      </c>
      <c r="N3083" s="8">
        <f t="shared" si="339"/>
        <v>82.971670137077439</v>
      </c>
      <c r="O3083" s="8">
        <f>IF(E3082&lt;&gt;E3083,SUM($N$4:N3083)-SUM($O$3:O3082),0)</f>
        <v>0</v>
      </c>
      <c r="P3083" s="6">
        <f>IF(B3083&gt;0,SUM($O$4:O3083)-SUM($P$3:P3082),0)</f>
        <v>0</v>
      </c>
      <c r="Q3083" s="6">
        <f t="shared" si="342"/>
        <v>25.832099479529212</v>
      </c>
      <c r="R3083" s="8">
        <f>IF(E3082&lt;&gt;E3083,SUM($Q$4:Q3083)-SUM($R$3:R3082),0)</f>
        <v>0</v>
      </c>
      <c r="S3083" s="6">
        <f>IF(B3083&gt;0,SUM($R$4:R3083)-SUM($S$3:S3082),0)</f>
        <v>0</v>
      </c>
    </row>
    <row r="3084" spans="1:19">
      <c r="A3084">
        <f>IF(E3083&lt;&gt;E3084,COUNTIF($A$4:A3083,"&lt;&gt;0")+1,0)</f>
        <v>0</v>
      </c>
      <c r="B3084">
        <f>IF(A3084&lt;&gt;0,IF(MOD(A3084,3)=0,COUNTIF($B$4:B3083,"&lt;&gt;0")+1,0),0)</f>
        <v>0</v>
      </c>
      <c r="C3084" s="9">
        <f>'Dash Board'!$C$12+COUNT('Daily reducing balance'!$F$4:F3083)</f>
        <v>44810</v>
      </c>
      <c r="D3084">
        <f t="shared" si="336"/>
        <v>2022</v>
      </c>
      <c r="E3084">
        <f t="shared" si="337"/>
        <v>9</v>
      </c>
      <c r="F3084">
        <f>DAY('Dash Board'!$C$12+COUNT('Daily reducing balance'!$F$4:F3083))</f>
        <v>6</v>
      </c>
      <c r="G3084" s="8">
        <f t="shared" si="338"/>
        <v>188519.76983985366</v>
      </c>
      <c r="H3084" s="6">
        <f>G3084*'Dash Board'!$C$11/365</f>
        <v>54.231714611464753</v>
      </c>
      <c r="I3084" s="6">
        <f>H3084*'Dash Board'!$C$18/'Dash Board'!$C$11</f>
        <v>25.824626005459407</v>
      </c>
      <c r="J3084" s="6">
        <f>(G3084&gt;1)*PMT('Dash Board'!$C$11/365,$U$4,-'Dash Board'!$C$19)</f>
        <v>108.80376961660664</v>
      </c>
      <c r="K3084" s="6">
        <f t="shared" si="340"/>
        <v>0</v>
      </c>
      <c r="L3084" s="8">
        <f t="shared" si="341"/>
        <v>188465.19778484851</v>
      </c>
      <c r="N3084" s="8">
        <f t="shared" si="339"/>
        <v>82.979143611147236</v>
      </c>
      <c r="O3084" s="8">
        <f>IF(E3083&lt;&gt;E3084,SUM($N$4:N3084)-SUM($O$3:O3083),0)</f>
        <v>0</v>
      </c>
      <c r="P3084" s="6">
        <f>IF(B3084&gt;0,SUM($O$4:O3084)-SUM($P$3:P3083),0)</f>
        <v>0</v>
      </c>
      <c r="Q3084" s="6">
        <f t="shared" si="342"/>
        <v>25.824626005459407</v>
      </c>
      <c r="R3084" s="8">
        <f>IF(E3083&lt;&gt;E3084,SUM($Q$4:Q3084)-SUM($R$3:R3083),0)</f>
        <v>0</v>
      </c>
      <c r="S3084" s="6">
        <f>IF(B3084&gt;0,SUM($R$4:R3084)-SUM($S$3:S3083),0)</f>
        <v>0</v>
      </c>
    </row>
    <row r="3085" spans="1:19">
      <c r="A3085">
        <f>IF(E3084&lt;&gt;E3085,COUNTIF($A$4:A3084,"&lt;&gt;0")+1,0)</f>
        <v>0</v>
      </c>
      <c r="B3085">
        <f>IF(A3085&lt;&gt;0,IF(MOD(A3085,3)=0,COUNTIF($B$4:B3084,"&lt;&gt;0")+1,0),0)</f>
        <v>0</v>
      </c>
      <c r="C3085" s="9">
        <f>'Dash Board'!$C$12+COUNT('Daily reducing balance'!$F$4:F3084)</f>
        <v>44811</v>
      </c>
      <c r="D3085">
        <f t="shared" si="336"/>
        <v>2022</v>
      </c>
      <c r="E3085">
        <f t="shared" si="337"/>
        <v>9</v>
      </c>
      <c r="F3085">
        <f>DAY('Dash Board'!$C$12+COUNT('Daily reducing balance'!$F$4:F3084))</f>
        <v>7</v>
      </c>
      <c r="G3085" s="8">
        <f t="shared" si="338"/>
        <v>188465.19778484851</v>
      </c>
      <c r="H3085" s="6">
        <f>G3085*'Dash Board'!$C$11/365</f>
        <v>54.216015801120804</v>
      </c>
      <c r="I3085" s="6">
        <f>H3085*'Dash Board'!$C$18/'Dash Board'!$C$11</f>
        <v>25.817150381486101</v>
      </c>
      <c r="J3085" s="6">
        <f>(G3085&gt;1)*PMT('Dash Board'!$C$11/365,$U$4,-'Dash Board'!$C$19)</f>
        <v>108.80376961660664</v>
      </c>
      <c r="K3085" s="6">
        <f t="shared" si="340"/>
        <v>0</v>
      </c>
      <c r="L3085" s="8">
        <f t="shared" si="341"/>
        <v>188410.61003103302</v>
      </c>
      <c r="N3085" s="8">
        <f t="shared" si="339"/>
        <v>82.986619235120543</v>
      </c>
      <c r="O3085" s="8">
        <f>IF(E3084&lt;&gt;E3085,SUM($N$4:N3085)-SUM($O$3:O3084),0)</f>
        <v>0</v>
      </c>
      <c r="P3085" s="6">
        <f>IF(B3085&gt;0,SUM($O$4:O3085)-SUM($P$3:P3084),0)</f>
        <v>0</v>
      </c>
      <c r="Q3085" s="6">
        <f t="shared" si="342"/>
        <v>25.817150381486101</v>
      </c>
      <c r="R3085" s="8">
        <f>IF(E3084&lt;&gt;E3085,SUM($Q$4:Q3085)-SUM($R$3:R3084),0)</f>
        <v>0</v>
      </c>
      <c r="S3085" s="6">
        <f>IF(B3085&gt;0,SUM($R$4:R3085)-SUM($S$3:S3084),0)</f>
        <v>0</v>
      </c>
    </row>
    <row r="3086" spans="1:19">
      <c r="A3086">
        <f>IF(E3085&lt;&gt;E3086,COUNTIF($A$4:A3085,"&lt;&gt;0")+1,0)</f>
        <v>0</v>
      </c>
      <c r="B3086">
        <f>IF(A3086&lt;&gt;0,IF(MOD(A3086,3)=0,COUNTIF($B$4:B3085,"&lt;&gt;0")+1,0),0)</f>
        <v>0</v>
      </c>
      <c r="C3086" s="9">
        <f>'Dash Board'!$C$12+COUNT('Daily reducing balance'!$F$4:F3085)</f>
        <v>44812</v>
      </c>
      <c r="D3086">
        <f t="shared" si="336"/>
        <v>2022</v>
      </c>
      <c r="E3086">
        <f t="shared" si="337"/>
        <v>9</v>
      </c>
      <c r="F3086">
        <f>DAY('Dash Board'!$C$12+COUNT('Daily reducing balance'!$F$4:F3085))</f>
        <v>8</v>
      </c>
      <c r="G3086" s="8">
        <f t="shared" si="338"/>
        <v>188410.61003103302</v>
      </c>
      <c r="H3086" s="6">
        <f>G3086*'Dash Board'!$C$11/365</f>
        <v>54.200312474680729</v>
      </c>
      <c r="I3086" s="6">
        <f>H3086*'Dash Board'!$C$18/'Dash Board'!$C$11</f>
        <v>25.809672606990826</v>
      </c>
      <c r="J3086" s="6">
        <f>(G3086&gt;1)*PMT('Dash Board'!$C$11/365,$U$4,-'Dash Board'!$C$19)</f>
        <v>108.80376961660664</v>
      </c>
      <c r="K3086" s="6">
        <f t="shared" si="340"/>
        <v>0</v>
      </c>
      <c r="L3086" s="8">
        <f t="shared" si="341"/>
        <v>188356.00657389109</v>
      </c>
      <c r="N3086" s="8">
        <f t="shared" si="339"/>
        <v>82.994097009615814</v>
      </c>
      <c r="O3086" s="8">
        <f>IF(E3085&lt;&gt;E3086,SUM($N$4:N3086)-SUM($O$3:O3085),0)</f>
        <v>0</v>
      </c>
      <c r="P3086" s="6">
        <f>IF(B3086&gt;0,SUM($O$4:O3086)-SUM($P$3:P3085),0)</f>
        <v>0</v>
      </c>
      <c r="Q3086" s="6">
        <f t="shared" si="342"/>
        <v>25.809672606990826</v>
      </c>
      <c r="R3086" s="8">
        <f>IF(E3085&lt;&gt;E3086,SUM($Q$4:Q3086)-SUM($R$3:R3085),0)</f>
        <v>0</v>
      </c>
      <c r="S3086" s="6">
        <f>IF(B3086&gt;0,SUM($R$4:R3086)-SUM($S$3:S3085),0)</f>
        <v>0</v>
      </c>
    </row>
    <row r="3087" spans="1:19">
      <c r="A3087">
        <f>IF(E3086&lt;&gt;E3087,COUNTIF($A$4:A3086,"&lt;&gt;0")+1,0)</f>
        <v>0</v>
      </c>
      <c r="B3087">
        <f>IF(A3087&lt;&gt;0,IF(MOD(A3087,3)=0,COUNTIF($B$4:B3086,"&lt;&gt;0")+1,0),0)</f>
        <v>0</v>
      </c>
      <c r="C3087" s="9">
        <f>'Dash Board'!$C$12+COUNT('Daily reducing balance'!$F$4:F3086)</f>
        <v>44813</v>
      </c>
      <c r="D3087">
        <f t="shared" si="336"/>
        <v>2022</v>
      </c>
      <c r="E3087">
        <f t="shared" si="337"/>
        <v>9</v>
      </c>
      <c r="F3087">
        <f>DAY('Dash Board'!$C$12+COUNT('Daily reducing balance'!$F$4:F3086))</f>
        <v>9</v>
      </c>
      <c r="G3087" s="8">
        <f t="shared" si="338"/>
        <v>188356.00657389109</v>
      </c>
      <c r="H3087" s="6">
        <f>G3087*'Dash Board'!$C$11/365</f>
        <v>54.184604630845378</v>
      </c>
      <c r="I3087" s="6">
        <f>H3087*'Dash Board'!$C$18/'Dash Board'!$C$11</f>
        <v>25.802192681354946</v>
      </c>
      <c r="J3087" s="6">
        <f>(G3087&gt;1)*PMT('Dash Board'!$C$11/365,$U$4,-'Dash Board'!$C$19)</f>
        <v>108.80376961660664</v>
      </c>
      <c r="K3087" s="6">
        <f t="shared" si="340"/>
        <v>0</v>
      </c>
      <c r="L3087" s="8">
        <f t="shared" si="341"/>
        <v>188301.38740890531</v>
      </c>
      <c r="N3087" s="8">
        <f t="shared" si="339"/>
        <v>83.001576935251705</v>
      </c>
      <c r="O3087" s="8">
        <f>IF(E3086&lt;&gt;E3087,SUM($N$4:N3087)-SUM($O$3:O3086),0)</f>
        <v>0</v>
      </c>
      <c r="P3087" s="6">
        <f>IF(B3087&gt;0,SUM($O$4:O3087)-SUM($P$3:P3086),0)</f>
        <v>0</v>
      </c>
      <c r="Q3087" s="6">
        <f t="shared" si="342"/>
        <v>25.802192681354946</v>
      </c>
      <c r="R3087" s="8">
        <f>IF(E3086&lt;&gt;E3087,SUM($Q$4:Q3087)-SUM($R$3:R3086),0)</f>
        <v>0</v>
      </c>
      <c r="S3087" s="6">
        <f>IF(B3087&gt;0,SUM($R$4:R3087)-SUM($S$3:S3086),0)</f>
        <v>0</v>
      </c>
    </row>
    <row r="3088" spans="1:19">
      <c r="A3088">
        <f>IF(E3087&lt;&gt;E3088,COUNTIF($A$4:A3087,"&lt;&gt;0")+1,0)</f>
        <v>0</v>
      </c>
      <c r="B3088">
        <f>IF(A3088&lt;&gt;0,IF(MOD(A3088,3)=0,COUNTIF($B$4:B3087,"&lt;&gt;0")+1,0),0)</f>
        <v>0</v>
      </c>
      <c r="C3088" s="9">
        <f>'Dash Board'!$C$12+COUNT('Daily reducing balance'!$F$4:F3087)</f>
        <v>44814</v>
      </c>
      <c r="D3088">
        <f t="shared" si="336"/>
        <v>2022</v>
      </c>
      <c r="E3088">
        <f t="shared" si="337"/>
        <v>9</v>
      </c>
      <c r="F3088">
        <f>DAY('Dash Board'!$C$12+COUNT('Daily reducing balance'!$F$4:F3087))</f>
        <v>10</v>
      </c>
      <c r="G3088" s="8">
        <f t="shared" si="338"/>
        <v>188301.38740890531</v>
      </c>
      <c r="H3088" s="6">
        <f>G3088*'Dash Board'!$C$11/365</f>
        <v>54.168892268315219</v>
      </c>
      <c r="I3088" s="6">
        <f>H3088*'Dash Board'!$C$18/'Dash Board'!$C$11</f>
        <v>25.794710603959629</v>
      </c>
      <c r="J3088" s="6">
        <f>(G3088&gt;1)*PMT('Dash Board'!$C$11/365,$U$4,-'Dash Board'!$C$19)</f>
        <v>108.80376961660664</v>
      </c>
      <c r="K3088" s="6">
        <f t="shared" si="340"/>
        <v>0</v>
      </c>
      <c r="L3088" s="8">
        <f t="shared" si="341"/>
        <v>188246.75253155702</v>
      </c>
      <c r="N3088" s="8">
        <f t="shared" si="339"/>
        <v>83.009059012647015</v>
      </c>
      <c r="O3088" s="8">
        <f>IF(E3087&lt;&gt;E3088,SUM($N$4:N3088)-SUM($O$3:O3087),0)</f>
        <v>0</v>
      </c>
      <c r="P3088" s="6">
        <f>IF(B3088&gt;0,SUM($O$4:O3088)-SUM($P$3:P3087),0)</f>
        <v>0</v>
      </c>
      <c r="Q3088" s="6">
        <f t="shared" si="342"/>
        <v>25.794710603959629</v>
      </c>
      <c r="R3088" s="8">
        <f>IF(E3087&lt;&gt;E3088,SUM($Q$4:Q3088)-SUM($R$3:R3087),0)</f>
        <v>0</v>
      </c>
      <c r="S3088" s="6">
        <f>IF(B3088&gt;0,SUM($R$4:R3088)-SUM($S$3:S3087),0)</f>
        <v>0</v>
      </c>
    </row>
    <row r="3089" spans="1:19">
      <c r="A3089">
        <f>IF(E3088&lt;&gt;E3089,COUNTIF($A$4:A3088,"&lt;&gt;0")+1,0)</f>
        <v>0</v>
      </c>
      <c r="B3089">
        <f>IF(A3089&lt;&gt;0,IF(MOD(A3089,3)=0,COUNTIF($B$4:B3088,"&lt;&gt;0")+1,0),0)</f>
        <v>0</v>
      </c>
      <c r="C3089" s="9">
        <f>'Dash Board'!$C$12+COUNT('Daily reducing balance'!$F$4:F3088)</f>
        <v>44815</v>
      </c>
      <c r="D3089">
        <f t="shared" si="336"/>
        <v>2022</v>
      </c>
      <c r="E3089">
        <f t="shared" si="337"/>
        <v>9</v>
      </c>
      <c r="F3089">
        <f>DAY('Dash Board'!$C$12+COUNT('Daily reducing balance'!$F$4:F3088))</f>
        <v>11</v>
      </c>
      <c r="G3089" s="8">
        <f t="shared" si="338"/>
        <v>188246.75253155702</v>
      </c>
      <c r="H3089" s="6">
        <f>G3089*'Dash Board'!$C$11/365</f>
        <v>54.153175385790369</v>
      </c>
      <c r="I3089" s="6">
        <f>H3089*'Dash Board'!$C$18/'Dash Board'!$C$11</f>
        <v>25.787226374185892</v>
      </c>
      <c r="J3089" s="6">
        <f>(G3089&gt;1)*PMT('Dash Board'!$C$11/365,$U$4,-'Dash Board'!$C$19)</f>
        <v>108.80376961660664</v>
      </c>
      <c r="K3089" s="6">
        <f t="shared" si="340"/>
        <v>0</v>
      </c>
      <c r="L3089" s="8">
        <f t="shared" si="341"/>
        <v>188192.1019373262</v>
      </c>
      <c r="N3089" s="8">
        <f t="shared" si="339"/>
        <v>83.016543242420752</v>
      </c>
      <c r="O3089" s="8">
        <f>IF(E3088&lt;&gt;E3089,SUM($N$4:N3089)-SUM($O$3:O3088),0)</f>
        <v>0</v>
      </c>
      <c r="P3089" s="6">
        <f>IF(B3089&gt;0,SUM($O$4:O3089)-SUM($P$3:P3088),0)</f>
        <v>0</v>
      </c>
      <c r="Q3089" s="6">
        <f t="shared" si="342"/>
        <v>25.787226374185892</v>
      </c>
      <c r="R3089" s="8">
        <f>IF(E3088&lt;&gt;E3089,SUM($Q$4:Q3089)-SUM($R$3:R3088),0)</f>
        <v>0</v>
      </c>
      <c r="S3089" s="6">
        <f>IF(B3089&gt;0,SUM($R$4:R3089)-SUM($S$3:S3088),0)</f>
        <v>0</v>
      </c>
    </row>
    <row r="3090" spans="1:19">
      <c r="A3090">
        <f>IF(E3089&lt;&gt;E3090,COUNTIF($A$4:A3089,"&lt;&gt;0")+1,0)</f>
        <v>0</v>
      </c>
      <c r="B3090">
        <f>IF(A3090&lt;&gt;0,IF(MOD(A3090,3)=0,COUNTIF($B$4:B3089,"&lt;&gt;0")+1,0),0)</f>
        <v>0</v>
      </c>
      <c r="C3090" s="9">
        <f>'Dash Board'!$C$12+COUNT('Daily reducing balance'!$F$4:F3089)</f>
        <v>44816</v>
      </c>
      <c r="D3090">
        <f t="shared" si="336"/>
        <v>2022</v>
      </c>
      <c r="E3090">
        <f t="shared" si="337"/>
        <v>9</v>
      </c>
      <c r="F3090">
        <f>DAY('Dash Board'!$C$12+COUNT('Daily reducing balance'!$F$4:F3089))</f>
        <v>12</v>
      </c>
      <c r="G3090" s="8">
        <f t="shared" si="338"/>
        <v>188192.1019373262</v>
      </c>
      <c r="H3090" s="6">
        <f>G3090*'Dash Board'!$C$11/365</f>
        <v>54.137453981970552</v>
      </c>
      <c r="I3090" s="6">
        <f>H3090*'Dash Board'!$C$18/'Dash Board'!$C$11</f>
        <v>25.779739991414552</v>
      </c>
      <c r="J3090" s="6">
        <f>(G3090&gt;1)*PMT('Dash Board'!$C$11/365,$U$4,-'Dash Board'!$C$19)</f>
        <v>108.80376961660664</v>
      </c>
      <c r="K3090" s="6">
        <f t="shared" si="340"/>
        <v>0</v>
      </c>
      <c r="L3090" s="8">
        <f t="shared" si="341"/>
        <v>188137.43562169155</v>
      </c>
      <c r="N3090" s="8">
        <f t="shared" si="339"/>
        <v>83.0240296251921</v>
      </c>
      <c r="O3090" s="8">
        <f>IF(E3089&lt;&gt;E3090,SUM($N$4:N3090)-SUM($O$3:O3089),0)</f>
        <v>0</v>
      </c>
      <c r="P3090" s="6">
        <f>IF(B3090&gt;0,SUM($O$4:O3090)-SUM($P$3:P3089),0)</f>
        <v>0</v>
      </c>
      <c r="Q3090" s="6">
        <f t="shared" si="342"/>
        <v>25.779739991414552</v>
      </c>
      <c r="R3090" s="8">
        <f>IF(E3089&lt;&gt;E3090,SUM($Q$4:Q3090)-SUM($R$3:R3089),0)</f>
        <v>0</v>
      </c>
      <c r="S3090" s="6">
        <f>IF(B3090&gt;0,SUM($R$4:R3090)-SUM($S$3:S3089),0)</f>
        <v>0</v>
      </c>
    </row>
    <row r="3091" spans="1:19">
      <c r="A3091">
        <f>IF(E3090&lt;&gt;E3091,COUNTIF($A$4:A3090,"&lt;&gt;0")+1,0)</f>
        <v>0</v>
      </c>
      <c r="B3091">
        <f>IF(A3091&lt;&gt;0,IF(MOD(A3091,3)=0,COUNTIF($B$4:B3090,"&lt;&gt;0")+1,0),0)</f>
        <v>0</v>
      </c>
      <c r="C3091" s="9">
        <f>'Dash Board'!$C$12+COUNT('Daily reducing balance'!$F$4:F3090)</f>
        <v>44817</v>
      </c>
      <c r="D3091">
        <f t="shared" si="336"/>
        <v>2022</v>
      </c>
      <c r="E3091">
        <f t="shared" si="337"/>
        <v>9</v>
      </c>
      <c r="F3091">
        <f>DAY('Dash Board'!$C$12+COUNT('Daily reducing balance'!$F$4:F3090))</f>
        <v>13</v>
      </c>
      <c r="G3091" s="8">
        <f t="shared" si="338"/>
        <v>188137.43562169155</v>
      </c>
      <c r="H3091" s="6">
        <f>G3091*'Dash Board'!$C$11/365</f>
        <v>54.121728055555096</v>
      </c>
      <c r="I3091" s="6">
        <f>H3091*'Dash Board'!$C$18/'Dash Board'!$C$11</f>
        <v>25.77225145502624</v>
      </c>
      <c r="J3091" s="6">
        <f>(G3091&gt;1)*PMT('Dash Board'!$C$11/365,$U$4,-'Dash Board'!$C$19)</f>
        <v>108.80376961660664</v>
      </c>
      <c r="K3091" s="6">
        <f t="shared" si="340"/>
        <v>0</v>
      </c>
      <c r="L3091" s="8">
        <f t="shared" si="341"/>
        <v>188082.75358013049</v>
      </c>
      <c r="N3091" s="8">
        <f t="shared" si="339"/>
        <v>83.031518161580408</v>
      </c>
      <c r="O3091" s="8">
        <f>IF(E3090&lt;&gt;E3091,SUM($N$4:N3091)-SUM($O$3:O3090),0)</f>
        <v>0</v>
      </c>
      <c r="P3091" s="6">
        <f>IF(B3091&gt;0,SUM($O$4:O3091)-SUM($P$3:P3090),0)</f>
        <v>0</v>
      </c>
      <c r="Q3091" s="6">
        <f t="shared" si="342"/>
        <v>25.77225145502624</v>
      </c>
      <c r="R3091" s="8">
        <f>IF(E3090&lt;&gt;E3091,SUM($Q$4:Q3091)-SUM($R$3:R3090),0)</f>
        <v>0</v>
      </c>
      <c r="S3091" s="6">
        <f>IF(B3091&gt;0,SUM($R$4:R3091)-SUM($S$3:S3090),0)</f>
        <v>0</v>
      </c>
    </row>
    <row r="3092" spans="1:19">
      <c r="A3092">
        <f>IF(E3091&lt;&gt;E3092,COUNTIF($A$4:A3091,"&lt;&gt;0")+1,0)</f>
        <v>0</v>
      </c>
      <c r="B3092">
        <f>IF(A3092&lt;&gt;0,IF(MOD(A3092,3)=0,COUNTIF($B$4:B3091,"&lt;&gt;0")+1,0),0)</f>
        <v>0</v>
      </c>
      <c r="C3092" s="9">
        <f>'Dash Board'!$C$12+COUNT('Daily reducing balance'!$F$4:F3091)</f>
        <v>44818</v>
      </c>
      <c r="D3092">
        <f t="shared" si="336"/>
        <v>2022</v>
      </c>
      <c r="E3092">
        <f t="shared" si="337"/>
        <v>9</v>
      </c>
      <c r="F3092">
        <f>DAY('Dash Board'!$C$12+COUNT('Daily reducing balance'!$F$4:F3091))</f>
        <v>14</v>
      </c>
      <c r="G3092" s="8">
        <f t="shared" si="338"/>
        <v>188082.75358013049</v>
      </c>
      <c r="H3092" s="6">
        <f>G3092*'Dash Board'!$C$11/365</f>
        <v>54.105997605243019</v>
      </c>
      <c r="I3092" s="6">
        <f>H3092*'Dash Board'!$C$18/'Dash Board'!$C$11</f>
        <v>25.764760764401441</v>
      </c>
      <c r="J3092" s="6">
        <f>(G3092&gt;1)*PMT('Dash Board'!$C$11/365,$U$4,-'Dash Board'!$C$19)</f>
        <v>108.80376961660664</v>
      </c>
      <c r="K3092" s="6">
        <f t="shared" si="340"/>
        <v>0</v>
      </c>
      <c r="L3092" s="8">
        <f t="shared" si="341"/>
        <v>188028.05580811913</v>
      </c>
      <c r="N3092" s="8">
        <f t="shared" si="339"/>
        <v>83.0390088522052</v>
      </c>
      <c r="O3092" s="8">
        <f>IF(E3091&lt;&gt;E3092,SUM($N$4:N3092)-SUM($O$3:O3091),0)</f>
        <v>0</v>
      </c>
      <c r="P3092" s="6">
        <f>IF(B3092&gt;0,SUM($O$4:O3092)-SUM($P$3:P3091),0)</f>
        <v>0</v>
      </c>
      <c r="Q3092" s="6">
        <f t="shared" si="342"/>
        <v>25.764760764401441</v>
      </c>
      <c r="R3092" s="8">
        <f>IF(E3091&lt;&gt;E3092,SUM($Q$4:Q3092)-SUM($R$3:R3091),0)</f>
        <v>0</v>
      </c>
      <c r="S3092" s="6">
        <f>IF(B3092&gt;0,SUM($R$4:R3092)-SUM($S$3:S3091),0)</f>
        <v>0</v>
      </c>
    </row>
    <row r="3093" spans="1:19">
      <c r="A3093">
        <f>IF(E3092&lt;&gt;E3093,COUNTIF($A$4:A3092,"&lt;&gt;0")+1,0)</f>
        <v>0</v>
      </c>
      <c r="B3093">
        <f>IF(A3093&lt;&gt;0,IF(MOD(A3093,3)=0,COUNTIF($B$4:B3092,"&lt;&gt;0")+1,0),0)</f>
        <v>0</v>
      </c>
      <c r="C3093" s="9">
        <f>'Dash Board'!$C$12+COUNT('Daily reducing balance'!$F$4:F3092)</f>
        <v>44819</v>
      </c>
      <c r="D3093">
        <f t="shared" si="336"/>
        <v>2022</v>
      </c>
      <c r="E3093">
        <f t="shared" si="337"/>
        <v>9</v>
      </c>
      <c r="F3093">
        <f>DAY('Dash Board'!$C$12+COUNT('Daily reducing balance'!$F$4:F3092))</f>
        <v>15</v>
      </c>
      <c r="G3093" s="8">
        <f t="shared" si="338"/>
        <v>188028.05580811913</v>
      </c>
      <c r="H3093" s="6">
        <f>G3093*'Dash Board'!$C$11/365</f>
        <v>54.090262629732898</v>
      </c>
      <c r="I3093" s="6">
        <f>H3093*'Dash Board'!$C$18/'Dash Board'!$C$11</f>
        <v>25.75726791892043</v>
      </c>
      <c r="J3093" s="6">
        <f>(G3093&gt;1)*PMT('Dash Board'!$C$11/365,$U$4,-'Dash Board'!$C$19)</f>
        <v>108.80376961660664</v>
      </c>
      <c r="K3093" s="6">
        <f t="shared" si="340"/>
        <v>0</v>
      </c>
      <c r="L3093" s="8">
        <f t="shared" si="341"/>
        <v>187973.34230113224</v>
      </c>
      <c r="N3093" s="8">
        <f t="shared" si="339"/>
        <v>83.04650169768621</v>
      </c>
      <c r="O3093" s="8">
        <f>IF(E3092&lt;&gt;E3093,SUM($N$4:N3093)-SUM($O$3:O3092),0)</f>
        <v>0</v>
      </c>
      <c r="P3093" s="6">
        <f>IF(B3093&gt;0,SUM($O$4:O3093)-SUM($P$3:P3092),0)</f>
        <v>0</v>
      </c>
      <c r="Q3093" s="6">
        <f t="shared" si="342"/>
        <v>25.75726791892043</v>
      </c>
      <c r="R3093" s="8">
        <f>IF(E3092&lt;&gt;E3093,SUM($Q$4:Q3093)-SUM($R$3:R3092),0)</f>
        <v>0</v>
      </c>
      <c r="S3093" s="6">
        <f>IF(B3093&gt;0,SUM($R$4:R3093)-SUM($S$3:S3092),0)</f>
        <v>0</v>
      </c>
    </row>
    <row r="3094" spans="1:19">
      <c r="A3094">
        <f>IF(E3093&lt;&gt;E3094,COUNTIF($A$4:A3093,"&lt;&gt;0")+1,0)</f>
        <v>0</v>
      </c>
      <c r="B3094">
        <f>IF(A3094&lt;&gt;0,IF(MOD(A3094,3)=0,COUNTIF($B$4:B3093,"&lt;&gt;0")+1,0),0)</f>
        <v>0</v>
      </c>
      <c r="C3094" s="9">
        <f>'Dash Board'!$C$12+COUNT('Daily reducing balance'!$F$4:F3093)</f>
        <v>44820</v>
      </c>
      <c r="D3094">
        <f t="shared" si="336"/>
        <v>2022</v>
      </c>
      <c r="E3094">
        <f t="shared" si="337"/>
        <v>9</v>
      </c>
      <c r="F3094">
        <f>DAY('Dash Board'!$C$12+COUNT('Daily reducing balance'!$F$4:F3093))</f>
        <v>16</v>
      </c>
      <c r="G3094" s="8">
        <f t="shared" si="338"/>
        <v>187973.34230113224</v>
      </c>
      <c r="H3094" s="6">
        <f>G3094*'Dash Board'!$C$11/365</f>
        <v>54.074523127722969</v>
      </c>
      <c r="I3094" s="6">
        <f>H3094*'Dash Board'!$C$18/'Dash Board'!$C$11</f>
        <v>25.74977291796332</v>
      </c>
      <c r="J3094" s="6">
        <f>(G3094&gt;1)*PMT('Dash Board'!$C$11/365,$U$4,-'Dash Board'!$C$19)</f>
        <v>108.80376961660664</v>
      </c>
      <c r="K3094" s="6">
        <f t="shared" si="340"/>
        <v>0</v>
      </c>
      <c r="L3094" s="8">
        <f t="shared" si="341"/>
        <v>187918.61305464336</v>
      </c>
      <c r="N3094" s="8">
        <f t="shared" si="339"/>
        <v>83.053996698643317</v>
      </c>
      <c r="O3094" s="8">
        <f>IF(E3093&lt;&gt;E3094,SUM($N$4:N3094)-SUM($O$3:O3093),0)</f>
        <v>0</v>
      </c>
      <c r="P3094" s="6">
        <f>IF(B3094&gt;0,SUM($O$4:O3094)-SUM($P$3:P3093),0)</f>
        <v>0</v>
      </c>
      <c r="Q3094" s="6">
        <f t="shared" si="342"/>
        <v>25.74977291796332</v>
      </c>
      <c r="R3094" s="8">
        <f>IF(E3093&lt;&gt;E3094,SUM($Q$4:Q3094)-SUM($R$3:R3093),0)</f>
        <v>0</v>
      </c>
      <c r="S3094" s="6">
        <f>IF(B3094&gt;0,SUM($R$4:R3094)-SUM($S$3:S3093),0)</f>
        <v>0</v>
      </c>
    </row>
    <row r="3095" spans="1:19">
      <c r="A3095">
        <f>IF(E3094&lt;&gt;E3095,COUNTIF($A$4:A3094,"&lt;&gt;0")+1,0)</f>
        <v>0</v>
      </c>
      <c r="B3095">
        <f>IF(A3095&lt;&gt;0,IF(MOD(A3095,3)=0,COUNTIF($B$4:B3094,"&lt;&gt;0")+1,0),0)</f>
        <v>0</v>
      </c>
      <c r="C3095" s="9">
        <f>'Dash Board'!$C$12+COUNT('Daily reducing balance'!$F$4:F3094)</f>
        <v>44821</v>
      </c>
      <c r="D3095">
        <f t="shared" si="336"/>
        <v>2022</v>
      </c>
      <c r="E3095">
        <f t="shared" si="337"/>
        <v>9</v>
      </c>
      <c r="F3095">
        <f>DAY('Dash Board'!$C$12+COUNT('Daily reducing balance'!$F$4:F3094))</f>
        <v>17</v>
      </c>
      <c r="G3095" s="8">
        <f t="shared" si="338"/>
        <v>187918.61305464336</v>
      </c>
      <c r="H3095" s="6">
        <f>G3095*'Dash Board'!$C$11/365</f>
        <v>54.058779097911099</v>
      </c>
      <c r="I3095" s="6">
        <f>H3095*'Dash Board'!$C$18/'Dash Board'!$C$11</f>
        <v>25.742275760910051</v>
      </c>
      <c r="J3095" s="6">
        <f>(G3095&gt;1)*PMT('Dash Board'!$C$11/365,$U$4,-'Dash Board'!$C$19)</f>
        <v>108.80376961660664</v>
      </c>
      <c r="K3095" s="6">
        <f t="shared" si="340"/>
        <v>0</v>
      </c>
      <c r="L3095" s="8">
        <f t="shared" si="341"/>
        <v>187863.86806412466</v>
      </c>
      <c r="N3095" s="8">
        <f t="shared" si="339"/>
        <v>83.061493855696597</v>
      </c>
      <c r="O3095" s="8">
        <f>IF(E3094&lt;&gt;E3095,SUM($N$4:N3095)-SUM($O$3:O3094),0)</f>
        <v>0</v>
      </c>
      <c r="P3095" s="6">
        <f>IF(B3095&gt;0,SUM($O$4:O3095)-SUM($P$3:P3094),0)</f>
        <v>0</v>
      </c>
      <c r="Q3095" s="6">
        <f t="shared" si="342"/>
        <v>25.742275760910051</v>
      </c>
      <c r="R3095" s="8">
        <f>IF(E3094&lt;&gt;E3095,SUM($Q$4:Q3095)-SUM($R$3:R3094),0)</f>
        <v>0</v>
      </c>
      <c r="S3095" s="6">
        <f>IF(B3095&gt;0,SUM($R$4:R3095)-SUM($S$3:S3094),0)</f>
        <v>0</v>
      </c>
    </row>
    <row r="3096" spans="1:19">
      <c r="A3096">
        <f>IF(E3095&lt;&gt;E3096,COUNTIF($A$4:A3095,"&lt;&gt;0")+1,0)</f>
        <v>0</v>
      </c>
      <c r="B3096">
        <f>IF(A3096&lt;&gt;0,IF(MOD(A3096,3)=0,COUNTIF($B$4:B3095,"&lt;&gt;0")+1,0),0)</f>
        <v>0</v>
      </c>
      <c r="C3096" s="9">
        <f>'Dash Board'!$C$12+COUNT('Daily reducing balance'!$F$4:F3095)</f>
        <v>44822</v>
      </c>
      <c r="D3096">
        <f t="shared" si="336"/>
        <v>2022</v>
      </c>
      <c r="E3096">
        <f t="shared" si="337"/>
        <v>9</v>
      </c>
      <c r="F3096">
        <f>DAY('Dash Board'!$C$12+COUNT('Daily reducing balance'!$F$4:F3095))</f>
        <v>18</v>
      </c>
      <c r="G3096" s="8">
        <f t="shared" si="338"/>
        <v>187863.86806412466</v>
      </c>
      <c r="H3096" s="6">
        <f>G3096*'Dash Board'!$C$11/365</f>
        <v>54.043030538994763</v>
      </c>
      <c r="I3096" s="6">
        <f>H3096*'Dash Board'!$C$18/'Dash Board'!$C$11</f>
        <v>25.734776447140366</v>
      </c>
      <c r="J3096" s="6">
        <f>(G3096&gt;1)*PMT('Dash Board'!$C$11/365,$U$4,-'Dash Board'!$C$19)</f>
        <v>108.80376961660664</v>
      </c>
      <c r="K3096" s="6">
        <f t="shared" si="340"/>
        <v>0</v>
      </c>
      <c r="L3096" s="8">
        <f t="shared" si="341"/>
        <v>187809.10732504705</v>
      </c>
      <c r="N3096" s="8">
        <f t="shared" si="339"/>
        <v>83.068993169466282</v>
      </c>
      <c r="O3096" s="8">
        <f>IF(E3095&lt;&gt;E3096,SUM($N$4:N3096)-SUM($O$3:O3095),0)</f>
        <v>0</v>
      </c>
      <c r="P3096" s="6">
        <f>IF(B3096&gt;0,SUM($O$4:O3096)-SUM($P$3:P3095),0)</f>
        <v>0</v>
      </c>
      <c r="Q3096" s="6">
        <f t="shared" si="342"/>
        <v>25.734776447140366</v>
      </c>
      <c r="R3096" s="8">
        <f>IF(E3095&lt;&gt;E3096,SUM($Q$4:Q3096)-SUM($R$3:R3095),0)</f>
        <v>0</v>
      </c>
      <c r="S3096" s="6">
        <f>IF(B3096&gt;0,SUM($R$4:R3096)-SUM($S$3:S3095),0)</f>
        <v>0</v>
      </c>
    </row>
    <row r="3097" spans="1:19">
      <c r="A3097">
        <f>IF(E3096&lt;&gt;E3097,COUNTIF($A$4:A3096,"&lt;&gt;0")+1,0)</f>
        <v>0</v>
      </c>
      <c r="B3097">
        <f>IF(A3097&lt;&gt;0,IF(MOD(A3097,3)=0,COUNTIF($B$4:B3096,"&lt;&gt;0")+1,0),0)</f>
        <v>0</v>
      </c>
      <c r="C3097" s="9">
        <f>'Dash Board'!$C$12+COUNT('Daily reducing balance'!$F$4:F3096)</f>
        <v>44823</v>
      </c>
      <c r="D3097">
        <f t="shared" si="336"/>
        <v>2022</v>
      </c>
      <c r="E3097">
        <f t="shared" si="337"/>
        <v>9</v>
      </c>
      <c r="F3097">
        <f>DAY('Dash Board'!$C$12+COUNT('Daily reducing balance'!$F$4:F3096))</f>
        <v>19</v>
      </c>
      <c r="G3097" s="8">
        <f t="shared" si="338"/>
        <v>187809.10732504705</v>
      </c>
      <c r="H3097" s="6">
        <f>G3097*'Dash Board'!$C$11/365</f>
        <v>54.027277449671068</v>
      </c>
      <c r="I3097" s="6">
        <f>H3097*'Dash Board'!$C$18/'Dash Board'!$C$11</f>
        <v>25.727274976033844</v>
      </c>
      <c r="J3097" s="6">
        <f>(G3097&gt;1)*PMT('Dash Board'!$C$11/365,$U$4,-'Dash Board'!$C$19)</f>
        <v>108.80376961660664</v>
      </c>
      <c r="K3097" s="6">
        <f t="shared" si="340"/>
        <v>0</v>
      </c>
      <c r="L3097" s="8">
        <f t="shared" si="341"/>
        <v>187754.33083288011</v>
      </c>
      <c r="N3097" s="8">
        <f t="shared" si="339"/>
        <v>83.076494640572804</v>
      </c>
      <c r="O3097" s="8">
        <f>IF(E3096&lt;&gt;E3097,SUM($N$4:N3097)-SUM($O$3:O3096),0)</f>
        <v>0</v>
      </c>
      <c r="P3097" s="6">
        <f>IF(B3097&gt;0,SUM($O$4:O3097)-SUM($P$3:P3096),0)</f>
        <v>0</v>
      </c>
      <c r="Q3097" s="6">
        <f t="shared" si="342"/>
        <v>25.727274976033844</v>
      </c>
      <c r="R3097" s="8">
        <f>IF(E3096&lt;&gt;E3097,SUM($Q$4:Q3097)-SUM($R$3:R3096),0)</f>
        <v>0</v>
      </c>
      <c r="S3097" s="6">
        <f>IF(B3097&gt;0,SUM($R$4:R3097)-SUM($S$3:S3096),0)</f>
        <v>0</v>
      </c>
    </row>
    <row r="3098" spans="1:19">
      <c r="A3098">
        <f>IF(E3097&lt;&gt;E3098,COUNTIF($A$4:A3097,"&lt;&gt;0")+1,0)</f>
        <v>0</v>
      </c>
      <c r="B3098">
        <f>IF(A3098&lt;&gt;0,IF(MOD(A3098,3)=0,COUNTIF($B$4:B3097,"&lt;&gt;0")+1,0),0)</f>
        <v>0</v>
      </c>
      <c r="C3098" s="9">
        <f>'Dash Board'!$C$12+COUNT('Daily reducing balance'!$F$4:F3097)</f>
        <v>44824</v>
      </c>
      <c r="D3098">
        <f t="shared" si="336"/>
        <v>2022</v>
      </c>
      <c r="E3098">
        <f t="shared" si="337"/>
        <v>9</v>
      </c>
      <c r="F3098">
        <f>DAY('Dash Board'!$C$12+COUNT('Daily reducing balance'!$F$4:F3097))</f>
        <v>20</v>
      </c>
      <c r="G3098" s="8">
        <f t="shared" si="338"/>
        <v>187754.33083288011</v>
      </c>
      <c r="H3098" s="6">
        <f>G3098*'Dash Board'!$C$11/365</f>
        <v>54.011519828636743</v>
      </c>
      <c r="I3098" s="6">
        <f>H3098*'Dash Board'!$C$18/'Dash Board'!$C$11</f>
        <v>25.719771346969878</v>
      </c>
      <c r="J3098" s="6">
        <f>(G3098&gt;1)*PMT('Dash Board'!$C$11/365,$U$4,-'Dash Board'!$C$19)</f>
        <v>108.80376961660664</v>
      </c>
      <c r="K3098" s="6">
        <f t="shared" si="340"/>
        <v>0</v>
      </c>
      <c r="L3098" s="8">
        <f t="shared" si="341"/>
        <v>187699.53858309213</v>
      </c>
      <c r="N3098" s="8">
        <f t="shared" si="339"/>
        <v>83.083998269636766</v>
      </c>
      <c r="O3098" s="8">
        <f>IF(E3097&lt;&gt;E3098,SUM($N$4:N3098)-SUM($O$3:O3097),0)</f>
        <v>0</v>
      </c>
      <c r="P3098" s="6">
        <f>IF(B3098&gt;0,SUM($O$4:O3098)-SUM($P$3:P3097),0)</f>
        <v>0</v>
      </c>
      <c r="Q3098" s="6">
        <f t="shared" si="342"/>
        <v>25.719771346969878</v>
      </c>
      <c r="R3098" s="8">
        <f>IF(E3097&lt;&gt;E3098,SUM($Q$4:Q3098)-SUM($R$3:R3097),0)</f>
        <v>0</v>
      </c>
      <c r="S3098" s="6">
        <f>IF(B3098&gt;0,SUM($R$4:R3098)-SUM($S$3:S3097),0)</f>
        <v>0</v>
      </c>
    </row>
    <row r="3099" spans="1:19">
      <c r="A3099">
        <f>IF(E3098&lt;&gt;E3099,COUNTIF($A$4:A3098,"&lt;&gt;0")+1,0)</f>
        <v>0</v>
      </c>
      <c r="B3099">
        <f>IF(A3099&lt;&gt;0,IF(MOD(A3099,3)=0,COUNTIF($B$4:B3098,"&lt;&gt;0")+1,0),0)</f>
        <v>0</v>
      </c>
      <c r="C3099" s="9">
        <f>'Dash Board'!$C$12+COUNT('Daily reducing balance'!$F$4:F3098)</f>
        <v>44825</v>
      </c>
      <c r="D3099">
        <f t="shared" si="336"/>
        <v>2022</v>
      </c>
      <c r="E3099">
        <f t="shared" si="337"/>
        <v>9</v>
      </c>
      <c r="F3099">
        <f>DAY('Dash Board'!$C$12+COUNT('Daily reducing balance'!$F$4:F3098))</f>
        <v>21</v>
      </c>
      <c r="G3099" s="8">
        <f t="shared" si="338"/>
        <v>187699.53858309213</v>
      </c>
      <c r="H3099" s="6">
        <f>G3099*'Dash Board'!$C$11/365</f>
        <v>53.995757674588141</v>
      </c>
      <c r="I3099" s="6">
        <f>H3099*'Dash Board'!$C$18/'Dash Board'!$C$11</f>
        <v>25.712265559327687</v>
      </c>
      <c r="J3099" s="6">
        <f>(G3099&gt;1)*PMT('Dash Board'!$C$11/365,$U$4,-'Dash Board'!$C$19)</f>
        <v>108.80376961660664</v>
      </c>
      <c r="K3099" s="6">
        <f t="shared" si="340"/>
        <v>0</v>
      </c>
      <c r="L3099" s="8">
        <f t="shared" si="341"/>
        <v>187644.73057115011</v>
      </c>
      <c r="N3099" s="8">
        <f t="shared" si="339"/>
        <v>83.091504057278954</v>
      </c>
      <c r="O3099" s="8">
        <f>IF(E3098&lt;&gt;E3099,SUM($N$4:N3099)-SUM($O$3:O3098),0)</f>
        <v>0</v>
      </c>
      <c r="P3099" s="6">
        <f>IF(B3099&gt;0,SUM($O$4:O3099)-SUM($P$3:P3098),0)</f>
        <v>0</v>
      </c>
      <c r="Q3099" s="6">
        <f t="shared" si="342"/>
        <v>25.712265559327687</v>
      </c>
      <c r="R3099" s="8">
        <f>IF(E3098&lt;&gt;E3099,SUM($Q$4:Q3099)-SUM($R$3:R3098),0)</f>
        <v>0</v>
      </c>
      <c r="S3099" s="6">
        <f>IF(B3099&gt;0,SUM($R$4:R3099)-SUM($S$3:S3098),0)</f>
        <v>0</v>
      </c>
    </row>
    <row r="3100" spans="1:19">
      <c r="A3100">
        <f>IF(E3099&lt;&gt;E3100,COUNTIF($A$4:A3099,"&lt;&gt;0")+1,0)</f>
        <v>0</v>
      </c>
      <c r="B3100">
        <f>IF(A3100&lt;&gt;0,IF(MOD(A3100,3)=0,COUNTIF($B$4:B3099,"&lt;&gt;0")+1,0),0)</f>
        <v>0</v>
      </c>
      <c r="C3100" s="9">
        <f>'Dash Board'!$C$12+COUNT('Daily reducing balance'!$F$4:F3099)</f>
        <v>44826</v>
      </c>
      <c r="D3100">
        <f t="shared" si="336"/>
        <v>2022</v>
      </c>
      <c r="E3100">
        <f t="shared" si="337"/>
        <v>9</v>
      </c>
      <c r="F3100">
        <f>DAY('Dash Board'!$C$12+COUNT('Daily reducing balance'!$F$4:F3099))</f>
        <v>22</v>
      </c>
      <c r="G3100" s="8">
        <f t="shared" si="338"/>
        <v>187644.73057115011</v>
      </c>
      <c r="H3100" s="6">
        <f>G3100*'Dash Board'!$C$11/365</f>
        <v>53.979990986221267</v>
      </c>
      <c r="I3100" s="6">
        <f>H3100*'Dash Board'!$C$18/'Dash Board'!$C$11</f>
        <v>25.704757612486318</v>
      </c>
      <c r="J3100" s="6">
        <f>(G3100&gt;1)*PMT('Dash Board'!$C$11/365,$U$4,-'Dash Board'!$C$19)</f>
        <v>108.80376961660664</v>
      </c>
      <c r="K3100" s="6">
        <f t="shared" si="340"/>
        <v>0</v>
      </c>
      <c r="L3100" s="8">
        <f t="shared" si="341"/>
        <v>187589.90679251973</v>
      </c>
      <c r="N3100" s="8">
        <f t="shared" si="339"/>
        <v>83.099012004120326</v>
      </c>
      <c r="O3100" s="8">
        <f>IF(E3099&lt;&gt;E3100,SUM($N$4:N3100)-SUM($O$3:O3099),0)</f>
        <v>0</v>
      </c>
      <c r="P3100" s="6">
        <f>IF(B3100&gt;0,SUM($O$4:O3100)-SUM($P$3:P3099),0)</f>
        <v>0</v>
      </c>
      <c r="Q3100" s="6">
        <f t="shared" si="342"/>
        <v>25.704757612486318</v>
      </c>
      <c r="R3100" s="8">
        <f>IF(E3099&lt;&gt;E3100,SUM($Q$4:Q3100)-SUM($R$3:R3099),0)</f>
        <v>0</v>
      </c>
      <c r="S3100" s="6">
        <f>IF(B3100&gt;0,SUM($R$4:R3100)-SUM($S$3:S3099),0)</f>
        <v>0</v>
      </c>
    </row>
    <row r="3101" spans="1:19">
      <c r="A3101">
        <f>IF(E3100&lt;&gt;E3101,COUNTIF($A$4:A3100,"&lt;&gt;0")+1,0)</f>
        <v>0</v>
      </c>
      <c r="B3101">
        <f>IF(A3101&lt;&gt;0,IF(MOD(A3101,3)=0,COUNTIF($B$4:B3100,"&lt;&gt;0")+1,0),0)</f>
        <v>0</v>
      </c>
      <c r="C3101" s="9">
        <f>'Dash Board'!$C$12+COUNT('Daily reducing balance'!$F$4:F3100)</f>
        <v>44827</v>
      </c>
      <c r="D3101">
        <f t="shared" si="336"/>
        <v>2022</v>
      </c>
      <c r="E3101">
        <f t="shared" si="337"/>
        <v>9</v>
      </c>
      <c r="F3101">
        <f>DAY('Dash Board'!$C$12+COUNT('Daily reducing balance'!$F$4:F3100))</f>
        <v>23</v>
      </c>
      <c r="G3101" s="8">
        <f t="shared" si="338"/>
        <v>187589.90679251973</v>
      </c>
      <c r="H3101" s="6">
        <f>G3101*'Dash Board'!$C$11/365</f>
        <v>53.9642197622317</v>
      </c>
      <c r="I3101" s="6">
        <f>H3101*'Dash Board'!$C$18/'Dash Board'!$C$11</f>
        <v>25.69724750582462</v>
      </c>
      <c r="J3101" s="6">
        <f>(G3101&gt;1)*PMT('Dash Board'!$C$11/365,$U$4,-'Dash Board'!$C$19)</f>
        <v>108.80376961660664</v>
      </c>
      <c r="K3101" s="6">
        <f t="shared" si="340"/>
        <v>0</v>
      </c>
      <c r="L3101" s="8">
        <f t="shared" si="341"/>
        <v>187535.06724266536</v>
      </c>
      <c r="N3101" s="8">
        <f t="shared" si="339"/>
        <v>83.106522110782024</v>
      </c>
      <c r="O3101" s="8">
        <f>IF(E3100&lt;&gt;E3101,SUM($N$4:N3101)-SUM($O$3:O3100),0)</f>
        <v>0</v>
      </c>
      <c r="P3101" s="6">
        <f>IF(B3101&gt;0,SUM($O$4:O3101)-SUM($P$3:P3100),0)</f>
        <v>0</v>
      </c>
      <c r="Q3101" s="6">
        <f t="shared" si="342"/>
        <v>25.69724750582462</v>
      </c>
      <c r="R3101" s="8">
        <f>IF(E3100&lt;&gt;E3101,SUM($Q$4:Q3101)-SUM($R$3:R3100),0)</f>
        <v>0</v>
      </c>
      <c r="S3101" s="6">
        <f>IF(B3101&gt;0,SUM($R$4:R3101)-SUM($S$3:S3100),0)</f>
        <v>0</v>
      </c>
    </row>
    <row r="3102" spans="1:19">
      <c r="A3102">
        <f>IF(E3101&lt;&gt;E3102,COUNTIF($A$4:A3101,"&lt;&gt;0")+1,0)</f>
        <v>0</v>
      </c>
      <c r="B3102">
        <f>IF(A3102&lt;&gt;0,IF(MOD(A3102,3)=0,COUNTIF($B$4:B3101,"&lt;&gt;0")+1,0),0)</f>
        <v>0</v>
      </c>
      <c r="C3102" s="9">
        <f>'Dash Board'!$C$12+COUNT('Daily reducing balance'!$F$4:F3101)</f>
        <v>44828</v>
      </c>
      <c r="D3102">
        <f t="shared" si="336"/>
        <v>2022</v>
      </c>
      <c r="E3102">
        <f t="shared" si="337"/>
        <v>9</v>
      </c>
      <c r="F3102">
        <f>DAY('Dash Board'!$C$12+COUNT('Daily reducing balance'!$F$4:F3101))</f>
        <v>24</v>
      </c>
      <c r="G3102" s="8">
        <f t="shared" si="338"/>
        <v>187535.06724266536</v>
      </c>
      <c r="H3102" s="6">
        <f>G3102*'Dash Board'!$C$11/365</f>
        <v>53.948444001314691</v>
      </c>
      <c r="I3102" s="6">
        <f>H3102*'Dash Board'!$C$18/'Dash Board'!$C$11</f>
        <v>25.689735238721283</v>
      </c>
      <c r="J3102" s="6">
        <f>(G3102&gt;1)*PMT('Dash Board'!$C$11/365,$U$4,-'Dash Board'!$C$19)</f>
        <v>108.80376961660664</v>
      </c>
      <c r="K3102" s="6">
        <f t="shared" si="340"/>
        <v>0</v>
      </c>
      <c r="L3102" s="8">
        <f t="shared" si="341"/>
        <v>187480.21191705007</v>
      </c>
      <c r="N3102" s="8">
        <f t="shared" si="339"/>
        <v>83.114034377885361</v>
      </c>
      <c r="O3102" s="8">
        <f>IF(E3101&lt;&gt;E3102,SUM($N$4:N3102)-SUM($O$3:O3101),0)</f>
        <v>0</v>
      </c>
      <c r="P3102" s="6">
        <f>IF(B3102&gt;0,SUM($O$4:O3102)-SUM($P$3:P3101),0)</f>
        <v>0</v>
      </c>
      <c r="Q3102" s="6">
        <f t="shared" si="342"/>
        <v>25.689735238721283</v>
      </c>
      <c r="R3102" s="8">
        <f>IF(E3101&lt;&gt;E3102,SUM($Q$4:Q3102)-SUM($R$3:R3101),0)</f>
        <v>0</v>
      </c>
      <c r="S3102" s="6">
        <f>IF(B3102&gt;0,SUM($R$4:R3102)-SUM($S$3:S3101),0)</f>
        <v>0</v>
      </c>
    </row>
    <row r="3103" spans="1:19">
      <c r="A3103">
        <f>IF(E3102&lt;&gt;E3103,COUNTIF($A$4:A3102,"&lt;&gt;0")+1,0)</f>
        <v>0</v>
      </c>
      <c r="B3103">
        <f>IF(A3103&lt;&gt;0,IF(MOD(A3103,3)=0,COUNTIF($B$4:B3102,"&lt;&gt;0")+1,0),0)</f>
        <v>0</v>
      </c>
      <c r="C3103" s="9">
        <f>'Dash Board'!$C$12+COUNT('Daily reducing balance'!$F$4:F3102)</f>
        <v>44829</v>
      </c>
      <c r="D3103">
        <f t="shared" si="336"/>
        <v>2022</v>
      </c>
      <c r="E3103">
        <f t="shared" si="337"/>
        <v>9</v>
      </c>
      <c r="F3103">
        <f>DAY('Dash Board'!$C$12+COUNT('Daily reducing balance'!$F$4:F3102))</f>
        <v>25</v>
      </c>
      <c r="G3103" s="8">
        <f t="shared" si="338"/>
        <v>187480.21191705007</v>
      </c>
      <c r="H3103" s="6">
        <f>G3103*'Dash Board'!$C$11/365</f>
        <v>53.932663702165087</v>
      </c>
      <c r="I3103" s="6">
        <f>H3103*'Dash Board'!$C$18/'Dash Board'!$C$11</f>
        <v>25.682220810554803</v>
      </c>
      <c r="J3103" s="6">
        <f>(G3103&gt;1)*PMT('Dash Board'!$C$11/365,$U$4,-'Dash Board'!$C$19)</f>
        <v>108.80376961660664</v>
      </c>
      <c r="K3103" s="6">
        <f t="shared" si="340"/>
        <v>0</v>
      </c>
      <c r="L3103" s="8">
        <f t="shared" si="341"/>
        <v>187425.34081113563</v>
      </c>
      <c r="N3103" s="8">
        <f t="shared" si="339"/>
        <v>83.121548806051834</v>
      </c>
      <c r="O3103" s="8">
        <f>IF(E3102&lt;&gt;E3103,SUM($N$4:N3103)-SUM($O$3:O3102),0)</f>
        <v>0</v>
      </c>
      <c r="P3103" s="6">
        <f>IF(B3103&gt;0,SUM($O$4:O3103)-SUM($P$3:P3102),0)</f>
        <v>0</v>
      </c>
      <c r="Q3103" s="6">
        <f t="shared" si="342"/>
        <v>25.682220810554803</v>
      </c>
      <c r="R3103" s="8">
        <f>IF(E3102&lt;&gt;E3103,SUM($Q$4:Q3103)-SUM($R$3:R3102),0)</f>
        <v>0</v>
      </c>
      <c r="S3103" s="6">
        <f>IF(B3103&gt;0,SUM($R$4:R3103)-SUM($S$3:S3102),0)</f>
        <v>0</v>
      </c>
    </row>
    <row r="3104" spans="1:19">
      <c r="A3104">
        <f>IF(E3103&lt;&gt;E3104,COUNTIF($A$4:A3103,"&lt;&gt;0")+1,0)</f>
        <v>0</v>
      </c>
      <c r="B3104">
        <f>IF(A3104&lt;&gt;0,IF(MOD(A3104,3)=0,COUNTIF($B$4:B3103,"&lt;&gt;0")+1,0),0)</f>
        <v>0</v>
      </c>
      <c r="C3104" s="9">
        <f>'Dash Board'!$C$12+COUNT('Daily reducing balance'!$F$4:F3103)</f>
        <v>44830</v>
      </c>
      <c r="D3104">
        <f t="shared" si="336"/>
        <v>2022</v>
      </c>
      <c r="E3104">
        <f t="shared" si="337"/>
        <v>9</v>
      </c>
      <c r="F3104">
        <f>DAY('Dash Board'!$C$12+COUNT('Daily reducing balance'!$F$4:F3103))</f>
        <v>26</v>
      </c>
      <c r="G3104" s="8">
        <f t="shared" si="338"/>
        <v>187425.34081113563</v>
      </c>
      <c r="H3104" s="6">
        <f>G3104*'Dash Board'!$C$11/365</f>
        <v>53.916878863477365</v>
      </c>
      <c r="I3104" s="6">
        <f>H3104*'Dash Board'!$C$18/'Dash Board'!$C$11</f>
        <v>25.674704220703507</v>
      </c>
      <c r="J3104" s="6">
        <f>(G3104&gt;1)*PMT('Dash Board'!$C$11/365,$U$4,-'Dash Board'!$C$19)</f>
        <v>108.80376961660664</v>
      </c>
      <c r="K3104" s="6">
        <f t="shared" si="340"/>
        <v>0</v>
      </c>
      <c r="L3104" s="8">
        <f t="shared" si="341"/>
        <v>187370.45392038248</v>
      </c>
      <c r="N3104" s="8">
        <f t="shared" si="339"/>
        <v>83.12906539590314</v>
      </c>
      <c r="O3104" s="8">
        <f>IF(E3103&lt;&gt;E3104,SUM($N$4:N3104)-SUM($O$3:O3103),0)</f>
        <v>0</v>
      </c>
      <c r="P3104" s="6">
        <f>IF(B3104&gt;0,SUM($O$4:O3104)-SUM($P$3:P3103),0)</f>
        <v>0</v>
      </c>
      <c r="Q3104" s="6">
        <f t="shared" si="342"/>
        <v>25.674704220703507</v>
      </c>
      <c r="R3104" s="8">
        <f>IF(E3103&lt;&gt;E3104,SUM($Q$4:Q3104)-SUM($R$3:R3103),0)</f>
        <v>0</v>
      </c>
      <c r="S3104" s="6">
        <f>IF(B3104&gt;0,SUM($R$4:R3104)-SUM($S$3:S3103),0)</f>
        <v>0</v>
      </c>
    </row>
    <row r="3105" spans="1:19">
      <c r="A3105">
        <f>IF(E3104&lt;&gt;E3105,COUNTIF($A$4:A3104,"&lt;&gt;0")+1,0)</f>
        <v>0</v>
      </c>
      <c r="B3105">
        <f>IF(A3105&lt;&gt;0,IF(MOD(A3105,3)=0,COUNTIF($B$4:B3104,"&lt;&gt;0")+1,0),0)</f>
        <v>0</v>
      </c>
      <c r="C3105" s="9">
        <f>'Dash Board'!$C$12+COUNT('Daily reducing balance'!$F$4:F3104)</f>
        <v>44831</v>
      </c>
      <c r="D3105">
        <f t="shared" si="336"/>
        <v>2022</v>
      </c>
      <c r="E3105">
        <f t="shared" si="337"/>
        <v>9</v>
      </c>
      <c r="F3105">
        <f>DAY('Dash Board'!$C$12+COUNT('Daily reducing balance'!$F$4:F3104))</f>
        <v>27</v>
      </c>
      <c r="G3105" s="8">
        <f t="shared" si="338"/>
        <v>187370.45392038248</v>
      </c>
      <c r="H3105" s="6">
        <f>G3105*'Dash Board'!$C$11/365</f>
        <v>53.90108948394564</v>
      </c>
      <c r="I3105" s="6">
        <f>H3105*'Dash Board'!$C$18/'Dash Board'!$C$11</f>
        <v>25.667185468545547</v>
      </c>
      <c r="J3105" s="6">
        <f>(G3105&gt;1)*PMT('Dash Board'!$C$11/365,$U$4,-'Dash Board'!$C$19)</f>
        <v>108.80376961660664</v>
      </c>
      <c r="K3105" s="6">
        <f t="shared" si="340"/>
        <v>0</v>
      </c>
      <c r="L3105" s="8">
        <f t="shared" si="341"/>
        <v>187315.55124024983</v>
      </c>
      <c r="N3105" s="8">
        <f t="shared" si="339"/>
        <v>83.136584148061104</v>
      </c>
      <c r="O3105" s="8">
        <f>IF(E3104&lt;&gt;E3105,SUM($N$4:N3105)-SUM($O$3:O3104),0)</f>
        <v>0</v>
      </c>
      <c r="P3105" s="6">
        <f>IF(B3105&gt;0,SUM($O$4:O3105)-SUM($P$3:P3104),0)</f>
        <v>0</v>
      </c>
      <c r="Q3105" s="6">
        <f t="shared" si="342"/>
        <v>25.667185468545547</v>
      </c>
      <c r="R3105" s="8">
        <f>IF(E3104&lt;&gt;E3105,SUM($Q$4:Q3105)-SUM($R$3:R3104),0)</f>
        <v>0</v>
      </c>
      <c r="S3105" s="6">
        <f>IF(B3105&gt;0,SUM($R$4:R3105)-SUM($S$3:S3104),0)</f>
        <v>0</v>
      </c>
    </row>
    <row r="3106" spans="1:19">
      <c r="A3106">
        <f>IF(E3105&lt;&gt;E3106,COUNTIF($A$4:A3105,"&lt;&gt;0")+1,0)</f>
        <v>0</v>
      </c>
      <c r="B3106">
        <f>IF(A3106&lt;&gt;0,IF(MOD(A3106,3)=0,COUNTIF($B$4:B3105,"&lt;&gt;0")+1,0),0)</f>
        <v>0</v>
      </c>
      <c r="C3106" s="9">
        <f>'Dash Board'!$C$12+COUNT('Daily reducing balance'!$F$4:F3105)</f>
        <v>44832</v>
      </c>
      <c r="D3106">
        <f t="shared" si="336"/>
        <v>2022</v>
      </c>
      <c r="E3106">
        <f t="shared" si="337"/>
        <v>9</v>
      </c>
      <c r="F3106">
        <f>DAY('Dash Board'!$C$12+COUNT('Daily reducing balance'!$F$4:F3105))</f>
        <v>28</v>
      </c>
      <c r="G3106" s="8">
        <f t="shared" si="338"/>
        <v>187315.55124024983</v>
      </c>
      <c r="H3106" s="6">
        <f>G3106*'Dash Board'!$C$11/365</f>
        <v>53.88529556226365</v>
      </c>
      <c r="I3106" s="6">
        <f>H3106*'Dash Board'!$C$18/'Dash Board'!$C$11</f>
        <v>25.659664553458885</v>
      </c>
      <c r="J3106" s="6">
        <f>(G3106&gt;1)*PMT('Dash Board'!$C$11/365,$U$4,-'Dash Board'!$C$19)</f>
        <v>108.80376961660664</v>
      </c>
      <c r="K3106" s="6">
        <f t="shared" si="340"/>
        <v>0</v>
      </c>
      <c r="L3106" s="8">
        <f t="shared" si="341"/>
        <v>187260.63276619549</v>
      </c>
      <c r="N3106" s="8">
        <f t="shared" si="339"/>
        <v>83.144105063147762</v>
      </c>
      <c r="O3106" s="8">
        <f>IF(E3105&lt;&gt;E3106,SUM($N$4:N3106)-SUM($O$3:O3105),0)</f>
        <v>0</v>
      </c>
      <c r="P3106" s="6">
        <f>IF(B3106&gt;0,SUM($O$4:O3106)-SUM($P$3:P3105),0)</f>
        <v>0</v>
      </c>
      <c r="Q3106" s="6">
        <f t="shared" si="342"/>
        <v>25.659664553458885</v>
      </c>
      <c r="R3106" s="8">
        <f>IF(E3105&lt;&gt;E3106,SUM($Q$4:Q3106)-SUM($R$3:R3105),0)</f>
        <v>0</v>
      </c>
      <c r="S3106" s="6">
        <f>IF(B3106&gt;0,SUM($R$4:R3106)-SUM($S$3:S3105),0)</f>
        <v>0</v>
      </c>
    </row>
    <row r="3107" spans="1:19">
      <c r="A3107">
        <f>IF(E3106&lt;&gt;E3107,COUNTIF($A$4:A3106,"&lt;&gt;0")+1,0)</f>
        <v>0</v>
      </c>
      <c r="B3107">
        <f>IF(A3107&lt;&gt;0,IF(MOD(A3107,3)=0,COUNTIF($B$4:B3106,"&lt;&gt;0")+1,0),0)</f>
        <v>0</v>
      </c>
      <c r="C3107" s="9">
        <f>'Dash Board'!$C$12+COUNT('Daily reducing balance'!$F$4:F3106)</f>
        <v>44833</v>
      </c>
      <c r="D3107">
        <f t="shared" si="336"/>
        <v>2022</v>
      </c>
      <c r="E3107">
        <f t="shared" si="337"/>
        <v>9</v>
      </c>
      <c r="F3107">
        <f>DAY('Dash Board'!$C$12+COUNT('Daily reducing balance'!$F$4:F3106))</f>
        <v>29</v>
      </c>
      <c r="G3107" s="8">
        <f t="shared" si="338"/>
        <v>187260.63276619549</v>
      </c>
      <c r="H3107" s="6">
        <f>G3107*'Dash Board'!$C$11/365</f>
        <v>53.869497097124729</v>
      </c>
      <c r="I3107" s="6">
        <f>H3107*'Dash Board'!$C$18/'Dash Board'!$C$11</f>
        <v>25.652141474821303</v>
      </c>
      <c r="J3107" s="6">
        <f>(G3107&gt;1)*PMT('Dash Board'!$C$11/365,$U$4,-'Dash Board'!$C$19)</f>
        <v>108.80376961660664</v>
      </c>
      <c r="K3107" s="6">
        <f t="shared" si="340"/>
        <v>0</v>
      </c>
      <c r="L3107" s="8">
        <f t="shared" si="341"/>
        <v>187205.698493676</v>
      </c>
      <c r="N3107" s="8">
        <f t="shared" si="339"/>
        <v>83.151628141785338</v>
      </c>
      <c r="O3107" s="8">
        <f>IF(E3106&lt;&gt;E3107,SUM($N$4:N3107)-SUM($O$3:O3106),0)</f>
        <v>0</v>
      </c>
      <c r="P3107" s="6">
        <f>IF(B3107&gt;0,SUM($O$4:O3107)-SUM($P$3:P3106),0)</f>
        <v>0</v>
      </c>
      <c r="Q3107" s="6">
        <f t="shared" si="342"/>
        <v>25.652141474821303</v>
      </c>
      <c r="R3107" s="8">
        <f>IF(E3106&lt;&gt;E3107,SUM($Q$4:Q3107)-SUM($R$3:R3106),0)</f>
        <v>0</v>
      </c>
      <c r="S3107" s="6">
        <f>IF(B3107&gt;0,SUM($R$4:R3107)-SUM($S$3:S3106),0)</f>
        <v>0</v>
      </c>
    </row>
    <row r="3108" spans="1:19">
      <c r="A3108">
        <f>IF(E3107&lt;&gt;E3108,COUNTIF($A$4:A3107,"&lt;&gt;0")+1,0)</f>
        <v>0</v>
      </c>
      <c r="B3108">
        <f>IF(A3108&lt;&gt;0,IF(MOD(A3108,3)=0,COUNTIF($B$4:B3107,"&lt;&gt;0")+1,0),0)</f>
        <v>0</v>
      </c>
      <c r="C3108" s="9">
        <f>'Dash Board'!$C$12+COUNT('Daily reducing balance'!$F$4:F3107)</f>
        <v>44834</v>
      </c>
      <c r="D3108">
        <f t="shared" si="336"/>
        <v>2022</v>
      </c>
      <c r="E3108">
        <f t="shared" si="337"/>
        <v>9</v>
      </c>
      <c r="F3108">
        <f>DAY('Dash Board'!$C$12+COUNT('Daily reducing balance'!$F$4:F3107))</f>
        <v>30</v>
      </c>
      <c r="G3108" s="8">
        <f t="shared" si="338"/>
        <v>187205.698493676</v>
      </c>
      <c r="H3108" s="6">
        <f>G3108*'Dash Board'!$C$11/365</f>
        <v>53.853694087221861</v>
      </c>
      <c r="I3108" s="6">
        <f>H3108*'Dash Board'!$C$18/'Dash Board'!$C$11</f>
        <v>25.644616232010414</v>
      </c>
      <c r="J3108" s="6">
        <f>(G3108&gt;1)*PMT('Dash Board'!$C$11/365,$U$4,-'Dash Board'!$C$19)</f>
        <v>108.80376961660664</v>
      </c>
      <c r="K3108" s="6">
        <f t="shared" si="340"/>
        <v>0</v>
      </c>
      <c r="L3108" s="8">
        <f t="shared" si="341"/>
        <v>187150.7484181466</v>
      </c>
      <c r="N3108" s="8">
        <f t="shared" si="339"/>
        <v>83.159153384596237</v>
      </c>
      <c r="O3108" s="8">
        <f>IF(E3107&lt;&gt;E3108,SUM($N$4:N3108)-SUM($O$3:O3107),0)</f>
        <v>0</v>
      </c>
      <c r="P3108" s="6">
        <f>IF(B3108&gt;0,SUM($O$4:O3108)-SUM($P$3:P3107),0)</f>
        <v>0</v>
      </c>
      <c r="Q3108" s="6">
        <f t="shared" si="342"/>
        <v>25.644616232010414</v>
      </c>
      <c r="R3108" s="8">
        <f>IF(E3107&lt;&gt;E3108,SUM($Q$4:Q3108)-SUM($R$3:R3107),0)</f>
        <v>0</v>
      </c>
      <c r="S3108" s="6">
        <f>IF(B3108&gt;0,SUM($R$4:R3108)-SUM($S$3:S3107),0)</f>
        <v>0</v>
      </c>
    </row>
    <row r="3109" spans="1:19">
      <c r="A3109">
        <f>IF(E3108&lt;&gt;E3109,COUNTIF($A$4:A3108,"&lt;&gt;0")+1,0)</f>
        <v>102</v>
      </c>
      <c r="B3109">
        <f>IF(A3109&lt;&gt;0,IF(MOD(A3109,3)=0,COUNTIF($B$4:B3108,"&lt;&gt;0")+1,0),0)</f>
        <v>34</v>
      </c>
      <c r="C3109" s="9">
        <f>'Dash Board'!$C$12+COUNT('Daily reducing balance'!$F$4:F3108)</f>
        <v>44835</v>
      </c>
      <c r="D3109">
        <f t="shared" si="336"/>
        <v>2022</v>
      </c>
      <c r="E3109">
        <f t="shared" si="337"/>
        <v>10</v>
      </c>
      <c r="F3109">
        <f>DAY('Dash Board'!$C$12+COUNT('Daily reducing balance'!$F$4:F3108))</f>
        <v>1</v>
      </c>
      <c r="G3109" s="8">
        <f t="shared" si="338"/>
        <v>187150.7484181466</v>
      </c>
      <c r="H3109" s="6">
        <f>G3109*'Dash Board'!$C$11/365</f>
        <v>53.837886531247655</v>
      </c>
      <c r="I3109" s="6">
        <f>H3109*'Dash Board'!$C$18/'Dash Board'!$C$11</f>
        <v>25.637088824403648</v>
      </c>
      <c r="J3109" s="6">
        <f>(G3109&gt;1)*PMT('Dash Board'!$C$11/365,$U$4,-'Dash Board'!$C$19)</f>
        <v>108.80376961660664</v>
      </c>
      <c r="K3109" s="6">
        <f t="shared" si="340"/>
        <v>3372.9168581148047</v>
      </c>
      <c r="L3109" s="8">
        <f t="shared" si="341"/>
        <v>187095.78253506124</v>
      </c>
      <c r="N3109" s="8">
        <f t="shared" si="339"/>
        <v>83.166680792202996</v>
      </c>
      <c r="O3109" s="8">
        <f>IF(E3108&lt;&gt;E3109,SUM($N$4:N3109)-SUM($O$3:O3108),0)</f>
        <v>2491.7347734924115</v>
      </c>
      <c r="P3109" s="6">
        <f>IF(B3109&gt;0,SUM($O$4:O3109)-SUM($P$3:P3108),0)</f>
        <v>7620.0950289171305</v>
      </c>
      <c r="Q3109" s="6">
        <f t="shared" si="342"/>
        <v>25.637088824403648</v>
      </c>
      <c r="R3109" s="8">
        <f>IF(E3108&lt;&gt;E3109,SUM($Q$4:Q3109)-SUM($R$3:R3108),0)</f>
        <v>772.37831500582979</v>
      </c>
      <c r="S3109" s="6">
        <f>IF(B3109&gt;0,SUM($R$4:R3109)-SUM($S$3:S3108),0)</f>
        <v>2389.8517758107046</v>
      </c>
    </row>
    <row r="3110" spans="1:19">
      <c r="A3110">
        <f>IF(E3109&lt;&gt;E3110,COUNTIF($A$4:A3109,"&lt;&gt;0")+1,0)</f>
        <v>0</v>
      </c>
      <c r="B3110">
        <f>IF(A3110&lt;&gt;0,IF(MOD(A3110,3)=0,COUNTIF($B$4:B3109,"&lt;&gt;0")+1,0),0)</f>
        <v>0</v>
      </c>
      <c r="C3110" s="9">
        <f>'Dash Board'!$C$12+COUNT('Daily reducing balance'!$F$4:F3109)</f>
        <v>44836</v>
      </c>
      <c r="D3110">
        <f t="shared" si="336"/>
        <v>2022</v>
      </c>
      <c r="E3110">
        <f t="shared" si="337"/>
        <v>10</v>
      </c>
      <c r="F3110">
        <f>DAY('Dash Board'!$C$12+COUNT('Daily reducing balance'!$F$4:F3109))</f>
        <v>2</v>
      </c>
      <c r="G3110" s="8">
        <f t="shared" si="338"/>
        <v>187095.78253506124</v>
      </c>
      <c r="H3110" s="6">
        <f>G3110*'Dash Board'!$C$11/365</f>
        <v>53.822074427894322</v>
      </c>
      <c r="I3110" s="6">
        <f>H3110*'Dash Board'!$C$18/'Dash Board'!$C$11</f>
        <v>25.629559251378254</v>
      </c>
      <c r="J3110" s="6">
        <f>(G3110&gt;1)*PMT('Dash Board'!$C$11/365,$U$4,-'Dash Board'!$C$19)</f>
        <v>108.80376961660664</v>
      </c>
      <c r="K3110" s="6">
        <f t="shared" si="340"/>
        <v>0</v>
      </c>
      <c r="L3110" s="8">
        <f t="shared" si="341"/>
        <v>187040.80083987251</v>
      </c>
      <c r="N3110" s="8">
        <f t="shared" si="339"/>
        <v>83.17421036522839</v>
      </c>
      <c r="O3110" s="8">
        <f>IF(E3109&lt;&gt;E3110,SUM($N$4:N3110)-SUM($O$3:O3109),0)</f>
        <v>0</v>
      </c>
      <c r="P3110" s="6">
        <f>IF(B3110&gt;0,SUM($O$4:O3110)-SUM($P$3:P3109),0)</f>
        <v>0</v>
      </c>
      <c r="Q3110" s="6">
        <f t="shared" si="342"/>
        <v>25.629559251378254</v>
      </c>
      <c r="R3110" s="8">
        <f>IF(E3109&lt;&gt;E3110,SUM($Q$4:Q3110)-SUM($R$3:R3109),0)</f>
        <v>0</v>
      </c>
      <c r="S3110" s="6">
        <f>IF(B3110&gt;0,SUM($R$4:R3110)-SUM($S$3:S3109),0)</f>
        <v>0</v>
      </c>
    </row>
    <row r="3111" spans="1:19">
      <c r="A3111">
        <f>IF(E3110&lt;&gt;E3111,COUNTIF($A$4:A3110,"&lt;&gt;0")+1,0)</f>
        <v>0</v>
      </c>
      <c r="B3111">
        <f>IF(A3111&lt;&gt;0,IF(MOD(A3111,3)=0,COUNTIF($B$4:B3110,"&lt;&gt;0")+1,0),0)</f>
        <v>0</v>
      </c>
      <c r="C3111" s="9">
        <f>'Dash Board'!$C$12+COUNT('Daily reducing balance'!$F$4:F3110)</f>
        <v>44837</v>
      </c>
      <c r="D3111">
        <f t="shared" si="336"/>
        <v>2022</v>
      </c>
      <c r="E3111">
        <f t="shared" si="337"/>
        <v>10</v>
      </c>
      <c r="F3111">
        <f>DAY('Dash Board'!$C$12+COUNT('Daily reducing balance'!$F$4:F3110))</f>
        <v>3</v>
      </c>
      <c r="G3111" s="8">
        <f t="shared" si="338"/>
        <v>187040.80083987251</v>
      </c>
      <c r="H3111" s="6">
        <f>G3111*'Dash Board'!$C$11/365</f>
        <v>53.806257775853737</v>
      </c>
      <c r="I3111" s="6">
        <f>H3111*'Dash Board'!$C$18/'Dash Board'!$C$11</f>
        <v>25.622027512311305</v>
      </c>
      <c r="J3111" s="6">
        <f>(G3111&gt;1)*PMT('Dash Board'!$C$11/365,$U$4,-'Dash Board'!$C$19)</f>
        <v>108.80376961660664</v>
      </c>
      <c r="K3111" s="6">
        <f t="shared" si="340"/>
        <v>0</v>
      </c>
      <c r="L3111" s="8">
        <f t="shared" si="341"/>
        <v>186985.80332803176</v>
      </c>
      <c r="N3111" s="8">
        <f t="shared" si="339"/>
        <v>83.181742104295338</v>
      </c>
      <c r="O3111" s="8">
        <f>IF(E3110&lt;&gt;E3111,SUM($N$4:N3111)-SUM($O$3:O3110),0)</f>
        <v>0</v>
      </c>
      <c r="P3111" s="6">
        <f>IF(B3111&gt;0,SUM($O$4:O3111)-SUM($P$3:P3110),0)</f>
        <v>0</v>
      </c>
      <c r="Q3111" s="6">
        <f t="shared" si="342"/>
        <v>25.622027512311305</v>
      </c>
      <c r="R3111" s="8">
        <f>IF(E3110&lt;&gt;E3111,SUM($Q$4:Q3111)-SUM($R$3:R3110),0)</f>
        <v>0</v>
      </c>
      <c r="S3111" s="6">
        <f>IF(B3111&gt;0,SUM($R$4:R3111)-SUM($S$3:S3110),0)</f>
        <v>0</v>
      </c>
    </row>
    <row r="3112" spans="1:19">
      <c r="A3112">
        <f>IF(E3111&lt;&gt;E3112,COUNTIF($A$4:A3111,"&lt;&gt;0")+1,0)</f>
        <v>0</v>
      </c>
      <c r="B3112">
        <f>IF(A3112&lt;&gt;0,IF(MOD(A3112,3)=0,COUNTIF($B$4:B3111,"&lt;&gt;0")+1,0),0)</f>
        <v>0</v>
      </c>
      <c r="C3112" s="9">
        <f>'Dash Board'!$C$12+COUNT('Daily reducing balance'!$F$4:F3111)</f>
        <v>44838</v>
      </c>
      <c r="D3112">
        <f t="shared" si="336"/>
        <v>2022</v>
      </c>
      <c r="E3112">
        <f t="shared" si="337"/>
        <v>10</v>
      </c>
      <c r="F3112">
        <f>DAY('Dash Board'!$C$12+COUNT('Daily reducing balance'!$F$4:F3111))</f>
        <v>4</v>
      </c>
      <c r="G3112" s="8">
        <f t="shared" si="338"/>
        <v>186985.80332803176</v>
      </c>
      <c r="H3112" s="6">
        <f>G3112*'Dash Board'!$C$11/365</f>
        <v>53.79043657381736</v>
      </c>
      <c r="I3112" s="6">
        <f>H3112*'Dash Board'!$C$18/'Dash Board'!$C$11</f>
        <v>25.614493606579696</v>
      </c>
      <c r="J3112" s="6">
        <f>(G3112&gt;1)*PMT('Dash Board'!$C$11/365,$U$4,-'Dash Board'!$C$19)</f>
        <v>108.80376961660664</v>
      </c>
      <c r="K3112" s="6">
        <f t="shared" si="340"/>
        <v>0</v>
      </c>
      <c r="L3112" s="8">
        <f t="shared" si="341"/>
        <v>186930.78999498897</v>
      </c>
      <c r="N3112" s="8">
        <f t="shared" si="339"/>
        <v>83.189276010026944</v>
      </c>
      <c r="O3112" s="8">
        <f>IF(E3111&lt;&gt;E3112,SUM($N$4:N3112)-SUM($O$3:O3111),0)</f>
        <v>0</v>
      </c>
      <c r="P3112" s="6">
        <f>IF(B3112&gt;0,SUM($O$4:O3112)-SUM($P$3:P3111),0)</f>
        <v>0</v>
      </c>
      <c r="Q3112" s="6">
        <f t="shared" si="342"/>
        <v>25.614493606579696</v>
      </c>
      <c r="R3112" s="8">
        <f>IF(E3111&lt;&gt;E3112,SUM($Q$4:Q3112)-SUM($R$3:R3111),0)</f>
        <v>0</v>
      </c>
      <c r="S3112" s="6">
        <f>IF(B3112&gt;0,SUM($R$4:R3112)-SUM($S$3:S3111),0)</f>
        <v>0</v>
      </c>
    </row>
    <row r="3113" spans="1:19">
      <c r="A3113">
        <f>IF(E3112&lt;&gt;E3113,COUNTIF($A$4:A3112,"&lt;&gt;0")+1,0)</f>
        <v>0</v>
      </c>
      <c r="B3113">
        <f>IF(A3113&lt;&gt;0,IF(MOD(A3113,3)=0,COUNTIF($B$4:B3112,"&lt;&gt;0")+1,0),0)</f>
        <v>0</v>
      </c>
      <c r="C3113" s="9">
        <f>'Dash Board'!$C$12+COUNT('Daily reducing balance'!$F$4:F3112)</f>
        <v>44839</v>
      </c>
      <c r="D3113">
        <f t="shared" si="336"/>
        <v>2022</v>
      </c>
      <c r="E3113">
        <f t="shared" si="337"/>
        <v>10</v>
      </c>
      <c r="F3113">
        <f>DAY('Dash Board'!$C$12+COUNT('Daily reducing balance'!$F$4:F3112))</f>
        <v>5</v>
      </c>
      <c r="G3113" s="8">
        <f t="shared" si="338"/>
        <v>186930.78999498897</v>
      </c>
      <c r="H3113" s="6">
        <f>G3113*'Dash Board'!$C$11/365</f>
        <v>53.774610820476276</v>
      </c>
      <c r="I3113" s="6">
        <f>H3113*'Dash Board'!$C$18/'Dash Board'!$C$11</f>
        <v>25.606957533560134</v>
      </c>
      <c r="J3113" s="6">
        <f>(G3113&gt;1)*PMT('Dash Board'!$C$11/365,$U$4,-'Dash Board'!$C$19)</f>
        <v>108.80376961660664</v>
      </c>
      <c r="K3113" s="6">
        <f t="shared" si="340"/>
        <v>0</v>
      </c>
      <c r="L3113" s="8">
        <f t="shared" si="341"/>
        <v>186875.76083619284</v>
      </c>
      <c r="N3113" s="8">
        <f t="shared" si="339"/>
        <v>83.19681208304651</v>
      </c>
      <c r="O3113" s="8">
        <f>IF(E3112&lt;&gt;E3113,SUM($N$4:N3113)-SUM($O$3:O3112),0)</f>
        <v>0</v>
      </c>
      <c r="P3113" s="6">
        <f>IF(B3113&gt;0,SUM($O$4:O3113)-SUM($P$3:P3112),0)</f>
        <v>0</v>
      </c>
      <c r="Q3113" s="6">
        <f t="shared" si="342"/>
        <v>25.606957533560134</v>
      </c>
      <c r="R3113" s="8">
        <f>IF(E3112&lt;&gt;E3113,SUM($Q$4:Q3113)-SUM($R$3:R3112),0)</f>
        <v>0</v>
      </c>
      <c r="S3113" s="6">
        <f>IF(B3113&gt;0,SUM($R$4:R3113)-SUM($S$3:S3112),0)</f>
        <v>0</v>
      </c>
    </row>
    <row r="3114" spans="1:19">
      <c r="A3114">
        <f>IF(E3113&lt;&gt;E3114,COUNTIF($A$4:A3113,"&lt;&gt;0")+1,0)</f>
        <v>0</v>
      </c>
      <c r="B3114">
        <f>IF(A3114&lt;&gt;0,IF(MOD(A3114,3)=0,COUNTIF($B$4:B3113,"&lt;&gt;0")+1,0),0)</f>
        <v>0</v>
      </c>
      <c r="C3114" s="9">
        <f>'Dash Board'!$C$12+COUNT('Daily reducing balance'!$F$4:F3113)</f>
        <v>44840</v>
      </c>
      <c r="D3114">
        <f t="shared" si="336"/>
        <v>2022</v>
      </c>
      <c r="E3114">
        <f t="shared" si="337"/>
        <v>10</v>
      </c>
      <c r="F3114">
        <f>DAY('Dash Board'!$C$12+COUNT('Daily reducing balance'!$F$4:F3113))</f>
        <v>6</v>
      </c>
      <c r="G3114" s="8">
        <f t="shared" si="338"/>
        <v>186875.76083619284</v>
      </c>
      <c r="H3114" s="6">
        <f>G3114*'Dash Board'!$C$11/365</f>
        <v>53.75878051452122</v>
      </c>
      <c r="I3114" s="6">
        <f>H3114*'Dash Board'!$C$18/'Dash Board'!$C$11</f>
        <v>25.599419292629157</v>
      </c>
      <c r="J3114" s="6">
        <f>(G3114&gt;1)*PMT('Dash Board'!$C$11/365,$U$4,-'Dash Board'!$C$19)</f>
        <v>108.80376961660664</v>
      </c>
      <c r="K3114" s="6">
        <f t="shared" si="340"/>
        <v>0</v>
      </c>
      <c r="L3114" s="8">
        <f t="shared" si="341"/>
        <v>186820.71584709076</v>
      </c>
      <c r="N3114" s="8">
        <f t="shared" si="339"/>
        <v>83.204350323977479</v>
      </c>
      <c r="O3114" s="8">
        <f>IF(E3113&lt;&gt;E3114,SUM($N$4:N3114)-SUM($O$3:O3113),0)</f>
        <v>0</v>
      </c>
      <c r="P3114" s="6">
        <f>IF(B3114&gt;0,SUM($O$4:O3114)-SUM($P$3:P3113),0)</f>
        <v>0</v>
      </c>
      <c r="Q3114" s="6">
        <f t="shared" si="342"/>
        <v>25.599419292629157</v>
      </c>
      <c r="R3114" s="8">
        <f>IF(E3113&lt;&gt;E3114,SUM($Q$4:Q3114)-SUM($R$3:R3113),0)</f>
        <v>0</v>
      </c>
      <c r="S3114" s="6">
        <f>IF(B3114&gt;0,SUM($R$4:R3114)-SUM($S$3:S3113),0)</f>
        <v>0</v>
      </c>
    </row>
    <row r="3115" spans="1:19">
      <c r="A3115">
        <f>IF(E3114&lt;&gt;E3115,COUNTIF($A$4:A3114,"&lt;&gt;0")+1,0)</f>
        <v>0</v>
      </c>
      <c r="B3115">
        <f>IF(A3115&lt;&gt;0,IF(MOD(A3115,3)=0,COUNTIF($B$4:B3114,"&lt;&gt;0")+1,0),0)</f>
        <v>0</v>
      </c>
      <c r="C3115" s="9">
        <f>'Dash Board'!$C$12+COUNT('Daily reducing balance'!$F$4:F3114)</f>
        <v>44841</v>
      </c>
      <c r="D3115">
        <f t="shared" si="336"/>
        <v>2022</v>
      </c>
      <c r="E3115">
        <f t="shared" si="337"/>
        <v>10</v>
      </c>
      <c r="F3115">
        <f>DAY('Dash Board'!$C$12+COUNT('Daily reducing balance'!$F$4:F3114))</f>
        <v>7</v>
      </c>
      <c r="G3115" s="8">
        <f t="shared" si="338"/>
        <v>186820.71584709076</v>
      </c>
      <c r="H3115" s="6">
        <f>G3115*'Dash Board'!$C$11/365</f>
        <v>53.74294565464254</v>
      </c>
      <c r="I3115" s="6">
        <f>H3115*'Dash Board'!$C$18/'Dash Board'!$C$11</f>
        <v>25.591878883163115</v>
      </c>
      <c r="J3115" s="6">
        <f>(G3115&gt;1)*PMT('Dash Board'!$C$11/365,$U$4,-'Dash Board'!$C$19)</f>
        <v>108.80376961660664</v>
      </c>
      <c r="K3115" s="6">
        <f t="shared" si="340"/>
        <v>0</v>
      </c>
      <c r="L3115" s="8">
        <f t="shared" si="341"/>
        <v>186765.65502312878</v>
      </c>
      <c r="N3115" s="8">
        <f t="shared" si="339"/>
        <v>83.211890733443525</v>
      </c>
      <c r="O3115" s="8">
        <f>IF(E3114&lt;&gt;E3115,SUM($N$4:N3115)-SUM($O$3:O3114),0)</f>
        <v>0</v>
      </c>
      <c r="P3115" s="6">
        <f>IF(B3115&gt;0,SUM($O$4:O3115)-SUM($P$3:P3114),0)</f>
        <v>0</v>
      </c>
      <c r="Q3115" s="6">
        <f t="shared" si="342"/>
        <v>25.591878883163115</v>
      </c>
      <c r="R3115" s="8">
        <f>IF(E3114&lt;&gt;E3115,SUM($Q$4:Q3115)-SUM($R$3:R3114),0)</f>
        <v>0</v>
      </c>
      <c r="S3115" s="6">
        <f>IF(B3115&gt;0,SUM($R$4:R3115)-SUM($S$3:S3114),0)</f>
        <v>0</v>
      </c>
    </row>
    <row r="3116" spans="1:19">
      <c r="A3116">
        <f>IF(E3115&lt;&gt;E3116,COUNTIF($A$4:A3115,"&lt;&gt;0")+1,0)</f>
        <v>0</v>
      </c>
      <c r="B3116">
        <f>IF(A3116&lt;&gt;0,IF(MOD(A3116,3)=0,COUNTIF($B$4:B3115,"&lt;&gt;0")+1,0),0)</f>
        <v>0</v>
      </c>
      <c r="C3116" s="9">
        <f>'Dash Board'!$C$12+COUNT('Daily reducing balance'!$F$4:F3115)</f>
        <v>44842</v>
      </c>
      <c r="D3116">
        <f t="shared" si="336"/>
        <v>2022</v>
      </c>
      <c r="E3116">
        <f t="shared" si="337"/>
        <v>10</v>
      </c>
      <c r="F3116">
        <f>DAY('Dash Board'!$C$12+COUNT('Daily reducing balance'!$F$4:F3115))</f>
        <v>8</v>
      </c>
      <c r="G3116" s="8">
        <f t="shared" si="338"/>
        <v>186765.65502312878</v>
      </c>
      <c r="H3116" s="6">
        <f>G3116*'Dash Board'!$C$11/365</f>
        <v>53.727106239530201</v>
      </c>
      <c r="I3116" s="6">
        <f>H3116*'Dash Board'!$C$18/'Dash Board'!$C$11</f>
        <v>25.584336304538194</v>
      </c>
      <c r="J3116" s="6">
        <f>(G3116&gt;1)*PMT('Dash Board'!$C$11/365,$U$4,-'Dash Board'!$C$19)</f>
        <v>108.80376961660664</v>
      </c>
      <c r="K3116" s="6">
        <f t="shared" si="340"/>
        <v>0</v>
      </c>
      <c r="L3116" s="8">
        <f t="shared" si="341"/>
        <v>186710.5783597517</v>
      </c>
      <c r="N3116" s="8">
        <f t="shared" si="339"/>
        <v>83.219433312068446</v>
      </c>
      <c r="O3116" s="8">
        <f>IF(E3115&lt;&gt;E3116,SUM($N$4:N3116)-SUM($O$3:O3115),0)</f>
        <v>0</v>
      </c>
      <c r="P3116" s="6">
        <f>IF(B3116&gt;0,SUM($O$4:O3116)-SUM($P$3:P3115),0)</f>
        <v>0</v>
      </c>
      <c r="Q3116" s="6">
        <f t="shared" si="342"/>
        <v>25.584336304538194</v>
      </c>
      <c r="R3116" s="8">
        <f>IF(E3115&lt;&gt;E3116,SUM($Q$4:Q3116)-SUM($R$3:R3115),0)</f>
        <v>0</v>
      </c>
      <c r="S3116" s="6">
        <f>IF(B3116&gt;0,SUM($R$4:R3116)-SUM($S$3:S3115),0)</f>
        <v>0</v>
      </c>
    </row>
    <row r="3117" spans="1:19">
      <c r="A3117">
        <f>IF(E3116&lt;&gt;E3117,COUNTIF($A$4:A3116,"&lt;&gt;0")+1,0)</f>
        <v>0</v>
      </c>
      <c r="B3117">
        <f>IF(A3117&lt;&gt;0,IF(MOD(A3117,3)=0,COUNTIF($B$4:B3116,"&lt;&gt;0")+1,0),0)</f>
        <v>0</v>
      </c>
      <c r="C3117" s="9">
        <f>'Dash Board'!$C$12+COUNT('Daily reducing balance'!$F$4:F3116)</f>
        <v>44843</v>
      </c>
      <c r="D3117">
        <f t="shared" si="336"/>
        <v>2022</v>
      </c>
      <c r="E3117">
        <f t="shared" si="337"/>
        <v>10</v>
      </c>
      <c r="F3117">
        <f>DAY('Dash Board'!$C$12+COUNT('Daily reducing balance'!$F$4:F3116))</f>
        <v>9</v>
      </c>
      <c r="G3117" s="8">
        <f t="shared" si="338"/>
        <v>186710.5783597517</v>
      </c>
      <c r="H3117" s="6">
        <f>G3117*'Dash Board'!$C$11/365</f>
        <v>53.711262267873778</v>
      </c>
      <c r="I3117" s="6">
        <f>H3117*'Dash Board'!$C$18/'Dash Board'!$C$11</f>
        <v>25.576791556130374</v>
      </c>
      <c r="J3117" s="6">
        <f>(G3117&gt;1)*PMT('Dash Board'!$C$11/365,$U$4,-'Dash Board'!$C$19)</f>
        <v>108.80376961660664</v>
      </c>
      <c r="K3117" s="6">
        <f t="shared" si="340"/>
        <v>0</v>
      </c>
      <c r="L3117" s="8">
        <f t="shared" si="341"/>
        <v>186655.48585240296</v>
      </c>
      <c r="N3117" s="8">
        <f t="shared" si="339"/>
        <v>83.22697806047627</v>
      </c>
      <c r="O3117" s="8">
        <f>IF(E3116&lt;&gt;E3117,SUM($N$4:N3117)-SUM($O$3:O3116),0)</f>
        <v>0</v>
      </c>
      <c r="P3117" s="6">
        <f>IF(B3117&gt;0,SUM($O$4:O3117)-SUM($P$3:P3116),0)</f>
        <v>0</v>
      </c>
      <c r="Q3117" s="6">
        <f t="shared" si="342"/>
        <v>25.576791556130374</v>
      </c>
      <c r="R3117" s="8">
        <f>IF(E3116&lt;&gt;E3117,SUM($Q$4:Q3117)-SUM($R$3:R3116),0)</f>
        <v>0</v>
      </c>
      <c r="S3117" s="6">
        <f>IF(B3117&gt;0,SUM($R$4:R3117)-SUM($S$3:S3116),0)</f>
        <v>0</v>
      </c>
    </row>
    <row r="3118" spans="1:19">
      <c r="A3118">
        <f>IF(E3117&lt;&gt;E3118,COUNTIF($A$4:A3117,"&lt;&gt;0")+1,0)</f>
        <v>0</v>
      </c>
      <c r="B3118">
        <f>IF(A3118&lt;&gt;0,IF(MOD(A3118,3)=0,COUNTIF($B$4:B3117,"&lt;&gt;0")+1,0),0)</f>
        <v>0</v>
      </c>
      <c r="C3118" s="9">
        <f>'Dash Board'!$C$12+COUNT('Daily reducing balance'!$F$4:F3117)</f>
        <v>44844</v>
      </c>
      <c r="D3118">
        <f t="shared" si="336"/>
        <v>2022</v>
      </c>
      <c r="E3118">
        <f t="shared" si="337"/>
        <v>10</v>
      </c>
      <c r="F3118">
        <f>DAY('Dash Board'!$C$12+COUNT('Daily reducing balance'!$F$4:F3117))</f>
        <v>10</v>
      </c>
      <c r="G3118" s="8">
        <f t="shared" si="338"/>
        <v>186655.48585240296</v>
      </c>
      <c r="H3118" s="6">
        <f>G3118*'Dash Board'!$C$11/365</f>
        <v>53.69541373836249</v>
      </c>
      <c r="I3118" s="6">
        <f>H3118*'Dash Board'!$C$18/'Dash Board'!$C$11</f>
        <v>25.569244637315471</v>
      </c>
      <c r="J3118" s="6">
        <f>(G3118&gt;1)*PMT('Dash Board'!$C$11/365,$U$4,-'Dash Board'!$C$19)</f>
        <v>108.80376961660664</v>
      </c>
      <c r="K3118" s="6">
        <f t="shared" si="340"/>
        <v>0</v>
      </c>
      <c r="L3118" s="8">
        <f t="shared" si="341"/>
        <v>186600.37749652471</v>
      </c>
      <c r="N3118" s="8">
        <f t="shared" si="339"/>
        <v>83.234524979291166</v>
      </c>
      <c r="O3118" s="8">
        <f>IF(E3117&lt;&gt;E3118,SUM($N$4:N3118)-SUM($O$3:O3117),0)</f>
        <v>0</v>
      </c>
      <c r="P3118" s="6">
        <f>IF(B3118&gt;0,SUM($O$4:O3118)-SUM($P$3:P3117),0)</f>
        <v>0</v>
      </c>
      <c r="Q3118" s="6">
        <f t="shared" si="342"/>
        <v>25.569244637315471</v>
      </c>
      <c r="R3118" s="8">
        <f>IF(E3117&lt;&gt;E3118,SUM($Q$4:Q3118)-SUM($R$3:R3117),0)</f>
        <v>0</v>
      </c>
      <c r="S3118" s="6">
        <f>IF(B3118&gt;0,SUM($R$4:R3118)-SUM($S$3:S3117),0)</f>
        <v>0</v>
      </c>
    </row>
    <row r="3119" spans="1:19">
      <c r="A3119">
        <f>IF(E3118&lt;&gt;E3119,COUNTIF($A$4:A3118,"&lt;&gt;0")+1,0)</f>
        <v>0</v>
      </c>
      <c r="B3119">
        <f>IF(A3119&lt;&gt;0,IF(MOD(A3119,3)=0,COUNTIF($B$4:B3118,"&lt;&gt;0")+1,0),0)</f>
        <v>0</v>
      </c>
      <c r="C3119" s="9">
        <f>'Dash Board'!$C$12+COUNT('Daily reducing balance'!$F$4:F3118)</f>
        <v>44845</v>
      </c>
      <c r="D3119">
        <f t="shared" si="336"/>
        <v>2022</v>
      </c>
      <c r="E3119">
        <f t="shared" si="337"/>
        <v>10</v>
      </c>
      <c r="F3119">
        <f>DAY('Dash Board'!$C$12+COUNT('Daily reducing balance'!$F$4:F3118))</f>
        <v>11</v>
      </c>
      <c r="G3119" s="8">
        <f t="shared" si="338"/>
        <v>186600.37749652471</v>
      </c>
      <c r="H3119" s="6">
        <f>G3119*'Dash Board'!$C$11/365</f>
        <v>53.679560649685193</v>
      </c>
      <c r="I3119" s="6">
        <f>H3119*'Dash Board'!$C$18/'Dash Board'!$C$11</f>
        <v>25.561695547469142</v>
      </c>
      <c r="J3119" s="6">
        <f>(G3119&gt;1)*PMT('Dash Board'!$C$11/365,$U$4,-'Dash Board'!$C$19)</f>
        <v>108.80376961660664</v>
      </c>
      <c r="K3119" s="6">
        <f t="shared" si="340"/>
        <v>0</v>
      </c>
      <c r="L3119" s="8">
        <f t="shared" si="341"/>
        <v>186545.25328755777</v>
      </c>
      <c r="N3119" s="8">
        <f t="shared" si="339"/>
        <v>83.242074069137502</v>
      </c>
      <c r="O3119" s="8">
        <f>IF(E3118&lt;&gt;E3119,SUM($N$4:N3119)-SUM($O$3:O3118),0)</f>
        <v>0</v>
      </c>
      <c r="P3119" s="6">
        <f>IF(B3119&gt;0,SUM($O$4:O3119)-SUM($P$3:P3118),0)</f>
        <v>0</v>
      </c>
      <c r="Q3119" s="6">
        <f t="shared" si="342"/>
        <v>25.561695547469142</v>
      </c>
      <c r="R3119" s="8">
        <f>IF(E3118&lt;&gt;E3119,SUM($Q$4:Q3119)-SUM($R$3:R3118),0)</f>
        <v>0</v>
      </c>
      <c r="S3119" s="6">
        <f>IF(B3119&gt;0,SUM($R$4:R3119)-SUM($S$3:S3118),0)</f>
        <v>0</v>
      </c>
    </row>
    <row r="3120" spans="1:19">
      <c r="A3120">
        <f>IF(E3119&lt;&gt;E3120,COUNTIF($A$4:A3119,"&lt;&gt;0")+1,0)</f>
        <v>0</v>
      </c>
      <c r="B3120">
        <f>IF(A3120&lt;&gt;0,IF(MOD(A3120,3)=0,COUNTIF($B$4:B3119,"&lt;&gt;0")+1,0),0)</f>
        <v>0</v>
      </c>
      <c r="C3120" s="9">
        <f>'Dash Board'!$C$12+COUNT('Daily reducing balance'!$F$4:F3119)</f>
        <v>44846</v>
      </c>
      <c r="D3120">
        <f t="shared" si="336"/>
        <v>2022</v>
      </c>
      <c r="E3120">
        <f t="shared" si="337"/>
        <v>10</v>
      </c>
      <c r="F3120">
        <f>DAY('Dash Board'!$C$12+COUNT('Daily reducing balance'!$F$4:F3119))</f>
        <v>12</v>
      </c>
      <c r="G3120" s="8">
        <f t="shared" si="338"/>
        <v>186545.25328755777</v>
      </c>
      <c r="H3120" s="6">
        <f>G3120*'Dash Board'!$C$11/365</f>
        <v>53.663703000530312</v>
      </c>
      <c r="I3120" s="6">
        <f>H3120*'Dash Board'!$C$18/'Dash Board'!$C$11</f>
        <v>25.554144285966817</v>
      </c>
      <c r="J3120" s="6">
        <f>(G3120&gt;1)*PMT('Dash Board'!$C$11/365,$U$4,-'Dash Board'!$C$19)</f>
        <v>108.80376961660664</v>
      </c>
      <c r="K3120" s="6">
        <f t="shared" si="340"/>
        <v>0</v>
      </c>
      <c r="L3120" s="8">
        <f t="shared" si="341"/>
        <v>186490.11322094168</v>
      </c>
      <c r="N3120" s="8">
        <f t="shared" si="339"/>
        <v>83.24962533063983</v>
      </c>
      <c r="O3120" s="8">
        <f>IF(E3119&lt;&gt;E3120,SUM($N$4:N3120)-SUM($O$3:O3119),0)</f>
        <v>0</v>
      </c>
      <c r="P3120" s="6">
        <f>IF(B3120&gt;0,SUM($O$4:O3120)-SUM($P$3:P3119),0)</f>
        <v>0</v>
      </c>
      <c r="Q3120" s="6">
        <f t="shared" si="342"/>
        <v>25.554144285966817</v>
      </c>
      <c r="R3120" s="8">
        <f>IF(E3119&lt;&gt;E3120,SUM($Q$4:Q3120)-SUM($R$3:R3119),0)</f>
        <v>0</v>
      </c>
      <c r="S3120" s="6">
        <f>IF(B3120&gt;0,SUM($R$4:R3120)-SUM($S$3:S3119),0)</f>
        <v>0</v>
      </c>
    </row>
    <row r="3121" spans="1:19">
      <c r="A3121">
        <f>IF(E3120&lt;&gt;E3121,COUNTIF($A$4:A3120,"&lt;&gt;0")+1,0)</f>
        <v>0</v>
      </c>
      <c r="B3121">
        <f>IF(A3121&lt;&gt;0,IF(MOD(A3121,3)=0,COUNTIF($B$4:B3120,"&lt;&gt;0")+1,0),0)</f>
        <v>0</v>
      </c>
      <c r="C3121" s="9">
        <f>'Dash Board'!$C$12+COUNT('Daily reducing balance'!$F$4:F3120)</f>
        <v>44847</v>
      </c>
      <c r="D3121">
        <f t="shared" si="336"/>
        <v>2022</v>
      </c>
      <c r="E3121">
        <f t="shared" si="337"/>
        <v>10</v>
      </c>
      <c r="F3121">
        <f>DAY('Dash Board'!$C$12+COUNT('Daily reducing balance'!$F$4:F3120))</f>
        <v>13</v>
      </c>
      <c r="G3121" s="8">
        <f t="shared" si="338"/>
        <v>186490.11322094168</v>
      </c>
      <c r="H3121" s="6">
        <f>G3121*'Dash Board'!$C$11/365</f>
        <v>53.647840789585963</v>
      </c>
      <c r="I3121" s="6">
        <f>H3121*'Dash Board'!$C$18/'Dash Board'!$C$11</f>
        <v>25.546590852183794</v>
      </c>
      <c r="J3121" s="6">
        <f>(G3121&gt;1)*PMT('Dash Board'!$C$11/365,$U$4,-'Dash Board'!$C$19)</f>
        <v>108.80376961660664</v>
      </c>
      <c r="K3121" s="6">
        <f t="shared" si="340"/>
        <v>0</v>
      </c>
      <c r="L3121" s="8">
        <f t="shared" si="341"/>
        <v>186434.95729211465</v>
      </c>
      <c r="N3121" s="8">
        <f t="shared" si="339"/>
        <v>83.257178764422846</v>
      </c>
      <c r="O3121" s="8">
        <f>IF(E3120&lt;&gt;E3121,SUM($N$4:N3121)-SUM($O$3:O3120),0)</f>
        <v>0</v>
      </c>
      <c r="P3121" s="6">
        <f>IF(B3121&gt;0,SUM($O$4:O3121)-SUM($P$3:P3120),0)</f>
        <v>0</v>
      </c>
      <c r="Q3121" s="6">
        <f t="shared" si="342"/>
        <v>25.546590852183794</v>
      </c>
      <c r="R3121" s="8">
        <f>IF(E3120&lt;&gt;E3121,SUM($Q$4:Q3121)-SUM($R$3:R3120),0)</f>
        <v>0</v>
      </c>
      <c r="S3121" s="6">
        <f>IF(B3121&gt;0,SUM($R$4:R3121)-SUM($S$3:S3120),0)</f>
        <v>0</v>
      </c>
    </row>
    <row r="3122" spans="1:19">
      <c r="A3122">
        <f>IF(E3121&lt;&gt;E3122,COUNTIF($A$4:A3121,"&lt;&gt;0")+1,0)</f>
        <v>0</v>
      </c>
      <c r="B3122">
        <f>IF(A3122&lt;&gt;0,IF(MOD(A3122,3)=0,COUNTIF($B$4:B3121,"&lt;&gt;0")+1,0),0)</f>
        <v>0</v>
      </c>
      <c r="C3122" s="9">
        <f>'Dash Board'!$C$12+COUNT('Daily reducing balance'!$F$4:F3121)</f>
        <v>44848</v>
      </c>
      <c r="D3122">
        <f t="shared" si="336"/>
        <v>2022</v>
      </c>
      <c r="E3122">
        <f t="shared" si="337"/>
        <v>10</v>
      </c>
      <c r="F3122">
        <f>DAY('Dash Board'!$C$12+COUNT('Daily reducing balance'!$F$4:F3121))</f>
        <v>14</v>
      </c>
      <c r="G3122" s="8">
        <f t="shared" si="338"/>
        <v>186434.95729211465</v>
      </c>
      <c r="H3122" s="6">
        <f>G3122*'Dash Board'!$C$11/365</f>
        <v>53.631974015539832</v>
      </c>
      <c r="I3122" s="6">
        <f>H3122*'Dash Board'!$C$18/'Dash Board'!$C$11</f>
        <v>25.53903524549516</v>
      </c>
      <c r="J3122" s="6">
        <f>(G3122&gt;1)*PMT('Dash Board'!$C$11/365,$U$4,-'Dash Board'!$C$19)</f>
        <v>108.80376961660664</v>
      </c>
      <c r="K3122" s="6">
        <f t="shared" si="340"/>
        <v>0</v>
      </c>
      <c r="L3122" s="8">
        <f t="shared" si="341"/>
        <v>186379.78549651356</v>
      </c>
      <c r="N3122" s="8">
        <f t="shared" si="339"/>
        <v>83.264734371111487</v>
      </c>
      <c r="O3122" s="8">
        <f>IF(E3121&lt;&gt;E3122,SUM($N$4:N3122)-SUM($O$3:O3121),0)</f>
        <v>0</v>
      </c>
      <c r="P3122" s="6">
        <f>IF(B3122&gt;0,SUM($O$4:O3122)-SUM($P$3:P3121),0)</f>
        <v>0</v>
      </c>
      <c r="Q3122" s="6">
        <f t="shared" si="342"/>
        <v>25.53903524549516</v>
      </c>
      <c r="R3122" s="8">
        <f>IF(E3121&lt;&gt;E3122,SUM($Q$4:Q3122)-SUM($R$3:R3121),0)</f>
        <v>0</v>
      </c>
      <c r="S3122" s="6">
        <f>IF(B3122&gt;0,SUM($R$4:R3122)-SUM($S$3:S3121),0)</f>
        <v>0</v>
      </c>
    </row>
    <row r="3123" spans="1:19">
      <c r="A3123">
        <f>IF(E3122&lt;&gt;E3123,COUNTIF($A$4:A3122,"&lt;&gt;0")+1,0)</f>
        <v>0</v>
      </c>
      <c r="B3123">
        <f>IF(A3123&lt;&gt;0,IF(MOD(A3123,3)=0,COUNTIF($B$4:B3122,"&lt;&gt;0")+1,0),0)</f>
        <v>0</v>
      </c>
      <c r="C3123" s="9">
        <f>'Dash Board'!$C$12+COUNT('Daily reducing balance'!$F$4:F3122)</f>
        <v>44849</v>
      </c>
      <c r="D3123">
        <f t="shared" si="336"/>
        <v>2022</v>
      </c>
      <c r="E3123">
        <f t="shared" si="337"/>
        <v>10</v>
      </c>
      <c r="F3123">
        <f>DAY('Dash Board'!$C$12+COUNT('Daily reducing balance'!$F$4:F3122))</f>
        <v>15</v>
      </c>
      <c r="G3123" s="8">
        <f t="shared" si="338"/>
        <v>186379.78549651356</v>
      </c>
      <c r="H3123" s="6">
        <f>G3123*'Dash Board'!$C$11/365</f>
        <v>53.61610267707924</v>
      </c>
      <c r="I3123" s="6">
        <f>H3123*'Dash Board'!$C$18/'Dash Board'!$C$11</f>
        <v>25.531477465275831</v>
      </c>
      <c r="J3123" s="6">
        <f>(G3123&gt;1)*PMT('Dash Board'!$C$11/365,$U$4,-'Dash Board'!$C$19)</f>
        <v>108.80376961660664</v>
      </c>
      <c r="K3123" s="6">
        <f t="shared" si="340"/>
        <v>0</v>
      </c>
      <c r="L3123" s="8">
        <f t="shared" si="341"/>
        <v>186324.59782957402</v>
      </c>
      <c r="N3123" s="8">
        <f t="shared" si="339"/>
        <v>83.272292151330817</v>
      </c>
      <c r="O3123" s="8">
        <f>IF(E3122&lt;&gt;E3123,SUM($N$4:N3123)-SUM($O$3:O3122),0)</f>
        <v>0</v>
      </c>
      <c r="P3123" s="6">
        <f>IF(B3123&gt;0,SUM($O$4:O3123)-SUM($P$3:P3122),0)</f>
        <v>0</v>
      </c>
      <c r="Q3123" s="6">
        <f t="shared" si="342"/>
        <v>25.531477465275831</v>
      </c>
      <c r="R3123" s="8">
        <f>IF(E3122&lt;&gt;E3123,SUM($Q$4:Q3123)-SUM($R$3:R3122),0)</f>
        <v>0</v>
      </c>
      <c r="S3123" s="6">
        <f>IF(B3123&gt;0,SUM($R$4:R3123)-SUM($S$3:S3122),0)</f>
        <v>0</v>
      </c>
    </row>
    <row r="3124" spans="1:19">
      <c r="A3124">
        <f>IF(E3123&lt;&gt;E3124,COUNTIF($A$4:A3123,"&lt;&gt;0")+1,0)</f>
        <v>0</v>
      </c>
      <c r="B3124">
        <f>IF(A3124&lt;&gt;0,IF(MOD(A3124,3)=0,COUNTIF($B$4:B3123,"&lt;&gt;0")+1,0),0)</f>
        <v>0</v>
      </c>
      <c r="C3124" s="9">
        <f>'Dash Board'!$C$12+COUNT('Daily reducing balance'!$F$4:F3123)</f>
        <v>44850</v>
      </c>
      <c r="D3124">
        <f t="shared" ref="D3124:D3187" si="343">IF(AND(E3124=1,F3124=1),D3123+1,D3123)</f>
        <v>2022</v>
      </c>
      <c r="E3124">
        <f t="shared" ref="E3124:E3187" si="344">IF(F3124=1,IF(E3123+1&gt;12,1,E3123+1),E3123)</f>
        <v>10</v>
      </c>
      <c r="F3124">
        <f>DAY('Dash Board'!$C$12+COUNT('Daily reducing balance'!$F$4:F3123))</f>
        <v>16</v>
      </c>
      <c r="G3124" s="8">
        <f t="shared" ref="G3124:G3187" si="345">L3123</f>
        <v>186324.59782957402</v>
      </c>
      <c r="H3124" s="6">
        <f>G3124*'Dash Board'!$C$11/365</f>
        <v>53.600226772891148</v>
      </c>
      <c r="I3124" s="6">
        <f>H3124*'Dash Board'!$C$18/'Dash Board'!$C$11</f>
        <v>25.523917510900549</v>
      </c>
      <c r="J3124" s="6">
        <f>(G3124&gt;1)*PMT('Dash Board'!$C$11/365,$U$4,-'Dash Board'!$C$19)</f>
        <v>108.80376961660664</v>
      </c>
      <c r="K3124" s="6">
        <f t="shared" si="340"/>
        <v>0</v>
      </c>
      <c r="L3124" s="8">
        <f t="shared" si="341"/>
        <v>186269.3942867303</v>
      </c>
      <c r="N3124" s="8">
        <f t="shared" ref="N3124:N3187" si="346">J3124-I3124</f>
        <v>83.279852105706098</v>
      </c>
      <c r="O3124" s="8">
        <f>IF(E3123&lt;&gt;E3124,SUM($N$4:N3124)-SUM($O$3:O3123),0)</f>
        <v>0</v>
      </c>
      <c r="P3124" s="6">
        <f>IF(B3124&gt;0,SUM($O$4:O3124)-SUM($P$3:P3123),0)</f>
        <v>0</v>
      </c>
      <c r="Q3124" s="6">
        <f t="shared" si="342"/>
        <v>25.523917510900549</v>
      </c>
      <c r="R3124" s="8">
        <f>IF(E3123&lt;&gt;E3124,SUM($Q$4:Q3124)-SUM($R$3:R3123),0)</f>
        <v>0</v>
      </c>
      <c r="S3124" s="6">
        <f>IF(B3124&gt;0,SUM($R$4:R3124)-SUM($S$3:S3123),0)</f>
        <v>0</v>
      </c>
    </row>
    <row r="3125" spans="1:19">
      <c r="A3125">
        <f>IF(E3124&lt;&gt;E3125,COUNTIF($A$4:A3124,"&lt;&gt;0")+1,0)</f>
        <v>0</v>
      </c>
      <c r="B3125">
        <f>IF(A3125&lt;&gt;0,IF(MOD(A3125,3)=0,COUNTIF($B$4:B3124,"&lt;&gt;0")+1,0),0)</f>
        <v>0</v>
      </c>
      <c r="C3125" s="9">
        <f>'Dash Board'!$C$12+COUNT('Daily reducing balance'!$F$4:F3124)</f>
        <v>44851</v>
      </c>
      <c r="D3125">
        <f t="shared" si="343"/>
        <v>2022</v>
      </c>
      <c r="E3125">
        <f t="shared" si="344"/>
        <v>10</v>
      </c>
      <c r="F3125">
        <f>DAY('Dash Board'!$C$12+COUNT('Daily reducing balance'!$F$4:F3124))</f>
        <v>17</v>
      </c>
      <c r="G3125" s="8">
        <f t="shared" si="345"/>
        <v>186269.3942867303</v>
      </c>
      <c r="H3125" s="6">
        <f>G3125*'Dash Board'!$C$11/365</f>
        <v>53.584346301662137</v>
      </c>
      <c r="I3125" s="6">
        <f>H3125*'Dash Board'!$C$18/'Dash Board'!$C$11</f>
        <v>25.516355381743878</v>
      </c>
      <c r="J3125" s="6">
        <f>(G3125&gt;1)*PMT('Dash Board'!$C$11/365,$U$4,-'Dash Board'!$C$19)</f>
        <v>108.80376961660664</v>
      </c>
      <c r="K3125" s="6">
        <f t="shared" si="340"/>
        <v>0</v>
      </c>
      <c r="L3125" s="8">
        <f t="shared" si="341"/>
        <v>186214.17486341533</v>
      </c>
      <c r="N3125" s="8">
        <f t="shared" si="346"/>
        <v>83.287414234862766</v>
      </c>
      <c r="O3125" s="8">
        <f>IF(E3124&lt;&gt;E3125,SUM($N$4:N3125)-SUM($O$3:O3124),0)</f>
        <v>0</v>
      </c>
      <c r="P3125" s="6">
        <f>IF(B3125&gt;0,SUM($O$4:O3125)-SUM($P$3:P3124),0)</f>
        <v>0</v>
      </c>
      <c r="Q3125" s="6">
        <f t="shared" si="342"/>
        <v>25.516355381743878</v>
      </c>
      <c r="R3125" s="8">
        <f>IF(E3124&lt;&gt;E3125,SUM($Q$4:Q3125)-SUM($R$3:R3124),0)</f>
        <v>0</v>
      </c>
      <c r="S3125" s="6">
        <f>IF(B3125&gt;0,SUM($R$4:R3125)-SUM($S$3:S3124),0)</f>
        <v>0</v>
      </c>
    </row>
    <row r="3126" spans="1:19">
      <c r="A3126">
        <f>IF(E3125&lt;&gt;E3126,COUNTIF($A$4:A3125,"&lt;&gt;0")+1,0)</f>
        <v>0</v>
      </c>
      <c r="B3126">
        <f>IF(A3126&lt;&gt;0,IF(MOD(A3126,3)=0,COUNTIF($B$4:B3125,"&lt;&gt;0")+1,0),0)</f>
        <v>0</v>
      </c>
      <c r="C3126" s="9">
        <f>'Dash Board'!$C$12+COUNT('Daily reducing balance'!$F$4:F3125)</f>
        <v>44852</v>
      </c>
      <c r="D3126">
        <f t="shared" si="343"/>
        <v>2022</v>
      </c>
      <c r="E3126">
        <f t="shared" si="344"/>
        <v>10</v>
      </c>
      <c r="F3126">
        <f>DAY('Dash Board'!$C$12+COUNT('Daily reducing balance'!$F$4:F3125))</f>
        <v>18</v>
      </c>
      <c r="G3126" s="8">
        <f t="shared" si="345"/>
        <v>186214.17486341533</v>
      </c>
      <c r="H3126" s="6">
        <f>G3126*'Dash Board'!$C$11/365</f>
        <v>53.56846126207838</v>
      </c>
      <c r="I3126" s="6">
        <f>H3126*'Dash Board'!$C$18/'Dash Board'!$C$11</f>
        <v>25.508791077180181</v>
      </c>
      <c r="J3126" s="6">
        <f>(G3126&gt;1)*PMT('Dash Board'!$C$11/365,$U$4,-'Dash Board'!$C$19)</f>
        <v>108.80376961660664</v>
      </c>
      <c r="K3126" s="6">
        <f t="shared" si="340"/>
        <v>0</v>
      </c>
      <c r="L3126" s="8">
        <f t="shared" si="341"/>
        <v>186158.93955506079</v>
      </c>
      <c r="N3126" s="8">
        <f t="shared" si="346"/>
        <v>83.294978539426467</v>
      </c>
      <c r="O3126" s="8">
        <f>IF(E3125&lt;&gt;E3126,SUM($N$4:N3126)-SUM($O$3:O3125),0)</f>
        <v>0</v>
      </c>
      <c r="P3126" s="6">
        <f>IF(B3126&gt;0,SUM($O$4:O3126)-SUM($P$3:P3125),0)</f>
        <v>0</v>
      </c>
      <c r="Q3126" s="6">
        <f t="shared" si="342"/>
        <v>25.508791077180181</v>
      </c>
      <c r="R3126" s="8">
        <f>IF(E3125&lt;&gt;E3126,SUM($Q$4:Q3126)-SUM($R$3:R3125),0)</f>
        <v>0</v>
      </c>
      <c r="S3126" s="6">
        <f>IF(B3126&gt;0,SUM($R$4:R3126)-SUM($S$3:S3125),0)</f>
        <v>0</v>
      </c>
    </row>
    <row r="3127" spans="1:19">
      <c r="A3127">
        <f>IF(E3126&lt;&gt;E3127,COUNTIF($A$4:A3126,"&lt;&gt;0")+1,0)</f>
        <v>0</v>
      </c>
      <c r="B3127">
        <f>IF(A3127&lt;&gt;0,IF(MOD(A3127,3)=0,COUNTIF($B$4:B3126,"&lt;&gt;0")+1,0),0)</f>
        <v>0</v>
      </c>
      <c r="C3127" s="9">
        <f>'Dash Board'!$C$12+COUNT('Daily reducing balance'!$F$4:F3126)</f>
        <v>44853</v>
      </c>
      <c r="D3127">
        <f t="shared" si="343"/>
        <v>2022</v>
      </c>
      <c r="E3127">
        <f t="shared" si="344"/>
        <v>10</v>
      </c>
      <c r="F3127">
        <f>DAY('Dash Board'!$C$12+COUNT('Daily reducing balance'!$F$4:F3126))</f>
        <v>19</v>
      </c>
      <c r="G3127" s="8">
        <f t="shared" si="345"/>
        <v>186158.93955506079</v>
      </c>
      <c r="H3127" s="6">
        <f>G3127*'Dash Board'!$C$11/365</f>
        <v>53.552571652825698</v>
      </c>
      <c r="I3127" s="6">
        <f>H3127*'Dash Board'!$C$18/'Dash Board'!$C$11</f>
        <v>25.501224596583668</v>
      </c>
      <c r="J3127" s="6">
        <f>(G3127&gt;1)*PMT('Dash Board'!$C$11/365,$U$4,-'Dash Board'!$C$19)</f>
        <v>108.80376961660664</v>
      </c>
      <c r="K3127" s="6">
        <f t="shared" si="340"/>
        <v>0</v>
      </c>
      <c r="L3127" s="8">
        <f t="shared" si="341"/>
        <v>186103.68835709701</v>
      </c>
      <c r="N3127" s="8">
        <f t="shared" si="346"/>
        <v>83.302545020022976</v>
      </c>
      <c r="O3127" s="8">
        <f>IF(E3126&lt;&gt;E3127,SUM($N$4:N3127)-SUM($O$3:O3126),0)</f>
        <v>0</v>
      </c>
      <c r="P3127" s="6">
        <f>IF(B3127&gt;0,SUM($O$4:O3127)-SUM($P$3:P3126),0)</f>
        <v>0</v>
      </c>
      <c r="Q3127" s="6">
        <f t="shared" si="342"/>
        <v>25.501224596583668</v>
      </c>
      <c r="R3127" s="8">
        <f>IF(E3126&lt;&gt;E3127,SUM($Q$4:Q3127)-SUM($R$3:R3126),0)</f>
        <v>0</v>
      </c>
      <c r="S3127" s="6">
        <f>IF(B3127&gt;0,SUM($R$4:R3127)-SUM($S$3:S3126),0)</f>
        <v>0</v>
      </c>
    </row>
    <row r="3128" spans="1:19">
      <c r="A3128">
        <f>IF(E3127&lt;&gt;E3128,COUNTIF($A$4:A3127,"&lt;&gt;0")+1,0)</f>
        <v>0</v>
      </c>
      <c r="B3128">
        <f>IF(A3128&lt;&gt;0,IF(MOD(A3128,3)=0,COUNTIF($B$4:B3127,"&lt;&gt;0")+1,0),0)</f>
        <v>0</v>
      </c>
      <c r="C3128" s="9">
        <f>'Dash Board'!$C$12+COUNT('Daily reducing balance'!$F$4:F3127)</f>
        <v>44854</v>
      </c>
      <c r="D3128">
        <f t="shared" si="343"/>
        <v>2022</v>
      </c>
      <c r="E3128">
        <f t="shared" si="344"/>
        <v>10</v>
      </c>
      <c r="F3128">
        <f>DAY('Dash Board'!$C$12+COUNT('Daily reducing balance'!$F$4:F3127))</f>
        <v>20</v>
      </c>
      <c r="G3128" s="8">
        <f t="shared" si="345"/>
        <v>186103.68835709701</v>
      </c>
      <c r="H3128" s="6">
        <f>G3128*'Dash Board'!$C$11/365</f>
        <v>53.536677472589545</v>
      </c>
      <c r="I3128" s="6">
        <f>H3128*'Dash Board'!$C$18/'Dash Board'!$C$11</f>
        <v>25.493655939328356</v>
      </c>
      <c r="J3128" s="6">
        <f>(G3128&gt;1)*PMT('Dash Board'!$C$11/365,$U$4,-'Dash Board'!$C$19)</f>
        <v>108.80376961660664</v>
      </c>
      <c r="K3128" s="6">
        <f t="shared" si="340"/>
        <v>0</v>
      </c>
      <c r="L3128" s="8">
        <f t="shared" si="341"/>
        <v>186048.42126495298</v>
      </c>
      <c r="N3128" s="8">
        <f t="shared" si="346"/>
        <v>83.310113677278281</v>
      </c>
      <c r="O3128" s="8">
        <f>IF(E3127&lt;&gt;E3128,SUM($N$4:N3128)-SUM($O$3:O3127),0)</f>
        <v>0</v>
      </c>
      <c r="P3128" s="6">
        <f>IF(B3128&gt;0,SUM($O$4:O3128)-SUM($P$3:P3127),0)</f>
        <v>0</v>
      </c>
      <c r="Q3128" s="6">
        <f t="shared" si="342"/>
        <v>25.493655939328356</v>
      </c>
      <c r="R3128" s="8">
        <f>IF(E3127&lt;&gt;E3128,SUM($Q$4:Q3128)-SUM($R$3:R3127),0)</f>
        <v>0</v>
      </c>
      <c r="S3128" s="6">
        <f>IF(B3128&gt;0,SUM($R$4:R3128)-SUM($S$3:S3127),0)</f>
        <v>0</v>
      </c>
    </row>
    <row r="3129" spans="1:19">
      <c r="A3129">
        <f>IF(E3128&lt;&gt;E3129,COUNTIF($A$4:A3128,"&lt;&gt;0")+1,0)</f>
        <v>0</v>
      </c>
      <c r="B3129">
        <f>IF(A3129&lt;&gt;0,IF(MOD(A3129,3)=0,COUNTIF($B$4:B3128,"&lt;&gt;0")+1,0),0)</f>
        <v>0</v>
      </c>
      <c r="C3129" s="9">
        <f>'Dash Board'!$C$12+COUNT('Daily reducing balance'!$F$4:F3128)</f>
        <v>44855</v>
      </c>
      <c r="D3129">
        <f t="shared" si="343"/>
        <v>2022</v>
      </c>
      <c r="E3129">
        <f t="shared" si="344"/>
        <v>10</v>
      </c>
      <c r="F3129">
        <f>DAY('Dash Board'!$C$12+COUNT('Daily reducing balance'!$F$4:F3128))</f>
        <v>21</v>
      </c>
      <c r="G3129" s="8">
        <f t="shared" si="345"/>
        <v>186048.42126495298</v>
      </c>
      <c r="H3129" s="6">
        <f>G3129*'Dash Board'!$C$11/365</f>
        <v>53.52077872005497</v>
      </c>
      <c r="I3129" s="6">
        <f>H3129*'Dash Board'!$C$18/'Dash Board'!$C$11</f>
        <v>25.486085104788085</v>
      </c>
      <c r="J3129" s="6">
        <f>(G3129&gt;1)*PMT('Dash Board'!$C$11/365,$U$4,-'Dash Board'!$C$19)</f>
        <v>108.80376961660664</v>
      </c>
      <c r="K3129" s="6">
        <f t="shared" si="340"/>
        <v>0</v>
      </c>
      <c r="L3129" s="8">
        <f t="shared" si="341"/>
        <v>185993.13827405643</v>
      </c>
      <c r="N3129" s="8">
        <f t="shared" si="346"/>
        <v>83.317684511818555</v>
      </c>
      <c r="O3129" s="8">
        <f>IF(E3128&lt;&gt;E3129,SUM($N$4:N3129)-SUM($O$3:O3128),0)</f>
        <v>0</v>
      </c>
      <c r="P3129" s="6">
        <f>IF(B3129&gt;0,SUM($O$4:O3129)-SUM($P$3:P3128),0)</f>
        <v>0</v>
      </c>
      <c r="Q3129" s="6">
        <f t="shared" si="342"/>
        <v>25.486085104788085</v>
      </c>
      <c r="R3129" s="8">
        <f>IF(E3128&lt;&gt;E3129,SUM($Q$4:Q3129)-SUM($R$3:R3128),0)</f>
        <v>0</v>
      </c>
      <c r="S3129" s="6">
        <f>IF(B3129&gt;0,SUM($R$4:R3129)-SUM($S$3:S3128),0)</f>
        <v>0</v>
      </c>
    </row>
    <row r="3130" spans="1:19">
      <c r="A3130">
        <f>IF(E3129&lt;&gt;E3130,COUNTIF($A$4:A3129,"&lt;&gt;0")+1,0)</f>
        <v>0</v>
      </c>
      <c r="B3130">
        <f>IF(A3130&lt;&gt;0,IF(MOD(A3130,3)=0,COUNTIF($B$4:B3129,"&lt;&gt;0")+1,0),0)</f>
        <v>0</v>
      </c>
      <c r="C3130" s="9">
        <f>'Dash Board'!$C$12+COUNT('Daily reducing balance'!$F$4:F3129)</f>
        <v>44856</v>
      </c>
      <c r="D3130">
        <f t="shared" si="343"/>
        <v>2022</v>
      </c>
      <c r="E3130">
        <f t="shared" si="344"/>
        <v>10</v>
      </c>
      <c r="F3130">
        <f>DAY('Dash Board'!$C$12+COUNT('Daily reducing balance'!$F$4:F3129))</f>
        <v>22</v>
      </c>
      <c r="G3130" s="8">
        <f t="shared" si="345"/>
        <v>185993.13827405643</v>
      </c>
      <c r="H3130" s="6">
        <f>G3130*'Dash Board'!$C$11/365</f>
        <v>53.504875393906644</v>
      </c>
      <c r="I3130" s="6">
        <f>H3130*'Dash Board'!$C$18/'Dash Board'!$C$11</f>
        <v>25.478512092336501</v>
      </c>
      <c r="J3130" s="6">
        <f>(G3130&gt;1)*PMT('Dash Board'!$C$11/365,$U$4,-'Dash Board'!$C$19)</f>
        <v>108.80376961660664</v>
      </c>
      <c r="K3130" s="6">
        <f t="shared" si="340"/>
        <v>0</v>
      </c>
      <c r="L3130" s="8">
        <f t="shared" si="341"/>
        <v>185937.83937983372</v>
      </c>
      <c r="N3130" s="8">
        <f t="shared" si="346"/>
        <v>83.325257524270143</v>
      </c>
      <c r="O3130" s="8">
        <f>IF(E3129&lt;&gt;E3130,SUM($N$4:N3130)-SUM($O$3:O3129),0)</f>
        <v>0</v>
      </c>
      <c r="P3130" s="6">
        <f>IF(B3130&gt;0,SUM($O$4:O3130)-SUM($P$3:P3129),0)</f>
        <v>0</v>
      </c>
      <c r="Q3130" s="6">
        <f t="shared" si="342"/>
        <v>25.478512092336501</v>
      </c>
      <c r="R3130" s="8">
        <f>IF(E3129&lt;&gt;E3130,SUM($Q$4:Q3130)-SUM($R$3:R3129),0)</f>
        <v>0</v>
      </c>
      <c r="S3130" s="6">
        <f>IF(B3130&gt;0,SUM($R$4:R3130)-SUM($S$3:S3129),0)</f>
        <v>0</v>
      </c>
    </row>
    <row r="3131" spans="1:19">
      <c r="A3131">
        <f>IF(E3130&lt;&gt;E3131,COUNTIF($A$4:A3130,"&lt;&gt;0")+1,0)</f>
        <v>0</v>
      </c>
      <c r="B3131">
        <f>IF(A3131&lt;&gt;0,IF(MOD(A3131,3)=0,COUNTIF($B$4:B3130,"&lt;&gt;0")+1,0),0)</f>
        <v>0</v>
      </c>
      <c r="C3131" s="9">
        <f>'Dash Board'!$C$12+COUNT('Daily reducing balance'!$F$4:F3130)</f>
        <v>44857</v>
      </c>
      <c r="D3131">
        <f t="shared" si="343"/>
        <v>2022</v>
      </c>
      <c r="E3131">
        <f t="shared" si="344"/>
        <v>10</v>
      </c>
      <c r="F3131">
        <f>DAY('Dash Board'!$C$12+COUNT('Daily reducing balance'!$F$4:F3130))</f>
        <v>23</v>
      </c>
      <c r="G3131" s="8">
        <f t="shared" si="345"/>
        <v>185937.83937983372</v>
      </c>
      <c r="H3131" s="6">
        <f>G3131*'Dash Board'!$C$11/365</f>
        <v>53.488967492828877</v>
      </c>
      <c r="I3131" s="6">
        <f>H3131*'Dash Board'!$C$18/'Dash Board'!$C$11</f>
        <v>25.470936901347088</v>
      </c>
      <c r="J3131" s="6">
        <f>(G3131&gt;1)*PMT('Dash Board'!$C$11/365,$U$4,-'Dash Board'!$C$19)</f>
        <v>108.80376961660664</v>
      </c>
      <c r="K3131" s="6">
        <f t="shared" si="340"/>
        <v>0</v>
      </c>
      <c r="L3131" s="8">
        <f t="shared" si="341"/>
        <v>185882.52457770993</v>
      </c>
      <c r="N3131" s="8">
        <f t="shared" si="346"/>
        <v>83.332832715259556</v>
      </c>
      <c r="O3131" s="8">
        <f>IF(E3130&lt;&gt;E3131,SUM($N$4:N3131)-SUM($O$3:O3130),0)</f>
        <v>0</v>
      </c>
      <c r="P3131" s="6">
        <f>IF(B3131&gt;0,SUM($O$4:O3131)-SUM($P$3:P3130),0)</f>
        <v>0</v>
      </c>
      <c r="Q3131" s="6">
        <f t="shared" si="342"/>
        <v>25.470936901347088</v>
      </c>
      <c r="R3131" s="8">
        <f>IF(E3130&lt;&gt;E3131,SUM($Q$4:Q3131)-SUM($R$3:R3130),0)</f>
        <v>0</v>
      </c>
      <c r="S3131" s="6">
        <f>IF(B3131&gt;0,SUM($R$4:R3131)-SUM($S$3:S3130),0)</f>
        <v>0</v>
      </c>
    </row>
    <row r="3132" spans="1:19">
      <c r="A3132">
        <f>IF(E3131&lt;&gt;E3132,COUNTIF($A$4:A3131,"&lt;&gt;0")+1,0)</f>
        <v>0</v>
      </c>
      <c r="B3132">
        <f>IF(A3132&lt;&gt;0,IF(MOD(A3132,3)=0,COUNTIF($B$4:B3131,"&lt;&gt;0")+1,0),0)</f>
        <v>0</v>
      </c>
      <c r="C3132" s="9">
        <f>'Dash Board'!$C$12+COUNT('Daily reducing balance'!$F$4:F3131)</f>
        <v>44858</v>
      </c>
      <c r="D3132">
        <f t="shared" si="343"/>
        <v>2022</v>
      </c>
      <c r="E3132">
        <f t="shared" si="344"/>
        <v>10</v>
      </c>
      <c r="F3132">
        <f>DAY('Dash Board'!$C$12+COUNT('Daily reducing balance'!$F$4:F3131))</f>
        <v>24</v>
      </c>
      <c r="G3132" s="8">
        <f t="shared" si="345"/>
        <v>185882.52457770993</v>
      </c>
      <c r="H3132" s="6">
        <f>G3132*'Dash Board'!$C$11/365</f>
        <v>53.473055015505594</v>
      </c>
      <c r="I3132" s="6">
        <f>H3132*'Dash Board'!$C$18/'Dash Board'!$C$11</f>
        <v>25.463359531193142</v>
      </c>
      <c r="J3132" s="6">
        <f>(G3132&gt;1)*PMT('Dash Board'!$C$11/365,$U$4,-'Dash Board'!$C$19)</f>
        <v>108.80376961660664</v>
      </c>
      <c r="K3132" s="6">
        <f t="shared" si="340"/>
        <v>0</v>
      </c>
      <c r="L3132" s="8">
        <f t="shared" si="341"/>
        <v>185827.19386310881</v>
      </c>
      <c r="N3132" s="8">
        <f t="shared" si="346"/>
        <v>83.340410085413509</v>
      </c>
      <c r="O3132" s="8">
        <f>IF(E3131&lt;&gt;E3132,SUM($N$4:N3132)-SUM($O$3:O3131),0)</f>
        <v>0</v>
      </c>
      <c r="P3132" s="6">
        <f>IF(B3132&gt;0,SUM($O$4:O3132)-SUM($P$3:P3131),0)</f>
        <v>0</v>
      </c>
      <c r="Q3132" s="6">
        <f t="shared" si="342"/>
        <v>25.463359531193142</v>
      </c>
      <c r="R3132" s="8">
        <f>IF(E3131&lt;&gt;E3132,SUM($Q$4:Q3132)-SUM($R$3:R3131),0)</f>
        <v>0</v>
      </c>
      <c r="S3132" s="6">
        <f>IF(B3132&gt;0,SUM($R$4:R3132)-SUM($S$3:S3131),0)</f>
        <v>0</v>
      </c>
    </row>
    <row r="3133" spans="1:19">
      <c r="A3133">
        <f>IF(E3132&lt;&gt;E3133,COUNTIF($A$4:A3132,"&lt;&gt;0")+1,0)</f>
        <v>0</v>
      </c>
      <c r="B3133">
        <f>IF(A3133&lt;&gt;0,IF(MOD(A3133,3)=0,COUNTIF($B$4:B3132,"&lt;&gt;0")+1,0),0)</f>
        <v>0</v>
      </c>
      <c r="C3133" s="9">
        <f>'Dash Board'!$C$12+COUNT('Daily reducing balance'!$F$4:F3132)</f>
        <v>44859</v>
      </c>
      <c r="D3133">
        <f t="shared" si="343"/>
        <v>2022</v>
      </c>
      <c r="E3133">
        <f t="shared" si="344"/>
        <v>10</v>
      </c>
      <c r="F3133">
        <f>DAY('Dash Board'!$C$12+COUNT('Daily reducing balance'!$F$4:F3132))</f>
        <v>25</v>
      </c>
      <c r="G3133" s="8">
        <f t="shared" si="345"/>
        <v>185827.19386310881</v>
      </c>
      <c r="H3133" s="6">
        <f>G3133*'Dash Board'!$C$11/365</f>
        <v>53.457137960620337</v>
      </c>
      <c r="I3133" s="6">
        <f>H3133*'Dash Board'!$C$18/'Dash Board'!$C$11</f>
        <v>25.455779981247783</v>
      </c>
      <c r="J3133" s="6">
        <f>(G3133&gt;1)*PMT('Dash Board'!$C$11/365,$U$4,-'Dash Board'!$C$19)</f>
        <v>108.80376961660664</v>
      </c>
      <c r="K3133" s="6">
        <f t="shared" si="340"/>
        <v>0</v>
      </c>
      <c r="L3133" s="8">
        <f t="shared" si="341"/>
        <v>185771.84723145282</v>
      </c>
      <c r="N3133" s="8">
        <f t="shared" si="346"/>
        <v>83.347989635358857</v>
      </c>
      <c r="O3133" s="8">
        <f>IF(E3132&lt;&gt;E3133,SUM($N$4:N3133)-SUM($O$3:O3132),0)</f>
        <v>0</v>
      </c>
      <c r="P3133" s="6">
        <f>IF(B3133&gt;0,SUM($O$4:O3133)-SUM($P$3:P3132),0)</f>
        <v>0</v>
      </c>
      <c r="Q3133" s="6">
        <f t="shared" si="342"/>
        <v>25.455779981247783</v>
      </c>
      <c r="R3133" s="8">
        <f>IF(E3132&lt;&gt;E3133,SUM($Q$4:Q3133)-SUM($R$3:R3132),0)</f>
        <v>0</v>
      </c>
      <c r="S3133" s="6">
        <f>IF(B3133&gt;0,SUM($R$4:R3133)-SUM($S$3:S3132),0)</f>
        <v>0</v>
      </c>
    </row>
    <row r="3134" spans="1:19">
      <c r="A3134">
        <f>IF(E3133&lt;&gt;E3134,COUNTIF($A$4:A3133,"&lt;&gt;0")+1,0)</f>
        <v>0</v>
      </c>
      <c r="B3134">
        <f>IF(A3134&lt;&gt;0,IF(MOD(A3134,3)=0,COUNTIF($B$4:B3133,"&lt;&gt;0")+1,0),0)</f>
        <v>0</v>
      </c>
      <c r="C3134" s="9">
        <f>'Dash Board'!$C$12+COUNT('Daily reducing balance'!$F$4:F3133)</f>
        <v>44860</v>
      </c>
      <c r="D3134">
        <f t="shared" si="343"/>
        <v>2022</v>
      </c>
      <c r="E3134">
        <f t="shared" si="344"/>
        <v>10</v>
      </c>
      <c r="F3134">
        <f>DAY('Dash Board'!$C$12+COUNT('Daily reducing balance'!$F$4:F3133))</f>
        <v>26</v>
      </c>
      <c r="G3134" s="8">
        <f t="shared" si="345"/>
        <v>185771.84723145282</v>
      </c>
      <c r="H3134" s="6">
        <f>G3134*'Dash Board'!$C$11/365</f>
        <v>53.441216326856285</v>
      </c>
      <c r="I3134" s="6">
        <f>H3134*'Dash Board'!$C$18/'Dash Board'!$C$11</f>
        <v>25.448198250883948</v>
      </c>
      <c r="J3134" s="6">
        <f>(G3134&gt;1)*PMT('Dash Board'!$C$11/365,$U$4,-'Dash Board'!$C$19)</f>
        <v>108.80376961660664</v>
      </c>
      <c r="K3134" s="6">
        <f t="shared" si="340"/>
        <v>0</v>
      </c>
      <c r="L3134" s="8">
        <f t="shared" si="341"/>
        <v>185716.48467816305</v>
      </c>
      <c r="N3134" s="8">
        <f t="shared" si="346"/>
        <v>83.355571365722696</v>
      </c>
      <c r="O3134" s="8">
        <f>IF(E3133&lt;&gt;E3134,SUM($N$4:N3134)-SUM($O$3:O3133),0)</f>
        <v>0</v>
      </c>
      <c r="P3134" s="6">
        <f>IF(B3134&gt;0,SUM($O$4:O3134)-SUM($P$3:P3133),0)</f>
        <v>0</v>
      </c>
      <c r="Q3134" s="6">
        <f t="shared" si="342"/>
        <v>25.448198250883948</v>
      </c>
      <c r="R3134" s="8">
        <f>IF(E3133&lt;&gt;E3134,SUM($Q$4:Q3134)-SUM($R$3:R3133),0)</f>
        <v>0</v>
      </c>
      <c r="S3134" s="6">
        <f>IF(B3134&gt;0,SUM($R$4:R3134)-SUM($S$3:S3133),0)</f>
        <v>0</v>
      </c>
    </row>
    <row r="3135" spans="1:19">
      <c r="A3135">
        <f>IF(E3134&lt;&gt;E3135,COUNTIF($A$4:A3134,"&lt;&gt;0")+1,0)</f>
        <v>0</v>
      </c>
      <c r="B3135">
        <f>IF(A3135&lt;&gt;0,IF(MOD(A3135,3)=0,COUNTIF($B$4:B3134,"&lt;&gt;0")+1,0),0)</f>
        <v>0</v>
      </c>
      <c r="C3135" s="9">
        <f>'Dash Board'!$C$12+COUNT('Daily reducing balance'!$F$4:F3134)</f>
        <v>44861</v>
      </c>
      <c r="D3135">
        <f t="shared" si="343"/>
        <v>2022</v>
      </c>
      <c r="E3135">
        <f t="shared" si="344"/>
        <v>10</v>
      </c>
      <c r="F3135">
        <f>DAY('Dash Board'!$C$12+COUNT('Daily reducing balance'!$F$4:F3134))</f>
        <v>27</v>
      </c>
      <c r="G3135" s="8">
        <f t="shared" si="345"/>
        <v>185716.48467816305</v>
      </c>
      <c r="H3135" s="6">
        <f>G3135*'Dash Board'!$C$11/365</f>
        <v>53.425290112896221</v>
      </c>
      <c r="I3135" s="6">
        <f>H3135*'Dash Board'!$C$18/'Dash Board'!$C$11</f>
        <v>25.440614339474394</v>
      </c>
      <c r="J3135" s="6">
        <f>(G3135&gt;1)*PMT('Dash Board'!$C$11/365,$U$4,-'Dash Board'!$C$19)</f>
        <v>108.80376961660664</v>
      </c>
      <c r="K3135" s="6">
        <f t="shared" si="340"/>
        <v>0</v>
      </c>
      <c r="L3135" s="8">
        <f t="shared" si="341"/>
        <v>185661.10619865934</v>
      </c>
      <c r="N3135" s="8">
        <f t="shared" si="346"/>
        <v>83.36315527713225</v>
      </c>
      <c r="O3135" s="8">
        <f>IF(E3134&lt;&gt;E3135,SUM($N$4:N3135)-SUM($O$3:O3134),0)</f>
        <v>0</v>
      </c>
      <c r="P3135" s="6">
        <f>IF(B3135&gt;0,SUM($O$4:O3135)-SUM($P$3:P3134),0)</f>
        <v>0</v>
      </c>
      <c r="Q3135" s="6">
        <f t="shared" si="342"/>
        <v>25.440614339474394</v>
      </c>
      <c r="R3135" s="8">
        <f>IF(E3134&lt;&gt;E3135,SUM($Q$4:Q3135)-SUM($R$3:R3134),0)</f>
        <v>0</v>
      </c>
      <c r="S3135" s="6">
        <f>IF(B3135&gt;0,SUM($R$4:R3135)-SUM($S$3:S3134),0)</f>
        <v>0</v>
      </c>
    </row>
    <row r="3136" spans="1:19">
      <c r="A3136">
        <f>IF(E3135&lt;&gt;E3136,COUNTIF($A$4:A3135,"&lt;&gt;0")+1,0)</f>
        <v>0</v>
      </c>
      <c r="B3136">
        <f>IF(A3136&lt;&gt;0,IF(MOD(A3136,3)=0,COUNTIF($B$4:B3135,"&lt;&gt;0")+1,0),0)</f>
        <v>0</v>
      </c>
      <c r="C3136" s="9">
        <f>'Dash Board'!$C$12+COUNT('Daily reducing balance'!$F$4:F3135)</f>
        <v>44862</v>
      </c>
      <c r="D3136">
        <f t="shared" si="343"/>
        <v>2022</v>
      </c>
      <c r="E3136">
        <f t="shared" si="344"/>
        <v>10</v>
      </c>
      <c r="F3136">
        <f>DAY('Dash Board'!$C$12+COUNT('Daily reducing balance'!$F$4:F3135))</f>
        <v>28</v>
      </c>
      <c r="G3136" s="8">
        <f t="shared" si="345"/>
        <v>185661.10619865934</v>
      </c>
      <c r="H3136" s="6">
        <f>G3136*'Dash Board'!$C$11/365</f>
        <v>53.409359317422549</v>
      </c>
      <c r="I3136" s="6">
        <f>H3136*'Dash Board'!$C$18/'Dash Board'!$C$11</f>
        <v>25.433028246391689</v>
      </c>
      <c r="J3136" s="6">
        <f>(G3136&gt;1)*PMT('Dash Board'!$C$11/365,$U$4,-'Dash Board'!$C$19)</f>
        <v>108.80376961660664</v>
      </c>
      <c r="K3136" s="6">
        <f t="shared" si="340"/>
        <v>0</v>
      </c>
      <c r="L3136" s="8">
        <f t="shared" si="341"/>
        <v>185605.71178836015</v>
      </c>
      <c r="N3136" s="8">
        <f t="shared" si="346"/>
        <v>83.370741370214958</v>
      </c>
      <c r="O3136" s="8">
        <f>IF(E3135&lt;&gt;E3136,SUM($N$4:N3136)-SUM($O$3:O3135),0)</f>
        <v>0</v>
      </c>
      <c r="P3136" s="6">
        <f>IF(B3136&gt;0,SUM($O$4:O3136)-SUM($P$3:P3135),0)</f>
        <v>0</v>
      </c>
      <c r="Q3136" s="6">
        <f t="shared" si="342"/>
        <v>25.433028246391689</v>
      </c>
      <c r="R3136" s="8">
        <f>IF(E3135&lt;&gt;E3136,SUM($Q$4:Q3136)-SUM($R$3:R3135),0)</f>
        <v>0</v>
      </c>
      <c r="S3136" s="6">
        <f>IF(B3136&gt;0,SUM($R$4:R3136)-SUM($S$3:S3135),0)</f>
        <v>0</v>
      </c>
    </row>
    <row r="3137" spans="1:19">
      <c r="A3137">
        <f>IF(E3136&lt;&gt;E3137,COUNTIF($A$4:A3136,"&lt;&gt;0")+1,0)</f>
        <v>0</v>
      </c>
      <c r="B3137">
        <f>IF(A3137&lt;&gt;0,IF(MOD(A3137,3)=0,COUNTIF($B$4:B3136,"&lt;&gt;0")+1,0),0)</f>
        <v>0</v>
      </c>
      <c r="C3137" s="9">
        <f>'Dash Board'!$C$12+COUNT('Daily reducing balance'!$F$4:F3136)</f>
        <v>44863</v>
      </c>
      <c r="D3137">
        <f t="shared" si="343"/>
        <v>2022</v>
      </c>
      <c r="E3137">
        <f t="shared" si="344"/>
        <v>10</v>
      </c>
      <c r="F3137">
        <f>DAY('Dash Board'!$C$12+COUNT('Daily reducing balance'!$F$4:F3136))</f>
        <v>29</v>
      </c>
      <c r="G3137" s="8">
        <f t="shared" si="345"/>
        <v>185605.71178836015</v>
      </c>
      <c r="H3137" s="6">
        <f>G3137*'Dash Board'!$C$11/365</f>
        <v>53.393423939117298</v>
      </c>
      <c r="I3137" s="6">
        <f>H3137*'Dash Board'!$C$18/'Dash Board'!$C$11</f>
        <v>25.425439971008238</v>
      </c>
      <c r="J3137" s="6">
        <f>(G3137&gt;1)*PMT('Dash Board'!$C$11/365,$U$4,-'Dash Board'!$C$19)</f>
        <v>108.80376961660664</v>
      </c>
      <c r="K3137" s="6">
        <f t="shared" si="340"/>
        <v>0</v>
      </c>
      <c r="L3137" s="8">
        <f t="shared" si="341"/>
        <v>185550.30144268266</v>
      </c>
      <c r="N3137" s="8">
        <f t="shared" si="346"/>
        <v>83.378329645598399</v>
      </c>
      <c r="O3137" s="8">
        <f>IF(E3136&lt;&gt;E3137,SUM($N$4:N3137)-SUM($O$3:O3136),0)</f>
        <v>0</v>
      </c>
      <c r="P3137" s="6">
        <f>IF(B3137&gt;0,SUM($O$4:O3137)-SUM($P$3:P3136),0)</f>
        <v>0</v>
      </c>
      <c r="Q3137" s="6">
        <f t="shared" si="342"/>
        <v>25.425439971008238</v>
      </c>
      <c r="R3137" s="8">
        <f>IF(E3136&lt;&gt;E3137,SUM($Q$4:Q3137)-SUM($R$3:R3136),0)</f>
        <v>0</v>
      </c>
      <c r="S3137" s="6">
        <f>IF(B3137&gt;0,SUM($R$4:R3137)-SUM($S$3:S3136),0)</f>
        <v>0</v>
      </c>
    </row>
    <row r="3138" spans="1:19">
      <c r="A3138">
        <f>IF(E3137&lt;&gt;E3138,COUNTIF($A$4:A3137,"&lt;&gt;0")+1,0)</f>
        <v>0</v>
      </c>
      <c r="B3138">
        <f>IF(A3138&lt;&gt;0,IF(MOD(A3138,3)=0,COUNTIF($B$4:B3137,"&lt;&gt;0")+1,0),0)</f>
        <v>0</v>
      </c>
      <c r="C3138" s="9">
        <f>'Dash Board'!$C$12+COUNT('Daily reducing balance'!$F$4:F3137)</f>
        <v>44864</v>
      </c>
      <c r="D3138">
        <f t="shared" si="343"/>
        <v>2022</v>
      </c>
      <c r="E3138">
        <f t="shared" si="344"/>
        <v>10</v>
      </c>
      <c r="F3138">
        <f>DAY('Dash Board'!$C$12+COUNT('Daily reducing balance'!$F$4:F3137))</f>
        <v>30</v>
      </c>
      <c r="G3138" s="8">
        <f t="shared" si="345"/>
        <v>185550.30144268266</v>
      </c>
      <c r="H3138" s="6">
        <f>G3138*'Dash Board'!$C$11/365</f>
        <v>53.377483976662127</v>
      </c>
      <c r="I3138" s="6">
        <f>H3138*'Dash Board'!$C$18/'Dash Board'!$C$11</f>
        <v>25.417849512696254</v>
      </c>
      <c r="J3138" s="6">
        <f>(G3138&gt;1)*PMT('Dash Board'!$C$11/365,$U$4,-'Dash Board'!$C$19)</f>
        <v>108.80376961660664</v>
      </c>
      <c r="K3138" s="6">
        <f t="shared" si="340"/>
        <v>0</v>
      </c>
      <c r="L3138" s="8">
        <f t="shared" si="341"/>
        <v>185494.8751570427</v>
      </c>
      <c r="N3138" s="8">
        <f t="shared" si="346"/>
        <v>83.385920103910394</v>
      </c>
      <c r="O3138" s="8">
        <f>IF(E3137&lt;&gt;E3138,SUM($N$4:N3138)-SUM($O$3:O3137),0)</f>
        <v>0</v>
      </c>
      <c r="P3138" s="6">
        <f>IF(B3138&gt;0,SUM($O$4:O3138)-SUM($P$3:P3137),0)</f>
        <v>0</v>
      </c>
      <c r="Q3138" s="6">
        <f t="shared" si="342"/>
        <v>25.417849512696254</v>
      </c>
      <c r="R3138" s="8">
        <f>IF(E3137&lt;&gt;E3138,SUM($Q$4:Q3138)-SUM($R$3:R3137),0)</f>
        <v>0</v>
      </c>
      <c r="S3138" s="6">
        <f>IF(B3138&gt;0,SUM($R$4:R3138)-SUM($S$3:S3137),0)</f>
        <v>0</v>
      </c>
    </row>
    <row r="3139" spans="1:19">
      <c r="A3139">
        <f>IF(E3138&lt;&gt;E3139,COUNTIF($A$4:A3138,"&lt;&gt;0")+1,0)</f>
        <v>0</v>
      </c>
      <c r="B3139">
        <f>IF(A3139&lt;&gt;0,IF(MOD(A3139,3)=0,COUNTIF($B$4:B3138,"&lt;&gt;0")+1,0),0)</f>
        <v>0</v>
      </c>
      <c r="C3139" s="9">
        <f>'Dash Board'!$C$12+COUNT('Daily reducing balance'!$F$4:F3138)</f>
        <v>44865</v>
      </c>
      <c r="D3139">
        <f t="shared" si="343"/>
        <v>2022</v>
      </c>
      <c r="E3139">
        <f t="shared" si="344"/>
        <v>10</v>
      </c>
      <c r="F3139">
        <f>DAY('Dash Board'!$C$12+COUNT('Daily reducing balance'!$F$4:F3138))</f>
        <v>31</v>
      </c>
      <c r="G3139" s="8">
        <f t="shared" si="345"/>
        <v>185494.8751570427</v>
      </c>
      <c r="H3139" s="6">
        <f>G3139*'Dash Board'!$C$11/365</f>
        <v>53.361539428738304</v>
      </c>
      <c r="I3139" s="6">
        <f>H3139*'Dash Board'!$C$18/'Dash Board'!$C$11</f>
        <v>25.410256870827766</v>
      </c>
      <c r="J3139" s="6">
        <f>(G3139&gt;1)*PMT('Dash Board'!$C$11/365,$U$4,-'Dash Board'!$C$19)</f>
        <v>108.80376961660664</v>
      </c>
      <c r="K3139" s="6">
        <f t="shared" si="340"/>
        <v>0</v>
      </c>
      <c r="L3139" s="8">
        <f t="shared" si="341"/>
        <v>185439.43292685482</v>
      </c>
      <c r="N3139" s="8">
        <f t="shared" si="346"/>
        <v>83.393512745778878</v>
      </c>
      <c r="O3139" s="8">
        <f>IF(E3138&lt;&gt;E3139,SUM($N$4:N3139)-SUM($O$3:O3138),0)</f>
        <v>0</v>
      </c>
      <c r="P3139" s="6">
        <f>IF(B3139&gt;0,SUM($O$4:O3139)-SUM($P$3:P3138),0)</f>
        <v>0</v>
      </c>
      <c r="Q3139" s="6">
        <f t="shared" si="342"/>
        <v>25.410256870827766</v>
      </c>
      <c r="R3139" s="8">
        <f>IF(E3138&lt;&gt;E3139,SUM($Q$4:Q3139)-SUM($R$3:R3138),0)</f>
        <v>0</v>
      </c>
      <c r="S3139" s="6">
        <f>IF(B3139&gt;0,SUM($R$4:R3139)-SUM($S$3:S3138),0)</f>
        <v>0</v>
      </c>
    </row>
    <row r="3140" spans="1:19">
      <c r="A3140">
        <f>IF(E3139&lt;&gt;E3140,COUNTIF($A$4:A3139,"&lt;&gt;0")+1,0)</f>
        <v>103</v>
      </c>
      <c r="B3140">
        <f>IF(A3140&lt;&gt;0,IF(MOD(A3140,3)=0,COUNTIF($B$4:B3139,"&lt;&gt;0")+1,0),0)</f>
        <v>0</v>
      </c>
      <c r="C3140" s="9">
        <f>'Dash Board'!$C$12+COUNT('Daily reducing balance'!$F$4:F3139)</f>
        <v>44866</v>
      </c>
      <c r="D3140">
        <f t="shared" si="343"/>
        <v>2022</v>
      </c>
      <c r="E3140">
        <f t="shared" si="344"/>
        <v>11</v>
      </c>
      <c r="F3140">
        <f>DAY('Dash Board'!$C$12+COUNT('Daily reducing balance'!$F$4:F3139))</f>
        <v>1</v>
      </c>
      <c r="G3140" s="8">
        <f t="shared" si="345"/>
        <v>185439.43292685482</v>
      </c>
      <c r="H3140" s="6">
        <f>G3140*'Dash Board'!$C$11/365</f>
        <v>53.345590294026721</v>
      </c>
      <c r="I3140" s="6">
        <f>H3140*'Dash Board'!$C$18/'Dash Board'!$C$11</f>
        <v>25.402662044774633</v>
      </c>
      <c r="J3140" s="6">
        <f>(G3140&gt;1)*PMT('Dash Board'!$C$11/365,$U$4,-'Dash Board'!$C$19)</f>
        <v>108.80376961660664</v>
      </c>
      <c r="K3140" s="6">
        <f t="shared" si="340"/>
        <v>3264.1130884981981</v>
      </c>
      <c r="L3140" s="8">
        <f t="shared" si="341"/>
        <v>185383.97474753222</v>
      </c>
      <c r="N3140" s="8">
        <f t="shared" si="346"/>
        <v>83.401107571832014</v>
      </c>
      <c r="O3140" s="8">
        <f>IF(E3139&lt;&gt;E3140,SUM($N$4:N3140)-SUM($O$3:O3139),0)</f>
        <v>2581.9125387881068</v>
      </c>
      <c r="P3140" s="6">
        <f>IF(B3140&gt;0,SUM($O$4:O3140)-SUM($P$3:P3139),0)</f>
        <v>0</v>
      </c>
      <c r="Q3140" s="6">
        <f t="shared" si="342"/>
        <v>25.402662044774633</v>
      </c>
      <c r="R3140" s="8">
        <f>IF(E3139&lt;&gt;E3140,SUM($Q$4:Q3140)-SUM($R$3:R3139),0)</f>
        <v>791.00431932669017</v>
      </c>
      <c r="S3140" s="6">
        <f>IF(B3140&gt;0,SUM($R$4:R3140)-SUM($S$3:S3139),0)</f>
        <v>0</v>
      </c>
    </row>
    <row r="3141" spans="1:19">
      <c r="A3141">
        <f>IF(E3140&lt;&gt;E3141,COUNTIF($A$4:A3140,"&lt;&gt;0")+1,0)</f>
        <v>0</v>
      </c>
      <c r="B3141">
        <f>IF(A3141&lt;&gt;0,IF(MOD(A3141,3)=0,COUNTIF($B$4:B3140,"&lt;&gt;0")+1,0),0)</f>
        <v>0</v>
      </c>
      <c r="C3141" s="9">
        <f>'Dash Board'!$C$12+COUNT('Daily reducing balance'!$F$4:F3140)</f>
        <v>44867</v>
      </c>
      <c r="D3141">
        <f t="shared" si="343"/>
        <v>2022</v>
      </c>
      <c r="E3141">
        <f t="shared" si="344"/>
        <v>11</v>
      </c>
      <c r="F3141">
        <f>DAY('Dash Board'!$C$12+COUNT('Daily reducing balance'!$F$4:F3140))</f>
        <v>2</v>
      </c>
      <c r="G3141" s="8">
        <f t="shared" si="345"/>
        <v>185383.97474753222</v>
      </c>
      <c r="H3141" s="6">
        <f>G3141*'Dash Board'!$C$11/365</f>
        <v>53.329636571207899</v>
      </c>
      <c r="I3141" s="6">
        <f>H3141*'Dash Board'!$C$18/'Dash Board'!$C$11</f>
        <v>25.395065033908526</v>
      </c>
      <c r="J3141" s="6">
        <f>(G3141&gt;1)*PMT('Dash Board'!$C$11/365,$U$4,-'Dash Board'!$C$19)</f>
        <v>108.80376961660664</v>
      </c>
      <c r="K3141" s="6">
        <f t="shared" ref="K3141:K3204" si="347">IF(F3141=1,SUMIFS($J$4:$J$7308,$D$4:$D$7308,"="&amp;YEAR(C3141),$E$4:$E$7308,"="&amp;MONTH(C3141)),0)</f>
        <v>0</v>
      </c>
      <c r="L3141" s="8">
        <f t="shared" ref="L3141:L3204" si="348">IF(G3141+H3141-J3141&lt;0,0,G3141+H3141-J3141)</f>
        <v>185328.50061448681</v>
      </c>
      <c r="N3141" s="8">
        <f t="shared" si="346"/>
        <v>83.408704582698121</v>
      </c>
      <c r="O3141" s="8">
        <f>IF(E3140&lt;&gt;E3141,SUM($N$4:N3141)-SUM($O$3:O3140),0)</f>
        <v>0</v>
      </c>
      <c r="P3141" s="6">
        <f>IF(B3141&gt;0,SUM($O$4:O3141)-SUM($P$3:P3140),0)</f>
        <v>0</v>
      </c>
      <c r="Q3141" s="6">
        <f t="shared" ref="Q3141:Q3204" si="349">I3141</f>
        <v>25.395065033908526</v>
      </c>
      <c r="R3141" s="8">
        <f>IF(E3140&lt;&gt;E3141,SUM($Q$4:Q3141)-SUM($R$3:R3140),0)</f>
        <v>0</v>
      </c>
      <c r="S3141" s="6">
        <f>IF(B3141&gt;0,SUM($R$4:R3141)-SUM($S$3:S3140),0)</f>
        <v>0</v>
      </c>
    </row>
    <row r="3142" spans="1:19">
      <c r="A3142">
        <f>IF(E3141&lt;&gt;E3142,COUNTIF($A$4:A3141,"&lt;&gt;0")+1,0)</f>
        <v>0</v>
      </c>
      <c r="B3142">
        <f>IF(A3142&lt;&gt;0,IF(MOD(A3142,3)=0,COUNTIF($B$4:B3141,"&lt;&gt;0")+1,0),0)</f>
        <v>0</v>
      </c>
      <c r="C3142" s="9">
        <f>'Dash Board'!$C$12+COUNT('Daily reducing balance'!$F$4:F3141)</f>
        <v>44868</v>
      </c>
      <c r="D3142">
        <f t="shared" si="343"/>
        <v>2022</v>
      </c>
      <c r="E3142">
        <f t="shared" si="344"/>
        <v>11</v>
      </c>
      <c r="F3142">
        <f>DAY('Dash Board'!$C$12+COUNT('Daily reducing balance'!$F$4:F3141))</f>
        <v>3</v>
      </c>
      <c r="G3142" s="8">
        <f t="shared" si="345"/>
        <v>185328.50061448681</v>
      </c>
      <c r="H3142" s="6">
        <f>G3142*'Dash Board'!$C$11/365</f>
        <v>53.313678258961957</v>
      </c>
      <c r="I3142" s="6">
        <f>H3142*'Dash Board'!$C$18/'Dash Board'!$C$11</f>
        <v>25.387465837600935</v>
      </c>
      <c r="J3142" s="6">
        <f>(G3142&gt;1)*PMT('Dash Board'!$C$11/365,$U$4,-'Dash Board'!$C$19)</f>
        <v>108.80376961660664</v>
      </c>
      <c r="K3142" s="6">
        <f t="shared" si="347"/>
        <v>0</v>
      </c>
      <c r="L3142" s="8">
        <f t="shared" si="348"/>
        <v>185273.01052312917</v>
      </c>
      <c r="N3142" s="8">
        <f t="shared" si="346"/>
        <v>83.416303779005716</v>
      </c>
      <c r="O3142" s="8">
        <f>IF(E3141&lt;&gt;E3142,SUM($N$4:N3142)-SUM($O$3:O3141),0)</f>
        <v>0</v>
      </c>
      <c r="P3142" s="6">
        <f>IF(B3142&gt;0,SUM($O$4:O3142)-SUM($P$3:P3141),0)</f>
        <v>0</v>
      </c>
      <c r="Q3142" s="6">
        <f t="shared" si="349"/>
        <v>25.387465837600935</v>
      </c>
      <c r="R3142" s="8">
        <f>IF(E3141&lt;&gt;E3142,SUM($Q$4:Q3142)-SUM($R$3:R3141),0)</f>
        <v>0</v>
      </c>
      <c r="S3142" s="6">
        <f>IF(B3142&gt;0,SUM($R$4:R3142)-SUM($S$3:S3141),0)</f>
        <v>0</v>
      </c>
    </row>
    <row r="3143" spans="1:19">
      <c r="A3143">
        <f>IF(E3142&lt;&gt;E3143,COUNTIF($A$4:A3142,"&lt;&gt;0")+1,0)</f>
        <v>0</v>
      </c>
      <c r="B3143">
        <f>IF(A3143&lt;&gt;0,IF(MOD(A3143,3)=0,COUNTIF($B$4:B3142,"&lt;&gt;0")+1,0),0)</f>
        <v>0</v>
      </c>
      <c r="C3143" s="9">
        <f>'Dash Board'!$C$12+COUNT('Daily reducing balance'!$F$4:F3142)</f>
        <v>44869</v>
      </c>
      <c r="D3143">
        <f t="shared" si="343"/>
        <v>2022</v>
      </c>
      <c r="E3143">
        <f t="shared" si="344"/>
        <v>11</v>
      </c>
      <c r="F3143">
        <f>DAY('Dash Board'!$C$12+COUNT('Daily reducing balance'!$F$4:F3142))</f>
        <v>4</v>
      </c>
      <c r="G3143" s="8">
        <f t="shared" si="345"/>
        <v>185273.01052312917</v>
      </c>
      <c r="H3143" s="6">
        <f>G3143*'Dash Board'!$C$11/365</f>
        <v>53.297715355968663</v>
      </c>
      <c r="I3143" s="6">
        <f>H3143*'Dash Board'!$C$18/'Dash Board'!$C$11</f>
        <v>25.379864455223174</v>
      </c>
      <c r="J3143" s="6">
        <f>(G3143&gt;1)*PMT('Dash Board'!$C$11/365,$U$4,-'Dash Board'!$C$19)</f>
        <v>108.80376961660664</v>
      </c>
      <c r="K3143" s="6">
        <f t="shared" si="347"/>
        <v>0</v>
      </c>
      <c r="L3143" s="8">
        <f t="shared" si="348"/>
        <v>185217.50446886852</v>
      </c>
      <c r="N3143" s="8">
        <f t="shared" si="346"/>
        <v>83.423905161383473</v>
      </c>
      <c r="O3143" s="8">
        <f>IF(E3142&lt;&gt;E3143,SUM($N$4:N3143)-SUM($O$3:O3142),0)</f>
        <v>0</v>
      </c>
      <c r="P3143" s="6">
        <f>IF(B3143&gt;0,SUM($O$4:O3143)-SUM($P$3:P3142),0)</f>
        <v>0</v>
      </c>
      <c r="Q3143" s="6">
        <f t="shared" si="349"/>
        <v>25.379864455223174</v>
      </c>
      <c r="R3143" s="8">
        <f>IF(E3142&lt;&gt;E3143,SUM($Q$4:Q3143)-SUM($R$3:R3142),0)</f>
        <v>0</v>
      </c>
      <c r="S3143" s="6">
        <f>IF(B3143&gt;0,SUM($R$4:R3143)-SUM($S$3:S3142),0)</f>
        <v>0</v>
      </c>
    </row>
    <row r="3144" spans="1:19">
      <c r="A3144">
        <f>IF(E3143&lt;&gt;E3144,COUNTIF($A$4:A3143,"&lt;&gt;0")+1,0)</f>
        <v>0</v>
      </c>
      <c r="B3144">
        <f>IF(A3144&lt;&gt;0,IF(MOD(A3144,3)=0,COUNTIF($B$4:B3143,"&lt;&gt;0")+1,0),0)</f>
        <v>0</v>
      </c>
      <c r="C3144" s="9">
        <f>'Dash Board'!$C$12+COUNT('Daily reducing balance'!$F$4:F3143)</f>
        <v>44870</v>
      </c>
      <c r="D3144">
        <f t="shared" si="343"/>
        <v>2022</v>
      </c>
      <c r="E3144">
        <f t="shared" si="344"/>
        <v>11</v>
      </c>
      <c r="F3144">
        <f>DAY('Dash Board'!$C$12+COUNT('Daily reducing balance'!$F$4:F3143))</f>
        <v>5</v>
      </c>
      <c r="G3144" s="8">
        <f t="shared" si="345"/>
        <v>185217.50446886852</v>
      </c>
      <c r="H3144" s="6">
        <f>G3144*'Dash Board'!$C$11/365</f>
        <v>53.28174786090738</v>
      </c>
      <c r="I3144" s="6">
        <f>H3144*'Dash Board'!$C$18/'Dash Board'!$C$11</f>
        <v>25.372260886146371</v>
      </c>
      <c r="J3144" s="6">
        <f>(G3144&gt;1)*PMT('Dash Board'!$C$11/365,$U$4,-'Dash Board'!$C$19)</f>
        <v>108.80376961660664</v>
      </c>
      <c r="K3144" s="6">
        <f t="shared" si="347"/>
        <v>0</v>
      </c>
      <c r="L3144" s="8">
        <f t="shared" si="348"/>
        <v>185161.98244711282</v>
      </c>
      <c r="N3144" s="8">
        <f t="shared" si="346"/>
        <v>83.43150873046028</v>
      </c>
      <c r="O3144" s="8">
        <f>IF(E3143&lt;&gt;E3144,SUM($N$4:N3144)-SUM($O$3:O3143),0)</f>
        <v>0</v>
      </c>
      <c r="P3144" s="6">
        <f>IF(B3144&gt;0,SUM($O$4:O3144)-SUM($P$3:P3143),0)</f>
        <v>0</v>
      </c>
      <c r="Q3144" s="6">
        <f t="shared" si="349"/>
        <v>25.372260886146371</v>
      </c>
      <c r="R3144" s="8">
        <f>IF(E3143&lt;&gt;E3144,SUM($Q$4:Q3144)-SUM($R$3:R3143),0)</f>
        <v>0</v>
      </c>
      <c r="S3144" s="6">
        <f>IF(B3144&gt;0,SUM($R$4:R3144)-SUM($S$3:S3143),0)</f>
        <v>0</v>
      </c>
    </row>
    <row r="3145" spans="1:19">
      <c r="A3145">
        <f>IF(E3144&lt;&gt;E3145,COUNTIF($A$4:A3144,"&lt;&gt;0")+1,0)</f>
        <v>0</v>
      </c>
      <c r="B3145">
        <f>IF(A3145&lt;&gt;0,IF(MOD(A3145,3)=0,COUNTIF($B$4:B3144,"&lt;&gt;0")+1,0),0)</f>
        <v>0</v>
      </c>
      <c r="C3145" s="9">
        <f>'Dash Board'!$C$12+COUNT('Daily reducing balance'!$F$4:F3144)</f>
        <v>44871</v>
      </c>
      <c r="D3145">
        <f t="shared" si="343"/>
        <v>2022</v>
      </c>
      <c r="E3145">
        <f t="shared" si="344"/>
        <v>11</v>
      </c>
      <c r="F3145">
        <f>DAY('Dash Board'!$C$12+COUNT('Daily reducing balance'!$F$4:F3144))</f>
        <v>6</v>
      </c>
      <c r="G3145" s="8">
        <f t="shared" si="345"/>
        <v>185161.98244711282</v>
      </c>
      <c r="H3145" s="6">
        <f>G3145*'Dash Board'!$C$11/365</f>
        <v>53.265775772457111</v>
      </c>
      <c r="I3145" s="6">
        <f>H3145*'Dash Board'!$C$18/'Dash Board'!$C$11</f>
        <v>25.364655129741482</v>
      </c>
      <c r="J3145" s="6">
        <f>(G3145&gt;1)*PMT('Dash Board'!$C$11/365,$U$4,-'Dash Board'!$C$19)</f>
        <v>108.80376961660664</v>
      </c>
      <c r="K3145" s="6">
        <f t="shared" si="347"/>
        <v>0</v>
      </c>
      <c r="L3145" s="8">
        <f t="shared" si="348"/>
        <v>185106.44445326866</v>
      </c>
      <c r="N3145" s="8">
        <f t="shared" si="346"/>
        <v>83.439114486865165</v>
      </c>
      <c r="O3145" s="8">
        <f>IF(E3144&lt;&gt;E3145,SUM($N$4:N3145)-SUM($O$3:O3144),0)</f>
        <v>0</v>
      </c>
      <c r="P3145" s="6">
        <f>IF(B3145&gt;0,SUM($O$4:O3145)-SUM($P$3:P3144),0)</f>
        <v>0</v>
      </c>
      <c r="Q3145" s="6">
        <f t="shared" si="349"/>
        <v>25.364655129741482</v>
      </c>
      <c r="R3145" s="8">
        <f>IF(E3144&lt;&gt;E3145,SUM($Q$4:Q3145)-SUM($R$3:R3144),0)</f>
        <v>0</v>
      </c>
      <c r="S3145" s="6">
        <f>IF(B3145&gt;0,SUM($R$4:R3145)-SUM($S$3:S3144),0)</f>
        <v>0</v>
      </c>
    </row>
    <row r="3146" spans="1:19">
      <c r="A3146">
        <f>IF(E3145&lt;&gt;E3146,COUNTIF($A$4:A3145,"&lt;&gt;0")+1,0)</f>
        <v>0</v>
      </c>
      <c r="B3146">
        <f>IF(A3146&lt;&gt;0,IF(MOD(A3146,3)=0,COUNTIF($B$4:B3145,"&lt;&gt;0")+1,0),0)</f>
        <v>0</v>
      </c>
      <c r="C3146" s="9">
        <f>'Dash Board'!$C$12+COUNT('Daily reducing balance'!$F$4:F3145)</f>
        <v>44872</v>
      </c>
      <c r="D3146">
        <f t="shared" si="343"/>
        <v>2022</v>
      </c>
      <c r="E3146">
        <f t="shared" si="344"/>
        <v>11</v>
      </c>
      <c r="F3146">
        <f>DAY('Dash Board'!$C$12+COUNT('Daily reducing balance'!$F$4:F3145))</f>
        <v>7</v>
      </c>
      <c r="G3146" s="8">
        <f t="shared" si="345"/>
        <v>185106.44445326866</v>
      </c>
      <c r="H3146" s="6">
        <f>G3146*'Dash Board'!$C$11/365</f>
        <v>53.249799089296459</v>
      </c>
      <c r="I3146" s="6">
        <f>H3146*'Dash Board'!$C$18/'Dash Board'!$C$11</f>
        <v>25.357047185379269</v>
      </c>
      <c r="J3146" s="6">
        <f>(G3146&gt;1)*PMT('Dash Board'!$C$11/365,$U$4,-'Dash Board'!$C$19)</f>
        <v>108.80376961660664</v>
      </c>
      <c r="K3146" s="6">
        <f t="shared" si="347"/>
        <v>0</v>
      </c>
      <c r="L3146" s="8">
        <f t="shared" si="348"/>
        <v>185050.89048274135</v>
      </c>
      <c r="N3146" s="8">
        <f t="shared" si="346"/>
        <v>83.446722431227371</v>
      </c>
      <c r="O3146" s="8">
        <f>IF(E3145&lt;&gt;E3146,SUM($N$4:N3146)-SUM($O$3:O3145),0)</f>
        <v>0</v>
      </c>
      <c r="P3146" s="6">
        <f>IF(B3146&gt;0,SUM($O$4:O3146)-SUM($P$3:P3145),0)</f>
        <v>0</v>
      </c>
      <c r="Q3146" s="6">
        <f t="shared" si="349"/>
        <v>25.357047185379269</v>
      </c>
      <c r="R3146" s="8">
        <f>IF(E3145&lt;&gt;E3146,SUM($Q$4:Q3146)-SUM($R$3:R3145),0)</f>
        <v>0</v>
      </c>
      <c r="S3146" s="6">
        <f>IF(B3146&gt;0,SUM($R$4:R3146)-SUM($S$3:S3145),0)</f>
        <v>0</v>
      </c>
    </row>
    <row r="3147" spans="1:19">
      <c r="A3147">
        <f>IF(E3146&lt;&gt;E3147,COUNTIF($A$4:A3146,"&lt;&gt;0")+1,0)</f>
        <v>0</v>
      </c>
      <c r="B3147">
        <f>IF(A3147&lt;&gt;0,IF(MOD(A3147,3)=0,COUNTIF($B$4:B3146,"&lt;&gt;0")+1,0),0)</f>
        <v>0</v>
      </c>
      <c r="C3147" s="9">
        <f>'Dash Board'!$C$12+COUNT('Daily reducing balance'!$F$4:F3146)</f>
        <v>44873</v>
      </c>
      <c r="D3147">
        <f t="shared" si="343"/>
        <v>2022</v>
      </c>
      <c r="E3147">
        <f t="shared" si="344"/>
        <v>11</v>
      </c>
      <c r="F3147">
        <f>DAY('Dash Board'!$C$12+COUNT('Daily reducing balance'!$F$4:F3146))</f>
        <v>8</v>
      </c>
      <c r="G3147" s="8">
        <f t="shared" si="345"/>
        <v>185050.89048274135</v>
      </c>
      <c r="H3147" s="6">
        <f>G3147*'Dash Board'!$C$11/365</f>
        <v>53.23381781010368</v>
      </c>
      <c r="I3147" s="6">
        <f>H3147*'Dash Board'!$C$18/'Dash Board'!$C$11</f>
        <v>25.349437052430329</v>
      </c>
      <c r="J3147" s="6">
        <f>(G3147&gt;1)*PMT('Dash Board'!$C$11/365,$U$4,-'Dash Board'!$C$19)</f>
        <v>108.80376961660664</v>
      </c>
      <c r="K3147" s="6">
        <f t="shared" si="347"/>
        <v>0</v>
      </c>
      <c r="L3147" s="8">
        <f t="shared" si="348"/>
        <v>184995.32053093484</v>
      </c>
      <c r="N3147" s="8">
        <f t="shared" si="346"/>
        <v>83.454332564176312</v>
      </c>
      <c r="O3147" s="8">
        <f>IF(E3146&lt;&gt;E3147,SUM($N$4:N3147)-SUM($O$3:O3146),0)</f>
        <v>0</v>
      </c>
      <c r="P3147" s="6">
        <f>IF(B3147&gt;0,SUM($O$4:O3147)-SUM($P$3:P3146),0)</f>
        <v>0</v>
      </c>
      <c r="Q3147" s="6">
        <f t="shared" si="349"/>
        <v>25.349437052430329</v>
      </c>
      <c r="R3147" s="8">
        <f>IF(E3146&lt;&gt;E3147,SUM($Q$4:Q3147)-SUM($R$3:R3146),0)</f>
        <v>0</v>
      </c>
      <c r="S3147" s="6">
        <f>IF(B3147&gt;0,SUM($R$4:R3147)-SUM($S$3:S3146),0)</f>
        <v>0</v>
      </c>
    </row>
    <row r="3148" spans="1:19">
      <c r="A3148">
        <f>IF(E3147&lt;&gt;E3148,COUNTIF($A$4:A3147,"&lt;&gt;0")+1,0)</f>
        <v>0</v>
      </c>
      <c r="B3148">
        <f>IF(A3148&lt;&gt;0,IF(MOD(A3148,3)=0,COUNTIF($B$4:B3147,"&lt;&gt;0")+1,0),0)</f>
        <v>0</v>
      </c>
      <c r="C3148" s="9">
        <f>'Dash Board'!$C$12+COUNT('Daily reducing balance'!$F$4:F3147)</f>
        <v>44874</v>
      </c>
      <c r="D3148">
        <f t="shared" si="343"/>
        <v>2022</v>
      </c>
      <c r="E3148">
        <f t="shared" si="344"/>
        <v>11</v>
      </c>
      <c r="F3148">
        <f>DAY('Dash Board'!$C$12+COUNT('Daily reducing balance'!$F$4:F3147))</f>
        <v>9</v>
      </c>
      <c r="G3148" s="8">
        <f t="shared" si="345"/>
        <v>184995.32053093484</v>
      </c>
      <c r="H3148" s="6">
        <f>G3148*'Dash Board'!$C$11/365</f>
        <v>53.217831933556603</v>
      </c>
      <c r="I3148" s="6">
        <f>H3148*'Dash Board'!$C$18/'Dash Board'!$C$11</f>
        <v>25.341824730265049</v>
      </c>
      <c r="J3148" s="6">
        <f>(G3148&gt;1)*PMT('Dash Board'!$C$11/365,$U$4,-'Dash Board'!$C$19)</f>
        <v>108.80376961660664</v>
      </c>
      <c r="K3148" s="6">
        <f t="shared" si="347"/>
        <v>0</v>
      </c>
      <c r="L3148" s="8">
        <f t="shared" si="348"/>
        <v>184939.73459325178</v>
      </c>
      <c r="N3148" s="8">
        <f t="shared" si="346"/>
        <v>83.461944886341598</v>
      </c>
      <c r="O3148" s="8">
        <f>IF(E3147&lt;&gt;E3148,SUM($N$4:N3148)-SUM($O$3:O3147),0)</f>
        <v>0</v>
      </c>
      <c r="P3148" s="6">
        <f>IF(B3148&gt;0,SUM($O$4:O3148)-SUM($P$3:P3147),0)</f>
        <v>0</v>
      </c>
      <c r="Q3148" s="6">
        <f t="shared" si="349"/>
        <v>25.341824730265049</v>
      </c>
      <c r="R3148" s="8">
        <f>IF(E3147&lt;&gt;E3148,SUM($Q$4:Q3148)-SUM($R$3:R3147),0)</f>
        <v>0</v>
      </c>
      <c r="S3148" s="6">
        <f>IF(B3148&gt;0,SUM($R$4:R3148)-SUM($S$3:S3147),0)</f>
        <v>0</v>
      </c>
    </row>
    <row r="3149" spans="1:19">
      <c r="A3149">
        <f>IF(E3148&lt;&gt;E3149,COUNTIF($A$4:A3148,"&lt;&gt;0")+1,0)</f>
        <v>0</v>
      </c>
      <c r="B3149">
        <f>IF(A3149&lt;&gt;0,IF(MOD(A3149,3)=0,COUNTIF($B$4:B3148,"&lt;&gt;0")+1,0),0)</f>
        <v>0</v>
      </c>
      <c r="C3149" s="9">
        <f>'Dash Board'!$C$12+COUNT('Daily reducing balance'!$F$4:F3148)</f>
        <v>44875</v>
      </c>
      <c r="D3149">
        <f t="shared" si="343"/>
        <v>2022</v>
      </c>
      <c r="E3149">
        <f t="shared" si="344"/>
        <v>11</v>
      </c>
      <c r="F3149">
        <f>DAY('Dash Board'!$C$12+COUNT('Daily reducing balance'!$F$4:F3148))</f>
        <v>10</v>
      </c>
      <c r="G3149" s="8">
        <f t="shared" si="345"/>
        <v>184939.73459325178</v>
      </c>
      <c r="H3149" s="6">
        <f>G3149*'Dash Board'!$C$11/365</f>
        <v>53.201841458332694</v>
      </c>
      <c r="I3149" s="6">
        <f>H3149*'Dash Board'!$C$18/'Dash Board'!$C$11</f>
        <v>25.33421021825367</v>
      </c>
      <c r="J3149" s="6">
        <f>(G3149&gt;1)*PMT('Dash Board'!$C$11/365,$U$4,-'Dash Board'!$C$19)</f>
        <v>108.80376961660664</v>
      </c>
      <c r="K3149" s="6">
        <f t="shared" si="347"/>
        <v>0</v>
      </c>
      <c r="L3149" s="8">
        <f t="shared" si="348"/>
        <v>184884.13266509349</v>
      </c>
      <c r="N3149" s="8">
        <f t="shared" si="346"/>
        <v>83.46955939835297</v>
      </c>
      <c r="O3149" s="8">
        <f>IF(E3148&lt;&gt;E3149,SUM($N$4:N3149)-SUM($O$3:O3148),0)</f>
        <v>0</v>
      </c>
      <c r="P3149" s="6">
        <f>IF(B3149&gt;0,SUM($O$4:O3149)-SUM($P$3:P3148),0)</f>
        <v>0</v>
      </c>
      <c r="Q3149" s="6">
        <f t="shared" si="349"/>
        <v>25.33421021825367</v>
      </c>
      <c r="R3149" s="8">
        <f>IF(E3148&lt;&gt;E3149,SUM($Q$4:Q3149)-SUM($R$3:R3148),0)</f>
        <v>0</v>
      </c>
      <c r="S3149" s="6">
        <f>IF(B3149&gt;0,SUM($R$4:R3149)-SUM($S$3:S3148),0)</f>
        <v>0</v>
      </c>
    </row>
    <row r="3150" spans="1:19">
      <c r="A3150">
        <f>IF(E3149&lt;&gt;E3150,COUNTIF($A$4:A3149,"&lt;&gt;0")+1,0)</f>
        <v>0</v>
      </c>
      <c r="B3150">
        <f>IF(A3150&lt;&gt;0,IF(MOD(A3150,3)=0,COUNTIF($B$4:B3149,"&lt;&gt;0")+1,0),0)</f>
        <v>0</v>
      </c>
      <c r="C3150" s="9">
        <f>'Dash Board'!$C$12+COUNT('Daily reducing balance'!$F$4:F3149)</f>
        <v>44876</v>
      </c>
      <c r="D3150">
        <f t="shared" si="343"/>
        <v>2022</v>
      </c>
      <c r="E3150">
        <f t="shared" si="344"/>
        <v>11</v>
      </c>
      <c r="F3150">
        <f>DAY('Dash Board'!$C$12+COUNT('Daily reducing balance'!$F$4:F3149))</f>
        <v>11</v>
      </c>
      <c r="G3150" s="8">
        <f t="shared" si="345"/>
        <v>184884.13266509349</v>
      </c>
      <c r="H3150" s="6">
        <f>G3150*'Dash Board'!$C$11/365</f>
        <v>53.18584638310908</v>
      </c>
      <c r="I3150" s="6">
        <f>H3150*'Dash Board'!$C$18/'Dash Board'!$C$11</f>
        <v>25.326593515766231</v>
      </c>
      <c r="J3150" s="6">
        <f>(G3150&gt;1)*PMT('Dash Board'!$C$11/365,$U$4,-'Dash Board'!$C$19)</f>
        <v>108.80376961660664</v>
      </c>
      <c r="K3150" s="6">
        <f t="shared" si="347"/>
        <v>0</v>
      </c>
      <c r="L3150" s="8">
        <f t="shared" si="348"/>
        <v>184828.51474185998</v>
      </c>
      <c r="N3150" s="8">
        <f t="shared" si="346"/>
        <v>83.47717610084041</v>
      </c>
      <c r="O3150" s="8">
        <f>IF(E3149&lt;&gt;E3150,SUM($N$4:N3150)-SUM($O$3:O3149),0)</f>
        <v>0</v>
      </c>
      <c r="P3150" s="6">
        <f>IF(B3150&gt;0,SUM($O$4:O3150)-SUM($P$3:P3149),0)</f>
        <v>0</v>
      </c>
      <c r="Q3150" s="6">
        <f t="shared" si="349"/>
        <v>25.326593515766231</v>
      </c>
      <c r="R3150" s="8">
        <f>IF(E3149&lt;&gt;E3150,SUM($Q$4:Q3150)-SUM($R$3:R3149),0)</f>
        <v>0</v>
      </c>
      <c r="S3150" s="6">
        <f>IF(B3150&gt;0,SUM($R$4:R3150)-SUM($S$3:S3149),0)</f>
        <v>0</v>
      </c>
    </row>
    <row r="3151" spans="1:19">
      <c r="A3151">
        <f>IF(E3150&lt;&gt;E3151,COUNTIF($A$4:A3150,"&lt;&gt;0")+1,0)</f>
        <v>0</v>
      </c>
      <c r="B3151">
        <f>IF(A3151&lt;&gt;0,IF(MOD(A3151,3)=0,COUNTIF($B$4:B3150,"&lt;&gt;0")+1,0),0)</f>
        <v>0</v>
      </c>
      <c r="C3151" s="9">
        <f>'Dash Board'!$C$12+COUNT('Daily reducing balance'!$F$4:F3150)</f>
        <v>44877</v>
      </c>
      <c r="D3151">
        <f t="shared" si="343"/>
        <v>2022</v>
      </c>
      <c r="E3151">
        <f t="shared" si="344"/>
        <v>11</v>
      </c>
      <c r="F3151">
        <f>DAY('Dash Board'!$C$12+COUNT('Daily reducing balance'!$F$4:F3150))</f>
        <v>12</v>
      </c>
      <c r="G3151" s="8">
        <f t="shared" si="345"/>
        <v>184828.51474185998</v>
      </c>
      <c r="H3151" s="6">
        <f>G3151*'Dash Board'!$C$11/365</f>
        <v>53.169846706562453</v>
      </c>
      <c r="I3151" s="6">
        <f>H3151*'Dash Board'!$C$18/'Dash Board'!$C$11</f>
        <v>25.3189746221726</v>
      </c>
      <c r="J3151" s="6">
        <f>(G3151&gt;1)*PMT('Dash Board'!$C$11/365,$U$4,-'Dash Board'!$C$19)</f>
        <v>108.80376961660664</v>
      </c>
      <c r="K3151" s="6">
        <f t="shared" si="347"/>
        <v>0</v>
      </c>
      <c r="L3151" s="8">
        <f t="shared" si="348"/>
        <v>184772.88081894993</v>
      </c>
      <c r="N3151" s="8">
        <f t="shared" si="346"/>
        <v>83.48479499443404</v>
      </c>
      <c r="O3151" s="8">
        <f>IF(E3150&lt;&gt;E3151,SUM($N$4:N3151)-SUM($O$3:O3150),0)</f>
        <v>0</v>
      </c>
      <c r="P3151" s="6">
        <f>IF(B3151&gt;0,SUM($O$4:O3151)-SUM($P$3:P3150),0)</f>
        <v>0</v>
      </c>
      <c r="Q3151" s="6">
        <f t="shared" si="349"/>
        <v>25.3189746221726</v>
      </c>
      <c r="R3151" s="8">
        <f>IF(E3150&lt;&gt;E3151,SUM($Q$4:Q3151)-SUM($R$3:R3150),0)</f>
        <v>0</v>
      </c>
      <c r="S3151" s="6">
        <f>IF(B3151&gt;0,SUM($R$4:R3151)-SUM($S$3:S3150),0)</f>
        <v>0</v>
      </c>
    </row>
    <row r="3152" spans="1:19">
      <c r="A3152">
        <f>IF(E3151&lt;&gt;E3152,COUNTIF($A$4:A3151,"&lt;&gt;0")+1,0)</f>
        <v>0</v>
      </c>
      <c r="B3152">
        <f>IF(A3152&lt;&gt;0,IF(MOD(A3152,3)=0,COUNTIF($B$4:B3151,"&lt;&gt;0")+1,0),0)</f>
        <v>0</v>
      </c>
      <c r="C3152" s="9">
        <f>'Dash Board'!$C$12+COUNT('Daily reducing balance'!$F$4:F3151)</f>
        <v>44878</v>
      </c>
      <c r="D3152">
        <f t="shared" si="343"/>
        <v>2022</v>
      </c>
      <c r="E3152">
        <f t="shared" si="344"/>
        <v>11</v>
      </c>
      <c r="F3152">
        <f>DAY('Dash Board'!$C$12+COUNT('Daily reducing balance'!$F$4:F3151))</f>
        <v>13</v>
      </c>
      <c r="G3152" s="8">
        <f t="shared" si="345"/>
        <v>184772.88081894993</v>
      </c>
      <c r="H3152" s="6">
        <f>G3152*'Dash Board'!$C$11/365</f>
        <v>53.153842427369149</v>
      </c>
      <c r="I3152" s="6">
        <f>H3152*'Dash Board'!$C$18/'Dash Board'!$C$11</f>
        <v>25.311353536842454</v>
      </c>
      <c r="J3152" s="6">
        <f>(G3152&gt;1)*PMT('Dash Board'!$C$11/365,$U$4,-'Dash Board'!$C$19)</f>
        <v>108.80376961660664</v>
      </c>
      <c r="K3152" s="6">
        <f t="shared" si="347"/>
        <v>0</v>
      </c>
      <c r="L3152" s="8">
        <f t="shared" si="348"/>
        <v>184717.23089176067</v>
      </c>
      <c r="N3152" s="8">
        <f t="shared" si="346"/>
        <v>83.492416079764183</v>
      </c>
      <c r="O3152" s="8">
        <f>IF(E3151&lt;&gt;E3152,SUM($N$4:N3152)-SUM($O$3:O3151),0)</f>
        <v>0</v>
      </c>
      <c r="P3152" s="6">
        <f>IF(B3152&gt;0,SUM($O$4:O3152)-SUM($P$3:P3151),0)</f>
        <v>0</v>
      </c>
      <c r="Q3152" s="6">
        <f t="shared" si="349"/>
        <v>25.311353536842454</v>
      </c>
      <c r="R3152" s="8">
        <f>IF(E3151&lt;&gt;E3152,SUM($Q$4:Q3152)-SUM($R$3:R3151),0)</f>
        <v>0</v>
      </c>
      <c r="S3152" s="6">
        <f>IF(B3152&gt;0,SUM($R$4:R3152)-SUM($S$3:S3151),0)</f>
        <v>0</v>
      </c>
    </row>
    <row r="3153" spans="1:19">
      <c r="A3153">
        <f>IF(E3152&lt;&gt;E3153,COUNTIF($A$4:A3152,"&lt;&gt;0")+1,0)</f>
        <v>0</v>
      </c>
      <c r="B3153">
        <f>IF(A3153&lt;&gt;0,IF(MOD(A3153,3)=0,COUNTIF($B$4:B3152,"&lt;&gt;0")+1,0),0)</f>
        <v>0</v>
      </c>
      <c r="C3153" s="9">
        <f>'Dash Board'!$C$12+COUNT('Daily reducing balance'!$F$4:F3152)</f>
        <v>44879</v>
      </c>
      <c r="D3153">
        <f t="shared" si="343"/>
        <v>2022</v>
      </c>
      <c r="E3153">
        <f t="shared" si="344"/>
        <v>11</v>
      </c>
      <c r="F3153">
        <f>DAY('Dash Board'!$C$12+COUNT('Daily reducing balance'!$F$4:F3152))</f>
        <v>14</v>
      </c>
      <c r="G3153" s="8">
        <f t="shared" si="345"/>
        <v>184717.23089176067</v>
      </c>
      <c r="H3153" s="6">
        <f>G3153*'Dash Board'!$C$11/365</f>
        <v>53.137833544205122</v>
      </c>
      <c r="I3153" s="6">
        <f>H3153*'Dash Board'!$C$18/'Dash Board'!$C$11</f>
        <v>25.303730259145297</v>
      </c>
      <c r="J3153" s="6">
        <f>(G3153&gt;1)*PMT('Dash Board'!$C$11/365,$U$4,-'Dash Board'!$C$19)</f>
        <v>108.80376961660664</v>
      </c>
      <c r="K3153" s="6">
        <f t="shared" si="347"/>
        <v>0</v>
      </c>
      <c r="L3153" s="8">
        <f t="shared" si="348"/>
        <v>184661.56495568826</v>
      </c>
      <c r="N3153" s="8">
        <f t="shared" si="346"/>
        <v>83.500039357461347</v>
      </c>
      <c r="O3153" s="8">
        <f>IF(E3152&lt;&gt;E3153,SUM($N$4:N3153)-SUM($O$3:O3152),0)</f>
        <v>0</v>
      </c>
      <c r="P3153" s="6">
        <f>IF(B3153&gt;0,SUM($O$4:O3153)-SUM($P$3:P3152),0)</f>
        <v>0</v>
      </c>
      <c r="Q3153" s="6">
        <f t="shared" si="349"/>
        <v>25.303730259145297</v>
      </c>
      <c r="R3153" s="8">
        <f>IF(E3152&lt;&gt;E3153,SUM($Q$4:Q3153)-SUM($R$3:R3152),0)</f>
        <v>0</v>
      </c>
      <c r="S3153" s="6">
        <f>IF(B3153&gt;0,SUM($R$4:R3153)-SUM($S$3:S3152),0)</f>
        <v>0</v>
      </c>
    </row>
    <row r="3154" spans="1:19">
      <c r="A3154">
        <f>IF(E3153&lt;&gt;E3154,COUNTIF($A$4:A3153,"&lt;&gt;0")+1,0)</f>
        <v>0</v>
      </c>
      <c r="B3154">
        <f>IF(A3154&lt;&gt;0,IF(MOD(A3154,3)=0,COUNTIF($B$4:B3153,"&lt;&gt;0")+1,0),0)</f>
        <v>0</v>
      </c>
      <c r="C3154" s="9">
        <f>'Dash Board'!$C$12+COUNT('Daily reducing balance'!$F$4:F3153)</f>
        <v>44880</v>
      </c>
      <c r="D3154">
        <f t="shared" si="343"/>
        <v>2022</v>
      </c>
      <c r="E3154">
        <f t="shared" si="344"/>
        <v>11</v>
      </c>
      <c r="F3154">
        <f>DAY('Dash Board'!$C$12+COUNT('Daily reducing balance'!$F$4:F3153))</f>
        <v>15</v>
      </c>
      <c r="G3154" s="8">
        <f t="shared" si="345"/>
        <v>184661.56495568826</v>
      </c>
      <c r="H3154" s="6">
        <f>G3154*'Dash Board'!$C$11/365</f>
        <v>53.121820055745935</v>
      </c>
      <c r="I3154" s="6">
        <f>H3154*'Dash Board'!$C$18/'Dash Board'!$C$11</f>
        <v>25.29610478845045</v>
      </c>
      <c r="J3154" s="6">
        <f>(G3154&gt;1)*PMT('Dash Board'!$C$11/365,$U$4,-'Dash Board'!$C$19)</f>
        <v>108.80376961660664</v>
      </c>
      <c r="K3154" s="6">
        <f t="shared" si="347"/>
        <v>0</v>
      </c>
      <c r="L3154" s="8">
        <f t="shared" si="348"/>
        <v>184605.88300612738</v>
      </c>
      <c r="N3154" s="8">
        <f t="shared" si="346"/>
        <v>83.507664828156194</v>
      </c>
      <c r="O3154" s="8">
        <f>IF(E3153&lt;&gt;E3154,SUM($N$4:N3154)-SUM($O$3:O3153),0)</f>
        <v>0</v>
      </c>
      <c r="P3154" s="6">
        <f>IF(B3154&gt;0,SUM($O$4:O3154)-SUM($P$3:P3153),0)</f>
        <v>0</v>
      </c>
      <c r="Q3154" s="6">
        <f t="shared" si="349"/>
        <v>25.29610478845045</v>
      </c>
      <c r="R3154" s="8">
        <f>IF(E3153&lt;&gt;E3154,SUM($Q$4:Q3154)-SUM($R$3:R3153),0)</f>
        <v>0</v>
      </c>
      <c r="S3154" s="6">
        <f>IF(B3154&gt;0,SUM($R$4:R3154)-SUM($S$3:S3153),0)</f>
        <v>0</v>
      </c>
    </row>
    <row r="3155" spans="1:19">
      <c r="A3155">
        <f>IF(E3154&lt;&gt;E3155,COUNTIF($A$4:A3154,"&lt;&gt;0")+1,0)</f>
        <v>0</v>
      </c>
      <c r="B3155">
        <f>IF(A3155&lt;&gt;0,IF(MOD(A3155,3)=0,COUNTIF($B$4:B3154,"&lt;&gt;0")+1,0),0)</f>
        <v>0</v>
      </c>
      <c r="C3155" s="9">
        <f>'Dash Board'!$C$12+COUNT('Daily reducing balance'!$F$4:F3154)</f>
        <v>44881</v>
      </c>
      <c r="D3155">
        <f t="shared" si="343"/>
        <v>2022</v>
      </c>
      <c r="E3155">
        <f t="shared" si="344"/>
        <v>11</v>
      </c>
      <c r="F3155">
        <f>DAY('Dash Board'!$C$12+COUNT('Daily reducing balance'!$F$4:F3154))</f>
        <v>16</v>
      </c>
      <c r="G3155" s="8">
        <f t="shared" si="345"/>
        <v>184605.88300612738</v>
      </c>
      <c r="H3155" s="6">
        <f>G3155*'Dash Board'!$C$11/365</f>
        <v>53.105801960666774</v>
      </c>
      <c r="I3155" s="6">
        <f>H3155*'Dash Board'!$C$18/'Dash Board'!$C$11</f>
        <v>25.288477124127038</v>
      </c>
      <c r="J3155" s="6">
        <f>(G3155&gt;1)*PMT('Dash Board'!$C$11/365,$U$4,-'Dash Board'!$C$19)</f>
        <v>108.80376961660664</v>
      </c>
      <c r="K3155" s="6">
        <f t="shared" si="347"/>
        <v>0</v>
      </c>
      <c r="L3155" s="8">
        <f t="shared" si="348"/>
        <v>184550.18503847142</v>
      </c>
      <c r="N3155" s="8">
        <f t="shared" si="346"/>
        <v>83.515292492479603</v>
      </c>
      <c r="O3155" s="8">
        <f>IF(E3154&lt;&gt;E3155,SUM($N$4:N3155)-SUM($O$3:O3154),0)</f>
        <v>0</v>
      </c>
      <c r="P3155" s="6">
        <f>IF(B3155&gt;0,SUM($O$4:O3155)-SUM($P$3:P3154),0)</f>
        <v>0</v>
      </c>
      <c r="Q3155" s="6">
        <f t="shared" si="349"/>
        <v>25.288477124127038</v>
      </c>
      <c r="R3155" s="8">
        <f>IF(E3154&lt;&gt;E3155,SUM($Q$4:Q3155)-SUM($R$3:R3154),0)</f>
        <v>0</v>
      </c>
      <c r="S3155" s="6">
        <f>IF(B3155&gt;0,SUM($R$4:R3155)-SUM($S$3:S3154),0)</f>
        <v>0</v>
      </c>
    </row>
    <row r="3156" spans="1:19">
      <c r="A3156">
        <f>IF(E3155&lt;&gt;E3156,COUNTIF($A$4:A3155,"&lt;&gt;0")+1,0)</f>
        <v>0</v>
      </c>
      <c r="B3156">
        <f>IF(A3156&lt;&gt;0,IF(MOD(A3156,3)=0,COUNTIF($B$4:B3155,"&lt;&gt;0")+1,0),0)</f>
        <v>0</v>
      </c>
      <c r="C3156" s="9">
        <f>'Dash Board'!$C$12+COUNT('Daily reducing balance'!$F$4:F3155)</f>
        <v>44882</v>
      </c>
      <c r="D3156">
        <f t="shared" si="343"/>
        <v>2022</v>
      </c>
      <c r="E3156">
        <f t="shared" si="344"/>
        <v>11</v>
      </c>
      <c r="F3156">
        <f>DAY('Dash Board'!$C$12+COUNT('Daily reducing balance'!$F$4:F3155))</f>
        <v>17</v>
      </c>
      <c r="G3156" s="8">
        <f t="shared" si="345"/>
        <v>184550.18503847142</v>
      </c>
      <c r="H3156" s="6">
        <f>G3156*'Dash Board'!$C$11/365</f>
        <v>53.089779257642462</v>
      </c>
      <c r="I3156" s="6">
        <f>H3156*'Dash Board'!$C$18/'Dash Board'!$C$11</f>
        <v>25.280847265544029</v>
      </c>
      <c r="J3156" s="6">
        <f>(G3156&gt;1)*PMT('Dash Board'!$C$11/365,$U$4,-'Dash Board'!$C$19)</f>
        <v>108.80376961660664</v>
      </c>
      <c r="K3156" s="6">
        <f t="shared" si="347"/>
        <v>0</v>
      </c>
      <c r="L3156" s="8">
        <f t="shared" si="348"/>
        <v>184494.47104811243</v>
      </c>
      <c r="N3156" s="8">
        <f t="shared" si="346"/>
        <v>83.522922351062618</v>
      </c>
      <c r="O3156" s="8">
        <f>IF(E3155&lt;&gt;E3156,SUM($N$4:N3156)-SUM($O$3:O3155),0)</f>
        <v>0</v>
      </c>
      <c r="P3156" s="6">
        <f>IF(B3156&gt;0,SUM($O$4:O3156)-SUM($P$3:P3155),0)</f>
        <v>0</v>
      </c>
      <c r="Q3156" s="6">
        <f t="shared" si="349"/>
        <v>25.280847265544029</v>
      </c>
      <c r="R3156" s="8">
        <f>IF(E3155&lt;&gt;E3156,SUM($Q$4:Q3156)-SUM($R$3:R3155),0)</f>
        <v>0</v>
      </c>
      <c r="S3156" s="6">
        <f>IF(B3156&gt;0,SUM($R$4:R3156)-SUM($S$3:S3155),0)</f>
        <v>0</v>
      </c>
    </row>
    <row r="3157" spans="1:19">
      <c r="A3157">
        <f>IF(E3156&lt;&gt;E3157,COUNTIF($A$4:A3156,"&lt;&gt;0")+1,0)</f>
        <v>0</v>
      </c>
      <c r="B3157">
        <f>IF(A3157&lt;&gt;0,IF(MOD(A3157,3)=0,COUNTIF($B$4:B3156,"&lt;&gt;0")+1,0),0)</f>
        <v>0</v>
      </c>
      <c r="C3157" s="9">
        <f>'Dash Board'!$C$12+COUNT('Daily reducing balance'!$F$4:F3156)</f>
        <v>44883</v>
      </c>
      <c r="D3157">
        <f t="shared" si="343"/>
        <v>2022</v>
      </c>
      <c r="E3157">
        <f t="shared" si="344"/>
        <v>11</v>
      </c>
      <c r="F3157">
        <f>DAY('Dash Board'!$C$12+COUNT('Daily reducing balance'!$F$4:F3156))</f>
        <v>18</v>
      </c>
      <c r="G3157" s="8">
        <f t="shared" si="345"/>
        <v>184494.47104811243</v>
      </c>
      <c r="H3157" s="6">
        <f>G3157*'Dash Board'!$C$11/365</f>
        <v>53.073751945347411</v>
      </c>
      <c r="I3157" s="6">
        <f>H3157*'Dash Board'!$C$18/'Dash Board'!$C$11</f>
        <v>25.273215212070198</v>
      </c>
      <c r="J3157" s="6">
        <f>(G3157&gt;1)*PMT('Dash Board'!$C$11/365,$U$4,-'Dash Board'!$C$19)</f>
        <v>108.80376961660664</v>
      </c>
      <c r="K3157" s="6">
        <f t="shared" si="347"/>
        <v>0</v>
      </c>
      <c r="L3157" s="8">
        <f t="shared" si="348"/>
        <v>184438.74103044116</v>
      </c>
      <c r="N3157" s="8">
        <f t="shared" si="346"/>
        <v>83.530554404536446</v>
      </c>
      <c r="O3157" s="8">
        <f>IF(E3156&lt;&gt;E3157,SUM($N$4:N3157)-SUM($O$3:O3156),0)</f>
        <v>0</v>
      </c>
      <c r="P3157" s="6">
        <f>IF(B3157&gt;0,SUM($O$4:O3157)-SUM($P$3:P3156),0)</f>
        <v>0</v>
      </c>
      <c r="Q3157" s="6">
        <f t="shared" si="349"/>
        <v>25.273215212070198</v>
      </c>
      <c r="R3157" s="8">
        <f>IF(E3156&lt;&gt;E3157,SUM($Q$4:Q3157)-SUM($R$3:R3156),0)</f>
        <v>0</v>
      </c>
      <c r="S3157" s="6">
        <f>IF(B3157&gt;0,SUM($R$4:R3157)-SUM($S$3:S3156),0)</f>
        <v>0</v>
      </c>
    </row>
    <row r="3158" spans="1:19">
      <c r="A3158">
        <f>IF(E3157&lt;&gt;E3158,COUNTIF($A$4:A3157,"&lt;&gt;0")+1,0)</f>
        <v>0</v>
      </c>
      <c r="B3158">
        <f>IF(A3158&lt;&gt;0,IF(MOD(A3158,3)=0,COUNTIF($B$4:B3157,"&lt;&gt;0")+1,0),0)</f>
        <v>0</v>
      </c>
      <c r="C3158" s="9">
        <f>'Dash Board'!$C$12+COUNT('Daily reducing balance'!$F$4:F3157)</f>
        <v>44884</v>
      </c>
      <c r="D3158">
        <f t="shared" si="343"/>
        <v>2022</v>
      </c>
      <c r="E3158">
        <f t="shared" si="344"/>
        <v>11</v>
      </c>
      <c r="F3158">
        <f>DAY('Dash Board'!$C$12+COUNT('Daily reducing balance'!$F$4:F3157))</f>
        <v>19</v>
      </c>
      <c r="G3158" s="8">
        <f t="shared" si="345"/>
        <v>184438.74103044116</v>
      </c>
      <c r="H3158" s="6">
        <f>G3158*'Dash Board'!$C$11/365</f>
        <v>53.057720022455669</v>
      </c>
      <c r="I3158" s="6">
        <f>H3158*'Dash Board'!$C$18/'Dash Board'!$C$11</f>
        <v>25.265580963074132</v>
      </c>
      <c r="J3158" s="6">
        <f>(G3158&gt;1)*PMT('Dash Board'!$C$11/365,$U$4,-'Dash Board'!$C$19)</f>
        <v>108.80376961660664</v>
      </c>
      <c r="K3158" s="6">
        <f t="shared" si="347"/>
        <v>0</v>
      </c>
      <c r="L3158" s="8">
        <f t="shared" si="348"/>
        <v>184382.994980847</v>
      </c>
      <c r="N3158" s="8">
        <f t="shared" si="346"/>
        <v>83.538188653532515</v>
      </c>
      <c r="O3158" s="8">
        <f>IF(E3157&lt;&gt;E3158,SUM($N$4:N3158)-SUM($O$3:O3157),0)</f>
        <v>0</v>
      </c>
      <c r="P3158" s="6">
        <f>IF(B3158&gt;0,SUM($O$4:O3158)-SUM($P$3:P3157),0)</f>
        <v>0</v>
      </c>
      <c r="Q3158" s="6">
        <f t="shared" si="349"/>
        <v>25.265580963074132</v>
      </c>
      <c r="R3158" s="8">
        <f>IF(E3157&lt;&gt;E3158,SUM($Q$4:Q3158)-SUM($R$3:R3157),0)</f>
        <v>0</v>
      </c>
      <c r="S3158" s="6">
        <f>IF(B3158&gt;0,SUM($R$4:R3158)-SUM($S$3:S3157),0)</f>
        <v>0</v>
      </c>
    </row>
    <row r="3159" spans="1:19">
      <c r="A3159">
        <f>IF(E3158&lt;&gt;E3159,COUNTIF($A$4:A3158,"&lt;&gt;0")+1,0)</f>
        <v>0</v>
      </c>
      <c r="B3159">
        <f>IF(A3159&lt;&gt;0,IF(MOD(A3159,3)=0,COUNTIF($B$4:B3158,"&lt;&gt;0")+1,0),0)</f>
        <v>0</v>
      </c>
      <c r="C3159" s="9">
        <f>'Dash Board'!$C$12+COUNT('Daily reducing balance'!$F$4:F3158)</f>
        <v>44885</v>
      </c>
      <c r="D3159">
        <f t="shared" si="343"/>
        <v>2022</v>
      </c>
      <c r="E3159">
        <f t="shared" si="344"/>
        <v>11</v>
      </c>
      <c r="F3159">
        <f>DAY('Dash Board'!$C$12+COUNT('Daily reducing balance'!$F$4:F3158))</f>
        <v>20</v>
      </c>
      <c r="G3159" s="8">
        <f t="shared" si="345"/>
        <v>184382.994980847</v>
      </c>
      <c r="H3159" s="6">
        <f>G3159*'Dash Board'!$C$11/365</f>
        <v>53.04168348764091</v>
      </c>
      <c r="I3159" s="6">
        <f>H3159*'Dash Board'!$C$18/'Dash Board'!$C$11</f>
        <v>25.257944517924244</v>
      </c>
      <c r="J3159" s="6">
        <f>(G3159&gt;1)*PMT('Dash Board'!$C$11/365,$U$4,-'Dash Board'!$C$19)</f>
        <v>108.80376961660664</v>
      </c>
      <c r="K3159" s="6">
        <f t="shared" si="347"/>
        <v>0</v>
      </c>
      <c r="L3159" s="8">
        <f t="shared" si="348"/>
        <v>184327.23289471804</v>
      </c>
      <c r="N3159" s="8">
        <f t="shared" si="346"/>
        <v>83.5458250986824</v>
      </c>
      <c r="O3159" s="8">
        <f>IF(E3158&lt;&gt;E3159,SUM($N$4:N3159)-SUM($O$3:O3158),0)</f>
        <v>0</v>
      </c>
      <c r="P3159" s="6">
        <f>IF(B3159&gt;0,SUM($O$4:O3159)-SUM($P$3:P3158),0)</f>
        <v>0</v>
      </c>
      <c r="Q3159" s="6">
        <f t="shared" si="349"/>
        <v>25.257944517924244</v>
      </c>
      <c r="R3159" s="8">
        <f>IF(E3158&lt;&gt;E3159,SUM($Q$4:Q3159)-SUM($R$3:R3158),0)</f>
        <v>0</v>
      </c>
      <c r="S3159" s="6">
        <f>IF(B3159&gt;0,SUM($R$4:R3159)-SUM($S$3:S3158),0)</f>
        <v>0</v>
      </c>
    </row>
    <row r="3160" spans="1:19">
      <c r="A3160">
        <f>IF(E3159&lt;&gt;E3160,COUNTIF($A$4:A3159,"&lt;&gt;0")+1,0)</f>
        <v>0</v>
      </c>
      <c r="B3160">
        <f>IF(A3160&lt;&gt;0,IF(MOD(A3160,3)=0,COUNTIF($B$4:B3159,"&lt;&gt;0")+1,0),0)</f>
        <v>0</v>
      </c>
      <c r="C3160" s="9">
        <f>'Dash Board'!$C$12+COUNT('Daily reducing balance'!$F$4:F3159)</f>
        <v>44886</v>
      </c>
      <c r="D3160">
        <f t="shared" si="343"/>
        <v>2022</v>
      </c>
      <c r="E3160">
        <f t="shared" si="344"/>
        <v>11</v>
      </c>
      <c r="F3160">
        <f>DAY('Dash Board'!$C$12+COUNT('Daily reducing balance'!$F$4:F3159))</f>
        <v>21</v>
      </c>
      <c r="G3160" s="8">
        <f t="shared" si="345"/>
        <v>184327.23289471804</v>
      </c>
      <c r="H3160" s="6">
        <f>G3160*'Dash Board'!$C$11/365</f>
        <v>53.025642339576414</v>
      </c>
      <c r="I3160" s="6">
        <f>H3160*'Dash Board'!$C$18/'Dash Board'!$C$11</f>
        <v>25.250305875988772</v>
      </c>
      <c r="J3160" s="6">
        <f>(G3160&gt;1)*PMT('Dash Board'!$C$11/365,$U$4,-'Dash Board'!$C$19)</f>
        <v>108.80376961660664</v>
      </c>
      <c r="K3160" s="6">
        <f t="shared" si="347"/>
        <v>0</v>
      </c>
      <c r="L3160" s="8">
        <f t="shared" si="348"/>
        <v>184271.454767441</v>
      </c>
      <c r="N3160" s="8">
        <f t="shared" si="346"/>
        <v>83.553463740617872</v>
      </c>
      <c r="O3160" s="8">
        <f>IF(E3159&lt;&gt;E3160,SUM($N$4:N3160)-SUM($O$3:O3159),0)</f>
        <v>0</v>
      </c>
      <c r="P3160" s="6">
        <f>IF(B3160&gt;0,SUM($O$4:O3160)-SUM($P$3:P3159),0)</f>
        <v>0</v>
      </c>
      <c r="Q3160" s="6">
        <f t="shared" si="349"/>
        <v>25.250305875988772</v>
      </c>
      <c r="R3160" s="8">
        <f>IF(E3159&lt;&gt;E3160,SUM($Q$4:Q3160)-SUM($R$3:R3159),0)</f>
        <v>0</v>
      </c>
      <c r="S3160" s="6">
        <f>IF(B3160&gt;0,SUM($R$4:R3160)-SUM($S$3:S3159),0)</f>
        <v>0</v>
      </c>
    </row>
    <row r="3161" spans="1:19">
      <c r="A3161">
        <f>IF(E3160&lt;&gt;E3161,COUNTIF($A$4:A3160,"&lt;&gt;0")+1,0)</f>
        <v>0</v>
      </c>
      <c r="B3161">
        <f>IF(A3161&lt;&gt;0,IF(MOD(A3161,3)=0,COUNTIF($B$4:B3160,"&lt;&gt;0")+1,0),0)</f>
        <v>0</v>
      </c>
      <c r="C3161" s="9">
        <f>'Dash Board'!$C$12+COUNT('Daily reducing balance'!$F$4:F3160)</f>
        <v>44887</v>
      </c>
      <c r="D3161">
        <f t="shared" si="343"/>
        <v>2022</v>
      </c>
      <c r="E3161">
        <f t="shared" si="344"/>
        <v>11</v>
      </c>
      <c r="F3161">
        <f>DAY('Dash Board'!$C$12+COUNT('Daily reducing balance'!$F$4:F3160))</f>
        <v>22</v>
      </c>
      <c r="G3161" s="8">
        <f t="shared" si="345"/>
        <v>184271.454767441</v>
      </c>
      <c r="H3161" s="6">
        <f>G3161*'Dash Board'!$C$11/365</f>
        <v>53.009596576935081</v>
      </c>
      <c r="I3161" s="6">
        <f>H3161*'Dash Board'!$C$18/'Dash Board'!$C$11</f>
        <v>25.242665036635756</v>
      </c>
      <c r="J3161" s="6">
        <f>(G3161&gt;1)*PMT('Dash Board'!$C$11/365,$U$4,-'Dash Board'!$C$19)</f>
        <v>108.80376961660664</v>
      </c>
      <c r="K3161" s="6">
        <f t="shared" si="347"/>
        <v>0</v>
      </c>
      <c r="L3161" s="8">
        <f t="shared" si="348"/>
        <v>184215.66059440133</v>
      </c>
      <c r="N3161" s="8">
        <f t="shared" si="346"/>
        <v>83.561104579970888</v>
      </c>
      <c r="O3161" s="8">
        <f>IF(E3160&lt;&gt;E3161,SUM($N$4:N3161)-SUM($O$3:O3160),0)</f>
        <v>0</v>
      </c>
      <c r="P3161" s="6">
        <f>IF(B3161&gt;0,SUM($O$4:O3161)-SUM($P$3:P3160),0)</f>
        <v>0</v>
      </c>
      <c r="Q3161" s="6">
        <f t="shared" si="349"/>
        <v>25.242665036635756</v>
      </c>
      <c r="R3161" s="8">
        <f>IF(E3160&lt;&gt;E3161,SUM($Q$4:Q3161)-SUM($R$3:R3160),0)</f>
        <v>0</v>
      </c>
      <c r="S3161" s="6">
        <f>IF(B3161&gt;0,SUM($R$4:R3161)-SUM($S$3:S3160),0)</f>
        <v>0</v>
      </c>
    </row>
    <row r="3162" spans="1:19">
      <c r="A3162">
        <f>IF(E3161&lt;&gt;E3162,COUNTIF($A$4:A3161,"&lt;&gt;0")+1,0)</f>
        <v>0</v>
      </c>
      <c r="B3162">
        <f>IF(A3162&lt;&gt;0,IF(MOD(A3162,3)=0,COUNTIF($B$4:B3161,"&lt;&gt;0")+1,0),0)</f>
        <v>0</v>
      </c>
      <c r="C3162" s="9">
        <f>'Dash Board'!$C$12+COUNT('Daily reducing balance'!$F$4:F3161)</f>
        <v>44888</v>
      </c>
      <c r="D3162">
        <f t="shared" si="343"/>
        <v>2022</v>
      </c>
      <c r="E3162">
        <f t="shared" si="344"/>
        <v>11</v>
      </c>
      <c r="F3162">
        <f>DAY('Dash Board'!$C$12+COUNT('Daily reducing balance'!$F$4:F3161))</f>
        <v>23</v>
      </c>
      <c r="G3162" s="8">
        <f t="shared" si="345"/>
        <v>184215.66059440133</v>
      </c>
      <c r="H3162" s="6">
        <f>G3162*'Dash Board'!$C$11/365</f>
        <v>52.993546198389417</v>
      </c>
      <c r="I3162" s="6">
        <f>H3162*'Dash Board'!$C$18/'Dash Board'!$C$11</f>
        <v>25.235021999233059</v>
      </c>
      <c r="J3162" s="6">
        <f>(G3162&gt;1)*PMT('Dash Board'!$C$11/365,$U$4,-'Dash Board'!$C$19)</f>
        <v>108.80376961660664</v>
      </c>
      <c r="K3162" s="6">
        <f t="shared" si="347"/>
        <v>0</v>
      </c>
      <c r="L3162" s="8">
        <f t="shared" si="348"/>
        <v>184159.8503709831</v>
      </c>
      <c r="N3162" s="8">
        <f t="shared" si="346"/>
        <v>83.568747617373589</v>
      </c>
      <c r="O3162" s="8">
        <f>IF(E3161&lt;&gt;E3162,SUM($N$4:N3162)-SUM($O$3:O3161),0)</f>
        <v>0</v>
      </c>
      <c r="P3162" s="6">
        <f>IF(B3162&gt;0,SUM($O$4:O3162)-SUM($P$3:P3161),0)</f>
        <v>0</v>
      </c>
      <c r="Q3162" s="6">
        <f t="shared" si="349"/>
        <v>25.235021999233059</v>
      </c>
      <c r="R3162" s="8">
        <f>IF(E3161&lt;&gt;E3162,SUM($Q$4:Q3162)-SUM($R$3:R3161),0)</f>
        <v>0</v>
      </c>
      <c r="S3162" s="6">
        <f>IF(B3162&gt;0,SUM($R$4:R3162)-SUM($S$3:S3161),0)</f>
        <v>0</v>
      </c>
    </row>
    <row r="3163" spans="1:19">
      <c r="A3163">
        <f>IF(E3162&lt;&gt;E3163,COUNTIF($A$4:A3162,"&lt;&gt;0")+1,0)</f>
        <v>0</v>
      </c>
      <c r="B3163">
        <f>IF(A3163&lt;&gt;0,IF(MOD(A3163,3)=0,COUNTIF($B$4:B3162,"&lt;&gt;0")+1,0),0)</f>
        <v>0</v>
      </c>
      <c r="C3163" s="9">
        <f>'Dash Board'!$C$12+COUNT('Daily reducing balance'!$F$4:F3162)</f>
        <v>44889</v>
      </c>
      <c r="D3163">
        <f t="shared" si="343"/>
        <v>2022</v>
      </c>
      <c r="E3163">
        <f t="shared" si="344"/>
        <v>11</v>
      </c>
      <c r="F3163">
        <f>DAY('Dash Board'!$C$12+COUNT('Daily reducing balance'!$F$4:F3162))</f>
        <v>24</v>
      </c>
      <c r="G3163" s="8">
        <f t="shared" si="345"/>
        <v>184159.8503709831</v>
      </c>
      <c r="H3163" s="6">
        <f>G3163*'Dash Board'!$C$11/365</f>
        <v>52.977491202611574</v>
      </c>
      <c r="I3163" s="6">
        <f>H3163*'Dash Board'!$C$18/'Dash Board'!$C$11</f>
        <v>25.227376763148371</v>
      </c>
      <c r="J3163" s="6">
        <f>(G3163&gt;1)*PMT('Dash Board'!$C$11/365,$U$4,-'Dash Board'!$C$19)</f>
        <v>108.80376961660664</v>
      </c>
      <c r="K3163" s="6">
        <f t="shared" si="347"/>
        <v>0</v>
      </c>
      <c r="L3163" s="8">
        <f t="shared" si="348"/>
        <v>184104.0240925691</v>
      </c>
      <c r="N3163" s="8">
        <f t="shared" si="346"/>
        <v>83.576392853458273</v>
      </c>
      <c r="O3163" s="8">
        <f>IF(E3162&lt;&gt;E3163,SUM($N$4:N3163)-SUM($O$3:O3162),0)</f>
        <v>0</v>
      </c>
      <c r="P3163" s="6">
        <f>IF(B3163&gt;0,SUM($O$4:O3163)-SUM($P$3:P3162),0)</f>
        <v>0</v>
      </c>
      <c r="Q3163" s="6">
        <f t="shared" si="349"/>
        <v>25.227376763148371</v>
      </c>
      <c r="R3163" s="8">
        <f>IF(E3162&lt;&gt;E3163,SUM($Q$4:Q3163)-SUM($R$3:R3162),0)</f>
        <v>0</v>
      </c>
      <c r="S3163" s="6">
        <f>IF(B3163&gt;0,SUM($R$4:R3163)-SUM($S$3:S3162),0)</f>
        <v>0</v>
      </c>
    </row>
    <row r="3164" spans="1:19">
      <c r="A3164">
        <f>IF(E3163&lt;&gt;E3164,COUNTIF($A$4:A3163,"&lt;&gt;0")+1,0)</f>
        <v>0</v>
      </c>
      <c r="B3164">
        <f>IF(A3164&lt;&gt;0,IF(MOD(A3164,3)=0,COUNTIF($B$4:B3163,"&lt;&gt;0")+1,0),0)</f>
        <v>0</v>
      </c>
      <c r="C3164" s="9">
        <f>'Dash Board'!$C$12+COUNT('Daily reducing balance'!$F$4:F3163)</f>
        <v>44890</v>
      </c>
      <c r="D3164">
        <f t="shared" si="343"/>
        <v>2022</v>
      </c>
      <c r="E3164">
        <f t="shared" si="344"/>
        <v>11</v>
      </c>
      <c r="F3164">
        <f>DAY('Dash Board'!$C$12+COUNT('Daily reducing balance'!$F$4:F3163))</f>
        <v>25</v>
      </c>
      <c r="G3164" s="8">
        <f t="shared" si="345"/>
        <v>184104.0240925691</v>
      </c>
      <c r="H3164" s="6">
        <f>G3164*'Dash Board'!$C$11/365</f>
        <v>52.9614315882733</v>
      </c>
      <c r="I3164" s="6">
        <f>H3164*'Dash Board'!$C$18/'Dash Board'!$C$11</f>
        <v>25.219729327749196</v>
      </c>
      <c r="J3164" s="6">
        <f>(G3164&gt;1)*PMT('Dash Board'!$C$11/365,$U$4,-'Dash Board'!$C$19)</f>
        <v>108.80376961660664</v>
      </c>
      <c r="K3164" s="6">
        <f t="shared" si="347"/>
        <v>0</v>
      </c>
      <c r="L3164" s="8">
        <f t="shared" si="348"/>
        <v>184048.18175454077</v>
      </c>
      <c r="N3164" s="8">
        <f t="shared" si="346"/>
        <v>83.584040288857452</v>
      </c>
      <c r="O3164" s="8">
        <f>IF(E3163&lt;&gt;E3164,SUM($N$4:N3164)-SUM($O$3:O3163),0)</f>
        <v>0</v>
      </c>
      <c r="P3164" s="6">
        <f>IF(B3164&gt;0,SUM($O$4:O3164)-SUM($P$3:P3163),0)</f>
        <v>0</v>
      </c>
      <c r="Q3164" s="6">
        <f t="shared" si="349"/>
        <v>25.219729327749196</v>
      </c>
      <c r="R3164" s="8">
        <f>IF(E3163&lt;&gt;E3164,SUM($Q$4:Q3164)-SUM($R$3:R3163),0)</f>
        <v>0</v>
      </c>
      <c r="S3164" s="6">
        <f>IF(B3164&gt;0,SUM($R$4:R3164)-SUM($S$3:S3163),0)</f>
        <v>0</v>
      </c>
    </row>
    <row r="3165" spans="1:19">
      <c r="A3165">
        <f>IF(E3164&lt;&gt;E3165,COUNTIF($A$4:A3164,"&lt;&gt;0")+1,0)</f>
        <v>0</v>
      </c>
      <c r="B3165">
        <f>IF(A3165&lt;&gt;0,IF(MOD(A3165,3)=0,COUNTIF($B$4:B3164,"&lt;&gt;0")+1,0),0)</f>
        <v>0</v>
      </c>
      <c r="C3165" s="9">
        <f>'Dash Board'!$C$12+COUNT('Daily reducing balance'!$F$4:F3164)</f>
        <v>44891</v>
      </c>
      <c r="D3165">
        <f t="shared" si="343"/>
        <v>2022</v>
      </c>
      <c r="E3165">
        <f t="shared" si="344"/>
        <v>11</v>
      </c>
      <c r="F3165">
        <f>DAY('Dash Board'!$C$12+COUNT('Daily reducing balance'!$F$4:F3164))</f>
        <v>26</v>
      </c>
      <c r="G3165" s="8">
        <f t="shared" si="345"/>
        <v>184048.18175454077</v>
      </c>
      <c r="H3165" s="6">
        <f>G3165*'Dash Board'!$C$11/365</f>
        <v>52.945367354045977</v>
      </c>
      <c r="I3165" s="6">
        <f>H3165*'Dash Board'!$C$18/'Dash Board'!$C$11</f>
        <v>25.212079692402853</v>
      </c>
      <c r="J3165" s="6">
        <f>(G3165&gt;1)*PMT('Dash Board'!$C$11/365,$U$4,-'Dash Board'!$C$19)</f>
        <v>108.80376961660664</v>
      </c>
      <c r="K3165" s="6">
        <f t="shared" si="347"/>
        <v>0</v>
      </c>
      <c r="L3165" s="8">
        <f t="shared" si="348"/>
        <v>183992.32335227821</v>
      </c>
      <c r="N3165" s="8">
        <f t="shared" si="346"/>
        <v>83.591689924203791</v>
      </c>
      <c r="O3165" s="8">
        <f>IF(E3164&lt;&gt;E3165,SUM($N$4:N3165)-SUM($O$3:O3164),0)</f>
        <v>0</v>
      </c>
      <c r="P3165" s="6">
        <f>IF(B3165&gt;0,SUM($O$4:O3165)-SUM($P$3:P3164),0)</f>
        <v>0</v>
      </c>
      <c r="Q3165" s="6">
        <f t="shared" si="349"/>
        <v>25.212079692402853</v>
      </c>
      <c r="R3165" s="8">
        <f>IF(E3164&lt;&gt;E3165,SUM($Q$4:Q3165)-SUM($R$3:R3164),0)</f>
        <v>0</v>
      </c>
      <c r="S3165" s="6">
        <f>IF(B3165&gt;0,SUM($R$4:R3165)-SUM($S$3:S3164),0)</f>
        <v>0</v>
      </c>
    </row>
    <row r="3166" spans="1:19">
      <c r="A3166">
        <f>IF(E3165&lt;&gt;E3166,COUNTIF($A$4:A3165,"&lt;&gt;0")+1,0)</f>
        <v>0</v>
      </c>
      <c r="B3166">
        <f>IF(A3166&lt;&gt;0,IF(MOD(A3166,3)=0,COUNTIF($B$4:B3165,"&lt;&gt;0")+1,0),0)</f>
        <v>0</v>
      </c>
      <c r="C3166" s="9">
        <f>'Dash Board'!$C$12+COUNT('Daily reducing balance'!$F$4:F3165)</f>
        <v>44892</v>
      </c>
      <c r="D3166">
        <f t="shared" si="343"/>
        <v>2022</v>
      </c>
      <c r="E3166">
        <f t="shared" si="344"/>
        <v>11</v>
      </c>
      <c r="F3166">
        <f>DAY('Dash Board'!$C$12+COUNT('Daily reducing balance'!$F$4:F3165))</f>
        <v>27</v>
      </c>
      <c r="G3166" s="8">
        <f t="shared" si="345"/>
        <v>183992.32335227821</v>
      </c>
      <c r="H3166" s="6">
        <f>G3166*'Dash Board'!$C$11/365</f>
        <v>52.929298498600581</v>
      </c>
      <c r="I3166" s="6">
        <f>H3166*'Dash Board'!$C$18/'Dash Board'!$C$11</f>
        <v>25.204427856476471</v>
      </c>
      <c r="J3166" s="6">
        <f>(G3166&gt;1)*PMT('Dash Board'!$C$11/365,$U$4,-'Dash Board'!$C$19)</f>
        <v>108.80376961660664</v>
      </c>
      <c r="K3166" s="6">
        <f t="shared" si="347"/>
        <v>0</v>
      </c>
      <c r="L3166" s="8">
        <f t="shared" si="348"/>
        <v>183936.44888116021</v>
      </c>
      <c r="N3166" s="8">
        <f t="shared" si="346"/>
        <v>83.599341760130173</v>
      </c>
      <c r="O3166" s="8">
        <f>IF(E3165&lt;&gt;E3166,SUM($N$4:N3166)-SUM($O$3:O3165),0)</f>
        <v>0</v>
      </c>
      <c r="P3166" s="6">
        <f>IF(B3166&gt;0,SUM($O$4:O3166)-SUM($P$3:P3165),0)</f>
        <v>0</v>
      </c>
      <c r="Q3166" s="6">
        <f t="shared" si="349"/>
        <v>25.204427856476471</v>
      </c>
      <c r="R3166" s="8">
        <f>IF(E3165&lt;&gt;E3166,SUM($Q$4:Q3166)-SUM($R$3:R3165),0)</f>
        <v>0</v>
      </c>
      <c r="S3166" s="6">
        <f>IF(B3166&gt;0,SUM($R$4:R3166)-SUM($S$3:S3165),0)</f>
        <v>0</v>
      </c>
    </row>
    <row r="3167" spans="1:19">
      <c r="A3167">
        <f>IF(E3166&lt;&gt;E3167,COUNTIF($A$4:A3166,"&lt;&gt;0")+1,0)</f>
        <v>0</v>
      </c>
      <c r="B3167">
        <f>IF(A3167&lt;&gt;0,IF(MOD(A3167,3)=0,COUNTIF($B$4:B3166,"&lt;&gt;0")+1,0),0)</f>
        <v>0</v>
      </c>
      <c r="C3167" s="9">
        <f>'Dash Board'!$C$12+COUNT('Daily reducing balance'!$F$4:F3166)</f>
        <v>44893</v>
      </c>
      <c r="D3167">
        <f t="shared" si="343"/>
        <v>2022</v>
      </c>
      <c r="E3167">
        <f t="shared" si="344"/>
        <v>11</v>
      </c>
      <c r="F3167">
        <f>DAY('Dash Board'!$C$12+COUNT('Daily reducing balance'!$F$4:F3166))</f>
        <v>28</v>
      </c>
      <c r="G3167" s="8">
        <f t="shared" si="345"/>
        <v>183936.44888116021</v>
      </c>
      <c r="H3167" s="6">
        <f>G3167*'Dash Board'!$C$11/365</f>
        <v>52.913225020607726</v>
      </c>
      <c r="I3167" s="6">
        <f>H3167*'Dash Board'!$C$18/'Dash Board'!$C$11</f>
        <v>25.196773819337015</v>
      </c>
      <c r="J3167" s="6">
        <f>(G3167&gt;1)*PMT('Dash Board'!$C$11/365,$U$4,-'Dash Board'!$C$19)</f>
        <v>108.80376961660664</v>
      </c>
      <c r="K3167" s="6">
        <f t="shared" si="347"/>
        <v>0</v>
      </c>
      <c r="L3167" s="8">
        <f t="shared" si="348"/>
        <v>183880.55833656419</v>
      </c>
      <c r="N3167" s="8">
        <f t="shared" si="346"/>
        <v>83.606995797269633</v>
      </c>
      <c r="O3167" s="8">
        <f>IF(E3166&lt;&gt;E3167,SUM($N$4:N3167)-SUM($O$3:O3166),0)</f>
        <v>0</v>
      </c>
      <c r="P3167" s="6">
        <f>IF(B3167&gt;0,SUM($O$4:O3167)-SUM($P$3:P3166),0)</f>
        <v>0</v>
      </c>
      <c r="Q3167" s="6">
        <f t="shared" si="349"/>
        <v>25.196773819337015</v>
      </c>
      <c r="R3167" s="8">
        <f>IF(E3166&lt;&gt;E3167,SUM($Q$4:Q3167)-SUM($R$3:R3166),0)</f>
        <v>0</v>
      </c>
      <c r="S3167" s="6">
        <f>IF(B3167&gt;0,SUM($R$4:R3167)-SUM($S$3:S3166),0)</f>
        <v>0</v>
      </c>
    </row>
    <row r="3168" spans="1:19">
      <c r="A3168">
        <f>IF(E3167&lt;&gt;E3168,COUNTIF($A$4:A3167,"&lt;&gt;0")+1,0)</f>
        <v>0</v>
      </c>
      <c r="B3168">
        <f>IF(A3168&lt;&gt;0,IF(MOD(A3168,3)=0,COUNTIF($B$4:B3167,"&lt;&gt;0")+1,0),0)</f>
        <v>0</v>
      </c>
      <c r="C3168" s="9">
        <f>'Dash Board'!$C$12+COUNT('Daily reducing balance'!$F$4:F3167)</f>
        <v>44894</v>
      </c>
      <c r="D3168">
        <f t="shared" si="343"/>
        <v>2022</v>
      </c>
      <c r="E3168">
        <f t="shared" si="344"/>
        <v>11</v>
      </c>
      <c r="F3168">
        <f>DAY('Dash Board'!$C$12+COUNT('Daily reducing balance'!$F$4:F3167))</f>
        <v>29</v>
      </c>
      <c r="G3168" s="8">
        <f t="shared" si="345"/>
        <v>183880.55833656419</v>
      </c>
      <c r="H3168" s="6">
        <f>G3168*'Dash Board'!$C$11/365</f>
        <v>52.897146918737647</v>
      </c>
      <c r="I3168" s="6">
        <f>H3168*'Dash Board'!$C$18/'Dash Board'!$C$11</f>
        <v>25.189117580351265</v>
      </c>
      <c r="J3168" s="6">
        <f>(G3168&gt;1)*PMT('Dash Board'!$C$11/365,$U$4,-'Dash Board'!$C$19)</f>
        <v>108.80376961660664</v>
      </c>
      <c r="K3168" s="6">
        <f t="shared" si="347"/>
        <v>0</v>
      </c>
      <c r="L3168" s="8">
        <f t="shared" si="348"/>
        <v>183824.6517138663</v>
      </c>
      <c r="N3168" s="8">
        <f t="shared" si="346"/>
        <v>83.614652036255379</v>
      </c>
      <c r="O3168" s="8">
        <f>IF(E3167&lt;&gt;E3168,SUM($N$4:N3168)-SUM($O$3:O3167),0)</f>
        <v>0</v>
      </c>
      <c r="P3168" s="6">
        <f>IF(B3168&gt;0,SUM($O$4:O3168)-SUM($P$3:P3167),0)</f>
        <v>0</v>
      </c>
      <c r="Q3168" s="6">
        <f t="shared" si="349"/>
        <v>25.189117580351265</v>
      </c>
      <c r="R3168" s="8">
        <f>IF(E3167&lt;&gt;E3168,SUM($Q$4:Q3168)-SUM($R$3:R3167),0)</f>
        <v>0</v>
      </c>
      <c r="S3168" s="6">
        <f>IF(B3168&gt;0,SUM($R$4:R3168)-SUM($S$3:S3167),0)</f>
        <v>0</v>
      </c>
    </row>
    <row r="3169" spans="1:19">
      <c r="A3169">
        <f>IF(E3168&lt;&gt;E3169,COUNTIF($A$4:A3168,"&lt;&gt;0")+1,0)</f>
        <v>0</v>
      </c>
      <c r="B3169">
        <f>IF(A3169&lt;&gt;0,IF(MOD(A3169,3)=0,COUNTIF($B$4:B3168,"&lt;&gt;0")+1,0),0)</f>
        <v>0</v>
      </c>
      <c r="C3169" s="9">
        <f>'Dash Board'!$C$12+COUNT('Daily reducing balance'!$F$4:F3168)</f>
        <v>44895</v>
      </c>
      <c r="D3169">
        <f t="shared" si="343"/>
        <v>2022</v>
      </c>
      <c r="E3169">
        <f t="shared" si="344"/>
        <v>11</v>
      </c>
      <c r="F3169">
        <f>DAY('Dash Board'!$C$12+COUNT('Daily reducing balance'!$F$4:F3168))</f>
        <v>30</v>
      </c>
      <c r="G3169" s="8">
        <f t="shared" si="345"/>
        <v>183824.6517138663</v>
      </c>
      <c r="H3169" s="6">
        <f>G3169*'Dash Board'!$C$11/365</f>
        <v>52.881064191660172</v>
      </c>
      <c r="I3169" s="6">
        <f>H3169*'Dash Board'!$C$18/'Dash Board'!$C$11</f>
        <v>25.181459138885799</v>
      </c>
      <c r="J3169" s="6">
        <f>(G3169&gt;1)*PMT('Dash Board'!$C$11/365,$U$4,-'Dash Board'!$C$19)</f>
        <v>108.80376961660664</v>
      </c>
      <c r="K3169" s="6">
        <f t="shared" si="347"/>
        <v>0</v>
      </c>
      <c r="L3169" s="8">
        <f t="shared" si="348"/>
        <v>183768.72900844135</v>
      </c>
      <c r="N3169" s="8">
        <f t="shared" si="346"/>
        <v>83.622310477720845</v>
      </c>
      <c r="O3169" s="8">
        <f>IF(E3168&lt;&gt;E3169,SUM($N$4:N3169)-SUM($O$3:O3168),0)</f>
        <v>0</v>
      </c>
      <c r="P3169" s="6">
        <f>IF(B3169&gt;0,SUM($O$4:O3169)-SUM($P$3:P3168),0)</f>
        <v>0</v>
      </c>
      <c r="Q3169" s="6">
        <f t="shared" si="349"/>
        <v>25.181459138885799</v>
      </c>
      <c r="R3169" s="8">
        <f>IF(E3168&lt;&gt;E3169,SUM($Q$4:Q3169)-SUM($R$3:R3168),0)</f>
        <v>0</v>
      </c>
      <c r="S3169" s="6">
        <f>IF(B3169&gt;0,SUM($R$4:R3169)-SUM($S$3:S3168),0)</f>
        <v>0</v>
      </c>
    </row>
    <row r="3170" spans="1:19">
      <c r="A3170">
        <f>IF(E3169&lt;&gt;E3170,COUNTIF($A$4:A3169,"&lt;&gt;0")+1,0)</f>
        <v>104</v>
      </c>
      <c r="B3170">
        <f>IF(A3170&lt;&gt;0,IF(MOD(A3170,3)=0,COUNTIF($B$4:B3169,"&lt;&gt;0")+1,0),0)</f>
        <v>0</v>
      </c>
      <c r="C3170" s="9">
        <f>'Dash Board'!$C$12+COUNT('Daily reducing balance'!$F$4:F3169)</f>
        <v>44896</v>
      </c>
      <c r="D3170">
        <f t="shared" si="343"/>
        <v>2022</v>
      </c>
      <c r="E3170">
        <f t="shared" si="344"/>
        <v>12</v>
      </c>
      <c r="F3170">
        <f>DAY('Dash Board'!$C$12+COUNT('Daily reducing balance'!$F$4:F3169))</f>
        <v>1</v>
      </c>
      <c r="G3170" s="8">
        <f t="shared" si="345"/>
        <v>183768.72900844135</v>
      </c>
      <c r="H3170" s="6">
        <f>G3170*'Dash Board'!$C$11/365</f>
        <v>52.864976838044775</v>
      </c>
      <c r="I3170" s="6">
        <f>H3170*'Dash Board'!$C$18/'Dash Board'!$C$11</f>
        <v>25.173798494307039</v>
      </c>
      <c r="J3170" s="6">
        <f>(G3170&gt;1)*PMT('Dash Board'!$C$11/365,$U$4,-'Dash Board'!$C$19)</f>
        <v>108.80376961660664</v>
      </c>
      <c r="K3170" s="6">
        <f t="shared" si="347"/>
        <v>3372.9168581148047</v>
      </c>
      <c r="L3170" s="8">
        <f t="shared" si="348"/>
        <v>183712.7902156628</v>
      </c>
      <c r="N3170" s="8">
        <f t="shared" si="346"/>
        <v>83.629971122299608</v>
      </c>
      <c r="O3170" s="8">
        <f>IF(E3169&lt;&gt;E3170,SUM($N$4:N3170)-SUM($O$3:O3169),0)</f>
        <v>2505.5756805796118</v>
      </c>
      <c r="P3170" s="6">
        <f>IF(B3170&gt;0,SUM($O$4:O3170)-SUM($P$3:P3169),0)</f>
        <v>0</v>
      </c>
      <c r="Q3170" s="6">
        <f t="shared" si="349"/>
        <v>25.173798494307039</v>
      </c>
      <c r="R3170" s="8">
        <f>IF(E3169&lt;&gt;E3170,SUM($Q$4:Q3170)-SUM($R$3:R3169),0)</f>
        <v>758.53740791854216</v>
      </c>
      <c r="S3170" s="6">
        <f>IF(B3170&gt;0,SUM($R$4:R3170)-SUM($S$3:S3169),0)</f>
        <v>0</v>
      </c>
    </row>
    <row r="3171" spans="1:19">
      <c r="A3171">
        <f>IF(E3170&lt;&gt;E3171,COUNTIF($A$4:A3170,"&lt;&gt;0")+1,0)</f>
        <v>0</v>
      </c>
      <c r="B3171">
        <f>IF(A3171&lt;&gt;0,IF(MOD(A3171,3)=0,COUNTIF($B$4:B3170,"&lt;&gt;0")+1,0),0)</f>
        <v>0</v>
      </c>
      <c r="C3171" s="9">
        <f>'Dash Board'!$C$12+COUNT('Daily reducing balance'!$F$4:F3170)</f>
        <v>44897</v>
      </c>
      <c r="D3171">
        <f t="shared" si="343"/>
        <v>2022</v>
      </c>
      <c r="E3171">
        <f t="shared" si="344"/>
        <v>12</v>
      </c>
      <c r="F3171">
        <f>DAY('Dash Board'!$C$12+COUNT('Daily reducing balance'!$F$4:F3170))</f>
        <v>2</v>
      </c>
      <c r="G3171" s="8">
        <f t="shared" si="345"/>
        <v>183712.7902156628</v>
      </c>
      <c r="H3171" s="6">
        <f>G3171*'Dash Board'!$C$11/365</f>
        <v>52.848884856560531</v>
      </c>
      <c r="I3171" s="6">
        <f>H3171*'Dash Board'!$C$18/'Dash Board'!$C$11</f>
        <v>25.166135645981207</v>
      </c>
      <c r="J3171" s="6">
        <f>(G3171&gt;1)*PMT('Dash Board'!$C$11/365,$U$4,-'Dash Board'!$C$19)</f>
        <v>108.80376961660664</v>
      </c>
      <c r="K3171" s="6">
        <f t="shared" si="347"/>
        <v>0</v>
      </c>
      <c r="L3171" s="8">
        <f t="shared" si="348"/>
        <v>183656.83533090274</v>
      </c>
      <c r="N3171" s="8">
        <f t="shared" si="346"/>
        <v>83.637633970625444</v>
      </c>
      <c r="O3171" s="8">
        <f>IF(E3170&lt;&gt;E3171,SUM($N$4:N3171)-SUM($O$3:O3170),0)</f>
        <v>0</v>
      </c>
      <c r="P3171" s="6">
        <f>IF(B3171&gt;0,SUM($O$4:O3171)-SUM($P$3:P3170),0)</f>
        <v>0</v>
      </c>
      <c r="Q3171" s="6">
        <f t="shared" si="349"/>
        <v>25.166135645981207</v>
      </c>
      <c r="R3171" s="8">
        <f>IF(E3170&lt;&gt;E3171,SUM($Q$4:Q3171)-SUM($R$3:R3170),0)</f>
        <v>0</v>
      </c>
      <c r="S3171" s="6">
        <f>IF(B3171&gt;0,SUM($R$4:R3171)-SUM($S$3:S3170),0)</f>
        <v>0</v>
      </c>
    </row>
    <row r="3172" spans="1:19">
      <c r="A3172">
        <f>IF(E3171&lt;&gt;E3172,COUNTIF($A$4:A3171,"&lt;&gt;0")+1,0)</f>
        <v>0</v>
      </c>
      <c r="B3172">
        <f>IF(A3172&lt;&gt;0,IF(MOD(A3172,3)=0,COUNTIF($B$4:B3171,"&lt;&gt;0")+1,0),0)</f>
        <v>0</v>
      </c>
      <c r="C3172" s="9">
        <f>'Dash Board'!$C$12+COUNT('Daily reducing balance'!$F$4:F3171)</f>
        <v>44898</v>
      </c>
      <c r="D3172">
        <f t="shared" si="343"/>
        <v>2022</v>
      </c>
      <c r="E3172">
        <f t="shared" si="344"/>
        <v>12</v>
      </c>
      <c r="F3172">
        <f>DAY('Dash Board'!$C$12+COUNT('Daily reducing balance'!$F$4:F3171))</f>
        <v>3</v>
      </c>
      <c r="G3172" s="8">
        <f t="shared" si="345"/>
        <v>183656.83533090274</v>
      </c>
      <c r="H3172" s="6">
        <f>G3172*'Dash Board'!$C$11/365</f>
        <v>52.832788245876124</v>
      </c>
      <c r="I3172" s="6">
        <f>H3172*'Dash Board'!$C$18/'Dash Board'!$C$11</f>
        <v>25.158470593274345</v>
      </c>
      <c r="J3172" s="6">
        <f>(G3172&gt;1)*PMT('Dash Board'!$C$11/365,$U$4,-'Dash Board'!$C$19)</f>
        <v>108.80376961660664</v>
      </c>
      <c r="K3172" s="6">
        <f t="shared" si="347"/>
        <v>0</v>
      </c>
      <c r="L3172" s="8">
        <f t="shared" si="348"/>
        <v>183600.864349532</v>
      </c>
      <c r="N3172" s="8">
        <f t="shared" si="346"/>
        <v>83.645299023332299</v>
      </c>
      <c r="O3172" s="8">
        <f>IF(E3171&lt;&gt;E3172,SUM($N$4:N3172)-SUM($O$3:O3171),0)</f>
        <v>0</v>
      </c>
      <c r="P3172" s="6">
        <f>IF(B3172&gt;0,SUM($O$4:O3172)-SUM($P$3:P3171),0)</f>
        <v>0</v>
      </c>
      <c r="Q3172" s="6">
        <f t="shared" si="349"/>
        <v>25.158470593274345</v>
      </c>
      <c r="R3172" s="8">
        <f>IF(E3171&lt;&gt;E3172,SUM($Q$4:Q3172)-SUM($R$3:R3171),0)</f>
        <v>0</v>
      </c>
      <c r="S3172" s="6">
        <f>IF(B3172&gt;0,SUM($R$4:R3172)-SUM($S$3:S3171),0)</f>
        <v>0</v>
      </c>
    </row>
    <row r="3173" spans="1:19">
      <c r="A3173">
        <f>IF(E3172&lt;&gt;E3173,COUNTIF($A$4:A3172,"&lt;&gt;0")+1,0)</f>
        <v>0</v>
      </c>
      <c r="B3173">
        <f>IF(A3173&lt;&gt;0,IF(MOD(A3173,3)=0,COUNTIF($B$4:B3172,"&lt;&gt;0")+1,0),0)</f>
        <v>0</v>
      </c>
      <c r="C3173" s="9">
        <f>'Dash Board'!$C$12+COUNT('Daily reducing balance'!$F$4:F3172)</f>
        <v>44899</v>
      </c>
      <c r="D3173">
        <f t="shared" si="343"/>
        <v>2022</v>
      </c>
      <c r="E3173">
        <f t="shared" si="344"/>
        <v>12</v>
      </c>
      <c r="F3173">
        <f>DAY('Dash Board'!$C$12+COUNT('Daily reducing balance'!$F$4:F3172))</f>
        <v>4</v>
      </c>
      <c r="G3173" s="8">
        <f t="shared" si="345"/>
        <v>183600.864349532</v>
      </c>
      <c r="H3173" s="6">
        <f>G3173*'Dash Board'!$C$11/365</f>
        <v>52.816687004659883</v>
      </c>
      <c r="I3173" s="6">
        <f>H3173*'Dash Board'!$C$18/'Dash Board'!$C$11</f>
        <v>25.150803335552329</v>
      </c>
      <c r="J3173" s="6">
        <f>(G3173&gt;1)*PMT('Dash Board'!$C$11/365,$U$4,-'Dash Board'!$C$19)</f>
        <v>108.80376961660664</v>
      </c>
      <c r="K3173" s="6">
        <f t="shared" si="347"/>
        <v>0</v>
      </c>
      <c r="L3173" s="8">
        <f t="shared" si="348"/>
        <v>183544.87726692006</v>
      </c>
      <c r="N3173" s="8">
        <f t="shared" si="346"/>
        <v>83.652966281054319</v>
      </c>
      <c r="O3173" s="8">
        <f>IF(E3172&lt;&gt;E3173,SUM($N$4:N3173)-SUM($O$3:O3172),0)</f>
        <v>0</v>
      </c>
      <c r="P3173" s="6">
        <f>IF(B3173&gt;0,SUM($O$4:O3173)-SUM($P$3:P3172),0)</f>
        <v>0</v>
      </c>
      <c r="Q3173" s="6">
        <f t="shared" si="349"/>
        <v>25.150803335552329</v>
      </c>
      <c r="R3173" s="8">
        <f>IF(E3172&lt;&gt;E3173,SUM($Q$4:Q3173)-SUM($R$3:R3172),0)</f>
        <v>0</v>
      </c>
      <c r="S3173" s="6">
        <f>IF(B3173&gt;0,SUM($R$4:R3173)-SUM($S$3:S3172),0)</f>
        <v>0</v>
      </c>
    </row>
    <row r="3174" spans="1:19">
      <c r="A3174">
        <f>IF(E3173&lt;&gt;E3174,COUNTIF($A$4:A3173,"&lt;&gt;0")+1,0)</f>
        <v>0</v>
      </c>
      <c r="B3174">
        <f>IF(A3174&lt;&gt;0,IF(MOD(A3174,3)=0,COUNTIF($B$4:B3173,"&lt;&gt;0")+1,0),0)</f>
        <v>0</v>
      </c>
      <c r="C3174" s="9">
        <f>'Dash Board'!$C$12+COUNT('Daily reducing balance'!$F$4:F3173)</f>
        <v>44900</v>
      </c>
      <c r="D3174">
        <f t="shared" si="343"/>
        <v>2022</v>
      </c>
      <c r="E3174">
        <f t="shared" si="344"/>
        <v>12</v>
      </c>
      <c r="F3174">
        <f>DAY('Dash Board'!$C$12+COUNT('Daily reducing balance'!$F$4:F3173))</f>
        <v>5</v>
      </c>
      <c r="G3174" s="8">
        <f t="shared" si="345"/>
        <v>183544.87726692006</v>
      </c>
      <c r="H3174" s="6">
        <f>G3174*'Dash Board'!$C$11/365</f>
        <v>52.80058113157974</v>
      </c>
      <c r="I3174" s="6">
        <f>H3174*'Dash Board'!$C$18/'Dash Board'!$C$11</f>
        <v>25.14313387218083</v>
      </c>
      <c r="J3174" s="6">
        <f>(G3174&gt;1)*PMT('Dash Board'!$C$11/365,$U$4,-'Dash Board'!$C$19)</f>
        <v>108.80376961660664</v>
      </c>
      <c r="K3174" s="6">
        <f t="shared" si="347"/>
        <v>0</v>
      </c>
      <c r="L3174" s="8">
        <f t="shared" si="348"/>
        <v>183488.87407843501</v>
      </c>
      <c r="N3174" s="8">
        <f t="shared" si="346"/>
        <v>83.660635744425818</v>
      </c>
      <c r="O3174" s="8">
        <f>IF(E3173&lt;&gt;E3174,SUM($N$4:N3174)-SUM($O$3:O3173),0)</f>
        <v>0</v>
      </c>
      <c r="P3174" s="6">
        <f>IF(B3174&gt;0,SUM($O$4:O3174)-SUM($P$3:P3173),0)</f>
        <v>0</v>
      </c>
      <c r="Q3174" s="6">
        <f t="shared" si="349"/>
        <v>25.14313387218083</v>
      </c>
      <c r="R3174" s="8">
        <f>IF(E3173&lt;&gt;E3174,SUM($Q$4:Q3174)-SUM($R$3:R3173),0)</f>
        <v>0</v>
      </c>
      <c r="S3174" s="6">
        <f>IF(B3174&gt;0,SUM($R$4:R3174)-SUM($S$3:S3173),0)</f>
        <v>0</v>
      </c>
    </row>
    <row r="3175" spans="1:19">
      <c r="A3175">
        <f>IF(E3174&lt;&gt;E3175,COUNTIF($A$4:A3174,"&lt;&gt;0")+1,0)</f>
        <v>0</v>
      </c>
      <c r="B3175">
        <f>IF(A3175&lt;&gt;0,IF(MOD(A3175,3)=0,COUNTIF($B$4:B3174,"&lt;&gt;0")+1,0),0)</f>
        <v>0</v>
      </c>
      <c r="C3175" s="9">
        <f>'Dash Board'!$C$12+COUNT('Daily reducing balance'!$F$4:F3174)</f>
        <v>44901</v>
      </c>
      <c r="D3175">
        <f t="shared" si="343"/>
        <v>2022</v>
      </c>
      <c r="E3175">
        <f t="shared" si="344"/>
        <v>12</v>
      </c>
      <c r="F3175">
        <f>DAY('Dash Board'!$C$12+COUNT('Daily reducing balance'!$F$4:F3174))</f>
        <v>6</v>
      </c>
      <c r="G3175" s="8">
        <f t="shared" si="345"/>
        <v>183488.87407843501</v>
      </c>
      <c r="H3175" s="6">
        <f>G3175*'Dash Board'!$C$11/365</f>
        <v>52.784470625303221</v>
      </c>
      <c r="I3175" s="6">
        <f>H3175*'Dash Board'!$C$18/'Dash Board'!$C$11</f>
        <v>25.135462202525346</v>
      </c>
      <c r="J3175" s="6">
        <f>(G3175&gt;1)*PMT('Dash Board'!$C$11/365,$U$4,-'Dash Board'!$C$19)</f>
        <v>108.80376961660664</v>
      </c>
      <c r="K3175" s="6">
        <f t="shared" si="347"/>
        <v>0</v>
      </c>
      <c r="L3175" s="8">
        <f t="shared" si="348"/>
        <v>183432.8547794437</v>
      </c>
      <c r="N3175" s="8">
        <f t="shared" si="346"/>
        <v>83.668307414081298</v>
      </c>
      <c r="O3175" s="8">
        <f>IF(E3174&lt;&gt;E3175,SUM($N$4:N3175)-SUM($O$3:O3174),0)</f>
        <v>0</v>
      </c>
      <c r="P3175" s="6">
        <f>IF(B3175&gt;0,SUM($O$4:O3175)-SUM($P$3:P3174),0)</f>
        <v>0</v>
      </c>
      <c r="Q3175" s="6">
        <f t="shared" si="349"/>
        <v>25.135462202525346</v>
      </c>
      <c r="R3175" s="8">
        <f>IF(E3174&lt;&gt;E3175,SUM($Q$4:Q3175)-SUM($R$3:R3174),0)</f>
        <v>0</v>
      </c>
      <c r="S3175" s="6">
        <f>IF(B3175&gt;0,SUM($R$4:R3175)-SUM($S$3:S3174),0)</f>
        <v>0</v>
      </c>
    </row>
    <row r="3176" spans="1:19">
      <c r="A3176">
        <f>IF(E3175&lt;&gt;E3176,COUNTIF($A$4:A3175,"&lt;&gt;0")+1,0)</f>
        <v>0</v>
      </c>
      <c r="B3176">
        <f>IF(A3176&lt;&gt;0,IF(MOD(A3176,3)=0,COUNTIF($B$4:B3175,"&lt;&gt;0")+1,0),0)</f>
        <v>0</v>
      </c>
      <c r="C3176" s="9">
        <f>'Dash Board'!$C$12+COUNT('Daily reducing balance'!$F$4:F3175)</f>
        <v>44902</v>
      </c>
      <c r="D3176">
        <f t="shared" si="343"/>
        <v>2022</v>
      </c>
      <c r="E3176">
        <f t="shared" si="344"/>
        <v>12</v>
      </c>
      <c r="F3176">
        <f>DAY('Dash Board'!$C$12+COUNT('Daily reducing balance'!$F$4:F3175))</f>
        <v>7</v>
      </c>
      <c r="G3176" s="8">
        <f t="shared" si="345"/>
        <v>183432.8547794437</v>
      </c>
      <c r="H3176" s="6">
        <f>G3176*'Dash Board'!$C$11/365</f>
        <v>52.768355484497505</v>
      </c>
      <c r="I3176" s="6">
        <f>H3176*'Dash Board'!$C$18/'Dash Board'!$C$11</f>
        <v>25.127788325951194</v>
      </c>
      <c r="J3176" s="6">
        <f>(G3176&gt;1)*PMT('Dash Board'!$C$11/365,$U$4,-'Dash Board'!$C$19)</f>
        <v>108.80376961660664</v>
      </c>
      <c r="K3176" s="6">
        <f t="shared" si="347"/>
        <v>0</v>
      </c>
      <c r="L3176" s="8">
        <f t="shared" si="348"/>
        <v>183376.81936531159</v>
      </c>
      <c r="N3176" s="8">
        <f t="shared" si="346"/>
        <v>83.675981290655443</v>
      </c>
      <c r="O3176" s="8">
        <f>IF(E3175&lt;&gt;E3176,SUM($N$4:N3176)-SUM($O$3:O3175),0)</f>
        <v>0</v>
      </c>
      <c r="P3176" s="6">
        <f>IF(B3176&gt;0,SUM($O$4:O3176)-SUM($P$3:P3175),0)</f>
        <v>0</v>
      </c>
      <c r="Q3176" s="6">
        <f t="shared" si="349"/>
        <v>25.127788325951194</v>
      </c>
      <c r="R3176" s="8">
        <f>IF(E3175&lt;&gt;E3176,SUM($Q$4:Q3176)-SUM($R$3:R3175),0)</f>
        <v>0</v>
      </c>
      <c r="S3176" s="6">
        <f>IF(B3176&gt;0,SUM($R$4:R3176)-SUM($S$3:S3175),0)</f>
        <v>0</v>
      </c>
    </row>
    <row r="3177" spans="1:19">
      <c r="A3177">
        <f>IF(E3176&lt;&gt;E3177,COUNTIF($A$4:A3176,"&lt;&gt;0")+1,0)</f>
        <v>0</v>
      </c>
      <c r="B3177">
        <f>IF(A3177&lt;&gt;0,IF(MOD(A3177,3)=0,COUNTIF($B$4:B3176,"&lt;&gt;0")+1,0),0)</f>
        <v>0</v>
      </c>
      <c r="C3177" s="9">
        <f>'Dash Board'!$C$12+COUNT('Daily reducing balance'!$F$4:F3176)</f>
        <v>44903</v>
      </c>
      <c r="D3177">
        <f t="shared" si="343"/>
        <v>2022</v>
      </c>
      <c r="E3177">
        <f t="shared" si="344"/>
        <v>12</v>
      </c>
      <c r="F3177">
        <f>DAY('Dash Board'!$C$12+COUNT('Daily reducing balance'!$F$4:F3176))</f>
        <v>8</v>
      </c>
      <c r="G3177" s="8">
        <f t="shared" si="345"/>
        <v>183376.81936531159</v>
      </c>
      <c r="H3177" s="6">
        <f>G3177*'Dash Board'!$C$11/365</f>
        <v>52.752235707829357</v>
      </c>
      <c r="I3177" s="6">
        <f>H3177*'Dash Board'!$C$18/'Dash Board'!$C$11</f>
        <v>25.120112241823506</v>
      </c>
      <c r="J3177" s="6">
        <f>(G3177&gt;1)*PMT('Dash Board'!$C$11/365,$U$4,-'Dash Board'!$C$19)</f>
        <v>108.80376961660664</v>
      </c>
      <c r="K3177" s="6">
        <f t="shared" si="347"/>
        <v>0</v>
      </c>
      <c r="L3177" s="8">
        <f t="shared" si="348"/>
        <v>183320.7678314028</v>
      </c>
      <c r="N3177" s="8">
        <f t="shared" si="346"/>
        <v>83.683657374783138</v>
      </c>
      <c r="O3177" s="8">
        <f>IF(E3176&lt;&gt;E3177,SUM($N$4:N3177)-SUM($O$3:O3176),0)</f>
        <v>0</v>
      </c>
      <c r="P3177" s="6">
        <f>IF(B3177&gt;0,SUM($O$4:O3177)-SUM($P$3:P3176),0)</f>
        <v>0</v>
      </c>
      <c r="Q3177" s="6">
        <f t="shared" si="349"/>
        <v>25.120112241823506</v>
      </c>
      <c r="R3177" s="8">
        <f>IF(E3176&lt;&gt;E3177,SUM($Q$4:Q3177)-SUM($R$3:R3176),0)</f>
        <v>0</v>
      </c>
      <c r="S3177" s="6">
        <f>IF(B3177&gt;0,SUM($R$4:R3177)-SUM($S$3:S3176),0)</f>
        <v>0</v>
      </c>
    </row>
    <row r="3178" spans="1:19">
      <c r="A3178">
        <f>IF(E3177&lt;&gt;E3178,COUNTIF($A$4:A3177,"&lt;&gt;0")+1,0)</f>
        <v>0</v>
      </c>
      <c r="B3178">
        <f>IF(A3178&lt;&gt;0,IF(MOD(A3178,3)=0,COUNTIF($B$4:B3177,"&lt;&gt;0")+1,0),0)</f>
        <v>0</v>
      </c>
      <c r="C3178" s="9">
        <f>'Dash Board'!$C$12+COUNT('Daily reducing balance'!$F$4:F3177)</f>
        <v>44904</v>
      </c>
      <c r="D3178">
        <f t="shared" si="343"/>
        <v>2022</v>
      </c>
      <c r="E3178">
        <f t="shared" si="344"/>
        <v>12</v>
      </c>
      <c r="F3178">
        <f>DAY('Dash Board'!$C$12+COUNT('Daily reducing balance'!$F$4:F3177))</f>
        <v>9</v>
      </c>
      <c r="G3178" s="8">
        <f t="shared" si="345"/>
        <v>183320.7678314028</v>
      </c>
      <c r="H3178" s="6">
        <f>G3178*'Dash Board'!$C$11/365</f>
        <v>52.73611129396518</v>
      </c>
      <c r="I3178" s="6">
        <f>H3178*'Dash Board'!$C$18/'Dash Board'!$C$11</f>
        <v>25.112433949507231</v>
      </c>
      <c r="J3178" s="6">
        <f>(G3178&gt;1)*PMT('Dash Board'!$C$11/365,$U$4,-'Dash Board'!$C$19)</f>
        <v>108.80376961660664</v>
      </c>
      <c r="K3178" s="6">
        <f t="shared" si="347"/>
        <v>0</v>
      </c>
      <c r="L3178" s="8">
        <f t="shared" si="348"/>
        <v>183264.70017308014</v>
      </c>
      <c r="N3178" s="8">
        <f t="shared" si="346"/>
        <v>83.691335667099409</v>
      </c>
      <c r="O3178" s="8">
        <f>IF(E3177&lt;&gt;E3178,SUM($N$4:N3178)-SUM($O$3:O3177),0)</f>
        <v>0</v>
      </c>
      <c r="P3178" s="6">
        <f>IF(B3178&gt;0,SUM($O$4:O3178)-SUM($P$3:P3177),0)</f>
        <v>0</v>
      </c>
      <c r="Q3178" s="6">
        <f t="shared" si="349"/>
        <v>25.112433949507231</v>
      </c>
      <c r="R3178" s="8">
        <f>IF(E3177&lt;&gt;E3178,SUM($Q$4:Q3178)-SUM($R$3:R3177),0)</f>
        <v>0</v>
      </c>
      <c r="S3178" s="6">
        <f>IF(B3178&gt;0,SUM($R$4:R3178)-SUM($S$3:S3177),0)</f>
        <v>0</v>
      </c>
    </row>
    <row r="3179" spans="1:19">
      <c r="A3179">
        <f>IF(E3178&lt;&gt;E3179,COUNTIF($A$4:A3178,"&lt;&gt;0")+1,0)</f>
        <v>0</v>
      </c>
      <c r="B3179">
        <f>IF(A3179&lt;&gt;0,IF(MOD(A3179,3)=0,COUNTIF($B$4:B3178,"&lt;&gt;0")+1,0),0)</f>
        <v>0</v>
      </c>
      <c r="C3179" s="9">
        <f>'Dash Board'!$C$12+COUNT('Daily reducing balance'!$F$4:F3178)</f>
        <v>44905</v>
      </c>
      <c r="D3179">
        <f t="shared" si="343"/>
        <v>2022</v>
      </c>
      <c r="E3179">
        <f t="shared" si="344"/>
        <v>12</v>
      </c>
      <c r="F3179">
        <f>DAY('Dash Board'!$C$12+COUNT('Daily reducing balance'!$F$4:F3178))</f>
        <v>10</v>
      </c>
      <c r="G3179" s="8">
        <f t="shared" si="345"/>
        <v>183264.70017308014</v>
      </c>
      <c r="H3179" s="6">
        <f>G3179*'Dash Board'!$C$11/365</f>
        <v>52.719982241570996</v>
      </c>
      <c r="I3179" s="6">
        <f>H3179*'Dash Board'!$C$18/'Dash Board'!$C$11</f>
        <v>25.104753448367145</v>
      </c>
      <c r="J3179" s="6">
        <f>(G3179&gt;1)*PMT('Dash Board'!$C$11/365,$U$4,-'Dash Board'!$C$19)</f>
        <v>108.80376961660664</v>
      </c>
      <c r="K3179" s="6">
        <f t="shared" si="347"/>
        <v>0</v>
      </c>
      <c r="L3179" s="8">
        <f t="shared" si="348"/>
        <v>183208.6163857051</v>
      </c>
      <c r="N3179" s="8">
        <f t="shared" si="346"/>
        <v>83.699016168239496</v>
      </c>
      <c r="O3179" s="8">
        <f>IF(E3178&lt;&gt;E3179,SUM($N$4:N3179)-SUM($O$3:O3178),0)</f>
        <v>0</v>
      </c>
      <c r="P3179" s="6">
        <f>IF(B3179&gt;0,SUM($O$4:O3179)-SUM($P$3:P3178),0)</f>
        <v>0</v>
      </c>
      <c r="Q3179" s="6">
        <f t="shared" si="349"/>
        <v>25.104753448367145</v>
      </c>
      <c r="R3179" s="8">
        <f>IF(E3178&lt;&gt;E3179,SUM($Q$4:Q3179)-SUM($R$3:R3178),0)</f>
        <v>0</v>
      </c>
      <c r="S3179" s="6">
        <f>IF(B3179&gt;0,SUM($R$4:R3179)-SUM($S$3:S3178),0)</f>
        <v>0</v>
      </c>
    </row>
    <row r="3180" spans="1:19">
      <c r="A3180">
        <f>IF(E3179&lt;&gt;E3180,COUNTIF($A$4:A3179,"&lt;&gt;0")+1,0)</f>
        <v>0</v>
      </c>
      <c r="B3180">
        <f>IF(A3180&lt;&gt;0,IF(MOD(A3180,3)=0,COUNTIF($B$4:B3179,"&lt;&gt;0")+1,0),0)</f>
        <v>0</v>
      </c>
      <c r="C3180" s="9">
        <f>'Dash Board'!$C$12+COUNT('Daily reducing balance'!$F$4:F3179)</f>
        <v>44906</v>
      </c>
      <c r="D3180">
        <f t="shared" si="343"/>
        <v>2022</v>
      </c>
      <c r="E3180">
        <f t="shared" si="344"/>
        <v>12</v>
      </c>
      <c r="F3180">
        <f>DAY('Dash Board'!$C$12+COUNT('Daily reducing balance'!$F$4:F3179))</f>
        <v>11</v>
      </c>
      <c r="G3180" s="8">
        <f t="shared" si="345"/>
        <v>183208.6163857051</v>
      </c>
      <c r="H3180" s="6">
        <f>G3180*'Dash Board'!$C$11/365</f>
        <v>52.703848549312426</v>
      </c>
      <c r="I3180" s="6">
        <f>H3180*'Dash Board'!$C$18/'Dash Board'!$C$11</f>
        <v>25.097070737767826</v>
      </c>
      <c r="J3180" s="6">
        <f>(G3180&gt;1)*PMT('Dash Board'!$C$11/365,$U$4,-'Dash Board'!$C$19)</f>
        <v>108.80376961660664</v>
      </c>
      <c r="K3180" s="6">
        <f t="shared" si="347"/>
        <v>0</v>
      </c>
      <c r="L3180" s="8">
        <f t="shared" si="348"/>
        <v>183152.5164646378</v>
      </c>
      <c r="N3180" s="8">
        <f t="shared" si="346"/>
        <v>83.706698878838822</v>
      </c>
      <c r="O3180" s="8">
        <f>IF(E3179&lt;&gt;E3180,SUM($N$4:N3180)-SUM($O$3:O3179),0)</f>
        <v>0</v>
      </c>
      <c r="P3180" s="6">
        <f>IF(B3180&gt;0,SUM($O$4:O3180)-SUM($P$3:P3179),0)</f>
        <v>0</v>
      </c>
      <c r="Q3180" s="6">
        <f t="shared" si="349"/>
        <v>25.097070737767826</v>
      </c>
      <c r="R3180" s="8">
        <f>IF(E3179&lt;&gt;E3180,SUM($Q$4:Q3180)-SUM($R$3:R3179),0)</f>
        <v>0</v>
      </c>
      <c r="S3180" s="6">
        <f>IF(B3180&gt;0,SUM($R$4:R3180)-SUM($S$3:S3179),0)</f>
        <v>0</v>
      </c>
    </row>
    <row r="3181" spans="1:19">
      <c r="A3181">
        <f>IF(E3180&lt;&gt;E3181,COUNTIF($A$4:A3180,"&lt;&gt;0")+1,0)</f>
        <v>0</v>
      </c>
      <c r="B3181">
        <f>IF(A3181&lt;&gt;0,IF(MOD(A3181,3)=0,COUNTIF($B$4:B3180,"&lt;&gt;0")+1,0),0)</f>
        <v>0</v>
      </c>
      <c r="C3181" s="9">
        <f>'Dash Board'!$C$12+COUNT('Daily reducing balance'!$F$4:F3180)</f>
        <v>44907</v>
      </c>
      <c r="D3181">
        <f t="shared" si="343"/>
        <v>2022</v>
      </c>
      <c r="E3181">
        <f t="shared" si="344"/>
        <v>12</v>
      </c>
      <c r="F3181">
        <f>DAY('Dash Board'!$C$12+COUNT('Daily reducing balance'!$F$4:F3180))</f>
        <v>12</v>
      </c>
      <c r="G3181" s="8">
        <f t="shared" si="345"/>
        <v>183152.5164646378</v>
      </c>
      <c r="H3181" s="6">
        <f>G3181*'Dash Board'!$C$11/365</f>
        <v>52.687710215854707</v>
      </c>
      <c r="I3181" s="6">
        <f>H3181*'Dash Board'!$C$18/'Dash Board'!$C$11</f>
        <v>25.089385817073673</v>
      </c>
      <c r="J3181" s="6">
        <f>(G3181&gt;1)*PMT('Dash Board'!$C$11/365,$U$4,-'Dash Board'!$C$19)</f>
        <v>108.80376961660664</v>
      </c>
      <c r="K3181" s="6">
        <f t="shared" si="347"/>
        <v>0</v>
      </c>
      <c r="L3181" s="8">
        <f t="shared" si="348"/>
        <v>183096.40040523704</v>
      </c>
      <c r="N3181" s="8">
        <f t="shared" si="346"/>
        <v>83.714383799532968</v>
      </c>
      <c r="O3181" s="8">
        <f>IF(E3180&lt;&gt;E3181,SUM($N$4:N3181)-SUM($O$3:O3180),0)</f>
        <v>0</v>
      </c>
      <c r="P3181" s="6">
        <f>IF(B3181&gt;0,SUM($O$4:O3181)-SUM($P$3:P3180),0)</f>
        <v>0</v>
      </c>
      <c r="Q3181" s="6">
        <f t="shared" si="349"/>
        <v>25.089385817073673</v>
      </c>
      <c r="R3181" s="8">
        <f>IF(E3180&lt;&gt;E3181,SUM($Q$4:Q3181)-SUM($R$3:R3180),0)</f>
        <v>0</v>
      </c>
      <c r="S3181" s="6">
        <f>IF(B3181&gt;0,SUM($R$4:R3181)-SUM($S$3:S3180),0)</f>
        <v>0</v>
      </c>
    </row>
    <row r="3182" spans="1:19">
      <c r="A3182">
        <f>IF(E3181&lt;&gt;E3182,COUNTIF($A$4:A3181,"&lt;&gt;0")+1,0)</f>
        <v>0</v>
      </c>
      <c r="B3182">
        <f>IF(A3182&lt;&gt;0,IF(MOD(A3182,3)=0,COUNTIF($B$4:B3181,"&lt;&gt;0")+1,0),0)</f>
        <v>0</v>
      </c>
      <c r="C3182" s="9">
        <f>'Dash Board'!$C$12+COUNT('Daily reducing balance'!$F$4:F3181)</f>
        <v>44908</v>
      </c>
      <c r="D3182">
        <f t="shared" si="343"/>
        <v>2022</v>
      </c>
      <c r="E3182">
        <f t="shared" si="344"/>
        <v>12</v>
      </c>
      <c r="F3182">
        <f>DAY('Dash Board'!$C$12+COUNT('Daily reducing balance'!$F$4:F3181))</f>
        <v>13</v>
      </c>
      <c r="G3182" s="8">
        <f t="shared" si="345"/>
        <v>183096.40040523704</v>
      </c>
      <c r="H3182" s="6">
        <f>G3182*'Dash Board'!$C$11/365</f>
        <v>52.671567239862711</v>
      </c>
      <c r="I3182" s="6">
        <f>H3182*'Dash Board'!$C$18/'Dash Board'!$C$11</f>
        <v>25.081698685648913</v>
      </c>
      <c r="J3182" s="6">
        <f>(G3182&gt;1)*PMT('Dash Board'!$C$11/365,$U$4,-'Dash Board'!$C$19)</f>
        <v>108.80376961660664</v>
      </c>
      <c r="K3182" s="6">
        <f t="shared" si="347"/>
        <v>0</v>
      </c>
      <c r="L3182" s="8">
        <f t="shared" si="348"/>
        <v>183040.26820286029</v>
      </c>
      <c r="N3182" s="8">
        <f t="shared" si="346"/>
        <v>83.722070930957727</v>
      </c>
      <c r="O3182" s="8">
        <f>IF(E3181&lt;&gt;E3182,SUM($N$4:N3182)-SUM($O$3:O3181),0)</f>
        <v>0</v>
      </c>
      <c r="P3182" s="6">
        <f>IF(B3182&gt;0,SUM($O$4:O3182)-SUM($P$3:P3181),0)</f>
        <v>0</v>
      </c>
      <c r="Q3182" s="6">
        <f t="shared" si="349"/>
        <v>25.081698685648913</v>
      </c>
      <c r="R3182" s="8">
        <f>IF(E3181&lt;&gt;E3182,SUM($Q$4:Q3182)-SUM($R$3:R3181),0)</f>
        <v>0</v>
      </c>
      <c r="S3182" s="6">
        <f>IF(B3182&gt;0,SUM($R$4:R3182)-SUM($S$3:S3181),0)</f>
        <v>0</v>
      </c>
    </row>
    <row r="3183" spans="1:19">
      <c r="A3183">
        <f>IF(E3182&lt;&gt;E3183,COUNTIF($A$4:A3182,"&lt;&gt;0")+1,0)</f>
        <v>0</v>
      </c>
      <c r="B3183">
        <f>IF(A3183&lt;&gt;0,IF(MOD(A3183,3)=0,COUNTIF($B$4:B3182,"&lt;&gt;0")+1,0),0)</f>
        <v>0</v>
      </c>
      <c r="C3183" s="9">
        <f>'Dash Board'!$C$12+COUNT('Daily reducing balance'!$F$4:F3182)</f>
        <v>44909</v>
      </c>
      <c r="D3183">
        <f t="shared" si="343"/>
        <v>2022</v>
      </c>
      <c r="E3183">
        <f t="shared" si="344"/>
        <v>12</v>
      </c>
      <c r="F3183">
        <f>DAY('Dash Board'!$C$12+COUNT('Daily reducing balance'!$F$4:F3182))</f>
        <v>14</v>
      </c>
      <c r="G3183" s="8">
        <f t="shared" si="345"/>
        <v>183040.26820286029</v>
      </c>
      <c r="H3183" s="6">
        <f>G3183*'Dash Board'!$C$11/365</f>
        <v>52.655419620000899</v>
      </c>
      <c r="I3183" s="6">
        <f>H3183*'Dash Board'!$C$18/'Dash Board'!$C$11</f>
        <v>25.074009342857572</v>
      </c>
      <c r="J3183" s="6">
        <f>(G3183&gt;1)*PMT('Dash Board'!$C$11/365,$U$4,-'Dash Board'!$C$19)</f>
        <v>108.80376961660664</v>
      </c>
      <c r="K3183" s="6">
        <f t="shared" si="347"/>
        <v>0</v>
      </c>
      <c r="L3183" s="8">
        <f t="shared" si="348"/>
        <v>182984.11985286366</v>
      </c>
      <c r="N3183" s="8">
        <f t="shared" si="346"/>
        <v>83.729760273749065</v>
      </c>
      <c r="O3183" s="8">
        <f>IF(E3182&lt;&gt;E3183,SUM($N$4:N3183)-SUM($O$3:O3182),0)</f>
        <v>0</v>
      </c>
      <c r="P3183" s="6">
        <f>IF(B3183&gt;0,SUM($O$4:O3183)-SUM($P$3:P3182),0)</f>
        <v>0</v>
      </c>
      <c r="Q3183" s="6">
        <f t="shared" si="349"/>
        <v>25.074009342857572</v>
      </c>
      <c r="R3183" s="8">
        <f>IF(E3182&lt;&gt;E3183,SUM($Q$4:Q3183)-SUM($R$3:R3182),0)</f>
        <v>0</v>
      </c>
      <c r="S3183" s="6">
        <f>IF(B3183&gt;0,SUM($R$4:R3183)-SUM($S$3:S3182),0)</f>
        <v>0</v>
      </c>
    </row>
    <row r="3184" spans="1:19">
      <c r="A3184">
        <f>IF(E3183&lt;&gt;E3184,COUNTIF($A$4:A3183,"&lt;&gt;0")+1,0)</f>
        <v>0</v>
      </c>
      <c r="B3184">
        <f>IF(A3184&lt;&gt;0,IF(MOD(A3184,3)=0,COUNTIF($B$4:B3183,"&lt;&gt;0")+1,0),0)</f>
        <v>0</v>
      </c>
      <c r="C3184" s="9">
        <f>'Dash Board'!$C$12+COUNT('Daily reducing balance'!$F$4:F3183)</f>
        <v>44910</v>
      </c>
      <c r="D3184">
        <f t="shared" si="343"/>
        <v>2022</v>
      </c>
      <c r="E3184">
        <f t="shared" si="344"/>
        <v>12</v>
      </c>
      <c r="F3184">
        <f>DAY('Dash Board'!$C$12+COUNT('Daily reducing balance'!$F$4:F3183))</f>
        <v>15</v>
      </c>
      <c r="G3184" s="8">
        <f t="shared" si="345"/>
        <v>182984.11985286366</v>
      </c>
      <c r="H3184" s="6">
        <f>G3184*'Dash Board'!$C$11/365</f>
        <v>52.639267354933381</v>
      </c>
      <c r="I3184" s="6">
        <f>H3184*'Dash Board'!$C$18/'Dash Board'!$C$11</f>
        <v>25.066317788063518</v>
      </c>
      <c r="J3184" s="6">
        <f>(G3184&gt;1)*PMT('Dash Board'!$C$11/365,$U$4,-'Dash Board'!$C$19)</f>
        <v>108.80376961660664</v>
      </c>
      <c r="K3184" s="6">
        <f t="shared" si="347"/>
        <v>0</v>
      </c>
      <c r="L3184" s="8">
        <f t="shared" si="348"/>
        <v>182927.95535060199</v>
      </c>
      <c r="N3184" s="8">
        <f t="shared" si="346"/>
        <v>83.737451828543129</v>
      </c>
      <c r="O3184" s="8">
        <f>IF(E3183&lt;&gt;E3184,SUM($N$4:N3184)-SUM($O$3:O3183),0)</f>
        <v>0</v>
      </c>
      <c r="P3184" s="6">
        <f>IF(B3184&gt;0,SUM($O$4:O3184)-SUM($P$3:P3183),0)</f>
        <v>0</v>
      </c>
      <c r="Q3184" s="6">
        <f t="shared" si="349"/>
        <v>25.066317788063518</v>
      </c>
      <c r="R3184" s="8">
        <f>IF(E3183&lt;&gt;E3184,SUM($Q$4:Q3184)-SUM($R$3:R3183),0)</f>
        <v>0</v>
      </c>
      <c r="S3184" s="6">
        <f>IF(B3184&gt;0,SUM($R$4:R3184)-SUM($S$3:S3183),0)</f>
        <v>0</v>
      </c>
    </row>
    <row r="3185" spans="1:19">
      <c r="A3185">
        <f>IF(E3184&lt;&gt;E3185,COUNTIF($A$4:A3184,"&lt;&gt;0")+1,0)</f>
        <v>0</v>
      </c>
      <c r="B3185">
        <f>IF(A3185&lt;&gt;0,IF(MOD(A3185,3)=0,COUNTIF($B$4:B3184,"&lt;&gt;0")+1,0),0)</f>
        <v>0</v>
      </c>
      <c r="C3185" s="9">
        <f>'Dash Board'!$C$12+COUNT('Daily reducing balance'!$F$4:F3184)</f>
        <v>44911</v>
      </c>
      <c r="D3185">
        <f t="shared" si="343"/>
        <v>2022</v>
      </c>
      <c r="E3185">
        <f t="shared" si="344"/>
        <v>12</v>
      </c>
      <c r="F3185">
        <f>DAY('Dash Board'!$C$12+COUNT('Daily reducing balance'!$F$4:F3184))</f>
        <v>16</v>
      </c>
      <c r="G3185" s="8">
        <f t="shared" si="345"/>
        <v>182927.95535060199</v>
      </c>
      <c r="H3185" s="6">
        <f>G3185*'Dash Board'!$C$11/365</f>
        <v>52.62311044332386</v>
      </c>
      <c r="I3185" s="6">
        <f>H3185*'Dash Board'!$C$18/'Dash Board'!$C$11</f>
        <v>25.058624020630411</v>
      </c>
      <c r="J3185" s="6">
        <f>(G3185&gt;1)*PMT('Dash Board'!$C$11/365,$U$4,-'Dash Board'!$C$19)</f>
        <v>108.80376961660664</v>
      </c>
      <c r="K3185" s="6">
        <f t="shared" si="347"/>
        <v>0</v>
      </c>
      <c r="L3185" s="8">
        <f t="shared" si="348"/>
        <v>182871.7746914287</v>
      </c>
      <c r="N3185" s="8">
        <f t="shared" si="346"/>
        <v>83.745145595976226</v>
      </c>
      <c r="O3185" s="8">
        <f>IF(E3184&lt;&gt;E3185,SUM($N$4:N3185)-SUM($O$3:O3184),0)</f>
        <v>0</v>
      </c>
      <c r="P3185" s="6">
        <f>IF(B3185&gt;0,SUM($O$4:O3185)-SUM($P$3:P3184),0)</f>
        <v>0</v>
      </c>
      <c r="Q3185" s="6">
        <f t="shared" si="349"/>
        <v>25.058624020630411</v>
      </c>
      <c r="R3185" s="8">
        <f>IF(E3184&lt;&gt;E3185,SUM($Q$4:Q3185)-SUM($R$3:R3184),0)</f>
        <v>0</v>
      </c>
      <c r="S3185" s="6">
        <f>IF(B3185&gt;0,SUM($R$4:R3185)-SUM($S$3:S3184),0)</f>
        <v>0</v>
      </c>
    </row>
    <row r="3186" spans="1:19">
      <c r="A3186">
        <f>IF(E3185&lt;&gt;E3186,COUNTIF($A$4:A3185,"&lt;&gt;0")+1,0)</f>
        <v>0</v>
      </c>
      <c r="B3186">
        <f>IF(A3186&lt;&gt;0,IF(MOD(A3186,3)=0,COUNTIF($B$4:B3185,"&lt;&gt;0")+1,0),0)</f>
        <v>0</v>
      </c>
      <c r="C3186" s="9">
        <f>'Dash Board'!$C$12+COUNT('Daily reducing balance'!$F$4:F3185)</f>
        <v>44912</v>
      </c>
      <c r="D3186">
        <f t="shared" si="343"/>
        <v>2022</v>
      </c>
      <c r="E3186">
        <f t="shared" si="344"/>
        <v>12</v>
      </c>
      <c r="F3186">
        <f>DAY('Dash Board'!$C$12+COUNT('Daily reducing balance'!$F$4:F3185))</f>
        <v>17</v>
      </c>
      <c r="G3186" s="8">
        <f t="shared" si="345"/>
        <v>182871.7746914287</v>
      </c>
      <c r="H3186" s="6">
        <f>G3186*'Dash Board'!$C$11/365</f>
        <v>52.606948883835649</v>
      </c>
      <c r="I3186" s="6">
        <f>H3186*'Dash Board'!$C$18/'Dash Board'!$C$11</f>
        <v>25.05092803992174</v>
      </c>
      <c r="J3186" s="6">
        <f>(G3186&gt;1)*PMT('Dash Board'!$C$11/365,$U$4,-'Dash Board'!$C$19)</f>
        <v>108.80376961660664</v>
      </c>
      <c r="K3186" s="6">
        <f t="shared" si="347"/>
        <v>0</v>
      </c>
      <c r="L3186" s="8">
        <f t="shared" si="348"/>
        <v>182815.57787069591</v>
      </c>
      <c r="N3186" s="8">
        <f t="shared" si="346"/>
        <v>83.752841576684901</v>
      </c>
      <c r="O3186" s="8">
        <f>IF(E3185&lt;&gt;E3186,SUM($N$4:N3186)-SUM($O$3:O3185),0)</f>
        <v>0</v>
      </c>
      <c r="P3186" s="6">
        <f>IF(B3186&gt;0,SUM($O$4:O3186)-SUM($P$3:P3185),0)</f>
        <v>0</v>
      </c>
      <c r="Q3186" s="6">
        <f t="shared" si="349"/>
        <v>25.05092803992174</v>
      </c>
      <c r="R3186" s="8">
        <f>IF(E3185&lt;&gt;E3186,SUM($Q$4:Q3186)-SUM($R$3:R3185),0)</f>
        <v>0</v>
      </c>
      <c r="S3186" s="6">
        <f>IF(B3186&gt;0,SUM($R$4:R3186)-SUM($S$3:S3185),0)</f>
        <v>0</v>
      </c>
    </row>
    <row r="3187" spans="1:19">
      <c r="A3187">
        <f>IF(E3186&lt;&gt;E3187,COUNTIF($A$4:A3186,"&lt;&gt;0")+1,0)</f>
        <v>0</v>
      </c>
      <c r="B3187">
        <f>IF(A3187&lt;&gt;0,IF(MOD(A3187,3)=0,COUNTIF($B$4:B3186,"&lt;&gt;0")+1,0),0)</f>
        <v>0</v>
      </c>
      <c r="C3187" s="9">
        <f>'Dash Board'!$C$12+COUNT('Daily reducing balance'!$F$4:F3186)</f>
        <v>44913</v>
      </c>
      <c r="D3187">
        <f t="shared" si="343"/>
        <v>2022</v>
      </c>
      <c r="E3187">
        <f t="shared" si="344"/>
        <v>12</v>
      </c>
      <c r="F3187">
        <f>DAY('Dash Board'!$C$12+COUNT('Daily reducing balance'!$F$4:F3186))</f>
        <v>18</v>
      </c>
      <c r="G3187" s="8">
        <f t="shared" si="345"/>
        <v>182815.57787069591</v>
      </c>
      <c r="H3187" s="6">
        <f>G3187*'Dash Board'!$C$11/365</f>
        <v>52.590782675131699</v>
      </c>
      <c r="I3187" s="6">
        <f>H3187*'Dash Board'!$C$18/'Dash Board'!$C$11</f>
        <v>25.043229845300811</v>
      </c>
      <c r="J3187" s="6">
        <f>(G3187&gt;1)*PMT('Dash Board'!$C$11/365,$U$4,-'Dash Board'!$C$19)</f>
        <v>108.80376961660664</v>
      </c>
      <c r="K3187" s="6">
        <f t="shared" si="347"/>
        <v>0</v>
      </c>
      <c r="L3187" s="8">
        <f t="shared" si="348"/>
        <v>182759.36488375443</v>
      </c>
      <c r="N3187" s="8">
        <f t="shared" si="346"/>
        <v>83.76053977130583</v>
      </c>
      <c r="O3187" s="8">
        <f>IF(E3186&lt;&gt;E3187,SUM($N$4:N3187)-SUM($O$3:O3186),0)</f>
        <v>0</v>
      </c>
      <c r="P3187" s="6">
        <f>IF(B3187&gt;0,SUM($O$4:O3187)-SUM($P$3:P3186),0)</f>
        <v>0</v>
      </c>
      <c r="Q3187" s="6">
        <f t="shared" si="349"/>
        <v>25.043229845300811</v>
      </c>
      <c r="R3187" s="8">
        <f>IF(E3186&lt;&gt;E3187,SUM($Q$4:Q3187)-SUM($R$3:R3186),0)</f>
        <v>0</v>
      </c>
      <c r="S3187" s="6">
        <f>IF(B3187&gt;0,SUM($R$4:R3187)-SUM($S$3:S3186),0)</f>
        <v>0</v>
      </c>
    </row>
    <row r="3188" spans="1:19">
      <c r="A3188">
        <f>IF(E3187&lt;&gt;E3188,COUNTIF($A$4:A3187,"&lt;&gt;0")+1,0)</f>
        <v>0</v>
      </c>
      <c r="B3188">
        <f>IF(A3188&lt;&gt;0,IF(MOD(A3188,3)=0,COUNTIF($B$4:B3187,"&lt;&gt;0")+1,0),0)</f>
        <v>0</v>
      </c>
      <c r="C3188" s="9">
        <f>'Dash Board'!$C$12+COUNT('Daily reducing balance'!$F$4:F3187)</f>
        <v>44914</v>
      </c>
      <c r="D3188">
        <f t="shared" ref="D3188:D3251" si="350">IF(AND(E3188=1,F3188=1),D3187+1,D3187)</f>
        <v>2022</v>
      </c>
      <c r="E3188">
        <f t="shared" ref="E3188:E3251" si="351">IF(F3188=1,IF(E3187+1&gt;12,1,E3187+1),E3187)</f>
        <v>12</v>
      </c>
      <c r="F3188">
        <f>DAY('Dash Board'!$C$12+COUNT('Daily reducing balance'!$F$4:F3187))</f>
        <v>19</v>
      </c>
      <c r="G3188" s="8">
        <f t="shared" ref="G3188:G3251" si="352">L3187</f>
        <v>182759.36488375443</v>
      </c>
      <c r="H3188" s="6">
        <f>G3188*'Dash Board'!$C$11/365</f>
        <v>52.574611815874562</v>
      </c>
      <c r="I3188" s="6">
        <f>H3188*'Dash Board'!$C$18/'Dash Board'!$C$11</f>
        <v>25.035529436130744</v>
      </c>
      <c r="J3188" s="6">
        <f>(G3188&gt;1)*PMT('Dash Board'!$C$11/365,$U$4,-'Dash Board'!$C$19)</f>
        <v>108.80376961660664</v>
      </c>
      <c r="K3188" s="6">
        <f t="shared" si="347"/>
        <v>0</v>
      </c>
      <c r="L3188" s="8">
        <f t="shared" si="348"/>
        <v>182703.1357259537</v>
      </c>
      <c r="N3188" s="8">
        <f t="shared" ref="N3188:N3251" si="353">J3188-I3188</f>
        <v>83.7682401804759</v>
      </c>
      <c r="O3188" s="8">
        <f>IF(E3187&lt;&gt;E3188,SUM($N$4:N3188)-SUM($O$3:O3187),0)</f>
        <v>0</v>
      </c>
      <c r="P3188" s="6">
        <f>IF(B3188&gt;0,SUM($O$4:O3188)-SUM($P$3:P3187),0)</f>
        <v>0</v>
      </c>
      <c r="Q3188" s="6">
        <f t="shared" si="349"/>
        <v>25.035529436130744</v>
      </c>
      <c r="R3188" s="8">
        <f>IF(E3187&lt;&gt;E3188,SUM($Q$4:Q3188)-SUM($R$3:R3187),0)</f>
        <v>0</v>
      </c>
      <c r="S3188" s="6">
        <f>IF(B3188&gt;0,SUM($R$4:R3188)-SUM($S$3:S3187),0)</f>
        <v>0</v>
      </c>
    </row>
    <row r="3189" spans="1:19">
      <c r="A3189">
        <f>IF(E3188&lt;&gt;E3189,COUNTIF($A$4:A3188,"&lt;&gt;0")+1,0)</f>
        <v>0</v>
      </c>
      <c r="B3189">
        <f>IF(A3189&lt;&gt;0,IF(MOD(A3189,3)=0,COUNTIF($B$4:B3188,"&lt;&gt;0")+1,0),0)</f>
        <v>0</v>
      </c>
      <c r="C3189" s="9">
        <f>'Dash Board'!$C$12+COUNT('Daily reducing balance'!$F$4:F3188)</f>
        <v>44915</v>
      </c>
      <c r="D3189">
        <f t="shared" si="350"/>
        <v>2022</v>
      </c>
      <c r="E3189">
        <f t="shared" si="351"/>
        <v>12</v>
      </c>
      <c r="F3189">
        <f>DAY('Dash Board'!$C$12+COUNT('Daily reducing balance'!$F$4:F3188))</f>
        <v>20</v>
      </c>
      <c r="G3189" s="8">
        <f t="shared" si="352"/>
        <v>182703.1357259537</v>
      </c>
      <c r="H3189" s="6">
        <f>G3189*'Dash Board'!$C$11/365</f>
        <v>52.558436304726406</v>
      </c>
      <c r="I3189" s="6">
        <f>H3189*'Dash Board'!$C$18/'Dash Board'!$C$11</f>
        <v>25.027826811774482</v>
      </c>
      <c r="J3189" s="6">
        <f>(G3189&gt;1)*PMT('Dash Board'!$C$11/365,$U$4,-'Dash Board'!$C$19)</f>
        <v>108.80376961660664</v>
      </c>
      <c r="K3189" s="6">
        <f t="shared" si="347"/>
        <v>0</v>
      </c>
      <c r="L3189" s="8">
        <f t="shared" si="348"/>
        <v>182646.89039264183</v>
      </c>
      <c r="N3189" s="8">
        <f t="shared" si="353"/>
        <v>83.775942804832169</v>
      </c>
      <c r="O3189" s="8">
        <f>IF(E3188&lt;&gt;E3189,SUM($N$4:N3189)-SUM($O$3:O3188),0)</f>
        <v>0</v>
      </c>
      <c r="P3189" s="6">
        <f>IF(B3189&gt;0,SUM($O$4:O3189)-SUM($P$3:P3188),0)</f>
        <v>0</v>
      </c>
      <c r="Q3189" s="6">
        <f t="shared" si="349"/>
        <v>25.027826811774482</v>
      </c>
      <c r="R3189" s="8">
        <f>IF(E3188&lt;&gt;E3189,SUM($Q$4:Q3189)-SUM($R$3:R3188),0)</f>
        <v>0</v>
      </c>
      <c r="S3189" s="6">
        <f>IF(B3189&gt;0,SUM($R$4:R3189)-SUM($S$3:S3188),0)</f>
        <v>0</v>
      </c>
    </row>
    <row r="3190" spans="1:19">
      <c r="A3190">
        <f>IF(E3189&lt;&gt;E3190,COUNTIF($A$4:A3189,"&lt;&gt;0")+1,0)</f>
        <v>0</v>
      </c>
      <c r="B3190">
        <f>IF(A3190&lt;&gt;0,IF(MOD(A3190,3)=0,COUNTIF($B$4:B3189,"&lt;&gt;0")+1,0),0)</f>
        <v>0</v>
      </c>
      <c r="C3190" s="9">
        <f>'Dash Board'!$C$12+COUNT('Daily reducing balance'!$F$4:F3189)</f>
        <v>44916</v>
      </c>
      <c r="D3190">
        <f t="shared" si="350"/>
        <v>2022</v>
      </c>
      <c r="E3190">
        <f t="shared" si="351"/>
        <v>12</v>
      </c>
      <c r="F3190">
        <f>DAY('Dash Board'!$C$12+COUNT('Daily reducing balance'!$F$4:F3189))</f>
        <v>21</v>
      </c>
      <c r="G3190" s="8">
        <f t="shared" si="352"/>
        <v>182646.89039264183</v>
      </c>
      <c r="H3190" s="6">
        <f>G3190*'Dash Board'!$C$11/365</f>
        <v>52.542256140349011</v>
      </c>
      <c r="I3190" s="6">
        <f>H3190*'Dash Board'!$C$18/'Dash Board'!$C$11</f>
        <v>25.020121971594769</v>
      </c>
      <c r="J3190" s="6">
        <f>(G3190&gt;1)*PMT('Dash Board'!$C$11/365,$U$4,-'Dash Board'!$C$19)</f>
        <v>108.80376961660664</v>
      </c>
      <c r="K3190" s="6">
        <f t="shared" si="347"/>
        <v>0</v>
      </c>
      <c r="L3190" s="8">
        <f t="shared" si="348"/>
        <v>182590.62887916557</v>
      </c>
      <c r="N3190" s="8">
        <f t="shared" si="353"/>
        <v>83.783647645011882</v>
      </c>
      <c r="O3190" s="8">
        <f>IF(E3189&lt;&gt;E3190,SUM($N$4:N3190)-SUM($O$3:O3189),0)</f>
        <v>0</v>
      </c>
      <c r="P3190" s="6">
        <f>IF(B3190&gt;0,SUM($O$4:O3190)-SUM($P$3:P3189),0)</f>
        <v>0</v>
      </c>
      <c r="Q3190" s="6">
        <f t="shared" si="349"/>
        <v>25.020121971594769</v>
      </c>
      <c r="R3190" s="8">
        <f>IF(E3189&lt;&gt;E3190,SUM($Q$4:Q3190)-SUM($R$3:R3189),0)</f>
        <v>0</v>
      </c>
      <c r="S3190" s="6">
        <f>IF(B3190&gt;0,SUM($R$4:R3190)-SUM($S$3:S3189),0)</f>
        <v>0</v>
      </c>
    </row>
    <row r="3191" spans="1:19">
      <c r="A3191">
        <f>IF(E3190&lt;&gt;E3191,COUNTIF($A$4:A3190,"&lt;&gt;0")+1,0)</f>
        <v>0</v>
      </c>
      <c r="B3191">
        <f>IF(A3191&lt;&gt;0,IF(MOD(A3191,3)=0,COUNTIF($B$4:B3190,"&lt;&gt;0")+1,0),0)</f>
        <v>0</v>
      </c>
      <c r="C3191" s="9">
        <f>'Dash Board'!$C$12+COUNT('Daily reducing balance'!$F$4:F3190)</f>
        <v>44917</v>
      </c>
      <c r="D3191">
        <f t="shared" si="350"/>
        <v>2022</v>
      </c>
      <c r="E3191">
        <f t="shared" si="351"/>
        <v>12</v>
      </c>
      <c r="F3191">
        <f>DAY('Dash Board'!$C$12+COUNT('Daily reducing balance'!$F$4:F3190))</f>
        <v>22</v>
      </c>
      <c r="G3191" s="8">
        <f t="shared" si="352"/>
        <v>182590.62887916557</v>
      </c>
      <c r="H3191" s="6">
        <f>G3191*'Dash Board'!$C$11/365</f>
        <v>52.526071321403798</v>
      </c>
      <c r="I3191" s="6">
        <f>H3191*'Dash Board'!$C$18/'Dash Board'!$C$11</f>
        <v>25.012414914954189</v>
      </c>
      <c r="J3191" s="6">
        <f>(G3191&gt;1)*PMT('Dash Board'!$C$11/365,$U$4,-'Dash Board'!$C$19)</f>
        <v>108.80376961660664</v>
      </c>
      <c r="K3191" s="6">
        <f t="shared" si="347"/>
        <v>0</v>
      </c>
      <c r="L3191" s="8">
        <f t="shared" si="348"/>
        <v>182534.35118087035</v>
      </c>
      <c r="N3191" s="8">
        <f t="shared" si="353"/>
        <v>83.791354701652452</v>
      </c>
      <c r="O3191" s="8">
        <f>IF(E3190&lt;&gt;E3191,SUM($N$4:N3191)-SUM($O$3:O3190),0)</f>
        <v>0</v>
      </c>
      <c r="P3191" s="6">
        <f>IF(B3191&gt;0,SUM($O$4:O3191)-SUM($P$3:P3190),0)</f>
        <v>0</v>
      </c>
      <c r="Q3191" s="6">
        <f t="shared" si="349"/>
        <v>25.012414914954189</v>
      </c>
      <c r="R3191" s="8">
        <f>IF(E3190&lt;&gt;E3191,SUM($Q$4:Q3191)-SUM($R$3:R3190),0)</f>
        <v>0</v>
      </c>
      <c r="S3191" s="6">
        <f>IF(B3191&gt;0,SUM($R$4:R3191)-SUM($S$3:S3190),0)</f>
        <v>0</v>
      </c>
    </row>
    <row r="3192" spans="1:19">
      <c r="A3192">
        <f>IF(E3191&lt;&gt;E3192,COUNTIF($A$4:A3191,"&lt;&gt;0")+1,0)</f>
        <v>0</v>
      </c>
      <c r="B3192">
        <f>IF(A3192&lt;&gt;0,IF(MOD(A3192,3)=0,COUNTIF($B$4:B3191,"&lt;&gt;0")+1,0),0)</f>
        <v>0</v>
      </c>
      <c r="C3192" s="9">
        <f>'Dash Board'!$C$12+COUNT('Daily reducing balance'!$F$4:F3191)</f>
        <v>44918</v>
      </c>
      <c r="D3192">
        <f t="shared" si="350"/>
        <v>2022</v>
      </c>
      <c r="E3192">
        <f t="shared" si="351"/>
        <v>12</v>
      </c>
      <c r="F3192">
        <f>DAY('Dash Board'!$C$12+COUNT('Daily reducing balance'!$F$4:F3191))</f>
        <v>23</v>
      </c>
      <c r="G3192" s="8">
        <f t="shared" si="352"/>
        <v>182534.35118087035</v>
      </c>
      <c r="H3192" s="6">
        <f>G3192*'Dash Board'!$C$11/365</f>
        <v>52.509881846551743</v>
      </c>
      <c r="I3192" s="6">
        <f>H3192*'Dash Board'!$C$18/'Dash Board'!$C$11</f>
        <v>25.004705641215118</v>
      </c>
      <c r="J3192" s="6">
        <f>(G3192&gt;1)*PMT('Dash Board'!$C$11/365,$U$4,-'Dash Board'!$C$19)</f>
        <v>108.80376961660664</v>
      </c>
      <c r="K3192" s="6">
        <f t="shared" si="347"/>
        <v>0</v>
      </c>
      <c r="L3192" s="8">
        <f t="shared" si="348"/>
        <v>182478.05729310028</v>
      </c>
      <c r="N3192" s="8">
        <f t="shared" si="353"/>
        <v>83.799063975391533</v>
      </c>
      <c r="O3192" s="8">
        <f>IF(E3191&lt;&gt;E3192,SUM($N$4:N3192)-SUM($O$3:O3191),0)</f>
        <v>0</v>
      </c>
      <c r="P3192" s="6">
        <f>IF(B3192&gt;0,SUM($O$4:O3192)-SUM($P$3:P3191),0)</f>
        <v>0</v>
      </c>
      <c r="Q3192" s="6">
        <f t="shared" si="349"/>
        <v>25.004705641215118</v>
      </c>
      <c r="R3192" s="8">
        <f>IF(E3191&lt;&gt;E3192,SUM($Q$4:Q3192)-SUM($R$3:R3191),0)</f>
        <v>0</v>
      </c>
      <c r="S3192" s="6">
        <f>IF(B3192&gt;0,SUM($R$4:R3192)-SUM($S$3:S3191),0)</f>
        <v>0</v>
      </c>
    </row>
    <row r="3193" spans="1:19">
      <c r="A3193">
        <f>IF(E3192&lt;&gt;E3193,COUNTIF($A$4:A3192,"&lt;&gt;0")+1,0)</f>
        <v>0</v>
      </c>
      <c r="B3193">
        <f>IF(A3193&lt;&gt;0,IF(MOD(A3193,3)=0,COUNTIF($B$4:B3192,"&lt;&gt;0")+1,0),0)</f>
        <v>0</v>
      </c>
      <c r="C3193" s="9">
        <f>'Dash Board'!$C$12+COUNT('Daily reducing balance'!$F$4:F3192)</f>
        <v>44919</v>
      </c>
      <c r="D3193">
        <f t="shared" si="350"/>
        <v>2022</v>
      </c>
      <c r="E3193">
        <f t="shared" si="351"/>
        <v>12</v>
      </c>
      <c r="F3193">
        <f>DAY('Dash Board'!$C$12+COUNT('Daily reducing balance'!$F$4:F3192))</f>
        <v>24</v>
      </c>
      <c r="G3193" s="8">
        <f t="shared" si="352"/>
        <v>182478.05729310028</v>
      </c>
      <c r="H3193" s="6">
        <f>G3193*'Dash Board'!$C$11/365</f>
        <v>52.4936877144535</v>
      </c>
      <c r="I3193" s="6">
        <f>H3193*'Dash Board'!$C$18/'Dash Board'!$C$11</f>
        <v>24.996994149739766</v>
      </c>
      <c r="J3193" s="6">
        <f>(G3193&gt;1)*PMT('Dash Board'!$C$11/365,$U$4,-'Dash Board'!$C$19)</f>
        <v>108.80376961660664</v>
      </c>
      <c r="K3193" s="6">
        <f t="shared" si="347"/>
        <v>0</v>
      </c>
      <c r="L3193" s="8">
        <f t="shared" si="348"/>
        <v>182421.74721119812</v>
      </c>
      <c r="N3193" s="8">
        <f t="shared" si="353"/>
        <v>83.806775466866881</v>
      </c>
      <c r="O3193" s="8">
        <f>IF(E3192&lt;&gt;E3193,SUM($N$4:N3193)-SUM($O$3:O3192),0)</f>
        <v>0</v>
      </c>
      <c r="P3193" s="6">
        <f>IF(B3193&gt;0,SUM($O$4:O3193)-SUM($P$3:P3192),0)</f>
        <v>0</v>
      </c>
      <c r="Q3193" s="6">
        <f t="shared" si="349"/>
        <v>24.996994149739766</v>
      </c>
      <c r="R3193" s="8">
        <f>IF(E3192&lt;&gt;E3193,SUM($Q$4:Q3193)-SUM($R$3:R3192),0)</f>
        <v>0</v>
      </c>
      <c r="S3193" s="6">
        <f>IF(B3193&gt;0,SUM($R$4:R3193)-SUM($S$3:S3192),0)</f>
        <v>0</v>
      </c>
    </row>
    <row r="3194" spans="1:19">
      <c r="A3194">
        <f>IF(E3193&lt;&gt;E3194,COUNTIF($A$4:A3193,"&lt;&gt;0")+1,0)</f>
        <v>0</v>
      </c>
      <c r="B3194">
        <f>IF(A3194&lt;&gt;0,IF(MOD(A3194,3)=0,COUNTIF($B$4:B3193,"&lt;&gt;0")+1,0),0)</f>
        <v>0</v>
      </c>
      <c r="C3194" s="9">
        <f>'Dash Board'!$C$12+COUNT('Daily reducing balance'!$F$4:F3193)</f>
        <v>44920</v>
      </c>
      <c r="D3194">
        <f t="shared" si="350"/>
        <v>2022</v>
      </c>
      <c r="E3194">
        <f t="shared" si="351"/>
        <v>12</v>
      </c>
      <c r="F3194">
        <f>DAY('Dash Board'!$C$12+COUNT('Daily reducing balance'!$F$4:F3193))</f>
        <v>25</v>
      </c>
      <c r="G3194" s="8">
        <f t="shared" si="352"/>
        <v>182421.74721119812</v>
      </c>
      <c r="H3194" s="6">
        <f>G3194*'Dash Board'!$C$11/365</f>
        <v>52.477488923769322</v>
      </c>
      <c r="I3194" s="6">
        <f>H3194*'Dash Board'!$C$18/'Dash Board'!$C$11</f>
        <v>24.989280439890159</v>
      </c>
      <c r="J3194" s="6">
        <f>(G3194&gt;1)*PMT('Dash Board'!$C$11/365,$U$4,-'Dash Board'!$C$19)</f>
        <v>108.80376961660664</v>
      </c>
      <c r="K3194" s="6">
        <f t="shared" si="347"/>
        <v>0</v>
      </c>
      <c r="L3194" s="8">
        <f t="shared" si="348"/>
        <v>182365.42093050526</v>
      </c>
      <c r="N3194" s="8">
        <f t="shared" si="353"/>
        <v>83.814489176716478</v>
      </c>
      <c r="O3194" s="8">
        <f>IF(E3193&lt;&gt;E3194,SUM($N$4:N3194)-SUM($O$3:O3193),0)</f>
        <v>0</v>
      </c>
      <c r="P3194" s="6">
        <f>IF(B3194&gt;0,SUM($O$4:O3194)-SUM($P$3:P3193),0)</f>
        <v>0</v>
      </c>
      <c r="Q3194" s="6">
        <f t="shared" si="349"/>
        <v>24.989280439890159</v>
      </c>
      <c r="R3194" s="8">
        <f>IF(E3193&lt;&gt;E3194,SUM($Q$4:Q3194)-SUM($R$3:R3193),0)</f>
        <v>0</v>
      </c>
      <c r="S3194" s="6">
        <f>IF(B3194&gt;0,SUM($R$4:R3194)-SUM($S$3:S3193),0)</f>
        <v>0</v>
      </c>
    </row>
    <row r="3195" spans="1:19">
      <c r="A3195">
        <f>IF(E3194&lt;&gt;E3195,COUNTIF($A$4:A3194,"&lt;&gt;0")+1,0)</f>
        <v>0</v>
      </c>
      <c r="B3195">
        <f>IF(A3195&lt;&gt;0,IF(MOD(A3195,3)=0,COUNTIF($B$4:B3194,"&lt;&gt;0")+1,0),0)</f>
        <v>0</v>
      </c>
      <c r="C3195" s="9">
        <f>'Dash Board'!$C$12+COUNT('Daily reducing balance'!$F$4:F3194)</f>
        <v>44921</v>
      </c>
      <c r="D3195">
        <f t="shared" si="350"/>
        <v>2022</v>
      </c>
      <c r="E3195">
        <f t="shared" si="351"/>
        <v>12</v>
      </c>
      <c r="F3195">
        <f>DAY('Dash Board'!$C$12+COUNT('Daily reducing balance'!$F$4:F3194))</f>
        <v>26</v>
      </c>
      <c r="G3195" s="8">
        <f t="shared" si="352"/>
        <v>182365.42093050526</v>
      </c>
      <c r="H3195" s="6">
        <f>G3195*'Dash Board'!$C$11/365</f>
        <v>52.461285473159045</v>
      </c>
      <c r="I3195" s="6">
        <f>H3195*'Dash Board'!$C$18/'Dash Board'!$C$11</f>
        <v>24.981564511028122</v>
      </c>
      <c r="J3195" s="6">
        <f>(G3195&gt;1)*PMT('Dash Board'!$C$11/365,$U$4,-'Dash Board'!$C$19)</f>
        <v>108.80376961660664</v>
      </c>
      <c r="K3195" s="6">
        <f t="shared" si="347"/>
        <v>0</v>
      </c>
      <c r="L3195" s="8">
        <f t="shared" si="348"/>
        <v>182309.07844636182</v>
      </c>
      <c r="N3195" s="8">
        <f t="shared" si="353"/>
        <v>83.822205105578519</v>
      </c>
      <c r="O3195" s="8">
        <f>IF(E3194&lt;&gt;E3195,SUM($N$4:N3195)-SUM($O$3:O3194),0)</f>
        <v>0</v>
      </c>
      <c r="P3195" s="6">
        <f>IF(B3195&gt;0,SUM($O$4:O3195)-SUM($P$3:P3194),0)</f>
        <v>0</v>
      </c>
      <c r="Q3195" s="6">
        <f t="shared" si="349"/>
        <v>24.981564511028122</v>
      </c>
      <c r="R3195" s="8">
        <f>IF(E3194&lt;&gt;E3195,SUM($Q$4:Q3195)-SUM($R$3:R3194),0)</f>
        <v>0</v>
      </c>
      <c r="S3195" s="6">
        <f>IF(B3195&gt;0,SUM($R$4:R3195)-SUM($S$3:S3194),0)</f>
        <v>0</v>
      </c>
    </row>
    <row r="3196" spans="1:19">
      <c r="A3196">
        <f>IF(E3195&lt;&gt;E3196,COUNTIF($A$4:A3195,"&lt;&gt;0")+1,0)</f>
        <v>0</v>
      </c>
      <c r="B3196">
        <f>IF(A3196&lt;&gt;0,IF(MOD(A3196,3)=0,COUNTIF($B$4:B3195,"&lt;&gt;0")+1,0),0)</f>
        <v>0</v>
      </c>
      <c r="C3196" s="9">
        <f>'Dash Board'!$C$12+COUNT('Daily reducing balance'!$F$4:F3195)</f>
        <v>44922</v>
      </c>
      <c r="D3196">
        <f t="shared" si="350"/>
        <v>2022</v>
      </c>
      <c r="E3196">
        <f t="shared" si="351"/>
        <v>12</v>
      </c>
      <c r="F3196">
        <f>DAY('Dash Board'!$C$12+COUNT('Daily reducing balance'!$F$4:F3195))</f>
        <v>27</v>
      </c>
      <c r="G3196" s="8">
        <f t="shared" si="352"/>
        <v>182309.07844636182</v>
      </c>
      <c r="H3196" s="6">
        <f>G3196*'Dash Board'!$C$11/365</f>
        <v>52.445077361282166</v>
      </c>
      <c r="I3196" s="6">
        <f>H3196*'Dash Board'!$C$18/'Dash Board'!$C$11</f>
        <v>24.973846362515317</v>
      </c>
      <c r="J3196" s="6">
        <f>(G3196&gt;1)*PMT('Dash Board'!$C$11/365,$U$4,-'Dash Board'!$C$19)</f>
        <v>108.80376961660664</v>
      </c>
      <c r="K3196" s="6">
        <f t="shared" si="347"/>
        <v>0</v>
      </c>
      <c r="L3196" s="8">
        <f t="shared" si="348"/>
        <v>182252.71975410648</v>
      </c>
      <c r="N3196" s="8">
        <f t="shared" si="353"/>
        <v>83.829923254091327</v>
      </c>
      <c r="O3196" s="8">
        <f>IF(E3195&lt;&gt;E3196,SUM($N$4:N3196)-SUM($O$3:O3195),0)</f>
        <v>0</v>
      </c>
      <c r="P3196" s="6">
        <f>IF(B3196&gt;0,SUM($O$4:O3196)-SUM($P$3:P3195),0)</f>
        <v>0</v>
      </c>
      <c r="Q3196" s="6">
        <f t="shared" si="349"/>
        <v>24.973846362515317</v>
      </c>
      <c r="R3196" s="8">
        <f>IF(E3195&lt;&gt;E3196,SUM($Q$4:Q3196)-SUM($R$3:R3195),0)</f>
        <v>0</v>
      </c>
      <c r="S3196" s="6">
        <f>IF(B3196&gt;0,SUM($R$4:R3196)-SUM($S$3:S3195),0)</f>
        <v>0</v>
      </c>
    </row>
    <row r="3197" spans="1:19">
      <c r="A3197">
        <f>IF(E3196&lt;&gt;E3197,COUNTIF($A$4:A3196,"&lt;&gt;0")+1,0)</f>
        <v>0</v>
      </c>
      <c r="B3197">
        <f>IF(A3197&lt;&gt;0,IF(MOD(A3197,3)=0,COUNTIF($B$4:B3196,"&lt;&gt;0")+1,0),0)</f>
        <v>0</v>
      </c>
      <c r="C3197" s="9">
        <f>'Dash Board'!$C$12+COUNT('Daily reducing balance'!$F$4:F3196)</f>
        <v>44923</v>
      </c>
      <c r="D3197">
        <f t="shared" si="350"/>
        <v>2022</v>
      </c>
      <c r="E3197">
        <f t="shared" si="351"/>
        <v>12</v>
      </c>
      <c r="F3197">
        <f>DAY('Dash Board'!$C$12+COUNT('Daily reducing balance'!$F$4:F3196))</f>
        <v>28</v>
      </c>
      <c r="G3197" s="8">
        <f t="shared" si="352"/>
        <v>182252.71975410648</v>
      </c>
      <c r="H3197" s="6">
        <f>G3197*'Dash Board'!$C$11/365</f>
        <v>52.428864586797751</v>
      </c>
      <c r="I3197" s="6">
        <f>H3197*'Dash Board'!$C$18/'Dash Board'!$C$11</f>
        <v>24.966125993713217</v>
      </c>
      <c r="J3197" s="6">
        <f>(G3197&gt;1)*PMT('Dash Board'!$C$11/365,$U$4,-'Dash Board'!$C$19)</f>
        <v>108.80376961660664</v>
      </c>
      <c r="K3197" s="6">
        <f t="shared" si="347"/>
        <v>0</v>
      </c>
      <c r="L3197" s="8">
        <f t="shared" si="348"/>
        <v>182196.34484907668</v>
      </c>
      <c r="N3197" s="8">
        <f t="shared" si="353"/>
        <v>83.837643622893424</v>
      </c>
      <c r="O3197" s="8">
        <f>IF(E3196&lt;&gt;E3197,SUM($N$4:N3197)-SUM($O$3:O3196),0)</f>
        <v>0</v>
      </c>
      <c r="P3197" s="6">
        <f>IF(B3197&gt;0,SUM($O$4:O3197)-SUM($P$3:P3196),0)</f>
        <v>0</v>
      </c>
      <c r="Q3197" s="6">
        <f t="shared" si="349"/>
        <v>24.966125993713217</v>
      </c>
      <c r="R3197" s="8">
        <f>IF(E3196&lt;&gt;E3197,SUM($Q$4:Q3197)-SUM($R$3:R3196),0)</f>
        <v>0</v>
      </c>
      <c r="S3197" s="6">
        <f>IF(B3197&gt;0,SUM($R$4:R3197)-SUM($S$3:S3196),0)</f>
        <v>0</v>
      </c>
    </row>
    <row r="3198" spans="1:19">
      <c r="A3198">
        <f>IF(E3197&lt;&gt;E3198,COUNTIF($A$4:A3197,"&lt;&gt;0")+1,0)</f>
        <v>0</v>
      </c>
      <c r="B3198">
        <f>IF(A3198&lt;&gt;0,IF(MOD(A3198,3)=0,COUNTIF($B$4:B3197,"&lt;&gt;0")+1,0),0)</f>
        <v>0</v>
      </c>
      <c r="C3198" s="9">
        <f>'Dash Board'!$C$12+COUNT('Daily reducing balance'!$F$4:F3197)</f>
        <v>44924</v>
      </c>
      <c r="D3198">
        <f t="shared" si="350"/>
        <v>2022</v>
      </c>
      <c r="E3198">
        <f t="shared" si="351"/>
        <v>12</v>
      </c>
      <c r="F3198">
        <f>DAY('Dash Board'!$C$12+COUNT('Daily reducing balance'!$F$4:F3197))</f>
        <v>29</v>
      </c>
      <c r="G3198" s="8">
        <f t="shared" si="352"/>
        <v>182196.34484907668</v>
      </c>
      <c r="H3198" s="6">
        <f>G3198*'Dash Board'!$C$11/365</f>
        <v>52.41264714836452</v>
      </c>
      <c r="I3198" s="6">
        <f>H3198*'Dash Board'!$C$18/'Dash Board'!$C$11</f>
        <v>24.958403403983109</v>
      </c>
      <c r="J3198" s="6">
        <f>(G3198&gt;1)*PMT('Dash Board'!$C$11/365,$U$4,-'Dash Board'!$C$19)</f>
        <v>108.80376961660664</v>
      </c>
      <c r="K3198" s="6">
        <f t="shared" si="347"/>
        <v>0</v>
      </c>
      <c r="L3198" s="8">
        <f t="shared" si="348"/>
        <v>182139.95372660842</v>
      </c>
      <c r="N3198" s="8">
        <f t="shared" si="353"/>
        <v>83.845366212623532</v>
      </c>
      <c r="O3198" s="8">
        <f>IF(E3197&lt;&gt;E3198,SUM($N$4:N3198)-SUM($O$3:O3197),0)</f>
        <v>0</v>
      </c>
      <c r="P3198" s="6">
        <f>IF(B3198&gt;0,SUM($O$4:O3198)-SUM($P$3:P3197),0)</f>
        <v>0</v>
      </c>
      <c r="Q3198" s="6">
        <f t="shared" si="349"/>
        <v>24.958403403983109</v>
      </c>
      <c r="R3198" s="8">
        <f>IF(E3197&lt;&gt;E3198,SUM($Q$4:Q3198)-SUM($R$3:R3197),0)</f>
        <v>0</v>
      </c>
      <c r="S3198" s="6">
        <f>IF(B3198&gt;0,SUM($R$4:R3198)-SUM($S$3:S3197),0)</f>
        <v>0</v>
      </c>
    </row>
    <row r="3199" spans="1:19">
      <c r="A3199">
        <f>IF(E3198&lt;&gt;E3199,COUNTIF($A$4:A3198,"&lt;&gt;0")+1,0)</f>
        <v>0</v>
      </c>
      <c r="B3199">
        <f>IF(A3199&lt;&gt;0,IF(MOD(A3199,3)=0,COUNTIF($B$4:B3198,"&lt;&gt;0")+1,0),0)</f>
        <v>0</v>
      </c>
      <c r="C3199" s="9">
        <f>'Dash Board'!$C$12+COUNT('Daily reducing balance'!$F$4:F3198)</f>
        <v>44925</v>
      </c>
      <c r="D3199">
        <f t="shared" si="350"/>
        <v>2022</v>
      </c>
      <c r="E3199">
        <f t="shared" si="351"/>
        <v>12</v>
      </c>
      <c r="F3199">
        <f>DAY('Dash Board'!$C$12+COUNT('Daily reducing balance'!$F$4:F3198))</f>
        <v>30</v>
      </c>
      <c r="G3199" s="8">
        <f t="shared" si="352"/>
        <v>182139.95372660842</v>
      </c>
      <c r="H3199" s="6">
        <f>G3199*'Dash Board'!$C$11/365</f>
        <v>52.396425044640779</v>
      </c>
      <c r="I3199" s="6">
        <f>H3199*'Dash Board'!$C$18/'Dash Board'!$C$11</f>
        <v>24.950678592686089</v>
      </c>
      <c r="J3199" s="6">
        <f>(G3199&gt;1)*PMT('Dash Board'!$C$11/365,$U$4,-'Dash Board'!$C$19)</f>
        <v>108.80376961660664</v>
      </c>
      <c r="K3199" s="6">
        <f t="shared" si="347"/>
        <v>0</v>
      </c>
      <c r="L3199" s="8">
        <f t="shared" si="348"/>
        <v>182083.54638203644</v>
      </c>
      <c r="N3199" s="8">
        <f t="shared" si="353"/>
        <v>83.853091023920555</v>
      </c>
      <c r="O3199" s="8">
        <f>IF(E3198&lt;&gt;E3199,SUM($N$4:N3199)-SUM($O$3:O3198),0)</f>
        <v>0</v>
      </c>
      <c r="P3199" s="6">
        <f>IF(B3199&gt;0,SUM($O$4:O3199)-SUM($P$3:P3198),0)</f>
        <v>0</v>
      </c>
      <c r="Q3199" s="6">
        <f t="shared" si="349"/>
        <v>24.950678592686089</v>
      </c>
      <c r="R3199" s="8">
        <f>IF(E3198&lt;&gt;E3199,SUM($Q$4:Q3199)-SUM($R$3:R3198),0)</f>
        <v>0</v>
      </c>
      <c r="S3199" s="6">
        <f>IF(B3199&gt;0,SUM($R$4:R3199)-SUM($S$3:S3198),0)</f>
        <v>0</v>
      </c>
    </row>
    <row r="3200" spans="1:19">
      <c r="A3200">
        <f>IF(E3199&lt;&gt;E3200,COUNTIF($A$4:A3199,"&lt;&gt;0")+1,0)</f>
        <v>0</v>
      </c>
      <c r="B3200">
        <f>IF(A3200&lt;&gt;0,IF(MOD(A3200,3)=0,COUNTIF($B$4:B3199,"&lt;&gt;0")+1,0),0)</f>
        <v>0</v>
      </c>
      <c r="C3200" s="9">
        <f>'Dash Board'!$C$12+COUNT('Daily reducing balance'!$F$4:F3199)</f>
        <v>44926</v>
      </c>
      <c r="D3200">
        <f t="shared" si="350"/>
        <v>2022</v>
      </c>
      <c r="E3200">
        <f t="shared" si="351"/>
        <v>12</v>
      </c>
      <c r="F3200">
        <f>DAY('Dash Board'!$C$12+COUNT('Daily reducing balance'!$F$4:F3199))</f>
        <v>31</v>
      </c>
      <c r="G3200" s="8">
        <f t="shared" si="352"/>
        <v>182083.54638203644</v>
      </c>
      <c r="H3200" s="6">
        <f>G3200*'Dash Board'!$C$11/365</f>
        <v>52.380198274284446</v>
      </c>
      <c r="I3200" s="6">
        <f>H3200*'Dash Board'!$C$18/'Dash Board'!$C$11</f>
        <v>24.942951559183072</v>
      </c>
      <c r="J3200" s="6">
        <f>(G3200&gt;1)*PMT('Dash Board'!$C$11/365,$U$4,-'Dash Board'!$C$19)</f>
        <v>108.80376961660664</v>
      </c>
      <c r="K3200" s="6">
        <f t="shared" si="347"/>
        <v>0</v>
      </c>
      <c r="L3200" s="8">
        <f t="shared" si="348"/>
        <v>182027.1228106941</v>
      </c>
      <c r="N3200" s="8">
        <f t="shared" si="353"/>
        <v>83.860818057423572</v>
      </c>
      <c r="O3200" s="8">
        <f>IF(E3199&lt;&gt;E3200,SUM($N$4:N3200)-SUM($O$3:O3199),0)</f>
        <v>0</v>
      </c>
      <c r="P3200" s="6">
        <f>IF(B3200&gt;0,SUM($O$4:O3200)-SUM($P$3:P3199),0)</f>
        <v>0</v>
      </c>
      <c r="Q3200" s="6">
        <f t="shared" si="349"/>
        <v>24.942951559183072</v>
      </c>
      <c r="R3200" s="8">
        <f>IF(E3199&lt;&gt;E3200,SUM($Q$4:Q3200)-SUM($R$3:R3199),0)</f>
        <v>0</v>
      </c>
      <c r="S3200" s="6">
        <f>IF(B3200&gt;0,SUM($R$4:R3200)-SUM($S$3:S3199),0)</f>
        <v>0</v>
      </c>
    </row>
    <row r="3201" spans="1:19">
      <c r="A3201">
        <f>IF(E3200&lt;&gt;E3201,COUNTIF($A$4:A3200,"&lt;&gt;0")+1,0)</f>
        <v>105</v>
      </c>
      <c r="B3201">
        <f>IF(A3201&lt;&gt;0,IF(MOD(A3201,3)=0,COUNTIF($B$4:B3200,"&lt;&gt;0")+1,0),0)</f>
        <v>35</v>
      </c>
      <c r="C3201" s="9">
        <f>'Dash Board'!$C$12+COUNT('Daily reducing balance'!$F$4:F3200)</f>
        <v>44927</v>
      </c>
      <c r="D3201">
        <f t="shared" si="350"/>
        <v>2023</v>
      </c>
      <c r="E3201">
        <f t="shared" si="351"/>
        <v>1</v>
      </c>
      <c r="F3201">
        <f>DAY('Dash Board'!$C$12+COUNT('Daily reducing balance'!$F$4:F3200))</f>
        <v>1</v>
      </c>
      <c r="G3201" s="8">
        <f t="shared" si="352"/>
        <v>182027.1228106941</v>
      </c>
      <c r="H3201" s="6">
        <f>G3201*'Dash Board'!$C$11/365</f>
        <v>52.363966835953093</v>
      </c>
      <c r="I3201" s="6">
        <f>H3201*'Dash Board'!$C$18/'Dash Board'!$C$11</f>
        <v>24.935222302834806</v>
      </c>
      <c r="J3201" s="6">
        <f>(G3201&gt;1)*PMT('Dash Board'!$C$11/365,$U$4,-'Dash Board'!$C$19)</f>
        <v>108.80376961660664</v>
      </c>
      <c r="K3201" s="6">
        <f t="shared" si="347"/>
        <v>3372.9168581148047</v>
      </c>
      <c r="L3201" s="8">
        <f t="shared" si="348"/>
        <v>181970.68300791344</v>
      </c>
      <c r="N3201" s="8">
        <f t="shared" si="353"/>
        <v>83.868547313771842</v>
      </c>
      <c r="O3201" s="8">
        <f>IF(E3200&lt;&gt;E3201,SUM($N$4:N3201)-SUM($O$3:O3200),0)</f>
        <v>2596.3408341311733</v>
      </c>
      <c r="P3201" s="6">
        <f>IF(B3201&gt;0,SUM($O$4:O3201)-SUM($P$3:P3200),0)</f>
        <v>7683.8290534988919</v>
      </c>
      <c r="Q3201" s="6">
        <f t="shared" si="349"/>
        <v>24.935222302834806</v>
      </c>
      <c r="R3201" s="8">
        <f>IF(E3200&lt;&gt;E3201,SUM($Q$4:Q3201)-SUM($R$3:R3200),0)</f>
        <v>776.5760239836527</v>
      </c>
      <c r="S3201" s="6">
        <f>IF(B3201&gt;0,SUM($R$4:R3201)-SUM($S$3:S3200),0)</f>
        <v>2326.117751228885</v>
      </c>
    </row>
    <row r="3202" spans="1:19">
      <c r="A3202">
        <f>IF(E3201&lt;&gt;E3202,COUNTIF($A$4:A3201,"&lt;&gt;0")+1,0)</f>
        <v>0</v>
      </c>
      <c r="B3202">
        <f>IF(A3202&lt;&gt;0,IF(MOD(A3202,3)=0,COUNTIF($B$4:B3201,"&lt;&gt;0")+1,0),0)</f>
        <v>0</v>
      </c>
      <c r="C3202" s="9">
        <f>'Dash Board'!$C$12+COUNT('Daily reducing balance'!$F$4:F3201)</f>
        <v>44928</v>
      </c>
      <c r="D3202">
        <f t="shared" si="350"/>
        <v>2023</v>
      </c>
      <c r="E3202">
        <f t="shared" si="351"/>
        <v>1</v>
      </c>
      <c r="F3202">
        <f>DAY('Dash Board'!$C$12+COUNT('Daily reducing balance'!$F$4:F3201))</f>
        <v>2</v>
      </c>
      <c r="G3202" s="8">
        <f t="shared" si="352"/>
        <v>181970.68300791344</v>
      </c>
      <c r="H3202" s="6">
        <f>G3202*'Dash Board'!$C$11/365</f>
        <v>52.347730728303866</v>
      </c>
      <c r="I3202" s="6">
        <f>H3202*'Dash Board'!$C$18/'Dash Board'!$C$11</f>
        <v>24.927490823001843</v>
      </c>
      <c r="J3202" s="6">
        <f>(G3202&gt;1)*PMT('Dash Board'!$C$11/365,$U$4,-'Dash Board'!$C$19)</f>
        <v>108.80376961660664</v>
      </c>
      <c r="K3202" s="6">
        <f t="shared" si="347"/>
        <v>0</v>
      </c>
      <c r="L3202" s="8">
        <f t="shared" si="348"/>
        <v>181914.22696902513</v>
      </c>
      <c r="N3202" s="8">
        <f t="shared" si="353"/>
        <v>83.876278793604797</v>
      </c>
      <c r="O3202" s="8">
        <f>IF(E3201&lt;&gt;E3202,SUM($N$4:N3202)-SUM($O$3:O3201),0)</f>
        <v>0</v>
      </c>
      <c r="P3202" s="6">
        <f>IF(B3202&gt;0,SUM($O$4:O3202)-SUM($P$3:P3201),0)</f>
        <v>0</v>
      </c>
      <c r="Q3202" s="6">
        <f t="shared" si="349"/>
        <v>24.927490823001843</v>
      </c>
      <c r="R3202" s="8">
        <f>IF(E3201&lt;&gt;E3202,SUM($Q$4:Q3202)-SUM($R$3:R3201),0)</f>
        <v>0</v>
      </c>
      <c r="S3202" s="6">
        <f>IF(B3202&gt;0,SUM($R$4:R3202)-SUM($S$3:S3201),0)</f>
        <v>0</v>
      </c>
    </row>
    <row r="3203" spans="1:19">
      <c r="A3203">
        <f>IF(E3202&lt;&gt;E3203,COUNTIF($A$4:A3202,"&lt;&gt;0")+1,0)</f>
        <v>0</v>
      </c>
      <c r="B3203">
        <f>IF(A3203&lt;&gt;0,IF(MOD(A3203,3)=0,COUNTIF($B$4:B3202,"&lt;&gt;0")+1,0),0)</f>
        <v>0</v>
      </c>
      <c r="C3203" s="9">
        <f>'Dash Board'!$C$12+COUNT('Daily reducing balance'!$F$4:F3202)</f>
        <v>44929</v>
      </c>
      <c r="D3203">
        <f t="shared" si="350"/>
        <v>2023</v>
      </c>
      <c r="E3203">
        <f t="shared" si="351"/>
        <v>1</v>
      </c>
      <c r="F3203">
        <f>DAY('Dash Board'!$C$12+COUNT('Daily reducing balance'!$F$4:F3202))</f>
        <v>3</v>
      </c>
      <c r="G3203" s="8">
        <f t="shared" si="352"/>
        <v>181914.22696902513</v>
      </c>
      <c r="H3203" s="6">
        <f>G3203*'Dash Board'!$C$11/365</f>
        <v>52.331489949993525</v>
      </c>
      <c r="I3203" s="6">
        <f>H3203*'Dash Board'!$C$18/'Dash Board'!$C$11</f>
        <v>24.91975711904454</v>
      </c>
      <c r="J3203" s="6">
        <f>(G3203&gt;1)*PMT('Dash Board'!$C$11/365,$U$4,-'Dash Board'!$C$19)</f>
        <v>108.80376961660664</v>
      </c>
      <c r="K3203" s="6">
        <f t="shared" si="347"/>
        <v>0</v>
      </c>
      <c r="L3203" s="8">
        <f t="shared" si="348"/>
        <v>181857.75468935849</v>
      </c>
      <c r="N3203" s="8">
        <f t="shared" si="353"/>
        <v>83.884012497562111</v>
      </c>
      <c r="O3203" s="8">
        <f>IF(E3202&lt;&gt;E3203,SUM($N$4:N3203)-SUM($O$3:O3202),0)</f>
        <v>0</v>
      </c>
      <c r="P3203" s="6">
        <f>IF(B3203&gt;0,SUM($O$4:O3203)-SUM($P$3:P3202),0)</f>
        <v>0</v>
      </c>
      <c r="Q3203" s="6">
        <f t="shared" si="349"/>
        <v>24.91975711904454</v>
      </c>
      <c r="R3203" s="8">
        <f>IF(E3202&lt;&gt;E3203,SUM($Q$4:Q3203)-SUM($R$3:R3202),0)</f>
        <v>0</v>
      </c>
      <c r="S3203" s="6">
        <f>IF(B3203&gt;0,SUM($R$4:R3203)-SUM($S$3:S3202),0)</f>
        <v>0</v>
      </c>
    </row>
    <row r="3204" spans="1:19">
      <c r="A3204">
        <f>IF(E3203&lt;&gt;E3204,COUNTIF($A$4:A3203,"&lt;&gt;0")+1,0)</f>
        <v>0</v>
      </c>
      <c r="B3204">
        <f>IF(A3204&lt;&gt;0,IF(MOD(A3204,3)=0,COUNTIF($B$4:B3203,"&lt;&gt;0")+1,0),0)</f>
        <v>0</v>
      </c>
      <c r="C3204" s="9">
        <f>'Dash Board'!$C$12+COUNT('Daily reducing balance'!$F$4:F3203)</f>
        <v>44930</v>
      </c>
      <c r="D3204">
        <f t="shared" si="350"/>
        <v>2023</v>
      </c>
      <c r="E3204">
        <f t="shared" si="351"/>
        <v>1</v>
      </c>
      <c r="F3204">
        <f>DAY('Dash Board'!$C$12+COUNT('Daily reducing balance'!$F$4:F3203))</f>
        <v>4</v>
      </c>
      <c r="G3204" s="8">
        <f t="shared" si="352"/>
        <v>181857.75468935849</v>
      </c>
      <c r="H3204" s="6">
        <f>G3204*'Dash Board'!$C$11/365</f>
        <v>52.315244499678471</v>
      </c>
      <c r="I3204" s="6">
        <f>H3204*'Dash Board'!$C$18/'Dash Board'!$C$11</f>
        <v>24.912021190323085</v>
      </c>
      <c r="J3204" s="6">
        <f>(G3204&gt;1)*PMT('Dash Board'!$C$11/365,$U$4,-'Dash Board'!$C$19)</f>
        <v>108.80376961660664</v>
      </c>
      <c r="K3204" s="6">
        <f t="shared" si="347"/>
        <v>0</v>
      </c>
      <c r="L3204" s="8">
        <f t="shared" si="348"/>
        <v>181801.26616424156</v>
      </c>
      <c r="N3204" s="8">
        <f t="shared" si="353"/>
        <v>83.891748426283556</v>
      </c>
      <c r="O3204" s="8">
        <f>IF(E3203&lt;&gt;E3204,SUM($N$4:N3204)-SUM($O$3:O3203),0)</f>
        <v>0</v>
      </c>
      <c r="P3204" s="6">
        <f>IF(B3204&gt;0,SUM($O$4:O3204)-SUM($P$3:P3203),0)</f>
        <v>0</v>
      </c>
      <c r="Q3204" s="6">
        <f t="shared" si="349"/>
        <v>24.912021190323085</v>
      </c>
      <c r="R3204" s="8">
        <f>IF(E3203&lt;&gt;E3204,SUM($Q$4:Q3204)-SUM($R$3:R3203),0)</f>
        <v>0</v>
      </c>
      <c r="S3204" s="6">
        <f>IF(B3204&gt;0,SUM($R$4:R3204)-SUM($S$3:S3203),0)</f>
        <v>0</v>
      </c>
    </row>
    <row r="3205" spans="1:19">
      <c r="A3205">
        <f>IF(E3204&lt;&gt;E3205,COUNTIF($A$4:A3204,"&lt;&gt;0")+1,0)</f>
        <v>0</v>
      </c>
      <c r="B3205">
        <f>IF(A3205&lt;&gt;0,IF(MOD(A3205,3)=0,COUNTIF($B$4:B3204,"&lt;&gt;0")+1,0),0)</f>
        <v>0</v>
      </c>
      <c r="C3205" s="9">
        <f>'Dash Board'!$C$12+COUNT('Daily reducing balance'!$F$4:F3204)</f>
        <v>44931</v>
      </c>
      <c r="D3205">
        <f t="shared" si="350"/>
        <v>2023</v>
      </c>
      <c r="E3205">
        <f t="shared" si="351"/>
        <v>1</v>
      </c>
      <c r="F3205">
        <f>DAY('Dash Board'!$C$12+COUNT('Daily reducing balance'!$F$4:F3204))</f>
        <v>5</v>
      </c>
      <c r="G3205" s="8">
        <f t="shared" si="352"/>
        <v>181801.26616424156</v>
      </c>
      <c r="H3205" s="6">
        <f>G3205*'Dash Board'!$C$11/365</f>
        <v>52.29899437601469</v>
      </c>
      <c r="I3205" s="6">
        <f>H3205*'Dash Board'!$C$18/'Dash Board'!$C$11</f>
        <v>24.904283036197473</v>
      </c>
      <c r="J3205" s="6">
        <f>(G3205&gt;1)*PMT('Dash Board'!$C$11/365,$U$4,-'Dash Board'!$C$19)</f>
        <v>108.80376961660664</v>
      </c>
      <c r="K3205" s="6">
        <f t="shared" ref="K3205:K3268" si="354">IF(F3205=1,SUMIFS($J$4:$J$7308,$D$4:$D$7308,"="&amp;YEAR(C3205),$E$4:$E$7308,"="&amp;MONTH(C3205)),0)</f>
        <v>0</v>
      </c>
      <c r="L3205" s="8">
        <f t="shared" ref="L3205:L3268" si="355">IF(G3205+H3205-J3205&lt;0,0,G3205+H3205-J3205)</f>
        <v>181744.76138900095</v>
      </c>
      <c r="N3205" s="8">
        <f t="shared" si="353"/>
        <v>83.899486580409175</v>
      </c>
      <c r="O3205" s="8">
        <f>IF(E3204&lt;&gt;E3205,SUM($N$4:N3205)-SUM($O$3:O3204),0)</f>
        <v>0</v>
      </c>
      <c r="P3205" s="6">
        <f>IF(B3205&gt;0,SUM($O$4:O3205)-SUM($P$3:P3204),0)</f>
        <v>0</v>
      </c>
      <c r="Q3205" s="6">
        <f t="shared" ref="Q3205:Q3268" si="356">I3205</f>
        <v>24.904283036197473</v>
      </c>
      <c r="R3205" s="8">
        <f>IF(E3204&lt;&gt;E3205,SUM($Q$4:Q3205)-SUM($R$3:R3204),0)</f>
        <v>0</v>
      </c>
      <c r="S3205" s="6">
        <f>IF(B3205&gt;0,SUM($R$4:R3205)-SUM($S$3:S3204),0)</f>
        <v>0</v>
      </c>
    </row>
    <row r="3206" spans="1:19">
      <c r="A3206">
        <f>IF(E3205&lt;&gt;E3206,COUNTIF($A$4:A3205,"&lt;&gt;0")+1,0)</f>
        <v>0</v>
      </c>
      <c r="B3206">
        <f>IF(A3206&lt;&gt;0,IF(MOD(A3206,3)=0,COUNTIF($B$4:B3205,"&lt;&gt;0")+1,0),0)</f>
        <v>0</v>
      </c>
      <c r="C3206" s="9">
        <f>'Dash Board'!$C$12+COUNT('Daily reducing balance'!$F$4:F3205)</f>
        <v>44932</v>
      </c>
      <c r="D3206">
        <f t="shared" si="350"/>
        <v>2023</v>
      </c>
      <c r="E3206">
        <f t="shared" si="351"/>
        <v>1</v>
      </c>
      <c r="F3206">
        <f>DAY('Dash Board'!$C$12+COUNT('Daily reducing balance'!$F$4:F3205))</f>
        <v>6</v>
      </c>
      <c r="G3206" s="8">
        <f t="shared" si="352"/>
        <v>181744.76138900095</v>
      </c>
      <c r="H3206" s="6">
        <f>G3206*'Dash Board'!$C$11/365</f>
        <v>52.282739577657807</v>
      </c>
      <c r="I3206" s="6">
        <f>H3206*'Dash Board'!$C$18/'Dash Board'!$C$11</f>
        <v>24.896542656027531</v>
      </c>
      <c r="J3206" s="6">
        <f>(G3206&gt;1)*PMT('Dash Board'!$C$11/365,$U$4,-'Dash Board'!$C$19)</f>
        <v>108.80376961660664</v>
      </c>
      <c r="K3206" s="6">
        <f t="shared" si="354"/>
        <v>0</v>
      </c>
      <c r="L3206" s="8">
        <f t="shared" si="355"/>
        <v>181688.24035896201</v>
      </c>
      <c r="N3206" s="8">
        <f t="shared" si="353"/>
        <v>83.907226960579109</v>
      </c>
      <c r="O3206" s="8">
        <f>IF(E3205&lt;&gt;E3206,SUM($N$4:N3206)-SUM($O$3:O3205),0)</f>
        <v>0</v>
      </c>
      <c r="P3206" s="6">
        <f>IF(B3206&gt;0,SUM($O$4:O3206)-SUM($P$3:P3205),0)</f>
        <v>0</v>
      </c>
      <c r="Q3206" s="6">
        <f t="shared" si="356"/>
        <v>24.896542656027531</v>
      </c>
      <c r="R3206" s="8">
        <f>IF(E3205&lt;&gt;E3206,SUM($Q$4:Q3206)-SUM($R$3:R3205),0)</f>
        <v>0</v>
      </c>
      <c r="S3206" s="6">
        <f>IF(B3206&gt;0,SUM($R$4:R3206)-SUM($S$3:S3205),0)</f>
        <v>0</v>
      </c>
    </row>
    <row r="3207" spans="1:19">
      <c r="A3207">
        <f>IF(E3206&lt;&gt;E3207,COUNTIF($A$4:A3206,"&lt;&gt;0")+1,0)</f>
        <v>0</v>
      </c>
      <c r="B3207">
        <f>IF(A3207&lt;&gt;0,IF(MOD(A3207,3)=0,COUNTIF($B$4:B3206,"&lt;&gt;0")+1,0),0)</f>
        <v>0</v>
      </c>
      <c r="C3207" s="9">
        <f>'Dash Board'!$C$12+COUNT('Daily reducing balance'!$F$4:F3206)</f>
        <v>44933</v>
      </c>
      <c r="D3207">
        <f t="shared" si="350"/>
        <v>2023</v>
      </c>
      <c r="E3207">
        <f t="shared" si="351"/>
        <v>1</v>
      </c>
      <c r="F3207">
        <f>DAY('Dash Board'!$C$12+COUNT('Daily reducing balance'!$F$4:F3206))</f>
        <v>7</v>
      </c>
      <c r="G3207" s="8">
        <f t="shared" si="352"/>
        <v>181688.24035896201</v>
      </c>
      <c r="H3207" s="6">
        <f>G3207*'Dash Board'!$C$11/365</f>
        <v>52.266480103263049</v>
      </c>
      <c r="I3207" s="6">
        <f>H3207*'Dash Board'!$C$18/'Dash Board'!$C$11</f>
        <v>24.888800049172882</v>
      </c>
      <c r="J3207" s="6">
        <f>(G3207&gt;1)*PMT('Dash Board'!$C$11/365,$U$4,-'Dash Board'!$C$19)</f>
        <v>108.80376961660664</v>
      </c>
      <c r="K3207" s="6">
        <f t="shared" si="354"/>
        <v>0</v>
      </c>
      <c r="L3207" s="8">
        <f t="shared" si="355"/>
        <v>181631.70306944865</v>
      </c>
      <c r="N3207" s="8">
        <f t="shared" si="353"/>
        <v>83.914969567433758</v>
      </c>
      <c r="O3207" s="8">
        <f>IF(E3206&lt;&gt;E3207,SUM($N$4:N3207)-SUM($O$3:O3206),0)</f>
        <v>0</v>
      </c>
      <c r="P3207" s="6">
        <f>IF(B3207&gt;0,SUM($O$4:O3207)-SUM($P$3:P3206),0)</f>
        <v>0</v>
      </c>
      <c r="Q3207" s="6">
        <f t="shared" si="356"/>
        <v>24.888800049172882</v>
      </c>
      <c r="R3207" s="8">
        <f>IF(E3206&lt;&gt;E3207,SUM($Q$4:Q3207)-SUM($R$3:R3206),0)</f>
        <v>0</v>
      </c>
      <c r="S3207" s="6">
        <f>IF(B3207&gt;0,SUM($R$4:R3207)-SUM($S$3:S3206),0)</f>
        <v>0</v>
      </c>
    </row>
    <row r="3208" spans="1:19">
      <c r="A3208">
        <f>IF(E3207&lt;&gt;E3208,COUNTIF($A$4:A3207,"&lt;&gt;0")+1,0)</f>
        <v>0</v>
      </c>
      <c r="B3208">
        <f>IF(A3208&lt;&gt;0,IF(MOD(A3208,3)=0,COUNTIF($B$4:B3207,"&lt;&gt;0")+1,0),0)</f>
        <v>0</v>
      </c>
      <c r="C3208" s="9">
        <f>'Dash Board'!$C$12+COUNT('Daily reducing balance'!$F$4:F3207)</f>
        <v>44934</v>
      </c>
      <c r="D3208">
        <f t="shared" si="350"/>
        <v>2023</v>
      </c>
      <c r="E3208">
        <f t="shared" si="351"/>
        <v>1</v>
      </c>
      <c r="F3208">
        <f>DAY('Dash Board'!$C$12+COUNT('Daily reducing balance'!$F$4:F3207))</f>
        <v>8</v>
      </c>
      <c r="G3208" s="8">
        <f t="shared" si="352"/>
        <v>181631.70306944865</v>
      </c>
      <c r="H3208" s="6">
        <f>G3208*'Dash Board'!$C$11/365</f>
        <v>52.250215951485224</v>
      </c>
      <c r="I3208" s="6">
        <f>H3208*'Dash Board'!$C$18/'Dash Board'!$C$11</f>
        <v>24.881055214992966</v>
      </c>
      <c r="J3208" s="6">
        <f>(G3208&gt;1)*PMT('Dash Board'!$C$11/365,$U$4,-'Dash Board'!$C$19)</f>
        <v>108.80376961660664</v>
      </c>
      <c r="K3208" s="6">
        <f t="shared" si="354"/>
        <v>0</v>
      </c>
      <c r="L3208" s="8">
        <f t="shared" si="355"/>
        <v>181575.14951578353</v>
      </c>
      <c r="N3208" s="8">
        <f t="shared" si="353"/>
        <v>83.922714401613675</v>
      </c>
      <c r="O3208" s="8">
        <f>IF(E3207&lt;&gt;E3208,SUM($N$4:N3208)-SUM($O$3:O3207),0)</f>
        <v>0</v>
      </c>
      <c r="P3208" s="6">
        <f>IF(B3208&gt;0,SUM($O$4:O3208)-SUM($P$3:P3207),0)</f>
        <v>0</v>
      </c>
      <c r="Q3208" s="6">
        <f t="shared" si="356"/>
        <v>24.881055214992966</v>
      </c>
      <c r="R3208" s="8">
        <f>IF(E3207&lt;&gt;E3208,SUM($Q$4:Q3208)-SUM($R$3:R3207),0)</f>
        <v>0</v>
      </c>
      <c r="S3208" s="6">
        <f>IF(B3208&gt;0,SUM($R$4:R3208)-SUM($S$3:S3207),0)</f>
        <v>0</v>
      </c>
    </row>
    <row r="3209" spans="1:19">
      <c r="A3209">
        <f>IF(E3208&lt;&gt;E3209,COUNTIF($A$4:A3208,"&lt;&gt;0")+1,0)</f>
        <v>0</v>
      </c>
      <c r="B3209">
        <f>IF(A3209&lt;&gt;0,IF(MOD(A3209,3)=0,COUNTIF($B$4:B3208,"&lt;&gt;0")+1,0),0)</f>
        <v>0</v>
      </c>
      <c r="C3209" s="9">
        <f>'Dash Board'!$C$12+COUNT('Daily reducing balance'!$F$4:F3208)</f>
        <v>44935</v>
      </c>
      <c r="D3209">
        <f t="shared" si="350"/>
        <v>2023</v>
      </c>
      <c r="E3209">
        <f t="shared" si="351"/>
        <v>1</v>
      </c>
      <c r="F3209">
        <f>DAY('Dash Board'!$C$12+COUNT('Daily reducing balance'!$F$4:F3208))</f>
        <v>9</v>
      </c>
      <c r="G3209" s="8">
        <f t="shared" si="352"/>
        <v>181575.14951578353</v>
      </c>
      <c r="H3209" s="6">
        <f>G3209*'Dash Board'!$C$11/365</f>
        <v>52.233947120978819</v>
      </c>
      <c r="I3209" s="6">
        <f>H3209*'Dash Board'!$C$18/'Dash Board'!$C$11</f>
        <v>24.873308152847056</v>
      </c>
      <c r="J3209" s="6">
        <f>(G3209&gt;1)*PMT('Dash Board'!$C$11/365,$U$4,-'Dash Board'!$C$19)</f>
        <v>108.80376961660664</v>
      </c>
      <c r="K3209" s="6">
        <f t="shared" si="354"/>
        <v>0</v>
      </c>
      <c r="L3209" s="8">
        <f t="shared" si="355"/>
        <v>181518.5796932879</v>
      </c>
      <c r="N3209" s="8">
        <f t="shared" si="353"/>
        <v>83.930461463759585</v>
      </c>
      <c r="O3209" s="8">
        <f>IF(E3208&lt;&gt;E3209,SUM($N$4:N3209)-SUM($O$3:O3208),0)</f>
        <v>0</v>
      </c>
      <c r="P3209" s="6">
        <f>IF(B3209&gt;0,SUM($O$4:O3209)-SUM($P$3:P3208),0)</f>
        <v>0</v>
      </c>
      <c r="Q3209" s="6">
        <f t="shared" si="356"/>
        <v>24.873308152847056</v>
      </c>
      <c r="R3209" s="8">
        <f>IF(E3208&lt;&gt;E3209,SUM($Q$4:Q3209)-SUM($R$3:R3208),0)</f>
        <v>0</v>
      </c>
      <c r="S3209" s="6">
        <f>IF(B3209&gt;0,SUM($R$4:R3209)-SUM($S$3:S3208),0)</f>
        <v>0</v>
      </c>
    </row>
    <row r="3210" spans="1:19">
      <c r="A3210">
        <f>IF(E3209&lt;&gt;E3210,COUNTIF($A$4:A3209,"&lt;&gt;0")+1,0)</f>
        <v>0</v>
      </c>
      <c r="B3210">
        <f>IF(A3210&lt;&gt;0,IF(MOD(A3210,3)=0,COUNTIF($B$4:B3209,"&lt;&gt;0")+1,0),0)</f>
        <v>0</v>
      </c>
      <c r="C3210" s="9">
        <f>'Dash Board'!$C$12+COUNT('Daily reducing balance'!$F$4:F3209)</f>
        <v>44936</v>
      </c>
      <c r="D3210">
        <f t="shared" si="350"/>
        <v>2023</v>
      </c>
      <c r="E3210">
        <f t="shared" si="351"/>
        <v>1</v>
      </c>
      <c r="F3210">
        <f>DAY('Dash Board'!$C$12+COUNT('Daily reducing balance'!$F$4:F3209))</f>
        <v>10</v>
      </c>
      <c r="G3210" s="8">
        <f t="shared" si="352"/>
        <v>181518.5796932879</v>
      </c>
      <c r="H3210" s="6">
        <f>G3210*'Dash Board'!$C$11/365</f>
        <v>52.217673610397888</v>
      </c>
      <c r="I3210" s="6">
        <f>H3210*'Dash Board'!$C$18/'Dash Board'!$C$11</f>
        <v>24.865558862094232</v>
      </c>
      <c r="J3210" s="6">
        <f>(G3210&gt;1)*PMT('Dash Board'!$C$11/365,$U$4,-'Dash Board'!$C$19)</f>
        <v>108.80376961660664</v>
      </c>
      <c r="K3210" s="6">
        <f t="shared" si="354"/>
        <v>0</v>
      </c>
      <c r="L3210" s="8">
        <f t="shared" si="355"/>
        <v>181461.99359728169</v>
      </c>
      <c r="N3210" s="8">
        <f t="shared" si="353"/>
        <v>83.938210754512411</v>
      </c>
      <c r="O3210" s="8">
        <f>IF(E3209&lt;&gt;E3210,SUM($N$4:N3210)-SUM($O$3:O3209),0)</f>
        <v>0</v>
      </c>
      <c r="P3210" s="6">
        <f>IF(B3210&gt;0,SUM($O$4:O3210)-SUM($P$3:P3209),0)</f>
        <v>0</v>
      </c>
      <c r="Q3210" s="6">
        <f t="shared" si="356"/>
        <v>24.865558862094232</v>
      </c>
      <c r="R3210" s="8">
        <f>IF(E3209&lt;&gt;E3210,SUM($Q$4:Q3210)-SUM($R$3:R3209),0)</f>
        <v>0</v>
      </c>
      <c r="S3210" s="6">
        <f>IF(B3210&gt;0,SUM($R$4:R3210)-SUM($S$3:S3209),0)</f>
        <v>0</v>
      </c>
    </row>
    <row r="3211" spans="1:19">
      <c r="A3211">
        <f>IF(E3210&lt;&gt;E3211,COUNTIF($A$4:A3210,"&lt;&gt;0")+1,0)</f>
        <v>0</v>
      </c>
      <c r="B3211">
        <f>IF(A3211&lt;&gt;0,IF(MOD(A3211,3)=0,COUNTIF($B$4:B3210,"&lt;&gt;0")+1,0),0)</f>
        <v>0</v>
      </c>
      <c r="C3211" s="9">
        <f>'Dash Board'!$C$12+COUNT('Daily reducing balance'!$F$4:F3210)</f>
        <v>44937</v>
      </c>
      <c r="D3211">
        <f t="shared" si="350"/>
        <v>2023</v>
      </c>
      <c r="E3211">
        <f t="shared" si="351"/>
        <v>1</v>
      </c>
      <c r="F3211">
        <f>DAY('Dash Board'!$C$12+COUNT('Daily reducing balance'!$F$4:F3210))</f>
        <v>11</v>
      </c>
      <c r="G3211" s="8">
        <f t="shared" si="352"/>
        <v>181461.99359728169</v>
      </c>
      <c r="H3211" s="6">
        <f>G3211*'Dash Board'!$C$11/365</f>
        <v>52.201395418396096</v>
      </c>
      <c r="I3211" s="6">
        <f>H3211*'Dash Board'!$C$18/'Dash Board'!$C$11</f>
        <v>24.857807342093384</v>
      </c>
      <c r="J3211" s="6">
        <f>(G3211&gt;1)*PMT('Dash Board'!$C$11/365,$U$4,-'Dash Board'!$C$19)</f>
        <v>108.80376961660664</v>
      </c>
      <c r="K3211" s="6">
        <f t="shared" si="354"/>
        <v>0</v>
      </c>
      <c r="L3211" s="8">
        <f t="shared" si="355"/>
        <v>181405.39122308348</v>
      </c>
      <c r="N3211" s="8">
        <f t="shared" si="353"/>
        <v>83.945962274513263</v>
      </c>
      <c r="O3211" s="8">
        <f>IF(E3210&lt;&gt;E3211,SUM($N$4:N3211)-SUM($O$3:O3210),0)</f>
        <v>0</v>
      </c>
      <c r="P3211" s="6">
        <f>IF(B3211&gt;0,SUM($O$4:O3211)-SUM($P$3:P3210),0)</f>
        <v>0</v>
      </c>
      <c r="Q3211" s="6">
        <f t="shared" si="356"/>
        <v>24.857807342093384</v>
      </c>
      <c r="R3211" s="8">
        <f>IF(E3210&lt;&gt;E3211,SUM($Q$4:Q3211)-SUM($R$3:R3210),0)</f>
        <v>0</v>
      </c>
      <c r="S3211" s="6">
        <f>IF(B3211&gt;0,SUM($R$4:R3211)-SUM($S$3:S3210),0)</f>
        <v>0</v>
      </c>
    </row>
    <row r="3212" spans="1:19">
      <c r="A3212">
        <f>IF(E3211&lt;&gt;E3212,COUNTIF($A$4:A3211,"&lt;&gt;0")+1,0)</f>
        <v>0</v>
      </c>
      <c r="B3212">
        <f>IF(A3212&lt;&gt;0,IF(MOD(A3212,3)=0,COUNTIF($B$4:B3211,"&lt;&gt;0")+1,0),0)</f>
        <v>0</v>
      </c>
      <c r="C3212" s="9">
        <f>'Dash Board'!$C$12+COUNT('Daily reducing balance'!$F$4:F3211)</f>
        <v>44938</v>
      </c>
      <c r="D3212">
        <f t="shared" si="350"/>
        <v>2023</v>
      </c>
      <c r="E3212">
        <f t="shared" si="351"/>
        <v>1</v>
      </c>
      <c r="F3212">
        <f>DAY('Dash Board'!$C$12+COUNT('Daily reducing balance'!$F$4:F3211))</f>
        <v>12</v>
      </c>
      <c r="G3212" s="8">
        <f t="shared" si="352"/>
        <v>181405.39122308348</v>
      </c>
      <c r="H3212" s="6">
        <f>G3212*'Dash Board'!$C$11/365</f>
        <v>52.185112543626758</v>
      </c>
      <c r="I3212" s="6">
        <f>H3212*'Dash Board'!$C$18/'Dash Board'!$C$11</f>
        <v>24.850053592203221</v>
      </c>
      <c r="J3212" s="6">
        <f>(G3212&gt;1)*PMT('Dash Board'!$C$11/365,$U$4,-'Dash Board'!$C$19)</f>
        <v>108.80376961660664</v>
      </c>
      <c r="K3212" s="6">
        <f t="shared" si="354"/>
        <v>0</v>
      </c>
      <c r="L3212" s="8">
        <f t="shared" si="355"/>
        <v>181348.77256601051</v>
      </c>
      <c r="N3212" s="8">
        <f t="shared" si="353"/>
        <v>83.95371602440342</v>
      </c>
      <c r="O3212" s="8">
        <f>IF(E3211&lt;&gt;E3212,SUM($N$4:N3212)-SUM($O$3:O3211),0)</f>
        <v>0</v>
      </c>
      <c r="P3212" s="6">
        <f>IF(B3212&gt;0,SUM($O$4:O3212)-SUM($P$3:P3211),0)</f>
        <v>0</v>
      </c>
      <c r="Q3212" s="6">
        <f t="shared" si="356"/>
        <v>24.850053592203221</v>
      </c>
      <c r="R3212" s="8">
        <f>IF(E3211&lt;&gt;E3212,SUM($Q$4:Q3212)-SUM($R$3:R3211),0)</f>
        <v>0</v>
      </c>
      <c r="S3212" s="6">
        <f>IF(B3212&gt;0,SUM($R$4:R3212)-SUM($S$3:S3211),0)</f>
        <v>0</v>
      </c>
    </row>
    <row r="3213" spans="1:19">
      <c r="A3213">
        <f>IF(E3212&lt;&gt;E3213,COUNTIF($A$4:A3212,"&lt;&gt;0")+1,0)</f>
        <v>0</v>
      </c>
      <c r="B3213">
        <f>IF(A3213&lt;&gt;0,IF(MOD(A3213,3)=0,COUNTIF($B$4:B3212,"&lt;&gt;0")+1,0),0)</f>
        <v>0</v>
      </c>
      <c r="C3213" s="9">
        <f>'Dash Board'!$C$12+COUNT('Daily reducing balance'!$F$4:F3212)</f>
        <v>44939</v>
      </c>
      <c r="D3213">
        <f t="shared" si="350"/>
        <v>2023</v>
      </c>
      <c r="E3213">
        <f t="shared" si="351"/>
        <v>1</v>
      </c>
      <c r="F3213">
        <f>DAY('Dash Board'!$C$12+COUNT('Daily reducing balance'!$F$4:F3212))</f>
        <v>13</v>
      </c>
      <c r="G3213" s="8">
        <f t="shared" si="352"/>
        <v>181348.77256601051</v>
      </c>
      <c r="H3213" s="6">
        <f>G3213*'Dash Board'!$C$11/365</f>
        <v>52.168824984742749</v>
      </c>
      <c r="I3213" s="6">
        <f>H3213*'Dash Board'!$C$18/'Dash Board'!$C$11</f>
        <v>24.842297611782264</v>
      </c>
      <c r="J3213" s="6">
        <f>(G3213&gt;1)*PMT('Dash Board'!$C$11/365,$U$4,-'Dash Board'!$C$19)</f>
        <v>108.80376961660664</v>
      </c>
      <c r="K3213" s="6">
        <f t="shared" si="354"/>
        <v>0</v>
      </c>
      <c r="L3213" s="8">
        <f t="shared" si="355"/>
        <v>181292.13762137864</v>
      </c>
      <c r="N3213" s="8">
        <f t="shared" si="353"/>
        <v>83.961472004824373</v>
      </c>
      <c r="O3213" s="8">
        <f>IF(E3212&lt;&gt;E3213,SUM($N$4:N3213)-SUM($O$3:O3212),0)</f>
        <v>0</v>
      </c>
      <c r="P3213" s="6">
        <f>IF(B3213&gt;0,SUM($O$4:O3213)-SUM($P$3:P3212),0)</f>
        <v>0</v>
      </c>
      <c r="Q3213" s="6">
        <f t="shared" si="356"/>
        <v>24.842297611782264</v>
      </c>
      <c r="R3213" s="8">
        <f>IF(E3212&lt;&gt;E3213,SUM($Q$4:Q3213)-SUM($R$3:R3212),0)</f>
        <v>0</v>
      </c>
      <c r="S3213" s="6">
        <f>IF(B3213&gt;0,SUM($R$4:R3213)-SUM($S$3:S3212),0)</f>
        <v>0</v>
      </c>
    </row>
    <row r="3214" spans="1:19">
      <c r="A3214">
        <f>IF(E3213&lt;&gt;E3214,COUNTIF($A$4:A3213,"&lt;&gt;0")+1,0)</f>
        <v>0</v>
      </c>
      <c r="B3214">
        <f>IF(A3214&lt;&gt;0,IF(MOD(A3214,3)=0,COUNTIF($B$4:B3213,"&lt;&gt;0")+1,0),0)</f>
        <v>0</v>
      </c>
      <c r="C3214" s="9">
        <f>'Dash Board'!$C$12+COUNT('Daily reducing balance'!$F$4:F3213)</f>
        <v>44940</v>
      </c>
      <c r="D3214">
        <f t="shared" si="350"/>
        <v>2023</v>
      </c>
      <c r="E3214">
        <f t="shared" si="351"/>
        <v>1</v>
      </c>
      <c r="F3214">
        <f>DAY('Dash Board'!$C$12+COUNT('Daily reducing balance'!$F$4:F3213))</f>
        <v>14</v>
      </c>
      <c r="G3214" s="8">
        <f t="shared" si="352"/>
        <v>181292.13762137864</v>
      </c>
      <c r="H3214" s="6">
        <f>G3214*'Dash Board'!$C$11/365</f>
        <v>52.152532740396595</v>
      </c>
      <c r="I3214" s="6">
        <f>H3214*'Dash Board'!$C$18/'Dash Board'!$C$11</f>
        <v>24.834539400188859</v>
      </c>
      <c r="J3214" s="6">
        <f>(G3214&gt;1)*PMT('Dash Board'!$C$11/365,$U$4,-'Dash Board'!$C$19)</f>
        <v>108.80376961660664</v>
      </c>
      <c r="K3214" s="6">
        <f t="shared" si="354"/>
        <v>0</v>
      </c>
      <c r="L3214" s="8">
        <f t="shared" si="355"/>
        <v>181235.48638450244</v>
      </c>
      <c r="N3214" s="8">
        <f t="shared" si="353"/>
        <v>83.969230216417785</v>
      </c>
      <c r="O3214" s="8">
        <f>IF(E3213&lt;&gt;E3214,SUM($N$4:N3214)-SUM($O$3:O3213),0)</f>
        <v>0</v>
      </c>
      <c r="P3214" s="6">
        <f>IF(B3214&gt;0,SUM($O$4:O3214)-SUM($P$3:P3213),0)</f>
        <v>0</v>
      </c>
      <c r="Q3214" s="6">
        <f t="shared" si="356"/>
        <v>24.834539400188859</v>
      </c>
      <c r="R3214" s="8">
        <f>IF(E3213&lt;&gt;E3214,SUM($Q$4:Q3214)-SUM($R$3:R3213),0)</f>
        <v>0</v>
      </c>
      <c r="S3214" s="6">
        <f>IF(B3214&gt;0,SUM($R$4:R3214)-SUM($S$3:S3213),0)</f>
        <v>0</v>
      </c>
    </row>
    <row r="3215" spans="1:19">
      <c r="A3215">
        <f>IF(E3214&lt;&gt;E3215,COUNTIF($A$4:A3214,"&lt;&gt;0")+1,0)</f>
        <v>0</v>
      </c>
      <c r="B3215">
        <f>IF(A3215&lt;&gt;0,IF(MOD(A3215,3)=0,COUNTIF($B$4:B3214,"&lt;&gt;0")+1,0),0)</f>
        <v>0</v>
      </c>
      <c r="C3215" s="9">
        <f>'Dash Board'!$C$12+COUNT('Daily reducing balance'!$F$4:F3214)</f>
        <v>44941</v>
      </c>
      <c r="D3215">
        <f t="shared" si="350"/>
        <v>2023</v>
      </c>
      <c r="E3215">
        <f t="shared" si="351"/>
        <v>1</v>
      </c>
      <c r="F3215">
        <f>DAY('Dash Board'!$C$12+COUNT('Daily reducing balance'!$F$4:F3214))</f>
        <v>15</v>
      </c>
      <c r="G3215" s="8">
        <f t="shared" si="352"/>
        <v>181235.48638450244</v>
      </c>
      <c r="H3215" s="6">
        <f>G3215*'Dash Board'!$C$11/365</f>
        <v>52.136235809240425</v>
      </c>
      <c r="I3215" s="6">
        <f>H3215*'Dash Board'!$C$18/'Dash Board'!$C$11</f>
        <v>24.826778956781158</v>
      </c>
      <c r="J3215" s="6">
        <f>(G3215&gt;1)*PMT('Dash Board'!$C$11/365,$U$4,-'Dash Board'!$C$19)</f>
        <v>108.80376961660664</v>
      </c>
      <c r="K3215" s="6">
        <f t="shared" si="354"/>
        <v>0</v>
      </c>
      <c r="L3215" s="8">
        <f t="shared" si="355"/>
        <v>181178.81885069507</v>
      </c>
      <c r="N3215" s="8">
        <f t="shared" si="353"/>
        <v>83.976990659825489</v>
      </c>
      <c r="O3215" s="8">
        <f>IF(E3214&lt;&gt;E3215,SUM($N$4:N3215)-SUM($O$3:O3214),0)</f>
        <v>0</v>
      </c>
      <c r="P3215" s="6">
        <f>IF(B3215&gt;0,SUM($O$4:O3215)-SUM($P$3:P3214),0)</f>
        <v>0</v>
      </c>
      <c r="Q3215" s="6">
        <f t="shared" si="356"/>
        <v>24.826778956781158</v>
      </c>
      <c r="R3215" s="8">
        <f>IF(E3214&lt;&gt;E3215,SUM($Q$4:Q3215)-SUM($R$3:R3214),0)</f>
        <v>0</v>
      </c>
      <c r="S3215" s="6">
        <f>IF(B3215&gt;0,SUM($R$4:R3215)-SUM($S$3:S3214),0)</f>
        <v>0</v>
      </c>
    </row>
    <row r="3216" spans="1:19">
      <c r="A3216">
        <f>IF(E3215&lt;&gt;E3216,COUNTIF($A$4:A3215,"&lt;&gt;0")+1,0)</f>
        <v>0</v>
      </c>
      <c r="B3216">
        <f>IF(A3216&lt;&gt;0,IF(MOD(A3216,3)=0,COUNTIF($B$4:B3215,"&lt;&gt;0")+1,0),0)</f>
        <v>0</v>
      </c>
      <c r="C3216" s="9">
        <f>'Dash Board'!$C$12+COUNT('Daily reducing balance'!$F$4:F3215)</f>
        <v>44942</v>
      </c>
      <c r="D3216">
        <f t="shared" si="350"/>
        <v>2023</v>
      </c>
      <c r="E3216">
        <f t="shared" si="351"/>
        <v>1</v>
      </c>
      <c r="F3216">
        <f>DAY('Dash Board'!$C$12+COUNT('Daily reducing balance'!$F$4:F3215))</f>
        <v>16</v>
      </c>
      <c r="G3216" s="8">
        <f t="shared" si="352"/>
        <v>181178.81885069507</v>
      </c>
      <c r="H3216" s="6">
        <f>G3216*'Dash Board'!$C$11/365</f>
        <v>52.119934189925978</v>
      </c>
      <c r="I3216" s="6">
        <f>H3216*'Dash Board'!$C$18/'Dash Board'!$C$11</f>
        <v>24.819016280917136</v>
      </c>
      <c r="J3216" s="6">
        <f>(G3216&gt;1)*PMT('Dash Board'!$C$11/365,$U$4,-'Dash Board'!$C$19)</f>
        <v>108.80376961660664</v>
      </c>
      <c r="K3216" s="6">
        <f t="shared" si="354"/>
        <v>0</v>
      </c>
      <c r="L3216" s="8">
        <f t="shared" si="355"/>
        <v>181122.13501526837</v>
      </c>
      <c r="N3216" s="8">
        <f t="shared" si="353"/>
        <v>83.984753335689504</v>
      </c>
      <c r="O3216" s="8">
        <f>IF(E3215&lt;&gt;E3216,SUM($N$4:N3216)-SUM($O$3:O3215),0)</f>
        <v>0</v>
      </c>
      <c r="P3216" s="6">
        <f>IF(B3216&gt;0,SUM($O$4:O3216)-SUM($P$3:P3215),0)</f>
        <v>0</v>
      </c>
      <c r="Q3216" s="6">
        <f t="shared" si="356"/>
        <v>24.819016280917136</v>
      </c>
      <c r="R3216" s="8">
        <f>IF(E3215&lt;&gt;E3216,SUM($Q$4:Q3216)-SUM($R$3:R3215),0)</f>
        <v>0</v>
      </c>
      <c r="S3216" s="6">
        <f>IF(B3216&gt;0,SUM($R$4:R3216)-SUM($S$3:S3215),0)</f>
        <v>0</v>
      </c>
    </row>
    <row r="3217" spans="1:19">
      <c r="A3217">
        <f>IF(E3216&lt;&gt;E3217,COUNTIF($A$4:A3216,"&lt;&gt;0")+1,0)</f>
        <v>0</v>
      </c>
      <c r="B3217">
        <f>IF(A3217&lt;&gt;0,IF(MOD(A3217,3)=0,COUNTIF($B$4:B3216,"&lt;&gt;0")+1,0),0)</f>
        <v>0</v>
      </c>
      <c r="C3217" s="9">
        <f>'Dash Board'!$C$12+COUNT('Daily reducing balance'!$F$4:F3216)</f>
        <v>44943</v>
      </c>
      <c r="D3217">
        <f t="shared" si="350"/>
        <v>2023</v>
      </c>
      <c r="E3217">
        <f t="shared" si="351"/>
        <v>1</v>
      </c>
      <c r="F3217">
        <f>DAY('Dash Board'!$C$12+COUNT('Daily reducing balance'!$F$4:F3216))</f>
        <v>17</v>
      </c>
      <c r="G3217" s="8">
        <f t="shared" si="352"/>
        <v>181122.13501526837</v>
      </c>
      <c r="H3217" s="6">
        <f>G3217*'Dash Board'!$C$11/365</f>
        <v>52.1036278811046</v>
      </c>
      <c r="I3217" s="6">
        <f>H3217*'Dash Board'!$C$18/'Dash Board'!$C$11</f>
        <v>24.811251371954572</v>
      </c>
      <c r="J3217" s="6">
        <f>(G3217&gt;1)*PMT('Dash Board'!$C$11/365,$U$4,-'Dash Board'!$C$19)</f>
        <v>108.80376961660664</v>
      </c>
      <c r="K3217" s="6">
        <f t="shared" si="354"/>
        <v>0</v>
      </c>
      <c r="L3217" s="8">
        <f t="shared" si="355"/>
        <v>181065.43487353285</v>
      </c>
      <c r="N3217" s="8">
        <f t="shared" si="353"/>
        <v>83.992518244652075</v>
      </c>
      <c r="O3217" s="8">
        <f>IF(E3216&lt;&gt;E3217,SUM($N$4:N3217)-SUM($O$3:O3216),0)</f>
        <v>0</v>
      </c>
      <c r="P3217" s="6">
        <f>IF(B3217&gt;0,SUM($O$4:O3217)-SUM($P$3:P3216),0)</f>
        <v>0</v>
      </c>
      <c r="Q3217" s="6">
        <f t="shared" si="356"/>
        <v>24.811251371954572</v>
      </c>
      <c r="R3217" s="8">
        <f>IF(E3216&lt;&gt;E3217,SUM($Q$4:Q3217)-SUM($R$3:R3216),0)</f>
        <v>0</v>
      </c>
      <c r="S3217" s="6">
        <f>IF(B3217&gt;0,SUM($R$4:R3217)-SUM($S$3:S3216),0)</f>
        <v>0</v>
      </c>
    </row>
    <row r="3218" spans="1:19">
      <c r="A3218">
        <f>IF(E3217&lt;&gt;E3218,COUNTIF($A$4:A3217,"&lt;&gt;0")+1,0)</f>
        <v>0</v>
      </c>
      <c r="B3218">
        <f>IF(A3218&lt;&gt;0,IF(MOD(A3218,3)=0,COUNTIF($B$4:B3217,"&lt;&gt;0")+1,0),0)</f>
        <v>0</v>
      </c>
      <c r="C3218" s="9">
        <f>'Dash Board'!$C$12+COUNT('Daily reducing balance'!$F$4:F3217)</f>
        <v>44944</v>
      </c>
      <c r="D3218">
        <f t="shared" si="350"/>
        <v>2023</v>
      </c>
      <c r="E3218">
        <f t="shared" si="351"/>
        <v>1</v>
      </c>
      <c r="F3218">
        <f>DAY('Dash Board'!$C$12+COUNT('Daily reducing balance'!$F$4:F3217))</f>
        <v>18</v>
      </c>
      <c r="G3218" s="8">
        <f t="shared" si="352"/>
        <v>181065.43487353285</v>
      </c>
      <c r="H3218" s="6">
        <f>G3218*'Dash Board'!$C$11/365</f>
        <v>52.087316881427263</v>
      </c>
      <c r="I3218" s="6">
        <f>H3218*'Dash Board'!$C$18/'Dash Board'!$C$11</f>
        <v>24.803484229251083</v>
      </c>
      <c r="J3218" s="6">
        <f>(G3218&gt;1)*PMT('Dash Board'!$C$11/365,$U$4,-'Dash Board'!$C$19)</f>
        <v>108.80376961660664</v>
      </c>
      <c r="K3218" s="6">
        <f t="shared" si="354"/>
        <v>0</v>
      </c>
      <c r="L3218" s="8">
        <f t="shared" si="355"/>
        <v>181008.71842079767</v>
      </c>
      <c r="N3218" s="8">
        <f t="shared" si="353"/>
        <v>84.000285387355561</v>
      </c>
      <c r="O3218" s="8">
        <f>IF(E3217&lt;&gt;E3218,SUM($N$4:N3218)-SUM($O$3:O3217),0)</f>
        <v>0</v>
      </c>
      <c r="P3218" s="6">
        <f>IF(B3218&gt;0,SUM($O$4:O3218)-SUM($P$3:P3217),0)</f>
        <v>0</v>
      </c>
      <c r="Q3218" s="6">
        <f t="shared" si="356"/>
        <v>24.803484229251083</v>
      </c>
      <c r="R3218" s="8">
        <f>IF(E3217&lt;&gt;E3218,SUM($Q$4:Q3218)-SUM($R$3:R3217),0)</f>
        <v>0</v>
      </c>
      <c r="S3218" s="6">
        <f>IF(B3218&gt;0,SUM($R$4:R3218)-SUM($S$3:S3217),0)</f>
        <v>0</v>
      </c>
    </row>
    <row r="3219" spans="1:19">
      <c r="A3219">
        <f>IF(E3218&lt;&gt;E3219,COUNTIF($A$4:A3218,"&lt;&gt;0")+1,0)</f>
        <v>0</v>
      </c>
      <c r="B3219">
        <f>IF(A3219&lt;&gt;0,IF(MOD(A3219,3)=0,COUNTIF($B$4:B3218,"&lt;&gt;0")+1,0),0)</f>
        <v>0</v>
      </c>
      <c r="C3219" s="9">
        <f>'Dash Board'!$C$12+COUNT('Daily reducing balance'!$F$4:F3218)</f>
        <v>44945</v>
      </c>
      <c r="D3219">
        <f t="shared" si="350"/>
        <v>2023</v>
      </c>
      <c r="E3219">
        <f t="shared" si="351"/>
        <v>1</v>
      </c>
      <c r="F3219">
        <f>DAY('Dash Board'!$C$12+COUNT('Daily reducing balance'!$F$4:F3218))</f>
        <v>19</v>
      </c>
      <c r="G3219" s="8">
        <f t="shared" si="352"/>
        <v>181008.71842079767</v>
      </c>
      <c r="H3219" s="6">
        <f>G3219*'Dash Board'!$C$11/365</f>
        <v>52.071001189544532</v>
      </c>
      <c r="I3219" s="6">
        <f>H3219*'Dash Board'!$C$18/'Dash Board'!$C$11</f>
        <v>24.795714852164068</v>
      </c>
      <c r="J3219" s="6">
        <f>(G3219&gt;1)*PMT('Dash Board'!$C$11/365,$U$4,-'Dash Board'!$C$19)</f>
        <v>108.80376961660664</v>
      </c>
      <c r="K3219" s="6">
        <f t="shared" si="354"/>
        <v>0</v>
      </c>
      <c r="L3219" s="8">
        <f t="shared" si="355"/>
        <v>180951.98565237061</v>
      </c>
      <c r="N3219" s="8">
        <f t="shared" si="353"/>
        <v>84.008054764442576</v>
      </c>
      <c r="O3219" s="8">
        <f>IF(E3218&lt;&gt;E3219,SUM($N$4:N3219)-SUM($O$3:O3218),0)</f>
        <v>0</v>
      </c>
      <c r="P3219" s="6">
        <f>IF(B3219&gt;0,SUM($O$4:O3219)-SUM($P$3:P3218),0)</f>
        <v>0</v>
      </c>
      <c r="Q3219" s="6">
        <f t="shared" si="356"/>
        <v>24.795714852164068</v>
      </c>
      <c r="R3219" s="8">
        <f>IF(E3218&lt;&gt;E3219,SUM($Q$4:Q3219)-SUM($R$3:R3218),0)</f>
        <v>0</v>
      </c>
      <c r="S3219" s="6">
        <f>IF(B3219&gt;0,SUM($R$4:R3219)-SUM($S$3:S3218),0)</f>
        <v>0</v>
      </c>
    </row>
    <row r="3220" spans="1:19">
      <c r="A3220">
        <f>IF(E3219&lt;&gt;E3220,COUNTIF($A$4:A3219,"&lt;&gt;0")+1,0)</f>
        <v>0</v>
      </c>
      <c r="B3220">
        <f>IF(A3220&lt;&gt;0,IF(MOD(A3220,3)=0,COUNTIF($B$4:B3219,"&lt;&gt;0")+1,0),0)</f>
        <v>0</v>
      </c>
      <c r="C3220" s="9">
        <f>'Dash Board'!$C$12+COUNT('Daily reducing balance'!$F$4:F3219)</f>
        <v>44946</v>
      </c>
      <c r="D3220">
        <f t="shared" si="350"/>
        <v>2023</v>
      </c>
      <c r="E3220">
        <f t="shared" si="351"/>
        <v>1</v>
      </c>
      <c r="F3220">
        <f>DAY('Dash Board'!$C$12+COUNT('Daily reducing balance'!$F$4:F3219))</f>
        <v>20</v>
      </c>
      <c r="G3220" s="8">
        <f t="shared" si="352"/>
        <v>180951.98565237061</v>
      </c>
      <c r="H3220" s="6">
        <f>G3220*'Dash Board'!$C$11/365</f>
        <v>52.054680804106617</v>
      </c>
      <c r="I3220" s="6">
        <f>H3220*'Dash Board'!$C$18/'Dash Board'!$C$11</f>
        <v>24.787943240050772</v>
      </c>
      <c r="J3220" s="6">
        <f>(G3220&gt;1)*PMT('Dash Board'!$C$11/365,$U$4,-'Dash Board'!$C$19)</f>
        <v>108.80376961660664</v>
      </c>
      <c r="K3220" s="6">
        <f t="shared" si="354"/>
        <v>0</v>
      </c>
      <c r="L3220" s="8">
        <f t="shared" si="355"/>
        <v>180895.23656355811</v>
      </c>
      <c r="N3220" s="8">
        <f t="shared" si="353"/>
        <v>84.015826376555879</v>
      </c>
      <c r="O3220" s="8">
        <f>IF(E3219&lt;&gt;E3220,SUM($N$4:N3220)-SUM($O$3:O3219),0)</f>
        <v>0</v>
      </c>
      <c r="P3220" s="6">
        <f>IF(B3220&gt;0,SUM($O$4:O3220)-SUM($P$3:P3219),0)</f>
        <v>0</v>
      </c>
      <c r="Q3220" s="6">
        <f t="shared" si="356"/>
        <v>24.787943240050772</v>
      </c>
      <c r="R3220" s="8">
        <f>IF(E3219&lt;&gt;E3220,SUM($Q$4:Q3220)-SUM($R$3:R3219),0)</f>
        <v>0</v>
      </c>
      <c r="S3220" s="6">
        <f>IF(B3220&gt;0,SUM($R$4:R3220)-SUM($S$3:S3219),0)</f>
        <v>0</v>
      </c>
    </row>
    <row r="3221" spans="1:19">
      <c r="A3221">
        <f>IF(E3220&lt;&gt;E3221,COUNTIF($A$4:A3220,"&lt;&gt;0")+1,0)</f>
        <v>0</v>
      </c>
      <c r="B3221">
        <f>IF(A3221&lt;&gt;0,IF(MOD(A3221,3)=0,COUNTIF($B$4:B3220,"&lt;&gt;0")+1,0),0)</f>
        <v>0</v>
      </c>
      <c r="C3221" s="9">
        <f>'Dash Board'!$C$12+COUNT('Daily reducing balance'!$F$4:F3220)</f>
        <v>44947</v>
      </c>
      <c r="D3221">
        <f t="shared" si="350"/>
        <v>2023</v>
      </c>
      <c r="E3221">
        <f t="shared" si="351"/>
        <v>1</v>
      </c>
      <c r="F3221">
        <f>DAY('Dash Board'!$C$12+COUNT('Daily reducing balance'!$F$4:F3220))</f>
        <v>21</v>
      </c>
      <c r="G3221" s="8">
        <f t="shared" si="352"/>
        <v>180895.23656355811</v>
      </c>
      <c r="H3221" s="6">
        <f>G3221*'Dash Board'!$C$11/365</f>
        <v>52.038355723763289</v>
      </c>
      <c r="I3221" s="6">
        <f>H3221*'Dash Board'!$C$18/'Dash Board'!$C$11</f>
        <v>24.780169392268235</v>
      </c>
      <c r="J3221" s="6">
        <f>(G3221&gt;1)*PMT('Dash Board'!$C$11/365,$U$4,-'Dash Board'!$C$19)</f>
        <v>108.80376961660664</v>
      </c>
      <c r="K3221" s="6">
        <f t="shared" si="354"/>
        <v>0</v>
      </c>
      <c r="L3221" s="8">
        <f t="shared" si="355"/>
        <v>180838.47114966525</v>
      </c>
      <c r="N3221" s="8">
        <f t="shared" si="353"/>
        <v>84.023600224338409</v>
      </c>
      <c r="O3221" s="8">
        <f>IF(E3220&lt;&gt;E3221,SUM($N$4:N3221)-SUM($O$3:O3220),0)</f>
        <v>0</v>
      </c>
      <c r="P3221" s="6">
        <f>IF(B3221&gt;0,SUM($O$4:O3221)-SUM($P$3:P3220),0)</f>
        <v>0</v>
      </c>
      <c r="Q3221" s="6">
        <f t="shared" si="356"/>
        <v>24.780169392268235</v>
      </c>
      <c r="R3221" s="8">
        <f>IF(E3220&lt;&gt;E3221,SUM($Q$4:Q3221)-SUM($R$3:R3220),0)</f>
        <v>0</v>
      </c>
      <c r="S3221" s="6">
        <f>IF(B3221&gt;0,SUM($R$4:R3221)-SUM($S$3:S3220),0)</f>
        <v>0</v>
      </c>
    </row>
    <row r="3222" spans="1:19">
      <c r="A3222">
        <f>IF(E3221&lt;&gt;E3222,COUNTIF($A$4:A3221,"&lt;&gt;0")+1,0)</f>
        <v>0</v>
      </c>
      <c r="B3222">
        <f>IF(A3222&lt;&gt;0,IF(MOD(A3222,3)=0,COUNTIF($B$4:B3221,"&lt;&gt;0")+1,0),0)</f>
        <v>0</v>
      </c>
      <c r="C3222" s="9">
        <f>'Dash Board'!$C$12+COUNT('Daily reducing balance'!$F$4:F3221)</f>
        <v>44948</v>
      </c>
      <c r="D3222">
        <f t="shared" si="350"/>
        <v>2023</v>
      </c>
      <c r="E3222">
        <f t="shared" si="351"/>
        <v>1</v>
      </c>
      <c r="F3222">
        <f>DAY('Dash Board'!$C$12+COUNT('Daily reducing balance'!$F$4:F3221))</f>
        <v>22</v>
      </c>
      <c r="G3222" s="8">
        <f t="shared" si="352"/>
        <v>180838.47114966525</v>
      </c>
      <c r="H3222" s="6">
        <f>G3222*'Dash Board'!$C$11/365</f>
        <v>52.022025947163975</v>
      </c>
      <c r="I3222" s="6">
        <f>H3222*'Dash Board'!$C$18/'Dash Board'!$C$11</f>
        <v>24.772393308173324</v>
      </c>
      <c r="J3222" s="6">
        <f>(G3222&gt;1)*PMT('Dash Board'!$C$11/365,$U$4,-'Dash Board'!$C$19)</f>
        <v>108.80376961660664</v>
      </c>
      <c r="K3222" s="6">
        <f t="shared" si="354"/>
        <v>0</v>
      </c>
      <c r="L3222" s="8">
        <f t="shared" si="355"/>
        <v>180781.6894059958</v>
      </c>
      <c r="N3222" s="8">
        <f t="shared" si="353"/>
        <v>84.031376308433323</v>
      </c>
      <c r="O3222" s="8">
        <f>IF(E3221&lt;&gt;E3222,SUM($N$4:N3222)-SUM($O$3:O3221),0)</f>
        <v>0</v>
      </c>
      <c r="P3222" s="6">
        <f>IF(B3222&gt;0,SUM($O$4:O3222)-SUM($P$3:P3221),0)</f>
        <v>0</v>
      </c>
      <c r="Q3222" s="6">
        <f t="shared" si="356"/>
        <v>24.772393308173324</v>
      </c>
      <c r="R3222" s="8">
        <f>IF(E3221&lt;&gt;E3222,SUM($Q$4:Q3222)-SUM($R$3:R3221),0)</f>
        <v>0</v>
      </c>
      <c r="S3222" s="6">
        <f>IF(B3222&gt;0,SUM($R$4:R3222)-SUM($S$3:S3221),0)</f>
        <v>0</v>
      </c>
    </row>
    <row r="3223" spans="1:19">
      <c r="A3223">
        <f>IF(E3222&lt;&gt;E3223,COUNTIF($A$4:A3222,"&lt;&gt;0")+1,0)</f>
        <v>0</v>
      </c>
      <c r="B3223">
        <f>IF(A3223&lt;&gt;0,IF(MOD(A3223,3)=0,COUNTIF($B$4:B3222,"&lt;&gt;0")+1,0),0)</f>
        <v>0</v>
      </c>
      <c r="C3223" s="9">
        <f>'Dash Board'!$C$12+COUNT('Daily reducing balance'!$F$4:F3222)</f>
        <v>44949</v>
      </c>
      <c r="D3223">
        <f t="shared" si="350"/>
        <v>2023</v>
      </c>
      <c r="E3223">
        <f t="shared" si="351"/>
        <v>1</v>
      </c>
      <c r="F3223">
        <f>DAY('Dash Board'!$C$12+COUNT('Daily reducing balance'!$F$4:F3222))</f>
        <v>23</v>
      </c>
      <c r="G3223" s="8">
        <f t="shared" si="352"/>
        <v>180781.6894059958</v>
      </c>
      <c r="H3223" s="6">
        <f>G3223*'Dash Board'!$C$11/365</f>
        <v>52.005691472957693</v>
      </c>
      <c r="I3223" s="6">
        <f>H3223*'Dash Board'!$C$18/'Dash Board'!$C$11</f>
        <v>24.764614987122716</v>
      </c>
      <c r="J3223" s="6">
        <f>(G3223&gt;1)*PMT('Dash Board'!$C$11/365,$U$4,-'Dash Board'!$C$19)</f>
        <v>108.80376961660664</v>
      </c>
      <c r="K3223" s="6">
        <f t="shared" si="354"/>
        <v>0</v>
      </c>
      <c r="L3223" s="8">
        <f t="shared" si="355"/>
        <v>180724.89132785215</v>
      </c>
      <c r="N3223" s="8">
        <f t="shared" si="353"/>
        <v>84.039154629483932</v>
      </c>
      <c r="O3223" s="8">
        <f>IF(E3222&lt;&gt;E3223,SUM($N$4:N3223)-SUM($O$3:O3222),0)</f>
        <v>0</v>
      </c>
      <c r="P3223" s="6">
        <f>IF(B3223&gt;0,SUM($O$4:O3223)-SUM($P$3:P3222),0)</f>
        <v>0</v>
      </c>
      <c r="Q3223" s="6">
        <f t="shared" si="356"/>
        <v>24.764614987122716</v>
      </c>
      <c r="R3223" s="8">
        <f>IF(E3222&lt;&gt;E3223,SUM($Q$4:Q3223)-SUM($R$3:R3222),0)</f>
        <v>0</v>
      </c>
      <c r="S3223" s="6">
        <f>IF(B3223&gt;0,SUM($R$4:R3223)-SUM($S$3:S3222),0)</f>
        <v>0</v>
      </c>
    </row>
    <row r="3224" spans="1:19">
      <c r="A3224">
        <f>IF(E3223&lt;&gt;E3224,COUNTIF($A$4:A3223,"&lt;&gt;0")+1,0)</f>
        <v>0</v>
      </c>
      <c r="B3224">
        <f>IF(A3224&lt;&gt;0,IF(MOD(A3224,3)=0,COUNTIF($B$4:B3223,"&lt;&gt;0")+1,0),0)</f>
        <v>0</v>
      </c>
      <c r="C3224" s="9">
        <f>'Dash Board'!$C$12+COUNT('Daily reducing balance'!$F$4:F3223)</f>
        <v>44950</v>
      </c>
      <c r="D3224">
        <f t="shared" si="350"/>
        <v>2023</v>
      </c>
      <c r="E3224">
        <f t="shared" si="351"/>
        <v>1</v>
      </c>
      <c r="F3224">
        <f>DAY('Dash Board'!$C$12+COUNT('Daily reducing balance'!$F$4:F3223))</f>
        <v>24</v>
      </c>
      <c r="G3224" s="8">
        <f t="shared" si="352"/>
        <v>180724.89132785215</v>
      </c>
      <c r="H3224" s="6">
        <f>G3224*'Dash Board'!$C$11/365</f>
        <v>51.989352299793083</v>
      </c>
      <c r="I3224" s="6">
        <f>H3224*'Dash Board'!$C$18/'Dash Board'!$C$11</f>
        <v>24.756834428472899</v>
      </c>
      <c r="J3224" s="6">
        <f>(G3224&gt;1)*PMT('Dash Board'!$C$11/365,$U$4,-'Dash Board'!$C$19)</f>
        <v>108.80376961660664</v>
      </c>
      <c r="K3224" s="6">
        <f t="shared" si="354"/>
        <v>0</v>
      </c>
      <c r="L3224" s="8">
        <f t="shared" si="355"/>
        <v>180668.07691053534</v>
      </c>
      <c r="N3224" s="8">
        <f t="shared" si="353"/>
        <v>84.046935188133745</v>
      </c>
      <c r="O3224" s="8">
        <f>IF(E3223&lt;&gt;E3224,SUM($N$4:N3224)-SUM($O$3:O3223),0)</f>
        <v>0</v>
      </c>
      <c r="P3224" s="6">
        <f>IF(B3224&gt;0,SUM($O$4:O3224)-SUM($P$3:P3223),0)</f>
        <v>0</v>
      </c>
      <c r="Q3224" s="6">
        <f t="shared" si="356"/>
        <v>24.756834428472899</v>
      </c>
      <c r="R3224" s="8">
        <f>IF(E3223&lt;&gt;E3224,SUM($Q$4:Q3224)-SUM($R$3:R3223),0)</f>
        <v>0</v>
      </c>
      <c r="S3224" s="6">
        <f>IF(B3224&gt;0,SUM($R$4:R3224)-SUM($S$3:S3223),0)</f>
        <v>0</v>
      </c>
    </row>
    <row r="3225" spans="1:19">
      <c r="A3225">
        <f>IF(E3224&lt;&gt;E3225,COUNTIF($A$4:A3224,"&lt;&gt;0")+1,0)</f>
        <v>0</v>
      </c>
      <c r="B3225">
        <f>IF(A3225&lt;&gt;0,IF(MOD(A3225,3)=0,COUNTIF($B$4:B3224,"&lt;&gt;0")+1,0),0)</f>
        <v>0</v>
      </c>
      <c r="C3225" s="9">
        <f>'Dash Board'!$C$12+COUNT('Daily reducing balance'!$F$4:F3224)</f>
        <v>44951</v>
      </c>
      <c r="D3225">
        <f t="shared" si="350"/>
        <v>2023</v>
      </c>
      <c r="E3225">
        <f t="shared" si="351"/>
        <v>1</v>
      </c>
      <c r="F3225">
        <f>DAY('Dash Board'!$C$12+COUNT('Daily reducing balance'!$F$4:F3224))</f>
        <v>25</v>
      </c>
      <c r="G3225" s="8">
        <f t="shared" si="352"/>
        <v>180668.07691053534</v>
      </c>
      <c r="H3225" s="6">
        <f>G3225*'Dash Board'!$C$11/365</f>
        <v>51.97300842631838</v>
      </c>
      <c r="I3225" s="6">
        <f>H3225*'Dash Board'!$C$18/'Dash Board'!$C$11</f>
        <v>24.749051631580183</v>
      </c>
      <c r="J3225" s="6">
        <f>(G3225&gt;1)*PMT('Dash Board'!$C$11/365,$U$4,-'Dash Board'!$C$19)</f>
        <v>108.80376961660664</v>
      </c>
      <c r="K3225" s="6">
        <f t="shared" si="354"/>
        <v>0</v>
      </c>
      <c r="L3225" s="8">
        <f t="shared" si="355"/>
        <v>180611.24614934504</v>
      </c>
      <c r="N3225" s="8">
        <f t="shared" si="353"/>
        <v>84.054717985026457</v>
      </c>
      <c r="O3225" s="8">
        <f>IF(E3224&lt;&gt;E3225,SUM($N$4:N3225)-SUM($O$3:O3224),0)</f>
        <v>0</v>
      </c>
      <c r="P3225" s="6">
        <f>IF(B3225&gt;0,SUM($O$4:O3225)-SUM($P$3:P3224),0)</f>
        <v>0</v>
      </c>
      <c r="Q3225" s="6">
        <f t="shared" si="356"/>
        <v>24.749051631580183</v>
      </c>
      <c r="R3225" s="8">
        <f>IF(E3224&lt;&gt;E3225,SUM($Q$4:Q3225)-SUM($R$3:R3224),0)</f>
        <v>0</v>
      </c>
      <c r="S3225" s="6">
        <f>IF(B3225&gt;0,SUM($R$4:R3225)-SUM($S$3:S3224),0)</f>
        <v>0</v>
      </c>
    </row>
    <row r="3226" spans="1:19">
      <c r="A3226">
        <f>IF(E3225&lt;&gt;E3226,COUNTIF($A$4:A3225,"&lt;&gt;0")+1,0)</f>
        <v>0</v>
      </c>
      <c r="B3226">
        <f>IF(A3226&lt;&gt;0,IF(MOD(A3226,3)=0,COUNTIF($B$4:B3225,"&lt;&gt;0")+1,0),0)</f>
        <v>0</v>
      </c>
      <c r="C3226" s="9">
        <f>'Dash Board'!$C$12+COUNT('Daily reducing balance'!$F$4:F3225)</f>
        <v>44952</v>
      </c>
      <c r="D3226">
        <f t="shared" si="350"/>
        <v>2023</v>
      </c>
      <c r="E3226">
        <f t="shared" si="351"/>
        <v>1</v>
      </c>
      <c r="F3226">
        <f>DAY('Dash Board'!$C$12+COUNT('Daily reducing balance'!$F$4:F3225))</f>
        <v>26</v>
      </c>
      <c r="G3226" s="8">
        <f t="shared" si="352"/>
        <v>180611.24614934504</v>
      </c>
      <c r="H3226" s="6">
        <f>G3226*'Dash Board'!$C$11/365</f>
        <v>51.956659851181449</v>
      </c>
      <c r="I3226" s="6">
        <f>H3226*'Dash Board'!$C$18/'Dash Board'!$C$11</f>
        <v>24.741266595800692</v>
      </c>
      <c r="J3226" s="6">
        <f>(G3226&gt;1)*PMT('Dash Board'!$C$11/365,$U$4,-'Dash Board'!$C$19)</f>
        <v>108.80376961660664</v>
      </c>
      <c r="K3226" s="6">
        <f t="shared" si="354"/>
        <v>0</v>
      </c>
      <c r="L3226" s="8">
        <f t="shared" si="355"/>
        <v>180554.39903957961</v>
      </c>
      <c r="N3226" s="8">
        <f t="shared" si="353"/>
        <v>84.062503020805948</v>
      </c>
      <c r="O3226" s="8">
        <f>IF(E3225&lt;&gt;E3226,SUM($N$4:N3226)-SUM($O$3:O3225),0)</f>
        <v>0</v>
      </c>
      <c r="P3226" s="6">
        <f>IF(B3226&gt;0,SUM($O$4:O3226)-SUM($P$3:P3225),0)</f>
        <v>0</v>
      </c>
      <c r="Q3226" s="6">
        <f t="shared" si="356"/>
        <v>24.741266595800692</v>
      </c>
      <c r="R3226" s="8">
        <f>IF(E3225&lt;&gt;E3226,SUM($Q$4:Q3226)-SUM($R$3:R3225),0)</f>
        <v>0</v>
      </c>
      <c r="S3226" s="6">
        <f>IF(B3226&gt;0,SUM($R$4:R3226)-SUM($S$3:S3225),0)</f>
        <v>0</v>
      </c>
    </row>
    <row r="3227" spans="1:19">
      <c r="A3227">
        <f>IF(E3226&lt;&gt;E3227,COUNTIF($A$4:A3226,"&lt;&gt;0")+1,0)</f>
        <v>0</v>
      </c>
      <c r="B3227">
        <f>IF(A3227&lt;&gt;0,IF(MOD(A3227,3)=0,COUNTIF($B$4:B3226,"&lt;&gt;0")+1,0),0)</f>
        <v>0</v>
      </c>
      <c r="C3227" s="9">
        <f>'Dash Board'!$C$12+COUNT('Daily reducing balance'!$F$4:F3226)</f>
        <v>44953</v>
      </c>
      <c r="D3227">
        <f t="shared" si="350"/>
        <v>2023</v>
      </c>
      <c r="E3227">
        <f t="shared" si="351"/>
        <v>1</v>
      </c>
      <c r="F3227">
        <f>DAY('Dash Board'!$C$12+COUNT('Daily reducing balance'!$F$4:F3226))</f>
        <v>27</v>
      </c>
      <c r="G3227" s="8">
        <f t="shared" si="352"/>
        <v>180554.39903957961</v>
      </c>
      <c r="H3227" s="6">
        <f>G3227*'Dash Board'!$C$11/365</f>
        <v>51.940306573029751</v>
      </c>
      <c r="I3227" s="6">
        <f>H3227*'Dash Board'!$C$18/'Dash Board'!$C$11</f>
        <v>24.73347932049036</v>
      </c>
      <c r="J3227" s="6">
        <f>(G3227&gt;1)*PMT('Dash Board'!$C$11/365,$U$4,-'Dash Board'!$C$19)</f>
        <v>108.80376961660664</v>
      </c>
      <c r="K3227" s="6">
        <f t="shared" si="354"/>
        <v>0</v>
      </c>
      <c r="L3227" s="8">
        <f t="shared" si="355"/>
        <v>180497.53557653603</v>
      </c>
      <c r="N3227" s="8">
        <f t="shared" si="353"/>
        <v>84.070290296116283</v>
      </c>
      <c r="O3227" s="8">
        <f>IF(E3226&lt;&gt;E3227,SUM($N$4:N3227)-SUM($O$3:O3226),0)</f>
        <v>0</v>
      </c>
      <c r="P3227" s="6">
        <f>IF(B3227&gt;0,SUM($O$4:O3227)-SUM($P$3:P3226),0)</f>
        <v>0</v>
      </c>
      <c r="Q3227" s="6">
        <f t="shared" si="356"/>
        <v>24.73347932049036</v>
      </c>
      <c r="R3227" s="8">
        <f>IF(E3226&lt;&gt;E3227,SUM($Q$4:Q3227)-SUM($R$3:R3226),0)</f>
        <v>0</v>
      </c>
      <c r="S3227" s="6">
        <f>IF(B3227&gt;0,SUM($R$4:R3227)-SUM($S$3:S3226),0)</f>
        <v>0</v>
      </c>
    </row>
    <row r="3228" spans="1:19">
      <c r="A3228">
        <f>IF(E3227&lt;&gt;E3228,COUNTIF($A$4:A3227,"&lt;&gt;0")+1,0)</f>
        <v>0</v>
      </c>
      <c r="B3228">
        <f>IF(A3228&lt;&gt;0,IF(MOD(A3228,3)=0,COUNTIF($B$4:B3227,"&lt;&gt;0")+1,0),0)</f>
        <v>0</v>
      </c>
      <c r="C3228" s="9">
        <f>'Dash Board'!$C$12+COUNT('Daily reducing balance'!$F$4:F3227)</f>
        <v>44954</v>
      </c>
      <c r="D3228">
        <f t="shared" si="350"/>
        <v>2023</v>
      </c>
      <c r="E3228">
        <f t="shared" si="351"/>
        <v>1</v>
      </c>
      <c r="F3228">
        <f>DAY('Dash Board'!$C$12+COUNT('Daily reducing balance'!$F$4:F3227))</f>
        <v>28</v>
      </c>
      <c r="G3228" s="8">
        <f t="shared" si="352"/>
        <v>180497.53557653603</v>
      </c>
      <c r="H3228" s="6">
        <f>G3228*'Dash Board'!$C$11/365</f>
        <v>51.923948590510363</v>
      </c>
      <c r="I3228" s="6">
        <f>H3228*'Dash Board'!$C$18/'Dash Board'!$C$11</f>
        <v>24.725689805004937</v>
      </c>
      <c r="J3228" s="6">
        <f>(G3228&gt;1)*PMT('Dash Board'!$C$11/365,$U$4,-'Dash Board'!$C$19)</f>
        <v>108.80376961660664</v>
      </c>
      <c r="K3228" s="6">
        <f t="shared" si="354"/>
        <v>0</v>
      </c>
      <c r="L3228" s="8">
        <f t="shared" si="355"/>
        <v>180440.65575550991</v>
      </c>
      <c r="N3228" s="8">
        <f t="shared" si="353"/>
        <v>84.078079811601711</v>
      </c>
      <c r="O3228" s="8">
        <f>IF(E3227&lt;&gt;E3228,SUM($N$4:N3228)-SUM($O$3:O3227),0)</f>
        <v>0</v>
      </c>
      <c r="P3228" s="6">
        <f>IF(B3228&gt;0,SUM($O$4:O3228)-SUM($P$3:P3227),0)</f>
        <v>0</v>
      </c>
      <c r="Q3228" s="6">
        <f t="shared" si="356"/>
        <v>24.725689805004937</v>
      </c>
      <c r="R3228" s="8">
        <f>IF(E3227&lt;&gt;E3228,SUM($Q$4:Q3228)-SUM($R$3:R3227),0)</f>
        <v>0</v>
      </c>
      <c r="S3228" s="6">
        <f>IF(B3228&gt;0,SUM($R$4:R3228)-SUM($S$3:S3227),0)</f>
        <v>0</v>
      </c>
    </row>
    <row r="3229" spans="1:19">
      <c r="A3229">
        <f>IF(E3228&lt;&gt;E3229,COUNTIF($A$4:A3228,"&lt;&gt;0")+1,0)</f>
        <v>0</v>
      </c>
      <c r="B3229">
        <f>IF(A3229&lt;&gt;0,IF(MOD(A3229,3)=0,COUNTIF($B$4:B3228,"&lt;&gt;0")+1,0),0)</f>
        <v>0</v>
      </c>
      <c r="C3229" s="9">
        <f>'Dash Board'!$C$12+COUNT('Daily reducing balance'!$F$4:F3228)</f>
        <v>44955</v>
      </c>
      <c r="D3229">
        <f t="shared" si="350"/>
        <v>2023</v>
      </c>
      <c r="E3229">
        <f t="shared" si="351"/>
        <v>1</v>
      </c>
      <c r="F3229">
        <f>DAY('Dash Board'!$C$12+COUNT('Daily reducing balance'!$F$4:F3228))</f>
        <v>29</v>
      </c>
      <c r="G3229" s="8">
        <f t="shared" si="352"/>
        <v>180440.65575550991</v>
      </c>
      <c r="H3229" s="6">
        <f>G3229*'Dash Board'!$C$11/365</f>
        <v>51.907585902269972</v>
      </c>
      <c r="I3229" s="6">
        <f>H3229*'Dash Board'!$C$18/'Dash Board'!$C$11</f>
        <v>24.71789804869999</v>
      </c>
      <c r="J3229" s="6">
        <f>(G3229&gt;1)*PMT('Dash Board'!$C$11/365,$U$4,-'Dash Board'!$C$19)</f>
        <v>108.80376961660664</v>
      </c>
      <c r="K3229" s="6">
        <f t="shared" si="354"/>
        <v>0</v>
      </c>
      <c r="L3229" s="8">
        <f t="shared" si="355"/>
        <v>180383.75957179556</v>
      </c>
      <c r="N3229" s="8">
        <f t="shared" si="353"/>
        <v>84.085871567906651</v>
      </c>
      <c r="O3229" s="8">
        <f>IF(E3228&lt;&gt;E3229,SUM($N$4:N3229)-SUM($O$3:O3228),0)</f>
        <v>0</v>
      </c>
      <c r="P3229" s="6">
        <f>IF(B3229&gt;0,SUM($O$4:O3229)-SUM($P$3:P3228),0)</f>
        <v>0</v>
      </c>
      <c r="Q3229" s="6">
        <f t="shared" si="356"/>
        <v>24.71789804869999</v>
      </c>
      <c r="R3229" s="8">
        <f>IF(E3228&lt;&gt;E3229,SUM($Q$4:Q3229)-SUM($R$3:R3228),0)</f>
        <v>0</v>
      </c>
      <c r="S3229" s="6">
        <f>IF(B3229&gt;0,SUM($R$4:R3229)-SUM($S$3:S3228),0)</f>
        <v>0</v>
      </c>
    </row>
    <row r="3230" spans="1:19">
      <c r="A3230">
        <f>IF(E3229&lt;&gt;E3230,COUNTIF($A$4:A3229,"&lt;&gt;0")+1,0)</f>
        <v>0</v>
      </c>
      <c r="B3230">
        <f>IF(A3230&lt;&gt;0,IF(MOD(A3230,3)=0,COUNTIF($B$4:B3229,"&lt;&gt;0")+1,0),0)</f>
        <v>0</v>
      </c>
      <c r="C3230" s="9">
        <f>'Dash Board'!$C$12+COUNT('Daily reducing balance'!$F$4:F3229)</f>
        <v>44956</v>
      </c>
      <c r="D3230">
        <f t="shared" si="350"/>
        <v>2023</v>
      </c>
      <c r="E3230">
        <f t="shared" si="351"/>
        <v>1</v>
      </c>
      <c r="F3230">
        <f>DAY('Dash Board'!$C$12+COUNT('Daily reducing balance'!$F$4:F3229))</f>
        <v>30</v>
      </c>
      <c r="G3230" s="8">
        <f t="shared" si="352"/>
        <v>180383.75957179556</v>
      </c>
      <c r="H3230" s="6">
        <f>G3230*'Dash Board'!$C$11/365</f>
        <v>51.891218506954885</v>
      </c>
      <c r="I3230" s="6">
        <f>H3230*'Dash Board'!$C$18/'Dash Board'!$C$11</f>
        <v>24.710104050930902</v>
      </c>
      <c r="J3230" s="6">
        <f>(G3230&gt;1)*PMT('Dash Board'!$C$11/365,$U$4,-'Dash Board'!$C$19)</f>
        <v>108.80376961660664</v>
      </c>
      <c r="K3230" s="6">
        <f t="shared" si="354"/>
        <v>0</v>
      </c>
      <c r="L3230" s="8">
        <f t="shared" si="355"/>
        <v>180326.84702068591</v>
      </c>
      <c r="N3230" s="8">
        <f t="shared" si="353"/>
        <v>84.093665565675735</v>
      </c>
      <c r="O3230" s="8">
        <f>IF(E3229&lt;&gt;E3230,SUM($N$4:N3230)-SUM($O$3:O3229),0)</f>
        <v>0</v>
      </c>
      <c r="P3230" s="6">
        <f>IF(B3230&gt;0,SUM($O$4:O3230)-SUM($P$3:P3229),0)</f>
        <v>0</v>
      </c>
      <c r="Q3230" s="6">
        <f t="shared" si="356"/>
        <v>24.710104050930902</v>
      </c>
      <c r="R3230" s="8">
        <f>IF(E3229&lt;&gt;E3230,SUM($Q$4:Q3230)-SUM($R$3:R3229),0)</f>
        <v>0</v>
      </c>
      <c r="S3230" s="6">
        <f>IF(B3230&gt;0,SUM($R$4:R3230)-SUM($S$3:S3229),0)</f>
        <v>0</v>
      </c>
    </row>
    <row r="3231" spans="1:19">
      <c r="A3231">
        <f>IF(E3230&lt;&gt;E3231,COUNTIF($A$4:A3230,"&lt;&gt;0")+1,0)</f>
        <v>0</v>
      </c>
      <c r="B3231">
        <f>IF(A3231&lt;&gt;0,IF(MOD(A3231,3)=0,COUNTIF($B$4:B3230,"&lt;&gt;0")+1,0),0)</f>
        <v>0</v>
      </c>
      <c r="C3231" s="9">
        <f>'Dash Board'!$C$12+COUNT('Daily reducing balance'!$F$4:F3230)</f>
        <v>44957</v>
      </c>
      <c r="D3231">
        <f t="shared" si="350"/>
        <v>2023</v>
      </c>
      <c r="E3231">
        <f t="shared" si="351"/>
        <v>1</v>
      </c>
      <c r="F3231">
        <f>DAY('Dash Board'!$C$12+COUNT('Daily reducing balance'!$F$4:F3230))</f>
        <v>31</v>
      </c>
      <c r="G3231" s="8">
        <f t="shared" si="352"/>
        <v>180326.84702068591</v>
      </c>
      <c r="H3231" s="6">
        <f>G3231*'Dash Board'!$C$11/365</f>
        <v>51.874846403211009</v>
      </c>
      <c r="I3231" s="6">
        <f>H3231*'Dash Board'!$C$18/'Dash Board'!$C$11</f>
        <v>24.702307811052865</v>
      </c>
      <c r="J3231" s="6">
        <f>(G3231&gt;1)*PMT('Dash Board'!$C$11/365,$U$4,-'Dash Board'!$C$19)</f>
        <v>108.80376961660664</v>
      </c>
      <c r="K3231" s="6">
        <f t="shared" si="354"/>
        <v>0</v>
      </c>
      <c r="L3231" s="8">
        <f t="shared" si="355"/>
        <v>180269.91809747252</v>
      </c>
      <c r="N3231" s="8">
        <f t="shared" si="353"/>
        <v>84.101461805553782</v>
      </c>
      <c r="O3231" s="8">
        <f>IF(E3230&lt;&gt;E3231,SUM($N$4:N3231)-SUM($O$3:O3230),0)</f>
        <v>0</v>
      </c>
      <c r="P3231" s="6">
        <f>IF(B3231&gt;0,SUM($O$4:O3231)-SUM($P$3:P3230),0)</f>
        <v>0</v>
      </c>
      <c r="Q3231" s="6">
        <f t="shared" si="356"/>
        <v>24.702307811052865</v>
      </c>
      <c r="R3231" s="8">
        <f>IF(E3230&lt;&gt;E3231,SUM($Q$4:Q3231)-SUM($R$3:R3230),0)</f>
        <v>0</v>
      </c>
      <c r="S3231" s="6">
        <f>IF(B3231&gt;0,SUM($R$4:R3231)-SUM($S$3:S3230),0)</f>
        <v>0</v>
      </c>
    </row>
    <row r="3232" spans="1:19">
      <c r="A3232">
        <f>IF(E3231&lt;&gt;E3232,COUNTIF($A$4:A3231,"&lt;&gt;0")+1,0)</f>
        <v>106</v>
      </c>
      <c r="B3232">
        <f>IF(A3232&lt;&gt;0,IF(MOD(A3232,3)=0,COUNTIF($B$4:B3231,"&lt;&gt;0")+1,0),0)</f>
        <v>0</v>
      </c>
      <c r="C3232" s="9">
        <f>'Dash Board'!$C$12+COUNT('Daily reducing balance'!$F$4:F3231)</f>
        <v>44958</v>
      </c>
      <c r="D3232">
        <f t="shared" si="350"/>
        <v>2023</v>
      </c>
      <c r="E3232">
        <f t="shared" si="351"/>
        <v>2</v>
      </c>
      <c r="F3232">
        <f>DAY('Dash Board'!$C$12+COUNT('Daily reducing balance'!$F$4:F3231))</f>
        <v>1</v>
      </c>
      <c r="G3232" s="8">
        <f t="shared" si="352"/>
        <v>180269.91809747252</v>
      </c>
      <c r="H3232" s="6">
        <f>G3232*'Dash Board'!$C$11/365</f>
        <v>51.858469589683878</v>
      </c>
      <c r="I3232" s="6">
        <f>H3232*'Dash Board'!$C$18/'Dash Board'!$C$11</f>
        <v>24.694509328420896</v>
      </c>
      <c r="J3232" s="6">
        <f>(G3232&gt;1)*PMT('Dash Board'!$C$11/365,$U$4,-'Dash Board'!$C$19)</f>
        <v>108.80376961660664</v>
      </c>
      <c r="K3232" s="6">
        <f t="shared" si="354"/>
        <v>3046.5055492649849</v>
      </c>
      <c r="L3232" s="8">
        <f t="shared" si="355"/>
        <v>180212.97279744557</v>
      </c>
      <c r="N3232" s="8">
        <f t="shared" si="353"/>
        <v>84.109260288185752</v>
      </c>
      <c r="O3232" s="8">
        <f>IF(E3231&lt;&gt;E3232,SUM($N$4:N3232)-SUM($O$3:O3231),0)</f>
        <v>2603.7708354257338</v>
      </c>
      <c r="P3232" s="6">
        <f>IF(B3232&gt;0,SUM($O$4:O3232)-SUM($P$3:P3231),0)</f>
        <v>0</v>
      </c>
      <c r="Q3232" s="6">
        <f t="shared" si="356"/>
        <v>24.694509328420896</v>
      </c>
      <c r="R3232" s="8">
        <f>IF(E3231&lt;&gt;E3232,SUM($Q$4:Q3232)-SUM($R$3:R3231),0)</f>
        <v>769.14602268910676</v>
      </c>
      <c r="S3232" s="6">
        <f>IF(B3232&gt;0,SUM($R$4:R3232)-SUM($S$3:S3231),0)</f>
        <v>0</v>
      </c>
    </row>
    <row r="3233" spans="1:19">
      <c r="A3233">
        <f>IF(E3232&lt;&gt;E3233,COUNTIF($A$4:A3232,"&lt;&gt;0")+1,0)</f>
        <v>0</v>
      </c>
      <c r="B3233">
        <f>IF(A3233&lt;&gt;0,IF(MOD(A3233,3)=0,COUNTIF($B$4:B3232,"&lt;&gt;0")+1,0),0)</f>
        <v>0</v>
      </c>
      <c r="C3233" s="9">
        <f>'Dash Board'!$C$12+COUNT('Daily reducing balance'!$F$4:F3232)</f>
        <v>44959</v>
      </c>
      <c r="D3233">
        <f t="shared" si="350"/>
        <v>2023</v>
      </c>
      <c r="E3233">
        <f t="shared" si="351"/>
        <v>2</v>
      </c>
      <c r="F3233">
        <f>DAY('Dash Board'!$C$12+COUNT('Daily reducing balance'!$F$4:F3232))</f>
        <v>2</v>
      </c>
      <c r="G3233" s="8">
        <f t="shared" si="352"/>
        <v>180212.97279744557</v>
      </c>
      <c r="H3233" s="6">
        <f>G3233*'Dash Board'!$C$11/365</f>
        <v>51.842088065018586</v>
      </c>
      <c r="I3233" s="6">
        <f>H3233*'Dash Board'!$C$18/'Dash Board'!$C$11</f>
        <v>24.686708602389807</v>
      </c>
      <c r="J3233" s="6">
        <f>(G3233&gt;1)*PMT('Dash Board'!$C$11/365,$U$4,-'Dash Board'!$C$19)</f>
        <v>108.80376961660664</v>
      </c>
      <c r="K3233" s="6">
        <f t="shared" si="354"/>
        <v>0</v>
      </c>
      <c r="L3233" s="8">
        <f t="shared" si="355"/>
        <v>180156.01111589398</v>
      </c>
      <c r="N3233" s="8">
        <f t="shared" si="353"/>
        <v>84.11706101421683</v>
      </c>
      <c r="O3233" s="8">
        <f>IF(E3232&lt;&gt;E3233,SUM($N$4:N3233)-SUM($O$3:O3232),0)</f>
        <v>0</v>
      </c>
      <c r="P3233" s="6">
        <f>IF(B3233&gt;0,SUM($O$4:O3233)-SUM($P$3:P3232),0)</f>
        <v>0</v>
      </c>
      <c r="Q3233" s="6">
        <f t="shared" si="356"/>
        <v>24.686708602389807</v>
      </c>
      <c r="R3233" s="8">
        <f>IF(E3232&lt;&gt;E3233,SUM($Q$4:Q3233)-SUM($R$3:R3232),0)</f>
        <v>0</v>
      </c>
      <c r="S3233" s="6">
        <f>IF(B3233&gt;0,SUM($R$4:R3233)-SUM($S$3:S3232),0)</f>
        <v>0</v>
      </c>
    </row>
    <row r="3234" spans="1:19">
      <c r="A3234">
        <f>IF(E3233&lt;&gt;E3234,COUNTIF($A$4:A3233,"&lt;&gt;0")+1,0)</f>
        <v>0</v>
      </c>
      <c r="B3234">
        <f>IF(A3234&lt;&gt;0,IF(MOD(A3234,3)=0,COUNTIF($B$4:B3233,"&lt;&gt;0")+1,0),0)</f>
        <v>0</v>
      </c>
      <c r="C3234" s="9">
        <f>'Dash Board'!$C$12+COUNT('Daily reducing balance'!$F$4:F3233)</f>
        <v>44960</v>
      </c>
      <c r="D3234">
        <f t="shared" si="350"/>
        <v>2023</v>
      </c>
      <c r="E3234">
        <f t="shared" si="351"/>
        <v>2</v>
      </c>
      <c r="F3234">
        <f>DAY('Dash Board'!$C$12+COUNT('Daily reducing balance'!$F$4:F3233))</f>
        <v>3</v>
      </c>
      <c r="G3234" s="8">
        <f t="shared" si="352"/>
        <v>180156.01111589398</v>
      </c>
      <c r="H3234" s="6">
        <f>G3234*'Dash Board'!$C$11/365</f>
        <v>51.825701827859909</v>
      </c>
      <c r="I3234" s="6">
        <f>H3234*'Dash Board'!$C$18/'Dash Board'!$C$11</f>
        <v>24.678905632314244</v>
      </c>
      <c r="J3234" s="6">
        <f>(G3234&gt;1)*PMT('Dash Board'!$C$11/365,$U$4,-'Dash Board'!$C$19)</f>
        <v>108.80376961660664</v>
      </c>
      <c r="K3234" s="6">
        <f t="shared" si="354"/>
        <v>0</v>
      </c>
      <c r="L3234" s="8">
        <f t="shared" si="355"/>
        <v>180099.03304810522</v>
      </c>
      <c r="N3234" s="8">
        <f t="shared" si="353"/>
        <v>84.124863984292404</v>
      </c>
      <c r="O3234" s="8">
        <f>IF(E3233&lt;&gt;E3234,SUM($N$4:N3234)-SUM($O$3:O3233),0)</f>
        <v>0</v>
      </c>
      <c r="P3234" s="6">
        <f>IF(B3234&gt;0,SUM($O$4:O3234)-SUM($P$3:P3233),0)</f>
        <v>0</v>
      </c>
      <c r="Q3234" s="6">
        <f t="shared" si="356"/>
        <v>24.678905632314244</v>
      </c>
      <c r="R3234" s="8">
        <f>IF(E3233&lt;&gt;E3234,SUM($Q$4:Q3234)-SUM($R$3:R3233),0)</f>
        <v>0</v>
      </c>
      <c r="S3234" s="6">
        <f>IF(B3234&gt;0,SUM($R$4:R3234)-SUM($S$3:S3233),0)</f>
        <v>0</v>
      </c>
    </row>
    <row r="3235" spans="1:19">
      <c r="A3235">
        <f>IF(E3234&lt;&gt;E3235,COUNTIF($A$4:A3234,"&lt;&gt;0")+1,0)</f>
        <v>0</v>
      </c>
      <c r="B3235">
        <f>IF(A3235&lt;&gt;0,IF(MOD(A3235,3)=0,COUNTIF($B$4:B3234,"&lt;&gt;0")+1,0),0)</f>
        <v>0</v>
      </c>
      <c r="C3235" s="9">
        <f>'Dash Board'!$C$12+COUNT('Daily reducing balance'!$F$4:F3234)</f>
        <v>44961</v>
      </c>
      <c r="D3235">
        <f t="shared" si="350"/>
        <v>2023</v>
      </c>
      <c r="E3235">
        <f t="shared" si="351"/>
        <v>2</v>
      </c>
      <c r="F3235">
        <f>DAY('Dash Board'!$C$12+COUNT('Daily reducing balance'!$F$4:F3234))</f>
        <v>4</v>
      </c>
      <c r="G3235" s="8">
        <f t="shared" si="352"/>
        <v>180099.03304810522</v>
      </c>
      <c r="H3235" s="6">
        <f>G3235*'Dash Board'!$C$11/365</f>
        <v>51.809310876852187</v>
      </c>
      <c r="I3235" s="6">
        <f>H3235*'Dash Board'!$C$18/'Dash Board'!$C$11</f>
        <v>24.671100417548665</v>
      </c>
      <c r="J3235" s="6">
        <f>(G3235&gt;1)*PMT('Dash Board'!$C$11/365,$U$4,-'Dash Board'!$C$19)</f>
        <v>108.80376961660664</v>
      </c>
      <c r="K3235" s="6">
        <f t="shared" si="354"/>
        <v>0</v>
      </c>
      <c r="L3235" s="8">
        <f t="shared" si="355"/>
        <v>180042.03858936546</v>
      </c>
      <c r="N3235" s="8">
        <f t="shared" si="353"/>
        <v>84.132669199057972</v>
      </c>
      <c r="O3235" s="8">
        <f>IF(E3234&lt;&gt;E3235,SUM($N$4:N3235)-SUM($O$3:O3234),0)</f>
        <v>0</v>
      </c>
      <c r="P3235" s="6">
        <f>IF(B3235&gt;0,SUM($O$4:O3235)-SUM($P$3:P3234),0)</f>
        <v>0</v>
      </c>
      <c r="Q3235" s="6">
        <f t="shared" si="356"/>
        <v>24.671100417548665</v>
      </c>
      <c r="R3235" s="8">
        <f>IF(E3234&lt;&gt;E3235,SUM($Q$4:Q3235)-SUM($R$3:R3234),0)</f>
        <v>0</v>
      </c>
      <c r="S3235" s="6">
        <f>IF(B3235&gt;0,SUM($R$4:R3235)-SUM($S$3:S3234),0)</f>
        <v>0</v>
      </c>
    </row>
    <row r="3236" spans="1:19">
      <c r="A3236">
        <f>IF(E3235&lt;&gt;E3236,COUNTIF($A$4:A3235,"&lt;&gt;0")+1,0)</f>
        <v>0</v>
      </c>
      <c r="B3236">
        <f>IF(A3236&lt;&gt;0,IF(MOD(A3236,3)=0,COUNTIF($B$4:B3235,"&lt;&gt;0")+1,0),0)</f>
        <v>0</v>
      </c>
      <c r="C3236" s="9">
        <f>'Dash Board'!$C$12+COUNT('Daily reducing balance'!$F$4:F3235)</f>
        <v>44962</v>
      </c>
      <c r="D3236">
        <f t="shared" si="350"/>
        <v>2023</v>
      </c>
      <c r="E3236">
        <f t="shared" si="351"/>
        <v>2</v>
      </c>
      <c r="F3236">
        <f>DAY('Dash Board'!$C$12+COUNT('Daily reducing balance'!$F$4:F3235))</f>
        <v>5</v>
      </c>
      <c r="G3236" s="8">
        <f t="shared" si="352"/>
        <v>180042.03858936546</v>
      </c>
      <c r="H3236" s="6">
        <f>G3236*'Dash Board'!$C$11/365</f>
        <v>51.792915210639379</v>
      </c>
      <c r="I3236" s="6">
        <f>H3236*'Dash Board'!$C$18/'Dash Board'!$C$11</f>
        <v>24.663292957447325</v>
      </c>
      <c r="J3236" s="6">
        <f>(G3236&gt;1)*PMT('Dash Board'!$C$11/365,$U$4,-'Dash Board'!$C$19)</f>
        <v>108.80376961660664</v>
      </c>
      <c r="K3236" s="6">
        <f t="shared" si="354"/>
        <v>0</v>
      </c>
      <c r="L3236" s="8">
        <f t="shared" si="355"/>
        <v>179985.0277349595</v>
      </c>
      <c r="N3236" s="8">
        <f t="shared" si="353"/>
        <v>84.140476659159319</v>
      </c>
      <c r="O3236" s="8">
        <f>IF(E3235&lt;&gt;E3236,SUM($N$4:N3236)-SUM($O$3:O3235),0)</f>
        <v>0</v>
      </c>
      <c r="P3236" s="6">
        <f>IF(B3236&gt;0,SUM($O$4:O3236)-SUM($P$3:P3235),0)</f>
        <v>0</v>
      </c>
      <c r="Q3236" s="6">
        <f t="shared" si="356"/>
        <v>24.663292957447325</v>
      </c>
      <c r="R3236" s="8">
        <f>IF(E3235&lt;&gt;E3236,SUM($Q$4:Q3236)-SUM($R$3:R3235),0)</f>
        <v>0</v>
      </c>
      <c r="S3236" s="6">
        <f>IF(B3236&gt;0,SUM($R$4:R3236)-SUM($S$3:S3235),0)</f>
        <v>0</v>
      </c>
    </row>
    <row r="3237" spans="1:19">
      <c r="A3237">
        <f>IF(E3236&lt;&gt;E3237,COUNTIF($A$4:A3236,"&lt;&gt;0")+1,0)</f>
        <v>0</v>
      </c>
      <c r="B3237">
        <f>IF(A3237&lt;&gt;0,IF(MOD(A3237,3)=0,COUNTIF($B$4:B3236,"&lt;&gt;0")+1,0),0)</f>
        <v>0</v>
      </c>
      <c r="C3237" s="9">
        <f>'Dash Board'!$C$12+COUNT('Daily reducing balance'!$F$4:F3236)</f>
        <v>44963</v>
      </c>
      <c r="D3237">
        <f t="shared" si="350"/>
        <v>2023</v>
      </c>
      <c r="E3237">
        <f t="shared" si="351"/>
        <v>2</v>
      </c>
      <c r="F3237">
        <f>DAY('Dash Board'!$C$12+COUNT('Daily reducing balance'!$F$4:F3236))</f>
        <v>6</v>
      </c>
      <c r="G3237" s="8">
        <f t="shared" si="352"/>
        <v>179985.0277349595</v>
      </c>
      <c r="H3237" s="6">
        <f>G3237*'Dash Board'!$C$11/365</f>
        <v>51.776514827865064</v>
      </c>
      <c r="I3237" s="6">
        <f>H3237*'Dash Board'!$C$18/'Dash Board'!$C$11</f>
        <v>24.65548325136432</v>
      </c>
      <c r="J3237" s="6">
        <f>(G3237&gt;1)*PMT('Dash Board'!$C$11/365,$U$4,-'Dash Board'!$C$19)</f>
        <v>108.80376961660664</v>
      </c>
      <c r="K3237" s="6">
        <f t="shared" si="354"/>
        <v>0</v>
      </c>
      <c r="L3237" s="8">
        <f t="shared" si="355"/>
        <v>179928.00048017074</v>
      </c>
      <c r="N3237" s="8">
        <f t="shared" si="353"/>
        <v>84.148286365242328</v>
      </c>
      <c r="O3237" s="8">
        <f>IF(E3236&lt;&gt;E3237,SUM($N$4:N3237)-SUM($O$3:O3236),0)</f>
        <v>0</v>
      </c>
      <c r="P3237" s="6">
        <f>IF(B3237&gt;0,SUM($O$4:O3237)-SUM($P$3:P3236),0)</f>
        <v>0</v>
      </c>
      <c r="Q3237" s="6">
        <f t="shared" si="356"/>
        <v>24.65548325136432</v>
      </c>
      <c r="R3237" s="8">
        <f>IF(E3236&lt;&gt;E3237,SUM($Q$4:Q3237)-SUM($R$3:R3236),0)</f>
        <v>0</v>
      </c>
      <c r="S3237" s="6">
        <f>IF(B3237&gt;0,SUM($R$4:R3237)-SUM($S$3:S3236),0)</f>
        <v>0</v>
      </c>
    </row>
    <row r="3238" spans="1:19">
      <c r="A3238">
        <f>IF(E3237&lt;&gt;E3238,COUNTIF($A$4:A3237,"&lt;&gt;0")+1,0)</f>
        <v>0</v>
      </c>
      <c r="B3238">
        <f>IF(A3238&lt;&gt;0,IF(MOD(A3238,3)=0,COUNTIF($B$4:B3237,"&lt;&gt;0")+1,0),0)</f>
        <v>0</v>
      </c>
      <c r="C3238" s="9">
        <f>'Dash Board'!$C$12+COUNT('Daily reducing balance'!$F$4:F3237)</f>
        <v>44964</v>
      </c>
      <c r="D3238">
        <f t="shared" si="350"/>
        <v>2023</v>
      </c>
      <c r="E3238">
        <f t="shared" si="351"/>
        <v>2</v>
      </c>
      <c r="F3238">
        <f>DAY('Dash Board'!$C$12+COUNT('Daily reducing balance'!$F$4:F3237))</f>
        <v>7</v>
      </c>
      <c r="G3238" s="8">
        <f t="shared" si="352"/>
        <v>179928.00048017074</v>
      </c>
      <c r="H3238" s="6">
        <f>G3238*'Dash Board'!$C$11/365</f>
        <v>51.760109727172406</v>
      </c>
      <c r="I3238" s="6">
        <f>H3238*'Dash Board'!$C$18/'Dash Board'!$C$11</f>
        <v>24.647671298653528</v>
      </c>
      <c r="J3238" s="6">
        <f>(G3238&gt;1)*PMT('Dash Board'!$C$11/365,$U$4,-'Dash Board'!$C$19)</f>
        <v>108.80376961660664</v>
      </c>
      <c r="K3238" s="6">
        <f t="shared" si="354"/>
        <v>0</v>
      </c>
      <c r="L3238" s="8">
        <f t="shared" si="355"/>
        <v>179870.95682028131</v>
      </c>
      <c r="N3238" s="8">
        <f t="shared" si="353"/>
        <v>84.156098317953109</v>
      </c>
      <c r="O3238" s="8">
        <f>IF(E3237&lt;&gt;E3238,SUM($N$4:N3238)-SUM($O$3:O3237),0)</f>
        <v>0</v>
      </c>
      <c r="P3238" s="6">
        <f>IF(B3238&gt;0,SUM($O$4:O3238)-SUM($P$3:P3237),0)</f>
        <v>0</v>
      </c>
      <c r="Q3238" s="6">
        <f t="shared" si="356"/>
        <v>24.647671298653528</v>
      </c>
      <c r="R3238" s="8">
        <f>IF(E3237&lt;&gt;E3238,SUM($Q$4:Q3238)-SUM($R$3:R3237),0)</f>
        <v>0</v>
      </c>
      <c r="S3238" s="6">
        <f>IF(B3238&gt;0,SUM($R$4:R3238)-SUM($S$3:S3237),0)</f>
        <v>0</v>
      </c>
    </row>
    <row r="3239" spans="1:19">
      <c r="A3239">
        <f>IF(E3238&lt;&gt;E3239,COUNTIF($A$4:A3238,"&lt;&gt;0")+1,0)</f>
        <v>0</v>
      </c>
      <c r="B3239">
        <f>IF(A3239&lt;&gt;0,IF(MOD(A3239,3)=0,COUNTIF($B$4:B3238,"&lt;&gt;0")+1,0),0)</f>
        <v>0</v>
      </c>
      <c r="C3239" s="9">
        <f>'Dash Board'!$C$12+COUNT('Daily reducing balance'!$F$4:F3238)</f>
        <v>44965</v>
      </c>
      <c r="D3239">
        <f t="shared" si="350"/>
        <v>2023</v>
      </c>
      <c r="E3239">
        <f t="shared" si="351"/>
        <v>2</v>
      </c>
      <c r="F3239">
        <f>DAY('Dash Board'!$C$12+COUNT('Daily reducing balance'!$F$4:F3238))</f>
        <v>8</v>
      </c>
      <c r="G3239" s="8">
        <f t="shared" si="352"/>
        <v>179870.95682028131</v>
      </c>
      <c r="H3239" s="6">
        <f>G3239*'Dash Board'!$C$11/365</f>
        <v>51.74369990720421</v>
      </c>
      <c r="I3239" s="6">
        <f>H3239*'Dash Board'!$C$18/'Dash Board'!$C$11</f>
        <v>24.639857098668674</v>
      </c>
      <c r="J3239" s="6">
        <f>(G3239&gt;1)*PMT('Dash Board'!$C$11/365,$U$4,-'Dash Board'!$C$19)</f>
        <v>108.80376961660664</v>
      </c>
      <c r="K3239" s="6">
        <f t="shared" si="354"/>
        <v>0</v>
      </c>
      <c r="L3239" s="8">
        <f t="shared" si="355"/>
        <v>179813.8967505719</v>
      </c>
      <c r="N3239" s="8">
        <f t="shared" si="353"/>
        <v>84.163912517937973</v>
      </c>
      <c r="O3239" s="8">
        <f>IF(E3238&lt;&gt;E3239,SUM($N$4:N3239)-SUM($O$3:O3238),0)</f>
        <v>0</v>
      </c>
      <c r="P3239" s="6">
        <f>IF(B3239&gt;0,SUM($O$4:O3239)-SUM($P$3:P3238),0)</f>
        <v>0</v>
      </c>
      <c r="Q3239" s="6">
        <f t="shared" si="356"/>
        <v>24.639857098668674</v>
      </c>
      <c r="R3239" s="8">
        <f>IF(E3238&lt;&gt;E3239,SUM($Q$4:Q3239)-SUM($R$3:R3238),0)</f>
        <v>0</v>
      </c>
      <c r="S3239" s="6">
        <f>IF(B3239&gt;0,SUM($R$4:R3239)-SUM($S$3:S3238),0)</f>
        <v>0</v>
      </c>
    </row>
    <row r="3240" spans="1:19">
      <c r="A3240">
        <f>IF(E3239&lt;&gt;E3240,COUNTIF($A$4:A3239,"&lt;&gt;0")+1,0)</f>
        <v>0</v>
      </c>
      <c r="B3240">
        <f>IF(A3240&lt;&gt;0,IF(MOD(A3240,3)=0,COUNTIF($B$4:B3239,"&lt;&gt;0")+1,0),0)</f>
        <v>0</v>
      </c>
      <c r="C3240" s="9">
        <f>'Dash Board'!$C$12+COUNT('Daily reducing balance'!$F$4:F3239)</f>
        <v>44966</v>
      </c>
      <c r="D3240">
        <f t="shared" si="350"/>
        <v>2023</v>
      </c>
      <c r="E3240">
        <f t="shared" si="351"/>
        <v>2</v>
      </c>
      <c r="F3240">
        <f>DAY('Dash Board'!$C$12+COUNT('Daily reducing balance'!$F$4:F3239))</f>
        <v>9</v>
      </c>
      <c r="G3240" s="8">
        <f t="shared" si="352"/>
        <v>179813.8967505719</v>
      </c>
      <c r="H3240" s="6">
        <f>G3240*'Dash Board'!$C$11/365</f>
        <v>51.727285366602871</v>
      </c>
      <c r="I3240" s="6">
        <f>H3240*'Dash Board'!$C$18/'Dash Board'!$C$11</f>
        <v>24.632040650763273</v>
      </c>
      <c r="J3240" s="6">
        <f>(G3240&gt;1)*PMT('Dash Board'!$C$11/365,$U$4,-'Dash Board'!$C$19)</f>
        <v>108.80376961660664</v>
      </c>
      <c r="K3240" s="6">
        <f t="shared" si="354"/>
        <v>0</v>
      </c>
      <c r="L3240" s="8">
        <f t="shared" si="355"/>
        <v>179756.82026632188</v>
      </c>
      <c r="N3240" s="8">
        <f t="shared" si="353"/>
        <v>84.171728965843371</v>
      </c>
      <c r="O3240" s="8">
        <f>IF(E3239&lt;&gt;E3240,SUM($N$4:N3240)-SUM($O$3:O3239),0)</f>
        <v>0</v>
      </c>
      <c r="P3240" s="6">
        <f>IF(B3240&gt;0,SUM($O$4:O3240)-SUM($P$3:P3239),0)</f>
        <v>0</v>
      </c>
      <c r="Q3240" s="6">
        <f t="shared" si="356"/>
        <v>24.632040650763273</v>
      </c>
      <c r="R3240" s="8">
        <f>IF(E3239&lt;&gt;E3240,SUM($Q$4:Q3240)-SUM($R$3:R3239),0)</f>
        <v>0</v>
      </c>
      <c r="S3240" s="6">
        <f>IF(B3240&gt;0,SUM($R$4:R3240)-SUM($S$3:S3239),0)</f>
        <v>0</v>
      </c>
    </row>
    <row r="3241" spans="1:19">
      <c r="A3241">
        <f>IF(E3240&lt;&gt;E3241,COUNTIF($A$4:A3240,"&lt;&gt;0")+1,0)</f>
        <v>0</v>
      </c>
      <c r="B3241">
        <f>IF(A3241&lt;&gt;0,IF(MOD(A3241,3)=0,COUNTIF($B$4:B3240,"&lt;&gt;0")+1,0),0)</f>
        <v>0</v>
      </c>
      <c r="C3241" s="9">
        <f>'Dash Board'!$C$12+COUNT('Daily reducing balance'!$F$4:F3240)</f>
        <v>44967</v>
      </c>
      <c r="D3241">
        <f t="shared" si="350"/>
        <v>2023</v>
      </c>
      <c r="E3241">
        <f t="shared" si="351"/>
        <v>2</v>
      </c>
      <c r="F3241">
        <f>DAY('Dash Board'!$C$12+COUNT('Daily reducing balance'!$F$4:F3240))</f>
        <v>10</v>
      </c>
      <c r="G3241" s="8">
        <f t="shared" si="352"/>
        <v>179756.82026632188</v>
      </c>
      <c r="H3241" s="6">
        <f>G3241*'Dash Board'!$C$11/365</f>
        <v>51.710866104010407</v>
      </c>
      <c r="I3241" s="6">
        <f>H3241*'Dash Board'!$C$18/'Dash Board'!$C$11</f>
        <v>24.624221954290672</v>
      </c>
      <c r="J3241" s="6">
        <f>(G3241&gt;1)*PMT('Dash Board'!$C$11/365,$U$4,-'Dash Board'!$C$19)</f>
        <v>108.80376961660664</v>
      </c>
      <c r="K3241" s="6">
        <f t="shared" si="354"/>
        <v>0</v>
      </c>
      <c r="L3241" s="8">
        <f t="shared" si="355"/>
        <v>179699.72736280927</v>
      </c>
      <c r="N3241" s="8">
        <f t="shared" si="353"/>
        <v>84.179547662315969</v>
      </c>
      <c r="O3241" s="8">
        <f>IF(E3240&lt;&gt;E3241,SUM($N$4:N3241)-SUM($O$3:O3240),0)</f>
        <v>0</v>
      </c>
      <c r="P3241" s="6">
        <f>IF(B3241&gt;0,SUM($O$4:O3241)-SUM($P$3:P3240),0)</f>
        <v>0</v>
      </c>
      <c r="Q3241" s="6">
        <f t="shared" si="356"/>
        <v>24.624221954290672</v>
      </c>
      <c r="R3241" s="8">
        <f>IF(E3240&lt;&gt;E3241,SUM($Q$4:Q3241)-SUM($R$3:R3240),0)</f>
        <v>0</v>
      </c>
      <c r="S3241" s="6">
        <f>IF(B3241&gt;0,SUM($R$4:R3241)-SUM($S$3:S3240),0)</f>
        <v>0</v>
      </c>
    </row>
    <row r="3242" spans="1:19">
      <c r="A3242">
        <f>IF(E3241&lt;&gt;E3242,COUNTIF($A$4:A3241,"&lt;&gt;0")+1,0)</f>
        <v>0</v>
      </c>
      <c r="B3242">
        <f>IF(A3242&lt;&gt;0,IF(MOD(A3242,3)=0,COUNTIF($B$4:B3241,"&lt;&gt;0")+1,0),0)</f>
        <v>0</v>
      </c>
      <c r="C3242" s="9">
        <f>'Dash Board'!$C$12+COUNT('Daily reducing balance'!$F$4:F3241)</f>
        <v>44968</v>
      </c>
      <c r="D3242">
        <f t="shared" si="350"/>
        <v>2023</v>
      </c>
      <c r="E3242">
        <f t="shared" si="351"/>
        <v>2</v>
      </c>
      <c r="F3242">
        <f>DAY('Dash Board'!$C$12+COUNT('Daily reducing balance'!$F$4:F3241))</f>
        <v>11</v>
      </c>
      <c r="G3242" s="8">
        <f t="shared" si="352"/>
        <v>179699.72736280927</v>
      </c>
      <c r="H3242" s="6">
        <f>G3242*'Dash Board'!$C$11/365</f>
        <v>51.694442118068423</v>
      </c>
      <c r="I3242" s="6">
        <f>H3242*'Dash Board'!$C$18/'Dash Board'!$C$11</f>
        <v>24.616401008604015</v>
      </c>
      <c r="J3242" s="6">
        <f>(G3242&gt;1)*PMT('Dash Board'!$C$11/365,$U$4,-'Dash Board'!$C$19)</f>
        <v>108.80376961660664</v>
      </c>
      <c r="K3242" s="6">
        <f t="shared" si="354"/>
        <v>0</v>
      </c>
      <c r="L3242" s="8">
        <f t="shared" si="355"/>
        <v>179642.61803531073</v>
      </c>
      <c r="N3242" s="8">
        <f t="shared" si="353"/>
        <v>84.187368608002629</v>
      </c>
      <c r="O3242" s="8">
        <f>IF(E3241&lt;&gt;E3242,SUM($N$4:N3242)-SUM($O$3:O3241),0)</f>
        <v>0</v>
      </c>
      <c r="P3242" s="6">
        <f>IF(B3242&gt;0,SUM($O$4:O3242)-SUM($P$3:P3241),0)</f>
        <v>0</v>
      </c>
      <c r="Q3242" s="6">
        <f t="shared" si="356"/>
        <v>24.616401008604015</v>
      </c>
      <c r="R3242" s="8">
        <f>IF(E3241&lt;&gt;E3242,SUM($Q$4:Q3242)-SUM($R$3:R3241),0)</f>
        <v>0</v>
      </c>
      <c r="S3242" s="6">
        <f>IF(B3242&gt;0,SUM($R$4:R3242)-SUM($S$3:S3241),0)</f>
        <v>0</v>
      </c>
    </row>
    <row r="3243" spans="1:19">
      <c r="A3243">
        <f>IF(E3242&lt;&gt;E3243,COUNTIF($A$4:A3242,"&lt;&gt;0")+1,0)</f>
        <v>0</v>
      </c>
      <c r="B3243">
        <f>IF(A3243&lt;&gt;0,IF(MOD(A3243,3)=0,COUNTIF($B$4:B3242,"&lt;&gt;0")+1,0),0)</f>
        <v>0</v>
      </c>
      <c r="C3243" s="9">
        <f>'Dash Board'!$C$12+COUNT('Daily reducing balance'!$F$4:F3242)</f>
        <v>44969</v>
      </c>
      <c r="D3243">
        <f t="shared" si="350"/>
        <v>2023</v>
      </c>
      <c r="E3243">
        <f t="shared" si="351"/>
        <v>2</v>
      </c>
      <c r="F3243">
        <f>DAY('Dash Board'!$C$12+COUNT('Daily reducing balance'!$F$4:F3242))</f>
        <v>12</v>
      </c>
      <c r="G3243" s="8">
        <f t="shared" si="352"/>
        <v>179642.61803531073</v>
      </c>
      <c r="H3243" s="6">
        <f>G3243*'Dash Board'!$C$11/365</f>
        <v>51.678013407418149</v>
      </c>
      <c r="I3243" s="6">
        <f>H3243*'Dash Board'!$C$18/'Dash Board'!$C$11</f>
        <v>24.608577813056264</v>
      </c>
      <c r="J3243" s="6">
        <f>(G3243&gt;1)*PMT('Dash Board'!$C$11/365,$U$4,-'Dash Board'!$C$19)</f>
        <v>108.80376961660664</v>
      </c>
      <c r="K3243" s="6">
        <f t="shared" si="354"/>
        <v>0</v>
      </c>
      <c r="L3243" s="8">
        <f t="shared" si="355"/>
        <v>179585.49227910154</v>
      </c>
      <c r="N3243" s="8">
        <f t="shared" si="353"/>
        <v>84.195191803550387</v>
      </c>
      <c r="O3243" s="8">
        <f>IF(E3242&lt;&gt;E3243,SUM($N$4:N3243)-SUM($O$3:O3242),0)</f>
        <v>0</v>
      </c>
      <c r="P3243" s="6">
        <f>IF(B3243&gt;0,SUM($O$4:O3243)-SUM($P$3:P3242),0)</f>
        <v>0</v>
      </c>
      <c r="Q3243" s="6">
        <f t="shared" si="356"/>
        <v>24.608577813056264</v>
      </c>
      <c r="R3243" s="8">
        <f>IF(E3242&lt;&gt;E3243,SUM($Q$4:Q3243)-SUM($R$3:R3242),0)</f>
        <v>0</v>
      </c>
      <c r="S3243" s="6">
        <f>IF(B3243&gt;0,SUM($R$4:R3243)-SUM($S$3:S3242),0)</f>
        <v>0</v>
      </c>
    </row>
    <row r="3244" spans="1:19">
      <c r="A3244">
        <f>IF(E3243&lt;&gt;E3244,COUNTIF($A$4:A3243,"&lt;&gt;0")+1,0)</f>
        <v>0</v>
      </c>
      <c r="B3244">
        <f>IF(A3244&lt;&gt;0,IF(MOD(A3244,3)=0,COUNTIF($B$4:B3243,"&lt;&gt;0")+1,0),0)</f>
        <v>0</v>
      </c>
      <c r="C3244" s="9">
        <f>'Dash Board'!$C$12+COUNT('Daily reducing balance'!$F$4:F3243)</f>
        <v>44970</v>
      </c>
      <c r="D3244">
        <f t="shared" si="350"/>
        <v>2023</v>
      </c>
      <c r="E3244">
        <f t="shared" si="351"/>
        <v>2</v>
      </c>
      <c r="F3244">
        <f>DAY('Dash Board'!$C$12+COUNT('Daily reducing balance'!$F$4:F3243))</f>
        <v>13</v>
      </c>
      <c r="G3244" s="8">
        <f t="shared" si="352"/>
        <v>179585.49227910154</v>
      </c>
      <c r="H3244" s="6">
        <f>G3244*'Dash Board'!$C$11/365</f>
        <v>51.661579970700444</v>
      </c>
      <c r="I3244" s="6">
        <f>H3244*'Dash Board'!$C$18/'Dash Board'!$C$11</f>
        <v>24.600752367000212</v>
      </c>
      <c r="J3244" s="6">
        <f>(G3244&gt;1)*PMT('Dash Board'!$C$11/365,$U$4,-'Dash Board'!$C$19)</f>
        <v>108.80376961660664</v>
      </c>
      <c r="K3244" s="6">
        <f t="shared" si="354"/>
        <v>0</v>
      </c>
      <c r="L3244" s="8">
        <f t="shared" si="355"/>
        <v>179528.35008945563</v>
      </c>
      <c r="N3244" s="8">
        <f t="shared" si="353"/>
        <v>84.203017249606432</v>
      </c>
      <c r="O3244" s="8">
        <f>IF(E3243&lt;&gt;E3244,SUM($N$4:N3244)-SUM($O$3:O3243),0)</f>
        <v>0</v>
      </c>
      <c r="P3244" s="6">
        <f>IF(B3244&gt;0,SUM($O$4:O3244)-SUM($P$3:P3243),0)</f>
        <v>0</v>
      </c>
      <c r="Q3244" s="6">
        <f t="shared" si="356"/>
        <v>24.600752367000212</v>
      </c>
      <c r="R3244" s="8">
        <f>IF(E3243&lt;&gt;E3244,SUM($Q$4:Q3244)-SUM($R$3:R3243),0)</f>
        <v>0</v>
      </c>
      <c r="S3244" s="6">
        <f>IF(B3244&gt;0,SUM($R$4:R3244)-SUM($S$3:S3243),0)</f>
        <v>0</v>
      </c>
    </row>
    <row r="3245" spans="1:19">
      <c r="A3245">
        <f>IF(E3244&lt;&gt;E3245,COUNTIF($A$4:A3244,"&lt;&gt;0")+1,0)</f>
        <v>0</v>
      </c>
      <c r="B3245">
        <f>IF(A3245&lt;&gt;0,IF(MOD(A3245,3)=0,COUNTIF($B$4:B3244,"&lt;&gt;0")+1,0),0)</f>
        <v>0</v>
      </c>
      <c r="C3245" s="9">
        <f>'Dash Board'!$C$12+COUNT('Daily reducing balance'!$F$4:F3244)</f>
        <v>44971</v>
      </c>
      <c r="D3245">
        <f t="shared" si="350"/>
        <v>2023</v>
      </c>
      <c r="E3245">
        <f t="shared" si="351"/>
        <v>2</v>
      </c>
      <c r="F3245">
        <f>DAY('Dash Board'!$C$12+COUNT('Daily reducing balance'!$F$4:F3244))</f>
        <v>14</v>
      </c>
      <c r="G3245" s="8">
        <f t="shared" si="352"/>
        <v>179528.35008945563</v>
      </c>
      <c r="H3245" s="6">
        <f>G3245*'Dash Board'!$C$11/365</f>
        <v>51.645141806555728</v>
      </c>
      <c r="I3245" s="6">
        <f>H3245*'Dash Board'!$C$18/'Dash Board'!$C$11</f>
        <v>24.592924669788442</v>
      </c>
      <c r="J3245" s="6">
        <f>(G3245&gt;1)*PMT('Dash Board'!$C$11/365,$U$4,-'Dash Board'!$C$19)</f>
        <v>108.80376961660664</v>
      </c>
      <c r="K3245" s="6">
        <f t="shared" si="354"/>
        <v>0</v>
      </c>
      <c r="L3245" s="8">
        <f t="shared" si="355"/>
        <v>179471.19146164559</v>
      </c>
      <c r="N3245" s="8">
        <f t="shared" si="353"/>
        <v>84.210844946818199</v>
      </c>
      <c r="O3245" s="8">
        <f>IF(E3244&lt;&gt;E3245,SUM($N$4:N3245)-SUM($O$3:O3244),0)</f>
        <v>0</v>
      </c>
      <c r="P3245" s="6">
        <f>IF(B3245&gt;0,SUM($O$4:O3245)-SUM($P$3:P3244),0)</f>
        <v>0</v>
      </c>
      <c r="Q3245" s="6">
        <f t="shared" si="356"/>
        <v>24.592924669788442</v>
      </c>
      <c r="R3245" s="8">
        <f>IF(E3244&lt;&gt;E3245,SUM($Q$4:Q3245)-SUM($R$3:R3244),0)</f>
        <v>0</v>
      </c>
      <c r="S3245" s="6">
        <f>IF(B3245&gt;0,SUM($R$4:R3245)-SUM($S$3:S3244),0)</f>
        <v>0</v>
      </c>
    </row>
    <row r="3246" spans="1:19">
      <c r="A3246">
        <f>IF(E3245&lt;&gt;E3246,COUNTIF($A$4:A3245,"&lt;&gt;0")+1,0)</f>
        <v>0</v>
      </c>
      <c r="B3246">
        <f>IF(A3246&lt;&gt;0,IF(MOD(A3246,3)=0,COUNTIF($B$4:B3245,"&lt;&gt;0")+1,0),0)</f>
        <v>0</v>
      </c>
      <c r="C3246" s="9">
        <f>'Dash Board'!$C$12+COUNT('Daily reducing balance'!$F$4:F3245)</f>
        <v>44972</v>
      </c>
      <c r="D3246">
        <f t="shared" si="350"/>
        <v>2023</v>
      </c>
      <c r="E3246">
        <f t="shared" si="351"/>
        <v>2</v>
      </c>
      <c r="F3246">
        <f>DAY('Dash Board'!$C$12+COUNT('Daily reducing balance'!$F$4:F3245))</f>
        <v>15</v>
      </c>
      <c r="G3246" s="8">
        <f t="shared" si="352"/>
        <v>179471.19146164559</v>
      </c>
      <c r="H3246" s="6">
        <f>G3246*'Dash Board'!$C$11/365</f>
        <v>51.628698913624071</v>
      </c>
      <c r="I3246" s="6">
        <f>H3246*'Dash Board'!$C$18/'Dash Board'!$C$11</f>
        <v>24.58509472077337</v>
      </c>
      <c r="J3246" s="6">
        <f>(G3246&gt;1)*PMT('Dash Board'!$C$11/365,$U$4,-'Dash Board'!$C$19)</f>
        <v>108.80376961660664</v>
      </c>
      <c r="K3246" s="6">
        <f t="shared" si="354"/>
        <v>0</v>
      </c>
      <c r="L3246" s="8">
        <f t="shared" si="355"/>
        <v>179414.01639094259</v>
      </c>
      <c r="N3246" s="8">
        <f t="shared" si="353"/>
        <v>84.218674895833274</v>
      </c>
      <c r="O3246" s="8">
        <f>IF(E3245&lt;&gt;E3246,SUM($N$4:N3246)-SUM($O$3:O3245),0)</f>
        <v>0</v>
      </c>
      <c r="P3246" s="6">
        <f>IF(B3246&gt;0,SUM($O$4:O3246)-SUM($P$3:P3245),0)</f>
        <v>0</v>
      </c>
      <c r="Q3246" s="6">
        <f t="shared" si="356"/>
        <v>24.58509472077337</v>
      </c>
      <c r="R3246" s="8">
        <f>IF(E3245&lt;&gt;E3246,SUM($Q$4:Q3246)-SUM($R$3:R3245),0)</f>
        <v>0</v>
      </c>
      <c r="S3246" s="6">
        <f>IF(B3246&gt;0,SUM($R$4:R3246)-SUM($S$3:S3245),0)</f>
        <v>0</v>
      </c>
    </row>
    <row r="3247" spans="1:19">
      <c r="A3247">
        <f>IF(E3246&lt;&gt;E3247,COUNTIF($A$4:A3246,"&lt;&gt;0")+1,0)</f>
        <v>0</v>
      </c>
      <c r="B3247">
        <f>IF(A3247&lt;&gt;0,IF(MOD(A3247,3)=0,COUNTIF($B$4:B3246,"&lt;&gt;0")+1,0),0)</f>
        <v>0</v>
      </c>
      <c r="C3247" s="9">
        <f>'Dash Board'!$C$12+COUNT('Daily reducing balance'!$F$4:F3246)</f>
        <v>44973</v>
      </c>
      <c r="D3247">
        <f t="shared" si="350"/>
        <v>2023</v>
      </c>
      <c r="E3247">
        <f t="shared" si="351"/>
        <v>2</v>
      </c>
      <c r="F3247">
        <f>DAY('Dash Board'!$C$12+COUNT('Daily reducing balance'!$F$4:F3246))</f>
        <v>16</v>
      </c>
      <c r="G3247" s="8">
        <f t="shared" si="352"/>
        <v>179414.01639094259</v>
      </c>
      <c r="H3247" s="6">
        <f>G3247*'Dash Board'!$C$11/365</f>
        <v>51.612251290545132</v>
      </c>
      <c r="I3247" s="6">
        <f>H3247*'Dash Board'!$C$18/'Dash Board'!$C$11</f>
        <v>24.577262519307208</v>
      </c>
      <c r="J3247" s="6">
        <f>(G3247&gt;1)*PMT('Dash Board'!$C$11/365,$U$4,-'Dash Board'!$C$19)</f>
        <v>108.80376961660664</v>
      </c>
      <c r="K3247" s="6">
        <f t="shared" si="354"/>
        <v>0</v>
      </c>
      <c r="L3247" s="8">
        <f t="shared" si="355"/>
        <v>179356.82487261653</v>
      </c>
      <c r="N3247" s="8">
        <f t="shared" si="353"/>
        <v>84.226507097299432</v>
      </c>
      <c r="O3247" s="8">
        <f>IF(E3246&lt;&gt;E3247,SUM($N$4:N3247)-SUM($O$3:O3246),0)</f>
        <v>0</v>
      </c>
      <c r="P3247" s="6">
        <f>IF(B3247&gt;0,SUM($O$4:O3247)-SUM($P$3:P3246),0)</f>
        <v>0</v>
      </c>
      <c r="Q3247" s="6">
        <f t="shared" si="356"/>
        <v>24.577262519307208</v>
      </c>
      <c r="R3247" s="8">
        <f>IF(E3246&lt;&gt;E3247,SUM($Q$4:Q3247)-SUM($R$3:R3246),0)</f>
        <v>0</v>
      </c>
      <c r="S3247" s="6">
        <f>IF(B3247&gt;0,SUM($R$4:R3247)-SUM($S$3:S3246),0)</f>
        <v>0</v>
      </c>
    </row>
    <row r="3248" spans="1:19">
      <c r="A3248">
        <f>IF(E3247&lt;&gt;E3248,COUNTIF($A$4:A3247,"&lt;&gt;0")+1,0)</f>
        <v>0</v>
      </c>
      <c r="B3248">
        <f>IF(A3248&lt;&gt;0,IF(MOD(A3248,3)=0,COUNTIF($B$4:B3247,"&lt;&gt;0")+1,0),0)</f>
        <v>0</v>
      </c>
      <c r="C3248" s="9">
        <f>'Dash Board'!$C$12+COUNT('Daily reducing balance'!$F$4:F3247)</f>
        <v>44974</v>
      </c>
      <c r="D3248">
        <f t="shared" si="350"/>
        <v>2023</v>
      </c>
      <c r="E3248">
        <f t="shared" si="351"/>
        <v>2</v>
      </c>
      <c r="F3248">
        <f>DAY('Dash Board'!$C$12+COUNT('Daily reducing balance'!$F$4:F3247))</f>
        <v>17</v>
      </c>
      <c r="G3248" s="8">
        <f t="shared" si="352"/>
        <v>179356.82487261653</v>
      </c>
      <c r="H3248" s="6">
        <f>G3248*'Dash Board'!$C$11/365</f>
        <v>51.595798935958179</v>
      </c>
      <c r="I3248" s="6">
        <f>H3248*'Dash Board'!$C$18/'Dash Board'!$C$11</f>
        <v>24.569428064741995</v>
      </c>
      <c r="J3248" s="6">
        <f>(G3248&gt;1)*PMT('Dash Board'!$C$11/365,$U$4,-'Dash Board'!$C$19)</f>
        <v>108.80376961660664</v>
      </c>
      <c r="K3248" s="6">
        <f t="shared" si="354"/>
        <v>0</v>
      </c>
      <c r="L3248" s="8">
        <f t="shared" si="355"/>
        <v>179299.61690193586</v>
      </c>
      <c r="N3248" s="8">
        <f t="shared" si="353"/>
        <v>84.234341551864645</v>
      </c>
      <c r="O3248" s="8">
        <f>IF(E3247&lt;&gt;E3248,SUM($N$4:N3248)-SUM($O$3:O3247),0)</f>
        <v>0</v>
      </c>
      <c r="P3248" s="6">
        <f>IF(B3248&gt;0,SUM($O$4:O3248)-SUM($P$3:P3247),0)</f>
        <v>0</v>
      </c>
      <c r="Q3248" s="6">
        <f t="shared" si="356"/>
        <v>24.569428064741995</v>
      </c>
      <c r="R3248" s="8">
        <f>IF(E3247&lt;&gt;E3248,SUM($Q$4:Q3248)-SUM($R$3:R3247),0)</f>
        <v>0</v>
      </c>
      <c r="S3248" s="6">
        <f>IF(B3248&gt;0,SUM($R$4:R3248)-SUM($S$3:S3247),0)</f>
        <v>0</v>
      </c>
    </row>
    <row r="3249" spans="1:19">
      <c r="A3249">
        <f>IF(E3248&lt;&gt;E3249,COUNTIF($A$4:A3248,"&lt;&gt;0")+1,0)</f>
        <v>0</v>
      </c>
      <c r="B3249">
        <f>IF(A3249&lt;&gt;0,IF(MOD(A3249,3)=0,COUNTIF($B$4:B3248,"&lt;&gt;0")+1,0),0)</f>
        <v>0</v>
      </c>
      <c r="C3249" s="9">
        <f>'Dash Board'!$C$12+COUNT('Daily reducing balance'!$F$4:F3248)</f>
        <v>44975</v>
      </c>
      <c r="D3249">
        <f t="shared" si="350"/>
        <v>2023</v>
      </c>
      <c r="E3249">
        <f t="shared" si="351"/>
        <v>2</v>
      </c>
      <c r="F3249">
        <f>DAY('Dash Board'!$C$12+COUNT('Daily reducing balance'!$F$4:F3248))</f>
        <v>18</v>
      </c>
      <c r="G3249" s="8">
        <f t="shared" si="352"/>
        <v>179299.61690193586</v>
      </c>
      <c r="H3249" s="6">
        <f>G3249*'Dash Board'!$C$11/365</f>
        <v>51.579341848502096</v>
      </c>
      <c r="I3249" s="6">
        <f>H3249*'Dash Board'!$C$18/'Dash Board'!$C$11</f>
        <v>24.56159135642957</v>
      </c>
      <c r="J3249" s="6">
        <f>(G3249&gt;1)*PMT('Dash Board'!$C$11/365,$U$4,-'Dash Board'!$C$19)</f>
        <v>108.80376961660664</v>
      </c>
      <c r="K3249" s="6">
        <f t="shared" si="354"/>
        <v>0</v>
      </c>
      <c r="L3249" s="8">
        <f t="shared" si="355"/>
        <v>179242.39247416775</v>
      </c>
      <c r="N3249" s="8">
        <f t="shared" si="353"/>
        <v>84.24217826017707</v>
      </c>
      <c r="O3249" s="8">
        <f>IF(E3248&lt;&gt;E3249,SUM($N$4:N3249)-SUM($O$3:O3248),0)</f>
        <v>0</v>
      </c>
      <c r="P3249" s="6">
        <f>IF(B3249&gt;0,SUM($O$4:O3249)-SUM($P$3:P3248),0)</f>
        <v>0</v>
      </c>
      <c r="Q3249" s="6">
        <f t="shared" si="356"/>
        <v>24.56159135642957</v>
      </c>
      <c r="R3249" s="8">
        <f>IF(E3248&lt;&gt;E3249,SUM($Q$4:Q3249)-SUM($R$3:R3248),0)</f>
        <v>0</v>
      </c>
      <c r="S3249" s="6">
        <f>IF(B3249&gt;0,SUM($R$4:R3249)-SUM($S$3:S3248),0)</f>
        <v>0</v>
      </c>
    </row>
    <row r="3250" spans="1:19">
      <c r="A3250">
        <f>IF(E3249&lt;&gt;E3250,COUNTIF($A$4:A3249,"&lt;&gt;0")+1,0)</f>
        <v>0</v>
      </c>
      <c r="B3250">
        <f>IF(A3250&lt;&gt;0,IF(MOD(A3250,3)=0,COUNTIF($B$4:B3249,"&lt;&gt;0")+1,0),0)</f>
        <v>0</v>
      </c>
      <c r="C3250" s="9">
        <f>'Dash Board'!$C$12+COUNT('Daily reducing balance'!$F$4:F3249)</f>
        <v>44976</v>
      </c>
      <c r="D3250">
        <f t="shared" si="350"/>
        <v>2023</v>
      </c>
      <c r="E3250">
        <f t="shared" si="351"/>
        <v>2</v>
      </c>
      <c r="F3250">
        <f>DAY('Dash Board'!$C$12+COUNT('Daily reducing balance'!$F$4:F3249))</f>
        <v>19</v>
      </c>
      <c r="G3250" s="8">
        <f t="shared" si="352"/>
        <v>179242.39247416775</v>
      </c>
      <c r="H3250" s="6">
        <f>G3250*'Dash Board'!$C$11/365</f>
        <v>51.562880026815378</v>
      </c>
      <c r="I3250" s="6">
        <f>H3250*'Dash Board'!$C$18/'Dash Board'!$C$11</f>
        <v>24.553752393721613</v>
      </c>
      <c r="J3250" s="6">
        <f>(G3250&gt;1)*PMT('Dash Board'!$C$11/365,$U$4,-'Dash Board'!$C$19)</f>
        <v>108.80376961660664</v>
      </c>
      <c r="K3250" s="6">
        <f t="shared" si="354"/>
        <v>0</v>
      </c>
      <c r="L3250" s="8">
        <f t="shared" si="355"/>
        <v>179185.15158457795</v>
      </c>
      <c r="N3250" s="8">
        <f t="shared" si="353"/>
        <v>84.250017222885035</v>
      </c>
      <c r="O3250" s="8">
        <f>IF(E3249&lt;&gt;E3250,SUM($N$4:N3250)-SUM($O$3:O3249),0)</f>
        <v>0</v>
      </c>
      <c r="P3250" s="6">
        <f>IF(B3250&gt;0,SUM($O$4:O3250)-SUM($P$3:P3249),0)</f>
        <v>0</v>
      </c>
      <c r="Q3250" s="6">
        <f t="shared" si="356"/>
        <v>24.553752393721613</v>
      </c>
      <c r="R3250" s="8">
        <f>IF(E3249&lt;&gt;E3250,SUM($Q$4:Q3250)-SUM($R$3:R3249),0)</f>
        <v>0</v>
      </c>
      <c r="S3250" s="6">
        <f>IF(B3250&gt;0,SUM($R$4:R3250)-SUM($S$3:S3249),0)</f>
        <v>0</v>
      </c>
    </row>
    <row r="3251" spans="1:19">
      <c r="A3251">
        <f>IF(E3250&lt;&gt;E3251,COUNTIF($A$4:A3250,"&lt;&gt;0")+1,0)</f>
        <v>0</v>
      </c>
      <c r="B3251">
        <f>IF(A3251&lt;&gt;0,IF(MOD(A3251,3)=0,COUNTIF($B$4:B3250,"&lt;&gt;0")+1,0),0)</f>
        <v>0</v>
      </c>
      <c r="C3251" s="9">
        <f>'Dash Board'!$C$12+COUNT('Daily reducing balance'!$F$4:F3250)</f>
        <v>44977</v>
      </c>
      <c r="D3251">
        <f t="shared" si="350"/>
        <v>2023</v>
      </c>
      <c r="E3251">
        <f t="shared" si="351"/>
        <v>2</v>
      </c>
      <c r="F3251">
        <f>DAY('Dash Board'!$C$12+COUNT('Daily reducing balance'!$F$4:F3250))</f>
        <v>20</v>
      </c>
      <c r="G3251" s="8">
        <f t="shared" si="352"/>
        <v>179185.15158457795</v>
      </c>
      <c r="H3251" s="6">
        <f>G3251*'Dash Board'!$C$11/365</f>
        <v>51.54641346953612</v>
      </c>
      <c r="I3251" s="6">
        <f>H3251*'Dash Board'!$C$18/'Dash Board'!$C$11</f>
        <v>24.545911175969582</v>
      </c>
      <c r="J3251" s="6">
        <f>(G3251&gt;1)*PMT('Dash Board'!$C$11/365,$U$4,-'Dash Board'!$C$19)</f>
        <v>108.80376961660664</v>
      </c>
      <c r="K3251" s="6">
        <f t="shared" si="354"/>
        <v>0</v>
      </c>
      <c r="L3251" s="8">
        <f t="shared" si="355"/>
        <v>179127.89422843087</v>
      </c>
      <c r="N3251" s="8">
        <f t="shared" si="353"/>
        <v>84.257858440637065</v>
      </c>
      <c r="O3251" s="8">
        <f>IF(E3250&lt;&gt;E3251,SUM($N$4:N3251)-SUM($O$3:O3250),0)</f>
        <v>0</v>
      </c>
      <c r="P3251" s="6">
        <f>IF(B3251&gt;0,SUM($O$4:O3251)-SUM($P$3:P3250),0)</f>
        <v>0</v>
      </c>
      <c r="Q3251" s="6">
        <f t="shared" si="356"/>
        <v>24.545911175969582</v>
      </c>
      <c r="R3251" s="8">
        <f>IF(E3250&lt;&gt;E3251,SUM($Q$4:Q3251)-SUM($R$3:R3250),0)</f>
        <v>0</v>
      </c>
      <c r="S3251" s="6">
        <f>IF(B3251&gt;0,SUM($R$4:R3251)-SUM($S$3:S3250),0)</f>
        <v>0</v>
      </c>
    </row>
    <row r="3252" spans="1:19">
      <c r="A3252">
        <f>IF(E3251&lt;&gt;E3252,COUNTIF($A$4:A3251,"&lt;&gt;0")+1,0)</f>
        <v>0</v>
      </c>
      <c r="B3252">
        <f>IF(A3252&lt;&gt;0,IF(MOD(A3252,3)=0,COUNTIF($B$4:B3251,"&lt;&gt;0")+1,0),0)</f>
        <v>0</v>
      </c>
      <c r="C3252" s="9">
        <f>'Dash Board'!$C$12+COUNT('Daily reducing balance'!$F$4:F3251)</f>
        <v>44978</v>
      </c>
      <c r="D3252">
        <f t="shared" ref="D3252:D3315" si="357">IF(AND(E3252=1,F3252=1),D3251+1,D3251)</f>
        <v>2023</v>
      </c>
      <c r="E3252">
        <f t="shared" ref="E3252:E3315" si="358">IF(F3252=1,IF(E3251+1&gt;12,1,E3251+1),E3251)</f>
        <v>2</v>
      </c>
      <c r="F3252">
        <f>DAY('Dash Board'!$C$12+COUNT('Daily reducing balance'!$F$4:F3251))</f>
        <v>21</v>
      </c>
      <c r="G3252" s="8">
        <f t="shared" ref="G3252:G3315" si="359">L3251</f>
        <v>179127.89422843087</v>
      </c>
      <c r="H3252" s="6">
        <f>G3252*'Dash Board'!$C$11/365</f>
        <v>51.529942175302033</v>
      </c>
      <c r="I3252" s="6">
        <f>H3252*'Dash Board'!$C$18/'Dash Board'!$C$11</f>
        <v>24.538067702524778</v>
      </c>
      <c r="J3252" s="6">
        <f>(G3252&gt;1)*PMT('Dash Board'!$C$11/365,$U$4,-'Dash Board'!$C$19)</f>
        <v>108.80376961660664</v>
      </c>
      <c r="K3252" s="6">
        <f t="shared" si="354"/>
        <v>0</v>
      </c>
      <c r="L3252" s="8">
        <f t="shared" si="355"/>
        <v>179070.62040098957</v>
      </c>
      <c r="N3252" s="8">
        <f t="shared" ref="N3252:N3315" si="360">J3252-I3252</f>
        <v>84.265701914081859</v>
      </c>
      <c r="O3252" s="8">
        <f>IF(E3251&lt;&gt;E3252,SUM($N$4:N3252)-SUM($O$3:O3251),0)</f>
        <v>0</v>
      </c>
      <c r="P3252" s="6">
        <f>IF(B3252&gt;0,SUM($O$4:O3252)-SUM($P$3:P3251),0)</f>
        <v>0</v>
      </c>
      <c r="Q3252" s="6">
        <f t="shared" si="356"/>
        <v>24.538067702524778</v>
      </c>
      <c r="R3252" s="8">
        <f>IF(E3251&lt;&gt;E3252,SUM($Q$4:Q3252)-SUM($R$3:R3251),0)</f>
        <v>0</v>
      </c>
      <c r="S3252" s="6">
        <f>IF(B3252&gt;0,SUM($R$4:R3252)-SUM($S$3:S3251),0)</f>
        <v>0</v>
      </c>
    </row>
    <row r="3253" spans="1:19">
      <c r="A3253">
        <f>IF(E3252&lt;&gt;E3253,COUNTIF($A$4:A3252,"&lt;&gt;0")+1,0)</f>
        <v>0</v>
      </c>
      <c r="B3253">
        <f>IF(A3253&lt;&gt;0,IF(MOD(A3253,3)=0,COUNTIF($B$4:B3252,"&lt;&gt;0")+1,0),0)</f>
        <v>0</v>
      </c>
      <c r="C3253" s="9">
        <f>'Dash Board'!$C$12+COUNT('Daily reducing balance'!$F$4:F3252)</f>
        <v>44979</v>
      </c>
      <c r="D3253">
        <f t="shared" si="357"/>
        <v>2023</v>
      </c>
      <c r="E3253">
        <f t="shared" si="358"/>
        <v>2</v>
      </c>
      <c r="F3253">
        <f>DAY('Dash Board'!$C$12+COUNT('Daily reducing balance'!$F$4:F3252))</f>
        <v>22</v>
      </c>
      <c r="G3253" s="8">
        <f t="shared" si="359"/>
        <v>179070.62040098957</v>
      </c>
      <c r="H3253" s="6">
        <f>G3253*'Dash Board'!$C$11/365</f>
        <v>51.513466142750424</v>
      </c>
      <c r="I3253" s="6">
        <f>H3253*'Dash Board'!$C$18/'Dash Board'!$C$11</f>
        <v>24.5302219727383</v>
      </c>
      <c r="J3253" s="6">
        <f>(G3253&gt;1)*PMT('Dash Board'!$C$11/365,$U$4,-'Dash Board'!$C$19)</f>
        <v>108.80376961660664</v>
      </c>
      <c r="K3253" s="6">
        <f t="shared" si="354"/>
        <v>0</v>
      </c>
      <c r="L3253" s="8">
        <f t="shared" si="355"/>
        <v>179013.33009751572</v>
      </c>
      <c r="N3253" s="8">
        <f t="shared" si="360"/>
        <v>84.273547643868341</v>
      </c>
      <c r="O3253" s="8">
        <f>IF(E3252&lt;&gt;E3253,SUM($N$4:N3253)-SUM($O$3:O3252),0)</f>
        <v>0</v>
      </c>
      <c r="P3253" s="6">
        <f>IF(B3253&gt;0,SUM($O$4:O3253)-SUM($P$3:P3252),0)</f>
        <v>0</v>
      </c>
      <c r="Q3253" s="6">
        <f t="shared" si="356"/>
        <v>24.5302219727383</v>
      </c>
      <c r="R3253" s="8">
        <f>IF(E3252&lt;&gt;E3253,SUM($Q$4:Q3253)-SUM($R$3:R3252),0)</f>
        <v>0</v>
      </c>
      <c r="S3253" s="6">
        <f>IF(B3253&gt;0,SUM($R$4:R3253)-SUM($S$3:S3252),0)</f>
        <v>0</v>
      </c>
    </row>
    <row r="3254" spans="1:19">
      <c r="A3254">
        <f>IF(E3253&lt;&gt;E3254,COUNTIF($A$4:A3253,"&lt;&gt;0")+1,0)</f>
        <v>0</v>
      </c>
      <c r="B3254">
        <f>IF(A3254&lt;&gt;0,IF(MOD(A3254,3)=0,COUNTIF($B$4:B3253,"&lt;&gt;0")+1,0),0)</f>
        <v>0</v>
      </c>
      <c r="C3254" s="9">
        <f>'Dash Board'!$C$12+COUNT('Daily reducing balance'!$F$4:F3253)</f>
        <v>44980</v>
      </c>
      <c r="D3254">
        <f t="shared" si="357"/>
        <v>2023</v>
      </c>
      <c r="E3254">
        <f t="shared" si="358"/>
        <v>2</v>
      </c>
      <c r="F3254">
        <f>DAY('Dash Board'!$C$12+COUNT('Daily reducing balance'!$F$4:F3253))</f>
        <v>23</v>
      </c>
      <c r="G3254" s="8">
        <f t="shared" si="359"/>
        <v>179013.33009751572</v>
      </c>
      <c r="H3254" s="6">
        <f>G3254*'Dash Board'!$C$11/365</f>
        <v>51.496985370518217</v>
      </c>
      <c r="I3254" s="6">
        <f>H3254*'Dash Board'!$C$18/'Dash Board'!$C$11</f>
        <v>24.52237398596106</v>
      </c>
      <c r="J3254" s="6">
        <f>(G3254&gt;1)*PMT('Dash Board'!$C$11/365,$U$4,-'Dash Board'!$C$19)</f>
        <v>108.80376961660664</v>
      </c>
      <c r="K3254" s="6">
        <f t="shared" si="354"/>
        <v>0</v>
      </c>
      <c r="L3254" s="8">
        <f t="shared" si="355"/>
        <v>178956.02331326963</v>
      </c>
      <c r="N3254" s="8">
        <f t="shared" si="360"/>
        <v>84.281395630645591</v>
      </c>
      <c r="O3254" s="8">
        <f>IF(E3253&lt;&gt;E3254,SUM($N$4:N3254)-SUM($O$3:O3253),0)</f>
        <v>0</v>
      </c>
      <c r="P3254" s="6">
        <f>IF(B3254&gt;0,SUM($O$4:O3254)-SUM($P$3:P3253),0)</f>
        <v>0</v>
      </c>
      <c r="Q3254" s="6">
        <f t="shared" si="356"/>
        <v>24.52237398596106</v>
      </c>
      <c r="R3254" s="8">
        <f>IF(E3253&lt;&gt;E3254,SUM($Q$4:Q3254)-SUM($R$3:R3253),0)</f>
        <v>0</v>
      </c>
      <c r="S3254" s="6">
        <f>IF(B3254&gt;0,SUM($R$4:R3254)-SUM($S$3:S3253),0)</f>
        <v>0</v>
      </c>
    </row>
    <row r="3255" spans="1:19">
      <c r="A3255">
        <f>IF(E3254&lt;&gt;E3255,COUNTIF($A$4:A3254,"&lt;&gt;0")+1,0)</f>
        <v>0</v>
      </c>
      <c r="B3255">
        <f>IF(A3255&lt;&gt;0,IF(MOD(A3255,3)=0,COUNTIF($B$4:B3254,"&lt;&gt;0")+1,0),0)</f>
        <v>0</v>
      </c>
      <c r="C3255" s="9">
        <f>'Dash Board'!$C$12+COUNT('Daily reducing balance'!$F$4:F3254)</f>
        <v>44981</v>
      </c>
      <c r="D3255">
        <f t="shared" si="357"/>
        <v>2023</v>
      </c>
      <c r="E3255">
        <f t="shared" si="358"/>
        <v>2</v>
      </c>
      <c r="F3255">
        <f>DAY('Dash Board'!$C$12+COUNT('Daily reducing balance'!$F$4:F3254))</f>
        <v>24</v>
      </c>
      <c r="G3255" s="8">
        <f t="shared" si="359"/>
        <v>178956.02331326963</v>
      </c>
      <c r="H3255" s="6">
        <f>G3255*'Dash Board'!$C$11/365</f>
        <v>51.480499857241945</v>
      </c>
      <c r="I3255" s="6">
        <f>H3255*'Dash Board'!$C$18/'Dash Board'!$C$11</f>
        <v>24.514523741543787</v>
      </c>
      <c r="J3255" s="6">
        <f>(G3255&gt;1)*PMT('Dash Board'!$C$11/365,$U$4,-'Dash Board'!$C$19)</f>
        <v>108.80376961660664</v>
      </c>
      <c r="K3255" s="6">
        <f t="shared" si="354"/>
        <v>0</v>
      </c>
      <c r="L3255" s="8">
        <f t="shared" si="355"/>
        <v>178898.70004351027</v>
      </c>
      <c r="N3255" s="8">
        <f t="shared" si="360"/>
        <v>84.289245875062861</v>
      </c>
      <c r="O3255" s="8">
        <f>IF(E3254&lt;&gt;E3255,SUM($N$4:N3255)-SUM($O$3:O3254),0)</f>
        <v>0</v>
      </c>
      <c r="P3255" s="6">
        <f>IF(B3255&gt;0,SUM($O$4:O3255)-SUM($P$3:P3254),0)</f>
        <v>0</v>
      </c>
      <c r="Q3255" s="6">
        <f t="shared" si="356"/>
        <v>24.514523741543787</v>
      </c>
      <c r="R3255" s="8">
        <f>IF(E3254&lt;&gt;E3255,SUM($Q$4:Q3255)-SUM($R$3:R3254),0)</f>
        <v>0</v>
      </c>
      <c r="S3255" s="6">
        <f>IF(B3255&gt;0,SUM($R$4:R3255)-SUM($S$3:S3254),0)</f>
        <v>0</v>
      </c>
    </row>
    <row r="3256" spans="1:19">
      <c r="A3256">
        <f>IF(E3255&lt;&gt;E3256,COUNTIF($A$4:A3255,"&lt;&gt;0")+1,0)</f>
        <v>0</v>
      </c>
      <c r="B3256">
        <f>IF(A3256&lt;&gt;0,IF(MOD(A3256,3)=0,COUNTIF($B$4:B3255,"&lt;&gt;0")+1,0),0)</f>
        <v>0</v>
      </c>
      <c r="C3256" s="9">
        <f>'Dash Board'!$C$12+COUNT('Daily reducing balance'!$F$4:F3255)</f>
        <v>44982</v>
      </c>
      <c r="D3256">
        <f t="shared" si="357"/>
        <v>2023</v>
      </c>
      <c r="E3256">
        <f t="shared" si="358"/>
        <v>2</v>
      </c>
      <c r="F3256">
        <f>DAY('Dash Board'!$C$12+COUNT('Daily reducing balance'!$F$4:F3255))</f>
        <v>25</v>
      </c>
      <c r="G3256" s="8">
        <f t="shared" si="359"/>
        <v>178898.70004351027</v>
      </c>
      <c r="H3256" s="6">
        <f>G3256*'Dash Board'!$C$11/365</f>
        <v>51.464009601557748</v>
      </c>
      <c r="I3256" s="6">
        <f>H3256*'Dash Board'!$C$18/'Dash Board'!$C$11</f>
        <v>24.506671238837026</v>
      </c>
      <c r="J3256" s="6">
        <f>(G3256&gt;1)*PMT('Dash Board'!$C$11/365,$U$4,-'Dash Board'!$C$19)</f>
        <v>108.80376961660664</v>
      </c>
      <c r="K3256" s="6">
        <f t="shared" si="354"/>
        <v>0</v>
      </c>
      <c r="L3256" s="8">
        <f t="shared" si="355"/>
        <v>178841.36028349522</v>
      </c>
      <c r="N3256" s="8">
        <f t="shared" si="360"/>
        <v>84.297098377769615</v>
      </c>
      <c r="O3256" s="8">
        <f>IF(E3255&lt;&gt;E3256,SUM($N$4:N3256)-SUM($O$3:O3255),0)</f>
        <v>0</v>
      </c>
      <c r="P3256" s="6">
        <f>IF(B3256&gt;0,SUM($O$4:O3256)-SUM($P$3:P3255),0)</f>
        <v>0</v>
      </c>
      <c r="Q3256" s="6">
        <f t="shared" si="356"/>
        <v>24.506671238837026</v>
      </c>
      <c r="R3256" s="8">
        <f>IF(E3255&lt;&gt;E3256,SUM($Q$4:Q3256)-SUM($R$3:R3255),0)</f>
        <v>0</v>
      </c>
      <c r="S3256" s="6">
        <f>IF(B3256&gt;0,SUM($R$4:R3256)-SUM($S$3:S3255),0)</f>
        <v>0</v>
      </c>
    </row>
    <row r="3257" spans="1:19">
      <c r="A3257">
        <f>IF(E3256&lt;&gt;E3257,COUNTIF($A$4:A3256,"&lt;&gt;0")+1,0)</f>
        <v>0</v>
      </c>
      <c r="B3257">
        <f>IF(A3257&lt;&gt;0,IF(MOD(A3257,3)=0,COUNTIF($B$4:B3256,"&lt;&gt;0")+1,0),0)</f>
        <v>0</v>
      </c>
      <c r="C3257" s="9">
        <f>'Dash Board'!$C$12+COUNT('Daily reducing balance'!$F$4:F3256)</f>
        <v>44983</v>
      </c>
      <c r="D3257">
        <f t="shared" si="357"/>
        <v>2023</v>
      </c>
      <c r="E3257">
        <f t="shared" si="358"/>
        <v>2</v>
      </c>
      <c r="F3257">
        <f>DAY('Dash Board'!$C$12+COUNT('Daily reducing balance'!$F$4:F3256))</f>
        <v>26</v>
      </c>
      <c r="G3257" s="8">
        <f t="shared" si="359"/>
        <v>178841.36028349522</v>
      </c>
      <c r="H3257" s="6">
        <f>G3257*'Dash Board'!$C$11/365</f>
        <v>51.447514602101357</v>
      </c>
      <c r="I3257" s="6">
        <f>H3257*'Dash Board'!$C$18/'Dash Board'!$C$11</f>
        <v>24.498816477191124</v>
      </c>
      <c r="J3257" s="6">
        <f>(G3257&gt;1)*PMT('Dash Board'!$C$11/365,$U$4,-'Dash Board'!$C$19)</f>
        <v>108.80376961660664</v>
      </c>
      <c r="K3257" s="6">
        <f t="shared" si="354"/>
        <v>0</v>
      </c>
      <c r="L3257" s="8">
        <f t="shared" si="355"/>
        <v>178784.0040284807</v>
      </c>
      <c r="N3257" s="8">
        <f t="shared" si="360"/>
        <v>84.304953139415517</v>
      </c>
      <c r="O3257" s="8">
        <f>IF(E3256&lt;&gt;E3257,SUM($N$4:N3257)-SUM($O$3:O3256),0)</f>
        <v>0</v>
      </c>
      <c r="P3257" s="6">
        <f>IF(B3257&gt;0,SUM($O$4:O3257)-SUM($P$3:P3256),0)</f>
        <v>0</v>
      </c>
      <c r="Q3257" s="6">
        <f t="shared" si="356"/>
        <v>24.498816477191124</v>
      </c>
      <c r="R3257" s="8">
        <f>IF(E3256&lt;&gt;E3257,SUM($Q$4:Q3257)-SUM($R$3:R3256),0)</f>
        <v>0</v>
      </c>
      <c r="S3257" s="6">
        <f>IF(B3257&gt;0,SUM($R$4:R3257)-SUM($S$3:S3256),0)</f>
        <v>0</v>
      </c>
    </row>
    <row r="3258" spans="1:19">
      <c r="A3258">
        <f>IF(E3257&lt;&gt;E3258,COUNTIF($A$4:A3257,"&lt;&gt;0")+1,0)</f>
        <v>0</v>
      </c>
      <c r="B3258">
        <f>IF(A3258&lt;&gt;0,IF(MOD(A3258,3)=0,COUNTIF($B$4:B3257,"&lt;&gt;0")+1,0),0)</f>
        <v>0</v>
      </c>
      <c r="C3258" s="9">
        <f>'Dash Board'!$C$12+COUNT('Daily reducing balance'!$F$4:F3257)</f>
        <v>44984</v>
      </c>
      <c r="D3258">
        <f t="shared" si="357"/>
        <v>2023</v>
      </c>
      <c r="E3258">
        <f t="shared" si="358"/>
        <v>2</v>
      </c>
      <c r="F3258">
        <f>DAY('Dash Board'!$C$12+COUNT('Daily reducing balance'!$F$4:F3257))</f>
        <v>27</v>
      </c>
      <c r="G3258" s="8">
        <f t="shared" si="359"/>
        <v>178784.0040284807</v>
      </c>
      <c r="H3258" s="6">
        <f>G3258*'Dash Board'!$C$11/365</f>
        <v>51.431014857508146</v>
      </c>
      <c r="I3258" s="6">
        <f>H3258*'Dash Board'!$C$18/'Dash Board'!$C$11</f>
        <v>24.490959455956265</v>
      </c>
      <c r="J3258" s="6">
        <f>(G3258&gt;1)*PMT('Dash Board'!$C$11/365,$U$4,-'Dash Board'!$C$19)</f>
        <v>108.80376961660664</v>
      </c>
      <c r="K3258" s="6">
        <f t="shared" si="354"/>
        <v>0</v>
      </c>
      <c r="L3258" s="8">
        <f t="shared" si="355"/>
        <v>178726.63127372161</v>
      </c>
      <c r="N3258" s="8">
        <f t="shared" si="360"/>
        <v>84.312810160650372</v>
      </c>
      <c r="O3258" s="8">
        <f>IF(E3257&lt;&gt;E3258,SUM($N$4:N3258)-SUM($O$3:O3257),0)</f>
        <v>0</v>
      </c>
      <c r="P3258" s="6">
        <f>IF(B3258&gt;0,SUM($O$4:O3258)-SUM($P$3:P3257),0)</f>
        <v>0</v>
      </c>
      <c r="Q3258" s="6">
        <f t="shared" si="356"/>
        <v>24.490959455956265</v>
      </c>
      <c r="R3258" s="8">
        <f>IF(E3257&lt;&gt;E3258,SUM($Q$4:Q3258)-SUM($R$3:R3257),0)</f>
        <v>0</v>
      </c>
      <c r="S3258" s="6">
        <f>IF(B3258&gt;0,SUM($R$4:R3258)-SUM($S$3:S3257),0)</f>
        <v>0</v>
      </c>
    </row>
    <row r="3259" spans="1:19">
      <c r="A3259">
        <f>IF(E3258&lt;&gt;E3259,COUNTIF($A$4:A3258,"&lt;&gt;0")+1,0)</f>
        <v>0</v>
      </c>
      <c r="B3259">
        <f>IF(A3259&lt;&gt;0,IF(MOD(A3259,3)=0,COUNTIF($B$4:B3258,"&lt;&gt;0")+1,0),0)</f>
        <v>0</v>
      </c>
      <c r="C3259" s="9">
        <f>'Dash Board'!$C$12+COUNT('Daily reducing balance'!$F$4:F3258)</f>
        <v>44985</v>
      </c>
      <c r="D3259">
        <f t="shared" si="357"/>
        <v>2023</v>
      </c>
      <c r="E3259">
        <f t="shared" si="358"/>
        <v>2</v>
      </c>
      <c r="F3259">
        <f>DAY('Dash Board'!$C$12+COUNT('Daily reducing balance'!$F$4:F3258))</f>
        <v>28</v>
      </c>
      <c r="G3259" s="8">
        <f t="shared" si="359"/>
        <v>178726.63127372161</v>
      </c>
      <c r="H3259" s="6">
        <f>G3259*'Dash Board'!$C$11/365</f>
        <v>51.414510366413062</v>
      </c>
      <c r="I3259" s="6">
        <f>H3259*'Dash Board'!$C$18/'Dash Board'!$C$11</f>
        <v>24.483100174482413</v>
      </c>
      <c r="J3259" s="6">
        <f>(G3259&gt;1)*PMT('Dash Board'!$C$11/365,$U$4,-'Dash Board'!$C$19)</f>
        <v>108.80376961660664</v>
      </c>
      <c r="K3259" s="6">
        <f t="shared" si="354"/>
        <v>0</v>
      </c>
      <c r="L3259" s="8">
        <f t="shared" si="355"/>
        <v>178669.24201447141</v>
      </c>
      <c r="N3259" s="8">
        <f t="shared" si="360"/>
        <v>84.320669442124228</v>
      </c>
      <c r="O3259" s="8">
        <f>IF(E3258&lt;&gt;E3259,SUM($N$4:N3259)-SUM($O$3:O3258),0)</f>
        <v>0</v>
      </c>
      <c r="P3259" s="6">
        <f>IF(B3259&gt;0,SUM($O$4:O3259)-SUM($P$3:P3258),0)</f>
        <v>0</v>
      </c>
      <c r="Q3259" s="6">
        <f t="shared" si="356"/>
        <v>24.483100174482413</v>
      </c>
      <c r="R3259" s="8">
        <f>IF(E3258&lt;&gt;E3259,SUM($Q$4:Q3259)-SUM($R$3:R3258),0)</f>
        <v>0</v>
      </c>
      <c r="S3259" s="6">
        <f>IF(B3259&gt;0,SUM($R$4:R3259)-SUM($S$3:S3258),0)</f>
        <v>0</v>
      </c>
    </row>
    <row r="3260" spans="1:19">
      <c r="A3260">
        <f>IF(E3259&lt;&gt;E3260,COUNTIF($A$4:A3259,"&lt;&gt;0")+1,0)</f>
        <v>107</v>
      </c>
      <c r="B3260">
        <f>IF(A3260&lt;&gt;0,IF(MOD(A3260,3)=0,COUNTIF($B$4:B3259,"&lt;&gt;0")+1,0),0)</f>
        <v>0</v>
      </c>
      <c r="C3260" s="9">
        <f>'Dash Board'!$C$12+COUNT('Daily reducing balance'!$F$4:F3259)</f>
        <v>44986</v>
      </c>
      <c r="D3260">
        <f t="shared" si="357"/>
        <v>2023</v>
      </c>
      <c r="E3260">
        <f t="shared" si="358"/>
        <v>3</v>
      </c>
      <c r="F3260">
        <f>DAY('Dash Board'!$C$12+COUNT('Daily reducing balance'!$F$4:F3259))</f>
        <v>1</v>
      </c>
      <c r="G3260" s="8">
        <f t="shared" si="359"/>
        <v>178669.24201447141</v>
      </c>
      <c r="H3260" s="6">
        <f>G3260*'Dash Board'!$C$11/365</f>
        <v>51.398001127450677</v>
      </c>
      <c r="I3260" s="6">
        <f>H3260*'Dash Board'!$C$18/'Dash Board'!$C$11</f>
        <v>24.475238632119371</v>
      </c>
      <c r="J3260" s="6">
        <f>(G3260&gt;1)*PMT('Dash Board'!$C$11/365,$U$4,-'Dash Board'!$C$19)</f>
        <v>108.80376961660664</v>
      </c>
      <c r="K3260" s="6">
        <f t="shared" si="354"/>
        <v>3372.9168581148047</v>
      </c>
      <c r="L3260" s="8">
        <f t="shared" si="355"/>
        <v>178611.83624598224</v>
      </c>
      <c r="N3260" s="8">
        <f t="shared" si="360"/>
        <v>84.328530984487273</v>
      </c>
      <c r="O3260" s="8">
        <f>IF(E3259&lt;&gt;E3260,SUM($N$4:N3260)-SUM($O$3:O3259),0)</f>
        <v>2358.2345979308884</v>
      </c>
      <c r="P3260" s="6">
        <f>IF(B3260&gt;0,SUM($O$4:O3260)-SUM($P$3:P3259),0)</f>
        <v>0</v>
      </c>
      <c r="Q3260" s="6">
        <f t="shared" si="356"/>
        <v>24.475238632119371</v>
      </c>
      <c r="R3260" s="8">
        <f>IF(E3259&lt;&gt;E3260,SUM($Q$4:Q3260)-SUM($R$3:R3259),0)</f>
        <v>688.27095133418334</v>
      </c>
      <c r="S3260" s="6">
        <f>IF(B3260&gt;0,SUM($R$4:R3260)-SUM($S$3:S3259),0)</f>
        <v>0</v>
      </c>
    </row>
    <row r="3261" spans="1:19">
      <c r="A3261">
        <f>IF(E3260&lt;&gt;E3261,COUNTIF($A$4:A3260,"&lt;&gt;0")+1,0)</f>
        <v>0</v>
      </c>
      <c r="B3261">
        <f>IF(A3261&lt;&gt;0,IF(MOD(A3261,3)=0,COUNTIF($B$4:B3260,"&lt;&gt;0")+1,0),0)</f>
        <v>0</v>
      </c>
      <c r="C3261" s="9">
        <f>'Dash Board'!$C$12+COUNT('Daily reducing balance'!$F$4:F3260)</f>
        <v>44987</v>
      </c>
      <c r="D3261">
        <f t="shared" si="357"/>
        <v>2023</v>
      </c>
      <c r="E3261">
        <f t="shared" si="358"/>
        <v>3</v>
      </c>
      <c r="F3261">
        <f>DAY('Dash Board'!$C$12+COUNT('Daily reducing balance'!$F$4:F3260))</f>
        <v>2</v>
      </c>
      <c r="G3261" s="8">
        <f t="shared" si="359"/>
        <v>178611.83624598224</v>
      </c>
      <c r="H3261" s="6">
        <f>G3261*'Dash Board'!$C$11/365</f>
        <v>51.381487139255157</v>
      </c>
      <c r="I3261" s="6">
        <f>H3261*'Dash Board'!$C$18/'Dash Board'!$C$11</f>
        <v>24.467374828216744</v>
      </c>
      <c r="J3261" s="6">
        <f>(G3261&gt;1)*PMT('Dash Board'!$C$11/365,$U$4,-'Dash Board'!$C$19)</f>
        <v>108.80376961660664</v>
      </c>
      <c r="K3261" s="6">
        <f t="shared" si="354"/>
        <v>0</v>
      </c>
      <c r="L3261" s="8">
        <f t="shared" si="355"/>
        <v>178554.41396350489</v>
      </c>
      <c r="N3261" s="8">
        <f t="shared" si="360"/>
        <v>84.336394788389896</v>
      </c>
      <c r="O3261" s="8">
        <f>IF(E3260&lt;&gt;E3261,SUM($N$4:N3261)-SUM($O$3:O3260),0)</f>
        <v>0</v>
      </c>
      <c r="P3261" s="6">
        <f>IF(B3261&gt;0,SUM($O$4:O3261)-SUM($P$3:P3260),0)</f>
        <v>0</v>
      </c>
      <c r="Q3261" s="6">
        <f t="shared" si="356"/>
        <v>24.467374828216744</v>
      </c>
      <c r="R3261" s="8">
        <f>IF(E3260&lt;&gt;E3261,SUM($Q$4:Q3261)-SUM($R$3:R3260),0)</f>
        <v>0</v>
      </c>
      <c r="S3261" s="6">
        <f>IF(B3261&gt;0,SUM($R$4:R3261)-SUM($S$3:S3260),0)</f>
        <v>0</v>
      </c>
    </row>
    <row r="3262" spans="1:19">
      <c r="A3262">
        <f>IF(E3261&lt;&gt;E3262,COUNTIF($A$4:A3261,"&lt;&gt;0")+1,0)</f>
        <v>0</v>
      </c>
      <c r="B3262">
        <f>IF(A3262&lt;&gt;0,IF(MOD(A3262,3)=0,COUNTIF($B$4:B3261,"&lt;&gt;0")+1,0),0)</f>
        <v>0</v>
      </c>
      <c r="C3262" s="9">
        <f>'Dash Board'!$C$12+COUNT('Daily reducing balance'!$F$4:F3261)</f>
        <v>44988</v>
      </c>
      <c r="D3262">
        <f t="shared" si="357"/>
        <v>2023</v>
      </c>
      <c r="E3262">
        <f t="shared" si="358"/>
        <v>3</v>
      </c>
      <c r="F3262">
        <f>DAY('Dash Board'!$C$12+COUNT('Daily reducing balance'!$F$4:F3261))</f>
        <v>3</v>
      </c>
      <c r="G3262" s="8">
        <f t="shared" si="359"/>
        <v>178554.41396350489</v>
      </c>
      <c r="H3262" s="6">
        <f>G3262*'Dash Board'!$C$11/365</f>
        <v>51.364968400460313</v>
      </c>
      <c r="I3262" s="6">
        <f>H3262*'Dash Board'!$C$18/'Dash Board'!$C$11</f>
        <v>24.459508762123964</v>
      </c>
      <c r="J3262" s="6">
        <f>(G3262&gt;1)*PMT('Dash Board'!$C$11/365,$U$4,-'Dash Board'!$C$19)</f>
        <v>108.80376961660664</v>
      </c>
      <c r="K3262" s="6">
        <f t="shared" si="354"/>
        <v>0</v>
      </c>
      <c r="L3262" s="8">
        <f t="shared" si="355"/>
        <v>178496.97516228873</v>
      </c>
      <c r="N3262" s="8">
        <f t="shared" si="360"/>
        <v>84.344260854482684</v>
      </c>
      <c r="O3262" s="8">
        <f>IF(E3261&lt;&gt;E3262,SUM($N$4:N3262)-SUM($O$3:O3261),0)</f>
        <v>0</v>
      </c>
      <c r="P3262" s="6">
        <f>IF(B3262&gt;0,SUM($O$4:O3262)-SUM($P$3:P3261),0)</f>
        <v>0</v>
      </c>
      <c r="Q3262" s="6">
        <f t="shared" si="356"/>
        <v>24.459508762123964</v>
      </c>
      <c r="R3262" s="8">
        <f>IF(E3261&lt;&gt;E3262,SUM($Q$4:Q3262)-SUM($R$3:R3261),0)</f>
        <v>0</v>
      </c>
      <c r="S3262" s="6">
        <f>IF(B3262&gt;0,SUM($R$4:R3262)-SUM($S$3:S3261),0)</f>
        <v>0</v>
      </c>
    </row>
    <row r="3263" spans="1:19">
      <c r="A3263">
        <f>IF(E3262&lt;&gt;E3263,COUNTIF($A$4:A3262,"&lt;&gt;0")+1,0)</f>
        <v>0</v>
      </c>
      <c r="B3263">
        <f>IF(A3263&lt;&gt;0,IF(MOD(A3263,3)=0,COUNTIF($B$4:B3262,"&lt;&gt;0")+1,0),0)</f>
        <v>0</v>
      </c>
      <c r="C3263" s="9">
        <f>'Dash Board'!$C$12+COUNT('Daily reducing balance'!$F$4:F3262)</f>
        <v>44989</v>
      </c>
      <c r="D3263">
        <f t="shared" si="357"/>
        <v>2023</v>
      </c>
      <c r="E3263">
        <f t="shared" si="358"/>
        <v>3</v>
      </c>
      <c r="F3263">
        <f>DAY('Dash Board'!$C$12+COUNT('Daily reducing balance'!$F$4:F3262))</f>
        <v>4</v>
      </c>
      <c r="G3263" s="8">
        <f t="shared" si="359"/>
        <v>178496.97516228873</v>
      </c>
      <c r="H3263" s="6">
        <f>G3263*'Dash Board'!$C$11/365</f>
        <v>51.348444909699495</v>
      </c>
      <c r="I3263" s="6">
        <f>H3263*'Dash Board'!$C$18/'Dash Board'!$C$11</f>
        <v>24.451640433190239</v>
      </c>
      <c r="J3263" s="6">
        <f>(G3263&gt;1)*PMT('Dash Board'!$C$11/365,$U$4,-'Dash Board'!$C$19)</f>
        <v>108.80376961660664</v>
      </c>
      <c r="K3263" s="6">
        <f t="shared" si="354"/>
        <v>0</v>
      </c>
      <c r="L3263" s="8">
        <f t="shared" si="355"/>
        <v>178439.51983758181</v>
      </c>
      <c r="N3263" s="8">
        <f t="shared" si="360"/>
        <v>84.352129183416409</v>
      </c>
      <c r="O3263" s="8">
        <f>IF(E3262&lt;&gt;E3263,SUM($N$4:N3263)-SUM($O$3:O3262),0)</f>
        <v>0</v>
      </c>
      <c r="P3263" s="6">
        <f>IF(B3263&gt;0,SUM($O$4:O3263)-SUM($P$3:P3262),0)</f>
        <v>0</v>
      </c>
      <c r="Q3263" s="6">
        <f t="shared" si="356"/>
        <v>24.451640433190239</v>
      </c>
      <c r="R3263" s="8">
        <f>IF(E3262&lt;&gt;E3263,SUM($Q$4:Q3263)-SUM($R$3:R3262),0)</f>
        <v>0</v>
      </c>
      <c r="S3263" s="6">
        <f>IF(B3263&gt;0,SUM($R$4:R3263)-SUM($S$3:S3262),0)</f>
        <v>0</v>
      </c>
    </row>
    <row r="3264" spans="1:19">
      <c r="A3264">
        <f>IF(E3263&lt;&gt;E3264,COUNTIF($A$4:A3263,"&lt;&gt;0")+1,0)</f>
        <v>0</v>
      </c>
      <c r="B3264">
        <f>IF(A3264&lt;&gt;0,IF(MOD(A3264,3)=0,COUNTIF($B$4:B3263,"&lt;&gt;0")+1,0),0)</f>
        <v>0</v>
      </c>
      <c r="C3264" s="9">
        <f>'Dash Board'!$C$12+COUNT('Daily reducing balance'!$F$4:F3263)</f>
        <v>44990</v>
      </c>
      <c r="D3264">
        <f t="shared" si="357"/>
        <v>2023</v>
      </c>
      <c r="E3264">
        <f t="shared" si="358"/>
        <v>3</v>
      </c>
      <c r="F3264">
        <f>DAY('Dash Board'!$C$12+COUNT('Daily reducing balance'!$F$4:F3263))</f>
        <v>5</v>
      </c>
      <c r="G3264" s="8">
        <f t="shared" si="359"/>
        <v>178439.51983758181</v>
      </c>
      <c r="H3264" s="6">
        <f>G3264*'Dash Board'!$C$11/365</f>
        <v>51.331916665605732</v>
      </c>
      <c r="I3264" s="6">
        <f>H3264*'Dash Board'!$C$18/'Dash Board'!$C$11</f>
        <v>24.443769840764638</v>
      </c>
      <c r="J3264" s="6">
        <f>(G3264&gt;1)*PMT('Dash Board'!$C$11/365,$U$4,-'Dash Board'!$C$19)</f>
        <v>108.80376961660664</v>
      </c>
      <c r="K3264" s="6">
        <f t="shared" si="354"/>
        <v>0</v>
      </c>
      <c r="L3264" s="8">
        <f t="shared" si="355"/>
        <v>178382.0479846308</v>
      </c>
      <c r="N3264" s="8">
        <f t="shared" si="360"/>
        <v>84.359999775841999</v>
      </c>
      <c r="O3264" s="8">
        <f>IF(E3263&lt;&gt;E3264,SUM($N$4:N3264)-SUM($O$3:O3263),0)</f>
        <v>0</v>
      </c>
      <c r="P3264" s="6">
        <f>IF(B3264&gt;0,SUM($O$4:O3264)-SUM($P$3:P3263),0)</f>
        <v>0</v>
      </c>
      <c r="Q3264" s="6">
        <f t="shared" si="356"/>
        <v>24.443769840764638</v>
      </c>
      <c r="R3264" s="8">
        <f>IF(E3263&lt;&gt;E3264,SUM($Q$4:Q3264)-SUM($R$3:R3263),0)</f>
        <v>0</v>
      </c>
      <c r="S3264" s="6">
        <f>IF(B3264&gt;0,SUM($R$4:R3264)-SUM($S$3:S3263),0)</f>
        <v>0</v>
      </c>
    </row>
    <row r="3265" spans="1:19">
      <c r="A3265">
        <f>IF(E3264&lt;&gt;E3265,COUNTIF($A$4:A3264,"&lt;&gt;0")+1,0)</f>
        <v>0</v>
      </c>
      <c r="B3265">
        <f>IF(A3265&lt;&gt;0,IF(MOD(A3265,3)=0,COUNTIF($B$4:B3264,"&lt;&gt;0")+1,0),0)</f>
        <v>0</v>
      </c>
      <c r="C3265" s="9">
        <f>'Dash Board'!$C$12+COUNT('Daily reducing balance'!$F$4:F3264)</f>
        <v>44991</v>
      </c>
      <c r="D3265">
        <f t="shared" si="357"/>
        <v>2023</v>
      </c>
      <c r="E3265">
        <f t="shared" si="358"/>
        <v>3</v>
      </c>
      <c r="F3265">
        <f>DAY('Dash Board'!$C$12+COUNT('Daily reducing balance'!$F$4:F3264))</f>
        <v>6</v>
      </c>
      <c r="G3265" s="8">
        <f t="shared" si="359"/>
        <v>178382.0479846308</v>
      </c>
      <c r="H3265" s="6">
        <f>G3265*'Dash Board'!$C$11/365</f>
        <v>51.315383666811599</v>
      </c>
      <c r="I3265" s="6">
        <f>H3265*'Dash Board'!$C$18/'Dash Board'!$C$11</f>
        <v>24.435896984196003</v>
      </c>
      <c r="J3265" s="6">
        <f>(G3265&gt;1)*PMT('Dash Board'!$C$11/365,$U$4,-'Dash Board'!$C$19)</f>
        <v>108.80376961660664</v>
      </c>
      <c r="K3265" s="6">
        <f t="shared" si="354"/>
        <v>0</v>
      </c>
      <c r="L3265" s="8">
        <f t="shared" si="355"/>
        <v>178324.55959868099</v>
      </c>
      <c r="N3265" s="8">
        <f t="shared" si="360"/>
        <v>84.367872632410638</v>
      </c>
      <c r="O3265" s="8">
        <f>IF(E3264&lt;&gt;E3265,SUM($N$4:N3265)-SUM($O$3:O3264),0)</f>
        <v>0</v>
      </c>
      <c r="P3265" s="6">
        <f>IF(B3265&gt;0,SUM($O$4:O3265)-SUM($P$3:P3264),0)</f>
        <v>0</v>
      </c>
      <c r="Q3265" s="6">
        <f t="shared" si="356"/>
        <v>24.435896984196003</v>
      </c>
      <c r="R3265" s="8">
        <f>IF(E3264&lt;&gt;E3265,SUM($Q$4:Q3265)-SUM($R$3:R3264),0)</f>
        <v>0</v>
      </c>
      <c r="S3265" s="6">
        <f>IF(B3265&gt;0,SUM($R$4:R3265)-SUM($S$3:S3264),0)</f>
        <v>0</v>
      </c>
    </row>
    <row r="3266" spans="1:19">
      <c r="A3266">
        <f>IF(E3265&lt;&gt;E3266,COUNTIF($A$4:A3265,"&lt;&gt;0")+1,0)</f>
        <v>0</v>
      </c>
      <c r="B3266">
        <f>IF(A3266&lt;&gt;0,IF(MOD(A3266,3)=0,COUNTIF($B$4:B3265,"&lt;&gt;0")+1,0),0)</f>
        <v>0</v>
      </c>
      <c r="C3266" s="9">
        <f>'Dash Board'!$C$12+COUNT('Daily reducing balance'!$F$4:F3265)</f>
        <v>44992</v>
      </c>
      <c r="D3266">
        <f t="shared" si="357"/>
        <v>2023</v>
      </c>
      <c r="E3266">
        <f t="shared" si="358"/>
        <v>3</v>
      </c>
      <c r="F3266">
        <f>DAY('Dash Board'!$C$12+COUNT('Daily reducing balance'!$F$4:F3265))</f>
        <v>7</v>
      </c>
      <c r="G3266" s="8">
        <f t="shared" si="359"/>
        <v>178324.55959868099</v>
      </c>
      <c r="H3266" s="6">
        <f>G3266*'Dash Board'!$C$11/365</f>
        <v>51.298845911949321</v>
      </c>
      <c r="I3266" s="6">
        <f>H3266*'Dash Board'!$C$18/'Dash Board'!$C$11</f>
        <v>24.428021862833013</v>
      </c>
      <c r="J3266" s="6">
        <f>(G3266&gt;1)*PMT('Dash Board'!$C$11/365,$U$4,-'Dash Board'!$C$19)</f>
        <v>108.80376961660664</v>
      </c>
      <c r="K3266" s="6">
        <f t="shared" si="354"/>
        <v>0</v>
      </c>
      <c r="L3266" s="8">
        <f t="shared" si="355"/>
        <v>178267.05467497633</v>
      </c>
      <c r="N3266" s="8">
        <f t="shared" si="360"/>
        <v>84.375747753773624</v>
      </c>
      <c r="O3266" s="8">
        <f>IF(E3265&lt;&gt;E3266,SUM($N$4:N3266)-SUM($O$3:O3265),0)</f>
        <v>0</v>
      </c>
      <c r="P3266" s="6">
        <f>IF(B3266&gt;0,SUM($O$4:O3266)-SUM($P$3:P3265),0)</f>
        <v>0</v>
      </c>
      <c r="Q3266" s="6">
        <f t="shared" si="356"/>
        <v>24.428021862833013</v>
      </c>
      <c r="R3266" s="8">
        <f>IF(E3265&lt;&gt;E3266,SUM($Q$4:Q3266)-SUM($R$3:R3265),0)</f>
        <v>0</v>
      </c>
      <c r="S3266" s="6">
        <f>IF(B3266&gt;0,SUM($R$4:R3266)-SUM($S$3:S3265),0)</f>
        <v>0</v>
      </c>
    </row>
    <row r="3267" spans="1:19">
      <c r="A3267">
        <f>IF(E3266&lt;&gt;E3267,COUNTIF($A$4:A3266,"&lt;&gt;0")+1,0)</f>
        <v>0</v>
      </c>
      <c r="B3267">
        <f>IF(A3267&lt;&gt;0,IF(MOD(A3267,3)=0,COUNTIF($B$4:B3266,"&lt;&gt;0")+1,0),0)</f>
        <v>0</v>
      </c>
      <c r="C3267" s="9">
        <f>'Dash Board'!$C$12+COUNT('Daily reducing balance'!$F$4:F3266)</f>
        <v>44993</v>
      </c>
      <c r="D3267">
        <f t="shared" si="357"/>
        <v>2023</v>
      </c>
      <c r="E3267">
        <f t="shared" si="358"/>
        <v>3</v>
      </c>
      <c r="F3267">
        <f>DAY('Dash Board'!$C$12+COUNT('Daily reducing balance'!$F$4:F3266))</f>
        <v>8</v>
      </c>
      <c r="G3267" s="8">
        <f t="shared" si="359"/>
        <v>178267.05467497633</v>
      </c>
      <c r="H3267" s="6">
        <f>G3267*'Dash Board'!$C$11/365</f>
        <v>51.282303399650729</v>
      </c>
      <c r="I3267" s="6">
        <f>H3267*'Dash Board'!$C$18/'Dash Board'!$C$11</f>
        <v>24.420144476024159</v>
      </c>
      <c r="J3267" s="6">
        <f>(G3267&gt;1)*PMT('Dash Board'!$C$11/365,$U$4,-'Dash Board'!$C$19)</f>
        <v>108.80376961660664</v>
      </c>
      <c r="K3267" s="6">
        <f t="shared" si="354"/>
        <v>0</v>
      </c>
      <c r="L3267" s="8">
        <f t="shared" si="355"/>
        <v>178209.53320875936</v>
      </c>
      <c r="N3267" s="8">
        <f t="shared" si="360"/>
        <v>84.383625140582481</v>
      </c>
      <c r="O3267" s="8">
        <f>IF(E3266&lt;&gt;E3267,SUM($N$4:N3267)-SUM($O$3:O3266),0)</f>
        <v>0</v>
      </c>
      <c r="P3267" s="6">
        <f>IF(B3267&gt;0,SUM($O$4:O3267)-SUM($P$3:P3266),0)</f>
        <v>0</v>
      </c>
      <c r="Q3267" s="6">
        <f t="shared" si="356"/>
        <v>24.420144476024159</v>
      </c>
      <c r="R3267" s="8">
        <f>IF(E3266&lt;&gt;E3267,SUM($Q$4:Q3267)-SUM($R$3:R3266),0)</f>
        <v>0</v>
      </c>
      <c r="S3267" s="6">
        <f>IF(B3267&gt;0,SUM($R$4:R3267)-SUM($S$3:S3266),0)</f>
        <v>0</v>
      </c>
    </row>
    <row r="3268" spans="1:19">
      <c r="A3268">
        <f>IF(E3267&lt;&gt;E3268,COUNTIF($A$4:A3267,"&lt;&gt;0")+1,0)</f>
        <v>0</v>
      </c>
      <c r="B3268">
        <f>IF(A3268&lt;&gt;0,IF(MOD(A3268,3)=0,COUNTIF($B$4:B3267,"&lt;&gt;0")+1,0),0)</f>
        <v>0</v>
      </c>
      <c r="C3268" s="9">
        <f>'Dash Board'!$C$12+COUNT('Daily reducing balance'!$F$4:F3267)</f>
        <v>44994</v>
      </c>
      <c r="D3268">
        <f t="shared" si="357"/>
        <v>2023</v>
      </c>
      <c r="E3268">
        <f t="shared" si="358"/>
        <v>3</v>
      </c>
      <c r="F3268">
        <f>DAY('Dash Board'!$C$12+COUNT('Daily reducing balance'!$F$4:F3267))</f>
        <v>9</v>
      </c>
      <c r="G3268" s="8">
        <f t="shared" si="359"/>
        <v>178209.53320875936</v>
      </c>
      <c r="H3268" s="6">
        <f>G3268*'Dash Board'!$C$11/365</f>
        <v>51.26575612854721</v>
      </c>
      <c r="I3268" s="6">
        <f>H3268*'Dash Board'!$C$18/'Dash Board'!$C$11</f>
        <v>24.412264823117724</v>
      </c>
      <c r="J3268" s="6">
        <f>(G3268&gt;1)*PMT('Dash Board'!$C$11/365,$U$4,-'Dash Board'!$C$19)</f>
        <v>108.80376961660664</v>
      </c>
      <c r="K3268" s="6">
        <f t="shared" si="354"/>
        <v>0</v>
      </c>
      <c r="L3268" s="8">
        <f t="shared" si="355"/>
        <v>178151.9951952713</v>
      </c>
      <c r="N3268" s="8">
        <f t="shared" si="360"/>
        <v>84.39150479348892</v>
      </c>
      <c r="O3268" s="8">
        <f>IF(E3267&lt;&gt;E3268,SUM($N$4:N3268)-SUM($O$3:O3267),0)</f>
        <v>0</v>
      </c>
      <c r="P3268" s="6">
        <f>IF(B3268&gt;0,SUM($O$4:O3268)-SUM($P$3:P3267),0)</f>
        <v>0</v>
      </c>
      <c r="Q3268" s="6">
        <f t="shared" si="356"/>
        <v>24.412264823117724</v>
      </c>
      <c r="R3268" s="8">
        <f>IF(E3267&lt;&gt;E3268,SUM($Q$4:Q3268)-SUM($R$3:R3267),0)</f>
        <v>0</v>
      </c>
      <c r="S3268" s="6">
        <f>IF(B3268&gt;0,SUM($R$4:R3268)-SUM($S$3:S3267),0)</f>
        <v>0</v>
      </c>
    </row>
    <row r="3269" spans="1:19">
      <c r="A3269">
        <f>IF(E3268&lt;&gt;E3269,COUNTIF($A$4:A3268,"&lt;&gt;0")+1,0)</f>
        <v>0</v>
      </c>
      <c r="B3269">
        <f>IF(A3269&lt;&gt;0,IF(MOD(A3269,3)=0,COUNTIF($B$4:B3268,"&lt;&gt;0")+1,0),0)</f>
        <v>0</v>
      </c>
      <c r="C3269" s="9">
        <f>'Dash Board'!$C$12+COUNT('Daily reducing balance'!$F$4:F3268)</f>
        <v>44995</v>
      </c>
      <c r="D3269">
        <f t="shared" si="357"/>
        <v>2023</v>
      </c>
      <c r="E3269">
        <f t="shared" si="358"/>
        <v>3</v>
      </c>
      <c r="F3269">
        <f>DAY('Dash Board'!$C$12+COUNT('Daily reducing balance'!$F$4:F3268))</f>
        <v>10</v>
      </c>
      <c r="G3269" s="8">
        <f t="shared" si="359"/>
        <v>178151.9951952713</v>
      </c>
      <c r="H3269" s="6">
        <f>G3269*'Dash Board'!$C$11/365</f>
        <v>51.249204097269818</v>
      </c>
      <c r="I3269" s="6">
        <f>H3269*'Dash Board'!$C$18/'Dash Board'!$C$11</f>
        <v>24.404382903461823</v>
      </c>
      <c r="J3269" s="6">
        <f>(G3269&gt;1)*PMT('Dash Board'!$C$11/365,$U$4,-'Dash Board'!$C$19)</f>
        <v>108.80376961660664</v>
      </c>
      <c r="K3269" s="6">
        <f t="shared" ref="K3269:K3332" si="361">IF(F3269=1,SUMIFS($J$4:$J$7308,$D$4:$D$7308,"="&amp;YEAR(C3269),$E$4:$E$7308,"="&amp;MONTH(C3269)),0)</f>
        <v>0</v>
      </c>
      <c r="L3269" s="8">
        <f t="shared" ref="L3269:L3332" si="362">IF(G3269+H3269-J3269&lt;0,0,G3269+H3269-J3269)</f>
        <v>178094.44062975195</v>
      </c>
      <c r="N3269" s="8">
        <f t="shared" si="360"/>
        <v>84.399386713144821</v>
      </c>
      <c r="O3269" s="8">
        <f>IF(E3268&lt;&gt;E3269,SUM($N$4:N3269)-SUM($O$3:O3268),0)</f>
        <v>0</v>
      </c>
      <c r="P3269" s="6">
        <f>IF(B3269&gt;0,SUM($O$4:O3269)-SUM($P$3:P3268),0)</f>
        <v>0</v>
      </c>
      <c r="Q3269" s="6">
        <f t="shared" ref="Q3269:Q3332" si="363">I3269</f>
        <v>24.404382903461823</v>
      </c>
      <c r="R3269" s="8">
        <f>IF(E3268&lt;&gt;E3269,SUM($Q$4:Q3269)-SUM($R$3:R3268),0)</f>
        <v>0</v>
      </c>
      <c r="S3269" s="6">
        <f>IF(B3269&gt;0,SUM($R$4:R3269)-SUM($S$3:S3268),0)</f>
        <v>0</v>
      </c>
    </row>
    <row r="3270" spans="1:19">
      <c r="A3270">
        <f>IF(E3269&lt;&gt;E3270,COUNTIF($A$4:A3269,"&lt;&gt;0")+1,0)</f>
        <v>0</v>
      </c>
      <c r="B3270">
        <f>IF(A3270&lt;&gt;0,IF(MOD(A3270,3)=0,COUNTIF($B$4:B3269,"&lt;&gt;0")+1,0),0)</f>
        <v>0</v>
      </c>
      <c r="C3270" s="9">
        <f>'Dash Board'!$C$12+COUNT('Daily reducing balance'!$F$4:F3269)</f>
        <v>44996</v>
      </c>
      <c r="D3270">
        <f t="shared" si="357"/>
        <v>2023</v>
      </c>
      <c r="E3270">
        <f t="shared" si="358"/>
        <v>3</v>
      </c>
      <c r="F3270">
        <f>DAY('Dash Board'!$C$12+COUNT('Daily reducing balance'!$F$4:F3269))</f>
        <v>11</v>
      </c>
      <c r="G3270" s="8">
        <f t="shared" si="359"/>
        <v>178094.44062975195</v>
      </c>
      <c r="H3270" s="6">
        <f>G3270*'Dash Board'!$C$11/365</f>
        <v>51.232647304449188</v>
      </c>
      <c r="I3270" s="6">
        <f>H3270*'Dash Board'!$C$18/'Dash Board'!$C$11</f>
        <v>24.396498716404381</v>
      </c>
      <c r="J3270" s="6">
        <f>(G3270&gt;1)*PMT('Dash Board'!$C$11/365,$U$4,-'Dash Board'!$C$19)</f>
        <v>108.80376961660664</v>
      </c>
      <c r="K3270" s="6">
        <f t="shared" si="361"/>
        <v>0</v>
      </c>
      <c r="L3270" s="8">
        <f t="shared" si="362"/>
        <v>178036.86950743978</v>
      </c>
      <c r="N3270" s="8">
        <f t="shared" si="360"/>
        <v>84.407270900202263</v>
      </c>
      <c r="O3270" s="8">
        <f>IF(E3269&lt;&gt;E3270,SUM($N$4:N3270)-SUM($O$3:O3269),0)</f>
        <v>0</v>
      </c>
      <c r="P3270" s="6">
        <f>IF(B3270&gt;0,SUM($O$4:O3270)-SUM($P$3:P3269),0)</f>
        <v>0</v>
      </c>
      <c r="Q3270" s="6">
        <f t="shared" si="363"/>
        <v>24.396498716404381</v>
      </c>
      <c r="R3270" s="8">
        <f>IF(E3269&lt;&gt;E3270,SUM($Q$4:Q3270)-SUM($R$3:R3269),0)</f>
        <v>0</v>
      </c>
      <c r="S3270" s="6">
        <f>IF(B3270&gt;0,SUM($R$4:R3270)-SUM($S$3:S3269),0)</f>
        <v>0</v>
      </c>
    </row>
    <row r="3271" spans="1:19">
      <c r="A3271">
        <f>IF(E3270&lt;&gt;E3271,COUNTIF($A$4:A3270,"&lt;&gt;0")+1,0)</f>
        <v>0</v>
      </c>
      <c r="B3271">
        <f>IF(A3271&lt;&gt;0,IF(MOD(A3271,3)=0,COUNTIF($B$4:B3270,"&lt;&gt;0")+1,0),0)</f>
        <v>0</v>
      </c>
      <c r="C3271" s="9">
        <f>'Dash Board'!$C$12+COUNT('Daily reducing balance'!$F$4:F3270)</f>
        <v>44997</v>
      </c>
      <c r="D3271">
        <f t="shared" si="357"/>
        <v>2023</v>
      </c>
      <c r="E3271">
        <f t="shared" si="358"/>
        <v>3</v>
      </c>
      <c r="F3271">
        <f>DAY('Dash Board'!$C$12+COUNT('Daily reducing balance'!$F$4:F3270))</f>
        <v>12</v>
      </c>
      <c r="G3271" s="8">
        <f t="shared" si="359"/>
        <v>178036.86950743978</v>
      </c>
      <c r="H3271" s="6">
        <f>G3271*'Dash Board'!$C$11/365</f>
        <v>51.216085748715557</v>
      </c>
      <c r="I3271" s="6">
        <f>H3271*'Dash Board'!$C$18/'Dash Board'!$C$11</f>
        <v>24.388612261293122</v>
      </c>
      <c r="J3271" s="6">
        <f>(G3271&gt;1)*PMT('Dash Board'!$C$11/365,$U$4,-'Dash Board'!$C$19)</f>
        <v>108.80376961660664</v>
      </c>
      <c r="K3271" s="6">
        <f t="shared" si="361"/>
        <v>0</v>
      </c>
      <c r="L3271" s="8">
        <f t="shared" si="362"/>
        <v>177979.28182357189</v>
      </c>
      <c r="N3271" s="8">
        <f t="shared" si="360"/>
        <v>84.415157355313525</v>
      </c>
      <c r="O3271" s="8">
        <f>IF(E3270&lt;&gt;E3271,SUM($N$4:N3271)-SUM($O$3:O3270),0)</f>
        <v>0</v>
      </c>
      <c r="P3271" s="6">
        <f>IF(B3271&gt;0,SUM($O$4:O3271)-SUM($P$3:P3270),0)</f>
        <v>0</v>
      </c>
      <c r="Q3271" s="6">
        <f t="shared" si="363"/>
        <v>24.388612261293122</v>
      </c>
      <c r="R3271" s="8">
        <f>IF(E3270&lt;&gt;E3271,SUM($Q$4:Q3271)-SUM($R$3:R3270),0)</f>
        <v>0</v>
      </c>
      <c r="S3271" s="6">
        <f>IF(B3271&gt;0,SUM($R$4:R3271)-SUM($S$3:S3270),0)</f>
        <v>0</v>
      </c>
    </row>
    <row r="3272" spans="1:19">
      <c r="A3272">
        <f>IF(E3271&lt;&gt;E3272,COUNTIF($A$4:A3271,"&lt;&gt;0")+1,0)</f>
        <v>0</v>
      </c>
      <c r="B3272">
        <f>IF(A3272&lt;&gt;0,IF(MOD(A3272,3)=0,COUNTIF($B$4:B3271,"&lt;&gt;0")+1,0),0)</f>
        <v>0</v>
      </c>
      <c r="C3272" s="9">
        <f>'Dash Board'!$C$12+COUNT('Daily reducing balance'!$F$4:F3271)</f>
        <v>44998</v>
      </c>
      <c r="D3272">
        <f t="shared" si="357"/>
        <v>2023</v>
      </c>
      <c r="E3272">
        <f t="shared" si="358"/>
        <v>3</v>
      </c>
      <c r="F3272">
        <f>DAY('Dash Board'!$C$12+COUNT('Daily reducing balance'!$F$4:F3271))</f>
        <v>13</v>
      </c>
      <c r="G3272" s="8">
        <f t="shared" si="359"/>
        <v>177979.28182357189</v>
      </c>
      <c r="H3272" s="6">
        <f>G3272*'Dash Board'!$C$11/365</f>
        <v>51.199519428698764</v>
      </c>
      <c r="I3272" s="6">
        <f>H3272*'Dash Board'!$C$18/'Dash Board'!$C$11</f>
        <v>24.380723537475603</v>
      </c>
      <c r="J3272" s="6">
        <f>(G3272&gt;1)*PMT('Dash Board'!$C$11/365,$U$4,-'Dash Board'!$C$19)</f>
        <v>108.80376961660664</v>
      </c>
      <c r="K3272" s="6">
        <f t="shared" si="361"/>
        <v>0</v>
      </c>
      <c r="L3272" s="8">
        <f t="shared" si="362"/>
        <v>177921.67757338396</v>
      </c>
      <c r="N3272" s="8">
        <f t="shared" si="360"/>
        <v>84.423046079131041</v>
      </c>
      <c r="O3272" s="8">
        <f>IF(E3271&lt;&gt;E3272,SUM($N$4:N3272)-SUM($O$3:O3271),0)</f>
        <v>0</v>
      </c>
      <c r="P3272" s="6">
        <f>IF(B3272&gt;0,SUM($O$4:O3272)-SUM($P$3:P3271),0)</f>
        <v>0</v>
      </c>
      <c r="Q3272" s="6">
        <f t="shared" si="363"/>
        <v>24.380723537475603</v>
      </c>
      <c r="R3272" s="8">
        <f>IF(E3271&lt;&gt;E3272,SUM($Q$4:Q3272)-SUM($R$3:R3271),0)</f>
        <v>0</v>
      </c>
      <c r="S3272" s="6">
        <f>IF(B3272&gt;0,SUM($R$4:R3272)-SUM($S$3:S3271),0)</f>
        <v>0</v>
      </c>
    </row>
    <row r="3273" spans="1:19">
      <c r="A3273">
        <f>IF(E3272&lt;&gt;E3273,COUNTIF($A$4:A3272,"&lt;&gt;0")+1,0)</f>
        <v>0</v>
      </c>
      <c r="B3273">
        <f>IF(A3273&lt;&gt;0,IF(MOD(A3273,3)=0,COUNTIF($B$4:B3272,"&lt;&gt;0")+1,0),0)</f>
        <v>0</v>
      </c>
      <c r="C3273" s="9">
        <f>'Dash Board'!$C$12+COUNT('Daily reducing balance'!$F$4:F3272)</f>
        <v>44999</v>
      </c>
      <c r="D3273">
        <f t="shared" si="357"/>
        <v>2023</v>
      </c>
      <c r="E3273">
        <f t="shared" si="358"/>
        <v>3</v>
      </c>
      <c r="F3273">
        <f>DAY('Dash Board'!$C$12+COUNT('Daily reducing balance'!$F$4:F3272))</f>
        <v>14</v>
      </c>
      <c r="G3273" s="8">
        <f t="shared" si="359"/>
        <v>177921.67757338396</v>
      </c>
      <c r="H3273" s="6">
        <f>G3273*'Dash Board'!$C$11/365</f>
        <v>51.182948343028265</v>
      </c>
      <c r="I3273" s="6">
        <f>H3273*'Dash Board'!$C$18/'Dash Board'!$C$11</f>
        <v>24.372832544299175</v>
      </c>
      <c r="J3273" s="6">
        <f>(G3273&gt;1)*PMT('Dash Board'!$C$11/365,$U$4,-'Dash Board'!$C$19)</f>
        <v>108.80376961660664</v>
      </c>
      <c r="K3273" s="6">
        <f t="shared" si="361"/>
        <v>0</v>
      </c>
      <c r="L3273" s="8">
        <f t="shared" si="362"/>
        <v>177864.05675211037</v>
      </c>
      <c r="N3273" s="8">
        <f t="shared" si="360"/>
        <v>84.430937072307472</v>
      </c>
      <c r="O3273" s="8">
        <f>IF(E3272&lt;&gt;E3273,SUM($N$4:N3273)-SUM($O$3:O3272),0)</f>
        <v>0</v>
      </c>
      <c r="P3273" s="6">
        <f>IF(B3273&gt;0,SUM($O$4:O3273)-SUM($P$3:P3272),0)</f>
        <v>0</v>
      </c>
      <c r="Q3273" s="6">
        <f t="shared" si="363"/>
        <v>24.372832544299175</v>
      </c>
      <c r="R3273" s="8">
        <f>IF(E3272&lt;&gt;E3273,SUM($Q$4:Q3273)-SUM($R$3:R3272),0)</f>
        <v>0</v>
      </c>
      <c r="S3273" s="6">
        <f>IF(B3273&gt;0,SUM($R$4:R3273)-SUM($S$3:S3272),0)</f>
        <v>0</v>
      </c>
    </row>
    <row r="3274" spans="1:19">
      <c r="A3274">
        <f>IF(E3273&lt;&gt;E3274,COUNTIF($A$4:A3273,"&lt;&gt;0")+1,0)</f>
        <v>0</v>
      </c>
      <c r="B3274">
        <f>IF(A3274&lt;&gt;0,IF(MOD(A3274,3)=0,COUNTIF($B$4:B3273,"&lt;&gt;0")+1,0),0)</f>
        <v>0</v>
      </c>
      <c r="C3274" s="9">
        <f>'Dash Board'!$C$12+COUNT('Daily reducing balance'!$F$4:F3273)</f>
        <v>45000</v>
      </c>
      <c r="D3274">
        <f t="shared" si="357"/>
        <v>2023</v>
      </c>
      <c r="E3274">
        <f t="shared" si="358"/>
        <v>3</v>
      </c>
      <c r="F3274">
        <f>DAY('Dash Board'!$C$12+COUNT('Daily reducing balance'!$F$4:F3273))</f>
        <v>15</v>
      </c>
      <c r="G3274" s="8">
        <f t="shared" si="359"/>
        <v>177864.05675211037</v>
      </c>
      <c r="H3274" s="6">
        <f>G3274*'Dash Board'!$C$11/365</f>
        <v>51.166372490333117</v>
      </c>
      <c r="I3274" s="6">
        <f>H3274*'Dash Board'!$C$18/'Dash Board'!$C$11</f>
        <v>24.36493928111101</v>
      </c>
      <c r="J3274" s="6">
        <f>(G3274&gt;1)*PMT('Dash Board'!$C$11/365,$U$4,-'Dash Board'!$C$19)</f>
        <v>108.80376961660664</v>
      </c>
      <c r="K3274" s="6">
        <f t="shared" si="361"/>
        <v>0</v>
      </c>
      <c r="L3274" s="8">
        <f t="shared" si="362"/>
        <v>177806.41935498407</v>
      </c>
      <c r="N3274" s="8">
        <f t="shared" si="360"/>
        <v>84.438830335495638</v>
      </c>
      <c r="O3274" s="8">
        <f>IF(E3273&lt;&gt;E3274,SUM($N$4:N3274)-SUM($O$3:O3273),0)</f>
        <v>0</v>
      </c>
      <c r="P3274" s="6">
        <f>IF(B3274&gt;0,SUM($O$4:O3274)-SUM($P$3:P3273),0)</f>
        <v>0</v>
      </c>
      <c r="Q3274" s="6">
        <f t="shared" si="363"/>
        <v>24.36493928111101</v>
      </c>
      <c r="R3274" s="8">
        <f>IF(E3273&lt;&gt;E3274,SUM($Q$4:Q3274)-SUM($R$3:R3273),0)</f>
        <v>0</v>
      </c>
      <c r="S3274" s="6">
        <f>IF(B3274&gt;0,SUM($R$4:R3274)-SUM($S$3:S3273),0)</f>
        <v>0</v>
      </c>
    </row>
    <row r="3275" spans="1:19">
      <c r="A3275">
        <f>IF(E3274&lt;&gt;E3275,COUNTIF($A$4:A3274,"&lt;&gt;0")+1,0)</f>
        <v>0</v>
      </c>
      <c r="B3275">
        <f>IF(A3275&lt;&gt;0,IF(MOD(A3275,3)=0,COUNTIF($B$4:B3274,"&lt;&gt;0")+1,0),0)</f>
        <v>0</v>
      </c>
      <c r="C3275" s="9">
        <f>'Dash Board'!$C$12+COUNT('Daily reducing balance'!$F$4:F3274)</f>
        <v>45001</v>
      </c>
      <c r="D3275">
        <f t="shared" si="357"/>
        <v>2023</v>
      </c>
      <c r="E3275">
        <f t="shared" si="358"/>
        <v>3</v>
      </c>
      <c r="F3275">
        <f>DAY('Dash Board'!$C$12+COUNT('Daily reducing balance'!$F$4:F3274))</f>
        <v>16</v>
      </c>
      <c r="G3275" s="8">
        <f t="shared" si="359"/>
        <v>177806.41935498407</v>
      </c>
      <c r="H3275" s="6">
        <f>G3275*'Dash Board'!$C$11/365</f>
        <v>51.149791869241994</v>
      </c>
      <c r="I3275" s="6">
        <f>H3275*'Dash Board'!$C$18/'Dash Board'!$C$11</f>
        <v>24.357043747258093</v>
      </c>
      <c r="J3275" s="6">
        <f>(G3275&gt;1)*PMT('Dash Board'!$C$11/365,$U$4,-'Dash Board'!$C$19)</f>
        <v>108.80376961660664</v>
      </c>
      <c r="K3275" s="6">
        <f t="shared" si="361"/>
        <v>0</v>
      </c>
      <c r="L3275" s="8">
        <f t="shared" si="362"/>
        <v>177748.7653772367</v>
      </c>
      <c r="N3275" s="8">
        <f t="shared" si="360"/>
        <v>84.446725869348555</v>
      </c>
      <c r="O3275" s="8">
        <f>IF(E3274&lt;&gt;E3275,SUM($N$4:N3275)-SUM($O$3:O3274),0)</f>
        <v>0</v>
      </c>
      <c r="P3275" s="6">
        <f>IF(B3275&gt;0,SUM($O$4:O3275)-SUM($P$3:P3274),0)</f>
        <v>0</v>
      </c>
      <c r="Q3275" s="6">
        <f t="shared" si="363"/>
        <v>24.357043747258093</v>
      </c>
      <c r="R3275" s="8">
        <f>IF(E3274&lt;&gt;E3275,SUM($Q$4:Q3275)-SUM($R$3:R3274),0)</f>
        <v>0</v>
      </c>
      <c r="S3275" s="6">
        <f>IF(B3275&gt;0,SUM($R$4:R3275)-SUM($S$3:S3274),0)</f>
        <v>0</v>
      </c>
    </row>
    <row r="3276" spans="1:19">
      <c r="A3276">
        <f>IF(E3275&lt;&gt;E3276,COUNTIF($A$4:A3275,"&lt;&gt;0")+1,0)</f>
        <v>0</v>
      </c>
      <c r="B3276">
        <f>IF(A3276&lt;&gt;0,IF(MOD(A3276,3)=0,COUNTIF($B$4:B3275,"&lt;&gt;0")+1,0),0)</f>
        <v>0</v>
      </c>
      <c r="C3276" s="9">
        <f>'Dash Board'!$C$12+COUNT('Daily reducing balance'!$F$4:F3275)</f>
        <v>45002</v>
      </c>
      <c r="D3276">
        <f t="shared" si="357"/>
        <v>2023</v>
      </c>
      <c r="E3276">
        <f t="shared" si="358"/>
        <v>3</v>
      </c>
      <c r="F3276">
        <f>DAY('Dash Board'!$C$12+COUNT('Daily reducing balance'!$F$4:F3275))</f>
        <v>17</v>
      </c>
      <c r="G3276" s="8">
        <f t="shared" si="359"/>
        <v>177748.7653772367</v>
      </c>
      <c r="H3276" s="6">
        <f>G3276*'Dash Board'!$C$11/365</f>
        <v>51.133206478383165</v>
      </c>
      <c r="I3276" s="6">
        <f>H3276*'Dash Board'!$C$18/'Dash Board'!$C$11</f>
        <v>24.349145942087226</v>
      </c>
      <c r="J3276" s="6">
        <f>(G3276&gt;1)*PMT('Dash Board'!$C$11/365,$U$4,-'Dash Board'!$C$19)</f>
        <v>108.80376961660664</v>
      </c>
      <c r="K3276" s="6">
        <f t="shared" si="361"/>
        <v>0</v>
      </c>
      <c r="L3276" s="8">
        <f t="shared" si="362"/>
        <v>177691.09481409847</v>
      </c>
      <c r="N3276" s="8">
        <f t="shared" si="360"/>
        <v>84.454623674519411</v>
      </c>
      <c r="O3276" s="8">
        <f>IF(E3275&lt;&gt;E3276,SUM($N$4:N3276)-SUM($O$3:O3275),0)</f>
        <v>0</v>
      </c>
      <c r="P3276" s="6">
        <f>IF(B3276&gt;0,SUM($O$4:O3276)-SUM($P$3:P3275),0)</f>
        <v>0</v>
      </c>
      <c r="Q3276" s="6">
        <f t="shared" si="363"/>
        <v>24.349145942087226</v>
      </c>
      <c r="R3276" s="8">
        <f>IF(E3275&lt;&gt;E3276,SUM($Q$4:Q3276)-SUM($R$3:R3275),0)</f>
        <v>0</v>
      </c>
      <c r="S3276" s="6">
        <f>IF(B3276&gt;0,SUM($R$4:R3276)-SUM($S$3:S3275),0)</f>
        <v>0</v>
      </c>
    </row>
    <row r="3277" spans="1:19">
      <c r="A3277">
        <f>IF(E3276&lt;&gt;E3277,COUNTIF($A$4:A3276,"&lt;&gt;0")+1,0)</f>
        <v>0</v>
      </c>
      <c r="B3277">
        <f>IF(A3277&lt;&gt;0,IF(MOD(A3277,3)=0,COUNTIF($B$4:B3276,"&lt;&gt;0")+1,0),0)</f>
        <v>0</v>
      </c>
      <c r="C3277" s="9">
        <f>'Dash Board'!$C$12+COUNT('Daily reducing balance'!$F$4:F3276)</f>
        <v>45003</v>
      </c>
      <c r="D3277">
        <f t="shared" si="357"/>
        <v>2023</v>
      </c>
      <c r="E3277">
        <f t="shared" si="358"/>
        <v>3</v>
      </c>
      <c r="F3277">
        <f>DAY('Dash Board'!$C$12+COUNT('Daily reducing balance'!$F$4:F3276))</f>
        <v>18</v>
      </c>
      <c r="G3277" s="8">
        <f t="shared" si="359"/>
        <v>177691.09481409847</v>
      </c>
      <c r="H3277" s="6">
        <f>G3277*'Dash Board'!$C$11/365</f>
        <v>51.116616316384487</v>
      </c>
      <c r="I3277" s="6">
        <f>H3277*'Dash Board'!$C$18/'Dash Board'!$C$11</f>
        <v>24.341245864944995</v>
      </c>
      <c r="J3277" s="6">
        <f>(G3277&gt;1)*PMT('Dash Board'!$C$11/365,$U$4,-'Dash Board'!$C$19)</f>
        <v>108.80376961660664</v>
      </c>
      <c r="K3277" s="6">
        <f t="shared" si="361"/>
        <v>0</v>
      </c>
      <c r="L3277" s="8">
        <f t="shared" si="362"/>
        <v>177633.40766079823</v>
      </c>
      <c r="N3277" s="8">
        <f t="shared" si="360"/>
        <v>84.462523751661649</v>
      </c>
      <c r="O3277" s="8">
        <f>IF(E3276&lt;&gt;E3277,SUM($N$4:N3277)-SUM($O$3:O3276),0)</f>
        <v>0</v>
      </c>
      <c r="P3277" s="6">
        <f>IF(B3277&gt;0,SUM($O$4:O3277)-SUM($P$3:P3276),0)</f>
        <v>0</v>
      </c>
      <c r="Q3277" s="6">
        <f t="shared" si="363"/>
        <v>24.341245864944995</v>
      </c>
      <c r="R3277" s="8">
        <f>IF(E3276&lt;&gt;E3277,SUM($Q$4:Q3277)-SUM($R$3:R3276),0)</f>
        <v>0</v>
      </c>
      <c r="S3277" s="6">
        <f>IF(B3277&gt;0,SUM($R$4:R3277)-SUM($S$3:S3276),0)</f>
        <v>0</v>
      </c>
    </row>
    <row r="3278" spans="1:19">
      <c r="A3278">
        <f>IF(E3277&lt;&gt;E3278,COUNTIF($A$4:A3277,"&lt;&gt;0")+1,0)</f>
        <v>0</v>
      </c>
      <c r="B3278">
        <f>IF(A3278&lt;&gt;0,IF(MOD(A3278,3)=0,COUNTIF($B$4:B3277,"&lt;&gt;0")+1,0),0)</f>
        <v>0</v>
      </c>
      <c r="C3278" s="9">
        <f>'Dash Board'!$C$12+COUNT('Daily reducing balance'!$F$4:F3277)</f>
        <v>45004</v>
      </c>
      <c r="D3278">
        <f t="shared" si="357"/>
        <v>2023</v>
      </c>
      <c r="E3278">
        <f t="shared" si="358"/>
        <v>3</v>
      </c>
      <c r="F3278">
        <f>DAY('Dash Board'!$C$12+COUNT('Daily reducing balance'!$F$4:F3277))</f>
        <v>19</v>
      </c>
      <c r="G3278" s="8">
        <f t="shared" si="359"/>
        <v>177633.40766079823</v>
      </c>
      <c r="H3278" s="6">
        <f>G3278*'Dash Board'!$C$11/365</f>
        <v>51.100021381873468</v>
      </c>
      <c r="I3278" s="6">
        <f>H3278*'Dash Board'!$C$18/'Dash Board'!$C$11</f>
        <v>24.333343515177845</v>
      </c>
      <c r="J3278" s="6">
        <f>(G3278&gt;1)*PMT('Dash Board'!$C$11/365,$U$4,-'Dash Board'!$C$19)</f>
        <v>108.80376961660664</v>
      </c>
      <c r="K3278" s="6">
        <f t="shared" si="361"/>
        <v>0</v>
      </c>
      <c r="L3278" s="8">
        <f t="shared" si="362"/>
        <v>177575.70391256348</v>
      </c>
      <c r="N3278" s="8">
        <f t="shared" si="360"/>
        <v>84.470426101428799</v>
      </c>
      <c r="O3278" s="8">
        <f>IF(E3277&lt;&gt;E3278,SUM($N$4:N3278)-SUM($O$3:O3277),0)</f>
        <v>0</v>
      </c>
      <c r="P3278" s="6">
        <f>IF(B3278&gt;0,SUM($O$4:O3278)-SUM($P$3:P3277),0)</f>
        <v>0</v>
      </c>
      <c r="Q3278" s="6">
        <f t="shared" si="363"/>
        <v>24.333343515177845</v>
      </c>
      <c r="R3278" s="8">
        <f>IF(E3277&lt;&gt;E3278,SUM($Q$4:Q3278)-SUM($R$3:R3277),0)</f>
        <v>0</v>
      </c>
      <c r="S3278" s="6">
        <f>IF(B3278&gt;0,SUM($R$4:R3278)-SUM($S$3:S3277),0)</f>
        <v>0</v>
      </c>
    </row>
    <row r="3279" spans="1:19">
      <c r="A3279">
        <f>IF(E3278&lt;&gt;E3279,COUNTIF($A$4:A3278,"&lt;&gt;0")+1,0)</f>
        <v>0</v>
      </c>
      <c r="B3279">
        <f>IF(A3279&lt;&gt;0,IF(MOD(A3279,3)=0,COUNTIF($B$4:B3278,"&lt;&gt;0")+1,0),0)</f>
        <v>0</v>
      </c>
      <c r="C3279" s="9">
        <f>'Dash Board'!$C$12+COUNT('Daily reducing balance'!$F$4:F3278)</f>
        <v>45005</v>
      </c>
      <c r="D3279">
        <f t="shared" si="357"/>
        <v>2023</v>
      </c>
      <c r="E3279">
        <f t="shared" si="358"/>
        <v>3</v>
      </c>
      <c r="F3279">
        <f>DAY('Dash Board'!$C$12+COUNT('Daily reducing balance'!$F$4:F3278))</f>
        <v>20</v>
      </c>
      <c r="G3279" s="8">
        <f t="shared" si="359"/>
        <v>177575.70391256348</v>
      </c>
      <c r="H3279" s="6">
        <f>G3279*'Dash Board'!$C$11/365</f>
        <v>51.083421673477162</v>
      </c>
      <c r="I3279" s="6">
        <f>H3279*'Dash Board'!$C$18/'Dash Board'!$C$11</f>
        <v>24.325438892131984</v>
      </c>
      <c r="J3279" s="6">
        <f>(G3279&gt;1)*PMT('Dash Board'!$C$11/365,$U$4,-'Dash Board'!$C$19)</f>
        <v>108.80376961660664</v>
      </c>
      <c r="K3279" s="6">
        <f t="shared" si="361"/>
        <v>0</v>
      </c>
      <c r="L3279" s="8">
        <f t="shared" si="362"/>
        <v>177517.98356462034</v>
      </c>
      <c r="N3279" s="8">
        <f t="shared" si="360"/>
        <v>84.47833072447466</v>
      </c>
      <c r="O3279" s="8">
        <f>IF(E3278&lt;&gt;E3279,SUM($N$4:N3279)-SUM($O$3:O3278),0)</f>
        <v>0</v>
      </c>
      <c r="P3279" s="6">
        <f>IF(B3279&gt;0,SUM($O$4:O3279)-SUM($P$3:P3278),0)</f>
        <v>0</v>
      </c>
      <c r="Q3279" s="6">
        <f t="shared" si="363"/>
        <v>24.325438892131984</v>
      </c>
      <c r="R3279" s="8">
        <f>IF(E3278&lt;&gt;E3279,SUM($Q$4:Q3279)-SUM($R$3:R3278),0)</f>
        <v>0</v>
      </c>
      <c r="S3279" s="6">
        <f>IF(B3279&gt;0,SUM($R$4:R3279)-SUM($S$3:S3278),0)</f>
        <v>0</v>
      </c>
    </row>
    <row r="3280" spans="1:19">
      <c r="A3280">
        <f>IF(E3279&lt;&gt;E3280,COUNTIF($A$4:A3279,"&lt;&gt;0")+1,0)</f>
        <v>0</v>
      </c>
      <c r="B3280">
        <f>IF(A3280&lt;&gt;0,IF(MOD(A3280,3)=0,COUNTIF($B$4:B3279,"&lt;&gt;0")+1,0),0)</f>
        <v>0</v>
      </c>
      <c r="C3280" s="9">
        <f>'Dash Board'!$C$12+COUNT('Daily reducing balance'!$F$4:F3279)</f>
        <v>45006</v>
      </c>
      <c r="D3280">
        <f t="shared" si="357"/>
        <v>2023</v>
      </c>
      <c r="E3280">
        <f t="shared" si="358"/>
        <v>3</v>
      </c>
      <c r="F3280">
        <f>DAY('Dash Board'!$C$12+COUNT('Daily reducing balance'!$F$4:F3279))</f>
        <v>21</v>
      </c>
      <c r="G3280" s="8">
        <f t="shared" si="359"/>
        <v>177517.98356462034</v>
      </c>
      <c r="H3280" s="6">
        <f>G3280*'Dash Board'!$C$11/365</f>
        <v>51.066817189822288</v>
      </c>
      <c r="I3280" s="6">
        <f>H3280*'Dash Board'!$C$18/'Dash Board'!$C$11</f>
        <v>24.317531995153473</v>
      </c>
      <c r="J3280" s="6">
        <f>(G3280&gt;1)*PMT('Dash Board'!$C$11/365,$U$4,-'Dash Board'!$C$19)</f>
        <v>108.80376961660664</v>
      </c>
      <c r="K3280" s="6">
        <f t="shared" si="361"/>
        <v>0</v>
      </c>
      <c r="L3280" s="8">
        <f t="shared" si="362"/>
        <v>177460.24661219356</v>
      </c>
      <c r="N3280" s="8">
        <f t="shared" si="360"/>
        <v>84.486237621453171</v>
      </c>
      <c r="O3280" s="8">
        <f>IF(E3279&lt;&gt;E3280,SUM($N$4:N3280)-SUM($O$3:O3279),0)</f>
        <v>0</v>
      </c>
      <c r="P3280" s="6">
        <f>IF(B3280&gt;0,SUM($O$4:O3280)-SUM($P$3:P3279),0)</f>
        <v>0</v>
      </c>
      <c r="Q3280" s="6">
        <f t="shared" si="363"/>
        <v>24.317531995153473</v>
      </c>
      <c r="R3280" s="8">
        <f>IF(E3279&lt;&gt;E3280,SUM($Q$4:Q3280)-SUM($R$3:R3279),0)</f>
        <v>0</v>
      </c>
      <c r="S3280" s="6">
        <f>IF(B3280&gt;0,SUM($R$4:R3280)-SUM($S$3:S3279),0)</f>
        <v>0</v>
      </c>
    </row>
    <row r="3281" spans="1:19">
      <c r="A3281">
        <f>IF(E3280&lt;&gt;E3281,COUNTIF($A$4:A3280,"&lt;&gt;0")+1,0)</f>
        <v>0</v>
      </c>
      <c r="B3281">
        <f>IF(A3281&lt;&gt;0,IF(MOD(A3281,3)=0,COUNTIF($B$4:B3280,"&lt;&gt;0")+1,0),0)</f>
        <v>0</v>
      </c>
      <c r="C3281" s="9">
        <f>'Dash Board'!$C$12+COUNT('Daily reducing balance'!$F$4:F3280)</f>
        <v>45007</v>
      </c>
      <c r="D3281">
        <f t="shared" si="357"/>
        <v>2023</v>
      </c>
      <c r="E3281">
        <f t="shared" si="358"/>
        <v>3</v>
      </c>
      <c r="F3281">
        <f>DAY('Dash Board'!$C$12+COUNT('Daily reducing balance'!$F$4:F3280))</f>
        <v>22</v>
      </c>
      <c r="G3281" s="8">
        <f t="shared" si="359"/>
        <v>177460.24661219356</v>
      </c>
      <c r="H3281" s="6">
        <f>G3281*'Dash Board'!$C$11/365</f>
        <v>51.050207929535127</v>
      </c>
      <c r="I3281" s="6">
        <f>H3281*'Dash Board'!$C$18/'Dash Board'!$C$11</f>
        <v>24.30962282358816</v>
      </c>
      <c r="J3281" s="6">
        <f>(G3281&gt;1)*PMT('Dash Board'!$C$11/365,$U$4,-'Dash Board'!$C$19)</f>
        <v>108.80376961660664</v>
      </c>
      <c r="K3281" s="6">
        <f t="shared" si="361"/>
        <v>0</v>
      </c>
      <c r="L3281" s="8">
        <f t="shared" si="362"/>
        <v>177402.49305050648</v>
      </c>
      <c r="N3281" s="8">
        <f t="shared" si="360"/>
        <v>84.494146793018487</v>
      </c>
      <c r="O3281" s="8">
        <f>IF(E3280&lt;&gt;E3281,SUM($N$4:N3281)-SUM($O$3:O3280),0)</f>
        <v>0</v>
      </c>
      <c r="P3281" s="6">
        <f>IF(B3281&gt;0,SUM($O$4:O3281)-SUM($P$3:P3280),0)</f>
        <v>0</v>
      </c>
      <c r="Q3281" s="6">
        <f t="shared" si="363"/>
        <v>24.30962282358816</v>
      </c>
      <c r="R3281" s="8">
        <f>IF(E3280&lt;&gt;E3281,SUM($Q$4:Q3281)-SUM($R$3:R3280),0)</f>
        <v>0</v>
      </c>
      <c r="S3281" s="6">
        <f>IF(B3281&gt;0,SUM($R$4:R3281)-SUM($S$3:S3280),0)</f>
        <v>0</v>
      </c>
    </row>
    <row r="3282" spans="1:19">
      <c r="A3282">
        <f>IF(E3281&lt;&gt;E3282,COUNTIF($A$4:A3281,"&lt;&gt;0")+1,0)</f>
        <v>0</v>
      </c>
      <c r="B3282">
        <f>IF(A3282&lt;&gt;0,IF(MOD(A3282,3)=0,COUNTIF($B$4:B3281,"&lt;&gt;0")+1,0),0)</f>
        <v>0</v>
      </c>
      <c r="C3282" s="9">
        <f>'Dash Board'!$C$12+COUNT('Daily reducing balance'!$F$4:F3281)</f>
        <v>45008</v>
      </c>
      <c r="D3282">
        <f t="shared" si="357"/>
        <v>2023</v>
      </c>
      <c r="E3282">
        <f t="shared" si="358"/>
        <v>3</v>
      </c>
      <c r="F3282">
        <f>DAY('Dash Board'!$C$12+COUNT('Daily reducing balance'!$F$4:F3281))</f>
        <v>23</v>
      </c>
      <c r="G3282" s="8">
        <f t="shared" si="359"/>
        <v>177402.49305050648</v>
      </c>
      <c r="H3282" s="6">
        <f>G3282*'Dash Board'!$C$11/365</f>
        <v>51.033593891241587</v>
      </c>
      <c r="I3282" s="6">
        <f>H3282*'Dash Board'!$C$18/'Dash Board'!$C$11</f>
        <v>24.301711376781711</v>
      </c>
      <c r="J3282" s="6">
        <f>(G3282&gt;1)*PMT('Dash Board'!$C$11/365,$U$4,-'Dash Board'!$C$19)</f>
        <v>108.80376961660664</v>
      </c>
      <c r="K3282" s="6">
        <f t="shared" si="361"/>
        <v>0</v>
      </c>
      <c r="L3282" s="8">
        <f t="shared" si="362"/>
        <v>177344.72287478112</v>
      </c>
      <c r="N3282" s="8">
        <f t="shared" si="360"/>
        <v>84.502058239824933</v>
      </c>
      <c r="O3282" s="8">
        <f>IF(E3281&lt;&gt;E3282,SUM($N$4:N3282)-SUM($O$3:O3281),0)</f>
        <v>0</v>
      </c>
      <c r="P3282" s="6">
        <f>IF(B3282&gt;0,SUM($O$4:O3282)-SUM($P$3:P3281),0)</f>
        <v>0</v>
      </c>
      <c r="Q3282" s="6">
        <f t="shared" si="363"/>
        <v>24.301711376781711</v>
      </c>
      <c r="R3282" s="8">
        <f>IF(E3281&lt;&gt;E3282,SUM($Q$4:Q3282)-SUM($R$3:R3281),0)</f>
        <v>0</v>
      </c>
      <c r="S3282" s="6">
        <f>IF(B3282&gt;0,SUM($R$4:R3282)-SUM($S$3:S3281),0)</f>
        <v>0</v>
      </c>
    </row>
    <row r="3283" spans="1:19">
      <c r="A3283">
        <f>IF(E3282&lt;&gt;E3283,COUNTIF($A$4:A3282,"&lt;&gt;0")+1,0)</f>
        <v>0</v>
      </c>
      <c r="B3283">
        <f>IF(A3283&lt;&gt;0,IF(MOD(A3283,3)=0,COUNTIF($B$4:B3282,"&lt;&gt;0")+1,0),0)</f>
        <v>0</v>
      </c>
      <c r="C3283" s="9">
        <f>'Dash Board'!$C$12+COUNT('Daily reducing balance'!$F$4:F3282)</f>
        <v>45009</v>
      </c>
      <c r="D3283">
        <f t="shared" si="357"/>
        <v>2023</v>
      </c>
      <c r="E3283">
        <f t="shared" si="358"/>
        <v>3</v>
      </c>
      <c r="F3283">
        <f>DAY('Dash Board'!$C$12+COUNT('Daily reducing balance'!$F$4:F3282))</f>
        <v>24</v>
      </c>
      <c r="G3283" s="8">
        <f t="shared" si="359"/>
        <v>177344.72287478112</v>
      </c>
      <c r="H3283" s="6">
        <f>G3283*'Dash Board'!$C$11/365</f>
        <v>51.016975073567174</v>
      </c>
      <c r="I3283" s="6">
        <f>H3283*'Dash Board'!$C$18/'Dash Board'!$C$11</f>
        <v>24.293797654079611</v>
      </c>
      <c r="J3283" s="6">
        <f>(G3283&gt;1)*PMT('Dash Board'!$C$11/365,$U$4,-'Dash Board'!$C$19)</f>
        <v>108.80376961660664</v>
      </c>
      <c r="K3283" s="6">
        <f t="shared" si="361"/>
        <v>0</v>
      </c>
      <c r="L3283" s="8">
        <f t="shared" si="362"/>
        <v>177286.93608023808</v>
      </c>
      <c r="N3283" s="8">
        <f t="shared" si="360"/>
        <v>84.509971962527032</v>
      </c>
      <c r="O3283" s="8">
        <f>IF(E3282&lt;&gt;E3283,SUM($N$4:N3283)-SUM($O$3:O3282),0)</f>
        <v>0</v>
      </c>
      <c r="P3283" s="6">
        <f>IF(B3283&gt;0,SUM($O$4:O3283)-SUM($P$3:P3282),0)</f>
        <v>0</v>
      </c>
      <c r="Q3283" s="6">
        <f t="shared" si="363"/>
        <v>24.293797654079611</v>
      </c>
      <c r="R3283" s="8">
        <f>IF(E3282&lt;&gt;E3283,SUM($Q$4:Q3283)-SUM($R$3:R3282),0)</f>
        <v>0</v>
      </c>
      <c r="S3283" s="6">
        <f>IF(B3283&gt;0,SUM($R$4:R3283)-SUM($S$3:S3282),0)</f>
        <v>0</v>
      </c>
    </row>
    <row r="3284" spans="1:19">
      <c r="A3284">
        <f>IF(E3283&lt;&gt;E3284,COUNTIF($A$4:A3283,"&lt;&gt;0")+1,0)</f>
        <v>0</v>
      </c>
      <c r="B3284">
        <f>IF(A3284&lt;&gt;0,IF(MOD(A3284,3)=0,COUNTIF($B$4:B3283,"&lt;&gt;0")+1,0),0)</f>
        <v>0</v>
      </c>
      <c r="C3284" s="9">
        <f>'Dash Board'!$C$12+COUNT('Daily reducing balance'!$F$4:F3283)</f>
        <v>45010</v>
      </c>
      <c r="D3284">
        <f t="shared" si="357"/>
        <v>2023</v>
      </c>
      <c r="E3284">
        <f t="shared" si="358"/>
        <v>3</v>
      </c>
      <c r="F3284">
        <f>DAY('Dash Board'!$C$12+COUNT('Daily reducing balance'!$F$4:F3283))</f>
        <v>25</v>
      </c>
      <c r="G3284" s="8">
        <f t="shared" si="359"/>
        <v>177286.93608023808</v>
      </c>
      <c r="H3284" s="6">
        <f>G3284*'Dash Board'!$C$11/365</f>
        <v>51.000351475136988</v>
      </c>
      <c r="I3284" s="6">
        <f>H3284*'Dash Board'!$C$18/'Dash Board'!$C$11</f>
        <v>24.28588165482714</v>
      </c>
      <c r="J3284" s="6">
        <f>(G3284&gt;1)*PMT('Dash Board'!$C$11/365,$U$4,-'Dash Board'!$C$19)</f>
        <v>108.80376961660664</v>
      </c>
      <c r="K3284" s="6">
        <f t="shared" si="361"/>
        <v>0</v>
      </c>
      <c r="L3284" s="8">
        <f t="shared" si="362"/>
        <v>177229.13266209661</v>
      </c>
      <c r="N3284" s="8">
        <f t="shared" si="360"/>
        <v>84.517887961779508</v>
      </c>
      <c r="O3284" s="8">
        <f>IF(E3283&lt;&gt;E3284,SUM($N$4:N3284)-SUM($O$3:O3283),0)</f>
        <v>0</v>
      </c>
      <c r="P3284" s="6">
        <f>IF(B3284&gt;0,SUM($O$4:O3284)-SUM($P$3:P3283),0)</f>
        <v>0</v>
      </c>
      <c r="Q3284" s="6">
        <f t="shared" si="363"/>
        <v>24.28588165482714</v>
      </c>
      <c r="R3284" s="8">
        <f>IF(E3283&lt;&gt;E3284,SUM($Q$4:Q3284)-SUM($R$3:R3283),0)</f>
        <v>0</v>
      </c>
      <c r="S3284" s="6">
        <f>IF(B3284&gt;0,SUM($R$4:R3284)-SUM($S$3:S3283),0)</f>
        <v>0</v>
      </c>
    </row>
    <row r="3285" spans="1:19">
      <c r="A3285">
        <f>IF(E3284&lt;&gt;E3285,COUNTIF($A$4:A3284,"&lt;&gt;0")+1,0)</f>
        <v>0</v>
      </c>
      <c r="B3285">
        <f>IF(A3285&lt;&gt;0,IF(MOD(A3285,3)=0,COUNTIF($B$4:B3284,"&lt;&gt;0")+1,0),0)</f>
        <v>0</v>
      </c>
      <c r="C3285" s="9">
        <f>'Dash Board'!$C$12+COUNT('Daily reducing balance'!$F$4:F3284)</f>
        <v>45011</v>
      </c>
      <c r="D3285">
        <f t="shared" si="357"/>
        <v>2023</v>
      </c>
      <c r="E3285">
        <f t="shared" si="358"/>
        <v>3</v>
      </c>
      <c r="F3285">
        <f>DAY('Dash Board'!$C$12+COUNT('Daily reducing balance'!$F$4:F3284))</f>
        <v>26</v>
      </c>
      <c r="G3285" s="8">
        <f t="shared" si="359"/>
        <v>177229.13266209661</v>
      </c>
      <c r="H3285" s="6">
        <f>G3285*'Dash Board'!$C$11/365</f>
        <v>50.98372309457573</v>
      </c>
      <c r="I3285" s="6">
        <f>H3285*'Dash Board'!$C$18/'Dash Board'!$C$11</f>
        <v>24.2779633783694</v>
      </c>
      <c r="J3285" s="6">
        <f>(G3285&gt;1)*PMT('Dash Board'!$C$11/365,$U$4,-'Dash Board'!$C$19)</f>
        <v>108.80376961660664</v>
      </c>
      <c r="K3285" s="6">
        <f t="shared" si="361"/>
        <v>0</v>
      </c>
      <c r="L3285" s="8">
        <f t="shared" si="362"/>
        <v>177171.31261557457</v>
      </c>
      <c r="N3285" s="8">
        <f t="shared" si="360"/>
        <v>84.525806238237237</v>
      </c>
      <c r="O3285" s="8">
        <f>IF(E3284&lt;&gt;E3285,SUM($N$4:N3285)-SUM($O$3:O3284),0)</f>
        <v>0</v>
      </c>
      <c r="P3285" s="6">
        <f>IF(B3285&gt;0,SUM($O$4:O3285)-SUM($P$3:P3284),0)</f>
        <v>0</v>
      </c>
      <c r="Q3285" s="6">
        <f t="shared" si="363"/>
        <v>24.2779633783694</v>
      </c>
      <c r="R3285" s="8">
        <f>IF(E3284&lt;&gt;E3285,SUM($Q$4:Q3285)-SUM($R$3:R3284),0)</f>
        <v>0</v>
      </c>
      <c r="S3285" s="6">
        <f>IF(B3285&gt;0,SUM($R$4:R3285)-SUM($S$3:S3284),0)</f>
        <v>0</v>
      </c>
    </row>
    <row r="3286" spans="1:19">
      <c r="A3286">
        <f>IF(E3285&lt;&gt;E3286,COUNTIF($A$4:A3285,"&lt;&gt;0")+1,0)</f>
        <v>0</v>
      </c>
      <c r="B3286">
        <f>IF(A3286&lt;&gt;0,IF(MOD(A3286,3)=0,COUNTIF($B$4:B3285,"&lt;&gt;0")+1,0),0)</f>
        <v>0</v>
      </c>
      <c r="C3286" s="9">
        <f>'Dash Board'!$C$12+COUNT('Daily reducing balance'!$F$4:F3285)</f>
        <v>45012</v>
      </c>
      <c r="D3286">
        <f t="shared" si="357"/>
        <v>2023</v>
      </c>
      <c r="E3286">
        <f t="shared" si="358"/>
        <v>3</v>
      </c>
      <c r="F3286">
        <f>DAY('Dash Board'!$C$12+COUNT('Daily reducing balance'!$F$4:F3285))</f>
        <v>27</v>
      </c>
      <c r="G3286" s="8">
        <f t="shared" si="359"/>
        <v>177171.31261557457</v>
      </c>
      <c r="H3286" s="6">
        <f>G3286*'Dash Board'!$C$11/365</f>
        <v>50.967089930507754</v>
      </c>
      <c r="I3286" s="6">
        <f>H3286*'Dash Board'!$C$18/'Dash Board'!$C$11</f>
        <v>24.270042824051313</v>
      </c>
      <c r="J3286" s="6">
        <f>(G3286&gt;1)*PMT('Dash Board'!$C$11/365,$U$4,-'Dash Board'!$C$19)</f>
        <v>108.80376961660664</v>
      </c>
      <c r="K3286" s="6">
        <f t="shared" si="361"/>
        <v>0</v>
      </c>
      <c r="L3286" s="8">
        <f t="shared" si="362"/>
        <v>177113.47593588848</v>
      </c>
      <c r="N3286" s="8">
        <f t="shared" si="360"/>
        <v>84.533726792555328</v>
      </c>
      <c r="O3286" s="8">
        <f>IF(E3285&lt;&gt;E3286,SUM($N$4:N3286)-SUM($O$3:O3285),0)</f>
        <v>0</v>
      </c>
      <c r="P3286" s="6">
        <f>IF(B3286&gt;0,SUM($O$4:O3286)-SUM($P$3:P3285),0)</f>
        <v>0</v>
      </c>
      <c r="Q3286" s="6">
        <f t="shared" si="363"/>
        <v>24.270042824051313</v>
      </c>
      <c r="R3286" s="8">
        <f>IF(E3285&lt;&gt;E3286,SUM($Q$4:Q3286)-SUM($R$3:R3285),0)</f>
        <v>0</v>
      </c>
      <c r="S3286" s="6">
        <f>IF(B3286&gt;0,SUM($R$4:R3286)-SUM($S$3:S3285),0)</f>
        <v>0</v>
      </c>
    </row>
    <row r="3287" spans="1:19">
      <c r="A3287">
        <f>IF(E3286&lt;&gt;E3287,COUNTIF($A$4:A3286,"&lt;&gt;0")+1,0)</f>
        <v>0</v>
      </c>
      <c r="B3287">
        <f>IF(A3287&lt;&gt;0,IF(MOD(A3287,3)=0,COUNTIF($B$4:B3286,"&lt;&gt;0")+1,0),0)</f>
        <v>0</v>
      </c>
      <c r="C3287" s="9">
        <f>'Dash Board'!$C$12+COUNT('Daily reducing balance'!$F$4:F3286)</f>
        <v>45013</v>
      </c>
      <c r="D3287">
        <f t="shared" si="357"/>
        <v>2023</v>
      </c>
      <c r="E3287">
        <f t="shared" si="358"/>
        <v>3</v>
      </c>
      <c r="F3287">
        <f>DAY('Dash Board'!$C$12+COUNT('Daily reducing balance'!$F$4:F3286))</f>
        <v>28</v>
      </c>
      <c r="G3287" s="8">
        <f t="shared" si="359"/>
        <v>177113.47593588848</v>
      </c>
      <c r="H3287" s="6">
        <f>G3287*'Dash Board'!$C$11/365</f>
        <v>50.950451981556959</v>
      </c>
      <c r="I3287" s="6">
        <f>H3287*'Dash Board'!$C$18/'Dash Board'!$C$11</f>
        <v>24.262119991217602</v>
      </c>
      <c r="J3287" s="6">
        <f>(G3287&gt;1)*PMT('Dash Board'!$C$11/365,$U$4,-'Dash Board'!$C$19)</f>
        <v>108.80376961660664</v>
      </c>
      <c r="K3287" s="6">
        <f t="shared" si="361"/>
        <v>0</v>
      </c>
      <c r="L3287" s="8">
        <f t="shared" si="362"/>
        <v>177055.62261825343</v>
      </c>
      <c r="N3287" s="8">
        <f t="shared" si="360"/>
        <v>84.541649625389041</v>
      </c>
      <c r="O3287" s="8">
        <f>IF(E3286&lt;&gt;E3287,SUM($N$4:N3287)-SUM($O$3:O3286),0)</f>
        <v>0</v>
      </c>
      <c r="P3287" s="6">
        <f>IF(B3287&gt;0,SUM($O$4:O3287)-SUM($P$3:P3286),0)</f>
        <v>0</v>
      </c>
      <c r="Q3287" s="6">
        <f t="shared" si="363"/>
        <v>24.262119991217602</v>
      </c>
      <c r="R3287" s="8">
        <f>IF(E3286&lt;&gt;E3287,SUM($Q$4:Q3287)-SUM($R$3:R3286),0)</f>
        <v>0</v>
      </c>
      <c r="S3287" s="6">
        <f>IF(B3287&gt;0,SUM($R$4:R3287)-SUM($S$3:S3286),0)</f>
        <v>0</v>
      </c>
    </row>
    <row r="3288" spans="1:19">
      <c r="A3288">
        <f>IF(E3287&lt;&gt;E3288,COUNTIF($A$4:A3287,"&lt;&gt;0")+1,0)</f>
        <v>0</v>
      </c>
      <c r="B3288">
        <f>IF(A3288&lt;&gt;0,IF(MOD(A3288,3)=0,COUNTIF($B$4:B3287,"&lt;&gt;0")+1,0),0)</f>
        <v>0</v>
      </c>
      <c r="C3288" s="9">
        <f>'Dash Board'!$C$12+COUNT('Daily reducing balance'!$F$4:F3287)</f>
        <v>45014</v>
      </c>
      <c r="D3288">
        <f t="shared" si="357"/>
        <v>2023</v>
      </c>
      <c r="E3288">
        <f t="shared" si="358"/>
        <v>3</v>
      </c>
      <c r="F3288">
        <f>DAY('Dash Board'!$C$12+COUNT('Daily reducing balance'!$F$4:F3287))</f>
        <v>29</v>
      </c>
      <c r="G3288" s="8">
        <f t="shared" si="359"/>
        <v>177055.62261825343</v>
      </c>
      <c r="H3288" s="6">
        <f>G3288*'Dash Board'!$C$11/365</f>
        <v>50.933809246346875</v>
      </c>
      <c r="I3288" s="6">
        <f>H3288*'Dash Board'!$C$18/'Dash Board'!$C$11</f>
        <v>24.2541948792128</v>
      </c>
      <c r="J3288" s="6">
        <f>(G3288&gt;1)*PMT('Dash Board'!$C$11/365,$U$4,-'Dash Board'!$C$19)</f>
        <v>108.80376961660664</v>
      </c>
      <c r="K3288" s="6">
        <f t="shared" si="361"/>
        <v>0</v>
      </c>
      <c r="L3288" s="8">
        <f t="shared" si="362"/>
        <v>176997.75265788316</v>
      </c>
      <c r="N3288" s="8">
        <f t="shared" si="360"/>
        <v>84.54957473739384</v>
      </c>
      <c r="O3288" s="8">
        <f>IF(E3287&lt;&gt;E3288,SUM($N$4:N3288)-SUM($O$3:O3287),0)</f>
        <v>0</v>
      </c>
      <c r="P3288" s="6">
        <f>IF(B3288&gt;0,SUM($O$4:O3288)-SUM($P$3:P3287),0)</f>
        <v>0</v>
      </c>
      <c r="Q3288" s="6">
        <f t="shared" si="363"/>
        <v>24.2541948792128</v>
      </c>
      <c r="R3288" s="8">
        <f>IF(E3287&lt;&gt;E3288,SUM($Q$4:Q3288)-SUM($R$3:R3287),0)</f>
        <v>0</v>
      </c>
      <c r="S3288" s="6">
        <f>IF(B3288&gt;0,SUM($R$4:R3288)-SUM($S$3:S3287),0)</f>
        <v>0</v>
      </c>
    </row>
    <row r="3289" spans="1:19">
      <c r="A3289">
        <f>IF(E3288&lt;&gt;E3289,COUNTIF($A$4:A3288,"&lt;&gt;0")+1,0)</f>
        <v>0</v>
      </c>
      <c r="B3289">
        <f>IF(A3289&lt;&gt;0,IF(MOD(A3289,3)=0,COUNTIF($B$4:B3288,"&lt;&gt;0")+1,0),0)</f>
        <v>0</v>
      </c>
      <c r="C3289" s="9">
        <f>'Dash Board'!$C$12+COUNT('Daily reducing balance'!$F$4:F3288)</f>
        <v>45015</v>
      </c>
      <c r="D3289">
        <f t="shared" si="357"/>
        <v>2023</v>
      </c>
      <c r="E3289">
        <f t="shared" si="358"/>
        <v>3</v>
      </c>
      <c r="F3289">
        <f>DAY('Dash Board'!$C$12+COUNT('Daily reducing balance'!$F$4:F3288))</f>
        <v>30</v>
      </c>
      <c r="G3289" s="8">
        <f t="shared" si="359"/>
        <v>176997.75265788316</v>
      </c>
      <c r="H3289" s="6">
        <f>G3289*'Dash Board'!$C$11/365</f>
        <v>50.917161723500634</v>
      </c>
      <c r="I3289" s="6">
        <f>H3289*'Dash Board'!$C$18/'Dash Board'!$C$11</f>
        <v>24.246267487381257</v>
      </c>
      <c r="J3289" s="6">
        <f>(G3289&gt;1)*PMT('Dash Board'!$C$11/365,$U$4,-'Dash Board'!$C$19)</f>
        <v>108.80376961660664</v>
      </c>
      <c r="K3289" s="6">
        <f t="shared" si="361"/>
        <v>0</v>
      </c>
      <c r="L3289" s="8">
        <f t="shared" si="362"/>
        <v>176939.86604999006</v>
      </c>
      <c r="N3289" s="8">
        <f t="shared" si="360"/>
        <v>84.557502129225384</v>
      </c>
      <c r="O3289" s="8">
        <f>IF(E3288&lt;&gt;E3289,SUM($N$4:N3289)-SUM($O$3:O3288),0)</f>
        <v>0</v>
      </c>
      <c r="P3289" s="6">
        <f>IF(B3289&gt;0,SUM($O$4:O3289)-SUM($P$3:P3288),0)</f>
        <v>0</v>
      </c>
      <c r="Q3289" s="6">
        <f t="shared" si="363"/>
        <v>24.246267487381257</v>
      </c>
      <c r="R3289" s="8">
        <f>IF(E3288&lt;&gt;E3289,SUM($Q$4:Q3289)-SUM($R$3:R3288),0)</f>
        <v>0</v>
      </c>
      <c r="S3289" s="6">
        <f>IF(B3289&gt;0,SUM($R$4:R3289)-SUM($S$3:S3288),0)</f>
        <v>0</v>
      </c>
    </row>
    <row r="3290" spans="1:19">
      <c r="A3290">
        <f>IF(E3289&lt;&gt;E3290,COUNTIF($A$4:A3289,"&lt;&gt;0")+1,0)</f>
        <v>0</v>
      </c>
      <c r="B3290">
        <f>IF(A3290&lt;&gt;0,IF(MOD(A3290,3)=0,COUNTIF($B$4:B3289,"&lt;&gt;0")+1,0),0)</f>
        <v>0</v>
      </c>
      <c r="C3290" s="9">
        <f>'Dash Board'!$C$12+COUNT('Daily reducing balance'!$F$4:F3289)</f>
        <v>45016</v>
      </c>
      <c r="D3290">
        <f t="shared" si="357"/>
        <v>2023</v>
      </c>
      <c r="E3290">
        <f t="shared" si="358"/>
        <v>3</v>
      </c>
      <c r="F3290">
        <f>DAY('Dash Board'!$C$12+COUNT('Daily reducing balance'!$F$4:F3289))</f>
        <v>31</v>
      </c>
      <c r="G3290" s="8">
        <f t="shared" si="359"/>
        <v>176939.86604999006</v>
      </c>
      <c r="H3290" s="6">
        <f>G3290*'Dash Board'!$C$11/365</f>
        <v>50.900509411640975</v>
      </c>
      <c r="I3290" s="6">
        <f>H3290*'Dash Board'!$C$18/'Dash Board'!$C$11</f>
        <v>24.238337815067133</v>
      </c>
      <c r="J3290" s="6">
        <f>(G3290&gt;1)*PMT('Dash Board'!$C$11/365,$U$4,-'Dash Board'!$C$19)</f>
        <v>108.80376961660664</v>
      </c>
      <c r="K3290" s="6">
        <f t="shared" si="361"/>
        <v>0</v>
      </c>
      <c r="L3290" s="8">
        <f t="shared" si="362"/>
        <v>176881.96278978509</v>
      </c>
      <c r="N3290" s="8">
        <f t="shared" si="360"/>
        <v>84.565431801539518</v>
      </c>
      <c r="O3290" s="8">
        <f>IF(E3289&lt;&gt;E3290,SUM($N$4:N3290)-SUM($O$3:O3289),0)</f>
        <v>0</v>
      </c>
      <c r="P3290" s="6">
        <f>IF(B3290&gt;0,SUM($O$4:O3290)-SUM($P$3:P3289),0)</f>
        <v>0</v>
      </c>
      <c r="Q3290" s="6">
        <f t="shared" si="363"/>
        <v>24.238337815067133</v>
      </c>
      <c r="R3290" s="8">
        <f>IF(E3289&lt;&gt;E3290,SUM($Q$4:Q3290)-SUM($R$3:R3289),0)</f>
        <v>0</v>
      </c>
      <c r="S3290" s="6">
        <f>IF(B3290&gt;0,SUM($R$4:R3290)-SUM($S$3:S3289),0)</f>
        <v>0</v>
      </c>
    </row>
    <row r="3291" spans="1:19">
      <c r="A3291">
        <f>IF(E3290&lt;&gt;E3291,COUNTIF($A$4:A3290,"&lt;&gt;0")+1,0)</f>
        <v>108</v>
      </c>
      <c r="B3291">
        <f>IF(A3291&lt;&gt;0,IF(MOD(A3291,3)=0,COUNTIF($B$4:B3290,"&lt;&gt;0")+1,0),0)</f>
        <v>36</v>
      </c>
      <c r="C3291" s="9">
        <f>'Dash Board'!$C$12+COUNT('Daily reducing balance'!$F$4:F3290)</f>
        <v>45017</v>
      </c>
      <c r="D3291">
        <f t="shared" si="357"/>
        <v>2023</v>
      </c>
      <c r="E3291">
        <f t="shared" si="358"/>
        <v>4</v>
      </c>
      <c r="F3291">
        <f>DAY('Dash Board'!$C$12+COUNT('Daily reducing balance'!$F$4:F3290))</f>
        <v>1</v>
      </c>
      <c r="G3291" s="8">
        <f t="shared" si="359"/>
        <v>176881.96278978509</v>
      </c>
      <c r="H3291" s="6">
        <f>G3291*'Dash Board'!$C$11/365</f>
        <v>50.883852309390221</v>
      </c>
      <c r="I3291" s="6">
        <f>H3291*'Dash Board'!$C$18/'Dash Board'!$C$11</f>
        <v>24.230405861614393</v>
      </c>
      <c r="J3291" s="6">
        <f>(G3291&gt;1)*PMT('Dash Board'!$C$11/365,$U$4,-'Dash Board'!$C$19)</f>
        <v>108.80376961660664</v>
      </c>
      <c r="K3291" s="6">
        <f t="shared" si="361"/>
        <v>3264.1130884981981</v>
      </c>
      <c r="L3291" s="8">
        <f t="shared" si="362"/>
        <v>176824.04287247788</v>
      </c>
      <c r="N3291" s="8">
        <f t="shared" si="360"/>
        <v>84.573363754992243</v>
      </c>
      <c r="O3291" s="8">
        <f>IF(E3290&lt;&gt;E3291,SUM($N$4:N3291)-SUM($O$3:O3290),0)</f>
        <v>2618.0961511573405</v>
      </c>
      <c r="P3291" s="6">
        <f>IF(B3291&gt;0,SUM($O$4:O3291)-SUM($P$3:P3290),0)</f>
        <v>7580.1015845139627</v>
      </c>
      <c r="Q3291" s="6">
        <f t="shared" si="363"/>
        <v>24.230405861614393</v>
      </c>
      <c r="R3291" s="8">
        <f>IF(E3290&lt;&gt;E3291,SUM($Q$4:Q3291)-SUM($R$3:R3290),0)</f>
        <v>754.82070695745642</v>
      </c>
      <c r="S3291" s="6">
        <f>IF(B3291&gt;0,SUM($R$4:R3291)-SUM($S$3:S3290),0)</f>
        <v>2212.2376809807465</v>
      </c>
    </row>
    <row r="3292" spans="1:19">
      <c r="A3292">
        <f>IF(E3291&lt;&gt;E3292,COUNTIF($A$4:A3291,"&lt;&gt;0")+1,0)</f>
        <v>0</v>
      </c>
      <c r="B3292">
        <f>IF(A3292&lt;&gt;0,IF(MOD(A3292,3)=0,COUNTIF($B$4:B3291,"&lt;&gt;0")+1,0),0)</f>
        <v>0</v>
      </c>
      <c r="C3292" s="9">
        <f>'Dash Board'!$C$12+COUNT('Daily reducing balance'!$F$4:F3291)</f>
        <v>45018</v>
      </c>
      <c r="D3292">
        <f t="shared" si="357"/>
        <v>2023</v>
      </c>
      <c r="E3292">
        <f t="shared" si="358"/>
        <v>4</v>
      </c>
      <c r="F3292">
        <f>DAY('Dash Board'!$C$12+COUNT('Daily reducing balance'!$F$4:F3291))</f>
        <v>2</v>
      </c>
      <c r="G3292" s="8">
        <f t="shared" si="359"/>
        <v>176824.04287247788</v>
      </c>
      <c r="H3292" s="6">
        <f>G3292*'Dash Board'!$C$11/365</f>
        <v>50.867190415370345</v>
      </c>
      <c r="I3292" s="6">
        <f>H3292*'Dash Board'!$C$18/'Dash Board'!$C$11</f>
        <v>24.222471626366833</v>
      </c>
      <c r="J3292" s="6">
        <f>(G3292&gt;1)*PMT('Dash Board'!$C$11/365,$U$4,-'Dash Board'!$C$19)</f>
        <v>108.80376961660664</v>
      </c>
      <c r="K3292" s="6">
        <f t="shared" si="361"/>
        <v>0</v>
      </c>
      <c r="L3292" s="8">
        <f t="shared" si="362"/>
        <v>176766.10629327662</v>
      </c>
      <c r="N3292" s="8">
        <f t="shared" si="360"/>
        <v>84.581297990239818</v>
      </c>
      <c r="O3292" s="8">
        <f>IF(E3291&lt;&gt;E3292,SUM($N$4:N3292)-SUM($O$3:O3291),0)</f>
        <v>0</v>
      </c>
      <c r="P3292" s="6">
        <f>IF(B3292&gt;0,SUM($O$4:O3292)-SUM($P$3:P3291),0)</f>
        <v>0</v>
      </c>
      <c r="Q3292" s="6">
        <f t="shared" si="363"/>
        <v>24.222471626366833</v>
      </c>
      <c r="R3292" s="8">
        <f>IF(E3291&lt;&gt;E3292,SUM($Q$4:Q3292)-SUM($R$3:R3291),0)</f>
        <v>0</v>
      </c>
      <c r="S3292" s="6">
        <f>IF(B3292&gt;0,SUM($R$4:R3292)-SUM($S$3:S3291),0)</f>
        <v>0</v>
      </c>
    </row>
    <row r="3293" spans="1:19">
      <c r="A3293">
        <f>IF(E3292&lt;&gt;E3293,COUNTIF($A$4:A3292,"&lt;&gt;0")+1,0)</f>
        <v>0</v>
      </c>
      <c r="B3293">
        <f>IF(A3293&lt;&gt;0,IF(MOD(A3293,3)=0,COUNTIF($B$4:B3292,"&lt;&gt;0")+1,0),0)</f>
        <v>0</v>
      </c>
      <c r="C3293" s="9">
        <f>'Dash Board'!$C$12+COUNT('Daily reducing balance'!$F$4:F3292)</f>
        <v>45019</v>
      </c>
      <c r="D3293">
        <f t="shared" si="357"/>
        <v>2023</v>
      </c>
      <c r="E3293">
        <f t="shared" si="358"/>
        <v>4</v>
      </c>
      <c r="F3293">
        <f>DAY('Dash Board'!$C$12+COUNT('Daily reducing balance'!$F$4:F3292))</f>
        <v>3</v>
      </c>
      <c r="G3293" s="8">
        <f t="shared" si="359"/>
        <v>176766.10629327662</v>
      </c>
      <c r="H3293" s="6">
        <f>G3293*'Dash Board'!$C$11/365</f>
        <v>50.850523728202866</v>
      </c>
      <c r="I3293" s="6">
        <f>H3293*'Dash Board'!$C$18/'Dash Board'!$C$11</f>
        <v>24.214535108668034</v>
      </c>
      <c r="J3293" s="6">
        <f>(G3293&gt;1)*PMT('Dash Board'!$C$11/365,$U$4,-'Dash Board'!$C$19)</f>
        <v>108.80376961660664</v>
      </c>
      <c r="K3293" s="6">
        <f t="shared" si="361"/>
        <v>0</v>
      </c>
      <c r="L3293" s="8">
        <f t="shared" si="362"/>
        <v>176708.15304738822</v>
      </c>
      <c r="N3293" s="8">
        <f t="shared" si="360"/>
        <v>84.589234507938613</v>
      </c>
      <c r="O3293" s="8">
        <f>IF(E3292&lt;&gt;E3293,SUM($N$4:N3293)-SUM($O$3:O3292),0)</f>
        <v>0</v>
      </c>
      <c r="P3293" s="6">
        <f>IF(B3293&gt;0,SUM($O$4:O3293)-SUM($P$3:P3292),0)</f>
        <v>0</v>
      </c>
      <c r="Q3293" s="6">
        <f t="shared" si="363"/>
        <v>24.214535108668034</v>
      </c>
      <c r="R3293" s="8">
        <f>IF(E3292&lt;&gt;E3293,SUM($Q$4:Q3293)-SUM($R$3:R3292),0)</f>
        <v>0</v>
      </c>
      <c r="S3293" s="6">
        <f>IF(B3293&gt;0,SUM($R$4:R3293)-SUM($S$3:S3292),0)</f>
        <v>0</v>
      </c>
    </row>
    <row r="3294" spans="1:19">
      <c r="A3294">
        <f>IF(E3293&lt;&gt;E3294,COUNTIF($A$4:A3293,"&lt;&gt;0")+1,0)</f>
        <v>0</v>
      </c>
      <c r="B3294">
        <f>IF(A3294&lt;&gt;0,IF(MOD(A3294,3)=0,COUNTIF($B$4:B3293,"&lt;&gt;0")+1,0),0)</f>
        <v>0</v>
      </c>
      <c r="C3294" s="9">
        <f>'Dash Board'!$C$12+COUNT('Daily reducing balance'!$F$4:F3293)</f>
        <v>45020</v>
      </c>
      <c r="D3294">
        <f t="shared" si="357"/>
        <v>2023</v>
      </c>
      <c r="E3294">
        <f t="shared" si="358"/>
        <v>4</v>
      </c>
      <c r="F3294">
        <f>DAY('Dash Board'!$C$12+COUNT('Daily reducing balance'!$F$4:F3293))</f>
        <v>4</v>
      </c>
      <c r="G3294" s="8">
        <f t="shared" si="359"/>
        <v>176708.15304738822</v>
      </c>
      <c r="H3294" s="6">
        <f>G3294*'Dash Board'!$C$11/365</f>
        <v>50.83385224650894</v>
      </c>
      <c r="I3294" s="6">
        <f>H3294*'Dash Board'!$C$18/'Dash Board'!$C$11</f>
        <v>24.206596307861403</v>
      </c>
      <c r="J3294" s="6">
        <f>(G3294&gt;1)*PMT('Dash Board'!$C$11/365,$U$4,-'Dash Board'!$C$19)</f>
        <v>108.80376961660664</v>
      </c>
      <c r="K3294" s="6">
        <f t="shared" si="361"/>
        <v>0</v>
      </c>
      <c r="L3294" s="8">
        <f t="shared" si="362"/>
        <v>176650.18313001812</v>
      </c>
      <c r="N3294" s="8">
        <f t="shared" si="360"/>
        <v>84.597173308745241</v>
      </c>
      <c r="O3294" s="8">
        <f>IF(E3293&lt;&gt;E3294,SUM($N$4:N3294)-SUM($O$3:O3293),0)</f>
        <v>0</v>
      </c>
      <c r="P3294" s="6">
        <f>IF(B3294&gt;0,SUM($O$4:O3294)-SUM($P$3:P3293),0)</f>
        <v>0</v>
      </c>
      <c r="Q3294" s="6">
        <f t="shared" si="363"/>
        <v>24.206596307861403</v>
      </c>
      <c r="R3294" s="8">
        <f>IF(E3293&lt;&gt;E3294,SUM($Q$4:Q3294)-SUM($R$3:R3293),0)</f>
        <v>0</v>
      </c>
      <c r="S3294" s="6">
        <f>IF(B3294&gt;0,SUM($R$4:R3294)-SUM($S$3:S3293),0)</f>
        <v>0</v>
      </c>
    </row>
    <row r="3295" spans="1:19">
      <c r="A3295">
        <f>IF(E3294&lt;&gt;E3295,COUNTIF($A$4:A3294,"&lt;&gt;0")+1,0)</f>
        <v>0</v>
      </c>
      <c r="B3295">
        <f>IF(A3295&lt;&gt;0,IF(MOD(A3295,3)=0,COUNTIF($B$4:B3294,"&lt;&gt;0")+1,0),0)</f>
        <v>0</v>
      </c>
      <c r="C3295" s="9">
        <f>'Dash Board'!$C$12+COUNT('Daily reducing balance'!$F$4:F3294)</f>
        <v>45021</v>
      </c>
      <c r="D3295">
        <f t="shared" si="357"/>
        <v>2023</v>
      </c>
      <c r="E3295">
        <f t="shared" si="358"/>
        <v>4</v>
      </c>
      <c r="F3295">
        <f>DAY('Dash Board'!$C$12+COUNT('Daily reducing balance'!$F$4:F3294))</f>
        <v>5</v>
      </c>
      <c r="G3295" s="8">
        <f t="shared" si="359"/>
        <v>176650.18313001812</v>
      </c>
      <c r="H3295" s="6">
        <f>G3295*'Dash Board'!$C$11/365</f>
        <v>50.817175968909318</v>
      </c>
      <c r="I3295" s="6">
        <f>H3295*'Dash Board'!$C$18/'Dash Board'!$C$11</f>
        <v>24.198655223290157</v>
      </c>
      <c r="J3295" s="6">
        <f>(G3295&gt;1)*PMT('Dash Board'!$C$11/365,$U$4,-'Dash Board'!$C$19)</f>
        <v>108.80376961660664</v>
      </c>
      <c r="K3295" s="6">
        <f t="shared" si="361"/>
        <v>0</v>
      </c>
      <c r="L3295" s="8">
        <f t="shared" si="362"/>
        <v>176592.19653637041</v>
      </c>
      <c r="N3295" s="8">
        <f t="shared" si="360"/>
        <v>84.605114393316484</v>
      </c>
      <c r="O3295" s="8">
        <f>IF(E3294&lt;&gt;E3295,SUM($N$4:N3295)-SUM($O$3:O3294),0)</f>
        <v>0</v>
      </c>
      <c r="P3295" s="6">
        <f>IF(B3295&gt;0,SUM($O$4:O3295)-SUM($P$3:P3294),0)</f>
        <v>0</v>
      </c>
      <c r="Q3295" s="6">
        <f t="shared" si="363"/>
        <v>24.198655223290157</v>
      </c>
      <c r="R3295" s="8">
        <f>IF(E3294&lt;&gt;E3295,SUM($Q$4:Q3295)-SUM($R$3:R3294),0)</f>
        <v>0</v>
      </c>
      <c r="S3295" s="6">
        <f>IF(B3295&gt;0,SUM($R$4:R3295)-SUM($S$3:S3294),0)</f>
        <v>0</v>
      </c>
    </row>
    <row r="3296" spans="1:19">
      <c r="A3296">
        <f>IF(E3295&lt;&gt;E3296,COUNTIF($A$4:A3295,"&lt;&gt;0")+1,0)</f>
        <v>0</v>
      </c>
      <c r="B3296">
        <f>IF(A3296&lt;&gt;0,IF(MOD(A3296,3)=0,COUNTIF($B$4:B3295,"&lt;&gt;0")+1,0),0)</f>
        <v>0</v>
      </c>
      <c r="C3296" s="9">
        <f>'Dash Board'!$C$12+COUNT('Daily reducing balance'!$F$4:F3295)</f>
        <v>45022</v>
      </c>
      <c r="D3296">
        <f t="shared" si="357"/>
        <v>2023</v>
      </c>
      <c r="E3296">
        <f t="shared" si="358"/>
        <v>4</v>
      </c>
      <c r="F3296">
        <f>DAY('Dash Board'!$C$12+COUNT('Daily reducing balance'!$F$4:F3295))</f>
        <v>6</v>
      </c>
      <c r="G3296" s="8">
        <f t="shared" si="359"/>
        <v>176592.19653637041</v>
      </c>
      <c r="H3296" s="6">
        <f>G3296*'Dash Board'!$C$11/365</f>
        <v>50.800494894024361</v>
      </c>
      <c r="I3296" s="6">
        <f>H3296*'Dash Board'!$C$18/'Dash Board'!$C$11</f>
        <v>24.190711854297319</v>
      </c>
      <c r="J3296" s="6">
        <f>(G3296&gt;1)*PMT('Dash Board'!$C$11/365,$U$4,-'Dash Board'!$C$19)</f>
        <v>108.80376961660664</v>
      </c>
      <c r="K3296" s="6">
        <f t="shared" si="361"/>
        <v>0</v>
      </c>
      <c r="L3296" s="8">
        <f t="shared" si="362"/>
        <v>176534.19326164783</v>
      </c>
      <c r="N3296" s="8">
        <f t="shared" si="360"/>
        <v>84.613057762309325</v>
      </c>
      <c r="O3296" s="8">
        <f>IF(E3295&lt;&gt;E3296,SUM($N$4:N3296)-SUM($O$3:O3295),0)</f>
        <v>0</v>
      </c>
      <c r="P3296" s="6">
        <f>IF(B3296&gt;0,SUM($O$4:O3296)-SUM($P$3:P3295),0)</f>
        <v>0</v>
      </c>
      <c r="Q3296" s="6">
        <f t="shared" si="363"/>
        <v>24.190711854297319</v>
      </c>
      <c r="R3296" s="8">
        <f>IF(E3295&lt;&gt;E3296,SUM($Q$4:Q3296)-SUM($R$3:R3295),0)</f>
        <v>0</v>
      </c>
      <c r="S3296" s="6">
        <f>IF(B3296&gt;0,SUM($R$4:R3296)-SUM($S$3:S3295),0)</f>
        <v>0</v>
      </c>
    </row>
    <row r="3297" spans="1:19">
      <c r="A3297">
        <f>IF(E3296&lt;&gt;E3297,COUNTIF($A$4:A3296,"&lt;&gt;0")+1,0)</f>
        <v>0</v>
      </c>
      <c r="B3297">
        <f>IF(A3297&lt;&gt;0,IF(MOD(A3297,3)=0,COUNTIF($B$4:B3296,"&lt;&gt;0")+1,0),0)</f>
        <v>0</v>
      </c>
      <c r="C3297" s="9">
        <f>'Dash Board'!$C$12+COUNT('Daily reducing balance'!$F$4:F3296)</f>
        <v>45023</v>
      </c>
      <c r="D3297">
        <f t="shared" si="357"/>
        <v>2023</v>
      </c>
      <c r="E3297">
        <f t="shared" si="358"/>
        <v>4</v>
      </c>
      <c r="F3297">
        <f>DAY('Dash Board'!$C$12+COUNT('Daily reducing balance'!$F$4:F3296))</f>
        <v>7</v>
      </c>
      <c r="G3297" s="8">
        <f t="shared" si="359"/>
        <v>176534.19326164783</v>
      </c>
      <c r="H3297" s="6">
        <f>G3297*'Dash Board'!$C$11/365</f>
        <v>50.783809020474031</v>
      </c>
      <c r="I3297" s="6">
        <f>H3297*'Dash Board'!$C$18/'Dash Board'!$C$11</f>
        <v>24.182766200225728</v>
      </c>
      <c r="J3297" s="6">
        <f>(G3297&gt;1)*PMT('Dash Board'!$C$11/365,$U$4,-'Dash Board'!$C$19)</f>
        <v>108.80376961660664</v>
      </c>
      <c r="K3297" s="6">
        <f t="shared" si="361"/>
        <v>0</v>
      </c>
      <c r="L3297" s="8">
        <f t="shared" si="362"/>
        <v>176476.17330105169</v>
      </c>
      <c r="N3297" s="8">
        <f t="shared" si="360"/>
        <v>84.621003416380915</v>
      </c>
      <c r="O3297" s="8">
        <f>IF(E3296&lt;&gt;E3297,SUM($N$4:N3297)-SUM($O$3:O3296),0)</f>
        <v>0</v>
      </c>
      <c r="P3297" s="6">
        <f>IF(B3297&gt;0,SUM($O$4:O3297)-SUM($P$3:P3296),0)</f>
        <v>0</v>
      </c>
      <c r="Q3297" s="6">
        <f t="shared" si="363"/>
        <v>24.182766200225728</v>
      </c>
      <c r="R3297" s="8">
        <f>IF(E3296&lt;&gt;E3297,SUM($Q$4:Q3297)-SUM($R$3:R3296),0)</f>
        <v>0</v>
      </c>
      <c r="S3297" s="6">
        <f>IF(B3297&gt;0,SUM($R$4:R3297)-SUM($S$3:S3296),0)</f>
        <v>0</v>
      </c>
    </row>
    <row r="3298" spans="1:19">
      <c r="A3298">
        <f>IF(E3297&lt;&gt;E3298,COUNTIF($A$4:A3297,"&lt;&gt;0")+1,0)</f>
        <v>0</v>
      </c>
      <c r="B3298">
        <f>IF(A3298&lt;&gt;0,IF(MOD(A3298,3)=0,COUNTIF($B$4:B3297,"&lt;&gt;0")+1,0),0)</f>
        <v>0</v>
      </c>
      <c r="C3298" s="9">
        <f>'Dash Board'!$C$12+COUNT('Daily reducing balance'!$F$4:F3297)</f>
        <v>45024</v>
      </c>
      <c r="D3298">
        <f t="shared" si="357"/>
        <v>2023</v>
      </c>
      <c r="E3298">
        <f t="shared" si="358"/>
        <v>4</v>
      </c>
      <c r="F3298">
        <f>DAY('Dash Board'!$C$12+COUNT('Daily reducing balance'!$F$4:F3297))</f>
        <v>8</v>
      </c>
      <c r="G3298" s="8">
        <f t="shared" si="359"/>
        <v>176476.17330105169</v>
      </c>
      <c r="H3298" s="6">
        <f>G3298*'Dash Board'!$C$11/365</f>
        <v>50.767118346877886</v>
      </c>
      <c r="I3298" s="6">
        <f>H3298*'Dash Board'!$C$18/'Dash Board'!$C$11</f>
        <v>24.174818260418043</v>
      </c>
      <c r="J3298" s="6">
        <f>(G3298&gt;1)*PMT('Dash Board'!$C$11/365,$U$4,-'Dash Board'!$C$19)</f>
        <v>108.80376961660664</v>
      </c>
      <c r="K3298" s="6">
        <f t="shared" si="361"/>
        <v>0</v>
      </c>
      <c r="L3298" s="8">
        <f t="shared" si="362"/>
        <v>176418.13664978195</v>
      </c>
      <c r="N3298" s="8">
        <f t="shared" si="360"/>
        <v>84.628951356188594</v>
      </c>
      <c r="O3298" s="8">
        <f>IF(E3297&lt;&gt;E3298,SUM($N$4:N3298)-SUM($O$3:O3297),0)</f>
        <v>0</v>
      </c>
      <c r="P3298" s="6">
        <f>IF(B3298&gt;0,SUM($O$4:O3298)-SUM($P$3:P3297),0)</f>
        <v>0</v>
      </c>
      <c r="Q3298" s="6">
        <f t="shared" si="363"/>
        <v>24.174818260418043</v>
      </c>
      <c r="R3298" s="8">
        <f>IF(E3297&lt;&gt;E3298,SUM($Q$4:Q3298)-SUM($R$3:R3297),0)</f>
        <v>0</v>
      </c>
      <c r="S3298" s="6">
        <f>IF(B3298&gt;0,SUM($R$4:R3298)-SUM($S$3:S3297),0)</f>
        <v>0</v>
      </c>
    </row>
    <row r="3299" spans="1:19">
      <c r="A3299">
        <f>IF(E3298&lt;&gt;E3299,COUNTIF($A$4:A3298,"&lt;&gt;0")+1,0)</f>
        <v>0</v>
      </c>
      <c r="B3299">
        <f>IF(A3299&lt;&gt;0,IF(MOD(A3299,3)=0,COUNTIF($B$4:B3298,"&lt;&gt;0")+1,0),0)</f>
        <v>0</v>
      </c>
      <c r="C3299" s="9">
        <f>'Dash Board'!$C$12+COUNT('Daily reducing balance'!$F$4:F3298)</f>
        <v>45025</v>
      </c>
      <c r="D3299">
        <f t="shared" si="357"/>
        <v>2023</v>
      </c>
      <c r="E3299">
        <f t="shared" si="358"/>
        <v>4</v>
      </c>
      <c r="F3299">
        <f>DAY('Dash Board'!$C$12+COUNT('Daily reducing balance'!$F$4:F3298))</f>
        <v>9</v>
      </c>
      <c r="G3299" s="8">
        <f t="shared" si="359"/>
        <v>176418.13664978195</v>
      </c>
      <c r="H3299" s="6">
        <f>G3299*'Dash Board'!$C$11/365</f>
        <v>50.750422871855079</v>
      </c>
      <c r="I3299" s="6">
        <f>H3299*'Dash Board'!$C$18/'Dash Board'!$C$11</f>
        <v>24.166868034216705</v>
      </c>
      <c r="J3299" s="6">
        <f>(G3299&gt;1)*PMT('Dash Board'!$C$11/365,$U$4,-'Dash Board'!$C$19)</f>
        <v>108.80376961660664</v>
      </c>
      <c r="K3299" s="6">
        <f t="shared" si="361"/>
        <v>0</v>
      </c>
      <c r="L3299" s="8">
        <f t="shared" si="362"/>
        <v>176360.08330303719</v>
      </c>
      <c r="N3299" s="8">
        <f t="shared" si="360"/>
        <v>84.636901582389939</v>
      </c>
      <c r="O3299" s="8">
        <f>IF(E3298&lt;&gt;E3299,SUM($N$4:N3299)-SUM($O$3:O3298),0)</f>
        <v>0</v>
      </c>
      <c r="P3299" s="6">
        <f>IF(B3299&gt;0,SUM($O$4:O3299)-SUM($P$3:P3298),0)</f>
        <v>0</v>
      </c>
      <c r="Q3299" s="6">
        <f t="shared" si="363"/>
        <v>24.166868034216705</v>
      </c>
      <c r="R3299" s="8">
        <f>IF(E3298&lt;&gt;E3299,SUM($Q$4:Q3299)-SUM($R$3:R3298),0)</f>
        <v>0</v>
      </c>
      <c r="S3299" s="6">
        <f>IF(B3299&gt;0,SUM($R$4:R3299)-SUM($S$3:S3298),0)</f>
        <v>0</v>
      </c>
    </row>
    <row r="3300" spans="1:19">
      <c r="A3300">
        <f>IF(E3299&lt;&gt;E3300,COUNTIF($A$4:A3299,"&lt;&gt;0")+1,0)</f>
        <v>0</v>
      </c>
      <c r="B3300">
        <f>IF(A3300&lt;&gt;0,IF(MOD(A3300,3)=0,COUNTIF($B$4:B3299,"&lt;&gt;0")+1,0),0)</f>
        <v>0</v>
      </c>
      <c r="C3300" s="9">
        <f>'Dash Board'!$C$12+COUNT('Daily reducing balance'!$F$4:F3299)</f>
        <v>45026</v>
      </c>
      <c r="D3300">
        <f t="shared" si="357"/>
        <v>2023</v>
      </c>
      <c r="E3300">
        <f t="shared" si="358"/>
        <v>4</v>
      </c>
      <c r="F3300">
        <f>DAY('Dash Board'!$C$12+COUNT('Daily reducing balance'!$F$4:F3299))</f>
        <v>10</v>
      </c>
      <c r="G3300" s="8">
        <f t="shared" si="359"/>
        <v>176360.08330303719</v>
      </c>
      <c r="H3300" s="6">
        <f>G3300*'Dash Board'!$C$11/365</f>
        <v>50.733722594024393</v>
      </c>
      <c r="I3300" s="6">
        <f>H3300*'Dash Board'!$C$18/'Dash Board'!$C$11</f>
        <v>24.158915520964001</v>
      </c>
      <c r="J3300" s="6">
        <f>(G3300&gt;1)*PMT('Dash Board'!$C$11/365,$U$4,-'Dash Board'!$C$19)</f>
        <v>108.80376961660664</v>
      </c>
      <c r="K3300" s="6">
        <f t="shared" si="361"/>
        <v>0</v>
      </c>
      <c r="L3300" s="8">
        <f t="shared" si="362"/>
        <v>176302.01325601459</v>
      </c>
      <c r="N3300" s="8">
        <f t="shared" si="360"/>
        <v>84.644854095642643</v>
      </c>
      <c r="O3300" s="8">
        <f>IF(E3299&lt;&gt;E3300,SUM($N$4:N3300)-SUM($O$3:O3299),0)</f>
        <v>0</v>
      </c>
      <c r="P3300" s="6">
        <f>IF(B3300&gt;0,SUM($O$4:O3300)-SUM($P$3:P3299),0)</f>
        <v>0</v>
      </c>
      <c r="Q3300" s="6">
        <f t="shared" si="363"/>
        <v>24.158915520964001</v>
      </c>
      <c r="R3300" s="8">
        <f>IF(E3299&lt;&gt;E3300,SUM($Q$4:Q3300)-SUM($R$3:R3299),0)</f>
        <v>0</v>
      </c>
      <c r="S3300" s="6">
        <f>IF(B3300&gt;0,SUM($R$4:R3300)-SUM($S$3:S3299),0)</f>
        <v>0</v>
      </c>
    </row>
    <row r="3301" spans="1:19">
      <c r="A3301">
        <f>IF(E3300&lt;&gt;E3301,COUNTIF($A$4:A3300,"&lt;&gt;0")+1,0)</f>
        <v>0</v>
      </c>
      <c r="B3301">
        <f>IF(A3301&lt;&gt;0,IF(MOD(A3301,3)=0,COUNTIF($B$4:B3300,"&lt;&gt;0")+1,0),0)</f>
        <v>0</v>
      </c>
      <c r="C3301" s="9">
        <f>'Dash Board'!$C$12+COUNT('Daily reducing balance'!$F$4:F3300)</f>
        <v>45027</v>
      </c>
      <c r="D3301">
        <f t="shared" si="357"/>
        <v>2023</v>
      </c>
      <c r="E3301">
        <f t="shared" si="358"/>
        <v>4</v>
      </c>
      <c r="F3301">
        <f>DAY('Dash Board'!$C$12+COUNT('Daily reducing balance'!$F$4:F3300))</f>
        <v>11</v>
      </c>
      <c r="G3301" s="8">
        <f t="shared" si="359"/>
        <v>176302.01325601459</v>
      </c>
      <c r="H3301" s="6">
        <f>G3301*'Dash Board'!$C$11/365</f>
        <v>50.71701751200419</v>
      </c>
      <c r="I3301" s="6">
        <f>H3301*'Dash Board'!$C$18/'Dash Board'!$C$11</f>
        <v>24.150960720001997</v>
      </c>
      <c r="J3301" s="6">
        <f>(G3301&gt;1)*PMT('Dash Board'!$C$11/365,$U$4,-'Dash Board'!$C$19)</f>
        <v>108.80376961660664</v>
      </c>
      <c r="K3301" s="6">
        <f t="shared" si="361"/>
        <v>0</v>
      </c>
      <c r="L3301" s="8">
        <f t="shared" si="362"/>
        <v>176243.92650390998</v>
      </c>
      <c r="N3301" s="8">
        <f t="shared" si="360"/>
        <v>84.652808896604654</v>
      </c>
      <c r="O3301" s="8">
        <f>IF(E3300&lt;&gt;E3301,SUM($N$4:N3301)-SUM($O$3:O3300),0)</f>
        <v>0</v>
      </c>
      <c r="P3301" s="6">
        <f>IF(B3301&gt;0,SUM($O$4:O3301)-SUM($P$3:P3300),0)</f>
        <v>0</v>
      </c>
      <c r="Q3301" s="6">
        <f t="shared" si="363"/>
        <v>24.150960720001997</v>
      </c>
      <c r="R3301" s="8">
        <f>IF(E3300&lt;&gt;E3301,SUM($Q$4:Q3301)-SUM($R$3:R3300),0)</f>
        <v>0</v>
      </c>
      <c r="S3301" s="6">
        <f>IF(B3301&gt;0,SUM($R$4:R3301)-SUM($S$3:S3300),0)</f>
        <v>0</v>
      </c>
    </row>
    <row r="3302" spans="1:19">
      <c r="A3302">
        <f>IF(E3301&lt;&gt;E3302,COUNTIF($A$4:A3301,"&lt;&gt;0")+1,0)</f>
        <v>0</v>
      </c>
      <c r="B3302">
        <f>IF(A3302&lt;&gt;0,IF(MOD(A3302,3)=0,COUNTIF($B$4:B3301,"&lt;&gt;0")+1,0),0)</f>
        <v>0</v>
      </c>
      <c r="C3302" s="9">
        <f>'Dash Board'!$C$12+COUNT('Daily reducing balance'!$F$4:F3301)</f>
        <v>45028</v>
      </c>
      <c r="D3302">
        <f t="shared" si="357"/>
        <v>2023</v>
      </c>
      <c r="E3302">
        <f t="shared" si="358"/>
        <v>4</v>
      </c>
      <c r="F3302">
        <f>DAY('Dash Board'!$C$12+COUNT('Daily reducing balance'!$F$4:F3301))</f>
        <v>12</v>
      </c>
      <c r="G3302" s="8">
        <f t="shared" si="359"/>
        <v>176243.92650390998</v>
      </c>
      <c r="H3302" s="6">
        <f>G3302*'Dash Board'!$C$11/365</f>
        <v>50.70030762441246</v>
      </c>
      <c r="I3302" s="6">
        <f>H3302*'Dash Board'!$C$18/'Dash Board'!$C$11</f>
        <v>24.143003630672602</v>
      </c>
      <c r="J3302" s="6">
        <f>(G3302&gt;1)*PMT('Dash Board'!$C$11/365,$U$4,-'Dash Board'!$C$19)</f>
        <v>108.80376961660664</v>
      </c>
      <c r="K3302" s="6">
        <f t="shared" si="361"/>
        <v>0</v>
      </c>
      <c r="L3302" s="8">
        <f t="shared" si="362"/>
        <v>176185.82304191779</v>
      </c>
      <c r="N3302" s="8">
        <f t="shared" si="360"/>
        <v>84.660765985934034</v>
      </c>
      <c r="O3302" s="8">
        <f>IF(E3301&lt;&gt;E3302,SUM($N$4:N3302)-SUM($O$3:O3301),0)</f>
        <v>0</v>
      </c>
      <c r="P3302" s="6">
        <f>IF(B3302&gt;0,SUM($O$4:O3302)-SUM($P$3:P3301),0)</f>
        <v>0</v>
      </c>
      <c r="Q3302" s="6">
        <f t="shared" si="363"/>
        <v>24.143003630672602</v>
      </c>
      <c r="R3302" s="8">
        <f>IF(E3301&lt;&gt;E3302,SUM($Q$4:Q3302)-SUM($R$3:R3301),0)</f>
        <v>0</v>
      </c>
      <c r="S3302" s="6">
        <f>IF(B3302&gt;0,SUM($R$4:R3302)-SUM($S$3:S3301),0)</f>
        <v>0</v>
      </c>
    </row>
    <row r="3303" spans="1:19">
      <c r="A3303">
        <f>IF(E3302&lt;&gt;E3303,COUNTIF($A$4:A3302,"&lt;&gt;0")+1,0)</f>
        <v>0</v>
      </c>
      <c r="B3303">
        <f>IF(A3303&lt;&gt;0,IF(MOD(A3303,3)=0,COUNTIF($B$4:B3302,"&lt;&gt;0")+1,0),0)</f>
        <v>0</v>
      </c>
      <c r="C3303" s="9">
        <f>'Dash Board'!$C$12+COUNT('Daily reducing balance'!$F$4:F3302)</f>
        <v>45029</v>
      </c>
      <c r="D3303">
        <f t="shared" si="357"/>
        <v>2023</v>
      </c>
      <c r="E3303">
        <f t="shared" si="358"/>
        <v>4</v>
      </c>
      <c r="F3303">
        <f>DAY('Dash Board'!$C$12+COUNT('Daily reducing balance'!$F$4:F3302))</f>
        <v>13</v>
      </c>
      <c r="G3303" s="8">
        <f t="shared" si="359"/>
        <v>176185.82304191779</v>
      </c>
      <c r="H3303" s="6">
        <f>G3303*'Dash Board'!$C$11/365</f>
        <v>50.683592929866755</v>
      </c>
      <c r="I3303" s="6">
        <f>H3303*'Dash Board'!$C$18/'Dash Board'!$C$11</f>
        <v>24.135044252317506</v>
      </c>
      <c r="J3303" s="6">
        <f>(G3303&gt;1)*PMT('Dash Board'!$C$11/365,$U$4,-'Dash Board'!$C$19)</f>
        <v>108.80376961660664</v>
      </c>
      <c r="K3303" s="6">
        <f t="shared" si="361"/>
        <v>0</v>
      </c>
      <c r="L3303" s="8">
        <f t="shared" si="362"/>
        <v>176127.70286523103</v>
      </c>
      <c r="N3303" s="8">
        <f t="shared" si="360"/>
        <v>84.668725364289145</v>
      </c>
      <c r="O3303" s="8">
        <f>IF(E3302&lt;&gt;E3303,SUM($N$4:N3303)-SUM($O$3:O3302),0)</f>
        <v>0</v>
      </c>
      <c r="P3303" s="6">
        <f>IF(B3303&gt;0,SUM($O$4:O3303)-SUM($P$3:P3302),0)</f>
        <v>0</v>
      </c>
      <c r="Q3303" s="6">
        <f t="shared" si="363"/>
        <v>24.135044252317506</v>
      </c>
      <c r="R3303" s="8">
        <f>IF(E3302&lt;&gt;E3303,SUM($Q$4:Q3303)-SUM($R$3:R3302),0)</f>
        <v>0</v>
      </c>
      <c r="S3303" s="6">
        <f>IF(B3303&gt;0,SUM($R$4:R3303)-SUM($S$3:S3302),0)</f>
        <v>0</v>
      </c>
    </row>
    <row r="3304" spans="1:19">
      <c r="A3304">
        <f>IF(E3303&lt;&gt;E3304,COUNTIF($A$4:A3303,"&lt;&gt;0")+1,0)</f>
        <v>0</v>
      </c>
      <c r="B3304">
        <f>IF(A3304&lt;&gt;0,IF(MOD(A3304,3)=0,COUNTIF($B$4:B3303,"&lt;&gt;0")+1,0),0)</f>
        <v>0</v>
      </c>
      <c r="C3304" s="9">
        <f>'Dash Board'!$C$12+COUNT('Daily reducing balance'!$F$4:F3303)</f>
        <v>45030</v>
      </c>
      <c r="D3304">
        <f t="shared" si="357"/>
        <v>2023</v>
      </c>
      <c r="E3304">
        <f t="shared" si="358"/>
        <v>4</v>
      </c>
      <c r="F3304">
        <f>DAY('Dash Board'!$C$12+COUNT('Daily reducing balance'!$F$4:F3303))</f>
        <v>14</v>
      </c>
      <c r="G3304" s="8">
        <f t="shared" si="359"/>
        <v>176127.70286523103</v>
      </c>
      <c r="H3304" s="6">
        <f>G3304*'Dash Board'!$C$11/365</f>
        <v>50.666873426984267</v>
      </c>
      <c r="I3304" s="6">
        <f>H3304*'Dash Board'!$C$18/'Dash Board'!$C$11</f>
        <v>24.127082584278224</v>
      </c>
      <c r="J3304" s="6">
        <f>(G3304&gt;1)*PMT('Dash Board'!$C$11/365,$U$4,-'Dash Board'!$C$19)</f>
        <v>108.80376961660664</v>
      </c>
      <c r="K3304" s="6">
        <f t="shared" si="361"/>
        <v>0</v>
      </c>
      <c r="L3304" s="8">
        <f t="shared" si="362"/>
        <v>176069.5659690414</v>
      </c>
      <c r="N3304" s="8">
        <f t="shared" si="360"/>
        <v>84.676687032328417</v>
      </c>
      <c r="O3304" s="8">
        <f>IF(E3303&lt;&gt;E3304,SUM($N$4:N3304)-SUM($O$3:O3303),0)</f>
        <v>0</v>
      </c>
      <c r="P3304" s="6">
        <f>IF(B3304&gt;0,SUM($O$4:O3304)-SUM($P$3:P3303),0)</f>
        <v>0</v>
      </c>
      <c r="Q3304" s="6">
        <f t="shared" si="363"/>
        <v>24.127082584278224</v>
      </c>
      <c r="R3304" s="8">
        <f>IF(E3303&lt;&gt;E3304,SUM($Q$4:Q3304)-SUM($R$3:R3303),0)</f>
        <v>0</v>
      </c>
      <c r="S3304" s="6">
        <f>IF(B3304&gt;0,SUM($R$4:R3304)-SUM($S$3:S3303),0)</f>
        <v>0</v>
      </c>
    </row>
    <row r="3305" spans="1:19">
      <c r="A3305">
        <f>IF(E3304&lt;&gt;E3305,COUNTIF($A$4:A3304,"&lt;&gt;0")+1,0)</f>
        <v>0</v>
      </c>
      <c r="B3305">
        <f>IF(A3305&lt;&gt;0,IF(MOD(A3305,3)=0,COUNTIF($B$4:B3304,"&lt;&gt;0")+1,0),0)</f>
        <v>0</v>
      </c>
      <c r="C3305" s="9">
        <f>'Dash Board'!$C$12+COUNT('Daily reducing balance'!$F$4:F3304)</f>
        <v>45031</v>
      </c>
      <c r="D3305">
        <f t="shared" si="357"/>
        <v>2023</v>
      </c>
      <c r="E3305">
        <f t="shared" si="358"/>
        <v>4</v>
      </c>
      <c r="F3305">
        <f>DAY('Dash Board'!$C$12+COUNT('Daily reducing balance'!$F$4:F3304))</f>
        <v>15</v>
      </c>
      <c r="G3305" s="8">
        <f t="shared" si="359"/>
        <v>176069.5659690414</v>
      </c>
      <c r="H3305" s="6">
        <f>G3305*'Dash Board'!$C$11/365</f>
        <v>50.650149114381769</v>
      </c>
      <c r="I3305" s="6">
        <f>H3305*'Dash Board'!$C$18/'Dash Board'!$C$11</f>
        <v>24.119118625896082</v>
      </c>
      <c r="J3305" s="6">
        <f>(G3305&gt;1)*PMT('Dash Board'!$C$11/365,$U$4,-'Dash Board'!$C$19)</f>
        <v>108.80376961660664</v>
      </c>
      <c r="K3305" s="6">
        <f t="shared" si="361"/>
        <v>0</v>
      </c>
      <c r="L3305" s="8">
        <f t="shared" si="362"/>
        <v>176011.41234853916</v>
      </c>
      <c r="N3305" s="8">
        <f t="shared" si="360"/>
        <v>84.684650990710566</v>
      </c>
      <c r="O3305" s="8">
        <f>IF(E3304&lt;&gt;E3305,SUM($N$4:N3305)-SUM($O$3:O3304),0)</f>
        <v>0</v>
      </c>
      <c r="P3305" s="6">
        <f>IF(B3305&gt;0,SUM($O$4:O3305)-SUM($P$3:P3304),0)</f>
        <v>0</v>
      </c>
      <c r="Q3305" s="6">
        <f t="shared" si="363"/>
        <v>24.119118625896082</v>
      </c>
      <c r="R3305" s="8">
        <f>IF(E3304&lt;&gt;E3305,SUM($Q$4:Q3305)-SUM($R$3:R3304),0)</f>
        <v>0</v>
      </c>
      <c r="S3305" s="6">
        <f>IF(B3305&gt;0,SUM($R$4:R3305)-SUM($S$3:S3304),0)</f>
        <v>0</v>
      </c>
    </row>
    <row r="3306" spans="1:19">
      <c r="A3306">
        <f>IF(E3305&lt;&gt;E3306,COUNTIF($A$4:A3305,"&lt;&gt;0")+1,0)</f>
        <v>0</v>
      </c>
      <c r="B3306">
        <f>IF(A3306&lt;&gt;0,IF(MOD(A3306,3)=0,COUNTIF($B$4:B3305,"&lt;&gt;0")+1,0),0)</f>
        <v>0</v>
      </c>
      <c r="C3306" s="9">
        <f>'Dash Board'!$C$12+COUNT('Daily reducing balance'!$F$4:F3305)</f>
        <v>45032</v>
      </c>
      <c r="D3306">
        <f t="shared" si="357"/>
        <v>2023</v>
      </c>
      <c r="E3306">
        <f t="shared" si="358"/>
        <v>4</v>
      </c>
      <c r="F3306">
        <f>DAY('Dash Board'!$C$12+COUNT('Daily reducing balance'!$F$4:F3305))</f>
        <v>16</v>
      </c>
      <c r="G3306" s="8">
        <f t="shared" si="359"/>
        <v>176011.41234853916</v>
      </c>
      <c r="H3306" s="6">
        <f>G3306*'Dash Board'!$C$11/365</f>
        <v>50.633419990675648</v>
      </c>
      <c r="I3306" s="6">
        <f>H3306*'Dash Board'!$C$18/'Dash Board'!$C$11</f>
        <v>24.111152376512216</v>
      </c>
      <c r="J3306" s="6">
        <f>(G3306&gt;1)*PMT('Dash Board'!$C$11/365,$U$4,-'Dash Board'!$C$19)</f>
        <v>108.80376961660664</v>
      </c>
      <c r="K3306" s="6">
        <f t="shared" si="361"/>
        <v>0</v>
      </c>
      <c r="L3306" s="8">
        <f t="shared" si="362"/>
        <v>175953.24199891323</v>
      </c>
      <c r="N3306" s="8">
        <f t="shared" si="360"/>
        <v>84.692617240094421</v>
      </c>
      <c r="O3306" s="8">
        <f>IF(E3305&lt;&gt;E3306,SUM($N$4:N3306)-SUM($O$3:O3305),0)</f>
        <v>0</v>
      </c>
      <c r="P3306" s="6">
        <f>IF(B3306&gt;0,SUM($O$4:O3306)-SUM($P$3:P3305),0)</f>
        <v>0</v>
      </c>
      <c r="Q3306" s="6">
        <f t="shared" si="363"/>
        <v>24.111152376512216</v>
      </c>
      <c r="R3306" s="8">
        <f>IF(E3305&lt;&gt;E3306,SUM($Q$4:Q3306)-SUM($R$3:R3305),0)</f>
        <v>0</v>
      </c>
      <c r="S3306" s="6">
        <f>IF(B3306&gt;0,SUM($R$4:R3306)-SUM($S$3:S3305),0)</f>
        <v>0</v>
      </c>
    </row>
    <row r="3307" spans="1:19">
      <c r="A3307">
        <f>IF(E3306&lt;&gt;E3307,COUNTIF($A$4:A3306,"&lt;&gt;0")+1,0)</f>
        <v>0</v>
      </c>
      <c r="B3307">
        <f>IF(A3307&lt;&gt;0,IF(MOD(A3307,3)=0,COUNTIF($B$4:B3306,"&lt;&gt;0")+1,0),0)</f>
        <v>0</v>
      </c>
      <c r="C3307" s="9">
        <f>'Dash Board'!$C$12+COUNT('Daily reducing balance'!$F$4:F3306)</f>
        <v>45033</v>
      </c>
      <c r="D3307">
        <f t="shared" si="357"/>
        <v>2023</v>
      </c>
      <c r="E3307">
        <f t="shared" si="358"/>
        <v>4</v>
      </c>
      <c r="F3307">
        <f>DAY('Dash Board'!$C$12+COUNT('Daily reducing balance'!$F$4:F3306))</f>
        <v>17</v>
      </c>
      <c r="G3307" s="8">
        <f t="shared" si="359"/>
        <v>175953.24199891323</v>
      </c>
      <c r="H3307" s="6">
        <f>G3307*'Dash Board'!$C$11/365</f>
        <v>50.616686054481889</v>
      </c>
      <c r="I3307" s="6">
        <f>H3307*'Dash Board'!$C$18/'Dash Board'!$C$11</f>
        <v>24.103183835467568</v>
      </c>
      <c r="J3307" s="6">
        <f>(G3307&gt;1)*PMT('Dash Board'!$C$11/365,$U$4,-'Dash Board'!$C$19)</f>
        <v>108.80376961660664</v>
      </c>
      <c r="K3307" s="6">
        <f t="shared" si="361"/>
        <v>0</v>
      </c>
      <c r="L3307" s="8">
        <f t="shared" si="362"/>
        <v>175895.05491535109</v>
      </c>
      <c r="N3307" s="8">
        <f t="shared" si="360"/>
        <v>84.700585781139068</v>
      </c>
      <c r="O3307" s="8">
        <f>IF(E3306&lt;&gt;E3307,SUM($N$4:N3307)-SUM($O$3:O3306),0)</f>
        <v>0</v>
      </c>
      <c r="P3307" s="6">
        <f>IF(B3307&gt;0,SUM($O$4:O3307)-SUM($P$3:P3306),0)</f>
        <v>0</v>
      </c>
      <c r="Q3307" s="6">
        <f t="shared" si="363"/>
        <v>24.103183835467568</v>
      </c>
      <c r="R3307" s="8">
        <f>IF(E3306&lt;&gt;E3307,SUM($Q$4:Q3307)-SUM($R$3:R3306),0)</f>
        <v>0</v>
      </c>
      <c r="S3307" s="6">
        <f>IF(B3307&gt;0,SUM($R$4:R3307)-SUM($S$3:S3306),0)</f>
        <v>0</v>
      </c>
    </row>
    <row r="3308" spans="1:19">
      <c r="A3308">
        <f>IF(E3307&lt;&gt;E3308,COUNTIF($A$4:A3307,"&lt;&gt;0")+1,0)</f>
        <v>0</v>
      </c>
      <c r="B3308">
        <f>IF(A3308&lt;&gt;0,IF(MOD(A3308,3)=0,COUNTIF($B$4:B3307,"&lt;&gt;0")+1,0),0)</f>
        <v>0</v>
      </c>
      <c r="C3308" s="9">
        <f>'Dash Board'!$C$12+COUNT('Daily reducing balance'!$F$4:F3307)</f>
        <v>45034</v>
      </c>
      <c r="D3308">
        <f t="shared" si="357"/>
        <v>2023</v>
      </c>
      <c r="E3308">
        <f t="shared" si="358"/>
        <v>4</v>
      </c>
      <c r="F3308">
        <f>DAY('Dash Board'!$C$12+COUNT('Daily reducing balance'!$F$4:F3307))</f>
        <v>18</v>
      </c>
      <c r="G3308" s="8">
        <f t="shared" si="359"/>
        <v>175895.05491535109</v>
      </c>
      <c r="H3308" s="6">
        <f>G3308*'Dash Board'!$C$11/365</f>
        <v>50.599947304416069</v>
      </c>
      <c r="I3308" s="6">
        <f>H3308*'Dash Board'!$C$18/'Dash Board'!$C$11</f>
        <v>24.095213002102891</v>
      </c>
      <c r="J3308" s="6">
        <f>(G3308&gt;1)*PMT('Dash Board'!$C$11/365,$U$4,-'Dash Board'!$C$19)</f>
        <v>108.80376961660664</v>
      </c>
      <c r="K3308" s="6">
        <f t="shared" si="361"/>
        <v>0</v>
      </c>
      <c r="L3308" s="8">
        <f t="shared" si="362"/>
        <v>175836.85109303889</v>
      </c>
      <c r="N3308" s="8">
        <f t="shared" si="360"/>
        <v>84.708556614503749</v>
      </c>
      <c r="O3308" s="8">
        <f>IF(E3307&lt;&gt;E3308,SUM($N$4:N3308)-SUM($O$3:O3307),0)</f>
        <v>0</v>
      </c>
      <c r="P3308" s="6">
        <f>IF(B3308&gt;0,SUM($O$4:O3308)-SUM($P$3:P3307),0)</f>
        <v>0</v>
      </c>
      <c r="Q3308" s="6">
        <f t="shared" si="363"/>
        <v>24.095213002102891</v>
      </c>
      <c r="R3308" s="8">
        <f>IF(E3307&lt;&gt;E3308,SUM($Q$4:Q3308)-SUM($R$3:R3307),0)</f>
        <v>0</v>
      </c>
      <c r="S3308" s="6">
        <f>IF(B3308&gt;0,SUM($R$4:R3308)-SUM($S$3:S3307),0)</f>
        <v>0</v>
      </c>
    </row>
    <row r="3309" spans="1:19">
      <c r="A3309">
        <f>IF(E3308&lt;&gt;E3309,COUNTIF($A$4:A3308,"&lt;&gt;0")+1,0)</f>
        <v>0</v>
      </c>
      <c r="B3309">
        <f>IF(A3309&lt;&gt;0,IF(MOD(A3309,3)=0,COUNTIF($B$4:B3308,"&lt;&gt;0")+1,0),0)</f>
        <v>0</v>
      </c>
      <c r="C3309" s="9">
        <f>'Dash Board'!$C$12+COUNT('Daily reducing balance'!$F$4:F3308)</f>
        <v>45035</v>
      </c>
      <c r="D3309">
        <f t="shared" si="357"/>
        <v>2023</v>
      </c>
      <c r="E3309">
        <f t="shared" si="358"/>
        <v>4</v>
      </c>
      <c r="F3309">
        <f>DAY('Dash Board'!$C$12+COUNT('Daily reducing balance'!$F$4:F3308))</f>
        <v>19</v>
      </c>
      <c r="G3309" s="8">
        <f t="shared" si="359"/>
        <v>175836.85109303889</v>
      </c>
      <c r="H3309" s="6">
        <f>G3309*'Dash Board'!$C$11/365</f>
        <v>50.583203739093378</v>
      </c>
      <c r="I3309" s="6">
        <f>H3309*'Dash Board'!$C$18/'Dash Board'!$C$11</f>
        <v>24.087239875758755</v>
      </c>
      <c r="J3309" s="6">
        <f>(G3309&gt;1)*PMT('Dash Board'!$C$11/365,$U$4,-'Dash Board'!$C$19)</f>
        <v>108.80376961660664</v>
      </c>
      <c r="K3309" s="6">
        <f t="shared" si="361"/>
        <v>0</v>
      </c>
      <c r="L3309" s="8">
        <f t="shared" si="362"/>
        <v>175778.63052716135</v>
      </c>
      <c r="N3309" s="8">
        <f t="shared" si="360"/>
        <v>84.716529740847889</v>
      </c>
      <c r="O3309" s="8">
        <f>IF(E3308&lt;&gt;E3309,SUM($N$4:N3309)-SUM($O$3:O3308),0)</f>
        <v>0</v>
      </c>
      <c r="P3309" s="6">
        <f>IF(B3309&gt;0,SUM($O$4:O3309)-SUM($P$3:P3308),0)</f>
        <v>0</v>
      </c>
      <c r="Q3309" s="6">
        <f t="shared" si="363"/>
        <v>24.087239875758755</v>
      </c>
      <c r="R3309" s="8">
        <f>IF(E3308&lt;&gt;E3309,SUM($Q$4:Q3309)-SUM($R$3:R3308),0)</f>
        <v>0</v>
      </c>
      <c r="S3309" s="6">
        <f>IF(B3309&gt;0,SUM($R$4:R3309)-SUM($S$3:S3308),0)</f>
        <v>0</v>
      </c>
    </row>
    <row r="3310" spans="1:19">
      <c r="A3310">
        <f>IF(E3309&lt;&gt;E3310,COUNTIF($A$4:A3309,"&lt;&gt;0")+1,0)</f>
        <v>0</v>
      </c>
      <c r="B3310">
        <f>IF(A3310&lt;&gt;0,IF(MOD(A3310,3)=0,COUNTIF($B$4:B3309,"&lt;&gt;0")+1,0),0)</f>
        <v>0</v>
      </c>
      <c r="C3310" s="9">
        <f>'Dash Board'!$C$12+COUNT('Daily reducing balance'!$F$4:F3309)</f>
        <v>45036</v>
      </c>
      <c r="D3310">
        <f t="shared" si="357"/>
        <v>2023</v>
      </c>
      <c r="E3310">
        <f t="shared" si="358"/>
        <v>4</v>
      </c>
      <c r="F3310">
        <f>DAY('Dash Board'!$C$12+COUNT('Daily reducing balance'!$F$4:F3309))</f>
        <v>20</v>
      </c>
      <c r="G3310" s="8">
        <f t="shared" si="359"/>
        <v>175778.63052716135</v>
      </c>
      <c r="H3310" s="6">
        <f>G3310*'Dash Board'!$C$11/365</f>
        <v>50.566455357128604</v>
      </c>
      <c r="I3310" s="6">
        <f>H3310*'Dash Board'!$C$18/'Dash Board'!$C$11</f>
        <v>24.079264455775526</v>
      </c>
      <c r="J3310" s="6">
        <f>(G3310&gt;1)*PMT('Dash Board'!$C$11/365,$U$4,-'Dash Board'!$C$19)</f>
        <v>108.80376961660664</v>
      </c>
      <c r="K3310" s="6">
        <f t="shared" si="361"/>
        <v>0</v>
      </c>
      <c r="L3310" s="8">
        <f t="shared" si="362"/>
        <v>175720.39321290186</v>
      </c>
      <c r="N3310" s="8">
        <f t="shared" si="360"/>
        <v>84.724505160831114</v>
      </c>
      <c r="O3310" s="8">
        <f>IF(E3309&lt;&gt;E3310,SUM($N$4:N3310)-SUM($O$3:O3309),0)</f>
        <v>0</v>
      </c>
      <c r="P3310" s="6">
        <f>IF(B3310&gt;0,SUM($O$4:O3310)-SUM($P$3:P3309),0)</f>
        <v>0</v>
      </c>
      <c r="Q3310" s="6">
        <f t="shared" si="363"/>
        <v>24.079264455775526</v>
      </c>
      <c r="R3310" s="8">
        <f>IF(E3309&lt;&gt;E3310,SUM($Q$4:Q3310)-SUM($R$3:R3309),0)</f>
        <v>0</v>
      </c>
      <c r="S3310" s="6">
        <f>IF(B3310&gt;0,SUM($R$4:R3310)-SUM($S$3:S3309),0)</f>
        <v>0</v>
      </c>
    </row>
    <row r="3311" spans="1:19">
      <c r="A3311">
        <f>IF(E3310&lt;&gt;E3311,COUNTIF($A$4:A3310,"&lt;&gt;0")+1,0)</f>
        <v>0</v>
      </c>
      <c r="B3311">
        <f>IF(A3311&lt;&gt;0,IF(MOD(A3311,3)=0,COUNTIF($B$4:B3310,"&lt;&gt;0")+1,0),0)</f>
        <v>0</v>
      </c>
      <c r="C3311" s="9">
        <f>'Dash Board'!$C$12+COUNT('Daily reducing balance'!$F$4:F3310)</f>
        <v>45037</v>
      </c>
      <c r="D3311">
        <f t="shared" si="357"/>
        <v>2023</v>
      </c>
      <c r="E3311">
        <f t="shared" si="358"/>
        <v>4</v>
      </c>
      <c r="F3311">
        <f>DAY('Dash Board'!$C$12+COUNT('Daily reducing balance'!$F$4:F3310))</f>
        <v>21</v>
      </c>
      <c r="G3311" s="8">
        <f t="shared" si="359"/>
        <v>175720.39321290186</v>
      </c>
      <c r="H3311" s="6">
        <f>G3311*'Dash Board'!$C$11/365</f>
        <v>50.549702157136146</v>
      </c>
      <c r="I3311" s="6">
        <f>H3311*'Dash Board'!$C$18/'Dash Board'!$C$11</f>
        <v>24.071286741493406</v>
      </c>
      <c r="J3311" s="6">
        <f>(G3311&gt;1)*PMT('Dash Board'!$C$11/365,$U$4,-'Dash Board'!$C$19)</f>
        <v>108.80376961660664</v>
      </c>
      <c r="K3311" s="6">
        <f t="shared" si="361"/>
        <v>0</v>
      </c>
      <c r="L3311" s="8">
        <f t="shared" si="362"/>
        <v>175662.1391454424</v>
      </c>
      <c r="N3311" s="8">
        <f t="shared" si="360"/>
        <v>84.732482875113234</v>
      </c>
      <c r="O3311" s="8">
        <f>IF(E3310&lt;&gt;E3311,SUM($N$4:N3311)-SUM($O$3:O3310),0)</f>
        <v>0</v>
      </c>
      <c r="P3311" s="6">
        <f>IF(B3311&gt;0,SUM($O$4:O3311)-SUM($P$3:P3310),0)</f>
        <v>0</v>
      </c>
      <c r="Q3311" s="6">
        <f t="shared" si="363"/>
        <v>24.071286741493406</v>
      </c>
      <c r="R3311" s="8">
        <f>IF(E3310&lt;&gt;E3311,SUM($Q$4:Q3311)-SUM($R$3:R3310),0)</f>
        <v>0</v>
      </c>
      <c r="S3311" s="6">
        <f>IF(B3311&gt;0,SUM($R$4:R3311)-SUM($S$3:S3310),0)</f>
        <v>0</v>
      </c>
    </row>
    <row r="3312" spans="1:19">
      <c r="A3312">
        <f>IF(E3311&lt;&gt;E3312,COUNTIF($A$4:A3311,"&lt;&gt;0")+1,0)</f>
        <v>0</v>
      </c>
      <c r="B3312">
        <f>IF(A3312&lt;&gt;0,IF(MOD(A3312,3)=0,COUNTIF($B$4:B3311,"&lt;&gt;0")+1,0),0)</f>
        <v>0</v>
      </c>
      <c r="C3312" s="9">
        <f>'Dash Board'!$C$12+COUNT('Daily reducing balance'!$F$4:F3311)</f>
        <v>45038</v>
      </c>
      <c r="D3312">
        <f t="shared" si="357"/>
        <v>2023</v>
      </c>
      <c r="E3312">
        <f t="shared" si="358"/>
        <v>4</v>
      </c>
      <c r="F3312">
        <f>DAY('Dash Board'!$C$12+COUNT('Daily reducing balance'!$F$4:F3311))</f>
        <v>22</v>
      </c>
      <c r="G3312" s="8">
        <f t="shared" si="359"/>
        <v>175662.1391454424</v>
      </c>
      <c r="H3312" s="6">
        <f>G3312*'Dash Board'!$C$11/365</f>
        <v>50.532944137730006</v>
      </c>
      <c r="I3312" s="6">
        <f>H3312*'Dash Board'!$C$18/'Dash Board'!$C$11</f>
        <v>24.063306732252386</v>
      </c>
      <c r="J3312" s="6">
        <f>(G3312&gt;1)*PMT('Dash Board'!$C$11/365,$U$4,-'Dash Board'!$C$19)</f>
        <v>108.80376961660664</v>
      </c>
      <c r="K3312" s="6">
        <f t="shared" si="361"/>
        <v>0</v>
      </c>
      <c r="L3312" s="8">
        <f t="shared" si="362"/>
        <v>175603.86831996351</v>
      </c>
      <c r="N3312" s="8">
        <f t="shared" si="360"/>
        <v>84.740462884354258</v>
      </c>
      <c r="O3312" s="8">
        <f>IF(E3311&lt;&gt;E3312,SUM($N$4:N3312)-SUM($O$3:O3311),0)</f>
        <v>0</v>
      </c>
      <c r="P3312" s="6">
        <f>IF(B3312&gt;0,SUM($O$4:O3312)-SUM($P$3:P3311),0)</f>
        <v>0</v>
      </c>
      <c r="Q3312" s="6">
        <f t="shared" si="363"/>
        <v>24.063306732252386</v>
      </c>
      <c r="R3312" s="8">
        <f>IF(E3311&lt;&gt;E3312,SUM($Q$4:Q3312)-SUM($R$3:R3311),0)</f>
        <v>0</v>
      </c>
      <c r="S3312" s="6">
        <f>IF(B3312&gt;0,SUM($R$4:R3312)-SUM($S$3:S3311),0)</f>
        <v>0</v>
      </c>
    </row>
    <row r="3313" spans="1:19">
      <c r="A3313">
        <f>IF(E3312&lt;&gt;E3313,COUNTIF($A$4:A3312,"&lt;&gt;0")+1,0)</f>
        <v>0</v>
      </c>
      <c r="B3313">
        <f>IF(A3313&lt;&gt;0,IF(MOD(A3313,3)=0,COUNTIF($B$4:B3312,"&lt;&gt;0")+1,0),0)</f>
        <v>0</v>
      </c>
      <c r="C3313" s="9">
        <f>'Dash Board'!$C$12+COUNT('Daily reducing balance'!$F$4:F3312)</f>
        <v>45039</v>
      </c>
      <c r="D3313">
        <f t="shared" si="357"/>
        <v>2023</v>
      </c>
      <c r="E3313">
        <f t="shared" si="358"/>
        <v>4</v>
      </c>
      <c r="F3313">
        <f>DAY('Dash Board'!$C$12+COUNT('Daily reducing balance'!$F$4:F3312))</f>
        <v>23</v>
      </c>
      <c r="G3313" s="8">
        <f t="shared" si="359"/>
        <v>175603.86831996351</v>
      </c>
      <c r="H3313" s="6">
        <f>G3313*'Dash Board'!$C$11/365</f>
        <v>50.516181297523751</v>
      </c>
      <c r="I3313" s="6">
        <f>H3313*'Dash Board'!$C$18/'Dash Board'!$C$11</f>
        <v>24.055324427392264</v>
      </c>
      <c r="J3313" s="6">
        <f>(G3313&gt;1)*PMT('Dash Board'!$C$11/365,$U$4,-'Dash Board'!$C$19)</f>
        <v>108.80376961660664</v>
      </c>
      <c r="K3313" s="6">
        <f t="shared" si="361"/>
        <v>0</v>
      </c>
      <c r="L3313" s="8">
        <f t="shared" si="362"/>
        <v>175545.58073164441</v>
      </c>
      <c r="N3313" s="8">
        <f t="shared" si="360"/>
        <v>84.74844518921438</v>
      </c>
      <c r="O3313" s="8">
        <f>IF(E3312&lt;&gt;E3313,SUM($N$4:N3313)-SUM($O$3:O3312),0)</f>
        <v>0</v>
      </c>
      <c r="P3313" s="6">
        <f>IF(B3313&gt;0,SUM($O$4:O3313)-SUM($P$3:P3312),0)</f>
        <v>0</v>
      </c>
      <c r="Q3313" s="6">
        <f t="shared" si="363"/>
        <v>24.055324427392264</v>
      </c>
      <c r="R3313" s="8">
        <f>IF(E3312&lt;&gt;E3313,SUM($Q$4:Q3313)-SUM($R$3:R3312),0)</f>
        <v>0</v>
      </c>
      <c r="S3313" s="6">
        <f>IF(B3313&gt;0,SUM($R$4:R3313)-SUM($S$3:S3312),0)</f>
        <v>0</v>
      </c>
    </row>
    <row r="3314" spans="1:19">
      <c r="A3314">
        <f>IF(E3313&lt;&gt;E3314,COUNTIF($A$4:A3313,"&lt;&gt;0")+1,0)</f>
        <v>0</v>
      </c>
      <c r="B3314">
        <f>IF(A3314&lt;&gt;0,IF(MOD(A3314,3)=0,COUNTIF($B$4:B3313,"&lt;&gt;0")+1,0),0)</f>
        <v>0</v>
      </c>
      <c r="C3314" s="9">
        <f>'Dash Board'!$C$12+COUNT('Daily reducing balance'!$F$4:F3313)</f>
        <v>45040</v>
      </c>
      <c r="D3314">
        <f t="shared" si="357"/>
        <v>2023</v>
      </c>
      <c r="E3314">
        <f t="shared" si="358"/>
        <v>4</v>
      </c>
      <c r="F3314">
        <f>DAY('Dash Board'!$C$12+COUNT('Daily reducing balance'!$F$4:F3313))</f>
        <v>24</v>
      </c>
      <c r="G3314" s="8">
        <f t="shared" si="359"/>
        <v>175545.58073164441</v>
      </c>
      <c r="H3314" s="6">
        <f>G3314*'Dash Board'!$C$11/365</f>
        <v>50.49941363513058</v>
      </c>
      <c r="I3314" s="6">
        <f>H3314*'Dash Board'!$C$18/'Dash Board'!$C$11</f>
        <v>24.04733982625266</v>
      </c>
      <c r="J3314" s="6">
        <f>(G3314&gt;1)*PMT('Dash Board'!$C$11/365,$U$4,-'Dash Board'!$C$19)</f>
        <v>108.80376961660664</v>
      </c>
      <c r="K3314" s="6">
        <f t="shared" si="361"/>
        <v>0</v>
      </c>
      <c r="L3314" s="8">
        <f t="shared" si="362"/>
        <v>175487.27637566291</v>
      </c>
      <c r="N3314" s="8">
        <f t="shared" si="360"/>
        <v>84.756429790353991</v>
      </c>
      <c r="O3314" s="8">
        <f>IF(E3313&lt;&gt;E3314,SUM($N$4:N3314)-SUM($O$3:O3313),0)</f>
        <v>0</v>
      </c>
      <c r="P3314" s="6">
        <f>IF(B3314&gt;0,SUM($O$4:O3314)-SUM($P$3:P3313),0)</f>
        <v>0</v>
      </c>
      <c r="Q3314" s="6">
        <f t="shared" si="363"/>
        <v>24.04733982625266</v>
      </c>
      <c r="R3314" s="8">
        <f>IF(E3313&lt;&gt;E3314,SUM($Q$4:Q3314)-SUM($R$3:R3313),0)</f>
        <v>0</v>
      </c>
      <c r="S3314" s="6">
        <f>IF(B3314&gt;0,SUM($R$4:R3314)-SUM($S$3:S3313),0)</f>
        <v>0</v>
      </c>
    </row>
    <row r="3315" spans="1:19">
      <c r="A3315">
        <f>IF(E3314&lt;&gt;E3315,COUNTIF($A$4:A3314,"&lt;&gt;0")+1,0)</f>
        <v>0</v>
      </c>
      <c r="B3315">
        <f>IF(A3315&lt;&gt;0,IF(MOD(A3315,3)=0,COUNTIF($B$4:B3314,"&lt;&gt;0")+1,0),0)</f>
        <v>0</v>
      </c>
      <c r="C3315" s="9">
        <f>'Dash Board'!$C$12+COUNT('Daily reducing balance'!$F$4:F3314)</f>
        <v>45041</v>
      </c>
      <c r="D3315">
        <f t="shared" si="357"/>
        <v>2023</v>
      </c>
      <c r="E3315">
        <f t="shared" si="358"/>
        <v>4</v>
      </c>
      <c r="F3315">
        <f>DAY('Dash Board'!$C$12+COUNT('Daily reducing balance'!$F$4:F3314))</f>
        <v>25</v>
      </c>
      <c r="G3315" s="8">
        <f t="shared" si="359"/>
        <v>175487.27637566291</v>
      </c>
      <c r="H3315" s="6">
        <f>G3315*'Dash Board'!$C$11/365</f>
        <v>50.4826411491633</v>
      </c>
      <c r="I3315" s="6">
        <f>H3315*'Dash Board'!$C$18/'Dash Board'!$C$11</f>
        <v>24.039352928173003</v>
      </c>
      <c r="J3315" s="6">
        <f>(G3315&gt;1)*PMT('Dash Board'!$C$11/365,$U$4,-'Dash Board'!$C$19)</f>
        <v>108.80376961660664</v>
      </c>
      <c r="K3315" s="6">
        <f t="shared" si="361"/>
        <v>0</v>
      </c>
      <c r="L3315" s="8">
        <f t="shared" si="362"/>
        <v>175428.95524719547</v>
      </c>
      <c r="N3315" s="8">
        <f t="shared" si="360"/>
        <v>84.764416688433641</v>
      </c>
      <c r="O3315" s="8">
        <f>IF(E3314&lt;&gt;E3315,SUM($N$4:N3315)-SUM($O$3:O3314),0)</f>
        <v>0</v>
      </c>
      <c r="P3315" s="6">
        <f>IF(B3315&gt;0,SUM($O$4:O3315)-SUM($P$3:P3314),0)</f>
        <v>0</v>
      </c>
      <c r="Q3315" s="6">
        <f t="shared" si="363"/>
        <v>24.039352928173003</v>
      </c>
      <c r="R3315" s="8">
        <f>IF(E3314&lt;&gt;E3315,SUM($Q$4:Q3315)-SUM($R$3:R3314),0)</f>
        <v>0</v>
      </c>
      <c r="S3315" s="6">
        <f>IF(B3315&gt;0,SUM($R$4:R3315)-SUM($S$3:S3314),0)</f>
        <v>0</v>
      </c>
    </row>
    <row r="3316" spans="1:19">
      <c r="A3316">
        <f>IF(E3315&lt;&gt;E3316,COUNTIF($A$4:A3315,"&lt;&gt;0")+1,0)</f>
        <v>0</v>
      </c>
      <c r="B3316">
        <f>IF(A3316&lt;&gt;0,IF(MOD(A3316,3)=0,COUNTIF($B$4:B3315,"&lt;&gt;0")+1,0),0)</f>
        <v>0</v>
      </c>
      <c r="C3316" s="9">
        <f>'Dash Board'!$C$12+COUNT('Daily reducing balance'!$F$4:F3315)</f>
        <v>45042</v>
      </c>
      <c r="D3316">
        <f t="shared" ref="D3316:D3379" si="364">IF(AND(E3316=1,F3316=1),D3315+1,D3315)</f>
        <v>2023</v>
      </c>
      <c r="E3316">
        <f t="shared" ref="E3316:E3379" si="365">IF(F3316=1,IF(E3315+1&gt;12,1,E3315+1),E3315)</f>
        <v>4</v>
      </c>
      <c r="F3316">
        <f>DAY('Dash Board'!$C$12+COUNT('Daily reducing balance'!$F$4:F3315))</f>
        <v>26</v>
      </c>
      <c r="G3316" s="8">
        <f t="shared" ref="G3316:G3379" si="366">L3315</f>
        <v>175428.95524719547</v>
      </c>
      <c r="H3316" s="6">
        <f>G3316*'Dash Board'!$C$11/365</f>
        <v>50.465863838234313</v>
      </c>
      <c r="I3316" s="6">
        <f>H3316*'Dash Board'!$C$18/'Dash Board'!$C$11</f>
        <v>24.03136373249253</v>
      </c>
      <c r="J3316" s="6">
        <f>(G3316&gt;1)*PMT('Dash Board'!$C$11/365,$U$4,-'Dash Board'!$C$19)</f>
        <v>108.80376961660664</v>
      </c>
      <c r="K3316" s="6">
        <f t="shared" si="361"/>
        <v>0</v>
      </c>
      <c r="L3316" s="8">
        <f t="shared" si="362"/>
        <v>175370.61734141709</v>
      </c>
      <c r="N3316" s="8">
        <f t="shared" ref="N3316:N3379" si="367">J3316-I3316</f>
        <v>84.772405884114107</v>
      </c>
      <c r="O3316" s="8">
        <f>IF(E3315&lt;&gt;E3316,SUM($N$4:N3316)-SUM($O$3:O3315),0)</f>
        <v>0</v>
      </c>
      <c r="P3316" s="6">
        <f>IF(B3316&gt;0,SUM($O$4:O3316)-SUM($P$3:P3315),0)</f>
        <v>0</v>
      </c>
      <c r="Q3316" s="6">
        <f t="shared" si="363"/>
        <v>24.03136373249253</v>
      </c>
      <c r="R3316" s="8">
        <f>IF(E3315&lt;&gt;E3316,SUM($Q$4:Q3316)-SUM($R$3:R3315),0)</f>
        <v>0</v>
      </c>
      <c r="S3316" s="6">
        <f>IF(B3316&gt;0,SUM($R$4:R3316)-SUM($S$3:S3315),0)</f>
        <v>0</v>
      </c>
    </row>
    <row r="3317" spans="1:19">
      <c r="A3317">
        <f>IF(E3316&lt;&gt;E3317,COUNTIF($A$4:A3316,"&lt;&gt;0")+1,0)</f>
        <v>0</v>
      </c>
      <c r="B3317">
        <f>IF(A3317&lt;&gt;0,IF(MOD(A3317,3)=0,COUNTIF($B$4:B3316,"&lt;&gt;0")+1,0),0)</f>
        <v>0</v>
      </c>
      <c r="C3317" s="9">
        <f>'Dash Board'!$C$12+COUNT('Daily reducing balance'!$F$4:F3316)</f>
        <v>45043</v>
      </c>
      <c r="D3317">
        <f t="shared" si="364"/>
        <v>2023</v>
      </c>
      <c r="E3317">
        <f t="shared" si="365"/>
        <v>4</v>
      </c>
      <c r="F3317">
        <f>DAY('Dash Board'!$C$12+COUNT('Daily reducing balance'!$F$4:F3316))</f>
        <v>27</v>
      </c>
      <c r="G3317" s="8">
        <f t="shared" si="366"/>
        <v>175370.61734141709</v>
      </c>
      <c r="H3317" s="6">
        <f>G3317*'Dash Board'!$C$11/365</f>
        <v>50.449081700955595</v>
      </c>
      <c r="I3317" s="6">
        <f>H3317*'Dash Board'!$C$18/'Dash Board'!$C$11</f>
        <v>24.023372238550287</v>
      </c>
      <c r="J3317" s="6">
        <f>(G3317&gt;1)*PMT('Dash Board'!$C$11/365,$U$4,-'Dash Board'!$C$19)</f>
        <v>108.80376961660664</v>
      </c>
      <c r="K3317" s="6">
        <f t="shared" si="361"/>
        <v>0</v>
      </c>
      <c r="L3317" s="8">
        <f t="shared" si="362"/>
        <v>175312.26265350144</v>
      </c>
      <c r="N3317" s="8">
        <f t="shared" si="367"/>
        <v>84.780397378056364</v>
      </c>
      <c r="O3317" s="8">
        <f>IF(E3316&lt;&gt;E3317,SUM($N$4:N3317)-SUM($O$3:O3316),0)</f>
        <v>0</v>
      </c>
      <c r="P3317" s="6">
        <f>IF(B3317&gt;0,SUM($O$4:O3317)-SUM($P$3:P3316),0)</f>
        <v>0</v>
      </c>
      <c r="Q3317" s="6">
        <f t="shared" si="363"/>
        <v>24.023372238550287</v>
      </c>
      <c r="R3317" s="8">
        <f>IF(E3316&lt;&gt;E3317,SUM($Q$4:Q3317)-SUM($R$3:R3316),0)</f>
        <v>0</v>
      </c>
      <c r="S3317" s="6">
        <f>IF(B3317&gt;0,SUM($R$4:R3317)-SUM($S$3:S3316),0)</f>
        <v>0</v>
      </c>
    </row>
    <row r="3318" spans="1:19">
      <c r="A3318">
        <f>IF(E3317&lt;&gt;E3318,COUNTIF($A$4:A3317,"&lt;&gt;0")+1,0)</f>
        <v>0</v>
      </c>
      <c r="B3318">
        <f>IF(A3318&lt;&gt;0,IF(MOD(A3318,3)=0,COUNTIF($B$4:B3317,"&lt;&gt;0")+1,0),0)</f>
        <v>0</v>
      </c>
      <c r="C3318" s="9">
        <f>'Dash Board'!$C$12+COUNT('Daily reducing balance'!$F$4:F3317)</f>
        <v>45044</v>
      </c>
      <c r="D3318">
        <f t="shared" si="364"/>
        <v>2023</v>
      </c>
      <c r="E3318">
        <f t="shared" si="365"/>
        <v>4</v>
      </c>
      <c r="F3318">
        <f>DAY('Dash Board'!$C$12+COUNT('Daily reducing balance'!$F$4:F3317))</f>
        <v>28</v>
      </c>
      <c r="G3318" s="8">
        <f t="shared" si="366"/>
        <v>175312.26265350144</v>
      </c>
      <c r="H3318" s="6">
        <f>G3318*'Dash Board'!$C$11/365</f>
        <v>50.432294735938775</v>
      </c>
      <c r="I3318" s="6">
        <f>H3318*'Dash Board'!$C$18/'Dash Board'!$C$11</f>
        <v>24.015378445685133</v>
      </c>
      <c r="J3318" s="6">
        <f>(G3318&gt;1)*PMT('Dash Board'!$C$11/365,$U$4,-'Dash Board'!$C$19)</f>
        <v>108.80376961660664</v>
      </c>
      <c r="K3318" s="6">
        <f t="shared" si="361"/>
        <v>0</v>
      </c>
      <c r="L3318" s="8">
        <f t="shared" si="362"/>
        <v>175253.89117862078</v>
      </c>
      <c r="N3318" s="8">
        <f t="shared" si="367"/>
        <v>84.788391170921514</v>
      </c>
      <c r="O3318" s="8">
        <f>IF(E3317&lt;&gt;E3318,SUM($N$4:N3318)-SUM($O$3:O3317),0)</f>
        <v>0</v>
      </c>
      <c r="P3318" s="6">
        <f>IF(B3318&gt;0,SUM($O$4:O3318)-SUM($P$3:P3317),0)</f>
        <v>0</v>
      </c>
      <c r="Q3318" s="6">
        <f t="shared" si="363"/>
        <v>24.015378445685133</v>
      </c>
      <c r="R3318" s="8">
        <f>IF(E3317&lt;&gt;E3318,SUM($Q$4:Q3318)-SUM($R$3:R3317),0)</f>
        <v>0</v>
      </c>
      <c r="S3318" s="6">
        <f>IF(B3318&gt;0,SUM($R$4:R3318)-SUM($S$3:S3317),0)</f>
        <v>0</v>
      </c>
    </row>
    <row r="3319" spans="1:19">
      <c r="A3319">
        <f>IF(E3318&lt;&gt;E3319,COUNTIF($A$4:A3318,"&lt;&gt;0")+1,0)</f>
        <v>0</v>
      </c>
      <c r="B3319">
        <f>IF(A3319&lt;&gt;0,IF(MOD(A3319,3)=0,COUNTIF($B$4:B3318,"&lt;&gt;0")+1,0),0)</f>
        <v>0</v>
      </c>
      <c r="C3319" s="9">
        <f>'Dash Board'!$C$12+COUNT('Daily reducing balance'!$F$4:F3318)</f>
        <v>45045</v>
      </c>
      <c r="D3319">
        <f t="shared" si="364"/>
        <v>2023</v>
      </c>
      <c r="E3319">
        <f t="shared" si="365"/>
        <v>4</v>
      </c>
      <c r="F3319">
        <f>DAY('Dash Board'!$C$12+COUNT('Daily reducing balance'!$F$4:F3318))</f>
        <v>29</v>
      </c>
      <c r="G3319" s="8">
        <f t="shared" si="366"/>
        <v>175253.89117862078</v>
      </c>
      <c r="H3319" s="6">
        <f>G3319*'Dash Board'!$C$11/365</f>
        <v>50.415502941795012</v>
      </c>
      <c r="I3319" s="6">
        <f>H3319*'Dash Board'!$C$18/'Dash Board'!$C$11</f>
        <v>24.00738235323572</v>
      </c>
      <c r="J3319" s="6">
        <f>(G3319&gt;1)*PMT('Dash Board'!$C$11/365,$U$4,-'Dash Board'!$C$19)</f>
        <v>108.80376961660664</v>
      </c>
      <c r="K3319" s="6">
        <f t="shared" si="361"/>
        <v>0</v>
      </c>
      <c r="L3319" s="8">
        <f t="shared" si="362"/>
        <v>175195.50291194595</v>
      </c>
      <c r="N3319" s="8">
        <f t="shared" si="367"/>
        <v>84.796387263370917</v>
      </c>
      <c r="O3319" s="8">
        <f>IF(E3318&lt;&gt;E3319,SUM($N$4:N3319)-SUM($O$3:O3318),0)</f>
        <v>0</v>
      </c>
      <c r="P3319" s="6">
        <f>IF(B3319&gt;0,SUM($O$4:O3319)-SUM($P$3:P3318),0)</f>
        <v>0</v>
      </c>
      <c r="Q3319" s="6">
        <f t="shared" si="363"/>
        <v>24.00738235323572</v>
      </c>
      <c r="R3319" s="8">
        <f>IF(E3318&lt;&gt;E3319,SUM($Q$4:Q3319)-SUM($R$3:R3318),0)</f>
        <v>0</v>
      </c>
      <c r="S3319" s="6">
        <f>IF(B3319&gt;0,SUM($R$4:R3319)-SUM($S$3:S3318),0)</f>
        <v>0</v>
      </c>
    </row>
    <row r="3320" spans="1:19">
      <c r="A3320">
        <f>IF(E3319&lt;&gt;E3320,COUNTIF($A$4:A3319,"&lt;&gt;0")+1,0)</f>
        <v>0</v>
      </c>
      <c r="B3320">
        <f>IF(A3320&lt;&gt;0,IF(MOD(A3320,3)=0,COUNTIF($B$4:B3319,"&lt;&gt;0")+1,0),0)</f>
        <v>0</v>
      </c>
      <c r="C3320" s="9">
        <f>'Dash Board'!$C$12+COUNT('Daily reducing balance'!$F$4:F3319)</f>
        <v>45046</v>
      </c>
      <c r="D3320">
        <f t="shared" si="364"/>
        <v>2023</v>
      </c>
      <c r="E3320">
        <f t="shared" si="365"/>
        <v>4</v>
      </c>
      <c r="F3320">
        <f>DAY('Dash Board'!$C$12+COUNT('Daily reducing balance'!$F$4:F3319))</f>
        <v>30</v>
      </c>
      <c r="G3320" s="8">
        <f t="shared" si="366"/>
        <v>175195.50291194595</v>
      </c>
      <c r="H3320" s="6">
        <f>G3320*'Dash Board'!$C$11/365</f>
        <v>50.398706317135137</v>
      </c>
      <c r="I3320" s="6">
        <f>H3320*'Dash Board'!$C$18/'Dash Board'!$C$11</f>
        <v>23.999383960540545</v>
      </c>
      <c r="J3320" s="6">
        <f>(G3320&gt;1)*PMT('Dash Board'!$C$11/365,$U$4,-'Dash Board'!$C$19)</f>
        <v>108.80376961660664</v>
      </c>
      <c r="K3320" s="6">
        <f t="shared" si="361"/>
        <v>0</v>
      </c>
      <c r="L3320" s="8">
        <f t="shared" si="362"/>
        <v>175137.09784864646</v>
      </c>
      <c r="N3320" s="8">
        <f t="shared" si="367"/>
        <v>84.804385656066103</v>
      </c>
      <c r="O3320" s="8">
        <f>IF(E3319&lt;&gt;E3320,SUM($N$4:N3320)-SUM($O$3:O3319),0)</f>
        <v>0</v>
      </c>
      <c r="P3320" s="6">
        <f>IF(B3320&gt;0,SUM($O$4:O3320)-SUM($P$3:P3319),0)</f>
        <v>0</v>
      </c>
      <c r="Q3320" s="6">
        <f t="shared" si="363"/>
        <v>23.999383960540545</v>
      </c>
      <c r="R3320" s="8">
        <f>IF(E3319&lt;&gt;E3320,SUM($Q$4:Q3320)-SUM($R$3:R3319),0)</f>
        <v>0</v>
      </c>
      <c r="S3320" s="6">
        <f>IF(B3320&gt;0,SUM($R$4:R3320)-SUM($S$3:S3319),0)</f>
        <v>0</v>
      </c>
    </row>
    <row r="3321" spans="1:19">
      <c r="A3321">
        <f>IF(E3320&lt;&gt;E3321,COUNTIF($A$4:A3320,"&lt;&gt;0")+1,0)</f>
        <v>109</v>
      </c>
      <c r="B3321">
        <f>IF(A3321&lt;&gt;0,IF(MOD(A3321,3)=0,COUNTIF($B$4:B3320,"&lt;&gt;0")+1,0),0)</f>
        <v>0</v>
      </c>
      <c r="C3321" s="9">
        <f>'Dash Board'!$C$12+COUNT('Daily reducing balance'!$F$4:F3320)</f>
        <v>45047</v>
      </c>
      <c r="D3321">
        <f t="shared" si="364"/>
        <v>2023</v>
      </c>
      <c r="E3321">
        <f t="shared" si="365"/>
        <v>5</v>
      </c>
      <c r="F3321">
        <f>DAY('Dash Board'!$C$12+COUNT('Daily reducing balance'!$F$4:F3320))</f>
        <v>1</v>
      </c>
      <c r="G3321" s="8">
        <f t="shared" si="366"/>
        <v>175137.09784864646</v>
      </c>
      <c r="H3321" s="6">
        <f>G3321*'Dash Board'!$C$11/365</f>
        <v>50.381904860569534</v>
      </c>
      <c r="I3321" s="6">
        <f>H3321*'Dash Board'!$C$18/'Dash Board'!$C$11</f>
        <v>23.991383266937877</v>
      </c>
      <c r="J3321" s="6">
        <f>(G3321&gt;1)*PMT('Dash Board'!$C$11/365,$U$4,-'Dash Board'!$C$19)</f>
        <v>108.80376961660664</v>
      </c>
      <c r="K3321" s="6">
        <f t="shared" si="361"/>
        <v>3372.9168581148047</v>
      </c>
      <c r="L3321" s="8">
        <f t="shared" si="362"/>
        <v>175078.67598389043</v>
      </c>
      <c r="N3321" s="8">
        <f t="shared" si="367"/>
        <v>84.81238634966877</v>
      </c>
      <c r="O3321" s="8">
        <f>IF(E3320&lt;&gt;E3321,SUM($N$4:N3321)-SUM($O$3:O3320),0)</f>
        <v>2540.9006123500294</v>
      </c>
      <c r="P3321" s="6">
        <f>IF(B3321&gt;0,SUM($O$4:O3321)-SUM($P$3:P3320),0)</f>
        <v>0</v>
      </c>
      <c r="Q3321" s="6">
        <f t="shared" si="363"/>
        <v>23.991383266937877</v>
      </c>
      <c r="R3321" s="8">
        <f>IF(E3320&lt;&gt;E3321,SUM($Q$4:Q3321)-SUM($R$3:R3320),0)</f>
        <v>723.21247614809545</v>
      </c>
      <c r="S3321" s="6">
        <f>IF(B3321&gt;0,SUM($R$4:R3321)-SUM($S$3:S3320),0)</f>
        <v>0</v>
      </c>
    </row>
    <row r="3322" spans="1:19">
      <c r="A3322">
        <f>IF(E3321&lt;&gt;E3322,COUNTIF($A$4:A3321,"&lt;&gt;0")+1,0)</f>
        <v>0</v>
      </c>
      <c r="B3322">
        <f>IF(A3322&lt;&gt;0,IF(MOD(A3322,3)=0,COUNTIF($B$4:B3321,"&lt;&gt;0")+1,0),0)</f>
        <v>0</v>
      </c>
      <c r="C3322" s="9">
        <f>'Dash Board'!$C$12+COUNT('Daily reducing balance'!$F$4:F3321)</f>
        <v>45048</v>
      </c>
      <c r="D3322">
        <f t="shared" si="364"/>
        <v>2023</v>
      </c>
      <c r="E3322">
        <f t="shared" si="365"/>
        <v>5</v>
      </c>
      <c r="F3322">
        <f>DAY('Dash Board'!$C$12+COUNT('Daily reducing balance'!$F$4:F3321))</f>
        <v>2</v>
      </c>
      <c r="G3322" s="8">
        <f t="shared" si="366"/>
        <v>175078.67598389043</v>
      </c>
      <c r="H3322" s="6">
        <f>G3322*'Dash Board'!$C$11/365</f>
        <v>50.365098570708206</v>
      </c>
      <c r="I3322" s="6">
        <f>H3322*'Dash Board'!$C$18/'Dash Board'!$C$11</f>
        <v>23.983380271765817</v>
      </c>
      <c r="J3322" s="6">
        <f>(G3322&gt;1)*PMT('Dash Board'!$C$11/365,$U$4,-'Dash Board'!$C$19)</f>
        <v>108.80376961660664</v>
      </c>
      <c r="K3322" s="6">
        <f t="shared" si="361"/>
        <v>0</v>
      </c>
      <c r="L3322" s="8">
        <f t="shared" si="362"/>
        <v>175020.23731284452</v>
      </c>
      <c r="N3322" s="8">
        <f t="shared" si="367"/>
        <v>84.820389344840834</v>
      </c>
      <c r="O3322" s="8">
        <f>IF(E3321&lt;&gt;E3322,SUM($N$4:N3322)-SUM($O$3:O3321),0)</f>
        <v>0</v>
      </c>
      <c r="P3322" s="6">
        <f>IF(B3322&gt;0,SUM($O$4:O3322)-SUM($P$3:P3321),0)</f>
        <v>0</v>
      </c>
      <c r="Q3322" s="6">
        <f t="shared" si="363"/>
        <v>23.983380271765817</v>
      </c>
      <c r="R3322" s="8">
        <f>IF(E3321&lt;&gt;E3322,SUM($Q$4:Q3322)-SUM($R$3:R3321),0)</f>
        <v>0</v>
      </c>
      <c r="S3322" s="6">
        <f>IF(B3322&gt;0,SUM($R$4:R3322)-SUM($S$3:S3321),0)</f>
        <v>0</v>
      </c>
    </row>
    <row r="3323" spans="1:19">
      <c r="A3323">
        <f>IF(E3322&lt;&gt;E3323,COUNTIF($A$4:A3322,"&lt;&gt;0")+1,0)</f>
        <v>0</v>
      </c>
      <c r="B3323">
        <f>IF(A3323&lt;&gt;0,IF(MOD(A3323,3)=0,COUNTIF($B$4:B3322,"&lt;&gt;0")+1,0),0)</f>
        <v>0</v>
      </c>
      <c r="C3323" s="9">
        <f>'Dash Board'!$C$12+COUNT('Daily reducing balance'!$F$4:F3322)</f>
        <v>45049</v>
      </c>
      <c r="D3323">
        <f t="shared" si="364"/>
        <v>2023</v>
      </c>
      <c r="E3323">
        <f t="shared" si="365"/>
        <v>5</v>
      </c>
      <c r="F3323">
        <f>DAY('Dash Board'!$C$12+COUNT('Daily reducing balance'!$F$4:F3322))</f>
        <v>3</v>
      </c>
      <c r="G3323" s="8">
        <f t="shared" si="366"/>
        <v>175020.23731284452</v>
      </c>
      <c r="H3323" s="6">
        <f>G3323*'Dash Board'!$C$11/365</f>
        <v>50.348287446160747</v>
      </c>
      <c r="I3323" s="6">
        <f>H3323*'Dash Board'!$C$18/'Dash Board'!$C$11</f>
        <v>23.975374974362261</v>
      </c>
      <c r="J3323" s="6">
        <f>(G3323&gt;1)*PMT('Dash Board'!$C$11/365,$U$4,-'Dash Board'!$C$19)</f>
        <v>108.80376961660664</v>
      </c>
      <c r="K3323" s="6">
        <f t="shared" si="361"/>
        <v>0</v>
      </c>
      <c r="L3323" s="8">
        <f t="shared" si="362"/>
        <v>174961.78183067407</v>
      </c>
      <c r="N3323" s="8">
        <f t="shared" si="367"/>
        <v>84.828394642244376</v>
      </c>
      <c r="O3323" s="8">
        <f>IF(E3322&lt;&gt;E3323,SUM($N$4:N3323)-SUM($O$3:O3322),0)</f>
        <v>0</v>
      </c>
      <c r="P3323" s="6">
        <f>IF(B3323&gt;0,SUM($O$4:O3323)-SUM($P$3:P3322),0)</f>
        <v>0</v>
      </c>
      <c r="Q3323" s="6">
        <f t="shared" si="363"/>
        <v>23.975374974362261</v>
      </c>
      <c r="R3323" s="8">
        <f>IF(E3322&lt;&gt;E3323,SUM($Q$4:Q3323)-SUM($R$3:R3322),0)</f>
        <v>0</v>
      </c>
      <c r="S3323" s="6">
        <f>IF(B3323&gt;0,SUM($R$4:R3323)-SUM($S$3:S3322),0)</f>
        <v>0</v>
      </c>
    </row>
    <row r="3324" spans="1:19">
      <c r="A3324">
        <f>IF(E3323&lt;&gt;E3324,COUNTIF($A$4:A3323,"&lt;&gt;0")+1,0)</f>
        <v>0</v>
      </c>
      <c r="B3324">
        <f>IF(A3324&lt;&gt;0,IF(MOD(A3324,3)=0,COUNTIF($B$4:B3323,"&lt;&gt;0")+1,0),0)</f>
        <v>0</v>
      </c>
      <c r="C3324" s="9">
        <f>'Dash Board'!$C$12+COUNT('Daily reducing balance'!$F$4:F3323)</f>
        <v>45050</v>
      </c>
      <c r="D3324">
        <f t="shared" si="364"/>
        <v>2023</v>
      </c>
      <c r="E3324">
        <f t="shared" si="365"/>
        <v>5</v>
      </c>
      <c r="F3324">
        <f>DAY('Dash Board'!$C$12+COUNT('Daily reducing balance'!$F$4:F3323))</f>
        <v>4</v>
      </c>
      <c r="G3324" s="8">
        <f t="shared" si="366"/>
        <v>174961.78183067407</v>
      </c>
      <c r="H3324" s="6">
        <f>G3324*'Dash Board'!$C$11/365</f>
        <v>50.331471485536376</v>
      </c>
      <c r="I3324" s="6">
        <f>H3324*'Dash Board'!$C$18/'Dash Board'!$C$11</f>
        <v>23.967367374064946</v>
      </c>
      <c r="J3324" s="6">
        <f>(G3324&gt;1)*PMT('Dash Board'!$C$11/365,$U$4,-'Dash Board'!$C$19)</f>
        <v>108.80376961660664</v>
      </c>
      <c r="K3324" s="6">
        <f t="shared" si="361"/>
        <v>0</v>
      </c>
      <c r="L3324" s="8">
        <f t="shared" si="362"/>
        <v>174903.30953254297</v>
      </c>
      <c r="N3324" s="8">
        <f t="shared" si="367"/>
        <v>84.836402242541695</v>
      </c>
      <c r="O3324" s="8">
        <f>IF(E3323&lt;&gt;E3324,SUM($N$4:N3324)-SUM($O$3:O3323),0)</f>
        <v>0</v>
      </c>
      <c r="P3324" s="6">
        <f>IF(B3324&gt;0,SUM($O$4:O3324)-SUM($P$3:P3323),0)</f>
        <v>0</v>
      </c>
      <c r="Q3324" s="6">
        <f t="shared" si="363"/>
        <v>23.967367374064946</v>
      </c>
      <c r="R3324" s="8">
        <f>IF(E3323&lt;&gt;E3324,SUM($Q$4:Q3324)-SUM($R$3:R3323),0)</f>
        <v>0</v>
      </c>
      <c r="S3324" s="6">
        <f>IF(B3324&gt;0,SUM($R$4:R3324)-SUM($S$3:S3323),0)</f>
        <v>0</v>
      </c>
    </row>
    <row r="3325" spans="1:19">
      <c r="A3325">
        <f>IF(E3324&lt;&gt;E3325,COUNTIF($A$4:A3324,"&lt;&gt;0")+1,0)</f>
        <v>0</v>
      </c>
      <c r="B3325">
        <f>IF(A3325&lt;&gt;0,IF(MOD(A3325,3)=0,COUNTIF($B$4:B3324,"&lt;&gt;0")+1,0),0)</f>
        <v>0</v>
      </c>
      <c r="C3325" s="9">
        <f>'Dash Board'!$C$12+COUNT('Daily reducing balance'!$F$4:F3324)</f>
        <v>45051</v>
      </c>
      <c r="D3325">
        <f t="shared" si="364"/>
        <v>2023</v>
      </c>
      <c r="E3325">
        <f t="shared" si="365"/>
        <v>5</v>
      </c>
      <c r="F3325">
        <f>DAY('Dash Board'!$C$12+COUNT('Daily reducing balance'!$F$4:F3324))</f>
        <v>5</v>
      </c>
      <c r="G3325" s="8">
        <f t="shared" si="366"/>
        <v>174903.30953254297</v>
      </c>
      <c r="H3325" s="6">
        <f>G3325*'Dash Board'!$C$11/365</f>
        <v>50.314650687443866</v>
      </c>
      <c r="I3325" s="6">
        <f>H3325*'Dash Board'!$C$18/'Dash Board'!$C$11</f>
        <v>23.959357470211366</v>
      </c>
      <c r="J3325" s="6">
        <f>(G3325&gt;1)*PMT('Dash Board'!$C$11/365,$U$4,-'Dash Board'!$C$19)</f>
        <v>108.80376961660664</v>
      </c>
      <c r="K3325" s="6">
        <f t="shared" si="361"/>
        <v>0</v>
      </c>
      <c r="L3325" s="8">
        <f t="shared" si="362"/>
        <v>174844.82041361381</v>
      </c>
      <c r="N3325" s="8">
        <f t="shared" si="367"/>
        <v>84.844412146395285</v>
      </c>
      <c r="O3325" s="8">
        <f>IF(E3324&lt;&gt;E3325,SUM($N$4:N3325)-SUM($O$3:O3324),0)</f>
        <v>0</v>
      </c>
      <c r="P3325" s="6">
        <f>IF(B3325&gt;0,SUM($O$4:O3325)-SUM($P$3:P3324),0)</f>
        <v>0</v>
      </c>
      <c r="Q3325" s="6">
        <f t="shared" si="363"/>
        <v>23.959357470211366</v>
      </c>
      <c r="R3325" s="8">
        <f>IF(E3324&lt;&gt;E3325,SUM($Q$4:Q3325)-SUM($R$3:R3324),0)</f>
        <v>0</v>
      </c>
      <c r="S3325" s="6">
        <f>IF(B3325&gt;0,SUM($R$4:R3325)-SUM($S$3:S3324),0)</f>
        <v>0</v>
      </c>
    </row>
    <row r="3326" spans="1:19">
      <c r="A3326">
        <f>IF(E3325&lt;&gt;E3326,COUNTIF($A$4:A3325,"&lt;&gt;0")+1,0)</f>
        <v>0</v>
      </c>
      <c r="B3326">
        <f>IF(A3326&lt;&gt;0,IF(MOD(A3326,3)=0,COUNTIF($B$4:B3325,"&lt;&gt;0")+1,0),0)</f>
        <v>0</v>
      </c>
      <c r="C3326" s="9">
        <f>'Dash Board'!$C$12+COUNT('Daily reducing balance'!$F$4:F3325)</f>
        <v>45052</v>
      </c>
      <c r="D3326">
        <f t="shared" si="364"/>
        <v>2023</v>
      </c>
      <c r="E3326">
        <f t="shared" si="365"/>
        <v>5</v>
      </c>
      <c r="F3326">
        <f>DAY('Dash Board'!$C$12+COUNT('Daily reducing balance'!$F$4:F3325))</f>
        <v>6</v>
      </c>
      <c r="G3326" s="8">
        <f t="shared" si="366"/>
        <v>174844.82041361381</v>
      </c>
      <c r="H3326" s="6">
        <f>G3326*'Dash Board'!$C$11/365</f>
        <v>50.297825050491639</v>
      </c>
      <c r="I3326" s="6">
        <f>H3326*'Dash Board'!$C$18/'Dash Board'!$C$11</f>
        <v>23.951345262138879</v>
      </c>
      <c r="J3326" s="6">
        <f>(G3326&gt;1)*PMT('Dash Board'!$C$11/365,$U$4,-'Dash Board'!$C$19)</f>
        <v>108.80376961660664</v>
      </c>
      <c r="K3326" s="6">
        <f t="shared" si="361"/>
        <v>0</v>
      </c>
      <c r="L3326" s="8">
        <f t="shared" si="362"/>
        <v>174786.31446904768</v>
      </c>
      <c r="N3326" s="8">
        <f t="shared" si="367"/>
        <v>84.852424354467757</v>
      </c>
      <c r="O3326" s="8">
        <f>IF(E3325&lt;&gt;E3326,SUM($N$4:N3326)-SUM($O$3:O3325),0)</f>
        <v>0</v>
      </c>
      <c r="P3326" s="6">
        <f>IF(B3326&gt;0,SUM($O$4:O3326)-SUM($P$3:P3325),0)</f>
        <v>0</v>
      </c>
      <c r="Q3326" s="6">
        <f t="shared" si="363"/>
        <v>23.951345262138879</v>
      </c>
      <c r="R3326" s="8">
        <f>IF(E3325&lt;&gt;E3326,SUM($Q$4:Q3326)-SUM($R$3:R3325),0)</f>
        <v>0</v>
      </c>
      <c r="S3326" s="6">
        <f>IF(B3326&gt;0,SUM($R$4:R3326)-SUM($S$3:S3325),0)</f>
        <v>0</v>
      </c>
    </row>
    <row r="3327" spans="1:19">
      <c r="A3327">
        <f>IF(E3326&lt;&gt;E3327,COUNTIF($A$4:A3326,"&lt;&gt;0")+1,0)</f>
        <v>0</v>
      </c>
      <c r="B3327">
        <f>IF(A3327&lt;&gt;0,IF(MOD(A3327,3)=0,COUNTIF($B$4:B3326,"&lt;&gt;0")+1,0),0)</f>
        <v>0</v>
      </c>
      <c r="C3327" s="9">
        <f>'Dash Board'!$C$12+COUNT('Daily reducing balance'!$F$4:F3326)</f>
        <v>45053</v>
      </c>
      <c r="D3327">
        <f t="shared" si="364"/>
        <v>2023</v>
      </c>
      <c r="E3327">
        <f t="shared" si="365"/>
        <v>5</v>
      </c>
      <c r="F3327">
        <f>DAY('Dash Board'!$C$12+COUNT('Daily reducing balance'!$F$4:F3326))</f>
        <v>7</v>
      </c>
      <c r="G3327" s="8">
        <f t="shared" si="366"/>
        <v>174786.31446904768</v>
      </c>
      <c r="H3327" s="6">
        <f>G3327*'Dash Board'!$C$11/365</f>
        <v>50.280994573287693</v>
      </c>
      <c r="I3327" s="6">
        <f>H3327*'Dash Board'!$C$18/'Dash Board'!$C$11</f>
        <v>23.943330749184618</v>
      </c>
      <c r="J3327" s="6">
        <f>(G3327&gt;1)*PMT('Dash Board'!$C$11/365,$U$4,-'Dash Board'!$C$19)</f>
        <v>108.80376961660664</v>
      </c>
      <c r="K3327" s="6">
        <f t="shared" si="361"/>
        <v>0</v>
      </c>
      <c r="L3327" s="8">
        <f t="shared" si="362"/>
        <v>174727.79169400435</v>
      </c>
      <c r="N3327" s="8">
        <f t="shared" si="367"/>
        <v>84.860438867422033</v>
      </c>
      <c r="O3327" s="8">
        <f>IF(E3326&lt;&gt;E3327,SUM($N$4:N3327)-SUM($O$3:O3326),0)</f>
        <v>0</v>
      </c>
      <c r="P3327" s="6">
        <f>IF(B3327&gt;0,SUM($O$4:O3327)-SUM($P$3:P3326),0)</f>
        <v>0</v>
      </c>
      <c r="Q3327" s="6">
        <f t="shared" si="363"/>
        <v>23.943330749184618</v>
      </c>
      <c r="R3327" s="8">
        <f>IF(E3326&lt;&gt;E3327,SUM($Q$4:Q3327)-SUM($R$3:R3326),0)</f>
        <v>0</v>
      </c>
      <c r="S3327" s="6">
        <f>IF(B3327&gt;0,SUM($R$4:R3327)-SUM($S$3:S3326),0)</f>
        <v>0</v>
      </c>
    </row>
    <row r="3328" spans="1:19">
      <c r="A3328">
        <f>IF(E3327&lt;&gt;E3328,COUNTIF($A$4:A3327,"&lt;&gt;0")+1,0)</f>
        <v>0</v>
      </c>
      <c r="B3328">
        <f>IF(A3328&lt;&gt;0,IF(MOD(A3328,3)=0,COUNTIF($B$4:B3327,"&lt;&gt;0")+1,0),0)</f>
        <v>0</v>
      </c>
      <c r="C3328" s="9">
        <f>'Dash Board'!$C$12+COUNT('Daily reducing balance'!$F$4:F3327)</f>
        <v>45054</v>
      </c>
      <c r="D3328">
        <f t="shared" si="364"/>
        <v>2023</v>
      </c>
      <c r="E3328">
        <f t="shared" si="365"/>
        <v>5</v>
      </c>
      <c r="F3328">
        <f>DAY('Dash Board'!$C$12+COUNT('Daily reducing balance'!$F$4:F3327))</f>
        <v>8</v>
      </c>
      <c r="G3328" s="8">
        <f t="shared" si="366"/>
        <v>174727.79169400435</v>
      </c>
      <c r="H3328" s="6">
        <f>G3328*'Dash Board'!$C$11/365</f>
        <v>50.264159254439605</v>
      </c>
      <c r="I3328" s="6">
        <f>H3328*'Dash Board'!$C$18/'Dash Board'!$C$11</f>
        <v>23.935313930685528</v>
      </c>
      <c r="J3328" s="6">
        <f>(G3328&gt;1)*PMT('Dash Board'!$C$11/365,$U$4,-'Dash Board'!$C$19)</f>
        <v>108.80376961660664</v>
      </c>
      <c r="K3328" s="6">
        <f t="shared" si="361"/>
        <v>0</v>
      </c>
      <c r="L3328" s="8">
        <f t="shared" si="362"/>
        <v>174669.25208364218</v>
      </c>
      <c r="N3328" s="8">
        <f t="shared" si="367"/>
        <v>84.86845568592112</v>
      </c>
      <c r="O3328" s="8">
        <f>IF(E3327&lt;&gt;E3328,SUM($N$4:N3328)-SUM($O$3:O3327),0)</f>
        <v>0</v>
      </c>
      <c r="P3328" s="6">
        <f>IF(B3328&gt;0,SUM($O$4:O3328)-SUM($P$3:P3327),0)</f>
        <v>0</v>
      </c>
      <c r="Q3328" s="6">
        <f t="shared" si="363"/>
        <v>23.935313930685528</v>
      </c>
      <c r="R3328" s="8">
        <f>IF(E3327&lt;&gt;E3328,SUM($Q$4:Q3328)-SUM($R$3:R3327),0)</f>
        <v>0</v>
      </c>
      <c r="S3328" s="6">
        <f>IF(B3328&gt;0,SUM($R$4:R3328)-SUM($S$3:S3327),0)</f>
        <v>0</v>
      </c>
    </row>
    <row r="3329" spans="1:19">
      <c r="A3329">
        <f>IF(E3328&lt;&gt;E3329,COUNTIF($A$4:A3328,"&lt;&gt;0")+1,0)</f>
        <v>0</v>
      </c>
      <c r="B3329">
        <f>IF(A3329&lt;&gt;0,IF(MOD(A3329,3)=0,COUNTIF($B$4:B3328,"&lt;&gt;0")+1,0),0)</f>
        <v>0</v>
      </c>
      <c r="C3329" s="9">
        <f>'Dash Board'!$C$12+COUNT('Daily reducing balance'!$F$4:F3328)</f>
        <v>45055</v>
      </c>
      <c r="D3329">
        <f t="shared" si="364"/>
        <v>2023</v>
      </c>
      <c r="E3329">
        <f t="shared" si="365"/>
        <v>5</v>
      </c>
      <c r="F3329">
        <f>DAY('Dash Board'!$C$12+COUNT('Daily reducing balance'!$F$4:F3328))</f>
        <v>9</v>
      </c>
      <c r="G3329" s="8">
        <f t="shared" si="366"/>
        <v>174669.25208364218</v>
      </c>
      <c r="H3329" s="6">
        <f>G3329*'Dash Board'!$C$11/365</f>
        <v>50.247319092554591</v>
      </c>
      <c r="I3329" s="6">
        <f>H3329*'Dash Board'!$C$18/'Dash Board'!$C$11</f>
        <v>23.927294805978381</v>
      </c>
      <c r="J3329" s="6">
        <f>(G3329&gt;1)*PMT('Dash Board'!$C$11/365,$U$4,-'Dash Board'!$C$19)</f>
        <v>108.80376961660664</v>
      </c>
      <c r="K3329" s="6">
        <f t="shared" si="361"/>
        <v>0</v>
      </c>
      <c r="L3329" s="8">
        <f t="shared" si="362"/>
        <v>174610.69563311813</v>
      </c>
      <c r="N3329" s="8">
        <f t="shared" si="367"/>
        <v>84.876474810628267</v>
      </c>
      <c r="O3329" s="8">
        <f>IF(E3328&lt;&gt;E3329,SUM($N$4:N3329)-SUM($O$3:O3328),0)</f>
        <v>0</v>
      </c>
      <c r="P3329" s="6">
        <f>IF(B3329&gt;0,SUM($O$4:O3329)-SUM($P$3:P3328),0)</f>
        <v>0</v>
      </c>
      <c r="Q3329" s="6">
        <f t="shared" si="363"/>
        <v>23.927294805978381</v>
      </c>
      <c r="R3329" s="8">
        <f>IF(E3328&lt;&gt;E3329,SUM($Q$4:Q3329)-SUM($R$3:R3328),0)</f>
        <v>0</v>
      </c>
      <c r="S3329" s="6">
        <f>IF(B3329&gt;0,SUM($R$4:R3329)-SUM($S$3:S3328),0)</f>
        <v>0</v>
      </c>
    </row>
    <row r="3330" spans="1:19">
      <c r="A3330">
        <f>IF(E3329&lt;&gt;E3330,COUNTIF($A$4:A3329,"&lt;&gt;0")+1,0)</f>
        <v>0</v>
      </c>
      <c r="B3330">
        <f>IF(A3330&lt;&gt;0,IF(MOD(A3330,3)=0,COUNTIF($B$4:B3329,"&lt;&gt;0")+1,0),0)</f>
        <v>0</v>
      </c>
      <c r="C3330" s="9">
        <f>'Dash Board'!$C$12+COUNT('Daily reducing balance'!$F$4:F3329)</f>
        <v>45056</v>
      </c>
      <c r="D3330">
        <f t="shared" si="364"/>
        <v>2023</v>
      </c>
      <c r="E3330">
        <f t="shared" si="365"/>
        <v>5</v>
      </c>
      <c r="F3330">
        <f>DAY('Dash Board'!$C$12+COUNT('Daily reducing balance'!$F$4:F3329))</f>
        <v>10</v>
      </c>
      <c r="G3330" s="8">
        <f t="shared" si="366"/>
        <v>174610.69563311813</v>
      </c>
      <c r="H3330" s="6">
        <f>G3330*'Dash Board'!$C$11/365</f>
        <v>50.230474086239461</v>
      </c>
      <c r="I3330" s="6">
        <f>H3330*'Dash Board'!$C$18/'Dash Board'!$C$11</f>
        <v>23.919273374399744</v>
      </c>
      <c r="J3330" s="6">
        <f>(G3330&gt;1)*PMT('Dash Board'!$C$11/365,$U$4,-'Dash Board'!$C$19)</f>
        <v>108.80376961660664</v>
      </c>
      <c r="K3330" s="6">
        <f t="shared" si="361"/>
        <v>0</v>
      </c>
      <c r="L3330" s="8">
        <f t="shared" si="362"/>
        <v>174552.12233758776</v>
      </c>
      <c r="N3330" s="8">
        <f t="shared" si="367"/>
        <v>84.884496242206893</v>
      </c>
      <c r="O3330" s="8">
        <f>IF(E3329&lt;&gt;E3330,SUM($N$4:N3330)-SUM($O$3:O3329),0)</f>
        <v>0</v>
      </c>
      <c r="P3330" s="6">
        <f>IF(B3330&gt;0,SUM($O$4:O3330)-SUM($P$3:P3329),0)</f>
        <v>0</v>
      </c>
      <c r="Q3330" s="6">
        <f t="shared" si="363"/>
        <v>23.919273374399744</v>
      </c>
      <c r="R3330" s="8">
        <f>IF(E3329&lt;&gt;E3330,SUM($Q$4:Q3330)-SUM($R$3:R3329),0)</f>
        <v>0</v>
      </c>
      <c r="S3330" s="6">
        <f>IF(B3330&gt;0,SUM($R$4:R3330)-SUM($S$3:S3329),0)</f>
        <v>0</v>
      </c>
    </row>
    <row r="3331" spans="1:19">
      <c r="A3331">
        <f>IF(E3330&lt;&gt;E3331,COUNTIF($A$4:A3330,"&lt;&gt;0")+1,0)</f>
        <v>0</v>
      </c>
      <c r="B3331">
        <f>IF(A3331&lt;&gt;0,IF(MOD(A3331,3)=0,COUNTIF($B$4:B3330,"&lt;&gt;0")+1,0),0)</f>
        <v>0</v>
      </c>
      <c r="C3331" s="9">
        <f>'Dash Board'!$C$12+COUNT('Daily reducing balance'!$F$4:F3330)</f>
        <v>45057</v>
      </c>
      <c r="D3331">
        <f t="shared" si="364"/>
        <v>2023</v>
      </c>
      <c r="E3331">
        <f t="shared" si="365"/>
        <v>5</v>
      </c>
      <c r="F3331">
        <f>DAY('Dash Board'!$C$12+COUNT('Daily reducing balance'!$F$4:F3330))</f>
        <v>11</v>
      </c>
      <c r="G3331" s="8">
        <f t="shared" si="366"/>
        <v>174552.12233758776</v>
      </c>
      <c r="H3331" s="6">
        <f>G3331*'Dash Board'!$C$11/365</f>
        <v>50.213624234100585</v>
      </c>
      <c r="I3331" s="6">
        <f>H3331*'Dash Board'!$C$18/'Dash Board'!$C$11</f>
        <v>23.911249635285994</v>
      </c>
      <c r="J3331" s="6">
        <f>(G3331&gt;1)*PMT('Dash Board'!$C$11/365,$U$4,-'Dash Board'!$C$19)</f>
        <v>108.80376961660664</v>
      </c>
      <c r="K3331" s="6">
        <f t="shared" si="361"/>
        <v>0</v>
      </c>
      <c r="L3331" s="8">
        <f t="shared" si="362"/>
        <v>174493.53219220525</v>
      </c>
      <c r="N3331" s="8">
        <f t="shared" si="367"/>
        <v>84.892519981320646</v>
      </c>
      <c r="O3331" s="8">
        <f>IF(E3330&lt;&gt;E3331,SUM($N$4:N3331)-SUM($O$3:O3330),0)</f>
        <v>0</v>
      </c>
      <c r="P3331" s="6">
        <f>IF(B3331&gt;0,SUM($O$4:O3331)-SUM($P$3:P3330),0)</f>
        <v>0</v>
      </c>
      <c r="Q3331" s="6">
        <f t="shared" si="363"/>
        <v>23.911249635285994</v>
      </c>
      <c r="R3331" s="8">
        <f>IF(E3330&lt;&gt;E3331,SUM($Q$4:Q3331)-SUM($R$3:R3330),0)</f>
        <v>0</v>
      </c>
      <c r="S3331" s="6">
        <f>IF(B3331&gt;0,SUM($R$4:R3331)-SUM($S$3:S3330),0)</f>
        <v>0</v>
      </c>
    </row>
    <row r="3332" spans="1:19">
      <c r="A3332">
        <f>IF(E3331&lt;&gt;E3332,COUNTIF($A$4:A3331,"&lt;&gt;0")+1,0)</f>
        <v>0</v>
      </c>
      <c r="B3332">
        <f>IF(A3332&lt;&gt;0,IF(MOD(A3332,3)=0,COUNTIF($B$4:B3331,"&lt;&gt;0")+1,0),0)</f>
        <v>0</v>
      </c>
      <c r="C3332" s="9">
        <f>'Dash Board'!$C$12+COUNT('Daily reducing balance'!$F$4:F3331)</f>
        <v>45058</v>
      </c>
      <c r="D3332">
        <f t="shared" si="364"/>
        <v>2023</v>
      </c>
      <c r="E3332">
        <f t="shared" si="365"/>
        <v>5</v>
      </c>
      <c r="F3332">
        <f>DAY('Dash Board'!$C$12+COUNT('Daily reducing balance'!$F$4:F3331))</f>
        <v>12</v>
      </c>
      <c r="G3332" s="8">
        <f t="shared" si="366"/>
        <v>174493.53219220525</v>
      </c>
      <c r="H3332" s="6">
        <f>G3332*'Dash Board'!$C$11/365</f>
        <v>50.196769534743979</v>
      </c>
      <c r="I3332" s="6">
        <f>H3332*'Dash Board'!$C$18/'Dash Board'!$C$11</f>
        <v>23.903223587973326</v>
      </c>
      <c r="J3332" s="6">
        <f>(G3332&gt;1)*PMT('Dash Board'!$C$11/365,$U$4,-'Dash Board'!$C$19)</f>
        <v>108.80376961660664</v>
      </c>
      <c r="K3332" s="6">
        <f t="shared" si="361"/>
        <v>0</v>
      </c>
      <c r="L3332" s="8">
        <f t="shared" si="362"/>
        <v>174434.9251921234</v>
      </c>
      <c r="N3332" s="8">
        <f t="shared" si="367"/>
        <v>84.900546028633315</v>
      </c>
      <c r="O3332" s="8">
        <f>IF(E3331&lt;&gt;E3332,SUM($N$4:N3332)-SUM($O$3:O3331),0)</f>
        <v>0</v>
      </c>
      <c r="P3332" s="6">
        <f>IF(B3332&gt;0,SUM($O$4:O3332)-SUM($P$3:P3331),0)</f>
        <v>0</v>
      </c>
      <c r="Q3332" s="6">
        <f t="shared" si="363"/>
        <v>23.903223587973326</v>
      </c>
      <c r="R3332" s="8">
        <f>IF(E3331&lt;&gt;E3332,SUM($Q$4:Q3332)-SUM($R$3:R3331),0)</f>
        <v>0</v>
      </c>
      <c r="S3332" s="6">
        <f>IF(B3332&gt;0,SUM($R$4:R3332)-SUM($S$3:S3331),0)</f>
        <v>0</v>
      </c>
    </row>
    <row r="3333" spans="1:19">
      <c r="A3333">
        <f>IF(E3332&lt;&gt;E3333,COUNTIF($A$4:A3332,"&lt;&gt;0")+1,0)</f>
        <v>0</v>
      </c>
      <c r="B3333">
        <f>IF(A3333&lt;&gt;0,IF(MOD(A3333,3)=0,COUNTIF($B$4:B3332,"&lt;&gt;0")+1,0),0)</f>
        <v>0</v>
      </c>
      <c r="C3333" s="9">
        <f>'Dash Board'!$C$12+COUNT('Daily reducing balance'!$F$4:F3332)</f>
        <v>45059</v>
      </c>
      <c r="D3333">
        <f t="shared" si="364"/>
        <v>2023</v>
      </c>
      <c r="E3333">
        <f t="shared" si="365"/>
        <v>5</v>
      </c>
      <c r="F3333">
        <f>DAY('Dash Board'!$C$12+COUNT('Daily reducing balance'!$F$4:F3332))</f>
        <v>13</v>
      </c>
      <c r="G3333" s="8">
        <f t="shared" si="366"/>
        <v>174434.9251921234</v>
      </c>
      <c r="H3333" s="6">
        <f>G3333*'Dash Board'!$C$11/365</f>
        <v>50.179909986775222</v>
      </c>
      <c r="I3333" s="6">
        <f>H3333*'Dash Board'!$C$18/'Dash Board'!$C$11</f>
        <v>23.895195231797725</v>
      </c>
      <c r="J3333" s="6">
        <f>(G3333&gt;1)*PMT('Dash Board'!$C$11/365,$U$4,-'Dash Board'!$C$19)</f>
        <v>108.80376961660664</v>
      </c>
      <c r="K3333" s="6">
        <f t="shared" ref="K3333:K3396" si="368">IF(F3333=1,SUMIFS($J$4:$J$7308,$D$4:$D$7308,"="&amp;YEAR(C3333),$E$4:$E$7308,"="&amp;MONTH(C3333)),0)</f>
        <v>0</v>
      </c>
      <c r="L3333" s="8">
        <f t="shared" ref="L3333:L3396" si="369">IF(G3333+H3333-J3333&lt;0,0,G3333+H3333-J3333)</f>
        <v>174376.30133249355</v>
      </c>
      <c r="N3333" s="8">
        <f t="shared" si="367"/>
        <v>84.908574384808915</v>
      </c>
      <c r="O3333" s="8">
        <f>IF(E3332&lt;&gt;E3333,SUM($N$4:N3333)-SUM($O$3:O3332),0)</f>
        <v>0</v>
      </c>
      <c r="P3333" s="6">
        <f>IF(B3333&gt;0,SUM($O$4:O3333)-SUM($P$3:P3332),0)</f>
        <v>0</v>
      </c>
      <c r="Q3333" s="6">
        <f t="shared" ref="Q3333:Q3396" si="370">I3333</f>
        <v>23.895195231797725</v>
      </c>
      <c r="R3333" s="8">
        <f>IF(E3332&lt;&gt;E3333,SUM($Q$4:Q3333)-SUM($R$3:R3332),0)</f>
        <v>0</v>
      </c>
      <c r="S3333" s="6">
        <f>IF(B3333&gt;0,SUM($R$4:R3333)-SUM($S$3:S3332),0)</f>
        <v>0</v>
      </c>
    </row>
    <row r="3334" spans="1:19">
      <c r="A3334">
        <f>IF(E3333&lt;&gt;E3334,COUNTIF($A$4:A3333,"&lt;&gt;0")+1,0)</f>
        <v>0</v>
      </c>
      <c r="B3334">
        <f>IF(A3334&lt;&gt;0,IF(MOD(A3334,3)=0,COUNTIF($B$4:B3333,"&lt;&gt;0")+1,0),0)</f>
        <v>0</v>
      </c>
      <c r="C3334" s="9">
        <f>'Dash Board'!$C$12+COUNT('Daily reducing balance'!$F$4:F3333)</f>
        <v>45060</v>
      </c>
      <c r="D3334">
        <f t="shared" si="364"/>
        <v>2023</v>
      </c>
      <c r="E3334">
        <f t="shared" si="365"/>
        <v>5</v>
      </c>
      <c r="F3334">
        <f>DAY('Dash Board'!$C$12+COUNT('Daily reducing balance'!$F$4:F3333))</f>
        <v>14</v>
      </c>
      <c r="G3334" s="8">
        <f t="shared" si="366"/>
        <v>174376.30133249355</v>
      </c>
      <c r="H3334" s="6">
        <f>G3334*'Dash Board'!$C$11/365</f>
        <v>50.163045588799513</v>
      </c>
      <c r="I3334" s="6">
        <f>H3334*'Dash Board'!$C$18/'Dash Board'!$C$11</f>
        <v>23.887164566095009</v>
      </c>
      <c r="J3334" s="6">
        <f>(G3334&gt;1)*PMT('Dash Board'!$C$11/365,$U$4,-'Dash Board'!$C$19)</f>
        <v>108.80376961660664</v>
      </c>
      <c r="K3334" s="6">
        <f t="shared" si="368"/>
        <v>0</v>
      </c>
      <c r="L3334" s="8">
        <f t="shared" si="369"/>
        <v>174317.66060846573</v>
      </c>
      <c r="N3334" s="8">
        <f t="shared" si="367"/>
        <v>84.916605050511635</v>
      </c>
      <c r="O3334" s="8">
        <f>IF(E3333&lt;&gt;E3334,SUM($N$4:N3334)-SUM($O$3:O3333),0)</f>
        <v>0</v>
      </c>
      <c r="P3334" s="6">
        <f>IF(B3334&gt;0,SUM($O$4:O3334)-SUM($P$3:P3333),0)</f>
        <v>0</v>
      </c>
      <c r="Q3334" s="6">
        <f t="shared" si="370"/>
        <v>23.887164566095009</v>
      </c>
      <c r="R3334" s="8">
        <f>IF(E3333&lt;&gt;E3334,SUM($Q$4:Q3334)-SUM($R$3:R3333),0)</f>
        <v>0</v>
      </c>
      <c r="S3334" s="6">
        <f>IF(B3334&gt;0,SUM($R$4:R3334)-SUM($S$3:S3333),0)</f>
        <v>0</v>
      </c>
    </row>
    <row r="3335" spans="1:19">
      <c r="A3335">
        <f>IF(E3334&lt;&gt;E3335,COUNTIF($A$4:A3334,"&lt;&gt;0")+1,0)</f>
        <v>0</v>
      </c>
      <c r="B3335">
        <f>IF(A3335&lt;&gt;0,IF(MOD(A3335,3)=0,COUNTIF($B$4:B3334,"&lt;&gt;0")+1,0),0)</f>
        <v>0</v>
      </c>
      <c r="C3335" s="9">
        <f>'Dash Board'!$C$12+COUNT('Daily reducing balance'!$F$4:F3334)</f>
        <v>45061</v>
      </c>
      <c r="D3335">
        <f t="shared" si="364"/>
        <v>2023</v>
      </c>
      <c r="E3335">
        <f t="shared" si="365"/>
        <v>5</v>
      </c>
      <c r="F3335">
        <f>DAY('Dash Board'!$C$12+COUNT('Daily reducing balance'!$F$4:F3334))</f>
        <v>15</v>
      </c>
      <c r="G3335" s="8">
        <f t="shared" si="366"/>
        <v>174317.66060846573</v>
      </c>
      <c r="H3335" s="6">
        <f>G3335*'Dash Board'!$C$11/365</f>
        <v>50.146176339421643</v>
      </c>
      <c r="I3335" s="6">
        <f>H3335*'Dash Board'!$C$18/'Dash Board'!$C$11</f>
        <v>23.879131590200785</v>
      </c>
      <c r="J3335" s="6">
        <f>(G3335&gt;1)*PMT('Dash Board'!$C$11/365,$U$4,-'Dash Board'!$C$19)</f>
        <v>108.80376961660664</v>
      </c>
      <c r="K3335" s="6">
        <f t="shared" si="368"/>
        <v>0</v>
      </c>
      <c r="L3335" s="8">
        <f t="shared" si="369"/>
        <v>174259.00301518853</v>
      </c>
      <c r="N3335" s="8">
        <f t="shared" si="367"/>
        <v>84.924638026405859</v>
      </c>
      <c r="O3335" s="8">
        <f>IF(E3334&lt;&gt;E3335,SUM($N$4:N3335)-SUM($O$3:O3334),0)</f>
        <v>0</v>
      </c>
      <c r="P3335" s="6">
        <f>IF(B3335&gt;0,SUM($O$4:O3335)-SUM($P$3:P3334),0)</f>
        <v>0</v>
      </c>
      <c r="Q3335" s="6">
        <f t="shared" si="370"/>
        <v>23.879131590200785</v>
      </c>
      <c r="R3335" s="8">
        <f>IF(E3334&lt;&gt;E3335,SUM($Q$4:Q3335)-SUM($R$3:R3334),0)</f>
        <v>0</v>
      </c>
      <c r="S3335" s="6">
        <f>IF(B3335&gt;0,SUM($R$4:R3335)-SUM($S$3:S3334),0)</f>
        <v>0</v>
      </c>
    </row>
    <row r="3336" spans="1:19">
      <c r="A3336">
        <f>IF(E3335&lt;&gt;E3336,COUNTIF($A$4:A3335,"&lt;&gt;0")+1,0)</f>
        <v>0</v>
      </c>
      <c r="B3336">
        <f>IF(A3336&lt;&gt;0,IF(MOD(A3336,3)=0,COUNTIF($B$4:B3335,"&lt;&gt;0")+1,0),0)</f>
        <v>0</v>
      </c>
      <c r="C3336" s="9">
        <f>'Dash Board'!$C$12+COUNT('Daily reducing balance'!$F$4:F3335)</f>
        <v>45062</v>
      </c>
      <c r="D3336">
        <f t="shared" si="364"/>
        <v>2023</v>
      </c>
      <c r="E3336">
        <f t="shared" si="365"/>
        <v>5</v>
      </c>
      <c r="F3336">
        <f>DAY('Dash Board'!$C$12+COUNT('Daily reducing balance'!$F$4:F3335))</f>
        <v>16</v>
      </c>
      <c r="G3336" s="8">
        <f t="shared" si="366"/>
        <v>174259.00301518853</v>
      </c>
      <c r="H3336" s="6">
        <f>G3336*'Dash Board'!$C$11/365</f>
        <v>50.129302237246016</v>
      </c>
      <c r="I3336" s="6">
        <f>H3336*'Dash Board'!$C$18/'Dash Board'!$C$11</f>
        <v>23.871096303450489</v>
      </c>
      <c r="J3336" s="6">
        <f>(G3336&gt;1)*PMT('Dash Board'!$C$11/365,$U$4,-'Dash Board'!$C$19)</f>
        <v>108.80376961660664</v>
      </c>
      <c r="K3336" s="6">
        <f t="shared" si="368"/>
        <v>0</v>
      </c>
      <c r="L3336" s="8">
        <f t="shared" si="369"/>
        <v>174200.32854780916</v>
      </c>
      <c r="N3336" s="8">
        <f t="shared" si="367"/>
        <v>84.932673313156158</v>
      </c>
      <c r="O3336" s="8">
        <f>IF(E3335&lt;&gt;E3336,SUM($N$4:N3336)-SUM($O$3:O3335),0)</f>
        <v>0</v>
      </c>
      <c r="P3336" s="6">
        <f>IF(B3336&gt;0,SUM($O$4:O3336)-SUM($P$3:P3335),0)</f>
        <v>0</v>
      </c>
      <c r="Q3336" s="6">
        <f t="shared" si="370"/>
        <v>23.871096303450489</v>
      </c>
      <c r="R3336" s="8">
        <f>IF(E3335&lt;&gt;E3336,SUM($Q$4:Q3336)-SUM($R$3:R3335),0)</f>
        <v>0</v>
      </c>
      <c r="S3336" s="6">
        <f>IF(B3336&gt;0,SUM($R$4:R3336)-SUM($S$3:S3335),0)</f>
        <v>0</v>
      </c>
    </row>
    <row r="3337" spans="1:19">
      <c r="A3337">
        <f>IF(E3336&lt;&gt;E3337,COUNTIF($A$4:A3336,"&lt;&gt;0")+1,0)</f>
        <v>0</v>
      </c>
      <c r="B3337">
        <f>IF(A3337&lt;&gt;0,IF(MOD(A3337,3)=0,COUNTIF($B$4:B3336,"&lt;&gt;0")+1,0),0)</f>
        <v>0</v>
      </c>
      <c r="C3337" s="9">
        <f>'Dash Board'!$C$12+COUNT('Daily reducing balance'!$F$4:F3336)</f>
        <v>45063</v>
      </c>
      <c r="D3337">
        <f t="shared" si="364"/>
        <v>2023</v>
      </c>
      <c r="E3337">
        <f t="shared" si="365"/>
        <v>5</v>
      </c>
      <c r="F3337">
        <f>DAY('Dash Board'!$C$12+COUNT('Daily reducing balance'!$F$4:F3336))</f>
        <v>17</v>
      </c>
      <c r="G3337" s="8">
        <f t="shared" si="366"/>
        <v>174200.32854780916</v>
      </c>
      <c r="H3337" s="6">
        <f>G3337*'Dash Board'!$C$11/365</f>
        <v>50.112423280876612</v>
      </c>
      <c r="I3337" s="6">
        <f>H3337*'Dash Board'!$C$18/'Dash Board'!$C$11</f>
        <v>23.863058705179341</v>
      </c>
      <c r="J3337" s="6">
        <f>(G3337&gt;1)*PMT('Dash Board'!$C$11/365,$U$4,-'Dash Board'!$C$19)</f>
        <v>108.80376961660664</v>
      </c>
      <c r="K3337" s="6">
        <f t="shared" si="368"/>
        <v>0</v>
      </c>
      <c r="L3337" s="8">
        <f t="shared" si="369"/>
        <v>174141.63720147341</v>
      </c>
      <c r="N3337" s="8">
        <f t="shared" si="367"/>
        <v>84.940710911427303</v>
      </c>
      <c r="O3337" s="8">
        <f>IF(E3336&lt;&gt;E3337,SUM($N$4:N3337)-SUM($O$3:O3336),0)</f>
        <v>0</v>
      </c>
      <c r="P3337" s="6">
        <f>IF(B3337&gt;0,SUM($O$4:O3337)-SUM($P$3:P3336),0)</f>
        <v>0</v>
      </c>
      <c r="Q3337" s="6">
        <f t="shared" si="370"/>
        <v>23.863058705179341</v>
      </c>
      <c r="R3337" s="8">
        <f>IF(E3336&lt;&gt;E3337,SUM($Q$4:Q3337)-SUM($R$3:R3336),0)</f>
        <v>0</v>
      </c>
      <c r="S3337" s="6">
        <f>IF(B3337&gt;0,SUM($R$4:R3337)-SUM($S$3:S3336),0)</f>
        <v>0</v>
      </c>
    </row>
    <row r="3338" spans="1:19">
      <c r="A3338">
        <f>IF(E3337&lt;&gt;E3338,COUNTIF($A$4:A3337,"&lt;&gt;0")+1,0)</f>
        <v>0</v>
      </c>
      <c r="B3338">
        <f>IF(A3338&lt;&gt;0,IF(MOD(A3338,3)=0,COUNTIF($B$4:B3337,"&lt;&gt;0")+1,0),0)</f>
        <v>0</v>
      </c>
      <c r="C3338" s="9">
        <f>'Dash Board'!$C$12+COUNT('Daily reducing balance'!$F$4:F3337)</f>
        <v>45064</v>
      </c>
      <c r="D3338">
        <f t="shared" si="364"/>
        <v>2023</v>
      </c>
      <c r="E3338">
        <f t="shared" si="365"/>
        <v>5</v>
      </c>
      <c r="F3338">
        <f>DAY('Dash Board'!$C$12+COUNT('Daily reducing balance'!$F$4:F3337))</f>
        <v>18</v>
      </c>
      <c r="G3338" s="8">
        <f t="shared" si="366"/>
        <v>174141.63720147341</v>
      </c>
      <c r="H3338" s="6">
        <f>G3338*'Dash Board'!$C$11/365</f>
        <v>50.095539468917003</v>
      </c>
      <c r="I3338" s="6">
        <f>H3338*'Dash Board'!$C$18/'Dash Board'!$C$11</f>
        <v>23.855018794722383</v>
      </c>
      <c r="J3338" s="6">
        <f>(G3338&gt;1)*PMT('Dash Board'!$C$11/365,$U$4,-'Dash Board'!$C$19)</f>
        <v>108.80376961660664</v>
      </c>
      <c r="K3338" s="6">
        <f t="shared" si="368"/>
        <v>0</v>
      </c>
      <c r="L3338" s="8">
        <f t="shared" si="369"/>
        <v>174082.92897132572</v>
      </c>
      <c r="N3338" s="8">
        <f t="shared" si="367"/>
        <v>84.948750821884261</v>
      </c>
      <c r="O3338" s="8">
        <f>IF(E3337&lt;&gt;E3338,SUM($N$4:N3338)-SUM($O$3:O3337),0)</f>
        <v>0</v>
      </c>
      <c r="P3338" s="6">
        <f>IF(B3338&gt;0,SUM($O$4:O3338)-SUM($P$3:P3337),0)</f>
        <v>0</v>
      </c>
      <c r="Q3338" s="6">
        <f t="shared" si="370"/>
        <v>23.855018794722383</v>
      </c>
      <c r="R3338" s="8">
        <f>IF(E3337&lt;&gt;E3338,SUM($Q$4:Q3338)-SUM($R$3:R3337),0)</f>
        <v>0</v>
      </c>
      <c r="S3338" s="6">
        <f>IF(B3338&gt;0,SUM($R$4:R3338)-SUM($S$3:S3337),0)</f>
        <v>0</v>
      </c>
    </row>
    <row r="3339" spans="1:19">
      <c r="A3339">
        <f>IF(E3338&lt;&gt;E3339,COUNTIF($A$4:A3338,"&lt;&gt;0")+1,0)</f>
        <v>0</v>
      </c>
      <c r="B3339">
        <f>IF(A3339&lt;&gt;0,IF(MOD(A3339,3)=0,COUNTIF($B$4:B3338,"&lt;&gt;0")+1,0),0)</f>
        <v>0</v>
      </c>
      <c r="C3339" s="9">
        <f>'Dash Board'!$C$12+COUNT('Daily reducing balance'!$F$4:F3338)</f>
        <v>45065</v>
      </c>
      <c r="D3339">
        <f t="shared" si="364"/>
        <v>2023</v>
      </c>
      <c r="E3339">
        <f t="shared" si="365"/>
        <v>5</v>
      </c>
      <c r="F3339">
        <f>DAY('Dash Board'!$C$12+COUNT('Daily reducing balance'!$F$4:F3338))</f>
        <v>19</v>
      </c>
      <c r="G3339" s="8">
        <f t="shared" si="366"/>
        <v>174082.92897132572</v>
      </c>
      <c r="H3339" s="6">
        <f>G3339*'Dash Board'!$C$11/365</f>
        <v>50.078650799970411</v>
      </c>
      <c r="I3339" s="6">
        <f>H3339*'Dash Board'!$C$18/'Dash Board'!$C$11</f>
        <v>23.846976571414483</v>
      </c>
      <c r="J3339" s="6">
        <f>(G3339&gt;1)*PMT('Dash Board'!$C$11/365,$U$4,-'Dash Board'!$C$19)</f>
        <v>108.80376961660664</v>
      </c>
      <c r="K3339" s="6">
        <f t="shared" si="368"/>
        <v>0</v>
      </c>
      <c r="L3339" s="8">
        <f t="shared" si="369"/>
        <v>174024.20385250906</v>
      </c>
      <c r="N3339" s="8">
        <f t="shared" si="367"/>
        <v>84.956793045192157</v>
      </c>
      <c r="O3339" s="8">
        <f>IF(E3338&lt;&gt;E3339,SUM($N$4:N3339)-SUM($O$3:O3338),0)</f>
        <v>0</v>
      </c>
      <c r="P3339" s="6">
        <f>IF(B3339&gt;0,SUM($O$4:O3339)-SUM($P$3:P3338),0)</f>
        <v>0</v>
      </c>
      <c r="Q3339" s="6">
        <f t="shared" si="370"/>
        <v>23.846976571414483</v>
      </c>
      <c r="R3339" s="8">
        <f>IF(E3338&lt;&gt;E3339,SUM($Q$4:Q3339)-SUM($R$3:R3338),0)</f>
        <v>0</v>
      </c>
      <c r="S3339" s="6">
        <f>IF(B3339&gt;0,SUM($R$4:R3339)-SUM($S$3:S3338),0)</f>
        <v>0</v>
      </c>
    </row>
    <row r="3340" spans="1:19">
      <c r="A3340">
        <f>IF(E3339&lt;&gt;E3340,COUNTIF($A$4:A3339,"&lt;&gt;0")+1,0)</f>
        <v>0</v>
      </c>
      <c r="B3340">
        <f>IF(A3340&lt;&gt;0,IF(MOD(A3340,3)=0,COUNTIF($B$4:B3339,"&lt;&gt;0")+1,0),0)</f>
        <v>0</v>
      </c>
      <c r="C3340" s="9">
        <f>'Dash Board'!$C$12+COUNT('Daily reducing balance'!$F$4:F3339)</f>
        <v>45066</v>
      </c>
      <c r="D3340">
        <f t="shared" si="364"/>
        <v>2023</v>
      </c>
      <c r="E3340">
        <f t="shared" si="365"/>
        <v>5</v>
      </c>
      <c r="F3340">
        <f>DAY('Dash Board'!$C$12+COUNT('Daily reducing balance'!$F$4:F3339))</f>
        <v>20</v>
      </c>
      <c r="G3340" s="8">
        <f t="shared" si="366"/>
        <v>174024.20385250906</v>
      </c>
      <c r="H3340" s="6">
        <f>G3340*'Dash Board'!$C$11/365</f>
        <v>50.061757272639589</v>
      </c>
      <c r="I3340" s="6">
        <f>H3340*'Dash Board'!$C$18/'Dash Board'!$C$11</f>
        <v>23.838932034590282</v>
      </c>
      <c r="J3340" s="6">
        <f>(G3340&gt;1)*PMT('Dash Board'!$C$11/365,$U$4,-'Dash Board'!$C$19)</f>
        <v>108.80376961660664</v>
      </c>
      <c r="K3340" s="6">
        <f t="shared" si="368"/>
        <v>0</v>
      </c>
      <c r="L3340" s="8">
        <f t="shared" si="369"/>
        <v>173965.46184016508</v>
      </c>
      <c r="N3340" s="8">
        <f t="shared" si="367"/>
        <v>84.964837582016358</v>
      </c>
      <c r="O3340" s="8">
        <f>IF(E3339&lt;&gt;E3340,SUM($N$4:N3340)-SUM($O$3:O3339),0)</f>
        <v>0</v>
      </c>
      <c r="P3340" s="6">
        <f>IF(B3340&gt;0,SUM($O$4:O3340)-SUM($P$3:P3339),0)</f>
        <v>0</v>
      </c>
      <c r="Q3340" s="6">
        <f t="shared" si="370"/>
        <v>23.838932034590282</v>
      </c>
      <c r="R3340" s="8">
        <f>IF(E3339&lt;&gt;E3340,SUM($Q$4:Q3340)-SUM($R$3:R3339),0)</f>
        <v>0</v>
      </c>
      <c r="S3340" s="6">
        <f>IF(B3340&gt;0,SUM($R$4:R3340)-SUM($S$3:S3339),0)</f>
        <v>0</v>
      </c>
    </row>
    <row r="3341" spans="1:19">
      <c r="A3341">
        <f>IF(E3340&lt;&gt;E3341,COUNTIF($A$4:A3340,"&lt;&gt;0")+1,0)</f>
        <v>0</v>
      </c>
      <c r="B3341">
        <f>IF(A3341&lt;&gt;0,IF(MOD(A3341,3)=0,COUNTIF($B$4:B3340,"&lt;&gt;0")+1,0),0)</f>
        <v>0</v>
      </c>
      <c r="C3341" s="9">
        <f>'Dash Board'!$C$12+COUNT('Daily reducing balance'!$F$4:F3340)</f>
        <v>45067</v>
      </c>
      <c r="D3341">
        <f t="shared" si="364"/>
        <v>2023</v>
      </c>
      <c r="E3341">
        <f t="shared" si="365"/>
        <v>5</v>
      </c>
      <c r="F3341">
        <f>DAY('Dash Board'!$C$12+COUNT('Daily reducing balance'!$F$4:F3340))</f>
        <v>21</v>
      </c>
      <c r="G3341" s="8">
        <f t="shared" si="366"/>
        <v>173965.46184016508</v>
      </c>
      <c r="H3341" s="6">
        <f>G3341*'Dash Board'!$C$11/365</f>
        <v>50.044858885526935</v>
      </c>
      <c r="I3341" s="6">
        <f>H3341*'Dash Board'!$C$18/'Dash Board'!$C$11</f>
        <v>23.830885183584254</v>
      </c>
      <c r="J3341" s="6">
        <f>(G3341&gt;1)*PMT('Dash Board'!$C$11/365,$U$4,-'Dash Board'!$C$19)</f>
        <v>108.80376961660664</v>
      </c>
      <c r="K3341" s="6">
        <f t="shared" si="368"/>
        <v>0</v>
      </c>
      <c r="L3341" s="8">
        <f t="shared" si="369"/>
        <v>173906.70292943399</v>
      </c>
      <c r="N3341" s="8">
        <f t="shared" si="367"/>
        <v>84.972884433022386</v>
      </c>
      <c r="O3341" s="8">
        <f>IF(E3340&lt;&gt;E3341,SUM($N$4:N3341)-SUM($O$3:O3340),0)</f>
        <v>0</v>
      </c>
      <c r="P3341" s="6">
        <f>IF(B3341&gt;0,SUM($O$4:O3341)-SUM($P$3:P3340),0)</f>
        <v>0</v>
      </c>
      <c r="Q3341" s="6">
        <f t="shared" si="370"/>
        <v>23.830885183584254</v>
      </c>
      <c r="R3341" s="8">
        <f>IF(E3340&lt;&gt;E3341,SUM($Q$4:Q3341)-SUM($R$3:R3340),0)</f>
        <v>0</v>
      </c>
      <c r="S3341" s="6">
        <f>IF(B3341&gt;0,SUM($R$4:R3341)-SUM($S$3:S3340),0)</f>
        <v>0</v>
      </c>
    </row>
    <row r="3342" spans="1:19">
      <c r="A3342">
        <f>IF(E3341&lt;&gt;E3342,COUNTIF($A$4:A3341,"&lt;&gt;0")+1,0)</f>
        <v>0</v>
      </c>
      <c r="B3342">
        <f>IF(A3342&lt;&gt;0,IF(MOD(A3342,3)=0,COUNTIF($B$4:B3341,"&lt;&gt;0")+1,0),0)</f>
        <v>0</v>
      </c>
      <c r="C3342" s="9">
        <f>'Dash Board'!$C$12+COUNT('Daily reducing balance'!$F$4:F3341)</f>
        <v>45068</v>
      </c>
      <c r="D3342">
        <f t="shared" si="364"/>
        <v>2023</v>
      </c>
      <c r="E3342">
        <f t="shared" si="365"/>
        <v>5</v>
      </c>
      <c r="F3342">
        <f>DAY('Dash Board'!$C$12+COUNT('Daily reducing balance'!$F$4:F3341))</f>
        <v>22</v>
      </c>
      <c r="G3342" s="8">
        <f t="shared" si="366"/>
        <v>173906.70292943399</v>
      </c>
      <c r="H3342" s="6">
        <f>G3342*'Dash Board'!$C$11/365</f>
        <v>50.027955637234435</v>
      </c>
      <c r="I3342" s="6">
        <f>H3342*'Dash Board'!$C$18/'Dash Board'!$C$11</f>
        <v>23.822836017730687</v>
      </c>
      <c r="J3342" s="6">
        <f>(G3342&gt;1)*PMT('Dash Board'!$C$11/365,$U$4,-'Dash Board'!$C$19)</f>
        <v>108.80376961660664</v>
      </c>
      <c r="K3342" s="6">
        <f t="shared" si="368"/>
        <v>0</v>
      </c>
      <c r="L3342" s="8">
        <f t="shared" si="369"/>
        <v>173847.9271154546</v>
      </c>
      <c r="N3342" s="8">
        <f t="shared" si="367"/>
        <v>84.980933598875964</v>
      </c>
      <c r="O3342" s="8">
        <f>IF(E3341&lt;&gt;E3342,SUM($N$4:N3342)-SUM($O$3:O3341),0)</f>
        <v>0</v>
      </c>
      <c r="P3342" s="6">
        <f>IF(B3342&gt;0,SUM($O$4:O3342)-SUM($P$3:P3341),0)</f>
        <v>0</v>
      </c>
      <c r="Q3342" s="6">
        <f t="shared" si="370"/>
        <v>23.822836017730687</v>
      </c>
      <c r="R3342" s="8">
        <f>IF(E3341&lt;&gt;E3342,SUM($Q$4:Q3342)-SUM($R$3:R3341),0)</f>
        <v>0</v>
      </c>
      <c r="S3342" s="6">
        <f>IF(B3342&gt;0,SUM($R$4:R3342)-SUM($S$3:S3341),0)</f>
        <v>0</v>
      </c>
    </row>
    <row r="3343" spans="1:19">
      <c r="A3343">
        <f>IF(E3342&lt;&gt;E3343,COUNTIF($A$4:A3342,"&lt;&gt;0")+1,0)</f>
        <v>0</v>
      </c>
      <c r="B3343">
        <f>IF(A3343&lt;&gt;0,IF(MOD(A3343,3)=0,COUNTIF($B$4:B3342,"&lt;&gt;0")+1,0),0)</f>
        <v>0</v>
      </c>
      <c r="C3343" s="9">
        <f>'Dash Board'!$C$12+COUNT('Daily reducing balance'!$F$4:F3342)</f>
        <v>45069</v>
      </c>
      <c r="D3343">
        <f t="shared" si="364"/>
        <v>2023</v>
      </c>
      <c r="E3343">
        <f t="shared" si="365"/>
        <v>5</v>
      </c>
      <c r="F3343">
        <f>DAY('Dash Board'!$C$12+COUNT('Daily reducing balance'!$F$4:F3342))</f>
        <v>23</v>
      </c>
      <c r="G3343" s="8">
        <f t="shared" si="366"/>
        <v>173847.9271154546</v>
      </c>
      <c r="H3343" s="6">
        <f>G3343*'Dash Board'!$C$11/365</f>
        <v>50.011047526363647</v>
      </c>
      <c r="I3343" s="6">
        <f>H3343*'Dash Board'!$C$18/'Dash Board'!$C$11</f>
        <v>23.814784536363646</v>
      </c>
      <c r="J3343" s="6">
        <f>(G3343&gt;1)*PMT('Dash Board'!$C$11/365,$U$4,-'Dash Board'!$C$19)</f>
        <v>108.80376961660664</v>
      </c>
      <c r="K3343" s="6">
        <f t="shared" si="368"/>
        <v>0</v>
      </c>
      <c r="L3343" s="8">
        <f t="shared" si="369"/>
        <v>173789.13439336434</v>
      </c>
      <c r="N3343" s="8">
        <f t="shared" si="367"/>
        <v>84.988985080242998</v>
      </c>
      <c r="O3343" s="8">
        <f>IF(E3342&lt;&gt;E3343,SUM($N$4:N3343)-SUM($O$3:O3342),0)</f>
        <v>0</v>
      </c>
      <c r="P3343" s="6">
        <f>IF(B3343&gt;0,SUM($O$4:O3343)-SUM($P$3:P3342),0)</f>
        <v>0</v>
      </c>
      <c r="Q3343" s="6">
        <f t="shared" si="370"/>
        <v>23.814784536363646</v>
      </c>
      <c r="R3343" s="8">
        <f>IF(E3342&lt;&gt;E3343,SUM($Q$4:Q3343)-SUM($R$3:R3342),0)</f>
        <v>0</v>
      </c>
      <c r="S3343" s="6">
        <f>IF(B3343&gt;0,SUM($R$4:R3343)-SUM($S$3:S3342),0)</f>
        <v>0</v>
      </c>
    </row>
    <row r="3344" spans="1:19">
      <c r="A3344">
        <f>IF(E3343&lt;&gt;E3344,COUNTIF($A$4:A3343,"&lt;&gt;0")+1,0)</f>
        <v>0</v>
      </c>
      <c r="B3344">
        <f>IF(A3344&lt;&gt;0,IF(MOD(A3344,3)=0,COUNTIF($B$4:B3343,"&lt;&gt;0")+1,0),0)</f>
        <v>0</v>
      </c>
      <c r="C3344" s="9">
        <f>'Dash Board'!$C$12+COUNT('Daily reducing balance'!$F$4:F3343)</f>
        <v>45070</v>
      </c>
      <c r="D3344">
        <f t="shared" si="364"/>
        <v>2023</v>
      </c>
      <c r="E3344">
        <f t="shared" si="365"/>
        <v>5</v>
      </c>
      <c r="F3344">
        <f>DAY('Dash Board'!$C$12+COUNT('Daily reducing balance'!$F$4:F3343))</f>
        <v>24</v>
      </c>
      <c r="G3344" s="8">
        <f t="shared" si="366"/>
        <v>173789.13439336434</v>
      </c>
      <c r="H3344" s="6">
        <f>G3344*'Dash Board'!$C$11/365</f>
        <v>49.994134551515771</v>
      </c>
      <c r="I3344" s="6">
        <f>H3344*'Dash Board'!$C$18/'Dash Board'!$C$11</f>
        <v>23.806730738817038</v>
      </c>
      <c r="J3344" s="6">
        <f>(G3344&gt;1)*PMT('Dash Board'!$C$11/365,$U$4,-'Dash Board'!$C$19)</f>
        <v>108.80376961660664</v>
      </c>
      <c r="K3344" s="6">
        <f t="shared" si="368"/>
        <v>0</v>
      </c>
      <c r="L3344" s="8">
        <f t="shared" si="369"/>
        <v>173730.32475829925</v>
      </c>
      <c r="N3344" s="8">
        <f t="shared" si="367"/>
        <v>84.997038877789606</v>
      </c>
      <c r="O3344" s="8">
        <f>IF(E3343&lt;&gt;E3344,SUM($N$4:N3344)-SUM($O$3:O3343),0)</f>
        <v>0</v>
      </c>
      <c r="P3344" s="6">
        <f>IF(B3344&gt;0,SUM($O$4:O3344)-SUM($P$3:P3343),0)</f>
        <v>0</v>
      </c>
      <c r="Q3344" s="6">
        <f t="shared" si="370"/>
        <v>23.806730738817038</v>
      </c>
      <c r="R3344" s="8">
        <f>IF(E3343&lt;&gt;E3344,SUM($Q$4:Q3344)-SUM($R$3:R3343),0)</f>
        <v>0</v>
      </c>
      <c r="S3344" s="6">
        <f>IF(B3344&gt;0,SUM($R$4:R3344)-SUM($S$3:S3343),0)</f>
        <v>0</v>
      </c>
    </row>
    <row r="3345" spans="1:19">
      <c r="A3345">
        <f>IF(E3344&lt;&gt;E3345,COUNTIF($A$4:A3344,"&lt;&gt;0")+1,0)</f>
        <v>0</v>
      </c>
      <c r="B3345">
        <f>IF(A3345&lt;&gt;0,IF(MOD(A3345,3)=0,COUNTIF($B$4:B3344,"&lt;&gt;0")+1,0),0)</f>
        <v>0</v>
      </c>
      <c r="C3345" s="9">
        <f>'Dash Board'!$C$12+COUNT('Daily reducing balance'!$F$4:F3344)</f>
        <v>45071</v>
      </c>
      <c r="D3345">
        <f t="shared" si="364"/>
        <v>2023</v>
      </c>
      <c r="E3345">
        <f t="shared" si="365"/>
        <v>5</v>
      </c>
      <c r="F3345">
        <f>DAY('Dash Board'!$C$12+COUNT('Daily reducing balance'!$F$4:F3344))</f>
        <v>25</v>
      </c>
      <c r="G3345" s="8">
        <f t="shared" si="366"/>
        <v>173730.32475829925</v>
      </c>
      <c r="H3345" s="6">
        <f>G3345*'Dash Board'!$C$11/365</f>
        <v>49.977216711291561</v>
      </c>
      <c r="I3345" s="6">
        <f>H3345*'Dash Board'!$C$18/'Dash Board'!$C$11</f>
        <v>23.798674624424553</v>
      </c>
      <c r="J3345" s="6">
        <f>(G3345&gt;1)*PMT('Dash Board'!$C$11/365,$U$4,-'Dash Board'!$C$19)</f>
        <v>108.80376961660664</v>
      </c>
      <c r="K3345" s="6">
        <f t="shared" si="368"/>
        <v>0</v>
      </c>
      <c r="L3345" s="8">
        <f t="shared" si="369"/>
        <v>173671.49820539393</v>
      </c>
      <c r="N3345" s="8">
        <f t="shared" si="367"/>
        <v>85.005094992182094</v>
      </c>
      <c r="O3345" s="8">
        <f>IF(E3344&lt;&gt;E3345,SUM($N$4:N3345)-SUM($O$3:O3344),0)</f>
        <v>0</v>
      </c>
      <c r="P3345" s="6">
        <f>IF(B3345&gt;0,SUM($O$4:O3345)-SUM($P$3:P3344),0)</f>
        <v>0</v>
      </c>
      <c r="Q3345" s="6">
        <f t="shared" si="370"/>
        <v>23.798674624424553</v>
      </c>
      <c r="R3345" s="8">
        <f>IF(E3344&lt;&gt;E3345,SUM($Q$4:Q3345)-SUM($R$3:R3344),0)</f>
        <v>0</v>
      </c>
      <c r="S3345" s="6">
        <f>IF(B3345&gt;0,SUM($R$4:R3345)-SUM($S$3:S3344),0)</f>
        <v>0</v>
      </c>
    </row>
    <row r="3346" spans="1:19">
      <c r="A3346">
        <f>IF(E3345&lt;&gt;E3346,COUNTIF($A$4:A3345,"&lt;&gt;0")+1,0)</f>
        <v>0</v>
      </c>
      <c r="B3346">
        <f>IF(A3346&lt;&gt;0,IF(MOD(A3346,3)=0,COUNTIF($B$4:B3345,"&lt;&gt;0")+1,0),0)</f>
        <v>0</v>
      </c>
      <c r="C3346" s="9">
        <f>'Dash Board'!$C$12+COUNT('Daily reducing balance'!$F$4:F3345)</f>
        <v>45072</v>
      </c>
      <c r="D3346">
        <f t="shared" si="364"/>
        <v>2023</v>
      </c>
      <c r="E3346">
        <f t="shared" si="365"/>
        <v>5</v>
      </c>
      <c r="F3346">
        <f>DAY('Dash Board'!$C$12+COUNT('Daily reducing balance'!$F$4:F3345))</f>
        <v>26</v>
      </c>
      <c r="G3346" s="8">
        <f t="shared" si="366"/>
        <v>173671.49820539393</v>
      </c>
      <c r="H3346" s="6">
        <f>G3346*'Dash Board'!$C$11/365</f>
        <v>49.960294004291399</v>
      </c>
      <c r="I3346" s="6">
        <f>H3346*'Dash Board'!$C$18/'Dash Board'!$C$11</f>
        <v>23.790616192519717</v>
      </c>
      <c r="J3346" s="6">
        <f>(G3346&gt;1)*PMT('Dash Board'!$C$11/365,$U$4,-'Dash Board'!$C$19)</f>
        <v>108.80376961660664</v>
      </c>
      <c r="K3346" s="6">
        <f t="shared" si="368"/>
        <v>0</v>
      </c>
      <c r="L3346" s="8">
        <f t="shared" si="369"/>
        <v>173612.65472978161</v>
      </c>
      <c r="N3346" s="8">
        <f t="shared" si="367"/>
        <v>85.013153424086923</v>
      </c>
      <c r="O3346" s="8">
        <f>IF(E3345&lt;&gt;E3346,SUM($N$4:N3346)-SUM($O$3:O3345),0)</f>
        <v>0</v>
      </c>
      <c r="P3346" s="6">
        <f>IF(B3346&gt;0,SUM($O$4:O3346)-SUM($P$3:P3345),0)</f>
        <v>0</v>
      </c>
      <c r="Q3346" s="6">
        <f t="shared" si="370"/>
        <v>23.790616192519717</v>
      </c>
      <c r="R3346" s="8">
        <f>IF(E3345&lt;&gt;E3346,SUM($Q$4:Q3346)-SUM($R$3:R3345),0)</f>
        <v>0</v>
      </c>
      <c r="S3346" s="6">
        <f>IF(B3346&gt;0,SUM($R$4:R3346)-SUM($S$3:S3345),0)</f>
        <v>0</v>
      </c>
    </row>
    <row r="3347" spans="1:19">
      <c r="A3347">
        <f>IF(E3346&lt;&gt;E3347,COUNTIF($A$4:A3346,"&lt;&gt;0")+1,0)</f>
        <v>0</v>
      </c>
      <c r="B3347">
        <f>IF(A3347&lt;&gt;0,IF(MOD(A3347,3)=0,COUNTIF($B$4:B3346,"&lt;&gt;0")+1,0),0)</f>
        <v>0</v>
      </c>
      <c r="C3347" s="9">
        <f>'Dash Board'!$C$12+COUNT('Daily reducing balance'!$F$4:F3346)</f>
        <v>45073</v>
      </c>
      <c r="D3347">
        <f t="shared" si="364"/>
        <v>2023</v>
      </c>
      <c r="E3347">
        <f t="shared" si="365"/>
        <v>5</v>
      </c>
      <c r="F3347">
        <f>DAY('Dash Board'!$C$12+COUNT('Daily reducing balance'!$F$4:F3346))</f>
        <v>27</v>
      </c>
      <c r="G3347" s="8">
        <f t="shared" si="366"/>
        <v>173612.65472978161</v>
      </c>
      <c r="H3347" s="6">
        <f>G3347*'Dash Board'!$C$11/365</f>
        <v>49.943366429115258</v>
      </c>
      <c r="I3347" s="6">
        <f>H3347*'Dash Board'!$C$18/'Dash Board'!$C$11</f>
        <v>23.782555442435839</v>
      </c>
      <c r="J3347" s="6">
        <f>(G3347&gt;1)*PMT('Dash Board'!$C$11/365,$U$4,-'Dash Board'!$C$19)</f>
        <v>108.80376961660664</v>
      </c>
      <c r="K3347" s="6">
        <f t="shared" si="368"/>
        <v>0</v>
      </c>
      <c r="L3347" s="8">
        <f t="shared" si="369"/>
        <v>173553.79432659413</v>
      </c>
      <c r="N3347" s="8">
        <f t="shared" si="367"/>
        <v>85.021214174170808</v>
      </c>
      <c r="O3347" s="8">
        <f>IF(E3346&lt;&gt;E3347,SUM($N$4:N3347)-SUM($O$3:O3346),0)</f>
        <v>0</v>
      </c>
      <c r="P3347" s="6">
        <f>IF(B3347&gt;0,SUM($O$4:O3347)-SUM($P$3:P3346),0)</f>
        <v>0</v>
      </c>
      <c r="Q3347" s="6">
        <f t="shared" si="370"/>
        <v>23.782555442435839</v>
      </c>
      <c r="R3347" s="8">
        <f>IF(E3346&lt;&gt;E3347,SUM($Q$4:Q3347)-SUM($R$3:R3346),0)</f>
        <v>0</v>
      </c>
      <c r="S3347" s="6">
        <f>IF(B3347&gt;0,SUM($R$4:R3347)-SUM($S$3:S3346),0)</f>
        <v>0</v>
      </c>
    </row>
    <row r="3348" spans="1:19">
      <c r="A3348">
        <f>IF(E3347&lt;&gt;E3348,COUNTIF($A$4:A3347,"&lt;&gt;0")+1,0)</f>
        <v>0</v>
      </c>
      <c r="B3348">
        <f>IF(A3348&lt;&gt;0,IF(MOD(A3348,3)=0,COUNTIF($B$4:B3347,"&lt;&gt;0")+1,0),0)</f>
        <v>0</v>
      </c>
      <c r="C3348" s="9">
        <f>'Dash Board'!$C$12+COUNT('Daily reducing balance'!$F$4:F3347)</f>
        <v>45074</v>
      </c>
      <c r="D3348">
        <f t="shared" si="364"/>
        <v>2023</v>
      </c>
      <c r="E3348">
        <f t="shared" si="365"/>
        <v>5</v>
      </c>
      <c r="F3348">
        <f>DAY('Dash Board'!$C$12+COUNT('Daily reducing balance'!$F$4:F3347))</f>
        <v>28</v>
      </c>
      <c r="G3348" s="8">
        <f t="shared" si="366"/>
        <v>173553.79432659413</v>
      </c>
      <c r="H3348" s="6">
        <f>G3348*'Dash Board'!$C$11/365</f>
        <v>49.926433984362696</v>
      </c>
      <c r="I3348" s="6">
        <f>H3348*'Dash Board'!$C$18/'Dash Board'!$C$11</f>
        <v>23.77449237350605</v>
      </c>
      <c r="J3348" s="6">
        <f>(G3348&gt;1)*PMT('Dash Board'!$C$11/365,$U$4,-'Dash Board'!$C$19)</f>
        <v>108.80376961660664</v>
      </c>
      <c r="K3348" s="6">
        <f t="shared" si="368"/>
        <v>0</v>
      </c>
      <c r="L3348" s="8">
        <f t="shared" si="369"/>
        <v>173494.91699096188</v>
      </c>
      <c r="N3348" s="8">
        <f t="shared" si="367"/>
        <v>85.029277243100594</v>
      </c>
      <c r="O3348" s="8">
        <f>IF(E3347&lt;&gt;E3348,SUM($N$4:N3348)-SUM($O$3:O3347),0)</f>
        <v>0</v>
      </c>
      <c r="P3348" s="6">
        <f>IF(B3348&gt;0,SUM($O$4:O3348)-SUM($P$3:P3347),0)</f>
        <v>0</v>
      </c>
      <c r="Q3348" s="6">
        <f t="shared" si="370"/>
        <v>23.77449237350605</v>
      </c>
      <c r="R3348" s="8">
        <f>IF(E3347&lt;&gt;E3348,SUM($Q$4:Q3348)-SUM($R$3:R3347),0)</f>
        <v>0</v>
      </c>
      <c r="S3348" s="6">
        <f>IF(B3348&gt;0,SUM($R$4:R3348)-SUM($S$3:S3347),0)</f>
        <v>0</v>
      </c>
    </row>
    <row r="3349" spans="1:19">
      <c r="A3349">
        <f>IF(E3348&lt;&gt;E3349,COUNTIF($A$4:A3348,"&lt;&gt;0")+1,0)</f>
        <v>0</v>
      </c>
      <c r="B3349">
        <f>IF(A3349&lt;&gt;0,IF(MOD(A3349,3)=0,COUNTIF($B$4:B3348,"&lt;&gt;0")+1,0),0)</f>
        <v>0</v>
      </c>
      <c r="C3349" s="9">
        <f>'Dash Board'!$C$12+COUNT('Daily reducing balance'!$F$4:F3348)</f>
        <v>45075</v>
      </c>
      <c r="D3349">
        <f t="shared" si="364"/>
        <v>2023</v>
      </c>
      <c r="E3349">
        <f t="shared" si="365"/>
        <v>5</v>
      </c>
      <c r="F3349">
        <f>DAY('Dash Board'!$C$12+COUNT('Daily reducing balance'!$F$4:F3348))</f>
        <v>29</v>
      </c>
      <c r="G3349" s="8">
        <f t="shared" si="366"/>
        <v>173494.91699096188</v>
      </c>
      <c r="H3349" s="6">
        <f>G3349*'Dash Board'!$C$11/365</f>
        <v>49.909496668632862</v>
      </c>
      <c r="I3349" s="6">
        <f>H3349*'Dash Board'!$C$18/'Dash Board'!$C$11</f>
        <v>23.766426985063273</v>
      </c>
      <c r="J3349" s="6">
        <f>(G3349&gt;1)*PMT('Dash Board'!$C$11/365,$U$4,-'Dash Board'!$C$19)</f>
        <v>108.80376961660664</v>
      </c>
      <c r="K3349" s="6">
        <f t="shared" si="368"/>
        <v>0</v>
      </c>
      <c r="L3349" s="8">
        <f t="shared" si="369"/>
        <v>173436.0227180139</v>
      </c>
      <c r="N3349" s="8">
        <f t="shared" si="367"/>
        <v>85.037342631543368</v>
      </c>
      <c r="O3349" s="8">
        <f>IF(E3348&lt;&gt;E3349,SUM($N$4:N3349)-SUM($O$3:O3348),0)</f>
        <v>0</v>
      </c>
      <c r="P3349" s="6">
        <f>IF(B3349&gt;0,SUM($O$4:O3349)-SUM($P$3:P3348),0)</f>
        <v>0</v>
      </c>
      <c r="Q3349" s="6">
        <f t="shared" si="370"/>
        <v>23.766426985063273</v>
      </c>
      <c r="R3349" s="8">
        <f>IF(E3348&lt;&gt;E3349,SUM($Q$4:Q3349)-SUM($R$3:R3348),0)</f>
        <v>0</v>
      </c>
      <c r="S3349" s="6">
        <f>IF(B3349&gt;0,SUM($R$4:R3349)-SUM($S$3:S3348),0)</f>
        <v>0</v>
      </c>
    </row>
    <row r="3350" spans="1:19">
      <c r="A3350">
        <f>IF(E3349&lt;&gt;E3350,COUNTIF($A$4:A3349,"&lt;&gt;0")+1,0)</f>
        <v>0</v>
      </c>
      <c r="B3350">
        <f>IF(A3350&lt;&gt;0,IF(MOD(A3350,3)=0,COUNTIF($B$4:B3349,"&lt;&gt;0")+1,0),0)</f>
        <v>0</v>
      </c>
      <c r="C3350" s="9">
        <f>'Dash Board'!$C$12+COUNT('Daily reducing balance'!$F$4:F3349)</f>
        <v>45076</v>
      </c>
      <c r="D3350">
        <f t="shared" si="364"/>
        <v>2023</v>
      </c>
      <c r="E3350">
        <f t="shared" si="365"/>
        <v>5</v>
      </c>
      <c r="F3350">
        <f>DAY('Dash Board'!$C$12+COUNT('Daily reducing balance'!$F$4:F3349))</f>
        <v>30</v>
      </c>
      <c r="G3350" s="8">
        <f t="shared" si="366"/>
        <v>173436.0227180139</v>
      </c>
      <c r="H3350" s="6">
        <f>G3350*'Dash Board'!$C$11/365</f>
        <v>49.892554480524545</v>
      </c>
      <c r="I3350" s="6">
        <f>H3350*'Dash Board'!$C$18/'Dash Board'!$C$11</f>
        <v>23.75835927644026</v>
      </c>
      <c r="J3350" s="6">
        <f>(G3350&gt;1)*PMT('Dash Board'!$C$11/365,$U$4,-'Dash Board'!$C$19)</f>
        <v>108.80376961660664</v>
      </c>
      <c r="K3350" s="6">
        <f t="shared" si="368"/>
        <v>0</v>
      </c>
      <c r="L3350" s="8">
        <f t="shared" si="369"/>
        <v>173377.11150287781</v>
      </c>
      <c r="N3350" s="8">
        <f t="shared" si="367"/>
        <v>85.045410340166384</v>
      </c>
      <c r="O3350" s="8">
        <f>IF(E3349&lt;&gt;E3350,SUM($N$4:N3350)-SUM($O$3:O3349),0)</f>
        <v>0</v>
      </c>
      <c r="P3350" s="6">
        <f>IF(B3350&gt;0,SUM($O$4:O3350)-SUM($P$3:P3349),0)</f>
        <v>0</v>
      </c>
      <c r="Q3350" s="6">
        <f t="shared" si="370"/>
        <v>23.75835927644026</v>
      </c>
      <c r="R3350" s="8">
        <f>IF(E3349&lt;&gt;E3350,SUM($Q$4:Q3350)-SUM($R$3:R3349),0)</f>
        <v>0</v>
      </c>
      <c r="S3350" s="6">
        <f>IF(B3350&gt;0,SUM($R$4:R3350)-SUM($S$3:S3349),0)</f>
        <v>0</v>
      </c>
    </row>
    <row r="3351" spans="1:19">
      <c r="A3351">
        <f>IF(E3350&lt;&gt;E3351,COUNTIF($A$4:A3350,"&lt;&gt;0")+1,0)</f>
        <v>0</v>
      </c>
      <c r="B3351">
        <f>IF(A3351&lt;&gt;0,IF(MOD(A3351,3)=0,COUNTIF($B$4:B3350,"&lt;&gt;0")+1,0),0)</f>
        <v>0</v>
      </c>
      <c r="C3351" s="9">
        <f>'Dash Board'!$C$12+COUNT('Daily reducing balance'!$F$4:F3350)</f>
        <v>45077</v>
      </c>
      <c r="D3351">
        <f t="shared" si="364"/>
        <v>2023</v>
      </c>
      <c r="E3351">
        <f t="shared" si="365"/>
        <v>5</v>
      </c>
      <c r="F3351">
        <f>DAY('Dash Board'!$C$12+COUNT('Daily reducing balance'!$F$4:F3350))</f>
        <v>31</v>
      </c>
      <c r="G3351" s="8">
        <f t="shared" si="366"/>
        <v>173377.11150287781</v>
      </c>
      <c r="H3351" s="6">
        <f>G3351*'Dash Board'!$C$11/365</f>
        <v>49.875607418636086</v>
      </c>
      <c r="I3351" s="6">
        <f>H3351*'Dash Board'!$C$18/'Dash Board'!$C$11</f>
        <v>23.750289246969569</v>
      </c>
      <c r="J3351" s="6">
        <f>(G3351&gt;1)*PMT('Dash Board'!$C$11/365,$U$4,-'Dash Board'!$C$19)</f>
        <v>108.80376961660664</v>
      </c>
      <c r="K3351" s="6">
        <f t="shared" si="368"/>
        <v>0</v>
      </c>
      <c r="L3351" s="8">
        <f t="shared" si="369"/>
        <v>173318.18334067983</v>
      </c>
      <c r="N3351" s="8">
        <f t="shared" si="367"/>
        <v>85.053480369637072</v>
      </c>
      <c r="O3351" s="8">
        <f>IF(E3350&lt;&gt;E3351,SUM($N$4:N3351)-SUM($O$3:O3350),0)</f>
        <v>0</v>
      </c>
      <c r="P3351" s="6">
        <f>IF(B3351&gt;0,SUM($O$4:O3351)-SUM($P$3:P3350),0)</f>
        <v>0</v>
      </c>
      <c r="Q3351" s="6">
        <f t="shared" si="370"/>
        <v>23.750289246969569</v>
      </c>
      <c r="R3351" s="8">
        <f>IF(E3350&lt;&gt;E3351,SUM($Q$4:Q3351)-SUM($R$3:R3350),0)</f>
        <v>0</v>
      </c>
      <c r="S3351" s="6">
        <f>IF(B3351&gt;0,SUM($R$4:R3351)-SUM($S$3:S3350),0)</f>
        <v>0</v>
      </c>
    </row>
    <row r="3352" spans="1:19">
      <c r="A3352">
        <f>IF(E3351&lt;&gt;E3352,COUNTIF($A$4:A3351,"&lt;&gt;0")+1,0)</f>
        <v>110</v>
      </c>
      <c r="B3352">
        <f>IF(A3352&lt;&gt;0,IF(MOD(A3352,3)=0,COUNTIF($B$4:B3351,"&lt;&gt;0")+1,0),0)</f>
        <v>0</v>
      </c>
      <c r="C3352" s="9">
        <f>'Dash Board'!$C$12+COUNT('Daily reducing balance'!$F$4:F3351)</f>
        <v>45078</v>
      </c>
      <c r="D3352">
        <f t="shared" si="364"/>
        <v>2023</v>
      </c>
      <c r="E3352">
        <f t="shared" si="365"/>
        <v>6</v>
      </c>
      <c r="F3352">
        <f>DAY('Dash Board'!$C$12+COUNT('Daily reducing balance'!$F$4:F3351))</f>
        <v>1</v>
      </c>
      <c r="G3352" s="8">
        <f t="shared" si="366"/>
        <v>173318.18334067983</v>
      </c>
      <c r="H3352" s="6">
        <f>G3352*'Dash Board'!$C$11/365</f>
        <v>49.858655481565421</v>
      </c>
      <c r="I3352" s="6">
        <f>H3352*'Dash Board'!$C$18/'Dash Board'!$C$11</f>
        <v>23.742216895983539</v>
      </c>
      <c r="J3352" s="6">
        <f>(G3352&gt;1)*PMT('Dash Board'!$C$11/365,$U$4,-'Dash Board'!$C$19)</f>
        <v>108.80376961660664</v>
      </c>
      <c r="K3352" s="6">
        <f t="shared" si="368"/>
        <v>3264.1130884981981</v>
      </c>
      <c r="L3352" s="8">
        <f t="shared" si="369"/>
        <v>173259.23822654478</v>
      </c>
      <c r="N3352" s="8">
        <f t="shared" si="367"/>
        <v>85.061552720623098</v>
      </c>
      <c r="O3352" s="8">
        <f>IF(E3351&lt;&gt;E3352,SUM($N$4:N3352)-SUM($O$3:O3351),0)</f>
        <v>2633.1649053674191</v>
      </c>
      <c r="P3352" s="6">
        <f>IF(B3352&gt;0,SUM($O$4:O3352)-SUM($P$3:P3351),0)</f>
        <v>0</v>
      </c>
      <c r="Q3352" s="6">
        <f t="shared" si="370"/>
        <v>23.742216895983539</v>
      </c>
      <c r="R3352" s="8">
        <f>IF(E3351&lt;&gt;E3352,SUM($Q$4:Q3352)-SUM($R$3:R3351),0)</f>
        <v>739.7519527473487</v>
      </c>
      <c r="S3352" s="6">
        <f>IF(B3352&gt;0,SUM($R$4:R3352)-SUM($S$3:S3351),0)</f>
        <v>0</v>
      </c>
    </row>
    <row r="3353" spans="1:19">
      <c r="A3353">
        <f>IF(E3352&lt;&gt;E3353,COUNTIF($A$4:A3352,"&lt;&gt;0")+1,0)</f>
        <v>0</v>
      </c>
      <c r="B3353">
        <f>IF(A3353&lt;&gt;0,IF(MOD(A3353,3)=0,COUNTIF($B$4:B3352,"&lt;&gt;0")+1,0),0)</f>
        <v>0</v>
      </c>
      <c r="C3353" s="9">
        <f>'Dash Board'!$C$12+COUNT('Daily reducing balance'!$F$4:F3352)</f>
        <v>45079</v>
      </c>
      <c r="D3353">
        <f t="shared" si="364"/>
        <v>2023</v>
      </c>
      <c r="E3353">
        <f t="shared" si="365"/>
        <v>6</v>
      </c>
      <c r="F3353">
        <f>DAY('Dash Board'!$C$12+COUNT('Daily reducing balance'!$F$4:F3352))</f>
        <v>2</v>
      </c>
      <c r="G3353" s="8">
        <f t="shared" si="366"/>
        <v>173259.23822654478</v>
      </c>
      <c r="H3353" s="6">
        <f>G3353*'Dash Board'!$C$11/365</f>
        <v>49.841698667910144</v>
      </c>
      <c r="I3353" s="6">
        <f>H3353*'Dash Board'!$C$18/'Dash Board'!$C$11</f>
        <v>23.734142222814356</v>
      </c>
      <c r="J3353" s="6">
        <f>(G3353&gt;1)*PMT('Dash Board'!$C$11/365,$U$4,-'Dash Board'!$C$19)</f>
        <v>108.80376961660664</v>
      </c>
      <c r="K3353" s="6">
        <f t="shared" si="368"/>
        <v>0</v>
      </c>
      <c r="L3353" s="8">
        <f t="shared" si="369"/>
        <v>173200.27615559608</v>
      </c>
      <c r="N3353" s="8">
        <f t="shared" si="367"/>
        <v>85.069627393792288</v>
      </c>
      <c r="O3353" s="8">
        <f>IF(E3352&lt;&gt;E3353,SUM($N$4:N3353)-SUM($O$3:O3352),0)</f>
        <v>0</v>
      </c>
      <c r="P3353" s="6">
        <f>IF(B3353&gt;0,SUM($O$4:O3353)-SUM($P$3:P3352),0)</f>
        <v>0</v>
      </c>
      <c r="Q3353" s="6">
        <f t="shared" si="370"/>
        <v>23.734142222814356</v>
      </c>
      <c r="R3353" s="8">
        <f>IF(E3352&lt;&gt;E3353,SUM($Q$4:Q3353)-SUM($R$3:R3352),0)</f>
        <v>0</v>
      </c>
      <c r="S3353" s="6">
        <f>IF(B3353&gt;0,SUM($R$4:R3353)-SUM($S$3:S3352),0)</f>
        <v>0</v>
      </c>
    </row>
    <row r="3354" spans="1:19">
      <c r="A3354">
        <f>IF(E3353&lt;&gt;E3354,COUNTIF($A$4:A3353,"&lt;&gt;0")+1,0)</f>
        <v>0</v>
      </c>
      <c r="B3354">
        <f>IF(A3354&lt;&gt;0,IF(MOD(A3354,3)=0,COUNTIF($B$4:B3353,"&lt;&gt;0")+1,0),0)</f>
        <v>0</v>
      </c>
      <c r="C3354" s="9">
        <f>'Dash Board'!$C$12+COUNT('Daily reducing balance'!$F$4:F3353)</f>
        <v>45080</v>
      </c>
      <c r="D3354">
        <f t="shared" si="364"/>
        <v>2023</v>
      </c>
      <c r="E3354">
        <f t="shared" si="365"/>
        <v>6</v>
      </c>
      <c r="F3354">
        <f>DAY('Dash Board'!$C$12+COUNT('Daily reducing balance'!$F$4:F3353))</f>
        <v>3</v>
      </c>
      <c r="G3354" s="8">
        <f t="shared" si="366"/>
        <v>173200.27615559608</v>
      </c>
      <c r="H3354" s="6">
        <f>G3354*'Dash Board'!$C$11/365</f>
        <v>49.82473697626736</v>
      </c>
      <c r="I3354" s="6">
        <f>H3354*'Dash Board'!$C$18/'Dash Board'!$C$11</f>
        <v>23.726065226793985</v>
      </c>
      <c r="J3354" s="6">
        <f>(G3354&gt;1)*PMT('Dash Board'!$C$11/365,$U$4,-'Dash Board'!$C$19)</f>
        <v>108.80376961660664</v>
      </c>
      <c r="K3354" s="6">
        <f t="shared" si="368"/>
        <v>0</v>
      </c>
      <c r="L3354" s="8">
        <f t="shared" si="369"/>
        <v>173141.29712295573</v>
      </c>
      <c r="N3354" s="8">
        <f t="shared" si="367"/>
        <v>85.077704389812652</v>
      </c>
      <c r="O3354" s="8">
        <f>IF(E3353&lt;&gt;E3354,SUM($N$4:N3354)-SUM($O$3:O3353),0)</f>
        <v>0</v>
      </c>
      <c r="P3354" s="6">
        <f>IF(B3354&gt;0,SUM($O$4:O3354)-SUM($P$3:P3353),0)</f>
        <v>0</v>
      </c>
      <c r="Q3354" s="6">
        <f t="shared" si="370"/>
        <v>23.726065226793985</v>
      </c>
      <c r="R3354" s="8">
        <f>IF(E3353&lt;&gt;E3354,SUM($Q$4:Q3354)-SUM($R$3:R3353),0)</f>
        <v>0</v>
      </c>
      <c r="S3354" s="6">
        <f>IF(B3354&gt;0,SUM($R$4:R3354)-SUM($S$3:S3353),0)</f>
        <v>0</v>
      </c>
    </row>
    <row r="3355" spans="1:19">
      <c r="A3355">
        <f>IF(E3354&lt;&gt;E3355,COUNTIF($A$4:A3354,"&lt;&gt;0")+1,0)</f>
        <v>0</v>
      </c>
      <c r="B3355">
        <f>IF(A3355&lt;&gt;0,IF(MOD(A3355,3)=0,COUNTIF($B$4:B3354,"&lt;&gt;0")+1,0),0)</f>
        <v>0</v>
      </c>
      <c r="C3355" s="9">
        <f>'Dash Board'!$C$12+COUNT('Daily reducing balance'!$F$4:F3354)</f>
        <v>45081</v>
      </c>
      <c r="D3355">
        <f t="shared" si="364"/>
        <v>2023</v>
      </c>
      <c r="E3355">
        <f t="shared" si="365"/>
        <v>6</v>
      </c>
      <c r="F3355">
        <f>DAY('Dash Board'!$C$12+COUNT('Daily reducing balance'!$F$4:F3354))</f>
        <v>4</v>
      </c>
      <c r="G3355" s="8">
        <f t="shared" si="366"/>
        <v>173141.29712295573</v>
      </c>
      <c r="H3355" s="6">
        <f>G3355*'Dash Board'!$C$11/365</f>
        <v>49.807770405233839</v>
      </c>
      <c r="I3355" s="6">
        <f>H3355*'Dash Board'!$C$18/'Dash Board'!$C$11</f>
        <v>23.717985907254214</v>
      </c>
      <c r="J3355" s="6">
        <f>(G3355&gt;1)*PMT('Dash Board'!$C$11/365,$U$4,-'Dash Board'!$C$19)</f>
        <v>108.80376961660664</v>
      </c>
      <c r="K3355" s="6">
        <f t="shared" si="368"/>
        <v>0</v>
      </c>
      <c r="L3355" s="8">
        <f t="shared" si="369"/>
        <v>173082.30112374434</v>
      </c>
      <c r="N3355" s="8">
        <f t="shared" si="367"/>
        <v>85.085783709352427</v>
      </c>
      <c r="O3355" s="8">
        <f>IF(E3354&lt;&gt;E3355,SUM($N$4:N3355)-SUM($O$3:O3354),0)</f>
        <v>0</v>
      </c>
      <c r="P3355" s="6">
        <f>IF(B3355&gt;0,SUM($O$4:O3355)-SUM($P$3:P3354),0)</f>
        <v>0</v>
      </c>
      <c r="Q3355" s="6">
        <f t="shared" si="370"/>
        <v>23.717985907254214</v>
      </c>
      <c r="R3355" s="8">
        <f>IF(E3354&lt;&gt;E3355,SUM($Q$4:Q3355)-SUM($R$3:R3354),0)</f>
        <v>0</v>
      </c>
      <c r="S3355" s="6">
        <f>IF(B3355&gt;0,SUM($R$4:R3355)-SUM($S$3:S3354),0)</f>
        <v>0</v>
      </c>
    </row>
    <row r="3356" spans="1:19">
      <c r="A3356">
        <f>IF(E3355&lt;&gt;E3356,COUNTIF($A$4:A3355,"&lt;&gt;0")+1,0)</f>
        <v>0</v>
      </c>
      <c r="B3356">
        <f>IF(A3356&lt;&gt;0,IF(MOD(A3356,3)=0,COUNTIF($B$4:B3355,"&lt;&gt;0")+1,0),0)</f>
        <v>0</v>
      </c>
      <c r="C3356" s="9">
        <f>'Dash Board'!$C$12+COUNT('Daily reducing balance'!$F$4:F3355)</f>
        <v>45082</v>
      </c>
      <c r="D3356">
        <f t="shared" si="364"/>
        <v>2023</v>
      </c>
      <c r="E3356">
        <f t="shared" si="365"/>
        <v>6</v>
      </c>
      <c r="F3356">
        <f>DAY('Dash Board'!$C$12+COUNT('Daily reducing balance'!$F$4:F3355))</f>
        <v>5</v>
      </c>
      <c r="G3356" s="8">
        <f t="shared" si="366"/>
        <v>173082.30112374434</v>
      </c>
      <c r="H3356" s="6">
        <f>G3356*'Dash Board'!$C$11/365</f>
        <v>49.790798953405904</v>
      </c>
      <c r="I3356" s="6">
        <f>H3356*'Dash Board'!$C$18/'Dash Board'!$C$11</f>
        <v>23.709904263526624</v>
      </c>
      <c r="J3356" s="6">
        <f>(G3356&gt;1)*PMT('Dash Board'!$C$11/365,$U$4,-'Dash Board'!$C$19)</f>
        <v>108.80376961660664</v>
      </c>
      <c r="K3356" s="6">
        <f t="shared" si="368"/>
        <v>0</v>
      </c>
      <c r="L3356" s="8">
        <f t="shared" si="369"/>
        <v>173023.28815308114</v>
      </c>
      <c r="N3356" s="8">
        <f t="shared" si="367"/>
        <v>85.09386535308002</v>
      </c>
      <c r="O3356" s="8">
        <f>IF(E3355&lt;&gt;E3356,SUM($N$4:N3356)-SUM($O$3:O3355),0)</f>
        <v>0</v>
      </c>
      <c r="P3356" s="6">
        <f>IF(B3356&gt;0,SUM($O$4:O3356)-SUM($P$3:P3355),0)</f>
        <v>0</v>
      </c>
      <c r="Q3356" s="6">
        <f t="shared" si="370"/>
        <v>23.709904263526624</v>
      </c>
      <c r="R3356" s="8">
        <f>IF(E3355&lt;&gt;E3356,SUM($Q$4:Q3356)-SUM($R$3:R3355),0)</f>
        <v>0</v>
      </c>
      <c r="S3356" s="6">
        <f>IF(B3356&gt;0,SUM($R$4:R3356)-SUM($S$3:S3355),0)</f>
        <v>0</v>
      </c>
    </row>
    <row r="3357" spans="1:19">
      <c r="A3357">
        <f>IF(E3356&lt;&gt;E3357,COUNTIF($A$4:A3356,"&lt;&gt;0")+1,0)</f>
        <v>0</v>
      </c>
      <c r="B3357">
        <f>IF(A3357&lt;&gt;0,IF(MOD(A3357,3)=0,COUNTIF($B$4:B3356,"&lt;&gt;0")+1,0),0)</f>
        <v>0</v>
      </c>
      <c r="C3357" s="9">
        <f>'Dash Board'!$C$12+COUNT('Daily reducing balance'!$F$4:F3356)</f>
        <v>45083</v>
      </c>
      <c r="D3357">
        <f t="shared" si="364"/>
        <v>2023</v>
      </c>
      <c r="E3357">
        <f t="shared" si="365"/>
        <v>6</v>
      </c>
      <c r="F3357">
        <f>DAY('Dash Board'!$C$12+COUNT('Daily reducing balance'!$F$4:F3356))</f>
        <v>6</v>
      </c>
      <c r="G3357" s="8">
        <f t="shared" si="366"/>
        <v>173023.28815308114</v>
      </c>
      <c r="H3357" s="6">
        <f>G3357*'Dash Board'!$C$11/365</f>
        <v>49.773822619379501</v>
      </c>
      <c r="I3357" s="6">
        <f>H3357*'Dash Board'!$C$18/'Dash Board'!$C$11</f>
        <v>23.701820294942625</v>
      </c>
      <c r="J3357" s="6">
        <f>(G3357&gt;1)*PMT('Dash Board'!$C$11/365,$U$4,-'Dash Board'!$C$19)</f>
        <v>108.80376961660664</v>
      </c>
      <c r="K3357" s="6">
        <f t="shared" si="368"/>
        <v>0</v>
      </c>
      <c r="L3357" s="8">
        <f t="shared" si="369"/>
        <v>172964.2582060839</v>
      </c>
      <c r="N3357" s="8">
        <f t="shared" si="367"/>
        <v>85.101949321664023</v>
      </c>
      <c r="O3357" s="8">
        <f>IF(E3356&lt;&gt;E3357,SUM($N$4:N3357)-SUM($O$3:O3356),0)</f>
        <v>0</v>
      </c>
      <c r="P3357" s="6">
        <f>IF(B3357&gt;0,SUM($O$4:O3357)-SUM($P$3:P3356),0)</f>
        <v>0</v>
      </c>
      <c r="Q3357" s="6">
        <f t="shared" si="370"/>
        <v>23.701820294942625</v>
      </c>
      <c r="R3357" s="8">
        <f>IF(E3356&lt;&gt;E3357,SUM($Q$4:Q3357)-SUM($R$3:R3356),0)</f>
        <v>0</v>
      </c>
      <c r="S3357" s="6">
        <f>IF(B3357&gt;0,SUM($R$4:R3357)-SUM($S$3:S3356),0)</f>
        <v>0</v>
      </c>
    </row>
    <row r="3358" spans="1:19">
      <c r="A3358">
        <f>IF(E3357&lt;&gt;E3358,COUNTIF($A$4:A3357,"&lt;&gt;0")+1,0)</f>
        <v>0</v>
      </c>
      <c r="B3358">
        <f>IF(A3358&lt;&gt;0,IF(MOD(A3358,3)=0,COUNTIF($B$4:B3357,"&lt;&gt;0")+1,0),0)</f>
        <v>0</v>
      </c>
      <c r="C3358" s="9">
        <f>'Dash Board'!$C$12+COUNT('Daily reducing balance'!$F$4:F3357)</f>
        <v>45084</v>
      </c>
      <c r="D3358">
        <f t="shared" si="364"/>
        <v>2023</v>
      </c>
      <c r="E3358">
        <f t="shared" si="365"/>
        <v>6</v>
      </c>
      <c r="F3358">
        <f>DAY('Dash Board'!$C$12+COUNT('Daily reducing balance'!$F$4:F3357))</f>
        <v>7</v>
      </c>
      <c r="G3358" s="8">
        <f t="shared" si="366"/>
        <v>172964.2582060839</v>
      </c>
      <c r="H3358" s="6">
        <f>G3358*'Dash Board'!$C$11/365</f>
        <v>49.756841401750158</v>
      </c>
      <c r="I3358" s="6">
        <f>H3358*'Dash Board'!$C$18/'Dash Board'!$C$11</f>
        <v>23.693734000833409</v>
      </c>
      <c r="J3358" s="6">
        <f>(G3358&gt;1)*PMT('Dash Board'!$C$11/365,$U$4,-'Dash Board'!$C$19)</f>
        <v>108.80376961660664</v>
      </c>
      <c r="K3358" s="6">
        <f t="shared" si="368"/>
        <v>0</v>
      </c>
      <c r="L3358" s="8">
        <f t="shared" si="369"/>
        <v>172905.21127786904</v>
      </c>
      <c r="N3358" s="8">
        <f t="shared" si="367"/>
        <v>85.110035615773228</v>
      </c>
      <c r="O3358" s="8">
        <f>IF(E3357&lt;&gt;E3358,SUM($N$4:N3358)-SUM($O$3:O3357),0)</f>
        <v>0</v>
      </c>
      <c r="P3358" s="6">
        <f>IF(B3358&gt;0,SUM($O$4:O3358)-SUM($P$3:P3357),0)</f>
        <v>0</v>
      </c>
      <c r="Q3358" s="6">
        <f t="shared" si="370"/>
        <v>23.693734000833409</v>
      </c>
      <c r="R3358" s="8">
        <f>IF(E3357&lt;&gt;E3358,SUM($Q$4:Q3358)-SUM($R$3:R3357),0)</f>
        <v>0</v>
      </c>
      <c r="S3358" s="6">
        <f>IF(B3358&gt;0,SUM($R$4:R3358)-SUM($S$3:S3357),0)</f>
        <v>0</v>
      </c>
    </row>
    <row r="3359" spans="1:19">
      <c r="A3359">
        <f>IF(E3358&lt;&gt;E3359,COUNTIF($A$4:A3358,"&lt;&gt;0")+1,0)</f>
        <v>0</v>
      </c>
      <c r="B3359">
        <f>IF(A3359&lt;&gt;0,IF(MOD(A3359,3)=0,COUNTIF($B$4:B3358,"&lt;&gt;0")+1,0),0)</f>
        <v>0</v>
      </c>
      <c r="C3359" s="9">
        <f>'Dash Board'!$C$12+COUNT('Daily reducing balance'!$F$4:F3358)</f>
        <v>45085</v>
      </c>
      <c r="D3359">
        <f t="shared" si="364"/>
        <v>2023</v>
      </c>
      <c r="E3359">
        <f t="shared" si="365"/>
        <v>6</v>
      </c>
      <c r="F3359">
        <f>DAY('Dash Board'!$C$12+COUNT('Daily reducing balance'!$F$4:F3358))</f>
        <v>8</v>
      </c>
      <c r="G3359" s="8">
        <f t="shared" si="366"/>
        <v>172905.21127786904</v>
      </c>
      <c r="H3359" s="6">
        <f>G3359*'Dash Board'!$C$11/365</f>
        <v>49.73985529911301</v>
      </c>
      <c r="I3359" s="6">
        <f>H3359*'Dash Board'!$C$18/'Dash Board'!$C$11</f>
        <v>23.685645380530008</v>
      </c>
      <c r="J3359" s="6">
        <f>(G3359&gt;1)*PMT('Dash Board'!$C$11/365,$U$4,-'Dash Board'!$C$19)</f>
        <v>108.80376961660664</v>
      </c>
      <c r="K3359" s="6">
        <f t="shared" si="368"/>
        <v>0</v>
      </c>
      <c r="L3359" s="8">
        <f t="shared" si="369"/>
        <v>172846.14736355154</v>
      </c>
      <c r="N3359" s="8">
        <f t="shared" si="367"/>
        <v>85.118124236076639</v>
      </c>
      <c r="O3359" s="8">
        <f>IF(E3358&lt;&gt;E3359,SUM($N$4:N3359)-SUM($O$3:O3358),0)</f>
        <v>0</v>
      </c>
      <c r="P3359" s="6">
        <f>IF(B3359&gt;0,SUM($O$4:O3359)-SUM($P$3:P3358),0)</f>
        <v>0</v>
      </c>
      <c r="Q3359" s="6">
        <f t="shared" si="370"/>
        <v>23.685645380530008</v>
      </c>
      <c r="R3359" s="8">
        <f>IF(E3358&lt;&gt;E3359,SUM($Q$4:Q3359)-SUM($R$3:R3358),0)</f>
        <v>0</v>
      </c>
      <c r="S3359" s="6">
        <f>IF(B3359&gt;0,SUM($R$4:R3359)-SUM($S$3:S3358),0)</f>
        <v>0</v>
      </c>
    </row>
    <row r="3360" spans="1:19">
      <c r="A3360">
        <f>IF(E3359&lt;&gt;E3360,COUNTIF($A$4:A3359,"&lt;&gt;0")+1,0)</f>
        <v>0</v>
      </c>
      <c r="B3360">
        <f>IF(A3360&lt;&gt;0,IF(MOD(A3360,3)=0,COUNTIF($B$4:B3359,"&lt;&gt;0")+1,0),0)</f>
        <v>0</v>
      </c>
      <c r="C3360" s="9">
        <f>'Dash Board'!$C$12+COUNT('Daily reducing balance'!$F$4:F3359)</f>
        <v>45086</v>
      </c>
      <c r="D3360">
        <f t="shared" si="364"/>
        <v>2023</v>
      </c>
      <c r="E3360">
        <f t="shared" si="365"/>
        <v>6</v>
      </c>
      <c r="F3360">
        <f>DAY('Dash Board'!$C$12+COUNT('Daily reducing balance'!$F$4:F3359))</f>
        <v>9</v>
      </c>
      <c r="G3360" s="8">
        <f t="shared" si="366"/>
        <v>172846.14736355154</v>
      </c>
      <c r="H3360" s="6">
        <f>G3360*'Dash Board'!$C$11/365</f>
        <v>49.722864310062768</v>
      </c>
      <c r="I3360" s="6">
        <f>H3360*'Dash Board'!$C$18/'Dash Board'!$C$11</f>
        <v>23.677554433363227</v>
      </c>
      <c r="J3360" s="6">
        <f>(G3360&gt;1)*PMT('Dash Board'!$C$11/365,$U$4,-'Dash Board'!$C$19)</f>
        <v>108.80376961660664</v>
      </c>
      <c r="K3360" s="6">
        <f t="shared" si="368"/>
        <v>0</v>
      </c>
      <c r="L3360" s="8">
        <f t="shared" si="369"/>
        <v>172787.06645824498</v>
      </c>
      <c r="N3360" s="8">
        <f t="shared" si="367"/>
        <v>85.126215183243417</v>
      </c>
      <c r="O3360" s="8">
        <f>IF(E3359&lt;&gt;E3360,SUM($N$4:N3360)-SUM($O$3:O3359),0)</f>
        <v>0</v>
      </c>
      <c r="P3360" s="6">
        <f>IF(B3360&gt;0,SUM($O$4:O3360)-SUM($P$3:P3359),0)</f>
        <v>0</v>
      </c>
      <c r="Q3360" s="6">
        <f t="shared" si="370"/>
        <v>23.677554433363227</v>
      </c>
      <c r="R3360" s="8">
        <f>IF(E3359&lt;&gt;E3360,SUM($Q$4:Q3360)-SUM($R$3:R3359),0)</f>
        <v>0</v>
      </c>
      <c r="S3360" s="6">
        <f>IF(B3360&gt;0,SUM($R$4:R3360)-SUM($S$3:S3359),0)</f>
        <v>0</v>
      </c>
    </row>
    <row r="3361" spans="1:19">
      <c r="A3361">
        <f>IF(E3360&lt;&gt;E3361,COUNTIF($A$4:A3360,"&lt;&gt;0")+1,0)</f>
        <v>0</v>
      </c>
      <c r="B3361">
        <f>IF(A3361&lt;&gt;0,IF(MOD(A3361,3)=0,COUNTIF($B$4:B3360,"&lt;&gt;0")+1,0),0)</f>
        <v>0</v>
      </c>
      <c r="C3361" s="9">
        <f>'Dash Board'!$C$12+COUNT('Daily reducing balance'!$F$4:F3360)</f>
        <v>45087</v>
      </c>
      <c r="D3361">
        <f t="shared" si="364"/>
        <v>2023</v>
      </c>
      <c r="E3361">
        <f t="shared" si="365"/>
        <v>6</v>
      </c>
      <c r="F3361">
        <f>DAY('Dash Board'!$C$12+COUNT('Daily reducing balance'!$F$4:F3360))</f>
        <v>10</v>
      </c>
      <c r="G3361" s="8">
        <f t="shared" si="366"/>
        <v>172787.06645824498</v>
      </c>
      <c r="H3361" s="6">
        <f>G3361*'Dash Board'!$C$11/365</f>
        <v>49.705868433193764</v>
      </c>
      <c r="I3361" s="6">
        <f>H3361*'Dash Board'!$C$18/'Dash Board'!$C$11</f>
        <v>23.669461158663701</v>
      </c>
      <c r="J3361" s="6">
        <f>(G3361&gt;1)*PMT('Dash Board'!$C$11/365,$U$4,-'Dash Board'!$C$19)</f>
        <v>108.80376961660664</v>
      </c>
      <c r="K3361" s="6">
        <f t="shared" si="368"/>
        <v>0</v>
      </c>
      <c r="L3361" s="8">
        <f t="shared" si="369"/>
        <v>172727.96855706157</v>
      </c>
      <c r="N3361" s="8">
        <f t="shared" si="367"/>
        <v>85.13430845794295</v>
      </c>
      <c r="O3361" s="8">
        <f>IF(E3360&lt;&gt;E3361,SUM($N$4:N3361)-SUM($O$3:O3360),0)</f>
        <v>0</v>
      </c>
      <c r="P3361" s="6">
        <f>IF(B3361&gt;0,SUM($O$4:O3361)-SUM($P$3:P3360),0)</f>
        <v>0</v>
      </c>
      <c r="Q3361" s="6">
        <f t="shared" si="370"/>
        <v>23.669461158663701</v>
      </c>
      <c r="R3361" s="8">
        <f>IF(E3360&lt;&gt;E3361,SUM($Q$4:Q3361)-SUM($R$3:R3360),0)</f>
        <v>0</v>
      </c>
      <c r="S3361" s="6">
        <f>IF(B3361&gt;0,SUM($R$4:R3361)-SUM($S$3:S3360),0)</f>
        <v>0</v>
      </c>
    </row>
    <row r="3362" spans="1:19">
      <c r="A3362">
        <f>IF(E3361&lt;&gt;E3362,COUNTIF($A$4:A3361,"&lt;&gt;0")+1,0)</f>
        <v>0</v>
      </c>
      <c r="B3362">
        <f>IF(A3362&lt;&gt;0,IF(MOD(A3362,3)=0,COUNTIF($B$4:B3361,"&lt;&gt;0")+1,0),0)</f>
        <v>0</v>
      </c>
      <c r="C3362" s="9">
        <f>'Dash Board'!$C$12+COUNT('Daily reducing balance'!$F$4:F3361)</f>
        <v>45088</v>
      </c>
      <c r="D3362">
        <f t="shared" si="364"/>
        <v>2023</v>
      </c>
      <c r="E3362">
        <f t="shared" si="365"/>
        <v>6</v>
      </c>
      <c r="F3362">
        <f>DAY('Dash Board'!$C$12+COUNT('Daily reducing balance'!$F$4:F3361))</f>
        <v>11</v>
      </c>
      <c r="G3362" s="8">
        <f t="shared" si="366"/>
        <v>172727.96855706157</v>
      </c>
      <c r="H3362" s="6">
        <f>G3362*'Dash Board'!$C$11/365</f>
        <v>49.688867667099899</v>
      </c>
      <c r="I3362" s="6">
        <f>H3362*'Dash Board'!$C$18/'Dash Board'!$C$11</f>
        <v>23.661365555761858</v>
      </c>
      <c r="J3362" s="6">
        <f>(G3362&gt;1)*PMT('Dash Board'!$C$11/365,$U$4,-'Dash Board'!$C$19)</f>
        <v>108.80376961660664</v>
      </c>
      <c r="K3362" s="6">
        <f t="shared" si="368"/>
        <v>0</v>
      </c>
      <c r="L3362" s="8">
        <f t="shared" si="369"/>
        <v>172668.85365511206</v>
      </c>
      <c r="N3362" s="8">
        <f t="shared" si="367"/>
        <v>85.142404060844783</v>
      </c>
      <c r="O3362" s="8">
        <f>IF(E3361&lt;&gt;E3362,SUM($N$4:N3362)-SUM($O$3:O3361),0)</f>
        <v>0</v>
      </c>
      <c r="P3362" s="6">
        <f>IF(B3362&gt;0,SUM($O$4:O3362)-SUM($P$3:P3361),0)</f>
        <v>0</v>
      </c>
      <c r="Q3362" s="6">
        <f t="shared" si="370"/>
        <v>23.661365555761858</v>
      </c>
      <c r="R3362" s="8">
        <f>IF(E3361&lt;&gt;E3362,SUM($Q$4:Q3362)-SUM($R$3:R3361),0)</f>
        <v>0</v>
      </c>
      <c r="S3362" s="6">
        <f>IF(B3362&gt;0,SUM($R$4:R3362)-SUM($S$3:S3361),0)</f>
        <v>0</v>
      </c>
    </row>
    <row r="3363" spans="1:19">
      <c r="A3363">
        <f>IF(E3362&lt;&gt;E3363,COUNTIF($A$4:A3362,"&lt;&gt;0")+1,0)</f>
        <v>0</v>
      </c>
      <c r="B3363">
        <f>IF(A3363&lt;&gt;0,IF(MOD(A3363,3)=0,COUNTIF($B$4:B3362,"&lt;&gt;0")+1,0),0)</f>
        <v>0</v>
      </c>
      <c r="C3363" s="9">
        <f>'Dash Board'!$C$12+COUNT('Daily reducing balance'!$F$4:F3362)</f>
        <v>45089</v>
      </c>
      <c r="D3363">
        <f t="shared" si="364"/>
        <v>2023</v>
      </c>
      <c r="E3363">
        <f t="shared" si="365"/>
        <v>6</v>
      </c>
      <c r="F3363">
        <f>DAY('Dash Board'!$C$12+COUNT('Daily reducing balance'!$F$4:F3362))</f>
        <v>12</v>
      </c>
      <c r="G3363" s="8">
        <f t="shared" si="366"/>
        <v>172668.85365511206</v>
      </c>
      <c r="H3363" s="6">
        <f>G3363*'Dash Board'!$C$11/365</f>
        <v>49.671862010374703</v>
      </c>
      <c r="I3363" s="6">
        <f>H3363*'Dash Board'!$C$18/'Dash Board'!$C$11</f>
        <v>23.653267623987958</v>
      </c>
      <c r="J3363" s="6">
        <f>(G3363&gt;1)*PMT('Dash Board'!$C$11/365,$U$4,-'Dash Board'!$C$19)</f>
        <v>108.80376961660664</v>
      </c>
      <c r="K3363" s="6">
        <f t="shared" si="368"/>
        <v>0</v>
      </c>
      <c r="L3363" s="8">
        <f t="shared" si="369"/>
        <v>172609.72174750583</v>
      </c>
      <c r="N3363" s="8">
        <f t="shared" si="367"/>
        <v>85.150501992618686</v>
      </c>
      <c r="O3363" s="8">
        <f>IF(E3362&lt;&gt;E3363,SUM($N$4:N3363)-SUM($O$3:O3362),0)</f>
        <v>0</v>
      </c>
      <c r="P3363" s="6">
        <f>IF(B3363&gt;0,SUM($O$4:O3363)-SUM($P$3:P3362),0)</f>
        <v>0</v>
      </c>
      <c r="Q3363" s="6">
        <f t="shared" si="370"/>
        <v>23.653267623987958</v>
      </c>
      <c r="R3363" s="8">
        <f>IF(E3362&lt;&gt;E3363,SUM($Q$4:Q3363)-SUM($R$3:R3362),0)</f>
        <v>0</v>
      </c>
      <c r="S3363" s="6">
        <f>IF(B3363&gt;0,SUM($R$4:R3363)-SUM($S$3:S3362),0)</f>
        <v>0</v>
      </c>
    </row>
    <row r="3364" spans="1:19">
      <c r="A3364">
        <f>IF(E3363&lt;&gt;E3364,COUNTIF($A$4:A3363,"&lt;&gt;0")+1,0)</f>
        <v>0</v>
      </c>
      <c r="B3364">
        <f>IF(A3364&lt;&gt;0,IF(MOD(A3364,3)=0,COUNTIF($B$4:B3363,"&lt;&gt;0")+1,0),0)</f>
        <v>0</v>
      </c>
      <c r="C3364" s="9">
        <f>'Dash Board'!$C$12+COUNT('Daily reducing balance'!$F$4:F3363)</f>
        <v>45090</v>
      </c>
      <c r="D3364">
        <f t="shared" si="364"/>
        <v>2023</v>
      </c>
      <c r="E3364">
        <f t="shared" si="365"/>
        <v>6</v>
      </c>
      <c r="F3364">
        <f>DAY('Dash Board'!$C$12+COUNT('Daily reducing balance'!$F$4:F3363))</f>
        <v>13</v>
      </c>
      <c r="G3364" s="8">
        <f t="shared" si="366"/>
        <v>172609.72174750583</v>
      </c>
      <c r="H3364" s="6">
        <f>G3364*'Dash Board'!$C$11/365</f>
        <v>49.654851461611266</v>
      </c>
      <c r="I3364" s="6">
        <f>H3364*'Dash Board'!$C$18/'Dash Board'!$C$11</f>
        <v>23.645167362672034</v>
      </c>
      <c r="J3364" s="6">
        <f>(G3364&gt;1)*PMT('Dash Board'!$C$11/365,$U$4,-'Dash Board'!$C$19)</f>
        <v>108.80376961660664</v>
      </c>
      <c r="K3364" s="6">
        <f t="shared" si="368"/>
        <v>0</v>
      </c>
      <c r="L3364" s="8">
        <f t="shared" si="369"/>
        <v>172550.57282935083</v>
      </c>
      <c r="N3364" s="8">
        <f t="shared" si="367"/>
        <v>85.158602253934617</v>
      </c>
      <c r="O3364" s="8">
        <f>IF(E3363&lt;&gt;E3364,SUM($N$4:N3364)-SUM($O$3:O3363),0)</f>
        <v>0</v>
      </c>
      <c r="P3364" s="6">
        <f>IF(B3364&gt;0,SUM($O$4:O3364)-SUM($P$3:P3363),0)</f>
        <v>0</v>
      </c>
      <c r="Q3364" s="6">
        <f t="shared" si="370"/>
        <v>23.645167362672034</v>
      </c>
      <c r="R3364" s="8">
        <f>IF(E3363&lt;&gt;E3364,SUM($Q$4:Q3364)-SUM($R$3:R3363),0)</f>
        <v>0</v>
      </c>
      <c r="S3364" s="6">
        <f>IF(B3364&gt;0,SUM($R$4:R3364)-SUM($S$3:S3363),0)</f>
        <v>0</v>
      </c>
    </row>
    <row r="3365" spans="1:19">
      <c r="A3365">
        <f>IF(E3364&lt;&gt;E3365,COUNTIF($A$4:A3364,"&lt;&gt;0")+1,0)</f>
        <v>0</v>
      </c>
      <c r="B3365">
        <f>IF(A3365&lt;&gt;0,IF(MOD(A3365,3)=0,COUNTIF($B$4:B3364,"&lt;&gt;0")+1,0),0)</f>
        <v>0</v>
      </c>
      <c r="C3365" s="9">
        <f>'Dash Board'!$C$12+COUNT('Daily reducing balance'!$F$4:F3364)</f>
        <v>45091</v>
      </c>
      <c r="D3365">
        <f t="shared" si="364"/>
        <v>2023</v>
      </c>
      <c r="E3365">
        <f t="shared" si="365"/>
        <v>6</v>
      </c>
      <c r="F3365">
        <f>DAY('Dash Board'!$C$12+COUNT('Daily reducing balance'!$F$4:F3364))</f>
        <v>14</v>
      </c>
      <c r="G3365" s="8">
        <f t="shared" si="366"/>
        <v>172550.57282935083</v>
      </c>
      <c r="H3365" s="6">
        <f>G3365*'Dash Board'!$C$11/365</f>
        <v>49.637836019402293</v>
      </c>
      <c r="I3365" s="6">
        <f>H3365*'Dash Board'!$C$18/'Dash Board'!$C$11</f>
        <v>23.637064771143951</v>
      </c>
      <c r="J3365" s="6">
        <f>(G3365&gt;1)*PMT('Dash Board'!$C$11/365,$U$4,-'Dash Board'!$C$19)</f>
        <v>108.80376961660664</v>
      </c>
      <c r="K3365" s="6">
        <f t="shared" si="368"/>
        <v>0</v>
      </c>
      <c r="L3365" s="8">
        <f t="shared" si="369"/>
        <v>172491.40689575361</v>
      </c>
      <c r="N3365" s="8">
        <f t="shared" si="367"/>
        <v>85.166704845462689</v>
      </c>
      <c r="O3365" s="8">
        <f>IF(E3364&lt;&gt;E3365,SUM($N$4:N3365)-SUM($O$3:O3364),0)</f>
        <v>0</v>
      </c>
      <c r="P3365" s="6">
        <f>IF(B3365&gt;0,SUM($O$4:O3365)-SUM($P$3:P3364),0)</f>
        <v>0</v>
      </c>
      <c r="Q3365" s="6">
        <f t="shared" si="370"/>
        <v>23.637064771143951</v>
      </c>
      <c r="R3365" s="8">
        <f>IF(E3364&lt;&gt;E3365,SUM($Q$4:Q3365)-SUM($R$3:R3364),0)</f>
        <v>0</v>
      </c>
      <c r="S3365" s="6">
        <f>IF(B3365&gt;0,SUM($R$4:R3365)-SUM($S$3:S3364),0)</f>
        <v>0</v>
      </c>
    </row>
    <row r="3366" spans="1:19">
      <c r="A3366">
        <f>IF(E3365&lt;&gt;E3366,COUNTIF($A$4:A3365,"&lt;&gt;0")+1,0)</f>
        <v>0</v>
      </c>
      <c r="B3366">
        <f>IF(A3366&lt;&gt;0,IF(MOD(A3366,3)=0,COUNTIF($B$4:B3365,"&lt;&gt;0")+1,0),0)</f>
        <v>0</v>
      </c>
      <c r="C3366" s="9">
        <f>'Dash Board'!$C$12+COUNT('Daily reducing balance'!$F$4:F3365)</f>
        <v>45092</v>
      </c>
      <c r="D3366">
        <f t="shared" si="364"/>
        <v>2023</v>
      </c>
      <c r="E3366">
        <f t="shared" si="365"/>
        <v>6</v>
      </c>
      <c r="F3366">
        <f>DAY('Dash Board'!$C$12+COUNT('Daily reducing balance'!$F$4:F3365))</f>
        <v>15</v>
      </c>
      <c r="G3366" s="8">
        <f t="shared" si="366"/>
        <v>172491.40689575361</v>
      </c>
      <c r="H3366" s="6">
        <f>G3366*'Dash Board'!$C$11/365</f>
        <v>49.62081568234008</v>
      </c>
      <c r="I3366" s="6">
        <f>H3366*'Dash Board'!$C$18/'Dash Board'!$C$11</f>
        <v>23.628959848733377</v>
      </c>
      <c r="J3366" s="6">
        <f>(G3366&gt;1)*PMT('Dash Board'!$C$11/365,$U$4,-'Dash Board'!$C$19)</f>
        <v>108.80376961660664</v>
      </c>
      <c r="K3366" s="6">
        <f t="shared" si="368"/>
        <v>0</v>
      </c>
      <c r="L3366" s="8">
        <f t="shared" si="369"/>
        <v>172432.22394181933</v>
      </c>
      <c r="N3366" s="8">
        <f t="shared" si="367"/>
        <v>85.174809767873271</v>
      </c>
      <c r="O3366" s="8">
        <f>IF(E3365&lt;&gt;E3366,SUM($N$4:N3366)-SUM($O$3:O3365),0)</f>
        <v>0</v>
      </c>
      <c r="P3366" s="6">
        <f>IF(B3366&gt;0,SUM($O$4:O3366)-SUM($P$3:P3365),0)</f>
        <v>0</v>
      </c>
      <c r="Q3366" s="6">
        <f t="shared" si="370"/>
        <v>23.628959848733377</v>
      </c>
      <c r="R3366" s="8">
        <f>IF(E3365&lt;&gt;E3366,SUM($Q$4:Q3366)-SUM($R$3:R3365),0)</f>
        <v>0</v>
      </c>
      <c r="S3366" s="6">
        <f>IF(B3366&gt;0,SUM($R$4:R3366)-SUM($S$3:S3365),0)</f>
        <v>0</v>
      </c>
    </row>
    <row r="3367" spans="1:19">
      <c r="A3367">
        <f>IF(E3366&lt;&gt;E3367,COUNTIF($A$4:A3366,"&lt;&gt;0")+1,0)</f>
        <v>0</v>
      </c>
      <c r="B3367">
        <f>IF(A3367&lt;&gt;0,IF(MOD(A3367,3)=0,COUNTIF($B$4:B3366,"&lt;&gt;0")+1,0),0)</f>
        <v>0</v>
      </c>
      <c r="C3367" s="9">
        <f>'Dash Board'!$C$12+COUNT('Daily reducing balance'!$F$4:F3366)</f>
        <v>45093</v>
      </c>
      <c r="D3367">
        <f t="shared" si="364"/>
        <v>2023</v>
      </c>
      <c r="E3367">
        <f t="shared" si="365"/>
        <v>6</v>
      </c>
      <c r="F3367">
        <f>DAY('Dash Board'!$C$12+COUNT('Daily reducing balance'!$F$4:F3366))</f>
        <v>16</v>
      </c>
      <c r="G3367" s="8">
        <f t="shared" si="366"/>
        <v>172432.22394181933</v>
      </c>
      <c r="H3367" s="6">
        <f>G3367*'Dash Board'!$C$11/365</f>
        <v>49.603790449016515</v>
      </c>
      <c r="I3367" s="6">
        <f>H3367*'Dash Board'!$C$18/'Dash Board'!$C$11</f>
        <v>23.620852594769772</v>
      </c>
      <c r="J3367" s="6">
        <f>(G3367&gt;1)*PMT('Dash Board'!$C$11/365,$U$4,-'Dash Board'!$C$19)</f>
        <v>108.80376961660664</v>
      </c>
      <c r="K3367" s="6">
        <f t="shared" si="368"/>
        <v>0</v>
      </c>
      <c r="L3367" s="8">
        <f t="shared" si="369"/>
        <v>172373.02396265173</v>
      </c>
      <c r="N3367" s="8">
        <f t="shared" si="367"/>
        <v>85.182917021836872</v>
      </c>
      <c r="O3367" s="8">
        <f>IF(E3366&lt;&gt;E3367,SUM($N$4:N3367)-SUM($O$3:O3366),0)</f>
        <v>0</v>
      </c>
      <c r="P3367" s="6">
        <f>IF(B3367&gt;0,SUM($O$4:O3367)-SUM($P$3:P3366),0)</f>
        <v>0</v>
      </c>
      <c r="Q3367" s="6">
        <f t="shared" si="370"/>
        <v>23.620852594769772</v>
      </c>
      <c r="R3367" s="8">
        <f>IF(E3366&lt;&gt;E3367,SUM($Q$4:Q3367)-SUM($R$3:R3366),0)</f>
        <v>0</v>
      </c>
      <c r="S3367" s="6">
        <f>IF(B3367&gt;0,SUM($R$4:R3367)-SUM($S$3:S3366),0)</f>
        <v>0</v>
      </c>
    </row>
    <row r="3368" spans="1:19">
      <c r="A3368">
        <f>IF(E3367&lt;&gt;E3368,COUNTIF($A$4:A3367,"&lt;&gt;0")+1,0)</f>
        <v>0</v>
      </c>
      <c r="B3368">
        <f>IF(A3368&lt;&gt;0,IF(MOD(A3368,3)=0,COUNTIF($B$4:B3367,"&lt;&gt;0")+1,0),0)</f>
        <v>0</v>
      </c>
      <c r="C3368" s="9">
        <f>'Dash Board'!$C$12+COUNT('Daily reducing balance'!$F$4:F3367)</f>
        <v>45094</v>
      </c>
      <c r="D3368">
        <f t="shared" si="364"/>
        <v>2023</v>
      </c>
      <c r="E3368">
        <f t="shared" si="365"/>
        <v>6</v>
      </c>
      <c r="F3368">
        <f>DAY('Dash Board'!$C$12+COUNT('Daily reducing balance'!$F$4:F3367))</f>
        <v>17</v>
      </c>
      <c r="G3368" s="8">
        <f t="shared" si="366"/>
        <v>172373.02396265173</v>
      </c>
      <c r="H3368" s="6">
        <f>G3368*'Dash Board'!$C$11/365</f>
        <v>49.586760318023103</v>
      </c>
      <c r="I3368" s="6">
        <f>H3368*'Dash Board'!$C$18/'Dash Board'!$C$11</f>
        <v>23.612743008582431</v>
      </c>
      <c r="J3368" s="6">
        <f>(G3368&gt;1)*PMT('Dash Board'!$C$11/365,$U$4,-'Dash Board'!$C$19)</f>
        <v>108.80376961660664</v>
      </c>
      <c r="K3368" s="6">
        <f t="shared" si="368"/>
        <v>0</v>
      </c>
      <c r="L3368" s="8">
        <f t="shared" si="369"/>
        <v>172313.80695335314</v>
      </c>
      <c r="N3368" s="8">
        <f t="shared" si="367"/>
        <v>85.191026608024217</v>
      </c>
      <c r="O3368" s="8">
        <f>IF(E3367&lt;&gt;E3368,SUM($N$4:N3368)-SUM($O$3:O3367),0)</f>
        <v>0</v>
      </c>
      <c r="P3368" s="6">
        <f>IF(B3368&gt;0,SUM($O$4:O3368)-SUM($P$3:P3367),0)</f>
        <v>0</v>
      </c>
      <c r="Q3368" s="6">
        <f t="shared" si="370"/>
        <v>23.612743008582431</v>
      </c>
      <c r="R3368" s="8">
        <f>IF(E3367&lt;&gt;E3368,SUM($Q$4:Q3368)-SUM($R$3:R3367),0)</f>
        <v>0</v>
      </c>
      <c r="S3368" s="6">
        <f>IF(B3368&gt;0,SUM($R$4:R3368)-SUM($S$3:S3367),0)</f>
        <v>0</v>
      </c>
    </row>
    <row r="3369" spans="1:19">
      <c r="A3369">
        <f>IF(E3368&lt;&gt;E3369,COUNTIF($A$4:A3368,"&lt;&gt;0")+1,0)</f>
        <v>0</v>
      </c>
      <c r="B3369">
        <f>IF(A3369&lt;&gt;0,IF(MOD(A3369,3)=0,COUNTIF($B$4:B3368,"&lt;&gt;0")+1,0),0)</f>
        <v>0</v>
      </c>
      <c r="C3369" s="9">
        <f>'Dash Board'!$C$12+COUNT('Daily reducing balance'!$F$4:F3368)</f>
        <v>45095</v>
      </c>
      <c r="D3369">
        <f t="shared" si="364"/>
        <v>2023</v>
      </c>
      <c r="E3369">
        <f t="shared" si="365"/>
        <v>6</v>
      </c>
      <c r="F3369">
        <f>DAY('Dash Board'!$C$12+COUNT('Daily reducing balance'!$F$4:F3368))</f>
        <v>18</v>
      </c>
      <c r="G3369" s="8">
        <f t="shared" si="366"/>
        <v>172313.80695335314</v>
      </c>
      <c r="H3369" s="6">
        <f>G3369*'Dash Board'!$C$11/365</f>
        <v>49.569725287950902</v>
      </c>
      <c r="I3369" s="6">
        <f>H3369*'Dash Board'!$C$18/'Dash Board'!$C$11</f>
        <v>23.604631089500433</v>
      </c>
      <c r="J3369" s="6">
        <f>(G3369&gt;1)*PMT('Dash Board'!$C$11/365,$U$4,-'Dash Board'!$C$19)</f>
        <v>108.80376961660664</v>
      </c>
      <c r="K3369" s="6">
        <f t="shared" si="368"/>
        <v>0</v>
      </c>
      <c r="L3369" s="8">
        <f t="shared" si="369"/>
        <v>172254.57290902449</v>
      </c>
      <c r="N3369" s="8">
        <f t="shared" si="367"/>
        <v>85.199138527106214</v>
      </c>
      <c r="O3369" s="8">
        <f>IF(E3368&lt;&gt;E3369,SUM($N$4:N3369)-SUM($O$3:O3368),0)</f>
        <v>0</v>
      </c>
      <c r="P3369" s="6">
        <f>IF(B3369&gt;0,SUM($O$4:O3369)-SUM($P$3:P3368),0)</f>
        <v>0</v>
      </c>
      <c r="Q3369" s="6">
        <f t="shared" si="370"/>
        <v>23.604631089500433</v>
      </c>
      <c r="R3369" s="8">
        <f>IF(E3368&lt;&gt;E3369,SUM($Q$4:Q3369)-SUM($R$3:R3368),0)</f>
        <v>0</v>
      </c>
      <c r="S3369" s="6">
        <f>IF(B3369&gt;0,SUM($R$4:R3369)-SUM($S$3:S3368),0)</f>
        <v>0</v>
      </c>
    </row>
    <row r="3370" spans="1:19">
      <c r="A3370">
        <f>IF(E3369&lt;&gt;E3370,COUNTIF($A$4:A3369,"&lt;&gt;0")+1,0)</f>
        <v>0</v>
      </c>
      <c r="B3370">
        <f>IF(A3370&lt;&gt;0,IF(MOD(A3370,3)=0,COUNTIF($B$4:B3369,"&lt;&gt;0")+1,0),0)</f>
        <v>0</v>
      </c>
      <c r="C3370" s="9">
        <f>'Dash Board'!$C$12+COUNT('Daily reducing balance'!$F$4:F3369)</f>
        <v>45096</v>
      </c>
      <c r="D3370">
        <f t="shared" si="364"/>
        <v>2023</v>
      </c>
      <c r="E3370">
        <f t="shared" si="365"/>
        <v>6</v>
      </c>
      <c r="F3370">
        <f>DAY('Dash Board'!$C$12+COUNT('Daily reducing balance'!$F$4:F3369))</f>
        <v>19</v>
      </c>
      <c r="G3370" s="8">
        <f t="shared" si="366"/>
        <v>172254.57290902449</v>
      </c>
      <c r="H3370" s="6">
        <f>G3370*'Dash Board'!$C$11/365</f>
        <v>49.552685357390608</v>
      </c>
      <c r="I3370" s="6">
        <f>H3370*'Dash Board'!$C$18/'Dash Board'!$C$11</f>
        <v>23.596516836852675</v>
      </c>
      <c r="J3370" s="6">
        <f>(G3370&gt;1)*PMT('Dash Board'!$C$11/365,$U$4,-'Dash Board'!$C$19)</f>
        <v>108.80376961660664</v>
      </c>
      <c r="K3370" s="6">
        <f t="shared" si="368"/>
        <v>0</v>
      </c>
      <c r="L3370" s="8">
        <f t="shared" si="369"/>
        <v>172195.32182476527</v>
      </c>
      <c r="N3370" s="8">
        <f t="shared" si="367"/>
        <v>85.207252779753972</v>
      </c>
      <c r="O3370" s="8">
        <f>IF(E3369&lt;&gt;E3370,SUM($N$4:N3370)-SUM($O$3:O3369),0)</f>
        <v>0</v>
      </c>
      <c r="P3370" s="6">
        <f>IF(B3370&gt;0,SUM($O$4:O3370)-SUM($P$3:P3369),0)</f>
        <v>0</v>
      </c>
      <c r="Q3370" s="6">
        <f t="shared" si="370"/>
        <v>23.596516836852675</v>
      </c>
      <c r="R3370" s="8">
        <f>IF(E3369&lt;&gt;E3370,SUM($Q$4:Q3370)-SUM($R$3:R3369),0)</f>
        <v>0</v>
      </c>
      <c r="S3370" s="6">
        <f>IF(B3370&gt;0,SUM($R$4:R3370)-SUM($S$3:S3369),0)</f>
        <v>0</v>
      </c>
    </row>
    <row r="3371" spans="1:19">
      <c r="A3371">
        <f>IF(E3370&lt;&gt;E3371,COUNTIF($A$4:A3370,"&lt;&gt;0")+1,0)</f>
        <v>0</v>
      </c>
      <c r="B3371">
        <f>IF(A3371&lt;&gt;0,IF(MOD(A3371,3)=0,COUNTIF($B$4:B3370,"&lt;&gt;0")+1,0),0)</f>
        <v>0</v>
      </c>
      <c r="C3371" s="9">
        <f>'Dash Board'!$C$12+COUNT('Daily reducing balance'!$F$4:F3370)</f>
        <v>45097</v>
      </c>
      <c r="D3371">
        <f t="shared" si="364"/>
        <v>2023</v>
      </c>
      <c r="E3371">
        <f t="shared" si="365"/>
        <v>6</v>
      </c>
      <c r="F3371">
        <f>DAY('Dash Board'!$C$12+COUNT('Daily reducing balance'!$F$4:F3370))</f>
        <v>20</v>
      </c>
      <c r="G3371" s="8">
        <f t="shared" si="366"/>
        <v>172195.32182476527</v>
      </c>
      <c r="H3371" s="6">
        <f>G3371*'Dash Board'!$C$11/365</f>
        <v>49.535640524932475</v>
      </c>
      <c r="I3371" s="6">
        <f>H3371*'Dash Board'!$C$18/'Dash Board'!$C$11</f>
        <v>23.588400249967847</v>
      </c>
      <c r="J3371" s="6">
        <f>(G3371&gt;1)*PMT('Dash Board'!$C$11/365,$U$4,-'Dash Board'!$C$19)</f>
        <v>108.80376961660664</v>
      </c>
      <c r="K3371" s="6">
        <f t="shared" si="368"/>
        <v>0</v>
      </c>
      <c r="L3371" s="8">
        <f t="shared" si="369"/>
        <v>172136.05369567359</v>
      </c>
      <c r="N3371" s="8">
        <f t="shared" si="367"/>
        <v>85.215369366638797</v>
      </c>
      <c r="O3371" s="8">
        <f>IF(E3370&lt;&gt;E3371,SUM($N$4:N3371)-SUM($O$3:O3370),0)</f>
        <v>0</v>
      </c>
      <c r="P3371" s="6">
        <f>IF(B3371&gt;0,SUM($O$4:O3371)-SUM($P$3:P3370),0)</f>
        <v>0</v>
      </c>
      <c r="Q3371" s="6">
        <f t="shared" si="370"/>
        <v>23.588400249967847</v>
      </c>
      <c r="R3371" s="8">
        <f>IF(E3370&lt;&gt;E3371,SUM($Q$4:Q3371)-SUM($R$3:R3370),0)</f>
        <v>0</v>
      </c>
      <c r="S3371" s="6">
        <f>IF(B3371&gt;0,SUM($R$4:R3371)-SUM($S$3:S3370),0)</f>
        <v>0</v>
      </c>
    </row>
    <row r="3372" spans="1:19">
      <c r="A3372">
        <f>IF(E3371&lt;&gt;E3372,COUNTIF($A$4:A3371,"&lt;&gt;0")+1,0)</f>
        <v>0</v>
      </c>
      <c r="B3372">
        <f>IF(A3372&lt;&gt;0,IF(MOD(A3372,3)=0,COUNTIF($B$4:B3371,"&lt;&gt;0")+1,0),0)</f>
        <v>0</v>
      </c>
      <c r="C3372" s="9">
        <f>'Dash Board'!$C$12+COUNT('Daily reducing balance'!$F$4:F3371)</f>
        <v>45098</v>
      </c>
      <c r="D3372">
        <f t="shared" si="364"/>
        <v>2023</v>
      </c>
      <c r="E3372">
        <f t="shared" si="365"/>
        <v>6</v>
      </c>
      <c r="F3372">
        <f>DAY('Dash Board'!$C$12+COUNT('Daily reducing balance'!$F$4:F3371))</f>
        <v>21</v>
      </c>
      <c r="G3372" s="8">
        <f t="shared" si="366"/>
        <v>172136.05369567359</v>
      </c>
      <c r="H3372" s="6">
        <f>G3372*'Dash Board'!$C$11/365</f>
        <v>49.518590789166375</v>
      </c>
      <c r="I3372" s="6">
        <f>H3372*'Dash Board'!$C$18/'Dash Board'!$C$11</f>
        <v>23.580281328174465</v>
      </c>
      <c r="J3372" s="6">
        <f>(G3372&gt;1)*PMT('Dash Board'!$C$11/365,$U$4,-'Dash Board'!$C$19)</f>
        <v>108.80376961660664</v>
      </c>
      <c r="K3372" s="6">
        <f t="shared" si="368"/>
        <v>0</v>
      </c>
      <c r="L3372" s="8">
        <f t="shared" si="369"/>
        <v>172076.76851684615</v>
      </c>
      <c r="N3372" s="8">
        <f t="shared" si="367"/>
        <v>85.223488288432179</v>
      </c>
      <c r="O3372" s="8">
        <f>IF(E3371&lt;&gt;E3372,SUM($N$4:N3372)-SUM($O$3:O3371),0)</f>
        <v>0</v>
      </c>
      <c r="P3372" s="6">
        <f>IF(B3372&gt;0,SUM($O$4:O3372)-SUM($P$3:P3371),0)</f>
        <v>0</v>
      </c>
      <c r="Q3372" s="6">
        <f t="shared" si="370"/>
        <v>23.580281328174465</v>
      </c>
      <c r="R3372" s="8">
        <f>IF(E3371&lt;&gt;E3372,SUM($Q$4:Q3372)-SUM($R$3:R3371),0)</f>
        <v>0</v>
      </c>
      <c r="S3372" s="6">
        <f>IF(B3372&gt;0,SUM($R$4:R3372)-SUM($S$3:S3371),0)</f>
        <v>0</v>
      </c>
    </row>
    <row r="3373" spans="1:19">
      <c r="A3373">
        <f>IF(E3372&lt;&gt;E3373,COUNTIF($A$4:A3372,"&lt;&gt;0")+1,0)</f>
        <v>0</v>
      </c>
      <c r="B3373">
        <f>IF(A3373&lt;&gt;0,IF(MOD(A3373,3)=0,COUNTIF($B$4:B3372,"&lt;&gt;0")+1,0),0)</f>
        <v>0</v>
      </c>
      <c r="C3373" s="9">
        <f>'Dash Board'!$C$12+COUNT('Daily reducing balance'!$F$4:F3372)</f>
        <v>45099</v>
      </c>
      <c r="D3373">
        <f t="shared" si="364"/>
        <v>2023</v>
      </c>
      <c r="E3373">
        <f t="shared" si="365"/>
        <v>6</v>
      </c>
      <c r="F3373">
        <f>DAY('Dash Board'!$C$12+COUNT('Daily reducing balance'!$F$4:F3372))</f>
        <v>22</v>
      </c>
      <c r="G3373" s="8">
        <f t="shared" si="366"/>
        <v>172076.76851684615</v>
      </c>
      <c r="H3373" s="6">
        <f>G3373*'Dash Board'!$C$11/365</f>
        <v>49.501536148681772</v>
      </c>
      <c r="I3373" s="6">
        <f>H3373*'Dash Board'!$C$18/'Dash Board'!$C$11</f>
        <v>23.572160070800848</v>
      </c>
      <c r="J3373" s="6">
        <f>(G3373&gt;1)*PMT('Dash Board'!$C$11/365,$U$4,-'Dash Board'!$C$19)</f>
        <v>108.80376961660664</v>
      </c>
      <c r="K3373" s="6">
        <f t="shared" si="368"/>
        <v>0</v>
      </c>
      <c r="L3373" s="8">
        <f t="shared" si="369"/>
        <v>172017.46628337822</v>
      </c>
      <c r="N3373" s="8">
        <f t="shared" si="367"/>
        <v>85.231609545805796</v>
      </c>
      <c r="O3373" s="8">
        <f>IF(E3372&lt;&gt;E3373,SUM($N$4:N3373)-SUM($O$3:O3372),0)</f>
        <v>0</v>
      </c>
      <c r="P3373" s="6">
        <f>IF(B3373&gt;0,SUM($O$4:O3373)-SUM($P$3:P3372),0)</f>
        <v>0</v>
      </c>
      <c r="Q3373" s="6">
        <f t="shared" si="370"/>
        <v>23.572160070800848</v>
      </c>
      <c r="R3373" s="8">
        <f>IF(E3372&lt;&gt;E3373,SUM($Q$4:Q3373)-SUM($R$3:R3372),0)</f>
        <v>0</v>
      </c>
      <c r="S3373" s="6">
        <f>IF(B3373&gt;0,SUM($R$4:R3373)-SUM($S$3:S3372),0)</f>
        <v>0</v>
      </c>
    </row>
    <row r="3374" spans="1:19">
      <c r="A3374">
        <f>IF(E3373&lt;&gt;E3374,COUNTIF($A$4:A3373,"&lt;&gt;0")+1,0)</f>
        <v>0</v>
      </c>
      <c r="B3374">
        <f>IF(A3374&lt;&gt;0,IF(MOD(A3374,3)=0,COUNTIF($B$4:B3373,"&lt;&gt;0")+1,0),0)</f>
        <v>0</v>
      </c>
      <c r="C3374" s="9">
        <f>'Dash Board'!$C$12+COUNT('Daily reducing balance'!$F$4:F3373)</f>
        <v>45100</v>
      </c>
      <c r="D3374">
        <f t="shared" si="364"/>
        <v>2023</v>
      </c>
      <c r="E3374">
        <f t="shared" si="365"/>
        <v>6</v>
      </c>
      <c r="F3374">
        <f>DAY('Dash Board'!$C$12+COUNT('Daily reducing balance'!$F$4:F3373))</f>
        <v>23</v>
      </c>
      <c r="G3374" s="8">
        <f t="shared" si="366"/>
        <v>172017.46628337822</v>
      </c>
      <c r="H3374" s="6">
        <f>G3374*'Dash Board'!$C$11/365</f>
        <v>49.484476602067708</v>
      </c>
      <c r="I3374" s="6">
        <f>H3374*'Dash Board'!$C$18/'Dash Board'!$C$11</f>
        <v>23.564036477175101</v>
      </c>
      <c r="J3374" s="6">
        <f>(G3374&gt;1)*PMT('Dash Board'!$C$11/365,$U$4,-'Dash Board'!$C$19)</f>
        <v>108.80376961660664</v>
      </c>
      <c r="K3374" s="6">
        <f t="shared" si="368"/>
        <v>0</v>
      </c>
      <c r="L3374" s="8">
        <f t="shared" si="369"/>
        <v>171958.14699036366</v>
      </c>
      <c r="N3374" s="8">
        <f t="shared" si="367"/>
        <v>85.239733139431536</v>
      </c>
      <c r="O3374" s="8">
        <f>IF(E3373&lt;&gt;E3374,SUM($N$4:N3374)-SUM($O$3:O3373),0)</f>
        <v>0</v>
      </c>
      <c r="P3374" s="6">
        <f>IF(B3374&gt;0,SUM($O$4:O3374)-SUM($P$3:P3373),0)</f>
        <v>0</v>
      </c>
      <c r="Q3374" s="6">
        <f t="shared" si="370"/>
        <v>23.564036477175101</v>
      </c>
      <c r="R3374" s="8">
        <f>IF(E3373&lt;&gt;E3374,SUM($Q$4:Q3374)-SUM($R$3:R3373),0)</f>
        <v>0</v>
      </c>
      <c r="S3374" s="6">
        <f>IF(B3374&gt;0,SUM($R$4:R3374)-SUM($S$3:S3373),0)</f>
        <v>0</v>
      </c>
    </row>
    <row r="3375" spans="1:19">
      <c r="A3375">
        <f>IF(E3374&lt;&gt;E3375,COUNTIF($A$4:A3374,"&lt;&gt;0")+1,0)</f>
        <v>0</v>
      </c>
      <c r="B3375">
        <f>IF(A3375&lt;&gt;0,IF(MOD(A3375,3)=0,COUNTIF($B$4:B3374,"&lt;&gt;0")+1,0),0)</f>
        <v>0</v>
      </c>
      <c r="C3375" s="9">
        <f>'Dash Board'!$C$12+COUNT('Daily reducing balance'!$F$4:F3374)</f>
        <v>45101</v>
      </c>
      <c r="D3375">
        <f t="shared" si="364"/>
        <v>2023</v>
      </c>
      <c r="E3375">
        <f t="shared" si="365"/>
        <v>6</v>
      </c>
      <c r="F3375">
        <f>DAY('Dash Board'!$C$12+COUNT('Daily reducing balance'!$F$4:F3374))</f>
        <v>24</v>
      </c>
      <c r="G3375" s="8">
        <f t="shared" si="366"/>
        <v>171958.14699036366</v>
      </c>
      <c r="H3375" s="6">
        <f>G3375*'Dash Board'!$C$11/365</f>
        <v>49.467412147912832</v>
      </c>
      <c r="I3375" s="6">
        <f>H3375*'Dash Board'!$C$18/'Dash Board'!$C$11</f>
        <v>23.55591054662516</v>
      </c>
      <c r="J3375" s="6">
        <f>(G3375&gt;1)*PMT('Dash Board'!$C$11/365,$U$4,-'Dash Board'!$C$19)</f>
        <v>108.80376961660664</v>
      </c>
      <c r="K3375" s="6">
        <f t="shared" si="368"/>
        <v>0</v>
      </c>
      <c r="L3375" s="8">
        <f t="shared" si="369"/>
        <v>171898.81063289495</v>
      </c>
      <c r="N3375" s="8">
        <f t="shared" si="367"/>
        <v>85.247859069981487</v>
      </c>
      <c r="O3375" s="8">
        <f>IF(E3374&lt;&gt;E3375,SUM($N$4:N3375)-SUM($O$3:O3374),0)</f>
        <v>0</v>
      </c>
      <c r="P3375" s="6">
        <f>IF(B3375&gt;0,SUM($O$4:O3375)-SUM($P$3:P3374),0)</f>
        <v>0</v>
      </c>
      <c r="Q3375" s="6">
        <f t="shared" si="370"/>
        <v>23.55591054662516</v>
      </c>
      <c r="R3375" s="8">
        <f>IF(E3374&lt;&gt;E3375,SUM($Q$4:Q3375)-SUM($R$3:R3374),0)</f>
        <v>0</v>
      </c>
      <c r="S3375" s="6">
        <f>IF(B3375&gt;0,SUM($R$4:R3375)-SUM($S$3:S3374),0)</f>
        <v>0</v>
      </c>
    </row>
    <row r="3376" spans="1:19">
      <c r="A3376">
        <f>IF(E3375&lt;&gt;E3376,COUNTIF($A$4:A3375,"&lt;&gt;0")+1,0)</f>
        <v>0</v>
      </c>
      <c r="B3376">
        <f>IF(A3376&lt;&gt;0,IF(MOD(A3376,3)=0,COUNTIF($B$4:B3375,"&lt;&gt;0")+1,0),0)</f>
        <v>0</v>
      </c>
      <c r="C3376" s="9">
        <f>'Dash Board'!$C$12+COUNT('Daily reducing balance'!$F$4:F3375)</f>
        <v>45102</v>
      </c>
      <c r="D3376">
        <f t="shared" si="364"/>
        <v>2023</v>
      </c>
      <c r="E3376">
        <f t="shared" si="365"/>
        <v>6</v>
      </c>
      <c r="F3376">
        <f>DAY('Dash Board'!$C$12+COUNT('Daily reducing balance'!$F$4:F3375))</f>
        <v>25</v>
      </c>
      <c r="G3376" s="8">
        <f t="shared" si="366"/>
        <v>171898.81063289495</v>
      </c>
      <c r="H3376" s="6">
        <f>G3376*'Dash Board'!$C$11/365</f>
        <v>49.450342784805393</v>
      </c>
      <c r="I3376" s="6">
        <f>H3376*'Dash Board'!$C$18/'Dash Board'!$C$11</f>
        <v>23.54778227847876</v>
      </c>
      <c r="J3376" s="6">
        <f>(G3376&gt;1)*PMT('Dash Board'!$C$11/365,$U$4,-'Dash Board'!$C$19)</f>
        <v>108.80376961660664</v>
      </c>
      <c r="K3376" s="6">
        <f t="shared" si="368"/>
        <v>0</v>
      </c>
      <c r="L3376" s="8">
        <f t="shared" si="369"/>
        <v>171839.45720606315</v>
      </c>
      <c r="N3376" s="8">
        <f t="shared" si="367"/>
        <v>85.255987338127881</v>
      </c>
      <c r="O3376" s="8">
        <f>IF(E3375&lt;&gt;E3376,SUM($N$4:N3376)-SUM($O$3:O3375),0)</f>
        <v>0</v>
      </c>
      <c r="P3376" s="6">
        <f>IF(B3376&gt;0,SUM($O$4:O3376)-SUM($P$3:P3375),0)</f>
        <v>0</v>
      </c>
      <c r="Q3376" s="6">
        <f t="shared" si="370"/>
        <v>23.54778227847876</v>
      </c>
      <c r="R3376" s="8">
        <f>IF(E3375&lt;&gt;E3376,SUM($Q$4:Q3376)-SUM($R$3:R3375),0)</f>
        <v>0</v>
      </c>
      <c r="S3376" s="6">
        <f>IF(B3376&gt;0,SUM($R$4:R3376)-SUM($S$3:S3375),0)</f>
        <v>0</v>
      </c>
    </row>
    <row r="3377" spans="1:19">
      <c r="A3377">
        <f>IF(E3376&lt;&gt;E3377,COUNTIF($A$4:A3376,"&lt;&gt;0")+1,0)</f>
        <v>0</v>
      </c>
      <c r="B3377">
        <f>IF(A3377&lt;&gt;0,IF(MOD(A3377,3)=0,COUNTIF($B$4:B3376,"&lt;&gt;0")+1,0),0)</f>
        <v>0</v>
      </c>
      <c r="C3377" s="9">
        <f>'Dash Board'!$C$12+COUNT('Daily reducing balance'!$F$4:F3376)</f>
        <v>45103</v>
      </c>
      <c r="D3377">
        <f t="shared" si="364"/>
        <v>2023</v>
      </c>
      <c r="E3377">
        <f t="shared" si="365"/>
        <v>6</v>
      </c>
      <c r="F3377">
        <f>DAY('Dash Board'!$C$12+COUNT('Daily reducing balance'!$F$4:F3376))</f>
        <v>26</v>
      </c>
      <c r="G3377" s="8">
        <f t="shared" si="366"/>
        <v>171839.45720606315</v>
      </c>
      <c r="H3377" s="6">
        <f>G3377*'Dash Board'!$C$11/365</f>
        <v>49.433268511333232</v>
      </c>
      <c r="I3377" s="6">
        <f>H3377*'Dash Board'!$C$18/'Dash Board'!$C$11</f>
        <v>23.539651672063446</v>
      </c>
      <c r="J3377" s="6">
        <f>(G3377&gt;1)*PMT('Dash Board'!$C$11/365,$U$4,-'Dash Board'!$C$19)</f>
        <v>108.80376961660664</v>
      </c>
      <c r="K3377" s="6">
        <f t="shared" si="368"/>
        <v>0</v>
      </c>
      <c r="L3377" s="8">
        <f t="shared" si="369"/>
        <v>171780.08670495788</v>
      </c>
      <c r="N3377" s="8">
        <f t="shared" si="367"/>
        <v>85.264117944543202</v>
      </c>
      <c r="O3377" s="8">
        <f>IF(E3376&lt;&gt;E3377,SUM($N$4:N3377)-SUM($O$3:O3376),0)</f>
        <v>0</v>
      </c>
      <c r="P3377" s="6">
        <f>IF(B3377&gt;0,SUM($O$4:O3377)-SUM($P$3:P3376),0)</f>
        <v>0</v>
      </c>
      <c r="Q3377" s="6">
        <f t="shared" si="370"/>
        <v>23.539651672063446</v>
      </c>
      <c r="R3377" s="8">
        <f>IF(E3376&lt;&gt;E3377,SUM($Q$4:Q3377)-SUM($R$3:R3376),0)</f>
        <v>0</v>
      </c>
      <c r="S3377" s="6">
        <f>IF(B3377&gt;0,SUM($R$4:R3377)-SUM($S$3:S3376),0)</f>
        <v>0</v>
      </c>
    </row>
    <row r="3378" spans="1:19">
      <c r="A3378">
        <f>IF(E3377&lt;&gt;E3378,COUNTIF($A$4:A3377,"&lt;&gt;0")+1,0)</f>
        <v>0</v>
      </c>
      <c r="B3378">
        <f>IF(A3378&lt;&gt;0,IF(MOD(A3378,3)=0,COUNTIF($B$4:B3377,"&lt;&gt;0")+1,0),0)</f>
        <v>0</v>
      </c>
      <c r="C3378" s="9">
        <f>'Dash Board'!$C$12+COUNT('Daily reducing balance'!$F$4:F3377)</f>
        <v>45104</v>
      </c>
      <c r="D3378">
        <f t="shared" si="364"/>
        <v>2023</v>
      </c>
      <c r="E3378">
        <f t="shared" si="365"/>
        <v>6</v>
      </c>
      <c r="F3378">
        <f>DAY('Dash Board'!$C$12+COUNT('Daily reducing balance'!$F$4:F3377))</f>
        <v>27</v>
      </c>
      <c r="G3378" s="8">
        <f t="shared" si="366"/>
        <v>171780.08670495788</v>
      </c>
      <c r="H3378" s="6">
        <f>G3378*'Dash Board'!$C$11/365</f>
        <v>49.416189326083774</v>
      </c>
      <c r="I3378" s="6">
        <f>H3378*'Dash Board'!$C$18/'Dash Board'!$C$11</f>
        <v>23.531518726706562</v>
      </c>
      <c r="J3378" s="6">
        <f>(G3378&gt;1)*PMT('Dash Board'!$C$11/365,$U$4,-'Dash Board'!$C$19)</f>
        <v>108.80376961660664</v>
      </c>
      <c r="K3378" s="6">
        <f t="shared" si="368"/>
        <v>0</v>
      </c>
      <c r="L3378" s="8">
        <f t="shared" si="369"/>
        <v>171720.69912466736</v>
      </c>
      <c r="N3378" s="8">
        <f t="shared" si="367"/>
        <v>85.272250889900079</v>
      </c>
      <c r="O3378" s="8">
        <f>IF(E3377&lt;&gt;E3378,SUM($N$4:N3378)-SUM($O$3:O3377),0)</f>
        <v>0</v>
      </c>
      <c r="P3378" s="6">
        <f>IF(B3378&gt;0,SUM($O$4:O3378)-SUM($P$3:P3377),0)</f>
        <v>0</v>
      </c>
      <c r="Q3378" s="6">
        <f t="shared" si="370"/>
        <v>23.531518726706562</v>
      </c>
      <c r="R3378" s="8">
        <f>IF(E3377&lt;&gt;E3378,SUM($Q$4:Q3378)-SUM($R$3:R3377),0)</f>
        <v>0</v>
      </c>
      <c r="S3378" s="6">
        <f>IF(B3378&gt;0,SUM($R$4:R3378)-SUM($S$3:S3377),0)</f>
        <v>0</v>
      </c>
    </row>
    <row r="3379" spans="1:19">
      <c r="A3379">
        <f>IF(E3378&lt;&gt;E3379,COUNTIF($A$4:A3378,"&lt;&gt;0")+1,0)</f>
        <v>0</v>
      </c>
      <c r="B3379">
        <f>IF(A3379&lt;&gt;0,IF(MOD(A3379,3)=0,COUNTIF($B$4:B3378,"&lt;&gt;0")+1,0),0)</f>
        <v>0</v>
      </c>
      <c r="C3379" s="9">
        <f>'Dash Board'!$C$12+COUNT('Daily reducing balance'!$F$4:F3378)</f>
        <v>45105</v>
      </c>
      <c r="D3379">
        <f t="shared" si="364"/>
        <v>2023</v>
      </c>
      <c r="E3379">
        <f t="shared" si="365"/>
        <v>6</v>
      </c>
      <c r="F3379">
        <f>DAY('Dash Board'!$C$12+COUNT('Daily reducing balance'!$F$4:F3378))</f>
        <v>28</v>
      </c>
      <c r="G3379" s="8">
        <f t="shared" si="366"/>
        <v>171720.69912466736</v>
      </c>
      <c r="H3379" s="6">
        <f>G3379*'Dash Board'!$C$11/365</f>
        <v>49.399105227644029</v>
      </c>
      <c r="I3379" s="6">
        <f>H3379*'Dash Board'!$C$18/'Dash Board'!$C$11</f>
        <v>23.523383441735255</v>
      </c>
      <c r="J3379" s="6">
        <f>(G3379&gt;1)*PMT('Dash Board'!$C$11/365,$U$4,-'Dash Board'!$C$19)</f>
        <v>108.80376961660664</v>
      </c>
      <c r="K3379" s="6">
        <f t="shared" si="368"/>
        <v>0</v>
      </c>
      <c r="L3379" s="8">
        <f t="shared" si="369"/>
        <v>171661.29446027838</v>
      </c>
      <c r="N3379" s="8">
        <f t="shared" si="367"/>
        <v>85.280386174871381</v>
      </c>
      <c r="O3379" s="8">
        <f>IF(E3378&lt;&gt;E3379,SUM($N$4:N3379)-SUM($O$3:O3378),0)</f>
        <v>0</v>
      </c>
      <c r="P3379" s="6">
        <f>IF(B3379&gt;0,SUM($O$4:O3379)-SUM($P$3:P3378),0)</f>
        <v>0</v>
      </c>
      <c r="Q3379" s="6">
        <f t="shared" si="370"/>
        <v>23.523383441735255</v>
      </c>
      <c r="R3379" s="8">
        <f>IF(E3378&lt;&gt;E3379,SUM($Q$4:Q3379)-SUM($R$3:R3378),0)</f>
        <v>0</v>
      </c>
      <c r="S3379" s="6">
        <f>IF(B3379&gt;0,SUM($R$4:R3379)-SUM($S$3:S3378),0)</f>
        <v>0</v>
      </c>
    </row>
    <row r="3380" spans="1:19">
      <c r="A3380">
        <f>IF(E3379&lt;&gt;E3380,COUNTIF($A$4:A3379,"&lt;&gt;0")+1,0)</f>
        <v>0</v>
      </c>
      <c r="B3380">
        <f>IF(A3380&lt;&gt;0,IF(MOD(A3380,3)=0,COUNTIF($B$4:B3379,"&lt;&gt;0")+1,0),0)</f>
        <v>0</v>
      </c>
      <c r="C3380" s="9">
        <f>'Dash Board'!$C$12+COUNT('Daily reducing balance'!$F$4:F3379)</f>
        <v>45106</v>
      </c>
      <c r="D3380">
        <f t="shared" ref="D3380:D3443" si="371">IF(AND(E3380=1,F3380=1),D3379+1,D3379)</f>
        <v>2023</v>
      </c>
      <c r="E3380">
        <f t="shared" ref="E3380:E3443" si="372">IF(F3380=1,IF(E3379+1&gt;12,1,E3379+1),E3379)</f>
        <v>6</v>
      </c>
      <c r="F3380">
        <f>DAY('Dash Board'!$C$12+COUNT('Daily reducing balance'!$F$4:F3379))</f>
        <v>29</v>
      </c>
      <c r="G3380" s="8">
        <f t="shared" ref="G3380:G3443" si="373">L3379</f>
        <v>171661.29446027838</v>
      </c>
      <c r="H3380" s="6">
        <f>G3380*'Dash Board'!$C$11/365</f>
        <v>49.382016214600625</v>
      </c>
      <c r="I3380" s="6">
        <f>H3380*'Dash Board'!$C$18/'Dash Board'!$C$11</f>
        <v>23.515245816476494</v>
      </c>
      <c r="J3380" s="6">
        <f>(G3380&gt;1)*PMT('Dash Board'!$C$11/365,$U$4,-'Dash Board'!$C$19)</f>
        <v>108.80376961660664</v>
      </c>
      <c r="K3380" s="6">
        <f t="shared" si="368"/>
        <v>0</v>
      </c>
      <c r="L3380" s="8">
        <f t="shared" si="369"/>
        <v>171601.87270687637</v>
      </c>
      <c r="N3380" s="8">
        <f t="shared" ref="N3380:N3443" si="374">J3380-I3380</f>
        <v>85.28852380013015</v>
      </c>
      <c r="O3380" s="8">
        <f>IF(E3379&lt;&gt;E3380,SUM($N$4:N3380)-SUM($O$3:O3379),0)</f>
        <v>0</v>
      </c>
      <c r="P3380" s="6">
        <f>IF(B3380&gt;0,SUM($O$4:O3380)-SUM($P$3:P3379),0)</f>
        <v>0</v>
      </c>
      <c r="Q3380" s="6">
        <f t="shared" si="370"/>
        <v>23.515245816476494</v>
      </c>
      <c r="R3380" s="8">
        <f>IF(E3379&lt;&gt;E3380,SUM($Q$4:Q3380)-SUM($R$3:R3379),0)</f>
        <v>0</v>
      </c>
      <c r="S3380" s="6">
        <f>IF(B3380&gt;0,SUM($R$4:R3380)-SUM($S$3:S3379),0)</f>
        <v>0</v>
      </c>
    </row>
    <row r="3381" spans="1:19">
      <c r="A3381">
        <f>IF(E3380&lt;&gt;E3381,COUNTIF($A$4:A3380,"&lt;&gt;0")+1,0)</f>
        <v>0</v>
      </c>
      <c r="B3381">
        <f>IF(A3381&lt;&gt;0,IF(MOD(A3381,3)=0,COUNTIF($B$4:B3380,"&lt;&gt;0")+1,0),0)</f>
        <v>0</v>
      </c>
      <c r="C3381" s="9">
        <f>'Dash Board'!$C$12+COUNT('Daily reducing balance'!$F$4:F3380)</f>
        <v>45107</v>
      </c>
      <c r="D3381">
        <f t="shared" si="371"/>
        <v>2023</v>
      </c>
      <c r="E3381">
        <f t="shared" si="372"/>
        <v>6</v>
      </c>
      <c r="F3381">
        <f>DAY('Dash Board'!$C$12+COUNT('Daily reducing balance'!$F$4:F3380))</f>
        <v>30</v>
      </c>
      <c r="G3381" s="8">
        <f t="shared" si="373"/>
        <v>171601.87270687637</v>
      </c>
      <c r="H3381" s="6">
        <f>G3381*'Dash Board'!$C$11/365</f>
        <v>49.364922285539777</v>
      </c>
      <c r="I3381" s="6">
        <f>H3381*'Dash Board'!$C$18/'Dash Board'!$C$11</f>
        <v>23.507105850257037</v>
      </c>
      <c r="J3381" s="6">
        <f>(G3381&gt;1)*PMT('Dash Board'!$C$11/365,$U$4,-'Dash Board'!$C$19)</f>
        <v>108.80376961660664</v>
      </c>
      <c r="K3381" s="6">
        <f t="shared" si="368"/>
        <v>0</v>
      </c>
      <c r="L3381" s="8">
        <f t="shared" si="369"/>
        <v>171542.4338595453</v>
      </c>
      <c r="N3381" s="8">
        <f t="shared" si="374"/>
        <v>85.29666376634961</v>
      </c>
      <c r="O3381" s="8">
        <f>IF(E3380&lt;&gt;E3381,SUM($N$4:N3381)-SUM($O$3:O3380),0)</f>
        <v>0</v>
      </c>
      <c r="P3381" s="6">
        <f>IF(B3381&gt;0,SUM($O$4:O3381)-SUM($P$3:P3380),0)</f>
        <v>0</v>
      </c>
      <c r="Q3381" s="6">
        <f t="shared" si="370"/>
        <v>23.507105850257037</v>
      </c>
      <c r="R3381" s="8">
        <f>IF(E3380&lt;&gt;E3381,SUM($Q$4:Q3381)-SUM($R$3:R3380),0)</f>
        <v>0</v>
      </c>
      <c r="S3381" s="6">
        <f>IF(B3381&gt;0,SUM($R$4:R3381)-SUM($S$3:S3380),0)</f>
        <v>0</v>
      </c>
    </row>
    <row r="3382" spans="1:19">
      <c r="A3382">
        <f>IF(E3381&lt;&gt;E3382,COUNTIF($A$4:A3381,"&lt;&gt;0")+1,0)</f>
        <v>111</v>
      </c>
      <c r="B3382">
        <f>IF(A3382&lt;&gt;0,IF(MOD(A3382,3)=0,COUNTIF($B$4:B3381,"&lt;&gt;0")+1,0),0)</f>
        <v>37</v>
      </c>
      <c r="C3382" s="9">
        <f>'Dash Board'!$C$12+COUNT('Daily reducing balance'!$F$4:F3381)</f>
        <v>45108</v>
      </c>
      <c r="D3382">
        <f t="shared" si="371"/>
        <v>2023</v>
      </c>
      <c r="E3382">
        <f t="shared" si="372"/>
        <v>7</v>
      </c>
      <c r="F3382">
        <f>DAY('Dash Board'!$C$12+COUNT('Daily reducing balance'!$F$4:F3381))</f>
        <v>1</v>
      </c>
      <c r="G3382" s="8">
        <f t="shared" si="373"/>
        <v>171542.4338595453</v>
      </c>
      <c r="H3382" s="6">
        <f>G3382*'Dash Board'!$C$11/365</f>
        <v>49.347823439047275</v>
      </c>
      <c r="I3382" s="6">
        <f>H3382*'Dash Board'!$C$18/'Dash Board'!$C$11</f>
        <v>23.498963542403466</v>
      </c>
      <c r="J3382" s="6">
        <f>(G3382&gt;1)*PMT('Dash Board'!$C$11/365,$U$4,-'Dash Board'!$C$19)</f>
        <v>108.80376961660664</v>
      </c>
      <c r="K3382" s="6">
        <f t="shared" si="368"/>
        <v>3372.9168581148047</v>
      </c>
      <c r="L3382" s="8">
        <f t="shared" si="369"/>
        <v>171482.97791336774</v>
      </c>
      <c r="N3382" s="8">
        <f t="shared" si="374"/>
        <v>85.304806074203185</v>
      </c>
      <c r="O3382" s="8">
        <f>IF(E3381&lt;&gt;E3382,SUM($N$4:N3382)-SUM($O$3:O3381),0)</f>
        <v>2555.6117669166124</v>
      </c>
      <c r="P3382" s="6">
        <f>IF(B3382&gt;0,SUM($O$4:O3382)-SUM($P$3:P3381),0)</f>
        <v>7729.6772846340609</v>
      </c>
      <c r="Q3382" s="6">
        <f t="shared" si="370"/>
        <v>23.498963542403466</v>
      </c>
      <c r="R3382" s="8">
        <f>IF(E3381&lt;&gt;E3382,SUM($Q$4:Q3382)-SUM($R$3:R3381),0)</f>
        <v>708.50132158155611</v>
      </c>
      <c r="S3382" s="6">
        <f>IF(B3382&gt;0,SUM($R$4:R3382)-SUM($S$3:S3381),0)</f>
        <v>2171.4657504770003</v>
      </c>
    </row>
    <row r="3383" spans="1:19">
      <c r="A3383">
        <f>IF(E3382&lt;&gt;E3383,COUNTIF($A$4:A3382,"&lt;&gt;0")+1,0)</f>
        <v>0</v>
      </c>
      <c r="B3383">
        <f>IF(A3383&lt;&gt;0,IF(MOD(A3383,3)=0,COUNTIF($B$4:B3382,"&lt;&gt;0")+1,0),0)</f>
        <v>0</v>
      </c>
      <c r="C3383" s="9">
        <f>'Dash Board'!$C$12+COUNT('Daily reducing balance'!$F$4:F3382)</f>
        <v>45109</v>
      </c>
      <c r="D3383">
        <f t="shared" si="371"/>
        <v>2023</v>
      </c>
      <c r="E3383">
        <f t="shared" si="372"/>
        <v>7</v>
      </c>
      <c r="F3383">
        <f>DAY('Dash Board'!$C$12+COUNT('Daily reducing balance'!$F$4:F3382))</f>
        <v>2</v>
      </c>
      <c r="G3383" s="8">
        <f t="shared" si="373"/>
        <v>171482.97791336774</v>
      </c>
      <c r="H3383" s="6">
        <f>G3383*'Dash Board'!$C$11/365</f>
        <v>49.330719673708529</v>
      </c>
      <c r="I3383" s="6">
        <f>H3383*'Dash Board'!$C$18/'Dash Board'!$C$11</f>
        <v>23.49081889224216</v>
      </c>
      <c r="J3383" s="6">
        <f>(G3383&gt;1)*PMT('Dash Board'!$C$11/365,$U$4,-'Dash Board'!$C$19)</f>
        <v>108.80376961660664</v>
      </c>
      <c r="K3383" s="6">
        <f t="shared" si="368"/>
        <v>0</v>
      </c>
      <c r="L3383" s="8">
        <f t="shared" si="369"/>
        <v>171423.50486342484</v>
      </c>
      <c r="N3383" s="8">
        <f t="shared" si="374"/>
        <v>85.312950724364484</v>
      </c>
      <c r="O3383" s="8">
        <f>IF(E3382&lt;&gt;E3383,SUM($N$4:N3383)-SUM($O$3:O3382),0)</f>
        <v>0</v>
      </c>
      <c r="P3383" s="6">
        <f>IF(B3383&gt;0,SUM($O$4:O3383)-SUM($P$3:P3382),0)</f>
        <v>0</v>
      </c>
      <c r="Q3383" s="6">
        <f t="shared" si="370"/>
        <v>23.49081889224216</v>
      </c>
      <c r="R3383" s="8">
        <f>IF(E3382&lt;&gt;E3383,SUM($Q$4:Q3383)-SUM($R$3:R3382),0)</f>
        <v>0</v>
      </c>
      <c r="S3383" s="6">
        <f>IF(B3383&gt;0,SUM($R$4:R3383)-SUM($S$3:S3382),0)</f>
        <v>0</v>
      </c>
    </row>
    <row r="3384" spans="1:19">
      <c r="A3384">
        <f>IF(E3383&lt;&gt;E3384,COUNTIF($A$4:A3383,"&lt;&gt;0")+1,0)</f>
        <v>0</v>
      </c>
      <c r="B3384">
        <f>IF(A3384&lt;&gt;0,IF(MOD(A3384,3)=0,COUNTIF($B$4:B3383,"&lt;&gt;0")+1,0),0)</f>
        <v>0</v>
      </c>
      <c r="C3384" s="9">
        <f>'Dash Board'!$C$12+COUNT('Daily reducing balance'!$F$4:F3383)</f>
        <v>45110</v>
      </c>
      <c r="D3384">
        <f t="shared" si="371"/>
        <v>2023</v>
      </c>
      <c r="E3384">
        <f t="shared" si="372"/>
        <v>7</v>
      </c>
      <c r="F3384">
        <f>DAY('Dash Board'!$C$12+COUNT('Daily reducing balance'!$F$4:F3383))</f>
        <v>3</v>
      </c>
      <c r="G3384" s="8">
        <f t="shared" si="373"/>
        <v>171423.50486342484</v>
      </c>
      <c r="H3384" s="6">
        <f>G3384*'Dash Board'!$C$11/365</f>
        <v>49.313610988108508</v>
      </c>
      <c r="I3384" s="6">
        <f>H3384*'Dash Board'!$C$18/'Dash Board'!$C$11</f>
        <v>23.482671899099291</v>
      </c>
      <c r="J3384" s="6">
        <f>(G3384&gt;1)*PMT('Dash Board'!$C$11/365,$U$4,-'Dash Board'!$C$19)</f>
        <v>108.80376961660664</v>
      </c>
      <c r="K3384" s="6">
        <f t="shared" si="368"/>
        <v>0</v>
      </c>
      <c r="L3384" s="8">
        <f t="shared" si="369"/>
        <v>171364.01470479634</v>
      </c>
      <c r="N3384" s="8">
        <f t="shared" si="374"/>
        <v>85.321097717507357</v>
      </c>
      <c r="O3384" s="8">
        <f>IF(E3383&lt;&gt;E3384,SUM($N$4:N3384)-SUM($O$3:O3383),0)</f>
        <v>0</v>
      </c>
      <c r="P3384" s="6">
        <f>IF(B3384&gt;0,SUM($O$4:O3384)-SUM($P$3:P3383),0)</f>
        <v>0</v>
      </c>
      <c r="Q3384" s="6">
        <f t="shared" si="370"/>
        <v>23.482671899099291</v>
      </c>
      <c r="R3384" s="8">
        <f>IF(E3383&lt;&gt;E3384,SUM($Q$4:Q3384)-SUM($R$3:R3383),0)</f>
        <v>0</v>
      </c>
      <c r="S3384" s="6">
        <f>IF(B3384&gt;0,SUM($R$4:R3384)-SUM($S$3:S3383),0)</f>
        <v>0</v>
      </c>
    </row>
    <row r="3385" spans="1:19">
      <c r="A3385">
        <f>IF(E3384&lt;&gt;E3385,COUNTIF($A$4:A3384,"&lt;&gt;0")+1,0)</f>
        <v>0</v>
      </c>
      <c r="B3385">
        <f>IF(A3385&lt;&gt;0,IF(MOD(A3385,3)=0,COUNTIF($B$4:B3384,"&lt;&gt;0")+1,0),0)</f>
        <v>0</v>
      </c>
      <c r="C3385" s="9">
        <f>'Dash Board'!$C$12+COUNT('Daily reducing balance'!$F$4:F3384)</f>
        <v>45111</v>
      </c>
      <c r="D3385">
        <f t="shared" si="371"/>
        <v>2023</v>
      </c>
      <c r="E3385">
        <f t="shared" si="372"/>
        <v>7</v>
      </c>
      <c r="F3385">
        <f>DAY('Dash Board'!$C$12+COUNT('Daily reducing balance'!$F$4:F3384))</f>
        <v>4</v>
      </c>
      <c r="G3385" s="8">
        <f t="shared" si="373"/>
        <v>171364.01470479634</v>
      </c>
      <c r="H3385" s="6">
        <f>G3385*'Dash Board'!$C$11/365</f>
        <v>49.296497380831823</v>
      </c>
      <c r="I3385" s="6">
        <f>H3385*'Dash Board'!$C$18/'Dash Board'!$C$11</f>
        <v>23.474522562300869</v>
      </c>
      <c r="J3385" s="6">
        <f>(G3385&gt;1)*PMT('Dash Board'!$C$11/365,$U$4,-'Dash Board'!$C$19)</f>
        <v>108.80376961660664</v>
      </c>
      <c r="K3385" s="6">
        <f t="shared" si="368"/>
        <v>0</v>
      </c>
      <c r="L3385" s="8">
        <f t="shared" si="369"/>
        <v>171304.50743256055</v>
      </c>
      <c r="N3385" s="8">
        <f t="shared" si="374"/>
        <v>85.329247054305768</v>
      </c>
      <c r="O3385" s="8">
        <f>IF(E3384&lt;&gt;E3385,SUM($N$4:N3385)-SUM($O$3:O3384),0)</f>
        <v>0</v>
      </c>
      <c r="P3385" s="6">
        <f>IF(B3385&gt;0,SUM($O$4:O3385)-SUM($P$3:P3384),0)</f>
        <v>0</v>
      </c>
      <c r="Q3385" s="6">
        <f t="shared" si="370"/>
        <v>23.474522562300869</v>
      </c>
      <c r="R3385" s="8">
        <f>IF(E3384&lt;&gt;E3385,SUM($Q$4:Q3385)-SUM($R$3:R3384),0)</f>
        <v>0</v>
      </c>
      <c r="S3385" s="6">
        <f>IF(B3385&gt;0,SUM($R$4:R3385)-SUM($S$3:S3384),0)</f>
        <v>0</v>
      </c>
    </row>
    <row r="3386" spans="1:19">
      <c r="A3386">
        <f>IF(E3385&lt;&gt;E3386,COUNTIF($A$4:A3385,"&lt;&gt;0")+1,0)</f>
        <v>0</v>
      </c>
      <c r="B3386">
        <f>IF(A3386&lt;&gt;0,IF(MOD(A3386,3)=0,COUNTIF($B$4:B3385,"&lt;&gt;0")+1,0),0)</f>
        <v>0</v>
      </c>
      <c r="C3386" s="9">
        <f>'Dash Board'!$C$12+COUNT('Daily reducing balance'!$F$4:F3385)</f>
        <v>45112</v>
      </c>
      <c r="D3386">
        <f t="shared" si="371"/>
        <v>2023</v>
      </c>
      <c r="E3386">
        <f t="shared" si="372"/>
        <v>7</v>
      </c>
      <c r="F3386">
        <f>DAY('Dash Board'!$C$12+COUNT('Daily reducing balance'!$F$4:F3385))</f>
        <v>5</v>
      </c>
      <c r="G3386" s="8">
        <f t="shared" si="373"/>
        <v>171304.50743256055</v>
      </c>
      <c r="H3386" s="6">
        <f>G3386*'Dash Board'!$C$11/365</f>
        <v>49.279378850462621</v>
      </c>
      <c r="I3386" s="6">
        <f>H3386*'Dash Board'!$C$18/'Dash Board'!$C$11</f>
        <v>23.466370881172676</v>
      </c>
      <c r="J3386" s="6">
        <f>(G3386&gt;1)*PMT('Dash Board'!$C$11/365,$U$4,-'Dash Board'!$C$19)</f>
        <v>108.80376961660664</v>
      </c>
      <c r="K3386" s="6">
        <f t="shared" si="368"/>
        <v>0</v>
      </c>
      <c r="L3386" s="8">
        <f t="shared" si="369"/>
        <v>171244.98304179439</v>
      </c>
      <c r="N3386" s="8">
        <f t="shared" si="374"/>
        <v>85.337398735433965</v>
      </c>
      <c r="O3386" s="8">
        <f>IF(E3385&lt;&gt;E3386,SUM($N$4:N3386)-SUM($O$3:O3385),0)</f>
        <v>0</v>
      </c>
      <c r="P3386" s="6">
        <f>IF(B3386&gt;0,SUM($O$4:O3386)-SUM($P$3:P3385),0)</f>
        <v>0</v>
      </c>
      <c r="Q3386" s="6">
        <f t="shared" si="370"/>
        <v>23.466370881172676</v>
      </c>
      <c r="R3386" s="8">
        <f>IF(E3385&lt;&gt;E3386,SUM($Q$4:Q3386)-SUM($R$3:R3385),0)</f>
        <v>0</v>
      </c>
      <c r="S3386" s="6">
        <f>IF(B3386&gt;0,SUM($R$4:R3386)-SUM($S$3:S3385),0)</f>
        <v>0</v>
      </c>
    </row>
    <row r="3387" spans="1:19">
      <c r="A3387">
        <f>IF(E3386&lt;&gt;E3387,COUNTIF($A$4:A3386,"&lt;&gt;0")+1,0)</f>
        <v>0</v>
      </c>
      <c r="B3387">
        <f>IF(A3387&lt;&gt;0,IF(MOD(A3387,3)=0,COUNTIF($B$4:B3386,"&lt;&gt;0")+1,0),0)</f>
        <v>0</v>
      </c>
      <c r="C3387" s="9">
        <f>'Dash Board'!$C$12+COUNT('Daily reducing balance'!$F$4:F3386)</f>
        <v>45113</v>
      </c>
      <c r="D3387">
        <f t="shared" si="371"/>
        <v>2023</v>
      </c>
      <c r="E3387">
        <f t="shared" si="372"/>
        <v>7</v>
      </c>
      <c r="F3387">
        <f>DAY('Dash Board'!$C$12+COUNT('Daily reducing balance'!$F$4:F3386))</f>
        <v>6</v>
      </c>
      <c r="G3387" s="8">
        <f t="shared" si="373"/>
        <v>171244.98304179439</v>
      </c>
      <c r="H3387" s="6">
        <f>G3387*'Dash Board'!$C$11/365</f>
        <v>49.262255395584681</v>
      </c>
      <c r="I3387" s="6">
        <f>H3387*'Dash Board'!$C$18/'Dash Board'!$C$11</f>
        <v>23.458216855040327</v>
      </c>
      <c r="J3387" s="6">
        <f>(G3387&gt;1)*PMT('Dash Board'!$C$11/365,$U$4,-'Dash Board'!$C$19)</f>
        <v>108.80376961660664</v>
      </c>
      <c r="K3387" s="6">
        <f t="shared" si="368"/>
        <v>0</v>
      </c>
      <c r="L3387" s="8">
        <f t="shared" si="369"/>
        <v>171185.44152757336</v>
      </c>
      <c r="N3387" s="8">
        <f t="shared" si="374"/>
        <v>85.345552761566324</v>
      </c>
      <c r="O3387" s="8">
        <f>IF(E3386&lt;&gt;E3387,SUM($N$4:N3387)-SUM($O$3:O3386),0)</f>
        <v>0</v>
      </c>
      <c r="P3387" s="6">
        <f>IF(B3387&gt;0,SUM($O$4:O3387)-SUM($P$3:P3386),0)</f>
        <v>0</v>
      </c>
      <c r="Q3387" s="6">
        <f t="shared" si="370"/>
        <v>23.458216855040327</v>
      </c>
      <c r="R3387" s="8">
        <f>IF(E3386&lt;&gt;E3387,SUM($Q$4:Q3387)-SUM($R$3:R3386),0)</f>
        <v>0</v>
      </c>
      <c r="S3387" s="6">
        <f>IF(B3387&gt;0,SUM($R$4:R3387)-SUM($S$3:S3386),0)</f>
        <v>0</v>
      </c>
    </row>
    <row r="3388" spans="1:19">
      <c r="A3388">
        <f>IF(E3387&lt;&gt;E3388,COUNTIF($A$4:A3387,"&lt;&gt;0")+1,0)</f>
        <v>0</v>
      </c>
      <c r="B3388">
        <f>IF(A3388&lt;&gt;0,IF(MOD(A3388,3)=0,COUNTIF($B$4:B3387,"&lt;&gt;0")+1,0),0)</f>
        <v>0</v>
      </c>
      <c r="C3388" s="9">
        <f>'Dash Board'!$C$12+COUNT('Daily reducing balance'!$F$4:F3387)</f>
        <v>45114</v>
      </c>
      <c r="D3388">
        <f t="shared" si="371"/>
        <v>2023</v>
      </c>
      <c r="E3388">
        <f t="shared" si="372"/>
        <v>7</v>
      </c>
      <c r="F3388">
        <f>DAY('Dash Board'!$C$12+COUNT('Daily reducing balance'!$F$4:F3387))</f>
        <v>7</v>
      </c>
      <c r="G3388" s="8">
        <f t="shared" si="373"/>
        <v>171185.44152757336</v>
      </c>
      <c r="H3388" s="6">
        <f>G3388*'Dash Board'!$C$11/365</f>
        <v>49.245127014781382</v>
      </c>
      <c r="I3388" s="6">
        <f>H3388*'Dash Board'!$C$18/'Dash Board'!$C$11</f>
        <v>23.450060483229233</v>
      </c>
      <c r="J3388" s="6">
        <f>(G3388&gt;1)*PMT('Dash Board'!$C$11/365,$U$4,-'Dash Board'!$C$19)</f>
        <v>108.80376961660664</v>
      </c>
      <c r="K3388" s="6">
        <f t="shared" si="368"/>
        <v>0</v>
      </c>
      <c r="L3388" s="8">
        <f t="shared" si="369"/>
        <v>171125.88288497154</v>
      </c>
      <c r="N3388" s="8">
        <f t="shared" si="374"/>
        <v>85.353709133377407</v>
      </c>
      <c r="O3388" s="8">
        <f>IF(E3387&lt;&gt;E3388,SUM($N$4:N3388)-SUM($O$3:O3387),0)</f>
        <v>0</v>
      </c>
      <c r="P3388" s="6">
        <f>IF(B3388&gt;0,SUM($O$4:O3388)-SUM($P$3:P3387),0)</f>
        <v>0</v>
      </c>
      <c r="Q3388" s="6">
        <f t="shared" si="370"/>
        <v>23.450060483229233</v>
      </c>
      <c r="R3388" s="8">
        <f>IF(E3387&lt;&gt;E3388,SUM($Q$4:Q3388)-SUM($R$3:R3387),0)</f>
        <v>0</v>
      </c>
      <c r="S3388" s="6">
        <f>IF(B3388&gt;0,SUM($R$4:R3388)-SUM($S$3:S3387),0)</f>
        <v>0</v>
      </c>
    </row>
    <row r="3389" spans="1:19">
      <c r="A3389">
        <f>IF(E3388&lt;&gt;E3389,COUNTIF($A$4:A3388,"&lt;&gt;0")+1,0)</f>
        <v>0</v>
      </c>
      <c r="B3389">
        <f>IF(A3389&lt;&gt;0,IF(MOD(A3389,3)=0,COUNTIF($B$4:B3388,"&lt;&gt;0")+1,0),0)</f>
        <v>0</v>
      </c>
      <c r="C3389" s="9">
        <f>'Dash Board'!$C$12+COUNT('Daily reducing balance'!$F$4:F3388)</f>
        <v>45115</v>
      </c>
      <c r="D3389">
        <f t="shared" si="371"/>
        <v>2023</v>
      </c>
      <c r="E3389">
        <f t="shared" si="372"/>
        <v>7</v>
      </c>
      <c r="F3389">
        <f>DAY('Dash Board'!$C$12+COUNT('Daily reducing balance'!$F$4:F3388))</f>
        <v>8</v>
      </c>
      <c r="G3389" s="8">
        <f t="shared" si="373"/>
        <v>171125.88288497154</v>
      </c>
      <c r="H3389" s="6">
        <f>G3389*'Dash Board'!$C$11/365</f>
        <v>49.227993706635644</v>
      </c>
      <c r="I3389" s="6">
        <f>H3389*'Dash Board'!$C$18/'Dash Board'!$C$11</f>
        <v>23.441901765064596</v>
      </c>
      <c r="J3389" s="6">
        <f>(G3389&gt;1)*PMT('Dash Board'!$C$11/365,$U$4,-'Dash Board'!$C$19)</f>
        <v>108.80376961660664</v>
      </c>
      <c r="K3389" s="6">
        <f t="shared" si="368"/>
        <v>0</v>
      </c>
      <c r="L3389" s="8">
        <f t="shared" si="369"/>
        <v>171066.30710906157</v>
      </c>
      <c r="N3389" s="8">
        <f t="shared" si="374"/>
        <v>85.361867851542044</v>
      </c>
      <c r="O3389" s="8">
        <f>IF(E3388&lt;&gt;E3389,SUM($N$4:N3389)-SUM($O$3:O3388),0)</f>
        <v>0</v>
      </c>
      <c r="P3389" s="6">
        <f>IF(B3389&gt;0,SUM($O$4:O3389)-SUM($P$3:P3388),0)</f>
        <v>0</v>
      </c>
      <c r="Q3389" s="6">
        <f t="shared" si="370"/>
        <v>23.441901765064596</v>
      </c>
      <c r="R3389" s="8">
        <f>IF(E3388&lt;&gt;E3389,SUM($Q$4:Q3389)-SUM($R$3:R3388),0)</f>
        <v>0</v>
      </c>
      <c r="S3389" s="6">
        <f>IF(B3389&gt;0,SUM($R$4:R3389)-SUM($S$3:S3388),0)</f>
        <v>0</v>
      </c>
    </row>
    <row r="3390" spans="1:19">
      <c r="A3390">
        <f>IF(E3389&lt;&gt;E3390,COUNTIF($A$4:A3389,"&lt;&gt;0")+1,0)</f>
        <v>0</v>
      </c>
      <c r="B3390">
        <f>IF(A3390&lt;&gt;0,IF(MOD(A3390,3)=0,COUNTIF($B$4:B3389,"&lt;&gt;0")+1,0),0)</f>
        <v>0</v>
      </c>
      <c r="C3390" s="9">
        <f>'Dash Board'!$C$12+COUNT('Daily reducing balance'!$F$4:F3389)</f>
        <v>45116</v>
      </c>
      <c r="D3390">
        <f t="shared" si="371"/>
        <v>2023</v>
      </c>
      <c r="E3390">
        <f t="shared" si="372"/>
        <v>7</v>
      </c>
      <c r="F3390">
        <f>DAY('Dash Board'!$C$12+COUNT('Daily reducing balance'!$F$4:F3389))</f>
        <v>9</v>
      </c>
      <c r="G3390" s="8">
        <f t="shared" si="373"/>
        <v>171066.30710906157</v>
      </c>
      <c r="H3390" s="6">
        <f>G3390*'Dash Board'!$C$11/365</f>
        <v>49.210855469730042</v>
      </c>
      <c r="I3390" s="6">
        <f>H3390*'Dash Board'!$C$18/'Dash Board'!$C$11</f>
        <v>23.43374069987145</v>
      </c>
      <c r="J3390" s="6">
        <f>(G3390&gt;1)*PMT('Dash Board'!$C$11/365,$U$4,-'Dash Board'!$C$19)</f>
        <v>108.80376961660664</v>
      </c>
      <c r="K3390" s="6">
        <f t="shared" si="368"/>
        <v>0</v>
      </c>
      <c r="L3390" s="8">
        <f t="shared" si="369"/>
        <v>171006.71419491468</v>
      </c>
      <c r="N3390" s="8">
        <f t="shared" si="374"/>
        <v>85.370028916735194</v>
      </c>
      <c r="O3390" s="8">
        <f>IF(E3389&lt;&gt;E3390,SUM($N$4:N3390)-SUM($O$3:O3389),0)</f>
        <v>0</v>
      </c>
      <c r="P3390" s="6">
        <f>IF(B3390&gt;0,SUM($O$4:O3390)-SUM($P$3:P3389),0)</f>
        <v>0</v>
      </c>
      <c r="Q3390" s="6">
        <f t="shared" si="370"/>
        <v>23.43374069987145</v>
      </c>
      <c r="R3390" s="8">
        <f>IF(E3389&lt;&gt;E3390,SUM($Q$4:Q3390)-SUM($R$3:R3389),0)</f>
        <v>0</v>
      </c>
      <c r="S3390" s="6">
        <f>IF(B3390&gt;0,SUM($R$4:R3390)-SUM($S$3:S3389),0)</f>
        <v>0</v>
      </c>
    </row>
    <row r="3391" spans="1:19">
      <c r="A3391">
        <f>IF(E3390&lt;&gt;E3391,COUNTIF($A$4:A3390,"&lt;&gt;0")+1,0)</f>
        <v>0</v>
      </c>
      <c r="B3391">
        <f>IF(A3391&lt;&gt;0,IF(MOD(A3391,3)=0,COUNTIF($B$4:B3390,"&lt;&gt;0")+1,0),0)</f>
        <v>0</v>
      </c>
      <c r="C3391" s="9">
        <f>'Dash Board'!$C$12+COUNT('Daily reducing balance'!$F$4:F3390)</f>
        <v>45117</v>
      </c>
      <c r="D3391">
        <f t="shared" si="371"/>
        <v>2023</v>
      </c>
      <c r="E3391">
        <f t="shared" si="372"/>
        <v>7</v>
      </c>
      <c r="F3391">
        <f>DAY('Dash Board'!$C$12+COUNT('Daily reducing balance'!$F$4:F3390))</f>
        <v>10</v>
      </c>
      <c r="G3391" s="8">
        <f t="shared" si="373"/>
        <v>171006.71419491468</v>
      </c>
      <c r="H3391" s="6">
        <f>G3391*'Dash Board'!$C$11/365</f>
        <v>49.193712302646688</v>
      </c>
      <c r="I3391" s="6">
        <f>H3391*'Dash Board'!$C$18/'Dash Board'!$C$11</f>
        <v>23.425577286974619</v>
      </c>
      <c r="J3391" s="6">
        <f>(G3391&gt;1)*PMT('Dash Board'!$C$11/365,$U$4,-'Dash Board'!$C$19)</f>
        <v>108.80376961660664</v>
      </c>
      <c r="K3391" s="6">
        <f t="shared" si="368"/>
        <v>0</v>
      </c>
      <c r="L3391" s="8">
        <f t="shared" si="369"/>
        <v>170947.10413760072</v>
      </c>
      <c r="N3391" s="8">
        <f t="shared" si="374"/>
        <v>85.378192329632029</v>
      </c>
      <c r="O3391" s="8">
        <f>IF(E3390&lt;&gt;E3391,SUM($N$4:N3391)-SUM($O$3:O3390),0)</f>
        <v>0</v>
      </c>
      <c r="P3391" s="6">
        <f>IF(B3391&gt;0,SUM($O$4:O3391)-SUM($P$3:P3390),0)</f>
        <v>0</v>
      </c>
      <c r="Q3391" s="6">
        <f t="shared" si="370"/>
        <v>23.425577286974619</v>
      </c>
      <c r="R3391" s="8">
        <f>IF(E3390&lt;&gt;E3391,SUM($Q$4:Q3391)-SUM($R$3:R3390),0)</f>
        <v>0</v>
      </c>
      <c r="S3391" s="6">
        <f>IF(B3391&gt;0,SUM($R$4:R3391)-SUM($S$3:S3390),0)</f>
        <v>0</v>
      </c>
    </row>
    <row r="3392" spans="1:19">
      <c r="A3392">
        <f>IF(E3391&lt;&gt;E3392,COUNTIF($A$4:A3391,"&lt;&gt;0")+1,0)</f>
        <v>0</v>
      </c>
      <c r="B3392">
        <f>IF(A3392&lt;&gt;0,IF(MOD(A3392,3)=0,COUNTIF($B$4:B3391,"&lt;&gt;0")+1,0),0)</f>
        <v>0</v>
      </c>
      <c r="C3392" s="9">
        <f>'Dash Board'!$C$12+COUNT('Daily reducing balance'!$F$4:F3391)</f>
        <v>45118</v>
      </c>
      <c r="D3392">
        <f t="shared" si="371"/>
        <v>2023</v>
      </c>
      <c r="E3392">
        <f t="shared" si="372"/>
        <v>7</v>
      </c>
      <c r="F3392">
        <f>DAY('Dash Board'!$C$12+COUNT('Daily reducing balance'!$F$4:F3391))</f>
        <v>11</v>
      </c>
      <c r="G3392" s="8">
        <f t="shared" si="373"/>
        <v>170947.10413760072</v>
      </c>
      <c r="H3392" s="6">
        <f>G3392*'Dash Board'!$C$11/365</f>
        <v>49.176564203967331</v>
      </c>
      <c r="I3392" s="6">
        <f>H3392*'Dash Board'!$C$18/'Dash Board'!$C$11</f>
        <v>23.417411525698732</v>
      </c>
      <c r="J3392" s="6">
        <f>(G3392&gt;1)*PMT('Dash Board'!$C$11/365,$U$4,-'Dash Board'!$C$19)</f>
        <v>108.80376961660664</v>
      </c>
      <c r="K3392" s="6">
        <f t="shared" si="368"/>
        <v>0</v>
      </c>
      <c r="L3392" s="8">
        <f t="shared" si="369"/>
        <v>170887.47693218806</v>
      </c>
      <c r="N3392" s="8">
        <f t="shared" si="374"/>
        <v>85.386358090907919</v>
      </c>
      <c r="O3392" s="8">
        <f>IF(E3391&lt;&gt;E3392,SUM($N$4:N3392)-SUM($O$3:O3391),0)</f>
        <v>0</v>
      </c>
      <c r="P3392" s="6">
        <f>IF(B3392&gt;0,SUM($O$4:O3392)-SUM($P$3:P3391),0)</f>
        <v>0</v>
      </c>
      <c r="Q3392" s="6">
        <f t="shared" si="370"/>
        <v>23.417411525698732</v>
      </c>
      <c r="R3392" s="8">
        <f>IF(E3391&lt;&gt;E3392,SUM($Q$4:Q3392)-SUM($R$3:R3391),0)</f>
        <v>0</v>
      </c>
      <c r="S3392" s="6">
        <f>IF(B3392&gt;0,SUM($R$4:R3392)-SUM($S$3:S3391),0)</f>
        <v>0</v>
      </c>
    </row>
    <row r="3393" spans="1:19">
      <c r="A3393">
        <f>IF(E3392&lt;&gt;E3393,COUNTIF($A$4:A3392,"&lt;&gt;0")+1,0)</f>
        <v>0</v>
      </c>
      <c r="B3393">
        <f>IF(A3393&lt;&gt;0,IF(MOD(A3393,3)=0,COUNTIF($B$4:B3392,"&lt;&gt;0")+1,0),0)</f>
        <v>0</v>
      </c>
      <c r="C3393" s="9">
        <f>'Dash Board'!$C$12+COUNT('Daily reducing balance'!$F$4:F3392)</f>
        <v>45119</v>
      </c>
      <c r="D3393">
        <f t="shared" si="371"/>
        <v>2023</v>
      </c>
      <c r="E3393">
        <f t="shared" si="372"/>
        <v>7</v>
      </c>
      <c r="F3393">
        <f>DAY('Dash Board'!$C$12+COUNT('Daily reducing balance'!$F$4:F3392))</f>
        <v>12</v>
      </c>
      <c r="G3393" s="8">
        <f t="shared" si="373"/>
        <v>170887.47693218806</v>
      </c>
      <c r="H3393" s="6">
        <f>G3393*'Dash Board'!$C$11/365</f>
        <v>49.159411172273273</v>
      </c>
      <c r="I3393" s="6">
        <f>H3393*'Dash Board'!$C$18/'Dash Board'!$C$11</f>
        <v>23.409243415368227</v>
      </c>
      <c r="J3393" s="6">
        <f>(G3393&gt;1)*PMT('Dash Board'!$C$11/365,$U$4,-'Dash Board'!$C$19)</f>
        <v>108.80376961660664</v>
      </c>
      <c r="K3393" s="6">
        <f t="shared" si="368"/>
        <v>0</v>
      </c>
      <c r="L3393" s="8">
        <f t="shared" si="369"/>
        <v>170827.83257374371</v>
      </c>
      <c r="N3393" s="8">
        <f t="shared" si="374"/>
        <v>85.394526201238421</v>
      </c>
      <c r="O3393" s="8">
        <f>IF(E3392&lt;&gt;E3393,SUM($N$4:N3393)-SUM($O$3:O3392),0)</f>
        <v>0</v>
      </c>
      <c r="P3393" s="6">
        <f>IF(B3393&gt;0,SUM($O$4:O3393)-SUM($P$3:P3392),0)</f>
        <v>0</v>
      </c>
      <c r="Q3393" s="6">
        <f t="shared" si="370"/>
        <v>23.409243415368227</v>
      </c>
      <c r="R3393" s="8">
        <f>IF(E3392&lt;&gt;E3393,SUM($Q$4:Q3393)-SUM($R$3:R3392),0)</f>
        <v>0</v>
      </c>
      <c r="S3393" s="6">
        <f>IF(B3393&gt;0,SUM($R$4:R3393)-SUM($S$3:S3392),0)</f>
        <v>0</v>
      </c>
    </row>
    <row r="3394" spans="1:19">
      <c r="A3394">
        <f>IF(E3393&lt;&gt;E3394,COUNTIF($A$4:A3393,"&lt;&gt;0")+1,0)</f>
        <v>0</v>
      </c>
      <c r="B3394">
        <f>IF(A3394&lt;&gt;0,IF(MOD(A3394,3)=0,COUNTIF($B$4:B3393,"&lt;&gt;0")+1,0),0)</f>
        <v>0</v>
      </c>
      <c r="C3394" s="9">
        <f>'Dash Board'!$C$12+COUNT('Daily reducing balance'!$F$4:F3393)</f>
        <v>45120</v>
      </c>
      <c r="D3394">
        <f t="shared" si="371"/>
        <v>2023</v>
      </c>
      <c r="E3394">
        <f t="shared" si="372"/>
        <v>7</v>
      </c>
      <c r="F3394">
        <f>DAY('Dash Board'!$C$12+COUNT('Daily reducing balance'!$F$4:F3393))</f>
        <v>13</v>
      </c>
      <c r="G3394" s="8">
        <f t="shared" si="373"/>
        <v>170827.83257374371</v>
      </c>
      <c r="H3394" s="6">
        <f>G3394*'Dash Board'!$C$11/365</f>
        <v>49.142253206145448</v>
      </c>
      <c r="I3394" s="6">
        <f>H3394*'Dash Board'!$C$18/'Dash Board'!$C$11</f>
        <v>23.401072955307356</v>
      </c>
      <c r="J3394" s="6">
        <f>(G3394&gt;1)*PMT('Dash Board'!$C$11/365,$U$4,-'Dash Board'!$C$19)</f>
        <v>108.80376961660664</v>
      </c>
      <c r="K3394" s="6">
        <f t="shared" si="368"/>
        <v>0</v>
      </c>
      <c r="L3394" s="8">
        <f t="shared" si="369"/>
        <v>170768.17105733324</v>
      </c>
      <c r="N3394" s="8">
        <f t="shared" si="374"/>
        <v>85.402696661299288</v>
      </c>
      <c r="O3394" s="8">
        <f>IF(E3393&lt;&gt;E3394,SUM($N$4:N3394)-SUM($O$3:O3393),0)</f>
        <v>0</v>
      </c>
      <c r="P3394" s="6">
        <f>IF(B3394&gt;0,SUM($O$4:O3394)-SUM($P$3:P3393),0)</f>
        <v>0</v>
      </c>
      <c r="Q3394" s="6">
        <f t="shared" si="370"/>
        <v>23.401072955307356</v>
      </c>
      <c r="R3394" s="8">
        <f>IF(E3393&lt;&gt;E3394,SUM($Q$4:Q3394)-SUM($R$3:R3393),0)</f>
        <v>0</v>
      </c>
      <c r="S3394" s="6">
        <f>IF(B3394&gt;0,SUM($R$4:R3394)-SUM($S$3:S3393),0)</f>
        <v>0</v>
      </c>
    </row>
    <row r="3395" spans="1:19">
      <c r="A3395">
        <f>IF(E3394&lt;&gt;E3395,COUNTIF($A$4:A3394,"&lt;&gt;0")+1,0)</f>
        <v>0</v>
      </c>
      <c r="B3395">
        <f>IF(A3395&lt;&gt;0,IF(MOD(A3395,3)=0,COUNTIF($B$4:B3394,"&lt;&gt;0")+1,0),0)</f>
        <v>0</v>
      </c>
      <c r="C3395" s="9">
        <f>'Dash Board'!$C$12+COUNT('Daily reducing balance'!$F$4:F3394)</f>
        <v>45121</v>
      </c>
      <c r="D3395">
        <f t="shared" si="371"/>
        <v>2023</v>
      </c>
      <c r="E3395">
        <f t="shared" si="372"/>
        <v>7</v>
      </c>
      <c r="F3395">
        <f>DAY('Dash Board'!$C$12+COUNT('Daily reducing balance'!$F$4:F3394))</f>
        <v>14</v>
      </c>
      <c r="G3395" s="8">
        <f t="shared" si="373"/>
        <v>170768.17105733324</v>
      </c>
      <c r="H3395" s="6">
        <f>G3395*'Dash Board'!$C$11/365</f>
        <v>49.125090304164353</v>
      </c>
      <c r="I3395" s="6">
        <f>H3395*'Dash Board'!$C$18/'Dash Board'!$C$11</f>
        <v>23.392900144840169</v>
      </c>
      <c r="J3395" s="6">
        <f>(G3395&gt;1)*PMT('Dash Board'!$C$11/365,$U$4,-'Dash Board'!$C$19)</f>
        <v>108.80376961660664</v>
      </c>
      <c r="K3395" s="6">
        <f t="shared" si="368"/>
        <v>0</v>
      </c>
      <c r="L3395" s="8">
        <f t="shared" si="369"/>
        <v>170708.49237802078</v>
      </c>
      <c r="N3395" s="8">
        <f t="shared" si="374"/>
        <v>85.410869471766475</v>
      </c>
      <c r="O3395" s="8">
        <f>IF(E3394&lt;&gt;E3395,SUM($N$4:N3395)-SUM($O$3:O3394),0)</f>
        <v>0</v>
      </c>
      <c r="P3395" s="6">
        <f>IF(B3395&gt;0,SUM($O$4:O3395)-SUM($P$3:P3394),0)</f>
        <v>0</v>
      </c>
      <c r="Q3395" s="6">
        <f t="shared" si="370"/>
        <v>23.392900144840169</v>
      </c>
      <c r="R3395" s="8">
        <f>IF(E3394&lt;&gt;E3395,SUM($Q$4:Q3395)-SUM($R$3:R3394),0)</f>
        <v>0</v>
      </c>
      <c r="S3395" s="6">
        <f>IF(B3395&gt;0,SUM($R$4:R3395)-SUM($S$3:S3394),0)</f>
        <v>0</v>
      </c>
    </row>
    <row r="3396" spans="1:19">
      <c r="A3396">
        <f>IF(E3395&lt;&gt;E3396,COUNTIF($A$4:A3395,"&lt;&gt;0")+1,0)</f>
        <v>0</v>
      </c>
      <c r="B3396">
        <f>IF(A3396&lt;&gt;0,IF(MOD(A3396,3)=0,COUNTIF($B$4:B3395,"&lt;&gt;0")+1,0),0)</f>
        <v>0</v>
      </c>
      <c r="C3396" s="9">
        <f>'Dash Board'!$C$12+COUNT('Daily reducing balance'!$F$4:F3395)</f>
        <v>45122</v>
      </c>
      <c r="D3396">
        <f t="shared" si="371"/>
        <v>2023</v>
      </c>
      <c r="E3396">
        <f t="shared" si="372"/>
        <v>7</v>
      </c>
      <c r="F3396">
        <f>DAY('Dash Board'!$C$12+COUNT('Daily reducing balance'!$F$4:F3395))</f>
        <v>15</v>
      </c>
      <c r="G3396" s="8">
        <f t="shared" si="373"/>
        <v>170708.49237802078</v>
      </c>
      <c r="H3396" s="6">
        <f>G3396*'Dash Board'!$C$11/365</f>
        <v>49.107922464910082</v>
      </c>
      <c r="I3396" s="6">
        <f>H3396*'Dash Board'!$C$18/'Dash Board'!$C$11</f>
        <v>23.384724983290518</v>
      </c>
      <c r="J3396" s="6">
        <f>(G3396&gt;1)*PMT('Dash Board'!$C$11/365,$U$4,-'Dash Board'!$C$19)</f>
        <v>108.80376961660664</v>
      </c>
      <c r="K3396" s="6">
        <f t="shared" si="368"/>
        <v>0</v>
      </c>
      <c r="L3396" s="8">
        <f t="shared" si="369"/>
        <v>170648.79653086906</v>
      </c>
      <c r="N3396" s="8">
        <f t="shared" si="374"/>
        <v>85.419044633316133</v>
      </c>
      <c r="O3396" s="8">
        <f>IF(E3395&lt;&gt;E3396,SUM($N$4:N3396)-SUM($O$3:O3395),0)</f>
        <v>0</v>
      </c>
      <c r="P3396" s="6">
        <f>IF(B3396&gt;0,SUM($O$4:O3396)-SUM($P$3:P3395),0)</f>
        <v>0</v>
      </c>
      <c r="Q3396" s="6">
        <f t="shared" si="370"/>
        <v>23.384724983290518</v>
      </c>
      <c r="R3396" s="8">
        <f>IF(E3395&lt;&gt;E3396,SUM($Q$4:Q3396)-SUM($R$3:R3395),0)</f>
        <v>0</v>
      </c>
      <c r="S3396" s="6">
        <f>IF(B3396&gt;0,SUM($R$4:R3396)-SUM($S$3:S3395),0)</f>
        <v>0</v>
      </c>
    </row>
    <row r="3397" spans="1:19">
      <c r="A3397">
        <f>IF(E3396&lt;&gt;E3397,COUNTIF($A$4:A3396,"&lt;&gt;0")+1,0)</f>
        <v>0</v>
      </c>
      <c r="B3397">
        <f>IF(A3397&lt;&gt;0,IF(MOD(A3397,3)=0,COUNTIF($B$4:B3396,"&lt;&gt;0")+1,0),0)</f>
        <v>0</v>
      </c>
      <c r="C3397" s="9">
        <f>'Dash Board'!$C$12+COUNT('Daily reducing balance'!$F$4:F3396)</f>
        <v>45123</v>
      </c>
      <c r="D3397">
        <f t="shared" si="371"/>
        <v>2023</v>
      </c>
      <c r="E3397">
        <f t="shared" si="372"/>
        <v>7</v>
      </c>
      <c r="F3397">
        <f>DAY('Dash Board'!$C$12+COUNT('Daily reducing balance'!$F$4:F3396))</f>
        <v>16</v>
      </c>
      <c r="G3397" s="8">
        <f t="shared" si="373"/>
        <v>170648.79653086906</v>
      </c>
      <c r="H3397" s="6">
        <f>G3397*'Dash Board'!$C$11/365</f>
        <v>49.090749686962326</v>
      </c>
      <c r="I3397" s="6">
        <f>H3397*'Dash Board'!$C$18/'Dash Board'!$C$11</f>
        <v>23.376547469982061</v>
      </c>
      <c r="J3397" s="6">
        <f>(G3397&gt;1)*PMT('Dash Board'!$C$11/365,$U$4,-'Dash Board'!$C$19)</f>
        <v>108.80376961660664</v>
      </c>
      <c r="K3397" s="6">
        <f t="shared" ref="K3397:K3460" si="375">IF(F3397=1,SUMIFS($J$4:$J$7308,$D$4:$D$7308,"="&amp;YEAR(C3397),$E$4:$E$7308,"="&amp;MONTH(C3397)),0)</f>
        <v>0</v>
      </c>
      <c r="L3397" s="8">
        <f t="shared" ref="L3397:L3460" si="376">IF(G3397+H3397-J3397&lt;0,0,G3397+H3397-J3397)</f>
        <v>170589.08351093941</v>
      </c>
      <c r="N3397" s="8">
        <f t="shared" si="374"/>
        <v>85.427222146624587</v>
      </c>
      <c r="O3397" s="8">
        <f>IF(E3396&lt;&gt;E3397,SUM($N$4:N3397)-SUM($O$3:O3396),0)</f>
        <v>0</v>
      </c>
      <c r="P3397" s="6">
        <f>IF(B3397&gt;0,SUM($O$4:O3397)-SUM($P$3:P3396),0)</f>
        <v>0</v>
      </c>
      <c r="Q3397" s="6">
        <f t="shared" ref="Q3397:Q3460" si="377">I3397</f>
        <v>23.376547469982061</v>
      </c>
      <c r="R3397" s="8">
        <f>IF(E3396&lt;&gt;E3397,SUM($Q$4:Q3397)-SUM($R$3:R3396),0)</f>
        <v>0</v>
      </c>
      <c r="S3397" s="6">
        <f>IF(B3397&gt;0,SUM($R$4:R3397)-SUM($S$3:S3396),0)</f>
        <v>0</v>
      </c>
    </row>
    <row r="3398" spans="1:19">
      <c r="A3398">
        <f>IF(E3397&lt;&gt;E3398,COUNTIF($A$4:A3397,"&lt;&gt;0")+1,0)</f>
        <v>0</v>
      </c>
      <c r="B3398">
        <f>IF(A3398&lt;&gt;0,IF(MOD(A3398,3)=0,COUNTIF($B$4:B3397,"&lt;&gt;0")+1,0),0)</f>
        <v>0</v>
      </c>
      <c r="C3398" s="9">
        <f>'Dash Board'!$C$12+COUNT('Daily reducing balance'!$F$4:F3397)</f>
        <v>45124</v>
      </c>
      <c r="D3398">
        <f t="shared" si="371"/>
        <v>2023</v>
      </c>
      <c r="E3398">
        <f t="shared" si="372"/>
        <v>7</v>
      </c>
      <c r="F3398">
        <f>DAY('Dash Board'!$C$12+COUNT('Daily reducing balance'!$F$4:F3397))</f>
        <v>17</v>
      </c>
      <c r="G3398" s="8">
        <f t="shared" si="373"/>
        <v>170589.08351093941</v>
      </c>
      <c r="H3398" s="6">
        <f>G3398*'Dash Board'!$C$11/365</f>
        <v>49.073571968900374</v>
      </c>
      <c r="I3398" s="6">
        <f>H3398*'Dash Board'!$C$18/'Dash Board'!$C$11</f>
        <v>23.368367604238276</v>
      </c>
      <c r="J3398" s="6">
        <f>(G3398&gt;1)*PMT('Dash Board'!$C$11/365,$U$4,-'Dash Board'!$C$19)</f>
        <v>108.80376961660664</v>
      </c>
      <c r="K3398" s="6">
        <f t="shared" si="375"/>
        <v>0</v>
      </c>
      <c r="L3398" s="8">
        <f t="shared" si="376"/>
        <v>170529.35331329171</v>
      </c>
      <c r="N3398" s="8">
        <f t="shared" si="374"/>
        <v>85.435402012368371</v>
      </c>
      <c r="O3398" s="8">
        <f>IF(E3397&lt;&gt;E3398,SUM($N$4:N3398)-SUM($O$3:O3397),0)</f>
        <v>0</v>
      </c>
      <c r="P3398" s="6">
        <f>IF(B3398&gt;0,SUM($O$4:O3398)-SUM($P$3:P3397),0)</f>
        <v>0</v>
      </c>
      <c r="Q3398" s="6">
        <f t="shared" si="377"/>
        <v>23.368367604238276</v>
      </c>
      <c r="R3398" s="8">
        <f>IF(E3397&lt;&gt;E3398,SUM($Q$4:Q3398)-SUM($R$3:R3397),0)</f>
        <v>0</v>
      </c>
      <c r="S3398" s="6">
        <f>IF(B3398&gt;0,SUM($R$4:R3398)-SUM($S$3:S3397),0)</f>
        <v>0</v>
      </c>
    </row>
    <row r="3399" spans="1:19">
      <c r="A3399">
        <f>IF(E3398&lt;&gt;E3399,COUNTIF($A$4:A3398,"&lt;&gt;0")+1,0)</f>
        <v>0</v>
      </c>
      <c r="B3399">
        <f>IF(A3399&lt;&gt;0,IF(MOD(A3399,3)=0,COUNTIF($B$4:B3398,"&lt;&gt;0")+1,0),0)</f>
        <v>0</v>
      </c>
      <c r="C3399" s="9">
        <f>'Dash Board'!$C$12+COUNT('Daily reducing balance'!$F$4:F3398)</f>
        <v>45125</v>
      </c>
      <c r="D3399">
        <f t="shared" si="371"/>
        <v>2023</v>
      </c>
      <c r="E3399">
        <f t="shared" si="372"/>
        <v>7</v>
      </c>
      <c r="F3399">
        <f>DAY('Dash Board'!$C$12+COUNT('Daily reducing balance'!$F$4:F3398))</f>
        <v>18</v>
      </c>
      <c r="G3399" s="8">
        <f t="shared" si="373"/>
        <v>170529.35331329171</v>
      </c>
      <c r="H3399" s="6">
        <f>G3399*'Dash Board'!$C$11/365</f>
        <v>49.056389309303093</v>
      </c>
      <c r="I3399" s="6">
        <f>H3399*'Dash Board'!$C$18/'Dash Board'!$C$11</f>
        <v>23.360185385382426</v>
      </c>
      <c r="J3399" s="6">
        <f>(G3399&gt;1)*PMT('Dash Board'!$C$11/365,$U$4,-'Dash Board'!$C$19)</f>
        <v>108.80376961660664</v>
      </c>
      <c r="K3399" s="6">
        <f t="shared" si="375"/>
        <v>0</v>
      </c>
      <c r="L3399" s="8">
        <f t="shared" si="376"/>
        <v>170469.60593298438</v>
      </c>
      <c r="N3399" s="8">
        <f t="shared" si="374"/>
        <v>85.443584231224222</v>
      </c>
      <c r="O3399" s="8">
        <f>IF(E3398&lt;&gt;E3399,SUM($N$4:N3399)-SUM($O$3:O3398),0)</f>
        <v>0</v>
      </c>
      <c r="P3399" s="6">
        <f>IF(B3399&gt;0,SUM($O$4:O3399)-SUM($P$3:P3398),0)</f>
        <v>0</v>
      </c>
      <c r="Q3399" s="6">
        <f t="shared" si="377"/>
        <v>23.360185385382426</v>
      </c>
      <c r="R3399" s="8">
        <f>IF(E3398&lt;&gt;E3399,SUM($Q$4:Q3399)-SUM($R$3:R3398),0)</f>
        <v>0</v>
      </c>
      <c r="S3399" s="6">
        <f>IF(B3399&gt;0,SUM($R$4:R3399)-SUM($S$3:S3398),0)</f>
        <v>0</v>
      </c>
    </row>
    <row r="3400" spans="1:19">
      <c r="A3400">
        <f>IF(E3399&lt;&gt;E3400,COUNTIF($A$4:A3399,"&lt;&gt;0")+1,0)</f>
        <v>0</v>
      </c>
      <c r="B3400">
        <f>IF(A3400&lt;&gt;0,IF(MOD(A3400,3)=0,COUNTIF($B$4:B3399,"&lt;&gt;0")+1,0),0)</f>
        <v>0</v>
      </c>
      <c r="C3400" s="9">
        <f>'Dash Board'!$C$12+COUNT('Daily reducing balance'!$F$4:F3399)</f>
        <v>45126</v>
      </c>
      <c r="D3400">
        <f t="shared" si="371"/>
        <v>2023</v>
      </c>
      <c r="E3400">
        <f t="shared" si="372"/>
        <v>7</v>
      </c>
      <c r="F3400">
        <f>DAY('Dash Board'!$C$12+COUNT('Daily reducing balance'!$F$4:F3399))</f>
        <v>19</v>
      </c>
      <c r="G3400" s="8">
        <f t="shared" si="373"/>
        <v>170469.60593298438</v>
      </c>
      <c r="H3400" s="6">
        <f>G3400*'Dash Board'!$C$11/365</f>
        <v>49.039201706748926</v>
      </c>
      <c r="I3400" s="6">
        <f>H3400*'Dash Board'!$C$18/'Dash Board'!$C$11</f>
        <v>23.352000812737586</v>
      </c>
      <c r="J3400" s="6">
        <f>(G3400&gt;1)*PMT('Dash Board'!$C$11/365,$U$4,-'Dash Board'!$C$19)</f>
        <v>108.80376961660664</v>
      </c>
      <c r="K3400" s="6">
        <f t="shared" si="375"/>
        <v>0</v>
      </c>
      <c r="L3400" s="8">
        <f t="shared" si="376"/>
        <v>170409.84136507451</v>
      </c>
      <c r="N3400" s="8">
        <f t="shared" si="374"/>
        <v>85.451768803869058</v>
      </c>
      <c r="O3400" s="8">
        <f>IF(E3399&lt;&gt;E3400,SUM($N$4:N3400)-SUM($O$3:O3399),0)</f>
        <v>0</v>
      </c>
      <c r="P3400" s="6">
        <f>IF(B3400&gt;0,SUM($O$4:O3400)-SUM($P$3:P3399),0)</f>
        <v>0</v>
      </c>
      <c r="Q3400" s="6">
        <f t="shared" si="377"/>
        <v>23.352000812737586</v>
      </c>
      <c r="R3400" s="8">
        <f>IF(E3399&lt;&gt;E3400,SUM($Q$4:Q3400)-SUM($R$3:R3399),0)</f>
        <v>0</v>
      </c>
      <c r="S3400" s="6">
        <f>IF(B3400&gt;0,SUM($R$4:R3400)-SUM($S$3:S3399),0)</f>
        <v>0</v>
      </c>
    </row>
    <row r="3401" spans="1:19">
      <c r="A3401">
        <f>IF(E3400&lt;&gt;E3401,COUNTIF($A$4:A3400,"&lt;&gt;0")+1,0)</f>
        <v>0</v>
      </c>
      <c r="B3401">
        <f>IF(A3401&lt;&gt;0,IF(MOD(A3401,3)=0,COUNTIF($B$4:B3400,"&lt;&gt;0")+1,0),0)</f>
        <v>0</v>
      </c>
      <c r="C3401" s="9">
        <f>'Dash Board'!$C$12+COUNT('Daily reducing balance'!$F$4:F3400)</f>
        <v>45127</v>
      </c>
      <c r="D3401">
        <f t="shared" si="371"/>
        <v>2023</v>
      </c>
      <c r="E3401">
        <f t="shared" si="372"/>
        <v>7</v>
      </c>
      <c r="F3401">
        <f>DAY('Dash Board'!$C$12+COUNT('Daily reducing balance'!$F$4:F3400))</f>
        <v>20</v>
      </c>
      <c r="G3401" s="8">
        <f t="shared" si="373"/>
        <v>170409.84136507451</v>
      </c>
      <c r="H3401" s="6">
        <f>G3401*'Dash Board'!$C$11/365</f>
        <v>49.022009159815951</v>
      </c>
      <c r="I3401" s="6">
        <f>H3401*'Dash Board'!$C$18/'Dash Board'!$C$11</f>
        <v>23.343813885626645</v>
      </c>
      <c r="J3401" s="6">
        <f>(G3401&gt;1)*PMT('Dash Board'!$C$11/365,$U$4,-'Dash Board'!$C$19)</f>
        <v>108.80376961660664</v>
      </c>
      <c r="K3401" s="6">
        <f t="shared" si="375"/>
        <v>0</v>
      </c>
      <c r="L3401" s="8">
        <f t="shared" si="376"/>
        <v>170350.05960461771</v>
      </c>
      <c r="N3401" s="8">
        <f t="shared" si="374"/>
        <v>85.459955730979999</v>
      </c>
      <c r="O3401" s="8">
        <f>IF(E3400&lt;&gt;E3401,SUM($N$4:N3401)-SUM($O$3:O3400),0)</f>
        <v>0</v>
      </c>
      <c r="P3401" s="6">
        <f>IF(B3401&gt;0,SUM($O$4:O3401)-SUM($P$3:P3400),0)</f>
        <v>0</v>
      </c>
      <c r="Q3401" s="6">
        <f t="shared" si="377"/>
        <v>23.343813885626645</v>
      </c>
      <c r="R3401" s="8">
        <f>IF(E3400&lt;&gt;E3401,SUM($Q$4:Q3401)-SUM($R$3:R3400),0)</f>
        <v>0</v>
      </c>
      <c r="S3401" s="6">
        <f>IF(B3401&gt;0,SUM($R$4:R3401)-SUM($S$3:S3400),0)</f>
        <v>0</v>
      </c>
    </row>
    <row r="3402" spans="1:19">
      <c r="A3402">
        <f>IF(E3401&lt;&gt;E3402,COUNTIF($A$4:A3401,"&lt;&gt;0")+1,0)</f>
        <v>0</v>
      </c>
      <c r="B3402">
        <f>IF(A3402&lt;&gt;0,IF(MOD(A3402,3)=0,COUNTIF($B$4:B3401,"&lt;&gt;0")+1,0),0)</f>
        <v>0</v>
      </c>
      <c r="C3402" s="9">
        <f>'Dash Board'!$C$12+COUNT('Daily reducing balance'!$F$4:F3401)</f>
        <v>45128</v>
      </c>
      <c r="D3402">
        <f t="shared" si="371"/>
        <v>2023</v>
      </c>
      <c r="E3402">
        <f t="shared" si="372"/>
        <v>7</v>
      </c>
      <c r="F3402">
        <f>DAY('Dash Board'!$C$12+COUNT('Daily reducing balance'!$F$4:F3401))</f>
        <v>21</v>
      </c>
      <c r="G3402" s="8">
        <f t="shared" si="373"/>
        <v>170350.05960461771</v>
      </c>
      <c r="H3402" s="6">
        <f>G3402*'Dash Board'!$C$11/365</f>
        <v>49.00481166708181</v>
      </c>
      <c r="I3402" s="6">
        <f>H3402*'Dash Board'!$C$18/'Dash Board'!$C$11</f>
        <v>23.335624603372295</v>
      </c>
      <c r="J3402" s="6">
        <f>(G3402&gt;1)*PMT('Dash Board'!$C$11/365,$U$4,-'Dash Board'!$C$19)</f>
        <v>108.80376961660664</v>
      </c>
      <c r="K3402" s="6">
        <f t="shared" si="375"/>
        <v>0</v>
      </c>
      <c r="L3402" s="8">
        <f t="shared" si="376"/>
        <v>170290.26064666818</v>
      </c>
      <c r="N3402" s="8">
        <f t="shared" si="374"/>
        <v>85.468145013234349</v>
      </c>
      <c r="O3402" s="8">
        <f>IF(E3401&lt;&gt;E3402,SUM($N$4:N3402)-SUM($O$3:O3401),0)</f>
        <v>0</v>
      </c>
      <c r="P3402" s="6">
        <f>IF(B3402&gt;0,SUM($O$4:O3402)-SUM($P$3:P3401),0)</f>
        <v>0</v>
      </c>
      <c r="Q3402" s="6">
        <f t="shared" si="377"/>
        <v>23.335624603372295</v>
      </c>
      <c r="R3402" s="8">
        <f>IF(E3401&lt;&gt;E3402,SUM($Q$4:Q3402)-SUM($R$3:R3401),0)</f>
        <v>0</v>
      </c>
      <c r="S3402" s="6">
        <f>IF(B3402&gt;0,SUM($R$4:R3402)-SUM($S$3:S3401),0)</f>
        <v>0</v>
      </c>
    </row>
    <row r="3403" spans="1:19">
      <c r="A3403">
        <f>IF(E3402&lt;&gt;E3403,COUNTIF($A$4:A3402,"&lt;&gt;0")+1,0)</f>
        <v>0</v>
      </c>
      <c r="B3403">
        <f>IF(A3403&lt;&gt;0,IF(MOD(A3403,3)=0,COUNTIF($B$4:B3402,"&lt;&gt;0")+1,0),0)</f>
        <v>0</v>
      </c>
      <c r="C3403" s="9">
        <f>'Dash Board'!$C$12+COUNT('Daily reducing balance'!$F$4:F3402)</f>
        <v>45129</v>
      </c>
      <c r="D3403">
        <f t="shared" si="371"/>
        <v>2023</v>
      </c>
      <c r="E3403">
        <f t="shared" si="372"/>
        <v>7</v>
      </c>
      <c r="F3403">
        <f>DAY('Dash Board'!$C$12+COUNT('Daily reducing balance'!$F$4:F3402))</f>
        <v>22</v>
      </c>
      <c r="G3403" s="8">
        <f t="shared" si="373"/>
        <v>170290.26064666818</v>
      </c>
      <c r="H3403" s="6">
        <f>G3403*'Dash Board'!$C$11/365</f>
        <v>48.987609227123727</v>
      </c>
      <c r="I3403" s="6">
        <f>H3403*'Dash Board'!$C$18/'Dash Board'!$C$11</f>
        <v>23.327432965297017</v>
      </c>
      <c r="J3403" s="6">
        <f>(G3403&gt;1)*PMT('Dash Board'!$C$11/365,$U$4,-'Dash Board'!$C$19)</f>
        <v>108.80376961660664</v>
      </c>
      <c r="K3403" s="6">
        <f t="shared" si="375"/>
        <v>0</v>
      </c>
      <c r="L3403" s="8">
        <f t="shared" si="376"/>
        <v>170230.44448627869</v>
      </c>
      <c r="N3403" s="8">
        <f t="shared" si="374"/>
        <v>85.476336651309623</v>
      </c>
      <c r="O3403" s="8">
        <f>IF(E3402&lt;&gt;E3403,SUM($N$4:N3403)-SUM($O$3:O3402),0)</f>
        <v>0</v>
      </c>
      <c r="P3403" s="6">
        <f>IF(B3403&gt;0,SUM($O$4:O3403)-SUM($P$3:P3402),0)</f>
        <v>0</v>
      </c>
      <c r="Q3403" s="6">
        <f t="shared" si="377"/>
        <v>23.327432965297017</v>
      </c>
      <c r="R3403" s="8">
        <f>IF(E3402&lt;&gt;E3403,SUM($Q$4:Q3403)-SUM($R$3:R3402),0)</f>
        <v>0</v>
      </c>
      <c r="S3403" s="6">
        <f>IF(B3403&gt;0,SUM($R$4:R3403)-SUM($S$3:S3402),0)</f>
        <v>0</v>
      </c>
    </row>
    <row r="3404" spans="1:19">
      <c r="A3404">
        <f>IF(E3403&lt;&gt;E3404,COUNTIF($A$4:A3403,"&lt;&gt;0")+1,0)</f>
        <v>0</v>
      </c>
      <c r="B3404">
        <f>IF(A3404&lt;&gt;0,IF(MOD(A3404,3)=0,COUNTIF($B$4:B3403,"&lt;&gt;0")+1,0),0)</f>
        <v>0</v>
      </c>
      <c r="C3404" s="9">
        <f>'Dash Board'!$C$12+COUNT('Daily reducing balance'!$F$4:F3403)</f>
        <v>45130</v>
      </c>
      <c r="D3404">
        <f t="shared" si="371"/>
        <v>2023</v>
      </c>
      <c r="E3404">
        <f t="shared" si="372"/>
        <v>7</v>
      </c>
      <c r="F3404">
        <f>DAY('Dash Board'!$C$12+COUNT('Daily reducing balance'!$F$4:F3403))</f>
        <v>23</v>
      </c>
      <c r="G3404" s="8">
        <f t="shared" si="373"/>
        <v>170230.44448627869</v>
      </c>
      <c r="H3404" s="6">
        <f>G3404*'Dash Board'!$C$11/365</f>
        <v>48.970401838518519</v>
      </c>
      <c r="I3404" s="6">
        <f>H3404*'Dash Board'!$C$18/'Dash Board'!$C$11</f>
        <v>23.319238970723109</v>
      </c>
      <c r="J3404" s="6">
        <f>(G3404&gt;1)*PMT('Dash Board'!$C$11/365,$U$4,-'Dash Board'!$C$19)</f>
        <v>108.80376961660664</v>
      </c>
      <c r="K3404" s="6">
        <f t="shared" si="375"/>
        <v>0</v>
      </c>
      <c r="L3404" s="8">
        <f t="shared" si="376"/>
        <v>170170.61111850059</v>
      </c>
      <c r="N3404" s="8">
        <f t="shared" si="374"/>
        <v>85.484530645883538</v>
      </c>
      <c r="O3404" s="8">
        <f>IF(E3403&lt;&gt;E3404,SUM($N$4:N3404)-SUM($O$3:O3403),0)</f>
        <v>0</v>
      </c>
      <c r="P3404" s="6">
        <f>IF(B3404&gt;0,SUM($O$4:O3404)-SUM($P$3:P3403),0)</f>
        <v>0</v>
      </c>
      <c r="Q3404" s="6">
        <f t="shared" si="377"/>
        <v>23.319238970723109</v>
      </c>
      <c r="R3404" s="8">
        <f>IF(E3403&lt;&gt;E3404,SUM($Q$4:Q3404)-SUM($R$3:R3403),0)</f>
        <v>0</v>
      </c>
      <c r="S3404" s="6">
        <f>IF(B3404&gt;0,SUM($R$4:R3404)-SUM($S$3:S3403),0)</f>
        <v>0</v>
      </c>
    </row>
    <row r="3405" spans="1:19">
      <c r="A3405">
        <f>IF(E3404&lt;&gt;E3405,COUNTIF($A$4:A3404,"&lt;&gt;0")+1,0)</f>
        <v>0</v>
      </c>
      <c r="B3405">
        <f>IF(A3405&lt;&gt;0,IF(MOD(A3405,3)=0,COUNTIF($B$4:B3404,"&lt;&gt;0")+1,0),0)</f>
        <v>0</v>
      </c>
      <c r="C3405" s="9">
        <f>'Dash Board'!$C$12+COUNT('Daily reducing balance'!$F$4:F3404)</f>
        <v>45131</v>
      </c>
      <c r="D3405">
        <f t="shared" si="371"/>
        <v>2023</v>
      </c>
      <c r="E3405">
        <f t="shared" si="372"/>
        <v>7</v>
      </c>
      <c r="F3405">
        <f>DAY('Dash Board'!$C$12+COUNT('Daily reducing balance'!$F$4:F3404))</f>
        <v>24</v>
      </c>
      <c r="G3405" s="8">
        <f t="shared" si="373"/>
        <v>170170.61111850059</v>
      </c>
      <c r="H3405" s="6">
        <f>G3405*'Dash Board'!$C$11/365</f>
        <v>48.95318949984263</v>
      </c>
      <c r="I3405" s="6">
        <f>H3405*'Dash Board'!$C$18/'Dash Board'!$C$11</f>
        <v>23.311042618972682</v>
      </c>
      <c r="J3405" s="6">
        <f>(G3405&gt;1)*PMT('Dash Board'!$C$11/365,$U$4,-'Dash Board'!$C$19)</f>
        <v>108.80376961660664</v>
      </c>
      <c r="K3405" s="6">
        <f t="shared" si="375"/>
        <v>0</v>
      </c>
      <c r="L3405" s="8">
        <f t="shared" si="376"/>
        <v>170110.76053838382</v>
      </c>
      <c r="N3405" s="8">
        <f t="shared" si="374"/>
        <v>85.492726997633966</v>
      </c>
      <c r="O3405" s="8">
        <f>IF(E3404&lt;&gt;E3405,SUM($N$4:N3405)-SUM($O$3:O3404),0)</f>
        <v>0</v>
      </c>
      <c r="P3405" s="6">
        <f>IF(B3405&gt;0,SUM($O$4:O3405)-SUM($P$3:P3404),0)</f>
        <v>0</v>
      </c>
      <c r="Q3405" s="6">
        <f t="shared" si="377"/>
        <v>23.311042618972682</v>
      </c>
      <c r="R3405" s="8">
        <f>IF(E3404&lt;&gt;E3405,SUM($Q$4:Q3405)-SUM($R$3:R3404),0)</f>
        <v>0</v>
      </c>
      <c r="S3405" s="6">
        <f>IF(B3405&gt;0,SUM($R$4:R3405)-SUM($S$3:S3404),0)</f>
        <v>0</v>
      </c>
    </row>
    <row r="3406" spans="1:19">
      <c r="A3406">
        <f>IF(E3405&lt;&gt;E3406,COUNTIF($A$4:A3405,"&lt;&gt;0")+1,0)</f>
        <v>0</v>
      </c>
      <c r="B3406">
        <f>IF(A3406&lt;&gt;0,IF(MOD(A3406,3)=0,COUNTIF($B$4:B3405,"&lt;&gt;0")+1,0),0)</f>
        <v>0</v>
      </c>
      <c r="C3406" s="9">
        <f>'Dash Board'!$C$12+COUNT('Daily reducing balance'!$F$4:F3405)</f>
        <v>45132</v>
      </c>
      <c r="D3406">
        <f t="shared" si="371"/>
        <v>2023</v>
      </c>
      <c r="E3406">
        <f t="shared" si="372"/>
        <v>7</v>
      </c>
      <c r="F3406">
        <f>DAY('Dash Board'!$C$12+COUNT('Daily reducing balance'!$F$4:F3405))</f>
        <v>25</v>
      </c>
      <c r="G3406" s="8">
        <f t="shared" si="373"/>
        <v>170110.76053838382</v>
      </c>
      <c r="H3406" s="6">
        <f>G3406*'Dash Board'!$C$11/365</f>
        <v>48.935972209672059</v>
      </c>
      <c r="I3406" s="6">
        <f>H3406*'Dash Board'!$C$18/'Dash Board'!$C$11</f>
        <v>23.302843909367649</v>
      </c>
      <c r="J3406" s="6">
        <f>(G3406&gt;1)*PMT('Dash Board'!$C$11/365,$U$4,-'Dash Board'!$C$19)</f>
        <v>108.80376961660664</v>
      </c>
      <c r="K3406" s="6">
        <f t="shared" si="375"/>
        <v>0</v>
      </c>
      <c r="L3406" s="8">
        <f t="shared" si="376"/>
        <v>170050.89274097688</v>
      </c>
      <c r="N3406" s="8">
        <f t="shared" si="374"/>
        <v>85.500925707238991</v>
      </c>
      <c r="O3406" s="8">
        <f>IF(E3405&lt;&gt;E3406,SUM($N$4:N3406)-SUM($O$3:O3405),0)</f>
        <v>0</v>
      </c>
      <c r="P3406" s="6">
        <f>IF(B3406&gt;0,SUM($O$4:O3406)-SUM($P$3:P3405),0)</f>
        <v>0</v>
      </c>
      <c r="Q3406" s="6">
        <f t="shared" si="377"/>
        <v>23.302843909367649</v>
      </c>
      <c r="R3406" s="8">
        <f>IF(E3405&lt;&gt;E3406,SUM($Q$4:Q3406)-SUM($R$3:R3405),0)</f>
        <v>0</v>
      </c>
      <c r="S3406" s="6">
        <f>IF(B3406&gt;0,SUM($R$4:R3406)-SUM($S$3:S3405),0)</f>
        <v>0</v>
      </c>
    </row>
    <row r="3407" spans="1:19">
      <c r="A3407">
        <f>IF(E3406&lt;&gt;E3407,COUNTIF($A$4:A3406,"&lt;&gt;0")+1,0)</f>
        <v>0</v>
      </c>
      <c r="B3407">
        <f>IF(A3407&lt;&gt;0,IF(MOD(A3407,3)=0,COUNTIF($B$4:B3406,"&lt;&gt;0")+1,0),0)</f>
        <v>0</v>
      </c>
      <c r="C3407" s="9">
        <f>'Dash Board'!$C$12+COUNT('Daily reducing balance'!$F$4:F3406)</f>
        <v>45133</v>
      </c>
      <c r="D3407">
        <f t="shared" si="371"/>
        <v>2023</v>
      </c>
      <c r="E3407">
        <f t="shared" si="372"/>
        <v>7</v>
      </c>
      <c r="F3407">
        <f>DAY('Dash Board'!$C$12+COUNT('Daily reducing balance'!$F$4:F3406))</f>
        <v>26</v>
      </c>
      <c r="G3407" s="8">
        <f t="shared" si="373"/>
        <v>170050.89274097688</v>
      </c>
      <c r="H3407" s="6">
        <f>G3407*'Dash Board'!$C$11/365</f>
        <v>48.918749966582382</v>
      </c>
      <c r="I3407" s="6">
        <f>H3407*'Dash Board'!$C$18/'Dash Board'!$C$11</f>
        <v>23.294642841229706</v>
      </c>
      <c r="J3407" s="6">
        <f>(G3407&gt;1)*PMT('Dash Board'!$C$11/365,$U$4,-'Dash Board'!$C$19)</f>
        <v>108.80376961660664</v>
      </c>
      <c r="K3407" s="6">
        <f t="shared" si="375"/>
        <v>0</v>
      </c>
      <c r="L3407" s="8">
        <f t="shared" si="376"/>
        <v>169991.00772132684</v>
      </c>
      <c r="N3407" s="8">
        <f t="shared" si="374"/>
        <v>85.509126775376942</v>
      </c>
      <c r="O3407" s="8">
        <f>IF(E3406&lt;&gt;E3407,SUM($N$4:N3407)-SUM($O$3:O3406),0)</f>
        <v>0</v>
      </c>
      <c r="P3407" s="6">
        <f>IF(B3407&gt;0,SUM($O$4:O3407)-SUM($P$3:P3406),0)</f>
        <v>0</v>
      </c>
      <c r="Q3407" s="6">
        <f t="shared" si="377"/>
        <v>23.294642841229706</v>
      </c>
      <c r="R3407" s="8">
        <f>IF(E3406&lt;&gt;E3407,SUM($Q$4:Q3407)-SUM($R$3:R3406),0)</f>
        <v>0</v>
      </c>
      <c r="S3407" s="6">
        <f>IF(B3407&gt;0,SUM($R$4:R3407)-SUM($S$3:S3406),0)</f>
        <v>0</v>
      </c>
    </row>
    <row r="3408" spans="1:19">
      <c r="A3408">
        <f>IF(E3407&lt;&gt;E3408,COUNTIF($A$4:A3407,"&lt;&gt;0")+1,0)</f>
        <v>0</v>
      </c>
      <c r="B3408">
        <f>IF(A3408&lt;&gt;0,IF(MOD(A3408,3)=0,COUNTIF($B$4:B3407,"&lt;&gt;0")+1,0),0)</f>
        <v>0</v>
      </c>
      <c r="C3408" s="9">
        <f>'Dash Board'!$C$12+COUNT('Daily reducing balance'!$F$4:F3407)</f>
        <v>45134</v>
      </c>
      <c r="D3408">
        <f t="shared" si="371"/>
        <v>2023</v>
      </c>
      <c r="E3408">
        <f t="shared" si="372"/>
        <v>7</v>
      </c>
      <c r="F3408">
        <f>DAY('Dash Board'!$C$12+COUNT('Daily reducing balance'!$F$4:F3407))</f>
        <v>27</v>
      </c>
      <c r="G3408" s="8">
        <f t="shared" si="373"/>
        <v>169991.00772132684</v>
      </c>
      <c r="H3408" s="6">
        <f>G3408*'Dash Board'!$C$11/365</f>
        <v>48.901522769148819</v>
      </c>
      <c r="I3408" s="6">
        <f>H3408*'Dash Board'!$C$18/'Dash Board'!$C$11</f>
        <v>23.286439413880395</v>
      </c>
      <c r="J3408" s="6">
        <f>(G3408&gt;1)*PMT('Dash Board'!$C$11/365,$U$4,-'Dash Board'!$C$19)</f>
        <v>108.80376961660664</v>
      </c>
      <c r="K3408" s="6">
        <f t="shared" si="375"/>
        <v>0</v>
      </c>
      <c r="L3408" s="8">
        <f t="shared" si="376"/>
        <v>169931.10547447938</v>
      </c>
      <c r="N3408" s="8">
        <f t="shared" si="374"/>
        <v>85.517330202726242</v>
      </c>
      <c r="O3408" s="8">
        <f>IF(E3407&lt;&gt;E3408,SUM($N$4:N3408)-SUM($O$3:O3407),0)</f>
        <v>0</v>
      </c>
      <c r="P3408" s="6">
        <f>IF(B3408&gt;0,SUM($O$4:O3408)-SUM($P$3:P3407),0)</f>
        <v>0</v>
      </c>
      <c r="Q3408" s="6">
        <f t="shared" si="377"/>
        <v>23.286439413880395</v>
      </c>
      <c r="R3408" s="8">
        <f>IF(E3407&lt;&gt;E3408,SUM($Q$4:Q3408)-SUM($R$3:R3407),0)</f>
        <v>0</v>
      </c>
      <c r="S3408" s="6">
        <f>IF(B3408&gt;0,SUM($R$4:R3408)-SUM($S$3:S3407),0)</f>
        <v>0</v>
      </c>
    </row>
    <row r="3409" spans="1:19">
      <c r="A3409">
        <f>IF(E3408&lt;&gt;E3409,COUNTIF($A$4:A3408,"&lt;&gt;0")+1,0)</f>
        <v>0</v>
      </c>
      <c r="B3409">
        <f>IF(A3409&lt;&gt;0,IF(MOD(A3409,3)=0,COUNTIF($B$4:B3408,"&lt;&gt;0")+1,0),0)</f>
        <v>0</v>
      </c>
      <c r="C3409" s="9">
        <f>'Dash Board'!$C$12+COUNT('Daily reducing balance'!$F$4:F3408)</f>
        <v>45135</v>
      </c>
      <c r="D3409">
        <f t="shared" si="371"/>
        <v>2023</v>
      </c>
      <c r="E3409">
        <f t="shared" si="372"/>
        <v>7</v>
      </c>
      <c r="F3409">
        <f>DAY('Dash Board'!$C$12+COUNT('Daily reducing balance'!$F$4:F3408))</f>
        <v>28</v>
      </c>
      <c r="G3409" s="8">
        <f t="shared" si="373"/>
        <v>169931.10547447938</v>
      </c>
      <c r="H3409" s="6">
        <f>G3409*'Dash Board'!$C$11/365</f>
        <v>48.884290615946121</v>
      </c>
      <c r="I3409" s="6">
        <f>H3409*'Dash Board'!$C$18/'Dash Board'!$C$11</f>
        <v>23.278233626641011</v>
      </c>
      <c r="J3409" s="6">
        <f>(G3409&gt;1)*PMT('Dash Board'!$C$11/365,$U$4,-'Dash Board'!$C$19)</f>
        <v>108.80376961660664</v>
      </c>
      <c r="K3409" s="6">
        <f t="shared" si="375"/>
        <v>0</v>
      </c>
      <c r="L3409" s="8">
        <f t="shared" si="376"/>
        <v>169871.18599547871</v>
      </c>
      <c r="N3409" s="8">
        <f t="shared" si="374"/>
        <v>85.525535989965633</v>
      </c>
      <c r="O3409" s="8">
        <f>IF(E3408&lt;&gt;E3409,SUM($N$4:N3409)-SUM($O$3:O3408),0)</f>
        <v>0</v>
      </c>
      <c r="P3409" s="6">
        <f>IF(B3409&gt;0,SUM($O$4:O3409)-SUM($P$3:P3408),0)</f>
        <v>0</v>
      </c>
      <c r="Q3409" s="6">
        <f t="shared" si="377"/>
        <v>23.278233626641011</v>
      </c>
      <c r="R3409" s="8">
        <f>IF(E3408&lt;&gt;E3409,SUM($Q$4:Q3409)-SUM($R$3:R3408),0)</f>
        <v>0</v>
      </c>
      <c r="S3409" s="6">
        <f>IF(B3409&gt;0,SUM($R$4:R3409)-SUM($S$3:S3408),0)</f>
        <v>0</v>
      </c>
    </row>
    <row r="3410" spans="1:19">
      <c r="A3410">
        <f>IF(E3409&lt;&gt;E3410,COUNTIF($A$4:A3409,"&lt;&gt;0")+1,0)</f>
        <v>0</v>
      </c>
      <c r="B3410">
        <f>IF(A3410&lt;&gt;0,IF(MOD(A3410,3)=0,COUNTIF($B$4:B3409,"&lt;&gt;0")+1,0),0)</f>
        <v>0</v>
      </c>
      <c r="C3410" s="9">
        <f>'Dash Board'!$C$12+COUNT('Daily reducing balance'!$F$4:F3409)</f>
        <v>45136</v>
      </c>
      <c r="D3410">
        <f t="shared" si="371"/>
        <v>2023</v>
      </c>
      <c r="E3410">
        <f t="shared" si="372"/>
        <v>7</v>
      </c>
      <c r="F3410">
        <f>DAY('Dash Board'!$C$12+COUNT('Daily reducing balance'!$F$4:F3409))</f>
        <v>29</v>
      </c>
      <c r="G3410" s="8">
        <f t="shared" si="373"/>
        <v>169871.18599547871</v>
      </c>
      <c r="H3410" s="6">
        <f>G3410*'Dash Board'!$C$11/365</f>
        <v>48.867053505548668</v>
      </c>
      <c r="I3410" s="6">
        <f>H3410*'Dash Board'!$C$18/'Dash Board'!$C$11</f>
        <v>23.2700254788327</v>
      </c>
      <c r="J3410" s="6">
        <f>(G3410&gt;1)*PMT('Dash Board'!$C$11/365,$U$4,-'Dash Board'!$C$19)</f>
        <v>108.80376961660664</v>
      </c>
      <c r="K3410" s="6">
        <f t="shared" si="375"/>
        <v>0</v>
      </c>
      <c r="L3410" s="8">
        <f t="shared" si="376"/>
        <v>169811.24927936765</v>
      </c>
      <c r="N3410" s="8">
        <f t="shared" si="374"/>
        <v>85.533744137773937</v>
      </c>
      <c r="O3410" s="8">
        <f>IF(E3409&lt;&gt;E3410,SUM($N$4:N3410)-SUM($O$3:O3409),0)</f>
        <v>0</v>
      </c>
      <c r="P3410" s="6">
        <f>IF(B3410&gt;0,SUM($O$4:O3410)-SUM($P$3:P3409),0)</f>
        <v>0</v>
      </c>
      <c r="Q3410" s="6">
        <f t="shared" si="377"/>
        <v>23.2700254788327</v>
      </c>
      <c r="R3410" s="8">
        <f>IF(E3409&lt;&gt;E3410,SUM($Q$4:Q3410)-SUM($R$3:R3409),0)</f>
        <v>0</v>
      </c>
      <c r="S3410" s="6">
        <f>IF(B3410&gt;0,SUM($R$4:R3410)-SUM($S$3:S3409),0)</f>
        <v>0</v>
      </c>
    </row>
    <row r="3411" spans="1:19">
      <c r="A3411">
        <f>IF(E3410&lt;&gt;E3411,COUNTIF($A$4:A3410,"&lt;&gt;0")+1,0)</f>
        <v>0</v>
      </c>
      <c r="B3411">
        <f>IF(A3411&lt;&gt;0,IF(MOD(A3411,3)=0,COUNTIF($B$4:B3410,"&lt;&gt;0")+1,0),0)</f>
        <v>0</v>
      </c>
      <c r="C3411" s="9">
        <f>'Dash Board'!$C$12+COUNT('Daily reducing balance'!$F$4:F3410)</f>
        <v>45137</v>
      </c>
      <c r="D3411">
        <f t="shared" si="371"/>
        <v>2023</v>
      </c>
      <c r="E3411">
        <f t="shared" si="372"/>
        <v>7</v>
      </c>
      <c r="F3411">
        <f>DAY('Dash Board'!$C$12+COUNT('Daily reducing balance'!$F$4:F3410))</f>
        <v>30</v>
      </c>
      <c r="G3411" s="8">
        <f t="shared" si="373"/>
        <v>169811.24927936765</v>
      </c>
      <c r="H3411" s="6">
        <f>G3411*'Dash Board'!$C$11/365</f>
        <v>48.849811436530423</v>
      </c>
      <c r="I3411" s="6">
        <f>H3411*'Dash Board'!$C$18/'Dash Board'!$C$11</f>
        <v>23.261814969776395</v>
      </c>
      <c r="J3411" s="6">
        <f>(G3411&gt;1)*PMT('Dash Board'!$C$11/365,$U$4,-'Dash Board'!$C$19)</f>
        <v>108.80376961660664</v>
      </c>
      <c r="K3411" s="6">
        <f t="shared" si="375"/>
        <v>0</v>
      </c>
      <c r="L3411" s="8">
        <f t="shared" si="376"/>
        <v>169751.29532118756</v>
      </c>
      <c r="N3411" s="8">
        <f t="shared" si="374"/>
        <v>85.541954646830249</v>
      </c>
      <c r="O3411" s="8">
        <f>IF(E3410&lt;&gt;E3411,SUM($N$4:N3411)-SUM($O$3:O3410),0)</f>
        <v>0</v>
      </c>
      <c r="P3411" s="6">
        <f>IF(B3411&gt;0,SUM($O$4:O3411)-SUM($P$3:P3410),0)</f>
        <v>0</v>
      </c>
      <c r="Q3411" s="6">
        <f t="shared" si="377"/>
        <v>23.261814969776395</v>
      </c>
      <c r="R3411" s="8">
        <f>IF(E3410&lt;&gt;E3411,SUM($Q$4:Q3411)-SUM($R$3:R3410),0)</f>
        <v>0</v>
      </c>
      <c r="S3411" s="6">
        <f>IF(B3411&gt;0,SUM($R$4:R3411)-SUM($S$3:S3410),0)</f>
        <v>0</v>
      </c>
    </row>
    <row r="3412" spans="1:19">
      <c r="A3412">
        <f>IF(E3411&lt;&gt;E3412,COUNTIF($A$4:A3411,"&lt;&gt;0")+1,0)</f>
        <v>0</v>
      </c>
      <c r="B3412">
        <f>IF(A3412&lt;&gt;0,IF(MOD(A3412,3)=0,COUNTIF($B$4:B3411,"&lt;&gt;0")+1,0),0)</f>
        <v>0</v>
      </c>
      <c r="C3412" s="9">
        <f>'Dash Board'!$C$12+COUNT('Daily reducing balance'!$F$4:F3411)</f>
        <v>45138</v>
      </c>
      <c r="D3412">
        <f t="shared" si="371"/>
        <v>2023</v>
      </c>
      <c r="E3412">
        <f t="shared" si="372"/>
        <v>7</v>
      </c>
      <c r="F3412">
        <f>DAY('Dash Board'!$C$12+COUNT('Daily reducing balance'!$F$4:F3411))</f>
        <v>31</v>
      </c>
      <c r="G3412" s="8">
        <f t="shared" si="373"/>
        <v>169751.29532118756</v>
      </c>
      <c r="H3412" s="6">
        <f>G3412*'Dash Board'!$C$11/365</f>
        <v>48.832564407464915</v>
      </c>
      <c r="I3412" s="6">
        <f>H3412*'Dash Board'!$C$18/'Dash Board'!$C$11</f>
        <v>23.253602098792818</v>
      </c>
      <c r="J3412" s="6">
        <f>(G3412&gt;1)*PMT('Dash Board'!$C$11/365,$U$4,-'Dash Board'!$C$19)</f>
        <v>108.80376961660664</v>
      </c>
      <c r="K3412" s="6">
        <f t="shared" si="375"/>
        <v>0</v>
      </c>
      <c r="L3412" s="8">
        <f t="shared" si="376"/>
        <v>169691.32411597841</v>
      </c>
      <c r="N3412" s="8">
        <f t="shared" si="374"/>
        <v>85.550167517813833</v>
      </c>
      <c r="O3412" s="8">
        <f>IF(E3411&lt;&gt;E3412,SUM($N$4:N3412)-SUM($O$3:O3411),0)</f>
        <v>0</v>
      </c>
      <c r="P3412" s="6">
        <f>IF(B3412&gt;0,SUM($O$4:O3412)-SUM($P$3:P3411),0)</f>
        <v>0</v>
      </c>
      <c r="Q3412" s="6">
        <f t="shared" si="377"/>
        <v>23.253602098792818</v>
      </c>
      <c r="R3412" s="8">
        <f>IF(E3411&lt;&gt;E3412,SUM($Q$4:Q3412)-SUM($R$3:R3411),0)</f>
        <v>0</v>
      </c>
      <c r="S3412" s="6">
        <f>IF(B3412&gt;0,SUM($R$4:R3412)-SUM($S$3:S3411),0)</f>
        <v>0</v>
      </c>
    </row>
    <row r="3413" spans="1:19">
      <c r="A3413">
        <f>IF(E3412&lt;&gt;E3413,COUNTIF($A$4:A3412,"&lt;&gt;0")+1,0)</f>
        <v>112</v>
      </c>
      <c r="B3413">
        <f>IF(A3413&lt;&gt;0,IF(MOD(A3413,3)=0,COUNTIF($B$4:B3412,"&lt;&gt;0")+1,0),0)</f>
        <v>0</v>
      </c>
      <c r="C3413" s="9">
        <f>'Dash Board'!$C$12+COUNT('Daily reducing balance'!$F$4:F3412)</f>
        <v>45139</v>
      </c>
      <c r="D3413">
        <f t="shared" si="371"/>
        <v>2023</v>
      </c>
      <c r="E3413">
        <f t="shared" si="372"/>
        <v>8</v>
      </c>
      <c r="F3413">
        <f>DAY('Dash Board'!$C$12+COUNT('Daily reducing balance'!$F$4:F3412))</f>
        <v>1</v>
      </c>
      <c r="G3413" s="8">
        <f t="shared" si="373"/>
        <v>169691.32411597841</v>
      </c>
      <c r="H3413" s="6">
        <f>G3413*'Dash Board'!$C$11/365</f>
        <v>48.815312416925295</v>
      </c>
      <c r="I3413" s="6">
        <f>H3413*'Dash Board'!$C$18/'Dash Board'!$C$11</f>
        <v>23.245386865202523</v>
      </c>
      <c r="J3413" s="6">
        <f>(G3413&gt;1)*PMT('Dash Board'!$C$11/365,$U$4,-'Dash Board'!$C$19)</f>
        <v>108.80376961660664</v>
      </c>
      <c r="K3413" s="6">
        <f t="shared" si="375"/>
        <v>3372.9168581148047</v>
      </c>
      <c r="L3413" s="8">
        <f t="shared" si="376"/>
        <v>169631.33565877873</v>
      </c>
      <c r="N3413" s="8">
        <f t="shared" si="374"/>
        <v>85.558382751404125</v>
      </c>
      <c r="O3413" s="8">
        <f>IF(E3412&lt;&gt;E3413,SUM($N$4:N3413)-SUM($O$3:O3412),0)</f>
        <v>2648.5003802452411</v>
      </c>
      <c r="P3413" s="6">
        <f>IF(B3413&gt;0,SUM($O$4:O3413)-SUM($P$3:P3412),0)</f>
        <v>0</v>
      </c>
      <c r="Q3413" s="6">
        <f t="shared" si="377"/>
        <v>23.245386865202523</v>
      </c>
      <c r="R3413" s="8">
        <f>IF(E3412&lt;&gt;E3413,SUM($Q$4:Q3413)-SUM($R$3:R3412),0)</f>
        <v>724.41647786954127</v>
      </c>
      <c r="S3413" s="6">
        <f>IF(B3413&gt;0,SUM($R$4:R3413)-SUM($S$3:S3412),0)</f>
        <v>0</v>
      </c>
    </row>
    <row r="3414" spans="1:19">
      <c r="A3414">
        <f>IF(E3413&lt;&gt;E3414,COUNTIF($A$4:A3413,"&lt;&gt;0")+1,0)</f>
        <v>0</v>
      </c>
      <c r="B3414">
        <f>IF(A3414&lt;&gt;0,IF(MOD(A3414,3)=0,COUNTIF($B$4:B3413,"&lt;&gt;0")+1,0),0)</f>
        <v>0</v>
      </c>
      <c r="C3414" s="9">
        <f>'Dash Board'!$C$12+COUNT('Daily reducing balance'!$F$4:F3413)</f>
        <v>45140</v>
      </c>
      <c r="D3414">
        <f t="shared" si="371"/>
        <v>2023</v>
      </c>
      <c r="E3414">
        <f t="shared" si="372"/>
        <v>8</v>
      </c>
      <c r="F3414">
        <f>DAY('Dash Board'!$C$12+COUNT('Daily reducing balance'!$F$4:F3413))</f>
        <v>2</v>
      </c>
      <c r="G3414" s="8">
        <f t="shared" si="373"/>
        <v>169631.33565877873</v>
      </c>
      <c r="H3414" s="6">
        <f>G3414*'Dash Board'!$C$11/365</f>
        <v>48.798055463484296</v>
      </c>
      <c r="I3414" s="6">
        <f>H3414*'Dash Board'!$C$18/'Dash Board'!$C$11</f>
        <v>23.237169268325857</v>
      </c>
      <c r="J3414" s="6">
        <f>(G3414&gt;1)*PMT('Dash Board'!$C$11/365,$U$4,-'Dash Board'!$C$19)</f>
        <v>108.80376961660664</v>
      </c>
      <c r="K3414" s="6">
        <f t="shared" si="375"/>
        <v>0</v>
      </c>
      <c r="L3414" s="8">
        <f t="shared" si="376"/>
        <v>169571.32994462558</v>
      </c>
      <c r="N3414" s="8">
        <f t="shared" si="374"/>
        <v>85.566600348280787</v>
      </c>
      <c r="O3414" s="8">
        <f>IF(E3413&lt;&gt;E3414,SUM($N$4:N3414)-SUM($O$3:O3413),0)</f>
        <v>0</v>
      </c>
      <c r="P3414" s="6">
        <f>IF(B3414&gt;0,SUM($O$4:O3414)-SUM($P$3:P3413),0)</f>
        <v>0</v>
      </c>
      <c r="Q3414" s="6">
        <f t="shared" si="377"/>
        <v>23.237169268325857</v>
      </c>
      <c r="R3414" s="8">
        <f>IF(E3413&lt;&gt;E3414,SUM($Q$4:Q3414)-SUM($R$3:R3413),0)</f>
        <v>0</v>
      </c>
      <c r="S3414" s="6">
        <f>IF(B3414&gt;0,SUM($R$4:R3414)-SUM($S$3:S3413),0)</f>
        <v>0</v>
      </c>
    </row>
    <row r="3415" spans="1:19">
      <c r="A3415">
        <f>IF(E3414&lt;&gt;E3415,COUNTIF($A$4:A3414,"&lt;&gt;0")+1,0)</f>
        <v>0</v>
      </c>
      <c r="B3415">
        <f>IF(A3415&lt;&gt;0,IF(MOD(A3415,3)=0,COUNTIF($B$4:B3414,"&lt;&gt;0")+1,0),0)</f>
        <v>0</v>
      </c>
      <c r="C3415" s="9">
        <f>'Dash Board'!$C$12+COUNT('Daily reducing balance'!$F$4:F3414)</f>
        <v>45141</v>
      </c>
      <c r="D3415">
        <f t="shared" si="371"/>
        <v>2023</v>
      </c>
      <c r="E3415">
        <f t="shared" si="372"/>
        <v>8</v>
      </c>
      <c r="F3415">
        <f>DAY('Dash Board'!$C$12+COUNT('Daily reducing balance'!$F$4:F3414))</f>
        <v>3</v>
      </c>
      <c r="G3415" s="8">
        <f t="shared" si="373"/>
        <v>169571.32994462558</v>
      </c>
      <c r="H3415" s="6">
        <f>G3415*'Dash Board'!$C$11/365</f>
        <v>48.780793545714211</v>
      </c>
      <c r="I3415" s="6">
        <f>H3415*'Dash Board'!$C$18/'Dash Board'!$C$11</f>
        <v>23.22894930748296</v>
      </c>
      <c r="J3415" s="6">
        <f>(G3415&gt;1)*PMT('Dash Board'!$C$11/365,$U$4,-'Dash Board'!$C$19)</f>
        <v>108.80376961660664</v>
      </c>
      <c r="K3415" s="6">
        <f t="shared" si="375"/>
        <v>0</v>
      </c>
      <c r="L3415" s="8">
        <f t="shared" si="376"/>
        <v>169511.30696855468</v>
      </c>
      <c r="N3415" s="8">
        <f t="shared" si="374"/>
        <v>85.57482030912368</v>
      </c>
      <c r="O3415" s="8">
        <f>IF(E3414&lt;&gt;E3415,SUM($N$4:N3415)-SUM($O$3:O3414),0)</f>
        <v>0</v>
      </c>
      <c r="P3415" s="6">
        <f>IF(B3415&gt;0,SUM($O$4:O3415)-SUM($P$3:P3414),0)</f>
        <v>0</v>
      </c>
      <c r="Q3415" s="6">
        <f t="shared" si="377"/>
        <v>23.22894930748296</v>
      </c>
      <c r="R3415" s="8">
        <f>IF(E3414&lt;&gt;E3415,SUM($Q$4:Q3415)-SUM($R$3:R3414),0)</f>
        <v>0</v>
      </c>
      <c r="S3415" s="6">
        <f>IF(B3415&gt;0,SUM($R$4:R3415)-SUM($S$3:S3414),0)</f>
        <v>0</v>
      </c>
    </row>
    <row r="3416" spans="1:19">
      <c r="A3416">
        <f>IF(E3415&lt;&gt;E3416,COUNTIF($A$4:A3415,"&lt;&gt;0")+1,0)</f>
        <v>0</v>
      </c>
      <c r="B3416">
        <f>IF(A3416&lt;&gt;0,IF(MOD(A3416,3)=0,COUNTIF($B$4:B3415,"&lt;&gt;0")+1,0),0)</f>
        <v>0</v>
      </c>
      <c r="C3416" s="9">
        <f>'Dash Board'!$C$12+COUNT('Daily reducing balance'!$F$4:F3415)</f>
        <v>45142</v>
      </c>
      <c r="D3416">
        <f t="shared" si="371"/>
        <v>2023</v>
      </c>
      <c r="E3416">
        <f t="shared" si="372"/>
        <v>8</v>
      </c>
      <c r="F3416">
        <f>DAY('Dash Board'!$C$12+COUNT('Daily reducing balance'!$F$4:F3415))</f>
        <v>4</v>
      </c>
      <c r="G3416" s="8">
        <f t="shared" si="373"/>
        <v>169511.30696855468</v>
      </c>
      <c r="H3416" s="6">
        <f>G3416*'Dash Board'!$C$11/365</f>
        <v>48.763526662186962</v>
      </c>
      <c r="I3416" s="6">
        <f>H3416*'Dash Board'!$C$18/'Dash Board'!$C$11</f>
        <v>23.220726981993796</v>
      </c>
      <c r="J3416" s="6">
        <f>(G3416&gt;1)*PMT('Dash Board'!$C$11/365,$U$4,-'Dash Board'!$C$19)</f>
        <v>108.80376961660664</v>
      </c>
      <c r="K3416" s="6">
        <f t="shared" si="375"/>
        <v>0</v>
      </c>
      <c r="L3416" s="8">
        <f t="shared" si="376"/>
        <v>169451.26672560026</v>
      </c>
      <c r="N3416" s="8">
        <f t="shared" si="374"/>
        <v>85.583042634612852</v>
      </c>
      <c r="O3416" s="8">
        <f>IF(E3415&lt;&gt;E3416,SUM($N$4:N3416)-SUM($O$3:O3415),0)</f>
        <v>0</v>
      </c>
      <c r="P3416" s="6">
        <f>IF(B3416&gt;0,SUM($O$4:O3416)-SUM($P$3:P3415),0)</f>
        <v>0</v>
      </c>
      <c r="Q3416" s="6">
        <f t="shared" si="377"/>
        <v>23.220726981993796</v>
      </c>
      <c r="R3416" s="8">
        <f>IF(E3415&lt;&gt;E3416,SUM($Q$4:Q3416)-SUM($R$3:R3415),0)</f>
        <v>0</v>
      </c>
      <c r="S3416" s="6">
        <f>IF(B3416&gt;0,SUM($R$4:R3416)-SUM($S$3:S3415),0)</f>
        <v>0</v>
      </c>
    </row>
    <row r="3417" spans="1:19">
      <c r="A3417">
        <f>IF(E3416&lt;&gt;E3417,COUNTIF($A$4:A3416,"&lt;&gt;0")+1,0)</f>
        <v>0</v>
      </c>
      <c r="B3417">
        <f>IF(A3417&lt;&gt;0,IF(MOD(A3417,3)=0,COUNTIF($B$4:B3416,"&lt;&gt;0")+1,0),0)</f>
        <v>0</v>
      </c>
      <c r="C3417" s="9">
        <f>'Dash Board'!$C$12+COUNT('Daily reducing balance'!$F$4:F3416)</f>
        <v>45143</v>
      </c>
      <c r="D3417">
        <f t="shared" si="371"/>
        <v>2023</v>
      </c>
      <c r="E3417">
        <f t="shared" si="372"/>
        <v>8</v>
      </c>
      <c r="F3417">
        <f>DAY('Dash Board'!$C$12+COUNT('Daily reducing balance'!$F$4:F3416))</f>
        <v>5</v>
      </c>
      <c r="G3417" s="8">
        <f t="shared" si="373"/>
        <v>169451.26672560026</v>
      </c>
      <c r="H3417" s="6">
        <f>G3417*'Dash Board'!$C$11/365</f>
        <v>48.746254811474039</v>
      </c>
      <c r="I3417" s="6">
        <f>H3417*'Dash Board'!$C$18/'Dash Board'!$C$11</f>
        <v>23.212502291178119</v>
      </c>
      <c r="J3417" s="6">
        <f>(G3417&gt;1)*PMT('Dash Board'!$C$11/365,$U$4,-'Dash Board'!$C$19)</f>
        <v>108.80376961660664</v>
      </c>
      <c r="K3417" s="6">
        <f t="shared" si="375"/>
        <v>0</v>
      </c>
      <c r="L3417" s="8">
        <f t="shared" si="376"/>
        <v>169391.20921079512</v>
      </c>
      <c r="N3417" s="8">
        <f t="shared" si="374"/>
        <v>85.591267325428532</v>
      </c>
      <c r="O3417" s="8">
        <f>IF(E3416&lt;&gt;E3417,SUM($N$4:N3417)-SUM($O$3:O3416),0)</f>
        <v>0</v>
      </c>
      <c r="P3417" s="6">
        <f>IF(B3417&gt;0,SUM($O$4:O3417)-SUM($P$3:P3416),0)</f>
        <v>0</v>
      </c>
      <c r="Q3417" s="6">
        <f t="shared" si="377"/>
        <v>23.212502291178119</v>
      </c>
      <c r="R3417" s="8">
        <f>IF(E3416&lt;&gt;E3417,SUM($Q$4:Q3417)-SUM($R$3:R3416),0)</f>
        <v>0</v>
      </c>
      <c r="S3417" s="6">
        <f>IF(B3417&gt;0,SUM($R$4:R3417)-SUM($S$3:S3416),0)</f>
        <v>0</v>
      </c>
    </row>
    <row r="3418" spans="1:19">
      <c r="A3418">
        <f>IF(E3417&lt;&gt;E3418,COUNTIF($A$4:A3417,"&lt;&gt;0")+1,0)</f>
        <v>0</v>
      </c>
      <c r="B3418">
        <f>IF(A3418&lt;&gt;0,IF(MOD(A3418,3)=0,COUNTIF($B$4:B3417,"&lt;&gt;0")+1,0),0)</f>
        <v>0</v>
      </c>
      <c r="C3418" s="9">
        <f>'Dash Board'!$C$12+COUNT('Daily reducing balance'!$F$4:F3417)</f>
        <v>45144</v>
      </c>
      <c r="D3418">
        <f t="shared" si="371"/>
        <v>2023</v>
      </c>
      <c r="E3418">
        <f t="shared" si="372"/>
        <v>8</v>
      </c>
      <c r="F3418">
        <f>DAY('Dash Board'!$C$12+COUNT('Daily reducing balance'!$F$4:F3417))</f>
        <v>6</v>
      </c>
      <c r="G3418" s="8">
        <f t="shared" si="373"/>
        <v>169391.20921079512</v>
      </c>
      <c r="H3418" s="6">
        <f>G3418*'Dash Board'!$C$11/365</f>
        <v>48.728977992146532</v>
      </c>
      <c r="I3418" s="6">
        <f>H3418*'Dash Board'!$C$18/'Dash Board'!$C$11</f>
        <v>23.204275234355496</v>
      </c>
      <c r="J3418" s="6">
        <f>(G3418&gt;1)*PMT('Dash Board'!$C$11/365,$U$4,-'Dash Board'!$C$19)</f>
        <v>108.80376961660664</v>
      </c>
      <c r="K3418" s="6">
        <f t="shared" si="375"/>
        <v>0</v>
      </c>
      <c r="L3418" s="8">
        <f t="shared" si="376"/>
        <v>169331.13441917064</v>
      </c>
      <c r="N3418" s="8">
        <f t="shared" si="374"/>
        <v>85.599494382251152</v>
      </c>
      <c r="O3418" s="8">
        <f>IF(E3417&lt;&gt;E3418,SUM($N$4:N3418)-SUM($O$3:O3417),0)</f>
        <v>0</v>
      </c>
      <c r="P3418" s="6">
        <f>IF(B3418&gt;0,SUM($O$4:O3418)-SUM($P$3:P3417),0)</f>
        <v>0</v>
      </c>
      <c r="Q3418" s="6">
        <f t="shared" si="377"/>
        <v>23.204275234355496</v>
      </c>
      <c r="R3418" s="8">
        <f>IF(E3417&lt;&gt;E3418,SUM($Q$4:Q3418)-SUM($R$3:R3417),0)</f>
        <v>0</v>
      </c>
      <c r="S3418" s="6">
        <f>IF(B3418&gt;0,SUM($R$4:R3418)-SUM($S$3:S3417),0)</f>
        <v>0</v>
      </c>
    </row>
    <row r="3419" spans="1:19">
      <c r="A3419">
        <f>IF(E3418&lt;&gt;E3419,COUNTIF($A$4:A3418,"&lt;&gt;0")+1,0)</f>
        <v>0</v>
      </c>
      <c r="B3419">
        <f>IF(A3419&lt;&gt;0,IF(MOD(A3419,3)=0,COUNTIF($B$4:B3418,"&lt;&gt;0")+1,0),0)</f>
        <v>0</v>
      </c>
      <c r="C3419" s="9">
        <f>'Dash Board'!$C$12+COUNT('Daily reducing balance'!$F$4:F3418)</f>
        <v>45145</v>
      </c>
      <c r="D3419">
        <f t="shared" si="371"/>
        <v>2023</v>
      </c>
      <c r="E3419">
        <f t="shared" si="372"/>
        <v>8</v>
      </c>
      <c r="F3419">
        <f>DAY('Dash Board'!$C$12+COUNT('Daily reducing balance'!$F$4:F3418))</f>
        <v>7</v>
      </c>
      <c r="G3419" s="8">
        <f t="shared" si="373"/>
        <v>169331.13441917064</v>
      </c>
      <c r="H3419" s="6">
        <f>G3419*'Dash Board'!$C$11/365</f>
        <v>48.711696202775116</v>
      </c>
      <c r="I3419" s="6">
        <f>H3419*'Dash Board'!$C$18/'Dash Board'!$C$11</f>
        <v>23.196045810845298</v>
      </c>
      <c r="J3419" s="6">
        <f>(G3419&gt;1)*PMT('Dash Board'!$C$11/365,$U$4,-'Dash Board'!$C$19)</f>
        <v>108.80376961660664</v>
      </c>
      <c r="K3419" s="6">
        <f t="shared" si="375"/>
        <v>0</v>
      </c>
      <c r="L3419" s="8">
        <f t="shared" si="376"/>
        <v>169271.04234575681</v>
      </c>
      <c r="N3419" s="8">
        <f t="shared" si="374"/>
        <v>85.607723805761339</v>
      </c>
      <c r="O3419" s="8">
        <f>IF(E3418&lt;&gt;E3419,SUM($N$4:N3419)-SUM($O$3:O3418),0)</f>
        <v>0</v>
      </c>
      <c r="P3419" s="6">
        <f>IF(B3419&gt;0,SUM($O$4:O3419)-SUM($P$3:P3418),0)</f>
        <v>0</v>
      </c>
      <c r="Q3419" s="6">
        <f t="shared" si="377"/>
        <v>23.196045810845298</v>
      </c>
      <c r="R3419" s="8">
        <f>IF(E3418&lt;&gt;E3419,SUM($Q$4:Q3419)-SUM($R$3:R3418),0)</f>
        <v>0</v>
      </c>
      <c r="S3419" s="6">
        <f>IF(B3419&gt;0,SUM($R$4:R3419)-SUM($S$3:S3418),0)</f>
        <v>0</v>
      </c>
    </row>
    <row r="3420" spans="1:19">
      <c r="A3420">
        <f>IF(E3419&lt;&gt;E3420,COUNTIF($A$4:A3419,"&lt;&gt;0")+1,0)</f>
        <v>0</v>
      </c>
      <c r="B3420">
        <f>IF(A3420&lt;&gt;0,IF(MOD(A3420,3)=0,COUNTIF($B$4:B3419,"&lt;&gt;0")+1,0),0)</f>
        <v>0</v>
      </c>
      <c r="C3420" s="9">
        <f>'Dash Board'!$C$12+COUNT('Daily reducing balance'!$F$4:F3419)</f>
        <v>45146</v>
      </c>
      <c r="D3420">
        <f t="shared" si="371"/>
        <v>2023</v>
      </c>
      <c r="E3420">
        <f t="shared" si="372"/>
        <v>8</v>
      </c>
      <c r="F3420">
        <f>DAY('Dash Board'!$C$12+COUNT('Daily reducing balance'!$F$4:F3419))</f>
        <v>8</v>
      </c>
      <c r="G3420" s="8">
        <f t="shared" si="373"/>
        <v>169271.04234575681</v>
      </c>
      <c r="H3420" s="6">
        <f>G3420*'Dash Board'!$C$11/365</f>
        <v>48.694409441930034</v>
      </c>
      <c r="I3420" s="6">
        <f>H3420*'Dash Board'!$C$18/'Dash Board'!$C$11</f>
        <v>23.187814019966684</v>
      </c>
      <c r="J3420" s="6">
        <f>(G3420&gt;1)*PMT('Dash Board'!$C$11/365,$U$4,-'Dash Board'!$C$19)</f>
        <v>108.80376961660664</v>
      </c>
      <c r="K3420" s="6">
        <f t="shared" si="375"/>
        <v>0</v>
      </c>
      <c r="L3420" s="8">
        <f t="shared" si="376"/>
        <v>169210.93298558213</v>
      </c>
      <c r="N3420" s="8">
        <f t="shared" si="374"/>
        <v>85.615955596639964</v>
      </c>
      <c r="O3420" s="8">
        <f>IF(E3419&lt;&gt;E3420,SUM($N$4:N3420)-SUM($O$3:O3419),0)</f>
        <v>0</v>
      </c>
      <c r="P3420" s="6">
        <f>IF(B3420&gt;0,SUM($O$4:O3420)-SUM($P$3:P3419),0)</f>
        <v>0</v>
      </c>
      <c r="Q3420" s="6">
        <f t="shared" si="377"/>
        <v>23.187814019966684</v>
      </c>
      <c r="R3420" s="8">
        <f>IF(E3419&lt;&gt;E3420,SUM($Q$4:Q3420)-SUM($R$3:R3419),0)</f>
        <v>0</v>
      </c>
      <c r="S3420" s="6">
        <f>IF(B3420&gt;0,SUM($R$4:R3420)-SUM($S$3:S3419),0)</f>
        <v>0</v>
      </c>
    </row>
    <row r="3421" spans="1:19">
      <c r="A3421">
        <f>IF(E3420&lt;&gt;E3421,COUNTIF($A$4:A3420,"&lt;&gt;0")+1,0)</f>
        <v>0</v>
      </c>
      <c r="B3421">
        <f>IF(A3421&lt;&gt;0,IF(MOD(A3421,3)=0,COUNTIF($B$4:B3420,"&lt;&gt;0")+1,0),0)</f>
        <v>0</v>
      </c>
      <c r="C3421" s="9">
        <f>'Dash Board'!$C$12+COUNT('Daily reducing balance'!$F$4:F3420)</f>
        <v>45147</v>
      </c>
      <c r="D3421">
        <f t="shared" si="371"/>
        <v>2023</v>
      </c>
      <c r="E3421">
        <f t="shared" si="372"/>
        <v>8</v>
      </c>
      <c r="F3421">
        <f>DAY('Dash Board'!$C$12+COUNT('Daily reducing balance'!$F$4:F3420))</f>
        <v>9</v>
      </c>
      <c r="G3421" s="8">
        <f t="shared" si="373"/>
        <v>169210.93298558213</v>
      </c>
      <c r="H3421" s="6">
        <f>G3421*'Dash Board'!$C$11/365</f>
        <v>48.677117708181164</v>
      </c>
      <c r="I3421" s="6">
        <f>H3421*'Dash Board'!$C$18/'Dash Board'!$C$11</f>
        <v>23.179579861038651</v>
      </c>
      <c r="J3421" s="6">
        <f>(G3421&gt;1)*PMT('Dash Board'!$C$11/365,$U$4,-'Dash Board'!$C$19)</f>
        <v>108.80376961660664</v>
      </c>
      <c r="K3421" s="6">
        <f t="shared" si="375"/>
        <v>0</v>
      </c>
      <c r="L3421" s="8">
        <f t="shared" si="376"/>
        <v>169150.80633367368</v>
      </c>
      <c r="N3421" s="8">
        <f t="shared" si="374"/>
        <v>85.624189755567997</v>
      </c>
      <c r="O3421" s="8">
        <f>IF(E3420&lt;&gt;E3421,SUM($N$4:N3421)-SUM($O$3:O3420),0)</f>
        <v>0</v>
      </c>
      <c r="P3421" s="6">
        <f>IF(B3421&gt;0,SUM($O$4:O3421)-SUM($P$3:P3420),0)</f>
        <v>0</v>
      </c>
      <c r="Q3421" s="6">
        <f t="shared" si="377"/>
        <v>23.179579861038651</v>
      </c>
      <c r="R3421" s="8">
        <f>IF(E3420&lt;&gt;E3421,SUM($Q$4:Q3421)-SUM($R$3:R3420),0)</f>
        <v>0</v>
      </c>
      <c r="S3421" s="6">
        <f>IF(B3421&gt;0,SUM($R$4:R3421)-SUM($S$3:S3420),0)</f>
        <v>0</v>
      </c>
    </row>
    <row r="3422" spans="1:19">
      <c r="A3422">
        <f>IF(E3421&lt;&gt;E3422,COUNTIF($A$4:A3421,"&lt;&gt;0")+1,0)</f>
        <v>0</v>
      </c>
      <c r="B3422">
        <f>IF(A3422&lt;&gt;0,IF(MOD(A3422,3)=0,COUNTIF($B$4:B3421,"&lt;&gt;0")+1,0),0)</f>
        <v>0</v>
      </c>
      <c r="C3422" s="9">
        <f>'Dash Board'!$C$12+COUNT('Daily reducing balance'!$F$4:F3421)</f>
        <v>45148</v>
      </c>
      <c r="D3422">
        <f t="shared" si="371"/>
        <v>2023</v>
      </c>
      <c r="E3422">
        <f t="shared" si="372"/>
        <v>8</v>
      </c>
      <c r="F3422">
        <f>DAY('Dash Board'!$C$12+COUNT('Daily reducing balance'!$F$4:F3421))</f>
        <v>10</v>
      </c>
      <c r="G3422" s="8">
        <f t="shared" si="373"/>
        <v>169150.80633367368</v>
      </c>
      <c r="H3422" s="6">
        <f>G3422*'Dash Board'!$C$11/365</f>
        <v>48.659821000097899</v>
      </c>
      <c r="I3422" s="6">
        <f>H3422*'Dash Board'!$C$18/'Dash Board'!$C$11</f>
        <v>23.171343333379955</v>
      </c>
      <c r="J3422" s="6">
        <f>(G3422&gt;1)*PMT('Dash Board'!$C$11/365,$U$4,-'Dash Board'!$C$19)</f>
        <v>108.80376961660664</v>
      </c>
      <c r="K3422" s="6">
        <f t="shared" si="375"/>
        <v>0</v>
      </c>
      <c r="L3422" s="8">
        <f t="shared" si="376"/>
        <v>169090.66238505716</v>
      </c>
      <c r="N3422" s="8">
        <f t="shared" si="374"/>
        <v>85.632426283226692</v>
      </c>
      <c r="O3422" s="8">
        <f>IF(E3421&lt;&gt;E3422,SUM($N$4:N3422)-SUM($O$3:O3421),0)</f>
        <v>0</v>
      </c>
      <c r="P3422" s="6">
        <f>IF(B3422&gt;0,SUM($O$4:O3422)-SUM($P$3:P3421),0)</f>
        <v>0</v>
      </c>
      <c r="Q3422" s="6">
        <f t="shared" si="377"/>
        <v>23.171343333379955</v>
      </c>
      <c r="R3422" s="8">
        <f>IF(E3421&lt;&gt;E3422,SUM($Q$4:Q3422)-SUM($R$3:R3421),0)</f>
        <v>0</v>
      </c>
      <c r="S3422" s="6">
        <f>IF(B3422&gt;0,SUM($R$4:R3422)-SUM($S$3:S3421),0)</f>
        <v>0</v>
      </c>
    </row>
    <row r="3423" spans="1:19">
      <c r="A3423">
        <f>IF(E3422&lt;&gt;E3423,COUNTIF($A$4:A3422,"&lt;&gt;0")+1,0)</f>
        <v>0</v>
      </c>
      <c r="B3423">
        <f>IF(A3423&lt;&gt;0,IF(MOD(A3423,3)=0,COUNTIF($B$4:B3422,"&lt;&gt;0")+1,0),0)</f>
        <v>0</v>
      </c>
      <c r="C3423" s="9">
        <f>'Dash Board'!$C$12+COUNT('Daily reducing balance'!$F$4:F3422)</f>
        <v>45149</v>
      </c>
      <c r="D3423">
        <f t="shared" si="371"/>
        <v>2023</v>
      </c>
      <c r="E3423">
        <f t="shared" si="372"/>
        <v>8</v>
      </c>
      <c r="F3423">
        <f>DAY('Dash Board'!$C$12+COUNT('Daily reducing balance'!$F$4:F3422))</f>
        <v>11</v>
      </c>
      <c r="G3423" s="8">
        <f t="shared" si="373"/>
        <v>169090.66238505716</v>
      </c>
      <c r="H3423" s="6">
        <f>G3423*'Dash Board'!$C$11/365</f>
        <v>48.642519316249327</v>
      </c>
      <c r="I3423" s="6">
        <f>H3423*'Dash Board'!$C$18/'Dash Board'!$C$11</f>
        <v>23.163104436309204</v>
      </c>
      <c r="J3423" s="6">
        <f>(G3423&gt;1)*PMT('Dash Board'!$C$11/365,$U$4,-'Dash Board'!$C$19)</f>
        <v>108.80376961660664</v>
      </c>
      <c r="K3423" s="6">
        <f t="shared" si="375"/>
        <v>0</v>
      </c>
      <c r="L3423" s="8">
        <f t="shared" si="376"/>
        <v>169030.50113475681</v>
      </c>
      <c r="N3423" s="8">
        <f t="shared" si="374"/>
        <v>85.640665180297447</v>
      </c>
      <c r="O3423" s="8">
        <f>IF(E3422&lt;&gt;E3423,SUM($N$4:N3423)-SUM($O$3:O3422),0)</f>
        <v>0</v>
      </c>
      <c r="P3423" s="6">
        <f>IF(B3423&gt;0,SUM($O$4:O3423)-SUM($P$3:P3422),0)</f>
        <v>0</v>
      </c>
      <c r="Q3423" s="6">
        <f t="shared" si="377"/>
        <v>23.163104436309204</v>
      </c>
      <c r="R3423" s="8">
        <f>IF(E3422&lt;&gt;E3423,SUM($Q$4:Q3423)-SUM($R$3:R3422),0)</f>
        <v>0</v>
      </c>
      <c r="S3423" s="6">
        <f>IF(B3423&gt;0,SUM($R$4:R3423)-SUM($S$3:S3422),0)</f>
        <v>0</v>
      </c>
    </row>
    <row r="3424" spans="1:19">
      <c r="A3424">
        <f>IF(E3423&lt;&gt;E3424,COUNTIF($A$4:A3423,"&lt;&gt;0")+1,0)</f>
        <v>0</v>
      </c>
      <c r="B3424">
        <f>IF(A3424&lt;&gt;0,IF(MOD(A3424,3)=0,COUNTIF($B$4:B3423,"&lt;&gt;0")+1,0),0)</f>
        <v>0</v>
      </c>
      <c r="C3424" s="9">
        <f>'Dash Board'!$C$12+COUNT('Daily reducing balance'!$F$4:F3423)</f>
        <v>45150</v>
      </c>
      <c r="D3424">
        <f t="shared" si="371"/>
        <v>2023</v>
      </c>
      <c r="E3424">
        <f t="shared" si="372"/>
        <v>8</v>
      </c>
      <c r="F3424">
        <f>DAY('Dash Board'!$C$12+COUNT('Daily reducing balance'!$F$4:F3423))</f>
        <v>12</v>
      </c>
      <c r="G3424" s="8">
        <f t="shared" si="373"/>
        <v>169030.50113475681</v>
      </c>
      <c r="H3424" s="6">
        <f>G3424*'Dash Board'!$C$11/365</f>
        <v>48.62521265520401</v>
      </c>
      <c r="I3424" s="6">
        <f>H3424*'Dash Board'!$C$18/'Dash Board'!$C$11</f>
        <v>23.154863169144768</v>
      </c>
      <c r="J3424" s="6">
        <f>(G3424&gt;1)*PMT('Dash Board'!$C$11/365,$U$4,-'Dash Board'!$C$19)</f>
        <v>108.80376961660664</v>
      </c>
      <c r="K3424" s="6">
        <f t="shared" si="375"/>
        <v>0</v>
      </c>
      <c r="L3424" s="8">
        <f t="shared" si="376"/>
        <v>168970.32257779539</v>
      </c>
      <c r="N3424" s="8">
        <f t="shared" si="374"/>
        <v>85.648906447461883</v>
      </c>
      <c r="O3424" s="8">
        <f>IF(E3423&lt;&gt;E3424,SUM($N$4:N3424)-SUM($O$3:O3423),0)</f>
        <v>0</v>
      </c>
      <c r="P3424" s="6">
        <f>IF(B3424&gt;0,SUM($O$4:O3424)-SUM($P$3:P3423),0)</f>
        <v>0</v>
      </c>
      <c r="Q3424" s="6">
        <f t="shared" si="377"/>
        <v>23.154863169144768</v>
      </c>
      <c r="R3424" s="8">
        <f>IF(E3423&lt;&gt;E3424,SUM($Q$4:Q3424)-SUM($R$3:R3423),0)</f>
        <v>0</v>
      </c>
      <c r="S3424" s="6">
        <f>IF(B3424&gt;0,SUM($R$4:R3424)-SUM($S$3:S3423),0)</f>
        <v>0</v>
      </c>
    </row>
    <row r="3425" spans="1:19">
      <c r="A3425">
        <f>IF(E3424&lt;&gt;E3425,COUNTIF($A$4:A3424,"&lt;&gt;0")+1,0)</f>
        <v>0</v>
      </c>
      <c r="B3425">
        <f>IF(A3425&lt;&gt;0,IF(MOD(A3425,3)=0,COUNTIF($B$4:B3424,"&lt;&gt;0")+1,0),0)</f>
        <v>0</v>
      </c>
      <c r="C3425" s="9">
        <f>'Dash Board'!$C$12+COUNT('Daily reducing balance'!$F$4:F3424)</f>
        <v>45151</v>
      </c>
      <c r="D3425">
        <f t="shared" si="371"/>
        <v>2023</v>
      </c>
      <c r="E3425">
        <f t="shared" si="372"/>
        <v>8</v>
      </c>
      <c r="F3425">
        <f>DAY('Dash Board'!$C$12+COUNT('Daily reducing balance'!$F$4:F3424))</f>
        <v>13</v>
      </c>
      <c r="G3425" s="8">
        <f t="shared" si="373"/>
        <v>168970.32257779539</v>
      </c>
      <c r="H3425" s="6">
        <f>G3425*'Dash Board'!$C$11/365</f>
        <v>48.607901015530182</v>
      </c>
      <c r="I3425" s="6">
        <f>H3425*'Dash Board'!$C$18/'Dash Board'!$C$11</f>
        <v>23.146619531204848</v>
      </c>
      <c r="J3425" s="6">
        <f>(G3425&gt;1)*PMT('Dash Board'!$C$11/365,$U$4,-'Dash Board'!$C$19)</f>
        <v>108.80376961660664</v>
      </c>
      <c r="K3425" s="6">
        <f t="shared" si="375"/>
        <v>0</v>
      </c>
      <c r="L3425" s="8">
        <f t="shared" si="376"/>
        <v>168910.1267091943</v>
      </c>
      <c r="N3425" s="8">
        <f t="shared" si="374"/>
        <v>85.657150085401796</v>
      </c>
      <c r="O3425" s="8">
        <f>IF(E3424&lt;&gt;E3425,SUM($N$4:N3425)-SUM($O$3:O3424),0)</f>
        <v>0</v>
      </c>
      <c r="P3425" s="6">
        <f>IF(B3425&gt;0,SUM($O$4:O3425)-SUM($P$3:P3424),0)</f>
        <v>0</v>
      </c>
      <c r="Q3425" s="6">
        <f t="shared" si="377"/>
        <v>23.146619531204848</v>
      </c>
      <c r="R3425" s="8">
        <f>IF(E3424&lt;&gt;E3425,SUM($Q$4:Q3425)-SUM($R$3:R3424),0)</f>
        <v>0</v>
      </c>
      <c r="S3425" s="6">
        <f>IF(B3425&gt;0,SUM($R$4:R3425)-SUM($S$3:S3424),0)</f>
        <v>0</v>
      </c>
    </row>
    <row r="3426" spans="1:19">
      <c r="A3426">
        <f>IF(E3425&lt;&gt;E3426,COUNTIF($A$4:A3425,"&lt;&gt;0")+1,0)</f>
        <v>0</v>
      </c>
      <c r="B3426">
        <f>IF(A3426&lt;&gt;0,IF(MOD(A3426,3)=0,COUNTIF($B$4:B3425,"&lt;&gt;0")+1,0),0)</f>
        <v>0</v>
      </c>
      <c r="C3426" s="9">
        <f>'Dash Board'!$C$12+COUNT('Daily reducing balance'!$F$4:F3425)</f>
        <v>45152</v>
      </c>
      <c r="D3426">
        <f t="shared" si="371"/>
        <v>2023</v>
      </c>
      <c r="E3426">
        <f t="shared" si="372"/>
        <v>8</v>
      </c>
      <c r="F3426">
        <f>DAY('Dash Board'!$C$12+COUNT('Daily reducing balance'!$F$4:F3425))</f>
        <v>14</v>
      </c>
      <c r="G3426" s="8">
        <f t="shared" si="373"/>
        <v>168910.1267091943</v>
      </c>
      <c r="H3426" s="6">
        <f>G3426*'Dash Board'!$C$11/365</f>
        <v>48.590584395795624</v>
      </c>
      <c r="I3426" s="6">
        <f>H3426*'Dash Board'!$C$18/'Dash Board'!$C$11</f>
        <v>23.138373521807445</v>
      </c>
      <c r="J3426" s="6">
        <f>(G3426&gt;1)*PMT('Dash Board'!$C$11/365,$U$4,-'Dash Board'!$C$19)</f>
        <v>108.80376961660664</v>
      </c>
      <c r="K3426" s="6">
        <f t="shared" si="375"/>
        <v>0</v>
      </c>
      <c r="L3426" s="8">
        <f t="shared" si="376"/>
        <v>168849.91352397349</v>
      </c>
      <c r="N3426" s="8">
        <f t="shared" si="374"/>
        <v>85.665396094799206</v>
      </c>
      <c r="O3426" s="8">
        <f>IF(E3425&lt;&gt;E3426,SUM($N$4:N3426)-SUM($O$3:O3425),0)</f>
        <v>0</v>
      </c>
      <c r="P3426" s="6">
        <f>IF(B3426&gt;0,SUM($O$4:O3426)-SUM($P$3:P3425),0)</f>
        <v>0</v>
      </c>
      <c r="Q3426" s="6">
        <f t="shared" si="377"/>
        <v>23.138373521807445</v>
      </c>
      <c r="R3426" s="8">
        <f>IF(E3425&lt;&gt;E3426,SUM($Q$4:Q3426)-SUM($R$3:R3425),0)</f>
        <v>0</v>
      </c>
      <c r="S3426" s="6">
        <f>IF(B3426&gt;0,SUM($R$4:R3426)-SUM($S$3:S3425),0)</f>
        <v>0</v>
      </c>
    </row>
    <row r="3427" spans="1:19">
      <c r="A3427">
        <f>IF(E3426&lt;&gt;E3427,COUNTIF($A$4:A3426,"&lt;&gt;0")+1,0)</f>
        <v>0</v>
      </c>
      <c r="B3427">
        <f>IF(A3427&lt;&gt;0,IF(MOD(A3427,3)=0,COUNTIF($B$4:B3426,"&lt;&gt;0")+1,0),0)</f>
        <v>0</v>
      </c>
      <c r="C3427" s="9">
        <f>'Dash Board'!$C$12+COUNT('Daily reducing balance'!$F$4:F3426)</f>
        <v>45153</v>
      </c>
      <c r="D3427">
        <f t="shared" si="371"/>
        <v>2023</v>
      </c>
      <c r="E3427">
        <f t="shared" si="372"/>
        <v>8</v>
      </c>
      <c r="F3427">
        <f>DAY('Dash Board'!$C$12+COUNT('Daily reducing balance'!$F$4:F3426))</f>
        <v>15</v>
      </c>
      <c r="G3427" s="8">
        <f t="shared" si="373"/>
        <v>168849.91352397349</v>
      </c>
      <c r="H3427" s="6">
        <f>G3427*'Dash Board'!$C$11/365</f>
        <v>48.573262794567711</v>
      </c>
      <c r="I3427" s="6">
        <f>H3427*'Dash Board'!$C$18/'Dash Board'!$C$11</f>
        <v>23.130125140270341</v>
      </c>
      <c r="J3427" s="6">
        <f>(G3427&gt;1)*PMT('Dash Board'!$C$11/365,$U$4,-'Dash Board'!$C$19)</f>
        <v>108.80376961660664</v>
      </c>
      <c r="K3427" s="6">
        <f t="shared" si="375"/>
        <v>0</v>
      </c>
      <c r="L3427" s="8">
        <f t="shared" si="376"/>
        <v>168789.68301715143</v>
      </c>
      <c r="N3427" s="8">
        <f t="shared" si="374"/>
        <v>85.673644476336307</v>
      </c>
      <c r="O3427" s="8">
        <f>IF(E3426&lt;&gt;E3427,SUM($N$4:N3427)-SUM($O$3:O3426),0)</f>
        <v>0</v>
      </c>
      <c r="P3427" s="6">
        <f>IF(B3427&gt;0,SUM($O$4:O3427)-SUM($P$3:P3426),0)</f>
        <v>0</v>
      </c>
      <c r="Q3427" s="6">
        <f t="shared" si="377"/>
        <v>23.130125140270341</v>
      </c>
      <c r="R3427" s="8">
        <f>IF(E3426&lt;&gt;E3427,SUM($Q$4:Q3427)-SUM($R$3:R3426),0)</f>
        <v>0</v>
      </c>
      <c r="S3427" s="6">
        <f>IF(B3427&gt;0,SUM($R$4:R3427)-SUM($S$3:S3426),0)</f>
        <v>0</v>
      </c>
    </row>
    <row r="3428" spans="1:19">
      <c r="A3428">
        <f>IF(E3427&lt;&gt;E3428,COUNTIF($A$4:A3427,"&lt;&gt;0")+1,0)</f>
        <v>0</v>
      </c>
      <c r="B3428">
        <f>IF(A3428&lt;&gt;0,IF(MOD(A3428,3)=0,COUNTIF($B$4:B3427,"&lt;&gt;0")+1,0),0)</f>
        <v>0</v>
      </c>
      <c r="C3428" s="9">
        <f>'Dash Board'!$C$12+COUNT('Daily reducing balance'!$F$4:F3427)</f>
        <v>45154</v>
      </c>
      <c r="D3428">
        <f t="shared" si="371"/>
        <v>2023</v>
      </c>
      <c r="E3428">
        <f t="shared" si="372"/>
        <v>8</v>
      </c>
      <c r="F3428">
        <f>DAY('Dash Board'!$C$12+COUNT('Daily reducing balance'!$F$4:F3427))</f>
        <v>16</v>
      </c>
      <c r="G3428" s="8">
        <f t="shared" si="373"/>
        <v>168789.68301715143</v>
      </c>
      <c r="H3428" s="6">
        <f>G3428*'Dash Board'!$C$11/365</f>
        <v>48.555936210413428</v>
      </c>
      <c r="I3428" s="6">
        <f>H3428*'Dash Board'!$C$18/'Dash Board'!$C$11</f>
        <v>23.121874385911159</v>
      </c>
      <c r="J3428" s="6">
        <f>(G3428&gt;1)*PMT('Dash Board'!$C$11/365,$U$4,-'Dash Board'!$C$19)</f>
        <v>108.80376961660664</v>
      </c>
      <c r="K3428" s="6">
        <f t="shared" si="375"/>
        <v>0</v>
      </c>
      <c r="L3428" s="8">
        <f t="shared" si="376"/>
        <v>168729.43518374523</v>
      </c>
      <c r="N3428" s="8">
        <f t="shared" si="374"/>
        <v>85.681895230695488</v>
      </c>
      <c r="O3428" s="8">
        <f>IF(E3427&lt;&gt;E3428,SUM($N$4:N3428)-SUM($O$3:O3427),0)</f>
        <v>0</v>
      </c>
      <c r="P3428" s="6">
        <f>IF(B3428&gt;0,SUM($O$4:O3428)-SUM($P$3:P3427),0)</f>
        <v>0</v>
      </c>
      <c r="Q3428" s="6">
        <f t="shared" si="377"/>
        <v>23.121874385911159</v>
      </c>
      <c r="R3428" s="8">
        <f>IF(E3427&lt;&gt;E3428,SUM($Q$4:Q3428)-SUM($R$3:R3427),0)</f>
        <v>0</v>
      </c>
      <c r="S3428" s="6">
        <f>IF(B3428&gt;0,SUM($R$4:R3428)-SUM($S$3:S3427),0)</f>
        <v>0</v>
      </c>
    </row>
    <row r="3429" spans="1:19">
      <c r="A3429">
        <f>IF(E3428&lt;&gt;E3429,COUNTIF($A$4:A3428,"&lt;&gt;0")+1,0)</f>
        <v>0</v>
      </c>
      <c r="B3429">
        <f>IF(A3429&lt;&gt;0,IF(MOD(A3429,3)=0,COUNTIF($B$4:B3428,"&lt;&gt;0")+1,0),0)</f>
        <v>0</v>
      </c>
      <c r="C3429" s="9">
        <f>'Dash Board'!$C$12+COUNT('Daily reducing balance'!$F$4:F3428)</f>
        <v>45155</v>
      </c>
      <c r="D3429">
        <f t="shared" si="371"/>
        <v>2023</v>
      </c>
      <c r="E3429">
        <f t="shared" si="372"/>
        <v>8</v>
      </c>
      <c r="F3429">
        <f>DAY('Dash Board'!$C$12+COUNT('Daily reducing balance'!$F$4:F3428))</f>
        <v>17</v>
      </c>
      <c r="G3429" s="8">
        <f t="shared" si="373"/>
        <v>168729.43518374523</v>
      </c>
      <c r="H3429" s="6">
        <f>G3429*'Dash Board'!$C$11/365</f>
        <v>48.538604641899312</v>
      </c>
      <c r="I3429" s="6">
        <f>H3429*'Dash Board'!$C$18/'Dash Board'!$C$11</f>
        <v>23.113621258047296</v>
      </c>
      <c r="J3429" s="6">
        <f>(G3429&gt;1)*PMT('Dash Board'!$C$11/365,$U$4,-'Dash Board'!$C$19)</f>
        <v>108.80376961660664</v>
      </c>
      <c r="K3429" s="6">
        <f t="shared" si="375"/>
        <v>0</v>
      </c>
      <c r="L3429" s="8">
        <f t="shared" si="376"/>
        <v>168669.1700187705</v>
      </c>
      <c r="N3429" s="8">
        <f t="shared" si="374"/>
        <v>85.690148358559355</v>
      </c>
      <c r="O3429" s="8">
        <f>IF(E3428&lt;&gt;E3429,SUM($N$4:N3429)-SUM($O$3:O3428),0)</f>
        <v>0</v>
      </c>
      <c r="P3429" s="6">
        <f>IF(B3429&gt;0,SUM($O$4:O3429)-SUM($P$3:P3428),0)</f>
        <v>0</v>
      </c>
      <c r="Q3429" s="6">
        <f t="shared" si="377"/>
        <v>23.113621258047296</v>
      </c>
      <c r="R3429" s="8">
        <f>IF(E3428&lt;&gt;E3429,SUM($Q$4:Q3429)-SUM($R$3:R3428),0)</f>
        <v>0</v>
      </c>
      <c r="S3429" s="6">
        <f>IF(B3429&gt;0,SUM($R$4:R3429)-SUM($S$3:S3428),0)</f>
        <v>0</v>
      </c>
    </row>
    <row r="3430" spans="1:19">
      <c r="A3430">
        <f>IF(E3429&lt;&gt;E3430,COUNTIF($A$4:A3429,"&lt;&gt;0")+1,0)</f>
        <v>0</v>
      </c>
      <c r="B3430">
        <f>IF(A3430&lt;&gt;0,IF(MOD(A3430,3)=0,COUNTIF($B$4:B3429,"&lt;&gt;0")+1,0),0)</f>
        <v>0</v>
      </c>
      <c r="C3430" s="9">
        <f>'Dash Board'!$C$12+COUNT('Daily reducing balance'!$F$4:F3429)</f>
        <v>45156</v>
      </c>
      <c r="D3430">
        <f t="shared" si="371"/>
        <v>2023</v>
      </c>
      <c r="E3430">
        <f t="shared" si="372"/>
        <v>8</v>
      </c>
      <c r="F3430">
        <f>DAY('Dash Board'!$C$12+COUNT('Daily reducing balance'!$F$4:F3429))</f>
        <v>18</v>
      </c>
      <c r="G3430" s="8">
        <f t="shared" si="373"/>
        <v>168669.1700187705</v>
      </c>
      <c r="H3430" s="6">
        <f>G3430*'Dash Board'!$C$11/365</f>
        <v>48.521268087591515</v>
      </c>
      <c r="I3430" s="6">
        <f>H3430*'Dash Board'!$C$18/'Dash Board'!$C$11</f>
        <v>23.105365755995965</v>
      </c>
      <c r="J3430" s="6">
        <f>(G3430&gt;1)*PMT('Dash Board'!$C$11/365,$U$4,-'Dash Board'!$C$19)</f>
        <v>108.80376961660664</v>
      </c>
      <c r="K3430" s="6">
        <f t="shared" si="375"/>
        <v>0</v>
      </c>
      <c r="L3430" s="8">
        <f t="shared" si="376"/>
        <v>168608.88751724147</v>
      </c>
      <c r="N3430" s="8">
        <f t="shared" si="374"/>
        <v>85.698403860610682</v>
      </c>
      <c r="O3430" s="8">
        <f>IF(E3429&lt;&gt;E3430,SUM($N$4:N3430)-SUM($O$3:O3429),0)</f>
        <v>0</v>
      </c>
      <c r="P3430" s="6">
        <f>IF(B3430&gt;0,SUM($O$4:O3430)-SUM($P$3:P3429),0)</f>
        <v>0</v>
      </c>
      <c r="Q3430" s="6">
        <f t="shared" si="377"/>
        <v>23.105365755995965</v>
      </c>
      <c r="R3430" s="8">
        <f>IF(E3429&lt;&gt;E3430,SUM($Q$4:Q3430)-SUM($R$3:R3429),0)</f>
        <v>0</v>
      </c>
      <c r="S3430" s="6">
        <f>IF(B3430&gt;0,SUM($R$4:R3430)-SUM($S$3:S3429),0)</f>
        <v>0</v>
      </c>
    </row>
    <row r="3431" spans="1:19">
      <c r="A3431">
        <f>IF(E3430&lt;&gt;E3431,COUNTIF($A$4:A3430,"&lt;&gt;0")+1,0)</f>
        <v>0</v>
      </c>
      <c r="B3431">
        <f>IF(A3431&lt;&gt;0,IF(MOD(A3431,3)=0,COUNTIF($B$4:B3430,"&lt;&gt;0")+1,0),0)</f>
        <v>0</v>
      </c>
      <c r="C3431" s="9">
        <f>'Dash Board'!$C$12+COUNT('Daily reducing balance'!$F$4:F3430)</f>
        <v>45157</v>
      </c>
      <c r="D3431">
        <f t="shared" si="371"/>
        <v>2023</v>
      </c>
      <c r="E3431">
        <f t="shared" si="372"/>
        <v>8</v>
      </c>
      <c r="F3431">
        <f>DAY('Dash Board'!$C$12+COUNT('Daily reducing balance'!$F$4:F3430))</f>
        <v>19</v>
      </c>
      <c r="G3431" s="8">
        <f t="shared" si="373"/>
        <v>168608.88751724147</v>
      </c>
      <c r="H3431" s="6">
        <f>G3431*'Dash Board'!$C$11/365</f>
        <v>48.503926546055766</v>
      </c>
      <c r="I3431" s="6">
        <f>H3431*'Dash Board'!$C$18/'Dash Board'!$C$11</f>
        <v>23.097107879074176</v>
      </c>
      <c r="J3431" s="6">
        <f>(G3431&gt;1)*PMT('Dash Board'!$C$11/365,$U$4,-'Dash Board'!$C$19)</f>
        <v>108.80376961660664</v>
      </c>
      <c r="K3431" s="6">
        <f t="shared" si="375"/>
        <v>0</v>
      </c>
      <c r="L3431" s="8">
        <f t="shared" si="376"/>
        <v>168548.58767417091</v>
      </c>
      <c r="N3431" s="8">
        <f t="shared" si="374"/>
        <v>85.706661737532471</v>
      </c>
      <c r="O3431" s="8">
        <f>IF(E3430&lt;&gt;E3431,SUM($N$4:N3431)-SUM($O$3:O3430),0)</f>
        <v>0</v>
      </c>
      <c r="P3431" s="6">
        <f>IF(B3431&gt;0,SUM($O$4:O3431)-SUM($P$3:P3430),0)</f>
        <v>0</v>
      </c>
      <c r="Q3431" s="6">
        <f t="shared" si="377"/>
        <v>23.097107879074176</v>
      </c>
      <c r="R3431" s="8">
        <f>IF(E3430&lt;&gt;E3431,SUM($Q$4:Q3431)-SUM($R$3:R3430),0)</f>
        <v>0</v>
      </c>
      <c r="S3431" s="6">
        <f>IF(B3431&gt;0,SUM($R$4:R3431)-SUM($S$3:S3430),0)</f>
        <v>0</v>
      </c>
    </row>
    <row r="3432" spans="1:19">
      <c r="A3432">
        <f>IF(E3431&lt;&gt;E3432,COUNTIF($A$4:A3431,"&lt;&gt;0")+1,0)</f>
        <v>0</v>
      </c>
      <c r="B3432">
        <f>IF(A3432&lt;&gt;0,IF(MOD(A3432,3)=0,COUNTIF($B$4:B3431,"&lt;&gt;0")+1,0),0)</f>
        <v>0</v>
      </c>
      <c r="C3432" s="9">
        <f>'Dash Board'!$C$12+COUNT('Daily reducing balance'!$F$4:F3431)</f>
        <v>45158</v>
      </c>
      <c r="D3432">
        <f t="shared" si="371"/>
        <v>2023</v>
      </c>
      <c r="E3432">
        <f t="shared" si="372"/>
        <v>8</v>
      </c>
      <c r="F3432">
        <f>DAY('Dash Board'!$C$12+COUNT('Daily reducing balance'!$F$4:F3431))</f>
        <v>20</v>
      </c>
      <c r="G3432" s="8">
        <f t="shared" si="373"/>
        <v>168548.58767417091</v>
      </c>
      <c r="H3432" s="6">
        <f>G3432*'Dash Board'!$C$11/365</f>
        <v>48.486580015857378</v>
      </c>
      <c r="I3432" s="6">
        <f>H3432*'Dash Board'!$C$18/'Dash Board'!$C$11</f>
        <v>23.088847626598753</v>
      </c>
      <c r="J3432" s="6">
        <f>(G3432&gt;1)*PMT('Dash Board'!$C$11/365,$U$4,-'Dash Board'!$C$19)</f>
        <v>108.80376961660664</v>
      </c>
      <c r="K3432" s="6">
        <f t="shared" si="375"/>
        <v>0</v>
      </c>
      <c r="L3432" s="8">
        <f t="shared" si="376"/>
        <v>168488.27048457015</v>
      </c>
      <c r="N3432" s="8">
        <f t="shared" si="374"/>
        <v>85.714921990007895</v>
      </c>
      <c r="O3432" s="8">
        <f>IF(E3431&lt;&gt;E3432,SUM($N$4:N3432)-SUM($O$3:O3431),0)</f>
        <v>0</v>
      </c>
      <c r="P3432" s="6">
        <f>IF(B3432&gt;0,SUM($O$4:O3432)-SUM($P$3:P3431),0)</f>
        <v>0</v>
      </c>
      <c r="Q3432" s="6">
        <f t="shared" si="377"/>
        <v>23.088847626598753</v>
      </c>
      <c r="R3432" s="8">
        <f>IF(E3431&lt;&gt;E3432,SUM($Q$4:Q3432)-SUM($R$3:R3431),0)</f>
        <v>0</v>
      </c>
      <c r="S3432" s="6">
        <f>IF(B3432&gt;0,SUM($R$4:R3432)-SUM($S$3:S3431),0)</f>
        <v>0</v>
      </c>
    </row>
    <row r="3433" spans="1:19">
      <c r="A3433">
        <f>IF(E3432&lt;&gt;E3433,COUNTIF($A$4:A3432,"&lt;&gt;0")+1,0)</f>
        <v>0</v>
      </c>
      <c r="B3433">
        <f>IF(A3433&lt;&gt;0,IF(MOD(A3433,3)=0,COUNTIF($B$4:B3432,"&lt;&gt;0")+1,0),0)</f>
        <v>0</v>
      </c>
      <c r="C3433" s="9">
        <f>'Dash Board'!$C$12+COUNT('Daily reducing balance'!$F$4:F3432)</f>
        <v>45159</v>
      </c>
      <c r="D3433">
        <f t="shared" si="371"/>
        <v>2023</v>
      </c>
      <c r="E3433">
        <f t="shared" si="372"/>
        <v>8</v>
      </c>
      <c r="F3433">
        <f>DAY('Dash Board'!$C$12+COUNT('Daily reducing balance'!$F$4:F3432))</f>
        <v>21</v>
      </c>
      <c r="G3433" s="8">
        <f t="shared" si="373"/>
        <v>168488.27048457015</v>
      </c>
      <c r="H3433" s="6">
        <f>G3433*'Dash Board'!$C$11/365</f>
        <v>48.469228495561275</v>
      </c>
      <c r="I3433" s="6">
        <f>H3433*'Dash Board'!$C$18/'Dash Board'!$C$11</f>
        <v>23.080584997886323</v>
      </c>
      <c r="J3433" s="6">
        <f>(G3433&gt;1)*PMT('Dash Board'!$C$11/365,$U$4,-'Dash Board'!$C$19)</f>
        <v>108.80376961660664</v>
      </c>
      <c r="K3433" s="6">
        <f t="shared" si="375"/>
        <v>0</v>
      </c>
      <c r="L3433" s="8">
        <f t="shared" si="376"/>
        <v>168427.93594344909</v>
      </c>
      <c r="N3433" s="8">
        <f t="shared" si="374"/>
        <v>85.723184618720325</v>
      </c>
      <c r="O3433" s="8">
        <f>IF(E3432&lt;&gt;E3433,SUM($N$4:N3433)-SUM($O$3:O3432),0)</f>
        <v>0</v>
      </c>
      <c r="P3433" s="6">
        <f>IF(B3433&gt;0,SUM($O$4:O3433)-SUM($P$3:P3432),0)</f>
        <v>0</v>
      </c>
      <c r="Q3433" s="6">
        <f t="shared" si="377"/>
        <v>23.080584997886323</v>
      </c>
      <c r="R3433" s="8">
        <f>IF(E3432&lt;&gt;E3433,SUM($Q$4:Q3433)-SUM($R$3:R3432),0)</f>
        <v>0</v>
      </c>
      <c r="S3433" s="6">
        <f>IF(B3433&gt;0,SUM($R$4:R3433)-SUM($S$3:S3432),0)</f>
        <v>0</v>
      </c>
    </row>
    <row r="3434" spans="1:19">
      <c r="A3434">
        <f>IF(E3433&lt;&gt;E3434,COUNTIF($A$4:A3433,"&lt;&gt;0")+1,0)</f>
        <v>0</v>
      </c>
      <c r="B3434">
        <f>IF(A3434&lt;&gt;0,IF(MOD(A3434,3)=0,COUNTIF($B$4:B3433,"&lt;&gt;0")+1,0),0)</f>
        <v>0</v>
      </c>
      <c r="C3434" s="9">
        <f>'Dash Board'!$C$12+COUNT('Daily reducing balance'!$F$4:F3433)</f>
        <v>45160</v>
      </c>
      <c r="D3434">
        <f t="shared" si="371"/>
        <v>2023</v>
      </c>
      <c r="E3434">
        <f t="shared" si="372"/>
        <v>8</v>
      </c>
      <c r="F3434">
        <f>DAY('Dash Board'!$C$12+COUNT('Daily reducing balance'!$F$4:F3433))</f>
        <v>22</v>
      </c>
      <c r="G3434" s="8">
        <f t="shared" si="373"/>
        <v>168427.93594344909</v>
      </c>
      <c r="H3434" s="6">
        <f>G3434*'Dash Board'!$C$11/365</f>
        <v>48.451871983731927</v>
      </c>
      <c r="I3434" s="6">
        <f>H3434*'Dash Board'!$C$18/'Dash Board'!$C$11</f>
        <v>23.072319992253298</v>
      </c>
      <c r="J3434" s="6">
        <f>(G3434&gt;1)*PMT('Dash Board'!$C$11/365,$U$4,-'Dash Board'!$C$19)</f>
        <v>108.80376961660664</v>
      </c>
      <c r="K3434" s="6">
        <f t="shared" si="375"/>
        <v>0</v>
      </c>
      <c r="L3434" s="8">
        <f t="shared" si="376"/>
        <v>168367.58404581621</v>
      </c>
      <c r="N3434" s="8">
        <f t="shared" si="374"/>
        <v>85.731449624353345</v>
      </c>
      <c r="O3434" s="8">
        <f>IF(E3433&lt;&gt;E3434,SUM($N$4:N3434)-SUM($O$3:O3433),0)</f>
        <v>0</v>
      </c>
      <c r="P3434" s="6">
        <f>IF(B3434&gt;0,SUM($O$4:O3434)-SUM($P$3:P3433),0)</f>
        <v>0</v>
      </c>
      <c r="Q3434" s="6">
        <f t="shared" si="377"/>
        <v>23.072319992253298</v>
      </c>
      <c r="R3434" s="8">
        <f>IF(E3433&lt;&gt;E3434,SUM($Q$4:Q3434)-SUM($R$3:R3433),0)</f>
        <v>0</v>
      </c>
      <c r="S3434" s="6">
        <f>IF(B3434&gt;0,SUM($R$4:R3434)-SUM($S$3:S3433),0)</f>
        <v>0</v>
      </c>
    </row>
    <row r="3435" spans="1:19">
      <c r="A3435">
        <f>IF(E3434&lt;&gt;E3435,COUNTIF($A$4:A3434,"&lt;&gt;0")+1,0)</f>
        <v>0</v>
      </c>
      <c r="B3435">
        <f>IF(A3435&lt;&gt;0,IF(MOD(A3435,3)=0,COUNTIF($B$4:B3434,"&lt;&gt;0")+1,0),0)</f>
        <v>0</v>
      </c>
      <c r="C3435" s="9">
        <f>'Dash Board'!$C$12+COUNT('Daily reducing balance'!$F$4:F3434)</f>
        <v>45161</v>
      </c>
      <c r="D3435">
        <f t="shared" si="371"/>
        <v>2023</v>
      </c>
      <c r="E3435">
        <f t="shared" si="372"/>
        <v>8</v>
      </c>
      <c r="F3435">
        <f>DAY('Dash Board'!$C$12+COUNT('Daily reducing balance'!$F$4:F3434))</f>
        <v>23</v>
      </c>
      <c r="G3435" s="8">
        <f t="shared" si="373"/>
        <v>168367.58404581621</v>
      </c>
      <c r="H3435" s="6">
        <f>G3435*'Dash Board'!$C$11/365</f>
        <v>48.434510478933426</v>
      </c>
      <c r="I3435" s="6">
        <f>H3435*'Dash Board'!$C$18/'Dash Board'!$C$11</f>
        <v>23.064052609015917</v>
      </c>
      <c r="J3435" s="6">
        <f>(G3435&gt;1)*PMT('Dash Board'!$C$11/365,$U$4,-'Dash Board'!$C$19)</f>
        <v>108.80376961660664</v>
      </c>
      <c r="K3435" s="6">
        <f t="shared" si="375"/>
        <v>0</v>
      </c>
      <c r="L3435" s="8">
        <f t="shared" si="376"/>
        <v>168307.21478667852</v>
      </c>
      <c r="N3435" s="8">
        <f t="shared" si="374"/>
        <v>85.739717007590727</v>
      </c>
      <c r="O3435" s="8">
        <f>IF(E3434&lt;&gt;E3435,SUM($N$4:N3435)-SUM($O$3:O3434),0)</f>
        <v>0</v>
      </c>
      <c r="P3435" s="6">
        <f>IF(B3435&gt;0,SUM($O$4:O3435)-SUM($P$3:P3434),0)</f>
        <v>0</v>
      </c>
      <c r="Q3435" s="6">
        <f t="shared" si="377"/>
        <v>23.064052609015917</v>
      </c>
      <c r="R3435" s="8">
        <f>IF(E3434&lt;&gt;E3435,SUM($Q$4:Q3435)-SUM($R$3:R3434),0)</f>
        <v>0</v>
      </c>
      <c r="S3435" s="6">
        <f>IF(B3435&gt;0,SUM($R$4:R3435)-SUM($S$3:S3434),0)</f>
        <v>0</v>
      </c>
    </row>
    <row r="3436" spans="1:19">
      <c r="A3436">
        <f>IF(E3435&lt;&gt;E3436,COUNTIF($A$4:A3435,"&lt;&gt;0")+1,0)</f>
        <v>0</v>
      </c>
      <c r="B3436">
        <f>IF(A3436&lt;&gt;0,IF(MOD(A3436,3)=0,COUNTIF($B$4:B3435,"&lt;&gt;0")+1,0),0)</f>
        <v>0</v>
      </c>
      <c r="C3436" s="9">
        <f>'Dash Board'!$C$12+COUNT('Daily reducing balance'!$F$4:F3435)</f>
        <v>45162</v>
      </c>
      <c r="D3436">
        <f t="shared" si="371"/>
        <v>2023</v>
      </c>
      <c r="E3436">
        <f t="shared" si="372"/>
        <v>8</v>
      </c>
      <c r="F3436">
        <f>DAY('Dash Board'!$C$12+COUNT('Daily reducing balance'!$F$4:F3435))</f>
        <v>24</v>
      </c>
      <c r="G3436" s="8">
        <f t="shared" si="373"/>
        <v>168307.21478667852</v>
      </c>
      <c r="H3436" s="6">
        <f>G3436*'Dash Board'!$C$11/365</f>
        <v>48.417143979729438</v>
      </c>
      <c r="I3436" s="6">
        <f>H3436*'Dash Board'!$C$18/'Dash Board'!$C$11</f>
        <v>23.05578284749021</v>
      </c>
      <c r="J3436" s="6">
        <f>(G3436&gt;1)*PMT('Dash Board'!$C$11/365,$U$4,-'Dash Board'!$C$19)</f>
        <v>108.80376961660664</v>
      </c>
      <c r="K3436" s="6">
        <f t="shared" si="375"/>
        <v>0</v>
      </c>
      <c r="L3436" s="8">
        <f t="shared" si="376"/>
        <v>168246.82816104163</v>
      </c>
      <c r="N3436" s="8">
        <f t="shared" si="374"/>
        <v>85.747986769116437</v>
      </c>
      <c r="O3436" s="8">
        <f>IF(E3435&lt;&gt;E3436,SUM($N$4:N3436)-SUM($O$3:O3435),0)</f>
        <v>0</v>
      </c>
      <c r="P3436" s="6">
        <f>IF(B3436&gt;0,SUM($O$4:O3436)-SUM($P$3:P3435),0)</f>
        <v>0</v>
      </c>
      <c r="Q3436" s="6">
        <f t="shared" si="377"/>
        <v>23.05578284749021</v>
      </c>
      <c r="R3436" s="8">
        <f>IF(E3435&lt;&gt;E3436,SUM($Q$4:Q3436)-SUM($R$3:R3435),0)</f>
        <v>0</v>
      </c>
      <c r="S3436" s="6">
        <f>IF(B3436&gt;0,SUM($R$4:R3436)-SUM($S$3:S3435),0)</f>
        <v>0</v>
      </c>
    </row>
    <row r="3437" spans="1:19">
      <c r="A3437">
        <f>IF(E3436&lt;&gt;E3437,COUNTIF($A$4:A3436,"&lt;&gt;0")+1,0)</f>
        <v>0</v>
      </c>
      <c r="B3437">
        <f>IF(A3437&lt;&gt;0,IF(MOD(A3437,3)=0,COUNTIF($B$4:B3436,"&lt;&gt;0")+1,0),0)</f>
        <v>0</v>
      </c>
      <c r="C3437" s="9">
        <f>'Dash Board'!$C$12+COUNT('Daily reducing balance'!$F$4:F3436)</f>
        <v>45163</v>
      </c>
      <c r="D3437">
        <f t="shared" si="371"/>
        <v>2023</v>
      </c>
      <c r="E3437">
        <f t="shared" si="372"/>
        <v>8</v>
      </c>
      <c r="F3437">
        <f>DAY('Dash Board'!$C$12+COUNT('Daily reducing balance'!$F$4:F3436))</f>
        <v>25</v>
      </c>
      <c r="G3437" s="8">
        <f t="shared" si="373"/>
        <v>168246.82816104163</v>
      </c>
      <c r="H3437" s="6">
        <f>G3437*'Dash Board'!$C$11/365</f>
        <v>48.399772484683211</v>
      </c>
      <c r="I3437" s="6">
        <f>H3437*'Dash Board'!$C$18/'Dash Board'!$C$11</f>
        <v>23.047510706992007</v>
      </c>
      <c r="J3437" s="6">
        <f>(G3437&gt;1)*PMT('Dash Board'!$C$11/365,$U$4,-'Dash Board'!$C$19)</f>
        <v>108.80376961660664</v>
      </c>
      <c r="K3437" s="6">
        <f t="shared" si="375"/>
        <v>0</v>
      </c>
      <c r="L3437" s="8">
        <f t="shared" si="376"/>
        <v>168186.42416390969</v>
      </c>
      <c r="N3437" s="8">
        <f t="shared" si="374"/>
        <v>85.756258909614644</v>
      </c>
      <c r="O3437" s="8">
        <f>IF(E3436&lt;&gt;E3437,SUM($N$4:N3437)-SUM($O$3:O3436),0)</f>
        <v>0</v>
      </c>
      <c r="P3437" s="6">
        <f>IF(B3437&gt;0,SUM($O$4:O3437)-SUM($P$3:P3436),0)</f>
        <v>0</v>
      </c>
      <c r="Q3437" s="6">
        <f t="shared" si="377"/>
        <v>23.047510706992007</v>
      </c>
      <c r="R3437" s="8">
        <f>IF(E3436&lt;&gt;E3437,SUM($Q$4:Q3437)-SUM($R$3:R3436),0)</f>
        <v>0</v>
      </c>
      <c r="S3437" s="6">
        <f>IF(B3437&gt;0,SUM($R$4:R3437)-SUM($S$3:S3436),0)</f>
        <v>0</v>
      </c>
    </row>
    <row r="3438" spans="1:19">
      <c r="A3438">
        <f>IF(E3437&lt;&gt;E3438,COUNTIF($A$4:A3437,"&lt;&gt;0")+1,0)</f>
        <v>0</v>
      </c>
      <c r="B3438">
        <f>IF(A3438&lt;&gt;0,IF(MOD(A3438,3)=0,COUNTIF($B$4:B3437,"&lt;&gt;0")+1,0),0)</f>
        <v>0</v>
      </c>
      <c r="C3438" s="9">
        <f>'Dash Board'!$C$12+COUNT('Daily reducing balance'!$F$4:F3437)</f>
        <v>45164</v>
      </c>
      <c r="D3438">
        <f t="shared" si="371"/>
        <v>2023</v>
      </c>
      <c r="E3438">
        <f t="shared" si="372"/>
        <v>8</v>
      </c>
      <c r="F3438">
        <f>DAY('Dash Board'!$C$12+COUNT('Daily reducing balance'!$F$4:F3437))</f>
        <v>26</v>
      </c>
      <c r="G3438" s="8">
        <f t="shared" si="373"/>
        <v>168186.42416390969</v>
      </c>
      <c r="H3438" s="6">
        <f>G3438*'Dash Board'!$C$11/365</f>
        <v>48.38239599235758</v>
      </c>
      <c r="I3438" s="6">
        <f>H3438*'Dash Board'!$C$18/'Dash Board'!$C$11</f>
        <v>23.039236186836945</v>
      </c>
      <c r="J3438" s="6">
        <f>(G3438&gt;1)*PMT('Dash Board'!$C$11/365,$U$4,-'Dash Board'!$C$19)</f>
        <v>108.80376961660664</v>
      </c>
      <c r="K3438" s="6">
        <f t="shared" si="375"/>
        <v>0</v>
      </c>
      <c r="L3438" s="8">
        <f t="shared" si="376"/>
        <v>168126.00279028542</v>
      </c>
      <c r="N3438" s="8">
        <f t="shared" si="374"/>
        <v>85.764533429769699</v>
      </c>
      <c r="O3438" s="8">
        <f>IF(E3437&lt;&gt;E3438,SUM($N$4:N3438)-SUM($O$3:O3437),0)</f>
        <v>0</v>
      </c>
      <c r="P3438" s="6">
        <f>IF(B3438&gt;0,SUM($O$4:O3438)-SUM($P$3:P3437),0)</f>
        <v>0</v>
      </c>
      <c r="Q3438" s="6">
        <f t="shared" si="377"/>
        <v>23.039236186836945</v>
      </c>
      <c r="R3438" s="8">
        <f>IF(E3437&lt;&gt;E3438,SUM($Q$4:Q3438)-SUM($R$3:R3437),0)</f>
        <v>0</v>
      </c>
      <c r="S3438" s="6">
        <f>IF(B3438&gt;0,SUM($R$4:R3438)-SUM($S$3:S3437),0)</f>
        <v>0</v>
      </c>
    </row>
    <row r="3439" spans="1:19">
      <c r="A3439">
        <f>IF(E3438&lt;&gt;E3439,COUNTIF($A$4:A3438,"&lt;&gt;0")+1,0)</f>
        <v>0</v>
      </c>
      <c r="B3439">
        <f>IF(A3439&lt;&gt;0,IF(MOD(A3439,3)=0,COUNTIF($B$4:B3438,"&lt;&gt;0")+1,0),0)</f>
        <v>0</v>
      </c>
      <c r="C3439" s="9">
        <f>'Dash Board'!$C$12+COUNT('Daily reducing balance'!$F$4:F3438)</f>
        <v>45165</v>
      </c>
      <c r="D3439">
        <f t="shared" si="371"/>
        <v>2023</v>
      </c>
      <c r="E3439">
        <f t="shared" si="372"/>
        <v>8</v>
      </c>
      <c r="F3439">
        <f>DAY('Dash Board'!$C$12+COUNT('Daily reducing balance'!$F$4:F3438))</f>
        <v>27</v>
      </c>
      <c r="G3439" s="8">
        <f t="shared" si="373"/>
        <v>168126.00279028542</v>
      </c>
      <c r="H3439" s="6">
        <f>G3439*'Dash Board'!$C$11/365</f>
        <v>48.365014501314988</v>
      </c>
      <c r="I3439" s="6">
        <f>H3439*'Dash Board'!$C$18/'Dash Board'!$C$11</f>
        <v>23.030959286340472</v>
      </c>
      <c r="J3439" s="6">
        <f>(G3439&gt;1)*PMT('Dash Board'!$C$11/365,$U$4,-'Dash Board'!$C$19)</f>
        <v>108.80376961660664</v>
      </c>
      <c r="K3439" s="6">
        <f t="shared" si="375"/>
        <v>0</v>
      </c>
      <c r="L3439" s="8">
        <f t="shared" si="376"/>
        <v>168065.56403517013</v>
      </c>
      <c r="N3439" s="8">
        <f t="shared" si="374"/>
        <v>85.772810330266168</v>
      </c>
      <c r="O3439" s="8">
        <f>IF(E3438&lt;&gt;E3439,SUM($N$4:N3439)-SUM($O$3:O3438),0)</f>
        <v>0</v>
      </c>
      <c r="P3439" s="6">
        <f>IF(B3439&gt;0,SUM($O$4:O3439)-SUM($P$3:P3438),0)</f>
        <v>0</v>
      </c>
      <c r="Q3439" s="6">
        <f t="shared" si="377"/>
        <v>23.030959286340472</v>
      </c>
      <c r="R3439" s="8">
        <f>IF(E3438&lt;&gt;E3439,SUM($Q$4:Q3439)-SUM($R$3:R3438),0)</f>
        <v>0</v>
      </c>
      <c r="S3439" s="6">
        <f>IF(B3439&gt;0,SUM($R$4:R3439)-SUM($S$3:S3438),0)</f>
        <v>0</v>
      </c>
    </row>
    <row r="3440" spans="1:19">
      <c r="A3440">
        <f>IF(E3439&lt;&gt;E3440,COUNTIF($A$4:A3439,"&lt;&gt;0")+1,0)</f>
        <v>0</v>
      </c>
      <c r="B3440">
        <f>IF(A3440&lt;&gt;0,IF(MOD(A3440,3)=0,COUNTIF($B$4:B3439,"&lt;&gt;0")+1,0),0)</f>
        <v>0</v>
      </c>
      <c r="C3440" s="9">
        <f>'Dash Board'!$C$12+COUNT('Daily reducing balance'!$F$4:F3439)</f>
        <v>45166</v>
      </c>
      <c r="D3440">
        <f t="shared" si="371"/>
        <v>2023</v>
      </c>
      <c r="E3440">
        <f t="shared" si="372"/>
        <v>8</v>
      </c>
      <c r="F3440">
        <f>DAY('Dash Board'!$C$12+COUNT('Daily reducing balance'!$F$4:F3439))</f>
        <v>28</v>
      </c>
      <c r="G3440" s="8">
        <f t="shared" si="373"/>
        <v>168065.56403517013</v>
      </c>
      <c r="H3440" s="6">
        <f>G3440*'Dash Board'!$C$11/365</f>
        <v>48.347628010117425</v>
      </c>
      <c r="I3440" s="6">
        <f>H3440*'Dash Board'!$C$18/'Dash Board'!$C$11</f>
        <v>23.022680004817822</v>
      </c>
      <c r="J3440" s="6">
        <f>(G3440&gt;1)*PMT('Dash Board'!$C$11/365,$U$4,-'Dash Board'!$C$19)</f>
        <v>108.80376961660664</v>
      </c>
      <c r="K3440" s="6">
        <f t="shared" si="375"/>
        <v>0</v>
      </c>
      <c r="L3440" s="8">
        <f t="shared" si="376"/>
        <v>168005.10789356363</v>
      </c>
      <c r="N3440" s="8">
        <f t="shared" si="374"/>
        <v>85.781089611788815</v>
      </c>
      <c r="O3440" s="8">
        <f>IF(E3439&lt;&gt;E3440,SUM($N$4:N3440)-SUM($O$3:O3439),0)</f>
        <v>0</v>
      </c>
      <c r="P3440" s="6">
        <f>IF(B3440&gt;0,SUM($O$4:O3440)-SUM($P$3:P3439),0)</f>
        <v>0</v>
      </c>
      <c r="Q3440" s="6">
        <f t="shared" si="377"/>
        <v>23.022680004817822</v>
      </c>
      <c r="R3440" s="8">
        <f>IF(E3439&lt;&gt;E3440,SUM($Q$4:Q3440)-SUM($R$3:R3439),0)</f>
        <v>0</v>
      </c>
      <c r="S3440" s="6">
        <f>IF(B3440&gt;0,SUM($R$4:R3440)-SUM($S$3:S3439),0)</f>
        <v>0</v>
      </c>
    </row>
    <row r="3441" spans="1:19">
      <c r="A3441">
        <f>IF(E3440&lt;&gt;E3441,COUNTIF($A$4:A3440,"&lt;&gt;0")+1,0)</f>
        <v>0</v>
      </c>
      <c r="B3441">
        <f>IF(A3441&lt;&gt;0,IF(MOD(A3441,3)=0,COUNTIF($B$4:B3440,"&lt;&gt;0")+1,0),0)</f>
        <v>0</v>
      </c>
      <c r="C3441" s="9">
        <f>'Dash Board'!$C$12+COUNT('Daily reducing balance'!$F$4:F3440)</f>
        <v>45167</v>
      </c>
      <c r="D3441">
        <f t="shared" si="371"/>
        <v>2023</v>
      </c>
      <c r="E3441">
        <f t="shared" si="372"/>
        <v>8</v>
      </c>
      <c r="F3441">
        <f>DAY('Dash Board'!$C$12+COUNT('Daily reducing balance'!$F$4:F3440))</f>
        <v>29</v>
      </c>
      <c r="G3441" s="8">
        <f t="shared" si="373"/>
        <v>168005.10789356363</v>
      </c>
      <c r="H3441" s="6">
        <f>G3441*'Dash Board'!$C$11/365</f>
        <v>48.330236517326526</v>
      </c>
      <c r="I3441" s="6">
        <f>H3441*'Dash Board'!$C$18/'Dash Board'!$C$11</f>
        <v>23.014398341584062</v>
      </c>
      <c r="J3441" s="6">
        <f>(G3441&gt;1)*PMT('Dash Board'!$C$11/365,$U$4,-'Dash Board'!$C$19)</f>
        <v>108.80376961660664</v>
      </c>
      <c r="K3441" s="6">
        <f t="shared" si="375"/>
        <v>0</v>
      </c>
      <c r="L3441" s="8">
        <f t="shared" si="376"/>
        <v>167944.63436046435</v>
      </c>
      <c r="N3441" s="8">
        <f t="shared" si="374"/>
        <v>85.789371275022575</v>
      </c>
      <c r="O3441" s="8">
        <f>IF(E3440&lt;&gt;E3441,SUM($N$4:N3441)-SUM($O$3:O3440),0)</f>
        <v>0</v>
      </c>
      <c r="P3441" s="6">
        <f>IF(B3441&gt;0,SUM($O$4:O3441)-SUM($P$3:P3440),0)</f>
        <v>0</v>
      </c>
      <c r="Q3441" s="6">
        <f t="shared" si="377"/>
        <v>23.014398341584062</v>
      </c>
      <c r="R3441" s="8">
        <f>IF(E3440&lt;&gt;E3441,SUM($Q$4:Q3441)-SUM($R$3:R3440),0)</f>
        <v>0</v>
      </c>
      <c r="S3441" s="6">
        <f>IF(B3441&gt;0,SUM($R$4:R3441)-SUM($S$3:S3440),0)</f>
        <v>0</v>
      </c>
    </row>
    <row r="3442" spans="1:19">
      <c r="A3442">
        <f>IF(E3441&lt;&gt;E3442,COUNTIF($A$4:A3441,"&lt;&gt;0")+1,0)</f>
        <v>0</v>
      </c>
      <c r="B3442">
        <f>IF(A3442&lt;&gt;0,IF(MOD(A3442,3)=0,COUNTIF($B$4:B3441,"&lt;&gt;0")+1,0),0)</f>
        <v>0</v>
      </c>
      <c r="C3442" s="9">
        <f>'Dash Board'!$C$12+COUNT('Daily reducing balance'!$F$4:F3441)</f>
        <v>45168</v>
      </c>
      <c r="D3442">
        <f t="shared" si="371"/>
        <v>2023</v>
      </c>
      <c r="E3442">
        <f t="shared" si="372"/>
        <v>8</v>
      </c>
      <c r="F3442">
        <f>DAY('Dash Board'!$C$12+COUNT('Daily reducing balance'!$F$4:F3441))</f>
        <v>30</v>
      </c>
      <c r="G3442" s="8">
        <f t="shared" si="373"/>
        <v>167944.63436046435</v>
      </c>
      <c r="H3442" s="6">
        <f>G3442*'Dash Board'!$C$11/365</f>
        <v>48.31284002150344</v>
      </c>
      <c r="I3442" s="6">
        <f>H3442*'Dash Board'!$C$18/'Dash Board'!$C$11</f>
        <v>23.006114295954021</v>
      </c>
      <c r="J3442" s="6">
        <f>(G3442&gt;1)*PMT('Dash Board'!$C$11/365,$U$4,-'Dash Board'!$C$19)</f>
        <v>108.80376961660664</v>
      </c>
      <c r="K3442" s="6">
        <f t="shared" si="375"/>
        <v>0</v>
      </c>
      <c r="L3442" s="8">
        <f t="shared" si="376"/>
        <v>167884.14343086924</v>
      </c>
      <c r="N3442" s="8">
        <f t="shared" si="374"/>
        <v>85.797655320652623</v>
      </c>
      <c r="O3442" s="8">
        <f>IF(E3441&lt;&gt;E3442,SUM($N$4:N3442)-SUM($O$3:O3441),0)</f>
        <v>0</v>
      </c>
      <c r="P3442" s="6">
        <f>IF(B3442&gt;0,SUM($O$4:O3442)-SUM($P$3:P3441),0)</f>
        <v>0</v>
      </c>
      <c r="Q3442" s="6">
        <f t="shared" si="377"/>
        <v>23.006114295954021</v>
      </c>
      <c r="R3442" s="8">
        <f>IF(E3441&lt;&gt;E3442,SUM($Q$4:Q3442)-SUM($R$3:R3441),0)</f>
        <v>0</v>
      </c>
      <c r="S3442" s="6">
        <f>IF(B3442&gt;0,SUM($R$4:R3442)-SUM($S$3:S3441),0)</f>
        <v>0</v>
      </c>
    </row>
    <row r="3443" spans="1:19">
      <c r="A3443">
        <f>IF(E3442&lt;&gt;E3443,COUNTIF($A$4:A3442,"&lt;&gt;0")+1,0)</f>
        <v>0</v>
      </c>
      <c r="B3443">
        <f>IF(A3443&lt;&gt;0,IF(MOD(A3443,3)=0,COUNTIF($B$4:B3442,"&lt;&gt;0")+1,0),0)</f>
        <v>0</v>
      </c>
      <c r="C3443" s="9">
        <f>'Dash Board'!$C$12+COUNT('Daily reducing balance'!$F$4:F3442)</f>
        <v>45169</v>
      </c>
      <c r="D3443">
        <f t="shared" si="371"/>
        <v>2023</v>
      </c>
      <c r="E3443">
        <f t="shared" si="372"/>
        <v>8</v>
      </c>
      <c r="F3443">
        <f>DAY('Dash Board'!$C$12+COUNT('Daily reducing balance'!$F$4:F3442))</f>
        <v>31</v>
      </c>
      <c r="G3443" s="8">
        <f t="shared" si="373"/>
        <v>167884.14343086924</v>
      </c>
      <c r="H3443" s="6">
        <f>G3443*'Dash Board'!$C$11/365</f>
        <v>48.295438521208958</v>
      </c>
      <c r="I3443" s="6">
        <f>H3443*'Dash Board'!$C$18/'Dash Board'!$C$11</f>
        <v>22.997827867242361</v>
      </c>
      <c r="J3443" s="6">
        <f>(G3443&gt;1)*PMT('Dash Board'!$C$11/365,$U$4,-'Dash Board'!$C$19)</f>
        <v>108.80376961660664</v>
      </c>
      <c r="K3443" s="6">
        <f t="shared" si="375"/>
        <v>0</v>
      </c>
      <c r="L3443" s="8">
        <f t="shared" si="376"/>
        <v>167823.63509977385</v>
      </c>
      <c r="N3443" s="8">
        <f t="shared" si="374"/>
        <v>85.80594174936428</v>
      </c>
      <c r="O3443" s="8">
        <f>IF(E3442&lt;&gt;E3443,SUM($N$4:N3443)-SUM($O$3:O3442),0)</f>
        <v>0</v>
      </c>
      <c r="P3443" s="6">
        <f>IF(B3443&gt;0,SUM($O$4:O3443)-SUM($P$3:P3442),0)</f>
        <v>0</v>
      </c>
      <c r="Q3443" s="6">
        <f t="shared" si="377"/>
        <v>22.997827867242361</v>
      </c>
      <c r="R3443" s="8">
        <f>IF(E3442&lt;&gt;E3443,SUM($Q$4:Q3443)-SUM($R$3:R3442),0)</f>
        <v>0</v>
      </c>
      <c r="S3443" s="6">
        <f>IF(B3443&gt;0,SUM($R$4:R3443)-SUM($S$3:S3442),0)</f>
        <v>0</v>
      </c>
    </row>
    <row r="3444" spans="1:19">
      <c r="A3444">
        <f>IF(E3443&lt;&gt;E3444,COUNTIF($A$4:A3443,"&lt;&gt;0")+1,0)</f>
        <v>113</v>
      </c>
      <c r="B3444">
        <f>IF(A3444&lt;&gt;0,IF(MOD(A3444,3)=0,COUNTIF($B$4:B3443,"&lt;&gt;0")+1,0),0)</f>
        <v>0</v>
      </c>
      <c r="C3444" s="9">
        <f>'Dash Board'!$C$12+COUNT('Daily reducing balance'!$F$4:F3443)</f>
        <v>45170</v>
      </c>
      <c r="D3444">
        <f t="shared" ref="D3444:D3507" si="378">IF(AND(E3444=1,F3444=1),D3443+1,D3443)</f>
        <v>2023</v>
      </c>
      <c r="E3444">
        <f t="shared" ref="E3444:E3507" si="379">IF(F3444=1,IF(E3443+1&gt;12,1,E3443+1),E3443)</f>
        <v>9</v>
      </c>
      <c r="F3444">
        <f>DAY('Dash Board'!$C$12+COUNT('Daily reducing balance'!$F$4:F3443))</f>
        <v>1</v>
      </c>
      <c r="G3444" s="8">
        <f t="shared" ref="G3444:G3507" si="380">L3443</f>
        <v>167823.63509977385</v>
      </c>
      <c r="H3444" s="6">
        <f>G3444*'Dash Board'!$C$11/365</f>
        <v>48.278032015003433</v>
      </c>
      <c r="I3444" s="6">
        <f>H3444*'Dash Board'!$C$18/'Dash Board'!$C$11</f>
        <v>22.989539054763544</v>
      </c>
      <c r="J3444" s="6">
        <f>(G3444&gt;1)*PMT('Dash Board'!$C$11/365,$U$4,-'Dash Board'!$C$19)</f>
        <v>108.80376961660664</v>
      </c>
      <c r="K3444" s="6">
        <f t="shared" si="375"/>
        <v>3264.1130884981981</v>
      </c>
      <c r="L3444" s="8">
        <f t="shared" si="376"/>
        <v>167763.10936217222</v>
      </c>
      <c r="N3444" s="8">
        <f t="shared" ref="N3444:N3507" si="381">J3444-I3444</f>
        <v>85.814230561843104</v>
      </c>
      <c r="O3444" s="8">
        <f>IF(E3443&lt;&gt;E3444,SUM($N$4:N3444)-SUM($O$3:O3443),0)</f>
        <v>2656.3975431106519</v>
      </c>
      <c r="P3444" s="6">
        <f>IF(B3444&gt;0,SUM($O$4:O3444)-SUM($P$3:P3443),0)</f>
        <v>0</v>
      </c>
      <c r="Q3444" s="6">
        <f t="shared" si="377"/>
        <v>22.989539054763544</v>
      </c>
      <c r="R3444" s="8">
        <f>IF(E3443&lt;&gt;E3444,SUM($Q$4:Q3444)-SUM($R$3:R3443),0)</f>
        <v>716.51931500410137</v>
      </c>
      <c r="S3444" s="6">
        <f>IF(B3444&gt;0,SUM($R$4:R3444)-SUM($S$3:S3443),0)</f>
        <v>0</v>
      </c>
    </row>
    <row r="3445" spans="1:19">
      <c r="A3445">
        <f>IF(E3444&lt;&gt;E3445,COUNTIF($A$4:A3444,"&lt;&gt;0")+1,0)</f>
        <v>0</v>
      </c>
      <c r="B3445">
        <f>IF(A3445&lt;&gt;0,IF(MOD(A3445,3)=0,COUNTIF($B$4:B3444,"&lt;&gt;0")+1,0),0)</f>
        <v>0</v>
      </c>
      <c r="C3445" s="9">
        <f>'Dash Board'!$C$12+COUNT('Daily reducing balance'!$F$4:F3444)</f>
        <v>45171</v>
      </c>
      <c r="D3445">
        <f t="shared" si="378"/>
        <v>2023</v>
      </c>
      <c r="E3445">
        <f t="shared" si="379"/>
        <v>9</v>
      </c>
      <c r="F3445">
        <f>DAY('Dash Board'!$C$12+COUNT('Daily reducing balance'!$F$4:F3444))</f>
        <v>2</v>
      </c>
      <c r="G3445" s="8">
        <f t="shared" si="380"/>
        <v>167763.10936217222</v>
      </c>
      <c r="H3445" s="6">
        <f>G3445*'Dash Board'!$C$11/365</f>
        <v>48.260620501446802</v>
      </c>
      <c r="I3445" s="6">
        <f>H3445*'Dash Board'!$C$18/'Dash Board'!$C$11</f>
        <v>22.981247857831814</v>
      </c>
      <c r="J3445" s="6">
        <f>(G3445&gt;1)*PMT('Dash Board'!$C$11/365,$U$4,-'Dash Board'!$C$19)</f>
        <v>108.80376961660664</v>
      </c>
      <c r="K3445" s="6">
        <f t="shared" si="375"/>
        <v>0</v>
      </c>
      <c r="L3445" s="8">
        <f t="shared" si="376"/>
        <v>167702.56621305706</v>
      </c>
      <c r="N3445" s="8">
        <f t="shared" si="381"/>
        <v>85.822521758774826</v>
      </c>
      <c r="O3445" s="8">
        <f>IF(E3444&lt;&gt;E3445,SUM($N$4:N3445)-SUM($O$3:O3444),0)</f>
        <v>0</v>
      </c>
      <c r="P3445" s="6">
        <f>IF(B3445&gt;0,SUM($O$4:O3445)-SUM($P$3:P3444),0)</f>
        <v>0</v>
      </c>
      <c r="Q3445" s="6">
        <f t="shared" si="377"/>
        <v>22.981247857831814</v>
      </c>
      <c r="R3445" s="8">
        <f>IF(E3444&lt;&gt;E3445,SUM($Q$4:Q3445)-SUM($R$3:R3444),0)</f>
        <v>0</v>
      </c>
      <c r="S3445" s="6">
        <f>IF(B3445&gt;0,SUM($R$4:R3445)-SUM($S$3:S3444),0)</f>
        <v>0</v>
      </c>
    </row>
    <row r="3446" spans="1:19">
      <c r="A3446">
        <f>IF(E3445&lt;&gt;E3446,COUNTIF($A$4:A3445,"&lt;&gt;0")+1,0)</f>
        <v>0</v>
      </c>
      <c r="B3446">
        <f>IF(A3446&lt;&gt;0,IF(MOD(A3446,3)=0,COUNTIF($B$4:B3445,"&lt;&gt;0")+1,0),0)</f>
        <v>0</v>
      </c>
      <c r="C3446" s="9">
        <f>'Dash Board'!$C$12+COUNT('Daily reducing balance'!$F$4:F3445)</f>
        <v>45172</v>
      </c>
      <c r="D3446">
        <f t="shared" si="378"/>
        <v>2023</v>
      </c>
      <c r="E3446">
        <f t="shared" si="379"/>
        <v>9</v>
      </c>
      <c r="F3446">
        <f>DAY('Dash Board'!$C$12+COUNT('Daily reducing balance'!$F$4:F3445))</f>
        <v>3</v>
      </c>
      <c r="G3446" s="8">
        <f t="shared" si="380"/>
        <v>167702.56621305706</v>
      </c>
      <c r="H3446" s="6">
        <f>G3446*'Dash Board'!$C$11/365</f>
        <v>48.243203979098602</v>
      </c>
      <c r="I3446" s="6">
        <f>H3446*'Dash Board'!$C$18/'Dash Board'!$C$11</f>
        <v>22.972954275761243</v>
      </c>
      <c r="J3446" s="6">
        <f>(G3446&gt;1)*PMT('Dash Board'!$C$11/365,$U$4,-'Dash Board'!$C$19)</f>
        <v>108.80376961660664</v>
      </c>
      <c r="K3446" s="6">
        <f t="shared" si="375"/>
        <v>0</v>
      </c>
      <c r="L3446" s="8">
        <f t="shared" si="376"/>
        <v>167642.00564741954</v>
      </c>
      <c r="N3446" s="8">
        <f t="shared" si="381"/>
        <v>85.830815340845405</v>
      </c>
      <c r="O3446" s="8">
        <f>IF(E3445&lt;&gt;E3446,SUM($N$4:N3446)-SUM($O$3:O3445),0)</f>
        <v>0</v>
      </c>
      <c r="P3446" s="6">
        <f>IF(B3446&gt;0,SUM($O$4:O3446)-SUM($P$3:P3445),0)</f>
        <v>0</v>
      </c>
      <c r="Q3446" s="6">
        <f t="shared" si="377"/>
        <v>22.972954275761243</v>
      </c>
      <c r="R3446" s="8">
        <f>IF(E3445&lt;&gt;E3446,SUM($Q$4:Q3446)-SUM($R$3:R3445),0)</f>
        <v>0</v>
      </c>
      <c r="S3446" s="6">
        <f>IF(B3446&gt;0,SUM($R$4:R3446)-SUM($S$3:S3445),0)</f>
        <v>0</v>
      </c>
    </row>
    <row r="3447" spans="1:19">
      <c r="A3447">
        <f>IF(E3446&lt;&gt;E3447,COUNTIF($A$4:A3446,"&lt;&gt;0")+1,0)</f>
        <v>0</v>
      </c>
      <c r="B3447">
        <f>IF(A3447&lt;&gt;0,IF(MOD(A3447,3)=0,COUNTIF($B$4:B3446,"&lt;&gt;0")+1,0),0)</f>
        <v>0</v>
      </c>
      <c r="C3447" s="9">
        <f>'Dash Board'!$C$12+COUNT('Daily reducing balance'!$F$4:F3446)</f>
        <v>45173</v>
      </c>
      <c r="D3447">
        <f t="shared" si="378"/>
        <v>2023</v>
      </c>
      <c r="E3447">
        <f t="shared" si="379"/>
        <v>9</v>
      </c>
      <c r="F3447">
        <f>DAY('Dash Board'!$C$12+COUNT('Daily reducing balance'!$F$4:F3446))</f>
        <v>4</v>
      </c>
      <c r="G3447" s="8">
        <f t="shared" si="380"/>
        <v>167642.00564741954</v>
      </c>
      <c r="H3447" s="6">
        <f>G3447*'Dash Board'!$C$11/365</f>
        <v>48.225782446517954</v>
      </c>
      <c r="I3447" s="6">
        <f>H3447*'Dash Board'!$C$18/'Dash Board'!$C$11</f>
        <v>22.964658307865694</v>
      </c>
      <c r="J3447" s="6">
        <f>(G3447&gt;1)*PMT('Dash Board'!$C$11/365,$U$4,-'Dash Board'!$C$19)</f>
        <v>108.80376961660664</v>
      </c>
      <c r="K3447" s="6">
        <f t="shared" si="375"/>
        <v>0</v>
      </c>
      <c r="L3447" s="8">
        <f t="shared" si="376"/>
        <v>167581.42766024944</v>
      </c>
      <c r="N3447" s="8">
        <f t="shared" si="381"/>
        <v>85.839111308740954</v>
      </c>
      <c r="O3447" s="8">
        <f>IF(E3446&lt;&gt;E3447,SUM($N$4:N3447)-SUM($O$3:O3446),0)</f>
        <v>0</v>
      </c>
      <c r="P3447" s="6">
        <f>IF(B3447&gt;0,SUM($O$4:O3447)-SUM($P$3:P3446),0)</f>
        <v>0</v>
      </c>
      <c r="Q3447" s="6">
        <f t="shared" si="377"/>
        <v>22.964658307865694</v>
      </c>
      <c r="R3447" s="8">
        <f>IF(E3446&lt;&gt;E3447,SUM($Q$4:Q3447)-SUM($R$3:R3446),0)</f>
        <v>0</v>
      </c>
      <c r="S3447" s="6">
        <f>IF(B3447&gt;0,SUM($R$4:R3447)-SUM($S$3:S3446),0)</f>
        <v>0</v>
      </c>
    </row>
    <row r="3448" spans="1:19">
      <c r="A3448">
        <f>IF(E3447&lt;&gt;E3448,COUNTIF($A$4:A3447,"&lt;&gt;0")+1,0)</f>
        <v>0</v>
      </c>
      <c r="B3448">
        <f>IF(A3448&lt;&gt;0,IF(MOD(A3448,3)=0,COUNTIF($B$4:B3447,"&lt;&gt;0")+1,0),0)</f>
        <v>0</v>
      </c>
      <c r="C3448" s="9">
        <f>'Dash Board'!$C$12+COUNT('Daily reducing balance'!$F$4:F3447)</f>
        <v>45174</v>
      </c>
      <c r="D3448">
        <f t="shared" si="378"/>
        <v>2023</v>
      </c>
      <c r="E3448">
        <f t="shared" si="379"/>
        <v>9</v>
      </c>
      <c r="F3448">
        <f>DAY('Dash Board'!$C$12+COUNT('Daily reducing balance'!$F$4:F3447))</f>
        <v>5</v>
      </c>
      <c r="G3448" s="8">
        <f t="shared" si="380"/>
        <v>167581.42766024944</v>
      </c>
      <c r="H3448" s="6">
        <f>G3448*'Dash Board'!$C$11/365</f>
        <v>48.208355902263541</v>
      </c>
      <c r="I3448" s="6">
        <f>H3448*'Dash Board'!$C$18/'Dash Board'!$C$11</f>
        <v>22.956359953458833</v>
      </c>
      <c r="J3448" s="6">
        <f>(G3448&gt;1)*PMT('Dash Board'!$C$11/365,$U$4,-'Dash Board'!$C$19)</f>
        <v>108.80376961660664</v>
      </c>
      <c r="K3448" s="6">
        <f t="shared" si="375"/>
        <v>0</v>
      </c>
      <c r="L3448" s="8">
        <f t="shared" si="376"/>
        <v>167520.83224653508</v>
      </c>
      <c r="N3448" s="8">
        <f t="shared" si="381"/>
        <v>85.847409663147815</v>
      </c>
      <c r="O3448" s="8">
        <f>IF(E3447&lt;&gt;E3448,SUM($N$4:N3448)-SUM($O$3:O3447),0)</f>
        <v>0</v>
      </c>
      <c r="P3448" s="6">
        <f>IF(B3448&gt;0,SUM($O$4:O3448)-SUM($P$3:P3447),0)</f>
        <v>0</v>
      </c>
      <c r="Q3448" s="6">
        <f t="shared" si="377"/>
        <v>22.956359953458833</v>
      </c>
      <c r="R3448" s="8">
        <f>IF(E3447&lt;&gt;E3448,SUM($Q$4:Q3448)-SUM($R$3:R3447),0)</f>
        <v>0</v>
      </c>
      <c r="S3448" s="6">
        <f>IF(B3448&gt;0,SUM($R$4:R3448)-SUM($S$3:S3447),0)</f>
        <v>0</v>
      </c>
    </row>
    <row r="3449" spans="1:19">
      <c r="A3449">
        <f>IF(E3448&lt;&gt;E3449,COUNTIF($A$4:A3448,"&lt;&gt;0")+1,0)</f>
        <v>0</v>
      </c>
      <c r="B3449">
        <f>IF(A3449&lt;&gt;0,IF(MOD(A3449,3)=0,COUNTIF($B$4:B3448,"&lt;&gt;0")+1,0),0)</f>
        <v>0</v>
      </c>
      <c r="C3449" s="9">
        <f>'Dash Board'!$C$12+COUNT('Daily reducing balance'!$F$4:F3448)</f>
        <v>45175</v>
      </c>
      <c r="D3449">
        <f t="shared" si="378"/>
        <v>2023</v>
      </c>
      <c r="E3449">
        <f t="shared" si="379"/>
        <v>9</v>
      </c>
      <c r="F3449">
        <f>DAY('Dash Board'!$C$12+COUNT('Daily reducing balance'!$F$4:F3448))</f>
        <v>6</v>
      </c>
      <c r="G3449" s="8">
        <f t="shared" si="380"/>
        <v>167520.83224653508</v>
      </c>
      <c r="H3449" s="6">
        <f>G3449*'Dash Board'!$C$11/365</f>
        <v>48.190924344893652</v>
      </c>
      <c r="I3449" s="6">
        <f>H3449*'Dash Board'!$C$18/'Dash Board'!$C$11</f>
        <v>22.948059211854122</v>
      </c>
      <c r="J3449" s="6">
        <f>(G3449&gt;1)*PMT('Dash Board'!$C$11/365,$U$4,-'Dash Board'!$C$19)</f>
        <v>108.80376961660664</v>
      </c>
      <c r="K3449" s="6">
        <f t="shared" si="375"/>
        <v>0</v>
      </c>
      <c r="L3449" s="8">
        <f t="shared" si="376"/>
        <v>167460.21940126337</v>
      </c>
      <c r="N3449" s="8">
        <f t="shared" si="381"/>
        <v>85.855710404752529</v>
      </c>
      <c r="O3449" s="8">
        <f>IF(E3448&lt;&gt;E3449,SUM($N$4:N3449)-SUM($O$3:O3448),0)</f>
        <v>0</v>
      </c>
      <c r="P3449" s="6">
        <f>IF(B3449&gt;0,SUM($O$4:O3449)-SUM($P$3:P3448),0)</f>
        <v>0</v>
      </c>
      <c r="Q3449" s="6">
        <f t="shared" si="377"/>
        <v>22.948059211854122</v>
      </c>
      <c r="R3449" s="8">
        <f>IF(E3448&lt;&gt;E3449,SUM($Q$4:Q3449)-SUM($R$3:R3448),0)</f>
        <v>0</v>
      </c>
      <c r="S3449" s="6">
        <f>IF(B3449&gt;0,SUM($R$4:R3449)-SUM($S$3:S3448),0)</f>
        <v>0</v>
      </c>
    </row>
    <row r="3450" spans="1:19">
      <c r="A3450">
        <f>IF(E3449&lt;&gt;E3450,COUNTIF($A$4:A3449,"&lt;&gt;0")+1,0)</f>
        <v>0</v>
      </c>
      <c r="B3450">
        <f>IF(A3450&lt;&gt;0,IF(MOD(A3450,3)=0,COUNTIF($B$4:B3449,"&lt;&gt;0")+1,0),0)</f>
        <v>0</v>
      </c>
      <c r="C3450" s="9">
        <f>'Dash Board'!$C$12+COUNT('Daily reducing balance'!$F$4:F3449)</f>
        <v>45176</v>
      </c>
      <c r="D3450">
        <f t="shared" si="378"/>
        <v>2023</v>
      </c>
      <c r="E3450">
        <f t="shared" si="379"/>
        <v>9</v>
      </c>
      <c r="F3450">
        <f>DAY('Dash Board'!$C$12+COUNT('Daily reducing balance'!$F$4:F3449))</f>
        <v>7</v>
      </c>
      <c r="G3450" s="8">
        <f t="shared" si="380"/>
        <v>167460.21940126337</v>
      </c>
      <c r="H3450" s="6">
        <f>G3450*'Dash Board'!$C$11/365</f>
        <v>48.173487772966176</v>
      </c>
      <c r="I3450" s="6">
        <f>H3450*'Dash Board'!$C$18/'Dash Board'!$C$11</f>
        <v>22.939756082364848</v>
      </c>
      <c r="J3450" s="6">
        <f>(G3450&gt;1)*PMT('Dash Board'!$C$11/365,$U$4,-'Dash Board'!$C$19)</f>
        <v>108.80376961660664</v>
      </c>
      <c r="K3450" s="6">
        <f t="shared" si="375"/>
        <v>0</v>
      </c>
      <c r="L3450" s="8">
        <f t="shared" si="376"/>
        <v>167399.58911941972</v>
      </c>
      <c r="N3450" s="8">
        <f t="shared" si="381"/>
        <v>85.864013534241792</v>
      </c>
      <c r="O3450" s="8">
        <f>IF(E3449&lt;&gt;E3450,SUM($N$4:N3450)-SUM($O$3:O3449),0)</f>
        <v>0</v>
      </c>
      <c r="P3450" s="6">
        <f>IF(B3450&gt;0,SUM($O$4:O3450)-SUM($P$3:P3449),0)</f>
        <v>0</v>
      </c>
      <c r="Q3450" s="6">
        <f t="shared" si="377"/>
        <v>22.939756082364848</v>
      </c>
      <c r="R3450" s="8">
        <f>IF(E3449&lt;&gt;E3450,SUM($Q$4:Q3450)-SUM($R$3:R3449),0)</f>
        <v>0</v>
      </c>
      <c r="S3450" s="6">
        <f>IF(B3450&gt;0,SUM($R$4:R3450)-SUM($S$3:S3449),0)</f>
        <v>0</v>
      </c>
    </row>
    <row r="3451" spans="1:19">
      <c r="A3451">
        <f>IF(E3450&lt;&gt;E3451,COUNTIF($A$4:A3450,"&lt;&gt;0")+1,0)</f>
        <v>0</v>
      </c>
      <c r="B3451">
        <f>IF(A3451&lt;&gt;0,IF(MOD(A3451,3)=0,COUNTIF($B$4:B3450,"&lt;&gt;0")+1,0),0)</f>
        <v>0</v>
      </c>
      <c r="C3451" s="9">
        <f>'Dash Board'!$C$12+COUNT('Daily reducing balance'!$F$4:F3450)</f>
        <v>45177</v>
      </c>
      <c r="D3451">
        <f t="shared" si="378"/>
        <v>2023</v>
      </c>
      <c r="E3451">
        <f t="shared" si="379"/>
        <v>9</v>
      </c>
      <c r="F3451">
        <f>DAY('Dash Board'!$C$12+COUNT('Daily reducing balance'!$F$4:F3450))</f>
        <v>8</v>
      </c>
      <c r="G3451" s="8">
        <f t="shared" si="380"/>
        <v>167399.58911941972</v>
      </c>
      <c r="H3451" s="6">
        <f>G3451*'Dash Board'!$C$11/365</f>
        <v>48.156046185038548</v>
      </c>
      <c r="I3451" s="6">
        <f>H3451*'Dash Board'!$C$18/'Dash Board'!$C$11</f>
        <v>22.931450564304072</v>
      </c>
      <c r="J3451" s="6">
        <f>(G3451&gt;1)*PMT('Dash Board'!$C$11/365,$U$4,-'Dash Board'!$C$19)</f>
        <v>108.80376961660664</v>
      </c>
      <c r="K3451" s="6">
        <f t="shared" si="375"/>
        <v>0</v>
      </c>
      <c r="L3451" s="8">
        <f t="shared" si="376"/>
        <v>167338.94139598813</v>
      </c>
      <c r="N3451" s="8">
        <f t="shared" si="381"/>
        <v>85.872319052302572</v>
      </c>
      <c r="O3451" s="8">
        <f>IF(E3450&lt;&gt;E3451,SUM($N$4:N3451)-SUM($O$3:O3450),0)</f>
        <v>0</v>
      </c>
      <c r="P3451" s="6">
        <f>IF(B3451&gt;0,SUM($O$4:O3451)-SUM($P$3:P3450),0)</f>
        <v>0</v>
      </c>
      <c r="Q3451" s="6">
        <f t="shared" si="377"/>
        <v>22.931450564304072</v>
      </c>
      <c r="R3451" s="8">
        <f>IF(E3450&lt;&gt;E3451,SUM($Q$4:Q3451)-SUM($R$3:R3450),0)</f>
        <v>0</v>
      </c>
      <c r="S3451" s="6">
        <f>IF(B3451&gt;0,SUM($R$4:R3451)-SUM($S$3:S3450),0)</f>
        <v>0</v>
      </c>
    </row>
    <row r="3452" spans="1:19">
      <c r="A3452">
        <f>IF(E3451&lt;&gt;E3452,COUNTIF($A$4:A3451,"&lt;&gt;0")+1,0)</f>
        <v>0</v>
      </c>
      <c r="B3452">
        <f>IF(A3452&lt;&gt;0,IF(MOD(A3452,3)=0,COUNTIF($B$4:B3451,"&lt;&gt;0")+1,0),0)</f>
        <v>0</v>
      </c>
      <c r="C3452" s="9">
        <f>'Dash Board'!$C$12+COUNT('Daily reducing balance'!$F$4:F3451)</f>
        <v>45178</v>
      </c>
      <c r="D3452">
        <f t="shared" si="378"/>
        <v>2023</v>
      </c>
      <c r="E3452">
        <f t="shared" si="379"/>
        <v>9</v>
      </c>
      <c r="F3452">
        <f>DAY('Dash Board'!$C$12+COUNT('Daily reducing balance'!$F$4:F3451))</f>
        <v>9</v>
      </c>
      <c r="G3452" s="8">
        <f t="shared" si="380"/>
        <v>167338.94139598813</v>
      </c>
      <c r="H3452" s="6">
        <f>G3452*'Dash Board'!$C$11/365</f>
        <v>48.138599579667819</v>
      </c>
      <c r="I3452" s="6">
        <f>H3452*'Dash Board'!$C$18/'Dash Board'!$C$11</f>
        <v>22.923142656984677</v>
      </c>
      <c r="J3452" s="6">
        <f>(G3452&gt;1)*PMT('Dash Board'!$C$11/365,$U$4,-'Dash Board'!$C$19)</f>
        <v>108.80376961660664</v>
      </c>
      <c r="K3452" s="6">
        <f t="shared" si="375"/>
        <v>0</v>
      </c>
      <c r="L3452" s="8">
        <f t="shared" si="376"/>
        <v>167278.27622595118</v>
      </c>
      <c r="N3452" s="8">
        <f t="shared" si="381"/>
        <v>85.880626959621964</v>
      </c>
      <c r="O3452" s="8">
        <f>IF(E3451&lt;&gt;E3452,SUM($N$4:N3452)-SUM($O$3:O3451),0)</f>
        <v>0</v>
      </c>
      <c r="P3452" s="6">
        <f>IF(B3452&gt;0,SUM($O$4:O3452)-SUM($P$3:P3451),0)</f>
        <v>0</v>
      </c>
      <c r="Q3452" s="6">
        <f t="shared" si="377"/>
        <v>22.923142656984677</v>
      </c>
      <c r="R3452" s="8">
        <f>IF(E3451&lt;&gt;E3452,SUM($Q$4:Q3452)-SUM($R$3:R3451),0)</f>
        <v>0</v>
      </c>
      <c r="S3452" s="6">
        <f>IF(B3452&gt;0,SUM($R$4:R3452)-SUM($S$3:S3451),0)</f>
        <v>0</v>
      </c>
    </row>
    <row r="3453" spans="1:19">
      <c r="A3453">
        <f>IF(E3452&lt;&gt;E3453,COUNTIF($A$4:A3452,"&lt;&gt;0")+1,0)</f>
        <v>0</v>
      </c>
      <c r="B3453">
        <f>IF(A3453&lt;&gt;0,IF(MOD(A3453,3)=0,COUNTIF($B$4:B3452,"&lt;&gt;0")+1,0),0)</f>
        <v>0</v>
      </c>
      <c r="C3453" s="9">
        <f>'Dash Board'!$C$12+COUNT('Daily reducing balance'!$F$4:F3452)</f>
        <v>45179</v>
      </c>
      <c r="D3453">
        <f t="shared" si="378"/>
        <v>2023</v>
      </c>
      <c r="E3453">
        <f t="shared" si="379"/>
        <v>9</v>
      </c>
      <c r="F3453">
        <f>DAY('Dash Board'!$C$12+COUNT('Daily reducing balance'!$F$4:F3452))</f>
        <v>10</v>
      </c>
      <c r="G3453" s="8">
        <f t="shared" si="380"/>
        <v>167278.27622595118</v>
      </c>
      <c r="H3453" s="6">
        <f>G3453*'Dash Board'!$C$11/365</f>
        <v>48.121147955410613</v>
      </c>
      <c r="I3453" s="6">
        <f>H3453*'Dash Board'!$C$18/'Dash Board'!$C$11</f>
        <v>22.914832359719341</v>
      </c>
      <c r="J3453" s="6">
        <f>(G3453&gt;1)*PMT('Dash Board'!$C$11/365,$U$4,-'Dash Board'!$C$19)</f>
        <v>108.80376961660664</v>
      </c>
      <c r="K3453" s="6">
        <f t="shared" si="375"/>
        <v>0</v>
      </c>
      <c r="L3453" s="8">
        <f t="shared" si="376"/>
        <v>167217.59360428998</v>
      </c>
      <c r="N3453" s="8">
        <f t="shared" si="381"/>
        <v>85.888937256887303</v>
      </c>
      <c r="O3453" s="8">
        <f>IF(E3452&lt;&gt;E3453,SUM($N$4:N3453)-SUM($O$3:O3452),0)</f>
        <v>0</v>
      </c>
      <c r="P3453" s="6">
        <f>IF(B3453&gt;0,SUM($O$4:O3453)-SUM($P$3:P3452),0)</f>
        <v>0</v>
      </c>
      <c r="Q3453" s="6">
        <f t="shared" si="377"/>
        <v>22.914832359719341</v>
      </c>
      <c r="R3453" s="8">
        <f>IF(E3452&lt;&gt;E3453,SUM($Q$4:Q3453)-SUM($R$3:R3452),0)</f>
        <v>0</v>
      </c>
      <c r="S3453" s="6">
        <f>IF(B3453&gt;0,SUM($R$4:R3453)-SUM($S$3:S3452),0)</f>
        <v>0</v>
      </c>
    </row>
    <row r="3454" spans="1:19">
      <c r="A3454">
        <f>IF(E3453&lt;&gt;E3454,COUNTIF($A$4:A3453,"&lt;&gt;0")+1,0)</f>
        <v>0</v>
      </c>
      <c r="B3454">
        <f>IF(A3454&lt;&gt;0,IF(MOD(A3454,3)=0,COUNTIF($B$4:B3453,"&lt;&gt;0")+1,0),0)</f>
        <v>0</v>
      </c>
      <c r="C3454" s="9">
        <f>'Dash Board'!$C$12+COUNT('Daily reducing balance'!$F$4:F3453)</f>
        <v>45180</v>
      </c>
      <c r="D3454">
        <f t="shared" si="378"/>
        <v>2023</v>
      </c>
      <c r="E3454">
        <f t="shared" si="379"/>
        <v>9</v>
      </c>
      <c r="F3454">
        <f>DAY('Dash Board'!$C$12+COUNT('Daily reducing balance'!$F$4:F3453))</f>
        <v>11</v>
      </c>
      <c r="G3454" s="8">
        <f t="shared" si="380"/>
        <v>167217.59360428998</v>
      </c>
      <c r="H3454" s="6">
        <f>G3454*'Dash Board'!$C$11/365</f>
        <v>48.103691310823145</v>
      </c>
      <c r="I3454" s="6">
        <f>H3454*'Dash Board'!$C$18/'Dash Board'!$C$11</f>
        <v>22.906519671820547</v>
      </c>
      <c r="J3454" s="6">
        <f>(G3454&gt;1)*PMT('Dash Board'!$C$11/365,$U$4,-'Dash Board'!$C$19)</f>
        <v>108.80376961660664</v>
      </c>
      <c r="K3454" s="6">
        <f t="shared" si="375"/>
        <v>0</v>
      </c>
      <c r="L3454" s="8">
        <f t="shared" si="376"/>
        <v>167156.8935259842</v>
      </c>
      <c r="N3454" s="8">
        <f t="shared" si="381"/>
        <v>85.897249944786097</v>
      </c>
      <c r="O3454" s="8">
        <f>IF(E3453&lt;&gt;E3454,SUM($N$4:N3454)-SUM($O$3:O3453),0)</f>
        <v>0</v>
      </c>
      <c r="P3454" s="6">
        <f>IF(B3454&gt;0,SUM($O$4:O3454)-SUM($P$3:P3453),0)</f>
        <v>0</v>
      </c>
      <c r="Q3454" s="6">
        <f t="shared" si="377"/>
        <v>22.906519671820547</v>
      </c>
      <c r="R3454" s="8">
        <f>IF(E3453&lt;&gt;E3454,SUM($Q$4:Q3454)-SUM($R$3:R3453),0)</f>
        <v>0</v>
      </c>
      <c r="S3454" s="6">
        <f>IF(B3454&gt;0,SUM($R$4:R3454)-SUM($S$3:S3453),0)</f>
        <v>0</v>
      </c>
    </row>
    <row r="3455" spans="1:19">
      <c r="A3455">
        <f>IF(E3454&lt;&gt;E3455,COUNTIF($A$4:A3454,"&lt;&gt;0")+1,0)</f>
        <v>0</v>
      </c>
      <c r="B3455">
        <f>IF(A3455&lt;&gt;0,IF(MOD(A3455,3)=0,COUNTIF($B$4:B3454,"&lt;&gt;0")+1,0),0)</f>
        <v>0</v>
      </c>
      <c r="C3455" s="9">
        <f>'Dash Board'!$C$12+COUNT('Daily reducing balance'!$F$4:F3454)</f>
        <v>45181</v>
      </c>
      <c r="D3455">
        <f t="shared" si="378"/>
        <v>2023</v>
      </c>
      <c r="E3455">
        <f t="shared" si="379"/>
        <v>9</v>
      </c>
      <c r="F3455">
        <f>DAY('Dash Board'!$C$12+COUNT('Daily reducing balance'!$F$4:F3454))</f>
        <v>12</v>
      </c>
      <c r="G3455" s="8">
        <f t="shared" si="380"/>
        <v>167156.8935259842</v>
      </c>
      <c r="H3455" s="6">
        <f>G3455*'Dash Board'!$C$11/365</f>
        <v>48.086229644461206</v>
      </c>
      <c r="I3455" s="6">
        <f>H3455*'Dash Board'!$C$18/'Dash Board'!$C$11</f>
        <v>22.898204592600578</v>
      </c>
      <c r="J3455" s="6">
        <f>(G3455&gt;1)*PMT('Dash Board'!$C$11/365,$U$4,-'Dash Board'!$C$19)</f>
        <v>108.80376961660664</v>
      </c>
      <c r="K3455" s="6">
        <f t="shared" si="375"/>
        <v>0</v>
      </c>
      <c r="L3455" s="8">
        <f t="shared" si="376"/>
        <v>167096.17598601204</v>
      </c>
      <c r="N3455" s="8">
        <f t="shared" si="381"/>
        <v>85.905565024006066</v>
      </c>
      <c r="O3455" s="8">
        <f>IF(E3454&lt;&gt;E3455,SUM($N$4:N3455)-SUM($O$3:O3454),0)</f>
        <v>0</v>
      </c>
      <c r="P3455" s="6">
        <f>IF(B3455&gt;0,SUM($O$4:O3455)-SUM($P$3:P3454),0)</f>
        <v>0</v>
      </c>
      <c r="Q3455" s="6">
        <f t="shared" si="377"/>
        <v>22.898204592600578</v>
      </c>
      <c r="R3455" s="8">
        <f>IF(E3454&lt;&gt;E3455,SUM($Q$4:Q3455)-SUM($R$3:R3454),0)</f>
        <v>0</v>
      </c>
      <c r="S3455" s="6">
        <f>IF(B3455&gt;0,SUM($R$4:R3455)-SUM($S$3:S3454),0)</f>
        <v>0</v>
      </c>
    </row>
    <row r="3456" spans="1:19">
      <c r="A3456">
        <f>IF(E3455&lt;&gt;E3456,COUNTIF($A$4:A3455,"&lt;&gt;0")+1,0)</f>
        <v>0</v>
      </c>
      <c r="B3456">
        <f>IF(A3456&lt;&gt;0,IF(MOD(A3456,3)=0,COUNTIF($B$4:B3455,"&lt;&gt;0")+1,0),0)</f>
        <v>0</v>
      </c>
      <c r="C3456" s="9">
        <f>'Dash Board'!$C$12+COUNT('Daily reducing balance'!$F$4:F3455)</f>
        <v>45182</v>
      </c>
      <c r="D3456">
        <f t="shared" si="378"/>
        <v>2023</v>
      </c>
      <c r="E3456">
        <f t="shared" si="379"/>
        <v>9</v>
      </c>
      <c r="F3456">
        <f>DAY('Dash Board'!$C$12+COUNT('Daily reducing balance'!$F$4:F3455))</f>
        <v>13</v>
      </c>
      <c r="G3456" s="8">
        <f t="shared" si="380"/>
        <v>167096.17598601204</v>
      </c>
      <c r="H3456" s="6">
        <f>G3456*'Dash Board'!$C$11/365</f>
        <v>48.068762954880178</v>
      </c>
      <c r="I3456" s="6">
        <f>H3456*'Dash Board'!$C$18/'Dash Board'!$C$11</f>
        <v>22.889887121371515</v>
      </c>
      <c r="J3456" s="6">
        <f>(G3456&gt;1)*PMT('Dash Board'!$C$11/365,$U$4,-'Dash Board'!$C$19)</f>
        <v>108.80376961660664</v>
      </c>
      <c r="K3456" s="6">
        <f t="shared" si="375"/>
        <v>0</v>
      </c>
      <c r="L3456" s="8">
        <f t="shared" si="376"/>
        <v>167035.4409793503</v>
      </c>
      <c r="N3456" s="8">
        <f t="shared" si="381"/>
        <v>85.913882495235129</v>
      </c>
      <c r="O3456" s="8">
        <f>IF(E3455&lt;&gt;E3456,SUM($N$4:N3456)-SUM($O$3:O3455),0)</f>
        <v>0</v>
      </c>
      <c r="P3456" s="6">
        <f>IF(B3456&gt;0,SUM($O$4:O3456)-SUM($P$3:P3455),0)</f>
        <v>0</v>
      </c>
      <c r="Q3456" s="6">
        <f t="shared" si="377"/>
        <v>22.889887121371515</v>
      </c>
      <c r="R3456" s="8">
        <f>IF(E3455&lt;&gt;E3456,SUM($Q$4:Q3456)-SUM($R$3:R3455),0)</f>
        <v>0</v>
      </c>
      <c r="S3456" s="6">
        <f>IF(B3456&gt;0,SUM($R$4:R3456)-SUM($S$3:S3455),0)</f>
        <v>0</v>
      </c>
    </row>
    <row r="3457" spans="1:19">
      <c r="A3457">
        <f>IF(E3456&lt;&gt;E3457,COUNTIF($A$4:A3456,"&lt;&gt;0")+1,0)</f>
        <v>0</v>
      </c>
      <c r="B3457">
        <f>IF(A3457&lt;&gt;0,IF(MOD(A3457,3)=0,COUNTIF($B$4:B3456,"&lt;&gt;0")+1,0),0)</f>
        <v>0</v>
      </c>
      <c r="C3457" s="9">
        <f>'Dash Board'!$C$12+COUNT('Daily reducing balance'!$F$4:F3456)</f>
        <v>45183</v>
      </c>
      <c r="D3457">
        <f t="shared" si="378"/>
        <v>2023</v>
      </c>
      <c r="E3457">
        <f t="shared" si="379"/>
        <v>9</v>
      </c>
      <c r="F3457">
        <f>DAY('Dash Board'!$C$12+COUNT('Daily reducing balance'!$F$4:F3456))</f>
        <v>14</v>
      </c>
      <c r="G3457" s="8">
        <f t="shared" si="380"/>
        <v>167035.4409793503</v>
      </c>
      <c r="H3457" s="6">
        <f>G3457*'Dash Board'!$C$11/365</f>
        <v>48.051291240635017</v>
      </c>
      <c r="I3457" s="6">
        <f>H3457*'Dash Board'!$C$18/'Dash Board'!$C$11</f>
        <v>22.881567257445248</v>
      </c>
      <c r="J3457" s="6">
        <f>(G3457&gt;1)*PMT('Dash Board'!$C$11/365,$U$4,-'Dash Board'!$C$19)</f>
        <v>108.80376961660664</v>
      </c>
      <c r="K3457" s="6">
        <f t="shared" si="375"/>
        <v>0</v>
      </c>
      <c r="L3457" s="8">
        <f t="shared" si="376"/>
        <v>166974.68850097433</v>
      </c>
      <c r="N3457" s="8">
        <f t="shared" si="381"/>
        <v>85.922202359161389</v>
      </c>
      <c r="O3457" s="8">
        <f>IF(E3456&lt;&gt;E3457,SUM($N$4:N3457)-SUM($O$3:O3456),0)</f>
        <v>0</v>
      </c>
      <c r="P3457" s="6">
        <f>IF(B3457&gt;0,SUM($O$4:O3457)-SUM($P$3:P3456),0)</f>
        <v>0</v>
      </c>
      <c r="Q3457" s="6">
        <f t="shared" si="377"/>
        <v>22.881567257445248</v>
      </c>
      <c r="R3457" s="8">
        <f>IF(E3456&lt;&gt;E3457,SUM($Q$4:Q3457)-SUM($R$3:R3456),0)</f>
        <v>0</v>
      </c>
      <c r="S3457" s="6">
        <f>IF(B3457&gt;0,SUM($R$4:R3457)-SUM($S$3:S3456),0)</f>
        <v>0</v>
      </c>
    </row>
    <row r="3458" spans="1:19">
      <c r="A3458">
        <f>IF(E3457&lt;&gt;E3458,COUNTIF($A$4:A3457,"&lt;&gt;0")+1,0)</f>
        <v>0</v>
      </c>
      <c r="B3458">
        <f>IF(A3458&lt;&gt;0,IF(MOD(A3458,3)=0,COUNTIF($B$4:B3457,"&lt;&gt;0")+1,0),0)</f>
        <v>0</v>
      </c>
      <c r="C3458" s="9">
        <f>'Dash Board'!$C$12+COUNT('Daily reducing balance'!$F$4:F3457)</f>
        <v>45184</v>
      </c>
      <c r="D3458">
        <f t="shared" si="378"/>
        <v>2023</v>
      </c>
      <c r="E3458">
        <f t="shared" si="379"/>
        <v>9</v>
      </c>
      <c r="F3458">
        <f>DAY('Dash Board'!$C$12+COUNT('Daily reducing balance'!$F$4:F3457))</f>
        <v>15</v>
      </c>
      <c r="G3458" s="8">
        <f t="shared" si="380"/>
        <v>166974.68850097433</v>
      </c>
      <c r="H3458" s="6">
        <f>G3458*'Dash Board'!$C$11/365</f>
        <v>48.033814500280286</v>
      </c>
      <c r="I3458" s="6">
        <f>H3458*'Dash Board'!$C$18/'Dash Board'!$C$11</f>
        <v>22.873245000133473</v>
      </c>
      <c r="J3458" s="6">
        <f>(G3458&gt;1)*PMT('Dash Board'!$C$11/365,$U$4,-'Dash Board'!$C$19)</f>
        <v>108.80376961660664</v>
      </c>
      <c r="K3458" s="6">
        <f t="shared" si="375"/>
        <v>0</v>
      </c>
      <c r="L3458" s="8">
        <f t="shared" si="376"/>
        <v>166913.918545858</v>
      </c>
      <c r="N3458" s="8">
        <f t="shared" si="381"/>
        <v>85.930524616473178</v>
      </c>
      <c r="O3458" s="8">
        <f>IF(E3457&lt;&gt;E3458,SUM($N$4:N3458)-SUM($O$3:O3457),0)</f>
        <v>0</v>
      </c>
      <c r="P3458" s="6">
        <f>IF(B3458&gt;0,SUM($O$4:O3458)-SUM($P$3:P3457),0)</f>
        <v>0</v>
      </c>
      <c r="Q3458" s="6">
        <f t="shared" si="377"/>
        <v>22.873245000133473</v>
      </c>
      <c r="R3458" s="8">
        <f>IF(E3457&lt;&gt;E3458,SUM($Q$4:Q3458)-SUM($R$3:R3457),0)</f>
        <v>0</v>
      </c>
      <c r="S3458" s="6">
        <f>IF(B3458&gt;0,SUM($R$4:R3458)-SUM($S$3:S3457),0)</f>
        <v>0</v>
      </c>
    </row>
    <row r="3459" spans="1:19">
      <c r="A3459">
        <f>IF(E3458&lt;&gt;E3459,COUNTIF($A$4:A3458,"&lt;&gt;0")+1,0)</f>
        <v>0</v>
      </c>
      <c r="B3459">
        <f>IF(A3459&lt;&gt;0,IF(MOD(A3459,3)=0,COUNTIF($B$4:B3458,"&lt;&gt;0")+1,0),0)</f>
        <v>0</v>
      </c>
      <c r="C3459" s="9">
        <f>'Dash Board'!$C$12+COUNT('Daily reducing balance'!$F$4:F3458)</f>
        <v>45185</v>
      </c>
      <c r="D3459">
        <f t="shared" si="378"/>
        <v>2023</v>
      </c>
      <c r="E3459">
        <f t="shared" si="379"/>
        <v>9</v>
      </c>
      <c r="F3459">
        <f>DAY('Dash Board'!$C$12+COUNT('Daily reducing balance'!$F$4:F3458))</f>
        <v>16</v>
      </c>
      <c r="G3459" s="8">
        <f t="shared" si="380"/>
        <v>166913.918545858</v>
      </c>
      <c r="H3459" s="6">
        <f>G3459*'Dash Board'!$C$11/365</f>
        <v>48.01633273237011</v>
      </c>
      <c r="I3459" s="6">
        <f>H3459*'Dash Board'!$C$18/'Dash Board'!$C$11</f>
        <v>22.864920348747674</v>
      </c>
      <c r="J3459" s="6">
        <f>(G3459&gt;1)*PMT('Dash Board'!$C$11/365,$U$4,-'Dash Board'!$C$19)</f>
        <v>108.80376961660664</v>
      </c>
      <c r="K3459" s="6">
        <f t="shared" si="375"/>
        <v>0</v>
      </c>
      <c r="L3459" s="8">
        <f t="shared" si="376"/>
        <v>166853.13110897376</v>
      </c>
      <c r="N3459" s="8">
        <f t="shared" si="381"/>
        <v>85.93884926785897</v>
      </c>
      <c r="O3459" s="8">
        <f>IF(E3458&lt;&gt;E3459,SUM($N$4:N3459)-SUM($O$3:O3458),0)</f>
        <v>0</v>
      </c>
      <c r="P3459" s="6">
        <f>IF(B3459&gt;0,SUM($O$4:O3459)-SUM($P$3:P3458),0)</f>
        <v>0</v>
      </c>
      <c r="Q3459" s="6">
        <f t="shared" si="377"/>
        <v>22.864920348747674</v>
      </c>
      <c r="R3459" s="8">
        <f>IF(E3458&lt;&gt;E3459,SUM($Q$4:Q3459)-SUM($R$3:R3458),0)</f>
        <v>0</v>
      </c>
      <c r="S3459" s="6">
        <f>IF(B3459&gt;0,SUM($R$4:R3459)-SUM($S$3:S3458),0)</f>
        <v>0</v>
      </c>
    </row>
    <row r="3460" spans="1:19">
      <c r="A3460">
        <f>IF(E3459&lt;&gt;E3460,COUNTIF($A$4:A3459,"&lt;&gt;0")+1,0)</f>
        <v>0</v>
      </c>
      <c r="B3460">
        <f>IF(A3460&lt;&gt;0,IF(MOD(A3460,3)=0,COUNTIF($B$4:B3459,"&lt;&gt;0")+1,0),0)</f>
        <v>0</v>
      </c>
      <c r="C3460" s="9">
        <f>'Dash Board'!$C$12+COUNT('Daily reducing balance'!$F$4:F3459)</f>
        <v>45186</v>
      </c>
      <c r="D3460">
        <f t="shared" si="378"/>
        <v>2023</v>
      </c>
      <c r="E3460">
        <f t="shared" si="379"/>
        <v>9</v>
      </c>
      <c r="F3460">
        <f>DAY('Dash Board'!$C$12+COUNT('Daily reducing balance'!$F$4:F3459))</f>
        <v>17</v>
      </c>
      <c r="G3460" s="8">
        <f t="shared" si="380"/>
        <v>166853.13110897376</v>
      </c>
      <c r="H3460" s="6">
        <f>G3460*'Dash Board'!$C$11/365</f>
        <v>47.998845935458199</v>
      </c>
      <c r="I3460" s="6">
        <f>H3460*'Dash Board'!$C$18/'Dash Board'!$C$11</f>
        <v>22.856593302599144</v>
      </c>
      <c r="J3460" s="6">
        <f>(G3460&gt;1)*PMT('Dash Board'!$C$11/365,$U$4,-'Dash Board'!$C$19)</f>
        <v>108.80376961660664</v>
      </c>
      <c r="K3460" s="6">
        <f t="shared" si="375"/>
        <v>0</v>
      </c>
      <c r="L3460" s="8">
        <f t="shared" si="376"/>
        <v>166792.32618529259</v>
      </c>
      <c r="N3460" s="8">
        <f t="shared" si="381"/>
        <v>85.947176314007493</v>
      </c>
      <c r="O3460" s="8">
        <f>IF(E3459&lt;&gt;E3460,SUM($N$4:N3460)-SUM($O$3:O3459),0)</f>
        <v>0</v>
      </c>
      <c r="P3460" s="6">
        <f>IF(B3460&gt;0,SUM($O$4:O3460)-SUM($P$3:P3459),0)</f>
        <v>0</v>
      </c>
      <c r="Q3460" s="6">
        <f t="shared" si="377"/>
        <v>22.856593302599144</v>
      </c>
      <c r="R3460" s="8">
        <f>IF(E3459&lt;&gt;E3460,SUM($Q$4:Q3460)-SUM($R$3:R3459),0)</f>
        <v>0</v>
      </c>
      <c r="S3460" s="6">
        <f>IF(B3460&gt;0,SUM($R$4:R3460)-SUM($S$3:S3459),0)</f>
        <v>0</v>
      </c>
    </row>
    <row r="3461" spans="1:19">
      <c r="A3461">
        <f>IF(E3460&lt;&gt;E3461,COUNTIF($A$4:A3460,"&lt;&gt;0")+1,0)</f>
        <v>0</v>
      </c>
      <c r="B3461">
        <f>IF(A3461&lt;&gt;0,IF(MOD(A3461,3)=0,COUNTIF($B$4:B3460,"&lt;&gt;0")+1,0),0)</f>
        <v>0</v>
      </c>
      <c r="C3461" s="9">
        <f>'Dash Board'!$C$12+COUNT('Daily reducing balance'!$F$4:F3460)</f>
        <v>45187</v>
      </c>
      <c r="D3461">
        <f t="shared" si="378"/>
        <v>2023</v>
      </c>
      <c r="E3461">
        <f t="shared" si="379"/>
        <v>9</v>
      </c>
      <c r="F3461">
        <f>DAY('Dash Board'!$C$12+COUNT('Daily reducing balance'!$F$4:F3460))</f>
        <v>18</v>
      </c>
      <c r="G3461" s="8">
        <f t="shared" si="380"/>
        <v>166792.32618529259</v>
      </c>
      <c r="H3461" s="6">
        <f>G3461*'Dash Board'!$C$11/365</f>
        <v>47.981354108097868</v>
      </c>
      <c r="I3461" s="6">
        <f>H3461*'Dash Board'!$C$18/'Dash Board'!$C$11</f>
        <v>22.848263860998987</v>
      </c>
      <c r="J3461" s="6">
        <f>(G3461&gt;1)*PMT('Dash Board'!$C$11/365,$U$4,-'Dash Board'!$C$19)</f>
        <v>108.80376961660664</v>
      </c>
      <c r="K3461" s="6">
        <f t="shared" ref="K3461:K3524" si="382">IF(F3461=1,SUMIFS($J$4:$J$7308,$D$4:$D$7308,"="&amp;YEAR(C3461),$E$4:$E$7308,"="&amp;MONTH(C3461)),0)</f>
        <v>0</v>
      </c>
      <c r="L3461" s="8">
        <f t="shared" ref="L3461:L3524" si="383">IF(G3461+H3461-J3461&lt;0,0,G3461+H3461-J3461)</f>
        <v>166731.50376978409</v>
      </c>
      <c r="N3461" s="8">
        <f t="shared" si="381"/>
        <v>85.95550575560766</v>
      </c>
      <c r="O3461" s="8">
        <f>IF(E3460&lt;&gt;E3461,SUM($N$4:N3461)-SUM($O$3:O3460),0)</f>
        <v>0</v>
      </c>
      <c r="P3461" s="6">
        <f>IF(B3461&gt;0,SUM($O$4:O3461)-SUM($P$3:P3460),0)</f>
        <v>0</v>
      </c>
      <c r="Q3461" s="6">
        <f t="shared" ref="Q3461:Q3524" si="384">I3461</f>
        <v>22.848263860998987</v>
      </c>
      <c r="R3461" s="8">
        <f>IF(E3460&lt;&gt;E3461,SUM($Q$4:Q3461)-SUM($R$3:R3460),0)</f>
        <v>0</v>
      </c>
      <c r="S3461" s="6">
        <f>IF(B3461&gt;0,SUM($R$4:R3461)-SUM($S$3:S3460),0)</f>
        <v>0</v>
      </c>
    </row>
    <row r="3462" spans="1:19">
      <c r="A3462">
        <f>IF(E3461&lt;&gt;E3462,COUNTIF($A$4:A3461,"&lt;&gt;0")+1,0)</f>
        <v>0</v>
      </c>
      <c r="B3462">
        <f>IF(A3462&lt;&gt;0,IF(MOD(A3462,3)=0,COUNTIF($B$4:B3461,"&lt;&gt;0")+1,0),0)</f>
        <v>0</v>
      </c>
      <c r="C3462" s="9">
        <f>'Dash Board'!$C$12+COUNT('Daily reducing balance'!$F$4:F3461)</f>
        <v>45188</v>
      </c>
      <c r="D3462">
        <f t="shared" si="378"/>
        <v>2023</v>
      </c>
      <c r="E3462">
        <f t="shared" si="379"/>
        <v>9</v>
      </c>
      <c r="F3462">
        <f>DAY('Dash Board'!$C$12+COUNT('Daily reducing balance'!$F$4:F3461))</f>
        <v>19</v>
      </c>
      <c r="G3462" s="8">
        <f t="shared" si="380"/>
        <v>166731.50376978409</v>
      </c>
      <c r="H3462" s="6">
        <f>G3462*'Dash Board'!$C$11/365</f>
        <v>47.963857248841997</v>
      </c>
      <c r="I3462" s="6">
        <f>H3462*'Dash Board'!$C$18/'Dash Board'!$C$11</f>
        <v>22.839932023258093</v>
      </c>
      <c r="J3462" s="6">
        <f>(G3462&gt;1)*PMT('Dash Board'!$C$11/365,$U$4,-'Dash Board'!$C$19)</f>
        <v>108.80376961660664</v>
      </c>
      <c r="K3462" s="6">
        <f t="shared" si="382"/>
        <v>0</v>
      </c>
      <c r="L3462" s="8">
        <f t="shared" si="383"/>
        <v>166670.66385741631</v>
      </c>
      <c r="N3462" s="8">
        <f t="shared" si="381"/>
        <v>85.963837593348558</v>
      </c>
      <c r="O3462" s="8">
        <f>IF(E3461&lt;&gt;E3462,SUM($N$4:N3462)-SUM($O$3:O3461),0)</f>
        <v>0</v>
      </c>
      <c r="P3462" s="6">
        <f>IF(B3462&gt;0,SUM($O$4:O3462)-SUM($P$3:P3461),0)</f>
        <v>0</v>
      </c>
      <c r="Q3462" s="6">
        <f t="shared" si="384"/>
        <v>22.839932023258093</v>
      </c>
      <c r="R3462" s="8">
        <f>IF(E3461&lt;&gt;E3462,SUM($Q$4:Q3462)-SUM($R$3:R3461),0)</f>
        <v>0</v>
      </c>
      <c r="S3462" s="6">
        <f>IF(B3462&gt;0,SUM($R$4:R3462)-SUM($S$3:S3461),0)</f>
        <v>0</v>
      </c>
    </row>
    <row r="3463" spans="1:19">
      <c r="A3463">
        <f>IF(E3462&lt;&gt;E3463,COUNTIF($A$4:A3462,"&lt;&gt;0")+1,0)</f>
        <v>0</v>
      </c>
      <c r="B3463">
        <f>IF(A3463&lt;&gt;0,IF(MOD(A3463,3)=0,COUNTIF($B$4:B3462,"&lt;&gt;0")+1,0),0)</f>
        <v>0</v>
      </c>
      <c r="C3463" s="9">
        <f>'Dash Board'!$C$12+COUNT('Daily reducing balance'!$F$4:F3462)</f>
        <v>45189</v>
      </c>
      <c r="D3463">
        <f t="shared" si="378"/>
        <v>2023</v>
      </c>
      <c r="E3463">
        <f t="shared" si="379"/>
        <v>9</v>
      </c>
      <c r="F3463">
        <f>DAY('Dash Board'!$C$12+COUNT('Daily reducing balance'!$F$4:F3462))</f>
        <v>20</v>
      </c>
      <c r="G3463" s="8">
        <f t="shared" si="380"/>
        <v>166670.66385741631</v>
      </c>
      <c r="H3463" s="6">
        <f>G3463*'Dash Board'!$C$11/365</f>
        <v>47.946355356243046</v>
      </c>
      <c r="I3463" s="6">
        <f>H3463*'Dash Board'!$C$18/'Dash Board'!$C$11</f>
        <v>22.831597788687166</v>
      </c>
      <c r="J3463" s="6">
        <f>(G3463&gt;1)*PMT('Dash Board'!$C$11/365,$U$4,-'Dash Board'!$C$19)</f>
        <v>108.80376961660664</v>
      </c>
      <c r="K3463" s="6">
        <f t="shared" si="382"/>
        <v>0</v>
      </c>
      <c r="L3463" s="8">
        <f t="shared" si="383"/>
        <v>166609.80644315595</v>
      </c>
      <c r="N3463" s="8">
        <f t="shared" si="381"/>
        <v>85.972171827919482</v>
      </c>
      <c r="O3463" s="8">
        <f>IF(E3462&lt;&gt;E3463,SUM($N$4:N3463)-SUM($O$3:O3462),0)</f>
        <v>0</v>
      </c>
      <c r="P3463" s="6">
        <f>IF(B3463&gt;0,SUM($O$4:O3463)-SUM($P$3:P3462),0)</f>
        <v>0</v>
      </c>
      <c r="Q3463" s="6">
        <f t="shared" si="384"/>
        <v>22.831597788687166</v>
      </c>
      <c r="R3463" s="8">
        <f>IF(E3462&lt;&gt;E3463,SUM($Q$4:Q3463)-SUM($R$3:R3462),0)</f>
        <v>0</v>
      </c>
      <c r="S3463" s="6">
        <f>IF(B3463&gt;0,SUM($R$4:R3463)-SUM($S$3:S3462),0)</f>
        <v>0</v>
      </c>
    </row>
    <row r="3464" spans="1:19">
      <c r="A3464">
        <f>IF(E3463&lt;&gt;E3464,COUNTIF($A$4:A3463,"&lt;&gt;0")+1,0)</f>
        <v>0</v>
      </c>
      <c r="B3464">
        <f>IF(A3464&lt;&gt;0,IF(MOD(A3464,3)=0,COUNTIF($B$4:B3463,"&lt;&gt;0")+1,0),0)</f>
        <v>0</v>
      </c>
      <c r="C3464" s="9">
        <f>'Dash Board'!$C$12+COUNT('Daily reducing balance'!$F$4:F3463)</f>
        <v>45190</v>
      </c>
      <c r="D3464">
        <f t="shared" si="378"/>
        <v>2023</v>
      </c>
      <c r="E3464">
        <f t="shared" si="379"/>
        <v>9</v>
      </c>
      <c r="F3464">
        <f>DAY('Dash Board'!$C$12+COUNT('Daily reducing balance'!$F$4:F3463))</f>
        <v>21</v>
      </c>
      <c r="G3464" s="8">
        <f t="shared" si="380"/>
        <v>166609.80644315595</v>
      </c>
      <c r="H3464" s="6">
        <f>G3464*'Dash Board'!$C$11/365</f>
        <v>47.928848428853073</v>
      </c>
      <c r="I3464" s="6">
        <f>H3464*'Dash Board'!$C$18/'Dash Board'!$C$11</f>
        <v>22.823261156596701</v>
      </c>
      <c r="J3464" s="6">
        <f>(G3464&gt;1)*PMT('Dash Board'!$C$11/365,$U$4,-'Dash Board'!$C$19)</f>
        <v>108.80376961660664</v>
      </c>
      <c r="K3464" s="6">
        <f t="shared" si="382"/>
        <v>0</v>
      </c>
      <c r="L3464" s="8">
        <f t="shared" si="383"/>
        <v>166548.93152196819</v>
      </c>
      <c r="N3464" s="8">
        <f t="shared" si="381"/>
        <v>85.980508460009943</v>
      </c>
      <c r="O3464" s="8">
        <f>IF(E3463&lt;&gt;E3464,SUM($N$4:N3464)-SUM($O$3:O3463),0)</f>
        <v>0</v>
      </c>
      <c r="P3464" s="6">
        <f>IF(B3464&gt;0,SUM($O$4:O3464)-SUM($P$3:P3463),0)</f>
        <v>0</v>
      </c>
      <c r="Q3464" s="6">
        <f t="shared" si="384"/>
        <v>22.823261156596701</v>
      </c>
      <c r="R3464" s="8">
        <f>IF(E3463&lt;&gt;E3464,SUM($Q$4:Q3464)-SUM($R$3:R3463),0)</f>
        <v>0</v>
      </c>
      <c r="S3464" s="6">
        <f>IF(B3464&gt;0,SUM($R$4:R3464)-SUM($S$3:S3463),0)</f>
        <v>0</v>
      </c>
    </row>
    <row r="3465" spans="1:19">
      <c r="A3465">
        <f>IF(E3464&lt;&gt;E3465,COUNTIF($A$4:A3464,"&lt;&gt;0")+1,0)</f>
        <v>0</v>
      </c>
      <c r="B3465">
        <f>IF(A3465&lt;&gt;0,IF(MOD(A3465,3)=0,COUNTIF($B$4:B3464,"&lt;&gt;0")+1,0),0)</f>
        <v>0</v>
      </c>
      <c r="C3465" s="9">
        <f>'Dash Board'!$C$12+COUNT('Daily reducing balance'!$F$4:F3464)</f>
        <v>45191</v>
      </c>
      <c r="D3465">
        <f t="shared" si="378"/>
        <v>2023</v>
      </c>
      <c r="E3465">
        <f t="shared" si="379"/>
        <v>9</v>
      </c>
      <c r="F3465">
        <f>DAY('Dash Board'!$C$12+COUNT('Daily reducing balance'!$F$4:F3464))</f>
        <v>22</v>
      </c>
      <c r="G3465" s="8">
        <f t="shared" si="380"/>
        <v>166548.93152196819</v>
      </c>
      <c r="H3465" s="6">
        <f>G3465*'Dash Board'!$C$11/365</f>
        <v>47.911336465223727</v>
      </c>
      <c r="I3465" s="6">
        <f>H3465*'Dash Board'!$C$18/'Dash Board'!$C$11</f>
        <v>22.814922126297013</v>
      </c>
      <c r="J3465" s="6">
        <f>(G3465&gt;1)*PMT('Dash Board'!$C$11/365,$U$4,-'Dash Board'!$C$19)</f>
        <v>108.80376961660664</v>
      </c>
      <c r="K3465" s="6">
        <f t="shared" si="382"/>
        <v>0</v>
      </c>
      <c r="L3465" s="8">
        <f t="shared" si="383"/>
        <v>166488.03908881679</v>
      </c>
      <c r="N3465" s="8">
        <f t="shared" si="381"/>
        <v>85.988847490309638</v>
      </c>
      <c r="O3465" s="8">
        <f>IF(E3464&lt;&gt;E3465,SUM($N$4:N3465)-SUM($O$3:O3464),0)</f>
        <v>0</v>
      </c>
      <c r="P3465" s="6">
        <f>IF(B3465&gt;0,SUM($O$4:O3465)-SUM($P$3:P3464),0)</f>
        <v>0</v>
      </c>
      <c r="Q3465" s="6">
        <f t="shared" si="384"/>
        <v>22.814922126297013</v>
      </c>
      <c r="R3465" s="8">
        <f>IF(E3464&lt;&gt;E3465,SUM($Q$4:Q3465)-SUM($R$3:R3464),0)</f>
        <v>0</v>
      </c>
      <c r="S3465" s="6">
        <f>IF(B3465&gt;0,SUM($R$4:R3465)-SUM($S$3:S3464),0)</f>
        <v>0</v>
      </c>
    </row>
    <row r="3466" spans="1:19">
      <c r="A3466">
        <f>IF(E3465&lt;&gt;E3466,COUNTIF($A$4:A3465,"&lt;&gt;0")+1,0)</f>
        <v>0</v>
      </c>
      <c r="B3466">
        <f>IF(A3466&lt;&gt;0,IF(MOD(A3466,3)=0,COUNTIF($B$4:B3465,"&lt;&gt;0")+1,0),0)</f>
        <v>0</v>
      </c>
      <c r="C3466" s="9">
        <f>'Dash Board'!$C$12+COUNT('Daily reducing balance'!$F$4:F3465)</f>
        <v>45192</v>
      </c>
      <c r="D3466">
        <f t="shared" si="378"/>
        <v>2023</v>
      </c>
      <c r="E3466">
        <f t="shared" si="379"/>
        <v>9</v>
      </c>
      <c r="F3466">
        <f>DAY('Dash Board'!$C$12+COUNT('Daily reducing balance'!$F$4:F3465))</f>
        <v>23</v>
      </c>
      <c r="G3466" s="8">
        <f t="shared" si="380"/>
        <v>166488.03908881679</v>
      </c>
      <c r="H3466" s="6">
        <f>G3466*'Dash Board'!$C$11/365</f>
        <v>47.893819463906205</v>
      </c>
      <c r="I3466" s="6">
        <f>H3466*'Dash Board'!$C$18/'Dash Board'!$C$11</f>
        <v>22.806580697098195</v>
      </c>
      <c r="J3466" s="6">
        <f>(G3466&gt;1)*PMT('Dash Board'!$C$11/365,$U$4,-'Dash Board'!$C$19)</f>
        <v>108.80376961660664</v>
      </c>
      <c r="K3466" s="6">
        <f t="shared" si="382"/>
        <v>0</v>
      </c>
      <c r="L3466" s="8">
        <f t="shared" si="383"/>
        <v>166427.12913866408</v>
      </c>
      <c r="N3466" s="8">
        <f t="shared" si="381"/>
        <v>85.997188919508446</v>
      </c>
      <c r="O3466" s="8">
        <f>IF(E3465&lt;&gt;E3466,SUM($N$4:N3466)-SUM($O$3:O3465),0)</f>
        <v>0</v>
      </c>
      <c r="P3466" s="6">
        <f>IF(B3466&gt;0,SUM($O$4:O3466)-SUM($P$3:P3465),0)</f>
        <v>0</v>
      </c>
      <c r="Q3466" s="6">
        <f t="shared" si="384"/>
        <v>22.806580697098195</v>
      </c>
      <c r="R3466" s="8">
        <f>IF(E3465&lt;&gt;E3466,SUM($Q$4:Q3466)-SUM($R$3:R3465),0)</f>
        <v>0</v>
      </c>
      <c r="S3466" s="6">
        <f>IF(B3466&gt;0,SUM($R$4:R3466)-SUM($S$3:S3465),0)</f>
        <v>0</v>
      </c>
    </row>
    <row r="3467" spans="1:19">
      <c r="A3467">
        <f>IF(E3466&lt;&gt;E3467,COUNTIF($A$4:A3466,"&lt;&gt;0")+1,0)</f>
        <v>0</v>
      </c>
      <c r="B3467">
        <f>IF(A3467&lt;&gt;0,IF(MOD(A3467,3)=0,COUNTIF($B$4:B3466,"&lt;&gt;0")+1,0),0)</f>
        <v>0</v>
      </c>
      <c r="C3467" s="9">
        <f>'Dash Board'!$C$12+COUNT('Daily reducing balance'!$F$4:F3466)</f>
        <v>45193</v>
      </c>
      <c r="D3467">
        <f t="shared" si="378"/>
        <v>2023</v>
      </c>
      <c r="E3467">
        <f t="shared" si="379"/>
        <v>9</v>
      </c>
      <c r="F3467">
        <f>DAY('Dash Board'!$C$12+COUNT('Daily reducing balance'!$F$4:F3466))</f>
        <v>24</v>
      </c>
      <c r="G3467" s="8">
        <f t="shared" si="380"/>
        <v>166427.12913866408</v>
      </c>
      <c r="H3467" s="6">
        <f>G3467*'Dash Board'!$C$11/365</f>
        <v>47.876297423451305</v>
      </c>
      <c r="I3467" s="6">
        <f>H3467*'Dash Board'!$C$18/'Dash Board'!$C$11</f>
        <v>22.798236868310148</v>
      </c>
      <c r="J3467" s="6">
        <f>(G3467&gt;1)*PMT('Dash Board'!$C$11/365,$U$4,-'Dash Board'!$C$19)</f>
        <v>108.80376961660664</v>
      </c>
      <c r="K3467" s="6">
        <f t="shared" si="382"/>
        <v>0</v>
      </c>
      <c r="L3467" s="8">
        <f t="shared" si="383"/>
        <v>166366.20166647091</v>
      </c>
      <c r="N3467" s="8">
        <f t="shared" si="381"/>
        <v>86.005532748296503</v>
      </c>
      <c r="O3467" s="8">
        <f>IF(E3466&lt;&gt;E3467,SUM($N$4:N3467)-SUM($O$3:O3466),0)</f>
        <v>0</v>
      </c>
      <c r="P3467" s="6">
        <f>IF(B3467&gt;0,SUM($O$4:O3467)-SUM($P$3:P3466),0)</f>
        <v>0</v>
      </c>
      <c r="Q3467" s="6">
        <f t="shared" si="384"/>
        <v>22.798236868310148</v>
      </c>
      <c r="R3467" s="8">
        <f>IF(E3466&lt;&gt;E3467,SUM($Q$4:Q3467)-SUM($R$3:R3466),0)</f>
        <v>0</v>
      </c>
      <c r="S3467" s="6">
        <f>IF(B3467&gt;0,SUM($R$4:R3467)-SUM($S$3:S3466),0)</f>
        <v>0</v>
      </c>
    </row>
    <row r="3468" spans="1:19">
      <c r="A3468">
        <f>IF(E3467&lt;&gt;E3468,COUNTIF($A$4:A3467,"&lt;&gt;0")+1,0)</f>
        <v>0</v>
      </c>
      <c r="B3468">
        <f>IF(A3468&lt;&gt;0,IF(MOD(A3468,3)=0,COUNTIF($B$4:B3467,"&lt;&gt;0")+1,0),0)</f>
        <v>0</v>
      </c>
      <c r="C3468" s="9">
        <f>'Dash Board'!$C$12+COUNT('Daily reducing balance'!$F$4:F3467)</f>
        <v>45194</v>
      </c>
      <c r="D3468">
        <f t="shared" si="378"/>
        <v>2023</v>
      </c>
      <c r="E3468">
        <f t="shared" si="379"/>
        <v>9</v>
      </c>
      <c r="F3468">
        <f>DAY('Dash Board'!$C$12+COUNT('Daily reducing balance'!$F$4:F3467))</f>
        <v>25</v>
      </c>
      <c r="G3468" s="8">
        <f t="shared" si="380"/>
        <v>166366.20166647091</v>
      </c>
      <c r="H3468" s="6">
        <f>G3468*'Dash Board'!$C$11/365</f>
        <v>47.858770342409436</v>
      </c>
      <c r="I3468" s="6">
        <f>H3468*'Dash Board'!$C$18/'Dash Board'!$C$11</f>
        <v>22.789890639242589</v>
      </c>
      <c r="J3468" s="6">
        <f>(G3468&gt;1)*PMT('Dash Board'!$C$11/365,$U$4,-'Dash Board'!$C$19)</f>
        <v>108.80376961660664</v>
      </c>
      <c r="K3468" s="6">
        <f t="shared" si="382"/>
        <v>0</v>
      </c>
      <c r="L3468" s="8">
        <f t="shared" si="383"/>
        <v>166305.25666719669</v>
      </c>
      <c r="N3468" s="8">
        <f t="shared" si="381"/>
        <v>86.013878977364058</v>
      </c>
      <c r="O3468" s="8">
        <f>IF(E3467&lt;&gt;E3468,SUM($N$4:N3468)-SUM($O$3:O3467),0)</f>
        <v>0</v>
      </c>
      <c r="P3468" s="6">
        <f>IF(B3468&gt;0,SUM($O$4:O3468)-SUM($P$3:P3467),0)</f>
        <v>0</v>
      </c>
      <c r="Q3468" s="6">
        <f t="shared" si="384"/>
        <v>22.789890639242589</v>
      </c>
      <c r="R3468" s="8">
        <f>IF(E3467&lt;&gt;E3468,SUM($Q$4:Q3468)-SUM($R$3:R3467),0)</f>
        <v>0</v>
      </c>
      <c r="S3468" s="6">
        <f>IF(B3468&gt;0,SUM($R$4:R3468)-SUM($S$3:S3467),0)</f>
        <v>0</v>
      </c>
    </row>
    <row r="3469" spans="1:19">
      <c r="A3469">
        <f>IF(E3468&lt;&gt;E3469,COUNTIF($A$4:A3468,"&lt;&gt;0")+1,0)</f>
        <v>0</v>
      </c>
      <c r="B3469">
        <f>IF(A3469&lt;&gt;0,IF(MOD(A3469,3)=0,COUNTIF($B$4:B3468,"&lt;&gt;0")+1,0),0)</f>
        <v>0</v>
      </c>
      <c r="C3469" s="9">
        <f>'Dash Board'!$C$12+COUNT('Daily reducing balance'!$F$4:F3468)</f>
        <v>45195</v>
      </c>
      <c r="D3469">
        <f t="shared" si="378"/>
        <v>2023</v>
      </c>
      <c r="E3469">
        <f t="shared" si="379"/>
        <v>9</v>
      </c>
      <c r="F3469">
        <f>DAY('Dash Board'!$C$12+COUNT('Daily reducing balance'!$F$4:F3468))</f>
        <v>26</v>
      </c>
      <c r="G3469" s="8">
        <f t="shared" si="380"/>
        <v>166305.25666719669</v>
      </c>
      <c r="H3469" s="6">
        <f>G3469*'Dash Board'!$C$11/365</f>
        <v>47.841238219330549</v>
      </c>
      <c r="I3469" s="6">
        <f>H3469*'Dash Board'!$C$18/'Dash Board'!$C$11</f>
        <v>22.781542009205026</v>
      </c>
      <c r="J3469" s="6">
        <f>(G3469&gt;1)*PMT('Dash Board'!$C$11/365,$U$4,-'Dash Board'!$C$19)</f>
        <v>108.80376961660664</v>
      </c>
      <c r="K3469" s="6">
        <f t="shared" si="382"/>
        <v>0</v>
      </c>
      <c r="L3469" s="8">
        <f t="shared" si="383"/>
        <v>166244.2941357994</v>
      </c>
      <c r="N3469" s="8">
        <f t="shared" si="381"/>
        <v>86.022227607401618</v>
      </c>
      <c r="O3469" s="8">
        <f>IF(E3468&lt;&gt;E3469,SUM($N$4:N3469)-SUM($O$3:O3468),0)</f>
        <v>0</v>
      </c>
      <c r="P3469" s="6">
        <f>IF(B3469&gt;0,SUM($O$4:O3469)-SUM($P$3:P3468),0)</f>
        <v>0</v>
      </c>
      <c r="Q3469" s="6">
        <f t="shared" si="384"/>
        <v>22.781542009205026</v>
      </c>
      <c r="R3469" s="8">
        <f>IF(E3468&lt;&gt;E3469,SUM($Q$4:Q3469)-SUM($R$3:R3468),0)</f>
        <v>0</v>
      </c>
      <c r="S3469" s="6">
        <f>IF(B3469&gt;0,SUM($R$4:R3469)-SUM($S$3:S3468),0)</f>
        <v>0</v>
      </c>
    </row>
    <row r="3470" spans="1:19">
      <c r="A3470">
        <f>IF(E3469&lt;&gt;E3470,COUNTIF($A$4:A3469,"&lt;&gt;0")+1,0)</f>
        <v>0</v>
      </c>
      <c r="B3470">
        <f>IF(A3470&lt;&gt;0,IF(MOD(A3470,3)=0,COUNTIF($B$4:B3469,"&lt;&gt;0")+1,0),0)</f>
        <v>0</v>
      </c>
      <c r="C3470" s="9">
        <f>'Dash Board'!$C$12+COUNT('Daily reducing balance'!$F$4:F3469)</f>
        <v>45196</v>
      </c>
      <c r="D3470">
        <f t="shared" si="378"/>
        <v>2023</v>
      </c>
      <c r="E3470">
        <f t="shared" si="379"/>
        <v>9</v>
      </c>
      <c r="F3470">
        <f>DAY('Dash Board'!$C$12+COUNT('Daily reducing balance'!$F$4:F3469))</f>
        <v>27</v>
      </c>
      <c r="G3470" s="8">
        <f t="shared" si="380"/>
        <v>166244.2941357994</v>
      </c>
      <c r="H3470" s="6">
        <f>G3470*'Dash Board'!$C$11/365</f>
        <v>47.823701052764207</v>
      </c>
      <c r="I3470" s="6">
        <f>H3470*'Dash Board'!$C$18/'Dash Board'!$C$11</f>
        <v>22.773190977506765</v>
      </c>
      <c r="J3470" s="6">
        <f>(G3470&gt;1)*PMT('Dash Board'!$C$11/365,$U$4,-'Dash Board'!$C$19)</f>
        <v>108.80376961660664</v>
      </c>
      <c r="K3470" s="6">
        <f t="shared" si="382"/>
        <v>0</v>
      </c>
      <c r="L3470" s="8">
        <f t="shared" si="383"/>
        <v>166183.31406723554</v>
      </c>
      <c r="N3470" s="8">
        <f t="shared" si="381"/>
        <v>86.030578639099872</v>
      </c>
      <c r="O3470" s="8">
        <f>IF(E3469&lt;&gt;E3470,SUM($N$4:N3470)-SUM($O$3:O3469),0)</f>
        <v>0</v>
      </c>
      <c r="P3470" s="6">
        <f>IF(B3470&gt;0,SUM($O$4:O3470)-SUM($P$3:P3469),0)</f>
        <v>0</v>
      </c>
      <c r="Q3470" s="6">
        <f t="shared" si="384"/>
        <v>22.773190977506765</v>
      </c>
      <c r="R3470" s="8">
        <f>IF(E3469&lt;&gt;E3470,SUM($Q$4:Q3470)-SUM($R$3:R3469),0)</f>
        <v>0</v>
      </c>
      <c r="S3470" s="6">
        <f>IF(B3470&gt;0,SUM($R$4:R3470)-SUM($S$3:S3469),0)</f>
        <v>0</v>
      </c>
    </row>
    <row r="3471" spans="1:19">
      <c r="A3471">
        <f>IF(E3470&lt;&gt;E3471,COUNTIF($A$4:A3470,"&lt;&gt;0")+1,0)</f>
        <v>0</v>
      </c>
      <c r="B3471">
        <f>IF(A3471&lt;&gt;0,IF(MOD(A3471,3)=0,COUNTIF($B$4:B3470,"&lt;&gt;0")+1,0),0)</f>
        <v>0</v>
      </c>
      <c r="C3471" s="9">
        <f>'Dash Board'!$C$12+COUNT('Daily reducing balance'!$F$4:F3470)</f>
        <v>45197</v>
      </c>
      <c r="D3471">
        <f t="shared" si="378"/>
        <v>2023</v>
      </c>
      <c r="E3471">
        <f t="shared" si="379"/>
        <v>9</v>
      </c>
      <c r="F3471">
        <f>DAY('Dash Board'!$C$12+COUNT('Daily reducing balance'!$F$4:F3470))</f>
        <v>28</v>
      </c>
      <c r="G3471" s="8">
        <f t="shared" si="380"/>
        <v>166183.31406723554</v>
      </c>
      <c r="H3471" s="6">
        <f>G3471*'Dash Board'!$C$11/365</f>
        <v>47.806158841259538</v>
      </c>
      <c r="I3471" s="6">
        <f>H3471*'Dash Board'!$C$18/'Dash Board'!$C$11</f>
        <v>22.764837543456924</v>
      </c>
      <c r="J3471" s="6">
        <f>(G3471&gt;1)*PMT('Dash Board'!$C$11/365,$U$4,-'Dash Board'!$C$19)</f>
        <v>108.80376961660664</v>
      </c>
      <c r="K3471" s="6">
        <f t="shared" si="382"/>
        <v>0</v>
      </c>
      <c r="L3471" s="8">
        <f t="shared" si="383"/>
        <v>166122.31645646019</v>
      </c>
      <c r="N3471" s="8">
        <f t="shared" si="381"/>
        <v>86.038932073149724</v>
      </c>
      <c r="O3471" s="8">
        <f>IF(E3470&lt;&gt;E3471,SUM($N$4:N3471)-SUM($O$3:O3470),0)</f>
        <v>0</v>
      </c>
      <c r="P3471" s="6">
        <f>IF(B3471&gt;0,SUM($O$4:O3471)-SUM($P$3:P3470),0)</f>
        <v>0</v>
      </c>
      <c r="Q3471" s="6">
        <f t="shared" si="384"/>
        <v>22.764837543456924</v>
      </c>
      <c r="R3471" s="8">
        <f>IF(E3470&lt;&gt;E3471,SUM($Q$4:Q3471)-SUM($R$3:R3470),0)</f>
        <v>0</v>
      </c>
      <c r="S3471" s="6">
        <f>IF(B3471&gt;0,SUM($R$4:R3471)-SUM($S$3:S3470),0)</f>
        <v>0</v>
      </c>
    </row>
    <row r="3472" spans="1:19">
      <c r="A3472">
        <f>IF(E3471&lt;&gt;E3472,COUNTIF($A$4:A3471,"&lt;&gt;0")+1,0)</f>
        <v>0</v>
      </c>
      <c r="B3472">
        <f>IF(A3472&lt;&gt;0,IF(MOD(A3472,3)=0,COUNTIF($B$4:B3471,"&lt;&gt;0")+1,0),0)</f>
        <v>0</v>
      </c>
      <c r="C3472" s="9">
        <f>'Dash Board'!$C$12+COUNT('Daily reducing balance'!$F$4:F3471)</f>
        <v>45198</v>
      </c>
      <c r="D3472">
        <f t="shared" si="378"/>
        <v>2023</v>
      </c>
      <c r="E3472">
        <f t="shared" si="379"/>
        <v>9</v>
      </c>
      <c r="F3472">
        <f>DAY('Dash Board'!$C$12+COUNT('Daily reducing balance'!$F$4:F3471))</f>
        <v>29</v>
      </c>
      <c r="G3472" s="8">
        <f t="shared" si="380"/>
        <v>166122.31645646019</v>
      </c>
      <c r="H3472" s="6">
        <f>G3472*'Dash Board'!$C$11/365</f>
        <v>47.78861158336526</v>
      </c>
      <c r="I3472" s="6">
        <f>H3472*'Dash Board'!$C$18/'Dash Board'!$C$11</f>
        <v>22.756481706364411</v>
      </c>
      <c r="J3472" s="6">
        <f>(G3472&gt;1)*PMT('Dash Board'!$C$11/365,$U$4,-'Dash Board'!$C$19)</f>
        <v>108.80376961660664</v>
      </c>
      <c r="K3472" s="6">
        <f t="shared" si="382"/>
        <v>0</v>
      </c>
      <c r="L3472" s="8">
        <f t="shared" si="383"/>
        <v>166061.30129842693</v>
      </c>
      <c r="N3472" s="8">
        <f t="shared" si="381"/>
        <v>86.047287910242233</v>
      </c>
      <c r="O3472" s="8">
        <f>IF(E3471&lt;&gt;E3472,SUM($N$4:N3472)-SUM($O$3:O3471),0)</f>
        <v>0</v>
      </c>
      <c r="P3472" s="6">
        <f>IF(B3472&gt;0,SUM($O$4:O3472)-SUM($P$3:P3471),0)</f>
        <v>0</v>
      </c>
      <c r="Q3472" s="6">
        <f t="shared" si="384"/>
        <v>22.756481706364411</v>
      </c>
      <c r="R3472" s="8">
        <f>IF(E3471&lt;&gt;E3472,SUM($Q$4:Q3472)-SUM($R$3:R3471),0)</f>
        <v>0</v>
      </c>
      <c r="S3472" s="6">
        <f>IF(B3472&gt;0,SUM($R$4:R3472)-SUM($S$3:S3471),0)</f>
        <v>0</v>
      </c>
    </row>
    <row r="3473" spans="1:19">
      <c r="A3473">
        <f>IF(E3472&lt;&gt;E3473,COUNTIF($A$4:A3472,"&lt;&gt;0")+1,0)</f>
        <v>0</v>
      </c>
      <c r="B3473">
        <f>IF(A3473&lt;&gt;0,IF(MOD(A3473,3)=0,COUNTIF($B$4:B3472,"&lt;&gt;0")+1,0),0)</f>
        <v>0</v>
      </c>
      <c r="C3473" s="9">
        <f>'Dash Board'!$C$12+COUNT('Daily reducing balance'!$F$4:F3472)</f>
        <v>45199</v>
      </c>
      <c r="D3473">
        <f t="shared" si="378"/>
        <v>2023</v>
      </c>
      <c r="E3473">
        <f t="shared" si="379"/>
        <v>9</v>
      </c>
      <c r="F3473">
        <f>DAY('Dash Board'!$C$12+COUNT('Daily reducing balance'!$F$4:F3472))</f>
        <v>30</v>
      </c>
      <c r="G3473" s="8">
        <f t="shared" si="380"/>
        <v>166061.30129842693</v>
      </c>
      <c r="H3473" s="6">
        <f>G3473*'Dash Board'!$C$11/365</f>
        <v>47.771059277629661</v>
      </c>
      <c r="I3473" s="6">
        <f>H3473*'Dash Board'!$C$18/'Dash Board'!$C$11</f>
        <v>22.748123465537937</v>
      </c>
      <c r="J3473" s="6">
        <f>(G3473&gt;1)*PMT('Dash Board'!$C$11/365,$U$4,-'Dash Board'!$C$19)</f>
        <v>108.80376961660664</v>
      </c>
      <c r="K3473" s="6">
        <f t="shared" si="382"/>
        <v>0</v>
      </c>
      <c r="L3473" s="8">
        <f t="shared" si="383"/>
        <v>166000.26858808796</v>
      </c>
      <c r="N3473" s="8">
        <f t="shared" si="381"/>
        <v>86.055646151068714</v>
      </c>
      <c r="O3473" s="8">
        <f>IF(E3472&lt;&gt;E3473,SUM($N$4:N3473)-SUM($O$3:O3472),0)</f>
        <v>0</v>
      </c>
      <c r="P3473" s="6">
        <f>IF(B3473&gt;0,SUM($O$4:O3473)-SUM($P$3:P3472),0)</f>
        <v>0</v>
      </c>
      <c r="Q3473" s="6">
        <f t="shared" si="384"/>
        <v>22.748123465537937</v>
      </c>
      <c r="R3473" s="8">
        <f>IF(E3472&lt;&gt;E3473,SUM($Q$4:Q3473)-SUM($R$3:R3472),0)</f>
        <v>0</v>
      </c>
      <c r="S3473" s="6">
        <f>IF(B3473&gt;0,SUM($R$4:R3473)-SUM($S$3:S3472),0)</f>
        <v>0</v>
      </c>
    </row>
    <row r="3474" spans="1:19">
      <c r="A3474">
        <f>IF(E3473&lt;&gt;E3474,COUNTIF($A$4:A3473,"&lt;&gt;0")+1,0)</f>
        <v>114</v>
      </c>
      <c r="B3474">
        <f>IF(A3474&lt;&gt;0,IF(MOD(A3474,3)=0,COUNTIF($B$4:B3473,"&lt;&gt;0")+1,0),0)</f>
        <v>38</v>
      </c>
      <c r="C3474" s="9">
        <f>'Dash Board'!$C$12+COUNT('Daily reducing balance'!$F$4:F3473)</f>
        <v>45200</v>
      </c>
      <c r="D3474">
        <f t="shared" si="378"/>
        <v>2023</v>
      </c>
      <c r="E3474">
        <f t="shared" si="379"/>
        <v>10</v>
      </c>
      <c r="F3474">
        <f>DAY('Dash Board'!$C$12+COUNT('Daily reducing balance'!$F$4:F3473))</f>
        <v>1</v>
      </c>
      <c r="G3474" s="8">
        <f t="shared" si="380"/>
        <v>166000.26858808796</v>
      </c>
      <c r="H3474" s="6">
        <f>G3474*'Dash Board'!$C$11/365</f>
        <v>47.753501922600648</v>
      </c>
      <c r="I3474" s="6">
        <f>H3474*'Dash Board'!$C$18/'Dash Board'!$C$11</f>
        <v>22.739762820286025</v>
      </c>
      <c r="J3474" s="6">
        <f>(G3474&gt;1)*PMT('Dash Board'!$C$11/365,$U$4,-'Dash Board'!$C$19)</f>
        <v>108.80376961660664</v>
      </c>
      <c r="K3474" s="6">
        <f t="shared" si="382"/>
        <v>3372.9168581148047</v>
      </c>
      <c r="L3474" s="8">
        <f t="shared" si="383"/>
        <v>165939.21832039393</v>
      </c>
      <c r="N3474" s="8">
        <f t="shared" si="381"/>
        <v>86.064006796320626</v>
      </c>
      <c r="O3474" s="8">
        <f>IF(E3473&lt;&gt;E3474,SUM($N$4:N3474)-SUM($O$3:O3473),0)</f>
        <v>2578.2930662505387</v>
      </c>
      <c r="P3474" s="6">
        <f>IF(B3474&gt;0,SUM($O$4:O3474)-SUM($P$3:P3473),0)</f>
        <v>7883.1909896064317</v>
      </c>
      <c r="Q3474" s="6">
        <f t="shared" si="384"/>
        <v>22.739762820286025</v>
      </c>
      <c r="R3474" s="8">
        <f>IF(E3473&lt;&gt;E3474,SUM($Q$4:Q3474)-SUM($R$3:R3473),0)</f>
        <v>685.82002224770258</v>
      </c>
      <c r="S3474" s="6">
        <f>IF(B3474&gt;0,SUM($R$4:R3474)-SUM($S$3:S3473),0)</f>
        <v>2126.7558151213452</v>
      </c>
    </row>
    <row r="3475" spans="1:19">
      <c r="A3475">
        <f>IF(E3474&lt;&gt;E3475,COUNTIF($A$4:A3474,"&lt;&gt;0")+1,0)</f>
        <v>0</v>
      </c>
      <c r="B3475">
        <f>IF(A3475&lt;&gt;0,IF(MOD(A3475,3)=0,COUNTIF($B$4:B3474,"&lt;&gt;0")+1,0),0)</f>
        <v>0</v>
      </c>
      <c r="C3475" s="9">
        <f>'Dash Board'!$C$12+COUNT('Daily reducing balance'!$F$4:F3474)</f>
        <v>45201</v>
      </c>
      <c r="D3475">
        <f t="shared" si="378"/>
        <v>2023</v>
      </c>
      <c r="E3475">
        <f t="shared" si="379"/>
        <v>10</v>
      </c>
      <c r="F3475">
        <f>DAY('Dash Board'!$C$12+COUNT('Daily reducing balance'!$F$4:F3474))</f>
        <v>2</v>
      </c>
      <c r="G3475" s="8">
        <f t="shared" si="380"/>
        <v>165939.21832039393</v>
      </c>
      <c r="H3475" s="6">
        <f>G3475*'Dash Board'!$C$11/365</f>
        <v>47.735939516825653</v>
      </c>
      <c r="I3475" s="6">
        <f>H3475*'Dash Board'!$C$18/'Dash Board'!$C$11</f>
        <v>22.73139976991698</v>
      </c>
      <c r="J3475" s="6">
        <f>(G3475&gt;1)*PMT('Dash Board'!$C$11/365,$U$4,-'Dash Board'!$C$19)</f>
        <v>108.80376961660664</v>
      </c>
      <c r="K3475" s="6">
        <f t="shared" si="382"/>
        <v>0</v>
      </c>
      <c r="L3475" s="8">
        <f t="shared" si="383"/>
        <v>165878.15049029415</v>
      </c>
      <c r="N3475" s="8">
        <f t="shared" si="381"/>
        <v>86.072369846689668</v>
      </c>
      <c r="O3475" s="8">
        <f>IF(E3474&lt;&gt;E3475,SUM($N$4:N3475)-SUM($O$3:O3474),0)</f>
        <v>0</v>
      </c>
      <c r="P3475" s="6">
        <f>IF(B3475&gt;0,SUM($O$4:O3475)-SUM($P$3:P3474),0)</f>
        <v>0</v>
      </c>
      <c r="Q3475" s="6">
        <f t="shared" si="384"/>
        <v>22.73139976991698</v>
      </c>
      <c r="R3475" s="8">
        <f>IF(E3474&lt;&gt;E3475,SUM($Q$4:Q3475)-SUM($R$3:R3474),0)</f>
        <v>0</v>
      </c>
      <c r="S3475" s="6">
        <f>IF(B3475&gt;0,SUM($R$4:R3475)-SUM($S$3:S3474),0)</f>
        <v>0</v>
      </c>
    </row>
    <row r="3476" spans="1:19">
      <c r="A3476">
        <f>IF(E3475&lt;&gt;E3476,COUNTIF($A$4:A3475,"&lt;&gt;0")+1,0)</f>
        <v>0</v>
      </c>
      <c r="B3476">
        <f>IF(A3476&lt;&gt;0,IF(MOD(A3476,3)=0,COUNTIF($B$4:B3475,"&lt;&gt;0")+1,0),0)</f>
        <v>0</v>
      </c>
      <c r="C3476" s="9">
        <f>'Dash Board'!$C$12+COUNT('Daily reducing balance'!$F$4:F3475)</f>
        <v>45202</v>
      </c>
      <c r="D3476">
        <f t="shared" si="378"/>
        <v>2023</v>
      </c>
      <c r="E3476">
        <f t="shared" si="379"/>
        <v>10</v>
      </c>
      <c r="F3476">
        <f>DAY('Dash Board'!$C$12+COUNT('Daily reducing balance'!$F$4:F3475))</f>
        <v>3</v>
      </c>
      <c r="G3476" s="8">
        <f t="shared" si="380"/>
        <v>165878.15049029415</v>
      </c>
      <c r="H3476" s="6">
        <f>G3476*'Dash Board'!$C$11/365</f>
        <v>47.718372058851742</v>
      </c>
      <c r="I3476" s="6">
        <f>H3476*'Dash Board'!$C$18/'Dash Board'!$C$11</f>
        <v>22.723034313738925</v>
      </c>
      <c r="J3476" s="6">
        <f>(G3476&gt;1)*PMT('Dash Board'!$C$11/365,$U$4,-'Dash Board'!$C$19)</f>
        <v>108.80376961660664</v>
      </c>
      <c r="K3476" s="6">
        <f t="shared" si="382"/>
        <v>0</v>
      </c>
      <c r="L3476" s="8">
        <f t="shared" si="383"/>
        <v>165817.06509273639</v>
      </c>
      <c r="N3476" s="8">
        <f t="shared" si="381"/>
        <v>86.080735302867723</v>
      </c>
      <c r="O3476" s="8">
        <f>IF(E3475&lt;&gt;E3476,SUM($N$4:N3476)-SUM($O$3:O3475),0)</f>
        <v>0</v>
      </c>
      <c r="P3476" s="6">
        <f>IF(B3476&gt;0,SUM($O$4:O3476)-SUM($P$3:P3475),0)</f>
        <v>0</v>
      </c>
      <c r="Q3476" s="6">
        <f t="shared" si="384"/>
        <v>22.723034313738925</v>
      </c>
      <c r="R3476" s="8">
        <f>IF(E3475&lt;&gt;E3476,SUM($Q$4:Q3476)-SUM($R$3:R3475),0)</f>
        <v>0</v>
      </c>
      <c r="S3476" s="6">
        <f>IF(B3476&gt;0,SUM($R$4:R3476)-SUM($S$3:S3475),0)</f>
        <v>0</v>
      </c>
    </row>
    <row r="3477" spans="1:19">
      <c r="A3477">
        <f>IF(E3476&lt;&gt;E3477,COUNTIF($A$4:A3476,"&lt;&gt;0")+1,0)</f>
        <v>0</v>
      </c>
      <c r="B3477">
        <f>IF(A3477&lt;&gt;0,IF(MOD(A3477,3)=0,COUNTIF($B$4:B3476,"&lt;&gt;0")+1,0),0)</f>
        <v>0</v>
      </c>
      <c r="C3477" s="9">
        <f>'Dash Board'!$C$12+COUNT('Daily reducing balance'!$F$4:F3476)</f>
        <v>45203</v>
      </c>
      <c r="D3477">
        <f t="shared" si="378"/>
        <v>2023</v>
      </c>
      <c r="E3477">
        <f t="shared" si="379"/>
        <v>10</v>
      </c>
      <c r="F3477">
        <f>DAY('Dash Board'!$C$12+COUNT('Daily reducing balance'!$F$4:F3476))</f>
        <v>4</v>
      </c>
      <c r="G3477" s="8">
        <f t="shared" si="380"/>
        <v>165817.06509273639</v>
      </c>
      <c r="H3477" s="6">
        <f>G3477*'Dash Board'!$C$11/365</f>
        <v>47.700799547225536</v>
      </c>
      <c r="I3477" s="6">
        <f>H3477*'Dash Board'!$C$18/'Dash Board'!$C$11</f>
        <v>22.714666451059777</v>
      </c>
      <c r="J3477" s="6">
        <f>(G3477&gt;1)*PMT('Dash Board'!$C$11/365,$U$4,-'Dash Board'!$C$19)</f>
        <v>108.80376961660664</v>
      </c>
      <c r="K3477" s="6">
        <f t="shared" si="382"/>
        <v>0</v>
      </c>
      <c r="L3477" s="8">
        <f t="shared" si="383"/>
        <v>165755.962122667</v>
      </c>
      <c r="N3477" s="8">
        <f t="shared" si="381"/>
        <v>86.089103165546874</v>
      </c>
      <c r="O3477" s="8">
        <f>IF(E3476&lt;&gt;E3477,SUM($N$4:N3477)-SUM($O$3:O3476),0)</f>
        <v>0</v>
      </c>
      <c r="P3477" s="6">
        <f>IF(B3477&gt;0,SUM($O$4:O3477)-SUM($P$3:P3476),0)</f>
        <v>0</v>
      </c>
      <c r="Q3477" s="6">
        <f t="shared" si="384"/>
        <v>22.714666451059777</v>
      </c>
      <c r="R3477" s="8">
        <f>IF(E3476&lt;&gt;E3477,SUM($Q$4:Q3477)-SUM($R$3:R3476),0)</f>
        <v>0</v>
      </c>
      <c r="S3477" s="6">
        <f>IF(B3477&gt;0,SUM($R$4:R3477)-SUM($S$3:S3476),0)</f>
        <v>0</v>
      </c>
    </row>
    <row r="3478" spans="1:19">
      <c r="A3478">
        <f>IF(E3477&lt;&gt;E3478,COUNTIF($A$4:A3477,"&lt;&gt;0")+1,0)</f>
        <v>0</v>
      </c>
      <c r="B3478">
        <f>IF(A3478&lt;&gt;0,IF(MOD(A3478,3)=0,COUNTIF($B$4:B3477,"&lt;&gt;0")+1,0),0)</f>
        <v>0</v>
      </c>
      <c r="C3478" s="9">
        <f>'Dash Board'!$C$12+COUNT('Daily reducing balance'!$F$4:F3477)</f>
        <v>45204</v>
      </c>
      <c r="D3478">
        <f t="shared" si="378"/>
        <v>2023</v>
      </c>
      <c r="E3478">
        <f t="shared" si="379"/>
        <v>10</v>
      </c>
      <c r="F3478">
        <f>DAY('Dash Board'!$C$12+COUNT('Daily reducing balance'!$F$4:F3477))</f>
        <v>5</v>
      </c>
      <c r="G3478" s="8">
        <f t="shared" si="380"/>
        <v>165755.962122667</v>
      </c>
      <c r="H3478" s="6">
        <f>G3478*'Dash Board'!$C$11/365</f>
        <v>47.683221980493244</v>
      </c>
      <c r="I3478" s="6">
        <f>H3478*'Dash Board'!$C$18/'Dash Board'!$C$11</f>
        <v>22.706296181187263</v>
      </c>
      <c r="J3478" s="6">
        <f>(G3478&gt;1)*PMT('Dash Board'!$C$11/365,$U$4,-'Dash Board'!$C$19)</f>
        <v>108.80376961660664</v>
      </c>
      <c r="K3478" s="6">
        <f t="shared" si="382"/>
        <v>0</v>
      </c>
      <c r="L3478" s="8">
        <f t="shared" si="383"/>
        <v>165694.84157503088</v>
      </c>
      <c r="N3478" s="8">
        <f t="shared" si="381"/>
        <v>86.097473435419374</v>
      </c>
      <c r="O3478" s="8">
        <f>IF(E3477&lt;&gt;E3478,SUM($N$4:N3478)-SUM($O$3:O3477),0)</f>
        <v>0</v>
      </c>
      <c r="P3478" s="6">
        <f>IF(B3478&gt;0,SUM($O$4:O3478)-SUM($P$3:P3477),0)</f>
        <v>0</v>
      </c>
      <c r="Q3478" s="6">
        <f t="shared" si="384"/>
        <v>22.706296181187263</v>
      </c>
      <c r="R3478" s="8">
        <f>IF(E3477&lt;&gt;E3478,SUM($Q$4:Q3478)-SUM($R$3:R3477),0)</f>
        <v>0</v>
      </c>
      <c r="S3478" s="6">
        <f>IF(B3478&gt;0,SUM($R$4:R3478)-SUM($S$3:S3477),0)</f>
        <v>0</v>
      </c>
    </row>
    <row r="3479" spans="1:19">
      <c r="A3479">
        <f>IF(E3478&lt;&gt;E3479,COUNTIF($A$4:A3478,"&lt;&gt;0")+1,0)</f>
        <v>0</v>
      </c>
      <c r="B3479">
        <f>IF(A3479&lt;&gt;0,IF(MOD(A3479,3)=0,COUNTIF($B$4:B3478,"&lt;&gt;0")+1,0),0)</f>
        <v>0</v>
      </c>
      <c r="C3479" s="9">
        <f>'Dash Board'!$C$12+COUNT('Daily reducing balance'!$F$4:F3478)</f>
        <v>45205</v>
      </c>
      <c r="D3479">
        <f t="shared" si="378"/>
        <v>2023</v>
      </c>
      <c r="E3479">
        <f t="shared" si="379"/>
        <v>10</v>
      </c>
      <c r="F3479">
        <f>DAY('Dash Board'!$C$12+COUNT('Daily reducing balance'!$F$4:F3478))</f>
        <v>6</v>
      </c>
      <c r="G3479" s="8">
        <f t="shared" si="380"/>
        <v>165694.84157503088</v>
      </c>
      <c r="H3479" s="6">
        <f>G3479*'Dash Board'!$C$11/365</f>
        <v>47.665639357200668</v>
      </c>
      <c r="I3479" s="6">
        <f>H3479*'Dash Board'!$C$18/'Dash Board'!$C$11</f>
        <v>22.697923503428893</v>
      </c>
      <c r="J3479" s="6">
        <f>(G3479&gt;1)*PMT('Dash Board'!$C$11/365,$U$4,-'Dash Board'!$C$19)</f>
        <v>108.80376961660664</v>
      </c>
      <c r="K3479" s="6">
        <f t="shared" si="382"/>
        <v>0</v>
      </c>
      <c r="L3479" s="8">
        <f t="shared" si="383"/>
        <v>165633.70344477147</v>
      </c>
      <c r="N3479" s="8">
        <f t="shared" si="381"/>
        <v>86.105846113177748</v>
      </c>
      <c r="O3479" s="8">
        <f>IF(E3478&lt;&gt;E3479,SUM($N$4:N3479)-SUM($O$3:O3478),0)</f>
        <v>0</v>
      </c>
      <c r="P3479" s="6">
        <f>IF(B3479&gt;0,SUM($O$4:O3479)-SUM($P$3:P3478),0)</f>
        <v>0</v>
      </c>
      <c r="Q3479" s="6">
        <f t="shared" si="384"/>
        <v>22.697923503428893</v>
      </c>
      <c r="R3479" s="8">
        <f>IF(E3478&lt;&gt;E3479,SUM($Q$4:Q3479)-SUM($R$3:R3478),0)</f>
        <v>0</v>
      </c>
      <c r="S3479" s="6">
        <f>IF(B3479&gt;0,SUM($R$4:R3479)-SUM($S$3:S3478),0)</f>
        <v>0</v>
      </c>
    </row>
    <row r="3480" spans="1:19">
      <c r="A3480">
        <f>IF(E3479&lt;&gt;E3480,COUNTIF($A$4:A3479,"&lt;&gt;0")+1,0)</f>
        <v>0</v>
      </c>
      <c r="B3480">
        <f>IF(A3480&lt;&gt;0,IF(MOD(A3480,3)=0,COUNTIF($B$4:B3479,"&lt;&gt;0")+1,0),0)</f>
        <v>0</v>
      </c>
      <c r="C3480" s="9">
        <f>'Dash Board'!$C$12+COUNT('Daily reducing balance'!$F$4:F3479)</f>
        <v>45206</v>
      </c>
      <c r="D3480">
        <f t="shared" si="378"/>
        <v>2023</v>
      </c>
      <c r="E3480">
        <f t="shared" si="379"/>
        <v>10</v>
      </c>
      <c r="F3480">
        <f>DAY('Dash Board'!$C$12+COUNT('Daily reducing balance'!$F$4:F3479))</f>
        <v>7</v>
      </c>
      <c r="G3480" s="8">
        <f t="shared" si="380"/>
        <v>165633.70344477147</v>
      </c>
      <c r="H3480" s="6">
        <f>G3480*'Dash Board'!$C$11/365</f>
        <v>47.648051675893157</v>
      </c>
      <c r="I3480" s="6">
        <f>H3480*'Dash Board'!$C$18/'Dash Board'!$C$11</f>
        <v>22.689548417091981</v>
      </c>
      <c r="J3480" s="6">
        <f>(G3480&gt;1)*PMT('Dash Board'!$C$11/365,$U$4,-'Dash Board'!$C$19)</f>
        <v>108.80376961660664</v>
      </c>
      <c r="K3480" s="6">
        <f t="shared" si="382"/>
        <v>0</v>
      </c>
      <c r="L3480" s="8">
        <f t="shared" si="383"/>
        <v>165572.54772683076</v>
      </c>
      <c r="N3480" s="8">
        <f t="shared" si="381"/>
        <v>86.11422119951466</v>
      </c>
      <c r="O3480" s="8">
        <f>IF(E3479&lt;&gt;E3480,SUM($N$4:N3480)-SUM($O$3:O3479),0)</f>
        <v>0</v>
      </c>
      <c r="P3480" s="6">
        <f>IF(B3480&gt;0,SUM($O$4:O3480)-SUM($P$3:P3479),0)</f>
        <v>0</v>
      </c>
      <c r="Q3480" s="6">
        <f t="shared" si="384"/>
        <v>22.689548417091981</v>
      </c>
      <c r="R3480" s="8">
        <f>IF(E3479&lt;&gt;E3480,SUM($Q$4:Q3480)-SUM($R$3:R3479),0)</f>
        <v>0</v>
      </c>
      <c r="S3480" s="6">
        <f>IF(B3480&gt;0,SUM($R$4:R3480)-SUM($S$3:S3479),0)</f>
        <v>0</v>
      </c>
    </row>
    <row r="3481" spans="1:19">
      <c r="A3481">
        <f>IF(E3480&lt;&gt;E3481,COUNTIF($A$4:A3480,"&lt;&gt;0")+1,0)</f>
        <v>0</v>
      </c>
      <c r="B3481">
        <f>IF(A3481&lt;&gt;0,IF(MOD(A3481,3)=0,COUNTIF($B$4:B3480,"&lt;&gt;0")+1,0),0)</f>
        <v>0</v>
      </c>
      <c r="C3481" s="9">
        <f>'Dash Board'!$C$12+COUNT('Daily reducing balance'!$F$4:F3480)</f>
        <v>45207</v>
      </c>
      <c r="D3481">
        <f t="shared" si="378"/>
        <v>2023</v>
      </c>
      <c r="E3481">
        <f t="shared" si="379"/>
        <v>10</v>
      </c>
      <c r="F3481">
        <f>DAY('Dash Board'!$C$12+COUNT('Daily reducing balance'!$F$4:F3480))</f>
        <v>8</v>
      </c>
      <c r="G3481" s="8">
        <f t="shared" si="380"/>
        <v>165572.54772683076</v>
      </c>
      <c r="H3481" s="6">
        <f>G3481*'Dash Board'!$C$11/365</f>
        <v>47.630458935115698</v>
      </c>
      <c r="I3481" s="6">
        <f>H3481*'Dash Board'!$C$18/'Dash Board'!$C$11</f>
        <v>22.681170921483666</v>
      </c>
      <c r="J3481" s="6">
        <f>(G3481&gt;1)*PMT('Dash Board'!$C$11/365,$U$4,-'Dash Board'!$C$19)</f>
        <v>108.80376961660664</v>
      </c>
      <c r="K3481" s="6">
        <f t="shared" si="382"/>
        <v>0</v>
      </c>
      <c r="L3481" s="8">
        <f t="shared" si="383"/>
        <v>165511.37441614925</v>
      </c>
      <c r="N3481" s="8">
        <f t="shared" si="381"/>
        <v>86.122598695122974</v>
      </c>
      <c r="O3481" s="8">
        <f>IF(E3480&lt;&gt;E3481,SUM($N$4:N3481)-SUM($O$3:O3480),0)</f>
        <v>0</v>
      </c>
      <c r="P3481" s="6">
        <f>IF(B3481&gt;0,SUM($O$4:O3481)-SUM($P$3:P3480),0)</f>
        <v>0</v>
      </c>
      <c r="Q3481" s="6">
        <f t="shared" si="384"/>
        <v>22.681170921483666</v>
      </c>
      <c r="R3481" s="8">
        <f>IF(E3480&lt;&gt;E3481,SUM($Q$4:Q3481)-SUM($R$3:R3480),0)</f>
        <v>0</v>
      </c>
      <c r="S3481" s="6">
        <f>IF(B3481&gt;0,SUM($R$4:R3481)-SUM($S$3:S3480),0)</f>
        <v>0</v>
      </c>
    </row>
    <row r="3482" spans="1:19">
      <c r="A3482">
        <f>IF(E3481&lt;&gt;E3482,COUNTIF($A$4:A3481,"&lt;&gt;0")+1,0)</f>
        <v>0</v>
      </c>
      <c r="B3482">
        <f>IF(A3482&lt;&gt;0,IF(MOD(A3482,3)=0,COUNTIF($B$4:B3481,"&lt;&gt;0")+1,0),0)</f>
        <v>0</v>
      </c>
      <c r="C3482" s="9">
        <f>'Dash Board'!$C$12+COUNT('Daily reducing balance'!$F$4:F3481)</f>
        <v>45208</v>
      </c>
      <c r="D3482">
        <f t="shared" si="378"/>
        <v>2023</v>
      </c>
      <c r="E3482">
        <f t="shared" si="379"/>
        <v>10</v>
      </c>
      <c r="F3482">
        <f>DAY('Dash Board'!$C$12+COUNT('Daily reducing balance'!$F$4:F3481))</f>
        <v>9</v>
      </c>
      <c r="G3482" s="8">
        <f t="shared" si="380"/>
        <v>165511.37441614925</v>
      </c>
      <c r="H3482" s="6">
        <f>G3482*'Dash Board'!$C$11/365</f>
        <v>47.6128611334128</v>
      </c>
      <c r="I3482" s="6">
        <f>H3482*'Dash Board'!$C$18/'Dash Board'!$C$11</f>
        <v>22.67279101591086</v>
      </c>
      <c r="J3482" s="6">
        <f>(G3482&gt;1)*PMT('Dash Board'!$C$11/365,$U$4,-'Dash Board'!$C$19)</f>
        <v>108.80376961660664</v>
      </c>
      <c r="K3482" s="6">
        <f t="shared" si="382"/>
        <v>0</v>
      </c>
      <c r="L3482" s="8">
        <f t="shared" si="383"/>
        <v>165450.18350766605</v>
      </c>
      <c r="N3482" s="8">
        <f t="shared" si="381"/>
        <v>86.130978600695784</v>
      </c>
      <c r="O3482" s="8">
        <f>IF(E3481&lt;&gt;E3482,SUM($N$4:N3482)-SUM($O$3:O3481),0)</f>
        <v>0</v>
      </c>
      <c r="P3482" s="6">
        <f>IF(B3482&gt;0,SUM($O$4:O3482)-SUM($P$3:P3481),0)</f>
        <v>0</v>
      </c>
      <c r="Q3482" s="6">
        <f t="shared" si="384"/>
        <v>22.67279101591086</v>
      </c>
      <c r="R3482" s="8">
        <f>IF(E3481&lt;&gt;E3482,SUM($Q$4:Q3482)-SUM($R$3:R3481),0)</f>
        <v>0</v>
      </c>
      <c r="S3482" s="6">
        <f>IF(B3482&gt;0,SUM($R$4:R3482)-SUM($S$3:S3481),0)</f>
        <v>0</v>
      </c>
    </row>
    <row r="3483" spans="1:19">
      <c r="A3483">
        <f>IF(E3482&lt;&gt;E3483,COUNTIF($A$4:A3482,"&lt;&gt;0")+1,0)</f>
        <v>0</v>
      </c>
      <c r="B3483">
        <f>IF(A3483&lt;&gt;0,IF(MOD(A3483,3)=0,COUNTIF($B$4:B3482,"&lt;&gt;0")+1,0),0)</f>
        <v>0</v>
      </c>
      <c r="C3483" s="9">
        <f>'Dash Board'!$C$12+COUNT('Daily reducing balance'!$F$4:F3482)</f>
        <v>45209</v>
      </c>
      <c r="D3483">
        <f t="shared" si="378"/>
        <v>2023</v>
      </c>
      <c r="E3483">
        <f t="shared" si="379"/>
        <v>10</v>
      </c>
      <c r="F3483">
        <f>DAY('Dash Board'!$C$12+COUNT('Daily reducing balance'!$F$4:F3482))</f>
        <v>10</v>
      </c>
      <c r="G3483" s="8">
        <f t="shared" si="380"/>
        <v>165450.18350766605</v>
      </c>
      <c r="H3483" s="6">
        <f>G3483*'Dash Board'!$C$11/365</f>
        <v>47.595258269328589</v>
      </c>
      <c r="I3483" s="6">
        <f>H3483*'Dash Board'!$C$18/'Dash Board'!$C$11</f>
        <v>22.664408699680283</v>
      </c>
      <c r="J3483" s="6">
        <f>(G3483&gt;1)*PMT('Dash Board'!$C$11/365,$U$4,-'Dash Board'!$C$19)</f>
        <v>108.80376961660664</v>
      </c>
      <c r="K3483" s="6">
        <f t="shared" si="382"/>
        <v>0</v>
      </c>
      <c r="L3483" s="8">
        <f t="shared" si="383"/>
        <v>165388.97499631878</v>
      </c>
      <c r="N3483" s="8">
        <f t="shared" si="381"/>
        <v>86.139360916926364</v>
      </c>
      <c r="O3483" s="8">
        <f>IF(E3482&lt;&gt;E3483,SUM($N$4:N3483)-SUM($O$3:O3482),0)</f>
        <v>0</v>
      </c>
      <c r="P3483" s="6">
        <f>IF(B3483&gt;0,SUM($O$4:O3483)-SUM($P$3:P3482),0)</f>
        <v>0</v>
      </c>
      <c r="Q3483" s="6">
        <f t="shared" si="384"/>
        <v>22.664408699680283</v>
      </c>
      <c r="R3483" s="8">
        <f>IF(E3482&lt;&gt;E3483,SUM($Q$4:Q3483)-SUM($R$3:R3482),0)</f>
        <v>0</v>
      </c>
      <c r="S3483" s="6">
        <f>IF(B3483&gt;0,SUM($R$4:R3483)-SUM($S$3:S3482),0)</f>
        <v>0</v>
      </c>
    </row>
    <row r="3484" spans="1:19">
      <c r="A3484">
        <f>IF(E3483&lt;&gt;E3484,COUNTIF($A$4:A3483,"&lt;&gt;0")+1,0)</f>
        <v>0</v>
      </c>
      <c r="B3484">
        <f>IF(A3484&lt;&gt;0,IF(MOD(A3484,3)=0,COUNTIF($B$4:B3483,"&lt;&gt;0")+1,0),0)</f>
        <v>0</v>
      </c>
      <c r="C3484" s="9">
        <f>'Dash Board'!$C$12+COUNT('Daily reducing balance'!$F$4:F3483)</f>
        <v>45210</v>
      </c>
      <c r="D3484">
        <f t="shared" si="378"/>
        <v>2023</v>
      </c>
      <c r="E3484">
        <f t="shared" si="379"/>
        <v>10</v>
      </c>
      <c r="F3484">
        <f>DAY('Dash Board'!$C$12+COUNT('Daily reducing balance'!$F$4:F3483))</f>
        <v>11</v>
      </c>
      <c r="G3484" s="8">
        <f t="shared" si="380"/>
        <v>165388.97499631878</v>
      </c>
      <c r="H3484" s="6">
        <f>G3484*'Dash Board'!$C$11/365</f>
        <v>47.577650341406773</v>
      </c>
      <c r="I3484" s="6">
        <f>H3484*'Dash Board'!$C$18/'Dash Board'!$C$11</f>
        <v>22.656023972098467</v>
      </c>
      <c r="J3484" s="6">
        <f>(G3484&gt;1)*PMT('Dash Board'!$C$11/365,$U$4,-'Dash Board'!$C$19)</f>
        <v>108.80376961660664</v>
      </c>
      <c r="K3484" s="6">
        <f t="shared" si="382"/>
        <v>0</v>
      </c>
      <c r="L3484" s="8">
        <f t="shared" si="383"/>
        <v>165327.74887704357</v>
      </c>
      <c r="N3484" s="8">
        <f t="shared" si="381"/>
        <v>86.147745644508177</v>
      </c>
      <c r="O3484" s="8">
        <f>IF(E3483&lt;&gt;E3484,SUM($N$4:N3484)-SUM($O$3:O3483),0)</f>
        <v>0</v>
      </c>
      <c r="P3484" s="6">
        <f>IF(B3484&gt;0,SUM($O$4:O3484)-SUM($P$3:P3483),0)</f>
        <v>0</v>
      </c>
      <c r="Q3484" s="6">
        <f t="shared" si="384"/>
        <v>22.656023972098467</v>
      </c>
      <c r="R3484" s="8">
        <f>IF(E3483&lt;&gt;E3484,SUM($Q$4:Q3484)-SUM($R$3:R3483),0)</f>
        <v>0</v>
      </c>
      <c r="S3484" s="6">
        <f>IF(B3484&gt;0,SUM($R$4:R3484)-SUM($S$3:S3483),0)</f>
        <v>0</v>
      </c>
    </row>
    <row r="3485" spans="1:19">
      <c r="A3485">
        <f>IF(E3484&lt;&gt;E3485,COUNTIF($A$4:A3484,"&lt;&gt;0")+1,0)</f>
        <v>0</v>
      </c>
      <c r="B3485">
        <f>IF(A3485&lt;&gt;0,IF(MOD(A3485,3)=0,COUNTIF($B$4:B3484,"&lt;&gt;0")+1,0),0)</f>
        <v>0</v>
      </c>
      <c r="C3485" s="9">
        <f>'Dash Board'!$C$12+COUNT('Daily reducing balance'!$F$4:F3484)</f>
        <v>45211</v>
      </c>
      <c r="D3485">
        <f t="shared" si="378"/>
        <v>2023</v>
      </c>
      <c r="E3485">
        <f t="shared" si="379"/>
        <v>10</v>
      </c>
      <c r="F3485">
        <f>DAY('Dash Board'!$C$12+COUNT('Daily reducing balance'!$F$4:F3484))</f>
        <v>12</v>
      </c>
      <c r="G3485" s="8">
        <f t="shared" si="380"/>
        <v>165327.74887704357</v>
      </c>
      <c r="H3485" s="6">
        <f>G3485*'Dash Board'!$C$11/365</f>
        <v>47.560037348190612</v>
      </c>
      <c r="I3485" s="6">
        <f>H3485*'Dash Board'!$C$18/'Dash Board'!$C$11</f>
        <v>22.647636832471722</v>
      </c>
      <c r="J3485" s="6">
        <f>(G3485&gt;1)*PMT('Dash Board'!$C$11/365,$U$4,-'Dash Board'!$C$19)</f>
        <v>108.80376961660664</v>
      </c>
      <c r="K3485" s="6">
        <f t="shared" si="382"/>
        <v>0</v>
      </c>
      <c r="L3485" s="8">
        <f t="shared" si="383"/>
        <v>165266.50514477515</v>
      </c>
      <c r="N3485" s="8">
        <f t="shared" si="381"/>
        <v>86.156132784134925</v>
      </c>
      <c r="O3485" s="8">
        <f>IF(E3484&lt;&gt;E3485,SUM($N$4:N3485)-SUM($O$3:O3484),0)</f>
        <v>0</v>
      </c>
      <c r="P3485" s="6">
        <f>IF(B3485&gt;0,SUM($O$4:O3485)-SUM($P$3:P3484),0)</f>
        <v>0</v>
      </c>
      <c r="Q3485" s="6">
        <f t="shared" si="384"/>
        <v>22.647636832471722</v>
      </c>
      <c r="R3485" s="8">
        <f>IF(E3484&lt;&gt;E3485,SUM($Q$4:Q3485)-SUM($R$3:R3484),0)</f>
        <v>0</v>
      </c>
      <c r="S3485" s="6">
        <f>IF(B3485&gt;0,SUM($R$4:R3485)-SUM($S$3:S3484),0)</f>
        <v>0</v>
      </c>
    </row>
    <row r="3486" spans="1:19">
      <c r="A3486">
        <f>IF(E3485&lt;&gt;E3486,COUNTIF($A$4:A3485,"&lt;&gt;0")+1,0)</f>
        <v>0</v>
      </c>
      <c r="B3486">
        <f>IF(A3486&lt;&gt;0,IF(MOD(A3486,3)=0,COUNTIF($B$4:B3485,"&lt;&gt;0")+1,0),0)</f>
        <v>0</v>
      </c>
      <c r="C3486" s="9">
        <f>'Dash Board'!$C$12+COUNT('Daily reducing balance'!$F$4:F3485)</f>
        <v>45212</v>
      </c>
      <c r="D3486">
        <f t="shared" si="378"/>
        <v>2023</v>
      </c>
      <c r="E3486">
        <f t="shared" si="379"/>
        <v>10</v>
      </c>
      <c r="F3486">
        <f>DAY('Dash Board'!$C$12+COUNT('Daily reducing balance'!$F$4:F3485))</f>
        <v>13</v>
      </c>
      <c r="G3486" s="8">
        <f t="shared" si="380"/>
        <v>165266.50514477515</v>
      </c>
      <c r="H3486" s="6">
        <f>G3486*'Dash Board'!$C$11/365</f>
        <v>47.542419288222987</v>
      </c>
      <c r="I3486" s="6">
        <f>H3486*'Dash Board'!$C$18/'Dash Board'!$C$11</f>
        <v>22.639247280106183</v>
      </c>
      <c r="J3486" s="6">
        <f>(G3486&gt;1)*PMT('Dash Board'!$C$11/365,$U$4,-'Dash Board'!$C$19)</f>
        <v>108.80376961660664</v>
      </c>
      <c r="K3486" s="6">
        <f t="shared" si="382"/>
        <v>0</v>
      </c>
      <c r="L3486" s="8">
        <f t="shared" si="383"/>
        <v>165205.24379444675</v>
      </c>
      <c r="N3486" s="8">
        <f t="shared" si="381"/>
        <v>86.164522336500454</v>
      </c>
      <c r="O3486" s="8">
        <f>IF(E3485&lt;&gt;E3486,SUM($N$4:N3486)-SUM($O$3:O3485),0)</f>
        <v>0</v>
      </c>
      <c r="P3486" s="6">
        <f>IF(B3486&gt;0,SUM($O$4:O3486)-SUM($P$3:P3485),0)</f>
        <v>0</v>
      </c>
      <c r="Q3486" s="6">
        <f t="shared" si="384"/>
        <v>22.639247280106183</v>
      </c>
      <c r="R3486" s="8">
        <f>IF(E3485&lt;&gt;E3486,SUM($Q$4:Q3486)-SUM($R$3:R3485),0)</f>
        <v>0</v>
      </c>
      <c r="S3486" s="6">
        <f>IF(B3486&gt;0,SUM($R$4:R3486)-SUM($S$3:S3485),0)</f>
        <v>0</v>
      </c>
    </row>
    <row r="3487" spans="1:19">
      <c r="A3487">
        <f>IF(E3486&lt;&gt;E3487,COUNTIF($A$4:A3486,"&lt;&gt;0")+1,0)</f>
        <v>0</v>
      </c>
      <c r="B3487">
        <f>IF(A3487&lt;&gt;0,IF(MOD(A3487,3)=0,COUNTIF($B$4:B3486,"&lt;&gt;0")+1,0),0)</f>
        <v>0</v>
      </c>
      <c r="C3487" s="9">
        <f>'Dash Board'!$C$12+COUNT('Daily reducing balance'!$F$4:F3486)</f>
        <v>45213</v>
      </c>
      <c r="D3487">
        <f t="shared" si="378"/>
        <v>2023</v>
      </c>
      <c r="E3487">
        <f t="shared" si="379"/>
        <v>10</v>
      </c>
      <c r="F3487">
        <f>DAY('Dash Board'!$C$12+COUNT('Daily reducing balance'!$F$4:F3486))</f>
        <v>14</v>
      </c>
      <c r="G3487" s="8">
        <f t="shared" si="380"/>
        <v>165205.24379444675</v>
      </c>
      <c r="H3487" s="6">
        <f>G3487*'Dash Board'!$C$11/365</f>
        <v>47.524796160046321</v>
      </c>
      <c r="I3487" s="6">
        <f>H3487*'Dash Board'!$C$18/'Dash Board'!$C$11</f>
        <v>22.630855314307773</v>
      </c>
      <c r="J3487" s="6">
        <f>(G3487&gt;1)*PMT('Dash Board'!$C$11/365,$U$4,-'Dash Board'!$C$19)</f>
        <v>108.80376961660664</v>
      </c>
      <c r="K3487" s="6">
        <f t="shared" si="382"/>
        <v>0</v>
      </c>
      <c r="L3487" s="8">
        <f t="shared" si="383"/>
        <v>165143.96482099019</v>
      </c>
      <c r="N3487" s="8">
        <f t="shared" si="381"/>
        <v>86.172914302298864</v>
      </c>
      <c r="O3487" s="8">
        <f>IF(E3486&lt;&gt;E3487,SUM($N$4:N3487)-SUM($O$3:O3486),0)</f>
        <v>0</v>
      </c>
      <c r="P3487" s="6">
        <f>IF(B3487&gt;0,SUM($O$4:O3487)-SUM($P$3:P3486),0)</f>
        <v>0</v>
      </c>
      <c r="Q3487" s="6">
        <f t="shared" si="384"/>
        <v>22.630855314307773</v>
      </c>
      <c r="R3487" s="8">
        <f>IF(E3486&lt;&gt;E3487,SUM($Q$4:Q3487)-SUM($R$3:R3486),0)</f>
        <v>0</v>
      </c>
      <c r="S3487" s="6">
        <f>IF(B3487&gt;0,SUM($R$4:R3487)-SUM($S$3:S3486),0)</f>
        <v>0</v>
      </c>
    </row>
    <row r="3488" spans="1:19">
      <c r="A3488">
        <f>IF(E3487&lt;&gt;E3488,COUNTIF($A$4:A3487,"&lt;&gt;0")+1,0)</f>
        <v>0</v>
      </c>
      <c r="B3488">
        <f>IF(A3488&lt;&gt;0,IF(MOD(A3488,3)=0,COUNTIF($B$4:B3487,"&lt;&gt;0")+1,0),0)</f>
        <v>0</v>
      </c>
      <c r="C3488" s="9">
        <f>'Dash Board'!$C$12+COUNT('Daily reducing balance'!$F$4:F3487)</f>
        <v>45214</v>
      </c>
      <c r="D3488">
        <f t="shared" si="378"/>
        <v>2023</v>
      </c>
      <c r="E3488">
        <f t="shared" si="379"/>
        <v>10</v>
      </c>
      <c r="F3488">
        <f>DAY('Dash Board'!$C$12+COUNT('Daily reducing balance'!$F$4:F3487))</f>
        <v>15</v>
      </c>
      <c r="G3488" s="8">
        <f t="shared" si="380"/>
        <v>165143.96482099019</v>
      </c>
      <c r="H3488" s="6">
        <f>G3488*'Dash Board'!$C$11/365</f>
        <v>47.507167962202658</v>
      </c>
      <c r="I3488" s="6">
        <f>H3488*'Dash Board'!$C$18/'Dash Board'!$C$11</f>
        <v>22.622460934382222</v>
      </c>
      <c r="J3488" s="6">
        <f>(G3488&gt;1)*PMT('Dash Board'!$C$11/365,$U$4,-'Dash Board'!$C$19)</f>
        <v>108.80376961660664</v>
      </c>
      <c r="K3488" s="6">
        <f t="shared" si="382"/>
        <v>0</v>
      </c>
      <c r="L3488" s="8">
        <f t="shared" si="383"/>
        <v>165082.66821933578</v>
      </c>
      <c r="N3488" s="8">
        <f t="shared" si="381"/>
        <v>86.181308682224426</v>
      </c>
      <c r="O3488" s="8">
        <f>IF(E3487&lt;&gt;E3488,SUM($N$4:N3488)-SUM($O$3:O3487),0)</f>
        <v>0</v>
      </c>
      <c r="P3488" s="6">
        <f>IF(B3488&gt;0,SUM($O$4:O3488)-SUM($P$3:P3487),0)</f>
        <v>0</v>
      </c>
      <c r="Q3488" s="6">
        <f t="shared" si="384"/>
        <v>22.622460934382222</v>
      </c>
      <c r="R3488" s="8">
        <f>IF(E3487&lt;&gt;E3488,SUM($Q$4:Q3488)-SUM($R$3:R3487),0)</f>
        <v>0</v>
      </c>
      <c r="S3488" s="6">
        <f>IF(B3488&gt;0,SUM($R$4:R3488)-SUM($S$3:S3487),0)</f>
        <v>0</v>
      </c>
    </row>
    <row r="3489" spans="1:19">
      <c r="A3489">
        <f>IF(E3488&lt;&gt;E3489,COUNTIF($A$4:A3488,"&lt;&gt;0")+1,0)</f>
        <v>0</v>
      </c>
      <c r="B3489">
        <f>IF(A3489&lt;&gt;0,IF(MOD(A3489,3)=0,COUNTIF($B$4:B3488,"&lt;&gt;0")+1,0),0)</f>
        <v>0</v>
      </c>
      <c r="C3489" s="9">
        <f>'Dash Board'!$C$12+COUNT('Daily reducing balance'!$F$4:F3488)</f>
        <v>45215</v>
      </c>
      <c r="D3489">
        <f t="shared" si="378"/>
        <v>2023</v>
      </c>
      <c r="E3489">
        <f t="shared" si="379"/>
        <v>10</v>
      </c>
      <c r="F3489">
        <f>DAY('Dash Board'!$C$12+COUNT('Daily reducing balance'!$F$4:F3488))</f>
        <v>16</v>
      </c>
      <c r="G3489" s="8">
        <f t="shared" si="380"/>
        <v>165082.66821933578</v>
      </c>
      <c r="H3489" s="6">
        <f>G3489*'Dash Board'!$C$11/365</f>
        <v>47.489534693233587</v>
      </c>
      <c r="I3489" s="6">
        <f>H3489*'Dash Board'!$C$18/'Dash Board'!$C$11</f>
        <v>22.614064139635044</v>
      </c>
      <c r="J3489" s="6">
        <f>(G3489&gt;1)*PMT('Dash Board'!$C$11/365,$U$4,-'Dash Board'!$C$19)</f>
        <v>108.80376961660664</v>
      </c>
      <c r="K3489" s="6">
        <f t="shared" si="382"/>
        <v>0</v>
      </c>
      <c r="L3489" s="8">
        <f t="shared" si="383"/>
        <v>165021.35398441242</v>
      </c>
      <c r="N3489" s="8">
        <f t="shared" si="381"/>
        <v>86.189705476971596</v>
      </c>
      <c r="O3489" s="8">
        <f>IF(E3488&lt;&gt;E3489,SUM($N$4:N3489)-SUM($O$3:O3488),0)</f>
        <v>0</v>
      </c>
      <c r="P3489" s="6">
        <f>IF(B3489&gt;0,SUM($O$4:O3489)-SUM($P$3:P3488),0)</f>
        <v>0</v>
      </c>
      <c r="Q3489" s="6">
        <f t="shared" si="384"/>
        <v>22.614064139635044</v>
      </c>
      <c r="R3489" s="8">
        <f>IF(E3488&lt;&gt;E3489,SUM($Q$4:Q3489)-SUM($R$3:R3488),0)</f>
        <v>0</v>
      </c>
      <c r="S3489" s="6">
        <f>IF(B3489&gt;0,SUM($R$4:R3489)-SUM($S$3:S3488),0)</f>
        <v>0</v>
      </c>
    </row>
    <row r="3490" spans="1:19">
      <c r="A3490">
        <f>IF(E3489&lt;&gt;E3490,COUNTIF($A$4:A3489,"&lt;&gt;0")+1,0)</f>
        <v>0</v>
      </c>
      <c r="B3490">
        <f>IF(A3490&lt;&gt;0,IF(MOD(A3490,3)=0,COUNTIF($B$4:B3489,"&lt;&gt;0")+1,0),0)</f>
        <v>0</v>
      </c>
      <c r="C3490" s="9">
        <f>'Dash Board'!$C$12+COUNT('Daily reducing balance'!$F$4:F3489)</f>
        <v>45216</v>
      </c>
      <c r="D3490">
        <f t="shared" si="378"/>
        <v>2023</v>
      </c>
      <c r="E3490">
        <f t="shared" si="379"/>
        <v>10</v>
      </c>
      <c r="F3490">
        <f>DAY('Dash Board'!$C$12+COUNT('Daily reducing balance'!$F$4:F3489))</f>
        <v>17</v>
      </c>
      <c r="G3490" s="8">
        <f t="shared" si="380"/>
        <v>165021.35398441242</v>
      </c>
      <c r="H3490" s="6">
        <f>G3490*'Dash Board'!$C$11/365</f>
        <v>47.471896351680286</v>
      </c>
      <c r="I3490" s="6">
        <f>H3490*'Dash Board'!$C$18/'Dash Board'!$C$11</f>
        <v>22.605664929371567</v>
      </c>
      <c r="J3490" s="6">
        <f>(G3490&gt;1)*PMT('Dash Board'!$C$11/365,$U$4,-'Dash Board'!$C$19)</f>
        <v>108.80376961660664</v>
      </c>
      <c r="K3490" s="6">
        <f t="shared" si="382"/>
        <v>0</v>
      </c>
      <c r="L3490" s="8">
        <f t="shared" si="383"/>
        <v>164960.0221111475</v>
      </c>
      <c r="N3490" s="8">
        <f t="shared" si="381"/>
        <v>86.198104687235073</v>
      </c>
      <c r="O3490" s="8">
        <f>IF(E3489&lt;&gt;E3490,SUM($N$4:N3490)-SUM($O$3:O3489),0)</f>
        <v>0</v>
      </c>
      <c r="P3490" s="6">
        <f>IF(B3490&gt;0,SUM($O$4:O3490)-SUM($P$3:P3489),0)</f>
        <v>0</v>
      </c>
      <c r="Q3490" s="6">
        <f t="shared" si="384"/>
        <v>22.605664929371567</v>
      </c>
      <c r="R3490" s="8">
        <f>IF(E3489&lt;&gt;E3490,SUM($Q$4:Q3490)-SUM($R$3:R3489),0)</f>
        <v>0</v>
      </c>
      <c r="S3490" s="6">
        <f>IF(B3490&gt;0,SUM($R$4:R3490)-SUM($S$3:S3489),0)</f>
        <v>0</v>
      </c>
    </row>
    <row r="3491" spans="1:19">
      <c r="A3491">
        <f>IF(E3490&lt;&gt;E3491,COUNTIF($A$4:A3490,"&lt;&gt;0")+1,0)</f>
        <v>0</v>
      </c>
      <c r="B3491">
        <f>IF(A3491&lt;&gt;0,IF(MOD(A3491,3)=0,COUNTIF($B$4:B3490,"&lt;&gt;0")+1,0),0)</f>
        <v>0</v>
      </c>
      <c r="C3491" s="9">
        <f>'Dash Board'!$C$12+COUNT('Daily reducing balance'!$F$4:F3490)</f>
        <v>45217</v>
      </c>
      <c r="D3491">
        <f t="shared" si="378"/>
        <v>2023</v>
      </c>
      <c r="E3491">
        <f t="shared" si="379"/>
        <v>10</v>
      </c>
      <c r="F3491">
        <f>DAY('Dash Board'!$C$12+COUNT('Daily reducing balance'!$F$4:F3490))</f>
        <v>18</v>
      </c>
      <c r="G3491" s="8">
        <f t="shared" si="380"/>
        <v>164960.0221111475</v>
      </c>
      <c r="H3491" s="6">
        <f>G3491*'Dash Board'!$C$11/365</f>
        <v>47.45425293608352</v>
      </c>
      <c r="I3491" s="6">
        <f>H3491*'Dash Board'!$C$18/'Dash Board'!$C$11</f>
        <v>22.597263302896913</v>
      </c>
      <c r="J3491" s="6">
        <f>(G3491&gt;1)*PMT('Dash Board'!$C$11/365,$U$4,-'Dash Board'!$C$19)</f>
        <v>108.80376961660664</v>
      </c>
      <c r="K3491" s="6">
        <f t="shared" si="382"/>
        <v>0</v>
      </c>
      <c r="L3491" s="8">
        <f t="shared" si="383"/>
        <v>164898.67259446697</v>
      </c>
      <c r="N3491" s="8">
        <f t="shared" si="381"/>
        <v>86.206506313709724</v>
      </c>
      <c r="O3491" s="8">
        <f>IF(E3490&lt;&gt;E3491,SUM($N$4:N3491)-SUM($O$3:O3490),0)</f>
        <v>0</v>
      </c>
      <c r="P3491" s="6">
        <f>IF(B3491&gt;0,SUM($O$4:O3491)-SUM($P$3:P3490),0)</f>
        <v>0</v>
      </c>
      <c r="Q3491" s="6">
        <f t="shared" si="384"/>
        <v>22.597263302896913</v>
      </c>
      <c r="R3491" s="8">
        <f>IF(E3490&lt;&gt;E3491,SUM($Q$4:Q3491)-SUM($R$3:R3490),0)</f>
        <v>0</v>
      </c>
      <c r="S3491" s="6">
        <f>IF(B3491&gt;0,SUM($R$4:R3491)-SUM($S$3:S3490),0)</f>
        <v>0</v>
      </c>
    </row>
    <row r="3492" spans="1:19">
      <c r="A3492">
        <f>IF(E3491&lt;&gt;E3492,COUNTIF($A$4:A3491,"&lt;&gt;0")+1,0)</f>
        <v>0</v>
      </c>
      <c r="B3492">
        <f>IF(A3492&lt;&gt;0,IF(MOD(A3492,3)=0,COUNTIF($B$4:B3491,"&lt;&gt;0")+1,0),0)</f>
        <v>0</v>
      </c>
      <c r="C3492" s="9">
        <f>'Dash Board'!$C$12+COUNT('Daily reducing balance'!$F$4:F3491)</f>
        <v>45218</v>
      </c>
      <c r="D3492">
        <f t="shared" si="378"/>
        <v>2023</v>
      </c>
      <c r="E3492">
        <f t="shared" si="379"/>
        <v>10</v>
      </c>
      <c r="F3492">
        <f>DAY('Dash Board'!$C$12+COUNT('Daily reducing balance'!$F$4:F3491))</f>
        <v>19</v>
      </c>
      <c r="G3492" s="8">
        <f t="shared" si="380"/>
        <v>164898.67259446697</v>
      </c>
      <c r="H3492" s="6">
        <f>G3492*'Dash Board'!$C$11/365</f>
        <v>47.436604444983651</v>
      </c>
      <c r="I3492" s="6">
        <f>H3492*'Dash Board'!$C$18/'Dash Board'!$C$11</f>
        <v>22.588859259516028</v>
      </c>
      <c r="J3492" s="6">
        <f>(G3492&gt;1)*PMT('Dash Board'!$C$11/365,$U$4,-'Dash Board'!$C$19)</f>
        <v>108.80376961660664</v>
      </c>
      <c r="K3492" s="6">
        <f t="shared" si="382"/>
        <v>0</v>
      </c>
      <c r="L3492" s="8">
        <f t="shared" si="383"/>
        <v>164837.30542929535</v>
      </c>
      <c r="N3492" s="8">
        <f t="shared" si="381"/>
        <v>86.214910357090616</v>
      </c>
      <c r="O3492" s="8">
        <f>IF(E3491&lt;&gt;E3492,SUM($N$4:N3492)-SUM($O$3:O3491),0)</f>
        <v>0</v>
      </c>
      <c r="P3492" s="6">
        <f>IF(B3492&gt;0,SUM($O$4:O3492)-SUM($P$3:P3491),0)</f>
        <v>0</v>
      </c>
      <c r="Q3492" s="6">
        <f t="shared" si="384"/>
        <v>22.588859259516028</v>
      </c>
      <c r="R3492" s="8">
        <f>IF(E3491&lt;&gt;E3492,SUM($Q$4:Q3492)-SUM($R$3:R3491),0)</f>
        <v>0</v>
      </c>
      <c r="S3492" s="6">
        <f>IF(B3492&gt;0,SUM($R$4:R3492)-SUM($S$3:S3491),0)</f>
        <v>0</v>
      </c>
    </row>
    <row r="3493" spans="1:19">
      <c r="A3493">
        <f>IF(E3492&lt;&gt;E3493,COUNTIF($A$4:A3492,"&lt;&gt;0")+1,0)</f>
        <v>0</v>
      </c>
      <c r="B3493">
        <f>IF(A3493&lt;&gt;0,IF(MOD(A3493,3)=0,COUNTIF($B$4:B3492,"&lt;&gt;0")+1,0),0)</f>
        <v>0</v>
      </c>
      <c r="C3493" s="9">
        <f>'Dash Board'!$C$12+COUNT('Daily reducing balance'!$F$4:F3492)</f>
        <v>45219</v>
      </c>
      <c r="D3493">
        <f t="shared" si="378"/>
        <v>2023</v>
      </c>
      <c r="E3493">
        <f t="shared" si="379"/>
        <v>10</v>
      </c>
      <c r="F3493">
        <f>DAY('Dash Board'!$C$12+COUNT('Daily reducing balance'!$F$4:F3492))</f>
        <v>20</v>
      </c>
      <c r="G3493" s="8">
        <f t="shared" si="380"/>
        <v>164837.30542929535</v>
      </c>
      <c r="H3493" s="6">
        <f>G3493*'Dash Board'!$C$11/365</f>
        <v>47.418950876920576</v>
      </c>
      <c r="I3493" s="6">
        <f>H3493*'Dash Board'!$C$18/'Dash Board'!$C$11</f>
        <v>22.58045279853361</v>
      </c>
      <c r="J3493" s="6">
        <f>(G3493&gt;1)*PMT('Dash Board'!$C$11/365,$U$4,-'Dash Board'!$C$19)</f>
        <v>108.80376961660664</v>
      </c>
      <c r="K3493" s="6">
        <f t="shared" si="382"/>
        <v>0</v>
      </c>
      <c r="L3493" s="8">
        <f t="shared" si="383"/>
        <v>164775.92061055565</v>
      </c>
      <c r="N3493" s="8">
        <f t="shared" si="381"/>
        <v>86.22331681807303</v>
      </c>
      <c r="O3493" s="8">
        <f>IF(E3492&lt;&gt;E3493,SUM($N$4:N3493)-SUM($O$3:O3492),0)</f>
        <v>0</v>
      </c>
      <c r="P3493" s="6">
        <f>IF(B3493&gt;0,SUM($O$4:O3493)-SUM($P$3:P3492),0)</f>
        <v>0</v>
      </c>
      <c r="Q3493" s="6">
        <f t="shared" si="384"/>
        <v>22.58045279853361</v>
      </c>
      <c r="R3493" s="8">
        <f>IF(E3492&lt;&gt;E3493,SUM($Q$4:Q3493)-SUM($R$3:R3492),0)</f>
        <v>0</v>
      </c>
      <c r="S3493" s="6">
        <f>IF(B3493&gt;0,SUM($R$4:R3493)-SUM($S$3:S3492),0)</f>
        <v>0</v>
      </c>
    </row>
    <row r="3494" spans="1:19">
      <c r="A3494">
        <f>IF(E3493&lt;&gt;E3494,COUNTIF($A$4:A3493,"&lt;&gt;0")+1,0)</f>
        <v>0</v>
      </c>
      <c r="B3494">
        <f>IF(A3494&lt;&gt;0,IF(MOD(A3494,3)=0,COUNTIF($B$4:B3493,"&lt;&gt;0")+1,0),0)</f>
        <v>0</v>
      </c>
      <c r="C3494" s="9">
        <f>'Dash Board'!$C$12+COUNT('Daily reducing balance'!$F$4:F3493)</f>
        <v>45220</v>
      </c>
      <c r="D3494">
        <f t="shared" si="378"/>
        <v>2023</v>
      </c>
      <c r="E3494">
        <f t="shared" si="379"/>
        <v>10</v>
      </c>
      <c r="F3494">
        <f>DAY('Dash Board'!$C$12+COUNT('Daily reducing balance'!$F$4:F3493))</f>
        <v>21</v>
      </c>
      <c r="G3494" s="8">
        <f t="shared" si="380"/>
        <v>164775.92061055565</v>
      </c>
      <c r="H3494" s="6">
        <f>G3494*'Dash Board'!$C$11/365</f>
        <v>47.401292230433818</v>
      </c>
      <c r="I3494" s="6">
        <f>H3494*'Dash Board'!$C$18/'Dash Board'!$C$11</f>
        <v>22.572043919254199</v>
      </c>
      <c r="J3494" s="6">
        <f>(G3494&gt;1)*PMT('Dash Board'!$C$11/365,$U$4,-'Dash Board'!$C$19)</f>
        <v>108.80376961660664</v>
      </c>
      <c r="K3494" s="6">
        <f t="shared" si="382"/>
        <v>0</v>
      </c>
      <c r="L3494" s="8">
        <f t="shared" si="383"/>
        <v>164714.51813316948</v>
      </c>
      <c r="N3494" s="8">
        <f t="shared" si="381"/>
        <v>86.231725697352445</v>
      </c>
      <c r="O3494" s="8">
        <f>IF(E3493&lt;&gt;E3494,SUM($N$4:N3494)-SUM($O$3:O3493),0)</f>
        <v>0</v>
      </c>
      <c r="P3494" s="6">
        <f>IF(B3494&gt;0,SUM($O$4:O3494)-SUM($P$3:P3493),0)</f>
        <v>0</v>
      </c>
      <c r="Q3494" s="6">
        <f t="shared" si="384"/>
        <v>22.572043919254199</v>
      </c>
      <c r="R3494" s="8">
        <f>IF(E3493&lt;&gt;E3494,SUM($Q$4:Q3494)-SUM($R$3:R3493),0)</f>
        <v>0</v>
      </c>
      <c r="S3494" s="6">
        <f>IF(B3494&gt;0,SUM($R$4:R3494)-SUM($S$3:S3493),0)</f>
        <v>0</v>
      </c>
    </row>
    <row r="3495" spans="1:19">
      <c r="A3495">
        <f>IF(E3494&lt;&gt;E3495,COUNTIF($A$4:A3494,"&lt;&gt;0")+1,0)</f>
        <v>0</v>
      </c>
      <c r="B3495">
        <f>IF(A3495&lt;&gt;0,IF(MOD(A3495,3)=0,COUNTIF($B$4:B3494,"&lt;&gt;0")+1,0),0)</f>
        <v>0</v>
      </c>
      <c r="C3495" s="9">
        <f>'Dash Board'!$C$12+COUNT('Daily reducing balance'!$F$4:F3494)</f>
        <v>45221</v>
      </c>
      <c r="D3495">
        <f t="shared" si="378"/>
        <v>2023</v>
      </c>
      <c r="E3495">
        <f t="shared" si="379"/>
        <v>10</v>
      </c>
      <c r="F3495">
        <f>DAY('Dash Board'!$C$12+COUNT('Daily reducing balance'!$F$4:F3494))</f>
        <v>22</v>
      </c>
      <c r="G3495" s="8">
        <f t="shared" si="380"/>
        <v>164714.51813316948</v>
      </c>
      <c r="H3495" s="6">
        <f>G3495*'Dash Board'!$C$11/365</f>
        <v>47.383628504062457</v>
      </c>
      <c r="I3495" s="6">
        <f>H3495*'Dash Board'!$C$18/'Dash Board'!$C$11</f>
        <v>22.563632620982126</v>
      </c>
      <c r="J3495" s="6">
        <f>(G3495&gt;1)*PMT('Dash Board'!$C$11/365,$U$4,-'Dash Board'!$C$19)</f>
        <v>108.80376961660664</v>
      </c>
      <c r="K3495" s="6">
        <f t="shared" si="382"/>
        <v>0</v>
      </c>
      <c r="L3495" s="8">
        <f t="shared" si="383"/>
        <v>164653.09799205692</v>
      </c>
      <c r="N3495" s="8">
        <f t="shared" si="381"/>
        <v>86.240136995624511</v>
      </c>
      <c r="O3495" s="8">
        <f>IF(E3494&lt;&gt;E3495,SUM($N$4:N3495)-SUM($O$3:O3494),0)</f>
        <v>0</v>
      </c>
      <c r="P3495" s="6">
        <f>IF(B3495&gt;0,SUM($O$4:O3495)-SUM($P$3:P3494),0)</f>
        <v>0</v>
      </c>
      <c r="Q3495" s="6">
        <f t="shared" si="384"/>
        <v>22.563632620982126</v>
      </c>
      <c r="R3495" s="8">
        <f>IF(E3494&lt;&gt;E3495,SUM($Q$4:Q3495)-SUM($R$3:R3494),0)</f>
        <v>0</v>
      </c>
      <c r="S3495" s="6">
        <f>IF(B3495&gt;0,SUM($R$4:R3495)-SUM($S$3:S3494),0)</f>
        <v>0</v>
      </c>
    </row>
    <row r="3496" spans="1:19">
      <c r="A3496">
        <f>IF(E3495&lt;&gt;E3496,COUNTIF($A$4:A3495,"&lt;&gt;0")+1,0)</f>
        <v>0</v>
      </c>
      <c r="B3496">
        <f>IF(A3496&lt;&gt;0,IF(MOD(A3496,3)=0,COUNTIF($B$4:B3495,"&lt;&gt;0")+1,0),0)</f>
        <v>0</v>
      </c>
      <c r="C3496" s="9">
        <f>'Dash Board'!$C$12+COUNT('Daily reducing balance'!$F$4:F3495)</f>
        <v>45222</v>
      </c>
      <c r="D3496">
        <f t="shared" si="378"/>
        <v>2023</v>
      </c>
      <c r="E3496">
        <f t="shared" si="379"/>
        <v>10</v>
      </c>
      <c r="F3496">
        <f>DAY('Dash Board'!$C$12+COUNT('Daily reducing balance'!$F$4:F3495))</f>
        <v>23</v>
      </c>
      <c r="G3496" s="8">
        <f t="shared" si="380"/>
        <v>164653.09799205692</v>
      </c>
      <c r="H3496" s="6">
        <f>G3496*'Dash Board'!$C$11/365</f>
        <v>47.365959696345136</v>
      </c>
      <c r="I3496" s="6">
        <f>H3496*'Dash Board'!$C$18/'Dash Board'!$C$11</f>
        <v>22.555218903021494</v>
      </c>
      <c r="J3496" s="6">
        <f>(G3496&gt;1)*PMT('Dash Board'!$C$11/365,$U$4,-'Dash Board'!$C$19)</f>
        <v>108.80376961660664</v>
      </c>
      <c r="K3496" s="6">
        <f t="shared" si="382"/>
        <v>0</v>
      </c>
      <c r="L3496" s="8">
        <f t="shared" si="383"/>
        <v>164591.66018213666</v>
      </c>
      <c r="N3496" s="8">
        <f t="shared" si="381"/>
        <v>86.248550713585146</v>
      </c>
      <c r="O3496" s="8">
        <f>IF(E3495&lt;&gt;E3496,SUM($N$4:N3496)-SUM($O$3:O3495),0)</f>
        <v>0</v>
      </c>
      <c r="P3496" s="6">
        <f>IF(B3496&gt;0,SUM($O$4:O3496)-SUM($P$3:P3495),0)</f>
        <v>0</v>
      </c>
      <c r="Q3496" s="6">
        <f t="shared" si="384"/>
        <v>22.555218903021494</v>
      </c>
      <c r="R3496" s="8">
        <f>IF(E3495&lt;&gt;E3496,SUM($Q$4:Q3496)-SUM($R$3:R3495),0)</f>
        <v>0</v>
      </c>
      <c r="S3496" s="6">
        <f>IF(B3496&gt;0,SUM($R$4:R3496)-SUM($S$3:S3495),0)</f>
        <v>0</v>
      </c>
    </row>
    <row r="3497" spans="1:19">
      <c r="A3497">
        <f>IF(E3496&lt;&gt;E3497,COUNTIF($A$4:A3496,"&lt;&gt;0")+1,0)</f>
        <v>0</v>
      </c>
      <c r="B3497">
        <f>IF(A3497&lt;&gt;0,IF(MOD(A3497,3)=0,COUNTIF($B$4:B3496,"&lt;&gt;0")+1,0),0)</f>
        <v>0</v>
      </c>
      <c r="C3497" s="9">
        <f>'Dash Board'!$C$12+COUNT('Daily reducing balance'!$F$4:F3496)</f>
        <v>45223</v>
      </c>
      <c r="D3497">
        <f t="shared" si="378"/>
        <v>2023</v>
      </c>
      <c r="E3497">
        <f t="shared" si="379"/>
        <v>10</v>
      </c>
      <c r="F3497">
        <f>DAY('Dash Board'!$C$12+COUNT('Daily reducing balance'!$F$4:F3496))</f>
        <v>24</v>
      </c>
      <c r="G3497" s="8">
        <f t="shared" si="380"/>
        <v>164591.66018213666</v>
      </c>
      <c r="H3497" s="6">
        <f>G3497*'Dash Board'!$C$11/365</f>
        <v>47.348285805820133</v>
      </c>
      <c r="I3497" s="6">
        <f>H3497*'Dash Board'!$C$18/'Dash Board'!$C$11</f>
        <v>22.546802764676258</v>
      </c>
      <c r="J3497" s="6">
        <f>(G3497&gt;1)*PMT('Dash Board'!$C$11/365,$U$4,-'Dash Board'!$C$19)</f>
        <v>108.80376961660664</v>
      </c>
      <c r="K3497" s="6">
        <f t="shared" si="382"/>
        <v>0</v>
      </c>
      <c r="L3497" s="8">
        <f t="shared" si="383"/>
        <v>164530.20469832586</v>
      </c>
      <c r="N3497" s="8">
        <f t="shared" si="381"/>
        <v>86.256966851930386</v>
      </c>
      <c r="O3497" s="8">
        <f>IF(E3496&lt;&gt;E3497,SUM($N$4:N3497)-SUM($O$3:O3496),0)</f>
        <v>0</v>
      </c>
      <c r="P3497" s="6">
        <f>IF(B3497&gt;0,SUM($O$4:O3497)-SUM($P$3:P3496),0)</f>
        <v>0</v>
      </c>
      <c r="Q3497" s="6">
        <f t="shared" si="384"/>
        <v>22.546802764676258</v>
      </c>
      <c r="R3497" s="8">
        <f>IF(E3496&lt;&gt;E3497,SUM($Q$4:Q3497)-SUM($R$3:R3496),0)</f>
        <v>0</v>
      </c>
      <c r="S3497" s="6">
        <f>IF(B3497&gt;0,SUM($R$4:R3497)-SUM($S$3:S3496),0)</f>
        <v>0</v>
      </c>
    </row>
    <row r="3498" spans="1:19">
      <c r="A3498">
        <f>IF(E3497&lt;&gt;E3498,COUNTIF($A$4:A3497,"&lt;&gt;0")+1,0)</f>
        <v>0</v>
      </c>
      <c r="B3498">
        <f>IF(A3498&lt;&gt;0,IF(MOD(A3498,3)=0,COUNTIF($B$4:B3497,"&lt;&gt;0")+1,0),0)</f>
        <v>0</v>
      </c>
      <c r="C3498" s="9">
        <f>'Dash Board'!$C$12+COUNT('Daily reducing balance'!$F$4:F3497)</f>
        <v>45224</v>
      </c>
      <c r="D3498">
        <f t="shared" si="378"/>
        <v>2023</v>
      </c>
      <c r="E3498">
        <f t="shared" si="379"/>
        <v>10</v>
      </c>
      <c r="F3498">
        <f>DAY('Dash Board'!$C$12+COUNT('Daily reducing balance'!$F$4:F3497))</f>
        <v>25</v>
      </c>
      <c r="G3498" s="8">
        <f t="shared" si="380"/>
        <v>164530.20469832586</v>
      </c>
      <c r="H3498" s="6">
        <f>G3498*'Dash Board'!$C$11/365</f>
        <v>47.330606831025243</v>
      </c>
      <c r="I3498" s="6">
        <f>H3498*'Dash Board'!$C$18/'Dash Board'!$C$11</f>
        <v>22.538384205250118</v>
      </c>
      <c r="J3498" s="6">
        <f>(G3498&gt;1)*PMT('Dash Board'!$C$11/365,$U$4,-'Dash Board'!$C$19)</f>
        <v>108.80376961660664</v>
      </c>
      <c r="K3498" s="6">
        <f t="shared" si="382"/>
        <v>0</v>
      </c>
      <c r="L3498" s="8">
        <f t="shared" si="383"/>
        <v>164468.73153554028</v>
      </c>
      <c r="N3498" s="8">
        <f t="shared" si="381"/>
        <v>86.265385411356533</v>
      </c>
      <c r="O3498" s="8">
        <f>IF(E3497&lt;&gt;E3498,SUM($N$4:N3498)-SUM($O$3:O3497),0)</f>
        <v>0</v>
      </c>
      <c r="P3498" s="6">
        <f>IF(B3498&gt;0,SUM($O$4:O3498)-SUM($P$3:P3497),0)</f>
        <v>0</v>
      </c>
      <c r="Q3498" s="6">
        <f t="shared" si="384"/>
        <v>22.538384205250118</v>
      </c>
      <c r="R3498" s="8">
        <f>IF(E3497&lt;&gt;E3498,SUM($Q$4:Q3498)-SUM($R$3:R3497),0)</f>
        <v>0</v>
      </c>
      <c r="S3498" s="6">
        <f>IF(B3498&gt;0,SUM($R$4:R3498)-SUM($S$3:S3497),0)</f>
        <v>0</v>
      </c>
    </row>
    <row r="3499" spans="1:19">
      <c r="A3499">
        <f>IF(E3498&lt;&gt;E3499,COUNTIF($A$4:A3498,"&lt;&gt;0")+1,0)</f>
        <v>0</v>
      </c>
      <c r="B3499">
        <f>IF(A3499&lt;&gt;0,IF(MOD(A3499,3)=0,COUNTIF($B$4:B3498,"&lt;&gt;0")+1,0),0)</f>
        <v>0</v>
      </c>
      <c r="C3499" s="9">
        <f>'Dash Board'!$C$12+COUNT('Daily reducing balance'!$F$4:F3498)</f>
        <v>45225</v>
      </c>
      <c r="D3499">
        <f t="shared" si="378"/>
        <v>2023</v>
      </c>
      <c r="E3499">
        <f t="shared" si="379"/>
        <v>10</v>
      </c>
      <c r="F3499">
        <f>DAY('Dash Board'!$C$12+COUNT('Daily reducing balance'!$F$4:F3498))</f>
        <v>26</v>
      </c>
      <c r="G3499" s="8">
        <f t="shared" si="380"/>
        <v>164468.73153554028</v>
      </c>
      <c r="H3499" s="6">
        <f>G3499*'Dash Board'!$C$11/365</f>
        <v>47.312922770497892</v>
      </c>
      <c r="I3499" s="6">
        <f>H3499*'Dash Board'!$C$18/'Dash Board'!$C$11</f>
        <v>22.529963224046615</v>
      </c>
      <c r="J3499" s="6">
        <f>(G3499&gt;1)*PMT('Dash Board'!$C$11/365,$U$4,-'Dash Board'!$C$19)</f>
        <v>108.80376961660664</v>
      </c>
      <c r="K3499" s="6">
        <f t="shared" si="382"/>
        <v>0</v>
      </c>
      <c r="L3499" s="8">
        <f t="shared" si="383"/>
        <v>164407.24068869418</v>
      </c>
      <c r="N3499" s="8">
        <f t="shared" si="381"/>
        <v>86.273806392560033</v>
      </c>
      <c r="O3499" s="8">
        <f>IF(E3498&lt;&gt;E3499,SUM($N$4:N3499)-SUM($O$3:O3498),0)</f>
        <v>0</v>
      </c>
      <c r="P3499" s="6">
        <f>IF(B3499&gt;0,SUM($O$4:O3499)-SUM($P$3:P3498),0)</f>
        <v>0</v>
      </c>
      <c r="Q3499" s="6">
        <f t="shared" si="384"/>
        <v>22.529963224046615</v>
      </c>
      <c r="R3499" s="8">
        <f>IF(E3498&lt;&gt;E3499,SUM($Q$4:Q3499)-SUM($R$3:R3498),0)</f>
        <v>0</v>
      </c>
      <c r="S3499" s="6">
        <f>IF(B3499&gt;0,SUM($R$4:R3499)-SUM($S$3:S3498),0)</f>
        <v>0</v>
      </c>
    </row>
    <row r="3500" spans="1:19">
      <c r="A3500">
        <f>IF(E3499&lt;&gt;E3500,COUNTIF($A$4:A3499,"&lt;&gt;0")+1,0)</f>
        <v>0</v>
      </c>
      <c r="B3500">
        <f>IF(A3500&lt;&gt;0,IF(MOD(A3500,3)=0,COUNTIF($B$4:B3499,"&lt;&gt;0")+1,0),0)</f>
        <v>0</v>
      </c>
      <c r="C3500" s="9">
        <f>'Dash Board'!$C$12+COUNT('Daily reducing balance'!$F$4:F3499)</f>
        <v>45226</v>
      </c>
      <c r="D3500">
        <f t="shared" si="378"/>
        <v>2023</v>
      </c>
      <c r="E3500">
        <f t="shared" si="379"/>
        <v>10</v>
      </c>
      <c r="F3500">
        <f>DAY('Dash Board'!$C$12+COUNT('Daily reducing balance'!$F$4:F3499))</f>
        <v>27</v>
      </c>
      <c r="G3500" s="8">
        <f t="shared" si="380"/>
        <v>164407.24068869418</v>
      </c>
      <c r="H3500" s="6">
        <f>G3500*'Dash Board'!$C$11/365</f>
        <v>47.295233622775037</v>
      </c>
      <c r="I3500" s="6">
        <f>H3500*'Dash Board'!$C$18/'Dash Board'!$C$11</f>
        <v>22.521539820369064</v>
      </c>
      <c r="J3500" s="6">
        <f>(G3500&gt;1)*PMT('Dash Board'!$C$11/365,$U$4,-'Dash Board'!$C$19)</f>
        <v>108.80376961660664</v>
      </c>
      <c r="K3500" s="6">
        <f t="shared" si="382"/>
        <v>0</v>
      </c>
      <c r="L3500" s="8">
        <f t="shared" si="383"/>
        <v>164345.73215270034</v>
      </c>
      <c r="N3500" s="8">
        <f t="shared" si="381"/>
        <v>86.282229796237573</v>
      </c>
      <c r="O3500" s="8">
        <f>IF(E3499&lt;&gt;E3500,SUM($N$4:N3500)-SUM($O$3:O3499),0)</f>
        <v>0</v>
      </c>
      <c r="P3500" s="6">
        <f>IF(B3500&gt;0,SUM($O$4:O3500)-SUM($P$3:P3499),0)</f>
        <v>0</v>
      </c>
      <c r="Q3500" s="6">
        <f t="shared" si="384"/>
        <v>22.521539820369064</v>
      </c>
      <c r="R3500" s="8">
        <f>IF(E3499&lt;&gt;E3500,SUM($Q$4:Q3500)-SUM($R$3:R3499),0)</f>
        <v>0</v>
      </c>
      <c r="S3500" s="6">
        <f>IF(B3500&gt;0,SUM($R$4:R3500)-SUM($S$3:S3499),0)</f>
        <v>0</v>
      </c>
    </row>
    <row r="3501" spans="1:19">
      <c r="A3501">
        <f>IF(E3500&lt;&gt;E3501,COUNTIF($A$4:A3500,"&lt;&gt;0")+1,0)</f>
        <v>0</v>
      </c>
      <c r="B3501">
        <f>IF(A3501&lt;&gt;0,IF(MOD(A3501,3)=0,COUNTIF($B$4:B3500,"&lt;&gt;0")+1,0),0)</f>
        <v>0</v>
      </c>
      <c r="C3501" s="9">
        <f>'Dash Board'!$C$12+COUNT('Daily reducing balance'!$F$4:F3500)</f>
        <v>45227</v>
      </c>
      <c r="D3501">
        <f t="shared" si="378"/>
        <v>2023</v>
      </c>
      <c r="E3501">
        <f t="shared" si="379"/>
        <v>10</v>
      </c>
      <c r="F3501">
        <f>DAY('Dash Board'!$C$12+COUNT('Daily reducing balance'!$F$4:F3500))</f>
        <v>28</v>
      </c>
      <c r="G3501" s="8">
        <f t="shared" si="380"/>
        <v>164345.73215270034</v>
      </c>
      <c r="H3501" s="6">
        <f>G3501*'Dash Board'!$C$11/365</f>
        <v>47.277539386393251</v>
      </c>
      <c r="I3501" s="6">
        <f>H3501*'Dash Board'!$C$18/'Dash Board'!$C$11</f>
        <v>22.513113993520598</v>
      </c>
      <c r="J3501" s="6">
        <f>(G3501&gt;1)*PMT('Dash Board'!$C$11/365,$U$4,-'Dash Board'!$C$19)</f>
        <v>108.80376961660664</v>
      </c>
      <c r="K3501" s="6">
        <f t="shared" si="382"/>
        <v>0</v>
      </c>
      <c r="L3501" s="8">
        <f t="shared" si="383"/>
        <v>164284.20592247011</v>
      </c>
      <c r="N3501" s="8">
        <f t="shared" si="381"/>
        <v>86.290655623086053</v>
      </c>
      <c r="O3501" s="8">
        <f>IF(E3500&lt;&gt;E3501,SUM($N$4:N3501)-SUM($O$3:O3500),0)</f>
        <v>0</v>
      </c>
      <c r="P3501" s="6">
        <f>IF(B3501&gt;0,SUM($O$4:O3501)-SUM($P$3:P3500),0)</f>
        <v>0</v>
      </c>
      <c r="Q3501" s="6">
        <f t="shared" si="384"/>
        <v>22.513113993520598</v>
      </c>
      <c r="R3501" s="8">
        <f>IF(E3500&lt;&gt;E3501,SUM($Q$4:Q3501)-SUM($R$3:R3500),0)</f>
        <v>0</v>
      </c>
      <c r="S3501" s="6">
        <f>IF(B3501&gt;0,SUM($R$4:R3501)-SUM($S$3:S3500),0)</f>
        <v>0</v>
      </c>
    </row>
    <row r="3502" spans="1:19">
      <c r="A3502">
        <f>IF(E3501&lt;&gt;E3502,COUNTIF($A$4:A3501,"&lt;&gt;0")+1,0)</f>
        <v>0</v>
      </c>
      <c r="B3502">
        <f>IF(A3502&lt;&gt;0,IF(MOD(A3502,3)=0,COUNTIF($B$4:B3501,"&lt;&gt;0")+1,0),0)</f>
        <v>0</v>
      </c>
      <c r="C3502" s="9">
        <f>'Dash Board'!$C$12+COUNT('Daily reducing balance'!$F$4:F3501)</f>
        <v>45228</v>
      </c>
      <c r="D3502">
        <f t="shared" si="378"/>
        <v>2023</v>
      </c>
      <c r="E3502">
        <f t="shared" si="379"/>
        <v>10</v>
      </c>
      <c r="F3502">
        <f>DAY('Dash Board'!$C$12+COUNT('Daily reducing balance'!$F$4:F3501))</f>
        <v>29</v>
      </c>
      <c r="G3502" s="8">
        <f t="shared" si="380"/>
        <v>164284.20592247011</v>
      </c>
      <c r="H3502" s="6">
        <f>G3502*'Dash Board'!$C$11/365</f>
        <v>47.259840059888653</v>
      </c>
      <c r="I3502" s="6">
        <f>H3502*'Dash Board'!$C$18/'Dash Board'!$C$11</f>
        <v>22.504685742804124</v>
      </c>
      <c r="J3502" s="6">
        <f>(G3502&gt;1)*PMT('Dash Board'!$C$11/365,$U$4,-'Dash Board'!$C$19)</f>
        <v>108.80376961660664</v>
      </c>
      <c r="K3502" s="6">
        <f t="shared" si="382"/>
        <v>0</v>
      </c>
      <c r="L3502" s="8">
        <f t="shared" si="383"/>
        <v>164222.66199291337</v>
      </c>
      <c r="N3502" s="8">
        <f t="shared" si="381"/>
        <v>86.299083873802516</v>
      </c>
      <c r="O3502" s="8">
        <f>IF(E3501&lt;&gt;E3502,SUM($N$4:N3502)-SUM($O$3:O3501),0)</f>
        <v>0</v>
      </c>
      <c r="P3502" s="6">
        <f>IF(B3502&gt;0,SUM($O$4:O3502)-SUM($P$3:P3501),0)</f>
        <v>0</v>
      </c>
      <c r="Q3502" s="6">
        <f t="shared" si="384"/>
        <v>22.504685742804124</v>
      </c>
      <c r="R3502" s="8">
        <f>IF(E3501&lt;&gt;E3502,SUM($Q$4:Q3502)-SUM($R$3:R3501),0)</f>
        <v>0</v>
      </c>
      <c r="S3502" s="6">
        <f>IF(B3502&gt;0,SUM($R$4:R3502)-SUM($S$3:S3501),0)</f>
        <v>0</v>
      </c>
    </row>
    <row r="3503" spans="1:19">
      <c r="A3503">
        <f>IF(E3502&lt;&gt;E3503,COUNTIF($A$4:A3502,"&lt;&gt;0")+1,0)</f>
        <v>0</v>
      </c>
      <c r="B3503">
        <f>IF(A3503&lt;&gt;0,IF(MOD(A3503,3)=0,COUNTIF($B$4:B3502,"&lt;&gt;0")+1,0),0)</f>
        <v>0</v>
      </c>
      <c r="C3503" s="9">
        <f>'Dash Board'!$C$12+COUNT('Daily reducing balance'!$F$4:F3502)</f>
        <v>45229</v>
      </c>
      <c r="D3503">
        <f t="shared" si="378"/>
        <v>2023</v>
      </c>
      <c r="E3503">
        <f t="shared" si="379"/>
        <v>10</v>
      </c>
      <c r="F3503">
        <f>DAY('Dash Board'!$C$12+COUNT('Daily reducing balance'!$F$4:F3502))</f>
        <v>30</v>
      </c>
      <c r="G3503" s="8">
        <f t="shared" si="380"/>
        <v>164222.66199291337</v>
      </c>
      <c r="H3503" s="6">
        <f>G3503*'Dash Board'!$C$11/365</f>
        <v>47.242135641796999</v>
      </c>
      <c r="I3503" s="6">
        <f>H3503*'Dash Board'!$C$18/'Dash Board'!$C$11</f>
        <v>22.496255067522384</v>
      </c>
      <c r="J3503" s="6">
        <f>(G3503&gt;1)*PMT('Dash Board'!$C$11/365,$U$4,-'Dash Board'!$C$19)</f>
        <v>108.80376961660664</v>
      </c>
      <c r="K3503" s="6">
        <f t="shared" si="382"/>
        <v>0</v>
      </c>
      <c r="L3503" s="8">
        <f t="shared" si="383"/>
        <v>164161.10035893857</v>
      </c>
      <c r="N3503" s="8">
        <f t="shared" si="381"/>
        <v>86.30751454908426</v>
      </c>
      <c r="O3503" s="8">
        <f>IF(E3502&lt;&gt;E3503,SUM($N$4:N3503)-SUM($O$3:O3502),0)</f>
        <v>0</v>
      </c>
      <c r="P3503" s="6">
        <f>IF(B3503&gt;0,SUM($O$4:O3503)-SUM($P$3:P3502),0)</f>
        <v>0</v>
      </c>
      <c r="Q3503" s="6">
        <f t="shared" si="384"/>
        <v>22.496255067522384</v>
      </c>
      <c r="R3503" s="8">
        <f>IF(E3502&lt;&gt;E3503,SUM($Q$4:Q3503)-SUM($R$3:R3502),0)</f>
        <v>0</v>
      </c>
      <c r="S3503" s="6">
        <f>IF(B3503&gt;0,SUM($R$4:R3503)-SUM($S$3:S3502),0)</f>
        <v>0</v>
      </c>
    </row>
    <row r="3504" spans="1:19">
      <c r="A3504">
        <f>IF(E3503&lt;&gt;E3504,COUNTIF($A$4:A3503,"&lt;&gt;0")+1,0)</f>
        <v>0</v>
      </c>
      <c r="B3504">
        <f>IF(A3504&lt;&gt;0,IF(MOD(A3504,3)=0,COUNTIF($B$4:B3503,"&lt;&gt;0")+1,0),0)</f>
        <v>0</v>
      </c>
      <c r="C3504" s="9">
        <f>'Dash Board'!$C$12+COUNT('Daily reducing balance'!$F$4:F3503)</f>
        <v>45230</v>
      </c>
      <c r="D3504">
        <f t="shared" si="378"/>
        <v>2023</v>
      </c>
      <c r="E3504">
        <f t="shared" si="379"/>
        <v>10</v>
      </c>
      <c r="F3504">
        <f>DAY('Dash Board'!$C$12+COUNT('Daily reducing balance'!$F$4:F3503))</f>
        <v>31</v>
      </c>
      <c r="G3504" s="8">
        <f t="shared" si="380"/>
        <v>164161.10035893857</v>
      </c>
      <c r="H3504" s="6">
        <f>G3504*'Dash Board'!$C$11/365</f>
        <v>47.224426130653562</v>
      </c>
      <c r="I3504" s="6">
        <f>H3504*'Dash Board'!$C$18/'Dash Board'!$C$11</f>
        <v>22.48782196697789</v>
      </c>
      <c r="J3504" s="6">
        <f>(G3504&gt;1)*PMT('Dash Board'!$C$11/365,$U$4,-'Dash Board'!$C$19)</f>
        <v>108.80376961660664</v>
      </c>
      <c r="K3504" s="6">
        <f t="shared" si="382"/>
        <v>0</v>
      </c>
      <c r="L3504" s="8">
        <f t="shared" si="383"/>
        <v>164099.5210154526</v>
      </c>
      <c r="N3504" s="8">
        <f t="shared" si="381"/>
        <v>86.315947649628754</v>
      </c>
      <c r="O3504" s="8">
        <f>IF(E3503&lt;&gt;E3504,SUM($N$4:N3504)-SUM($O$3:O3503),0)</f>
        <v>0</v>
      </c>
      <c r="P3504" s="6">
        <f>IF(B3504&gt;0,SUM($O$4:O3504)-SUM($P$3:P3503),0)</f>
        <v>0</v>
      </c>
      <c r="Q3504" s="6">
        <f t="shared" si="384"/>
        <v>22.48782196697789</v>
      </c>
      <c r="R3504" s="8">
        <f>IF(E3503&lt;&gt;E3504,SUM($Q$4:Q3504)-SUM($R$3:R3503),0)</f>
        <v>0</v>
      </c>
      <c r="S3504" s="6">
        <f>IF(B3504&gt;0,SUM($R$4:R3504)-SUM($S$3:S3503),0)</f>
        <v>0</v>
      </c>
    </row>
    <row r="3505" spans="1:19">
      <c r="A3505">
        <f>IF(E3504&lt;&gt;E3505,COUNTIF($A$4:A3504,"&lt;&gt;0")+1,0)</f>
        <v>115</v>
      </c>
      <c r="B3505">
        <f>IF(A3505&lt;&gt;0,IF(MOD(A3505,3)=0,COUNTIF($B$4:B3504,"&lt;&gt;0")+1,0),0)</f>
        <v>0</v>
      </c>
      <c r="C3505" s="9">
        <f>'Dash Board'!$C$12+COUNT('Daily reducing balance'!$F$4:F3504)</f>
        <v>45231</v>
      </c>
      <c r="D3505">
        <f t="shared" si="378"/>
        <v>2023</v>
      </c>
      <c r="E3505">
        <f t="shared" si="379"/>
        <v>11</v>
      </c>
      <c r="F3505">
        <f>DAY('Dash Board'!$C$12+COUNT('Daily reducing balance'!$F$4:F3504))</f>
        <v>1</v>
      </c>
      <c r="G3505" s="8">
        <f t="shared" si="380"/>
        <v>164099.5210154526</v>
      </c>
      <c r="H3505" s="6">
        <f>G3505*'Dash Board'!$C$11/365</f>
        <v>47.206711524993217</v>
      </c>
      <c r="I3505" s="6">
        <f>H3505*'Dash Board'!$C$18/'Dash Board'!$C$11</f>
        <v>22.479386440472961</v>
      </c>
      <c r="J3505" s="6">
        <f>(G3505&gt;1)*PMT('Dash Board'!$C$11/365,$U$4,-'Dash Board'!$C$19)</f>
        <v>108.80376961660664</v>
      </c>
      <c r="K3505" s="6">
        <f t="shared" si="382"/>
        <v>3264.1130884981981</v>
      </c>
      <c r="L3505" s="8">
        <f t="shared" si="383"/>
        <v>164037.92395736097</v>
      </c>
      <c r="N3505" s="8">
        <f t="shared" si="381"/>
        <v>86.324383176133679</v>
      </c>
      <c r="O3505" s="8">
        <f>IF(E3504&lt;&gt;E3505,SUM($N$4:N3505)-SUM($O$3:O3504),0)</f>
        <v>2672.1442414090561</v>
      </c>
      <c r="P3505" s="6">
        <f>IF(B3505&gt;0,SUM($O$4:O3505)-SUM($P$3:P3504),0)</f>
        <v>0</v>
      </c>
      <c r="Q3505" s="6">
        <f t="shared" si="384"/>
        <v>22.479386440472961</v>
      </c>
      <c r="R3505" s="8">
        <f>IF(E3504&lt;&gt;E3505,SUM($Q$4:Q3505)-SUM($R$3:R3504),0)</f>
        <v>700.7726167057408</v>
      </c>
      <c r="S3505" s="6">
        <f>IF(B3505&gt;0,SUM($R$4:R3505)-SUM($S$3:S3504),0)</f>
        <v>0</v>
      </c>
    </row>
    <row r="3506" spans="1:19">
      <c r="A3506">
        <f>IF(E3505&lt;&gt;E3506,COUNTIF($A$4:A3505,"&lt;&gt;0")+1,0)</f>
        <v>0</v>
      </c>
      <c r="B3506">
        <f>IF(A3506&lt;&gt;0,IF(MOD(A3506,3)=0,COUNTIF($B$4:B3505,"&lt;&gt;0")+1,0),0)</f>
        <v>0</v>
      </c>
      <c r="C3506" s="9">
        <f>'Dash Board'!$C$12+COUNT('Daily reducing balance'!$F$4:F3505)</f>
        <v>45232</v>
      </c>
      <c r="D3506">
        <f t="shared" si="378"/>
        <v>2023</v>
      </c>
      <c r="E3506">
        <f t="shared" si="379"/>
        <v>11</v>
      </c>
      <c r="F3506">
        <f>DAY('Dash Board'!$C$12+COUNT('Daily reducing balance'!$F$4:F3505))</f>
        <v>2</v>
      </c>
      <c r="G3506" s="8">
        <f t="shared" si="380"/>
        <v>164037.92395736097</v>
      </c>
      <c r="H3506" s="6">
        <f>G3506*'Dash Board'!$C$11/365</f>
        <v>47.18899182335042</v>
      </c>
      <c r="I3506" s="6">
        <f>H3506*'Dash Board'!$C$18/'Dash Board'!$C$11</f>
        <v>22.470948487309727</v>
      </c>
      <c r="J3506" s="6">
        <f>(G3506&gt;1)*PMT('Dash Board'!$C$11/365,$U$4,-'Dash Board'!$C$19)</f>
        <v>108.80376961660664</v>
      </c>
      <c r="K3506" s="6">
        <f t="shared" si="382"/>
        <v>0</v>
      </c>
      <c r="L3506" s="8">
        <f t="shared" si="383"/>
        <v>163976.3091795677</v>
      </c>
      <c r="N3506" s="8">
        <f t="shared" si="381"/>
        <v>86.332821129296917</v>
      </c>
      <c r="O3506" s="8">
        <f>IF(E3505&lt;&gt;E3506,SUM($N$4:N3506)-SUM($O$3:O3505),0)</f>
        <v>0</v>
      </c>
      <c r="P3506" s="6">
        <f>IF(B3506&gt;0,SUM($O$4:O3506)-SUM($P$3:P3505),0)</f>
        <v>0</v>
      </c>
      <c r="Q3506" s="6">
        <f t="shared" si="384"/>
        <v>22.470948487309727</v>
      </c>
      <c r="R3506" s="8">
        <f>IF(E3505&lt;&gt;E3506,SUM($Q$4:Q3506)-SUM($R$3:R3505),0)</f>
        <v>0</v>
      </c>
      <c r="S3506" s="6">
        <f>IF(B3506&gt;0,SUM($R$4:R3506)-SUM($S$3:S3505),0)</f>
        <v>0</v>
      </c>
    </row>
    <row r="3507" spans="1:19">
      <c r="A3507">
        <f>IF(E3506&lt;&gt;E3507,COUNTIF($A$4:A3506,"&lt;&gt;0")+1,0)</f>
        <v>0</v>
      </c>
      <c r="B3507">
        <f>IF(A3507&lt;&gt;0,IF(MOD(A3507,3)=0,COUNTIF($B$4:B3506,"&lt;&gt;0")+1,0),0)</f>
        <v>0</v>
      </c>
      <c r="C3507" s="9">
        <f>'Dash Board'!$C$12+COUNT('Daily reducing balance'!$F$4:F3506)</f>
        <v>45233</v>
      </c>
      <c r="D3507">
        <f t="shared" si="378"/>
        <v>2023</v>
      </c>
      <c r="E3507">
        <f t="shared" si="379"/>
        <v>11</v>
      </c>
      <c r="F3507">
        <f>DAY('Dash Board'!$C$12+COUNT('Daily reducing balance'!$F$4:F3506))</f>
        <v>3</v>
      </c>
      <c r="G3507" s="8">
        <f t="shared" si="380"/>
        <v>163976.3091795677</v>
      </c>
      <c r="H3507" s="6">
        <f>G3507*'Dash Board'!$C$11/365</f>
        <v>47.171267024259201</v>
      </c>
      <c r="I3507" s="6">
        <f>H3507*'Dash Board'!$C$18/'Dash Board'!$C$11</f>
        <v>22.4625081067901</v>
      </c>
      <c r="J3507" s="6">
        <f>(G3507&gt;1)*PMT('Dash Board'!$C$11/365,$U$4,-'Dash Board'!$C$19)</f>
        <v>108.80376961660664</v>
      </c>
      <c r="K3507" s="6">
        <f t="shared" si="382"/>
        <v>0</v>
      </c>
      <c r="L3507" s="8">
        <f t="shared" si="383"/>
        <v>163914.67667697536</v>
      </c>
      <c r="N3507" s="8">
        <f t="shared" si="381"/>
        <v>86.341261509816547</v>
      </c>
      <c r="O3507" s="8">
        <f>IF(E3506&lt;&gt;E3507,SUM($N$4:N3507)-SUM($O$3:O3506),0)</f>
        <v>0</v>
      </c>
      <c r="P3507" s="6">
        <f>IF(B3507&gt;0,SUM($O$4:O3507)-SUM($P$3:P3506),0)</f>
        <v>0</v>
      </c>
      <c r="Q3507" s="6">
        <f t="shared" si="384"/>
        <v>22.4625081067901</v>
      </c>
      <c r="R3507" s="8">
        <f>IF(E3506&lt;&gt;E3507,SUM($Q$4:Q3507)-SUM($R$3:R3506),0)</f>
        <v>0</v>
      </c>
      <c r="S3507" s="6">
        <f>IF(B3507&gt;0,SUM($R$4:R3507)-SUM($S$3:S3506),0)</f>
        <v>0</v>
      </c>
    </row>
    <row r="3508" spans="1:19">
      <c r="A3508">
        <f>IF(E3507&lt;&gt;E3508,COUNTIF($A$4:A3507,"&lt;&gt;0")+1,0)</f>
        <v>0</v>
      </c>
      <c r="B3508">
        <f>IF(A3508&lt;&gt;0,IF(MOD(A3508,3)=0,COUNTIF($B$4:B3507,"&lt;&gt;0")+1,0),0)</f>
        <v>0</v>
      </c>
      <c r="C3508" s="9">
        <f>'Dash Board'!$C$12+COUNT('Daily reducing balance'!$F$4:F3507)</f>
        <v>45234</v>
      </c>
      <c r="D3508">
        <f t="shared" ref="D3508:D3571" si="385">IF(AND(E3508=1,F3508=1),D3507+1,D3507)</f>
        <v>2023</v>
      </c>
      <c r="E3508">
        <f t="shared" ref="E3508:E3571" si="386">IF(F3508=1,IF(E3507+1&gt;12,1,E3507+1),E3507)</f>
        <v>11</v>
      </c>
      <c r="F3508">
        <f>DAY('Dash Board'!$C$12+COUNT('Daily reducing balance'!$F$4:F3507))</f>
        <v>4</v>
      </c>
      <c r="G3508" s="8">
        <f t="shared" ref="G3508:G3571" si="387">L3507</f>
        <v>163914.67667697536</v>
      </c>
      <c r="H3508" s="6">
        <f>G3508*'Dash Board'!$C$11/365</f>
        <v>47.153537126253184</v>
      </c>
      <c r="I3508" s="6">
        <f>H3508*'Dash Board'!$C$18/'Dash Board'!$C$11</f>
        <v>22.454065298215802</v>
      </c>
      <c r="J3508" s="6">
        <f>(G3508&gt;1)*PMT('Dash Board'!$C$11/365,$U$4,-'Dash Board'!$C$19)</f>
        <v>108.80376961660664</v>
      </c>
      <c r="K3508" s="6">
        <f t="shared" si="382"/>
        <v>0</v>
      </c>
      <c r="L3508" s="8">
        <f t="shared" si="383"/>
        <v>163853.026444485</v>
      </c>
      <c r="N3508" s="8">
        <f t="shared" ref="N3508:N3571" si="388">J3508-I3508</f>
        <v>86.349704318390849</v>
      </c>
      <c r="O3508" s="8">
        <f>IF(E3507&lt;&gt;E3508,SUM($N$4:N3508)-SUM($O$3:O3507),0)</f>
        <v>0</v>
      </c>
      <c r="P3508" s="6">
        <f>IF(B3508&gt;0,SUM($O$4:O3508)-SUM($P$3:P3507),0)</f>
        <v>0</v>
      </c>
      <c r="Q3508" s="6">
        <f t="shared" si="384"/>
        <v>22.454065298215802</v>
      </c>
      <c r="R3508" s="8">
        <f>IF(E3507&lt;&gt;E3508,SUM($Q$4:Q3508)-SUM($R$3:R3507),0)</f>
        <v>0</v>
      </c>
      <c r="S3508" s="6">
        <f>IF(B3508&gt;0,SUM($R$4:R3508)-SUM($S$3:S3507),0)</f>
        <v>0</v>
      </c>
    </row>
    <row r="3509" spans="1:19">
      <c r="A3509">
        <f>IF(E3508&lt;&gt;E3509,COUNTIF($A$4:A3508,"&lt;&gt;0")+1,0)</f>
        <v>0</v>
      </c>
      <c r="B3509">
        <f>IF(A3509&lt;&gt;0,IF(MOD(A3509,3)=0,COUNTIF($B$4:B3508,"&lt;&gt;0")+1,0),0)</f>
        <v>0</v>
      </c>
      <c r="C3509" s="9">
        <f>'Dash Board'!$C$12+COUNT('Daily reducing balance'!$F$4:F3508)</f>
        <v>45235</v>
      </c>
      <c r="D3509">
        <f t="shared" si="385"/>
        <v>2023</v>
      </c>
      <c r="E3509">
        <f t="shared" si="386"/>
        <v>11</v>
      </c>
      <c r="F3509">
        <f>DAY('Dash Board'!$C$12+COUNT('Daily reducing balance'!$F$4:F3508))</f>
        <v>5</v>
      </c>
      <c r="G3509" s="8">
        <f t="shared" si="387"/>
        <v>163853.026444485</v>
      </c>
      <c r="H3509" s="6">
        <f>G3509*'Dash Board'!$C$11/365</f>
        <v>47.135802127865546</v>
      </c>
      <c r="I3509" s="6">
        <f>H3509*'Dash Board'!$C$18/'Dash Board'!$C$11</f>
        <v>22.445620060888359</v>
      </c>
      <c r="J3509" s="6">
        <f>(G3509&gt;1)*PMT('Dash Board'!$C$11/365,$U$4,-'Dash Board'!$C$19)</f>
        <v>108.80376961660664</v>
      </c>
      <c r="K3509" s="6">
        <f t="shared" si="382"/>
        <v>0</v>
      </c>
      <c r="L3509" s="8">
        <f t="shared" si="383"/>
        <v>163791.35847699625</v>
      </c>
      <c r="N3509" s="8">
        <f t="shared" si="388"/>
        <v>86.358149555718285</v>
      </c>
      <c r="O3509" s="8">
        <f>IF(E3508&lt;&gt;E3509,SUM($N$4:N3509)-SUM($O$3:O3508),0)</f>
        <v>0</v>
      </c>
      <c r="P3509" s="6">
        <f>IF(B3509&gt;0,SUM($O$4:O3509)-SUM($P$3:P3508),0)</f>
        <v>0</v>
      </c>
      <c r="Q3509" s="6">
        <f t="shared" si="384"/>
        <v>22.445620060888359</v>
      </c>
      <c r="R3509" s="8">
        <f>IF(E3508&lt;&gt;E3509,SUM($Q$4:Q3509)-SUM($R$3:R3508),0)</f>
        <v>0</v>
      </c>
      <c r="S3509" s="6">
        <f>IF(B3509&gt;0,SUM($R$4:R3509)-SUM($S$3:S3508),0)</f>
        <v>0</v>
      </c>
    </row>
    <row r="3510" spans="1:19">
      <c r="A3510">
        <f>IF(E3509&lt;&gt;E3510,COUNTIF($A$4:A3509,"&lt;&gt;0")+1,0)</f>
        <v>0</v>
      </c>
      <c r="B3510">
        <f>IF(A3510&lt;&gt;0,IF(MOD(A3510,3)=0,COUNTIF($B$4:B3509,"&lt;&gt;0")+1,0),0)</f>
        <v>0</v>
      </c>
      <c r="C3510" s="9">
        <f>'Dash Board'!$C$12+COUNT('Daily reducing balance'!$F$4:F3509)</f>
        <v>45236</v>
      </c>
      <c r="D3510">
        <f t="shared" si="385"/>
        <v>2023</v>
      </c>
      <c r="E3510">
        <f t="shared" si="386"/>
        <v>11</v>
      </c>
      <c r="F3510">
        <f>DAY('Dash Board'!$C$12+COUNT('Daily reducing balance'!$F$4:F3509))</f>
        <v>6</v>
      </c>
      <c r="G3510" s="8">
        <f t="shared" si="387"/>
        <v>163791.35847699625</v>
      </c>
      <c r="H3510" s="6">
        <f>G3510*'Dash Board'!$C$11/365</f>
        <v>47.118062027629051</v>
      </c>
      <c r="I3510" s="6">
        <f>H3510*'Dash Board'!$C$18/'Dash Board'!$C$11</f>
        <v>22.437172394109073</v>
      </c>
      <c r="J3510" s="6">
        <f>(G3510&gt;1)*PMT('Dash Board'!$C$11/365,$U$4,-'Dash Board'!$C$19)</f>
        <v>108.80376961660664</v>
      </c>
      <c r="K3510" s="6">
        <f t="shared" si="382"/>
        <v>0</v>
      </c>
      <c r="L3510" s="8">
        <f t="shared" si="383"/>
        <v>163729.67276940728</v>
      </c>
      <c r="N3510" s="8">
        <f t="shared" si="388"/>
        <v>86.366597222497575</v>
      </c>
      <c r="O3510" s="8">
        <f>IF(E3509&lt;&gt;E3510,SUM($N$4:N3510)-SUM($O$3:O3509),0)</f>
        <v>0</v>
      </c>
      <c r="P3510" s="6">
        <f>IF(B3510&gt;0,SUM($O$4:O3510)-SUM($P$3:P3509),0)</f>
        <v>0</v>
      </c>
      <c r="Q3510" s="6">
        <f t="shared" si="384"/>
        <v>22.437172394109073</v>
      </c>
      <c r="R3510" s="8">
        <f>IF(E3509&lt;&gt;E3510,SUM($Q$4:Q3510)-SUM($R$3:R3509),0)</f>
        <v>0</v>
      </c>
      <c r="S3510" s="6">
        <f>IF(B3510&gt;0,SUM($R$4:R3510)-SUM($S$3:S3509),0)</f>
        <v>0</v>
      </c>
    </row>
    <row r="3511" spans="1:19">
      <c r="A3511">
        <f>IF(E3510&lt;&gt;E3511,COUNTIF($A$4:A3510,"&lt;&gt;0")+1,0)</f>
        <v>0</v>
      </c>
      <c r="B3511">
        <f>IF(A3511&lt;&gt;0,IF(MOD(A3511,3)=0,COUNTIF($B$4:B3510,"&lt;&gt;0")+1,0),0)</f>
        <v>0</v>
      </c>
      <c r="C3511" s="9">
        <f>'Dash Board'!$C$12+COUNT('Daily reducing balance'!$F$4:F3510)</f>
        <v>45237</v>
      </c>
      <c r="D3511">
        <f t="shared" si="385"/>
        <v>2023</v>
      </c>
      <c r="E3511">
        <f t="shared" si="386"/>
        <v>11</v>
      </c>
      <c r="F3511">
        <f>DAY('Dash Board'!$C$12+COUNT('Daily reducing balance'!$F$4:F3510))</f>
        <v>7</v>
      </c>
      <c r="G3511" s="8">
        <f t="shared" si="387"/>
        <v>163729.67276940728</v>
      </c>
      <c r="H3511" s="6">
        <f>G3511*'Dash Board'!$C$11/365</f>
        <v>47.100316824076067</v>
      </c>
      <c r="I3511" s="6">
        <f>H3511*'Dash Board'!$C$18/'Dash Board'!$C$11</f>
        <v>22.428722297179082</v>
      </c>
      <c r="J3511" s="6">
        <f>(G3511&gt;1)*PMT('Dash Board'!$C$11/365,$U$4,-'Dash Board'!$C$19)</f>
        <v>108.80376961660664</v>
      </c>
      <c r="K3511" s="6">
        <f t="shared" si="382"/>
        <v>0</v>
      </c>
      <c r="L3511" s="8">
        <f t="shared" si="383"/>
        <v>163667.96931661473</v>
      </c>
      <c r="N3511" s="8">
        <f t="shared" si="388"/>
        <v>86.375047319427566</v>
      </c>
      <c r="O3511" s="8">
        <f>IF(E3510&lt;&gt;E3511,SUM($N$4:N3511)-SUM($O$3:O3510),0)</f>
        <v>0</v>
      </c>
      <c r="P3511" s="6">
        <f>IF(B3511&gt;0,SUM($O$4:O3511)-SUM($P$3:P3510),0)</f>
        <v>0</v>
      </c>
      <c r="Q3511" s="6">
        <f t="shared" si="384"/>
        <v>22.428722297179082</v>
      </c>
      <c r="R3511" s="8">
        <f>IF(E3510&lt;&gt;E3511,SUM($Q$4:Q3511)-SUM($R$3:R3510),0)</f>
        <v>0</v>
      </c>
      <c r="S3511" s="6">
        <f>IF(B3511&gt;0,SUM($R$4:R3511)-SUM($S$3:S3510),0)</f>
        <v>0</v>
      </c>
    </row>
    <row r="3512" spans="1:19">
      <c r="A3512">
        <f>IF(E3511&lt;&gt;E3512,COUNTIF($A$4:A3511,"&lt;&gt;0")+1,0)</f>
        <v>0</v>
      </c>
      <c r="B3512">
        <f>IF(A3512&lt;&gt;0,IF(MOD(A3512,3)=0,COUNTIF($B$4:B3511,"&lt;&gt;0")+1,0),0)</f>
        <v>0</v>
      </c>
      <c r="C3512" s="9">
        <f>'Dash Board'!$C$12+COUNT('Daily reducing balance'!$F$4:F3511)</f>
        <v>45238</v>
      </c>
      <c r="D3512">
        <f t="shared" si="385"/>
        <v>2023</v>
      </c>
      <c r="E3512">
        <f t="shared" si="386"/>
        <v>11</v>
      </c>
      <c r="F3512">
        <f>DAY('Dash Board'!$C$12+COUNT('Daily reducing balance'!$F$4:F3511))</f>
        <v>8</v>
      </c>
      <c r="G3512" s="8">
        <f t="shared" si="387"/>
        <v>163667.96931661473</v>
      </c>
      <c r="H3512" s="6">
        <f>G3512*'Dash Board'!$C$11/365</f>
        <v>47.082566515738478</v>
      </c>
      <c r="I3512" s="6">
        <f>H3512*'Dash Board'!$C$18/'Dash Board'!$C$11</f>
        <v>22.420269769399276</v>
      </c>
      <c r="J3512" s="6">
        <f>(G3512&gt;1)*PMT('Dash Board'!$C$11/365,$U$4,-'Dash Board'!$C$19)</f>
        <v>108.80376961660664</v>
      </c>
      <c r="K3512" s="6">
        <f t="shared" si="382"/>
        <v>0</v>
      </c>
      <c r="L3512" s="8">
        <f t="shared" si="383"/>
        <v>163606.24811351387</v>
      </c>
      <c r="N3512" s="8">
        <f t="shared" si="388"/>
        <v>86.383499847207361</v>
      </c>
      <c r="O3512" s="8">
        <f>IF(E3511&lt;&gt;E3512,SUM($N$4:N3512)-SUM($O$3:O3511),0)</f>
        <v>0</v>
      </c>
      <c r="P3512" s="6">
        <f>IF(B3512&gt;0,SUM($O$4:O3512)-SUM($P$3:P3511),0)</f>
        <v>0</v>
      </c>
      <c r="Q3512" s="6">
        <f t="shared" si="384"/>
        <v>22.420269769399276</v>
      </c>
      <c r="R3512" s="8">
        <f>IF(E3511&lt;&gt;E3512,SUM($Q$4:Q3512)-SUM($R$3:R3511),0)</f>
        <v>0</v>
      </c>
      <c r="S3512" s="6">
        <f>IF(B3512&gt;0,SUM($R$4:R3512)-SUM($S$3:S3511),0)</f>
        <v>0</v>
      </c>
    </row>
    <row r="3513" spans="1:19">
      <c r="A3513">
        <f>IF(E3512&lt;&gt;E3513,COUNTIF($A$4:A3512,"&lt;&gt;0")+1,0)</f>
        <v>0</v>
      </c>
      <c r="B3513">
        <f>IF(A3513&lt;&gt;0,IF(MOD(A3513,3)=0,COUNTIF($B$4:B3512,"&lt;&gt;0")+1,0),0)</f>
        <v>0</v>
      </c>
      <c r="C3513" s="9">
        <f>'Dash Board'!$C$12+COUNT('Daily reducing balance'!$F$4:F3512)</f>
        <v>45239</v>
      </c>
      <c r="D3513">
        <f t="shared" si="385"/>
        <v>2023</v>
      </c>
      <c r="E3513">
        <f t="shared" si="386"/>
        <v>11</v>
      </c>
      <c r="F3513">
        <f>DAY('Dash Board'!$C$12+COUNT('Daily reducing balance'!$F$4:F3512))</f>
        <v>9</v>
      </c>
      <c r="G3513" s="8">
        <f t="shared" si="387"/>
        <v>163606.24811351387</v>
      </c>
      <c r="H3513" s="6">
        <f>G3513*'Dash Board'!$C$11/365</f>
        <v>47.064811101147825</v>
      </c>
      <c r="I3513" s="6">
        <f>H3513*'Dash Board'!$C$18/'Dash Board'!$C$11</f>
        <v>22.411814810070393</v>
      </c>
      <c r="J3513" s="6">
        <f>(G3513&gt;1)*PMT('Dash Board'!$C$11/365,$U$4,-'Dash Board'!$C$19)</f>
        <v>108.80376961660664</v>
      </c>
      <c r="K3513" s="6">
        <f t="shared" si="382"/>
        <v>0</v>
      </c>
      <c r="L3513" s="8">
        <f t="shared" si="383"/>
        <v>163544.50915499841</v>
      </c>
      <c r="N3513" s="8">
        <f t="shared" si="388"/>
        <v>86.391954806536248</v>
      </c>
      <c r="O3513" s="8">
        <f>IF(E3512&lt;&gt;E3513,SUM($N$4:N3513)-SUM($O$3:O3512),0)</f>
        <v>0</v>
      </c>
      <c r="P3513" s="6">
        <f>IF(B3513&gt;0,SUM($O$4:O3513)-SUM($P$3:P3512),0)</f>
        <v>0</v>
      </c>
      <c r="Q3513" s="6">
        <f t="shared" si="384"/>
        <v>22.411814810070393</v>
      </c>
      <c r="R3513" s="8">
        <f>IF(E3512&lt;&gt;E3513,SUM($Q$4:Q3513)-SUM($R$3:R3512),0)</f>
        <v>0</v>
      </c>
      <c r="S3513" s="6">
        <f>IF(B3513&gt;0,SUM($R$4:R3513)-SUM($S$3:S3512),0)</f>
        <v>0</v>
      </c>
    </row>
    <row r="3514" spans="1:19">
      <c r="A3514">
        <f>IF(E3513&lt;&gt;E3514,COUNTIF($A$4:A3513,"&lt;&gt;0")+1,0)</f>
        <v>0</v>
      </c>
      <c r="B3514">
        <f>IF(A3514&lt;&gt;0,IF(MOD(A3514,3)=0,COUNTIF($B$4:B3513,"&lt;&gt;0")+1,0),0)</f>
        <v>0</v>
      </c>
      <c r="C3514" s="9">
        <f>'Dash Board'!$C$12+COUNT('Daily reducing balance'!$F$4:F3513)</f>
        <v>45240</v>
      </c>
      <c r="D3514">
        <f t="shared" si="385"/>
        <v>2023</v>
      </c>
      <c r="E3514">
        <f t="shared" si="386"/>
        <v>11</v>
      </c>
      <c r="F3514">
        <f>DAY('Dash Board'!$C$12+COUNT('Daily reducing balance'!$F$4:F3513))</f>
        <v>10</v>
      </c>
      <c r="G3514" s="8">
        <f t="shared" si="387"/>
        <v>163544.50915499841</v>
      </c>
      <c r="H3514" s="6">
        <f>G3514*'Dash Board'!$C$11/365</f>
        <v>47.047050578835162</v>
      </c>
      <c r="I3514" s="6">
        <f>H3514*'Dash Board'!$C$18/'Dash Board'!$C$11</f>
        <v>22.403357418492934</v>
      </c>
      <c r="J3514" s="6">
        <f>(G3514&gt;1)*PMT('Dash Board'!$C$11/365,$U$4,-'Dash Board'!$C$19)</f>
        <v>108.80376961660664</v>
      </c>
      <c r="K3514" s="6">
        <f t="shared" si="382"/>
        <v>0</v>
      </c>
      <c r="L3514" s="8">
        <f t="shared" si="383"/>
        <v>163482.75243596063</v>
      </c>
      <c r="N3514" s="8">
        <f t="shared" si="388"/>
        <v>86.400412198113713</v>
      </c>
      <c r="O3514" s="8">
        <f>IF(E3513&lt;&gt;E3514,SUM($N$4:N3514)-SUM($O$3:O3513),0)</f>
        <v>0</v>
      </c>
      <c r="P3514" s="6">
        <f>IF(B3514&gt;0,SUM($O$4:O3514)-SUM($P$3:P3513),0)</f>
        <v>0</v>
      </c>
      <c r="Q3514" s="6">
        <f t="shared" si="384"/>
        <v>22.403357418492934</v>
      </c>
      <c r="R3514" s="8">
        <f>IF(E3513&lt;&gt;E3514,SUM($Q$4:Q3514)-SUM($R$3:R3513),0)</f>
        <v>0</v>
      </c>
      <c r="S3514" s="6">
        <f>IF(B3514&gt;0,SUM($R$4:R3514)-SUM($S$3:S3513),0)</f>
        <v>0</v>
      </c>
    </row>
    <row r="3515" spans="1:19">
      <c r="A3515">
        <f>IF(E3514&lt;&gt;E3515,COUNTIF($A$4:A3514,"&lt;&gt;0")+1,0)</f>
        <v>0</v>
      </c>
      <c r="B3515">
        <f>IF(A3515&lt;&gt;0,IF(MOD(A3515,3)=0,COUNTIF($B$4:B3514,"&lt;&gt;0")+1,0),0)</f>
        <v>0</v>
      </c>
      <c r="C3515" s="9">
        <f>'Dash Board'!$C$12+COUNT('Daily reducing balance'!$F$4:F3514)</f>
        <v>45241</v>
      </c>
      <c r="D3515">
        <f t="shared" si="385"/>
        <v>2023</v>
      </c>
      <c r="E3515">
        <f t="shared" si="386"/>
        <v>11</v>
      </c>
      <c r="F3515">
        <f>DAY('Dash Board'!$C$12+COUNT('Daily reducing balance'!$F$4:F3514))</f>
        <v>11</v>
      </c>
      <c r="G3515" s="8">
        <f t="shared" si="387"/>
        <v>163482.75243596063</v>
      </c>
      <c r="H3515" s="6">
        <f>G3515*'Dash Board'!$C$11/365</f>
        <v>47.029284947331135</v>
      </c>
      <c r="I3515" s="6">
        <f>H3515*'Dash Board'!$C$18/'Dash Board'!$C$11</f>
        <v>22.394897593967212</v>
      </c>
      <c r="J3515" s="6">
        <f>(G3515&gt;1)*PMT('Dash Board'!$C$11/365,$U$4,-'Dash Board'!$C$19)</f>
        <v>108.80376961660664</v>
      </c>
      <c r="K3515" s="6">
        <f t="shared" si="382"/>
        <v>0</v>
      </c>
      <c r="L3515" s="8">
        <f t="shared" si="383"/>
        <v>163420.97795129134</v>
      </c>
      <c r="N3515" s="8">
        <f t="shared" si="388"/>
        <v>86.408872022639429</v>
      </c>
      <c r="O3515" s="8">
        <f>IF(E3514&lt;&gt;E3515,SUM($N$4:N3515)-SUM($O$3:O3514),0)</f>
        <v>0</v>
      </c>
      <c r="P3515" s="6">
        <f>IF(B3515&gt;0,SUM($O$4:O3515)-SUM($P$3:P3514),0)</f>
        <v>0</v>
      </c>
      <c r="Q3515" s="6">
        <f t="shared" si="384"/>
        <v>22.394897593967212</v>
      </c>
      <c r="R3515" s="8">
        <f>IF(E3514&lt;&gt;E3515,SUM($Q$4:Q3515)-SUM($R$3:R3514),0)</f>
        <v>0</v>
      </c>
      <c r="S3515" s="6">
        <f>IF(B3515&gt;0,SUM($R$4:R3515)-SUM($S$3:S3514),0)</f>
        <v>0</v>
      </c>
    </row>
    <row r="3516" spans="1:19">
      <c r="A3516">
        <f>IF(E3515&lt;&gt;E3516,COUNTIF($A$4:A3515,"&lt;&gt;0")+1,0)</f>
        <v>0</v>
      </c>
      <c r="B3516">
        <f>IF(A3516&lt;&gt;0,IF(MOD(A3516,3)=0,COUNTIF($B$4:B3515,"&lt;&gt;0")+1,0),0)</f>
        <v>0</v>
      </c>
      <c r="C3516" s="9">
        <f>'Dash Board'!$C$12+COUNT('Daily reducing balance'!$F$4:F3515)</f>
        <v>45242</v>
      </c>
      <c r="D3516">
        <f t="shared" si="385"/>
        <v>2023</v>
      </c>
      <c r="E3516">
        <f t="shared" si="386"/>
        <v>11</v>
      </c>
      <c r="F3516">
        <f>DAY('Dash Board'!$C$12+COUNT('Daily reducing balance'!$F$4:F3515))</f>
        <v>12</v>
      </c>
      <c r="G3516" s="8">
        <f t="shared" si="387"/>
        <v>163420.97795129134</v>
      </c>
      <c r="H3516" s="6">
        <f>G3516*'Dash Board'!$C$11/365</f>
        <v>47.011514205166002</v>
      </c>
      <c r="I3516" s="6">
        <f>H3516*'Dash Board'!$C$18/'Dash Board'!$C$11</f>
        <v>22.386435335793337</v>
      </c>
      <c r="J3516" s="6">
        <f>(G3516&gt;1)*PMT('Dash Board'!$C$11/365,$U$4,-'Dash Board'!$C$19)</f>
        <v>108.80376961660664</v>
      </c>
      <c r="K3516" s="6">
        <f t="shared" si="382"/>
        <v>0</v>
      </c>
      <c r="L3516" s="8">
        <f t="shared" si="383"/>
        <v>163359.18569587989</v>
      </c>
      <c r="N3516" s="8">
        <f t="shared" si="388"/>
        <v>86.417334280813307</v>
      </c>
      <c r="O3516" s="8">
        <f>IF(E3515&lt;&gt;E3516,SUM($N$4:N3516)-SUM($O$3:O3515),0)</f>
        <v>0</v>
      </c>
      <c r="P3516" s="6">
        <f>IF(B3516&gt;0,SUM($O$4:O3516)-SUM($P$3:P3515),0)</f>
        <v>0</v>
      </c>
      <c r="Q3516" s="6">
        <f t="shared" si="384"/>
        <v>22.386435335793337</v>
      </c>
      <c r="R3516" s="8">
        <f>IF(E3515&lt;&gt;E3516,SUM($Q$4:Q3516)-SUM($R$3:R3515),0)</f>
        <v>0</v>
      </c>
      <c r="S3516" s="6">
        <f>IF(B3516&gt;0,SUM($R$4:R3516)-SUM($S$3:S3515),0)</f>
        <v>0</v>
      </c>
    </row>
    <row r="3517" spans="1:19">
      <c r="A3517">
        <f>IF(E3516&lt;&gt;E3517,COUNTIF($A$4:A3516,"&lt;&gt;0")+1,0)</f>
        <v>0</v>
      </c>
      <c r="B3517">
        <f>IF(A3517&lt;&gt;0,IF(MOD(A3517,3)=0,COUNTIF($B$4:B3516,"&lt;&gt;0")+1,0),0)</f>
        <v>0</v>
      </c>
      <c r="C3517" s="9">
        <f>'Dash Board'!$C$12+COUNT('Daily reducing balance'!$F$4:F3516)</f>
        <v>45243</v>
      </c>
      <c r="D3517">
        <f t="shared" si="385"/>
        <v>2023</v>
      </c>
      <c r="E3517">
        <f t="shared" si="386"/>
        <v>11</v>
      </c>
      <c r="F3517">
        <f>DAY('Dash Board'!$C$12+COUNT('Daily reducing balance'!$F$4:F3516))</f>
        <v>13</v>
      </c>
      <c r="G3517" s="8">
        <f t="shared" si="387"/>
        <v>163359.18569587989</v>
      </c>
      <c r="H3517" s="6">
        <f>G3517*'Dash Board'!$C$11/365</f>
        <v>46.993738350869556</v>
      </c>
      <c r="I3517" s="6">
        <f>H3517*'Dash Board'!$C$18/'Dash Board'!$C$11</f>
        <v>22.377970643271219</v>
      </c>
      <c r="J3517" s="6">
        <f>(G3517&gt;1)*PMT('Dash Board'!$C$11/365,$U$4,-'Dash Board'!$C$19)</f>
        <v>108.80376961660664</v>
      </c>
      <c r="K3517" s="6">
        <f t="shared" si="382"/>
        <v>0</v>
      </c>
      <c r="L3517" s="8">
        <f t="shared" si="383"/>
        <v>163297.37566461414</v>
      </c>
      <c r="N3517" s="8">
        <f t="shared" si="388"/>
        <v>86.425798973335418</v>
      </c>
      <c r="O3517" s="8">
        <f>IF(E3516&lt;&gt;E3517,SUM($N$4:N3517)-SUM($O$3:O3516),0)</f>
        <v>0</v>
      </c>
      <c r="P3517" s="6">
        <f>IF(B3517&gt;0,SUM($O$4:O3517)-SUM($P$3:P3516),0)</f>
        <v>0</v>
      </c>
      <c r="Q3517" s="6">
        <f t="shared" si="384"/>
        <v>22.377970643271219</v>
      </c>
      <c r="R3517" s="8">
        <f>IF(E3516&lt;&gt;E3517,SUM($Q$4:Q3517)-SUM($R$3:R3516),0)</f>
        <v>0</v>
      </c>
      <c r="S3517" s="6">
        <f>IF(B3517&gt;0,SUM($R$4:R3517)-SUM($S$3:S3516),0)</f>
        <v>0</v>
      </c>
    </row>
    <row r="3518" spans="1:19">
      <c r="A3518">
        <f>IF(E3517&lt;&gt;E3518,COUNTIF($A$4:A3517,"&lt;&gt;0")+1,0)</f>
        <v>0</v>
      </c>
      <c r="B3518">
        <f>IF(A3518&lt;&gt;0,IF(MOD(A3518,3)=0,COUNTIF($B$4:B3517,"&lt;&gt;0")+1,0),0)</f>
        <v>0</v>
      </c>
      <c r="C3518" s="9">
        <f>'Dash Board'!$C$12+COUNT('Daily reducing balance'!$F$4:F3517)</f>
        <v>45244</v>
      </c>
      <c r="D3518">
        <f t="shared" si="385"/>
        <v>2023</v>
      </c>
      <c r="E3518">
        <f t="shared" si="386"/>
        <v>11</v>
      </c>
      <c r="F3518">
        <f>DAY('Dash Board'!$C$12+COUNT('Daily reducing balance'!$F$4:F3517))</f>
        <v>14</v>
      </c>
      <c r="G3518" s="8">
        <f t="shared" si="387"/>
        <v>163297.37566461414</v>
      </c>
      <c r="H3518" s="6">
        <f>G3518*'Dash Board'!$C$11/365</f>
        <v>46.975957382971195</v>
      </c>
      <c r="I3518" s="6">
        <f>H3518*'Dash Board'!$C$18/'Dash Board'!$C$11</f>
        <v>22.369503515700572</v>
      </c>
      <c r="J3518" s="6">
        <f>(G3518&gt;1)*PMT('Dash Board'!$C$11/365,$U$4,-'Dash Board'!$C$19)</f>
        <v>108.80376961660664</v>
      </c>
      <c r="K3518" s="6">
        <f t="shared" si="382"/>
        <v>0</v>
      </c>
      <c r="L3518" s="8">
        <f t="shared" si="383"/>
        <v>163235.54785238049</v>
      </c>
      <c r="N3518" s="8">
        <f t="shared" si="388"/>
        <v>86.434266100906072</v>
      </c>
      <c r="O3518" s="8">
        <f>IF(E3517&lt;&gt;E3518,SUM($N$4:N3518)-SUM($O$3:O3517),0)</f>
        <v>0</v>
      </c>
      <c r="P3518" s="6">
        <f>IF(B3518&gt;0,SUM($O$4:O3518)-SUM($P$3:P3517),0)</f>
        <v>0</v>
      </c>
      <c r="Q3518" s="6">
        <f t="shared" si="384"/>
        <v>22.369503515700572</v>
      </c>
      <c r="R3518" s="8">
        <f>IF(E3517&lt;&gt;E3518,SUM($Q$4:Q3518)-SUM($R$3:R3517),0)</f>
        <v>0</v>
      </c>
      <c r="S3518" s="6">
        <f>IF(B3518&gt;0,SUM($R$4:R3518)-SUM($S$3:S3517),0)</f>
        <v>0</v>
      </c>
    </row>
    <row r="3519" spans="1:19">
      <c r="A3519">
        <f>IF(E3518&lt;&gt;E3519,COUNTIF($A$4:A3518,"&lt;&gt;0")+1,0)</f>
        <v>0</v>
      </c>
      <c r="B3519">
        <f>IF(A3519&lt;&gt;0,IF(MOD(A3519,3)=0,COUNTIF($B$4:B3518,"&lt;&gt;0")+1,0),0)</f>
        <v>0</v>
      </c>
      <c r="C3519" s="9">
        <f>'Dash Board'!$C$12+COUNT('Daily reducing balance'!$F$4:F3518)</f>
        <v>45245</v>
      </c>
      <c r="D3519">
        <f t="shared" si="385"/>
        <v>2023</v>
      </c>
      <c r="E3519">
        <f t="shared" si="386"/>
        <v>11</v>
      </c>
      <c r="F3519">
        <f>DAY('Dash Board'!$C$12+COUNT('Daily reducing balance'!$F$4:F3518))</f>
        <v>15</v>
      </c>
      <c r="G3519" s="8">
        <f t="shared" si="387"/>
        <v>163235.54785238049</v>
      </c>
      <c r="H3519" s="6">
        <f>G3519*'Dash Board'!$C$11/365</f>
        <v>46.958171299999869</v>
      </c>
      <c r="I3519" s="6">
        <f>H3519*'Dash Board'!$C$18/'Dash Board'!$C$11</f>
        <v>22.36103395238089</v>
      </c>
      <c r="J3519" s="6">
        <f>(G3519&gt;1)*PMT('Dash Board'!$C$11/365,$U$4,-'Dash Board'!$C$19)</f>
        <v>108.80376961660664</v>
      </c>
      <c r="K3519" s="6">
        <f t="shared" si="382"/>
        <v>0</v>
      </c>
      <c r="L3519" s="8">
        <f t="shared" si="383"/>
        <v>163173.70225406389</v>
      </c>
      <c r="N3519" s="8">
        <f t="shared" si="388"/>
        <v>86.442735664225751</v>
      </c>
      <c r="O3519" s="8">
        <f>IF(E3518&lt;&gt;E3519,SUM($N$4:N3519)-SUM($O$3:O3518),0)</f>
        <v>0</v>
      </c>
      <c r="P3519" s="6">
        <f>IF(B3519&gt;0,SUM($O$4:O3519)-SUM($P$3:P3518),0)</f>
        <v>0</v>
      </c>
      <c r="Q3519" s="6">
        <f t="shared" si="384"/>
        <v>22.36103395238089</v>
      </c>
      <c r="R3519" s="8">
        <f>IF(E3518&lt;&gt;E3519,SUM($Q$4:Q3519)-SUM($R$3:R3518),0)</f>
        <v>0</v>
      </c>
      <c r="S3519" s="6">
        <f>IF(B3519&gt;0,SUM($R$4:R3519)-SUM($S$3:S3518),0)</f>
        <v>0</v>
      </c>
    </row>
    <row r="3520" spans="1:19">
      <c r="A3520">
        <f>IF(E3519&lt;&gt;E3520,COUNTIF($A$4:A3519,"&lt;&gt;0")+1,0)</f>
        <v>0</v>
      </c>
      <c r="B3520">
        <f>IF(A3520&lt;&gt;0,IF(MOD(A3520,3)=0,COUNTIF($B$4:B3519,"&lt;&gt;0")+1,0),0)</f>
        <v>0</v>
      </c>
      <c r="C3520" s="9">
        <f>'Dash Board'!$C$12+COUNT('Daily reducing balance'!$F$4:F3519)</f>
        <v>45246</v>
      </c>
      <c r="D3520">
        <f t="shared" si="385"/>
        <v>2023</v>
      </c>
      <c r="E3520">
        <f t="shared" si="386"/>
        <v>11</v>
      </c>
      <c r="F3520">
        <f>DAY('Dash Board'!$C$12+COUNT('Daily reducing balance'!$F$4:F3519))</f>
        <v>16</v>
      </c>
      <c r="G3520" s="8">
        <f t="shared" si="387"/>
        <v>163173.70225406389</v>
      </c>
      <c r="H3520" s="6">
        <f>G3520*'Dash Board'!$C$11/365</f>
        <v>46.940380100484127</v>
      </c>
      <c r="I3520" s="6">
        <f>H3520*'Dash Board'!$C$18/'Dash Board'!$C$11</f>
        <v>22.352561952611492</v>
      </c>
      <c r="J3520" s="6">
        <f>(G3520&gt;1)*PMT('Dash Board'!$C$11/365,$U$4,-'Dash Board'!$C$19)</f>
        <v>108.80376961660664</v>
      </c>
      <c r="K3520" s="6">
        <f t="shared" si="382"/>
        <v>0</v>
      </c>
      <c r="L3520" s="8">
        <f t="shared" si="383"/>
        <v>163111.83886454775</v>
      </c>
      <c r="N3520" s="8">
        <f t="shared" si="388"/>
        <v>86.451207663995149</v>
      </c>
      <c r="O3520" s="8">
        <f>IF(E3519&lt;&gt;E3520,SUM($N$4:N3520)-SUM($O$3:O3519),0)</f>
        <v>0</v>
      </c>
      <c r="P3520" s="6">
        <f>IF(B3520&gt;0,SUM($O$4:O3520)-SUM($P$3:P3519),0)</f>
        <v>0</v>
      </c>
      <c r="Q3520" s="6">
        <f t="shared" si="384"/>
        <v>22.352561952611492</v>
      </c>
      <c r="R3520" s="8">
        <f>IF(E3519&lt;&gt;E3520,SUM($Q$4:Q3520)-SUM($R$3:R3519),0)</f>
        <v>0</v>
      </c>
      <c r="S3520" s="6">
        <f>IF(B3520&gt;0,SUM($R$4:R3520)-SUM($S$3:S3519),0)</f>
        <v>0</v>
      </c>
    </row>
    <row r="3521" spans="1:19">
      <c r="A3521">
        <f>IF(E3520&lt;&gt;E3521,COUNTIF($A$4:A3520,"&lt;&gt;0")+1,0)</f>
        <v>0</v>
      </c>
      <c r="B3521">
        <f>IF(A3521&lt;&gt;0,IF(MOD(A3521,3)=0,COUNTIF($B$4:B3520,"&lt;&gt;0")+1,0),0)</f>
        <v>0</v>
      </c>
      <c r="C3521" s="9">
        <f>'Dash Board'!$C$12+COUNT('Daily reducing balance'!$F$4:F3520)</f>
        <v>45247</v>
      </c>
      <c r="D3521">
        <f t="shared" si="385"/>
        <v>2023</v>
      </c>
      <c r="E3521">
        <f t="shared" si="386"/>
        <v>11</v>
      </c>
      <c r="F3521">
        <f>DAY('Dash Board'!$C$12+COUNT('Daily reducing balance'!$F$4:F3520))</f>
        <v>17</v>
      </c>
      <c r="G3521" s="8">
        <f t="shared" si="387"/>
        <v>163111.83886454775</v>
      </c>
      <c r="H3521" s="6">
        <f>G3521*'Dash Board'!$C$11/365</f>
        <v>46.922583782952088</v>
      </c>
      <c r="I3521" s="6">
        <f>H3521*'Dash Board'!$C$18/'Dash Board'!$C$11</f>
        <v>22.344087515691474</v>
      </c>
      <c r="J3521" s="6">
        <f>(G3521&gt;1)*PMT('Dash Board'!$C$11/365,$U$4,-'Dash Board'!$C$19)</f>
        <v>108.80376961660664</v>
      </c>
      <c r="K3521" s="6">
        <f t="shared" si="382"/>
        <v>0</v>
      </c>
      <c r="L3521" s="8">
        <f t="shared" si="383"/>
        <v>163049.9576787141</v>
      </c>
      <c r="N3521" s="8">
        <f t="shared" si="388"/>
        <v>86.459682100915174</v>
      </c>
      <c r="O3521" s="8">
        <f>IF(E3520&lt;&gt;E3521,SUM($N$4:N3521)-SUM($O$3:O3520),0)</f>
        <v>0</v>
      </c>
      <c r="P3521" s="6">
        <f>IF(B3521&gt;0,SUM($O$4:O3521)-SUM($P$3:P3520),0)</f>
        <v>0</v>
      </c>
      <c r="Q3521" s="6">
        <f t="shared" si="384"/>
        <v>22.344087515691474</v>
      </c>
      <c r="R3521" s="8">
        <f>IF(E3520&lt;&gt;E3521,SUM($Q$4:Q3521)-SUM($R$3:R3520),0)</f>
        <v>0</v>
      </c>
      <c r="S3521" s="6">
        <f>IF(B3521&gt;0,SUM($R$4:R3521)-SUM($S$3:S3520),0)</f>
        <v>0</v>
      </c>
    </row>
    <row r="3522" spans="1:19">
      <c r="A3522">
        <f>IF(E3521&lt;&gt;E3522,COUNTIF($A$4:A3521,"&lt;&gt;0")+1,0)</f>
        <v>0</v>
      </c>
      <c r="B3522">
        <f>IF(A3522&lt;&gt;0,IF(MOD(A3522,3)=0,COUNTIF($B$4:B3521,"&lt;&gt;0")+1,0),0)</f>
        <v>0</v>
      </c>
      <c r="C3522" s="9">
        <f>'Dash Board'!$C$12+COUNT('Daily reducing balance'!$F$4:F3521)</f>
        <v>45248</v>
      </c>
      <c r="D3522">
        <f t="shared" si="385"/>
        <v>2023</v>
      </c>
      <c r="E3522">
        <f t="shared" si="386"/>
        <v>11</v>
      </c>
      <c r="F3522">
        <f>DAY('Dash Board'!$C$12+COUNT('Daily reducing balance'!$F$4:F3521))</f>
        <v>18</v>
      </c>
      <c r="G3522" s="8">
        <f t="shared" si="387"/>
        <v>163049.9576787141</v>
      </c>
      <c r="H3522" s="6">
        <f>G3522*'Dash Board'!$C$11/365</f>
        <v>46.904782345931459</v>
      </c>
      <c r="I3522" s="6">
        <f>H3522*'Dash Board'!$C$18/'Dash Board'!$C$11</f>
        <v>22.335610640919747</v>
      </c>
      <c r="J3522" s="6">
        <f>(G3522&gt;1)*PMT('Dash Board'!$C$11/365,$U$4,-'Dash Board'!$C$19)</f>
        <v>108.80376961660664</v>
      </c>
      <c r="K3522" s="6">
        <f t="shared" si="382"/>
        <v>0</v>
      </c>
      <c r="L3522" s="8">
        <f t="shared" si="383"/>
        <v>162988.05869144341</v>
      </c>
      <c r="N3522" s="8">
        <f t="shared" si="388"/>
        <v>86.46815897568689</v>
      </c>
      <c r="O3522" s="8">
        <f>IF(E3521&lt;&gt;E3522,SUM($N$4:N3522)-SUM($O$3:O3521),0)</f>
        <v>0</v>
      </c>
      <c r="P3522" s="6">
        <f>IF(B3522&gt;0,SUM($O$4:O3522)-SUM($P$3:P3521),0)</f>
        <v>0</v>
      </c>
      <c r="Q3522" s="6">
        <f t="shared" si="384"/>
        <v>22.335610640919747</v>
      </c>
      <c r="R3522" s="8">
        <f>IF(E3521&lt;&gt;E3522,SUM($Q$4:Q3522)-SUM($R$3:R3521),0)</f>
        <v>0</v>
      </c>
      <c r="S3522" s="6">
        <f>IF(B3522&gt;0,SUM($R$4:R3522)-SUM($S$3:S3521),0)</f>
        <v>0</v>
      </c>
    </row>
    <row r="3523" spans="1:19">
      <c r="A3523">
        <f>IF(E3522&lt;&gt;E3523,COUNTIF($A$4:A3522,"&lt;&gt;0")+1,0)</f>
        <v>0</v>
      </c>
      <c r="B3523">
        <f>IF(A3523&lt;&gt;0,IF(MOD(A3523,3)=0,COUNTIF($B$4:B3522,"&lt;&gt;0")+1,0),0)</f>
        <v>0</v>
      </c>
      <c r="C3523" s="9">
        <f>'Dash Board'!$C$12+COUNT('Daily reducing balance'!$F$4:F3522)</f>
        <v>45249</v>
      </c>
      <c r="D3523">
        <f t="shared" si="385"/>
        <v>2023</v>
      </c>
      <c r="E3523">
        <f t="shared" si="386"/>
        <v>11</v>
      </c>
      <c r="F3523">
        <f>DAY('Dash Board'!$C$12+COUNT('Daily reducing balance'!$F$4:F3522))</f>
        <v>19</v>
      </c>
      <c r="G3523" s="8">
        <f t="shared" si="387"/>
        <v>162988.05869144341</v>
      </c>
      <c r="H3523" s="6">
        <f>G3523*'Dash Board'!$C$11/365</f>
        <v>46.886975787949474</v>
      </c>
      <c r="I3523" s="6">
        <f>H3523*'Dash Board'!$C$18/'Dash Board'!$C$11</f>
        <v>22.327131327594987</v>
      </c>
      <c r="J3523" s="6">
        <f>(G3523&gt;1)*PMT('Dash Board'!$C$11/365,$U$4,-'Dash Board'!$C$19)</f>
        <v>108.80376961660664</v>
      </c>
      <c r="K3523" s="6">
        <f t="shared" si="382"/>
        <v>0</v>
      </c>
      <c r="L3523" s="8">
        <f t="shared" si="383"/>
        <v>162926.14189761475</v>
      </c>
      <c r="N3523" s="8">
        <f t="shared" si="388"/>
        <v>86.47663828901166</v>
      </c>
      <c r="O3523" s="8">
        <f>IF(E3522&lt;&gt;E3523,SUM($N$4:N3523)-SUM($O$3:O3522),0)</f>
        <v>0</v>
      </c>
      <c r="P3523" s="6">
        <f>IF(B3523&gt;0,SUM($O$4:O3523)-SUM($P$3:P3522),0)</f>
        <v>0</v>
      </c>
      <c r="Q3523" s="6">
        <f t="shared" si="384"/>
        <v>22.327131327594987</v>
      </c>
      <c r="R3523" s="8">
        <f>IF(E3522&lt;&gt;E3523,SUM($Q$4:Q3523)-SUM($R$3:R3522),0)</f>
        <v>0</v>
      </c>
      <c r="S3523" s="6">
        <f>IF(B3523&gt;0,SUM($R$4:R3523)-SUM($S$3:S3522),0)</f>
        <v>0</v>
      </c>
    </row>
    <row r="3524" spans="1:19">
      <c r="A3524">
        <f>IF(E3523&lt;&gt;E3524,COUNTIF($A$4:A3523,"&lt;&gt;0")+1,0)</f>
        <v>0</v>
      </c>
      <c r="B3524">
        <f>IF(A3524&lt;&gt;0,IF(MOD(A3524,3)=0,COUNTIF($B$4:B3523,"&lt;&gt;0")+1,0),0)</f>
        <v>0</v>
      </c>
      <c r="C3524" s="9">
        <f>'Dash Board'!$C$12+COUNT('Daily reducing balance'!$F$4:F3523)</f>
        <v>45250</v>
      </c>
      <c r="D3524">
        <f t="shared" si="385"/>
        <v>2023</v>
      </c>
      <c r="E3524">
        <f t="shared" si="386"/>
        <v>11</v>
      </c>
      <c r="F3524">
        <f>DAY('Dash Board'!$C$12+COUNT('Daily reducing balance'!$F$4:F3523))</f>
        <v>20</v>
      </c>
      <c r="G3524" s="8">
        <f t="shared" si="387"/>
        <v>162926.14189761475</v>
      </c>
      <c r="H3524" s="6">
        <f>G3524*'Dash Board'!$C$11/365</f>
        <v>46.86916410753301</v>
      </c>
      <c r="I3524" s="6">
        <f>H3524*'Dash Board'!$C$18/'Dash Board'!$C$11</f>
        <v>22.318649575015719</v>
      </c>
      <c r="J3524" s="6">
        <f>(G3524&gt;1)*PMT('Dash Board'!$C$11/365,$U$4,-'Dash Board'!$C$19)</f>
        <v>108.80376961660664</v>
      </c>
      <c r="K3524" s="6">
        <f t="shared" si="382"/>
        <v>0</v>
      </c>
      <c r="L3524" s="8">
        <f t="shared" si="383"/>
        <v>162864.20729210568</v>
      </c>
      <c r="N3524" s="8">
        <f t="shared" si="388"/>
        <v>86.485120041590932</v>
      </c>
      <c r="O3524" s="8">
        <f>IF(E3523&lt;&gt;E3524,SUM($N$4:N3524)-SUM($O$3:O3523),0)</f>
        <v>0</v>
      </c>
      <c r="P3524" s="6">
        <f>IF(B3524&gt;0,SUM($O$4:O3524)-SUM($P$3:P3523),0)</f>
        <v>0</v>
      </c>
      <c r="Q3524" s="6">
        <f t="shared" si="384"/>
        <v>22.318649575015719</v>
      </c>
      <c r="R3524" s="8">
        <f>IF(E3523&lt;&gt;E3524,SUM($Q$4:Q3524)-SUM($R$3:R3523),0)</f>
        <v>0</v>
      </c>
      <c r="S3524" s="6">
        <f>IF(B3524&gt;0,SUM($R$4:R3524)-SUM($S$3:S3523),0)</f>
        <v>0</v>
      </c>
    </row>
    <row r="3525" spans="1:19">
      <c r="A3525">
        <f>IF(E3524&lt;&gt;E3525,COUNTIF($A$4:A3524,"&lt;&gt;0")+1,0)</f>
        <v>0</v>
      </c>
      <c r="B3525">
        <f>IF(A3525&lt;&gt;0,IF(MOD(A3525,3)=0,COUNTIF($B$4:B3524,"&lt;&gt;0")+1,0),0)</f>
        <v>0</v>
      </c>
      <c r="C3525" s="9">
        <f>'Dash Board'!$C$12+COUNT('Daily reducing balance'!$F$4:F3524)</f>
        <v>45251</v>
      </c>
      <c r="D3525">
        <f t="shared" si="385"/>
        <v>2023</v>
      </c>
      <c r="E3525">
        <f t="shared" si="386"/>
        <v>11</v>
      </c>
      <c r="F3525">
        <f>DAY('Dash Board'!$C$12+COUNT('Daily reducing balance'!$F$4:F3524))</f>
        <v>21</v>
      </c>
      <c r="G3525" s="8">
        <f t="shared" si="387"/>
        <v>162864.20729210568</v>
      </c>
      <c r="H3525" s="6">
        <f>G3525*'Dash Board'!$C$11/365</f>
        <v>46.851347303208485</v>
      </c>
      <c r="I3525" s="6">
        <f>H3525*'Dash Board'!$C$18/'Dash Board'!$C$11</f>
        <v>22.310165382480232</v>
      </c>
      <c r="J3525" s="6">
        <f>(G3525&gt;1)*PMT('Dash Board'!$C$11/365,$U$4,-'Dash Board'!$C$19)</f>
        <v>108.80376961660664</v>
      </c>
      <c r="K3525" s="6">
        <f t="shared" ref="K3525:K3588" si="389">IF(F3525=1,SUMIFS($J$4:$J$7308,$D$4:$D$7308,"="&amp;YEAR(C3525),$E$4:$E$7308,"="&amp;MONTH(C3525)),0)</f>
        <v>0</v>
      </c>
      <c r="L3525" s="8">
        <f t="shared" ref="L3525:L3588" si="390">IF(G3525+H3525-J3525&lt;0,0,G3525+H3525-J3525)</f>
        <v>162802.25486979229</v>
      </c>
      <c r="N3525" s="8">
        <f t="shared" si="388"/>
        <v>86.493604234126408</v>
      </c>
      <c r="O3525" s="8">
        <f>IF(E3524&lt;&gt;E3525,SUM($N$4:N3525)-SUM($O$3:O3524),0)</f>
        <v>0</v>
      </c>
      <c r="P3525" s="6">
        <f>IF(B3525&gt;0,SUM($O$4:O3525)-SUM($P$3:P3524),0)</f>
        <v>0</v>
      </c>
      <c r="Q3525" s="6">
        <f t="shared" ref="Q3525:Q3588" si="391">I3525</f>
        <v>22.310165382480232</v>
      </c>
      <c r="R3525" s="8">
        <f>IF(E3524&lt;&gt;E3525,SUM($Q$4:Q3525)-SUM($R$3:R3524),0)</f>
        <v>0</v>
      </c>
      <c r="S3525" s="6">
        <f>IF(B3525&gt;0,SUM($R$4:R3525)-SUM($S$3:S3524),0)</f>
        <v>0</v>
      </c>
    </row>
    <row r="3526" spans="1:19">
      <c r="A3526">
        <f>IF(E3525&lt;&gt;E3526,COUNTIF($A$4:A3525,"&lt;&gt;0")+1,0)</f>
        <v>0</v>
      </c>
      <c r="B3526">
        <f>IF(A3526&lt;&gt;0,IF(MOD(A3526,3)=0,COUNTIF($B$4:B3525,"&lt;&gt;0")+1,0),0)</f>
        <v>0</v>
      </c>
      <c r="C3526" s="9">
        <f>'Dash Board'!$C$12+COUNT('Daily reducing balance'!$F$4:F3525)</f>
        <v>45252</v>
      </c>
      <c r="D3526">
        <f t="shared" si="385"/>
        <v>2023</v>
      </c>
      <c r="E3526">
        <f t="shared" si="386"/>
        <v>11</v>
      </c>
      <c r="F3526">
        <f>DAY('Dash Board'!$C$12+COUNT('Daily reducing balance'!$F$4:F3525))</f>
        <v>22</v>
      </c>
      <c r="G3526" s="8">
        <f t="shared" si="387"/>
        <v>162802.25486979229</v>
      </c>
      <c r="H3526" s="6">
        <f>G3526*'Dash Board'!$C$11/365</f>
        <v>46.833525373501892</v>
      </c>
      <c r="I3526" s="6">
        <f>H3526*'Dash Board'!$C$18/'Dash Board'!$C$11</f>
        <v>22.301678749286616</v>
      </c>
      <c r="J3526" s="6">
        <f>(G3526&gt;1)*PMT('Dash Board'!$C$11/365,$U$4,-'Dash Board'!$C$19)</f>
        <v>108.80376961660664</v>
      </c>
      <c r="K3526" s="6">
        <f t="shared" si="389"/>
        <v>0</v>
      </c>
      <c r="L3526" s="8">
        <f t="shared" si="390"/>
        <v>162740.28462554919</v>
      </c>
      <c r="N3526" s="8">
        <f t="shared" si="388"/>
        <v>86.502090867320021</v>
      </c>
      <c r="O3526" s="8">
        <f>IF(E3525&lt;&gt;E3526,SUM($N$4:N3526)-SUM($O$3:O3525),0)</f>
        <v>0</v>
      </c>
      <c r="P3526" s="6">
        <f>IF(B3526&gt;0,SUM($O$4:O3526)-SUM($P$3:P3525),0)</f>
        <v>0</v>
      </c>
      <c r="Q3526" s="6">
        <f t="shared" si="391"/>
        <v>22.301678749286616</v>
      </c>
      <c r="R3526" s="8">
        <f>IF(E3525&lt;&gt;E3526,SUM($Q$4:Q3526)-SUM($R$3:R3525),0)</f>
        <v>0</v>
      </c>
      <c r="S3526" s="6">
        <f>IF(B3526&gt;0,SUM($R$4:R3526)-SUM($S$3:S3525),0)</f>
        <v>0</v>
      </c>
    </row>
    <row r="3527" spans="1:19">
      <c r="A3527">
        <f>IF(E3526&lt;&gt;E3527,COUNTIF($A$4:A3526,"&lt;&gt;0")+1,0)</f>
        <v>0</v>
      </c>
      <c r="B3527">
        <f>IF(A3527&lt;&gt;0,IF(MOD(A3527,3)=0,COUNTIF($B$4:B3526,"&lt;&gt;0")+1,0),0)</f>
        <v>0</v>
      </c>
      <c r="C3527" s="9">
        <f>'Dash Board'!$C$12+COUNT('Daily reducing balance'!$F$4:F3526)</f>
        <v>45253</v>
      </c>
      <c r="D3527">
        <f t="shared" si="385"/>
        <v>2023</v>
      </c>
      <c r="E3527">
        <f t="shared" si="386"/>
        <v>11</v>
      </c>
      <c r="F3527">
        <f>DAY('Dash Board'!$C$12+COUNT('Daily reducing balance'!$F$4:F3526))</f>
        <v>23</v>
      </c>
      <c r="G3527" s="8">
        <f t="shared" si="387"/>
        <v>162740.28462554919</v>
      </c>
      <c r="H3527" s="6">
        <f>G3527*'Dash Board'!$C$11/365</f>
        <v>46.815698316938807</v>
      </c>
      <c r="I3527" s="6">
        <f>H3527*'Dash Board'!$C$18/'Dash Board'!$C$11</f>
        <v>22.293189674732766</v>
      </c>
      <c r="J3527" s="6">
        <f>(G3527&gt;1)*PMT('Dash Board'!$C$11/365,$U$4,-'Dash Board'!$C$19)</f>
        <v>108.80376961660664</v>
      </c>
      <c r="K3527" s="6">
        <f t="shared" si="389"/>
        <v>0</v>
      </c>
      <c r="L3527" s="8">
        <f t="shared" si="390"/>
        <v>162678.29655424951</v>
      </c>
      <c r="N3527" s="8">
        <f t="shared" si="388"/>
        <v>86.510579941873885</v>
      </c>
      <c r="O3527" s="8">
        <f>IF(E3526&lt;&gt;E3527,SUM($N$4:N3527)-SUM($O$3:O3526),0)</f>
        <v>0</v>
      </c>
      <c r="P3527" s="6">
        <f>IF(B3527&gt;0,SUM($O$4:O3527)-SUM($P$3:P3526),0)</f>
        <v>0</v>
      </c>
      <c r="Q3527" s="6">
        <f t="shared" si="391"/>
        <v>22.293189674732766</v>
      </c>
      <c r="R3527" s="8">
        <f>IF(E3526&lt;&gt;E3527,SUM($Q$4:Q3527)-SUM($R$3:R3526),0)</f>
        <v>0</v>
      </c>
      <c r="S3527" s="6">
        <f>IF(B3527&gt;0,SUM($R$4:R3527)-SUM($S$3:S3526),0)</f>
        <v>0</v>
      </c>
    </row>
    <row r="3528" spans="1:19">
      <c r="A3528">
        <f>IF(E3527&lt;&gt;E3528,COUNTIF($A$4:A3527,"&lt;&gt;0")+1,0)</f>
        <v>0</v>
      </c>
      <c r="B3528">
        <f>IF(A3528&lt;&gt;0,IF(MOD(A3528,3)=0,COUNTIF($B$4:B3527,"&lt;&gt;0")+1,0),0)</f>
        <v>0</v>
      </c>
      <c r="C3528" s="9">
        <f>'Dash Board'!$C$12+COUNT('Daily reducing balance'!$F$4:F3527)</f>
        <v>45254</v>
      </c>
      <c r="D3528">
        <f t="shared" si="385"/>
        <v>2023</v>
      </c>
      <c r="E3528">
        <f t="shared" si="386"/>
        <v>11</v>
      </c>
      <c r="F3528">
        <f>DAY('Dash Board'!$C$12+COUNT('Daily reducing balance'!$F$4:F3527))</f>
        <v>24</v>
      </c>
      <c r="G3528" s="8">
        <f t="shared" si="387"/>
        <v>162678.29655424951</v>
      </c>
      <c r="H3528" s="6">
        <f>G3528*'Dash Board'!$C$11/365</f>
        <v>46.797866132044376</v>
      </c>
      <c r="I3528" s="6">
        <f>H3528*'Dash Board'!$C$18/'Dash Board'!$C$11</f>
        <v>22.28469815811637</v>
      </c>
      <c r="J3528" s="6">
        <f>(G3528&gt;1)*PMT('Dash Board'!$C$11/365,$U$4,-'Dash Board'!$C$19)</f>
        <v>108.80376961660664</v>
      </c>
      <c r="K3528" s="6">
        <f t="shared" si="389"/>
        <v>0</v>
      </c>
      <c r="L3528" s="8">
        <f t="shared" si="390"/>
        <v>162616.29065076495</v>
      </c>
      <c r="N3528" s="8">
        <f t="shared" si="388"/>
        <v>86.519071458490274</v>
      </c>
      <c r="O3528" s="8">
        <f>IF(E3527&lt;&gt;E3528,SUM($N$4:N3528)-SUM($O$3:O3527),0)</f>
        <v>0</v>
      </c>
      <c r="P3528" s="6">
        <f>IF(B3528&gt;0,SUM($O$4:O3528)-SUM($P$3:P3527),0)</f>
        <v>0</v>
      </c>
      <c r="Q3528" s="6">
        <f t="shared" si="391"/>
        <v>22.28469815811637</v>
      </c>
      <c r="R3528" s="8">
        <f>IF(E3527&lt;&gt;E3528,SUM($Q$4:Q3528)-SUM($R$3:R3527),0)</f>
        <v>0</v>
      </c>
      <c r="S3528" s="6">
        <f>IF(B3528&gt;0,SUM($R$4:R3528)-SUM($S$3:S3527),0)</f>
        <v>0</v>
      </c>
    </row>
    <row r="3529" spans="1:19">
      <c r="A3529">
        <f>IF(E3528&lt;&gt;E3529,COUNTIF($A$4:A3528,"&lt;&gt;0")+1,0)</f>
        <v>0</v>
      </c>
      <c r="B3529">
        <f>IF(A3529&lt;&gt;0,IF(MOD(A3529,3)=0,COUNTIF($B$4:B3528,"&lt;&gt;0")+1,0),0)</f>
        <v>0</v>
      </c>
      <c r="C3529" s="9">
        <f>'Dash Board'!$C$12+COUNT('Daily reducing balance'!$F$4:F3528)</f>
        <v>45255</v>
      </c>
      <c r="D3529">
        <f t="shared" si="385"/>
        <v>2023</v>
      </c>
      <c r="E3529">
        <f t="shared" si="386"/>
        <v>11</v>
      </c>
      <c r="F3529">
        <f>DAY('Dash Board'!$C$12+COUNT('Daily reducing balance'!$F$4:F3528))</f>
        <v>25</v>
      </c>
      <c r="G3529" s="8">
        <f t="shared" si="387"/>
        <v>162616.29065076495</v>
      </c>
      <c r="H3529" s="6">
        <f>G3529*'Dash Board'!$C$11/365</f>
        <v>46.780028817343336</v>
      </c>
      <c r="I3529" s="6">
        <f>H3529*'Dash Board'!$C$18/'Dash Board'!$C$11</f>
        <v>22.276204198734924</v>
      </c>
      <c r="J3529" s="6">
        <f>(G3529&gt;1)*PMT('Dash Board'!$C$11/365,$U$4,-'Dash Board'!$C$19)</f>
        <v>108.80376961660664</v>
      </c>
      <c r="K3529" s="6">
        <f t="shared" si="389"/>
        <v>0</v>
      </c>
      <c r="L3529" s="8">
        <f t="shared" si="390"/>
        <v>162554.26690996566</v>
      </c>
      <c r="N3529" s="8">
        <f t="shared" si="388"/>
        <v>86.527565417871728</v>
      </c>
      <c r="O3529" s="8">
        <f>IF(E3528&lt;&gt;E3529,SUM($N$4:N3529)-SUM($O$3:O3528),0)</f>
        <v>0</v>
      </c>
      <c r="P3529" s="6">
        <f>IF(B3529&gt;0,SUM($O$4:O3529)-SUM($P$3:P3528),0)</f>
        <v>0</v>
      </c>
      <c r="Q3529" s="6">
        <f t="shared" si="391"/>
        <v>22.276204198734924</v>
      </c>
      <c r="R3529" s="8">
        <f>IF(E3528&lt;&gt;E3529,SUM($Q$4:Q3529)-SUM($R$3:R3528),0)</f>
        <v>0</v>
      </c>
      <c r="S3529" s="6">
        <f>IF(B3529&gt;0,SUM($R$4:R3529)-SUM($S$3:S3528),0)</f>
        <v>0</v>
      </c>
    </row>
    <row r="3530" spans="1:19">
      <c r="A3530">
        <f>IF(E3529&lt;&gt;E3530,COUNTIF($A$4:A3529,"&lt;&gt;0")+1,0)</f>
        <v>0</v>
      </c>
      <c r="B3530">
        <f>IF(A3530&lt;&gt;0,IF(MOD(A3530,3)=0,COUNTIF($B$4:B3529,"&lt;&gt;0")+1,0),0)</f>
        <v>0</v>
      </c>
      <c r="C3530" s="9">
        <f>'Dash Board'!$C$12+COUNT('Daily reducing balance'!$F$4:F3529)</f>
        <v>45256</v>
      </c>
      <c r="D3530">
        <f t="shared" si="385"/>
        <v>2023</v>
      </c>
      <c r="E3530">
        <f t="shared" si="386"/>
        <v>11</v>
      </c>
      <c r="F3530">
        <f>DAY('Dash Board'!$C$12+COUNT('Daily reducing balance'!$F$4:F3529))</f>
        <v>26</v>
      </c>
      <c r="G3530" s="8">
        <f t="shared" si="387"/>
        <v>162554.26690996566</v>
      </c>
      <c r="H3530" s="6">
        <f>G3530*'Dash Board'!$C$11/365</f>
        <v>46.762186371359981</v>
      </c>
      <c r="I3530" s="6">
        <f>H3530*'Dash Board'!$C$18/'Dash Board'!$C$11</f>
        <v>22.267707795885709</v>
      </c>
      <c r="J3530" s="6">
        <f>(G3530&gt;1)*PMT('Dash Board'!$C$11/365,$U$4,-'Dash Board'!$C$19)</f>
        <v>108.80376961660664</v>
      </c>
      <c r="K3530" s="6">
        <f t="shared" si="389"/>
        <v>0</v>
      </c>
      <c r="L3530" s="8">
        <f t="shared" si="390"/>
        <v>162492.22532672042</v>
      </c>
      <c r="N3530" s="8">
        <f t="shared" si="388"/>
        <v>86.536061820720931</v>
      </c>
      <c r="O3530" s="8">
        <f>IF(E3529&lt;&gt;E3530,SUM($N$4:N3530)-SUM($O$3:O3529),0)</f>
        <v>0</v>
      </c>
      <c r="P3530" s="6">
        <f>IF(B3530&gt;0,SUM($O$4:O3530)-SUM($P$3:P3529),0)</f>
        <v>0</v>
      </c>
      <c r="Q3530" s="6">
        <f t="shared" si="391"/>
        <v>22.267707795885709</v>
      </c>
      <c r="R3530" s="8">
        <f>IF(E3529&lt;&gt;E3530,SUM($Q$4:Q3530)-SUM($R$3:R3529),0)</f>
        <v>0</v>
      </c>
      <c r="S3530" s="6">
        <f>IF(B3530&gt;0,SUM($R$4:R3530)-SUM($S$3:S3529),0)</f>
        <v>0</v>
      </c>
    </row>
    <row r="3531" spans="1:19">
      <c r="A3531">
        <f>IF(E3530&lt;&gt;E3531,COUNTIF($A$4:A3530,"&lt;&gt;0")+1,0)</f>
        <v>0</v>
      </c>
      <c r="B3531">
        <f>IF(A3531&lt;&gt;0,IF(MOD(A3531,3)=0,COUNTIF($B$4:B3530,"&lt;&gt;0")+1,0),0)</f>
        <v>0</v>
      </c>
      <c r="C3531" s="9">
        <f>'Dash Board'!$C$12+COUNT('Daily reducing balance'!$F$4:F3530)</f>
        <v>45257</v>
      </c>
      <c r="D3531">
        <f t="shared" si="385"/>
        <v>2023</v>
      </c>
      <c r="E3531">
        <f t="shared" si="386"/>
        <v>11</v>
      </c>
      <c r="F3531">
        <f>DAY('Dash Board'!$C$12+COUNT('Daily reducing balance'!$F$4:F3530))</f>
        <v>27</v>
      </c>
      <c r="G3531" s="8">
        <f t="shared" si="387"/>
        <v>162492.22532672042</v>
      </c>
      <c r="H3531" s="6">
        <f>G3531*'Dash Board'!$C$11/365</f>
        <v>46.744338792618201</v>
      </c>
      <c r="I3531" s="6">
        <f>H3531*'Dash Board'!$C$18/'Dash Board'!$C$11</f>
        <v>22.259208948865812</v>
      </c>
      <c r="J3531" s="6">
        <f>(G3531&gt;1)*PMT('Dash Board'!$C$11/365,$U$4,-'Dash Board'!$C$19)</f>
        <v>108.80376961660664</v>
      </c>
      <c r="K3531" s="6">
        <f t="shared" si="389"/>
        <v>0</v>
      </c>
      <c r="L3531" s="8">
        <f t="shared" si="390"/>
        <v>162430.16589589644</v>
      </c>
      <c r="N3531" s="8">
        <f t="shared" si="388"/>
        <v>86.544560667740825</v>
      </c>
      <c r="O3531" s="8">
        <f>IF(E3530&lt;&gt;E3531,SUM($N$4:N3531)-SUM($O$3:O3530),0)</f>
        <v>0</v>
      </c>
      <c r="P3531" s="6">
        <f>IF(B3531&gt;0,SUM($O$4:O3531)-SUM($P$3:P3530),0)</f>
        <v>0</v>
      </c>
      <c r="Q3531" s="6">
        <f t="shared" si="391"/>
        <v>22.259208948865812</v>
      </c>
      <c r="R3531" s="8">
        <f>IF(E3530&lt;&gt;E3531,SUM($Q$4:Q3531)-SUM($R$3:R3530),0)</f>
        <v>0</v>
      </c>
      <c r="S3531" s="6">
        <f>IF(B3531&gt;0,SUM($R$4:R3531)-SUM($S$3:S3530),0)</f>
        <v>0</v>
      </c>
    </row>
    <row r="3532" spans="1:19">
      <c r="A3532">
        <f>IF(E3531&lt;&gt;E3532,COUNTIF($A$4:A3531,"&lt;&gt;0")+1,0)</f>
        <v>0</v>
      </c>
      <c r="B3532">
        <f>IF(A3532&lt;&gt;0,IF(MOD(A3532,3)=0,COUNTIF($B$4:B3531,"&lt;&gt;0")+1,0),0)</f>
        <v>0</v>
      </c>
      <c r="C3532" s="9">
        <f>'Dash Board'!$C$12+COUNT('Daily reducing balance'!$F$4:F3531)</f>
        <v>45258</v>
      </c>
      <c r="D3532">
        <f t="shared" si="385"/>
        <v>2023</v>
      </c>
      <c r="E3532">
        <f t="shared" si="386"/>
        <v>11</v>
      </c>
      <c r="F3532">
        <f>DAY('Dash Board'!$C$12+COUNT('Daily reducing balance'!$F$4:F3531))</f>
        <v>28</v>
      </c>
      <c r="G3532" s="8">
        <f t="shared" si="387"/>
        <v>162430.16589589644</v>
      </c>
      <c r="H3532" s="6">
        <f>G3532*'Dash Board'!$C$11/365</f>
        <v>46.72648607964144</v>
      </c>
      <c r="I3532" s="6">
        <f>H3532*'Dash Board'!$C$18/'Dash Board'!$C$11</f>
        <v>22.250707656972118</v>
      </c>
      <c r="J3532" s="6">
        <f>(G3532&gt;1)*PMT('Dash Board'!$C$11/365,$U$4,-'Dash Board'!$C$19)</f>
        <v>108.80376961660664</v>
      </c>
      <c r="K3532" s="6">
        <f t="shared" si="389"/>
        <v>0</v>
      </c>
      <c r="L3532" s="8">
        <f t="shared" si="390"/>
        <v>162368.08861235945</v>
      </c>
      <c r="N3532" s="8">
        <f t="shared" si="388"/>
        <v>86.553061959634533</v>
      </c>
      <c r="O3532" s="8">
        <f>IF(E3531&lt;&gt;E3532,SUM($N$4:N3532)-SUM($O$3:O3531),0)</f>
        <v>0</v>
      </c>
      <c r="P3532" s="6">
        <f>IF(B3532&gt;0,SUM($O$4:O3532)-SUM($P$3:P3531),0)</f>
        <v>0</v>
      </c>
      <c r="Q3532" s="6">
        <f t="shared" si="391"/>
        <v>22.250707656972118</v>
      </c>
      <c r="R3532" s="8">
        <f>IF(E3531&lt;&gt;E3532,SUM($Q$4:Q3532)-SUM($R$3:R3531),0)</f>
        <v>0</v>
      </c>
      <c r="S3532" s="6">
        <f>IF(B3532&gt;0,SUM($R$4:R3532)-SUM($S$3:S3531),0)</f>
        <v>0</v>
      </c>
    </row>
    <row r="3533" spans="1:19">
      <c r="A3533">
        <f>IF(E3532&lt;&gt;E3533,COUNTIF($A$4:A3532,"&lt;&gt;0")+1,0)</f>
        <v>0</v>
      </c>
      <c r="B3533">
        <f>IF(A3533&lt;&gt;0,IF(MOD(A3533,3)=0,COUNTIF($B$4:B3532,"&lt;&gt;0")+1,0),0)</f>
        <v>0</v>
      </c>
      <c r="C3533" s="9">
        <f>'Dash Board'!$C$12+COUNT('Daily reducing balance'!$F$4:F3532)</f>
        <v>45259</v>
      </c>
      <c r="D3533">
        <f t="shared" si="385"/>
        <v>2023</v>
      </c>
      <c r="E3533">
        <f t="shared" si="386"/>
        <v>11</v>
      </c>
      <c r="F3533">
        <f>DAY('Dash Board'!$C$12+COUNT('Daily reducing balance'!$F$4:F3532))</f>
        <v>29</v>
      </c>
      <c r="G3533" s="8">
        <f t="shared" si="387"/>
        <v>162368.08861235945</v>
      </c>
      <c r="H3533" s="6">
        <f>G3533*'Dash Board'!$C$11/365</f>
        <v>46.708628230952719</v>
      </c>
      <c r="I3533" s="6">
        <f>H3533*'Dash Board'!$C$18/'Dash Board'!$C$11</f>
        <v>22.2422039195013</v>
      </c>
      <c r="J3533" s="6">
        <f>(G3533&gt;1)*PMT('Dash Board'!$C$11/365,$U$4,-'Dash Board'!$C$19)</f>
        <v>108.80376961660664</v>
      </c>
      <c r="K3533" s="6">
        <f t="shared" si="389"/>
        <v>0</v>
      </c>
      <c r="L3533" s="8">
        <f t="shared" si="390"/>
        <v>162305.9934709738</v>
      </c>
      <c r="N3533" s="8">
        <f t="shared" si="388"/>
        <v>86.561565697105351</v>
      </c>
      <c r="O3533" s="8">
        <f>IF(E3532&lt;&gt;E3533,SUM($N$4:N3533)-SUM($O$3:O3532),0)</f>
        <v>0</v>
      </c>
      <c r="P3533" s="6">
        <f>IF(B3533&gt;0,SUM($O$4:O3533)-SUM($P$3:P3532),0)</f>
        <v>0</v>
      </c>
      <c r="Q3533" s="6">
        <f t="shared" si="391"/>
        <v>22.2422039195013</v>
      </c>
      <c r="R3533" s="8">
        <f>IF(E3532&lt;&gt;E3533,SUM($Q$4:Q3533)-SUM($R$3:R3532),0)</f>
        <v>0</v>
      </c>
      <c r="S3533" s="6">
        <f>IF(B3533&gt;0,SUM($R$4:R3533)-SUM($S$3:S3532),0)</f>
        <v>0</v>
      </c>
    </row>
    <row r="3534" spans="1:19">
      <c r="A3534">
        <f>IF(E3533&lt;&gt;E3534,COUNTIF($A$4:A3533,"&lt;&gt;0")+1,0)</f>
        <v>0</v>
      </c>
      <c r="B3534">
        <f>IF(A3534&lt;&gt;0,IF(MOD(A3534,3)=0,COUNTIF($B$4:B3533,"&lt;&gt;0")+1,0),0)</f>
        <v>0</v>
      </c>
      <c r="C3534" s="9">
        <f>'Dash Board'!$C$12+COUNT('Daily reducing balance'!$F$4:F3533)</f>
        <v>45260</v>
      </c>
      <c r="D3534">
        <f t="shared" si="385"/>
        <v>2023</v>
      </c>
      <c r="E3534">
        <f t="shared" si="386"/>
        <v>11</v>
      </c>
      <c r="F3534">
        <f>DAY('Dash Board'!$C$12+COUNT('Daily reducing balance'!$F$4:F3533))</f>
        <v>30</v>
      </c>
      <c r="G3534" s="8">
        <f t="shared" si="387"/>
        <v>162305.9934709738</v>
      </c>
      <c r="H3534" s="6">
        <f>G3534*'Dash Board'!$C$11/365</f>
        <v>46.690765245074658</v>
      </c>
      <c r="I3534" s="6">
        <f>H3534*'Dash Board'!$C$18/'Dash Board'!$C$11</f>
        <v>22.233697735749839</v>
      </c>
      <c r="J3534" s="6">
        <f>(G3534&gt;1)*PMT('Dash Board'!$C$11/365,$U$4,-'Dash Board'!$C$19)</f>
        <v>108.80376961660664</v>
      </c>
      <c r="K3534" s="6">
        <f t="shared" si="389"/>
        <v>0</v>
      </c>
      <c r="L3534" s="8">
        <f t="shared" si="390"/>
        <v>162243.88046660225</v>
      </c>
      <c r="N3534" s="8">
        <f t="shared" si="388"/>
        <v>86.570071880856801</v>
      </c>
      <c r="O3534" s="8">
        <f>IF(E3533&lt;&gt;E3534,SUM($N$4:N3534)-SUM($O$3:O3533),0)</f>
        <v>0</v>
      </c>
      <c r="P3534" s="6">
        <f>IF(B3534&gt;0,SUM($O$4:O3534)-SUM($P$3:P3533),0)</f>
        <v>0</v>
      </c>
      <c r="Q3534" s="6">
        <f t="shared" si="391"/>
        <v>22.233697735749839</v>
      </c>
      <c r="R3534" s="8">
        <f>IF(E3533&lt;&gt;E3534,SUM($Q$4:Q3534)-SUM($R$3:R3533),0)</f>
        <v>0</v>
      </c>
      <c r="S3534" s="6">
        <f>IF(B3534&gt;0,SUM($R$4:R3534)-SUM($S$3:S3533),0)</f>
        <v>0</v>
      </c>
    </row>
    <row r="3535" spans="1:19">
      <c r="A3535">
        <f>IF(E3534&lt;&gt;E3535,COUNTIF($A$4:A3534,"&lt;&gt;0")+1,0)</f>
        <v>116</v>
      </c>
      <c r="B3535">
        <f>IF(A3535&lt;&gt;0,IF(MOD(A3535,3)=0,COUNTIF($B$4:B3534,"&lt;&gt;0")+1,0),0)</f>
        <v>0</v>
      </c>
      <c r="C3535" s="9">
        <f>'Dash Board'!$C$12+COUNT('Daily reducing balance'!$F$4:F3534)</f>
        <v>45261</v>
      </c>
      <c r="D3535">
        <f t="shared" si="385"/>
        <v>2023</v>
      </c>
      <c r="E3535">
        <f t="shared" si="386"/>
        <v>12</v>
      </c>
      <c r="F3535">
        <f>DAY('Dash Board'!$C$12+COUNT('Daily reducing balance'!$F$4:F3534))</f>
        <v>1</v>
      </c>
      <c r="G3535" s="8">
        <f t="shared" si="387"/>
        <v>162243.88046660225</v>
      </c>
      <c r="H3535" s="6">
        <f>G3535*'Dash Board'!$C$11/365</f>
        <v>46.672897120529413</v>
      </c>
      <c r="I3535" s="6">
        <f>H3535*'Dash Board'!$C$18/'Dash Board'!$C$11</f>
        <v>22.225189105014007</v>
      </c>
      <c r="J3535" s="6">
        <f>(G3535&gt;1)*PMT('Dash Board'!$C$11/365,$U$4,-'Dash Board'!$C$19)</f>
        <v>108.80376961660664</v>
      </c>
      <c r="K3535" s="6">
        <f t="shared" si="389"/>
        <v>3372.9168581148047</v>
      </c>
      <c r="L3535" s="8">
        <f t="shared" si="390"/>
        <v>162181.74959410616</v>
      </c>
      <c r="N3535" s="8">
        <f t="shared" si="388"/>
        <v>86.578580511592634</v>
      </c>
      <c r="O3535" s="8">
        <f>IF(E3534&lt;&gt;E3535,SUM($N$4:N3535)-SUM($O$3:O3534),0)</f>
        <v>2593.6660764775006</v>
      </c>
      <c r="P3535" s="6">
        <f>IF(B3535&gt;0,SUM($O$4:O3535)-SUM($P$3:P3534),0)</f>
        <v>0</v>
      </c>
      <c r="Q3535" s="6">
        <f t="shared" si="391"/>
        <v>22.225189105014007</v>
      </c>
      <c r="R3535" s="8">
        <f>IF(E3534&lt;&gt;E3535,SUM($Q$4:Q3535)-SUM($R$3:R3534),0)</f>
        <v>670.44701202071155</v>
      </c>
      <c r="S3535" s="6">
        <f>IF(B3535&gt;0,SUM($R$4:R3535)-SUM($S$3:S3534),0)</f>
        <v>0</v>
      </c>
    </row>
    <row r="3536" spans="1:19">
      <c r="A3536">
        <f>IF(E3535&lt;&gt;E3536,COUNTIF($A$4:A3535,"&lt;&gt;0")+1,0)</f>
        <v>0</v>
      </c>
      <c r="B3536">
        <f>IF(A3536&lt;&gt;0,IF(MOD(A3536,3)=0,COUNTIF($B$4:B3535,"&lt;&gt;0")+1,0),0)</f>
        <v>0</v>
      </c>
      <c r="C3536" s="9">
        <f>'Dash Board'!$C$12+COUNT('Daily reducing balance'!$F$4:F3535)</f>
        <v>45262</v>
      </c>
      <c r="D3536">
        <f t="shared" si="385"/>
        <v>2023</v>
      </c>
      <c r="E3536">
        <f t="shared" si="386"/>
        <v>12</v>
      </c>
      <c r="F3536">
        <f>DAY('Dash Board'!$C$12+COUNT('Daily reducing balance'!$F$4:F3535))</f>
        <v>2</v>
      </c>
      <c r="G3536" s="8">
        <f t="shared" si="387"/>
        <v>162181.74959410616</v>
      </c>
      <c r="H3536" s="6">
        <f>G3536*'Dash Board'!$C$11/365</f>
        <v>46.655023855838756</v>
      </c>
      <c r="I3536" s="6">
        <f>H3536*'Dash Board'!$C$18/'Dash Board'!$C$11</f>
        <v>22.216678026589886</v>
      </c>
      <c r="J3536" s="6">
        <f>(G3536&gt;1)*PMT('Dash Board'!$C$11/365,$U$4,-'Dash Board'!$C$19)</f>
        <v>108.80376961660664</v>
      </c>
      <c r="K3536" s="6">
        <f t="shared" si="389"/>
        <v>0</v>
      </c>
      <c r="L3536" s="8">
        <f t="shared" si="390"/>
        <v>162119.60084834538</v>
      </c>
      <c r="N3536" s="8">
        <f t="shared" si="388"/>
        <v>86.587091590016755</v>
      </c>
      <c r="O3536" s="8">
        <f>IF(E3535&lt;&gt;E3536,SUM($N$4:N3536)-SUM($O$3:O3535),0)</f>
        <v>0</v>
      </c>
      <c r="P3536" s="6">
        <f>IF(B3536&gt;0,SUM($O$4:O3536)-SUM($P$3:P3535),0)</f>
        <v>0</v>
      </c>
      <c r="Q3536" s="6">
        <f t="shared" si="391"/>
        <v>22.216678026589886</v>
      </c>
      <c r="R3536" s="8">
        <f>IF(E3535&lt;&gt;E3536,SUM($Q$4:Q3536)-SUM($R$3:R3535),0)</f>
        <v>0</v>
      </c>
      <c r="S3536" s="6">
        <f>IF(B3536&gt;0,SUM($R$4:R3536)-SUM($S$3:S3535),0)</f>
        <v>0</v>
      </c>
    </row>
    <row r="3537" spans="1:19">
      <c r="A3537">
        <f>IF(E3536&lt;&gt;E3537,COUNTIF($A$4:A3536,"&lt;&gt;0")+1,0)</f>
        <v>0</v>
      </c>
      <c r="B3537">
        <f>IF(A3537&lt;&gt;0,IF(MOD(A3537,3)=0,COUNTIF($B$4:B3536,"&lt;&gt;0")+1,0),0)</f>
        <v>0</v>
      </c>
      <c r="C3537" s="9">
        <f>'Dash Board'!$C$12+COUNT('Daily reducing balance'!$F$4:F3536)</f>
        <v>45263</v>
      </c>
      <c r="D3537">
        <f t="shared" si="385"/>
        <v>2023</v>
      </c>
      <c r="E3537">
        <f t="shared" si="386"/>
        <v>12</v>
      </c>
      <c r="F3537">
        <f>DAY('Dash Board'!$C$12+COUNT('Daily reducing balance'!$F$4:F3536))</f>
        <v>3</v>
      </c>
      <c r="G3537" s="8">
        <f t="shared" si="387"/>
        <v>162119.60084834538</v>
      </c>
      <c r="H3537" s="6">
        <f>G3537*'Dash Board'!$C$11/365</f>
        <v>46.637145449524013</v>
      </c>
      <c r="I3537" s="6">
        <f>H3537*'Dash Board'!$C$18/'Dash Board'!$C$11</f>
        <v>22.208164499773339</v>
      </c>
      <c r="J3537" s="6">
        <f>(G3537&gt;1)*PMT('Dash Board'!$C$11/365,$U$4,-'Dash Board'!$C$19)</f>
        <v>108.80376961660664</v>
      </c>
      <c r="K3537" s="6">
        <f t="shared" si="389"/>
        <v>0</v>
      </c>
      <c r="L3537" s="8">
        <f t="shared" si="390"/>
        <v>162057.43422417829</v>
      </c>
      <c r="N3537" s="8">
        <f t="shared" si="388"/>
        <v>86.595605116833298</v>
      </c>
      <c r="O3537" s="8">
        <f>IF(E3536&lt;&gt;E3537,SUM($N$4:N3537)-SUM($O$3:O3536),0)</f>
        <v>0</v>
      </c>
      <c r="P3537" s="6">
        <f>IF(B3537&gt;0,SUM($O$4:O3537)-SUM($P$3:P3536),0)</f>
        <v>0</v>
      </c>
      <c r="Q3537" s="6">
        <f t="shared" si="391"/>
        <v>22.208164499773339</v>
      </c>
      <c r="R3537" s="8">
        <f>IF(E3536&lt;&gt;E3537,SUM($Q$4:Q3537)-SUM($R$3:R3536),0)</f>
        <v>0</v>
      </c>
      <c r="S3537" s="6">
        <f>IF(B3537&gt;0,SUM($R$4:R3537)-SUM($S$3:S3536),0)</f>
        <v>0</v>
      </c>
    </row>
    <row r="3538" spans="1:19">
      <c r="A3538">
        <f>IF(E3537&lt;&gt;E3538,COUNTIF($A$4:A3537,"&lt;&gt;0")+1,0)</f>
        <v>0</v>
      </c>
      <c r="B3538">
        <f>IF(A3538&lt;&gt;0,IF(MOD(A3538,3)=0,COUNTIF($B$4:B3537,"&lt;&gt;0")+1,0),0)</f>
        <v>0</v>
      </c>
      <c r="C3538" s="9">
        <f>'Dash Board'!$C$12+COUNT('Daily reducing balance'!$F$4:F3537)</f>
        <v>45264</v>
      </c>
      <c r="D3538">
        <f t="shared" si="385"/>
        <v>2023</v>
      </c>
      <c r="E3538">
        <f t="shared" si="386"/>
        <v>12</v>
      </c>
      <c r="F3538">
        <f>DAY('Dash Board'!$C$12+COUNT('Daily reducing balance'!$F$4:F3537))</f>
        <v>4</v>
      </c>
      <c r="G3538" s="8">
        <f t="shared" si="387"/>
        <v>162057.43422417829</v>
      </c>
      <c r="H3538" s="6">
        <f>G3538*'Dash Board'!$C$11/365</f>
        <v>46.619261900106082</v>
      </c>
      <c r="I3538" s="6">
        <f>H3538*'Dash Board'!$C$18/'Dash Board'!$C$11</f>
        <v>22.199648523860041</v>
      </c>
      <c r="J3538" s="6">
        <f>(G3538&gt;1)*PMT('Dash Board'!$C$11/365,$U$4,-'Dash Board'!$C$19)</f>
        <v>108.80376961660664</v>
      </c>
      <c r="K3538" s="6">
        <f t="shared" si="389"/>
        <v>0</v>
      </c>
      <c r="L3538" s="8">
        <f t="shared" si="390"/>
        <v>161995.24971646178</v>
      </c>
      <c r="N3538" s="8">
        <f t="shared" si="388"/>
        <v>86.604121092746595</v>
      </c>
      <c r="O3538" s="8">
        <f>IF(E3537&lt;&gt;E3538,SUM($N$4:N3538)-SUM($O$3:O3537),0)</f>
        <v>0</v>
      </c>
      <c r="P3538" s="6">
        <f>IF(B3538&gt;0,SUM($O$4:O3538)-SUM($P$3:P3537),0)</f>
        <v>0</v>
      </c>
      <c r="Q3538" s="6">
        <f t="shared" si="391"/>
        <v>22.199648523860041</v>
      </c>
      <c r="R3538" s="8">
        <f>IF(E3537&lt;&gt;E3538,SUM($Q$4:Q3538)-SUM($R$3:R3537),0)</f>
        <v>0</v>
      </c>
      <c r="S3538" s="6">
        <f>IF(B3538&gt;0,SUM($R$4:R3538)-SUM($S$3:S3537),0)</f>
        <v>0</v>
      </c>
    </row>
    <row r="3539" spans="1:19">
      <c r="A3539">
        <f>IF(E3538&lt;&gt;E3539,COUNTIF($A$4:A3538,"&lt;&gt;0")+1,0)</f>
        <v>0</v>
      </c>
      <c r="B3539">
        <f>IF(A3539&lt;&gt;0,IF(MOD(A3539,3)=0,COUNTIF($B$4:B3538,"&lt;&gt;0")+1,0),0)</f>
        <v>0</v>
      </c>
      <c r="C3539" s="9">
        <f>'Dash Board'!$C$12+COUNT('Daily reducing balance'!$F$4:F3538)</f>
        <v>45265</v>
      </c>
      <c r="D3539">
        <f t="shared" si="385"/>
        <v>2023</v>
      </c>
      <c r="E3539">
        <f t="shared" si="386"/>
        <v>12</v>
      </c>
      <c r="F3539">
        <f>DAY('Dash Board'!$C$12+COUNT('Daily reducing balance'!$F$4:F3538))</f>
        <v>5</v>
      </c>
      <c r="G3539" s="8">
        <f t="shared" si="387"/>
        <v>161995.24971646178</v>
      </c>
      <c r="H3539" s="6">
        <f>G3539*'Dash Board'!$C$11/365</f>
        <v>46.601373206105436</v>
      </c>
      <c r="I3539" s="6">
        <f>H3539*'Dash Board'!$C$18/'Dash Board'!$C$11</f>
        <v>22.19113009814545</v>
      </c>
      <c r="J3539" s="6">
        <f>(G3539&gt;1)*PMT('Dash Board'!$C$11/365,$U$4,-'Dash Board'!$C$19)</f>
        <v>108.80376961660664</v>
      </c>
      <c r="K3539" s="6">
        <f t="shared" si="389"/>
        <v>0</v>
      </c>
      <c r="L3539" s="8">
        <f t="shared" si="390"/>
        <v>161933.04732005126</v>
      </c>
      <c r="N3539" s="8">
        <f t="shared" si="388"/>
        <v>86.612639518461194</v>
      </c>
      <c r="O3539" s="8">
        <f>IF(E3538&lt;&gt;E3539,SUM($N$4:N3539)-SUM($O$3:O3538),0)</f>
        <v>0</v>
      </c>
      <c r="P3539" s="6">
        <f>IF(B3539&gt;0,SUM($O$4:O3539)-SUM($P$3:P3538),0)</f>
        <v>0</v>
      </c>
      <c r="Q3539" s="6">
        <f t="shared" si="391"/>
        <v>22.19113009814545</v>
      </c>
      <c r="R3539" s="8">
        <f>IF(E3538&lt;&gt;E3539,SUM($Q$4:Q3539)-SUM($R$3:R3538),0)</f>
        <v>0</v>
      </c>
      <c r="S3539" s="6">
        <f>IF(B3539&gt;0,SUM($R$4:R3539)-SUM($S$3:S3538),0)</f>
        <v>0</v>
      </c>
    </row>
    <row r="3540" spans="1:19">
      <c r="A3540">
        <f>IF(E3539&lt;&gt;E3540,COUNTIF($A$4:A3539,"&lt;&gt;0")+1,0)</f>
        <v>0</v>
      </c>
      <c r="B3540">
        <f>IF(A3540&lt;&gt;0,IF(MOD(A3540,3)=0,COUNTIF($B$4:B3539,"&lt;&gt;0")+1,0),0)</f>
        <v>0</v>
      </c>
      <c r="C3540" s="9">
        <f>'Dash Board'!$C$12+COUNT('Daily reducing balance'!$F$4:F3539)</f>
        <v>45266</v>
      </c>
      <c r="D3540">
        <f t="shared" si="385"/>
        <v>2023</v>
      </c>
      <c r="E3540">
        <f t="shared" si="386"/>
        <v>12</v>
      </c>
      <c r="F3540">
        <f>DAY('Dash Board'!$C$12+COUNT('Daily reducing balance'!$F$4:F3539))</f>
        <v>6</v>
      </c>
      <c r="G3540" s="8">
        <f t="shared" si="387"/>
        <v>161933.04732005126</v>
      </c>
      <c r="H3540" s="6">
        <f>G3540*'Dash Board'!$C$11/365</f>
        <v>46.583479366042141</v>
      </c>
      <c r="I3540" s="6">
        <f>H3540*'Dash Board'!$C$18/'Dash Board'!$C$11</f>
        <v>22.182609221924832</v>
      </c>
      <c r="J3540" s="6">
        <f>(G3540&gt;1)*PMT('Dash Board'!$C$11/365,$U$4,-'Dash Board'!$C$19)</f>
        <v>108.80376961660664</v>
      </c>
      <c r="K3540" s="6">
        <f t="shared" si="389"/>
        <v>0</v>
      </c>
      <c r="L3540" s="8">
        <f t="shared" si="390"/>
        <v>161870.82702980068</v>
      </c>
      <c r="N3540" s="8">
        <f t="shared" si="388"/>
        <v>86.621160394681809</v>
      </c>
      <c r="O3540" s="8">
        <f>IF(E3539&lt;&gt;E3540,SUM($N$4:N3540)-SUM($O$3:O3539),0)</f>
        <v>0</v>
      </c>
      <c r="P3540" s="6">
        <f>IF(B3540&gt;0,SUM($O$4:O3540)-SUM($P$3:P3539),0)</f>
        <v>0</v>
      </c>
      <c r="Q3540" s="6">
        <f t="shared" si="391"/>
        <v>22.182609221924832</v>
      </c>
      <c r="R3540" s="8">
        <f>IF(E3539&lt;&gt;E3540,SUM($Q$4:Q3540)-SUM($R$3:R3539),0)</f>
        <v>0</v>
      </c>
      <c r="S3540" s="6">
        <f>IF(B3540&gt;0,SUM($R$4:R3540)-SUM($S$3:S3539),0)</f>
        <v>0</v>
      </c>
    </row>
    <row r="3541" spans="1:19">
      <c r="A3541">
        <f>IF(E3540&lt;&gt;E3541,COUNTIF($A$4:A3540,"&lt;&gt;0")+1,0)</f>
        <v>0</v>
      </c>
      <c r="B3541">
        <f>IF(A3541&lt;&gt;0,IF(MOD(A3541,3)=0,COUNTIF($B$4:B3540,"&lt;&gt;0")+1,0),0)</f>
        <v>0</v>
      </c>
      <c r="C3541" s="9">
        <f>'Dash Board'!$C$12+COUNT('Daily reducing balance'!$F$4:F3540)</f>
        <v>45267</v>
      </c>
      <c r="D3541">
        <f t="shared" si="385"/>
        <v>2023</v>
      </c>
      <c r="E3541">
        <f t="shared" si="386"/>
        <v>12</v>
      </c>
      <c r="F3541">
        <f>DAY('Dash Board'!$C$12+COUNT('Daily reducing balance'!$F$4:F3540))</f>
        <v>7</v>
      </c>
      <c r="G3541" s="8">
        <f t="shared" si="387"/>
        <v>161870.82702980068</v>
      </c>
      <c r="H3541" s="6">
        <f>G3541*'Dash Board'!$C$11/365</f>
        <v>46.565580378435804</v>
      </c>
      <c r="I3541" s="6">
        <f>H3541*'Dash Board'!$C$18/'Dash Board'!$C$11</f>
        <v>22.174085894493238</v>
      </c>
      <c r="J3541" s="6">
        <f>(G3541&gt;1)*PMT('Dash Board'!$C$11/365,$U$4,-'Dash Board'!$C$19)</f>
        <v>108.80376961660664</v>
      </c>
      <c r="K3541" s="6">
        <f t="shared" si="389"/>
        <v>0</v>
      </c>
      <c r="L3541" s="8">
        <f t="shared" si="390"/>
        <v>161808.5888405625</v>
      </c>
      <c r="N3541" s="8">
        <f t="shared" si="388"/>
        <v>86.629683722113413</v>
      </c>
      <c r="O3541" s="8">
        <f>IF(E3540&lt;&gt;E3541,SUM($N$4:N3541)-SUM($O$3:O3540),0)</f>
        <v>0</v>
      </c>
      <c r="P3541" s="6">
        <f>IF(B3541&gt;0,SUM($O$4:O3541)-SUM($P$3:P3540),0)</f>
        <v>0</v>
      </c>
      <c r="Q3541" s="6">
        <f t="shared" si="391"/>
        <v>22.174085894493238</v>
      </c>
      <c r="R3541" s="8">
        <f>IF(E3540&lt;&gt;E3541,SUM($Q$4:Q3541)-SUM($R$3:R3540),0)</f>
        <v>0</v>
      </c>
      <c r="S3541" s="6">
        <f>IF(B3541&gt;0,SUM($R$4:R3541)-SUM($S$3:S3540),0)</f>
        <v>0</v>
      </c>
    </row>
    <row r="3542" spans="1:19">
      <c r="A3542">
        <f>IF(E3541&lt;&gt;E3542,COUNTIF($A$4:A3541,"&lt;&gt;0")+1,0)</f>
        <v>0</v>
      </c>
      <c r="B3542">
        <f>IF(A3542&lt;&gt;0,IF(MOD(A3542,3)=0,COUNTIF($B$4:B3541,"&lt;&gt;0")+1,0),0)</f>
        <v>0</v>
      </c>
      <c r="C3542" s="9">
        <f>'Dash Board'!$C$12+COUNT('Daily reducing balance'!$F$4:F3541)</f>
        <v>45268</v>
      </c>
      <c r="D3542">
        <f t="shared" si="385"/>
        <v>2023</v>
      </c>
      <c r="E3542">
        <f t="shared" si="386"/>
        <v>12</v>
      </c>
      <c r="F3542">
        <f>DAY('Dash Board'!$C$12+COUNT('Daily reducing balance'!$F$4:F3541))</f>
        <v>8</v>
      </c>
      <c r="G3542" s="8">
        <f t="shared" si="387"/>
        <v>161808.5888405625</v>
      </c>
      <c r="H3542" s="6">
        <f>G3542*'Dash Board'!$C$11/365</f>
        <v>46.547676241805647</v>
      </c>
      <c r="I3542" s="6">
        <f>H3542*'Dash Board'!$C$18/'Dash Board'!$C$11</f>
        <v>22.165560115145546</v>
      </c>
      <c r="J3542" s="6">
        <f>(G3542&gt;1)*PMT('Dash Board'!$C$11/365,$U$4,-'Dash Board'!$C$19)</f>
        <v>108.80376961660664</v>
      </c>
      <c r="K3542" s="6">
        <f t="shared" si="389"/>
        <v>0</v>
      </c>
      <c r="L3542" s="8">
        <f t="shared" si="390"/>
        <v>161746.3327471877</v>
      </c>
      <c r="N3542" s="8">
        <f t="shared" si="388"/>
        <v>86.638209501461091</v>
      </c>
      <c r="O3542" s="8">
        <f>IF(E3541&lt;&gt;E3542,SUM($N$4:N3542)-SUM($O$3:O3541),0)</f>
        <v>0</v>
      </c>
      <c r="P3542" s="6">
        <f>IF(B3542&gt;0,SUM($O$4:O3542)-SUM($P$3:P3541),0)</f>
        <v>0</v>
      </c>
      <c r="Q3542" s="6">
        <f t="shared" si="391"/>
        <v>22.165560115145546</v>
      </c>
      <c r="R3542" s="8">
        <f>IF(E3541&lt;&gt;E3542,SUM($Q$4:Q3542)-SUM($R$3:R3541),0)</f>
        <v>0</v>
      </c>
      <c r="S3542" s="6">
        <f>IF(B3542&gt;0,SUM($R$4:R3542)-SUM($S$3:S3541),0)</f>
        <v>0</v>
      </c>
    </row>
    <row r="3543" spans="1:19">
      <c r="A3543">
        <f>IF(E3542&lt;&gt;E3543,COUNTIF($A$4:A3542,"&lt;&gt;0")+1,0)</f>
        <v>0</v>
      </c>
      <c r="B3543">
        <f>IF(A3543&lt;&gt;0,IF(MOD(A3543,3)=0,COUNTIF($B$4:B3542,"&lt;&gt;0")+1,0),0)</f>
        <v>0</v>
      </c>
      <c r="C3543" s="9">
        <f>'Dash Board'!$C$12+COUNT('Daily reducing balance'!$F$4:F3542)</f>
        <v>45269</v>
      </c>
      <c r="D3543">
        <f t="shared" si="385"/>
        <v>2023</v>
      </c>
      <c r="E3543">
        <f t="shared" si="386"/>
        <v>12</v>
      </c>
      <c r="F3543">
        <f>DAY('Dash Board'!$C$12+COUNT('Daily reducing balance'!$F$4:F3542))</f>
        <v>9</v>
      </c>
      <c r="G3543" s="8">
        <f t="shared" si="387"/>
        <v>161746.3327471877</v>
      </c>
      <c r="H3543" s="6">
        <f>G3543*'Dash Board'!$C$11/365</f>
        <v>46.529766954670428</v>
      </c>
      <c r="I3543" s="6">
        <f>H3543*'Dash Board'!$C$18/'Dash Board'!$C$11</f>
        <v>22.157031883176394</v>
      </c>
      <c r="J3543" s="6">
        <f>(G3543&gt;1)*PMT('Dash Board'!$C$11/365,$U$4,-'Dash Board'!$C$19)</f>
        <v>108.80376961660664</v>
      </c>
      <c r="K3543" s="6">
        <f t="shared" si="389"/>
        <v>0</v>
      </c>
      <c r="L3543" s="8">
        <f t="shared" si="390"/>
        <v>161684.05874452574</v>
      </c>
      <c r="N3543" s="8">
        <f t="shared" si="388"/>
        <v>86.646737733430257</v>
      </c>
      <c r="O3543" s="8">
        <f>IF(E3542&lt;&gt;E3543,SUM($N$4:N3543)-SUM($O$3:O3542),0)</f>
        <v>0</v>
      </c>
      <c r="P3543" s="6">
        <f>IF(B3543&gt;0,SUM($O$4:O3543)-SUM($P$3:P3542),0)</f>
        <v>0</v>
      </c>
      <c r="Q3543" s="6">
        <f t="shared" si="391"/>
        <v>22.157031883176394</v>
      </c>
      <c r="R3543" s="8">
        <f>IF(E3542&lt;&gt;E3543,SUM($Q$4:Q3543)-SUM($R$3:R3542),0)</f>
        <v>0</v>
      </c>
      <c r="S3543" s="6">
        <f>IF(B3543&gt;0,SUM($R$4:R3543)-SUM($S$3:S3542),0)</f>
        <v>0</v>
      </c>
    </row>
    <row r="3544" spans="1:19">
      <c r="A3544">
        <f>IF(E3543&lt;&gt;E3544,COUNTIF($A$4:A3543,"&lt;&gt;0")+1,0)</f>
        <v>0</v>
      </c>
      <c r="B3544">
        <f>IF(A3544&lt;&gt;0,IF(MOD(A3544,3)=0,COUNTIF($B$4:B3543,"&lt;&gt;0")+1,0),0)</f>
        <v>0</v>
      </c>
      <c r="C3544" s="9">
        <f>'Dash Board'!$C$12+COUNT('Daily reducing balance'!$F$4:F3543)</f>
        <v>45270</v>
      </c>
      <c r="D3544">
        <f t="shared" si="385"/>
        <v>2023</v>
      </c>
      <c r="E3544">
        <f t="shared" si="386"/>
        <v>12</v>
      </c>
      <c r="F3544">
        <f>DAY('Dash Board'!$C$12+COUNT('Daily reducing balance'!$F$4:F3543))</f>
        <v>10</v>
      </c>
      <c r="G3544" s="8">
        <f t="shared" si="387"/>
        <v>161684.05874452574</v>
      </c>
      <c r="H3544" s="6">
        <f>G3544*'Dash Board'!$C$11/365</f>
        <v>46.511852515548497</v>
      </c>
      <c r="I3544" s="6">
        <f>H3544*'Dash Board'!$C$18/'Dash Board'!$C$11</f>
        <v>22.148501197880236</v>
      </c>
      <c r="J3544" s="6">
        <f>(G3544&gt;1)*PMT('Dash Board'!$C$11/365,$U$4,-'Dash Board'!$C$19)</f>
        <v>108.80376961660664</v>
      </c>
      <c r="K3544" s="6">
        <f t="shared" si="389"/>
        <v>0</v>
      </c>
      <c r="L3544" s="8">
        <f t="shared" si="390"/>
        <v>161621.76682742467</v>
      </c>
      <c r="N3544" s="8">
        <f t="shared" si="388"/>
        <v>86.655268418726408</v>
      </c>
      <c r="O3544" s="8">
        <f>IF(E3543&lt;&gt;E3544,SUM($N$4:N3544)-SUM($O$3:O3543),0)</f>
        <v>0</v>
      </c>
      <c r="P3544" s="6">
        <f>IF(B3544&gt;0,SUM($O$4:O3544)-SUM($P$3:P3543),0)</f>
        <v>0</v>
      </c>
      <c r="Q3544" s="6">
        <f t="shared" si="391"/>
        <v>22.148501197880236</v>
      </c>
      <c r="R3544" s="8">
        <f>IF(E3543&lt;&gt;E3544,SUM($Q$4:Q3544)-SUM($R$3:R3543),0)</f>
        <v>0</v>
      </c>
      <c r="S3544" s="6">
        <f>IF(B3544&gt;0,SUM($R$4:R3544)-SUM($S$3:S3543),0)</f>
        <v>0</v>
      </c>
    </row>
    <row r="3545" spans="1:19">
      <c r="A3545">
        <f>IF(E3544&lt;&gt;E3545,COUNTIF($A$4:A3544,"&lt;&gt;0")+1,0)</f>
        <v>0</v>
      </c>
      <c r="B3545">
        <f>IF(A3545&lt;&gt;0,IF(MOD(A3545,3)=0,COUNTIF($B$4:B3544,"&lt;&gt;0")+1,0),0)</f>
        <v>0</v>
      </c>
      <c r="C3545" s="9">
        <f>'Dash Board'!$C$12+COUNT('Daily reducing balance'!$F$4:F3544)</f>
        <v>45271</v>
      </c>
      <c r="D3545">
        <f t="shared" si="385"/>
        <v>2023</v>
      </c>
      <c r="E3545">
        <f t="shared" si="386"/>
        <v>12</v>
      </c>
      <c r="F3545">
        <f>DAY('Dash Board'!$C$12+COUNT('Daily reducing balance'!$F$4:F3544))</f>
        <v>11</v>
      </c>
      <c r="G3545" s="8">
        <f t="shared" si="387"/>
        <v>161621.76682742467</v>
      </c>
      <c r="H3545" s="6">
        <f>G3545*'Dash Board'!$C$11/365</f>
        <v>46.493932922957782</v>
      </c>
      <c r="I3545" s="6">
        <f>H3545*'Dash Board'!$C$18/'Dash Board'!$C$11</f>
        <v>22.139968058551329</v>
      </c>
      <c r="J3545" s="6">
        <f>(G3545&gt;1)*PMT('Dash Board'!$C$11/365,$U$4,-'Dash Board'!$C$19)</f>
        <v>108.80376961660664</v>
      </c>
      <c r="K3545" s="6">
        <f t="shared" si="389"/>
        <v>0</v>
      </c>
      <c r="L3545" s="8">
        <f t="shared" si="390"/>
        <v>161559.45699073101</v>
      </c>
      <c r="N3545" s="8">
        <f t="shared" si="388"/>
        <v>86.663801558055312</v>
      </c>
      <c r="O3545" s="8">
        <f>IF(E3544&lt;&gt;E3545,SUM($N$4:N3545)-SUM($O$3:O3544),0)</f>
        <v>0</v>
      </c>
      <c r="P3545" s="6">
        <f>IF(B3545&gt;0,SUM($O$4:O3545)-SUM($P$3:P3544),0)</f>
        <v>0</v>
      </c>
      <c r="Q3545" s="6">
        <f t="shared" si="391"/>
        <v>22.139968058551329</v>
      </c>
      <c r="R3545" s="8">
        <f>IF(E3544&lt;&gt;E3545,SUM($Q$4:Q3545)-SUM($R$3:R3544),0)</f>
        <v>0</v>
      </c>
      <c r="S3545" s="6">
        <f>IF(B3545&gt;0,SUM($R$4:R3545)-SUM($S$3:S3544),0)</f>
        <v>0</v>
      </c>
    </row>
    <row r="3546" spans="1:19">
      <c r="A3546">
        <f>IF(E3545&lt;&gt;E3546,COUNTIF($A$4:A3545,"&lt;&gt;0")+1,0)</f>
        <v>0</v>
      </c>
      <c r="B3546">
        <f>IF(A3546&lt;&gt;0,IF(MOD(A3546,3)=0,COUNTIF($B$4:B3545,"&lt;&gt;0")+1,0),0)</f>
        <v>0</v>
      </c>
      <c r="C3546" s="9">
        <f>'Dash Board'!$C$12+COUNT('Daily reducing balance'!$F$4:F3545)</f>
        <v>45272</v>
      </c>
      <c r="D3546">
        <f t="shared" si="385"/>
        <v>2023</v>
      </c>
      <c r="E3546">
        <f t="shared" si="386"/>
        <v>12</v>
      </c>
      <c r="F3546">
        <f>DAY('Dash Board'!$C$12+COUNT('Daily reducing balance'!$F$4:F3545))</f>
        <v>12</v>
      </c>
      <c r="G3546" s="8">
        <f t="shared" si="387"/>
        <v>161559.45699073101</v>
      </c>
      <c r="H3546" s="6">
        <f>G3546*'Dash Board'!$C$11/365</f>
        <v>46.476008175415764</v>
      </c>
      <c r="I3546" s="6">
        <f>H3546*'Dash Board'!$C$18/'Dash Board'!$C$11</f>
        <v>22.131432464483698</v>
      </c>
      <c r="J3546" s="6">
        <f>(G3546&gt;1)*PMT('Dash Board'!$C$11/365,$U$4,-'Dash Board'!$C$19)</f>
        <v>108.80376961660664</v>
      </c>
      <c r="K3546" s="6">
        <f t="shared" si="389"/>
        <v>0</v>
      </c>
      <c r="L3546" s="8">
        <f t="shared" si="390"/>
        <v>161497.1292292898</v>
      </c>
      <c r="N3546" s="8">
        <f t="shared" si="388"/>
        <v>86.67233715212295</v>
      </c>
      <c r="O3546" s="8">
        <f>IF(E3545&lt;&gt;E3546,SUM($N$4:N3546)-SUM($O$3:O3545),0)</f>
        <v>0</v>
      </c>
      <c r="P3546" s="6">
        <f>IF(B3546&gt;0,SUM($O$4:O3546)-SUM($P$3:P3545),0)</f>
        <v>0</v>
      </c>
      <c r="Q3546" s="6">
        <f t="shared" si="391"/>
        <v>22.131432464483698</v>
      </c>
      <c r="R3546" s="8">
        <f>IF(E3545&lt;&gt;E3546,SUM($Q$4:Q3546)-SUM($R$3:R3545),0)</f>
        <v>0</v>
      </c>
      <c r="S3546" s="6">
        <f>IF(B3546&gt;0,SUM($R$4:R3546)-SUM($S$3:S3545),0)</f>
        <v>0</v>
      </c>
    </row>
    <row r="3547" spans="1:19">
      <c r="A3547">
        <f>IF(E3546&lt;&gt;E3547,COUNTIF($A$4:A3546,"&lt;&gt;0")+1,0)</f>
        <v>0</v>
      </c>
      <c r="B3547">
        <f>IF(A3547&lt;&gt;0,IF(MOD(A3547,3)=0,COUNTIF($B$4:B3546,"&lt;&gt;0")+1,0),0)</f>
        <v>0</v>
      </c>
      <c r="C3547" s="9">
        <f>'Dash Board'!$C$12+COUNT('Daily reducing balance'!$F$4:F3546)</f>
        <v>45273</v>
      </c>
      <c r="D3547">
        <f t="shared" si="385"/>
        <v>2023</v>
      </c>
      <c r="E3547">
        <f t="shared" si="386"/>
        <v>12</v>
      </c>
      <c r="F3547">
        <f>DAY('Dash Board'!$C$12+COUNT('Daily reducing balance'!$F$4:F3546))</f>
        <v>13</v>
      </c>
      <c r="G3547" s="8">
        <f t="shared" si="387"/>
        <v>161497.1292292898</v>
      </c>
      <c r="H3547" s="6">
        <f>G3547*'Dash Board'!$C$11/365</f>
        <v>46.458078271439533</v>
      </c>
      <c r="I3547" s="6">
        <f>H3547*'Dash Board'!$C$18/'Dash Board'!$C$11</f>
        <v>22.12289441497121</v>
      </c>
      <c r="J3547" s="6">
        <f>(G3547&gt;1)*PMT('Dash Board'!$C$11/365,$U$4,-'Dash Board'!$C$19)</f>
        <v>108.80376961660664</v>
      </c>
      <c r="K3547" s="6">
        <f t="shared" si="389"/>
        <v>0</v>
      </c>
      <c r="L3547" s="8">
        <f t="shared" si="390"/>
        <v>161434.78353794463</v>
      </c>
      <c r="N3547" s="8">
        <f t="shared" si="388"/>
        <v>86.68087520163543</v>
      </c>
      <c r="O3547" s="8">
        <f>IF(E3546&lt;&gt;E3547,SUM($N$4:N3547)-SUM($O$3:O3546),0)</f>
        <v>0</v>
      </c>
      <c r="P3547" s="6">
        <f>IF(B3547&gt;0,SUM($O$4:O3547)-SUM($P$3:P3546),0)</f>
        <v>0</v>
      </c>
      <c r="Q3547" s="6">
        <f t="shared" si="391"/>
        <v>22.12289441497121</v>
      </c>
      <c r="R3547" s="8">
        <f>IF(E3546&lt;&gt;E3547,SUM($Q$4:Q3547)-SUM($R$3:R3546),0)</f>
        <v>0</v>
      </c>
      <c r="S3547" s="6">
        <f>IF(B3547&gt;0,SUM($R$4:R3547)-SUM($S$3:S3546),0)</f>
        <v>0</v>
      </c>
    </row>
    <row r="3548" spans="1:19">
      <c r="A3548">
        <f>IF(E3547&lt;&gt;E3548,COUNTIF($A$4:A3547,"&lt;&gt;0")+1,0)</f>
        <v>0</v>
      </c>
      <c r="B3548">
        <f>IF(A3548&lt;&gt;0,IF(MOD(A3548,3)=0,COUNTIF($B$4:B3547,"&lt;&gt;0")+1,0),0)</f>
        <v>0</v>
      </c>
      <c r="C3548" s="9">
        <f>'Dash Board'!$C$12+COUNT('Daily reducing balance'!$F$4:F3547)</f>
        <v>45274</v>
      </c>
      <c r="D3548">
        <f t="shared" si="385"/>
        <v>2023</v>
      </c>
      <c r="E3548">
        <f t="shared" si="386"/>
        <v>12</v>
      </c>
      <c r="F3548">
        <f>DAY('Dash Board'!$C$12+COUNT('Daily reducing balance'!$F$4:F3547))</f>
        <v>14</v>
      </c>
      <c r="G3548" s="8">
        <f t="shared" si="387"/>
        <v>161434.78353794463</v>
      </c>
      <c r="H3548" s="6">
        <f>G3548*'Dash Board'!$C$11/365</f>
        <v>46.44014320954571</v>
      </c>
      <c r="I3548" s="6">
        <f>H3548*'Dash Board'!$C$18/'Dash Board'!$C$11</f>
        <v>22.114353909307482</v>
      </c>
      <c r="J3548" s="6">
        <f>(G3548&gt;1)*PMT('Dash Board'!$C$11/365,$U$4,-'Dash Board'!$C$19)</f>
        <v>108.80376961660664</v>
      </c>
      <c r="K3548" s="6">
        <f t="shared" si="389"/>
        <v>0</v>
      </c>
      <c r="L3548" s="8">
        <f t="shared" si="390"/>
        <v>161372.41991153755</v>
      </c>
      <c r="N3548" s="8">
        <f t="shared" si="388"/>
        <v>86.689415707299162</v>
      </c>
      <c r="O3548" s="8">
        <f>IF(E3547&lt;&gt;E3548,SUM($N$4:N3548)-SUM($O$3:O3547),0)</f>
        <v>0</v>
      </c>
      <c r="P3548" s="6">
        <f>IF(B3548&gt;0,SUM($O$4:O3548)-SUM($P$3:P3547),0)</f>
        <v>0</v>
      </c>
      <c r="Q3548" s="6">
        <f t="shared" si="391"/>
        <v>22.114353909307482</v>
      </c>
      <c r="R3548" s="8">
        <f>IF(E3547&lt;&gt;E3548,SUM($Q$4:Q3548)-SUM($R$3:R3547),0)</f>
        <v>0</v>
      </c>
      <c r="S3548" s="6">
        <f>IF(B3548&gt;0,SUM($R$4:R3548)-SUM($S$3:S3547),0)</f>
        <v>0</v>
      </c>
    </row>
    <row r="3549" spans="1:19">
      <c r="A3549">
        <f>IF(E3548&lt;&gt;E3549,COUNTIF($A$4:A3548,"&lt;&gt;0")+1,0)</f>
        <v>0</v>
      </c>
      <c r="B3549">
        <f>IF(A3549&lt;&gt;0,IF(MOD(A3549,3)=0,COUNTIF($B$4:B3548,"&lt;&gt;0")+1,0),0)</f>
        <v>0</v>
      </c>
      <c r="C3549" s="9">
        <f>'Dash Board'!$C$12+COUNT('Daily reducing balance'!$F$4:F3548)</f>
        <v>45275</v>
      </c>
      <c r="D3549">
        <f t="shared" si="385"/>
        <v>2023</v>
      </c>
      <c r="E3549">
        <f t="shared" si="386"/>
        <v>12</v>
      </c>
      <c r="F3549">
        <f>DAY('Dash Board'!$C$12+COUNT('Daily reducing balance'!$F$4:F3548))</f>
        <v>15</v>
      </c>
      <c r="G3549" s="8">
        <f t="shared" si="387"/>
        <v>161372.41991153755</v>
      </c>
      <c r="H3549" s="6">
        <f>G3549*'Dash Board'!$C$11/365</f>
        <v>46.422202988250532</v>
      </c>
      <c r="I3549" s="6">
        <f>H3549*'Dash Board'!$C$18/'Dash Board'!$C$11</f>
        <v>22.105810946785969</v>
      </c>
      <c r="J3549" s="6">
        <f>(G3549&gt;1)*PMT('Dash Board'!$C$11/365,$U$4,-'Dash Board'!$C$19)</f>
        <v>108.80376961660664</v>
      </c>
      <c r="K3549" s="6">
        <f t="shared" si="389"/>
        <v>0</v>
      </c>
      <c r="L3549" s="8">
        <f t="shared" si="390"/>
        <v>161310.03834490918</v>
      </c>
      <c r="N3549" s="8">
        <f t="shared" si="388"/>
        <v>86.697958669820679</v>
      </c>
      <c r="O3549" s="8">
        <f>IF(E3548&lt;&gt;E3549,SUM($N$4:N3549)-SUM($O$3:O3548),0)</f>
        <v>0</v>
      </c>
      <c r="P3549" s="6">
        <f>IF(B3549&gt;0,SUM($O$4:O3549)-SUM($P$3:P3548),0)</f>
        <v>0</v>
      </c>
      <c r="Q3549" s="6">
        <f t="shared" si="391"/>
        <v>22.105810946785969</v>
      </c>
      <c r="R3549" s="8">
        <f>IF(E3548&lt;&gt;E3549,SUM($Q$4:Q3549)-SUM($R$3:R3548),0)</f>
        <v>0</v>
      </c>
      <c r="S3549" s="6">
        <f>IF(B3549&gt;0,SUM($R$4:R3549)-SUM($S$3:S3548),0)</f>
        <v>0</v>
      </c>
    </row>
    <row r="3550" spans="1:19">
      <c r="A3550">
        <f>IF(E3549&lt;&gt;E3550,COUNTIF($A$4:A3549,"&lt;&gt;0")+1,0)</f>
        <v>0</v>
      </c>
      <c r="B3550">
        <f>IF(A3550&lt;&gt;0,IF(MOD(A3550,3)=0,COUNTIF($B$4:B3549,"&lt;&gt;0")+1,0),0)</f>
        <v>0</v>
      </c>
      <c r="C3550" s="9">
        <f>'Dash Board'!$C$12+COUNT('Daily reducing balance'!$F$4:F3549)</f>
        <v>45276</v>
      </c>
      <c r="D3550">
        <f t="shared" si="385"/>
        <v>2023</v>
      </c>
      <c r="E3550">
        <f t="shared" si="386"/>
        <v>12</v>
      </c>
      <c r="F3550">
        <f>DAY('Dash Board'!$C$12+COUNT('Daily reducing balance'!$F$4:F3549))</f>
        <v>16</v>
      </c>
      <c r="G3550" s="8">
        <f t="shared" si="387"/>
        <v>161310.03834490918</v>
      </c>
      <c r="H3550" s="6">
        <f>G3550*'Dash Board'!$C$11/365</f>
        <v>46.404257606069763</v>
      </c>
      <c r="I3550" s="6">
        <f>H3550*'Dash Board'!$C$18/'Dash Board'!$C$11</f>
        <v>22.097265526699886</v>
      </c>
      <c r="J3550" s="6">
        <f>(G3550&gt;1)*PMT('Dash Board'!$C$11/365,$U$4,-'Dash Board'!$C$19)</f>
        <v>108.80376961660664</v>
      </c>
      <c r="K3550" s="6">
        <f t="shared" si="389"/>
        <v>0</v>
      </c>
      <c r="L3550" s="8">
        <f t="shared" si="390"/>
        <v>161247.63883289864</v>
      </c>
      <c r="N3550" s="8">
        <f t="shared" si="388"/>
        <v>86.706504089906758</v>
      </c>
      <c r="O3550" s="8">
        <f>IF(E3549&lt;&gt;E3550,SUM($N$4:N3550)-SUM($O$3:O3549),0)</f>
        <v>0</v>
      </c>
      <c r="P3550" s="6">
        <f>IF(B3550&gt;0,SUM($O$4:O3550)-SUM($P$3:P3549),0)</f>
        <v>0</v>
      </c>
      <c r="Q3550" s="6">
        <f t="shared" si="391"/>
        <v>22.097265526699886</v>
      </c>
      <c r="R3550" s="8">
        <f>IF(E3549&lt;&gt;E3550,SUM($Q$4:Q3550)-SUM($R$3:R3549),0)</f>
        <v>0</v>
      </c>
      <c r="S3550" s="6">
        <f>IF(B3550&gt;0,SUM($R$4:R3550)-SUM($S$3:S3549),0)</f>
        <v>0</v>
      </c>
    </row>
    <row r="3551" spans="1:19">
      <c r="A3551">
        <f>IF(E3550&lt;&gt;E3551,COUNTIF($A$4:A3550,"&lt;&gt;0")+1,0)</f>
        <v>0</v>
      </c>
      <c r="B3551">
        <f>IF(A3551&lt;&gt;0,IF(MOD(A3551,3)=0,COUNTIF($B$4:B3550,"&lt;&gt;0")+1,0),0)</f>
        <v>0</v>
      </c>
      <c r="C3551" s="9">
        <f>'Dash Board'!$C$12+COUNT('Daily reducing balance'!$F$4:F3550)</f>
        <v>45277</v>
      </c>
      <c r="D3551">
        <f t="shared" si="385"/>
        <v>2023</v>
      </c>
      <c r="E3551">
        <f t="shared" si="386"/>
        <v>12</v>
      </c>
      <c r="F3551">
        <f>DAY('Dash Board'!$C$12+COUNT('Daily reducing balance'!$F$4:F3550))</f>
        <v>17</v>
      </c>
      <c r="G3551" s="8">
        <f t="shared" si="387"/>
        <v>161247.63883289864</v>
      </c>
      <c r="H3551" s="6">
        <f>G3551*'Dash Board'!$C$11/365</f>
        <v>46.386307061518785</v>
      </c>
      <c r="I3551" s="6">
        <f>H3551*'Dash Board'!$C$18/'Dash Board'!$C$11</f>
        <v>22.088717648342278</v>
      </c>
      <c r="J3551" s="6">
        <f>(G3551&gt;1)*PMT('Dash Board'!$C$11/365,$U$4,-'Dash Board'!$C$19)</f>
        <v>108.80376961660664</v>
      </c>
      <c r="K3551" s="6">
        <f t="shared" si="389"/>
        <v>0</v>
      </c>
      <c r="L3551" s="8">
        <f t="shared" si="390"/>
        <v>161185.22137034353</v>
      </c>
      <c r="N3551" s="8">
        <f t="shared" si="388"/>
        <v>86.715051968264362</v>
      </c>
      <c r="O3551" s="8">
        <f>IF(E3550&lt;&gt;E3551,SUM($N$4:N3551)-SUM($O$3:O3550),0)</f>
        <v>0</v>
      </c>
      <c r="P3551" s="6">
        <f>IF(B3551&gt;0,SUM($O$4:O3551)-SUM($P$3:P3550),0)</f>
        <v>0</v>
      </c>
      <c r="Q3551" s="6">
        <f t="shared" si="391"/>
        <v>22.088717648342278</v>
      </c>
      <c r="R3551" s="8">
        <f>IF(E3550&lt;&gt;E3551,SUM($Q$4:Q3551)-SUM($R$3:R3550),0)</f>
        <v>0</v>
      </c>
      <c r="S3551" s="6">
        <f>IF(B3551&gt;0,SUM($R$4:R3551)-SUM($S$3:S3550),0)</f>
        <v>0</v>
      </c>
    </row>
    <row r="3552" spans="1:19">
      <c r="A3552">
        <f>IF(E3551&lt;&gt;E3552,COUNTIF($A$4:A3551,"&lt;&gt;0")+1,0)</f>
        <v>0</v>
      </c>
      <c r="B3552">
        <f>IF(A3552&lt;&gt;0,IF(MOD(A3552,3)=0,COUNTIF($B$4:B3551,"&lt;&gt;0")+1,0),0)</f>
        <v>0</v>
      </c>
      <c r="C3552" s="9">
        <f>'Dash Board'!$C$12+COUNT('Daily reducing balance'!$F$4:F3551)</f>
        <v>45278</v>
      </c>
      <c r="D3552">
        <f t="shared" si="385"/>
        <v>2023</v>
      </c>
      <c r="E3552">
        <f t="shared" si="386"/>
        <v>12</v>
      </c>
      <c r="F3552">
        <f>DAY('Dash Board'!$C$12+COUNT('Daily reducing balance'!$F$4:F3551))</f>
        <v>18</v>
      </c>
      <c r="G3552" s="8">
        <f t="shared" si="387"/>
        <v>161185.22137034353</v>
      </c>
      <c r="H3552" s="6">
        <f>G3552*'Dash Board'!$C$11/365</f>
        <v>46.368351353112516</v>
      </c>
      <c r="I3552" s="6">
        <f>H3552*'Dash Board'!$C$18/'Dash Board'!$C$11</f>
        <v>22.080167311005962</v>
      </c>
      <c r="J3552" s="6">
        <f>(G3552&gt;1)*PMT('Dash Board'!$C$11/365,$U$4,-'Dash Board'!$C$19)</f>
        <v>108.80376961660664</v>
      </c>
      <c r="K3552" s="6">
        <f t="shared" si="389"/>
        <v>0</v>
      </c>
      <c r="L3552" s="8">
        <f t="shared" si="390"/>
        <v>161122.78595208001</v>
      </c>
      <c r="N3552" s="8">
        <f t="shared" si="388"/>
        <v>86.723602305600679</v>
      </c>
      <c r="O3552" s="8">
        <f>IF(E3551&lt;&gt;E3552,SUM($N$4:N3552)-SUM($O$3:O3551),0)</f>
        <v>0</v>
      </c>
      <c r="P3552" s="6">
        <f>IF(B3552&gt;0,SUM($O$4:O3552)-SUM($P$3:P3551),0)</f>
        <v>0</v>
      </c>
      <c r="Q3552" s="6">
        <f t="shared" si="391"/>
        <v>22.080167311005962</v>
      </c>
      <c r="R3552" s="8">
        <f>IF(E3551&lt;&gt;E3552,SUM($Q$4:Q3552)-SUM($R$3:R3551),0)</f>
        <v>0</v>
      </c>
      <c r="S3552" s="6">
        <f>IF(B3552&gt;0,SUM($R$4:R3552)-SUM($S$3:S3551),0)</f>
        <v>0</v>
      </c>
    </row>
    <row r="3553" spans="1:19">
      <c r="A3553">
        <f>IF(E3552&lt;&gt;E3553,COUNTIF($A$4:A3552,"&lt;&gt;0")+1,0)</f>
        <v>0</v>
      </c>
      <c r="B3553">
        <f>IF(A3553&lt;&gt;0,IF(MOD(A3553,3)=0,COUNTIF($B$4:B3552,"&lt;&gt;0")+1,0),0)</f>
        <v>0</v>
      </c>
      <c r="C3553" s="9">
        <f>'Dash Board'!$C$12+COUNT('Daily reducing balance'!$F$4:F3552)</f>
        <v>45279</v>
      </c>
      <c r="D3553">
        <f t="shared" si="385"/>
        <v>2023</v>
      </c>
      <c r="E3553">
        <f t="shared" si="386"/>
        <v>12</v>
      </c>
      <c r="F3553">
        <f>DAY('Dash Board'!$C$12+COUNT('Daily reducing balance'!$F$4:F3552))</f>
        <v>19</v>
      </c>
      <c r="G3553" s="8">
        <f t="shared" si="387"/>
        <v>161122.78595208001</v>
      </c>
      <c r="H3553" s="6">
        <f>G3553*'Dash Board'!$C$11/365</f>
        <v>46.35039047936548</v>
      </c>
      <c r="I3553" s="6">
        <f>H3553*'Dash Board'!$C$18/'Dash Board'!$C$11</f>
        <v>22.071614513983562</v>
      </c>
      <c r="J3553" s="6">
        <f>(G3553&gt;1)*PMT('Dash Board'!$C$11/365,$U$4,-'Dash Board'!$C$19)</f>
        <v>108.80376961660664</v>
      </c>
      <c r="K3553" s="6">
        <f t="shared" si="389"/>
        <v>0</v>
      </c>
      <c r="L3553" s="8">
        <f t="shared" si="390"/>
        <v>161060.33257294277</v>
      </c>
      <c r="N3553" s="8">
        <f t="shared" si="388"/>
        <v>86.732155102623082</v>
      </c>
      <c r="O3553" s="8">
        <f>IF(E3552&lt;&gt;E3553,SUM($N$4:N3553)-SUM($O$3:O3552),0)</f>
        <v>0</v>
      </c>
      <c r="P3553" s="6">
        <f>IF(B3553&gt;0,SUM($O$4:O3553)-SUM($P$3:P3552),0)</f>
        <v>0</v>
      </c>
      <c r="Q3553" s="6">
        <f t="shared" si="391"/>
        <v>22.071614513983562</v>
      </c>
      <c r="R3553" s="8">
        <f>IF(E3552&lt;&gt;E3553,SUM($Q$4:Q3553)-SUM($R$3:R3552),0)</f>
        <v>0</v>
      </c>
      <c r="S3553" s="6">
        <f>IF(B3553&gt;0,SUM($R$4:R3553)-SUM($S$3:S3552),0)</f>
        <v>0</v>
      </c>
    </row>
    <row r="3554" spans="1:19">
      <c r="A3554">
        <f>IF(E3553&lt;&gt;E3554,COUNTIF($A$4:A3553,"&lt;&gt;0")+1,0)</f>
        <v>0</v>
      </c>
      <c r="B3554">
        <f>IF(A3554&lt;&gt;0,IF(MOD(A3554,3)=0,COUNTIF($B$4:B3553,"&lt;&gt;0")+1,0),0)</f>
        <v>0</v>
      </c>
      <c r="C3554" s="9">
        <f>'Dash Board'!$C$12+COUNT('Daily reducing balance'!$F$4:F3553)</f>
        <v>45280</v>
      </c>
      <c r="D3554">
        <f t="shared" si="385"/>
        <v>2023</v>
      </c>
      <c r="E3554">
        <f t="shared" si="386"/>
        <v>12</v>
      </c>
      <c r="F3554">
        <f>DAY('Dash Board'!$C$12+COUNT('Daily reducing balance'!$F$4:F3553))</f>
        <v>20</v>
      </c>
      <c r="G3554" s="8">
        <f t="shared" si="387"/>
        <v>161060.33257294277</v>
      </c>
      <c r="H3554" s="6">
        <f>G3554*'Dash Board'!$C$11/365</f>
        <v>46.332424438791762</v>
      </c>
      <c r="I3554" s="6">
        <f>H3554*'Dash Board'!$C$18/'Dash Board'!$C$11</f>
        <v>22.063059256567506</v>
      </c>
      <c r="J3554" s="6">
        <f>(G3554&gt;1)*PMT('Dash Board'!$C$11/365,$U$4,-'Dash Board'!$C$19)</f>
        <v>108.80376961660664</v>
      </c>
      <c r="K3554" s="6">
        <f t="shared" si="389"/>
        <v>0</v>
      </c>
      <c r="L3554" s="8">
        <f t="shared" si="390"/>
        <v>160997.86122776495</v>
      </c>
      <c r="N3554" s="8">
        <f t="shared" si="388"/>
        <v>86.740710360039145</v>
      </c>
      <c r="O3554" s="8">
        <f>IF(E3553&lt;&gt;E3554,SUM($N$4:N3554)-SUM($O$3:O3553),0)</f>
        <v>0</v>
      </c>
      <c r="P3554" s="6">
        <f>IF(B3554&gt;0,SUM($O$4:O3554)-SUM($P$3:P3553),0)</f>
        <v>0</v>
      </c>
      <c r="Q3554" s="6">
        <f t="shared" si="391"/>
        <v>22.063059256567506</v>
      </c>
      <c r="R3554" s="8">
        <f>IF(E3553&lt;&gt;E3554,SUM($Q$4:Q3554)-SUM($R$3:R3553),0)</f>
        <v>0</v>
      </c>
      <c r="S3554" s="6">
        <f>IF(B3554&gt;0,SUM($R$4:R3554)-SUM($S$3:S3553),0)</f>
        <v>0</v>
      </c>
    </row>
    <row r="3555" spans="1:19">
      <c r="A3555">
        <f>IF(E3554&lt;&gt;E3555,COUNTIF($A$4:A3554,"&lt;&gt;0")+1,0)</f>
        <v>0</v>
      </c>
      <c r="B3555">
        <f>IF(A3555&lt;&gt;0,IF(MOD(A3555,3)=0,COUNTIF($B$4:B3554,"&lt;&gt;0")+1,0),0)</f>
        <v>0</v>
      </c>
      <c r="C3555" s="9">
        <f>'Dash Board'!$C$12+COUNT('Daily reducing balance'!$F$4:F3554)</f>
        <v>45281</v>
      </c>
      <c r="D3555">
        <f t="shared" si="385"/>
        <v>2023</v>
      </c>
      <c r="E3555">
        <f t="shared" si="386"/>
        <v>12</v>
      </c>
      <c r="F3555">
        <f>DAY('Dash Board'!$C$12+COUNT('Daily reducing balance'!$F$4:F3554))</f>
        <v>21</v>
      </c>
      <c r="G3555" s="8">
        <f t="shared" si="387"/>
        <v>160997.86122776495</v>
      </c>
      <c r="H3555" s="6">
        <f>G3555*'Dash Board'!$C$11/365</f>
        <v>46.314453229904984</v>
      </c>
      <c r="I3555" s="6">
        <f>H3555*'Dash Board'!$C$18/'Dash Board'!$C$11</f>
        <v>22.054501538049994</v>
      </c>
      <c r="J3555" s="6">
        <f>(G3555&gt;1)*PMT('Dash Board'!$C$11/365,$U$4,-'Dash Board'!$C$19)</f>
        <v>108.80376961660664</v>
      </c>
      <c r="K3555" s="6">
        <f t="shared" si="389"/>
        <v>0</v>
      </c>
      <c r="L3555" s="8">
        <f t="shared" si="390"/>
        <v>160935.37191137826</v>
      </c>
      <c r="N3555" s="8">
        <f t="shared" si="388"/>
        <v>86.749268078556653</v>
      </c>
      <c r="O3555" s="8">
        <f>IF(E3554&lt;&gt;E3555,SUM($N$4:N3555)-SUM($O$3:O3554),0)</f>
        <v>0</v>
      </c>
      <c r="P3555" s="6">
        <f>IF(B3555&gt;0,SUM($O$4:O3555)-SUM($P$3:P3554),0)</f>
        <v>0</v>
      </c>
      <c r="Q3555" s="6">
        <f t="shared" si="391"/>
        <v>22.054501538049994</v>
      </c>
      <c r="R3555" s="8">
        <f>IF(E3554&lt;&gt;E3555,SUM($Q$4:Q3555)-SUM($R$3:R3554),0)</f>
        <v>0</v>
      </c>
      <c r="S3555" s="6">
        <f>IF(B3555&gt;0,SUM($R$4:R3555)-SUM($S$3:S3554),0)</f>
        <v>0</v>
      </c>
    </row>
    <row r="3556" spans="1:19">
      <c r="A3556">
        <f>IF(E3555&lt;&gt;E3556,COUNTIF($A$4:A3555,"&lt;&gt;0")+1,0)</f>
        <v>0</v>
      </c>
      <c r="B3556">
        <f>IF(A3556&lt;&gt;0,IF(MOD(A3556,3)=0,COUNTIF($B$4:B3555,"&lt;&gt;0")+1,0),0)</f>
        <v>0</v>
      </c>
      <c r="C3556" s="9">
        <f>'Dash Board'!$C$12+COUNT('Daily reducing balance'!$F$4:F3555)</f>
        <v>45282</v>
      </c>
      <c r="D3556">
        <f t="shared" si="385"/>
        <v>2023</v>
      </c>
      <c r="E3556">
        <f t="shared" si="386"/>
        <v>12</v>
      </c>
      <c r="F3556">
        <f>DAY('Dash Board'!$C$12+COUNT('Daily reducing balance'!$F$4:F3555))</f>
        <v>22</v>
      </c>
      <c r="G3556" s="8">
        <f t="shared" si="387"/>
        <v>160935.37191137826</v>
      </c>
      <c r="H3556" s="6">
        <f>G3556*'Dash Board'!$C$11/365</f>
        <v>46.296476851218408</v>
      </c>
      <c r="I3556" s="6">
        <f>H3556*'Dash Board'!$C$18/'Dash Board'!$C$11</f>
        <v>22.045941357723056</v>
      </c>
      <c r="J3556" s="6">
        <f>(G3556&gt;1)*PMT('Dash Board'!$C$11/365,$U$4,-'Dash Board'!$C$19)</f>
        <v>108.80376961660664</v>
      </c>
      <c r="K3556" s="6">
        <f t="shared" si="389"/>
        <v>0</v>
      </c>
      <c r="L3556" s="8">
        <f t="shared" si="390"/>
        <v>160872.86461861286</v>
      </c>
      <c r="N3556" s="8">
        <f t="shared" si="388"/>
        <v>86.757828258883592</v>
      </c>
      <c r="O3556" s="8">
        <f>IF(E3555&lt;&gt;E3556,SUM($N$4:N3556)-SUM($O$3:O3555),0)</f>
        <v>0</v>
      </c>
      <c r="P3556" s="6">
        <f>IF(B3556&gt;0,SUM($O$4:O3556)-SUM($P$3:P3555),0)</f>
        <v>0</v>
      </c>
      <c r="Q3556" s="6">
        <f t="shared" si="391"/>
        <v>22.045941357723056</v>
      </c>
      <c r="R3556" s="8">
        <f>IF(E3555&lt;&gt;E3556,SUM($Q$4:Q3556)-SUM($R$3:R3555),0)</f>
        <v>0</v>
      </c>
      <c r="S3556" s="6">
        <f>IF(B3556&gt;0,SUM($R$4:R3556)-SUM($S$3:S3555),0)</f>
        <v>0</v>
      </c>
    </row>
    <row r="3557" spans="1:19">
      <c r="A3557">
        <f>IF(E3556&lt;&gt;E3557,COUNTIF($A$4:A3556,"&lt;&gt;0")+1,0)</f>
        <v>0</v>
      </c>
      <c r="B3557">
        <f>IF(A3557&lt;&gt;0,IF(MOD(A3557,3)=0,COUNTIF($B$4:B3556,"&lt;&gt;0")+1,0),0)</f>
        <v>0</v>
      </c>
      <c r="C3557" s="9">
        <f>'Dash Board'!$C$12+COUNT('Daily reducing balance'!$F$4:F3556)</f>
        <v>45283</v>
      </c>
      <c r="D3557">
        <f t="shared" si="385"/>
        <v>2023</v>
      </c>
      <c r="E3557">
        <f t="shared" si="386"/>
        <v>12</v>
      </c>
      <c r="F3557">
        <f>DAY('Dash Board'!$C$12+COUNT('Daily reducing balance'!$F$4:F3556))</f>
        <v>23</v>
      </c>
      <c r="G3557" s="8">
        <f t="shared" si="387"/>
        <v>160872.86461861286</v>
      </c>
      <c r="H3557" s="6">
        <f>G3557*'Dash Board'!$C$11/365</f>
        <v>46.278495301244789</v>
      </c>
      <c r="I3557" s="6">
        <f>H3557*'Dash Board'!$C$18/'Dash Board'!$C$11</f>
        <v>22.037378714878471</v>
      </c>
      <c r="J3557" s="6">
        <f>(G3557&gt;1)*PMT('Dash Board'!$C$11/365,$U$4,-'Dash Board'!$C$19)</f>
        <v>108.80376961660664</v>
      </c>
      <c r="K3557" s="6">
        <f t="shared" si="389"/>
        <v>0</v>
      </c>
      <c r="L3557" s="8">
        <f t="shared" si="390"/>
        <v>160810.33934429748</v>
      </c>
      <c r="N3557" s="8">
        <f t="shared" si="388"/>
        <v>86.766390901728172</v>
      </c>
      <c r="O3557" s="8">
        <f>IF(E3556&lt;&gt;E3557,SUM($N$4:N3557)-SUM($O$3:O3556),0)</f>
        <v>0</v>
      </c>
      <c r="P3557" s="6">
        <f>IF(B3557&gt;0,SUM($O$4:O3557)-SUM($P$3:P3556),0)</f>
        <v>0</v>
      </c>
      <c r="Q3557" s="6">
        <f t="shared" si="391"/>
        <v>22.037378714878471</v>
      </c>
      <c r="R3557" s="8">
        <f>IF(E3556&lt;&gt;E3557,SUM($Q$4:Q3557)-SUM($R$3:R3556),0)</f>
        <v>0</v>
      </c>
      <c r="S3557" s="6">
        <f>IF(B3557&gt;0,SUM($R$4:R3557)-SUM($S$3:S3556),0)</f>
        <v>0</v>
      </c>
    </row>
    <row r="3558" spans="1:19">
      <c r="A3558">
        <f>IF(E3557&lt;&gt;E3558,COUNTIF($A$4:A3557,"&lt;&gt;0")+1,0)</f>
        <v>0</v>
      </c>
      <c r="B3558">
        <f>IF(A3558&lt;&gt;0,IF(MOD(A3558,3)=0,COUNTIF($B$4:B3557,"&lt;&gt;0")+1,0),0)</f>
        <v>0</v>
      </c>
      <c r="C3558" s="9">
        <f>'Dash Board'!$C$12+COUNT('Daily reducing balance'!$F$4:F3557)</f>
        <v>45284</v>
      </c>
      <c r="D3558">
        <f t="shared" si="385"/>
        <v>2023</v>
      </c>
      <c r="E3558">
        <f t="shared" si="386"/>
        <v>12</v>
      </c>
      <c r="F3558">
        <f>DAY('Dash Board'!$C$12+COUNT('Daily reducing balance'!$F$4:F3557))</f>
        <v>24</v>
      </c>
      <c r="G3558" s="8">
        <f t="shared" si="387"/>
        <v>160810.33934429748</v>
      </c>
      <c r="H3558" s="6">
        <f>G3558*'Dash Board'!$C$11/365</f>
        <v>46.260508578496534</v>
      </c>
      <c r="I3558" s="6">
        <f>H3558*'Dash Board'!$C$18/'Dash Board'!$C$11</f>
        <v>22.028813608807877</v>
      </c>
      <c r="J3558" s="6">
        <f>(G3558&gt;1)*PMT('Dash Board'!$C$11/365,$U$4,-'Dash Board'!$C$19)</f>
        <v>108.80376961660664</v>
      </c>
      <c r="K3558" s="6">
        <f t="shared" si="389"/>
        <v>0</v>
      </c>
      <c r="L3558" s="8">
        <f t="shared" si="390"/>
        <v>160747.79608325937</v>
      </c>
      <c r="N3558" s="8">
        <f t="shared" si="388"/>
        <v>86.774956007798764</v>
      </c>
      <c r="O3558" s="8">
        <f>IF(E3557&lt;&gt;E3558,SUM($N$4:N3558)-SUM($O$3:O3557),0)</f>
        <v>0</v>
      </c>
      <c r="P3558" s="6">
        <f>IF(B3558&gt;0,SUM($O$4:O3558)-SUM($P$3:P3557),0)</f>
        <v>0</v>
      </c>
      <c r="Q3558" s="6">
        <f t="shared" si="391"/>
        <v>22.028813608807877</v>
      </c>
      <c r="R3558" s="8">
        <f>IF(E3557&lt;&gt;E3558,SUM($Q$4:Q3558)-SUM($R$3:R3557),0)</f>
        <v>0</v>
      </c>
      <c r="S3558" s="6">
        <f>IF(B3558&gt;0,SUM($R$4:R3558)-SUM($S$3:S3557),0)</f>
        <v>0</v>
      </c>
    </row>
    <row r="3559" spans="1:19">
      <c r="A3559">
        <f>IF(E3558&lt;&gt;E3559,COUNTIF($A$4:A3558,"&lt;&gt;0")+1,0)</f>
        <v>0</v>
      </c>
      <c r="B3559">
        <f>IF(A3559&lt;&gt;0,IF(MOD(A3559,3)=0,COUNTIF($B$4:B3558,"&lt;&gt;0")+1,0),0)</f>
        <v>0</v>
      </c>
      <c r="C3559" s="9">
        <f>'Dash Board'!$C$12+COUNT('Daily reducing balance'!$F$4:F3558)</f>
        <v>45285</v>
      </c>
      <c r="D3559">
        <f t="shared" si="385"/>
        <v>2023</v>
      </c>
      <c r="E3559">
        <f t="shared" si="386"/>
        <v>12</v>
      </c>
      <c r="F3559">
        <f>DAY('Dash Board'!$C$12+COUNT('Daily reducing balance'!$F$4:F3558))</f>
        <v>25</v>
      </c>
      <c r="G3559" s="8">
        <f t="shared" si="387"/>
        <v>160747.79608325937</v>
      </c>
      <c r="H3559" s="6">
        <f>G3559*'Dash Board'!$C$11/365</f>
        <v>46.242516681485576</v>
      </c>
      <c r="I3559" s="6">
        <f>H3559*'Dash Board'!$C$18/'Dash Board'!$C$11</f>
        <v>22.020246038802657</v>
      </c>
      <c r="J3559" s="6">
        <f>(G3559&gt;1)*PMT('Dash Board'!$C$11/365,$U$4,-'Dash Board'!$C$19)</f>
        <v>108.80376961660664</v>
      </c>
      <c r="K3559" s="6">
        <f t="shared" si="389"/>
        <v>0</v>
      </c>
      <c r="L3559" s="8">
        <f t="shared" si="390"/>
        <v>160685.23483032425</v>
      </c>
      <c r="N3559" s="8">
        <f t="shared" si="388"/>
        <v>86.78352357780399</v>
      </c>
      <c r="O3559" s="8">
        <f>IF(E3558&lt;&gt;E3559,SUM($N$4:N3559)-SUM($O$3:O3558),0)</f>
        <v>0</v>
      </c>
      <c r="P3559" s="6">
        <f>IF(B3559&gt;0,SUM($O$4:O3559)-SUM($P$3:P3558),0)</f>
        <v>0</v>
      </c>
      <c r="Q3559" s="6">
        <f t="shared" si="391"/>
        <v>22.020246038802657</v>
      </c>
      <c r="R3559" s="8">
        <f>IF(E3558&lt;&gt;E3559,SUM($Q$4:Q3559)-SUM($R$3:R3558),0)</f>
        <v>0</v>
      </c>
      <c r="S3559" s="6">
        <f>IF(B3559&gt;0,SUM($R$4:R3559)-SUM($S$3:S3558),0)</f>
        <v>0</v>
      </c>
    </row>
    <row r="3560" spans="1:19">
      <c r="A3560">
        <f>IF(E3559&lt;&gt;E3560,COUNTIF($A$4:A3559,"&lt;&gt;0")+1,0)</f>
        <v>0</v>
      </c>
      <c r="B3560">
        <f>IF(A3560&lt;&gt;0,IF(MOD(A3560,3)=0,COUNTIF($B$4:B3559,"&lt;&gt;0")+1,0),0)</f>
        <v>0</v>
      </c>
      <c r="C3560" s="9">
        <f>'Dash Board'!$C$12+COUNT('Daily reducing balance'!$F$4:F3559)</f>
        <v>45286</v>
      </c>
      <c r="D3560">
        <f t="shared" si="385"/>
        <v>2023</v>
      </c>
      <c r="E3560">
        <f t="shared" si="386"/>
        <v>12</v>
      </c>
      <c r="F3560">
        <f>DAY('Dash Board'!$C$12+COUNT('Daily reducing balance'!$F$4:F3559))</f>
        <v>26</v>
      </c>
      <c r="G3560" s="8">
        <f t="shared" si="387"/>
        <v>160685.23483032425</v>
      </c>
      <c r="H3560" s="6">
        <f>G3560*'Dash Board'!$C$11/365</f>
        <v>46.224519608723412</v>
      </c>
      <c r="I3560" s="6">
        <f>H3560*'Dash Board'!$C$18/'Dash Board'!$C$11</f>
        <v>22.011676004154008</v>
      </c>
      <c r="J3560" s="6">
        <f>(G3560&gt;1)*PMT('Dash Board'!$C$11/365,$U$4,-'Dash Board'!$C$19)</f>
        <v>108.80376961660664</v>
      </c>
      <c r="K3560" s="6">
        <f t="shared" si="389"/>
        <v>0</v>
      </c>
      <c r="L3560" s="8">
        <f t="shared" si="390"/>
        <v>160622.65558031635</v>
      </c>
      <c r="N3560" s="8">
        <f t="shared" si="388"/>
        <v>86.792093612452632</v>
      </c>
      <c r="O3560" s="8">
        <f>IF(E3559&lt;&gt;E3560,SUM($N$4:N3560)-SUM($O$3:O3559),0)</f>
        <v>0</v>
      </c>
      <c r="P3560" s="6">
        <f>IF(B3560&gt;0,SUM($O$4:O3560)-SUM($P$3:P3559),0)</f>
        <v>0</v>
      </c>
      <c r="Q3560" s="6">
        <f t="shared" si="391"/>
        <v>22.011676004154008</v>
      </c>
      <c r="R3560" s="8">
        <f>IF(E3559&lt;&gt;E3560,SUM($Q$4:Q3560)-SUM($R$3:R3559),0)</f>
        <v>0</v>
      </c>
      <c r="S3560" s="6">
        <f>IF(B3560&gt;0,SUM($R$4:R3560)-SUM($S$3:S3559),0)</f>
        <v>0</v>
      </c>
    </row>
    <row r="3561" spans="1:19">
      <c r="A3561">
        <f>IF(E3560&lt;&gt;E3561,COUNTIF($A$4:A3560,"&lt;&gt;0")+1,0)</f>
        <v>0</v>
      </c>
      <c r="B3561">
        <f>IF(A3561&lt;&gt;0,IF(MOD(A3561,3)=0,COUNTIF($B$4:B3560,"&lt;&gt;0")+1,0),0)</f>
        <v>0</v>
      </c>
      <c r="C3561" s="9">
        <f>'Dash Board'!$C$12+COUNT('Daily reducing balance'!$F$4:F3560)</f>
        <v>45287</v>
      </c>
      <c r="D3561">
        <f t="shared" si="385"/>
        <v>2023</v>
      </c>
      <c r="E3561">
        <f t="shared" si="386"/>
        <v>12</v>
      </c>
      <c r="F3561">
        <f>DAY('Dash Board'!$C$12+COUNT('Daily reducing balance'!$F$4:F3560))</f>
        <v>27</v>
      </c>
      <c r="G3561" s="8">
        <f t="shared" si="387"/>
        <v>160622.65558031635</v>
      </c>
      <c r="H3561" s="6">
        <f>G3561*'Dash Board'!$C$11/365</f>
        <v>46.206517358721143</v>
      </c>
      <c r="I3561" s="6">
        <f>H3561*'Dash Board'!$C$18/'Dash Board'!$C$11</f>
        <v>22.003103504152929</v>
      </c>
      <c r="J3561" s="6">
        <f>(G3561&gt;1)*PMT('Dash Board'!$C$11/365,$U$4,-'Dash Board'!$C$19)</f>
        <v>108.80376961660664</v>
      </c>
      <c r="K3561" s="6">
        <f t="shared" si="389"/>
        <v>0</v>
      </c>
      <c r="L3561" s="8">
        <f t="shared" si="390"/>
        <v>160560.05832805845</v>
      </c>
      <c r="N3561" s="8">
        <f t="shared" si="388"/>
        <v>86.800666112453712</v>
      </c>
      <c r="O3561" s="8">
        <f>IF(E3560&lt;&gt;E3561,SUM($N$4:N3561)-SUM($O$3:O3560),0)</f>
        <v>0</v>
      </c>
      <c r="P3561" s="6">
        <f>IF(B3561&gt;0,SUM($O$4:O3561)-SUM($P$3:P3560),0)</f>
        <v>0</v>
      </c>
      <c r="Q3561" s="6">
        <f t="shared" si="391"/>
        <v>22.003103504152929</v>
      </c>
      <c r="R3561" s="8">
        <f>IF(E3560&lt;&gt;E3561,SUM($Q$4:Q3561)-SUM($R$3:R3560),0)</f>
        <v>0</v>
      </c>
      <c r="S3561" s="6">
        <f>IF(B3561&gt;0,SUM($R$4:R3561)-SUM($S$3:S3560),0)</f>
        <v>0</v>
      </c>
    </row>
    <row r="3562" spans="1:19">
      <c r="A3562">
        <f>IF(E3561&lt;&gt;E3562,COUNTIF($A$4:A3561,"&lt;&gt;0")+1,0)</f>
        <v>0</v>
      </c>
      <c r="B3562">
        <f>IF(A3562&lt;&gt;0,IF(MOD(A3562,3)=0,COUNTIF($B$4:B3561,"&lt;&gt;0")+1,0),0)</f>
        <v>0</v>
      </c>
      <c r="C3562" s="9">
        <f>'Dash Board'!$C$12+COUNT('Daily reducing balance'!$F$4:F3561)</f>
        <v>45288</v>
      </c>
      <c r="D3562">
        <f t="shared" si="385"/>
        <v>2023</v>
      </c>
      <c r="E3562">
        <f t="shared" si="386"/>
        <v>12</v>
      </c>
      <c r="F3562">
        <f>DAY('Dash Board'!$C$12+COUNT('Daily reducing balance'!$F$4:F3561))</f>
        <v>28</v>
      </c>
      <c r="G3562" s="8">
        <f t="shared" si="387"/>
        <v>160560.05832805845</v>
      </c>
      <c r="H3562" s="6">
        <f>G3562*'Dash Board'!$C$11/365</f>
        <v>46.188509929989422</v>
      </c>
      <c r="I3562" s="6">
        <f>H3562*'Dash Board'!$C$18/'Dash Board'!$C$11</f>
        <v>21.994528538090204</v>
      </c>
      <c r="J3562" s="6">
        <f>(G3562&gt;1)*PMT('Dash Board'!$C$11/365,$U$4,-'Dash Board'!$C$19)</f>
        <v>108.80376961660664</v>
      </c>
      <c r="K3562" s="6">
        <f t="shared" si="389"/>
        <v>0</v>
      </c>
      <c r="L3562" s="8">
        <f t="shared" si="390"/>
        <v>160497.44306837182</v>
      </c>
      <c r="N3562" s="8">
        <f t="shared" si="388"/>
        <v>86.809241078516436</v>
      </c>
      <c r="O3562" s="8">
        <f>IF(E3561&lt;&gt;E3562,SUM($N$4:N3562)-SUM($O$3:O3561),0)</f>
        <v>0</v>
      </c>
      <c r="P3562" s="6">
        <f>IF(B3562&gt;0,SUM($O$4:O3562)-SUM($P$3:P3561),0)</f>
        <v>0</v>
      </c>
      <c r="Q3562" s="6">
        <f t="shared" si="391"/>
        <v>21.994528538090204</v>
      </c>
      <c r="R3562" s="8">
        <f>IF(E3561&lt;&gt;E3562,SUM($Q$4:Q3562)-SUM($R$3:R3561),0)</f>
        <v>0</v>
      </c>
      <c r="S3562" s="6">
        <f>IF(B3562&gt;0,SUM($R$4:R3562)-SUM($S$3:S3561),0)</f>
        <v>0</v>
      </c>
    </row>
    <row r="3563" spans="1:19">
      <c r="A3563">
        <f>IF(E3562&lt;&gt;E3563,COUNTIF($A$4:A3562,"&lt;&gt;0")+1,0)</f>
        <v>0</v>
      </c>
      <c r="B3563">
        <f>IF(A3563&lt;&gt;0,IF(MOD(A3563,3)=0,COUNTIF($B$4:B3562,"&lt;&gt;0")+1,0),0)</f>
        <v>0</v>
      </c>
      <c r="C3563" s="9">
        <f>'Dash Board'!$C$12+COUNT('Daily reducing balance'!$F$4:F3562)</f>
        <v>45289</v>
      </c>
      <c r="D3563">
        <f t="shared" si="385"/>
        <v>2023</v>
      </c>
      <c r="E3563">
        <f t="shared" si="386"/>
        <v>12</v>
      </c>
      <c r="F3563">
        <f>DAY('Dash Board'!$C$12+COUNT('Daily reducing balance'!$F$4:F3562))</f>
        <v>29</v>
      </c>
      <c r="G3563" s="8">
        <f t="shared" si="387"/>
        <v>160497.44306837182</v>
      </c>
      <c r="H3563" s="6">
        <f>G3563*'Dash Board'!$C$11/365</f>
        <v>46.170497321038468</v>
      </c>
      <c r="I3563" s="6">
        <f>H3563*'Dash Board'!$C$18/'Dash Board'!$C$11</f>
        <v>21.985951105256412</v>
      </c>
      <c r="J3563" s="6">
        <f>(G3563&gt;1)*PMT('Dash Board'!$C$11/365,$U$4,-'Dash Board'!$C$19)</f>
        <v>108.80376961660664</v>
      </c>
      <c r="K3563" s="6">
        <f t="shared" si="389"/>
        <v>0</v>
      </c>
      <c r="L3563" s="8">
        <f t="shared" si="390"/>
        <v>160434.80979607624</v>
      </c>
      <c r="N3563" s="8">
        <f t="shared" si="388"/>
        <v>86.817818511350225</v>
      </c>
      <c r="O3563" s="8">
        <f>IF(E3562&lt;&gt;E3563,SUM($N$4:N3563)-SUM($O$3:O3562),0)</f>
        <v>0</v>
      </c>
      <c r="P3563" s="6">
        <f>IF(B3563&gt;0,SUM($O$4:O3563)-SUM($P$3:P3562),0)</f>
        <v>0</v>
      </c>
      <c r="Q3563" s="6">
        <f t="shared" si="391"/>
        <v>21.985951105256412</v>
      </c>
      <c r="R3563" s="8">
        <f>IF(E3562&lt;&gt;E3563,SUM($Q$4:Q3563)-SUM($R$3:R3562),0)</f>
        <v>0</v>
      </c>
      <c r="S3563" s="6">
        <f>IF(B3563&gt;0,SUM($R$4:R3563)-SUM($S$3:S3562),0)</f>
        <v>0</v>
      </c>
    </row>
    <row r="3564" spans="1:19">
      <c r="A3564">
        <f>IF(E3563&lt;&gt;E3564,COUNTIF($A$4:A3563,"&lt;&gt;0")+1,0)</f>
        <v>0</v>
      </c>
      <c r="B3564">
        <f>IF(A3564&lt;&gt;0,IF(MOD(A3564,3)=0,COUNTIF($B$4:B3563,"&lt;&gt;0")+1,0),0)</f>
        <v>0</v>
      </c>
      <c r="C3564" s="9">
        <f>'Dash Board'!$C$12+COUNT('Daily reducing balance'!$F$4:F3563)</f>
        <v>45290</v>
      </c>
      <c r="D3564">
        <f t="shared" si="385"/>
        <v>2023</v>
      </c>
      <c r="E3564">
        <f t="shared" si="386"/>
        <v>12</v>
      </c>
      <c r="F3564">
        <f>DAY('Dash Board'!$C$12+COUNT('Daily reducing balance'!$F$4:F3563))</f>
        <v>30</v>
      </c>
      <c r="G3564" s="8">
        <f t="shared" si="387"/>
        <v>160434.80979607624</v>
      </c>
      <c r="H3564" s="6">
        <f>G3564*'Dash Board'!$C$11/365</f>
        <v>46.152479530378095</v>
      </c>
      <c r="I3564" s="6">
        <f>H3564*'Dash Board'!$C$18/'Dash Board'!$C$11</f>
        <v>21.977371204941953</v>
      </c>
      <c r="J3564" s="6">
        <f>(G3564&gt;1)*PMT('Dash Board'!$C$11/365,$U$4,-'Dash Board'!$C$19)</f>
        <v>108.80376961660664</v>
      </c>
      <c r="K3564" s="6">
        <f t="shared" si="389"/>
        <v>0</v>
      </c>
      <c r="L3564" s="8">
        <f t="shared" si="390"/>
        <v>160372.15850599</v>
      </c>
      <c r="N3564" s="8">
        <f t="shared" si="388"/>
        <v>86.826398411664684</v>
      </c>
      <c r="O3564" s="8">
        <f>IF(E3563&lt;&gt;E3564,SUM($N$4:N3564)-SUM($O$3:O3563),0)</f>
        <v>0</v>
      </c>
      <c r="P3564" s="6">
        <f>IF(B3564&gt;0,SUM($O$4:O3564)-SUM($P$3:P3563),0)</f>
        <v>0</v>
      </c>
      <c r="Q3564" s="6">
        <f t="shared" si="391"/>
        <v>21.977371204941953</v>
      </c>
      <c r="R3564" s="8">
        <f>IF(E3563&lt;&gt;E3564,SUM($Q$4:Q3564)-SUM($R$3:R3563),0)</f>
        <v>0</v>
      </c>
      <c r="S3564" s="6">
        <f>IF(B3564&gt;0,SUM($R$4:R3564)-SUM($S$3:S3563),0)</f>
        <v>0</v>
      </c>
    </row>
    <row r="3565" spans="1:19">
      <c r="A3565">
        <f>IF(E3564&lt;&gt;E3565,COUNTIF($A$4:A3564,"&lt;&gt;0")+1,0)</f>
        <v>0</v>
      </c>
      <c r="B3565">
        <f>IF(A3565&lt;&gt;0,IF(MOD(A3565,3)=0,COUNTIF($B$4:B3564,"&lt;&gt;0")+1,0),0)</f>
        <v>0</v>
      </c>
      <c r="C3565" s="9">
        <f>'Dash Board'!$C$12+COUNT('Daily reducing balance'!$F$4:F3564)</f>
        <v>45291</v>
      </c>
      <c r="D3565">
        <f t="shared" si="385"/>
        <v>2023</v>
      </c>
      <c r="E3565">
        <f t="shared" si="386"/>
        <v>12</v>
      </c>
      <c r="F3565">
        <f>DAY('Dash Board'!$C$12+COUNT('Daily reducing balance'!$F$4:F3564))</f>
        <v>31</v>
      </c>
      <c r="G3565" s="8">
        <f t="shared" si="387"/>
        <v>160372.15850599</v>
      </c>
      <c r="H3565" s="6">
        <f>G3565*'Dash Board'!$C$11/365</f>
        <v>46.134456556517669</v>
      </c>
      <c r="I3565" s="6">
        <f>H3565*'Dash Board'!$C$18/'Dash Board'!$C$11</f>
        <v>21.968788836436985</v>
      </c>
      <c r="J3565" s="6">
        <f>(G3565&gt;1)*PMT('Dash Board'!$C$11/365,$U$4,-'Dash Board'!$C$19)</f>
        <v>108.80376961660664</v>
      </c>
      <c r="K3565" s="6">
        <f t="shared" si="389"/>
        <v>0</v>
      </c>
      <c r="L3565" s="8">
        <f t="shared" si="390"/>
        <v>160309.4891929299</v>
      </c>
      <c r="N3565" s="8">
        <f t="shared" si="388"/>
        <v>86.834980780169658</v>
      </c>
      <c r="O3565" s="8">
        <f>IF(E3564&lt;&gt;E3565,SUM($N$4:N3565)-SUM($O$3:O3564),0)</f>
        <v>0</v>
      </c>
      <c r="P3565" s="6">
        <f>IF(B3565&gt;0,SUM($O$4:O3565)-SUM($P$3:P3564),0)</f>
        <v>0</v>
      </c>
      <c r="Q3565" s="6">
        <f t="shared" si="391"/>
        <v>21.968788836436985</v>
      </c>
      <c r="R3565" s="8">
        <f>IF(E3564&lt;&gt;E3565,SUM($Q$4:Q3565)-SUM($R$3:R3564),0)</f>
        <v>0</v>
      </c>
      <c r="S3565" s="6">
        <f>IF(B3565&gt;0,SUM($R$4:R3565)-SUM($S$3:S3564),0)</f>
        <v>0</v>
      </c>
    </row>
    <row r="3566" spans="1:19">
      <c r="A3566">
        <f>IF(E3565&lt;&gt;E3566,COUNTIF($A$4:A3565,"&lt;&gt;0")+1,0)</f>
        <v>117</v>
      </c>
      <c r="B3566">
        <f>IF(A3566&lt;&gt;0,IF(MOD(A3566,3)=0,COUNTIF($B$4:B3565,"&lt;&gt;0")+1,0),0)</f>
        <v>39</v>
      </c>
      <c r="C3566" s="9">
        <f>'Dash Board'!$C$12+COUNT('Daily reducing balance'!$F$4:F3565)</f>
        <v>45292</v>
      </c>
      <c r="D3566">
        <f t="shared" si="385"/>
        <v>2024</v>
      </c>
      <c r="E3566">
        <f t="shared" si="386"/>
        <v>1</v>
      </c>
      <c r="F3566">
        <f>DAY('Dash Board'!$C$12+COUNT('Daily reducing balance'!$F$4:F3565))</f>
        <v>1</v>
      </c>
      <c r="G3566" s="8">
        <f t="shared" si="387"/>
        <v>160309.4891929299</v>
      </c>
      <c r="H3566" s="6">
        <f>G3566*'Dash Board'!$C$11/365</f>
        <v>46.116428397966139</v>
      </c>
      <c r="I3566" s="6">
        <f>H3566*'Dash Board'!$C$18/'Dash Board'!$C$11</f>
        <v>21.960203999031496</v>
      </c>
      <c r="J3566" s="6">
        <f>(G3566&gt;1)*PMT('Dash Board'!$C$11/365,$U$4,-'Dash Board'!$C$19)</f>
        <v>108.80376961660664</v>
      </c>
      <c r="K3566" s="6">
        <f t="shared" si="389"/>
        <v>3372.9168581148047</v>
      </c>
      <c r="L3566" s="8">
        <f t="shared" si="390"/>
        <v>160246.80185171127</v>
      </c>
      <c r="N3566" s="8">
        <f t="shared" si="388"/>
        <v>86.843565617575152</v>
      </c>
      <c r="O3566" s="8">
        <f>IF(E3565&lt;&gt;E3566,SUM($N$4:N3566)-SUM($O$3:O3565),0)</f>
        <v>2688.169660152751</v>
      </c>
      <c r="P3566" s="6">
        <f>IF(B3566&gt;0,SUM($O$4:O3566)-SUM($P$3:P3565),0)</f>
        <v>7953.9799780393078</v>
      </c>
      <c r="Q3566" s="6">
        <f t="shared" si="391"/>
        <v>21.960203999031496</v>
      </c>
      <c r="R3566" s="8">
        <f>IF(E3565&lt;&gt;E3566,SUM($Q$4:Q3566)-SUM($R$3:R3565),0)</f>
        <v>684.74719796200225</v>
      </c>
      <c r="S3566" s="6">
        <f>IF(B3566&gt;0,SUM($R$4:R3566)-SUM($S$3:S3565),0)</f>
        <v>2055.9668266884546</v>
      </c>
    </row>
    <row r="3567" spans="1:19">
      <c r="A3567">
        <f>IF(E3566&lt;&gt;E3567,COUNTIF($A$4:A3566,"&lt;&gt;0")+1,0)</f>
        <v>0</v>
      </c>
      <c r="B3567">
        <f>IF(A3567&lt;&gt;0,IF(MOD(A3567,3)=0,COUNTIF($B$4:B3566,"&lt;&gt;0")+1,0),0)</f>
        <v>0</v>
      </c>
      <c r="C3567" s="9">
        <f>'Dash Board'!$C$12+COUNT('Daily reducing balance'!$F$4:F3566)</f>
        <v>45293</v>
      </c>
      <c r="D3567">
        <f t="shared" si="385"/>
        <v>2024</v>
      </c>
      <c r="E3567">
        <f t="shared" si="386"/>
        <v>1</v>
      </c>
      <c r="F3567">
        <f>DAY('Dash Board'!$C$12+COUNT('Daily reducing balance'!$F$4:F3566))</f>
        <v>2</v>
      </c>
      <c r="G3567" s="8">
        <f t="shared" si="387"/>
        <v>160246.80185171127</v>
      </c>
      <c r="H3567" s="6">
        <f>G3567*'Dash Board'!$C$11/365</f>
        <v>46.098395053232004</v>
      </c>
      <c r="I3567" s="6">
        <f>H3567*'Dash Board'!$C$18/'Dash Board'!$C$11</f>
        <v>21.951616692015239</v>
      </c>
      <c r="J3567" s="6">
        <f>(G3567&gt;1)*PMT('Dash Board'!$C$11/365,$U$4,-'Dash Board'!$C$19)</f>
        <v>108.80376961660664</v>
      </c>
      <c r="K3567" s="6">
        <f t="shared" si="389"/>
        <v>0</v>
      </c>
      <c r="L3567" s="8">
        <f t="shared" si="390"/>
        <v>160184.09647714789</v>
      </c>
      <c r="N3567" s="8">
        <f t="shared" si="388"/>
        <v>86.852152924591408</v>
      </c>
      <c r="O3567" s="8">
        <f>IF(E3566&lt;&gt;E3567,SUM($N$4:N3567)-SUM($O$3:O3566),0)</f>
        <v>0</v>
      </c>
      <c r="P3567" s="6">
        <f>IF(B3567&gt;0,SUM($O$4:O3567)-SUM($P$3:P3566),0)</f>
        <v>0</v>
      </c>
      <c r="Q3567" s="6">
        <f t="shared" si="391"/>
        <v>21.951616692015239</v>
      </c>
      <c r="R3567" s="8">
        <f>IF(E3566&lt;&gt;E3567,SUM($Q$4:Q3567)-SUM($R$3:R3566),0)</f>
        <v>0</v>
      </c>
      <c r="S3567" s="6">
        <f>IF(B3567&gt;0,SUM($R$4:R3567)-SUM($S$3:S3566),0)</f>
        <v>0</v>
      </c>
    </row>
    <row r="3568" spans="1:19">
      <c r="A3568">
        <f>IF(E3567&lt;&gt;E3568,COUNTIF($A$4:A3567,"&lt;&gt;0")+1,0)</f>
        <v>0</v>
      </c>
      <c r="B3568">
        <f>IF(A3568&lt;&gt;0,IF(MOD(A3568,3)=0,COUNTIF($B$4:B3567,"&lt;&gt;0")+1,0),0)</f>
        <v>0</v>
      </c>
      <c r="C3568" s="9">
        <f>'Dash Board'!$C$12+COUNT('Daily reducing balance'!$F$4:F3567)</f>
        <v>45294</v>
      </c>
      <c r="D3568">
        <f t="shared" si="385"/>
        <v>2024</v>
      </c>
      <c r="E3568">
        <f t="shared" si="386"/>
        <v>1</v>
      </c>
      <c r="F3568">
        <f>DAY('Dash Board'!$C$12+COUNT('Daily reducing balance'!$F$4:F3567))</f>
        <v>3</v>
      </c>
      <c r="G3568" s="8">
        <f t="shared" si="387"/>
        <v>160184.09647714789</v>
      </c>
      <c r="H3568" s="6">
        <f>G3568*'Dash Board'!$C$11/365</f>
        <v>46.080356520823358</v>
      </c>
      <c r="I3568" s="6">
        <f>H3568*'Dash Board'!$C$18/'Dash Board'!$C$11</f>
        <v>21.943026914677791</v>
      </c>
      <c r="J3568" s="6">
        <f>(G3568&gt;1)*PMT('Dash Board'!$C$11/365,$U$4,-'Dash Board'!$C$19)</f>
        <v>108.80376961660664</v>
      </c>
      <c r="K3568" s="6">
        <f t="shared" si="389"/>
        <v>0</v>
      </c>
      <c r="L3568" s="8">
        <f t="shared" si="390"/>
        <v>160121.37306405211</v>
      </c>
      <c r="N3568" s="8">
        <f t="shared" si="388"/>
        <v>86.860742701928856</v>
      </c>
      <c r="O3568" s="8">
        <f>IF(E3567&lt;&gt;E3568,SUM($N$4:N3568)-SUM($O$3:O3567),0)</f>
        <v>0</v>
      </c>
      <c r="P3568" s="6">
        <f>IF(B3568&gt;0,SUM($O$4:O3568)-SUM($P$3:P3567),0)</f>
        <v>0</v>
      </c>
      <c r="Q3568" s="6">
        <f t="shared" si="391"/>
        <v>21.943026914677791</v>
      </c>
      <c r="R3568" s="8">
        <f>IF(E3567&lt;&gt;E3568,SUM($Q$4:Q3568)-SUM($R$3:R3567),0)</f>
        <v>0</v>
      </c>
      <c r="S3568" s="6">
        <f>IF(B3568&gt;0,SUM($R$4:R3568)-SUM($S$3:S3567),0)</f>
        <v>0</v>
      </c>
    </row>
    <row r="3569" spans="1:19">
      <c r="A3569">
        <f>IF(E3568&lt;&gt;E3569,COUNTIF($A$4:A3568,"&lt;&gt;0")+1,0)</f>
        <v>0</v>
      </c>
      <c r="B3569">
        <f>IF(A3569&lt;&gt;0,IF(MOD(A3569,3)=0,COUNTIF($B$4:B3568,"&lt;&gt;0")+1,0),0)</f>
        <v>0</v>
      </c>
      <c r="C3569" s="9">
        <f>'Dash Board'!$C$12+COUNT('Daily reducing balance'!$F$4:F3568)</f>
        <v>45295</v>
      </c>
      <c r="D3569">
        <f t="shared" si="385"/>
        <v>2024</v>
      </c>
      <c r="E3569">
        <f t="shared" si="386"/>
        <v>1</v>
      </c>
      <c r="F3569">
        <f>DAY('Dash Board'!$C$12+COUNT('Daily reducing balance'!$F$4:F3568))</f>
        <v>4</v>
      </c>
      <c r="G3569" s="8">
        <f t="shared" si="387"/>
        <v>160121.37306405211</v>
      </c>
      <c r="H3569" s="6">
        <f>G3569*'Dash Board'!$C$11/365</f>
        <v>46.062312799247863</v>
      </c>
      <c r="I3569" s="6">
        <f>H3569*'Dash Board'!$C$18/'Dash Board'!$C$11</f>
        <v>21.934434666308508</v>
      </c>
      <c r="J3569" s="6">
        <f>(G3569&gt;1)*PMT('Dash Board'!$C$11/365,$U$4,-'Dash Board'!$C$19)</f>
        <v>108.80376961660664</v>
      </c>
      <c r="K3569" s="6">
        <f t="shared" si="389"/>
        <v>0</v>
      </c>
      <c r="L3569" s="8">
        <f t="shared" si="390"/>
        <v>160058.63160723474</v>
      </c>
      <c r="N3569" s="8">
        <f t="shared" si="388"/>
        <v>86.869334950298139</v>
      </c>
      <c r="O3569" s="8">
        <f>IF(E3568&lt;&gt;E3569,SUM($N$4:N3569)-SUM($O$3:O3568),0)</f>
        <v>0</v>
      </c>
      <c r="P3569" s="6">
        <f>IF(B3569&gt;0,SUM($O$4:O3569)-SUM($P$3:P3568),0)</f>
        <v>0</v>
      </c>
      <c r="Q3569" s="6">
        <f t="shared" si="391"/>
        <v>21.934434666308508</v>
      </c>
      <c r="R3569" s="8">
        <f>IF(E3568&lt;&gt;E3569,SUM($Q$4:Q3569)-SUM($R$3:R3568),0)</f>
        <v>0</v>
      </c>
      <c r="S3569" s="6">
        <f>IF(B3569&gt;0,SUM($R$4:R3569)-SUM($S$3:S3568),0)</f>
        <v>0</v>
      </c>
    </row>
    <row r="3570" spans="1:19">
      <c r="A3570">
        <f>IF(E3569&lt;&gt;E3570,COUNTIF($A$4:A3569,"&lt;&gt;0")+1,0)</f>
        <v>0</v>
      </c>
      <c r="B3570">
        <f>IF(A3570&lt;&gt;0,IF(MOD(A3570,3)=0,COUNTIF($B$4:B3569,"&lt;&gt;0")+1,0),0)</f>
        <v>0</v>
      </c>
      <c r="C3570" s="9">
        <f>'Dash Board'!$C$12+COUNT('Daily reducing balance'!$F$4:F3569)</f>
        <v>45296</v>
      </c>
      <c r="D3570">
        <f t="shared" si="385"/>
        <v>2024</v>
      </c>
      <c r="E3570">
        <f t="shared" si="386"/>
        <v>1</v>
      </c>
      <c r="F3570">
        <f>DAY('Dash Board'!$C$12+COUNT('Daily reducing balance'!$F$4:F3569))</f>
        <v>5</v>
      </c>
      <c r="G3570" s="8">
        <f t="shared" si="387"/>
        <v>160058.63160723474</v>
      </c>
      <c r="H3570" s="6">
        <f>G3570*'Dash Board'!$C$11/365</f>
        <v>46.044263887012733</v>
      </c>
      <c r="I3570" s="6">
        <f>H3570*'Dash Board'!$C$18/'Dash Board'!$C$11</f>
        <v>21.92583994619654</v>
      </c>
      <c r="J3570" s="6">
        <f>(G3570&gt;1)*PMT('Dash Board'!$C$11/365,$U$4,-'Dash Board'!$C$19)</f>
        <v>108.80376961660664</v>
      </c>
      <c r="K3570" s="6">
        <f t="shared" si="389"/>
        <v>0</v>
      </c>
      <c r="L3570" s="8">
        <f t="shared" si="390"/>
        <v>159995.87210150514</v>
      </c>
      <c r="N3570" s="8">
        <f t="shared" si="388"/>
        <v>86.877929670410111</v>
      </c>
      <c r="O3570" s="8">
        <f>IF(E3569&lt;&gt;E3570,SUM($N$4:N3570)-SUM($O$3:O3569),0)</f>
        <v>0</v>
      </c>
      <c r="P3570" s="6">
        <f>IF(B3570&gt;0,SUM($O$4:O3570)-SUM($P$3:P3569),0)</f>
        <v>0</v>
      </c>
      <c r="Q3570" s="6">
        <f t="shared" si="391"/>
        <v>21.92583994619654</v>
      </c>
      <c r="R3570" s="8">
        <f>IF(E3569&lt;&gt;E3570,SUM($Q$4:Q3570)-SUM($R$3:R3569),0)</f>
        <v>0</v>
      </c>
      <c r="S3570" s="6">
        <f>IF(B3570&gt;0,SUM($R$4:R3570)-SUM($S$3:S3569),0)</f>
        <v>0</v>
      </c>
    </row>
    <row r="3571" spans="1:19">
      <c r="A3571">
        <f>IF(E3570&lt;&gt;E3571,COUNTIF($A$4:A3570,"&lt;&gt;0")+1,0)</f>
        <v>0</v>
      </c>
      <c r="B3571">
        <f>IF(A3571&lt;&gt;0,IF(MOD(A3571,3)=0,COUNTIF($B$4:B3570,"&lt;&gt;0")+1,0),0)</f>
        <v>0</v>
      </c>
      <c r="C3571" s="9">
        <f>'Dash Board'!$C$12+COUNT('Daily reducing balance'!$F$4:F3570)</f>
        <v>45297</v>
      </c>
      <c r="D3571">
        <f t="shared" si="385"/>
        <v>2024</v>
      </c>
      <c r="E3571">
        <f t="shared" si="386"/>
        <v>1</v>
      </c>
      <c r="F3571">
        <f>DAY('Dash Board'!$C$12+COUNT('Daily reducing balance'!$F$4:F3570))</f>
        <v>6</v>
      </c>
      <c r="G3571" s="8">
        <f t="shared" si="387"/>
        <v>159995.87210150514</v>
      </c>
      <c r="H3571" s="6">
        <f>G3571*'Dash Board'!$C$11/365</f>
        <v>46.026209782624768</v>
      </c>
      <c r="I3571" s="6">
        <f>H3571*'Dash Board'!$C$18/'Dash Board'!$C$11</f>
        <v>21.917242753630845</v>
      </c>
      <c r="J3571" s="6">
        <f>(G3571&gt;1)*PMT('Dash Board'!$C$11/365,$U$4,-'Dash Board'!$C$19)</f>
        <v>108.80376961660664</v>
      </c>
      <c r="K3571" s="6">
        <f t="shared" si="389"/>
        <v>0</v>
      </c>
      <c r="L3571" s="8">
        <f t="shared" si="390"/>
        <v>159933.09454167116</v>
      </c>
      <c r="N3571" s="8">
        <f t="shared" si="388"/>
        <v>86.886526862975799</v>
      </c>
      <c r="O3571" s="8">
        <f>IF(E3570&lt;&gt;E3571,SUM($N$4:N3571)-SUM($O$3:O3570),0)</f>
        <v>0</v>
      </c>
      <c r="P3571" s="6">
        <f>IF(B3571&gt;0,SUM($O$4:O3571)-SUM($P$3:P3570),0)</f>
        <v>0</v>
      </c>
      <c r="Q3571" s="6">
        <f t="shared" si="391"/>
        <v>21.917242753630845</v>
      </c>
      <c r="R3571" s="8">
        <f>IF(E3570&lt;&gt;E3571,SUM($Q$4:Q3571)-SUM($R$3:R3570),0)</f>
        <v>0</v>
      </c>
      <c r="S3571" s="6">
        <f>IF(B3571&gt;0,SUM($R$4:R3571)-SUM($S$3:S3570),0)</f>
        <v>0</v>
      </c>
    </row>
    <row r="3572" spans="1:19">
      <c r="A3572">
        <f>IF(E3571&lt;&gt;E3572,COUNTIF($A$4:A3571,"&lt;&gt;0")+1,0)</f>
        <v>0</v>
      </c>
      <c r="B3572">
        <f>IF(A3572&lt;&gt;0,IF(MOD(A3572,3)=0,COUNTIF($B$4:B3571,"&lt;&gt;0")+1,0),0)</f>
        <v>0</v>
      </c>
      <c r="C3572" s="9">
        <f>'Dash Board'!$C$12+COUNT('Daily reducing balance'!$F$4:F3571)</f>
        <v>45298</v>
      </c>
      <c r="D3572">
        <f t="shared" ref="D3572:D3635" si="392">IF(AND(E3572=1,F3572=1),D3571+1,D3571)</f>
        <v>2024</v>
      </c>
      <c r="E3572">
        <f t="shared" ref="E3572:E3635" si="393">IF(F3572=1,IF(E3571+1&gt;12,1,E3571+1),E3571)</f>
        <v>1</v>
      </c>
      <c r="F3572">
        <f>DAY('Dash Board'!$C$12+COUNT('Daily reducing balance'!$F$4:F3571))</f>
        <v>7</v>
      </c>
      <c r="G3572" s="8">
        <f t="shared" ref="G3572:G3635" si="394">L3571</f>
        <v>159933.09454167116</v>
      </c>
      <c r="H3572" s="6">
        <f>G3572*'Dash Board'!$C$11/365</f>
        <v>46.008150484590331</v>
      </c>
      <c r="I3572" s="6">
        <f>H3572*'Dash Board'!$C$18/'Dash Board'!$C$11</f>
        <v>21.90864308790016</v>
      </c>
      <c r="J3572" s="6">
        <f>(G3572&gt;1)*PMT('Dash Board'!$C$11/365,$U$4,-'Dash Board'!$C$19)</f>
        <v>108.80376961660664</v>
      </c>
      <c r="K3572" s="6">
        <f t="shared" si="389"/>
        <v>0</v>
      </c>
      <c r="L3572" s="8">
        <f t="shared" si="390"/>
        <v>159870.29892253914</v>
      </c>
      <c r="N3572" s="8">
        <f t="shared" ref="N3572:N3635" si="395">J3572-I3572</f>
        <v>86.895126528706484</v>
      </c>
      <c r="O3572" s="8">
        <f>IF(E3571&lt;&gt;E3572,SUM($N$4:N3572)-SUM($O$3:O3571),0)</f>
        <v>0</v>
      </c>
      <c r="P3572" s="6">
        <f>IF(B3572&gt;0,SUM($O$4:O3572)-SUM($P$3:P3571),0)</f>
        <v>0</v>
      </c>
      <c r="Q3572" s="6">
        <f t="shared" si="391"/>
        <v>21.90864308790016</v>
      </c>
      <c r="R3572" s="8">
        <f>IF(E3571&lt;&gt;E3572,SUM($Q$4:Q3572)-SUM($R$3:R3571),0)</f>
        <v>0</v>
      </c>
      <c r="S3572" s="6">
        <f>IF(B3572&gt;0,SUM($R$4:R3572)-SUM($S$3:S3571),0)</f>
        <v>0</v>
      </c>
    </row>
    <row r="3573" spans="1:19">
      <c r="A3573">
        <f>IF(E3572&lt;&gt;E3573,COUNTIF($A$4:A3572,"&lt;&gt;0")+1,0)</f>
        <v>0</v>
      </c>
      <c r="B3573">
        <f>IF(A3573&lt;&gt;0,IF(MOD(A3573,3)=0,COUNTIF($B$4:B3572,"&lt;&gt;0")+1,0),0)</f>
        <v>0</v>
      </c>
      <c r="C3573" s="9">
        <f>'Dash Board'!$C$12+COUNT('Daily reducing balance'!$F$4:F3572)</f>
        <v>45299</v>
      </c>
      <c r="D3573">
        <f t="shared" si="392"/>
        <v>2024</v>
      </c>
      <c r="E3573">
        <f t="shared" si="393"/>
        <v>1</v>
      </c>
      <c r="F3573">
        <f>DAY('Dash Board'!$C$12+COUNT('Daily reducing balance'!$F$4:F3572))</f>
        <v>8</v>
      </c>
      <c r="G3573" s="8">
        <f t="shared" si="394"/>
        <v>159870.29892253914</v>
      </c>
      <c r="H3573" s="6">
        <f>G3573*'Dash Board'!$C$11/365</f>
        <v>45.990085991415363</v>
      </c>
      <c r="I3573" s="6">
        <f>H3573*'Dash Board'!$C$18/'Dash Board'!$C$11</f>
        <v>21.900040948293032</v>
      </c>
      <c r="J3573" s="6">
        <f>(G3573&gt;1)*PMT('Dash Board'!$C$11/365,$U$4,-'Dash Board'!$C$19)</f>
        <v>108.80376961660664</v>
      </c>
      <c r="K3573" s="6">
        <f t="shared" si="389"/>
        <v>0</v>
      </c>
      <c r="L3573" s="8">
        <f t="shared" si="390"/>
        <v>159807.48523891394</v>
      </c>
      <c r="N3573" s="8">
        <f t="shared" si="395"/>
        <v>86.903728668313619</v>
      </c>
      <c r="O3573" s="8">
        <f>IF(E3572&lt;&gt;E3573,SUM($N$4:N3573)-SUM($O$3:O3572),0)</f>
        <v>0</v>
      </c>
      <c r="P3573" s="6">
        <f>IF(B3573&gt;0,SUM($O$4:O3573)-SUM($P$3:P3572),0)</f>
        <v>0</v>
      </c>
      <c r="Q3573" s="6">
        <f t="shared" si="391"/>
        <v>21.900040948293032</v>
      </c>
      <c r="R3573" s="8">
        <f>IF(E3572&lt;&gt;E3573,SUM($Q$4:Q3573)-SUM($R$3:R3572),0)</f>
        <v>0</v>
      </c>
      <c r="S3573" s="6">
        <f>IF(B3573&gt;0,SUM($R$4:R3573)-SUM($S$3:S3572),0)</f>
        <v>0</v>
      </c>
    </row>
    <row r="3574" spans="1:19">
      <c r="A3574">
        <f>IF(E3573&lt;&gt;E3574,COUNTIF($A$4:A3573,"&lt;&gt;0")+1,0)</f>
        <v>0</v>
      </c>
      <c r="B3574">
        <f>IF(A3574&lt;&gt;0,IF(MOD(A3574,3)=0,COUNTIF($B$4:B3573,"&lt;&gt;0")+1,0),0)</f>
        <v>0</v>
      </c>
      <c r="C3574" s="9">
        <f>'Dash Board'!$C$12+COUNT('Daily reducing balance'!$F$4:F3573)</f>
        <v>45300</v>
      </c>
      <c r="D3574">
        <f t="shared" si="392"/>
        <v>2024</v>
      </c>
      <c r="E3574">
        <f t="shared" si="393"/>
        <v>1</v>
      </c>
      <c r="F3574">
        <f>DAY('Dash Board'!$C$12+COUNT('Daily reducing balance'!$F$4:F3573))</f>
        <v>9</v>
      </c>
      <c r="G3574" s="8">
        <f t="shared" si="394"/>
        <v>159807.48523891394</v>
      </c>
      <c r="H3574" s="6">
        <f>G3574*'Dash Board'!$C$11/365</f>
        <v>45.972016301605379</v>
      </c>
      <c r="I3574" s="6">
        <f>H3574*'Dash Board'!$C$18/'Dash Board'!$C$11</f>
        <v>21.891436334097801</v>
      </c>
      <c r="J3574" s="6">
        <f>(G3574&gt;1)*PMT('Dash Board'!$C$11/365,$U$4,-'Dash Board'!$C$19)</f>
        <v>108.80376961660664</v>
      </c>
      <c r="K3574" s="6">
        <f t="shared" si="389"/>
        <v>0</v>
      </c>
      <c r="L3574" s="8">
        <f t="shared" si="390"/>
        <v>159744.65348559894</v>
      </c>
      <c r="N3574" s="8">
        <f t="shared" si="395"/>
        <v>86.91233328250884</v>
      </c>
      <c r="O3574" s="8">
        <f>IF(E3573&lt;&gt;E3574,SUM($N$4:N3574)-SUM($O$3:O3573),0)</f>
        <v>0</v>
      </c>
      <c r="P3574" s="6">
        <f>IF(B3574&gt;0,SUM($O$4:O3574)-SUM($P$3:P3573),0)</f>
        <v>0</v>
      </c>
      <c r="Q3574" s="6">
        <f t="shared" si="391"/>
        <v>21.891436334097801</v>
      </c>
      <c r="R3574" s="8">
        <f>IF(E3573&lt;&gt;E3574,SUM($Q$4:Q3574)-SUM($R$3:R3573),0)</f>
        <v>0</v>
      </c>
      <c r="S3574" s="6">
        <f>IF(B3574&gt;0,SUM($R$4:R3574)-SUM($S$3:S3573),0)</f>
        <v>0</v>
      </c>
    </row>
    <row r="3575" spans="1:19">
      <c r="A3575">
        <f>IF(E3574&lt;&gt;E3575,COUNTIF($A$4:A3574,"&lt;&gt;0")+1,0)</f>
        <v>0</v>
      </c>
      <c r="B3575">
        <f>IF(A3575&lt;&gt;0,IF(MOD(A3575,3)=0,COUNTIF($B$4:B3574,"&lt;&gt;0")+1,0),0)</f>
        <v>0</v>
      </c>
      <c r="C3575" s="9">
        <f>'Dash Board'!$C$12+COUNT('Daily reducing balance'!$F$4:F3574)</f>
        <v>45301</v>
      </c>
      <c r="D3575">
        <f t="shared" si="392"/>
        <v>2024</v>
      </c>
      <c r="E3575">
        <f t="shared" si="393"/>
        <v>1</v>
      </c>
      <c r="F3575">
        <f>DAY('Dash Board'!$C$12+COUNT('Daily reducing balance'!$F$4:F3574))</f>
        <v>10</v>
      </c>
      <c r="G3575" s="8">
        <f t="shared" si="394"/>
        <v>159744.65348559894</v>
      </c>
      <c r="H3575" s="6">
        <f>G3575*'Dash Board'!$C$11/365</f>
        <v>45.953941413665447</v>
      </c>
      <c r="I3575" s="6">
        <f>H3575*'Dash Board'!$C$18/'Dash Board'!$C$11</f>
        <v>21.882829244602597</v>
      </c>
      <c r="J3575" s="6">
        <f>(G3575&gt;1)*PMT('Dash Board'!$C$11/365,$U$4,-'Dash Board'!$C$19)</f>
        <v>108.80376961660664</v>
      </c>
      <c r="K3575" s="6">
        <f t="shared" si="389"/>
        <v>0</v>
      </c>
      <c r="L3575" s="8">
        <f t="shared" si="390"/>
        <v>159681.803657396</v>
      </c>
      <c r="N3575" s="8">
        <f t="shared" si="395"/>
        <v>86.920940372004054</v>
      </c>
      <c r="O3575" s="8">
        <f>IF(E3574&lt;&gt;E3575,SUM($N$4:N3575)-SUM($O$3:O3574),0)</f>
        <v>0</v>
      </c>
      <c r="P3575" s="6">
        <f>IF(B3575&gt;0,SUM($O$4:O3575)-SUM($P$3:P3574),0)</f>
        <v>0</v>
      </c>
      <c r="Q3575" s="6">
        <f t="shared" si="391"/>
        <v>21.882829244602597</v>
      </c>
      <c r="R3575" s="8">
        <f>IF(E3574&lt;&gt;E3575,SUM($Q$4:Q3575)-SUM($R$3:R3574),0)</f>
        <v>0</v>
      </c>
      <c r="S3575" s="6">
        <f>IF(B3575&gt;0,SUM($R$4:R3575)-SUM($S$3:S3574),0)</f>
        <v>0</v>
      </c>
    </row>
    <row r="3576" spans="1:19">
      <c r="A3576">
        <f>IF(E3575&lt;&gt;E3576,COUNTIF($A$4:A3575,"&lt;&gt;0")+1,0)</f>
        <v>0</v>
      </c>
      <c r="B3576">
        <f>IF(A3576&lt;&gt;0,IF(MOD(A3576,3)=0,COUNTIF($B$4:B3575,"&lt;&gt;0")+1,0),0)</f>
        <v>0</v>
      </c>
      <c r="C3576" s="9">
        <f>'Dash Board'!$C$12+COUNT('Daily reducing balance'!$F$4:F3575)</f>
        <v>45302</v>
      </c>
      <c r="D3576">
        <f t="shared" si="392"/>
        <v>2024</v>
      </c>
      <c r="E3576">
        <f t="shared" si="393"/>
        <v>1</v>
      </c>
      <c r="F3576">
        <f>DAY('Dash Board'!$C$12+COUNT('Daily reducing balance'!$F$4:F3575))</f>
        <v>11</v>
      </c>
      <c r="G3576" s="8">
        <f t="shared" si="394"/>
        <v>159681.803657396</v>
      </c>
      <c r="H3576" s="6">
        <f>G3576*'Dash Board'!$C$11/365</f>
        <v>45.935861326100216</v>
      </c>
      <c r="I3576" s="6">
        <f>H3576*'Dash Board'!$C$18/'Dash Board'!$C$11</f>
        <v>21.874219679095344</v>
      </c>
      <c r="J3576" s="6">
        <f>(G3576&gt;1)*PMT('Dash Board'!$C$11/365,$U$4,-'Dash Board'!$C$19)</f>
        <v>108.80376961660664</v>
      </c>
      <c r="K3576" s="6">
        <f t="shared" si="389"/>
        <v>0</v>
      </c>
      <c r="L3576" s="8">
        <f t="shared" si="390"/>
        <v>159618.9357491055</v>
      </c>
      <c r="N3576" s="8">
        <f t="shared" si="395"/>
        <v>86.929549937511297</v>
      </c>
      <c r="O3576" s="8">
        <f>IF(E3575&lt;&gt;E3576,SUM($N$4:N3576)-SUM($O$3:O3575),0)</f>
        <v>0</v>
      </c>
      <c r="P3576" s="6">
        <f>IF(B3576&gt;0,SUM($O$4:O3576)-SUM($P$3:P3575),0)</f>
        <v>0</v>
      </c>
      <c r="Q3576" s="6">
        <f t="shared" si="391"/>
        <v>21.874219679095344</v>
      </c>
      <c r="R3576" s="8">
        <f>IF(E3575&lt;&gt;E3576,SUM($Q$4:Q3576)-SUM($R$3:R3575),0)</f>
        <v>0</v>
      </c>
      <c r="S3576" s="6">
        <f>IF(B3576&gt;0,SUM($R$4:R3576)-SUM($S$3:S3575),0)</f>
        <v>0</v>
      </c>
    </row>
    <row r="3577" spans="1:19">
      <c r="A3577">
        <f>IF(E3576&lt;&gt;E3577,COUNTIF($A$4:A3576,"&lt;&gt;0")+1,0)</f>
        <v>0</v>
      </c>
      <c r="B3577">
        <f>IF(A3577&lt;&gt;0,IF(MOD(A3577,3)=0,COUNTIF($B$4:B3576,"&lt;&gt;0")+1,0),0)</f>
        <v>0</v>
      </c>
      <c r="C3577" s="9">
        <f>'Dash Board'!$C$12+COUNT('Daily reducing balance'!$F$4:F3576)</f>
        <v>45303</v>
      </c>
      <c r="D3577">
        <f t="shared" si="392"/>
        <v>2024</v>
      </c>
      <c r="E3577">
        <f t="shared" si="393"/>
        <v>1</v>
      </c>
      <c r="F3577">
        <f>DAY('Dash Board'!$C$12+COUNT('Daily reducing balance'!$F$4:F3576))</f>
        <v>12</v>
      </c>
      <c r="G3577" s="8">
        <f t="shared" si="394"/>
        <v>159618.9357491055</v>
      </c>
      <c r="H3577" s="6">
        <f>G3577*'Dash Board'!$C$11/365</f>
        <v>45.917776037413908</v>
      </c>
      <c r="I3577" s="6">
        <f>H3577*'Dash Board'!$C$18/'Dash Board'!$C$11</f>
        <v>21.865607636863764</v>
      </c>
      <c r="J3577" s="6">
        <f>(G3577&gt;1)*PMT('Dash Board'!$C$11/365,$U$4,-'Dash Board'!$C$19)</f>
        <v>108.80376961660664</v>
      </c>
      <c r="K3577" s="6">
        <f t="shared" si="389"/>
        <v>0</v>
      </c>
      <c r="L3577" s="8">
        <f t="shared" si="390"/>
        <v>159556.0497555263</v>
      </c>
      <c r="N3577" s="8">
        <f t="shared" si="395"/>
        <v>86.938161979742887</v>
      </c>
      <c r="O3577" s="8">
        <f>IF(E3576&lt;&gt;E3577,SUM($N$4:N3577)-SUM($O$3:O3576),0)</f>
        <v>0</v>
      </c>
      <c r="P3577" s="6">
        <f>IF(B3577&gt;0,SUM($O$4:O3577)-SUM($P$3:P3576),0)</f>
        <v>0</v>
      </c>
      <c r="Q3577" s="6">
        <f t="shared" si="391"/>
        <v>21.865607636863764</v>
      </c>
      <c r="R3577" s="8">
        <f>IF(E3576&lt;&gt;E3577,SUM($Q$4:Q3577)-SUM($R$3:R3576),0)</f>
        <v>0</v>
      </c>
      <c r="S3577" s="6">
        <f>IF(B3577&gt;0,SUM($R$4:R3577)-SUM($S$3:S3576),0)</f>
        <v>0</v>
      </c>
    </row>
    <row r="3578" spans="1:19">
      <c r="A3578">
        <f>IF(E3577&lt;&gt;E3578,COUNTIF($A$4:A3577,"&lt;&gt;0")+1,0)</f>
        <v>0</v>
      </c>
      <c r="B3578">
        <f>IF(A3578&lt;&gt;0,IF(MOD(A3578,3)=0,COUNTIF($B$4:B3577,"&lt;&gt;0")+1,0),0)</f>
        <v>0</v>
      </c>
      <c r="C3578" s="9">
        <f>'Dash Board'!$C$12+COUNT('Daily reducing balance'!$F$4:F3577)</f>
        <v>45304</v>
      </c>
      <c r="D3578">
        <f t="shared" si="392"/>
        <v>2024</v>
      </c>
      <c r="E3578">
        <f t="shared" si="393"/>
        <v>1</v>
      </c>
      <c r="F3578">
        <f>DAY('Dash Board'!$C$12+COUNT('Daily reducing balance'!$F$4:F3577))</f>
        <v>13</v>
      </c>
      <c r="G3578" s="8">
        <f t="shared" si="394"/>
        <v>159556.0497555263</v>
      </c>
      <c r="H3578" s="6">
        <f>G3578*'Dash Board'!$C$11/365</f>
        <v>45.899685546110305</v>
      </c>
      <c r="I3578" s="6">
        <f>H3578*'Dash Board'!$C$18/'Dash Board'!$C$11</f>
        <v>21.856993117195387</v>
      </c>
      <c r="J3578" s="6">
        <f>(G3578&gt;1)*PMT('Dash Board'!$C$11/365,$U$4,-'Dash Board'!$C$19)</f>
        <v>108.80376961660664</v>
      </c>
      <c r="K3578" s="6">
        <f t="shared" si="389"/>
        <v>0</v>
      </c>
      <c r="L3578" s="8">
        <f t="shared" si="390"/>
        <v>159493.1456714558</v>
      </c>
      <c r="N3578" s="8">
        <f t="shared" si="395"/>
        <v>86.946776499411257</v>
      </c>
      <c r="O3578" s="8">
        <f>IF(E3577&lt;&gt;E3578,SUM($N$4:N3578)-SUM($O$3:O3577),0)</f>
        <v>0</v>
      </c>
      <c r="P3578" s="6">
        <f>IF(B3578&gt;0,SUM($O$4:O3578)-SUM($P$3:P3577),0)</f>
        <v>0</v>
      </c>
      <c r="Q3578" s="6">
        <f t="shared" si="391"/>
        <v>21.856993117195387</v>
      </c>
      <c r="R3578" s="8">
        <f>IF(E3577&lt;&gt;E3578,SUM($Q$4:Q3578)-SUM($R$3:R3577),0)</f>
        <v>0</v>
      </c>
      <c r="S3578" s="6">
        <f>IF(B3578&gt;0,SUM($R$4:R3578)-SUM($S$3:S3577),0)</f>
        <v>0</v>
      </c>
    </row>
    <row r="3579" spans="1:19">
      <c r="A3579">
        <f>IF(E3578&lt;&gt;E3579,COUNTIF($A$4:A3578,"&lt;&gt;0")+1,0)</f>
        <v>0</v>
      </c>
      <c r="B3579">
        <f>IF(A3579&lt;&gt;0,IF(MOD(A3579,3)=0,COUNTIF($B$4:B3578,"&lt;&gt;0")+1,0),0)</f>
        <v>0</v>
      </c>
      <c r="C3579" s="9">
        <f>'Dash Board'!$C$12+COUNT('Daily reducing balance'!$F$4:F3578)</f>
        <v>45305</v>
      </c>
      <c r="D3579">
        <f t="shared" si="392"/>
        <v>2024</v>
      </c>
      <c r="E3579">
        <f t="shared" si="393"/>
        <v>1</v>
      </c>
      <c r="F3579">
        <f>DAY('Dash Board'!$C$12+COUNT('Daily reducing balance'!$F$4:F3578))</f>
        <v>14</v>
      </c>
      <c r="G3579" s="8">
        <f t="shared" si="394"/>
        <v>159493.1456714558</v>
      </c>
      <c r="H3579" s="6">
        <f>G3579*'Dash Board'!$C$11/365</f>
        <v>45.88158985069277</v>
      </c>
      <c r="I3579" s="6">
        <f>H3579*'Dash Board'!$C$18/'Dash Board'!$C$11</f>
        <v>21.848376119377509</v>
      </c>
      <c r="J3579" s="6">
        <f>(G3579&gt;1)*PMT('Dash Board'!$C$11/365,$U$4,-'Dash Board'!$C$19)</f>
        <v>108.80376961660664</v>
      </c>
      <c r="K3579" s="6">
        <f t="shared" si="389"/>
        <v>0</v>
      </c>
      <c r="L3579" s="8">
        <f t="shared" si="390"/>
        <v>159430.22349168989</v>
      </c>
      <c r="N3579" s="8">
        <f t="shared" si="395"/>
        <v>86.955393497229139</v>
      </c>
      <c r="O3579" s="8">
        <f>IF(E3578&lt;&gt;E3579,SUM($N$4:N3579)-SUM($O$3:O3578),0)</f>
        <v>0</v>
      </c>
      <c r="P3579" s="6">
        <f>IF(B3579&gt;0,SUM($O$4:O3579)-SUM($P$3:P3578),0)</f>
        <v>0</v>
      </c>
      <c r="Q3579" s="6">
        <f t="shared" si="391"/>
        <v>21.848376119377509</v>
      </c>
      <c r="R3579" s="8">
        <f>IF(E3578&lt;&gt;E3579,SUM($Q$4:Q3579)-SUM($R$3:R3578),0)</f>
        <v>0</v>
      </c>
      <c r="S3579" s="6">
        <f>IF(B3579&gt;0,SUM($R$4:R3579)-SUM($S$3:S3578),0)</f>
        <v>0</v>
      </c>
    </row>
    <row r="3580" spans="1:19">
      <c r="A3580">
        <f>IF(E3579&lt;&gt;E3580,COUNTIF($A$4:A3579,"&lt;&gt;0")+1,0)</f>
        <v>0</v>
      </c>
      <c r="B3580">
        <f>IF(A3580&lt;&gt;0,IF(MOD(A3580,3)=0,COUNTIF($B$4:B3579,"&lt;&gt;0")+1,0),0)</f>
        <v>0</v>
      </c>
      <c r="C3580" s="9">
        <f>'Dash Board'!$C$12+COUNT('Daily reducing balance'!$F$4:F3579)</f>
        <v>45306</v>
      </c>
      <c r="D3580">
        <f t="shared" si="392"/>
        <v>2024</v>
      </c>
      <c r="E3580">
        <f t="shared" si="393"/>
        <v>1</v>
      </c>
      <c r="F3580">
        <f>DAY('Dash Board'!$C$12+COUNT('Daily reducing balance'!$F$4:F3579))</f>
        <v>15</v>
      </c>
      <c r="G3580" s="8">
        <f t="shared" si="394"/>
        <v>159430.22349168989</v>
      </c>
      <c r="H3580" s="6">
        <f>G3580*'Dash Board'!$C$11/365</f>
        <v>45.863488949664216</v>
      </c>
      <c r="I3580" s="6">
        <f>H3580*'Dash Board'!$C$18/'Dash Board'!$C$11</f>
        <v>21.83975664269725</v>
      </c>
      <c r="J3580" s="6">
        <f>(G3580&gt;1)*PMT('Dash Board'!$C$11/365,$U$4,-'Dash Board'!$C$19)</f>
        <v>108.80376961660664</v>
      </c>
      <c r="K3580" s="6">
        <f t="shared" si="389"/>
        <v>0</v>
      </c>
      <c r="L3580" s="8">
        <f t="shared" si="390"/>
        <v>159367.28321102294</v>
      </c>
      <c r="N3580" s="8">
        <f t="shared" si="395"/>
        <v>86.964012973909391</v>
      </c>
      <c r="O3580" s="8">
        <f>IF(E3579&lt;&gt;E3580,SUM($N$4:N3580)-SUM($O$3:O3579),0)</f>
        <v>0</v>
      </c>
      <c r="P3580" s="6">
        <f>IF(B3580&gt;0,SUM($O$4:O3580)-SUM($P$3:P3579),0)</f>
        <v>0</v>
      </c>
      <c r="Q3580" s="6">
        <f t="shared" si="391"/>
        <v>21.83975664269725</v>
      </c>
      <c r="R3580" s="8">
        <f>IF(E3579&lt;&gt;E3580,SUM($Q$4:Q3580)-SUM($R$3:R3579),0)</f>
        <v>0</v>
      </c>
      <c r="S3580" s="6">
        <f>IF(B3580&gt;0,SUM($R$4:R3580)-SUM($S$3:S3579),0)</f>
        <v>0</v>
      </c>
    </row>
    <row r="3581" spans="1:19">
      <c r="A3581">
        <f>IF(E3580&lt;&gt;E3581,COUNTIF($A$4:A3580,"&lt;&gt;0")+1,0)</f>
        <v>0</v>
      </c>
      <c r="B3581">
        <f>IF(A3581&lt;&gt;0,IF(MOD(A3581,3)=0,COUNTIF($B$4:B3580,"&lt;&gt;0")+1,0),0)</f>
        <v>0</v>
      </c>
      <c r="C3581" s="9">
        <f>'Dash Board'!$C$12+COUNT('Daily reducing balance'!$F$4:F3580)</f>
        <v>45307</v>
      </c>
      <c r="D3581">
        <f t="shared" si="392"/>
        <v>2024</v>
      </c>
      <c r="E3581">
        <f t="shared" si="393"/>
        <v>1</v>
      </c>
      <c r="F3581">
        <f>DAY('Dash Board'!$C$12+COUNT('Daily reducing balance'!$F$4:F3580))</f>
        <v>16</v>
      </c>
      <c r="G3581" s="8">
        <f t="shared" si="394"/>
        <v>159367.28321102294</v>
      </c>
      <c r="H3581" s="6">
        <f>G3581*'Dash Board'!$C$11/365</f>
        <v>45.845382841527147</v>
      </c>
      <c r="I3581" s="6">
        <f>H3581*'Dash Board'!$C$18/'Dash Board'!$C$11</f>
        <v>21.831134686441501</v>
      </c>
      <c r="J3581" s="6">
        <f>(G3581&gt;1)*PMT('Dash Board'!$C$11/365,$U$4,-'Dash Board'!$C$19)</f>
        <v>108.80376961660664</v>
      </c>
      <c r="K3581" s="6">
        <f t="shared" si="389"/>
        <v>0</v>
      </c>
      <c r="L3581" s="8">
        <f t="shared" si="390"/>
        <v>159304.32482424786</v>
      </c>
      <c r="N3581" s="8">
        <f t="shared" si="395"/>
        <v>86.972634930165142</v>
      </c>
      <c r="O3581" s="8">
        <f>IF(E3580&lt;&gt;E3581,SUM($N$4:N3581)-SUM($O$3:O3580),0)</f>
        <v>0</v>
      </c>
      <c r="P3581" s="6">
        <f>IF(B3581&gt;0,SUM($O$4:O3581)-SUM($P$3:P3580),0)</f>
        <v>0</v>
      </c>
      <c r="Q3581" s="6">
        <f t="shared" si="391"/>
        <v>21.831134686441501</v>
      </c>
      <c r="R3581" s="8">
        <f>IF(E3580&lt;&gt;E3581,SUM($Q$4:Q3581)-SUM($R$3:R3580),0)</f>
        <v>0</v>
      </c>
      <c r="S3581" s="6">
        <f>IF(B3581&gt;0,SUM($R$4:R3581)-SUM($S$3:S3580),0)</f>
        <v>0</v>
      </c>
    </row>
    <row r="3582" spans="1:19">
      <c r="A3582">
        <f>IF(E3581&lt;&gt;E3582,COUNTIF($A$4:A3581,"&lt;&gt;0")+1,0)</f>
        <v>0</v>
      </c>
      <c r="B3582">
        <f>IF(A3582&lt;&gt;0,IF(MOD(A3582,3)=0,COUNTIF($B$4:B3581,"&lt;&gt;0")+1,0),0)</f>
        <v>0</v>
      </c>
      <c r="C3582" s="9">
        <f>'Dash Board'!$C$12+COUNT('Daily reducing balance'!$F$4:F3581)</f>
        <v>45308</v>
      </c>
      <c r="D3582">
        <f t="shared" si="392"/>
        <v>2024</v>
      </c>
      <c r="E3582">
        <f t="shared" si="393"/>
        <v>1</v>
      </c>
      <c r="F3582">
        <f>DAY('Dash Board'!$C$12+COUNT('Daily reducing balance'!$F$4:F3581))</f>
        <v>17</v>
      </c>
      <c r="G3582" s="8">
        <f t="shared" si="394"/>
        <v>159304.32482424786</v>
      </c>
      <c r="H3582" s="6">
        <f>G3582*'Dash Board'!$C$11/365</f>
        <v>45.827271524783633</v>
      </c>
      <c r="I3582" s="6">
        <f>H3582*'Dash Board'!$C$18/'Dash Board'!$C$11</f>
        <v>21.822510249896968</v>
      </c>
      <c r="J3582" s="6">
        <f>(G3582&gt;1)*PMT('Dash Board'!$C$11/365,$U$4,-'Dash Board'!$C$19)</f>
        <v>108.80376961660664</v>
      </c>
      <c r="K3582" s="6">
        <f t="shared" si="389"/>
        <v>0</v>
      </c>
      <c r="L3582" s="8">
        <f t="shared" si="390"/>
        <v>159241.34832615603</v>
      </c>
      <c r="N3582" s="8">
        <f t="shared" si="395"/>
        <v>86.981259366709679</v>
      </c>
      <c r="O3582" s="8">
        <f>IF(E3581&lt;&gt;E3582,SUM($N$4:N3582)-SUM($O$3:O3581),0)</f>
        <v>0</v>
      </c>
      <c r="P3582" s="6">
        <f>IF(B3582&gt;0,SUM($O$4:O3582)-SUM($P$3:P3581),0)</f>
        <v>0</v>
      </c>
      <c r="Q3582" s="6">
        <f t="shared" si="391"/>
        <v>21.822510249896968</v>
      </c>
      <c r="R3582" s="8">
        <f>IF(E3581&lt;&gt;E3582,SUM($Q$4:Q3582)-SUM($R$3:R3581),0)</f>
        <v>0</v>
      </c>
      <c r="S3582" s="6">
        <f>IF(B3582&gt;0,SUM($R$4:R3582)-SUM($S$3:S3581),0)</f>
        <v>0</v>
      </c>
    </row>
    <row r="3583" spans="1:19">
      <c r="A3583">
        <f>IF(E3582&lt;&gt;E3583,COUNTIF($A$4:A3582,"&lt;&gt;0")+1,0)</f>
        <v>0</v>
      </c>
      <c r="B3583">
        <f>IF(A3583&lt;&gt;0,IF(MOD(A3583,3)=0,COUNTIF($B$4:B3582,"&lt;&gt;0")+1,0),0)</f>
        <v>0</v>
      </c>
      <c r="C3583" s="9">
        <f>'Dash Board'!$C$12+COUNT('Daily reducing balance'!$F$4:F3582)</f>
        <v>45309</v>
      </c>
      <c r="D3583">
        <f t="shared" si="392"/>
        <v>2024</v>
      </c>
      <c r="E3583">
        <f t="shared" si="393"/>
        <v>1</v>
      </c>
      <c r="F3583">
        <f>DAY('Dash Board'!$C$12+COUNT('Daily reducing balance'!$F$4:F3582))</f>
        <v>18</v>
      </c>
      <c r="G3583" s="8">
        <f t="shared" si="394"/>
        <v>159241.34832615603</v>
      </c>
      <c r="H3583" s="6">
        <f>G3583*'Dash Board'!$C$11/365</f>
        <v>45.809154997935302</v>
      </c>
      <c r="I3583" s="6">
        <f>H3583*'Dash Board'!$C$18/'Dash Board'!$C$11</f>
        <v>21.813883332350144</v>
      </c>
      <c r="J3583" s="6">
        <f>(G3583&gt;1)*PMT('Dash Board'!$C$11/365,$U$4,-'Dash Board'!$C$19)</f>
        <v>108.80376961660664</v>
      </c>
      <c r="K3583" s="6">
        <f t="shared" si="389"/>
        <v>0</v>
      </c>
      <c r="L3583" s="8">
        <f t="shared" si="390"/>
        <v>159178.35371153735</v>
      </c>
      <c r="N3583" s="8">
        <f t="shared" si="395"/>
        <v>86.989886284256499</v>
      </c>
      <c r="O3583" s="8">
        <f>IF(E3582&lt;&gt;E3583,SUM($N$4:N3583)-SUM($O$3:O3582),0)</f>
        <v>0</v>
      </c>
      <c r="P3583" s="6">
        <f>IF(B3583&gt;0,SUM($O$4:O3583)-SUM($P$3:P3582),0)</f>
        <v>0</v>
      </c>
      <c r="Q3583" s="6">
        <f t="shared" si="391"/>
        <v>21.813883332350144</v>
      </c>
      <c r="R3583" s="8">
        <f>IF(E3582&lt;&gt;E3583,SUM($Q$4:Q3583)-SUM($R$3:R3582),0)</f>
        <v>0</v>
      </c>
      <c r="S3583" s="6">
        <f>IF(B3583&gt;0,SUM($R$4:R3583)-SUM($S$3:S3582),0)</f>
        <v>0</v>
      </c>
    </row>
    <row r="3584" spans="1:19">
      <c r="A3584">
        <f>IF(E3583&lt;&gt;E3584,COUNTIF($A$4:A3583,"&lt;&gt;0")+1,0)</f>
        <v>0</v>
      </c>
      <c r="B3584">
        <f>IF(A3584&lt;&gt;0,IF(MOD(A3584,3)=0,COUNTIF($B$4:B3583,"&lt;&gt;0")+1,0),0)</f>
        <v>0</v>
      </c>
      <c r="C3584" s="9">
        <f>'Dash Board'!$C$12+COUNT('Daily reducing balance'!$F$4:F3583)</f>
        <v>45310</v>
      </c>
      <c r="D3584">
        <f t="shared" si="392"/>
        <v>2024</v>
      </c>
      <c r="E3584">
        <f t="shared" si="393"/>
        <v>1</v>
      </c>
      <c r="F3584">
        <f>DAY('Dash Board'!$C$12+COUNT('Daily reducing balance'!$F$4:F3583))</f>
        <v>19</v>
      </c>
      <c r="G3584" s="8">
        <f t="shared" si="394"/>
        <v>159178.35371153735</v>
      </c>
      <c r="H3584" s="6">
        <f>G3584*'Dash Board'!$C$11/365</f>
        <v>45.791033259483342</v>
      </c>
      <c r="I3584" s="6">
        <f>H3584*'Dash Board'!$C$18/'Dash Board'!$C$11</f>
        <v>21.805253933087307</v>
      </c>
      <c r="J3584" s="6">
        <f>(G3584&gt;1)*PMT('Dash Board'!$C$11/365,$U$4,-'Dash Board'!$C$19)</f>
        <v>108.80376961660664</v>
      </c>
      <c r="K3584" s="6">
        <f t="shared" si="389"/>
        <v>0</v>
      </c>
      <c r="L3584" s="8">
        <f t="shared" si="390"/>
        <v>159115.34097518021</v>
      </c>
      <c r="N3584" s="8">
        <f t="shared" si="395"/>
        <v>86.998515683519344</v>
      </c>
      <c r="O3584" s="8">
        <f>IF(E3583&lt;&gt;E3584,SUM($N$4:N3584)-SUM($O$3:O3583),0)</f>
        <v>0</v>
      </c>
      <c r="P3584" s="6">
        <f>IF(B3584&gt;0,SUM($O$4:O3584)-SUM($P$3:P3583),0)</f>
        <v>0</v>
      </c>
      <c r="Q3584" s="6">
        <f t="shared" si="391"/>
        <v>21.805253933087307</v>
      </c>
      <c r="R3584" s="8">
        <f>IF(E3583&lt;&gt;E3584,SUM($Q$4:Q3584)-SUM($R$3:R3583),0)</f>
        <v>0</v>
      </c>
      <c r="S3584" s="6">
        <f>IF(B3584&gt;0,SUM($R$4:R3584)-SUM($S$3:S3583),0)</f>
        <v>0</v>
      </c>
    </row>
    <row r="3585" spans="1:19">
      <c r="A3585">
        <f>IF(E3584&lt;&gt;E3585,COUNTIF($A$4:A3584,"&lt;&gt;0")+1,0)</f>
        <v>0</v>
      </c>
      <c r="B3585">
        <f>IF(A3585&lt;&gt;0,IF(MOD(A3585,3)=0,COUNTIF($B$4:B3584,"&lt;&gt;0")+1,0),0)</f>
        <v>0</v>
      </c>
      <c r="C3585" s="9">
        <f>'Dash Board'!$C$12+COUNT('Daily reducing balance'!$F$4:F3584)</f>
        <v>45311</v>
      </c>
      <c r="D3585">
        <f t="shared" si="392"/>
        <v>2024</v>
      </c>
      <c r="E3585">
        <f t="shared" si="393"/>
        <v>1</v>
      </c>
      <c r="F3585">
        <f>DAY('Dash Board'!$C$12+COUNT('Daily reducing balance'!$F$4:F3584))</f>
        <v>20</v>
      </c>
      <c r="G3585" s="8">
        <f t="shared" si="394"/>
        <v>159115.34097518021</v>
      </c>
      <c r="H3585" s="6">
        <f>G3585*'Dash Board'!$C$11/365</f>
        <v>45.772906307928558</v>
      </c>
      <c r="I3585" s="6">
        <f>H3585*'Dash Board'!$C$18/'Dash Board'!$C$11</f>
        <v>21.796622051394554</v>
      </c>
      <c r="J3585" s="6">
        <f>(G3585&gt;1)*PMT('Dash Board'!$C$11/365,$U$4,-'Dash Board'!$C$19)</f>
        <v>108.80376961660664</v>
      </c>
      <c r="K3585" s="6">
        <f t="shared" si="389"/>
        <v>0</v>
      </c>
      <c r="L3585" s="8">
        <f t="shared" si="390"/>
        <v>159052.31011187151</v>
      </c>
      <c r="N3585" s="8">
        <f t="shared" si="395"/>
        <v>87.007147565212094</v>
      </c>
      <c r="O3585" s="8">
        <f>IF(E3584&lt;&gt;E3585,SUM($N$4:N3585)-SUM($O$3:O3584),0)</f>
        <v>0</v>
      </c>
      <c r="P3585" s="6">
        <f>IF(B3585&gt;0,SUM($O$4:O3585)-SUM($P$3:P3584),0)</f>
        <v>0</v>
      </c>
      <c r="Q3585" s="6">
        <f t="shared" si="391"/>
        <v>21.796622051394554</v>
      </c>
      <c r="R3585" s="8">
        <f>IF(E3584&lt;&gt;E3585,SUM($Q$4:Q3585)-SUM($R$3:R3584),0)</f>
        <v>0</v>
      </c>
      <c r="S3585" s="6">
        <f>IF(B3585&gt;0,SUM($R$4:R3585)-SUM($S$3:S3584),0)</f>
        <v>0</v>
      </c>
    </row>
    <row r="3586" spans="1:19">
      <c r="A3586">
        <f>IF(E3585&lt;&gt;E3586,COUNTIF($A$4:A3585,"&lt;&gt;0")+1,0)</f>
        <v>0</v>
      </c>
      <c r="B3586">
        <f>IF(A3586&lt;&gt;0,IF(MOD(A3586,3)=0,COUNTIF($B$4:B3585,"&lt;&gt;0")+1,0),0)</f>
        <v>0</v>
      </c>
      <c r="C3586" s="9">
        <f>'Dash Board'!$C$12+COUNT('Daily reducing balance'!$F$4:F3585)</f>
        <v>45312</v>
      </c>
      <c r="D3586">
        <f t="shared" si="392"/>
        <v>2024</v>
      </c>
      <c r="E3586">
        <f t="shared" si="393"/>
        <v>1</v>
      </c>
      <c r="F3586">
        <f>DAY('Dash Board'!$C$12+COUNT('Daily reducing balance'!$F$4:F3585))</f>
        <v>21</v>
      </c>
      <c r="G3586" s="8">
        <f t="shared" si="394"/>
        <v>159052.31011187151</v>
      </c>
      <c r="H3586" s="6">
        <f>G3586*'Dash Board'!$C$11/365</f>
        <v>45.754774141771257</v>
      </c>
      <c r="I3586" s="6">
        <f>H3586*'Dash Board'!$C$18/'Dash Board'!$C$11</f>
        <v>21.787987686557742</v>
      </c>
      <c r="J3586" s="6">
        <f>(G3586&gt;1)*PMT('Dash Board'!$C$11/365,$U$4,-'Dash Board'!$C$19)</f>
        <v>108.80376961660664</v>
      </c>
      <c r="K3586" s="6">
        <f t="shared" si="389"/>
        <v>0</v>
      </c>
      <c r="L3586" s="8">
        <f t="shared" si="390"/>
        <v>158989.26111639666</v>
      </c>
      <c r="N3586" s="8">
        <f t="shared" si="395"/>
        <v>87.015781930048902</v>
      </c>
      <c r="O3586" s="8">
        <f>IF(E3585&lt;&gt;E3586,SUM($N$4:N3586)-SUM($O$3:O3585),0)</f>
        <v>0</v>
      </c>
      <c r="P3586" s="6">
        <f>IF(B3586&gt;0,SUM($O$4:O3586)-SUM($P$3:P3585),0)</f>
        <v>0</v>
      </c>
      <c r="Q3586" s="6">
        <f t="shared" si="391"/>
        <v>21.787987686557742</v>
      </c>
      <c r="R3586" s="8">
        <f>IF(E3585&lt;&gt;E3586,SUM($Q$4:Q3586)-SUM($R$3:R3585),0)</f>
        <v>0</v>
      </c>
      <c r="S3586" s="6">
        <f>IF(B3586&gt;0,SUM($R$4:R3586)-SUM($S$3:S3585),0)</f>
        <v>0</v>
      </c>
    </row>
    <row r="3587" spans="1:19">
      <c r="A3587">
        <f>IF(E3586&lt;&gt;E3587,COUNTIF($A$4:A3586,"&lt;&gt;0")+1,0)</f>
        <v>0</v>
      </c>
      <c r="B3587">
        <f>IF(A3587&lt;&gt;0,IF(MOD(A3587,3)=0,COUNTIF($B$4:B3586,"&lt;&gt;0")+1,0),0)</f>
        <v>0</v>
      </c>
      <c r="C3587" s="9">
        <f>'Dash Board'!$C$12+COUNT('Daily reducing balance'!$F$4:F3586)</f>
        <v>45313</v>
      </c>
      <c r="D3587">
        <f t="shared" si="392"/>
        <v>2024</v>
      </c>
      <c r="E3587">
        <f t="shared" si="393"/>
        <v>1</v>
      </c>
      <c r="F3587">
        <f>DAY('Dash Board'!$C$12+COUNT('Daily reducing balance'!$F$4:F3586))</f>
        <v>22</v>
      </c>
      <c r="G3587" s="8">
        <f t="shared" si="394"/>
        <v>158989.26111639666</v>
      </c>
      <c r="H3587" s="6">
        <f>G3587*'Dash Board'!$C$11/365</f>
        <v>45.73663675951137</v>
      </c>
      <c r="I3587" s="6">
        <f>H3587*'Dash Board'!$C$18/'Dash Board'!$C$11</f>
        <v>21.779350837862559</v>
      </c>
      <c r="J3587" s="6">
        <f>(G3587&gt;1)*PMT('Dash Board'!$C$11/365,$U$4,-'Dash Board'!$C$19)</f>
        <v>108.80376961660664</v>
      </c>
      <c r="K3587" s="6">
        <f t="shared" si="389"/>
        <v>0</v>
      </c>
      <c r="L3587" s="8">
        <f t="shared" si="390"/>
        <v>158926.19398353956</v>
      </c>
      <c r="N3587" s="8">
        <f t="shared" si="395"/>
        <v>87.024418778744092</v>
      </c>
      <c r="O3587" s="8">
        <f>IF(E3586&lt;&gt;E3587,SUM($N$4:N3587)-SUM($O$3:O3586),0)</f>
        <v>0</v>
      </c>
      <c r="P3587" s="6">
        <f>IF(B3587&gt;0,SUM($O$4:O3587)-SUM($P$3:P3586),0)</f>
        <v>0</v>
      </c>
      <c r="Q3587" s="6">
        <f t="shared" si="391"/>
        <v>21.779350837862559</v>
      </c>
      <c r="R3587" s="8">
        <f>IF(E3586&lt;&gt;E3587,SUM($Q$4:Q3587)-SUM($R$3:R3586),0)</f>
        <v>0</v>
      </c>
      <c r="S3587" s="6">
        <f>IF(B3587&gt;0,SUM($R$4:R3587)-SUM($S$3:S3586),0)</f>
        <v>0</v>
      </c>
    </row>
    <row r="3588" spans="1:19">
      <c r="A3588">
        <f>IF(E3587&lt;&gt;E3588,COUNTIF($A$4:A3587,"&lt;&gt;0")+1,0)</f>
        <v>0</v>
      </c>
      <c r="B3588">
        <f>IF(A3588&lt;&gt;0,IF(MOD(A3588,3)=0,COUNTIF($B$4:B3587,"&lt;&gt;0")+1,0),0)</f>
        <v>0</v>
      </c>
      <c r="C3588" s="9">
        <f>'Dash Board'!$C$12+COUNT('Daily reducing balance'!$F$4:F3587)</f>
        <v>45314</v>
      </c>
      <c r="D3588">
        <f t="shared" si="392"/>
        <v>2024</v>
      </c>
      <c r="E3588">
        <f t="shared" si="393"/>
        <v>1</v>
      </c>
      <c r="F3588">
        <f>DAY('Dash Board'!$C$12+COUNT('Daily reducing balance'!$F$4:F3587))</f>
        <v>23</v>
      </c>
      <c r="G3588" s="8">
        <f t="shared" si="394"/>
        <v>158926.19398353956</v>
      </c>
      <c r="H3588" s="6">
        <f>G3588*'Dash Board'!$C$11/365</f>
        <v>45.718494159648365</v>
      </c>
      <c r="I3588" s="6">
        <f>H3588*'Dash Board'!$C$18/'Dash Board'!$C$11</f>
        <v>21.770711504594463</v>
      </c>
      <c r="J3588" s="6">
        <f>(G3588&gt;1)*PMT('Dash Board'!$C$11/365,$U$4,-'Dash Board'!$C$19)</f>
        <v>108.80376961660664</v>
      </c>
      <c r="K3588" s="6">
        <f t="shared" si="389"/>
        <v>0</v>
      </c>
      <c r="L3588" s="8">
        <f t="shared" si="390"/>
        <v>158863.10870808258</v>
      </c>
      <c r="N3588" s="8">
        <f t="shared" si="395"/>
        <v>87.033058112012185</v>
      </c>
      <c r="O3588" s="8">
        <f>IF(E3587&lt;&gt;E3588,SUM($N$4:N3588)-SUM($O$3:O3587),0)</f>
        <v>0</v>
      </c>
      <c r="P3588" s="6">
        <f>IF(B3588&gt;0,SUM($O$4:O3588)-SUM($P$3:P3587),0)</f>
        <v>0</v>
      </c>
      <c r="Q3588" s="6">
        <f t="shared" si="391"/>
        <v>21.770711504594463</v>
      </c>
      <c r="R3588" s="8">
        <f>IF(E3587&lt;&gt;E3588,SUM($Q$4:Q3588)-SUM($R$3:R3587),0)</f>
        <v>0</v>
      </c>
      <c r="S3588" s="6">
        <f>IF(B3588&gt;0,SUM($R$4:R3588)-SUM($S$3:S3587),0)</f>
        <v>0</v>
      </c>
    </row>
    <row r="3589" spans="1:19">
      <c r="A3589">
        <f>IF(E3588&lt;&gt;E3589,COUNTIF($A$4:A3588,"&lt;&gt;0")+1,0)</f>
        <v>0</v>
      </c>
      <c r="B3589">
        <f>IF(A3589&lt;&gt;0,IF(MOD(A3589,3)=0,COUNTIF($B$4:B3588,"&lt;&gt;0")+1,0),0)</f>
        <v>0</v>
      </c>
      <c r="C3589" s="9">
        <f>'Dash Board'!$C$12+COUNT('Daily reducing balance'!$F$4:F3588)</f>
        <v>45315</v>
      </c>
      <c r="D3589">
        <f t="shared" si="392"/>
        <v>2024</v>
      </c>
      <c r="E3589">
        <f t="shared" si="393"/>
        <v>1</v>
      </c>
      <c r="F3589">
        <f>DAY('Dash Board'!$C$12+COUNT('Daily reducing balance'!$F$4:F3588))</f>
        <v>24</v>
      </c>
      <c r="G3589" s="8">
        <f t="shared" si="394"/>
        <v>158863.10870808258</v>
      </c>
      <c r="H3589" s="6">
        <f>G3589*'Dash Board'!$C$11/365</f>
        <v>45.700346340681286</v>
      </c>
      <c r="I3589" s="6">
        <f>H3589*'Dash Board'!$C$18/'Dash Board'!$C$11</f>
        <v>21.762069686038707</v>
      </c>
      <c r="J3589" s="6">
        <f>(G3589&gt;1)*PMT('Dash Board'!$C$11/365,$U$4,-'Dash Board'!$C$19)</f>
        <v>108.80376961660664</v>
      </c>
      <c r="K3589" s="6">
        <f t="shared" ref="K3589:K3652" si="396">IF(F3589=1,SUMIFS($J$4:$J$7308,$D$4:$D$7308,"="&amp;YEAR(C3589),$E$4:$E$7308,"="&amp;MONTH(C3589)),0)</f>
        <v>0</v>
      </c>
      <c r="L3589" s="8">
        <f t="shared" ref="L3589:L3652" si="397">IF(G3589+H3589-J3589&lt;0,0,G3589+H3589-J3589)</f>
        <v>158800.00528480666</v>
      </c>
      <c r="N3589" s="8">
        <f t="shared" si="395"/>
        <v>87.041699930567944</v>
      </c>
      <c r="O3589" s="8">
        <f>IF(E3588&lt;&gt;E3589,SUM($N$4:N3589)-SUM($O$3:O3588),0)</f>
        <v>0</v>
      </c>
      <c r="P3589" s="6">
        <f>IF(B3589&gt;0,SUM($O$4:O3589)-SUM($P$3:P3588),0)</f>
        <v>0</v>
      </c>
      <c r="Q3589" s="6">
        <f t="shared" ref="Q3589:Q3652" si="398">I3589</f>
        <v>21.762069686038707</v>
      </c>
      <c r="R3589" s="8">
        <f>IF(E3588&lt;&gt;E3589,SUM($Q$4:Q3589)-SUM($R$3:R3588),0)</f>
        <v>0</v>
      </c>
      <c r="S3589" s="6">
        <f>IF(B3589&gt;0,SUM($R$4:R3589)-SUM($S$3:S3588),0)</f>
        <v>0</v>
      </c>
    </row>
    <row r="3590" spans="1:19">
      <c r="A3590">
        <f>IF(E3589&lt;&gt;E3590,COUNTIF($A$4:A3589,"&lt;&gt;0")+1,0)</f>
        <v>0</v>
      </c>
      <c r="B3590">
        <f>IF(A3590&lt;&gt;0,IF(MOD(A3590,3)=0,COUNTIF($B$4:B3589,"&lt;&gt;0")+1,0),0)</f>
        <v>0</v>
      </c>
      <c r="C3590" s="9">
        <f>'Dash Board'!$C$12+COUNT('Daily reducing balance'!$F$4:F3589)</f>
        <v>45316</v>
      </c>
      <c r="D3590">
        <f t="shared" si="392"/>
        <v>2024</v>
      </c>
      <c r="E3590">
        <f t="shared" si="393"/>
        <v>1</v>
      </c>
      <c r="F3590">
        <f>DAY('Dash Board'!$C$12+COUNT('Daily reducing balance'!$F$4:F3589))</f>
        <v>25</v>
      </c>
      <c r="G3590" s="8">
        <f t="shared" si="394"/>
        <v>158800.00528480666</v>
      </c>
      <c r="H3590" s="6">
        <f>G3590*'Dash Board'!$C$11/365</f>
        <v>45.682193301108761</v>
      </c>
      <c r="I3590" s="6">
        <f>H3590*'Dash Board'!$C$18/'Dash Board'!$C$11</f>
        <v>21.753425381480366</v>
      </c>
      <c r="J3590" s="6">
        <f>(G3590&gt;1)*PMT('Dash Board'!$C$11/365,$U$4,-'Dash Board'!$C$19)</f>
        <v>108.80376961660664</v>
      </c>
      <c r="K3590" s="6">
        <f t="shared" si="396"/>
        <v>0</v>
      </c>
      <c r="L3590" s="8">
        <f t="shared" si="397"/>
        <v>158736.88370849114</v>
      </c>
      <c r="N3590" s="8">
        <f t="shared" si="395"/>
        <v>87.050344235126275</v>
      </c>
      <c r="O3590" s="8">
        <f>IF(E3589&lt;&gt;E3590,SUM($N$4:N3590)-SUM($O$3:O3589),0)</f>
        <v>0</v>
      </c>
      <c r="P3590" s="6">
        <f>IF(B3590&gt;0,SUM($O$4:O3590)-SUM($P$3:P3589),0)</f>
        <v>0</v>
      </c>
      <c r="Q3590" s="6">
        <f t="shared" si="398"/>
        <v>21.753425381480366</v>
      </c>
      <c r="R3590" s="8">
        <f>IF(E3589&lt;&gt;E3590,SUM($Q$4:Q3590)-SUM($R$3:R3589),0)</f>
        <v>0</v>
      </c>
      <c r="S3590" s="6">
        <f>IF(B3590&gt;0,SUM($R$4:R3590)-SUM($S$3:S3589),0)</f>
        <v>0</v>
      </c>
    </row>
    <row r="3591" spans="1:19">
      <c r="A3591">
        <f>IF(E3590&lt;&gt;E3591,COUNTIF($A$4:A3590,"&lt;&gt;0")+1,0)</f>
        <v>0</v>
      </c>
      <c r="B3591">
        <f>IF(A3591&lt;&gt;0,IF(MOD(A3591,3)=0,COUNTIF($B$4:B3590,"&lt;&gt;0")+1,0),0)</f>
        <v>0</v>
      </c>
      <c r="C3591" s="9">
        <f>'Dash Board'!$C$12+COUNT('Daily reducing balance'!$F$4:F3590)</f>
        <v>45317</v>
      </c>
      <c r="D3591">
        <f t="shared" si="392"/>
        <v>2024</v>
      </c>
      <c r="E3591">
        <f t="shared" si="393"/>
        <v>1</v>
      </c>
      <c r="F3591">
        <f>DAY('Dash Board'!$C$12+COUNT('Daily reducing balance'!$F$4:F3590))</f>
        <v>26</v>
      </c>
      <c r="G3591" s="8">
        <f t="shared" si="394"/>
        <v>158736.88370849114</v>
      </c>
      <c r="H3591" s="6">
        <f>G3591*'Dash Board'!$C$11/365</f>
        <v>45.664035039428953</v>
      </c>
      <c r="I3591" s="6">
        <f>H3591*'Dash Board'!$C$18/'Dash Board'!$C$11</f>
        <v>21.744778590204266</v>
      </c>
      <c r="J3591" s="6">
        <f>(G3591&gt;1)*PMT('Dash Board'!$C$11/365,$U$4,-'Dash Board'!$C$19)</f>
        <v>108.80376961660664</v>
      </c>
      <c r="K3591" s="6">
        <f t="shared" si="396"/>
        <v>0</v>
      </c>
      <c r="L3591" s="8">
        <f t="shared" si="397"/>
        <v>158673.74397391395</v>
      </c>
      <c r="N3591" s="8">
        <f t="shared" si="395"/>
        <v>87.058991026402381</v>
      </c>
      <c r="O3591" s="8">
        <f>IF(E3590&lt;&gt;E3591,SUM($N$4:N3591)-SUM($O$3:O3590),0)</f>
        <v>0</v>
      </c>
      <c r="P3591" s="6">
        <f>IF(B3591&gt;0,SUM($O$4:O3591)-SUM($P$3:P3590),0)</f>
        <v>0</v>
      </c>
      <c r="Q3591" s="6">
        <f t="shared" si="398"/>
        <v>21.744778590204266</v>
      </c>
      <c r="R3591" s="8">
        <f>IF(E3590&lt;&gt;E3591,SUM($Q$4:Q3591)-SUM($R$3:R3590),0)</f>
        <v>0</v>
      </c>
      <c r="S3591" s="6">
        <f>IF(B3591&gt;0,SUM($R$4:R3591)-SUM($S$3:S3590),0)</f>
        <v>0</v>
      </c>
    </row>
    <row r="3592" spans="1:19">
      <c r="A3592">
        <f>IF(E3591&lt;&gt;E3592,COUNTIF($A$4:A3591,"&lt;&gt;0")+1,0)</f>
        <v>0</v>
      </c>
      <c r="B3592">
        <f>IF(A3592&lt;&gt;0,IF(MOD(A3592,3)=0,COUNTIF($B$4:B3591,"&lt;&gt;0")+1,0),0)</f>
        <v>0</v>
      </c>
      <c r="C3592" s="9">
        <f>'Dash Board'!$C$12+COUNT('Daily reducing balance'!$F$4:F3591)</f>
        <v>45318</v>
      </c>
      <c r="D3592">
        <f t="shared" si="392"/>
        <v>2024</v>
      </c>
      <c r="E3592">
        <f t="shared" si="393"/>
        <v>1</v>
      </c>
      <c r="F3592">
        <f>DAY('Dash Board'!$C$12+COUNT('Daily reducing balance'!$F$4:F3591))</f>
        <v>27</v>
      </c>
      <c r="G3592" s="8">
        <f t="shared" si="394"/>
        <v>158673.74397391395</v>
      </c>
      <c r="H3592" s="6">
        <f>G3592*'Dash Board'!$C$11/365</f>
        <v>45.645871554139632</v>
      </c>
      <c r="I3592" s="6">
        <f>H3592*'Dash Board'!$C$18/'Dash Board'!$C$11</f>
        <v>21.736129311495063</v>
      </c>
      <c r="J3592" s="6">
        <f>(G3592&gt;1)*PMT('Dash Board'!$C$11/365,$U$4,-'Dash Board'!$C$19)</f>
        <v>108.80376961660664</v>
      </c>
      <c r="K3592" s="6">
        <f t="shared" si="396"/>
        <v>0</v>
      </c>
      <c r="L3592" s="8">
        <f t="shared" si="397"/>
        <v>158610.58607585149</v>
      </c>
      <c r="N3592" s="8">
        <f t="shared" si="395"/>
        <v>87.067640305111581</v>
      </c>
      <c r="O3592" s="8">
        <f>IF(E3591&lt;&gt;E3592,SUM($N$4:N3592)-SUM($O$3:O3591),0)</f>
        <v>0</v>
      </c>
      <c r="P3592" s="6">
        <f>IF(B3592&gt;0,SUM($O$4:O3592)-SUM($P$3:P3591),0)</f>
        <v>0</v>
      </c>
      <c r="Q3592" s="6">
        <f t="shared" si="398"/>
        <v>21.736129311495063</v>
      </c>
      <c r="R3592" s="8">
        <f>IF(E3591&lt;&gt;E3592,SUM($Q$4:Q3592)-SUM($R$3:R3591),0)</f>
        <v>0</v>
      </c>
      <c r="S3592" s="6">
        <f>IF(B3592&gt;0,SUM($R$4:R3592)-SUM($S$3:S3591),0)</f>
        <v>0</v>
      </c>
    </row>
    <row r="3593" spans="1:19">
      <c r="A3593">
        <f>IF(E3592&lt;&gt;E3593,COUNTIF($A$4:A3592,"&lt;&gt;0")+1,0)</f>
        <v>0</v>
      </c>
      <c r="B3593">
        <f>IF(A3593&lt;&gt;0,IF(MOD(A3593,3)=0,COUNTIF($B$4:B3592,"&lt;&gt;0")+1,0),0)</f>
        <v>0</v>
      </c>
      <c r="C3593" s="9">
        <f>'Dash Board'!$C$12+COUNT('Daily reducing balance'!$F$4:F3592)</f>
        <v>45319</v>
      </c>
      <c r="D3593">
        <f t="shared" si="392"/>
        <v>2024</v>
      </c>
      <c r="E3593">
        <f t="shared" si="393"/>
        <v>1</v>
      </c>
      <c r="F3593">
        <f>DAY('Dash Board'!$C$12+COUNT('Daily reducing balance'!$F$4:F3592))</f>
        <v>28</v>
      </c>
      <c r="G3593" s="8">
        <f t="shared" si="394"/>
        <v>158610.58607585149</v>
      </c>
      <c r="H3593" s="6">
        <f>G3593*'Dash Board'!$C$11/365</f>
        <v>45.627702843738099</v>
      </c>
      <c r="I3593" s="6">
        <f>H3593*'Dash Board'!$C$18/'Dash Board'!$C$11</f>
        <v>21.727477544637193</v>
      </c>
      <c r="J3593" s="6">
        <f>(G3593&gt;1)*PMT('Dash Board'!$C$11/365,$U$4,-'Dash Board'!$C$19)</f>
        <v>108.80376961660664</v>
      </c>
      <c r="K3593" s="6">
        <f t="shared" si="396"/>
        <v>0</v>
      </c>
      <c r="L3593" s="8">
        <f t="shared" si="397"/>
        <v>158547.41000907862</v>
      </c>
      <c r="N3593" s="8">
        <f t="shared" si="395"/>
        <v>87.076292071969448</v>
      </c>
      <c r="O3593" s="8">
        <f>IF(E3592&lt;&gt;E3593,SUM($N$4:N3593)-SUM($O$3:O3592),0)</f>
        <v>0</v>
      </c>
      <c r="P3593" s="6">
        <f>IF(B3593&gt;0,SUM($O$4:O3593)-SUM($P$3:P3592),0)</f>
        <v>0</v>
      </c>
      <c r="Q3593" s="6">
        <f t="shared" si="398"/>
        <v>21.727477544637193</v>
      </c>
      <c r="R3593" s="8">
        <f>IF(E3592&lt;&gt;E3593,SUM($Q$4:Q3593)-SUM($R$3:R3592),0)</f>
        <v>0</v>
      </c>
      <c r="S3593" s="6">
        <f>IF(B3593&gt;0,SUM($R$4:R3593)-SUM($S$3:S3592),0)</f>
        <v>0</v>
      </c>
    </row>
    <row r="3594" spans="1:19">
      <c r="A3594">
        <f>IF(E3593&lt;&gt;E3594,COUNTIF($A$4:A3593,"&lt;&gt;0")+1,0)</f>
        <v>0</v>
      </c>
      <c r="B3594">
        <f>IF(A3594&lt;&gt;0,IF(MOD(A3594,3)=0,COUNTIF($B$4:B3593,"&lt;&gt;0")+1,0),0)</f>
        <v>0</v>
      </c>
      <c r="C3594" s="9">
        <f>'Dash Board'!$C$12+COUNT('Daily reducing balance'!$F$4:F3593)</f>
        <v>45320</v>
      </c>
      <c r="D3594">
        <f t="shared" si="392"/>
        <v>2024</v>
      </c>
      <c r="E3594">
        <f t="shared" si="393"/>
        <v>1</v>
      </c>
      <c r="F3594">
        <f>DAY('Dash Board'!$C$12+COUNT('Daily reducing balance'!$F$4:F3593))</f>
        <v>29</v>
      </c>
      <c r="G3594" s="8">
        <f t="shared" si="394"/>
        <v>158547.41000907862</v>
      </c>
      <c r="H3594" s="6">
        <f>G3594*'Dash Board'!$C$11/365</f>
        <v>45.609528906721245</v>
      </c>
      <c r="I3594" s="6">
        <f>H3594*'Dash Board'!$C$18/'Dash Board'!$C$11</f>
        <v>21.71882328891488</v>
      </c>
      <c r="J3594" s="6">
        <f>(G3594&gt;1)*PMT('Dash Board'!$C$11/365,$U$4,-'Dash Board'!$C$19)</f>
        <v>108.80376961660664</v>
      </c>
      <c r="K3594" s="6">
        <f t="shared" si="396"/>
        <v>0</v>
      </c>
      <c r="L3594" s="8">
        <f t="shared" si="397"/>
        <v>158484.21576836874</v>
      </c>
      <c r="N3594" s="8">
        <f t="shared" si="395"/>
        <v>87.084946327691767</v>
      </c>
      <c r="O3594" s="8">
        <f>IF(E3593&lt;&gt;E3594,SUM($N$4:N3594)-SUM($O$3:O3593),0)</f>
        <v>0</v>
      </c>
      <c r="P3594" s="6">
        <f>IF(B3594&gt;0,SUM($O$4:O3594)-SUM($P$3:P3593),0)</f>
        <v>0</v>
      </c>
      <c r="Q3594" s="6">
        <f t="shared" si="398"/>
        <v>21.71882328891488</v>
      </c>
      <c r="R3594" s="8">
        <f>IF(E3593&lt;&gt;E3594,SUM($Q$4:Q3594)-SUM($R$3:R3593),0)</f>
        <v>0</v>
      </c>
      <c r="S3594" s="6">
        <f>IF(B3594&gt;0,SUM($R$4:R3594)-SUM($S$3:S3593),0)</f>
        <v>0</v>
      </c>
    </row>
    <row r="3595" spans="1:19">
      <c r="A3595">
        <f>IF(E3594&lt;&gt;E3595,COUNTIF($A$4:A3594,"&lt;&gt;0")+1,0)</f>
        <v>0</v>
      </c>
      <c r="B3595">
        <f>IF(A3595&lt;&gt;0,IF(MOD(A3595,3)=0,COUNTIF($B$4:B3594,"&lt;&gt;0")+1,0),0)</f>
        <v>0</v>
      </c>
      <c r="C3595" s="9">
        <f>'Dash Board'!$C$12+COUNT('Daily reducing balance'!$F$4:F3594)</f>
        <v>45321</v>
      </c>
      <c r="D3595">
        <f t="shared" si="392"/>
        <v>2024</v>
      </c>
      <c r="E3595">
        <f t="shared" si="393"/>
        <v>1</v>
      </c>
      <c r="F3595">
        <f>DAY('Dash Board'!$C$12+COUNT('Daily reducing balance'!$F$4:F3594))</f>
        <v>30</v>
      </c>
      <c r="G3595" s="8">
        <f t="shared" si="394"/>
        <v>158484.21576836874</v>
      </c>
      <c r="H3595" s="6">
        <f>G3595*'Dash Board'!$C$11/365</f>
        <v>45.591349741585525</v>
      </c>
      <c r="I3595" s="6">
        <f>H3595*'Dash Board'!$C$18/'Dash Board'!$C$11</f>
        <v>21.710166543612154</v>
      </c>
      <c r="J3595" s="6">
        <f>(G3595&gt;1)*PMT('Dash Board'!$C$11/365,$U$4,-'Dash Board'!$C$19)</f>
        <v>108.80376961660664</v>
      </c>
      <c r="K3595" s="6">
        <f t="shared" si="396"/>
        <v>0</v>
      </c>
      <c r="L3595" s="8">
        <f t="shared" si="397"/>
        <v>158421.00334849372</v>
      </c>
      <c r="N3595" s="8">
        <f t="shared" si="395"/>
        <v>87.093603072994483</v>
      </c>
      <c r="O3595" s="8">
        <f>IF(E3594&lt;&gt;E3595,SUM($N$4:N3595)-SUM($O$3:O3594),0)</f>
        <v>0</v>
      </c>
      <c r="P3595" s="6">
        <f>IF(B3595&gt;0,SUM($O$4:O3595)-SUM($P$3:P3594),0)</f>
        <v>0</v>
      </c>
      <c r="Q3595" s="6">
        <f t="shared" si="398"/>
        <v>21.710166543612154</v>
      </c>
      <c r="R3595" s="8">
        <f>IF(E3594&lt;&gt;E3595,SUM($Q$4:Q3595)-SUM($R$3:R3594),0)</f>
        <v>0</v>
      </c>
      <c r="S3595" s="6">
        <f>IF(B3595&gt;0,SUM($R$4:R3595)-SUM($S$3:S3594),0)</f>
        <v>0</v>
      </c>
    </row>
    <row r="3596" spans="1:19">
      <c r="A3596">
        <f>IF(E3595&lt;&gt;E3596,COUNTIF($A$4:A3595,"&lt;&gt;0")+1,0)</f>
        <v>0</v>
      </c>
      <c r="B3596">
        <f>IF(A3596&lt;&gt;0,IF(MOD(A3596,3)=0,COUNTIF($B$4:B3595,"&lt;&gt;0")+1,0),0)</f>
        <v>0</v>
      </c>
      <c r="C3596" s="9">
        <f>'Dash Board'!$C$12+COUNT('Daily reducing balance'!$F$4:F3595)</f>
        <v>45322</v>
      </c>
      <c r="D3596">
        <f t="shared" si="392"/>
        <v>2024</v>
      </c>
      <c r="E3596">
        <f t="shared" si="393"/>
        <v>1</v>
      </c>
      <c r="F3596">
        <f>DAY('Dash Board'!$C$12+COUNT('Daily reducing balance'!$F$4:F3595))</f>
        <v>31</v>
      </c>
      <c r="G3596" s="8">
        <f t="shared" si="394"/>
        <v>158421.00334849372</v>
      </c>
      <c r="H3596" s="6">
        <f>G3596*'Dash Board'!$C$11/365</f>
        <v>45.573165346826954</v>
      </c>
      <c r="I3596" s="6">
        <f>H3596*'Dash Board'!$C$18/'Dash Board'!$C$11</f>
        <v>21.701507308012836</v>
      </c>
      <c r="J3596" s="6">
        <f>(G3596&gt;1)*PMT('Dash Board'!$C$11/365,$U$4,-'Dash Board'!$C$19)</f>
        <v>108.80376961660664</v>
      </c>
      <c r="K3596" s="6">
        <f t="shared" si="396"/>
        <v>0</v>
      </c>
      <c r="L3596" s="8">
        <f t="shared" si="397"/>
        <v>158357.77274422394</v>
      </c>
      <c r="N3596" s="8">
        <f t="shared" si="395"/>
        <v>87.102262308593808</v>
      </c>
      <c r="O3596" s="8">
        <f>IF(E3595&lt;&gt;E3596,SUM($N$4:N3596)-SUM($O$3:O3595),0)</f>
        <v>0</v>
      </c>
      <c r="P3596" s="6">
        <f>IF(B3596&gt;0,SUM($O$4:O3596)-SUM($P$3:P3595),0)</f>
        <v>0</v>
      </c>
      <c r="Q3596" s="6">
        <f t="shared" si="398"/>
        <v>21.701507308012836</v>
      </c>
      <c r="R3596" s="8">
        <f>IF(E3595&lt;&gt;E3596,SUM($Q$4:Q3596)-SUM($R$3:R3595),0)</f>
        <v>0</v>
      </c>
      <c r="S3596" s="6">
        <f>IF(B3596&gt;0,SUM($R$4:R3596)-SUM($S$3:S3595),0)</f>
        <v>0</v>
      </c>
    </row>
    <row r="3597" spans="1:19">
      <c r="A3597">
        <f>IF(E3596&lt;&gt;E3597,COUNTIF($A$4:A3596,"&lt;&gt;0")+1,0)</f>
        <v>118</v>
      </c>
      <c r="B3597">
        <f>IF(A3597&lt;&gt;0,IF(MOD(A3597,3)=0,COUNTIF($B$4:B3596,"&lt;&gt;0")+1,0),0)</f>
        <v>0</v>
      </c>
      <c r="C3597" s="9">
        <f>'Dash Board'!$C$12+COUNT('Daily reducing balance'!$F$4:F3596)</f>
        <v>45323</v>
      </c>
      <c r="D3597">
        <f t="shared" si="392"/>
        <v>2024</v>
      </c>
      <c r="E3597">
        <f t="shared" si="393"/>
        <v>2</v>
      </c>
      <c r="F3597">
        <f>DAY('Dash Board'!$C$12+COUNT('Daily reducing balance'!$F$4:F3596))</f>
        <v>1</v>
      </c>
      <c r="G3597" s="8">
        <f t="shared" si="394"/>
        <v>158357.77274422394</v>
      </c>
      <c r="H3597" s="6">
        <f>G3597*'Dash Board'!$C$11/365</f>
        <v>45.55497572094113</v>
      </c>
      <c r="I3597" s="6">
        <f>H3597*'Dash Board'!$C$18/'Dash Board'!$C$11</f>
        <v>21.69284558140054</v>
      </c>
      <c r="J3597" s="6">
        <f>(G3597&gt;1)*PMT('Dash Board'!$C$11/365,$U$4,-'Dash Board'!$C$19)</f>
        <v>108.80376961660664</v>
      </c>
      <c r="K3597" s="6">
        <f t="shared" si="396"/>
        <v>3155.3093188815915</v>
      </c>
      <c r="L3597" s="8">
        <f t="shared" si="397"/>
        <v>158294.52395032826</v>
      </c>
      <c r="N3597" s="8">
        <f t="shared" si="395"/>
        <v>87.110924035206097</v>
      </c>
      <c r="O3597" s="8">
        <f>IF(E3596&lt;&gt;E3597,SUM($N$4:N3597)-SUM($O$3:O3596),0)</f>
        <v>2696.4221168136573</v>
      </c>
      <c r="P3597" s="6">
        <f>IF(B3597&gt;0,SUM($O$4:O3597)-SUM($P$3:P3596),0)</f>
        <v>0</v>
      </c>
      <c r="Q3597" s="6">
        <f t="shared" si="398"/>
        <v>21.69284558140054</v>
      </c>
      <c r="R3597" s="8">
        <f>IF(E3596&lt;&gt;E3597,SUM($Q$4:Q3597)-SUM($R$3:R3596),0)</f>
        <v>676.49474130095041</v>
      </c>
      <c r="S3597" s="6">
        <f>IF(B3597&gt;0,SUM($R$4:R3597)-SUM($S$3:S3596),0)</f>
        <v>0</v>
      </c>
    </row>
    <row r="3598" spans="1:19">
      <c r="A3598">
        <f>IF(E3597&lt;&gt;E3598,COUNTIF($A$4:A3597,"&lt;&gt;0")+1,0)</f>
        <v>0</v>
      </c>
      <c r="B3598">
        <f>IF(A3598&lt;&gt;0,IF(MOD(A3598,3)=0,COUNTIF($B$4:B3597,"&lt;&gt;0")+1,0),0)</f>
        <v>0</v>
      </c>
      <c r="C3598" s="9">
        <f>'Dash Board'!$C$12+COUNT('Daily reducing balance'!$F$4:F3597)</f>
        <v>45324</v>
      </c>
      <c r="D3598">
        <f t="shared" si="392"/>
        <v>2024</v>
      </c>
      <c r="E3598">
        <f t="shared" si="393"/>
        <v>2</v>
      </c>
      <c r="F3598">
        <f>DAY('Dash Board'!$C$12+COUNT('Daily reducing balance'!$F$4:F3597))</f>
        <v>2</v>
      </c>
      <c r="G3598" s="8">
        <f t="shared" si="394"/>
        <v>158294.52395032826</v>
      </c>
      <c r="H3598" s="6">
        <f>G3598*'Dash Board'!$C$11/365</f>
        <v>45.5367808624232</v>
      </c>
      <c r="I3598" s="6">
        <f>H3598*'Dash Board'!$C$18/'Dash Board'!$C$11</f>
        <v>21.68418136305867</v>
      </c>
      <c r="J3598" s="6">
        <f>(G3598&gt;1)*PMT('Dash Board'!$C$11/365,$U$4,-'Dash Board'!$C$19)</f>
        <v>108.80376961660664</v>
      </c>
      <c r="K3598" s="6">
        <f t="shared" si="396"/>
        <v>0</v>
      </c>
      <c r="L3598" s="8">
        <f t="shared" si="397"/>
        <v>158231.25696157408</v>
      </c>
      <c r="N3598" s="8">
        <f t="shared" si="395"/>
        <v>87.119588253547974</v>
      </c>
      <c r="O3598" s="8">
        <f>IF(E3597&lt;&gt;E3598,SUM($N$4:N3598)-SUM($O$3:O3597),0)</f>
        <v>0</v>
      </c>
      <c r="P3598" s="6">
        <f>IF(B3598&gt;0,SUM($O$4:O3598)-SUM($P$3:P3597),0)</f>
        <v>0</v>
      </c>
      <c r="Q3598" s="6">
        <f t="shared" si="398"/>
        <v>21.68418136305867</v>
      </c>
      <c r="R3598" s="8">
        <f>IF(E3597&lt;&gt;E3598,SUM($Q$4:Q3598)-SUM($R$3:R3597),0)</f>
        <v>0</v>
      </c>
      <c r="S3598" s="6">
        <f>IF(B3598&gt;0,SUM($R$4:R3598)-SUM($S$3:S3597),0)</f>
        <v>0</v>
      </c>
    </row>
    <row r="3599" spans="1:19">
      <c r="A3599">
        <f>IF(E3598&lt;&gt;E3599,COUNTIF($A$4:A3598,"&lt;&gt;0")+1,0)</f>
        <v>0</v>
      </c>
      <c r="B3599">
        <f>IF(A3599&lt;&gt;0,IF(MOD(A3599,3)=0,COUNTIF($B$4:B3598,"&lt;&gt;0")+1,0),0)</f>
        <v>0</v>
      </c>
      <c r="C3599" s="9">
        <f>'Dash Board'!$C$12+COUNT('Daily reducing balance'!$F$4:F3598)</f>
        <v>45325</v>
      </c>
      <c r="D3599">
        <f t="shared" si="392"/>
        <v>2024</v>
      </c>
      <c r="E3599">
        <f t="shared" si="393"/>
        <v>2</v>
      </c>
      <c r="F3599">
        <f>DAY('Dash Board'!$C$12+COUNT('Daily reducing balance'!$F$4:F3598))</f>
        <v>3</v>
      </c>
      <c r="G3599" s="8">
        <f t="shared" si="394"/>
        <v>158231.25696157408</v>
      </c>
      <c r="H3599" s="6">
        <f>G3599*'Dash Board'!$C$11/365</f>
        <v>45.518580769767887</v>
      </c>
      <c r="I3599" s="6">
        <f>H3599*'Dash Board'!$C$18/'Dash Board'!$C$11</f>
        <v>21.675514652270422</v>
      </c>
      <c r="J3599" s="6">
        <f>(G3599&gt;1)*PMT('Dash Board'!$C$11/365,$U$4,-'Dash Board'!$C$19)</f>
        <v>108.80376961660664</v>
      </c>
      <c r="K3599" s="6">
        <f t="shared" si="396"/>
        <v>0</v>
      </c>
      <c r="L3599" s="8">
        <f t="shared" si="397"/>
        <v>158167.97177272724</v>
      </c>
      <c r="N3599" s="8">
        <f t="shared" si="395"/>
        <v>87.128254964336222</v>
      </c>
      <c r="O3599" s="8">
        <f>IF(E3598&lt;&gt;E3599,SUM($N$4:N3599)-SUM($O$3:O3598),0)</f>
        <v>0</v>
      </c>
      <c r="P3599" s="6">
        <f>IF(B3599&gt;0,SUM($O$4:O3599)-SUM($P$3:P3598),0)</f>
        <v>0</v>
      </c>
      <c r="Q3599" s="6">
        <f t="shared" si="398"/>
        <v>21.675514652270422</v>
      </c>
      <c r="R3599" s="8">
        <f>IF(E3598&lt;&gt;E3599,SUM($Q$4:Q3599)-SUM($R$3:R3598),0)</f>
        <v>0</v>
      </c>
      <c r="S3599" s="6">
        <f>IF(B3599&gt;0,SUM($R$4:R3599)-SUM($S$3:S3598),0)</f>
        <v>0</v>
      </c>
    </row>
    <row r="3600" spans="1:19">
      <c r="A3600">
        <f>IF(E3599&lt;&gt;E3600,COUNTIF($A$4:A3599,"&lt;&gt;0")+1,0)</f>
        <v>0</v>
      </c>
      <c r="B3600">
        <f>IF(A3600&lt;&gt;0,IF(MOD(A3600,3)=0,COUNTIF($B$4:B3599,"&lt;&gt;0")+1,0),0)</f>
        <v>0</v>
      </c>
      <c r="C3600" s="9">
        <f>'Dash Board'!$C$12+COUNT('Daily reducing balance'!$F$4:F3599)</f>
        <v>45326</v>
      </c>
      <c r="D3600">
        <f t="shared" si="392"/>
        <v>2024</v>
      </c>
      <c r="E3600">
        <f t="shared" si="393"/>
        <v>2</v>
      </c>
      <c r="F3600">
        <f>DAY('Dash Board'!$C$12+COUNT('Daily reducing balance'!$F$4:F3599))</f>
        <v>4</v>
      </c>
      <c r="G3600" s="8">
        <f t="shared" si="394"/>
        <v>158167.97177272724</v>
      </c>
      <c r="H3600" s="6">
        <f>G3600*'Dash Board'!$C$11/365</f>
        <v>45.50037544146948</v>
      </c>
      <c r="I3600" s="6">
        <f>H3600*'Dash Board'!$C$18/'Dash Board'!$C$11</f>
        <v>21.666845448318803</v>
      </c>
      <c r="J3600" s="6">
        <f>(G3600&gt;1)*PMT('Dash Board'!$C$11/365,$U$4,-'Dash Board'!$C$19)</f>
        <v>108.80376961660664</v>
      </c>
      <c r="K3600" s="6">
        <f t="shared" si="396"/>
        <v>0</v>
      </c>
      <c r="L3600" s="8">
        <f t="shared" si="397"/>
        <v>158104.6683785521</v>
      </c>
      <c r="N3600" s="8">
        <f t="shared" si="395"/>
        <v>87.136924168287834</v>
      </c>
      <c r="O3600" s="8">
        <f>IF(E3599&lt;&gt;E3600,SUM($N$4:N3600)-SUM($O$3:O3599),0)</f>
        <v>0</v>
      </c>
      <c r="P3600" s="6">
        <f>IF(B3600&gt;0,SUM($O$4:O3600)-SUM($P$3:P3599),0)</f>
        <v>0</v>
      </c>
      <c r="Q3600" s="6">
        <f t="shared" si="398"/>
        <v>21.666845448318803</v>
      </c>
      <c r="R3600" s="8">
        <f>IF(E3599&lt;&gt;E3600,SUM($Q$4:Q3600)-SUM($R$3:R3599),0)</f>
        <v>0</v>
      </c>
      <c r="S3600" s="6">
        <f>IF(B3600&gt;0,SUM($R$4:R3600)-SUM($S$3:S3599),0)</f>
        <v>0</v>
      </c>
    </row>
    <row r="3601" spans="1:19">
      <c r="A3601">
        <f>IF(E3600&lt;&gt;E3601,COUNTIF($A$4:A3600,"&lt;&gt;0")+1,0)</f>
        <v>0</v>
      </c>
      <c r="B3601">
        <f>IF(A3601&lt;&gt;0,IF(MOD(A3601,3)=0,COUNTIF($B$4:B3600,"&lt;&gt;0")+1,0),0)</f>
        <v>0</v>
      </c>
      <c r="C3601" s="9">
        <f>'Dash Board'!$C$12+COUNT('Daily reducing balance'!$F$4:F3600)</f>
        <v>45327</v>
      </c>
      <c r="D3601">
        <f t="shared" si="392"/>
        <v>2024</v>
      </c>
      <c r="E3601">
        <f t="shared" si="393"/>
        <v>2</v>
      </c>
      <c r="F3601">
        <f>DAY('Dash Board'!$C$12+COUNT('Daily reducing balance'!$F$4:F3600))</f>
        <v>5</v>
      </c>
      <c r="G3601" s="8">
        <f t="shared" si="394"/>
        <v>158104.6683785521</v>
      </c>
      <c r="H3601" s="6">
        <f>G3601*'Dash Board'!$C$11/365</f>
        <v>45.482164876021834</v>
      </c>
      <c r="I3601" s="6">
        <f>H3601*'Dash Board'!$C$18/'Dash Board'!$C$11</f>
        <v>21.65817375048659</v>
      </c>
      <c r="J3601" s="6">
        <f>(G3601&gt;1)*PMT('Dash Board'!$C$11/365,$U$4,-'Dash Board'!$C$19)</f>
        <v>108.80376961660664</v>
      </c>
      <c r="K3601" s="6">
        <f t="shared" si="396"/>
        <v>0</v>
      </c>
      <c r="L3601" s="8">
        <f t="shared" si="397"/>
        <v>158041.3467738115</v>
      </c>
      <c r="N3601" s="8">
        <f t="shared" si="395"/>
        <v>87.145595866120061</v>
      </c>
      <c r="O3601" s="8">
        <f>IF(E3600&lt;&gt;E3601,SUM($N$4:N3601)-SUM($O$3:O3600),0)</f>
        <v>0</v>
      </c>
      <c r="P3601" s="6">
        <f>IF(B3601&gt;0,SUM($O$4:O3601)-SUM($P$3:P3600),0)</f>
        <v>0</v>
      </c>
      <c r="Q3601" s="6">
        <f t="shared" si="398"/>
        <v>21.65817375048659</v>
      </c>
      <c r="R3601" s="8">
        <f>IF(E3600&lt;&gt;E3601,SUM($Q$4:Q3601)-SUM($R$3:R3600),0)</f>
        <v>0</v>
      </c>
      <c r="S3601" s="6">
        <f>IF(B3601&gt;0,SUM($R$4:R3601)-SUM($S$3:S3600),0)</f>
        <v>0</v>
      </c>
    </row>
    <row r="3602" spans="1:19">
      <c r="A3602">
        <f>IF(E3601&lt;&gt;E3602,COUNTIF($A$4:A3601,"&lt;&gt;0")+1,0)</f>
        <v>0</v>
      </c>
      <c r="B3602">
        <f>IF(A3602&lt;&gt;0,IF(MOD(A3602,3)=0,COUNTIF($B$4:B3601,"&lt;&gt;0")+1,0),0)</f>
        <v>0</v>
      </c>
      <c r="C3602" s="9">
        <f>'Dash Board'!$C$12+COUNT('Daily reducing balance'!$F$4:F3601)</f>
        <v>45328</v>
      </c>
      <c r="D3602">
        <f t="shared" si="392"/>
        <v>2024</v>
      </c>
      <c r="E3602">
        <f t="shared" si="393"/>
        <v>2</v>
      </c>
      <c r="F3602">
        <f>DAY('Dash Board'!$C$12+COUNT('Daily reducing balance'!$F$4:F3601))</f>
        <v>6</v>
      </c>
      <c r="G3602" s="8">
        <f t="shared" si="394"/>
        <v>158041.3467738115</v>
      </c>
      <c r="H3602" s="6">
        <f>G3602*'Dash Board'!$C$11/365</f>
        <v>45.463949071918378</v>
      </c>
      <c r="I3602" s="6">
        <f>H3602*'Dash Board'!$C$18/'Dash Board'!$C$11</f>
        <v>21.649499558056373</v>
      </c>
      <c r="J3602" s="6">
        <f>(G3602&gt;1)*PMT('Dash Board'!$C$11/365,$U$4,-'Dash Board'!$C$19)</f>
        <v>108.80376961660664</v>
      </c>
      <c r="K3602" s="6">
        <f t="shared" si="396"/>
        <v>0</v>
      </c>
      <c r="L3602" s="8">
        <f t="shared" si="397"/>
        <v>157978.0069532668</v>
      </c>
      <c r="N3602" s="8">
        <f t="shared" si="395"/>
        <v>87.154270058550267</v>
      </c>
      <c r="O3602" s="8">
        <f>IF(E3601&lt;&gt;E3602,SUM($N$4:N3602)-SUM($O$3:O3601),0)</f>
        <v>0</v>
      </c>
      <c r="P3602" s="6">
        <f>IF(B3602&gt;0,SUM($O$4:O3602)-SUM($P$3:P3601),0)</f>
        <v>0</v>
      </c>
      <c r="Q3602" s="6">
        <f t="shared" si="398"/>
        <v>21.649499558056373</v>
      </c>
      <c r="R3602" s="8">
        <f>IF(E3601&lt;&gt;E3602,SUM($Q$4:Q3602)-SUM($R$3:R3601),0)</f>
        <v>0</v>
      </c>
      <c r="S3602" s="6">
        <f>IF(B3602&gt;0,SUM($R$4:R3602)-SUM($S$3:S3601),0)</f>
        <v>0</v>
      </c>
    </row>
    <row r="3603" spans="1:19">
      <c r="A3603">
        <f>IF(E3602&lt;&gt;E3603,COUNTIF($A$4:A3602,"&lt;&gt;0")+1,0)</f>
        <v>0</v>
      </c>
      <c r="B3603">
        <f>IF(A3603&lt;&gt;0,IF(MOD(A3603,3)=0,COUNTIF($B$4:B3602,"&lt;&gt;0")+1,0),0)</f>
        <v>0</v>
      </c>
      <c r="C3603" s="9">
        <f>'Dash Board'!$C$12+COUNT('Daily reducing balance'!$F$4:F3602)</f>
        <v>45329</v>
      </c>
      <c r="D3603">
        <f t="shared" si="392"/>
        <v>2024</v>
      </c>
      <c r="E3603">
        <f t="shared" si="393"/>
        <v>2</v>
      </c>
      <c r="F3603">
        <f>DAY('Dash Board'!$C$12+COUNT('Daily reducing balance'!$F$4:F3602))</f>
        <v>7</v>
      </c>
      <c r="G3603" s="8">
        <f t="shared" si="394"/>
        <v>157978.0069532668</v>
      </c>
      <c r="H3603" s="6">
        <f>G3603*'Dash Board'!$C$11/365</f>
        <v>45.445728027652095</v>
      </c>
      <c r="I3603" s="6">
        <f>H3603*'Dash Board'!$C$18/'Dash Board'!$C$11</f>
        <v>21.640822870310522</v>
      </c>
      <c r="J3603" s="6">
        <f>(G3603&gt;1)*PMT('Dash Board'!$C$11/365,$U$4,-'Dash Board'!$C$19)</f>
        <v>108.80376961660664</v>
      </c>
      <c r="K3603" s="6">
        <f t="shared" si="396"/>
        <v>0</v>
      </c>
      <c r="L3603" s="8">
        <f t="shared" si="397"/>
        <v>157914.64891167782</v>
      </c>
      <c r="N3603" s="8">
        <f t="shared" si="395"/>
        <v>87.162946746296114</v>
      </c>
      <c r="O3603" s="8">
        <f>IF(E3602&lt;&gt;E3603,SUM($N$4:N3603)-SUM($O$3:O3602),0)</f>
        <v>0</v>
      </c>
      <c r="P3603" s="6">
        <f>IF(B3603&gt;0,SUM($O$4:O3603)-SUM($P$3:P3602),0)</f>
        <v>0</v>
      </c>
      <c r="Q3603" s="6">
        <f t="shared" si="398"/>
        <v>21.640822870310522</v>
      </c>
      <c r="R3603" s="8">
        <f>IF(E3602&lt;&gt;E3603,SUM($Q$4:Q3603)-SUM($R$3:R3602),0)</f>
        <v>0</v>
      </c>
      <c r="S3603" s="6">
        <f>IF(B3603&gt;0,SUM($R$4:R3603)-SUM($S$3:S3602),0)</f>
        <v>0</v>
      </c>
    </row>
    <row r="3604" spans="1:19">
      <c r="A3604">
        <f>IF(E3603&lt;&gt;E3604,COUNTIF($A$4:A3603,"&lt;&gt;0")+1,0)</f>
        <v>0</v>
      </c>
      <c r="B3604">
        <f>IF(A3604&lt;&gt;0,IF(MOD(A3604,3)=0,COUNTIF($B$4:B3603,"&lt;&gt;0")+1,0),0)</f>
        <v>0</v>
      </c>
      <c r="C3604" s="9">
        <f>'Dash Board'!$C$12+COUNT('Daily reducing balance'!$F$4:F3603)</f>
        <v>45330</v>
      </c>
      <c r="D3604">
        <f t="shared" si="392"/>
        <v>2024</v>
      </c>
      <c r="E3604">
        <f t="shared" si="393"/>
        <v>2</v>
      </c>
      <c r="F3604">
        <f>DAY('Dash Board'!$C$12+COUNT('Daily reducing balance'!$F$4:F3603))</f>
        <v>8</v>
      </c>
      <c r="G3604" s="8">
        <f t="shared" si="394"/>
        <v>157914.64891167782</v>
      </c>
      <c r="H3604" s="6">
        <f>G3604*'Dash Board'!$C$11/365</f>
        <v>45.427501741715538</v>
      </c>
      <c r="I3604" s="6">
        <f>H3604*'Dash Board'!$C$18/'Dash Board'!$C$11</f>
        <v>21.632143686531212</v>
      </c>
      <c r="J3604" s="6">
        <f>(G3604&gt;1)*PMT('Dash Board'!$C$11/365,$U$4,-'Dash Board'!$C$19)</f>
        <v>108.80376961660664</v>
      </c>
      <c r="K3604" s="6">
        <f t="shared" si="396"/>
        <v>0</v>
      </c>
      <c r="L3604" s="8">
        <f t="shared" si="397"/>
        <v>157851.27264380292</v>
      </c>
      <c r="N3604" s="8">
        <f t="shared" si="395"/>
        <v>87.171625930075436</v>
      </c>
      <c r="O3604" s="8">
        <f>IF(E3603&lt;&gt;E3604,SUM($N$4:N3604)-SUM($O$3:O3603),0)</f>
        <v>0</v>
      </c>
      <c r="P3604" s="6">
        <f>IF(B3604&gt;0,SUM($O$4:O3604)-SUM($P$3:P3603),0)</f>
        <v>0</v>
      </c>
      <c r="Q3604" s="6">
        <f t="shared" si="398"/>
        <v>21.632143686531212</v>
      </c>
      <c r="R3604" s="8">
        <f>IF(E3603&lt;&gt;E3604,SUM($Q$4:Q3604)-SUM($R$3:R3603),0)</f>
        <v>0</v>
      </c>
      <c r="S3604" s="6">
        <f>IF(B3604&gt;0,SUM($R$4:R3604)-SUM($S$3:S3603),0)</f>
        <v>0</v>
      </c>
    </row>
    <row r="3605" spans="1:19">
      <c r="A3605">
        <f>IF(E3604&lt;&gt;E3605,COUNTIF($A$4:A3604,"&lt;&gt;0")+1,0)</f>
        <v>0</v>
      </c>
      <c r="B3605">
        <f>IF(A3605&lt;&gt;0,IF(MOD(A3605,3)=0,COUNTIF($B$4:B3604,"&lt;&gt;0")+1,0),0)</f>
        <v>0</v>
      </c>
      <c r="C3605" s="9">
        <f>'Dash Board'!$C$12+COUNT('Daily reducing balance'!$F$4:F3604)</f>
        <v>45331</v>
      </c>
      <c r="D3605">
        <f t="shared" si="392"/>
        <v>2024</v>
      </c>
      <c r="E3605">
        <f t="shared" si="393"/>
        <v>2</v>
      </c>
      <c r="F3605">
        <f>DAY('Dash Board'!$C$12+COUNT('Daily reducing balance'!$F$4:F3604))</f>
        <v>9</v>
      </c>
      <c r="G3605" s="8">
        <f t="shared" si="394"/>
        <v>157851.27264380292</v>
      </c>
      <c r="H3605" s="6">
        <f>G3605*'Dash Board'!$C$11/365</f>
        <v>45.409270212600838</v>
      </c>
      <c r="I3605" s="6">
        <f>H3605*'Dash Board'!$C$18/'Dash Board'!$C$11</f>
        <v>21.623462006000402</v>
      </c>
      <c r="J3605" s="6">
        <f>(G3605&gt;1)*PMT('Dash Board'!$C$11/365,$U$4,-'Dash Board'!$C$19)</f>
        <v>108.80376961660664</v>
      </c>
      <c r="K3605" s="6">
        <f t="shared" si="396"/>
        <v>0</v>
      </c>
      <c r="L3605" s="8">
        <f t="shared" si="397"/>
        <v>157787.87814439891</v>
      </c>
      <c r="N3605" s="8">
        <f t="shared" si="395"/>
        <v>87.180307610606235</v>
      </c>
      <c r="O3605" s="8">
        <f>IF(E3604&lt;&gt;E3605,SUM($N$4:N3605)-SUM($O$3:O3604),0)</f>
        <v>0</v>
      </c>
      <c r="P3605" s="6">
        <f>IF(B3605&gt;0,SUM($O$4:O3605)-SUM($P$3:P3604),0)</f>
        <v>0</v>
      </c>
      <c r="Q3605" s="6">
        <f t="shared" si="398"/>
        <v>21.623462006000402</v>
      </c>
      <c r="R3605" s="8">
        <f>IF(E3604&lt;&gt;E3605,SUM($Q$4:Q3605)-SUM($R$3:R3604),0)</f>
        <v>0</v>
      </c>
      <c r="S3605" s="6">
        <f>IF(B3605&gt;0,SUM($R$4:R3605)-SUM($S$3:S3604),0)</f>
        <v>0</v>
      </c>
    </row>
    <row r="3606" spans="1:19">
      <c r="A3606">
        <f>IF(E3605&lt;&gt;E3606,COUNTIF($A$4:A3605,"&lt;&gt;0")+1,0)</f>
        <v>0</v>
      </c>
      <c r="B3606">
        <f>IF(A3606&lt;&gt;0,IF(MOD(A3606,3)=0,COUNTIF($B$4:B3605,"&lt;&gt;0")+1,0),0)</f>
        <v>0</v>
      </c>
      <c r="C3606" s="9">
        <f>'Dash Board'!$C$12+COUNT('Daily reducing balance'!$F$4:F3605)</f>
        <v>45332</v>
      </c>
      <c r="D3606">
        <f t="shared" si="392"/>
        <v>2024</v>
      </c>
      <c r="E3606">
        <f t="shared" si="393"/>
        <v>2</v>
      </c>
      <c r="F3606">
        <f>DAY('Dash Board'!$C$12+COUNT('Daily reducing balance'!$F$4:F3605))</f>
        <v>10</v>
      </c>
      <c r="G3606" s="8">
        <f t="shared" si="394"/>
        <v>157787.87814439891</v>
      </c>
      <c r="H3606" s="6">
        <f>G3606*'Dash Board'!$C$11/365</f>
        <v>45.391033438799688</v>
      </c>
      <c r="I3606" s="6">
        <f>H3606*'Dash Board'!$C$18/'Dash Board'!$C$11</f>
        <v>21.614777827999852</v>
      </c>
      <c r="J3606" s="6">
        <f>(G3606&gt;1)*PMT('Dash Board'!$C$11/365,$U$4,-'Dash Board'!$C$19)</f>
        <v>108.80376961660664</v>
      </c>
      <c r="K3606" s="6">
        <f t="shared" si="396"/>
        <v>0</v>
      </c>
      <c r="L3606" s="8">
        <f t="shared" si="397"/>
        <v>157724.46540822109</v>
      </c>
      <c r="N3606" s="8">
        <f t="shared" si="395"/>
        <v>87.188991788606785</v>
      </c>
      <c r="O3606" s="8">
        <f>IF(E3605&lt;&gt;E3606,SUM($N$4:N3606)-SUM($O$3:O3605),0)</f>
        <v>0</v>
      </c>
      <c r="P3606" s="6">
        <f>IF(B3606&gt;0,SUM($O$4:O3606)-SUM($P$3:P3605),0)</f>
        <v>0</v>
      </c>
      <c r="Q3606" s="6">
        <f t="shared" si="398"/>
        <v>21.614777827999852</v>
      </c>
      <c r="R3606" s="8">
        <f>IF(E3605&lt;&gt;E3606,SUM($Q$4:Q3606)-SUM($R$3:R3605),0)</f>
        <v>0</v>
      </c>
      <c r="S3606" s="6">
        <f>IF(B3606&gt;0,SUM($R$4:R3606)-SUM($S$3:S3605),0)</f>
        <v>0</v>
      </c>
    </row>
    <row r="3607" spans="1:19">
      <c r="A3607">
        <f>IF(E3606&lt;&gt;E3607,COUNTIF($A$4:A3606,"&lt;&gt;0")+1,0)</f>
        <v>0</v>
      </c>
      <c r="B3607">
        <f>IF(A3607&lt;&gt;0,IF(MOD(A3607,3)=0,COUNTIF($B$4:B3606,"&lt;&gt;0")+1,0),0)</f>
        <v>0</v>
      </c>
      <c r="C3607" s="9">
        <f>'Dash Board'!$C$12+COUNT('Daily reducing balance'!$F$4:F3606)</f>
        <v>45333</v>
      </c>
      <c r="D3607">
        <f t="shared" si="392"/>
        <v>2024</v>
      </c>
      <c r="E3607">
        <f t="shared" si="393"/>
        <v>2</v>
      </c>
      <c r="F3607">
        <f>DAY('Dash Board'!$C$12+COUNT('Daily reducing balance'!$F$4:F3606))</f>
        <v>11</v>
      </c>
      <c r="G3607" s="8">
        <f t="shared" si="394"/>
        <v>157724.46540822109</v>
      </c>
      <c r="H3607" s="6">
        <f>G3607*'Dash Board'!$C$11/365</f>
        <v>45.372791418803324</v>
      </c>
      <c r="I3607" s="6">
        <f>H3607*'Dash Board'!$C$18/'Dash Board'!$C$11</f>
        <v>21.606091151811107</v>
      </c>
      <c r="J3607" s="6">
        <f>(G3607&gt;1)*PMT('Dash Board'!$C$11/365,$U$4,-'Dash Board'!$C$19)</f>
        <v>108.80376961660664</v>
      </c>
      <c r="K3607" s="6">
        <f t="shared" si="396"/>
        <v>0</v>
      </c>
      <c r="L3607" s="8">
        <f t="shared" si="397"/>
        <v>157661.03443002328</v>
      </c>
      <c r="N3607" s="8">
        <f t="shared" si="395"/>
        <v>87.19767846479553</v>
      </c>
      <c r="O3607" s="8">
        <f>IF(E3606&lt;&gt;E3607,SUM($N$4:N3607)-SUM($O$3:O3606),0)</f>
        <v>0</v>
      </c>
      <c r="P3607" s="6">
        <f>IF(B3607&gt;0,SUM($O$4:O3607)-SUM($P$3:P3606),0)</f>
        <v>0</v>
      </c>
      <c r="Q3607" s="6">
        <f t="shared" si="398"/>
        <v>21.606091151811107</v>
      </c>
      <c r="R3607" s="8">
        <f>IF(E3606&lt;&gt;E3607,SUM($Q$4:Q3607)-SUM($R$3:R3606),0)</f>
        <v>0</v>
      </c>
      <c r="S3607" s="6">
        <f>IF(B3607&gt;0,SUM($R$4:R3607)-SUM($S$3:S3606),0)</f>
        <v>0</v>
      </c>
    </row>
    <row r="3608" spans="1:19">
      <c r="A3608">
        <f>IF(E3607&lt;&gt;E3608,COUNTIF($A$4:A3607,"&lt;&gt;0")+1,0)</f>
        <v>0</v>
      </c>
      <c r="B3608">
        <f>IF(A3608&lt;&gt;0,IF(MOD(A3608,3)=0,COUNTIF($B$4:B3607,"&lt;&gt;0")+1,0),0)</f>
        <v>0</v>
      </c>
      <c r="C3608" s="9">
        <f>'Dash Board'!$C$12+COUNT('Daily reducing balance'!$F$4:F3607)</f>
        <v>45334</v>
      </c>
      <c r="D3608">
        <f t="shared" si="392"/>
        <v>2024</v>
      </c>
      <c r="E3608">
        <f t="shared" si="393"/>
        <v>2</v>
      </c>
      <c r="F3608">
        <f>DAY('Dash Board'!$C$12+COUNT('Daily reducing balance'!$F$4:F3607))</f>
        <v>12</v>
      </c>
      <c r="G3608" s="8">
        <f t="shared" si="394"/>
        <v>157661.03443002328</v>
      </c>
      <c r="H3608" s="6">
        <f>G3608*'Dash Board'!$C$11/365</f>
        <v>45.35454415110258</v>
      </c>
      <c r="I3608" s="6">
        <f>H3608*'Dash Board'!$C$18/'Dash Board'!$C$11</f>
        <v>21.597401976715513</v>
      </c>
      <c r="J3608" s="6">
        <f>(G3608&gt;1)*PMT('Dash Board'!$C$11/365,$U$4,-'Dash Board'!$C$19)</f>
        <v>108.80376961660664</v>
      </c>
      <c r="K3608" s="6">
        <f t="shared" si="396"/>
        <v>0</v>
      </c>
      <c r="L3608" s="8">
        <f t="shared" si="397"/>
        <v>157597.58520455778</v>
      </c>
      <c r="N3608" s="8">
        <f t="shared" si="395"/>
        <v>87.206367639891127</v>
      </c>
      <c r="O3608" s="8">
        <f>IF(E3607&lt;&gt;E3608,SUM($N$4:N3608)-SUM($O$3:O3607),0)</f>
        <v>0</v>
      </c>
      <c r="P3608" s="6">
        <f>IF(B3608&gt;0,SUM($O$4:O3608)-SUM($P$3:P3607),0)</f>
        <v>0</v>
      </c>
      <c r="Q3608" s="6">
        <f t="shared" si="398"/>
        <v>21.597401976715513</v>
      </c>
      <c r="R3608" s="8">
        <f>IF(E3607&lt;&gt;E3608,SUM($Q$4:Q3608)-SUM($R$3:R3607),0)</f>
        <v>0</v>
      </c>
      <c r="S3608" s="6">
        <f>IF(B3608&gt;0,SUM($R$4:R3608)-SUM($S$3:S3607),0)</f>
        <v>0</v>
      </c>
    </row>
    <row r="3609" spans="1:19">
      <c r="A3609">
        <f>IF(E3608&lt;&gt;E3609,COUNTIF($A$4:A3608,"&lt;&gt;0")+1,0)</f>
        <v>0</v>
      </c>
      <c r="B3609">
        <f>IF(A3609&lt;&gt;0,IF(MOD(A3609,3)=0,COUNTIF($B$4:B3608,"&lt;&gt;0")+1,0),0)</f>
        <v>0</v>
      </c>
      <c r="C3609" s="9">
        <f>'Dash Board'!$C$12+COUNT('Daily reducing balance'!$F$4:F3608)</f>
        <v>45335</v>
      </c>
      <c r="D3609">
        <f t="shared" si="392"/>
        <v>2024</v>
      </c>
      <c r="E3609">
        <f t="shared" si="393"/>
        <v>2</v>
      </c>
      <c r="F3609">
        <f>DAY('Dash Board'!$C$12+COUNT('Daily reducing balance'!$F$4:F3608))</f>
        <v>13</v>
      </c>
      <c r="G3609" s="8">
        <f t="shared" si="394"/>
        <v>157597.58520455778</v>
      </c>
      <c r="H3609" s="6">
        <f>G3609*'Dash Board'!$C$11/365</f>
        <v>45.336291634187852</v>
      </c>
      <c r="I3609" s="6">
        <f>H3609*'Dash Board'!$C$18/'Dash Board'!$C$11</f>
        <v>21.588710301994219</v>
      </c>
      <c r="J3609" s="6">
        <f>(G3609&gt;1)*PMT('Dash Board'!$C$11/365,$U$4,-'Dash Board'!$C$19)</f>
        <v>108.80376961660664</v>
      </c>
      <c r="K3609" s="6">
        <f t="shared" si="396"/>
        <v>0</v>
      </c>
      <c r="L3609" s="8">
        <f t="shared" si="397"/>
        <v>157534.11772657535</v>
      </c>
      <c r="N3609" s="8">
        <f t="shared" si="395"/>
        <v>87.215059314612432</v>
      </c>
      <c r="O3609" s="8">
        <f>IF(E3608&lt;&gt;E3609,SUM($N$4:N3609)-SUM($O$3:O3608),0)</f>
        <v>0</v>
      </c>
      <c r="P3609" s="6">
        <f>IF(B3609&gt;0,SUM($O$4:O3609)-SUM($P$3:P3608),0)</f>
        <v>0</v>
      </c>
      <c r="Q3609" s="6">
        <f t="shared" si="398"/>
        <v>21.588710301994219</v>
      </c>
      <c r="R3609" s="8">
        <f>IF(E3608&lt;&gt;E3609,SUM($Q$4:Q3609)-SUM($R$3:R3608),0)</f>
        <v>0</v>
      </c>
      <c r="S3609" s="6">
        <f>IF(B3609&gt;0,SUM($R$4:R3609)-SUM($S$3:S3608),0)</f>
        <v>0</v>
      </c>
    </row>
    <row r="3610" spans="1:19">
      <c r="A3610">
        <f>IF(E3609&lt;&gt;E3610,COUNTIF($A$4:A3609,"&lt;&gt;0")+1,0)</f>
        <v>0</v>
      </c>
      <c r="B3610">
        <f>IF(A3610&lt;&gt;0,IF(MOD(A3610,3)=0,COUNTIF($B$4:B3609,"&lt;&gt;0")+1,0),0)</f>
        <v>0</v>
      </c>
      <c r="C3610" s="9">
        <f>'Dash Board'!$C$12+COUNT('Daily reducing balance'!$F$4:F3609)</f>
        <v>45336</v>
      </c>
      <c r="D3610">
        <f t="shared" si="392"/>
        <v>2024</v>
      </c>
      <c r="E3610">
        <f t="shared" si="393"/>
        <v>2</v>
      </c>
      <c r="F3610">
        <f>DAY('Dash Board'!$C$12+COUNT('Daily reducing balance'!$F$4:F3609))</f>
        <v>14</v>
      </c>
      <c r="G3610" s="8">
        <f t="shared" si="394"/>
        <v>157534.11772657535</v>
      </c>
      <c r="H3610" s="6">
        <f>G3610*'Dash Board'!$C$11/365</f>
        <v>45.318033866549065</v>
      </c>
      <c r="I3610" s="6">
        <f>H3610*'Dash Board'!$C$18/'Dash Board'!$C$11</f>
        <v>21.580016126928125</v>
      </c>
      <c r="J3610" s="6">
        <f>(G3610&gt;1)*PMT('Dash Board'!$C$11/365,$U$4,-'Dash Board'!$C$19)</f>
        <v>108.80376961660664</v>
      </c>
      <c r="K3610" s="6">
        <f t="shared" si="396"/>
        <v>0</v>
      </c>
      <c r="L3610" s="8">
        <f t="shared" si="397"/>
        <v>157470.63199082529</v>
      </c>
      <c r="N3610" s="8">
        <f t="shared" si="395"/>
        <v>87.223753489678515</v>
      </c>
      <c r="O3610" s="8">
        <f>IF(E3609&lt;&gt;E3610,SUM($N$4:N3610)-SUM($O$3:O3609),0)</f>
        <v>0</v>
      </c>
      <c r="P3610" s="6">
        <f>IF(B3610&gt;0,SUM($O$4:O3610)-SUM($P$3:P3609),0)</f>
        <v>0</v>
      </c>
      <c r="Q3610" s="6">
        <f t="shared" si="398"/>
        <v>21.580016126928125</v>
      </c>
      <c r="R3610" s="8">
        <f>IF(E3609&lt;&gt;E3610,SUM($Q$4:Q3610)-SUM($R$3:R3609),0)</f>
        <v>0</v>
      </c>
      <c r="S3610" s="6">
        <f>IF(B3610&gt;0,SUM($R$4:R3610)-SUM($S$3:S3609),0)</f>
        <v>0</v>
      </c>
    </row>
    <row r="3611" spans="1:19">
      <c r="A3611">
        <f>IF(E3610&lt;&gt;E3611,COUNTIF($A$4:A3610,"&lt;&gt;0")+1,0)</f>
        <v>0</v>
      </c>
      <c r="B3611">
        <f>IF(A3611&lt;&gt;0,IF(MOD(A3611,3)=0,COUNTIF($B$4:B3610,"&lt;&gt;0")+1,0),0)</f>
        <v>0</v>
      </c>
      <c r="C3611" s="9">
        <f>'Dash Board'!$C$12+COUNT('Daily reducing balance'!$F$4:F3610)</f>
        <v>45337</v>
      </c>
      <c r="D3611">
        <f t="shared" si="392"/>
        <v>2024</v>
      </c>
      <c r="E3611">
        <f t="shared" si="393"/>
        <v>2</v>
      </c>
      <c r="F3611">
        <f>DAY('Dash Board'!$C$12+COUNT('Daily reducing balance'!$F$4:F3610))</f>
        <v>15</v>
      </c>
      <c r="G3611" s="8">
        <f t="shared" si="394"/>
        <v>157470.63199082529</v>
      </c>
      <c r="H3611" s="6">
        <f>G3611*'Dash Board'!$C$11/365</f>
        <v>45.29977084667577</v>
      </c>
      <c r="I3611" s="6">
        <f>H3611*'Dash Board'!$C$18/'Dash Board'!$C$11</f>
        <v>21.57131945079799</v>
      </c>
      <c r="J3611" s="6">
        <f>(G3611&gt;1)*PMT('Dash Board'!$C$11/365,$U$4,-'Dash Board'!$C$19)</f>
        <v>108.80376961660664</v>
      </c>
      <c r="K3611" s="6">
        <f t="shared" si="396"/>
        <v>0</v>
      </c>
      <c r="L3611" s="8">
        <f t="shared" si="397"/>
        <v>157407.12799205535</v>
      </c>
      <c r="N3611" s="8">
        <f t="shared" si="395"/>
        <v>87.232450165808658</v>
      </c>
      <c r="O3611" s="8">
        <f>IF(E3610&lt;&gt;E3611,SUM($N$4:N3611)-SUM($O$3:O3610),0)</f>
        <v>0</v>
      </c>
      <c r="P3611" s="6">
        <f>IF(B3611&gt;0,SUM($O$4:O3611)-SUM($P$3:P3610),0)</f>
        <v>0</v>
      </c>
      <c r="Q3611" s="6">
        <f t="shared" si="398"/>
        <v>21.57131945079799</v>
      </c>
      <c r="R3611" s="8">
        <f>IF(E3610&lt;&gt;E3611,SUM($Q$4:Q3611)-SUM($R$3:R3610),0)</f>
        <v>0</v>
      </c>
      <c r="S3611" s="6">
        <f>IF(B3611&gt;0,SUM($R$4:R3611)-SUM($S$3:S3610),0)</f>
        <v>0</v>
      </c>
    </row>
    <row r="3612" spans="1:19">
      <c r="A3612">
        <f>IF(E3611&lt;&gt;E3612,COUNTIF($A$4:A3611,"&lt;&gt;0")+1,0)</f>
        <v>0</v>
      </c>
      <c r="B3612">
        <f>IF(A3612&lt;&gt;0,IF(MOD(A3612,3)=0,COUNTIF($B$4:B3611,"&lt;&gt;0")+1,0),0)</f>
        <v>0</v>
      </c>
      <c r="C3612" s="9">
        <f>'Dash Board'!$C$12+COUNT('Daily reducing balance'!$F$4:F3611)</f>
        <v>45338</v>
      </c>
      <c r="D3612">
        <f t="shared" si="392"/>
        <v>2024</v>
      </c>
      <c r="E3612">
        <f t="shared" si="393"/>
        <v>2</v>
      </c>
      <c r="F3612">
        <f>DAY('Dash Board'!$C$12+COUNT('Daily reducing balance'!$F$4:F3611))</f>
        <v>16</v>
      </c>
      <c r="G3612" s="8">
        <f t="shared" si="394"/>
        <v>157407.12799205535</v>
      </c>
      <c r="H3612" s="6">
        <f>G3612*'Dash Board'!$C$11/365</f>
        <v>45.281502573057018</v>
      </c>
      <c r="I3612" s="6">
        <f>H3612*'Dash Board'!$C$18/'Dash Board'!$C$11</f>
        <v>21.562620272884296</v>
      </c>
      <c r="J3612" s="6">
        <f>(G3612&gt;1)*PMT('Dash Board'!$C$11/365,$U$4,-'Dash Board'!$C$19)</f>
        <v>108.80376961660664</v>
      </c>
      <c r="K3612" s="6">
        <f t="shared" si="396"/>
        <v>0</v>
      </c>
      <c r="L3612" s="8">
        <f t="shared" si="397"/>
        <v>157343.60572501179</v>
      </c>
      <c r="N3612" s="8">
        <f t="shared" si="395"/>
        <v>87.241149343722356</v>
      </c>
      <c r="O3612" s="8">
        <f>IF(E3611&lt;&gt;E3612,SUM($N$4:N3612)-SUM($O$3:O3611),0)</f>
        <v>0</v>
      </c>
      <c r="P3612" s="6">
        <f>IF(B3612&gt;0,SUM($O$4:O3612)-SUM($P$3:P3611),0)</f>
        <v>0</v>
      </c>
      <c r="Q3612" s="6">
        <f t="shared" si="398"/>
        <v>21.562620272884296</v>
      </c>
      <c r="R3612" s="8">
        <f>IF(E3611&lt;&gt;E3612,SUM($Q$4:Q3612)-SUM($R$3:R3611),0)</f>
        <v>0</v>
      </c>
      <c r="S3612" s="6">
        <f>IF(B3612&gt;0,SUM($R$4:R3612)-SUM($S$3:S3611),0)</f>
        <v>0</v>
      </c>
    </row>
    <row r="3613" spans="1:19">
      <c r="A3613">
        <f>IF(E3612&lt;&gt;E3613,COUNTIF($A$4:A3612,"&lt;&gt;0")+1,0)</f>
        <v>0</v>
      </c>
      <c r="B3613">
        <f>IF(A3613&lt;&gt;0,IF(MOD(A3613,3)=0,COUNTIF($B$4:B3612,"&lt;&gt;0")+1,0),0)</f>
        <v>0</v>
      </c>
      <c r="C3613" s="9">
        <f>'Dash Board'!$C$12+COUNT('Daily reducing balance'!$F$4:F3612)</f>
        <v>45339</v>
      </c>
      <c r="D3613">
        <f t="shared" si="392"/>
        <v>2024</v>
      </c>
      <c r="E3613">
        <f t="shared" si="393"/>
        <v>2</v>
      </c>
      <c r="F3613">
        <f>DAY('Dash Board'!$C$12+COUNT('Daily reducing balance'!$F$4:F3612))</f>
        <v>17</v>
      </c>
      <c r="G3613" s="8">
        <f t="shared" si="394"/>
        <v>157343.60572501179</v>
      </c>
      <c r="H3613" s="6">
        <f>G3613*'Dash Board'!$C$11/365</f>
        <v>45.263229044181479</v>
      </c>
      <c r="I3613" s="6">
        <f>H3613*'Dash Board'!$C$18/'Dash Board'!$C$11</f>
        <v>21.553918592467372</v>
      </c>
      <c r="J3613" s="6">
        <f>(G3613&gt;1)*PMT('Dash Board'!$C$11/365,$U$4,-'Dash Board'!$C$19)</f>
        <v>108.80376961660664</v>
      </c>
      <c r="K3613" s="6">
        <f t="shared" si="396"/>
        <v>0</v>
      </c>
      <c r="L3613" s="8">
        <f t="shared" si="397"/>
        <v>157280.06518443936</v>
      </c>
      <c r="N3613" s="8">
        <f t="shared" si="395"/>
        <v>87.249851024139275</v>
      </c>
      <c r="O3613" s="8">
        <f>IF(E3612&lt;&gt;E3613,SUM($N$4:N3613)-SUM($O$3:O3612),0)</f>
        <v>0</v>
      </c>
      <c r="P3613" s="6">
        <f>IF(B3613&gt;0,SUM($O$4:O3613)-SUM($P$3:P3612),0)</f>
        <v>0</v>
      </c>
      <c r="Q3613" s="6">
        <f t="shared" si="398"/>
        <v>21.553918592467372</v>
      </c>
      <c r="R3613" s="8">
        <f>IF(E3612&lt;&gt;E3613,SUM($Q$4:Q3613)-SUM($R$3:R3612),0)</f>
        <v>0</v>
      </c>
      <c r="S3613" s="6">
        <f>IF(B3613&gt;0,SUM($R$4:R3613)-SUM($S$3:S3612),0)</f>
        <v>0</v>
      </c>
    </row>
    <row r="3614" spans="1:19">
      <c r="A3614">
        <f>IF(E3613&lt;&gt;E3614,COUNTIF($A$4:A3613,"&lt;&gt;0")+1,0)</f>
        <v>0</v>
      </c>
      <c r="B3614">
        <f>IF(A3614&lt;&gt;0,IF(MOD(A3614,3)=0,COUNTIF($B$4:B3613,"&lt;&gt;0")+1,0),0)</f>
        <v>0</v>
      </c>
      <c r="C3614" s="9">
        <f>'Dash Board'!$C$12+COUNT('Daily reducing balance'!$F$4:F3613)</f>
        <v>45340</v>
      </c>
      <c r="D3614">
        <f t="shared" si="392"/>
        <v>2024</v>
      </c>
      <c r="E3614">
        <f t="shared" si="393"/>
        <v>2</v>
      </c>
      <c r="F3614">
        <f>DAY('Dash Board'!$C$12+COUNT('Daily reducing balance'!$F$4:F3613))</f>
        <v>18</v>
      </c>
      <c r="G3614" s="8">
        <f t="shared" si="394"/>
        <v>157280.06518443936</v>
      </c>
      <c r="H3614" s="6">
        <f>G3614*'Dash Board'!$C$11/365</f>
        <v>45.244950258537344</v>
      </c>
      <c r="I3614" s="6">
        <f>H3614*'Dash Board'!$C$18/'Dash Board'!$C$11</f>
        <v>21.545214408827306</v>
      </c>
      <c r="J3614" s="6">
        <f>(G3614&gt;1)*PMT('Dash Board'!$C$11/365,$U$4,-'Dash Board'!$C$19)</f>
        <v>108.80376961660664</v>
      </c>
      <c r="K3614" s="6">
        <f t="shared" si="396"/>
        <v>0</v>
      </c>
      <c r="L3614" s="8">
        <f t="shared" si="397"/>
        <v>157216.5063650813</v>
      </c>
      <c r="N3614" s="8">
        <f t="shared" si="395"/>
        <v>87.258555207779338</v>
      </c>
      <c r="O3614" s="8">
        <f>IF(E3613&lt;&gt;E3614,SUM($N$4:N3614)-SUM($O$3:O3613),0)</f>
        <v>0</v>
      </c>
      <c r="P3614" s="6">
        <f>IF(B3614&gt;0,SUM($O$4:O3614)-SUM($P$3:P3613),0)</f>
        <v>0</v>
      </c>
      <c r="Q3614" s="6">
        <f t="shared" si="398"/>
        <v>21.545214408827306</v>
      </c>
      <c r="R3614" s="8">
        <f>IF(E3613&lt;&gt;E3614,SUM($Q$4:Q3614)-SUM($R$3:R3613),0)</f>
        <v>0</v>
      </c>
      <c r="S3614" s="6">
        <f>IF(B3614&gt;0,SUM($R$4:R3614)-SUM($S$3:S3613),0)</f>
        <v>0</v>
      </c>
    </row>
    <row r="3615" spans="1:19">
      <c r="A3615">
        <f>IF(E3614&lt;&gt;E3615,COUNTIF($A$4:A3614,"&lt;&gt;0")+1,0)</f>
        <v>0</v>
      </c>
      <c r="B3615">
        <f>IF(A3615&lt;&gt;0,IF(MOD(A3615,3)=0,COUNTIF($B$4:B3614,"&lt;&gt;0")+1,0),0)</f>
        <v>0</v>
      </c>
      <c r="C3615" s="9">
        <f>'Dash Board'!$C$12+COUNT('Daily reducing balance'!$F$4:F3614)</f>
        <v>45341</v>
      </c>
      <c r="D3615">
        <f t="shared" si="392"/>
        <v>2024</v>
      </c>
      <c r="E3615">
        <f t="shared" si="393"/>
        <v>2</v>
      </c>
      <c r="F3615">
        <f>DAY('Dash Board'!$C$12+COUNT('Daily reducing balance'!$F$4:F3614))</f>
        <v>19</v>
      </c>
      <c r="G3615" s="8">
        <f t="shared" si="394"/>
        <v>157216.5063650813</v>
      </c>
      <c r="H3615" s="6">
        <f>G3615*'Dash Board'!$C$11/365</f>
        <v>45.226666214612429</v>
      </c>
      <c r="I3615" s="6">
        <f>H3615*'Dash Board'!$C$18/'Dash Board'!$C$11</f>
        <v>21.536507721244018</v>
      </c>
      <c r="J3615" s="6">
        <f>(G3615&gt;1)*PMT('Dash Board'!$C$11/365,$U$4,-'Dash Board'!$C$19)</f>
        <v>108.80376961660664</v>
      </c>
      <c r="K3615" s="6">
        <f t="shared" si="396"/>
        <v>0</v>
      </c>
      <c r="L3615" s="8">
        <f t="shared" si="397"/>
        <v>157152.9292616793</v>
      </c>
      <c r="N3615" s="8">
        <f t="shared" si="395"/>
        <v>87.267261895362623</v>
      </c>
      <c r="O3615" s="8">
        <f>IF(E3614&lt;&gt;E3615,SUM($N$4:N3615)-SUM($O$3:O3614),0)</f>
        <v>0</v>
      </c>
      <c r="P3615" s="6">
        <f>IF(B3615&gt;0,SUM($O$4:O3615)-SUM($P$3:P3614),0)</f>
        <v>0</v>
      </c>
      <c r="Q3615" s="6">
        <f t="shared" si="398"/>
        <v>21.536507721244018</v>
      </c>
      <c r="R3615" s="8">
        <f>IF(E3614&lt;&gt;E3615,SUM($Q$4:Q3615)-SUM($R$3:R3614),0)</f>
        <v>0</v>
      </c>
      <c r="S3615" s="6">
        <f>IF(B3615&gt;0,SUM($R$4:R3615)-SUM($S$3:S3614),0)</f>
        <v>0</v>
      </c>
    </row>
    <row r="3616" spans="1:19">
      <c r="A3616">
        <f>IF(E3615&lt;&gt;E3616,COUNTIF($A$4:A3615,"&lt;&gt;0")+1,0)</f>
        <v>0</v>
      </c>
      <c r="B3616">
        <f>IF(A3616&lt;&gt;0,IF(MOD(A3616,3)=0,COUNTIF($B$4:B3615,"&lt;&gt;0")+1,0),0)</f>
        <v>0</v>
      </c>
      <c r="C3616" s="9">
        <f>'Dash Board'!$C$12+COUNT('Daily reducing balance'!$F$4:F3615)</f>
        <v>45342</v>
      </c>
      <c r="D3616">
        <f t="shared" si="392"/>
        <v>2024</v>
      </c>
      <c r="E3616">
        <f t="shared" si="393"/>
        <v>2</v>
      </c>
      <c r="F3616">
        <f>DAY('Dash Board'!$C$12+COUNT('Daily reducing balance'!$F$4:F3615))</f>
        <v>20</v>
      </c>
      <c r="G3616" s="8">
        <f t="shared" si="394"/>
        <v>157152.9292616793</v>
      </c>
      <c r="H3616" s="6">
        <f>G3616*'Dash Board'!$C$11/365</f>
        <v>45.208376910894046</v>
      </c>
      <c r="I3616" s="6">
        <f>H3616*'Dash Board'!$C$18/'Dash Board'!$C$11</f>
        <v>21.527798528997167</v>
      </c>
      <c r="J3616" s="6">
        <f>(G3616&gt;1)*PMT('Dash Board'!$C$11/365,$U$4,-'Dash Board'!$C$19)</f>
        <v>108.80376961660664</v>
      </c>
      <c r="K3616" s="6">
        <f t="shared" si="396"/>
        <v>0</v>
      </c>
      <c r="L3616" s="8">
        <f t="shared" si="397"/>
        <v>157089.33386897357</v>
      </c>
      <c r="N3616" s="8">
        <f t="shared" si="395"/>
        <v>87.275971087609477</v>
      </c>
      <c r="O3616" s="8">
        <f>IF(E3615&lt;&gt;E3616,SUM($N$4:N3616)-SUM($O$3:O3615),0)</f>
        <v>0</v>
      </c>
      <c r="P3616" s="6">
        <f>IF(B3616&gt;0,SUM($O$4:O3616)-SUM($P$3:P3615),0)</f>
        <v>0</v>
      </c>
      <c r="Q3616" s="6">
        <f t="shared" si="398"/>
        <v>21.527798528997167</v>
      </c>
      <c r="R3616" s="8">
        <f>IF(E3615&lt;&gt;E3616,SUM($Q$4:Q3616)-SUM($R$3:R3615),0)</f>
        <v>0</v>
      </c>
      <c r="S3616" s="6">
        <f>IF(B3616&gt;0,SUM($R$4:R3616)-SUM($S$3:S3615),0)</f>
        <v>0</v>
      </c>
    </row>
    <row r="3617" spans="1:19">
      <c r="A3617">
        <f>IF(E3616&lt;&gt;E3617,COUNTIF($A$4:A3616,"&lt;&gt;0")+1,0)</f>
        <v>0</v>
      </c>
      <c r="B3617">
        <f>IF(A3617&lt;&gt;0,IF(MOD(A3617,3)=0,COUNTIF($B$4:B3616,"&lt;&gt;0")+1,0),0)</f>
        <v>0</v>
      </c>
      <c r="C3617" s="9">
        <f>'Dash Board'!$C$12+COUNT('Daily reducing balance'!$F$4:F3616)</f>
        <v>45343</v>
      </c>
      <c r="D3617">
        <f t="shared" si="392"/>
        <v>2024</v>
      </c>
      <c r="E3617">
        <f t="shared" si="393"/>
        <v>2</v>
      </c>
      <c r="F3617">
        <f>DAY('Dash Board'!$C$12+COUNT('Daily reducing balance'!$F$4:F3616))</f>
        <v>21</v>
      </c>
      <c r="G3617" s="8">
        <f t="shared" si="394"/>
        <v>157089.33386897357</v>
      </c>
      <c r="H3617" s="6">
        <f>G3617*'Dash Board'!$C$11/365</f>
        <v>45.190082345869115</v>
      </c>
      <c r="I3617" s="6">
        <f>H3617*'Dash Board'!$C$18/'Dash Board'!$C$11</f>
        <v>21.519086831366248</v>
      </c>
      <c r="J3617" s="6">
        <f>(G3617&gt;1)*PMT('Dash Board'!$C$11/365,$U$4,-'Dash Board'!$C$19)</f>
        <v>108.80376961660664</v>
      </c>
      <c r="K3617" s="6">
        <f t="shared" si="396"/>
        <v>0</v>
      </c>
      <c r="L3617" s="8">
        <f t="shared" si="397"/>
        <v>157025.72018170281</v>
      </c>
      <c r="N3617" s="8">
        <f t="shared" si="395"/>
        <v>87.284682785240392</v>
      </c>
      <c r="O3617" s="8">
        <f>IF(E3616&lt;&gt;E3617,SUM($N$4:N3617)-SUM($O$3:O3616),0)</f>
        <v>0</v>
      </c>
      <c r="P3617" s="6">
        <f>IF(B3617&gt;0,SUM($O$4:O3617)-SUM($P$3:P3616),0)</f>
        <v>0</v>
      </c>
      <c r="Q3617" s="6">
        <f t="shared" si="398"/>
        <v>21.519086831366248</v>
      </c>
      <c r="R3617" s="8">
        <f>IF(E3616&lt;&gt;E3617,SUM($Q$4:Q3617)-SUM($R$3:R3616),0)</f>
        <v>0</v>
      </c>
      <c r="S3617" s="6">
        <f>IF(B3617&gt;0,SUM($R$4:R3617)-SUM($S$3:S3616),0)</f>
        <v>0</v>
      </c>
    </row>
    <row r="3618" spans="1:19">
      <c r="A3618">
        <f>IF(E3617&lt;&gt;E3618,COUNTIF($A$4:A3617,"&lt;&gt;0")+1,0)</f>
        <v>0</v>
      </c>
      <c r="B3618">
        <f>IF(A3618&lt;&gt;0,IF(MOD(A3618,3)=0,COUNTIF($B$4:B3617,"&lt;&gt;0")+1,0),0)</f>
        <v>0</v>
      </c>
      <c r="C3618" s="9">
        <f>'Dash Board'!$C$12+COUNT('Daily reducing balance'!$F$4:F3617)</f>
        <v>45344</v>
      </c>
      <c r="D3618">
        <f t="shared" si="392"/>
        <v>2024</v>
      </c>
      <c r="E3618">
        <f t="shared" si="393"/>
        <v>2</v>
      </c>
      <c r="F3618">
        <f>DAY('Dash Board'!$C$12+COUNT('Daily reducing balance'!$F$4:F3617))</f>
        <v>22</v>
      </c>
      <c r="G3618" s="8">
        <f t="shared" si="394"/>
        <v>157025.72018170281</v>
      </c>
      <c r="H3618" s="6">
        <f>G3618*'Dash Board'!$C$11/365</f>
        <v>45.171782518024095</v>
      </c>
      <c r="I3618" s="6">
        <f>H3618*'Dash Board'!$C$18/'Dash Board'!$C$11</f>
        <v>21.510372627630524</v>
      </c>
      <c r="J3618" s="6">
        <f>(G3618&gt;1)*PMT('Dash Board'!$C$11/365,$U$4,-'Dash Board'!$C$19)</f>
        <v>108.80376961660664</v>
      </c>
      <c r="K3618" s="6">
        <f t="shared" si="396"/>
        <v>0</v>
      </c>
      <c r="L3618" s="8">
        <f t="shared" si="397"/>
        <v>156962.08819460424</v>
      </c>
      <c r="N3618" s="8">
        <f t="shared" si="395"/>
        <v>87.293396988976127</v>
      </c>
      <c r="O3618" s="8">
        <f>IF(E3617&lt;&gt;E3618,SUM($N$4:N3618)-SUM($O$3:O3617),0)</f>
        <v>0</v>
      </c>
      <c r="P3618" s="6">
        <f>IF(B3618&gt;0,SUM($O$4:O3618)-SUM($P$3:P3617),0)</f>
        <v>0</v>
      </c>
      <c r="Q3618" s="6">
        <f t="shared" si="398"/>
        <v>21.510372627630524</v>
      </c>
      <c r="R3618" s="8">
        <f>IF(E3617&lt;&gt;E3618,SUM($Q$4:Q3618)-SUM($R$3:R3617),0)</f>
        <v>0</v>
      </c>
      <c r="S3618" s="6">
        <f>IF(B3618&gt;0,SUM($R$4:R3618)-SUM($S$3:S3617),0)</f>
        <v>0</v>
      </c>
    </row>
    <row r="3619" spans="1:19">
      <c r="A3619">
        <f>IF(E3618&lt;&gt;E3619,COUNTIF($A$4:A3618,"&lt;&gt;0")+1,0)</f>
        <v>0</v>
      </c>
      <c r="B3619">
        <f>IF(A3619&lt;&gt;0,IF(MOD(A3619,3)=0,COUNTIF($B$4:B3618,"&lt;&gt;0")+1,0),0)</f>
        <v>0</v>
      </c>
      <c r="C3619" s="9">
        <f>'Dash Board'!$C$12+COUNT('Daily reducing balance'!$F$4:F3618)</f>
        <v>45345</v>
      </c>
      <c r="D3619">
        <f t="shared" si="392"/>
        <v>2024</v>
      </c>
      <c r="E3619">
        <f t="shared" si="393"/>
        <v>2</v>
      </c>
      <c r="F3619">
        <f>DAY('Dash Board'!$C$12+COUNT('Daily reducing balance'!$F$4:F3618))</f>
        <v>23</v>
      </c>
      <c r="G3619" s="8">
        <f t="shared" si="394"/>
        <v>156962.08819460424</v>
      </c>
      <c r="H3619" s="6">
        <f>G3619*'Dash Board'!$C$11/365</f>
        <v>45.153477425845054</v>
      </c>
      <c r="I3619" s="6">
        <f>H3619*'Dash Board'!$C$18/'Dash Board'!$C$11</f>
        <v>21.501655917069073</v>
      </c>
      <c r="J3619" s="6">
        <f>(G3619&gt;1)*PMT('Dash Board'!$C$11/365,$U$4,-'Dash Board'!$C$19)</f>
        <v>108.80376961660664</v>
      </c>
      <c r="K3619" s="6">
        <f t="shared" si="396"/>
        <v>0</v>
      </c>
      <c r="L3619" s="8">
        <f t="shared" si="397"/>
        <v>156898.43790241345</v>
      </c>
      <c r="N3619" s="8">
        <f t="shared" si="395"/>
        <v>87.302113699537571</v>
      </c>
      <c r="O3619" s="8">
        <f>IF(E3618&lt;&gt;E3619,SUM($N$4:N3619)-SUM($O$3:O3618),0)</f>
        <v>0</v>
      </c>
      <c r="P3619" s="6">
        <f>IF(B3619&gt;0,SUM($O$4:O3619)-SUM($P$3:P3618),0)</f>
        <v>0</v>
      </c>
      <c r="Q3619" s="6">
        <f t="shared" si="398"/>
        <v>21.501655917069073</v>
      </c>
      <c r="R3619" s="8">
        <f>IF(E3618&lt;&gt;E3619,SUM($Q$4:Q3619)-SUM($R$3:R3618),0)</f>
        <v>0</v>
      </c>
      <c r="S3619" s="6">
        <f>IF(B3619&gt;0,SUM($R$4:R3619)-SUM($S$3:S3618),0)</f>
        <v>0</v>
      </c>
    </row>
    <row r="3620" spans="1:19">
      <c r="A3620">
        <f>IF(E3619&lt;&gt;E3620,COUNTIF($A$4:A3619,"&lt;&gt;0")+1,0)</f>
        <v>0</v>
      </c>
      <c r="B3620">
        <f>IF(A3620&lt;&gt;0,IF(MOD(A3620,3)=0,COUNTIF($B$4:B3619,"&lt;&gt;0")+1,0),0)</f>
        <v>0</v>
      </c>
      <c r="C3620" s="9">
        <f>'Dash Board'!$C$12+COUNT('Daily reducing balance'!$F$4:F3619)</f>
        <v>45346</v>
      </c>
      <c r="D3620">
        <f t="shared" si="392"/>
        <v>2024</v>
      </c>
      <c r="E3620">
        <f t="shared" si="393"/>
        <v>2</v>
      </c>
      <c r="F3620">
        <f>DAY('Dash Board'!$C$12+COUNT('Daily reducing balance'!$F$4:F3619))</f>
        <v>24</v>
      </c>
      <c r="G3620" s="8">
        <f t="shared" si="394"/>
        <v>156898.43790241345</v>
      </c>
      <c r="H3620" s="6">
        <f>G3620*'Dash Board'!$C$11/365</f>
        <v>45.135167067817562</v>
      </c>
      <c r="I3620" s="6">
        <f>H3620*'Dash Board'!$C$18/'Dash Board'!$C$11</f>
        <v>21.492936698960747</v>
      </c>
      <c r="J3620" s="6">
        <f>(G3620&gt;1)*PMT('Dash Board'!$C$11/365,$U$4,-'Dash Board'!$C$19)</f>
        <v>108.80376961660664</v>
      </c>
      <c r="K3620" s="6">
        <f t="shared" si="396"/>
        <v>0</v>
      </c>
      <c r="L3620" s="8">
        <f t="shared" si="397"/>
        <v>156834.76929986465</v>
      </c>
      <c r="N3620" s="8">
        <f t="shared" si="395"/>
        <v>87.310832917645897</v>
      </c>
      <c r="O3620" s="8">
        <f>IF(E3619&lt;&gt;E3620,SUM($N$4:N3620)-SUM($O$3:O3619),0)</f>
        <v>0</v>
      </c>
      <c r="P3620" s="6">
        <f>IF(B3620&gt;0,SUM($O$4:O3620)-SUM($P$3:P3619),0)</f>
        <v>0</v>
      </c>
      <c r="Q3620" s="6">
        <f t="shared" si="398"/>
        <v>21.492936698960747</v>
      </c>
      <c r="R3620" s="8">
        <f>IF(E3619&lt;&gt;E3620,SUM($Q$4:Q3620)-SUM($R$3:R3619),0)</f>
        <v>0</v>
      </c>
      <c r="S3620" s="6">
        <f>IF(B3620&gt;0,SUM($R$4:R3620)-SUM($S$3:S3619),0)</f>
        <v>0</v>
      </c>
    </row>
    <row r="3621" spans="1:19">
      <c r="A3621">
        <f>IF(E3620&lt;&gt;E3621,COUNTIF($A$4:A3620,"&lt;&gt;0")+1,0)</f>
        <v>0</v>
      </c>
      <c r="B3621">
        <f>IF(A3621&lt;&gt;0,IF(MOD(A3621,3)=0,COUNTIF($B$4:B3620,"&lt;&gt;0")+1,0),0)</f>
        <v>0</v>
      </c>
      <c r="C3621" s="9">
        <f>'Dash Board'!$C$12+COUNT('Daily reducing balance'!$F$4:F3620)</f>
        <v>45347</v>
      </c>
      <c r="D3621">
        <f t="shared" si="392"/>
        <v>2024</v>
      </c>
      <c r="E3621">
        <f t="shared" si="393"/>
        <v>2</v>
      </c>
      <c r="F3621">
        <f>DAY('Dash Board'!$C$12+COUNT('Daily reducing balance'!$F$4:F3620))</f>
        <v>25</v>
      </c>
      <c r="G3621" s="8">
        <f t="shared" si="394"/>
        <v>156834.76929986465</v>
      </c>
      <c r="H3621" s="6">
        <f>G3621*'Dash Board'!$C$11/365</f>
        <v>45.116851442426821</v>
      </c>
      <c r="I3621" s="6">
        <f>H3621*'Dash Board'!$C$18/'Dash Board'!$C$11</f>
        <v>21.484214972584205</v>
      </c>
      <c r="J3621" s="6">
        <f>(G3621&gt;1)*PMT('Dash Board'!$C$11/365,$U$4,-'Dash Board'!$C$19)</f>
        <v>108.80376961660664</v>
      </c>
      <c r="K3621" s="6">
        <f t="shared" si="396"/>
        <v>0</v>
      </c>
      <c r="L3621" s="8">
        <f t="shared" si="397"/>
        <v>156771.08238169047</v>
      </c>
      <c r="N3621" s="8">
        <f t="shared" si="395"/>
        <v>87.319554644022446</v>
      </c>
      <c r="O3621" s="8">
        <f>IF(E3620&lt;&gt;E3621,SUM($N$4:N3621)-SUM($O$3:O3620),0)</f>
        <v>0</v>
      </c>
      <c r="P3621" s="6">
        <f>IF(B3621&gt;0,SUM($O$4:O3621)-SUM($P$3:P3620),0)</f>
        <v>0</v>
      </c>
      <c r="Q3621" s="6">
        <f t="shared" si="398"/>
        <v>21.484214972584205</v>
      </c>
      <c r="R3621" s="8">
        <f>IF(E3620&lt;&gt;E3621,SUM($Q$4:Q3621)-SUM($R$3:R3620),0)</f>
        <v>0</v>
      </c>
      <c r="S3621" s="6">
        <f>IF(B3621&gt;0,SUM($R$4:R3621)-SUM($S$3:S3620),0)</f>
        <v>0</v>
      </c>
    </row>
    <row r="3622" spans="1:19">
      <c r="A3622">
        <f>IF(E3621&lt;&gt;E3622,COUNTIF($A$4:A3621,"&lt;&gt;0")+1,0)</f>
        <v>0</v>
      </c>
      <c r="B3622">
        <f>IF(A3622&lt;&gt;0,IF(MOD(A3622,3)=0,COUNTIF($B$4:B3621,"&lt;&gt;0")+1,0),0)</f>
        <v>0</v>
      </c>
      <c r="C3622" s="9">
        <f>'Dash Board'!$C$12+COUNT('Daily reducing balance'!$F$4:F3621)</f>
        <v>45348</v>
      </c>
      <c r="D3622">
        <f t="shared" si="392"/>
        <v>2024</v>
      </c>
      <c r="E3622">
        <f t="shared" si="393"/>
        <v>2</v>
      </c>
      <c r="F3622">
        <f>DAY('Dash Board'!$C$12+COUNT('Daily reducing balance'!$F$4:F3621))</f>
        <v>26</v>
      </c>
      <c r="G3622" s="8">
        <f t="shared" si="394"/>
        <v>156771.08238169047</v>
      </c>
      <c r="H3622" s="6">
        <f>G3622*'Dash Board'!$C$11/365</f>
        <v>45.098530548157527</v>
      </c>
      <c r="I3622" s="6">
        <f>H3622*'Dash Board'!$C$18/'Dash Board'!$C$11</f>
        <v>21.475490737217871</v>
      </c>
      <c r="J3622" s="6">
        <f>(G3622&gt;1)*PMT('Dash Board'!$C$11/365,$U$4,-'Dash Board'!$C$19)</f>
        <v>108.80376961660664</v>
      </c>
      <c r="K3622" s="6">
        <f t="shared" si="396"/>
        <v>0</v>
      </c>
      <c r="L3622" s="8">
        <f t="shared" si="397"/>
        <v>156707.37714262202</v>
      </c>
      <c r="N3622" s="8">
        <f t="shared" si="395"/>
        <v>87.328278879388776</v>
      </c>
      <c r="O3622" s="8">
        <f>IF(E3621&lt;&gt;E3622,SUM($N$4:N3622)-SUM($O$3:O3621),0)</f>
        <v>0</v>
      </c>
      <c r="P3622" s="6">
        <f>IF(B3622&gt;0,SUM($O$4:O3622)-SUM($P$3:P3621),0)</f>
        <v>0</v>
      </c>
      <c r="Q3622" s="6">
        <f t="shared" si="398"/>
        <v>21.475490737217871</v>
      </c>
      <c r="R3622" s="8">
        <f>IF(E3621&lt;&gt;E3622,SUM($Q$4:Q3622)-SUM($R$3:R3621),0)</f>
        <v>0</v>
      </c>
      <c r="S3622" s="6">
        <f>IF(B3622&gt;0,SUM($R$4:R3622)-SUM($S$3:S3621),0)</f>
        <v>0</v>
      </c>
    </row>
    <row r="3623" spans="1:19">
      <c r="A3623">
        <f>IF(E3622&lt;&gt;E3623,COUNTIF($A$4:A3622,"&lt;&gt;0")+1,0)</f>
        <v>0</v>
      </c>
      <c r="B3623">
        <f>IF(A3623&lt;&gt;0,IF(MOD(A3623,3)=0,COUNTIF($B$4:B3622,"&lt;&gt;0")+1,0),0)</f>
        <v>0</v>
      </c>
      <c r="C3623" s="9">
        <f>'Dash Board'!$C$12+COUNT('Daily reducing balance'!$F$4:F3622)</f>
        <v>45349</v>
      </c>
      <c r="D3623">
        <f t="shared" si="392"/>
        <v>2024</v>
      </c>
      <c r="E3623">
        <f t="shared" si="393"/>
        <v>2</v>
      </c>
      <c r="F3623">
        <f>DAY('Dash Board'!$C$12+COUNT('Daily reducing balance'!$F$4:F3622))</f>
        <v>27</v>
      </c>
      <c r="G3623" s="8">
        <f t="shared" si="394"/>
        <v>156707.37714262202</v>
      </c>
      <c r="H3623" s="6">
        <f>G3623*'Dash Board'!$C$11/365</f>
        <v>45.080204383493999</v>
      </c>
      <c r="I3623" s="6">
        <f>H3623*'Dash Board'!$C$18/'Dash Board'!$C$11</f>
        <v>21.466763992140002</v>
      </c>
      <c r="J3623" s="6">
        <f>(G3623&gt;1)*PMT('Dash Board'!$C$11/365,$U$4,-'Dash Board'!$C$19)</f>
        <v>108.80376961660664</v>
      </c>
      <c r="K3623" s="6">
        <f t="shared" si="396"/>
        <v>0</v>
      </c>
      <c r="L3623" s="8">
        <f t="shared" si="397"/>
        <v>156643.6535773889</v>
      </c>
      <c r="N3623" s="8">
        <f t="shared" si="395"/>
        <v>87.337005624466642</v>
      </c>
      <c r="O3623" s="8">
        <f>IF(E3622&lt;&gt;E3623,SUM($N$4:N3623)-SUM($O$3:O3622),0)</f>
        <v>0</v>
      </c>
      <c r="P3623" s="6">
        <f>IF(B3623&gt;0,SUM($O$4:O3623)-SUM($P$3:P3622),0)</f>
        <v>0</v>
      </c>
      <c r="Q3623" s="6">
        <f t="shared" si="398"/>
        <v>21.466763992140002</v>
      </c>
      <c r="R3623" s="8">
        <f>IF(E3622&lt;&gt;E3623,SUM($Q$4:Q3623)-SUM($R$3:R3622),0)</f>
        <v>0</v>
      </c>
      <c r="S3623" s="6">
        <f>IF(B3623&gt;0,SUM($R$4:R3623)-SUM($S$3:S3622),0)</f>
        <v>0</v>
      </c>
    </row>
    <row r="3624" spans="1:19">
      <c r="A3624">
        <f>IF(E3623&lt;&gt;E3624,COUNTIF($A$4:A3623,"&lt;&gt;0")+1,0)</f>
        <v>0</v>
      </c>
      <c r="B3624">
        <f>IF(A3624&lt;&gt;0,IF(MOD(A3624,3)=0,COUNTIF($B$4:B3623,"&lt;&gt;0")+1,0),0)</f>
        <v>0</v>
      </c>
      <c r="C3624" s="9">
        <f>'Dash Board'!$C$12+COUNT('Daily reducing balance'!$F$4:F3623)</f>
        <v>45350</v>
      </c>
      <c r="D3624">
        <f t="shared" si="392"/>
        <v>2024</v>
      </c>
      <c r="E3624">
        <f t="shared" si="393"/>
        <v>2</v>
      </c>
      <c r="F3624">
        <f>DAY('Dash Board'!$C$12+COUNT('Daily reducing balance'!$F$4:F3623))</f>
        <v>28</v>
      </c>
      <c r="G3624" s="8">
        <f t="shared" si="394"/>
        <v>156643.6535773889</v>
      </c>
      <c r="H3624" s="6">
        <f>G3624*'Dash Board'!$C$11/365</f>
        <v>45.06187294692009</v>
      </c>
      <c r="I3624" s="6">
        <f>H3624*'Dash Board'!$C$18/'Dash Board'!$C$11</f>
        <v>21.458034736628615</v>
      </c>
      <c r="J3624" s="6">
        <f>(G3624&gt;1)*PMT('Dash Board'!$C$11/365,$U$4,-'Dash Board'!$C$19)</f>
        <v>108.80376961660664</v>
      </c>
      <c r="K3624" s="6">
        <f t="shared" si="396"/>
        <v>0</v>
      </c>
      <c r="L3624" s="8">
        <f t="shared" si="397"/>
        <v>156579.9116807192</v>
      </c>
      <c r="N3624" s="8">
        <f t="shared" si="395"/>
        <v>87.345734879978025</v>
      </c>
      <c r="O3624" s="8">
        <f>IF(E3623&lt;&gt;E3624,SUM($N$4:N3624)-SUM($O$3:O3623),0)</f>
        <v>0</v>
      </c>
      <c r="P3624" s="6">
        <f>IF(B3624&gt;0,SUM($O$4:O3624)-SUM($P$3:P3623),0)</f>
        <v>0</v>
      </c>
      <c r="Q3624" s="6">
        <f t="shared" si="398"/>
        <v>21.458034736628615</v>
      </c>
      <c r="R3624" s="8">
        <f>IF(E3623&lt;&gt;E3624,SUM($Q$4:Q3624)-SUM($R$3:R3623),0)</f>
        <v>0</v>
      </c>
      <c r="S3624" s="6">
        <f>IF(B3624&gt;0,SUM($R$4:R3624)-SUM($S$3:S3623),0)</f>
        <v>0</v>
      </c>
    </row>
    <row r="3625" spans="1:19">
      <c r="A3625">
        <f>IF(E3624&lt;&gt;E3625,COUNTIF($A$4:A3624,"&lt;&gt;0")+1,0)</f>
        <v>0</v>
      </c>
      <c r="B3625">
        <f>IF(A3625&lt;&gt;0,IF(MOD(A3625,3)=0,COUNTIF($B$4:B3624,"&lt;&gt;0")+1,0),0)</f>
        <v>0</v>
      </c>
      <c r="C3625" s="9">
        <f>'Dash Board'!$C$12+COUNT('Daily reducing balance'!$F$4:F3624)</f>
        <v>45351</v>
      </c>
      <c r="D3625">
        <f t="shared" si="392"/>
        <v>2024</v>
      </c>
      <c r="E3625">
        <f t="shared" si="393"/>
        <v>2</v>
      </c>
      <c r="F3625">
        <f>DAY('Dash Board'!$C$12+COUNT('Daily reducing balance'!$F$4:F3624))</f>
        <v>29</v>
      </c>
      <c r="G3625" s="8">
        <f t="shared" si="394"/>
        <v>156579.9116807192</v>
      </c>
      <c r="H3625" s="6">
        <f>G3625*'Dash Board'!$C$11/365</f>
        <v>45.043536236919216</v>
      </c>
      <c r="I3625" s="6">
        <f>H3625*'Dash Board'!$C$18/'Dash Board'!$C$11</f>
        <v>21.449302969961536</v>
      </c>
      <c r="J3625" s="6">
        <f>(G3625&gt;1)*PMT('Dash Board'!$C$11/365,$U$4,-'Dash Board'!$C$19)</f>
        <v>108.80376961660664</v>
      </c>
      <c r="K3625" s="6">
        <f t="shared" si="396"/>
        <v>0</v>
      </c>
      <c r="L3625" s="8">
        <f t="shared" si="397"/>
        <v>156516.15144733951</v>
      </c>
      <c r="N3625" s="8">
        <f t="shared" si="395"/>
        <v>87.354466646645108</v>
      </c>
      <c r="O3625" s="8">
        <f>IF(E3624&lt;&gt;E3625,SUM($N$4:N3625)-SUM($O$3:O3624),0)</f>
        <v>0</v>
      </c>
      <c r="P3625" s="6">
        <f>IF(B3625&gt;0,SUM($O$4:O3625)-SUM($P$3:P3624),0)</f>
        <v>0</v>
      </c>
      <c r="Q3625" s="6">
        <f t="shared" si="398"/>
        <v>21.449302969961536</v>
      </c>
      <c r="R3625" s="8">
        <f>IF(E3624&lt;&gt;E3625,SUM($Q$4:Q3625)-SUM($R$3:R3624),0)</f>
        <v>0</v>
      </c>
      <c r="S3625" s="6">
        <f>IF(B3625&gt;0,SUM($R$4:R3625)-SUM($S$3:S3624),0)</f>
        <v>0</v>
      </c>
    </row>
    <row r="3626" spans="1:19">
      <c r="A3626">
        <f>IF(E3625&lt;&gt;E3626,COUNTIF($A$4:A3625,"&lt;&gt;0")+1,0)</f>
        <v>119</v>
      </c>
      <c r="B3626">
        <f>IF(A3626&lt;&gt;0,IF(MOD(A3626,3)=0,COUNTIF($B$4:B3625,"&lt;&gt;0")+1,0),0)</f>
        <v>0</v>
      </c>
      <c r="C3626" s="9">
        <f>'Dash Board'!$C$12+COUNT('Daily reducing balance'!$F$4:F3625)</f>
        <v>45352</v>
      </c>
      <c r="D3626">
        <f t="shared" si="392"/>
        <v>2024</v>
      </c>
      <c r="E3626">
        <f t="shared" si="393"/>
        <v>3</v>
      </c>
      <c r="F3626">
        <f>DAY('Dash Board'!$C$12+COUNT('Daily reducing balance'!$F$4:F3625))</f>
        <v>1</v>
      </c>
      <c r="G3626" s="8">
        <f t="shared" si="394"/>
        <v>156516.15144733951</v>
      </c>
      <c r="H3626" s="6">
        <f>G3626*'Dash Board'!$C$11/365</f>
        <v>45.025194251974376</v>
      </c>
      <c r="I3626" s="6">
        <f>H3626*'Dash Board'!$C$18/'Dash Board'!$C$11</f>
        <v>21.44056869141637</v>
      </c>
      <c r="J3626" s="6">
        <f>(G3626&gt;1)*PMT('Dash Board'!$C$11/365,$U$4,-'Dash Board'!$C$19)</f>
        <v>108.80376961660664</v>
      </c>
      <c r="K3626" s="6">
        <f t="shared" si="396"/>
        <v>3372.9168581148047</v>
      </c>
      <c r="L3626" s="8">
        <f t="shared" si="397"/>
        <v>156452.37287197486</v>
      </c>
      <c r="N3626" s="8">
        <f t="shared" si="395"/>
        <v>87.36320092519027</v>
      </c>
      <c r="O3626" s="8">
        <f>IF(E3625&lt;&gt;E3626,SUM($N$4:N3626)-SUM($O$3:O3625),0)</f>
        <v>2529.9958710107603</v>
      </c>
      <c r="P3626" s="6">
        <f>IF(B3626&gt;0,SUM($O$4:O3626)-SUM($P$3:P3625),0)</f>
        <v>0</v>
      </c>
      <c r="Q3626" s="6">
        <f t="shared" si="398"/>
        <v>21.44056869141637</v>
      </c>
      <c r="R3626" s="8">
        <f>IF(E3625&lt;&gt;E3626,SUM($Q$4:Q3626)-SUM($R$3:R3625),0)</f>
        <v>625.31344787070702</v>
      </c>
      <c r="S3626" s="6">
        <f>IF(B3626&gt;0,SUM($R$4:R3626)-SUM($S$3:S3625),0)</f>
        <v>0</v>
      </c>
    </row>
    <row r="3627" spans="1:19">
      <c r="A3627">
        <f>IF(E3626&lt;&gt;E3627,COUNTIF($A$4:A3626,"&lt;&gt;0")+1,0)</f>
        <v>0</v>
      </c>
      <c r="B3627">
        <f>IF(A3627&lt;&gt;0,IF(MOD(A3627,3)=0,COUNTIF($B$4:B3626,"&lt;&gt;0")+1,0),0)</f>
        <v>0</v>
      </c>
      <c r="C3627" s="9">
        <f>'Dash Board'!$C$12+COUNT('Daily reducing balance'!$F$4:F3626)</f>
        <v>45353</v>
      </c>
      <c r="D3627">
        <f t="shared" si="392"/>
        <v>2024</v>
      </c>
      <c r="E3627">
        <f t="shared" si="393"/>
        <v>3</v>
      </c>
      <c r="F3627">
        <f>DAY('Dash Board'!$C$12+COUNT('Daily reducing balance'!$F$4:F3626))</f>
        <v>2</v>
      </c>
      <c r="G3627" s="8">
        <f t="shared" si="394"/>
        <v>156452.37287197486</v>
      </c>
      <c r="H3627" s="6">
        <f>G3627*'Dash Board'!$C$11/365</f>
        <v>45.006846990568107</v>
      </c>
      <c r="I3627" s="6">
        <f>H3627*'Dash Board'!$C$18/'Dash Board'!$C$11</f>
        <v>21.431831900270531</v>
      </c>
      <c r="J3627" s="6">
        <f>(G3627&gt;1)*PMT('Dash Board'!$C$11/365,$U$4,-'Dash Board'!$C$19)</f>
        <v>108.80376961660664</v>
      </c>
      <c r="K3627" s="6">
        <f t="shared" si="396"/>
        <v>0</v>
      </c>
      <c r="L3627" s="8">
        <f t="shared" si="397"/>
        <v>156388.57594934883</v>
      </c>
      <c r="N3627" s="8">
        <f t="shared" si="395"/>
        <v>87.371937716336106</v>
      </c>
      <c r="O3627" s="8">
        <f>IF(E3626&lt;&gt;E3627,SUM($N$4:N3627)-SUM($O$3:O3626),0)</f>
        <v>0</v>
      </c>
      <c r="P3627" s="6">
        <f>IF(B3627&gt;0,SUM($O$4:O3627)-SUM($P$3:P3626),0)</f>
        <v>0</v>
      </c>
      <c r="Q3627" s="6">
        <f t="shared" si="398"/>
        <v>21.431831900270531</v>
      </c>
      <c r="R3627" s="8">
        <f>IF(E3626&lt;&gt;E3627,SUM($Q$4:Q3627)-SUM($R$3:R3626),0)</f>
        <v>0</v>
      </c>
      <c r="S3627" s="6">
        <f>IF(B3627&gt;0,SUM($R$4:R3627)-SUM($S$3:S3626),0)</f>
        <v>0</v>
      </c>
    </row>
    <row r="3628" spans="1:19">
      <c r="A3628">
        <f>IF(E3627&lt;&gt;E3628,COUNTIF($A$4:A3627,"&lt;&gt;0")+1,0)</f>
        <v>0</v>
      </c>
      <c r="B3628">
        <f>IF(A3628&lt;&gt;0,IF(MOD(A3628,3)=0,COUNTIF($B$4:B3627,"&lt;&gt;0")+1,0),0)</f>
        <v>0</v>
      </c>
      <c r="C3628" s="9">
        <f>'Dash Board'!$C$12+COUNT('Daily reducing balance'!$F$4:F3627)</f>
        <v>45354</v>
      </c>
      <c r="D3628">
        <f t="shared" si="392"/>
        <v>2024</v>
      </c>
      <c r="E3628">
        <f t="shared" si="393"/>
        <v>3</v>
      </c>
      <c r="F3628">
        <f>DAY('Dash Board'!$C$12+COUNT('Daily reducing balance'!$F$4:F3627))</f>
        <v>3</v>
      </c>
      <c r="G3628" s="8">
        <f t="shared" si="394"/>
        <v>156388.57594934883</v>
      </c>
      <c r="H3628" s="6">
        <f>G3628*'Dash Board'!$C$11/365</f>
        <v>44.98849445118254</v>
      </c>
      <c r="I3628" s="6">
        <f>H3628*'Dash Board'!$C$18/'Dash Board'!$C$11</f>
        <v>21.423092595801212</v>
      </c>
      <c r="J3628" s="6">
        <f>(G3628&gt;1)*PMT('Dash Board'!$C$11/365,$U$4,-'Dash Board'!$C$19)</f>
        <v>108.80376961660664</v>
      </c>
      <c r="K3628" s="6">
        <f t="shared" si="396"/>
        <v>0</v>
      </c>
      <c r="L3628" s="8">
        <f t="shared" si="397"/>
        <v>156324.7606741834</v>
      </c>
      <c r="N3628" s="8">
        <f t="shared" si="395"/>
        <v>87.380677020805436</v>
      </c>
      <c r="O3628" s="8">
        <f>IF(E3627&lt;&gt;E3628,SUM($N$4:N3628)-SUM($O$3:O3627),0)</f>
        <v>0</v>
      </c>
      <c r="P3628" s="6">
        <f>IF(B3628&gt;0,SUM($O$4:O3628)-SUM($P$3:P3627),0)</f>
        <v>0</v>
      </c>
      <c r="Q3628" s="6">
        <f t="shared" si="398"/>
        <v>21.423092595801212</v>
      </c>
      <c r="R3628" s="8">
        <f>IF(E3627&lt;&gt;E3628,SUM($Q$4:Q3628)-SUM($R$3:R3627),0)</f>
        <v>0</v>
      </c>
      <c r="S3628" s="6">
        <f>IF(B3628&gt;0,SUM($R$4:R3628)-SUM($S$3:S3627),0)</f>
        <v>0</v>
      </c>
    </row>
    <row r="3629" spans="1:19">
      <c r="A3629">
        <f>IF(E3628&lt;&gt;E3629,COUNTIF($A$4:A3628,"&lt;&gt;0")+1,0)</f>
        <v>0</v>
      </c>
      <c r="B3629">
        <f>IF(A3629&lt;&gt;0,IF(MOD(A3629,3)=0,COUNTIF($B$4:B3628,"&lt;&gt;0")+1,0),0)</f>
        <v>0</v>
      </c>
      <c r="C3629" s="9">
        <f>'Dash Board'!$C$12+COUNT('Daily reducing balance'!$F$4:F3628)</f>
        <v>45355</v>
      </c>
      <c r="D3629">
        <f t="shared" si="392"/>
        <v>2024</v>
      </c>
      <c r="E3629">
        <f t="shared" si="393"/>
        <v>3</v>
      </c>
      <c r="F3629">
        <f>DAY('Dash Board'!$C$12+COUNT('Daily reducing balance'!$F$4:F3628))</f>
        <v>4</v>
      </c>
      <c r="G3629" s="8">
        <f t="shared" si="394"/>
        <v>156324.7606741834</v>
      </c>
      <c r="H3629" s="6">
        <f>G3629*'Dash Board'!$C$11/365</f>
        <v>44.970136632299337</v>
      </c>
      <c r="I3629" s="6">
        <f>H3629*'Dash Board'!$C$18/'Dash Board'!$C$11</f>
        <v>21.414350777285399</v>
      </c>
      <c r="J3629" s="6">
        <f>(G3629&gt;1)*PMT('Dash Board'!$C$11/365,$U$4,-'Dash Board'!$C$19)</f>
        <v>108.80376961660664</v>
      </c>
      <c r="K3629" s="6">
        <f t="shared" si="396"/>
        <v>0</v>
      </c>
      <c r="L3629" s="8">
        <f t="shared" si="397"/>
        <v>156260.92704119909</v>
      </c>
      <c r="N3629" s="8">
        <f t="shared" si="395"/>
        <v>87.389418839321252</v>
      </c>
      <c r="O3629" s="8">
        <f>IF(E3628&lt;&gt;E3629,SUM($N$4:N3629)-SUM($O$3:O3628),0)</f>
        <v>0</v>
      </c>
      <c r="P3629" s="6">
        <f>IF(B3629&gt;0,SUM($O$4:O3629)-SUM($P$3:P3628),0)</f>
        <v>0</v>
      </c>
      <c r="Q3629" s="6">
        <f t="shared" si="398"/>
        <v>21.414350777285399</v>
      </c>
      <c r="R3629" s="8">
        <f>IF(E3628&lt;&gt;E3629,SUM($Q$4:Q3629)-SUM($R$3:R3628),0)</f>
        <v>0</v>
      </c>
      <c r="S3629" s="6">
        <f>IF(B3629&gt;0,SUM($R$4:R3629)-SUM($S$3:S3628),0)</f>
        <v>0</v>
      </c>
    </row>
    <row r="3630" spans="1:19">
      <c r="A3630">
        <f>IF(E3629&lt;&gt;E3630,COUNTIF($A$4:A3629,"&lt;&gt;0")+1,0)</f>
        <v>0</v>
      </c>
      <c r="B3630">
        <f>IF(A3630&lt;&gt;0,IF(MOD(A3630,3)=0,COUNTIF($B$4:B3629,"&lt;&gt;0")+1,0),0)</f>
        <v>0</v>
      </c>
      <c r="C3630" s="9">
        <f>'Dash Board'!$C$12+COUNT('Daily reducing balance'!$F$4:F3629)</f>
        <v>45356</v>
      </c>
      <c r="D3630">
        <f t="shared" si="392"/>
        <v>2024</v>
      </c>
      <c r="E3630">
        <f t="shared" si="393"/>
        <v>3</v>
      </c>
      <c r="F3630">
        <f>DAY('Dash Board'!$C$12+COUNT('Daily reducing balance'!$F$4:F3629))</f>
        <v>5</v>
      </c>
      <c r="G3630" s="8">
        <f t="shared" si="394"/>
        <v>156260.92704119909</v>
      </c>
      <c r="H3630" s="6">
        <f>G3630*'Dash Board'!$C$11/365</f>
        <v>44.951773532399734</v>
      </c>
      <c r="I3630" s="6">
        <f>H3630*'Dash Board'!$C$18/'Dash Board'!$C$11</f>
        <v>21.405606443999872</v>
      </c>
      <c r="J3630" s="6">
        <f>(G3630&gt;1)*PMT('Dash Board'!$C$11/365,$U$4,-'Dash Board'!$C$19)</f>
        <v>108.80376961660664</v>
      </c>
      <c r="K3630" s="6">
        <f t="shared" si="396"/>
        <v>0</v>
      </c>
      <c r="L3630" s="8">
        <f t="shared" si="397"/>
        <v>156197.07504511488</v>
      </c>
      <c r="N3630" s="8">
        <f t="shared" si="395"/>
        <v>87.398163172606772</v>
      </c>
      <c r="O3630" s="8">
        <f>IF(E3629&lt;&gt;E3630,SUM($N$4:N3630)-SUM($O$3:O3629),0)</f>
        <v>0</v>
      </c>
      <c r="P3630" s="6">
        <f>IF(B3630&gt;0,SUM($O$4:O3630)-SUM($P$3:P3629),0)</f>
        <v>0</v>
      </c>
      <c r="Q3630" s="6">
        <f t="shared" si="398"/>
        <v>21.405606443999872</v>
      </c>
      <c r="R3630" s="8">
        <f>IF(E3629&lt;&gt;E3630,SUM($Q$4:Q3630)-SUM($R$3:R3629),0)</f>
        <v>0</v>
      </c>
      <c r="S3630" s="6">
        <f>IF(B3630&gt;0,SUM($R$4:R3630)-SUM($S$3:S3629),0)</f>
        <v>0</v>
      </c>
    </row>
    <row r="3631" spans="1:19">
      <c r="A3631">
        <f>IF(E3630&lt;&gt;E3631,COUNTIF($A$4:A3630,"&lt;&gt;0")+1,0)</f>
        <v>0</v>
      </c>
      <c r="B3631">
        <f>IF(A3631&lt;&gt;0,IF(MOD(A3631,3)=0,COUNTIF($B$4:B3630,"&lt;&gt;0")+1,0),0)</f>
        <v>0</v>
      </c>
      <c r="C3631" s="9">
        <f>'Dash Board'!$C$12+COUNT('Daily reducing balance'!$F$4:F3630)</f>
        <v>45357</v>
      </c>
      <c r="D3631">
        <f t="shared" si="392"/>
        <v>2024</v>
      </c>
      <c r="E3631">
        <f t="shared" si="393"/>
        <v>3</v>
      </c>
      <c r="F3631">
        <f>DAY('Dash Board'!$C$12+COUNT('Daily reducing balance'!$F$4:F3630))</f>
        <v>6</v>
      </c>
      <c r="G3631" s="8">
        <f t="shared" si="394"/>
        <v>156197.07504511488</v>
      </c>
      <c r="H3631" s="6">
        <f>G3631*'Dash Board'!$C$11/365</f>
        <v>44.93340514996455</v>
      </c>
      <c r="I3631" s="6">
        <f>H3631*'Dash Board'!$C$18/'Dash Board'!$C$11</f>
        <v>21.396859595221215</v>
      </c>
      <c r="J3631" s="6">
        <f>(G3631&gt;1)*PMT('Dash Board'!$C$11/365,$U$4,-'Dash Board'!$C$19)</f>
        <v>108.80376961660664</v>
      </c>
      <c r="K3631" s="6">
        <f t="shared" si="396"/>
        <v>0</v>
      </c>
      <c r="L3631" s="8">
        <f t="shared" si="397"/>
        <v>156133.20468064822</v>
      </c>
      <c r="N3631" s="8">
        <f t="shared" si="395"/>
        <v>87.406910021385428</v>
      </c>
      <c r="O3631" s="8">
        <f>IF(E3630&lt;&gt;E3631,SUM($N$4:N3631)-SUM($O$3:O3630),0)</f>
        <v>0</v>
      </c>
      <c r="P3631" s="6">
        <f>IF(B3631&gt;0,SUM($O$4:O3631)-SUM($P$3:P3630),0)</f>
        <v>0</v>
      </c>
      <c r="Q3631" s="6">
        <f t="shared" si="398"/>
        <v>21.396859595221215</v>
      </c>
      <c r="R3631" s="8">
        <f>IF(E3630&lt;&gt;E3631,SUM($Q$4:Q3631)-SUM($R$3:R3630),0)</f>
        <v>0</v>
      </c>
      <c r="S3631" s="6">
        <f>IF(B3631&gt;0,SUM($R$4:R3631)-SUM($S$3:S3630),0)</f>
        <v>0</v>
      </c>
    </row>
    <row r="3632" spans="1:19">
      <c r="A3632">
        <f>IF(E3631&lt;&gt;E3632,COUNTIF($A$4:A3631,"&lt;&gt;0")+1,0)</f>
        <v>0</v>
      </c>
      <c r="B3632">
        <f>IF(A3632&lt;&gt;0,IF(MOD(A3632,3)=0,COUNTIF($B$4:B3631,"&lt;&gt;0")+1,0),0)</f>
        <v>0</v>
      </c>
      <c r="C3632" s="9">
        <f>'Dash Board'!$C$12+COUNT('Daily reducing balance'!$F$4:F3631)</f>
        <v>45358</v>
      </c>
      <c r="D3632">
        <f t="shared" si="392"/>
        <v>2024</v>
      </c>
      <c r="E3632">
        <f t="shared" si="393"/>
        <v>3</v>
      </c>
      <c r="F3632">
        <f>DAY('Dash Board'!$C$12+COUNT('Daily reducing balance'!$F$4:F3631))</f>
        <v>7</v>
      </c>
      <c r="G3632" s="8">
        <f t="shared" si="394"/>
        <v>156133.20468064822</v>
      </c>
      <c r="H3632" s="6">
        <f>G3632*'Dash Board'!$C$11/365</f>
        <v>44.915031483474145</v>
      </c>
      <c r="I3632" s="6">
        <f>H3632*'Dash Board'!$C$18/'Dash Board'!$C$11</f>
        <v>21.388110230225788</v>
      </c>
      <c r="J3632" s="6">
        <f>(G3632&gt;1)*PMT('Dash Board'!$C$11/365,$U$4,-'Dash Board'!$C$19)</f>
        <v>108.80376961660664</v>
      </c>
      <c r="K3632" s="6">
        <f t="shared" si="396"/>
        <v>0</v>
      </c>
      <c r="L3632" s="8">
        <f t="shared" si="397"/>
        <v>156069.3159425151</v>
      </c>
      <c r="N3632" s="8">
        <f t="shared" si="395"/>
        <v>87.415659386380852</v>
      </c>
      <c r="O3632" s="8">
        <f>IF(E3631&lt;&gt;E3632,SUM($N$4:N3632)-SUM($O$3:O3631),0)</f>
        <v>0</v>
      </c>
      <c r="P3632" s="6">
        <f>IF(B3632&gt;0,SUM($O$4:O3632)-SUM($P$3:P3631),0)</f>
        <v>0</v>
      </c>
      <c r="Q3632" s="6">
        <f t="shared" si="398"/>
        <v>21.388110230225788</v>
      </c>
      <c r="R3632" s="8">
        <f>IF(E3631&lt;&gt;E3632,SUM($Q$4:Q3632)-SUM($R$3:R3631),0)</f>
        <v>0</v>
      </c>
      <c r="S3632" s="6">
        <f>IF(B3632&gt;0,SUM($R$4:R3632)-SUM($S$3:S3631),0)</f>
        <v>0</v>
      </c>
    </row>
    <row r="3633" spans="1:19">
      <c r="A3633">
        <f>IF(E3632&lt;&gt;E3633,COUNTIF($A$4:A3632,"&lt;&gt;0")+1,0)</f>
        <v>0</v>
      </c>
      <c r="B3633">
        <f>IF(A3633&lt;&gt;0,IF(MOD(A3633,3)=0,COUNTIF($B$4:B3632,"&lt;&gt;0")+1,0),0)</f>
        <v>0</v>
      </c>
      <c r="C3633" s="9">
        <f>'Dash Board'!$C$12+COUNT('Daily reducing balance'!$F$4:F3632)</f>
        <v>45359</v>
      </c>
      <c r="D3633">
        <f t="shared" si="392"/>
        <v>2024</v>
      </c>
      <c r="E3633">
        <f t="shared" si="393"/>
        <v>3</v>
      </c>
      <c r="F3633">
        <f>DAY('Dash Board'!$C$12+COUNT('Daily reducing balance'!$F$4:F3632))</f>
        <v>8</v>
      </c>
      <c r="G3633" s="8">
        <f t="shared" si="394"/>
        <v>156069.3159425151</v>
      </c>
      <c r="H3633" s="6">
        <f>G3633*'Dash Board'!$C$11/365</f>
        <v>44.896652531408449</v>
      </c>
      <c r="I3633" s="6">
        <f>H3633*'Dash Board'!$C$18/'Dash Board'!$C$11</f>
        <v>21.379358348289738</v>
      </c>
      <c r="J3633" s="6">
        <f>(G3633&gt;1)*PMT('Dash Board'!$C$11/365,$U$4,-'Dash Board'!$C$19)</f>
        <v>108.80376961660664</v>
      </c>
      <c r="K3633" s="6">
        <f t="shared" si="396"/>
        <v>0</v>
      </c>
      <c r="L3633" s="8">
        <f t="shared" si="397"/>
        <v>156005.40882542988</v>
      </c>
      <c r="N3633" s="8">
        <f t="shared" si="395"/>
        <v>87.424411268316902</v>
      </c>
      <c r="O3633" s="8">
        <f>IF(E3632&lt;&gt;E3633,SUM($N$4:N3633)-SUM($O$3:O3632),0)</f>
        <v>0</v>
      </c>
      <c r="P3633" s="6">
        <f>IF(B3633&gt;0,SUM($O$4:O3633)-SUM($P$3:P3632),0)</f>
        <v>0</v>
      </c>
      <c r="Q3633" s="6">
        <f t="shared" si="398"/>
        <v>21.379358348289738</v>
      </c>
      <c r="R3633" s="8">
        <f>IF(E3632&lt;&gt;E3633,SUM($Q$4:Q3633)-SUM($R$3:R3632),0)</f>
        <v>0</v>
      </c>
      <c r="S3633" s="6">
        <f>IF(B3633&gt;0,SUM($R$4:R3633)-SUM($S$3:S3632),0)</f>
        <v>0</v>
      </c>
    </row>
    <row r="3634" spans="1:19">
      <c r="A3634">
        <f>IF(E3633&lt;&gt;E3634,COUNTIF($A$4:A3633,"&lt;&gt;0")+1,0)</f>
        <v>0</v>
      </c>
      <c r="B3634">
        <f>IF(A3634&lt;&gt;0,IF(MOD(A3634,3)=0,COUNTIF($B$4:B3633,"&lt;&gt;0")+1,0),0)</f>
        <v>0</v>
      </c>
      <c r="C3634" s="9">
        <f>'Dash Board'!$C$12+COUNT('Daily reducing balance'!$F$4:F3633)</f>
        <v>45360</v>
      </c>
      <c r="D3634">
        <f t="shared" si="392"/>
        <v>2024</v>
      </c>
      <c r="E3634">
        <f t="shared" si="393"/>
        <v>3</v>
      </c>
      <c r="F3634">
        <f>DAY('Dash Board'!$C$12+COUNT('Daily reducing balance'!$F$4:F3633))</f>
        <v>9</v>
      </c>
      <c r="G3634" s="8">
        <f t="shared" si="394"/>
        <v>156005.40882542988</v>
      </c>
      <c r="H3634" s="6">
        <f>G3634*'Dash Board'!$C$11/365</f>
        <v>44.87826829224695</v>
      </c>
      <c r="I3634" s="6">
        <f>H3634*'Dash Board'!$C$18/'Dash Board'!$C$11</f>
        <v>21.370603948689027</v>
      </c>
      <c r="J3634" s="6">
        <f>(G3634&gt;1)*PMT('Dash Board'!$C$11/365,$U$4,-'Dash Board'!$C$19)</f>
        <v>108.80376961660664</v>
      </c>
      <c r="K3634" s="6">
        <f t="shared" si="396"/>
        <v>0</v>
      </c>
      <c r="L3634" s="8">
        <f t="shared" si="397"/>
        <v>155941.48332410553</v>
      </c>
      <c r="N3634" s="8">
        <f t="shared" si="395"/>
        <v>87.433165667917621</v>
      </c>
      <c r="O3634" s="8">
        <f>IF(E3633&lt;&gt;E3634,SUM($N$4:N3634)-SUM($O$3:O3633),0)</f>
        <v>0</v>
      </c>
      <c r="P3634" s="6">
        <f>IF(B3634&gt;0,SUM($O$4:O3634)-SUM($P$3:P3633),0)</f>
        <v>0</v>
      </c>
      <c r="Q3634" s="6">
        <f t="shared" si="398"/>
        <v>21.370603948689027</v>
      </c>
      <c r="R3634" s="8">
        <f>IF(E3633&lt;&gt;E3634,SUM($Q$4:Q3634)-SUM($R$3:R3633),0)</f>
        <v>0</v>
      </c>
      <c r="S3634" s="6">
        <f>IF(B3634&gt;0,SUM($R$4:R3634)-SUM($S$3:S3633),0)</f>
        <v>0</v>
      </c>
    </row>
    <row r="3635" spans="1:19">
      <c r="A3635">
        <f>IF(E3634&lt;&gt;E3635,COUNTIF($A$4:A3634,"&lt;&gt;0")+1,0)</f>
        <v>0</v>
      </c>
      <c r="B3635">
        <f>IF(A3635&lt;&gt;0,IF(MOD(A3635,3)=0,COUNTIF($B$4:B3634,"&lt;&gt;0")+1,0),0)</f>
        <v>0</v>
      </c>
      <c r="C3635" s="9">
        <f>'Dash Board'!$C$12+COUNT('Daily reducing balance'!$F$4:F3634)</f>
        <v>45361</v>
      </c>
      <c r="D3635">
        <f t="shared" si="392"/>
        <v>2024</v>
      </c>
      <c r="E3635">
        <f t="shared" si="393"/>
        <v>3</v>
      </c>
      <c r="F3635">
        <f>DAY('Dash Board'!$C$12+COUNT('Daily reducing balance'!$F$4:F3634))</f>
        <v>10</v>
      </c>
      <c r="G3635" s="8">
        <f t="shared" si="394"/>
        <v>155941.48332410553</v>
      </c>
      <c r="H3635" s="6">
        <f>G3635*'Dash Board'!$C$11/365</f>
        <v>44.859878764468711</v>
      </c>
      <c r="I3635" s="6">
        <f>H3635*'Dash Board'!$C$18/'Dash Board'!$C$11</f>
        <v>21.361847030699387</v>
      </c>
      <c r="J3635" s="6">
        <f>(G3635&gt;1)*PMT('Dash Board'!$C$11/365,$U$4,-'Dash Board'!$C$19)</f>
        <v>108.80376961660664</v>
      </c>
      <c r="K3635" s="6">
        <f t="shared" si="396"/>
        <v>0</v>
      </c>
      <c r="L3635" s="8">
        <f t="shared" si="397"/>
        <v>155877.53943325338</v>
      </c>
      <c r="N3635" s="8">
        <f t="shared" si="395"/>
        <v>87.441922585907264</v>
      </c>
      <c r="O3635" s="8">
        <f>IF(E3634&lt;&gt;E3635,SUM($N$4:N3635)-SUM($O$3:O3634),0)</f>
        <v>0</v>
      </c>
      <c r="P3635" s="6">
        <f>IF(B3635&gt;0,SUM($O$4:O3635)-SUM($P$3:P3634),0)</f>
        <v>0</v>
      </c>
      <c r="Q3635" s="6">
        <f t="shared" si="398"/>
        <v>21.361847030699387</v>
      </c>
      <c r="R3635" s="8">
        <f>IF(E3634&lt;&gt;E3635,SUM($Q$4:Q3635)-SUM($R$3:R3634),0)</f>
        <v>0</v>
      </c>
      <c r="S3635" s="6">
        <f>IF(B3635&gt;0,SUM($R$4:R3635)-SUM($S$3:S3634),0)</f>
        <v>0</v>
      </c>
    </row>
    <row r="3636" spans="1:19">
      <c r="A3636">
        <f>IF(E3635&lt;&gt;E3636,COUNTIF($A$4:A3635,"&lt;&gt;0")+1,0)</f>
        <v>0</v>
      </c>
      <c r="B3636">
        <f>IF(A3636&lt;&gt;0,IF(MOD(A3636,3)=0,COUNTIF($B$4:B3635,"&lt;&gt;0")+1,0),0)</f>
        <v>0</v>
      </c>
      <c r="C3636" s="9">
        <f>'Dash Board'!$C$12+COUNT('Daily reducing balance'!$F$4:F3635)</f>
        <v>45362</v>
      </c>
      <c r="D3636">
        <f t="shared" ref="D3636:D3699" si="399">IF(AND(E3636=1,F3636=1),D3635+1,D3635)</f>
        <v>2024</v>
      </c>
      <c r="E3636">
        <f t="shared" ref="E3636:E3699" si="400">IF(F3636=1,IF(E3635+1&gt;12,1,E3635+1),E3635)</f>
        <v>3</v>
      </c>
      <c r="F3636">
        <f>DAY('Dash Board'!$C$12+COUNT('Daily reducing balance'!$F$4:F3635))</f>
        <v>11</v>
      </c>
      <c r="G3636" s="8">
        <f t="shared" ref="G3636:G3699" si="401">L3635</f>
        <v>155877.53943325338</v>
      </c>
      <c r="H3636" s="6">
        <f>G3636*'Dash Board'!$C$11/365</f>
        <v>44.841483946552337</v>
      </c>
      <c r="I3636" s="6">
        <f>H3636*'Dash Board'!$C$18/'Dash Board'!$C$11</f>
        <v>21.353087593596353</v>
      </c>
      <c r="J3636" s="6">
        <f>(G3636&gt;1)*PMT('Dash Board'!$C$11/365,$U$4,-'Dash Board'!$C$19)</f>
        <v>108.80376961660664</v>
      </c>
      <c r="K3636" s="6">
        <f t="shared" si="396"/>
        <v>0</v>
      </c>
      <c r="L3636" s="8">
        <f t="shared" si="397"/>
        <v>155813.5771475833</v>
      </c>
      <c r="N3636" s="8">
        <f t="shared" ref="N3636:N3699" si="402">J3636-I3636</f>
        <v>87.450682023010287</v>
      </c>
      <c r="O3636" s="8">
        <f>IF(E3635&lt;&gt;E3636,SUM($N$4:N3636)-SUM($O$3:O3635),0)</f>
        <v>0</v>
      </c>
      <c r="P3636" s="6">
        <f>IF(B3636&gt;0,SUM($O$4:O3636)-SUM($P$3:P3635),0)</f>
        <v>0</v>
      </c>
      <c r="Q3636" s="6">
        <f t="shared" si="398"/>
        <v>21.353087593596353</v>
      </c>
      <c r="R3636" s="8">
        <f>IF(E3635&lt;&gt;E3636,SUM($Q$4:Q3636)-SUM($R$3:R3635),0)</f>
        <v>0</v>
      </c>
      <c r="S3636" s="6">
        <f>IF(B3636&gt;0,SUM($R$4:R3636)-SUM($S$3:S3635),0)</f>
        <v>0</v>
      </c>
    </row>
    <row r="3637" spans="1:19">
      <c r="A3637">
        <f>IF(E3636&lt;&gt;E3637,COUNTIF($A$4:A3636,"&lt;&gt;0")+1,0)</f>
        <v>0</v>
      </c>
      <c r="B3637">
        <f>IF(A3637&lt;&gt;0,IF(MOD(A3637,3)=0,COUNTIF($B$4:B3636,"&lt;&gt;0")+1,0),0)</f>
        <v>0</v>
      </c>
      <c r="C3637" s="9">
        <f>'Dash Board'!$C$12+COUNT('Daily reducing balance'!$F$4:F3636)</f>
        <v>45363</v>
      </c>
      <c r="D3637">
        <f t="shared" si="399"/>
        <v>2024</v>
      </c>
      <c r="E3637">
        <f t="shared" si="400"/>
        <v>3</v>
      </c>
      <c r="F3637">
        <f>DAY('Dash Board'!$C$12+COUNT('Daily reducing balance'!$F$4:F3636))</f>
        <v>12</v>
      </c>
      <c r="G3637" s="8">
        <f t="shared" si="401"/>
        <v>155813.5771475833</v>
      </c>
      <c r="H3637" s="6">
        <f>G3637*'Dash Board'!$C$11/365</f>
        <v>44.823083836976018</v>
      </c>
      <c r="I3637" s="6">
        <f>H3637*'Dash Board'!$C$18/'Dash Board'!$C$11</f>
        <v>21.344325636655249</v>
      </c>
      <c r="J3637" s="6">
        <f>(G3637&gt;1)*PMT('Dash Board'!$C$11/365,$U$4,-'Dash Board'!$C$19)</f>
        <v>108.80376961660664</v>
      </c>
      <c r="K3637" s="6">
        <f t="shared" si="396"/>
        <v>0</v>
      </c>
      <c r="L3637" s="8">
        <f t="shared" si="397"/>
        <v>155749.59646180365</v>
      </c>
      <c r="N3637" s="8">
        <f t="shared" si="402"/>
        <v>87.459443979951402</v>
      </c>
      <c r="O3637" s="8">
        <f>IF(E3636&lt;&gt;E3637,SUM($N$4:N3637)-SUM($O$3:O3636),0)</f>
        <v>0</v>
      </c>
      <c r="P3637" s="6">
        <f>IF(B3637&gt;0,SUM($O$4:O3637)-SUM($P$3:P3636),0)</f>
        <v>0</v>
      </c>
      <c r="Q3637" s="6">
        <f t="shared" si="398"/>
        <v>21.344325636655249</v>
      </c>
      <c r="R3637" s="8">
        <f>IF(E3636&lt;&gt;E3637,SUM($Q$4:Q3637)-SUM($R$3:R3636),0)</f>
        <v>0</v>
      </c>
      <c r="S3637" s="6">
        <f>IF(B3637&gt;0,SUM($R$4:R3637)-SUM($S$3:S3636),0)</f>
        <v>0</v>
      </c>
    </row>
    <row r="3638" spans="1:19">
      <c r="A3638">
        <f>IF(E3637&lt;&gt;E3638,COUNTIF($A$4:A3637,"&lt;&gt;0")+1,0)</f>
        <v>0</v>
      </c>
      <c r="B3638">
        <f>IF(A3638&lt;&gt;0,IF(MOD(A3638,3)=0,COUNTIF($B$4:B3637,"&lt;&gt;0")+1,0),0)</f>
        <v>0</v>
      </c>
      <c r="C3638" s="9">
        <f>'Dash Board'!$C$12+COUNT('Daily reducing balance'!$F$4:F3637)</f>
        <v>45364</v>
      </c>
      <c r="D3638">
        <f t="shared" si="399"/>
        <v>2024</v>
      </c>
      <c r="E3638">
        <f t="shared" si="400"/>
        <v>3</v>
      </c>
      <c r="F3638">
        <f>DAY('Dash Board'!$C$12+COUNT('Daily reducing balance'!$F$4:F3637))</f>
        <v>13</v>
      </c>
      <c r="G3638" s="8">
        <f t="shared" si="401"/>
        <v>155749.59646180365</v>
      </c>
      <c r="H3638" s="6">
        <f>G3638*'Dash Board'!$C$11/365</f>
        <v>44.804678434217486</v>
      </c>
      <c r="I3638" s="6">
        <f>H3638*'Dash Board'!$C$18/'Dash Board'!$C$11</f>
        <v>21.335561159151183</v>
      </c>
      <c r="J3638" s="6">
        <f>(G3638&gt;1)*PMT('Dash Board'!$C$11/365,$U$4,-'Dash Board'!$C$19)</f>
        <v>108.80376961660664</v>
      </c>
      <c r="K3638" s="6">
        <f t="shared" si="396"/>
        <v>0</v>
      </c>
      <c r="L3638" s="8">
        <f t="shared" si="397"/>
        <v>155685.59737062125</v>
      </c>
      <c r="N3638" s="8">
        <f t="shared" si="402"/>
        <v>87.468208457455461</v>
      </c>
      <c r="O3638" s="8">
        <f>IF(E3637&lt;&gt;E3638,SUM($N$4:N3638)-SUM($O$3:O3637),0)</f>
        <v>0</v>
      </c>
      <c r="P3638" s="6">
        <f>IF(B3638&gt;0,SUM($O$4:O3638)-SUM($P$3:P3637),0)</f>
        <v>0</v>
      </c>
      <c r="Q3638" s="6">
        <f t="shared" si="398"/>
        <v>21.335561159151183</v>
      </c>
      <c r="R3638" s="8">
        <f>IF(E3637&lt;&gt;E3638,SUM($Q$4:Q3638)-SUM($R$3:R3637),0)</f>
        <v>0</v>
      </c>
      <c r="S3638" s="6">
        <f>IF(B3638&gt;0,SUM($R$4:R3638)-SUM($S$3:S3637),0)</f>
        <v>0</v>
      </c>
    </row>
    <row r="3639" spans="1:19">
      <c r="A3639">
        <f>IF(E3638&lt;&gt;E3639,COUNTIF($A$4:A3638,"&lt;&gt;0")+1,0)</f>
        <v>0</v>
      </c>
      <c r="B3639">
        <f>IF(A3639&lt;&gt;0,IF(MOD(A3639,3)=0,COUNTIF($B$4:B3638,"&lt;&gt;0")+1,0),0)</f>
        <v>0</v>
      </c>
      <c r="C3639" s="9">
        <f>'Dash Board'!$C$12+COUNT('Daily reducing balance'!$F$4:F3638)</f>
        <v>45365</v>
      </c>
      <c r="D3639">
        <f t="shared" si="399"/>
        <v>2024</v>
      </c>
      <c r="E3639">
        <f t="shared" si="400"/>
        <v>3</v>
      </c>
      <c r="F3639">
        <f>DAY('Dash Board'!$C$12+COUNT('Daily reducing balance'!$F$4:F3638))</f>
        <v>14</v>
      </c>
      <c r="G3639" s="8">
        <f t="shared" si="401"/>
        <v>155685.59737062125</v>
      </c>
      <c r="H3639" s="6">
        <f>G3639*'Dash Board'!$C$11/365</f>
        <v>44.786267736754056</v>
      </c>
      <c r="I3639" s="6">
        <f>H3639*'Dash Board'!$C$18/'Dash Board'!$C$11</f>
        <v>21.326794160359075</v>
      </c>
      <c r="J3639" s="6">
        <f>(G3639&gt;1)*PMT('Dash Board'!$C$11/365,$U$4,-'Dash Board'!$C$19)</f>
        <v>108.80376961660664</v>
      </c>
      <c r="K3639" s="6">
        <f t="shared" si="396"/>
        <v>0</v>
      </c>
      <c r="L3639" s="8">
        <f t="shared" si="397"/>
        <v>155621.57986874139</v>
      </c>
      <c r="N3639" s="8">
        <f t="shared" si="402"/>
        <v>87.476975456247573</v>
      </c>
      <c r="O3639" s="8">
        <f>IF(E3638&lt;&gt;E3639,SUM($N$4:N3639)-SUM($O$3:O3638),0)</f>
        <v>0</v>
      </c>
      <c r="P3639" s="6">
        <f>IF(B3639&gt;0,SUM($O$4:O3639)-SUM($P$3:P3638),0)</f>
        <v>0</v>
      </c>
      <c r="Q3639" s="6">
        <f t="shared" si="398"/>
        <v>21.326794160359075</v>
      </c>
      <c r="R3639" s="8">
        <f>IF(E3638&lt;&gt;E3639,SUM($Q$4:Q3639)-SUM($R$3:R3638),0)</f>
        <v>0</v>
      </c>
      <c r="S3639" s="6">
        <f>IF(B3639&gt;0,SUM($R$4:R3639)-SUM($S$3:S3638),0)</f>
        <v>0</v>
      </c>
    </row>
    <row r="3640" spans="1:19">
      <c r="A3640">
        <f>IF(E3639&lt;&gt;E3640,COUNTIF($A$4:A3639,"&lt;&gt;0")+1,0)</f>
        <v>0</v>
      </c>
      <c r="B3640">
        <f>IF(A3640&lt;&gt;0,IF(MOD(A3640,3)=0,COUNTIF($B$4:B3639,"&lt;&gt;0")+1,0),0)</f>
        <v>0</v>
      </c>
      <c r="C3640" s="9">
        <f>'Dash Board'!$C$12+COUNT('Daily reducing balance'!$F$4:F3639)</f>
        <v>45366</v>
      </c>
      <c r="D3640">
        <f t="shared" si="399"/>
        <v>2024</v>
      </c>
      <c r="E3640">
        <f t="shared" si="400"/>
        <v>3</v>
      </c>
      <c r="F3640">
        <f>DAY('Dash Board'!$C$12+COUNT('Daily reducing balance'!$F$4:F3639))</f>
        <v>15</v>
      </c>
      <c r="G3640" s="8">
        <f t="shared" si="401"/>
        <v>155621.57986874139</v>
      </c>
      <c r="H3640" s="6">
        <f>G3640*'Dash Board'!$C$11/365</f>
        <v>44.767851743062586</v>
      </c>
      <c r="I3640" s="6">
        <f>H3640*'Dash Board'!$C$18/'Dash Board'!$C$11</f>
        <v>21.318024639553613</v>
      </c>
      <c r="J3640" s="6">
        <f>(G3640&gt;1)*PMT('Dash Board'!$C$11/365,$U$4,-'Dash Board'!$C$19)</f>
        <v>108.80376961660664</v>
      </c>
      <c r="K3640" s="6">
        <f t="shared" si="396"/>
        <v>0</v>
      </c>
      <c r="L3640" s="8">
        <f t="shared" si="397"/>
        <v>155557.54395086784</v>
      </c>
      <c r="N3640" s="8">
        <f t="shared" si="402"/>
        <v>87.485744977053031</v>
      </c>
      <c r="O3640" s="8">
        <f>IF(E3639&lt;&gt;E3640,SUM($N$4:N3640)-SUM($O$3:O3639),0)</f>
        <v>0</v>
      </c>
      <c r="P3640" s="6">
        <f>IF(B3640&gt;0,SUM($O$4:O3640)-SUM($P$3:P3639),0)</f>
        <v>0</v>
      </c>
      <c r="Q3640" s="6">
        <f t="shared" si="398"/>
        <v>21.318024639553613</v>
      </c>
      <c r="R3640" s="8">
        <f>IF(E3639&lt;&gt;E3640,SUM($Q$4:Q3640)-SUM($R$3:R3639),0)</f>
        <v>0</v>
      </c>
      <c r="S3640" s="6">
        <f>IF(B3640&gt;0,SUM($R$4:R3640)-SUM($S$3:S3639),0)</f>
        <v>0</v>
      </c>
    </row>
    <row r="3641" spans="1:19">
      <c r="A3641">
        <f>IF(E3640&lt;&gt;E3641,COUNTIF($A$4:A3640,"&lt;&gt;0")+1,0)</f>
        <v>0</v>
      </c>
      <c r="B3641">
        <f>IF(A3641&lt;&gt;0,IF(MOD(A3641,3)=0,COUNTIF($B$4:B3640,"&lt;&gt;0")+1,0),0)</f>
        <v>0</v>
      </c>
      <c r="C3641" s="9">
        <f>'Dash Board'!$C$12+COUNT('Daily reducing balance'!$F$4:F3640)</f>
        <v>45367</v>
      </c>
      <c r="D3641">
        <f t="shared" si="399"/>
        <v>2024</v>
      </c>
      <c r="E3641">
        <f t="shared" si="400"/>
        <v>3</v>
      </c>
      <c r="F3641">
        <f>DAY('Dash Board'!$C$12+COUNT('Daily reducing balance'!$F$4:F3640))</f>
        <v>16</v>
      </c>
      <c r="G3641" s="8">
        <f t="shared" si="401"/>
        <v>155557.54395086784</v>
      </c>
      <c r="H3641" s="6">
        <f>G3641*'Dash Board'!$C$11/365</f>
        <v>44.74943045161951</v>
      </c>
      <c r="I3641" s="6">
        <f>H3641*'Dash Board'!$C$18/'Dash Board'!$C$11</f>
        <v>21.309252596009291</v>
      </c>
      <c r="J3641" s="6">
        <f>(G3641&gt;1)*PMT('Dash Board'!$C$11/365,$U$4,-'Dash Board'!$C$19)</f>
        <v>108.80376961660664</v>
      </c>
      <c r="K3641" s="6">
        <f t="shared" si="396"/>
        <v>0</v>
      </c>
      <c r="L3641" s="8">
        <f t="shared" si="397"/>
        <v>155493.48961170285</v>
      </c>
      <c r="N3641" s="8">
        <f t="shared" si="402"/>
        <v>87.494517020597357</v>
      </c>
      <c r="O3641" s="8">
        <f>IF(E3640&lt;&gt;E3641,SUM($N$4:N3641)-SUM($O$3:O3640),0)</f>
        <v>0</v>
      </c>
      <c r="P3641" s="6">
        <f>IF(B3641&gt;0,SUM($O$4:O3641)-SUM($P$3:P3640),0)</f>
        <v>0</v>
      </c>
      <c r="Q3641" s="6">
        <f t="shared" si="398"/>
        <v>21.309252596009291</v>
      </c>
      <c r="R3641" s="8">
        <f>IF(E3640&lt;&gt;E3641,SUM($Q$4:Q3641)-SUM($R$3:R3640),0)</f>
        <v>0</v>
      </c>
      <c r="S3641" s="6">
        <f>IF(B3641&gt;0,SUM($R$4:R3641)-SUM($S$3:S3640),0)</f>
        <v>0</v>
      </c>
    </row>
    <row r="3642" spans="1:19">
      <c r="A3642">
        <f>IF(E3641&lt;&gt;E3642,COUNTIF($A$4:A3641,"&lt;&gt;0")+1,0)</f>
        <v>0</v>
      </c>
      <c r="B3642">
        <f>IF(A3642&lt;&gt;0,IF(MOD(A3642,3)=0,COUNTIF($B$4:B3641,"&lt;&gt;0")+1,0),0)</f>
        <v>0</v>
      </c>
      <c r="C3642" s="9">
        <f>'Dash Board'!$C$12+COUNT('Daily reducing balance'!$F$4:F3641)</f>
        <v>45368</v>
      </c>
      <c r="D3642">
        <f t="shared" si="399"/>
        <v>2024</v>
      </c>
      <c r="E3642">
        <f t="shared" si="400"/>
        <v>3</v>
      </c>
      <c r="F3642">
        <f>DAY('Dash Board'!$C$12+COUNT('Daily reducing balance'!$F$4:F3641))</f>
        <v>17</v>
      </c>
      <c r="G3642" s="8">
        <f t="shared" si="401"/>
        <v>155493.48961170285</v>
      </c>
      <c r="H3642" s="6">
        <f>G3642*'Dash Board'!$C$11/365</f>
        <v>44.73100386090082</v>
      </c>
      <c r="I3642" s="6">
        <f>H3642*'Dash Board'!$C$18/'Dash Board'!$C$11</f>
        <v>21.300478029000391</v>
      </c>
      <c r="J3642" s="6">
        <f>(G3642&gt;1)*PMT('Dash Board'!$C$11/365,$U$4,-'Dash Board'!$C$19)</f>
        <v>108.80376961660664</v>
      </c>
      <c r="K3642" s="6">
        <f t="shared" si="396"/>
        <v>0</v>
      </c>
      <c r="L3642" s="8">
        <f t="shared" si="397"/>
        <v>155429.41684594715</v>
      </c>
      <c r="N3642" s="8">
        <f t="shared" si="402"/>
        <v>87.503291587606256</v>
      </c>
      <c r="O3642" s="8">
        <f>IF(E3641&lt;&gt;E3642,SUM($N$4:N3642)-SUM($O$3:O3641),0)</f>
        <v>0</v>
      </c>
      <c r="P3642" s="6">
        <f>IF(B3642&gt;0,SUM($O$4:O3642)-SUM($P$3:P3641),0)</f>
        <v>0</v>
      </c>
      <c r="Q3642" s="6">
        <f t="shared" si="398"/>
        <v>21.300478029000391</v>
      </c>
      <c r="R3642" s="8">
        <f>IF(E3641&lt;&gt;E3642,SUM($Q$4:Q3642)-SUM($R$3:R3641),0)</f>
        <v>0</v>
      </c>
      <c r="S3642" s="6">
        <f>IF(B3642&gt;0,SUM($R$4:R3642)-SUM($S$3:S3641),0)</f>
        <v>0</v>
      </c>
    </row>
    <row r="3643" spans="1:19">
      <c r="A3643">
        <f>IF(E3642&lt;&gt;E3643,COUNTIF($A$4:A3642,"&lt;&gt;0")+1,0)</f>
        <v>0</v>
      </c>
      <c r="B3643">
        <f>IF(A3643&lt;&gt;0,IF(MOD(A3643,3)=0,COUNTIF($B$4:B3642,"&lt;&gt;0")+1,0),0)</f>
        <v>0</v>
      </c>
      <c r="C3643" s="9">
        <f>'Dash Board'!$C$12+COUNT('Daily reducing balance'!$F$4:F3642)</f>
        <v>45369</v>
      </c>
      <c r="D3643">
        <f t="shared" si="399"/>
        <v>2024</v>
      </c>
      <c r="E3643">
        <f t="shared" si="400"/>
        <v>3</v>
      </c>
      <c r="F3643">
        <f>DAY('Dash Board'!$C$12+COUNT('Daily reducing balance'!$F$4:F3642))</f>
        <v>18</v>
      </c>
      <c r="G3643" s="8">
        <f t="shared" si="401"/>
        <v>155429.41684594715</v>
      </c>
      <c r="H3643" s="6">
        <f>G3643*'Dash Board'!$C$11/365</f>
        <v>44.712571969382061</v>
      </c>
      <c r="I3643" s="6">
        <f>H3643*'Dash Board'!$C$18/'Dash Board'!$C$11</f>
        <v>21.291700937800986</v>
      </c>
      <c r="J3643" s="6">
        <f>(G3643&gt;1)*PMT('Dash Board'!$C$11/365,$U$4,-'Dash Board'!$C$19)</f>
        <v>108.80376961660664</v>
      </c>
      <c r="K3643" s="6">
        <f t="shared" si="396"/>
        <v>0</v>
      </c>
      <c r="L3643" s="8">
        <f t="shared" si="397"/>
        <v>155365.32564829991</v>
      </c>
      <c r="N3643" s="8">
        <f t="shared" si="402"/>
        <v>87.512068678805662</v>
      </c>
      <c r="O3643" s="8">
        <f>IF(E3642&lt;&gt;E3643,SUM($N$4:N3643)-SUM($O$3:O3642),0)</f>
        <v>0</v>
      </c>
      <c r="P3643" s="6">
        <f>IF(B3643&gt;0,SUM($O$4:O3643)-SUM($P$3:P3642),0)</f>
        <v>0</v>
      </c>
      <c r="Q3643" s="6">
        <f t="shared" si="398"/>
        <v>21.291700937800986</v>
      </c>
      <c r="R3643" s="8">
        <f>IF(E3642&lt;&gt;E3643,SUM($Q$4:Q3643)-SUM($R$3:R3642),0)</f>
        <v>0</v>
      </c>
      <c r="S3643" s="6">
        <f>IF(B3643&gt;0,SUM($R$4:R3643)-SUM($S$3:S3642),0)</f>
        <v>0</v>
      </c>
    </row>
    <row r="3644" spans="1:19">
      <c r="A3644">
        <f>IF(E3643&lt;&gt;E3644,COUNTIF($A$4:A3643,"&lt;&gt;0")+1,0)</f>
        <v>0</v>
      </c>
      <c r="B3644">
        <f>IF(A3644&lt;&gt;0,IF(MOD(A3644,3)=0,COUNTIF($B$4:B3643,"&lt;&gt;0")+1,0),0)</f>
        <v>0</v>
      </c>
      <c r="C3644" s="9">
        <f>'Dash Board'!$C$12+COUNT('Daily reducing balance'!$F$4:F3643)</f>
        <v>45370</v>
      </c>
      <c r="D3644">
        <f t="shared" si="399"/>
        <v>2024</v>
      </c>
      <c r="E3644">
        <f t="shared" si="400"/>
        <v>3</v>
      </c>
      <c r="F3644">
        <f>DAY('Dash Board'!$C$12+COUNT('Daily reducing balance'!$F$4:F3643))</f>
        <v>19</v>
      </c>
      <c r="G3644" s="8">
        <f t="shared" si="401"/>
        <v>155365.32564829991</v>
      </c>
      <c r="H3644" s="6">
        <f>G3644*'Dash Board'!$C$11/365</f>
        <v>44.69413477553833</v>
      </c>
      <c r="I3644" s="6">
        <f>H3644*'Dash Board'!$C$18/'Dash Board'!$C$11</f>
        <v>21.28292132168492</v>
      </c>
      <c r="J3644" s="6">
        <f>(G3644&gt;1)*PMT('Dash Board'!$C$11/365,$U$4,-'Dash Board'!$C$19)</f>
        <v>108.80376961660664</v>
      </c>
      <c r="K3644" s="6">
        <f t="shared" si="396"/>
        <v>0</v>
      </c>
      <c r="L3644" s="8">
        <f t="shared" si="397"/>
        <v>155301.21601345885</v>
      </c>
      <c r="N3644" s="8">
        <f t="shared" si="402"/>
        <v>87.52084829492172</v>
      </c>
      <c r="O3644" s="8">
        <f>IF(E3643&lt;&gt;E3644,SUM($N$4:N3644)-SUM($O$3:O3643),0)</f>
        <v>0</v>
      </c>
      <c r="P3644" s="6">
        <f>IF(B3644&gt;0,SUM($O$4:O3644)-SUM($P$3:P3643),0)</f>
        <v>0</v>
      </c>
      <c r="Q3644" s="6">
        <f t="shared" si="398"/>
        <v>21.28292132168492</v>
      </c>
      <c r="R3644" s="8">
        <f>IF(E3643&lt;&gt;E3644,SUM($Q$4:Q3644)-SUM($R$3:R3643),0)</f>
        <v>0</v>
      </c>
      <c r="S3644" s="6">
        <f>IF(B3644&gt;0,SUM($R$4:R3644)-SUM($S$3:S3643),0)</f>
        <v>0</v>
      </c>
    </row>
    <row r="3645" spans="1:19">
      <c r="A3645">
        <f>IF(E3644&lt;&gt;E3645,COUNTIF($A$4:A3644,"&lt;&gt;0")+1,0)</f>
        <v>0</v>
      </c>
      <c r="B3645">
        <f>IF(A3645&lt;&gt;0,IF(MOD(A3645,3)=0,COUNTIF($B$4:B3644,"&lt;&gt;0")+1,0),0)</f>
        <v>0</v>
      </c>
      <c r="C3645" s="9">
        <f>'Dash Board'!$C$12+COUNT('Daily reducing balance'!$F$4:F3644)</f>
        <v>45371</v>
      </c>
      <c r="D3645">
        <f t="shared" si="399"/>
        <v>2024</v>
      </c>
      <c r="E3645">
        <f t="shared" si="400"/>
        <v>3</v>
      </c>
      <c r="F3645">
        <f>DAY('Dash Board'!$C$12+COUNT('Daily reducing balance'!$F$4:F3644))</f>
        <v>20</v>
      </c>
      <c r="G3645" s="8">
        <f t="shared" si="401"/>
        <v>155301.21601345885</v>
      </c>
      <c r="H3645" s="6">
        <f>G3645*'Dash Board'!$C$11/365</f>
        <v>44.67569227784432</v>
      </c>
      <c r="I3645" s="6">
        <f>H3645*'Dash Board'!$C$18/'Dash Board'!$C$11</f>
        <v>21.274139179925868</v>
      </c>
      <c r="J3645" s="6">
        <f>(G3645&gt;1)*PMT('Dash Board'!$C$11/365,$U$4,-'Dash Board'!$C$19)</f>
        <v>108.80376961660664</v>
      </c>
      <c r="K3645" s="6">
        <f t="shared" si="396"/>
        <v>0</v>
      </c>
      <c r="L3645" s="8">
        <f t="shared" si="397"/>
        <v>155237.08793612008</v>
      </c>
      <c r="N3645" s="8">
        <f t="shared" si="402"/>
        <v>87.529630436680776</v>
      </c>
      <c r="O3645" s="8">
        <f>IF(E3644&lt;&gt;E3645,SUM($N$4:N3645)-SUM($O$3:O3644),0)</f>
        <v>0</v>
      </c>
      <c r="P3645" s="6">
        <f>IF(B3645&gt;0,SUM($O$4:O3645)-SUM($P$3:P3644),0)</f>
        <v>0</v>
      </c>
      <c r="Q3645" s="6">
        <f t="shared" si="398"/>
        <v>21.274139179925868</v>
      </c>
      <c r="R3645" s="8">
        <f>IF(E3644&lt;&gt;E3645,SUM($Q$4:Q3645)-SUM($R$3:R3644),0)</f>
        <v>0</v>
      </c>
      <c r="S3645" s="6">
        <f>IF(B3645&gt;0,SUM($R$4:R3645)-SUM($S$3:S3644),0)</f>
        <v>0</v>
      </c>
    </row>
    <row r="3646" spans="1:19">
      <c r="A3646">
        <f>IF(E3645&lt;&gt;E3646,COUNTIF($A$4:A3645,"&lt;&gt;0")+1,0)</f>
        <v>0</v>
      </c>
      <c r="B3646">
        <f>IF(A3646&lt;&gt;0,IF(MOD(A3646,3)=0,COUNTIF($B$4:B3645,"&lt;&gt;0")+1,0),0)</f>
        <v>0</v>
      </c>
      <c r="C3646" s="9">
        <f>'Dash Board'!$C$12+COUNT('Daily reducing balance'!$F$4:F3645)</f>
        <v>45372</v>
      </c>
      <c r="D3646">
        <f t="shared" si="399"/>
        <v>2024</v>
      </c>
      <c r="E3646">
        <f t="shared" si="400"/>
        <v>3</v>
      </c>
      <c r="F3646">
        <f>DAY('Dash Board'!$C$12+COUNT('Daily reducing balance'!$F$4:F3645))</f>
        <v>21</v>
      </c>
      <c r="G3646" s="8">
        <f t="shared" si="401"/>
        <v>155237.08793612008</v>
      </c>
      <c r="H3646" s="6">
        <f>G3646*'Dash Board'!$C$11/365</f>
        <v>44.657244474774267</v>
      </c>
      <c r="I3646" s="6">
        <f>H3646*'Dash Board'!$C$18/'Dash Board'!$C$11</f>
        <v>21.26535451179727</v>
      </c>
      <c r="J3646" s="6">
        <f>(G3646&gt;1)*PMT('Dash Board'!$C$11/365,$U$4,-'Dash Board'!$C$19)</f>
        <v>108.80376961660664</v>
      </c>
      <c r="K3646" s="6">
        <f t="shared" si="396"/>
        <v>0</v>
      </c>
      <c r="L3646" s="8">
        <f t="shared" si="397"/>
        <v>155172.94141097824</v>
      </c>
      <c r="N3646" s="8">
        <f t="shared" si="402"/>
        <v>87.538415104809374</v>
      </c>
      <c r="O3646" s="8">
        <f>IF(E3645&lt;&gt;E3646,SUM($N$4:N3646)-SUM($O$3:O3645),0)</f>
        <v>0</v>
      </c>
      <c r="P3646" s="6">
        <f>IF(B3646&gt;0,SUM($O$4:O3646)-SUM($P$3:P3645),0)</f>
        <v>0</v>
      </c>
      <c r="Q3646" s="6">
        <f t="shared" si="398"/>
        <v>21.26535451179727</v>
      </c>
      <c r="R3646" s="8">
        <f>IF(E3645&lt;&gt;E3646,SUM($Q$4:Q3646)-SUM($R$3:R3645),0)</f>
        <v>0</v>
      </c>
      <c r="S3646" s="6">
        <f>IF(B3646&gt;0,SUM($R$4:R3646)-SUM($S$3:S3645),0)</f>
        <v>0</v>
      </c>
    </row>
    <row r="3647" spans="1:19">
      <c r="A3647">
        <f>IF(E3646&lt;&gt;E3647,COUNTIF($A$4:A3646,"&lt;&gt;0")+1,0)</f>
        <v>0</v>
      </c>
      <c r="B3647">
        <f>IF(A3647&lt;&gt;0,IF(MOD(A3647,3)=0,COUNTIF($B$4:B3646,"&lt;&gt;0")+1,0),0)</f>
        <v>0</v>
      </c>
      <c r="C3647" s="9">
        <f>'Dash Board'!$C$12+COUNT('Daily reducing balance'!$F$4:F3646)</f>
        <v>45373</v>
      </c>
      <c r="D3647">
        <f t="shared" si="399"/>
        <v>2024</v>
      </c>
      <c r="E3647">
        <f t="shared" si="400"/>
        <v>3</v>
      </c>
      <c r="F3647">
        <f>DAY('Dash Board'!$C$12+COUNT('Daily reducing balance'!$F$4:F3646))</f>
        <v>22</v>
      </c>
      <c r="G3647" s="8">
        <f t="shared" si="401"/>
        <v>155172.94141097824</v>
      </c>
      <c r="H3647" s="6">
        <f>G3647*'Dash Board'!$C$11/365</f>
        <v>44.638791364801953</v>
      </c>
      <c r="I3647" s="6">
        <f>H3647*'Dash Board'!$C$18/'Dash Board'!$C$11</f>
        <v>21.256567316572362</v>
      </c>
      <c r="J3647" s="6">
        <f>(G3647&gt;1)*PMT('Dash Board'!$C$11/365,$U$4,-'Dash Board'!$C$19)</f>
        <v>108.80376961660664</v>
      </c>
      <c r="K3647" s="6">
        <f t="shared" si="396"/>
        <v>0</v>
      </c>
      <c r="L3647" s="8">
        <f t="shared" si="397"/>
        <v>155108.77643272642</v>
      </c>
      <c r="N3647" s="8">
        <f t="shared" si="402"/>
        <v>87.547202300034286</v>
      </c>
      <c r="O3647" s="8">
        <f>IF(E3646&lt;&gt;E3647,SUM($N$4:N3647)-SUM($O$3:O3646),0)</f>
        <v>0</v>
      </c>
      <c r="P3647" s="6">
        <f>IF(B3647&gt;0,SUM($O$4:O3647)-SUM($P$3:P3646),0)</f>
        <v>0</v>
      </c>
      <c r="Q3647" s="6">
        <f t="shared" si="398"/>
        <v>21.256567316572362</v>
      </c>
      <c r="R3647" s="8">
        <f>IF(E3646&lt;&gt;E3647,SUM($Q$4:Q3647)-SUM($R$3:R3646),0)</f>
        <v>0</v>
      </c>
      <c r="S3647" s="6">
        <f>IF(B3647&gt;0,SUM($R$4:R3647)-SUM($S$3:S3646),0)</f>
        <v>0</v>
      </c>
    </row>
    <row r="3648" spans="1:19">
      <c r="A3648">
        <f>IF(E3647&lt;&gt;E3648,COUNTIF($A$4:A3647,"&lt;&gt;0")+1,0)</f>
        <v>0</v>
      </c>
      <c r="B3648">
        <f>IF(A3648&lt;&gt;0,IF(MOD(A3648,3)=0,COUNTIF($B$4:B3647,"&lt;&gt;0")+1,0),0)</f>
        <v>0</v>
      </c>
      <c r="C3648" s="9">
        <f>'Dash Board'!$C$12+COUNT('Daily reducing balance'!$F$4:F3647)</f>
        <v>45374</v>
      </c>
      <c r="D3648">
        <f t="shared" si="399"/>
        <v>2024</v>
      </c>
      <c r="E3648">
        <f t="shared" si="400"/>
        <v>3</v>
      </c>
      <c r="F3648">
        <f>DAY('Dash Board'!$C$12+COUNT('Daily reducing balance'!$F$4:F3647))</f>
        <v>23</v>
      </c>
      <c r="G3648" s="8">
        <f t="shared" si="401"/>
        <v>155108.77643272642</v>
      </c>
      <c r="H3648" s="6">
        <f>G3648*'Dash Board'!$C$11/365</f>
        <v>44.620332946400751</v>
      </c>
      <c r="I3648" s="6">
        <f>H3648*'Dash Board'!$C$18/'Dash Board'!$C$11</f>
        <v>21.247777593524166</v>
      </c>
      <c r="J3648" s="6">
        <f>(G3648&gt;1)*PMT('Dash Board'!$C$11/365,$U$4,-'Dash Board'!$C$19)</f>
        <v>108.80376961660664</v>
      </c>
      <c r="K3648" s="6">
        <f t="shared" si="396"/>
        <v>0</v>
      </c>
      <c r="L3648" s="8">
        <f t="shared" si="397"/>
        <v>155044.59299605619</v>
      </c>
      <c r="N3648" s="8">
        <f t="shared" si="402"/>
        <v>87.555992023082482</v>
      </c>
      <c r="O3648" s="8">
        <f>IF(E3647&lt;&gt;E3648,SUM($N$4:N3648)-SUM($O$3:O3647),0)</f>
        <v>0</v>
      </c>
      <c r="P3648" s="6">
        <f>IF(B3648&gt;0,SUM($O$4:O3648)-SUM($P$3:P3647),0)</f>
        <v>0</v>
      </c>
      <c r="Q3648" s="6">
        <f t="shared" si="398"/>
        <v>21.247777593524166</v>
      </c>
      <c r="R3648" s="8">
        <f>IF(E3647&lt;&gt;E3648,SUM($Q$4:Q3648)-SUM($R$3:R3647),0)</f>
        <v>0</v>
      </c>
      <c r="S3648" s="6">
        <f>IF(B3648&gt;0,SUM($R$4:R3648)-SUM($S$3:S3647),0)</f>
        <v>0</v>
      </c>
    </row>
    <row r="3649" spans="1:19">
      <c r="A3649">
        <f>IF(E3648&lt;&gt;E3649,COUNTIF($A$4:A3648,"&lt;&gt;0")+1,0)</f>
        <v>0</v>
      </c>
      <c r="B3649">
        <f>IF(A3649&lt;&gt;0,IF(MOD(A3649,3)=0,COUNTIF($B$4:B3648,"&lt;&gt;0")+1,0),0)</f>
        <v>0</v>
      </c>
      <c r="C3649" s="9">
        <f>'Dash Board'!$C$12+COUNT('Daily reducing balance'!$F$4:F3648)</f>
        <v>45375</v>
      </c>
      <c r="D3649">
        <f t="shared" si="399"/>
        <v>2024</v>
      </c>
      <c r="E3649">
        <f t="shared" si="400"/>
        <v>3</v>
      </c>
      <c r="F3649">
        <f>DAY('Dash Board'!$C$12+COUNT('Daily reducing balance'!$F$4:F3648))</f>
        <v>24</v>
      </c>
      <c r="G3649" s="8">
        <f t="shared" si="401"/>
        <v>155044.59299605619</v>
      </c>
      <c r="H3649" s="6">
        <f>G3649*'Dash Board'!$C$11/365</f>
        <v>44.601869218043561</v>
      </c>
      <c r="I3649" s="6">
        <f>H3649*'Dash Board'!$C$18/'Dash Board'!$C$11</f>
        <v>21.23898534192551</v>
      </c>
      <c r="J3649" s="6">
        <f>(G3649&gt;1)*PMT('Dash Board'!$C$11/365,$U$4,-'Dash Board'!$C$19)</f>
        <v>108.80376961660664</v>
      </c>
      <c r="K3649" s="6">
        <f t="shared" si="396"/>
        <v>0</v>
      </c>
      <c r="L3649" s="8">
        <f t="shared" si="397"/>
        <v>154980.39109565763</v>
      </c>
      <c r="N3649" s="8">
        <f t="shared" si="402"/>
        <v>87.564784274681131</v>
      </c>
      <c r="O3649" s="8">
        <f>IF(E3648&lt;&gt;E3649,SUM($N$4:N3649)-SUM($O$3:O3648),0)</f>
        <v>0</v>
      </c>
      <c r="P3649" s="6">
        <f>IF(B3649&gt;0,SUM($O$4:O3649)-SUM($P$3:P3648),0)</f>
        <v>0</v>
      </c>
      <c r="Q3649" s="6">
        <f t="shared" si="398"/>
        <v>21.23898534192551</v>
      </c>
      <c r="R3649" s="8">
        <f>IF(E3648&lt;&gt;E3649,SUM($Q$4:Q3649)-SUM($R$3:R3648),0)</f>
        <v>0</v>
      </c>
      <c r="S3649" s="6">
        <f>IF(B3649&gt;0,SUM($R$4:R3649)-SUM($S$3:S3648),0)</f>
        <v>0</v>
      </c>
    </row>
    <row r="3650" spans="1:19">
      <c r="A3650">
        <f>IF(E3649&lt;&gt;E3650,COUNTIF($A$4:A3649,"&lt;&gt;0")+1,0)</f>
        <v>0</v>
      </c>
      <c r="B3650">
        <f>IF(A3650&lt;&gt;0,IF(MOD(A3650,3)=0,COUNTIF($B$4:B3649,"&lt;&gt;0")+1,0),0)</f>
        <v>0</v>
      </c>
      <c r="C3650" s="9">
        <f>'Dash Board'!$C$12+COUNT('Daily reducing balance'!$F$4:F3649)</f>
        <v>45376</v>
      </c>
      <c r="D3650">
        <f t="shared" si="399"/>
        <v>2024</v>
      </c>
      <c r="E3650">
        <f t="shared" si="400"/>
        <v>3</v>
      </c>
      <c r="F3650">
        <f>DAY('Dash Board'!$C$12+COUNT('Daily reducing balance'!$F$4:F3649))</f>
        <v>25</v>
      </c>
      <c r="G3650" s="8">
        <f t="shared" si="401"/>
        <v>154980.39109565763</v>
      </c>
      <c r="H3650" s="6">
        <f>G3650*'Dash Board'!$C$11/365</f>
        <v>44.583400178202879</v>
      </c>
      <c r="I3650" s="6">
        <f>H3650*'Dash Board'!$C$18/'Dash Board'!$C$11</f>
        <v>21.230190561048992</v>
      </c>
      <c r="J3650" s="6">
        <f>(G3650&gt;1)*PMT('Dash Board'!$C$11/365,$U$4,-'Dash Board'!$C$19)</f>
        <v>108.80376961660664</v>
      </c>
      <c r="K3650" s="6">
        <f t="shared" si="396"/>
        <v>0</v>
      </c>
      <c r="L3650" s="8">
        <f t="shared" si="397"/>
        <v>154916.17072621922</v>
      </c>
      <c r="N3650" s="8">
        <f t="shared" si="402"/>
        <v>87.573579055557644</v>
      </c>
      <c r="O3650" s="8">
        <f>IF(E3649&lt;&gt;E3650,SUM($N$4:N3650)-SUM($O$3:O3649),0)</f>
        <v>0</v>
      </c>
      <c r="P3650" s="6">
        <f>IF(B3650&gt;0,SUM($O$4:O3650)-SUM($P$3:P3649),0)</f>
        <v>0</v>
      </c>
      <c r="Q3650" s="6">
        <f t="shared" si="398"/>
        <v>21.230190561048992</v>
      </c>
      <c r="R3650" s="8">
        <f>IF(E3649&lt;&gt;E3650,SUM($Q$4:Q3650)-SUM($R$3:R3649),0)</f>
        <v>0</v>
      </c>
      <c r="S3650" s="6">
        <f>IF(B3650&gt;0,SUM($R$4:R3650)-SUM($S$3:S3649),0)</f>
        <v>0</v>
      </c>
    </row>
    <row r="3651" spans="1:19">
      <c r="A3651">
        <f>IF(E3650&lt;&gt;E3651,COUNTIF($A$4:A3650,"&lt;&gt;0")+1,0)</f>
        <v>0</v>
      </c>
      <c r="B3651">
        <f>IF(A3651&lt;&gt;0,IF(MOD(A3651,3)=0,COUNTIF($B$4:B3650,"&lt;&gt;0")+1,0),0)</f>
        <v>0</v>
      </c>
      <c r="C3651" s="9">
        <f>'Dash Board'!$C$12+COUNT('Daily reducing balance'!$F$4:F3650)</f>
        <v>45377</v>
      </c>
      <c r="D3651">
        <f t="shared" si="399"/>
        <v>2024</v>
      </c>
      <c r="E3651">
        <f t="shared" si="400"/>
        <v>3</v>
      </c>
      <c r="F3651">
        <f>DAY('Dash Board'!$C$12+COUNT('Daily reducing balance'!$F$4:F3650))</f>
        <v>26</v>
      </c>
      <c r="G3651" s="8">
        <f t="shared" si="401"/>
        <v>154916.17072621922</v>
      </c>
      <c r="H3651" s="6">
        <f>G3651*'Dash Board'!$C$11/365</f>
        <v>44.564925825350734</v>
      </c>
      <c r="I3651" s="6">
        <f>H3651*'Dash Board'!$C$18/'Dash Board'!$C$11</f>
        <v>21.221393250167019</v>
      </c>
      <c r="J3651" s="6">
        <f>(G3651&gt;1)*PMT('Dash Board'!$C$11/365,$U$4,-'Dash Board'!$C$19)</f>
        <v>108.80376961660664</v>
      </c>
      <c r="K3651" s="6">
        <f t="shared" si="396"/>
        <v>0</v>
      </c>
      <c r="L3651" s="8">
        <f t="shared" si="397"/>
        <v>154851.93188242795</v>
      </c>
      <c r="N3651" s="8">
        <f t="shared" si="402"/>
        <v>87.582376366439632</v>
      </c>
      <c r="O3651" s="8">
        <f>IF(E3650&lt;&gt;E3651,SUM($N$4:N3651)-SUM($O$3:O3650),0)</f>
        <v>0</v>
      </c>
      <c r="P3651" s="6">
        <f>IF(B3651&gt;0,SUM($O$4:O3651)-SUM($P$3:P3650),0)</f>
        <v>0</v>
      </c>
      <c r="Q3651" s="6">
        <f t="shared" si="398"/>
        <v>21.221393250167019</v>
      </c>
      <c r="R3651" s="8">
        <f>IF(E3650&lt;&gt;E3651,SUM($Q$4:Q3651)-SUM($R$3:R3650),0)</f>
        <v>0</v>
      </c>
      <c r="S3651" s="6">
        <f>IF(B3651&gt;0,SUM($R$4:R3651)-SUM($S$3:S3650),0)</f>
        <v>0</v>
      </c>
    </row>
    <row r="3652" spans="1:19">
      <c r="A3652">
        <f>IF(E3651&lt;&gt;E3652,COUNTIF($A$4:A3651,"&lt;&gt;0")+1,0)</f>
        <v>0</v>
      </c>
      <c r="B3652">
        <f>IF(A3652&lt;&gt;0,IF(MOD(A3652,3)=0,COUNTIF($B$4:B3651,"&lt;&gt;0")+1,0),0)</f>
        <v>0</v>
      </c>
      <c r="C3652" s="9">
        <f>'Dash Board'!$C$12+COUNT('Daily reducing balance'!$F$4:F3651)</f>
        <v>45378</v>
      </c>
      <c r="D3652">
        <f t="shared" si="399"/>
        <v>2024</v>
      </c>
      <c r="E3652">
        <f t="shared" si="400"/>
        <v>3</v>
      </c>
      <c r="F3652">
        <f>DAY('Dash Board'!$C$12+COUNT('Daily reducing balance'!$F$4:F3651))</f>
        <v>27</v>
      </c>
      <c r="G3652" s="8">
        <f t="shared" si="401"/>
        <v>154851.93188242795</v>
      </c>
      <c r="H3652" s="6">
        <f>G3652*'Dash Board'!$C$11/365</f>
        <v>44.546446157958719</v>
      </c>
      <c r="I3652" s="6">
        <f>H3652*'Dash Board'!$C$18/'Dash Board'!$C$11</f>
        <v>21.212593408551772</v>
      </c>
      <c r="J3652" s="6">
        <f>(G3652&gt;1)*PMT('Dash Board'!$C$11/365,$U$4,-'Dash Board'!$C$19)</f>
        <v>108.80376961660664</v>
      </c>
      <c r="K3652" s="6">
        <f t="shared" si="396"/>
        <v>0</v>
      </c>
      <c r="L3652" s="8">
        <f t="shared" si="397"/>
        <v>154787.6745589693</v>
      </c>
      <c r="N3652" s="8">
        <f t="shared" si="402"/>
        <v>87.591176208054875</v>
      </c>
      <c r="O3652" s="8">
        <f>IF(E3651&lt;&gt;E3652,SUM($N$4:N3652)-SUM($O$3:O3651),0)</f>
        <v>0</v>
      </c>
      <c r="P3652" s="6">
        <f>IF(B3652&gt;0,SUM($O$4:O3652)-SUM($P$3:P3651),0)</f>
        <v>0</v>
      </c>
      <c r="Q3652" s="6">
        <f t="shared" si="398"/>
        <v>21.212593408551772</v>
      </c>
      <c r="R3652" s="8">
        <f>IF(E3651&lt;&gt;E3652,SUM($Q$4:Q3652)-SUM($R$3:R3651),0)</f>
        <v>0</v>
      </c>
      <c r="S3652" s="6">
        <f>IF(B3652&gt;0,SUM($R$4:R3652)-SUM($S$3:S3651),0)</f>
        <v>0</v>
      </c>
    </row>
    <row r="3653" spans="1:19">
      <c r="A3653">
        <f>IF(E3652&lt;&gt;E3653,COUNTIF($A$4:A3652,"&lt;&gt;0")+1,0)</f>
        <v>0</v>
      </c>
      <c r="B3653">
        <f>IF(A3653&lt;&gt;0,IF(MOD(A3653,3)=0,COUNTIF($B$4:B3652,"&lt;&gt;0")+1,0),0)</f>
        <v>0</v>
      </c>
      <c r="C3653" s="9">
        <f>'Dash Board'!$C$12+COUNT('Daily reducing balance'!$F$4:F3652)</f>
        <v>45379</v>
      </c>
      <c r="D3653">
        <f t="shared" si="399"/>
        <v>2024</v>
      </c>
      <c r="E3653">
        <f t="shared" si="400"/>
        <v>3</v>
      </c>
      <c r="F3653">
        <f>DAY('Dash Board'!$C$12+COUNT('Daily reducing balance'!$F$4:F3652))</f>
        <v>28</v>
      </c>
      <c r="G3653" s="8">
        <f t="shared" si="401"/>
        <v>154787.6745589693</v>
      </c>
      <c r="H3653" s="6">
        <f>G3653*'Dash Board'!$C$11/365</f>
        <v>44.527961174498017</v>
      </c>
      <c r="I3653" s="6">
        <f>H3653*'Dash Board'!$C$18/'Dash Board'!$C$11</f>
        <v>21.203791035475248</v>
      </c>
      <c r="J3653" s="6">
        <f>(G3653&gt;1)*PMT('Dash Board'!$C$11/365,$U$4,-'Dash Board'!$C$19)</f>
        <v>108.80376961660664</v>
      </c>
      <c r="K3653" s="6">
        <f t="shared" ref="K3653:K3716" si="403">IF(F3653=1,SUMIFS($J$4:$J$7308,$D$4:$D$7308,"="&amp;YEAR(C3653),$E$4:$E$7308,"="&amp;MONTH(C3653)),0)</f>
        <v>0</v>
      </c>
      <c r="L3653" s="8">
        <f t="shared" ref="L3653:L3716" si="404">IF(G3653+H3653-J3653&lt;0,0,G3653+H3653-J3653)</f>
        <v>154723.39875052718</v>
      </c>
      <c r="N3653" s="8">
        <f t="shared" si="402"/>
        <v>87.599978581131396</v>
      </c>
      <c r="O3653" s="8">
        <f>IF(E3652&lt;&gt;E3653,SUM($N$4:N3653)-SUM($O$3:O3652),0)</f>
        <v>0</v>
      </c>
      <c r="P3653" s="6">
        <f>IF(B3653&gt;0,SUM($O$4:O3653)-SUM($P$3:P3652),0)</f>
        <v>0</v>
      </c>
      <c r="Q3653" s="6">
        <f t="shared" ref="Q3653:Q3716" si="405">I3653</f>
        <v>21.203791035475248</v>
      </c>
      <c r="R3653" s="8">
        <f>IF(E3652&lt;&gt;E3653,SUM($Q$4:Q3653)-SUM($R$3:R3652),0)</f>
        <v>0</v>
      </c>
      <c r="S3653" s="6">
        <f>IF(B3653&gt;0,SUM($R$4:R3653)-SUM($S$3:S3652),0)</f>
        <v>0</v>
      </c>
    </row>
    <row r="3654" spans="1:19">
      <c r="A3654">
        <f>IF(E3653&lt;&gt;E3654,COUNTIF($A$4:A3653,"&lt;&gt;0")+1,0)</f>
        <v>0</v>
      </c>
      <c r="B3654">
        <f>IF(A3654&lt;&gt;0,IF(MOD(A3654,3)=0,COUNTIF($B$4:B3653,"&lt;&gt;0")+1,0),0)</f>
        <v>0</v>
      </c>
      <c r="C3654" s="9">
        <f>'Dash Board'!$C$12+COUNT('Daily reducing balance'!$F$4:F3653)</f>
        <v>45380</v>
      </c>
      <c r="D3654">
        <f t="shared" si="399"/>
        <v>2024</v>
      </c>
      <c r="E3654">
        <f t="shared" si="400"/>
        <v>3</v>
      </c>
      <c r="F3654">
        <f>DAY('Dash Board'!$C$12+COUNT('Daily reducing balance'!$F$4:F3653))</f>
        <v>29</v>
      </c>
      <c r="G3654" s="8">
        <f t="shared" si="401"/>
        <v>154723.39875052718</v>
      </c>
      <c r="H3654" s="6">
        <f>G3654*'Dash Board'!$C$11/365</f>
        <v>44.509470873439327</v>
      </c>
      <c r="I3654" s="6">
        <f>H3654*'Dash Board'!$C$18/'Dash Board'!$C$11</f>
        <v>21.194986130209205</v>
      </c>
      <c r="J3654" s="6">
        <f>(G3654&gt;1)*PMT('Dash Board'!$C$11/365,$U$4,-'Dash Board'!$C$19)</f>
        <v>108.80376961660664</v>
      </c>
      <c r="K3654" s="6">
        <f t="shared" si="403"/>
        <v>0</v>
      </c>
      <c r="L3654" s="8">
        <f t="shared" si="404"/>
        <v>154659.10445178399</v>
      </c>
      <c r="N3654" s="8">
        <f t="shared" si="402"/>
        <v>87.608783486397442</v>
      </c>
      <c r="O3654" s="8">
        <f>IF(E3653&lt;&gt;E3654,SUM($N$4:N3654)-SUM($O$3:O3653),0)</f>
        <v>0</v>
      </c>
      <c r="P3654" s="6">
        <f>IF(B3654&gt;0,SUM($O$4:O3654)-SUM($P$3:P3653),0)</f>
        <v>0</v>
      </c>
      <c r="Q3654" s="6">
        <f t="shared" si="405"/>
        <v>21.194986130209205</v>
      </c>
      <c r="R3654" s="8">
        <f>IF(E3653&lt;&gt;E3654,SUM($Q$4:Q3654)-SUM($R$3:R3653),0)</f>
        <v>0</v>
      </c>
      <c r="S3654" s="6">
        <f>IF(B3654&gt;0,SUM($R$4:R3654)-SUM($S$3:S3653),0)</f>
        <v>0</v>
      </c>
    </row>
    <row r="3655" spans="1:19">
      <c r="A3655">
        <f>IF(E3654&lt;&gt;E3655,COUNTIF($A$4:A3654,"&lt;&gt;0")+1,0)</f>
        <v>0</v>
      </c>
      <c r="B3655">
        <f>IF(A3655&lt;&gt;0,IF(MOD(A3655,3)=0,COUNTIF($B$4:B3654,"&lt;&gt;0")+1,0),0)</f>
        <v>0</v>
      </c>
      <c r="C3655" s="9">
        <f>'Dash Board'!$C$12+COUNT('Daily reducing balance'!$F$4:F3654)</f>
        <v>45381</v>
      </c>
      <c r="D3655">
        <f t="shared" si="399"/>
        <v>2024</v>
      </c>
      <c r="E3655">
        <f t="shared" si="400"/>
        <v>3</v>
      </c>
      <c r="F3655">
        <f>DAY('Dash Board'!$C$12+COUNT('Daily reducing balance'!$F$4:F3654))</f>
        <v>30</v>
      </c>
      <c r="G3655" s="8">
        <f t="shared" si="401"/>
        <v>154659.10445178399</v>
      </c>
      <c r="H3655" s="6">
        <f>G3655*'Dash Board'!$C$11/365</f>
        <v>44.490975253252927</v>
      </c>
      <c r="I3655" s="6">
        <f>H3655*'Dash Board'!$C$18/'Dash Board'!$C$11</f>
        <v>21.186178692025205</v>
      </c>
      <c r="J3655" s="6">
        <f>(G3655&gt;1)*PMT('Dash Board'!$C$11/365,$U$4,-'Dash Board'!$C$19)</f>
        <v>108.80376961660664</v>
      </c>
      <c r="K3655" s="6">
        <f t="shared" si="403"/>
        <v>0</v>
      </c>
      <c r="L3655" s="8">
        <f t="shared" si="404"/>
        <v>154594.79165742063</v>
      </c>
      <c r="N3655" s="8">
        <f t="shared" si="402"/>
        <v>87.617590924581435</v>
      </c>
      <c r="O3655" s="8">
        <f>IF(E3654&lt;&gt;E3655,SUM($N$4:N3655)-SUM($O$3:O3654),0)</f>
        <v>0</v>
      </c>
      <c r="P3655" s="6">
        <f>IF(B3655&gt;0,SUM($O$4:O3655)-SUM($P$3:P3654),0)</f>
        <v>0</v>
      </c>
      <c r="Q3655" s="6">
        <f t="shared" si="405"/>
        <v>21.186178692025205</v>
      </c>
      <c r="R3655" s="8">
        <f>IF(E3654&lt;&gt;E3655,SUM($Q$4:Q3655)-SUM($R$3:R3654),0)</f>
        <v>0</v>
      </c>
      <c r="S3655" s="6">
        <f>IF(B3655&gt;0,SUM($R$4:R3655)-SUM($S$3:S3654),0)</f>
        <v>0</v>
      </c>
    </row>
    <row r="3656" spans="1:19">
      <c r="A3656">
        <f>IF(E3655&lt;&gt;E3656,COUNTIF($A$4:A3655,"&lt;&gt;0")+1,0)</f>
        <v>0</v>
      </c>
      <c r="B3656">
        <f>IF(A3656&lt;&gt;0,IF(MOD(A3656,3)=0,COUNTIF($B$4:B3655,"&lt;&gt;0")+1,0),0)</f>
        <v>0</v>
      </c>
      <c r="C3656" s="9">
        <f>'Dash Board'!$C$12+COUNT('Daily reducing balance'!$F$4:F3655)</f>
        <v>45382</v>
      </c>
      <c r="D3656">
        <f t="shared" si="399"/>
        <v>2024</v>
      </c>
      <c r="E3656">
        <f t="shared" si="400"/>
        <v>3</v>
      </c>
      <c r="F3656">
        <f>DAY('Dash Board'!$C$12+COUNT('Daily reducing balance'!$F$4:F3655))</f>
        <v>31</v>
      </c>
      <c r="G3656" s="8">
        <f t="shared" si="401"/>
        <v>154594.79165742063</v>
      </c>
      <c r="H3656" s="6">
        <f>G3656*'Dash Board'!$C$11/365</f>
        <v>44.472474312408671</v>
      </c>
      <c r="I3656" s="6">
        <f>H3656*'Dash Board'!$C$18/'Dash Board'!$C$11</f>
        <v>21.177368720194604</v>
      </c>
      <c r="J3656" s="6">
        <f>(G3656&gt;1)*PMT('Dash Board'!$C$11/365,$U$4,-'Dash Board'!$C$19)</f>
        <v>108.80376961660664</v>
      </c>
      <c r="K3656" s="6">
        <f t="shared" si="403"/>
        <v>0</v>
      </c>
      <c r="L3656" s="8">
        <f t="shared" si="404"/>
        <v>154530.46036211643</v>
      </c>
      <c r="N3656" s="8">
        <f t="shared" si="402"/>
        <v>87.626400896412036</v>
      </c>
      <c r="O3656" s="8">
        <f>IF(E3655&lt;&gt;E3656,SUM($N$4:N3656)-SUM($O$3:O3655),0)</f>
        <v>0</v>
      </c>
      <c r="P3656" s="6">
        <f>IF(B3656&gt;0,SUM($O$4:O3656)-SUM($P$3:P3655),0)</f>
        <v>0</v>
      </c>
      <c r="Q3656" s="6">
        <f t="shared" si="405"/>
        <v>21.177368720194604</v>
      </c>
      <c r="R3656" s="8">
        <f>IF(E3655&lt;&gt;E3656,SUM($Q$4:Q3656)-SUM($R$3:R3655),0)</f>
        <v>0</v>
      </c>
      <c r="S3656" s="6">
        <f>IF(B3656&gt;0,SUM($R$4:R3656)-SUM($S$3:S3655),0)</f>
        <v>0</v>
      </c>
    </row>
    <row r="3657" spans="1:19">
      <c r="A3657">
        <f>IF(E3656&lt;&gt;E3657,COUNTIF($A$4:A3656,"&lt;&gt;0")+1,0)</f>
        <v>120</v>
      </c>
      <c r="B3657">
        <f>IF(A3657&lt;&gt;0,IF(MOD(A3657,3)=0,COUNTIF($B$4:B3656,"&lt;&gt;0")+1,0),0)</f>
        <v>40</v>
      </c>
      <c r="C3657" s="9">
        <f>'Dash Board'!$C$12+COUNT('Daily reducing balance'!$F$4:F3656)</f>
        <v>45383</v>
      </c>
      <c r="D3657">
        <f t="shared" si="399"/>
        <v>2024</v>
      </c>
      <c r="E3657">
        <f t="shared" si="400"/>
        <v>4</v>
      </c>
      <c r="F3657">
        <f>DAY('Dash Board'!$C$12+COUNT('Daily reducing balance'!$F$4:F3656))</f>
        <v>1</v>
      </c>
      <c r="G3657" s="8">
        <f t="shared" si="401"/>
        <v>154530.46036211643</v>
      </c>
      <c r="H3657" s="6">
        <f>G3657*'Dash Board'!$C$11/365</f>
        <v>44.453968049375959</v>
      </c>
      <c r="I3657" s="6">
        <f>H3657*'Dash Board'!$C$18/'Dash Board'!$C$11</f>
        <v>21.168556213988555</v>
      </c>
      <c r="J3657" s="6">
        <f>(G3657&gt;1)*PMT('Dash Board'!$C$11/365,$U$4,-'Dash Board'!$C$19)</f>
        <v>108.80376961660664</v>
      </c>
      <c r="K3657" s="6">
        <f t="shared" si="403"/>
        <v>3264.1130884981981</v>
      </c>
      <c r="L3657" s="8">
        <f t="shared" si="404"/>
        <v>154466.11056054919</v>
      </c>
      <c r="N3657" s="8">
        <f t="shared" si="402"/>
        <v>87.635213402618092</v>
      </c>
      <c r="O3657" s="8">
        <f>IF(E3656&lt;&gt;E3657,SUM($N$4:N3657)-SUM($O$3:O3656),0)</f>
        <v>2712.6051692150068</v>
      </c>
      <c r="P3657" s="6">
        <f>IF(B3657&gt;0,SUM($O$4:O3657)-SUM($P$3:P3656),0)</f>
        <v>7939.0231570394244</v>
      </c>
      <c r="Q3657" s="6">
        <f t="shared" si="405"/>
        <v>21.168556213988555</v>
      </c>
      <c r="R3657" s="8">
        <f>IF(E3656&lt;&gt;E3657,SUM($Q$4:Q3657)-SUM($R$3:R3656),0)</f>
        <v>660.31168889967375</v>
      </c>
      <c r="S3657" s="6">
        <f>IF(B3657&gt;0,SUM($R$4:R3657)-SUM($S$3:S3656),0)</f>
        <v>1962.1198780713312</v>
      </c>
    </row>
    <row r="3658" spans="1:19">
      <c r="A3658">
        <f>IF(E3657&lt;&gt;E3658,COUNTIF($A$4:A3657,"&lt;&gt;0")+1,0)</f>
        <v>0</v>
      </c>
      <c r="B3658">
        <f>IF(A3658&lt;&gt;0,IF(MOD(A3658,3)=0,COUNTIF($B$4:B3657,"&lt;&gt;0")+1,0),0)</f>
        <v>0</v>
      </c>
      <c r="C3658" s="9">
        <f>'Dash Board'!$C$12+COUNT('Daily reducing balance'!$F$4:F3657)</f>
        <v>45384</v>
      </c>
      <c r="D3658">
        <f t="shared" si="399"/>
        <v>2024</v>
      </c>
      <c r="E3658">
        <f t="shared" si="400"/>
        <v>4</v>
      </c>
      <c r="F3658">
        <f>DAY('Dash Board'!$C$12+COUNT('Daily reducing balance'!$F$4:F3657))</f>
        <v>2</v>
      </c>
      <c r="G3658" s="8">
        <f t="shared" si="401"/>
        <v>154466.11056054919</v>
      </c>
      <c r="H3658" s="6">
        <f>G3658*'Dash Board'!$C$11/365</f>
        <v>44.435456462623733</v>
      </c>
      <c r="I3658" s="6">
        <f>H3658*'Dash Board'!$C$18/'Dash Board'!$C$11</f>
        <v>21.159741172677972</v>
      </c>
      <c r="J3658" s="6">
        <f>(G3658&gt;1)*PMT('Dash Board'!$C$11/365,$U$4,-'Dash Board'!$C$19)</f>
        <v>108.80376961660664</v>
      </c>
      <c r="K3658" s="6">
        <f t="shared" si="403"/>
        <v>0</v>
      </c>
      <c r="L3658" s="8">
        <f t="shared" si="404"/>
        <v>154401.74224739519</v>
      </c>
      <c r="N3658" s="8">
        <f t="shared" si="402"/>
        <v>87.644028443928676</v>
      </c>
      <c r="O3658" s="8">
        <f>IF(E3657&lt;&gt;E3658,SUM($N$4:N3658)-SUM($O$3:O3657),0)</f>
        <v>0</v>
      </c>
      <c r="P3658" s="6">
        <f>IF(B3658&gt;0,SUM($O$4:O3658)-SUM($P$3:P3657),0)</f>
        <v>0</v>
      </c>
      <c r="Q3658" s="6">
        <f t="shared" si="405"/>
        <v>21.159741172677972</v>
      </c>
      <c r="R3658" s="8">
        <f>IF(E3657&lt;&gt;E3658,SUM($Q$4:Q3658)-SUM($R$3:R3657),0)</f>
        <v>0</v>
      </c>
      <c r="S3658" s="6">
        <f>IF(B3658&gt;0,SUM($R$4:R3658)-SUM($S$3:S3657),0)</f>
        <v>0</v>
      </c>
    </row>
    <row r="3659" spans="1:19">
      <c r="A3659">
        <f>IF(E3658&lt;&gt;E3659,COUNTIF($A$4:A3658,"&lt;&gt;0")+1,0)</f>
        <v>0</v>
      </c>
      <c r="B3659">
        <f>IF(A3659&lt;&gt;0,IF(MOD(A3659,3)=0,COUNTIF($B$4:B3658,"&lt;&gt;0")+1,0),0)</f>
        <v>0</v>
      </c>
      <c r="C3659" s="9">
        <f>'Dash Board'!$C$12+COUNT('Daily reducing balance'!$F$4:F3658)</f>
        <v>45385</v>
      </c>
      <c r="D3659">
        <f t="shared" si="399"/>
        <v>2024</v>
      </c>
      <c r="E3659">
        <f t="shared" si="400"/>
        <v>4</v>
      </c>
      <c r="F3659">
        <f>DAY('Dash Board'!$C$12+COUNT('Daily reducing balance'!$F$4:F3658))</f>
        <v>3</v>
      </c>
      <c r="G3659" s="8">
        <f t="shared" si="401"/>
        <v>154401.74224739519</v>
      </c>
      <c r="H3659" s="6">
        <f>G3659*'Dash Board'!$C$11/365</f>
        <v>44.416939550620533</v>
      </c>
      <c r="I3659" s="6">
        <f>H3659*'Dash Board'!$C$18/'Dash Board'!$C$11</f>
        <v>21.150923595533587</v>
      </c>
      <c r="J3659" s="6">
        <f>(G3659&gt;1)*PMT('Dash Board'!$C$11/365,$U$4,-'Dash Board'!$C$19)</f>
        <v>108.80376961660664</v>
      </c>
      <c r="K3659" s="6">
        <f t="shared" si="403"/>
        <v>0</v>
      </c>
      <c r="L3659" s="8">
        <f t="shared" si="404"/>
        <v>154337.35541732921</v>
      </c>
      <c r="N3659" s="8">
        <f t="shared" si="402"/>
        <v>87.65284602107306</v>
      </c>
      <c r="O3659" s="8">
        <f>IF(E3658&lt;&gt;E3659,SUM($N$4:N3659)-SUM($O$3:O3658),0)</f>
        <v>0</v>
      </c>
      <c r="P3659" s="6">
        <f>IF(B3659&gt;0,SUM($O$4:O3659)-SUM($P$3:P3658),0)</f>
        <v>0</v>
      </c>
      <c r="Q3659" s="6">
        <f t="shared" si="405"/>
        <v>21.150923595533587</v>
      </c>
      <c r="R3659" s="8">
        <f>IF(E3658&lt;&gt;E3659,SUM($Q$4:Q3659)-SUM($R$3:R3658),0)</f>
        <v>0</v>
      </c>
      <c r="S3659" s="6">
        <f>IF(B3659&gt;0,SUM($R$4:R3659)-SUM($S$3:S3658),0)</f>
        <v>0</v>
      </c>
    </row>
    <row r="3660" spans="1:19">
      <c r="A3660">
        <f>IF(E3659&lt;&gt;E3660,COUNTIF($A$4:A3659,"&lt;&gt;0")+1,0)</f>
        <v>0</v>
      </c>
      <c r="B3660">
        <f>IF(A3660&lt;&gt;0,IF(MOD(A3660,3)=0,COUNTIF($B$4:B3659,"&lt;&gt;0")+1,0),0)</f>
        <v>0</v>
      </c>
      <c r="C3660" s="9">
        <f>'Dash Board'!$C$12+COUNT('Daily reducing balance'!$F$4:F3659)</f>
        <v>45386</v>
      </c>
      <c r="D3660">
        <f t="shared" si="399"/>
        <v>2024</v>
      </c>
      <c r="E3660">
        <f t="shared" si="400"/>
        <v>4</v>
      </c>
      <c r="F3660">
        <f>DAY('Dash Board'!$C$12+COUNT('Daily reducing balance'!$F$4:F3659))</f>
        <v>4</v>
      </c>
      <c r="G3660" s="8">
        <f t="shared" si="401"/>
        <v>154337.35541732921</v>
      </c>
      <c r="H3660" s="6">
        <f>G3660*'Dash Board'!$C$11/365</f>
        <v>44.398417311834429</v>
      </c>
      <c r="I3660" s="6">
        <f>H3660*'Dash Board'!$C$18/'Dash Board'!$C$11</f>
        <v>21.14210348182592</v>
      </c>
      <c r="J3660" s="6">
        <f>(G3660&gt;1)*PMT('Dash Board'!$C$11/365,$U$4,-'Dash Board'!$C$19)</f>
        <v>108.80376961660664</v>
      </c>
      <c r="K3660" s="6">
        <f t="shared" si="403"/>
        <v>0</v>
      </c>
      <c r="L3660" s="8">
        <f t="shared" si="404"/>
        <v>154272.95006502443</v>
      </c>
      <c r="N3660" s="8">
        <f t="shared" si="402"/>
        <v>87.661666134780717</v>
      </c>
      <c r="O3660" s="8">
        <f>IF(E3659&lt;&gt;E3660,SUM($N$4:N3660)-SUM($O$3:O3659),0)</f>
        <v>0</v>
      </c>
      <c r="P3660" s="6">
        <f>IF(B3660&gt;0,SUM($O$4:O3660)-SUM($P$3:P3659),0)</f>
        <v>0</v>
      </c>
      <c r="Q3660" s="6">
        <f t="shared" si="405"/>
        <v>21.14210348182592</v>
      </c>
      <c r="R3660" s="8">
        <f>IF(E3659&lt;&gt;E3660,SUM($Q$4:Q3660)-SUM($R$3:R3659),0)</f>
        <v>0</v>
      </c>
      <c r="S3660" s="6">
        <f>IF(B3660&gt;0,SUM($R$4:R3660)-SUM($S$3:S3659),0)</f>
        <v>0</v>
      </c>
    </row>
    <row r="3661" spans="1:19">
      <c r="A3661">
        <f>IF(E3660&lt;&gt;E3661,COUNTIF($A$4:A3660,"&lt;&gt;0")+1,0)</f>
        <v>0</v>
      </c>
      <c r="B3661">
        <f>IF(A3661&lt;&gt;0,IF(MOD(A3661,3)=0,COUNTIF($B$4:B3660,"&lt;&gt;0")+1,0),0)</f>
        <v>0</v>
      </c>
      <c r="C3661" s="9">
        <f>'Dash Board'!$C$12+COUNT('Daily reducing balance'!$F$4:F3660)</f>
        <v>45387</v>
      </c>
      <c r="D3661">
        <f t="shared" si="399"/>
        <v>2024</v>
      </c>
      <c r="E3661">
        <f t="shared" si="400"/>
        <v>4</v>
      </c>
      <c r="F3661">
        <f>DAY('Dash Board'!$C$12+COUNT('Daily reducing balance'!$F$4:F3660))</f>
        <v>5</v>
      </c>
      <c r="G3661" s="8">
        <f t="shared" si="401"/>
        <v>154272.95006502443</v>
      </c>
      <c r="H3661" s="6">
        <f>G3661*'Dash Board'!$C$11/365</f>
        <v>44.379889744733056</v>
      </c>
      <c r="I3661" s="6">
        <f>H3661*'Dash Board'!$C$18/'Dash Board'!$C$11</f>
        <v>21.133280830825264</v>
      </c>
      <c r="J3661" s="6">
        <f>(G3661&gt;1)*PMT('Dash Board'!$C$11/365,$U$4,-'Dash Board'!$C$19)</f>
        <v>108.80376961660664</v>
      </c>
      <c r="K3661" s="6">
        <f t="shared" si="403"/>
        <v>0</v>
      </c>
      <c r="L3661" s="8">
        <f t="shared" si="404"/>
        <v>154208.52618515256</v>
      </c>
      <c r="N3661" s="8">
        <f t="shared" si="402"/>
        <v>87.670488785781373</v>
      </c>
      <c r="O3661" s="8">
        <f>IF(E3660&lt;&gt;E3661,SUM($N$4:N3661)-SUM($O$3:O3660),0)</f>
        <v>0</v>
      </c>
      <c r="P3661" s="6">
        <f>IF(B3661&gt;0,SUM($O$4:O3661)-SUM($P$3:P3660),0)</f>
        <v>0</v>
      </c>
      <c r="Q3661" s="6">
        <f t="shared" si="405"/>
        <v>21.133280830825264</v>
      </c>
      <c r="R3661" s="8">
        <f>IF(E3660&lt;&gt;E3661,SUM($Q$4:Q3661)-SUM($R$3:R3660),0)</f>
        <v>0</v>
      </c>
      <c r="S3661" s="6">
        <f>IF(B3661&gt;0,SUM($R$4:R3661)-SUM($S$3:S3660),0)</f>
        <v>0</v>
      </c>
    </row>
    <row r="3662" spans="1:19">
      <c r="A3662">
        <f>IF(E3661&lt;&gt;E3662,COUNTIF($A$4:A3661,"&lt;&gt;0")+1,0)</f>
        <v>0</v>
      </c>
      <c r="B3662">
        <f>IF(A3662&lt;&gt;0,IF(MOD(A3662,3)=0,COUNTIF($B$4:B3661,"&lt;&gt;0")+1,0),0)</f>
        <v>0</v>
      </c>
      <c r="C3662" s="9">
        <f>'Dash Board'!$C$12+COUNT('Daily reducing balance'!$F$4:F3661)</f>
        <v>45388</v>
      </c>
      <c r="D3662">
        <f t="shared" si="399"/>
        <v>2024</v>
      </c>
      <c r="E3662">
        <f t="shared" si="400"/>
        <v>4</v>
      </c>
      <c r="F3662">
        <f>DAY('Dash Board'!$C$12+COUNT('Daily reducing balance'!$F$4:F3661))</f>
        <v>6</v>
      </c>
      <c r="G3662" s="8">
        <f t="shared" si="401"/>
        <v>154208.52618515256</v>
      </c>
      <c r="H3662" s="6">
        <f>G3662*'Dash Board'!$C$11/365</f>
        <v>44.361356847783611</v>
      </c>
      <c r="I3662" s="6">
        <f>H3662*'Dash Board'!$C$18/'Dash Board'!$C$11</f>
        <v>21.12445564180172</v>
      </c>
      <c r="J3662" s="6">
        <f>(G3662&gt;1)*PMT('Dash Board'!$C$11/365,$U$4,-'Dash Board'!$C$19)</f>
        <v>108.80376961660664</v>
      </c>
      <c r="K3662" s="6">
        <f t="shared" si="403"/>
        <v>0</v>
      </c>
      <c r="L3662" s="8">
        <f t="shared" si="404"/>
        <v>154144.08377238372</v>
      </c>
      <c r="N3662" s="8">
        <f t="shared" si="402"/>
        <v>87.679313974804927</v>
      </c>
      <c r="O3662" s="8">
        <f>IF(E3661&lt;&gt;E3662,SUM($N$4:N3662)-SUM($O$3:O3661),0)</f>
        <v>0</v>
      </c>
      <c r="P3662" s="6">
        <f>IF(B3662&gt;0,SUM($O$4:O3662)-SUM($P$3:P3661),0)</f>
        <v>0</v>
      </c>
      <c r="Q3662" s="6">
        <f t="shared" si="405"/>
        <v>21.12445564180172</v>
      </c>
      <c r="R3662" s="8">
        <f>IF(E3661&lt;&gt;E3662,SUM($Q$4:Q3662)-SUM($R$3:R3661),0)</f>
        <v>0</v>
      </c>
      <c r="S3662" s="6">
        <f>IF(B3662&gt;0,SUM($R$4:R3662)-SUM($S$3:S3661),0)</f>
        <v>0</v>
      </c>
    </row>
    <row r="3663" spans="1:19">
      <c r="A3663">
        <f>IF(E3662&lt;&gt;E3663,COUNTIF($A$4:A3662,"&lt;&gt;0")+1,0)</f>
        <v>0</v>
      </c>
      <c r="B3663">
        <f>IF(A3663&lt;&gt;0,IF(MOD(A3663,3)=0,COUNTIF($B$4:B3662,"&lt;&gt;0")+1,0),0)</f>
        <v>0</v>
      </c>
      <c r="C3663" s="9">
        <f>'Dash Board'!$C$12+COUNT('Daily reducing balance'!$F$4:F3662)</f>
        <v>45389</v>
      </c>
      <c r="D3663">
        <f t="shared" si="399"/>
        <v>2024</v>
      </c>
      <c r="E3663">
        <f t="shared" si="400"/>
        <v>4</v>
      </c>
      <c r="F3663">
        <f>DAY('Dash Board'!$C$12+COUNT('Daily reducing balance'!$F$4:F3662))</f>
        <v>7</v>
      </c>
      <c r="G3663" s="8">
        <f t="shared" si="401"/>
        <v>154144.08377238372</v>
      </c>
      <c r="H3663" s="6">
        <f>G3663*'Dash Board'!$C$11/365</f>
        <v>44.342818619452849</v>
      </c>
      <c r="I3663" s="6">
        <f>H3663*'Dash Board'!$C$18/'Dash Board'!$C$11</f>
        <v>21.115627914025168</v>
      </c>
      <c r="J3663" s="6">
        <f>(G3663&gt;1)*PMT('Dash Board'!$C$11/365,$U$4,-'Dash Board'!$C$19)</f>
        <v>108.80376961660664</v>
      </c>
      <c r="K3663" s="6">
        <f t="shared" si="403"/>
        <v>0</v>
      </c>
      <c r="L3663" s="8">
        <f t="shared" si="404"/>
        <v>154079.62282138655</v>
      </c>
      <c r="N3663" s="8">
        <f t="shared" si="402"/>
        <v>87.688141702581476</v>
      </c>
      <c r="O3663" s="8">
        <f>IF(E3662&lt;&gt;E3663,SUM($N$4:N3663)-SUM($O$3:O3662),0)</f>
        <v>0</v>
      </c>
      <c r="P3663" s="6">
        <f>IF(B3663&gt;0,SUM($O$4:O3663)-SUM($P$3:P3662),0)</f>
        <v>0</v>
      </c>
      <c r="Q3663" s="6">
        <f t="shared" si="405"/>
        <v>21.115627914025168</v>
      </c>
      <c r="R3663" s="8">
        <f>IF(E3662&lt;&gt;E3663,SUM($Q$4:Q3663)-SUM($R$3:R3662),0)</f>
        <v>0</v>
      </c>
      <c r="S3663" s="6">
        <f>IF(B3663&gt;0,SUM($R$4:R3663)-SUM($S$3:S3662),0)</f>
        <v>0</v>
      </c>
    </row>
    <row r="3664" spans="1:19">
      <c r="A3664">
        <f>IF(E3663&lt;&gt;E3664,COUNTIF($A$4:A3663,"&lt;&gt;0")+1,0)</f>
        <v>0</v>
      </c>
      <c r="B3664">
        <f>IF(A3664&lt;&gt;0,IF(MOD(A3664,3)=0,COUNTIF($B$4:B3663,"&lt;&gt;0")+1,0),0)</f>
        <v>0</v>
      </c>
      <c r="C3664" s="9">
        <f>'Dash Board'!$C$12+COUNT('Daily reducing balance'!$F$4:F3663)</f>
        <v>45390</v>
      </c>
      <c r="D3664">
        <f t="shared" si="399"/>
        <v>2024</v>
      </c>
      <c r="E3664">
        <f t="shared" si="400"/>
        <v>4</v>
      </c>
      <c r="F3664">
        <f>DAY('Dash Board'!$C$12+COUNT('Daily reducing balance'!$F$4:F3663))</f>
        <v>8</v>
      </c>
      <c r="G3664" s="8">
        <f t="shared" si="401"/>
        <v>154079.62282138655</v>
      </c>
      <c r="H3664" s="6">
        <f>G3664*'Dash Board'!$C$11/365</f>
        <v>44.324275058207085</v>
      </c>
      <c r="I3664" s="6">
        <f>H3664*'Dash Board'!$C$18/'Dash Board'!$C$11</f>
        <v>21.10679764676528</v>
      </c>
      <c r="J3664" s="6">
        <f>(G3664&gt;1)*PMT('Dash Board'!$C$11/365,$U$4,-'Dash Board'!$C$19)</f>
        <v>108.80376961660664</v>
      </c>
      <c r="K3664" s="6">
        <f t="shared" si="403"/>
        <v>0</v>
      </c>
      <c r="L3664" s="8">
        <f t="shared" si="404"/>
        <v>154015.14332682814</v>
      </c>
      <c r="N3664" s="8">
        <f t="shared" si="402"/>
        <v>87.696971969841371</v>
      </c>
      <c r="O3664" s="8">
        <f>IF(E3663&lt;&gt;E3664,SUM($N$4:N3664)-SUM($O$3:O3663),0)</f>
        <v>0</v>
      </c>
      <c r="P3664" s="6">
        <f>IF(B3664&gt;0,SUM($O$4:O3664)-SUM($P$3:P3663),0)</f>
        <v>0</v>
      </c>
      <c r="Q3664" s="6">
        <f t="shared" si="405"/>
        <v>21.10679764676528</v>
      </c>
      <c r="R3664" s="8">
        <f>IF(E3663&lt;&gt;E3664,SUM($Q$4:Q3664)-SUM($R$3:R3663),0)</f>
        <v>0</v>
      </c>
      <c r="S3664" s="6">
        <f>IF(B3664&gt;0,SUM($R$4:R3664)-SUM($S$3:S3663),0)</f>
        <v>0</v>
      </c>
    </row>
    <row r="3665" spans="1:19">
      <c r="A3665">
        <f>IF(E3664&lt;&gt;E3665,COUNTIF($A$4:A3664,"&lt;&gt;0")+1,0)</f>
        <v>0</v>
      </c>
      <c r="B3665">
        <f>IF(A3665&lt;&gt;0,IF(MOD(A3665,3)=0,COUNTIF($B$4:B3664,"&lt;&gt;0")+1,0),0)</f>
        <v>0</v>
      </c>
      <c r="C3665" s="9">
        <f>'Dash Board'!$C$12+COUNT('Daily reducing balance'!$F$4:F3664)</f>
        <v>45391</v>
      </c>
      <c r="D3665">
        <f t="shared" si="399"/>
        <v>2024</v>
      </c>
      <c r="E3665">
        <f t="shared" si="400"/>
        <v>4</v>
      </c>
      <c r="F3665">
        <f>DAY('Dash Board'!$C$12+COUNT('Daily reducing balance'!$F$4:F3664))</f>
        <v>9</v>
      </c>
      <c r="G3665" s="8">
        <f t="shared" si="401"/>
        <v>154015.14332682814</v>
      </c>
      <c r="H3665" s="6">
        <f>G3665*'Dash Board'!$C$11/365</f>
        <v>44.305726162512201</v>
      </c>
      <c r="I3665" s="6">
        <f>H3665*'Dash Board'!$C$18/'Dash Board'!$C$11</f>
        <v>21.097964839291528</v>
      </c>
      <c r="J3665" s="6">
        <f>(G3665&gt;1)*PMT('Dash Board'!$C$11/365,$U$4,-'Dash Board'!$C$19)</f>
        <v>108.80376961660664</v>
      </c>
      <c r="K3665" s="6">
        <f t="shared" si="403"/>
        <v>0</v>
      </c>
      <c r="L3665" s="8">
        <f t="shared" si="404"/>
        <v>153950.64528337403</v>
      </c>
      <c r="N3665" s="8">
        <f t="shared" si="402"/>
        <v>87.705804777315109</v>
      </c>
      <c r="O3665" s="8">
        <f>IF(E3664&lt;&gt;E3665,SUM($N$4:N3665)-SUM($O$3:O3664),0)</f>
        <v>0</v>
      </c>
      <c r="P3665" s="6">
        <f>IF(B3665&gt;0,SUM($O$4:O3665)-SUM($P$3:P3664),0)</f>
        <v>0</v>
      </c>
      <c r="Q3665" s="6">
        <f t="shared" si="405"/>
        <v>21.097964839291528</v>
      </c>
      <c r="R3665" s="8">
        <f>IF(E3664&lt;&gt;E3665,SUM($Q$4:Q3665)-SUM($R$3:R3664),0)</f>
        <v>0</v>
      </c>
      <c r="S3665" s="6">
        <f>IF(B3665&gt;0,SUM($R$4:R3665)-SUM($S$3:S3664),0)</f>
        <v>0</v>
      </c>
    </row>
    <row r="3666" spans="1:19">
      <c r="A3666">
        <f>IF(E3665&lt;&gt;E3666,COUNTIF($A$4:A3665,"&lt;&gt;0")+1,0)</f>
        <v>0</v>
      </c>
      <c r="B3666">
        <f>IF(A3666&lt;&gt;0,IF(MOD(A3666,3)=0,COUNTIF($B$4:B3665,"&lt;&gt;0")+1,0),0)</f>
        <v>0</v>
      </c>
      <c r="C3666" s="9">
        <f>'Dash Board'!$C$12+COUNT('Daily reducing balance'!$F$4:F3665)</f>
        <v>45392</v>
      </c>
      <c r="D3666">
        <f t="shared" si="399"/>
        <v>2024</v>
      </c>
      <c r="E3666">
        <f t="shared" si="400"/>
        <v>4</v>
      </c>
      <c r="F3666">
        <f>DAY('Dash Board'!$C$12+COUNT('Daily reducing balance'!$F$4:F3665))</f>
        <v>10</v>
      </c>
      <c r="G3666" s="8">
        <f t="shared" si="401"/>
        <v>153950.64528337403</v>
      </c>
      <c r="H3666" s="6">
        <f>G3666*'Dash Board'!$C$11/365</f>
        <v>44.287171930833622</v>
      </c>
      <c r="I3666" s="6">
        <f>H3666*'Dash Board'!$C$18/'Dash Board'!$C$11</f>
        <v>21.089129490873155</v>
      </c>
      <c r="J3666" s="6">
        <f>(G3666&gt;1)*PMT('Dash Board'!$C$11/365,$U$4,-'Dash Board'!$C$19)</f>
        <v>108.80376961660664</v>
      </c>
      <c r="K3666" s="6">
        <f t="shared" si="403"/>
        <v>0</v>
      </c>
      <c r="L3666" s="8">
        <f t="shared" si="404"/>
        <v>153886.12868568825</v>
      </c>
      <c r="N3666" s="8">
        <f t="shared" si="402"/>
        <v>87.714640125733496</v>
      </c>
      <c r="O3666" s="8">
        <f>IF(E3665&lt;&gt;E3666,SUM($N$4:N3666)-SUM($O$3:O3665),0)</f>
        <v>0</v>
      </c>
      <c r="P3666" s="6">
        <f>IF(B3666&gt;0,SUM($O$4:O3666)-SUM($P$3:P3665),0)</f>
        <v>0</v>
      </c>
      <c r="Q3666" s="6">
        <f t="shared" si="405"/>
        <v>21.089129490873155</v>
      </c>
      <c r="R3666" s="8">
        <f>IF(E3665&lt;&gt;E3666,SUM($Q$4:Q3666)-SUM($R$3:R3665),0)</f>
        <v>0</v>
      </c>
      <c r="S3666" s="6">
        <f>IF(B3666&gt;0,SUM($R$4:R3666)-SUM($S$3:S3665),0)</f>
        <v>0</v>
      </c>
    </row>
    <row r="3667" spans="1:19">
      <c r="A3667">
        <f>IF(E3666&lt;&gt;E3667,COUNTIF($A$4:A3666,"&lt;&gt;0")+1,0)</f>
        <v>0</v>
      </c>
      <c r="B3667">
        <f>IF(A3667&lt;&gt;0,IF(MOD(A3667,3)=0,COUNTIF($B$4:B3666,"&lt;&gt;0")+1,0),0)</f>
        <v>0</v>
      </c>
      <c r="C3667" s="9">
        <f>'Dash Board'!$C$12+COUNT('Daily reducing balance'!$F$4:F3666)</f>
        <v>45393</v>
      </c>
      <c r="D3667">
        <f t="shared" si="399"/>
        <v>2024</v>
      </c>
      <c r="E3667">
        <f t="shared" si="400"/>
        <v>4</v>
      </c>
      <c r="F3667">
        <f>DAY('Dash Board'!$C$12+COUNT('Daily reducing balance'!$F$4:F3666))</f>
        <v>11</v>
      </c>
      <c r="G3667" s="8">
        <f t="shared" si="401"/>
        <v>153886.12868568825</v>
      </c>
      <c r="H3667" s="6">
        <f>G3667*'Dash Board'!$C$11/365</f>
        <v>44.268612361636343</v>
      </c>
      <c r="I3667" s="6">
        <f>H3667*'Dash Board'!$C$18/'Dash Board'!$C$11</f>
        <v>21.080291600779212</v>
      </c>
      <c r="J3667" s="6">
        <f>(G3667&gt;1)*PMT('Dash Board'!$C$11/365,$U$4,-'Dash Board'!$C$19)</f>
        <v>108.80376961660664</v>
      </c>
      <c r="K3667" s="6">
        <f t="shared" si="403"/>
        <v>0</v>
      </c>
      <c r="L3667" s="8">
        <f t="shared" si="404"/>
        <v>153821.59352843327</v>
      </c>
      <c r="N3667" s="8">
        <f t="shared" si="402"/>
        <v>87.723478015827425</v>
      </c>
      <c r="O3667" s="8">
        <f>IF(E3666&lt;&gt;E3667,SUM($N$4:N3667)-SUM($O$3:O3666),0)</f>
        <v>0</v>
      </c>
      <c r="P3667" s="6">
        <f>IF(B3667&gt;0,SUM($O$4:O3667)-SUM($P$3:P3666),0)</f>
        <v>0</v>
      </c>
      <c r="Q3667" s="6">
        <f t="shared" si="405"/>
        <v>21.080291600779212</v>
      </c>
      <c r="R3667" s="8">
        <f>IF(E3666&lt;&gt;E3667,SUM($Q$4:Q3667)-SUM($R$3:R3666),0)</f>
        <v>0</v>
      </c>
      <c r="S3667" s="6">
        <f>IF(B3667&gt;0,SUM($R$4:R3667)-SUM($S$3:S3666),0)</f>
        <v>0</v>
      </c>
    </row>
    <row r="3668" spans="1:19">
      <c r="A3668">
        <f>IF(E3667&lt;&gt;E3668,COUNTIF($A$4:A3667,"&lt;&gt;0")+1,0)</f>
        <v>0</v>
      </c>
      <c r="B3668">
        <f>IF(A3668&lt;&gt;0,IF(MOD(A3668,3)=0,COUNTIF($B$4:B3667,"&lt;&gt;0")+1,0),0)</f>
        <v>0</v>
      </c>
      <c r="C3668" s="9">
        <f>'Dash Board'!$C$12+COUNT('Daily reducing balance'!$F$4:F3667)</f>
        <v>45394</v>
      </c>
      <c r="D3668">
        <f t="shared" si="399"/>
        <v>2024</v>
      </c>
      <c r="E3668">
        <f t="shared" si="400"/>
        <v>4</v>
      </c>
      <c r="F3668">
        <f>DAY('Dash Board'!$C$12+COUNT('Daily reducing balance'!$F$4:F3667))</f>
        <v>12</v>
      </c>
      <c r="G3668" s="8">
        <f t="shared" si="401"/>
        <v>153821.59352843327</v>
      </c>
      <c r="H3668" s="6">
        <f>G3668*'Dash Board'!$C$11/365</f>
        <v>44.250047453384909</v>
      </c>
      <c r="I3668" s="6">
        <f>H3668*'Dash Board'!$C$18/'Dash Board'!$C$11</f>
        <v>21.071451168278529</v>
      </c>
      <c r="J3668" s="6">
        <f>(G3668&gt;1)*PMT('Dash Board'!$C$11/365,$U$4,-'Dash Board'!$C$19)</f>
        <v>108.80376961660664</v>
      </c>
      <c r="K3668" s="6">
        <f t="shared" si="403"/>
        <v>0</v>
      </c>
      <c r="L3668" s="8">
        <f t="shared" si="404"/>
        <v>153757.03980627004</v>
      </c>
      <c r="N3668" s="8">
        <f t="shared" si="402"/>
        <v>87.732318448328115</v>
      </c>
      <c r="O3668" s="8">
        <f>IF(E3667&lt;&gt;E3668,SUM($N$4:N3668)-SUM($O$3:O3667),0)</f>
        <v>0</v>
      </c>
      <c r="P3668" s="6">
        <f>IF(B3668&gt;0,SUM($O$4:O3668)-SUM($P$3:P3667),0)</f>
        <v>0</v>
      </c>
      <c r="Q3668" s="6">
        <f t="shared" si="405"/>
        <v>21.071451168278529</v>
      </c>
      <c r="R3668" s="8">
        <f>IF(E3667&lt;&gt;E3668,SUM($Q$4:Q3668)-SUM($R$3:R3667),0)</f>
        <v>0</v>
      </c>
      <c r="S3668" s="6">
        <f>IF(B3668&gt;0,SUM($R$4:R3668)-SUM($S$3:S3667),0)</f>
        <v>0</v>
      </c>
    </row>
    <row r="3669" spans="1:19">
      <c r="A3669">
        <f>IF(E3668&lt;&gt;E3669,COUNTIF($A$4:A3668,"&lt;&gt;0")+1,0)</f>
        <v>0</v>
      </c>
      <c r="B3669">
        <f>IF(A3669&lt;&gt;0,IF(MOD(A3669,3)=0,COUNTIF($B$4:B3668,"&lt;&gt;0")+1,0),0)</f>
        <v>0</v>
      </c>
      <c r="C3669" s="9">
        <f>'Dash Board'!$C$12+COUNT('Daily reducing balance'!$F$4:F3668)</f>
        <v>45395</v>
      </c>
      <c r="D3669">
        <f t="shared" si="399"/>
        <v>2024</v>
      </c>
      <c r="E3669">
        <f t="shared" si="400"/>
        <v>4</v>
      </c>
      <c r="F3669">
        <f>DAY('Dash Board'!$C$12+COUNT('Daily reducing balance'!$F$4:F3668))</f>
        <v>13</v>
      </c>
      <c r="G3669" s="8">
        <f t="shared" si="401"/>
        <v>153757.03980627004</v>
      </c>
      <c r="H3669" s="6">
        <f>G3669*'Dash Board'!$C$11/365</f>
        <v>44.231477204543438</v>
      </c>
      <c r="I3669" s="6">
        <f>H3669*'Dash Board'!$C$18/'Dash Board'!$C$11</f>
        <v>21.062608192639736</v>
      </c>
      <c r="J3669" s="6">
        <f>(G3669&gt;1)*PMT('Dash Board'!$C$11/365,$U$4,-'Dash Board'!$C$19)</f>
        <v>108.80376961660664</v>
      </c>
      <c r="K3669" s="6">
        <f t="shared" si="403"/>
        <v>0</v>
      </c>
      <c r="L3669" s="8">
        <f t="shared" si="404"/>
        <v>153692.46751385796</v>
      </c>
      <c r="N3669" s="8">
        <f t="shared" si="402"/>
        <v>87.741161423966901</v>
      </c>
      <c r="O3669" s="8">
        <f>IF(E3668&lt;&gt;E3669,SUM($N$4:N3669)-SUM($O$3:O3668),0)</f>
        <v>0</v>
      </c>
      <c r="P3669" s="6">
        <f>IF(B3669&gt;0,SUM($O$4:O3669)-SUM($P$3:P3668),0)</f>
        <v>0</v>
      </c>
      <c r="Q3669" s="6">
        <f t="shared" si="405"/>
        <v>21.062608192639736</v>
      </c>
      <c r="R3669" s="8">
        <f>IF(E3668&lt;&gt;E3669,SUM($Q$4:Q3669)-SUM($R$3:R3668),0)</f>
        <v>0</v>
      </c>
      <c r="S3669" s="6">
        <f>IF(B3669&gt;0,SUM($R$4:R3669)-SUM($S$3:S3668),0)</f>
        <v>0</v>
      </c>
    </row>
    <row r="3670" spans="1:19">
      <c r="A3670">
        <f>IF(E3669&lt;&gt;E3670,COUNTIF($A$4:A3669,"&lt;&gt;0")+1,0)</f>
        <v>0</v>
      </c>
      <c r="B3670">
        <f>IF(A3670&lt;&gt;0,IF(MOD(A3670,3)=0,COUNTIF($B$4:B3669,"&lt;&gt;0")+1,0),0)</f>
        <v>0</v>
      </c>
      <c r="C3670" s="9">
        <f>'Dash Board'!$C$12+COUNT('Daily reducing balance'!$F$4:F3669)</f>
        <v>45396</v>
      </c>
      <c r="D3670">
        <f t="shared" si="399"/>
        <v>2024</v>
      </c>
      <c r="E3670">
        <f t="shared" si="400"/>
        <v>4</v>
      </c>
      <c r="F3670">
        <f>DAY('Dash Board'!$C$12+COUNT('Daily reducing balance'!$F$4:F3669))</f>
        <v>14</v>
      </c>
      <c r="G3670" s="8">
        <f t="shared" si="401"/>
        <v>153692.46751385796</v>
      </c>
      <c r="H3670" s="6">
        <f>G3670*'Dash Board'!$C$11/365</f>
        <v>44.212901613575575</v>
      </c>
      <c r="I3670" s="6">
        <f>H3670*'Dash Board'!$C$18/'Dash Board'!$C$11</f>
        <v>21.053762673131228</v>
      </c>
      <c r="J3670" s="6">
        <f>(G3670&gt;1)*PMT('Dash Board'!$C$11/365,$U$4,-'Dash Board'!$C$19)</f>
        <v>108.80376961660664</v>
      </c>
      <c r="K3670" s="6">
        <f t="shared" si="403"/>
        <v>0</v>
      </c>
      <c r="L3670" s="8">
        <f t="shared" si="404"/>
        <v>153627.87664585494</v>
      </c>
      <c r="N3670" s="8">
        <f t="shared" si="402"/>
        <v>87.750006943475412</v>
      </c>
      <c r="O3670" s="8">
        <f>IF(E3669&lt;&gt;E3670,SUM($N$4:N3670)-SUM($O$3:O3669),0)</f>
        <v>0</v>
      </c>
      <c r="P3670" s="6">
        <f>IF(B3670&gt;0,SUM($O$4:O3670)-SUM($P$3:P3669),0)</f>
        <v>0</v>
      </c>
      <c r="Q3670" s="6">
        <f t="shared" si="405"/>
        <v>21.053762673131228</v>
      </c>
      <c r="R3670" s="8">
        <f>IF(E3669&lt;&gt;E3670,SUM($Q$4:Q3670)-SUM($R$3:R3669),0)</f>
        <v>0</v>
      </c>
      <c r="S3670" s="6">
        <f>IF(B3670&gt;0,SUM($R$4:R3670)-SUM($S$3:S3669),0)</f>
        <v>0</v>
      </c>
    </row>
    <row r="3671" spans="1:19">
      <c r="A3671">
        <f>IF(E3670&lt;&gt;E3671,COUNTIF($A$4:A3670,"&lt;&gt;0")+1,0)</f>
        <v>0</v>
      </c>
      <c r="B3671">
        <f>IF(A3671&lt;&gt;0,IF(MOD(A3671,3)=0,COUNTIF($B$4:B3670,"&lt;&gt;0")+1,0),0)</f>
        <v>0</v>
      </c>
      <c r="C3671" s="9">
        <f>'Dash Board'!$C$12+COUNT('Daily reducing balance'!$F$4:F3670)</f>
        <v>45397</v>
      </c>
      <c r="D3671">
        <f t="shared" si="399"/>
        <v>2024</v>
      </c>
      <c r="E3671">
        <f t="shared" si="400"/>
        <v>4</v>
      </c>
      <c r="F3671">
        <f>DAY('Dash Board'!$C$12+COUNT('Daily reducing balance'!$F$4:F3670))</f>
        <v>15</v>
      </c>
      <c r="G3671" s="8">
        <f t="shared" si="401"/>
        <v>153627.87664585494</v>
      </c>
      <c r="H3671" s="6">
        <f>G3671*'Dash Board'!$C$11/365</f>
        <v>44.194320678944571</v>
      </c>
      <c r="I3671" s="6">
        <f>H3671*'Dash Board'!$C$18/'Dash Board'!$C$11</f>
        <v>21.044914609021227</v>
      </c>
      <c r="J3671" s="6">
        <f>(G3671&gt;1)*PMT('Dash Board'!$C$11/365,$U$4,-'Dash Board'!$C$19)</f>
        <v>108.80376961660664</v>
      </c>
      <c r="K3671" s="6">
        <f t="shared" si="403"/>
        <v>0</v>
      </c>
      <c r="L3671" s="8">
        <f t="shared" si="404"/>
        <v>153563.26719691727</v>
      </c>
      <c r="N3671" s="8">
        <f t="shared" si="402"/>
        <v>87.758855007585424</v>
      </c>
      <c r="O3671" s="8">
        <f>IF(E3670&lt;&gt;E3671,SUM($N$4:N3671)-SUM($O$3:O3670),0)</f>
        <v>0</v>
      </c>
      <c r="P3671" s="6">
        <f>IF(B3671&gt;0,SUM($O$4:O3671)-SUM($P$3:P3670),0)</f>
        <v>0</v>
      </c>
      <c r="Q3671" s="6">
        <f t="shared" si="405"/>
        <v>21.044914609021227</v>
      </c>
      <c r="R3671" s="8">
        <f>IF(E3670&lt;&gt;E3671,SUM($Q$4:Q3671)-SUM($R$3:R3670),0)</f>
        <v>0</v>
      </c>
      <c r="S3671" s="6">
        <f>IF(B3671&gt;0,SUM($R$4:R3671)-SUM($S$3:S3670),0)</f>
        <v>0</v>
      </c>
    </row>
    <row r="3672" spans="1:19">
      <c r="A3672">
        <f>IF(E3671&lt;&gt;E3672,COUNTIF($A$4:A3671,"&lt;&gt;0")+1,0)</f>
        <v>0</v>
      </c>
      <c r="B3672">
        <f>IF(A3672&lt;&gt;0,IF(MOD(A3672,3)=0,COUNTIF($B$4:B3671,"&lt;&gt;0")+1,0),0)</f>
        <v>0</v>
      </c>
      <c r="C3672" s="9">
        <f>'Dash Board'!$C$12+COUNT('Daily reducing balance'!$F$4:F3671)</f>
        <v>45398</v>
      </c>
      <c r="D3672">
        <f t="shared" si="399"/>
        <v>2024</v>
      </c>
      <c r="E3672">
        <f t="shared" si="400"/>
        <v>4</v>
      </c>
      <c r="F3672">
        <f>DAY('Dash Board'!$C$12+COUNT('Daily reducing balance'!$F$4:F3671))</f>
        <v>16</v>
      </c>
      <c r="G3672" s="8">
        <f t="shared" si="401"/>
        <v>153563.26719691727</v>
      </c>
      <c r="H3672" s="6">
        <f>G3672*'Dash Board'!$C$11/365</f>
        <v>44.175734399113182</v>
      </c>
      <c r="I3672" s="6">
        <f>H3672*'Dash Board'!$C$18/'Dash Board'!$C$11</f>
        <v>21.036063999577706</v>
      </c>
      <c r="J3672" s="6">
        <f>(G3672&gt;1)*PMT('Dash Board'!$C$11/365,$U$4,-'Dash Board'!$C$19)</f>
        <v>108.80376961660664</v>
      </c>
      <c r="K3672" s="6">
        <f t="shared" si="403"/>
        <v>0</v>
      </c>
      <c r="L3672" s="8">
        <f t="shared" si="404"/>
        <v>153498.63916169977</v>
      </c>
      <c r="N3672" s="8">
        <f t="shared" si="402"/>
        <v>87.767705617028938</v>
      </c>
      <c r="O3672" s="8">
        <f>IF(E3671&lt;&gt;E3672,SUM($N$4:N3672)-SUM($O$3:O3671),0)</f>
        <v>0</v>
      </c>
      <c r="P3672" s="6">
        <f>IF(B3672&gt;0,SUM($O$4:O3672)-SUM($P$3:P3671),0)</f>
        <v>0</v>
      </c>
      <c r="Q3672" s="6">
        <f t="shared" si="405"/>
        <v>21.036063999577706</v>
      </c>
      <c r="R3672" s="8">
        <f>IF(E3671&lt;&gt;E3672,SUM($Q$4:Q3672)-SUM($R$3:R3671),0)</f>
        <v>0</v>
      </c>
      <c r="S3672" s="6">
        <f>IF(B3672&gt;0,SUM($R$4:R3672)-SUM($S$3:S3671),0)</f>
        <v>0</v>
      </c>
    </row>
    <row r="3673" spans="1:19">
      <c r="A3673">
        <f>IF(E3672&lt;&gt;E3673,COUNTIF($A$4:A3672,"&lt;&gt;0")+1,0)</f>
        <v>0</v>
      </c>
      <c r="B3673">
        <f>IF(A3673&lt;&gt;0,IF(MOD(A3673,3)=0,COUNTIF($B$4:B3672,"&lt;&gt;0")+1,0),0)</f>
        <v>0</v>
      </c>
      <c r="C3673" s="9">
        <f>'Dash Board'!$C$12+COUNT('Daily reducing balance'!$F$4:F3672)</f>
        <v>45399</v>
      </c>
      <c r="D3673">
        <f t="shared" si="399"/>
        <v>2024</v>
      </c>
      <c r="E3673">
        <f t="shared" si="400"/>
        <v>4</v>
      </c>
      <c r="F3673">
        <f>DAY('Dash Board'!$C$12+COUNT('Daily reducing balance'!$F$4:F3672))</f>
        <v>17</v>
      </c>
      <c r="G3673" s="8">
        <f t="shared" si="401"/>
        <v>153498.63916169977</v>
      </c>
      <c r="H3673" s="6">
        <f>G3673*'Dash Board'!$C$11/365</f>
        <v>44.157142772543772</v>
      </c>
      <c r="I3673" s="6">
        <f>H3673*'Dash Board'!$C$18/'Dash Board'!$C$11</f>
        <v>21.027210844068463</v>
      </c>
      <c r="J3673" s="6">
        <f>(G3673&gt;1)*PMT('Dash Board'!$C$11/365,$U$4,-'Dash Board'!$C$19)</f>
        <v>108.80376961660664</v>
      </c>
      <c r="K3673" s="6">
        <f t="shared" si="403"/>
        <v>0</v>
      </c>
      <c r="L3673" s="8">
        <f t="shared" si="404"/>
        <v>153433.9925348557</v>
      </c>
      <c r="N3673" s="8">
        <f t="shared" si="402"/>
        <v>87.776558772538181</v>
      </c>
      <c r="O3673" s="8">
        <f>IF(E3672&lt;&gt;E3673,SUM($N$4:N3673)-SUM($O$3:O3672),0)</f>
        <v>0</v>
      </c>
      <c r="P3673" s="6">
        <f>IF(B3673&gt;0,SUM($O$4:O3673)-SUM($P$3:P3672),0)</f>
        <v>0</v>
      </c>
      <c r="Q3673" s="6">
        <f t="shared" si="405"/>
        <v>21.027210844068463</v>
      </c>
      <c r="R3673" s="8">
        <f>IF(E3672&lt;&gt;E3673,SUM($Q$4:Q3673)-SUM($R$3:R3672),0)</f>
        <v>0</v>
      </c>
      <c r="S3673" s="6">
        <f>IF(B3673&gt;0,SUM($R$4:R3673)-SUM($S$3:S3672),0)</f>
        <v>0</v>
      </c>
    </row>
    <row r="3674" spans="1:19">
      <c r="A3674">
        <f>IF(E3673&lt;&gt;E3674,COUNTIF($A$4:A3673,"&lt;&gt;0")+1,0)</f>
        <v>0</v>
      </c>
      <c r="B3674">
        <f>IF(A3674&lt;&gt;0,IF(MOD(A3674,3)=0,COUNTIF($B$4:B3673,"&lt;&gt;0")+1,0),0)</f>
        <v>0</v>
      </c>
      <c r="C3674" s="9">
        <f>'Dash Board'!$C$12+COUNT('Daily reducing balance'!$F$4:F3673)</f>
        <v>45400</v>
      </c>
      <c r="D3674">
        <f t="shared" si="399"/>
        <v>2024</v>
      </c>
      <c r="E3674">
        <f t="shared" si="400"/>
        <v>4</v>
      </c>
      <c r="F3674">
        <f>DAY('Dash Board'!$C$12+COUNT('Daily reducing balance'!$F$4:F3673))</f>
        <v>18</v>
      </c>
      <c r="G3674" s="8">
        <f t="shared" si="401"/>
        <v>153433.9925348557</v>
      </c>
      <c r="H3674" s="6">
        <f>G3674*'Dash Board'!$C$11/365</f>
        <v>44.138545797698214</v>
      </c>
      <c r="I3674" s="6">
        <f>H3674*'Dash Board'!$C$18/'Dash Board'!$C$11</f>
        <v>21.018355141761056</v>
      </c>
      <c r="J3674" s="6">
        <f>(G3674&gt;1)*PMT('Dash Board'!$C$11/365,$U$4,-'Dash Board'!$C$19)</f>
        <v>108.80376961660664</v>
      </c>
      <c r="K3674" s="6">
        <f t="shared" si="403"/>
        <v>0</v>
      </c>
      <c r="L3674" s="8">
        <f t="shared" si="404"/>
        <v>153369.32731103679</v>
      </c>
      <c r="N3674" s="8">
        <f t="shared" si="402"/>
        <v>87.785414474845595</v>
      </c>
      <c r="O3674" s="8">
        <f>IF(E3673&lt;&gt;E3674,SUM($N$4:N3674)-SUM($O$3:O3673),0)</f>
        <v>0</v>
      </c>
      <c r="P3674" s="6">
        <f>IF(B3674&gt;0,SUM($O$4:O3674)-SUM($P$3:P3673),0)</f>
        <v>0</v>
      </c>
      <c r="Q3674" s="6">
        <f t="shared" si="405"/>
        <v>21.018355141761056</v>
      </c>
      <c r="R3674" s="8">
        <f>IF(E3673&lt;&gt;E3674,SUM($Q$4:Q3674)-SUM($R$3:R3673),0)</f>
        <v>0</v>
      </c>
      <c r="S3674" s="6">
        <f>IF(B3674&gt;0,SUM($R$4:R3674)-SUM($S$3:S3673),0)</f>
        <v>0</v>
      </c>
    </row>
    <row r="3675" spans="1:19">
      <c r="A3675">
        <f>IF(E3674&lt;&gt;E3675,COUNTIF($A$4:A3674,"&lt;&gt;0")+1,0)</f>
        <v>0</v>
      </c>
      <c r="B3675">
        <f>IF(A3675&lt;&gt;0,IF(MOD(A3675,3)=0,COUNTIF($B$4:B3674,"&lt;&gt;0")+1,0),0)</f>
        <v>0</v>
      </c>
      <c r="C3675" s="9">
        <f>'Dash Board'!$C$12+COUNT('Daily reducing balance'!$F$4:F3674)</f>
        <v>45401</v>
      </c>
      <c r="D3675">
        <f t="shared" si="399"/>
        <v>2024</v>
      </c>
      <c r="E3675">
        <f t="shared" si="400"/>
        <v>4</v>
      </c>
      <c r="F3675">
        <f>DAY('Dash Board'!$C$12+COUNT('Daily reducing balance'!$F$4:F3674))</f>
        <v>19</v>
      </c>
      <c r="G3675" s="8">
        <f t="shared" si="401"/>
        <v>153369.32731103679</v>
      </c>
      <c r="H3675" s="6">
        <f>G3675*'Dash Board'!$C$11/365</f>
        <v>44.119943473037978</v>
      </c>
      <c r="I3675" s="6">
        <f>H3675*'Dash Board'!$C$18/'Dash Board'!$C$11</f>
        <v>21.009496891922851</v>
      </c>
      <c r="J3675" s="6">
        <f>(G3675&gt;1)*PMT('Dash Board'!$C$11/365,$U$4,-'Dash Board'!$C$19)</f>
        <v>108.80376961660664</v>
      </c>
      <c r="K3675" s="6">
        <f t="shared" si="403"/>
        <v>0</v>
      </c>
      <c r="L3675" s="8">
        <f t="shared" si="404"/>
        <v>153304.64348489323</v>
      </c>
      <c r="N3675" s="8">
        <f t="shared" si="402"/>
        <v>87.794272724683793</v>
      </c>
      <c r="O3675" s="8">
        <f>IF(E3674&lt;&gt;E3675,SUM($N$4:N3675)-SUM($O$3:O3674),0)</f>
        <v>0</v>
      </c>
      <c r="P3675" s="6">
        <f>IF(B3675&gt;0,SUM($O$4:O3675)-SUM($P$3:P3674),0)</f>
        <v>0</v>
      </c>
      <c r="Q3675" s="6">
        <f t="shared" si="405"/>
        <v>21.009496891922851</v>
      </c>
      <c r="R3675" s="8">
        <f>IF(E3674&lt;&gt;E3675,SUM($Q$4:Q3675)-SUM($R$3:R3674),0)</f>
        <v>0</v>
      </c>
      <c r="S3675" s="6">
        <f>IF(B3675&gt;0,SUM($R$4:R3675)-SUM($S$3:S3674),0)</f>
        <v>0</v>
      </c>
    </row>
    <row r="3676" spans="1:19">
      <c r="A3676">
        <f>IF(E3675&lt;&gt;E3676,COUNTIF($A$4:A3675,"&lt;&gt;0")+1,0)</f>
        <v>0</v>
      </c>
      <c r="B3676">
        <f>IF(A3676&lt;&gt;0,IF(MOD(A3676,3)=0,COUNTIF($B$4:B3675,"&lt;&gt;0")+1,0),0)</f>
        <v>0</v>
      </c>
      <c r="C3676" s="9">
        <f>'Dash Board'!$C$12+COUNT('Daily reducing balance'!$F$4:F3675)</f>
        <v>45402</v>
      </c>
      <c r="D3676">
        <f t="shared" si="399"/>
        <v>2024</v>
      </c>
      <c r="E3676">
        <f t="shared" si="400"/>
        <v>4</v>
      </c>
      <c r="F3676">
        <f>DAY('Dash Board'!$C$12+COUNT('Daily reducing balance'!$F$4:F3675))</f>
        <v>20</v>
      </c>
      <c r="G3676" s="8">
        <f t="shared" si="401"/>
        <v>153304.64348489323</v>
      </c>
      <c r="H3676" s="6">
        <f>G3676*'Dash Board'!$C$11/365</f>
        <v>44.101335797024078</v>
      </c>
      <c r="I3676" s="6">
        <f>H3676*'Dash Board'!$C$18/'Dash Board'!$C$11</f>
        <v>21.00063609382099</v>
      </c>
      <c r="J3676" s="6">
        <f>(G3676&gt;1)*PMT('Dash Board'!$C$11/365,$U$4,-'Dash Board'!$C$19)</f>
        <v>108.80376961660664</v>
      </c>
      <c r="K3676" s="6">
        <f t="shared" si="403"/>
        <v>0</v>
      </c>
      <c r="L3676" s="8">
        <f t="shared" si="404"/>
        <v>153239.94105107363</v>
      </c>
      <c r="N3676" s="8">
        <f t="shared" si="402"/>
        <v>87.803133522785657</v>
      </c>
      <c r="O3676" s="8">
        <f>IF(E3675&lt;&gt;E3676,SUM($N$4:N3676)-SUM($O$3:O3675),0)</f>
        <v>0</v>
      </c>
      <c r="P3676" s="6">
        <f>IF(B3676&gt;0,SUM($O$4:O3676)-SUM($P$3:P3675),0)</f>
        <v>0</v>
      </c>
      <c r="Q3676" s="6">
        <f t="shared" si="405"/>
        <v>21.00063609382099</v>
      </c>
      <c r="R3676" s="8">
        <f>IF(E3675&lt;&gt;E3676,SUM($Q$4:Q3676)-SUM($R$3:R3675),0)</f>
        <v>0</v>
      </c>
      <c r="S3676" s="6">
        <f>IF(B3676&gt;0,SUM($R$4:R3676)-SUM($S$3:S3675),0)</f>
        <v>0</v>
      </c>
    </row>
    <row r="3677" spans="1:19">
      <c r="A3677">
        <f>IF(E3676&lt;&gt;E3677,COUNTIF($A$4:A3676,"&lt;&gt;0")+1,0)</f>
        <v>0</v>
      </c>
      <c r="B3677">
        <f>IF(A3677&lt;&gt;0,IF(MOD(A3677,3)=0,COUNTIF($B$4:B3676,"&lt;&gt;0")+1,0),0)</f>
        <v>0</v>
      </c>
      <c r="C3677" s="9">
        <f>'Dash Board'!$C$12+COUNT('Daily reducing balance'!$F$4:F3676)</f>
        <v>45403</v>
      </c>
      <c r="D3677">
        <f t="shared" si="399"/>
        <v>2024</v>
      </c>
      <c r="E3677">
        <f t="shared" si="400"/>
        <v>4</v>
      </c>
      <c r="F3677">
        <f>DAY('Dash Board'!$C$12+COUNT('Daily reducing balance'!$F$4:F3676))</f>
        <v>21</v>
      </c>
      <c r="G3677" s="8">
        <f t="shared" si="401"/>
        <v>153239.94105107363</v>
      </c>
      <c r="H3677" s="6">
        <f>G3677*'Dash Board'!$C$11/365</f>
        <v>44.082722768117073</v>
      </c>
      <c r="I3677" s="6">
        <f>H3677*'Dash Board'!$C$18/'Dash Board'!$C$11</f>
        <v>20.991772746722415</v>
      </c>
      <c r="J3677" s="6">
        <f>(G3677&gt;1)*PMT('Dash Board'!$C$11/365,$U$4,-'Dash Board'!$C$19)</f>
        <v>108.80376961660664</v>
      </c>
      <c r="K3677" s="6">
        <f t="shared" si="403"/>
        <v>0</v>
      </c>
      <c r="L3677" s="8">
        <f t="shared" si="404"/>
        <v>153175.22000422515</v>
      </c>
      <c r="N3677" s="8">
        <f t="shared" si="402"/>
        <v>87.811996869884226</v>
      </c>
      <c r="O3677" s="8">
        <f>IF(E3676&lt;&gt;E3677,SUM($N$4:N3677)-SUM($O$3:O3676),0)</f>
        <v>0</v>
      </c>
      <c r="P3677" s="6">
        <f>IF(B3677&gt;0,SUM($O$4:O3677)-SUM($P$3:P3676),0)</f>
        <v>0</v>
      </c>
      <c r="Q3677" s="6">
        <f t="shared" si="405"/>
        <v>20.991772746722415</v>
      </c>
      <c r="R3677" s="8">
        <f>IF(E3676&lt;&gt;E3677,SUM($Q$4:Q3677)-SUM($R$3:R3676),0)</f>
        <v>0</v>
      </c>
      <c r="S3677" s="6">
        <f>IF(B3677&gt;0,SUM($R$4:R3677)-SUM($S$3:S3676),0)</f>
        <v>0</v>
      </c>
    </row>
    <row r="3678" spans="1:19">
      <c r="A3678">
        <f>IF(E3677&lt;&gt;E3678,COUNTIF($A$4:A3677,"&lt;&gt;0")+1,0)</f>
        <v>0</v>
      </c>
      <c r="B3678">
        <f>IF(A3678&lt;&gt;0,IF(MOD(A3678,3)=0,COUNTIF($B$4:B3677,"&lt;&gt;0")+1,0),0)</f>
        <v>0</v>
      </c>
      <c r="C3678" s="9">
        <f>'Dash Board'!$C$12+COUNT('Daily reducing balance'!$F$4:F3677)</f>
        <v>45404</v>
      </c>
      <c r="D3678">
        <f t="shared" si="399"/>
        <v>2024</v>
      </c>
      <c r="E3678">
        <f t="shared" si="400"/>
        <v>4</v>
      </c>
      <c r="F3678">
        <f>DAY('Dash Board'!$C$12+COUNT('Daily reducing balance'!$F$4:F3677))</f>
        <v>22</v>
      </c>
      <c r="G3678" s="8">
        <f t="shared" si="401"/>
        <v>153175.22000422515</v>
      </c>
      <c r="H3678" s="6">
        <f>G3678*'Dash Board'!$C$11/365</f>
        <v>44.064104384777096</v>
      </c>
      <c r="I3678" s="6">
        <f>H3678*'Dash Board'!$C$18/'Dash Board'!$C$11</f>
        <v>20.982906849893855</v>
      </c>
      <c r="J3678" s="6">
        <f>(G3678&gt;1)*PMT('Dash Board'!$C$11/365,$U$4,-'Dash Board'!$C$19)</f>
        <v>108.80376961660664</v>
      </c>
      <c r="K3678" s="6">
        <f t="shared" si="403"/>
        <v>0</v>
      </c>
      <c r="L3678" s="8">
        <f t="shared" si="404"/>
        <v>153110.48033899331</v>
      </c>
      <c r="N3678" s="8">
        <f t="shared" si="402"/>
        <v>87.820862766712793</v>
      </c>
      <c r="O3678" s="8">
        <f>IF(E3677&lt;&gt;E3678,SUM($N$4:N3678)-SUM($O$3:O3677),0)</f>
        <v>0</v>
      </c>
      <c r="P3678" s="6">
        <f>IF(B3678&gt;0,SUM($O$4:O3678)-SUM($P$3:P3677),0)</f>
        <v>0</v>
      </c>
      <c r="Q3678" s="6">
        <f t="shared" si="405"/>
        <v>20.982906849893855</v>
      </c>
      <c r="R3678" s="8">
        <f>IF(E3677&lt;&gt;E3678,SUM($Q$4:Q3678)-SUM($R$3:R3677),0)</f>
        <v>0</v>
      </c>
      <c r="S3678" s="6">
        <f>IF(B3678&gt;0,SUM($R$4:R3678)-SUM($S$3:S3677),0)</f>
        <v>0</v>
      </c>
    </row>
    <row r="3679" spans="1:19">
      <c r="A3679">
        <f>IF(E3678&lt;&gt;E3679,COUNTIF($A$4:A3678,"&lt;&gt;0")+1,0)</f>
        <v>0</v>
      </c>
      <c r="B3679">
        <f>IF(A3679&lt;&gt;0,IF(MOD(A3679,3)=0,COUNTIF($B$4:B3678,"&lt;&gt;0")+1,0),0)</f>
        <v>0</v>
      </c>
      <c r="C3679" s="9">
        <f>'Dash Board'!$C$12+COUNT('Daily reducing balance'!$F$4:F3678)</f>
        <v>45405</v>
      </c>
      <c r="D3679">
        <f t="shared" si="399"/>
        <v>2024</v>
      </c>
      <c r="E3679">
        <f t="shared" si="400"/>
        <v>4</v>
      </c>
      <c r="F3679">
        <f>DAY('Dash Board'!$C$12+COUNT('Daily reducing balance'!$F$4:F3678))</f>
        <v>23</v>
      </c>
      <c r="G3679" s="8">
        <f t="shared" si="401"/>
        <v>153110.48033899331</v>
      </c>
      <c r="H3679" s="6">
        <f>G3679*'Dash Board'!$C$11/365</f>
        <v>44.045480645463826</v>
      </c>
      <c r="I3679" s="6">
        <f>H3679*'Dash Board'!$C$18/'Dash Board'!$C$11</f>
        <v>20.974038402601824</v>
      </c>
      <c r="J3679" s="6">
        <f>(G3679&gt;1)*PMT('Dash Board'!$C$11/365,$U$4,-'Dash Board'!$C$19)</f>
        <v>108.80376961660664</v>
      </c>
      <c r="K3679" s="6">
        <f t="shared" si="403"/>
        <v>0</v>
      </c>
      <c r="L3679" s="8">
        <f t="shared" si="404"/>
        <v>153045.72205002216</v>
      </c>
      <c r="N3679" s="8">
        <f t="shared" si="402"/>
        <v>87.829731214004823</v>
      </c>
      <c r="O3679" s="8">
        <f>IF(E3678&lt;&gt;E3679,SUM($N$4:N3679)-SUM($O$3:O3678),0)</f>
        <v>0</v>
      </c>
      <c r="P3679" s="6">
        <f>IF(B3679&gt;0,SUM($O$4:O3679)-SUM($P$3:P3678),0)</f>
        <v>0</v>
      </c>
      <c r="Q3679" s="6">
        <f t="shared" si="405"/>
        <v>20.974038402601824</v>
      </c>
      <c r="R3679" s="8">
        <f>IF(E3678&lt;&gt;E3679,SUM($Q$4:Q3679)-SUM($R$3:R3678),0)</f>
        <v>0</v>
      </c>
      <c r="S3679" s="6">
        <f>IF(B3679&gt;0,SUM($R$4:R3679)-SUM($S$3:S3678),0)</f>
        <v>0</v>
      </c>
    </row>
    <row r="3680" spans="1:19">
      <c r="A3680">
        <f>IF(E3679&lt;&gt;E3680,COUNTIF($A$4:A3679,"&lt;&gt;0")+1,0)</f>
        <v>0</v>
      </c>
      <c r="B3680">
        <f>IF(A3680&lt;&gt;0,IF(MOD(A3680,3)=0,COUNTIF($B$4:B3679,"&lt;&gt;0")+1,0),0)</f>
        <v>0</v>
      </c>
      <c r="C3680" s="9">
        <f>'Dash Board'!$C$12+COUNT('Daily reducing balance'!$F$4:F3679)</f>
        <v>45406</v>
      </c>
      <c r="D3680">
        <f t="shared" si="399"/>
        <v>2024</v>
      </c>
      <c r="E3680">
        <f t="shared" si="400"/>
        <v>4</v>
      </c>
      <c r="F3680">
        <f>DAY('Dash Board'!$C$12+COUNT('Daily reducing balance'!$F$4:F3679))</f>
        <v>24</v>
      </c>
      <c r="G3680" s="8">
        <f t="shared" si="401"/>
        <v>153045.72205002216</v>
      </c>
      <c r="H3680" s="6">
        <f>G3680*'Dash Board'!$C$11/365</f>
        <v>44.026851548636508</v>
      </c>
      <c r="I3680" s="6">
        <f>H3680*'Dash Board'!$C$18/'Dash Board'!$C$11</f>
        <v>20.965167404112623</v>
      </c>
      <c r="J3680" s="6">
        <f>(G3680&gt;1)*PMT('Dash Board'!$C$11/365,$U$4,-'Dash Board'!$C$19)</f>
        <v>108.80376961660664</v>
      </c>
      <c r="K3680" s="6">
        <f t="shared" si="403"/>
        <v>0</v>
      </c>
      <c r="L3680" s="8">
        <f t="shared" si="404"/>
        <v>152980.94513195418</v>
      </c>
      <c r="N3680" s="8">
        <f t="shared" si="402"/>
        <v>87.838602212494024</v>
      </c>
      <c r="O3680" s="8">
        <f>IF(E3679&lt;&gt;E3680,SUM($N$4:N3680)-SUM($O$3:O3679),0)</f>
        <v>0</v>
      </c>
      <c r="P3680" s="6">
        <f>IF(B3680&gt;0,SUM($O$4:O3680)-SUM($P$3:P3679),0)</f>
        <v>0</v>
      </c>
      <c r="Q3680" s="6">
        <f t="shared" si="405"/>
        <v>20.965167404112623</v>
      </c>
      <c r="R3680" s="8">
        <f>IF(E3679&lt;&gt;E3680,SUM($Q$4:Q3680)-SUM($R$3:R3679),0)</f>
        <v>0</v>
      </c>
      <c r="S3680" s="6">
        <f>IF(B3680&gt;0,SUM($R$4:R3680)-SUM($S$3:S3679),0)</f>
        <v>0</v>
      </c>
    </row>
    <row r="3681" spans="1:19">
      <c r="A3681">
        <f>IF(E3680&lt;&gt;E3681,COUNTIF($A$4:A3680,"&lt;&gt;0")+1,0)</f>
        <v>0</v>
      </c>
      <c r="B3681">
        <f>IF(A3681&lt;&gt;0,IF(MOD(A3681,3)=0,COUNTIF($B$4:B3680,"&lt;&gt;0")+1,0),0)</f>
        <v>0</v>
      </c>
      <c r="C3681" s="9">
        <f>'Dash Board'!$C$12+COUNT('Daily reducing balance'!$F$4:F3680)</f>
        <v>45407</v>
      </c>
      <c r="D3681">
        <f t="shared" si="399"/>
        <v>2024</v>
      </c>
      <c r="E3681">
        <f t="shared" si="400"/>
        <v>4</v>
      </c>
      <c r="F3681">
        <f>DAY('Dash Board'!$C$12+COUNT('Daily reducing balance'!$F$4:F3680))</f>
        <v>25</v>
      </c>
      <c r="G3681" s="8">
        <f t="shared" si="401"/>
        <v>152980.94513195418</v>
      </c>
      <c r="H3681" s="6">
        <f>G3681*'Dash Board'!$C$11/365</f>
        <v>44.008217092753945</v>
      </c>
      <c r="I3681" s="6">
        <f>H3681*'Dash Board'!$C$18/'Dash Board'!$C$11</f>
        <v>20.956293853692355</v>
      </c>
      <c r="J3681" s="6">
        <f>(G3681&gt;1)*PMT('Dash Board'!$C$11/365,$U$4,-'Dash Board'!$C$19)</f>
        <v>108.80376961660664</v>
      </c>
      <c r="K3681" s="6">
        <f t="shared" si="403"/>
        <v>0</v>
      </c>
      <c r="L3681" s="8">
        <f t="shared" si="404"/>
        <v>152916.14957943032</v>
      </c>
      <c r="N3681" s="8">
        <f t="shared" si="402"/>
        <v>87.847475762914286</v>
      </c>
      <c r="O3681" s="8">
        <f>IF(E3680&lt;&gt;E3681,SUM($N$4:N3681)-SUM($O$3:O3680),0)</f>
        <v>0</v>
      </c>
      <c r="P3681" s="6">
        <f>IF(B3681&gt;0,SUM($O$4:O3681)-SUM($P$3:P3680),0)</f>
        <v>0</v>
      </c>
      <c r="Q3681" s="6">
        <f t="shared" si="405"/>
        <v>20.956293853692355</v>
      </c>
      <c r="R3681" s="8">
        <f>IF(E3680&lt;&gt;E3681,SUM($Q$4:Q3681)-SUM($R$3:R3680),0)</f>
        <v>0</v>
      </c>
      <c r="S3681" s="6">
        <f>IF(B3681&gt;0,SUM($R$4:R3681)-SUM($S$3:S3680),0)</f>
        <v>0</v>
      </c>
    </row>
    <row r="3682" spans="1:19">
      <c r="A3682">
        <f>IF(E3681&lt;&gt;E3682,COUNTIF($A$4:A3681,"&lt;&gt;0")+1,0)</f>
        <v>0</v>
      </c>
      <c r="B3682">
        <f>IF(A3682&lt;&gt;0,IF(MOD(A3682,3)=0,COUNTIF($B$4:B3681,"&lt;&gt;0")+1,0),0)</f>
        <v>0</v>
      </c>
      <c r="C3682" s="9">
        <f>'Dash Board'!$C$12+COUNT('Daily reducing balance'!$F$4:F3681)</f>
        <v>45408</v>
      </c>
      <c r="D3682">
        <f t="shared" si="399"/>
        <v>2024</v>
      </c>
      <c r="E3682">
        <f t="shared" si="400"/>
        <v>4</v>
      </c>
      <c r="F3682">
        <f>DAY('Dash Board'!$C$12+COUNT('Daily reducing balance'!$F$4:F3681))</f>
        <v>26</v>
      </c>
      <c r="G3682" s="8">
        <f t="shared" si="401"/>
        <v>152916.14957943032</v>
      </c>
      <c r="H3682" s="6">
        <f>G3682*'Dash Board'!$C$11/365</f>
        <v>43.989577276274474</v>
      </c>
      <c r="I3682" s="6">
        <f>H3682*'Dash Board'!$C$18/'Dash Board'!$C$11</f>
        <v>20.947417750606892</v>
      </c>
      <c r="J3682" s="6">
        <f>(G3682&gt;1)*PMT('Dash Board'!$C$11/365,$U$4,-'Dash Board'!$C$19)</f>
        <v>108.80376961660664</v>
      </c>
      <c r="K3682" s="6">
        <f t="shared" si="403"/>
        <v>0</v>
      </c>
      <c r="L3682" s="8">
        <f t="shared" si="404"/>
        <v>152851.33538708999</v>
      </c>
      <c r="N3682" s="8">
        <f t="shared" si="402"/>
        <v>87.856351865999756</v>
      </c>
      <c r="O3682" s="8">
        <f>IF(E3681&lt;&gt;E3682,SUM($N$4:N3682)-SUM($O$3:O3681),0)</f>
        <v>0</v>
      </c>
      <c r="P3682" s="6">
        <f>IF(B3682&gt;0,SUM($O$4:O3682)-SUM($P$3:P3681),0)</f>
        <v>0</v>
      </c>
      <c r="Q3682" s="6">
        <f t="shared" si="405"/>
        <v>20.947417750606892</v>
      </c>
      <c r="R3682" s="8">
        <f>IF(E3681&lt;&gt;E3682,SUM($Q$4:Q3682)-SUM($R$3:R3681),0)</f>
        <v>0</v>
      </c>
      <c r="S3682" s="6">
        <f>IF(B3682&gt;0,SUM($R$4:R3682)-SUM($S$3:S3681),0)</f>
        <v>0</v>
      </c>
    </row>
    <row r="3683" spans="1:19">
      <c r="A3683">
        <f>IF(E3682&lt;&gt;E3683,COUNTIF($A$4:A3682,"&lt;&gt;0")+1,0)</f>
        <v>0</v>
      </c>
      <c r="B3683">
        <f>IF(A3683&lt;&gt;0,IF(MOD(A3683,3)=0,COUNTIF($B$4:B3682,"&lt;&gt;0")+1,0),0)</f>
        <v>0</v>
      </c>
      <c r="C3683" s="9">
        <f>'Dash Board'!$C$12+COUNT('Daily reducing balance'!$F$4:F3682)</f>
        <v>45409</v>
      </c>
      <c r="D3683">
        <f t="shared" si="399"/>
        <v>2024</v>
      </c>
      <c r="E3683">
        <f t="shared" si="400"/>
        <v>4</v>
      </c>
      <c r="F3683">
        <f>DAY('Dash Board'!$C$12+COUNT('Daily reducing balance'!$F$4:F3682))</f>
        <v>27</v>
      </c>
      <c r="G3683" s="8">
        <f t="shared" si="401"/>
        <v>152851.33538708999</v>
      </c>
      <c r="H3683" s="6">
        <f>G3683*'Dash Board'!$C$11/365</f>
        <v>43.970932097656018</v>
      </c>
      <c r="I3683" s="6">
        <f>H3683*'Dash Board'!$C$18/'Dash Board'!$C$11</f>
        <v>20.938539094121914</v>
      </c>
      <c r="J3683" s="6">
        <f>(G3683&gt;1)*PMT('Dash Board'!$C$11/365,$U$4,-'Dash Board'!$C$19)</f>
        <v>108.80376961660664</v>
      </c>
      <c r="K3683" s="6">
        <f t="shared" si="403"/>
        <v>0</v>
      </c>
      <c r="L3683" s="8">
        <f t="shared" si="404"/>
        <v>152786.50254957104</v>
      </c>
      <c r="N3683" s="8">
        <f t="shared" si="402"/>
        <v>87.865230522484723</v>
      </c>
      <c r="O3683" s="8">
        <f>IF(E3682&lt;&gt;E3683,SUM($N$4:N3683)-SUM($O$3:O3682),0)</f>
        <v>0</v>
      </c>
      <c r="P3683" s="6">
        <f>IF(B3683&gt;0,SUM($O$4:O3683)-SUM($P$3:P3682),0)</f>
        <v>0</v>
      </c>
      <c r="Q3683" s="6">
        <f t="shared" si="405"/>
        <v>20.938539094121914</v>
      </c>
      <c r="R3683" s="8">
        <f>IF(E3682&lt;&gt;E3683,SUM($Q$4:Q3683)-SUM($R$3:R3682),0)</f>
        <v>0</v>
      </c>
      <c r="S3683" s="6">
        <f>IF(B3683&gt;0,SUM($R$4:R3683)-SUM($S$3:S3682),0)</f>
        <v>0</v>
      </c>
    </row>
    <row r="3684" spans="1:19">
      <c r="A3684">
        <f>IF(E3683&lt;&gt;E3684,COUNTIF($A$4:A3683,"&lt;&gt;0")+1,0)</f>
        <v>0</v>
      </c>
      <c r="B3684">
        <f>IF(A3684&lt;&gt;0,IF(MOD(A3684,3)=0,COUNTIF($B$4:B3683,"&lt;&gt;0")+1,0),0)</f>
        <v>0</v>
      </c>
      <c r="C3684" s="9">
        <f>'Dash Board'!$C$12+COUNT('Daily reducing balance'!$F$4:F3683)</f>
        <v>45410</v>
      </c>
      <c r="D3684">
        <f t="shared" si="399"/>
        <v>2024</v>
      </c>
      <c r="E3684">
        <f t="shared" si="400"/>
        <v>4</v>
      </c>
      <c r="F3684">
        <f>DAY('Dash Board'!$C$12+COUNT('Daily reducing balance'!$F$4:F3683))</f>
        <v>28</v>
      </c>
      <c r="G3684" s="8">
        <f t="shared" si="401"/>
        <v>152786.50254957104</v>
      </c>
      <c r="H3684" s="6">
        <f>G3684*'Dash Board'!$C$11/365</f>
        <v>43.952281555356052</v>
      </c>
      <c r="I3684" s="6">
        <f>H3684*'Dash Board'!$C$18/'Dash Board'!$C$11</f>
        <v>20.929657883502884</v>
      </c>
      <c r="J3684" s="6">
        <f>(G3684&gt;1)*PMT('Dash Board'!$C$11/365,$U$4,-'Dash Board'!$C$19)</f>
        <v>108.80376961660664</v>
      </c>
      <c r="K3684" s="6">
        <f t="shared" si="403"/>
        <v>0</v>
      </c>
      <c r="L3684" s="8">
        <f t="shared" si="404"/>
        <v>152721.65106150979</v>
      </c>
      <c r="N3684" s="8">
        <f t="shared" si="402"/>
        <v>87.87411173310376</v>
      </c>
      <c r="O3684" s="8">
        <f>IF(E3683&lt;&gt;E3684,SUM($N$4:N3684)-SUM($O$3:O3683),0)</f>
        <v>0</v>
      </c>
      <c r="P3684" s="6">
        <f>IF(B3684&gt;0,SUM($O$4:O3684)-SUM($P$3:P3683),0)</f>
        <v>0</v>
      </c>
      <c r="Q3684" s="6">
        <f t="shared" si="405"/>
        <v>20.929657883502884</v>
      </c>
      <c r="R3684" s="8">
        <f>IF(E3683&lt;&gt;E3684,SUM($Q$4:Q3684)-SUM($R$3:R3683),0)</f>
        <v>0</v>
      </c>
      <c r="S3684" s="6">
        <f>IF(B3684&gt;0,SUM($R$4:R3684)-SUM($S$3:S3683),0)</f>
        <v>0</v>
      </c>
    </row>
    <row r="3685" spans="1:19">
      <c r="A3685">
        <f>IF(E3684&lt;&gt;E3685,COUNTIF($A$4:A3684,"&lt;&gt;0")+1,0)</f>
        <v>0</v>
      </c>
      <c r="B3685">
        <f>IF(A3685&lt;&gt;0,IF(MOD(A3685,3)=0,COUNTIF($B$4:B3684,"&lt;&gt;0")+1,0),0)</f>
        <v>0</v>
      </c>
      <c r="C3685" s="9">
        <f>'Dash Board'!$C$12+COUNT('Daily reducing balance'!$F$4:F3684)</f>
        <v>45411</v>
      </c>
      <c r="D3685">
        <f t="shared" si="399"/>
        <v>2024</v>
      </c>
      <c r="E3685">
        <f t="shared" si="400"/>
        <v>4</v>
      </c>
      <c r="F3685">
        <f>DAY('Dash Board'!$C$12+COUNT('Daily reducing balance'!$F$4:F3684))</f>
        <v>29</v>
      </c>
      <c r="G3685" s="8">
        <f t="shared" si="401"/>
        <v>152721.65106150979</v>
      </c>
      <c r="H3685" s="6">
        <f>G3685*'Dash Board'!$C$11/365</f>
        <v>43.933625647831583</v>
      </c>
      <c r="I3685" s="6">
        <f>H3685*'Dash Board'!$C$18/'Dash Board'!$C$11</f>
        <v>20.920774118015043</v>
      </c>
      <c r="J3685" s="6">
        <f>(G3685&gt;1)*PMT('Dash Board'!$C$11/365,$U$4,-'Dash Board'!$C$19)</f>
        <v>108.80376961660664</v>
      </c>
      <c r="K3685" s="6">
        <f t="shared" si="403"/>
        <v>0</v>
      </c>
      <c r="L3685" s="8">
        <f t="shared" si="404"/>
        <v>152656.78091754101</v>
      </c>
      <c r="N3685" s="8">
        <f t="shared" si="402"/>
        <v>87.882995498591598</v>
      </c>
      <c r="O3685" s="8">
        <f>IF(E3684&lt;&gt;E3685,SUM($N$4:N3685)-SUM($O$3:O3684),0)</f>
        <v>0</v>
      </c>
      <c r="P3685" s="6">
        <f>IF(B3685&gt;0,SUM($O$4:O3685)-SUM($P$3:P3684),0)</f>
        <v>0</v>
      </c>
      <c r="Q3685" s="6">
        <f t="shared" si="405"/>
        <v>20.920774118015043</v>
      </c>
      <c r="R3685" s="8">
        <f>IF(E3684&lt;&gt;E3685,SUM($Q$4:Q3685)-SUM($R$3:R3684),0)</f>
        <v>0</v>
      </c>
      <c r="S3685" s="6">
        <f>IF(B3685&gt;0,SUM($R$4:R3685)-SUM($S$3:S3684),0)</f>
        <v>0</v>
      </c>
    </row>
    <row r="3686" spans="1:19">
      <c r="A3686">
        <f>IF(E3685&lt;&gt;E3686,COUNTIF($A$4:A3685,"&lt;&gt;0")+1,0)</f>
        <v>0</v>
      </c>
      <c r="B3686">
        <f>IF(A3686&lt;&gt;0,IF(MOD(A3686,3)=0,COUNTIF($B$4:B3685,"&lt;&gt;0")+1,0),0)</f>
        <v>0</v>
      </c>
      <c r="C3686" s="9">
        <f>'Dash Board'!$C$12+COUNT('Daily reducing balance'!$F$4:F3685)</f>
        <v>45412</v>
      </c>
      <c r="D3686">
        <f t="shared" si="399"/>
        <v>2024</v>
      </c>
      <c r="E3686">
        <f t="shared" si="400"/>
        <v>4</v>
      </c>
      <c r="F3686">
        <f>DAY('Dash Board'!$C$12+COUNT('Daily reducing balance'!$F$4:F3685))</f>
        <v>30</v>
      </c>
      <c r="G3686" s="8">
        <f t="shared" si="401"/>
        <v>152656.78091754101</v>
      </c>
      <c r="H3686" s="6">
        <f>G3686*'Dash Board'!$C$11/365</f>
        <v>43.914964373539192</v>
      </c>
      <c r="I3686" s="6">
        <f>H3686*'Dash Board'!$C$18/'Dash Board'!$C$11</f>
        <v>20.911887796923427</v>
      </c>
      <c r="J3686" s="6">
        <f>(G3686&gt;1)*PMT('Dash Board'!$C$11/365,$U$4,-'Dash Board'!$C$19)</f>
        <v>108.80376961660664</v>
      </c>
      <c r="K3686" s="6">
        <f t="shared" si="403"/>
        <v>0</v>
      </c>
      <c r="L3686" s="8">
        <f t="shared" si="404"/>
        <v>152591.89211229794</v>
      </c>
      <c r="N3686" s="8">
        <f t="shared" si="402"/>
        <v>87.891881819683221</v>
      </c>
      <c r="O3686" s="8">
        <f>IF(E3685&lt;&gt;E3686,SUM($N$4:N3686)-SUM($O$3:O3685),0)</f>
        <v>0</v>
      </c>
      <c r="P3686" s="6">
        <f>IF(B3686&gt;0,SUM($O$4:O3686)-SUM($P$3:P3685),0)</f>
        <v>0</v>
      </c>
      <c r="Q3686" s="6">
        <f t="shared" si="405"/>
        <v>20.911887796923427</v>
      </c>
      <c r="R3686" s="8">
        <f>IF(E3685&lt;&gt;E3686,SUM($Q$4:Q3686)-SUM($R$3:R3685),0)</f>
        <v>0</v>
      </c>
      <c r="S3686" s="6">
        <f>IF(B3686&gt;0,SUM($R$4:R3686)-SUM($S$3:S3685),0)</f>
        <v>0</v>
      </c>
    </row>
    <row r="3687" spans="1:19">
      <c r="A3687">
        <f>IF(E3686&lt;&gt;E3687,COUNTIF($A$4:A3686,"&lt;&gt;0")+1,0)</f>
        <v>121</v>
      </c>
      <c r="B3687">
        <f>IF(A3687&lt;&gt;0,IF(MOD(A3687,3)=0,COUNTIF($B$4:B3686,"&lt;&gt;0")+1,0),0)</f>
        <v>0</v>
      </c>
      <c r="C3687" s="9">
        <f>'Dash Board'!$C$12+COUNT('Daily reducing balance'!$F$4:F3686)</f>
        <v>45413</v>
      </c>
      <c r="D3687">
        <f t="shared" si="399"/>
        <v>2024</v>
      </c>
      <c r="E3687">
        <f t="shared" si="400"/>
        <v>5</v>
      </c>
      <c r="F3687">
        <f>DAY('Dash Board'!$C$12+COUNT('Daily reducing balance'!$F$4:F3686))</f>
        <v>1</v>
      </c>
      <c r="G3687" s="8">
        <f t="shared" si="401"/>
        <v>152591.89211229794</v>
      </c>
      <c r="H3687" s="6">
        <f>G3687*'Dash Board'!$C$11/365</f>
        <v>43.896297730935025</v>
      </c>
      <c r="I3687" s="6">
        <f>H3687*'Dash Board'!$C$18/'Dash Board'!$C$11</f>
        <v>20.90299891949287</v>
      </c>
      <c r="J3687" s="6">
        <f>(G3687&gt;1)*PMT('Dash Board'!$C$11/365,$U$4,-'Dash Board'!$C$19)</f>
        <v>108.80376961660664</v>
      </c>
      <c r="K3687" s="6">
        <f t="shared" si="403"/>
        <v>3372.9168581148047</v>
      </c>
      <c r="L3687" s="8">
        <f t="shared" si="404"/>
        <v>152526.98464041227</v>
      </c>
      <c r="N3687" s="8">
        <f t="shared" si="402"/>
        <v>87.900770697113771</v>
      </c>
      <c r="O3687" s="8">
        <f>IF(E3686&lt;&gt;E3687,SUM($N$4:N3687)-SUM($O$3:O3686),0)</f>
        <v>2633.1668178496766</v>
      </c>
      <c r="P3687" s="6">
        <f>IF(B3687&gt;0,SUM($O$4:O3687)-SUM($P$3:P3686),0)</f>
        <v>0</v>
      </c>
      <c r="Q3687" s="6">
        <f t="shared" si="405"/>
        <v>20.90299891949287</v>
      </c>
      <c r="R3687" s="8">
        <f>IF(E3686&lt;&gt;E3687,SUM($Q$4:Q3687)-SUM($R$3:R3686),0)</f>
        <v>630.9462706483464</v>
      </c>
      <c r="S3687" s="6">
        <f>IF(B3687&gt;0,SUM($R$4:R3687)-SUM($S$3:S3686),0)</f>
        <v>0</v>
      </c>
    </row>
    <row r="3688" spans="1:19">
      <c r="A3688">
        <f>IF(E3687&lt;&gt;E3688,COUNTIF($A$4:A3687,"&lt;&gt;0")+1,0)</f>
        <v>0</v>
      </c>
      <c r="B3688">
        <f>IF(A3688&lt;&gt;0,IF(MOD(A3688,3)=0,COUNTIF($B$4:B3687,"&lt;&gt;0")+1,0),0)</f>
        <v>0</v>
      </c>
      <c r="C3688" s="9">
        <f>'Dash Board'!$C$12+COUNT('Daily reducing balance'!$F$4:F3687)</f>
        <v>45414</v>
      </c>
      <c r="D3688">
        <f t="shared" si="399"/>
        <v>2024</v>
      </c>
      <c r="E3688">
        <f t="shared" si="400"/>
        <v>5</v>
      </c>
      <c r="F3688">
        <f>DAY('Dash Board'!$C$12+COUNT('Daily reducing balance'!$F$4:F3687))</f>
        <v>2</v>
      </c>
      <c r="G3688" s="8">
        <f t="shared" si="401"/>
        <v>152526.98464041227</v>
      </c>
      <c r="H3688" s="6">
        <f>G3688*'Dash Board'!$C$11/365</f>
        <v>43.877625718474761</v>
      </c>
      <c r="I3688" s="6">
        <f>H3688*'Dash Board'!$C$18/'Dash Board'!$C$11</f>
        <v>20.894107484987984</v>
      </c>
      <c r="J3688" s="6">
        <f>(G3688&gt;1)*PMT('Dash Board'!$C$11/365,$U$4,-'Dash Board'!$C$19)</f>
        <v>108.80376961660664</v>
      </c>
      <c r="K3688" s="6">
        <f t="shared" si="403"/>
        <v>0</v>
      </c>
      <c r="L3688" s="8">
        <f t="shared" si="404"/>
        <v>152462.05849651413</v>
      </c>
      <c r="N3688" s="8">
        <f t="shared" si="402"/>
        <v>87.90966213161866</v>
      </c>
      <c r="O3688" s="8">
        <f>IF(E3687&lt;&gt;E3688,SUM($N$4:N3688)-SUM($O$3:O3687),0)</f>
        <v>0</v>
      </c>
      <c r="P3688" s="6">
        <f>IF(B3688&gt;0,SUM($O$4:O3688)-SUM($P$3:P3687),0)</f>
        <v>0</v>
      </c>
      <c r="Q3688" s="6">
        <f t="shared" si="405"/>
        <v>20.894107484987984</v>
      </c>
      <c r="R3688" s="8">
        <f>IF(E3687&lt;&gt;E3688,SUM($Q$4:Q3688)-SUM($R$3:R3687),0)</f>
        <v>0</v>
      </c>
      <c r="S3688" s="6">
        <f>IF(B3688&gt;0,SUM($R$4:R3688)-SUM($S$3:S3687),0)</f>
        <v>0</v>
      </c>
    </row>
    <row r="3689" spans="1:19">
      <c r="A3689">
        <f>IF(E3688&lt;&gt;E3689,COUNTIF($A$4:A3688,"&lt;&gt;0")+1,0)</f>
        <v>0</v>
      </c>
      <c r="B3689">
        <f>IF(A3689&lt;&gt;0,IF(MOD(A3689,3)=0,COUNTIF($B$4:B3688,"&lt;&gt;0")+1,0),0)</f>
        <v>0</v>
      </c>
      <c r="C3689" s="9">
        <f>'Dash Board'!$C$12+COUNT('Daily reducing balance'!$F$4:F3688)</f>
        <v>45415</v>
      </c>
      <c r="D3689">
        <f t="shared" si="399"/>
        <v>2024</v>
      </c>
      <c r="E3689">
        <f t="shared" si="400"/>
        <v>5</v>
      </c>
      <c r="F3689">
        <f>DAY('Dash Board'!$C$12+COUNT('Daily reducing balance'!$F$4:F3688))</f>
        <v>3</v>
      </c>
      <c r="G3689" s="8">
        <f t="shared" si="401"/>
        <v>152462.05849651413</v>
      </c>
      <c r="H3689" s="6">
        <f>G3689*'Dash Board'!$C$11/365</f>
        <v>43.85894833461365</v>
      </c>
      <c r="I3689" s="6">
        <f>H3689*'Dash Board'!$C$18/'Dash Board'!$C$11</f>
        <v>20.88521349267317</v>
      </c>
      <c r="J3689" s="6">
        <f>(G3689&gt;1)*PMT('Dash Board'!$C$11/365,$U$4,-'Dash Board'!$C$19)</f>
        <v>108.80376961660664</v>
      </c>
      <c r="K3689" s="6">
        <f t="shared" si="403"/>
        <v>0</v>
      </c>
      <c r="L3689" s="8">
        <f t="shared" si="404"/>
        <v>152397.11367523213</v>
      </c>
      <c r="N3689" s="8">
        <f t="shared" si="402"/>
        <v>87.91855612393347</v>
      </c>
      <c r="O3689" s="8">
        <f>IF(E3688&lt;&gt;E3689,SUM($N$4:N3689)-SUM($O$3:O3688),0)</f>
        <v>0</v>
      </c>
      <c r="P3689" s="6">
        <f>IF(B3689&gt;0,SUM($O$4:O3689)-SUM($P$3:P3688),0)</f>
        <v>0</v>
      </c>
      <c r="Q3689" s="6">
        <f t="shared" si="405"/>
        <v>20.88521349267317</v>
      </c>
      <c r="R3689" s="8">
        <f>IF(E3688&lt;&gt;E3689,SUM($Q$4:Q3689)-SUM($R$3:R3688),0)</f>
        <v>0</v>
      </c>
      <c r="S3689" s="6">
        <f>IF(B3689&gt;0,SUM($R$4:R3689)-SUM($S$3:S3688),0)</f>
        <v>0</v>
      </c>
    </row>
    <row r="3690" spans="1:19">
      <c r="A3690">
        <f>IF(E3689&lt;&gt;E3690,COUNTIF($A$4:A3689,"&lt;&gt;0")+1,0)</f>
        <v>0</v>
      </c>
      <c r="B3690">
        <f>IF(A3690&lt;&gt;0,IF(MOD(A3690,3)=0,COUNTIF($B$4:B3689,"&lt;&gt;0")+1,0),0)</f>
        <v>0</v>
      </c>
      <c r="C3690" s="9">
        <f>'Dash Board'!$C$12+COUNT('Daily reducing balance'!$F$4:F3689)</f>
        <v>45416</v>
      </c>
      <c r="D3690">
        <f t="shared" si="399"/>
        <v>2024</v>
      </c>
      <c r="E3690">
        <f t="shared" si="400"/>
        <v>5</v>
      </c>
      <c r="F3690">
        <f>DAY('Dash Board'!$C$12+COUNT('Daily reducing balance'!$F$4:F3689))</f>
        <v>4</v>
      </c>
      <c r="G3690" s="8">
        <f t="shared" si="401"/>
        <v>152397.11367523213</v>
      </c>
      <c r="H3690" s="6">
        <f>G3690*'Dash Board'!$C$11/365</f>
        <v>43.840265577806505</v>
      </c>
      <c r="I3690" s="6">
        <f>H3690*'Dash Board'!$C$18/'Dash Board'!$C$11</f>
        <v>20.876316941812622</v>
      </c>
      <c r="J3690" s="6">
        <f>(G3690&gt;1)*PMT('Dash Board'!$C$11/365,$U$4,-'Dash Board'!$C$19)</f>
        <v>108.80376961660664</v>
      </c>
      <c r="K3690" s="6">
        <f t="shared" si="403"/>
        <v>0</v>
      </c>
      <c r="L3690" s="8">
        <f t="shared" si="404"/>
        <v>152332.15017119332</v>
      </c>
      <c r="N3690" s="8">
        <f t="shared" si="402"/>
        <v>87.927452674794026</v>
      </c>
      <c r="O3690" s="8">
        <f>IF(E3689&lt;&gt;E3690,SUM($N$4:N3690)-SUM($O$3:O3689),0)</f>
        <v>0</v>
      </c>
      <c r="P3690" s="6">
        <f>IF(B3690&gt;0,SUM($O$4:O3690)-SUM($P$3:P3689),0)</f>
        <v>0</v>
      </c>
      <c r="Q3690" s="6">
        <f t="shared" si="405"/>
        <v>20.876316941812622</v>
      </c>
      <c r="R3690" s="8">
        <f>IF(E3689&lt;&gt;E3690,SUM($Q$4:Q3690)-SUM($R$3:R3689),0)</f>
        <v>0</v>
      </c>
      <c r="S3690" s="6">
        <f>IF(B3690&gt;0,SUM($R$4:R3690)-SUM($S$3:S3689),0)</f>
        <v>0</v>
      </c>
    </row>
    <row r="3691" spans="1:19">
      <c r="A3691">
        <f>IF(E3690&lt;&gt;E3691,COUNTIF($A$4:A3690,"&lt;&gt;0")+1,0)</f>
        <v>0</v>
      </c>
      <c r="B3691">
        <f>IF(A3691&lt;&gt;0,IF(MOD(A3691,3)=0,COUNTIF($B$4:B3690,"&lt;&gt;0")+1,0),0)</f>
        <v>0</v>
      </c>
      <c r="C3691" s="9">
        <f>'Dash Board'!$C$12+COUNT('Daily reducing balance'!$F$4:F3690)</f>
        <v>45417</v>
      </c>
      <c r="D3691">
        <f t="shared" si="399"/>
        <v>2024</v>
      </c>
      <c r="E3691">
        <f t="shared" si="400"/>
        <v>5</v>
      </c>
      <c r="F3691">
        <f>DAY('Dash Board'!$C$12+COUNT('Daily reducing balance'!$F$4:F3690))</f>
        <v>5</v>
      </c>
      <c r="G3691" s="8">
        <f t="shared" si="401"/>
        <v>152332.15017119332</v>
      </c>
      <c r="H3691" s="6">
        <f>G3691*'Dash Board'!$C$11/365</f>
        <v>43.821577446507668</v>
      </c>
      <c r="I3691" s="6">
        <f>H3691*'Dash Board'!$C$18/'Dash Board'!$C$11</f>
        <v>20.86741783167032</v>
      </c>
      <c r="J3691" s="6">
        <f>(G3691&gt;1)*PMT('Dash Board'!$C$11/365,$U$4,-'Dash Board'!$C$19)</f>
        <v>108.80376961660664</v>
      </c>
      <c r="K3691" s="6">
        <f t="shared" si="403"/>
        <v>0</v>
      </c>
      <c r="L3691" s="8">
        <f t="shared" si="404"/>
        <v>152267.16797902322</v>
      </c>
      <c r="N3691" s="8">
        <f t="shared" si="402"/>
        <v>87.936351784936321</v>
      </c>
      <c r="O3691" s="8">
        <f>IF(E3690&lt;&gt;E3691,SUM($N$4:N3691)-SUM($O$3:O3690),0)</f>
        <v>0</v>
      </c>
      <c r="P3691" s="6">
        <f>IF(B3691&gt;0,SUM($O$4:O3691)-SUM($P$3:P3690),0)</f>
        <v>0</v>
      </c>
      <c r="Q3691" s="6">
        <f t="shared" si="405"/>
        <v>20.86741783167032</v>
      </c>
      <c r="R3691" s="8">
        <f>IF(E3690&lt;&gt;E3691,SUM($Q$4:Q3691)-SUM($R$3:R3690),0)</f>
        <v>0</v>
      </c>
      <c r="S3691" s="6">
        <f>IF(B3691&gt;0,SUM($R$4:R3691)-SUM($S$3:S3690),0)</f>
        <v>0</v>
      </c>
    </row>
    <row r="3692" spans="1:19">
      <c r="A3692">
        <f>IF(E3691&lt;&gt;E3692,COUNTIF($A$4:A3691,"&lt;&gt;0")+1,0)</f>
        <v>0</v>
      </c>
      <c r="B3692">
        <f>IF(A3692&lt;&gt;0,IF(MOD(A3692,3)=0,COUNTIF($B$4:B3691,"&lt;&gt;0")+1,0),0)</f>
        <v>0</v>
      </c>
      <c r="C3692" s="9">
        <f>'Dash Board'!$C$12+COUNT('Daily reducing balance'!$F$4:F3691)</f>
        <v>45418</v>
      </c>
      <c r="D3692">
        <f t="shared" si="399"/>
        <v>2024</v>
      </c>
      <c r="E3692">
        <f t="shared" si="400"/>
        <v>5</v>
      </c>
      <c r="F3692">
        <f>DAY('Dash Board'!$C$12+COUNT('Daily reducing balance'!$F$4:F3691))</f>
        <v>6</v>
      </c>
      <c r="G3692" s="8">
        <f t="shared" si="401"/>
        <v>152267.16797902322</v>
      </c>
      <c r="H3692" s="6">
        <f>G3692*'Dash Board'!$C$11/365</f>
        <v>43.80288393917106</v>
      </c>
      <c r="I3692" s="6">
        <f>H3692*'Dash Board'!$C$18/'Dash Board'!$C$11</f>
        <v>20.858516161510032</v>
      </c>
      <c r="J3692" s="6">
        <f>(G3692&gt;1)*PMT('Dash Board'!$C$11/365,$U$4,-'Dash Board'!$C$19)</f>
        <v>108.80376961660664</v>
      </c>
      <c r="K3692" s="6">
        <f t="shared" si="403"/>
        <v>0</v>
      </c>
      <c r="L3692" s="8">
        <f t="shared" si="404"/>
        <v>152202.16709334578</v>
      </c>
      <c r="N3692" s="8">
        <f t="shared" si="402"/>
        <v>87.945253455096605</v>
      </c>
      <c r="O3692" s="8">
        <f>IF(E3691&lt;&gt;E3692,SUM($N$4:N3692)-SUM($O$3:O3691),0)</f>
        <v>0</v>
      </c>
      <c r="P3692" s="6">
        <f>IF(B3692&gt;0,SUM($O$4:O3692)-SUM($P$3:P3691),0)</f>
        <v>0</v>
      </c>
      <c r="Q3692" s="6">
        <f t="shared" si="405"/>
        <v>20.858516161510032</v>
      </c>
      <c r="R3692" s="8">
        <f>IF(E3691&lt;&gt;E3692,SUM($Q$4:Q3692)-SUM($R$3:R3691),0)</f>
        <v>0</v>
      </c>
      <c r="S3692" s="6">
        <f>IF(B3692&gt;0,SUM($R$4:R3692)-SUM($S$3:S3691),0)</f>
        <v>0</v>
      </c>
    </row>
    <row r="3693" spans="1:19">
      <c r="A3693">
        <f>IF(E3692&lt;&gt;E3693,COUNTIF($A$4:A3692,"&lt;&gt;0")+1,0)</f>
        <v>0</v>
      </c>
      <c r="B3693">
        <f>IF(A3693&lt;&gt;0,IF(MOD(A3693,3)=0,COUNTIF($B$4:B3692,"&lt;&gt;0")+1,0),0)</f>
        <v>0</v>
      </c>
      <c r="C3693" s="9">
        <f>'Dash Board'!$C$12+COUNT('Daily reducing balance'!$F$4:F3692)</f>
        <v>45419</v>
      </c>
      <c r="D3693">
        <f t="shared" si="399"/>
        <v>2024</v>
      </c>
      <c r="E3693">
        <f t="shared" si="400"/>
        <v>5</v>
      </c>
      <c r="F3693">
        <f>DAY('Dash Board'!$C$12+COUNT('Daily reducing balance'!$F$4:F3692))</f>
        <v>7</v>
      </c>
      <c r="G3693" s="8">
        <f t="shared" si="401"/>
        <v>152202.16709334578</v>
      </c>
      <c r="H3693" s="6">
        <f>G3693*'Dash Board'!$C$11/365</f>
        <v>43.784185054250152</v>
      </c>
      <c r="I3693" s="6">
        <f>H3693*'Dash Board'!$C$18/'Dash Board'!$C$11</f>
        <v>20.849611930595312</v>
      </c>
      <c r="J3693" s="6">
        <f>(G3693&gt;1)*PMT('Dash Board'!$C$11/365,$U$4,-'Dash Board'!$C$19)</f>
        <v>108.80376961660664</v>
      </c>
      <c r="K3693" s="6">
        <f t="shared" si="403"/>
        <v>0</v>
      </c>
      <c r="L3693" s="8">
        <f t="shared" si="404"/>
        <v>152137.14750878341</v>
      </c>
      <c r="N3693" s="8">
        <f t="shared" si="402"/>
        <v>87.954157686011328</v>
      </c>
      <c r="O3693" s="8">
        <f>IF(E3692&lt;&gt;E3693,SUM($N$4:N3693)-SUM($O$3:O3692),0)</f>
        <v>0</v>
      </c>
      <c r="P3693" s="6">
        <f>IF(B3693&gt;0,SUM($O$4:O3693)-SUM($P$3:P3692),0)</f>
        <v>0</v>
      </c>
      <c r="Q3693" s="6">
        <f t="shared" si="405"/>
        <v>20.849611930595312</v>
      </c>
      <c r="R3693" s="8">
        <f>IF(E3692&lt;&gt;E3693,SUM($Q$4:Q3693)-SUM($R$3:R3692),0)</f>
        <v>0</v>
      </c>
      <c r="S3693" s="6">
        <f>IF(B3693&gt;0,SUM($R$4:R3693)-SUM($S$3:S3692),0)</f>
        <v>0</v>
      </c>
    </row>
    <row r="3694" spans="1:19">
      <c r="A3694">
        <f>IF(E3693&lt;&gt;E3694,COUNTIF($A$4:A3693,"&lt;&gt;0")+1,0)</f>
        <v>0</v>
      </c>
      <c r="B3694">
        <f>IF(A3694&lt;&gt;0,IF(MOD(A3694,3)=0,COUNTIF($B$4:B3693,"&lt;&gt;0")+1,0),0)</f>
        <v>0</v>
      </c>
      <c r="C3694" s="9">
        <f>'Dash Board'!$C$12+COUNT('Daily reducing balance'!$F$4:F3693)</f>
        <v>45420</v>
      </c>
      <c r="D3694">
        <f t="shared" si="399"/>
        <v>2024</v>
      </c>
      <c r="E3694">
        <f t="shared" si="400"/>
        <v>5</v>
      </c>
      <c r="F3694">
        <f>DAY('Dash Board'!$C$12+COUNT('Daily reducing balance'!$F$4:F3693))</f>
        <v>8</v>
      </c>
      <c r="G3694" s="8">
        <f t="shared" si="401"/>
        <v>152137.14750878341</v>
      </c>
      <c r="H3694" s="6">
        <f>G3694*'Dash Board'!$C$11/365</f>
        <v>43.765480790197969</v>
      </c>
      <c r="I3694" s="6">
        <f>H3694*'Dash Board'!$C$18/'Dash Board'!$C$11</f>
        <v>20.840705138189513</v>
      </c>
      <c r="J3694" s="6">
        <f>(G3694&gt;1)*PMT('Dash Board'!$C$11/365,$U$4,-'Dash Board'!$C$19)</f>
        <v>108.80376961660664</v>
      </c>
      <c r="K3694" s="6">
        <f t="shared" si="403"/>
        <v>0</v>
      </c>
      <c r="L3694" s="8">
        <f t="shared" si="404"/>
        <v>152072.109219957</v>
      </c>
      <c r="N3694" s="8">
        <f t="shared" si="402"/>
        <v>87.963064478417124</v>
      </c>
      <c r="O3694" s="8">
        <f>IF(E3693&lt;&gt;E3694,SUM($N$4:N3694)-SUM($O$3:O3693),0)</f>
        <v>0</v>
      </c>
      <c r="P3694" s="6">
        <f>IF(B3694&gt;0,SUM($O$4:O3694)-SUM($P$3:P3693),0)</f>
        <v>0</v>
      </c>
      <c r="Q3694" s="6">
        <f t="shared" si="405"/>
        <v>20.840705138189513</v>
      </c>
      <c r="R3694" s="8">
        <f>IF(E3693&lt;&gt;E3694,SUM($Q$4:Q3694)-SUM($R$3:R3693),0)</f>
        <v>0</v>
      </c>
      <c r="S3694" s="6">
        <f>IF(B3694&gt;0,SUM($R$4:R3694)-SUM($S$3:S3693),0)</f>
        <v>0</v>
      </c>
    </row>
    <row r="3695" spans="1:19">
      <c r="A3695">
        <f>IF(E3694&lt;&gt;E3695,COUNTIF($A$4:A3694,"&lt;&gt;0")+1,0)</f>
        <v>0</v>
      </c>
      <c r="B3695">
        <f>IF(A3695&lt;&gt;0,IF(MOD(A3695,3)=0,COUNTIF($B$4:B3694,"&lt;&gt;0")+1,0),0)</f>
        <v>0</v>
      </c>
      <c r="C3695" s="9">
        <f>'Dash Board'!$C$12+COUNT('Daily reducing balance'!$F$4:F3694)</f>
        <v>45421</v>
      </c>
      <c r="D3695">
        <f t="shared" si="399"/>
        <v>2024</v>
      </c>
      <c r="E3695">
        <f t="shared" si="400"/>
        <v>5</v>
      </c>
      <c r="F3695">
        <f>DAY('Dash Board'!$C$12+COUNT('Daily reducing balance'!$F$4:F3694))</f>
        <v>9</v>
      </c>
      <c r="G3695" s="8">
        <f t="shared" si="401"/>
        <v>152072.109219957</v>
      </c>
      <c r="H3695" s="6">
        <f>G3695*'Dash Board'!$C$11/365</f>
        <v>43.746771145467079</v>
      </c>
      <c r="I3695" s="6">
        <f>H3695*'Dash Board'!$C$18/'Dash Board'!$C$11</f>
        <v>20.831795783555755</v>
      </c>
      <c r="J3695" s="6">
        <f>(G3695&gt;1)*PMT('Dash Board'!$C$11/365,$U$4,-'Dash Board'!$C$19)</f>
        <v>108.80376961660664</v>
      </c>
      <c r="K3695" s="6">
        <f t="shared" si="403"/>
        <v>0</v>
      </c>
      <c r="L3695" s="8">
        <f t="shared" si="404"/>
        <v>152007.05222148585</v>
      </c>
      <c r="N3695" s="8">
        <f t="shared" si="402"/>
        <v>87.971973833050896</v>
      </c>
      <c r="O3695" s="8">
        <f>IF(E3694&lt;&gt;E3695,SUM($N$4:N3695)-SUM($O$3:O3694),0)</f>
        <v>0</v>
      </c>
      <c r="P3695" s="6">
        <f>IF(B3695&gt;0,SUM($O$4:O3695)-SUM($P$3:P3694),0)</f>
        <v>0</v>
      </c>
      <c r="Q3695" s="6">
        <f t="shared" si="405"/>
        <v>20.831795783555755</v>
      </c>
      <c r="R3695" s="8">
        <f>IF(E3694&lt;&gt;E3695,SUM($Q$4:Q3695)-SUM($R$3:R3694),0)</f>
        <v>0</v>
      </c>
      <c r="S3695" s="6">
        <f>IF(B3695&gt;0,SUM($R$4:R3695)-SUM($S$3:S3694),0)</f>
        <v>0</v>
      </c>
    </row>
    <row r="3696" spans="1:19">
      <c r="A3696">
        <f>IF(E3695&lt;&gt;E3696,COUNTIF($A$4:A3695,"&lt;&gt;0")+1,0)</f>
        <v>0</v>
      </c>
      <c r="B3696">
        <f>IF(A3696&lt;&gt;0,IF(MOD(A3696,3)=0,COUNTIF($B$4:B3695,"&lt;&gt;0")+1,0),0)</f>
        <v>0</v>
      </c>
      <c r="C3696" s="9">
        <f>'Dash Board'!$C$12+COUNT('Daily reducing balance'!$F$4:F3695)</f>
        <v>45422</v>
      </c>
      <c r="D3696">
        <f t="shared" si="399"/>
        <v>2024</v>
      </c>
      <c r="E3696">
        <f t="shared" si="400"/>
        <v>5</v>
      </c>
      <c r="F3696">
        <f>DAY('Dash Board'!$C$12+COUNT('Daily reducing balance'!$F$4:F3695))</f>
        <v>10</v>
      </c>
      <c r="G3696" s="8">
        <f t="shared" si="401"/>
        <v>152007.05222148585</v>
      </c>
      <c r="H3696" s="6">
        <f>G3696*'Dash Board'!$C$11/365</f>
        <v>43.728056118509627</v>
      </c>
      <c r="I3696" s="6">
        <f>H3696*'Dash Board'!$C$18/'Dash Board'!$C$11</f>
        <v>20.822883865956967</v>
      </c>
      <c r="J3696" s="6">
        <f>(G3696&gt;1)*PMT('Dash Board'!$C$11/365,$U$4,-'Dash Board'!$C$19)</f>
        <v>108.80376961660664</v>
      </c>
      <c r="K3696" s="6">
        <f t="shared" si="403"/>
        <v>0</v>
      </c>
      <c r="L3696" s="8">
        <f t="shared" si="404"/>
        <v>151941.97650798774</v>
      </c>
      <c r="N3696" s="8">
        <f t="shared" si="402"/>
        <v>87.980885750649676</v>
      </c>
      <c r="O3696" s="8">
        <f>IF(E3695&lt;&gt;E3696,SUM($N$4:N3696)-SUM($O$3:O3695),0)</f>
        <v>0</v>
      </c>
      <c r="P3696" s="6">
        <f>IF(B3696&gt;0,SUM($O$4:O3696)-SUM($P$3:P3695),0)</f>
        <v>0</v>
      </c>
      <c r="Q3696" s="6">
        <f t="shared" si="405"/>
        <v>20.822883865956967</v>
      </c>
      <c r="R3696" s="8">
        <f>IF(E3695&lt;&gt;E3696,SUM($Q$4:Q3696)-SUM($R$3:R3695),0)</f>
        <v>0</v>
      </c>
      <c r="S3696" s="6">
        <f>IF(B3696&gt;0,SUM($R$4:R3696)-SUM($S$3:S3695),0)</f>
        <v>0</v>
      </c>
    </row>
    <row r="3697" spans="1:19">
      <c r="A3697">
        <f>IF(E3696&lt;&gt;E3697,COUNTIF($A$4:A3696,"&lt;&gt;0")+1,0)</f>
        <v>0</v>
      </c>
      <c r="B3697">
        <f>IF(A3697&lt;&gt;0,IF(MOD(A3697,3)=0,COUNTIF($B$4:B3696,"&lt;&gt;0")+1,0),0)</f>
        <v>0</v>
      </c>
      <c r="C3697" s="9">
        <f>'Dash Board'!$C$12+COUNT('Daily reducing balance'!$F$4:F3696)</f>
        <v>45423</v>
      </c>
      <c r="D3697">
        <f t="shared" si="399"/>
        <v>2024</v>
      </c>
      <c r="E3697">
        <f t="shared" si="400"/>
        <v>5</v>
      </c>
      <c r="F3697">
        <f>DAY('Dash Board'!$C$12+COUNT('Daily reducing balance'!$F$4:F3696))</f>
        <v>11</v>
      </c>
      <c r="G3697" s="8">
        <f t="shared" si="401"/>
        <v>151941.97650798774</v>
      </c>
      <c r="H3697" s="6">
        <f>G3697*'Dash Board'!$C$11/365</f>
        <v>43.709335707777292</v>
      </c>
      <c r="I3697" s="6">
        <f>H3697*'Dash Board'!$C$18/'Dash Board'!$C$11</f>
        <v>20.813969384655852</v>
      </c>
      <c r="J3697" s="6">
        <f>(G3697&gt;1)*PMT('Dash Board'!$C$11/365,$U$4,-'Dash Board'!$C$19)</f>
        <v>108.80376961660664</v>
      </c>
      <c r="K3697" s="6">
        <f t="shared" si="403"/>
        <v>0</v>
      </c>
      <c r="L3697" s="8">
        <f t="shared" si="404"/>
        <v>151876.88207407889</v>
      </c>
      <c r="N3697" s="8">
        <f t="shared" si="402"/>
        <v>87.989800231950795</v>
      </c>
      <c r="O3697" s="8">
        <f>IF(E3696&lt;&gt;E3697,SUM($N$4:N3697)-SUM($O$3:O3696),0)</f>
        <v>0</v>
      </c>
      <c r="P3697" s="6">
        <f>IF(B3697&gt;0,SUM($O$4:O3697)-SUM($P$3:P3696),0)</f>
        <v>0</v>
      </c>
      <c r="Q3697" s="6">
        <f t="shared" si="405"/>
        <v>20.813969384655852</v>
      </c>
      <c r="R3697" s="8">
        <f>IF(E3696&lt;&gt;E3697,SUM($Q$4:Q3697)-SUM($R$3:R3696),0)</f>
        <v>0</v>
      </c>
      <c r="S3697" s="6">
        <f>IF(B3697&gt;0,SUM($R$4:R3697)-SUM($S$3:S3696),0)</f>
        <v>0</v>
      </c>
    </row>
    <row r="3698" spans="1:19">
      <c r="A3698">
        <f>IF(E3697&lt;&gt;E3698,COUNTIF($A$4:A3697,"&lt;&gt;0")+1,0)</f>
        <v>0</v>
      </c>
      <c r="B3698">
        <f>IF(A3698&lt;&gt;0,IF(MOD(A3698,3)=0,COUNTIF($B$4:B3697,"&lt;&gt;0")+1,0),0)</f>
        <v>0</v>
      </c>
      <c r="C3698" s="9">
        <f>'Dash Board'!$C$12+COUNT('Daily reducing balance'!$F$4:F3697)</f>
        <v>45424</v>
      </c>
      <c r="D3698">
        <f t="shared" si="399"/>
        <v>2024</v>
      </c>
      <c r="E3698">
        <f t="shared" si="400"/>
        <v>5</v>
      </c>
      <c r="F3698">
        <f>DAY('Dash Board'!$C$12+COUNT('Daily reducing balance'!$F$4:F3697))</f>
        <v>12</v>
      </c>
      <c r="G3698" s="8">
        <f t="shared" si="401"/>
        <v>151876.88207407889</v>
      </c>
      <c r="H3698" s="6">
        <f>G3698*'Dash Board'!$C$11/365</f>
        <v>43.690609911721324</v>
      </c>
      <c r="I3698" s="6">
        <f>H3698*'Dash Board'!$C$18/'Dash Board'!$C$11</f>
        <v>20.805052338914919</v>
      </c>
      <c r="J3698" s="6">
        <f>(G3698&gt;1)*PMT('Dash Board'!$C$11/365,$U$4,-'Dash Board'!$C$19)</f>
        <v>108.80376961660664</v>
      </c>
      <c r="K3698" s="6">
        <f t="shared" si="403"/>
        <v>0</v>
      </c>
      <c r="L3698" s="8">
        <f t="shared" si="404"/>
        <v>151811.768914374</v>
      </c>
      <c r="N3698" s="8">
        <f t="shared" si="402"/>
        <v>87.998717277691725</v>
      </c>
      <c r="O3698" s="8">
        <f>IF(E3697&lt;&gt;E3698,SUM($N$4:N3698)-SUM($O$3:O3697),0)</f>
        <v>0</v>
      </c>
      <c r="P3698" s="6">
        <f>IF(B3698&gt;0,SUM($O$4:O3698)-SUM($P$3:P3697),0)</f>
        <v>0</v>
      </c>
      <c r="Q3698" s="6">
        <f t="shared" si="405"/>
        <v>20.805052338914919</v>
      </c>
      <c r="R3698" s="8">
        <f>IF(E3697&lt;&gt;E3698,SUM($Q$4:Q3698)-SUM($R$3:R3697),0)</f>
        <v>0</v>
      </c>
      <c r="S3698" s="6">
        <f>IF(B3698&gt;0,SUM($R$4:R3698)-SUM($S$3:S3697),0)</f>
        <v>0</v>
      </c>
    </row>
    <row r="3699" spans="1:19">
      <c r="A3699">
        <f>IF(E3698&lt;&gt;E3699,COUNTIF($A$4:A3698,"&lt;&gt;0")+1,0)</f>
        <v>0</v>
      </c>
      <c r="B3699">
        <f>IF(A3699&lt;&gt;0,IF(MOD(A3699,3)=0,COUNTIF($B$4:B3698,"&lt;&gt;0")+1,0),0)</f>
        <v>0</v>
      </c>
      <c r="C3699" s="9">
        <f>'Dash Board'!$C$12+COUNT('Daily reducing balance'!$F$4:F3698)</f>
        <v>45425</v>
      </c>
      <c r="D3699">
        <f t="shared" si="399"/>
        <v>2024</v>
      </c>
      <c r="E3699">
        <f t="shared" si="400"/>
        <v>5</v>
      </c>
      <c r="F3699">
        <f>DAY('Dash Board'!$C$12+COUNT('Daily reducing balance'!$F$4:F3698))</f>
        <v>13</v>
      </c>
      <c r="G3699" s="8">
        <f t="shared" si="401"/>
        <v>151811.768914374</v>
      </c>
      <c r="H3699" s="6">
        <f>G3699*'Dash Board'!$C$11/365</f>
        <v>43.671878728792521</v>
      </c>
      <c r="I3699" s="6">
        <f>H3699*'Dash Board'!$C$18/'Dash Board'!$C$11</f>
        <v>20.79613272799644</v>
      </c>
      <c r="J3699" s="6">
        <f>(G3699&gt;1)*PMT('Dash Board'!$C$11/365,$U$4,-'Dash Board'!$C$19)</f>
        <v>108.80376961660664</v>
      </c>
      <c r="K3699" s="6">
        <f t="shared" si="403"/>
        <v>0</v>
      </c>
      <c r="L3699" s="8">
        <f t="shared" si="404"/>
        <v>151746.63702348617</v>
      </c>
      <c r="N3699" s="8">
        <f t="shared" si="402"/>
        <v>88.007636888610207</v>
      </c>
      <c r="O3699" s="8">
        <f>IF(E3698&lt;&gt;E3699,SUM($N$4:N3699)-SUM($O$3:O3698),0)</f>
        <v>0</v>
      </c>
      <c r="P3699" s="6">
        <f>IF(B3699&gt;0,SUM($O$4:O3699)-SUM($P$3:P3698),0)</f>
        <v>0</v>
      </c>
      <c r="Q3699" s="6">
        <f t="shared" si="405"/>
        <v>20.79613272799644</v>
      </c>
      <c r="R3699" s="8">
        <f>IF(E3698&lt;&gt;E3699,SUM($Q$4:Q3699)-SUM($R$3:R3698),0)</f>
        <v>0</v>
      </c>
      <c r="S3699" s="6">
        <f>IF(B3699&gt;0,SUM($R$4:R3699)-SUM($S$3:S3698),0)</f>
        <v>0</v>
      </c>
    </row>
    <row r="3700" spans="1:19">
      <c r="A3700">
        <f>IF(E3699&lt;&gt;E3700,COUNTIF($A$4:A3699,"&lt;&gt;0")+1,0)</f>
        <v>0</v>
      </c>
      <c r="B3700">
        <f>IF(A3700&lt;&gt;0,IF(MOD(A3700,3)=0,COUNTIF($B$4:B3699,"&lt;&gt;0")+1,0),0)</f>
        <v>0</v>
      </c>
      <c r="C3700" s="9">
        <f>'Dash Board'!$C$12+COUNT('Daily reducing balance'!$F$4:F3699)</f>
        <v>45426</v>
      </c>
      <c r="D3700">
        <f t="shared" ref="D3700:D3763" si="406">IF(AND(E3700=1,F3700=1),D3699+1,D3699)</f>
        <v>2024</v>
      </c>
      <c r="E3700">
        <f t="shared" ref="E3700:E3763" si="407">IF(F3700=1,IF(E3699+1&gt;12,1,E3699+1),E3699)</f>
        <v>5</v>
      </c>
      <c r="F3700">
        <f>DAY('Dash Board'!$C$12+COUNT('Daily reducing balance'!$F$4:F3699))</f>
        <v>14</v>
      </c>
      <c r="G3700" s="8">
        <f t="shared" ref="G3700:G3763" si="408">L3699</f>
        <v>151746.63702348617</v>
      </c>
      <c r="H3700" s="6">
        <f>G3700*'Dash Board'!$C$11/365</f>
        <v>43.653142157441224</v>
      </c>
      <c r="I3700" s="6">
        <f>H3700*'Dash Board'!$C$18/'Dash Board'!$C$11</f>
        <v>20.787210551162492</v>
      </c>
      <c r="J3700" s="6">
        <f>(G3700&gt;1)*PMT('Dash Board'!$C$11/365,$U$4,-'Dash Board'!$C$19)</f>
        <v>108.80376961660664</v>
      </c>
      <c r="K3700" s="6">
        <f t="shared" si="403"/>
        <v>0</v>
      </c>
      <c r="L3700" s="8">
        <f t="shared" si="404"/>
        <v>151681.486396027</v>
      </c>
      <c r="N3700" s="8">
        <f t="shared" ref="N3700:N3763" si="409">J3700-I3700</f>
        <v>88.016559065444156</v>
      </c>
      <c r="O3700" s="8">
        <f>IF(E3699&lt;&gt;E3700,SUM($N$4:N3700)-SUM($O$3:O3699),0)</f>
        <v>0</v>
      </c>
      <c r="P3700" s="6">
        <f>IF(B3700&gt;0,SUM($O$4:O3700)-SUM($P$3:P3699),0)</f>
        <v>0</v>
      </c>
      <c r="Q3700" s="6">
        <f t="shared" si="405"/>
        <v>20.787210551162492</v>
      </c>
      <c r="R3700" s="8">
        <f>IF(E3699&lt;&gt;E3700,SUM($Q$4:Q3700)-SUM($R$3:R3699),0)</f>
        <v>0</v>
      </c>
      <c r="S3700" s="6">
        <f>IF(B3700&gt;0,SUM($R$4:R3700)-SUM($S$3:S3699),0)</f>
        <v>0</v>
      </c>
    </row>
    <row r="3701" spans="1:19">
      <c r="A3701">
        <f>IF(E3700&lt;&gt;E3701,COUNTIF($A$4:A3700,"&lt;&gt;0")+1,0)</f>
        <v>0</v>
      </c>
      <c r="B3701">
        <f>IF(A3701&lt;&gt;0,IF(MOD(A3701,3)=0,COUNTIF($B$4:B3700,"&lt;&gt;0")+1,0),0)</f>
        <v>0</v>
      </c>
      <c r="C3701" s="9">
        <f>'Dash Board'!$C$12+COUNT('Daily reducing balance'!$F$4:F3700)</f>
        <v>45427</v>
      </c>
      <c r="D3701">
        <f t="shared" si="406"/>
        <v>2024</v>
      </c>
      <c r="E3701">
        <f t="shared" si="407"/>
        <v>5</v>
      </c>
      <c r="F3701">
        <f>DAY('Dash Board'!$C$12+COUNT('Daily reducing balance'!$F$4:F3700))</f>
        <v>15</v>
      </c>
      <c r="G3701" s="8">
        <f t="shared" si="408"/>
        <v>151681.486396027</v>
      </c>
      <c r="H3701" s="6">
        <f>G3701*'Dash Board'!$C$11/365</f>
        <v>43.634400196117355</v>
      </c>
      <c r="I3701" s="6">
        <f>H3701*'Dash Board'!$C$18/'Dash Board'!$C$11</f>
        <v>20.778285807674933</v>
      </c>
      <c r="J3701" s="6">
        <f>(G3701&gt;1)*PMT('Dash Board'!$C$11/365,$U$4,-'Dash Board'!$C$19)</f>
        <v>108.80376961660664</v>
      </c>
      <c r="K3701" s="6">
        <f t="shared" si="403"/>
        <v>0</v>
      </c>
      <c r="L3701" s="8">
        <f t="shared" si="404"/>
        <v>151616.3170266065</v>
      </c>
      <c r="N3701" s="8">
        <f t="shared" si="409"/>
        <v>88.02548380893171</v>
      </c>
      <c r="O3701" s="8">
        <f>IF(E3700&lt;&gt;E3701,SUM($N$4:N3701)-SUM($O$3:O3700),0)</f>
        <v>0</v>
      </c>
      <c r="P3701" s="6">
        <f>IF(B3701&gt;0,SUM($O$4:O3701)-SUM($P$3:P3700),0)</f>
        <v>0</v>
      </c>
      <c r="Q3701" s="6">
        <f t="shared" si="405"/>
        <v>20.778285807674933</v>
      </c>
      <c r="R3701" s="8">
        <f>IF(E3700&lt;&gt;E3701,SUM($Q$4:Q3701)-SUM($R$3:R3700),0)</f>
        <v>0</v>
      </c>
      <c r="S3701" s="6">
        <f>IF(B3701&gt;0,SUM($R$4:R3701)-SUM($S$3:S3700),0)</f>
        <v>0</v>
      </c>
    </row>
    <row r="3702" spans="1:19">
      <c r="A3702">
        <f>IF(E3701&lt;&gt;E3702,COUNTIF($A$4:A3701,"&lt;&gt;0")+1,0)</f>
        <v>0</v>
      </c>
      <c r="B3702">
        <f>IF(A3702&lt;&gt;0,IF(MOD(A3702,3)=0,COUNTIF($B$4:B3701,"&lt;&gt;0")+1,0),0)</f>
        <v>0</v>
      </c>
      <c r="C3702" s="9">
        <f>'Dash Board'!$C$12+COUNT('Daily reducing balance'!$F$4:F3701)</f>
        <v>45428</v>
      </c>
      <c r="D3702">
        <f t="shared" si="406"/>
        <v>2024</v>
      </c>
      <c r="E3702">
        <f t="shared" si="407"/>
        <v>5</v>
      </c>
      <c r="F3702">
        <f>DAY('Dash Board'!$C$12+COUNT('Daily reducing balance'!$F$4:F3701))</f>
        <v>16</v>
      </c>
      <c r="G3702" s="8">
        <f t="shared" si="408"/>
        <v>151616.3170266065</v>
      </c>
      <c r="H3702" s="6">
        <f>G3702*'Dash Board'!$C$11/365</f>
        <v>43.615652843270361</v>
      </c>
      <c r="I3702" s="6">
        <f>H3702*'Dash Board'!$C$18/'Dash Board'!$C$11</f>
        <v>20.769358496795412</v>
      </c>
      <c r="J3702" s="6">
        <f>(G3702&gt;1)*PMT('Dash Board'!$C$11/365,$U$4,-'Dash Board'!$C$19)</f>
        <v>108.80376961660664</v>
      </c>
      <c r="K3702" s="6">
        <f t="shared" si="403"/>
        <v>0</v>
      </c>
      <c r="L3702" s="8">
        <f t="shared" si="404"/>
        <v>151551.12890983315</v>
      </c>
      <c r="N3702" s="8">
        <f t="shared" si="409"/>
        <v>88.034411119811239</v>
      </c>
      <c r="O3702" s="8">
        <f>IF(E3701&lt;&gt;E3702,SUM($N$4:N3702)-SUM($O$3:O3701),0)</f>
        <v>0</v>
      </c>
      <c r="P3702" s="6">
        <f>IF(B3702&gt;0,SUM($O$4:O3702)-SUM($P$3:P3701),0)</f>
        <v>0</v>
      </c>
      <c r="Q3702" s="6">
        <f t="shared" si="405"/>
        <v>20.769358496795412</v>
      </c>
      <c r="R3702" s="8">
        <f>IF(E3701&lt;&gt;E3702,SUM($Q$4:Q3702)-SUM($R$3:R3701),0)</f>
        <v>0</v>
      </c>
      <c r="S3702" s="6">
        <f>IF(B3702&gt;0,SUM($R$4:R3702)-SUM($S$3:S3701),0)</f>
        <v>0</v>
      </c>
    </row>
    <row r="3703" spans="1:19">
      <c r="A3703">
        <f>IF(E3702&lt;&gt;E3703,COUNTIF($A$4:A3702,"&lt;&gt;0")+1,0)</f>
        <v>0</v>
      </c>
      <c r="B3703">
        <f>IF(A3703&lt;&gt;0,IF(MOD(A3703,3)=0,COUNTIF($B$4:B3702,"&lt;&gt;0")+1,0),0)</f>
        <v>0</v>
      </c>
      <c r="C3703" s="9">
        <f>'Dash Board'!$C$12+COUNT('Daily reducing balance'!$F$4:F3702)</f>
        <v>45429</v>
      </c>
      <c r="D3703">
        <f t="shared" si="406"/>
        <v>2024</v>
      </c>
      <c r="E3703">
        <f t="shared" si="407"/>
        <v>5</v>
      </c>
      <c r="F3703">
        <f>DAY('Dash Board'!$C$12+COUNT('Daily reducing balance'!$F$4:F3702))</f>
        <v>17</v>
      </c>
      <c r="G3703" s="8">
        <f t="shared" si="408"/>
        <v>151551.12890983315</v>
      </c>
      <c r="H3703" s="6">
        <f>G3703*'Dash Board'!$C$11/365</f>
        <v>43.596900097349263</v>
      </c>
      <c r="I3703" s="6">
        <f>H3703*'Dash Board'!$C$18/'Dash Board'!$C$11</f>
        <v>20.760428617785365</v>
      </c>
      <c r="J3703" s="6">
        <f>(G3703&gt;1)*PMT('Dash Board'!$C$11/365,$U$4,-'Dash Board'!$C$19)</f>
        <v>108.80376961660664</v>
      </c>
      <c r="K3703" s="6">
        <f t="shared" si="403"/>
        <v>0</v>
      </c>
      <c r="L3703" s="8">
        <f t="shared" si="404"/>
        <v>151485.92204031389</v>
      </c>
      <c r="N3703" s="8">
        <f t="shared" si="409"/>
        <v>88.043340998821279</v>
      </c>
      <c r="O3703" s="8">
        <f>IF(E3702&lt;&gt;E3703,SUM($N$4:N3703)-SUM($O$3:O3702),0)</f>
        <v>0</v>
      </c>
      <c r="P3703" s="6">
        <f>IF(B3703&gt;0,SUM($O$4:O3703)-SUM($P$3:P3702),0)</f>
        <v>0</v>
      </c>
      <c r="Q3703" s="6">
        <f t="shared" si="405"/>
        <v>20.760428617785365</v>
      </c>
      <c r="R3703" s="8">
        <f>IF(E3702&lt;&gt;E3703,SUM($Q$4:Q3703)-SUM($R$3:R3702),0)</f>
        <v>0</v>
      </c>
      <c r="S3703" s="6">
        <f>IF(B3703&gt;0,SUM($R$4:R3703)-SUM($S$3:S3702),0)</f>
        <v>0</v>
      </c>
    </row>
    <row r="3704" spans="1:19">
      <c r="A3704">
        <f>IF(E3703&lt;&gt;E3704,COUNTIF($A$4:A3703,"&lt;&gt;0")+1,0)</f>
        <v>0</v>
      </c>
      <c r="B3704">
        <f>IF(A3704&lt;&gt;0,IF(MOD(A3704,3)=0,COUNTIF($B$4:B3703,"&lt;&gt;0")+1,0),0)</f>
        <v>0</v>
      </c>
      <c r="C3704" s="9">
        <f>'Dash Board'!$C$12+COUNT('Daily reducing balance'!$F$4:F3703)</f>
        <v>45430</v>
      </c>
      <c r="D3704">
        <f t="shared" si="406"/>
        <v>2024</v>
      </c>
      <c r="E3704">
        <f t="shared" si="407"/>
        <v>5</v>
      </c>
      <c r="F3704">
        <f>DAY('Dash Board'!$C$12+COUNT('Daily reducing balance'!$F$4:F3703))</f>
        <v>18</v>
      </c>
      <c r="G3704" s="8">
        <f t="shared" si="408"/>
        <v>151485.92204031389</v>
      </c>
      <c r="H3704" s="6">
        <f>G3704*'Dash Board'!$C$11/365</f>
        <v>43.578141956802625</v>
      </c>
      <c r="I3704" s="6">
        <f>H3704*'Dash Board'!$C$18/'Dash Board'!$C$11</f>
        <v>20.751496169906012</v>
      </c>
      <c r="J3704" s="6">
        <f>(G3704&gt;1)*PMT('Dash Board'!$C$11/365,$U$4,-'Dash Board'!$C$19)</f>
        <v>108.80376961660664</v>
      </c>
      <c r="K3704" s="6">
        <f t="shared" si="403"/>
        <v>0</v>
      </c>
      <c r="L3704" s="8">
        <f t="shared" si="404"/>
        <v>151420.69641265407</v>
      </c>
      <c r="N3704" s="8">
        <f t="shared" si="409"/>
        <v>88.052273446700639</v>
      </c>
      <c r="O3704" s="8">
        <f>IF(E3703&lt;&gt;E3704,SUM($N$4:N3704)-SUM($O$3:O3703),0)</f>
        <v>0</v>
      </c>
      <c r="P3704" s="6">
        <f>IF(B3704&gt;0,SUM($O$4:O3704)-SUM($P$3:P3703),0)</f>
        <v>0</v>
      </c>
      <c r="Q3704" s="6">
        <f t="shared" si="405"/>
        <v>20.751496169906012</v>
      </c>
      <c r="R3704" s="8">
        <f>IF(E3703&lt;&gt;E3704,SUM($Q$4:Q3704)-SUM($R$3:R3703),0)</f>
        <v>0</v>
      </c>
      <c r="S3704" s="6">
        <f>IF(B3704&gt;0,SUM($R$4:R3704)-SUM($S$3:S3703),0)</f>
        <v>0</v>
      </c>
    </row>
    <row r="3705" spans="1:19">
      <c r="A3705">
        <f>IF(E3704&lt;&gt;E3705,COUNTIF($A$4:A3704,"&lt;&gt;0")+1,0)</f>
        <v>0</v>
      </c>
      <c r="B3705">
        <f>IF(A3705&lt;&gt;0,IF(MOD(A3705,3)=0,COUNTIF($B$4:B3704,"&lt;&gt;0")+1,0),0)</f>
        <v>0</v>
      </c>
      <c r="C3705" s="9">
        <f>'Dash Board'!$C$12+COUNT('Daily reducing balance'!$F$4:F3704)</f>
        <v>45431</v>
      </c>
      <c r="D3705">
        <f t="shared" si="406"/>
        <v>2024</v>
      </c>
      <c r="E3705">
        <f t="shared" si="407"/>
        <v>5</v>
      </c>
      <c r="F3705">
        <f>DAY('Dash Board'!$C$12+COUNT('Daily reducing balance'!$F$4:F3704))</f>
        <v>19</v>
      </c>
      <c r="G3705" s="8">
        <f t="shared" si="408"/>
        <v>151420.69641265407</v>
      </c>
      <c r="H3705" s="6">
        <f>G3705*'Dash Board'!$C$11/365</f>
        <v>43.559378420078566</v>
      </c>
      <c r="I3705" s="6">
        <f>H3705*'Dash Board'!$C$18/'Dash Board'!$C$11</f>
        <v>20.742561152418368</v>
      </c>
      <c r="J3705" s="6">
        <f>(G3705&gt;1)*PMT('Dash Board'!$C$11/365,$U$4,-'Dash Board'!$C$19)</f>
        <v>108.80376961660664</v>
      </c>
      <c r="K3705" s="6">
        <f t="shared" si="403"/>
        <v>0</v>
      </c>
      <c r="L3705" s="8">
        <f t="shared" si="404"/>
        <v>151355.45202145755</v>
      </c>
      <c r="N3705" s="8">
        <f t="shared" si="409"/>
        <v>88.061208464188269</v>
      </c>
      <c r="O3705" s="8">
        <f>IF(E3704&lt;&gt;E3705,SUM($N$4:N3705)-SUM($O$3:O3704),0)</f>
        <v>0</v>
      </c>
      <c r="P3705" s="6">
        <f>IF(B3705&gt;0,SUM($O$4:O3705)-SUM($P$3:P3704),0)</f>
        <v>0</v>
      </c>
      <c r="Q3705" s="6">
        <f t="shared" si="405"/>
        <v>20.742561152418368</v>
      </c>
      <c r="R3705" s="8">
        <f>IF(E3704&lt;&gt;E3705,SUM($Q$4:Q3705)-SUM($R$3:R3704),0)</f>
        <v>0</v>
      </c>
      <c r="S3705" s="6">
        <f>IF(B3705&gt;0,SUM($R$4:R3705)-SUM($S$3:S3704),0)</f>
        <v>0</v>
      </c>
    </row>
    <row r="3706" spans="1:19">
      <c r="A3706">
        <f>IF(E3705&lt;&gt;E3706,COUNTIF($A$4:A3705,"&lt;&gt;0")+1,0)</f>
        <v>0</v>
      </c>
      <c r="B3706">
        <f>IF(A3706&lt;&gt;0,IF(MOD(A3706,3)=0,COUNTIF($B$4:B3705,"&lt;&gt;0")+1,0),0)</f>
        <v>0</v>
      </c>
      <c r="C3706" s="9">
        <f>'Dash Board'!$C$12+COUNT('Daily reducing balance'!$F$4:F3705)</f>
        <v>45432</v>
      </c>
      <c r="D3706">
        <f t="shared" si="406"/>
        <v>2024</v>
      </c>
      <c r="E3706">
        <f t="shared" si="407"/>
        <v>5</v>
      </c>
      <c r="F3706">
        <f>DAY('Dash Board'!$C$12+COUNT('Daily reducing balance'!$F$4:F3705))</f>
        <v>20</v>
      </c>
      <c r="G3706" s="8">
        <f t="shared" si="408"/>
        <v>151355.45202145755</v>
      </c>
      <c r="H3706" s="6">
        <f>G3706*'Dash Board'!$C$11/365</f>
        <v>43.540609485624771</v>
      </c>
      <c r="I3706" s="6">
        <f>H3706*'Dash Board'!$C$18/'Dash Board'!$C$11</f>
        <v>20.733623564583226</v>
      </c>
      <c r="J3706" s="6">
        <f>(G3706&gt;1)*PMT('Dash Board'!$C$11/365,$U$4,-'Dash Board'!$C$19)</f>
        <v>108.80376961660664</v>
      </c>
      <c r="K3706" s="6">
        <f t="shared" si="403"/>
        <v>0</v>
      </c>
      <c r="L3706" s="8">
        <f t="shared" si="404"/>
        <v>151290.18886132655</v>
      </c>
      <c r="N3706" s="8">
        <f t="shared" si="409"/>
        <v>88.070146052023418</v>
      </c>
      <c r="O3706" s="8">
        <f>IF(E3705&lt;&gt;E3706,SUM($N$4:N3706)-SUM($O$3:O3705),0)</f>
        <v>0</v>
      </c>
      <c r="P3706" s="6">
        <f>IF(B3706&gt;0,SUM($O$4:O3706)-SUM($P$3:P3705),0)</f>
        <v>0</v>
      </c>
      <c r="Q3706" s="6">
        <f t="shared" si="405"/>
        <v>20.733623564583226</v>
      </c>
      <c r="R3706" s="8">
        <f>IF(E3705&lt;&gt;E3706,SUM($Q$4:Q3706)-SUM($R$3:R3705),0)</f>
        <v>0</v>
      </c>
      <c r="S3706" s="6">
        <f>IF(B3706&gt;0,SUM($R$4:R3706)-SUM($S$3:S3705),0)</f>
        <v>0</v>
      </c>
    </row>
    <row r="3707" spans="1:19">
      <c r="A3707">
        <f>IF(E3706&lt;&gt;E3707,COUNTIF($A$4:A3706,"&lt;&gt;0")+1,0)</f>
        <v>0</v>
      </c>
      <c r="B3707">
        <f>IF(A3707&lt;&gt;0,IF(MOD(A3707,3)=0,COUNTIF($B$4:B3706,"&lt;&gt;0")+1,0),0)</f>
        <v>0</v>
      </c>
      <c r="C3707" s="9">
        <f>'Dash Board'!$C$12+COUNT('Daily reducing balance'!$F$4:F3706)</f>
        <v>45433</v>
      </c>
      <c r="D3707">
        <f t="shared" si="406"/>
        <v>2024</v>
      </c>
      <c r="E3707">
        <f t="shared" si="407"/>
        <v>5</v>
      </c>
      <c r="F3707">
        <f>DAY('Dash Board'!$C$12+COUNT('Daily reducing balance'!$F$4:F3706))</f>
        <v>21</v>
      </c>
      <c r="G3707" s="8">
        <f t="shared" si="408"/>
        <v>151290.18886132655</v>
      </c>
      <c r="H3707" s="6">
        <f>G3707*'Dash Board'!$C$11/365</f>
        <v>43.52183515188846</v>
      </c>
      <c r="I3707" s="6">
        <f>H3707*'Dash Board'!$C$18/'Dash Board'!$C$11</f>
        <v>20.724683405661175</v>
      </c>
      <c r="J3707" s="6">
        <f>(G3707&gt;1)*PMT('Dash Board'!$C$11/365,$U$4,-'Dash Board'!$C$19)</f>
        <v>108.80376961660664</v>
      </c>
      <c r="K3707" s="6">
        <f t="shared" si="403"/>
        <v>0</v>
      </c>
      <c r="L3707" s="8">
        <f t="shared" si="404"/>
        <v>151224.90692686182</v>
      </c>
      <c r="N3707" s="8">
        <f t="shared" si="409"/>
        <v>88.079086210945462</v>
      </c>
      <c r="O3707" s="8">
        <f>IF(E3706&lt;&gt;E3707,SUM($N$4:N3707)-SUM($O$3:O3706),0)</f>
        <v>0</v>
      </c>
      <c r="P3707" s="6">
        <f>IF(B3707&gt;0,SUM($O$4:O3707)-SUM($P$3:P3706),0)</f>
        <v>0</v>
      </c>
      <c r="Q3707" s="6">
        <f t="shared" si="405"/>
        <v>20.724683405661175</v>
      </c>
      <c r="R3707" s="8">
        <f>IF(E3706&lt;&gt;E3707,SUM($Q$4:Q3707)-SUM($R$3:R3706),0)</f>
        <v>0</v>
      </c>
      <c r="S3707" s="6">
        <f>IF(B3707&gt;0,SUM($R$4:R3707)-SUM($S$3:S3706),0)</f>
        <v>0</v>
      </c>
    </row>
    <row r="3708" spans="1:19">
      <c r="A3708">
        <f>IF(E3707&lt;&gt;E3708,COUNTIF($A$4:A3707,"&lt;&gt;0")+1,0)</f>
        <v>0</v>
      </c>
      <c r="B3708">
        <f>IF(A3708&lt;&gt;0,IF(MOD(A3708,3)=0,COUNTIF($B$4:B3707,"&lt;&gt;0")+1,0),0)</f>
        <v>0</v>
      </c>
      <c r="C3708" s="9">
        <f>'Dash Board'!$C$12+COUNT('Daily reducing balance'!$F$4:F3707)</f>
        <v>45434</v>
      </c>
      <c r="D3708">
        <f t="shared" si="406"/>
        <v>2024</v>
      </c>
      <c r="E3708">
        <f t="shared" si="407"/>
        <v>5</v>
      </c>
      <c r="F3708">
        <f>DAY('Dash Board'!$C$12+COUNT('Daily reducing balance'!$F$4:F3707))</f>
        <v>22</v>
      </c>
      <c r="G3708" s="8">
        <f t="shared" si="408"/>
        <v>151224.90692686182</v>
      </c>
      <c r="H3708" s="6">
        <f>G3708*'Dash Board'!$C$11/365</f>
        <v>43.503055417316411</v>
      </c>
      <c r="I3708" s="6">
        <f>H3708*'Dash Board'!$C$18/'Dash Board'!$C$11</f>
        <v>20.715740674912578</v>
      </c>
      <c r="J3708" s="6">
        <f>(G3708&gt;1)*PMT('Dash Board'!$C$11/365,$U$4,-'Dash Board'!$C$19)</f>
        <v>108.80376961660664</v>
      </c>
      <c r="K3708" s="6">
        <f t="shared" si="403"/>
        <v>0</v>
      </c>
      <c r="L3708" s="8">
        <f t="shared" si="404"/>
        <v>151159.60621266253</v>
      </c>
      <c r="N3708" s="8">
        <f t="shared" si="409"/>
        <v>88.088028941694063</v>
      </c>
      <c r="O3708" s="8">
        <f>IF(E3707&lt;&gt;E3708,SUM($N$4:N3708)-SUM($O$3:O3707),0)</f>
        <v>0</v>
      </c>
      <c r="P3708" s="6">
        <f>IF(B3708&gt;0,SUM($O$4:O3708)-SUM($P$3:P3707),0)</f>
        <v>0</v>
      </c>
      <c r="Q3708" s="6">
        <f t="shared" si="405"/>
        <v>20.715740674912578</v>
      </c>
      <c r="R3708" s="8">
        <f>IF(E3707&lt;&gt;E3708,SUM($Q$4:Q3708)-SUM($R$3:R3707),0)</f>
        <v>0</v>
      </c>
      <c r="S3708" s="6">
        <f>IF(B3708&gt;0,SUM($R$4:R3708)-SUM($S$3:S3707),0)</f>
        <v>0</v>
      </c>
    </row>
    <row r="3709" spans="1:19">
      <c r="A3709">
        <f>IF(E3708&lt;&gt;E3709,COUNTIF($A$4:A3708,"&lt;&gt;0")+1,0)</f>
        <v>0</v>
      </c>
      <c r="B3709">
        <f>IF(A3709&lt;&gt;0,IF(MOD(A3709,3)=0,COUNTIF($B$4:B3708,"&lt;&gt;0")+1,0),0)</f>
        <v>0</v>
      </c>
      <c r="C3709" s="9">
        <f>'Dash Board'!$C$12+COUNT('Daily reducing balance'!$F$4:F3708)</f>
        <v>45435</v>
      </c>
      <c r="D3709">
        <f t="shared" si="406"/>
        <v>2024</v>
      </c>
      <c r="E3709">
        <f t="shared" si="407"/>
        <v>5</v>
      </c>
      <c r="F3709">
        <f>DAY('Dash Board'!$C$12+COUNT('Daily reducing balance'!$F$4:F3708))</f>
        <v>23</v>
      </c>
      <c r="G3709" s="8">
        <f t="shared" si="408"/>
        <v>151159.60621266253</v>
      </c>
      <c r="H3709" s="6">
        <f>G3709*'Dash Board'!$C$11/365</f>
        <v>43.48427028035497</v>
      </c>
      <c r="I3709" s="6">
        <f>H3709*'Dash Board'!$C$18/'Dash Board'!$C$11</f>
        <v>20.706795371597607</v>
      </c>
      <c r="J3709" s="6">
        <f>(G3709&gt;1)*PMT('Dash Board'!$C$11/365,$U$4,-'Dash Board'!$C$19)</f>
        <v>108.80376961660664</v>
      </c>
      <c r="K3709" s="6">
        <f t="shared" si="403"/>
        <v>0</v>
      </c>
      <c r="L3709" s="8">
        <f t="shared" si="404"/>
        <v>151094.28671332626</v>
      </c>
      <c r="N3709" s="8">
        <f t="shared" si="409"/>
        <v>88.096974245009037</v>
      </c>
      <c r="O3709" s="8">
        <f>IF(E3708&lt;&gt;E3709,SUM($N$4:N3709)-SUM($O$3:O3708),0)</f>
        <v>0</v>
      </c>
      <c r="P3709" s="6">
        <f>IF(B3709&gt;0,SUM($O$4:O3709)-SUM($P$3:P3708),0)</f>
        <v>0</v>
      </c>
      <c r="Q3709" s="6">
        <f t="shared" si="405"/>
        <v>20.706795371597607</v>
      </c>
      <c r="R3709" s="8">
        <f>IF(E3708&lt;&gt;E3709,SUM($Q$4:Q3709)-SUM($R$3:R3708),0)</f>
        <v>0</v>
      </c>
      <c r="S3709" s="6">
        <f>IF(B3709&gt;0,SUM($R$4:R3709)-SUM($S$3:S3708),0)</f>
        <v>0</v>
      </c>
    </row>
    <row r="3710" spans="1:19">
      <c r="A3710">
        <f>IF(E3709&lt;&gt;E3710,COUNTIF($A$4:A3709,"&lt;&gt;0")+1,0)</f>
        <v>0</v>
      </c>
      <c r="B3710">
        <f>IF(A3710&lt;&gt;0,IF(MOD(A3710,3)=0,COUNTIF($B$4:B3709,"&lt;&gt;0")+1,0),0)</f>
        <v>0</v>
      </c>
      <c r="C3710" s="9">
        <f>'Dash Board'!$C$12+COUNT('Daily reducing balance'!$F$4:F3709)</f>
        <v>45436</v>
      </c>
      <c r="D3710">
        <f t="shared" si="406"/>
        <v>2024</v>
      </c>
      <c r="E3710">
        <f t="shared" si="407"/>
        <v>5</v>
      </c>
      <c r="F3710">
        <f>DAY('Dash Board'!$C$12+COUNT('Daily reducing balance'!$F$4:F3709))</f>
        <v>24</v>
      </c>
      <c r="G3710" s="8">
        <f t="shared" si="408"/>
        <v>151094.28671332626</v>
      </c>
      <c r="H3710" s="6">
        <f>G3710*'Dash Board'!$C$11/365</f>
        <v>43.465479739450018</v>
      </c>
      <c r="I3710" s="6">
        <f>H3710*'Dash Board'!$C$18/'Dash Board'!$C$11</f>
        <v>20.697847494976202</v>
      </c>
      <c r="J3710" s="6">
        <f>(G3710&gt;1)*PMT('Dash Board'!$C$11/365,$U$4,-'Dash Board'!$C$19)</f>
        <v>108.80376961660664</v>
      </c>
      <c r="K3710" s="6">
        <f t="shared" si="403"/>
        <v>0</v>
      </c>
      <c r="L3710" s="8">
        <f t="shared" si="404"/>
        <v>151028.9484234491</v>
      </c>
      <c r="N3710" s="8">
        <f t="shared" si="409"/>
        <v>88.105922121630442</v>
      </c>
      <c r="O3710" s="8">
        <f>IF(E3709&lt;&gt;E3710,SUM($N$4:N3710)-SUM($O$3:O3709),0)</f>
        <v>0</v>
      </c>
      <c r="P3710" s="6">
        <f>IF(B3710&gt;0,SUM($O$4:O3710)-SUM($P$3:P3709),0)</f>
        <v>0</v>
      </c>
      <c r="Q3710" s="6">
        <f t="shared" si="405"/>
        <v>20.697847494976202</v>
      </c>
      <c r="R3710" s="8">
        <f>IF(E3709&lt;&gt;E3710,SUM($Q$4:Q3710)-SUM($R$3:R3709),0)</f>
        <v>0</v>
      </c>
      <c r="S3710" s="6">
        <f>IF(B3710&gt;0,SUM($R$4:R3710)-SUM($S$3:S3709),0)</f>
        <v>0</v>
      </c>
    </row>
    <row r="3711" spans="1:19">
      <c r="A3711">
        <f>IF(E3710&lt;&gt;E3711,COUNTIF($A$4:A3710,"&lt;&gt;0")+1,0)</f>
        <v>0</v>
      </c>
      <c r="B3711">
        <f>IF(A3711&lt;&gt;0,IF(MOD(A3711,3)=0,COUNTIF($B$4:B3710,"&lt;&gt;0")+1,0),0)</f>
        <v>0</v>
      </c>
      <c r="C3711" s="9">
        <f>'Dash Board'!$C$12+COUNT('Daily reducing balance'!$F$4:F3710)</f>
        <v>45437</v>
      </c>
      <c r="D3711">
        <f t="shared" si="406"/>
        <v>2024</v>
      </c>
      <c r="E3711">
        <f t="shared" si="407"/>
        <v>5</v>
      </c>
      <c r="F3711">
        <f>DAY('Dash Board'!$C$12+COUNT('Daily reducing balance'!$F$4:F3710))</f>
        <v>25</v>
      </c>
      <c r="G3711" s="8">
        <f t="shared" si="408"/>
        <v>151028.9484234491</v>
      </c>
      <c r="H3711" s="6">
        <f>G3711*'Dash Board'!$C$11/365</f>
        <v>43.446683793047001</v>
      </c>
      <c r="I3711" s="6">
        <f>H3711*'Dash Board'!$C$18/'Dash Board'!$C$11</f>
        <v>20.688897044308096</v>
      </c>
      <c r="J3711" s="6">
        <f>(G3711&gt;1)*PMT('Dash Board'!$C$11/365,$U$4,-'Dash Board'!$C$19)</f>
        <v>108.80376961660664</v>
      </c>
      <c r="K3711" s="6">
        <f t="shared" si="403"/>
        <v>0</v>
      </c>
      <c r="L3711" s="8">
        <f t="shared" si="404"/>
        <v>150963.59133762552</v>
      </c>
      <c r="N3711" s="8">
        <f t="shared" si="409"/>
        <v>88.114872572298552</v>
      </c>
      <c r="O3711" s="8">
        <f>IF(E3710&lt;&gt;E3711,SUM($N$4:N3711)-SUM($O$3:O3710),0)</f>
        <v>0</v>
      </c>
      <c r="P3711" s="6">
        <f>IF(B3711&gt;0,SUM($O$4:O3711)-SUM($P$3:P3710),0)</f>
        <v>0</v>
      </c>
      <c r="Q3711" s="6">
        <f t="shared" si="405"/>
        <v>20.688897044308096</v>
      </c>
      <c r="R3711" s="8">
        <f>IF(E3710&lt;&gt;E3711,SUM($Q$4:Q3711)-SUM($R$3:R3710),0)</f>
        <v>0</v>
      </c>
      <c r="S3711" s="6">
        <f>IF(B3711&gt;0,SUM($R$4:R3711)-SUM($S$3:S3710),0)</f>
        <v>0</v>
      </c>
    </row>
    <row r="3712" spans="1:19">
      <c r="A3712">
        <f>IF(E3711&lt;&gt;E3712,COUNTIF($A$4:A3711,"&lt;&gt;0")+1,0)</f>
        <v>0</v>
      </c>
      <c r="B3712">
        <f>IF(A3712&lt;&gt;0,IF(MOD(A3712,3)=0,COUNTIF($B$4:B3711,"&lt;&gt;0")+1,0),0)</f>
        <v>0</v>
      </c>
      <c r="C3712" s="9">
        <f>'Dash Board'!$C$12+COUNT('Daily reducing balance'!$F$4:F3711)</f>
        <v>45438</v>
      </c>
      <c r="D3712">
        <f t="shared" si="406"/>
        <v>2024</v>
      </c>
      <c r="E3712">
        <f t="shared" si="407"/>
        <v>5</v>
      </c>
      <c r="F3712">
        <f>DAY('Dash Board'!$C$12+COUNT('Daily reducing balance'!$F$4:F3711))</f>
        <v>26</v>
      </c>
      <c r="G3712" s="8">
        <f t="shared" si="408"/>
        <v>150963.59133762552</v>
      </c>
      <c r="H3712" s="6">
        <f>G3712*'Dash Board'!$C$11/365</f>
        <v>43.427882439590903</v>
      </c>
      <c r="I3712" s="6">
        <f>H3712*'Dash Board'!$C$18/'Dash Board'!$C$11</f>
        <v>20.679944018852815</v>
      </c>
      <c r="J3712" s="6">
        <f>(G3712&gt;1)*PMT('Dash Board'!$C$11/365,$U$4,-'Dash Board'!$C$19)</f>
        <v>108.80376961660664</v>
      </c>
      <c r="K3712" s="6">
        <f t="shared" si="403"/>
        <v>0</v>
      </c>
      <c r="L3712" s="8">
        <f t="shared" si="404"/>
        <v>150898.21545044851</v>
      </c>
      <c r="N3712" s="8">
        <f t="shared" si="409"/>
        <v>88.123825597753836</v>
      </c>
      <c r="O3712" s="8">
        <f>IF(E3711&lt;&gt;E3712,SUM($N$4:N3712)-SUM($O$3:O3711),0)</f>
        <v>0</v>
      </c>
      <c r="P3712" s="6">
        <f>IF(B3712&gt;0,SUM($O$4:O3712)-SUM($P$3:P3711),0)</f>
        <v>0</v>
      </c>
      <c r="Q3712" s="6">
        <f t="shared" si="405"/>
        <v>20.679944018852815</v>
      </c>
      <c r="R3712" s="8">
        <f>IF(E3711&lt;&gt;E3712,SUM($Q$4:Q3712)-SUM($R$3:R3711),0)</f>
        <v>0</v>
      </c>
      <c r="S3712" s="6">
        <f>IF(B3712&gt;0,SUM($R$4:R3712)-SUM($S$3:S3711),0)</f>
        <v>0</v>
      </c>
    </row>
    <row r="3713" spans="1:19">
      <c r="A3713">
        <f>IF(E3712&lt;&gt;E3713,COUNTIF($A$4:A3712,"&lt;&gt;0")+1,0)</f>
        <v>0</v>
      </c>
      <c r="B3713">
        <f>IF(A3713&lt;&gt;0,IF(MOD(A3713,3)=0,COUNTIF($B$4:B3712,"&lt;&gt;0")+1,0),0)</f>
        <v>0</v>
      </c>
      <c r="C3713" s="9">
        <f>'Dash Board'!$C$12+COUNT('Daily reducing balance'!$F$4:F3712)</f>
        <v>45439</v>
      </c>
      <c r="D3713">
        <f t="shared" si="406"/>
        <v>2024</v>
      </c>
      <c r="E3713">
        <f t="shared" si="407"/>
        <v>5</v>
      </c>
      <c r="F3713">
        <f>DAY('Dash Board'!$C$12+COUNT('Daily reducing balance'!$F$4:F3712))</f>
        <v>27</v>
      </c>
      <c r="G3713" s="8">
        <f t="shared" si="408"/>
        <v>150898.21545044851</v>
      </c>
      <c r="H3713" s="6">
        <f>G3713*'Dash Board'!$C$11/365</f>
        <v>43.409075677526282</v>
      </c>
      <c r="I3713" s="6">
        <f>H3713*'Dash Board'!$C$18/'Dash Board'!$C$11</f>
        <v>20.670988417869662</v>
      </c>
      <c r="J3713" s="6">
        <f>(G3713&gt;1)*PMT('Dash Board'!$C$11/365,$U$4,-'Dash Board'!$C$19)</f>
        <v>108.80376961660664</v>
      </c>
      <c r="K3713" s="6">
        <f t="shared" si="403"/>
        <v>0</v>
      </c>
      <c r="L3713" s="8">
        <f t="shared" si="404"/>
        <v>150832.82075650943</v>
      </c>
      <c r="N3713" s="8">
        <f t="shared" si="409"/>
        <v>88.132781198736978</v>
      </c>
      <c r="O3713" s="8">
        <f>IF(E3712&lt;&gt;E3713,SUM($N$4:N3713)-SUM($O$3:O3712),0)</f>
        <v>0</v>
      </c>
      <c r="P3713" s="6">
        <f>IF(B3713&gt;0,SUM($O$4:O3713)-SUM($P$3:P3712),0)</f>
        <v>0</v>
      </c>
      <c r="Q3713" s="6">
        <f t="shared" si="405"/>
        <v>20.670988417869662</v>
      </c>
      <c r="R3713" s="8">
        <f>IF(E3712&lt;&gt;E3713,SUM($Q$4:Q3713)-SUM($R$3:R3712),0)</f>
        <v>0</v>
      </c>
      <c r="S3713" s="6">
        <f>IF(B3713&gt;0,SUM($R$4:R3713)-SUM($S$3:S3712),0)</f>
        <v>0</v>
      </c>
    </row>
    <row r="3714" spans="1:19">
      <c r="A3714">
        <f>IF(E3713&lt;&gt;E3714,COUNTIF($A$4:A3713,"&lt;&gt;0")+1,0)</f>
        <v>0</v>
      </c>
      <c r="B3714">
        <f>IF(A3714&lt;&gt;0,IF(MOD(A3714,3)=0,COUNTIF($B$4:B3713,"&lt;&gt;0")+1,0),0)</f>
        <v>0</v>
      </c>
      <c r="C3714" s="9">
        <f>'Dash Board'!$C$12+COUNT('Daily reducing balance'!$F$4:F3713)</f>
        <v>45440</v>
      </c>
      <c r="D3714">
        <f t="shared" si="406"/>
        <v>2024</v>
      </c>
      <c r="E3714">
        <f t="shared" si="407"/>
        <v>5</v>
      </c>
      <c r="F3714">
        <f>DAY('Dash Board'!$C$12+COUNT('Daily reducing balance'!$F$4:F3713))</f>
        <v>28</v>
      </c>
      <c r="G3714" s="8">
        <f t="shared" si="408"/>
        <v>150832.82075650943</v>
      </c>
      <c r="H3714" s="6">
        <f>G3714*'Dash Board'!$C$11/365</f>
        <v>43.390263505297234</v>
      </c>
      <c r="I3714" s="6">
        <f>H3714*'Dash Board'!$C$18/'Dash Board'!$C$11</f>
        <v>20.662030240617735</v>
      </c>
      <c r="J3714" s="6">
        <f>(G3714&gt;1)*PMT('Dash Board'!$C$11/365,$U$4,-'Dash Board'!$C$19)</f>
        <v>108.80376961660664</v>
      </c>
      <c r="K3714" s="6">
        <f t="shared" si="403"/>
        <v>0</v>
      </c>
      <c r="L3714" s="8">
        <f t="shared" si="404"/>
        <v>150767.40725039813</v>
      </c>
      <c r="N3714" s="8">
        <f t="shared" si="409"/>
        <v>88.141739375988905</v>
      </c>
      <c r="O3714" s="8">
        <f>IF(E3713&lt;&gt;E3714,SUM($N$4:N3714)-SUM($O$3:O3713),0)</f>
        <v>0</v>
      </c>
      <c r="P3714" s="6">
        <f>IF(B3714&gt;0,SUM($O$4:O3714)-SUM($P$3:P3713),0)</f>
        <v>0</v>
      </c>
      <c r="Q3714" s="6">
        <f t="shared" si="405"/>
        <v>20.662030240617735</v>
      </c>
      <c r="R3714" s="8">
        <f>IF(E3713&lt;&gt;E3714,SUM($Q$4:Q3714)-SUM($R$3:R3713),0)</f>
        <v>0</v>
      </c>
      <c r="S3714" s="6">
        <f>IF(B3714&gt;0,SUM($R$4:R3714)-SUM($S$3:S3713),0)</f>
        <v>0</v>
      </c>
    </row>
    <row r="3715" spans="1:19">
      <c r="A3715">
        <f>IF(E3714&lt;&gt;E3715,COUNTIF($A$4:A3714,"&lt;&gt;0")+1,0)</f>
        <v>0</v>
      </c>
      <c r="B3715">
        <f>IF(A3715&lt;&gt;0,IF(MOD(A3715,3)=0,COUNTIF($B$4:B3714,"&lt;&gt;0")+1,0),0)</f>
        <v>0</v>
      </c>
      <c r="C3715" s="9">
        <f>'Dash Board'!$C$12+COUNT('Daily reducing balance'!$F$4:F3714)</f>
        <v>45441</v>
      </c>
      <c r="D3715">
        <f t="shared" si="406"/>
        <v>2024</v>
      </c>
      <c r="E3715">
        <f t="shared" si="407"/>
        <v>5</v>
      </c>
      <c r="F3715">
        <f>DAY('Dash Board'!$C$12+COUNT('Daily reducing balance'!$F$4:F3714))</f>
        <v>29</v>
      </c>
      <c r="G3715" s="8">
        <f t="shared" si="408"/>
        <v>150767.40725039813</v>
      </c>
      <c r="H3715" s="6">
        <f>G3715*'Dash Board'!$C$11/365</f>
        <v>43.371445921347402</v>
      </c>
      <c r="I3715" s="6">
        <f>H3715*'Dash Board'!$C$18/'Dash Board'!$C$11</f>
        <v>20.653069486355911</v>
      </c>
      <c r="J3715" s="6">
        <f>(G3715&gt;1)*PMT('Dash Board'!$C$11/365,$U$4,-'Dash Board'!$C$19)</f>
        <v>108.80376961660664</v>
      </c>
      <c r="K3715" s="6">
        <f t="shared" si="403"/>
        <v>0</v>
      </c>
      <c r="L3715" s="8">
        <f t="shared" si="404"/>
        <v>150701.97492670285</v>
      </c>
      <c r="N3715" s="8">
        <f t="shared" si="409"/>
        <v>88.150700130250726</v>
      </c>
      <c r="O3715" s="8">
        <f>IF(E3714&lt;&gt;E3715,SUM($N$4:N3715)-SUM($O$3:O3714),0)</f>
        <v>0</v>
      </c>
      <c r="P3715" s="6">
        <f>IF(B3715&gt;0,SUM($O$4:O3715)-SUM($P$3:P3714),0)</f>
        <v>0</v>
      </c>
      <c r="Q3715" s="6">
        <f t="shared" si="405"/>
        <v>20.653069486355911</v>
      </c>
      <c r="R3715" s="8">
        <f>IF(E3714&lt;&gt;E3715,SUM($Q$4:Q3715)-SUM($R$3:R3714),0)</f>
        <v>0</v>
      </c>
      <c r="S3715" s="6">
        <f>IF(B3715&gt;0,SUM($R$4:R3715)-SUM($S$3:S3714),0)</f>
        <v>0</v>
      </c>
    </row>
    <row r="3716" spans="1:19">
      <c r="A3716">
        <f>IF(E3715&lt;&gt;E3716,COUNTIF($A$4:A3715,"&lt;&gt;0")+1,0)</f>
        <v>0</v>
      </c>
      <c r="B3716">
        <f>IF(A3716&lt;&gt;0,IF(MOD(A3716,3)=0,COUNTIF($B$4:B3715,"&lt;&gt;0")+1,0),0)</f>
        <v>0</v>
      </c>
      <c r="C3716" s="9">
        <f>'Dash Board'!$C$12+COUNT('Daily reducing balance'!$F$4:F3715)</f>
        <v>45442</v>
      </c>
      <c r="D3716">
        <f t="shared" si="406"/>
        <v>2024</v>
      </c>
      <c r="E3716">
        <f t="shared" si="407"/>
        <v>5</v>
      </c>
      <c r="F3716">
        <f>DAY('Dash Board'!$C$12+COUNT('Daily reducing balance'!$F$4:F3715))</f>
        <v>30</v>
      </c>
      <c r="G3716" s="8">
        <f t="shared" si="408"/>
        <v>150701.97492670285</v>
      </c>
      <c r="H3716" s="6">
        <f>G3716*'Dash Board'!$C$11/365</f>
        <v>43.352622924119999</v>
      </c>
      <c r="I3716" s="6">
        <f>H3716*'Dash Board'!$C$18/'Dash Board'!$C$11</f>
        <v>20.644106154342857</v>
      </c>
      <c r="J3716" s="6">
        <f>(G3716&gt;1)*PMT('Dash Board'!$C$11/365,$U$4,-'Dash Board'!$C$19)</f>
        <v>108.80376961660664</v>
      </c>
      <c r="K3716" s="6">
        <f t="shared" si="403"/>
        <v>0</v>
      </c>
      <c r="L3716" s="8">
        <f t="shared" si="404"/>
        <v>150636.52378001035</v>
      </c>
      <c r="N3716" s="8">
        <f t="shared" si="409"/>
        <v>88.159663462263779</v>
      </c>
      <c r="O3716" s="8">
        <f>IF(E3715&lt;&gt;E3716,SUM($N$4:N3716)-SUM($O$3:O3715),0)</f>
        <v>0</v>
      </c>
      <c r="P3716" s="6">
        <f>IF(B3716&gt;0,SUM($O$4:O3716)-SUM($P$3:P3715),0)</f>
        <v>0</v>
      </c>
      <c r="Q3716" s="6">
        <f t="shared" si="405"/>
        <v>20.644106154342857</v>
      </c>
      <c r="R3716" s="8">
        <f>IF(E3715&lt;&gt;E3716,SUM($Q$4:Q3716)-SUM($R$3:R3715),0)</f>
        <v>0</v>
      </c>
      <c r="S3716" s="6">
        <f>IF(B3716&gt;0,SUM($R$4:R3716)-SUM($S$3:S3715),0)</f>
        <v>0</v>
      </c>
    </row>
    <row r="3717" spans="1:19">
      <c r="A3717">
        <f>IF(E3716&lt;&gt;E3717,COUNTIF($A$4:A3716,"&lt;&gt;0")+1,0)</f>
        <v>0</v>
      </c>
      <c r="B3717">
        <f>IF(A3717&lt;&gt;0,IF(MOD(A3717,3)=0,COUNTIF($B$4:B3716,"&lt;&gt;0")+1,0),0)</f>
        <v>0</v>
      </c>
      <c r="C3717" s="9">
        <f>'Dash Board'!$C$12+COUNT('Daily reducing balance'!$F$4:F3716)</f>
        <v>45443</v>
      </c>
      <c r="D3717">
        <f t="shared" si="406"/>
        <v>2024</v>
      </c>
      <c r="E3717">
        <f t="shared" si="407"/>
        <v>5</v>
      </c>
      <c r="F3717">
        <f>DAY('Dash Board'!$C$12+COUNT('Daily reducing balance'!$F$4:F3716))</f>
        <v>31</v>
      </c>
      <c r="G3717" s="8">
        <f t="shared" si="408"/>
        <v>150636.52378001035</v>
      </c>
      <c r="H3717" s="6">
        <f>G3717*'Dash Board'!$C$11/365</f>
        <v>43.333794512057771</v>
      </c>
      <c r="I3717" s="6">
        <f>H3717*'Dash Board'!$C$18/'Dash Board'!$C$11</f>
        <v>20.635140243837036</v>
      </c>
      <c r="J3717" s="6">
        <f>(G3717&gt;1)*PMT('Dash Board'!$C$11/365,$U$4,-'Dash Board'!$C$19)</f>
        <v>108.80376961660664</v>
      </c>
      <c r="K3717" s="6">
        <f t="shared" ref="K3717:K3780" si="410">IF(F3717=1,SUMIFS($J$4:$J$7308,$D$4:$D$7308,"="&amp;YEAR(C3717),$E$4:$E$7308,"="&amp;MONTH(C3717)),0)</f>
        <v>0</v>
      </c>
      <c r="L3717" s="8">
        <f t="shared" ref="L3717:L3780" si="411">IF(G3717+H3717-J3717&lt;0,0,G3717+H3717-J3717)</f>
        <v>150571.05380490579</v>
      </c>
      <c r="N3717" s="8">
        <f t="shared" si="409"/>
        <v>88.168629372769601</v>
      </c>
      <c r="O3717" s="8">
        <f>IF(E3716&lt;&gt;E3717,SUM($N$4:N3717)-SUM($O$3:O3716),0)</f>
        <v>0</v>
      </c>
      <c r="P3717" s="6">
        <f>IF(B3717&gt;0,SUM($O$4:O3717)-SUM($P$3:P3716),0)</f>
        <v>0</v>
      </c>
      <c r="Q3717" s="6">
        <f t="shared" ref="Q3717:Q3780" si="412">I3717</f>
        <v>20.635140243837036</v>
      </c>
      <c r="R3717" s="8">
        <f>IF(E3716&lt;&gt;E3717,SUM($Q$4:Q3717)-SUM($R$3:R3716),0)</f>
        <v>0</v>
      </c>
      <c r="S3717" s="6">
        <f>IF(B3717&gt;0,SUM($R$4:R3717)-SUM($S$3:S3716),0)</f>
        <v>0</v>
      </c>
    </row>
    <row r="3718" spans="1:19">
      <c r="A3718">
        <f>IF(E3717&lt;&gt;E3718,COUNTIF($A$4:A3717,"&lt;&gt;0")+1,0)</f>
        <v>122</v>
      </c>
      <c r="B3718">
        <f>IF(A3718&lt;&gt;0,IF(MOD(A3718,3)=0,COUNTIF($B$4:B3717,"&lt;&gt;0")+1,0),0)</f>
        <v>0</v>
      </c>
      <c r="C3718" s="9">
        <f>'Dash Board'!$C$12+COUNT('Daily reducing balance'!$F$4:F3717)</f>
        <v>45444</v>
      </c>
      <c r="D3718">
        <f t="shared" si="406"/>
        <v>2024</v>
      </c>
      <c r="E3718">
        <f t="shared" si="407"/>
        <v>6</v>
      </c>
      <c r="F3718">
        <f>DAY('Dash Board'!$C$12+COUNT('Daily reducing balance'!$F$4:F3717))</f>
        <v>1</v>
      </c>
      <c r="G3718" s="8">
        <f t="shared" si="408"/>
        <v>150571.05380490579</v>
      </c>
      <c r="H3718" s="6">
        <f>G3718*'Dash Board'!$C$11/365</f>
        <v>43.314960683603033</v>
      </c>
      <c r="I3718" s="6">
        <f>H3718*'Dash Board'!$C$18/'Dash Board'!$C$11</f>
        <v>20.626171754096685</v>
      </c>
      <c r="J3718" s="6">
        <f>(G3718&gt;1)*PMT('Dash Board'!$C$11/365,$U$4,-'Dash Board'!$C$19)</f>
        <v>108.80376961660664</v>
      </c>
      <c r="K3718" s="6">
        <f t="shared" si="410"/>
        <v>3264.1130884981981</v>
      </c>
      <c r="L3718" s="8">
        <f t="shared" si="411"/>
        <v>150505.56499597279</v>
      </c>
      <c r="N3718" s="8">
        <f t="shared" si="409"/>
        <v>88.177597862509955</v>
      </c>
      <c r="O3718" s="8">
        <f>IF(E3717&lt;&gt;E3718,SUM($N$4:N3718)-SUM($O$3:O3717),0)</f>
        <v>2729.3467563645099</v>
      </c>
      <c r="P3718" s="6">
        <f>IF(B3718&gt;0,SUM($O$4:O3718)-SUM($P$3:P3717),0)</f>
        <v>0</v>
      </c>
      <c r="Q3718" s="6">
        <f t="shared" si="412"/>
        <v>20.626171754096685</v>
      </c>
      <c r="R3718" s="8">
        <f>IF(E3717&lt;&gt;E3718,SUM($Q$4:Q3718)-SUM($R$3:R3717),0)</f>
        <v>643.57010175024334</v>
      </c>
      <c r="S3718" s="6">
        <f>IF(B3718&gt;0,SUM($R$4:R3718)-SUM($S$3:S3717),0)</f>
        <v>0</v>
      </c>
    </row>
    <row r="3719" spans="1:19">
      <c r="A3719">
        <f>IF(E3718&lt;&gt;E3719,COUNTIF($A$4:A3718,"&lt;&gt;0")+1,0)</f>
        <v>0</v>
      </c>
      <c r="B3719">
        <f>IF(A3719&lt;&gt;0,IF(MOD(A3719,3)=0,COUNTIF($B$4:B3718,"&lt;&gt;0")+1,0),0)</f>
        <v>0</v>
      </c>
      <c r="C3719" s="9">
        <f>'Dash Board'!$C$12+COUNT('Daily reducing balance'!$F$4:F3718)</f>
        <v>45445</v>
      </c>
      <c r="D3719">
        <f t="shared" si="406"/>
        <v>2024</v>
      </c>
      <c r="E3719">
        <f t="shared" si="407"/>
        <v>6</v>
      </c>
      <c r="F3719">
        <f>DAY('Dash Board'!$C$12+COUNT('Daily reducing balance'!$F$4:F3718))</f>
        <v>2</v>
      </c>
      <c r="G3719" s="8">
        <f t="shared" si="408"/>
        <v>150505.56499597279</v>
      </c>
      <c r="H3719" s="6">
        <f>G3719*'Dash Board'!$C$11/365</f>
        <v>43.296121437197655</v>
      </c>
      <c r="I3719" s="6">
        <f>H3719*'Dash Board'!$C$18/'Dash Board'!$C$11</f>
        <v>20.617200684379839</v>
      </c>
      <c r="J3719" s="6">
        <f>(G3719&gt;1)*PMT('Dash Board'!$C$11/365,$U$4,-'Dash Board'!$C$19)</f>
        <v>108.80376961660664</v>
      </c>
      <c r="K3719" s="6">
        <f t="shared" si="410"/>
        <v>0</v>
      </c>
      <c r="L3719" s="8">
        <f t="shared" si="411"/>
        <v>150440.05734779336</v>
      </c>
      <c r="N3719" s="8">
        <f t="shared" si="409"/>
        <v>88.186568932226805</v>
      </c>
      <c r="O3719" s="8">
        <f>IF(E3718&lt;&gt;E3719,SUM($N$4:N3719)-SUM($O$3:O3718),0)</f>
        <v>0</v>
      </c>
      <c r="P3719" s="6">
        <f>IF(B3719&gt;0,SUM($O$4:O3719)-SUM($P$3:P3718),0)</f>
        <v>0</v>
      </c>
      <c r="Q3719" s="6">
        <f t="shared" si="412"/>
        <v>20.617200684379839</v>
      </c>
      <c r="R3719" s="8">
        <f>IF(E3718&lt;&gt;E3719,SUM($Q$4:Q3719)-SUM($R$3:R3718),0)</f>
        <v>0</v>
      </c>
      <c r="S3719" s="6">
        <f>IF(B3719&gt;0,SUM($R$4:R3719)-SUM($S$3:S3718),0)</f>
        <v>0</v>
      </c>
    </row>
    <row r="3720" spans="1:19">
      <c r="A3720">
        <f>IF(E3719&lt;&gt;E3720,COUNTIF($A$4:A3719,"&lt;&gt;0")+1,0)</f>
        <v>0</v>
      </c>
      <c r="B3720">
        <f>IF(A3720&lt;&gt;0,IF(MOD(A3720,3)=0,COUNTIF($B$4:B3719,"&lt;&gt;0")+1,0),0)</f>
        <v>0</v>
      </c>
      <c r="C3720" s="9">
        <f>'Dash Board'!$C$12+COUNT('Daily reducing balance'!$F$4:F3719)</f>
        <v>45446</v>
      </c>
      <c r="D3720">
        <f t="shared" si="406"/>
        <v>2024</v>
      </c>
      <c r="E3720">
        <f t="shared" si="407"/>
        <v>6</v>
      </c>
      <c r="F3720">
        <f>DAY('Dash Board'!$C$12+COUNT('Daily reducing balance'!$F$4:F3719))</f>
        <v>3</v>
      </c>
      <c r="G3720" s="8">
        <f t="shared" si="408"/>
        <v>150440.05734779336</v>
      </c>
      <c r="H3720" s="6">
        <f>G3720*'Dash Board'!$C$11/365</f>
        <v>43.27727677128302</v>
      </c>
      <c r="I3720" s="6">
        <f>H3720*'Dash Board'!$C$18/'Dash Board'!$C$11</f>
        <v>20.608227033944296</v>
      </c>
      <c r="J3720" s="6">
        <f>(G3720&gt;1)*PMT('Dash Board'!$C$11/365,$U$4,-'Dash Board'!$C$19)</f>
        <v>108.80376961660664</v>
      </c>
      <c r="K3720" s="6">
        <f t="shared" si="410"/>
        <v>0</v>
      </c>
      <c r="L3720" s="8">
        <f t="shared" si="411"/>
        <v>150374.53085494804</v>
      </c>
      <c r="N3720" s="8">
        <f t="shared" si="409"/>
        <v>88.195542582662341</v>
      </c>
      <c r="O3720" s="8">
        <f>IF(E3719&lt;&gt;E3720,SUM($N$4:N3720)-SUM($O$3:O3719),0)</f>
        <v>0</v>
      </c>
      <c r="P3720" s="6">
        <f>IF(B3720&gt;0,SUM($O$4:O3720)-SUM($P$3:P3719),0)</f>
        <v>0</v>
      </c>
      <c r="Q3720" s="6">
        <f t="shared" si="412"/>
        <v>20.608227033944296</v>
      </c>
      <c r="R3720" s="8">
        <f>IF(E3719&lt;&gt;E3720,SUM($Q$4:Q3720)-SUM($R$3:R3719),0)</f>
        <v>0</v>
      </c>
      <c r="S3720" s="6">
        <f>IF(B3720&gt;0,SUM($R$4:R3720)-SUM($S$3:S3719),0)</f>
        <v>0</v>
      </c>
    </row>
    <row r="3721" spans="1:19">
      <c r="A3721">
        <f>IF(E3720&lt;&gt;E3721,COUNTIF($A$4:A3720,"&lt;&gt;0")+1,0)</f>
        <v>0</v>
      </c>
      <c r="B3721">
        <f>IF(A3721&lt;&gt;0,IF(MOD(A3721,3)=0,COUNTIF($B$4:B3720,"&lt;&gt;0")+1,0),0)</f>
        <v>0</v>
      </c>
      <c r="C3721" s="9">
        <f>'Dash Board'!$C$12+COUNT('Daily reducing balance'!$F$4:F3720)</f>
        <v>45447</v>
      </c>
      <c r="D3721">
        <f t="shared" si="406"/>
        <v>2024</v>
      </c>
      <c r="E3721">
        <f t="shared" si="407"/>
        <v>6</v>
      </c>
      <c r="F3721">
        <f>DAY('Dash Board'!$C$12+COUNT('Daily reducing balance'!$F$4:F3720))</f>
        <v>4</v>
      </c>
      <c r="G3721" s="8">
        <f t="shared" si="408"/>
        <v>150374.53085494804</v>
      </c>
      <c r="H3721" s="6">
        <f>G3721*'Dash Board'!$C$11/365</f>
        <v>43.258426684300119</v>
      </c>
      <c r="I3721" s="6">
        <f>H3721*'Dash Board'!$C$18/'Dash Board'!$C$11</f>
        <v>20.599250802047678</v>
      </c>
      <c r="J3721" s="6">
        <f>(G3721&gt;1)*PMT('Dash Board'!$C$11/365,$U$4,-'Dash Board'!$C$19)</f>
        <v>108.80376961660664</v>
      </c>
      <c r="K3721" s="6">
        <f t="shared" si="410"/>
        <v>0</v>
      </c>
      <c r="L3721" s="8">
        <f t="shared" si="411"/>
        <v>150308.98551201573</v>
      </c>
      <c r="N3721" s="8">
        <f t="shared" si="409"/>
        <v>88.204518814558966</v>
      </c>
      <c r="O3721" s="8">
        <f>IF(E3720&lt;&gt;E3721,SUM($N$4:N3721)-SUM($O$3:O3720),0)</f>
        <v>0</v>
      </c>
      <c r="P3721" s="6">
        <f>IF(B3721&gt;0,SUM($O$4:O3721)-SUM($P$3:P3720),0)</f>
        <v>0</v>
      </c>
      <c r="Q3721" s="6">
        <f t="shared" si="412"/>
        <v>20.599250802047678</v>
      </c>
      <c r="R3721" s="8">
        <f>IF(E3720&lt;&gt;E3721,SUM($Q$4:Q3721)-SUM($R$3:R3720),0)</f>
        <v>0</v>
      </c>
      <c r="S3721" s="6">
        <f>IF(B3721&gt;0,SUM($R$4:R3721)-SUM($S$3:S3720),0)</f>
        <v>0</v>
      </c>
    </row>
    <row r="3722" spans="1:19">
      <c r="A3722">
        <f>IF(E3721&lt;&gt;E3722,COUNTIF($A$4:A3721,"&lt;&gt;0")+1,0)</f>
        <v>0</v>
      </c>
      <c r="B3722">
        <f>IF(A3722&lt;&gt;0,IF(MOD(A3722,3)=0,COUNTIF($B$4:B3721,"&lt;&gt;0")+1,0),0)</f>
        <v>0</v>
      </c>
      <c r="C3722" s="9">
        <f>'Dash Board'!$C$12+COUNT('Daily reducing balance'!$F$4:F3721)</f>
        <v>45448</v>
      </c>
      <c r="D3722">
        <f t="shared" si="406"/>
        <v>2024</v>
      </c>
      <c r="E3722">
        <f t="shared" si="407"/>
        <v>6</v>
      </c>
      <c r="F3722">
        <f>DAY('Dash Board'!$C$12+COUNT('Daily reducing balance'!$F$4:F3721))</f>
        <v>5</v>
      </c>
      <c r="G3722" s="8">
        <f t="shared" si="408"/>
        <v>150308.98551201573</v>
      </c>
      <c r="H3722" s="6">
        <f>G3722*'Dash Board'!$C$11/365</f>
        <v>43.239571174689459</v>
      </c>
      <c r="I3722" s="6">
        <f>H3722*'Dash Board'!$C$18/'Dash Board'!$C$11</f>
        <v>20.590271987947361</v>
      </c>
      <c r="J3722" s="6">
        <f>(G3722&gt;1)*PMT('Dash Board'!$C$11/365,$U$4,-'Dash Board'!$C$19)</f>
        <v>108.80376961660664</v>
      </c>
      <c r="K3722" s="6">
        <f t="shared" si="410"/>
        <v>0</v>
      </c>
      <c r="L3722" s="8">
        <f t="shared" si="411"/>
        <v>150243.42131357381</v>
      </c>
      <c r="N3722" s="8">
        <f t="shared" si="409"/>
        <v>88.213497628659283</v>
      </c>
      <c r="O3722" s="8">
        <f>IF(E3721&lt;&gt;E3722,SUM($N$4:N3722)-SUM($O$3:O3721),0)</f>
        <v>0</v>
      </c>
      <c r="P3722" s="6">
        <f>IF(B3722&gt;0,SUM($O$4:O3722)-SUM($P$3:P3721),0)</f>
        <v>0</v>
      </c>
      <c r="Q3722" s="6">
        <f t="shared" si="412"/>
        <v>20.590271987947361</v>
      </c>
      <c r="R3722" s="8">
        <f>IF(E3721&lt;&gt;E3722,SUM($Q$4:Q3722)-SUM($R$3:R3721),0)</f>
        <v>0</v>
      </c>
      <c r="S3722" s="6">
        <f>IF(B3722&gt;0,SUM($R$4:R3722)-SUM($S$3:S3721),0)</f>
        <v>0</v>
      </c>
    </row>
    <row r="3723" spans="1:19">
      <c r="A3723">
        <f>IF(E3722&lt;&gt;E3723,COUNTIF($A$4:A3722,"&lt;&gt;0")+1,0)</f>
        <v>0</v>
      </c>
      <c r="B3723">
        <f>IF(A3723&lt;&gt;0,IF(MOD(A3723,3)=0,COUNTIF($B$4:B3722,"&lt;&gt;0")+1,0),0)</f>
        <v>0</v>
      </c>
      <c r="C3723" s="9">
        <f>'Dash Board'!$C$12+COUNT('Daily reducing balance'!$F$4:F3722)</f>
        <v>45449</v>
      </c>
      <c r="D3723">
        <f t="shared" si="406"/>
        <v>2024</v>
      </c>
      <c r="E3723">
        <f t="shared" si="407"/>
        <v>6</v>
      </c>
      <c r="F3723">
        <f>DAY('Dash Board'!$C$12+COUNT('Daily reducing balance'!$F$4:F3722))</f>
        <v>6</v>
      </c>
      <c r="G3723" s="8">
        <f t="shared" si="408"/>
        <v>150243.42131357381</v>
      </c>
      <c r="H3723" s="6">
        <f>G3723*'Dash Board'!$C$11/365</f>
        <v>43.220710240891094</v>
      </c>
      <c r="I3723" s="6">
        <f>H3723*'Dash Board'!$C$18/'Dash Board'!$C$11</f>
        <v>20.581290590900522</v>
      </c>
      <c r="J3723" s="6">
        <f>(G3723&gt;1)*PMT('Dash Board'!$C$11/365,$U$4,-'Dash Board'!$C$19)</f>
        <v>108.80376961660664</v>
      </c>
      <c r="K3723" s="6">
        <f t="shared" si="410"/>
        <v>0</v>
      </c>
      <c r="L3723" s="8">
        <f t="shared" si="411"/>
        <v>150177.83825419808</v>
      </c>
      <c r="N3723" s="8">
        <f t="shared" si="409"/>
        <v>88.222479025706122</v>
      </c>
      <c r="O3723" s="8">
        <f>IF(E3722&lt;&gt;E3723,SUM($N$4:N3723)-SUM($O$3:O3722),0)</f>
        <v>0</v>
      </c>
      <c r="P3723" s="6">
        <f>IF(B3723&gt;0,SUM($O$4:O3723)-SUM($P$3:P3722),0)</f>
        <v>0</v>
      </c>
      <c r="Q3723" s="6">
        <f t="shared" si="412"/>
        <v>20.581290590900522</v>
      </c>
      <c r="R3723" s="8">
        <f>IF(E3722&lt;&gt;E3723,SUM($Q$4:Q3723)-SUM($R$3:R3722),0)</f>
        <v>0</v>
      </c>
      <c r="S3723" s="6">
        <f>IF(B3723&gt;0,SUM($R$4:R3723)-SUM($S$3:S3722),0)</f>
        <v>0</v>
      </c>
    </row>
    <row r="3724" spans="1:19">
      <c r="A3724">
        <f>IF(E3723&lt;&gt;E3724,COUNTIF($A$4:A3723,"&lt;&gt;0")+1,0)</f>
        <v>0</v>
      </c>
      <c r="B3724">
        <f>IF(A3724&lt;&gt;0,IF(MOD(A3724,3)=0,COUNTIF($B$4:B3723,"&lt;&gt;0")+1,0),0)</f>
        <v>0</v>
      </c>
      <c r="C3724" s="9">
        <f>'Dash Board'!$C$12+COUNT('Daily reducing balance'!$F$4:F3723)</f>
        <v>45450</v>
      </c>
      <c r="D3724">
        <f t="shared" si="406"/>
        <v>2024</v>
      </c>
      <c r="E3724">
        <f t="shared" si="407"/>
        <v>6</v>
      </c>
      <c r="F3724">
        <f>DAY('Dash Board'!$C$12+COUNT('Daily reducing balance'!$F$4:F3723))</f>
        <v>7</v>
      </c>
      <c r="G3724" s="8">
        <f t="shared" si="408"/>
        <v>150177.83825419808</v>
      </c>
      <c r="H3724" s="6">
        <f>G3724*'Dash Board'!$C$11/365</f>
        <v>43.201843881344651</v>
      </c>
      <c r="I3724" s="6">
        <f>H3724*'Dash Board'!$C$18/'Dash Board'!$C$11</f>
        <v>20.572306610164119</v>
      </c>
      <c r="J3724" s="6">
        <f>(G3724&gt;1)*PMT('Dash Board'!$C$11/365,$U$4,-'Dash Board'!$C$19)</f>
        <v>108.80376961660664</v>
      </c>
      <c r="K3724" s="6">
        <f t="shared" si="410"/>
        <v>0</v>
      </c>
      <c r="L3724" s="8">
        <f t="shared" si="411"/>
        <v>150112.23632846281</v>
      </c>
      <c r="N3724" s="8">
        <f t="shared" si="409"/>
        <v>88.231463006442524</v>
      </c>
      <c r="O3724" s="8">
        <f>IF(E3723&lt;&gt;E3724,SUM($N$4:N3724)-SUM($O$3:O3723),0)</f>
        <v>0</v>
      </c>
      <c r="P3724" s="6">
        <f>IF(B3724&gt;0,SUM($O$4:O3724)-SUM($P$3:P3723),0)</f>
        <v>0</v>
      </c>
      <c r="Q3724" s="6">
        <f t="shared" si="412"/>
        <v>20.572306610164119</v>
      </c>
      <c r="R3724" s="8">
        <f>IF(E3723&lt;&gt;E3724,SUM($Q$4:Q3724)-SUM($R$3:R3723),0)</f>
        <v>0</v>
      </c>
      <c r="S3724" s="6">
        <f>IF(B3724&gt;0,SUM($R$4:R3724)-SUM($S$3:S3723),0)</f>
        <v>0</v>
      </c>
    </row>
    <row r="3725" spans="1:19">
      <c r="A3725">
        <f>IF(E3724&lt;&gt;E3725,COUNTIF($A$4:A3724,"&lt;&gt;0")+1,0)</f>
        <v>0</v>
      </c>
      <c r="B3725">
        <f>IF(A3725&lt;&gt;0,IF(MOD(A3725,3)=0,COUNTIF($B$4:B3724,"&lt;&gt;0")+1,0),0)</f>
        <v>0</v>
      </c>
      <c r="C3725" s="9">
        <f>'Dash Board'!$C$12+COUNT('Daily reducing balance'!$F$4:F3724)</f>
        <v>45451</v>
      </c>
      <c r="D3725">
        <f t="shared" si="406"/>
        <v>2024</v>
      </c>
      <c r="E3725">
        <f t="shared" si="407"/>
        <v>6</v>
      </c>
      <c r="F3725">
        <f>DAY('Dash Board'!$C$12+COUNT('Daily reducing balance'!$F$4:F3724))</f>
        <v>8</v>
      </c>
      <c r="G3725" s="8">
        <f t="shared" si="408"/>
        <v>150112.23632846281</v>
      </c>
      <c r="H3725" s="6">
        <f>G3725*'Dash Board'!$C$11/365</f>
        <v>43.182972094489301</v>
      </c>
      <c r="I3725" s="6">
        <f>H3725*'Dash Board'!$C$18/'Dash Board'!$C$11</f>
        <v>20.563320044994907</v>
      </c>
      <c r="J3725" s="6">
        <f>(G3725&gt;1)*PMT('Dash Board'!$C$11/365,$U$4,-'Dash Board'!$C$19)</f>
        <v>108.80376961660664</v>
      </c>
      <c r="K3725" s="6">
        <f t="shared" si="410"/>
        <v>0</v>
      </c>
      <c r="L3725" s="8">
        <f t="shared" si="411"/>
        <v>150046.61553094067</v>
      </c>
      <c r="N3725" s="8">
        <f t="shared" si="409"/>
        <v>88.240449571611734</v>
      </c>
      <c r="O3725" s="8">
        <f>IF(E3724&lt;&gt;E3725,SUM($N$4:N3725)-SUM($O$3:O3724),0)</f>
        <v>0</v>
      </c>
      <c r="P3725" s="6">
        <f>IF(B3725&gt;0,SUM($O$4:O3725)-SUM($P$3:P3724),0)</f>
        <v>0</v>
      </c>
      <c r="Q3725" s="6">
        <f t="shared" si="412"/>
        <v>20.563320044994907</v>
      </c>
      <c r="R3725" s="8">
        <f>IF(E3724&lt;&gt;E3725,SUM($Q$4:Q3725)-SUM($R$3:R3724),0)</f>
        <v>0</v>
      </c>
      <c r="S3725" s="6">
        <f>IF(B3725&gt;0,SUM($R$4:R3725)-SUM($S$3:S3724),0)</f>
        <v>0</v>
      </c>
    </row>
    <row r="3726" spans="1:19">
      <c r="A3726">
        <f>IF(E3725&lt;&gt;E3726,COUNTIF($A$4:A3725,"&lt;&gt;0")+1,0)</f>
        <v>0</v>
      </c>
      <c r="B3726">
        <f>IF(A3726&lt;&gt;0,IF(MOD(A3726,3)=0,COUNTIF($B$4:B3725,"&lt;&gt;0")+1,0),0)</f>
        <v>0</v>
      </c>
      <c r="C3726" s="9">
        <f>'Dash Board'!$C$12+COUNT('Daily reducing balance'!$F$4:F3725)</f>
        <v>45452</v>
      </c>
      <c r="D3726">
        <f t="shared" si="406"/>
        <v>2024</v>
      </c>
      <c r="E3726">
        <f t="shared" si="407"/>
        <v>6</v>
      </c>
      <c r="F3726">
        <f>DAY('Dash Board'!$C$12+COUNT('Daily reducing balance'!$F$4:F3725))</f>
        <v>9</v>
      </c>
      <c r="G3726" s="8">
        <f t="shared" si="408"/>
        <v>150046.61553094067</v>
      </c>
      <c r="H3726" s="6">
        <f>G3726*'Dash Board'!$C$11/365</f>
        <v>43.164094878763756</v>
      </c>
      <c r="I3726" s="6">
        <f>H3726*'Dash Board'!$C$18/'Dash Board'!$C$11</f>
        <v>20.554330894649411</v>
      </c>
      <c r="J3726" s="6">
        <f>(G3726&gt;1)*PMT('Dash Board'!$C$11/365,$U$4,-'Dash Board'!$C$19)</f>
        <v>108.80376961660664</v>
      </c>
      <c r="K3726" s="6">
        <f t="shared" si="410"/>
        <v>0</v>
      </c>
      <c r="L3726" s="8">
        <f t="shared" si="411"/>
        <v>149980.97585620283</v>
      </c>
      <c r="N3726" s="8">
        <f t="shared" si="409"/>
        <v>88.249438721957233</v>
      </c>
      <c r="O3726" s="8">
        <f>IF(E3725&lt;&gt;E3726,SUM($N$4:N3726)-SUM($O$3:O3725),0)</f>
        <v>0</v>
      </c>
      <c r="P3726" s="6">
        <f>IF(B3726&gt;0,SUM($O$4:O3726)-SUM($P$3:P3725),0)</f>
        <v>0</v>
      </c>
      <c r="Q3726" s="6">
        <f t="shared" si="412"/>
        <v>20.554330894649411</v>
      </c>
      <c r="R3726" s="8">
        <f>IF(E3725&lt;&gt;E3726,SUM($Q$4:Q3726)-SUM($R$3:R3725),0)</f>
        <v>0</v>
      </c>
      <c r="S3726" s="6">
        <f>IF(B3726&gt;0,SUM($R$4:R3726)-SUM($S$3:S3725),0)</f>
        <v>0</v>
      </c>
    </row>
    <row r="3727" spans="1:19">
      <c r="A3727">
        <f>IF(E3726&lt;&gt;E3727,COUNTIF($A$4:A3726,"&lt;&gt;0")+1,0)</f>
        <v>0</v>
      </c>
      <c r="B3727">
        <f>IF(A3727&lt;&gt;0,IF(MOD(A3727,3)=0,COUNTIF($B$4:B3726,"&lt;&gt;0")+1,0),0)</f>
        <v>0</v>
      </c>
      <c r="C3727" s="9">
        <f>'Dash Board'!$C$12+COUNT('Daily reducing balance'!$F$4:F3726)</f>
        <v>45453</v>
      </c>
      <c r="D3727">
        <f t="shared" si="406"/>
        <v>2024</v>
      </c>
      <c r="E3727">
        <f t="shared" si="407"/>
        <v>6</v>
      </c>
      <c r="F3727">
        <f>DAY('Dash Board'!$C$12+COUNT('Daily reducing balance'!$F$4:F3726))</f>
        <v>10</v>
      </c>
      <c r="G3727" s="8">
        <f t="shared" si="408"/>
        <v>149980.97585620283</v>
      </c>
      <c r="H3727" s="6">
        <f>G3727*'Dash Board'!$C$11/365</f>
        <v>43.145212232606291</v>
      </c>
      <c r="I3727" s="6">
        <f>H3727*'Dash Board'!$C$18/'Dash Board'!$C$11</f>
        <v>20.54533915838395</v>
      </c>
      <c r="J3727" s="6">
        <f>(G3727&gt;1)*PMT('Dash Board'!$C$11/365,$U$4,-'Dash Board'!$C$19)</f>
        <v>108.80376961660664</v>
      </c>
      <c r="K3727" s="6">
        <f t="shared" si="410"/>
        <v>0</v>
      </c>
      <c r="L3727" s="8">
        <f t="shared" si="411"/>
        <v>149915.31729881882</v>
      </c>
      <c r="N3727" s="8">
        <f t="shared" si="409"/>
        <v>88.258430458222691</v>
      </c>
      <c r="O3727" s="8">
        <f>IF(E3726&lt;&gt;E3727,SUM($N$4:N3727)-SUM($O$3:O3726),0)</f>
        <v>0</v>
      </c>
      <c r="P3727" s="6">
        <f>IF(B3727&gt;0,SUM($O$4:O3727)-SUM($P$3:P3726),0)</f>
        <v>0</v>
      </c>
      <c r="Q3727" s="6">
        <f t="shared" si="412"/>
        <v>20.54533915838395</v>
      </c>
      <c r="R3727" s="8">
        <f>IF(E3726&lt;&gt;E3727,SUM($Q$4:Q3727)-SUM($R$3:R3726),0)</f>
        <v>0</v>
      </c>
      <c r="S3727" s="6">
        <f>IF(B3727&gt;0,SUM($R$4:R3727)-SUM($S$3:S3726),0)</f>
        <v>0</v>
      </c>
    </row>
    <row r="3728" spans="1:19">
      <c r="A3728">
        <f>IF(E3727&lt;&gt;E3728,COUNTIF($A$4:A3727,"&lt;&gt;0")+1,0)</f>
        <v>0</v>
      </c>
      <c r="B3728">
        <f>IF(A3728&lt;&gt;0,IF(MOD(A3728,3)=0,COUNTIF($B$4:B3727,"&lt;&gt;0")+1,0),0)</f>
        <v>0</v>
      </c>
      <c r="C3728" s="9">
        <f>'Dash Board'!$C$12+COUNT('Daily reducing balance'!$F$4:F3727)</f>
        <v>45454</v>
      </c>
      <c r="D3728">
        <f t="shared" si="406"/>
        <v>2024</v>
      </c>
      <c r="E3728">
        <f t="shared" si="407"/>
        <v>6</v>
      </c>
      <c r="F3728">
        <f>DAY('Dash Board'!$C$12+COUNT('Daily reducing balance'!$F$4:F3727))</f>
        <v>11</v>
      </c>
      <c r="G3728" s="8">
        <f t="shared" si="408"/>
        <v>149915.31729881882</v>
      </c>
      <c r="H3728" s="6">
        <f>G3728*'Dash Board'!$C$11/365</f>
        <v>43.126324154454728</v>
      </c>
      <c r="I3728" s="6">
        <f>H3728*'Dash Board'!$C$18/'Dash Board'!$C$11</f>
        <v>20.536344835454635</v>
      </c>
      <c r="J3728" s="6">
        <f>(G3728&gt;1)*PMT('Dash Board'!$C$11/365,$U$4,-'Dash Board'!$C$19)</f>
        <v>108.80376961660664</v>
      </c>
      <c r="K3728" s="6">
        <f t="shared" si="410"/>
        <v>0</v>
      </c>
      <c r="L3728" s="8">
        <f t="shared" si="411"/>
        <v>149849.63985335667</v>
      </c>
      <c r="N3728" s="8">
        <f t="shared" si="409"/>
        <v>88.267424781152016</v>
      </c>
      <c r="O3728" s="8">
        <f>IF(E3727&lt;&gt;E3728,SUM($N$4:N3728)-SUM($O$3:O3727),0)</f>
        <v>0</v>
      </c>
      <c r="P3728" s="6">
        <f>IF(B3728&gt;0,SUM($O$4:O3728)-SUM($P$3:P3727),0)</f>
        <v>0</v>
      </c>
      <c r="Q3728" s="6">
        <f t="shared" si="412"/>
        <v>20.536344835454635</v>
      </c>
      <c r="R3728" s="8">
        <f>IF(E3727&lt;&gt;E3728,SUM($Q$4:Q3728)-SUM($R$3:R3727),0)</f>
        <v>0</v>
      </c>
      <c r="S3728" s="6">
        <f>IF(B3728&gt;0,SUM($R$4:R3728)-SUM($S$3:S3727),0)</f>
        <v>0</v>
      </c>
    </row>
    <row r="3729" spans="1:19">
      <c r="A3729">
        <f>IF(E3728&lt;&gt;E3729,COUNTIF($A$4:A3728,"&lt;&gt;0")+1,0)</f>
        <v>0</v>
      </c>
      <c r="B3729">
        <f>IF(A3729&lt;&gt;0,IF(MOD(A3729,3)=0,COUNTIF($B$4:B3728,"&lt;&gt;0")+1,0),0)</f>
        <v>0</v>
      </c>
      <c r="C3729" s="9">
        <f>'Dash Board'!$C$12+COUNT('Daily reducing balance'!$F$4:F3728)</f>
        <v>45455</v>
      </c>
      <c r="D3729">
        <f t="shared" si="406"/>
        <v>2024</v>
      </c>
      <c r="E3729">
        <f t="shared" si="407"/>
        <v>6</v>
      </c>
      <c r="F3729">
        <f>DAY('Dash Board'!$C$12+COUNT('Daily reducing balance'!$F$4:F3728))</f>
        <v>12</v>
      </c>
      <c r="G3729" s="8">
        <f t="shared" si="408"/>
        <v>149849.63985335667</v>
      </c>
      <c r="H3729" s="6">
        <f>G3729*'Dash Board'!$C$11/365</f>
        <v>43.107430642746436</v>
      </c>
      <c r="I3729" s="6">
        <f>H3729*'Dash Board'!$C$18/'Dash Board'!$C$11</f>
        <v>20.527347925117351</v>
      </c>
      <c r="J3729" s="6">
        <f>(G3729&gt;1)*PMT('Dash Board'!$C$11/365,$U$4,-'Dash Board'!$C$19)</f>
        <v>108.80376961660664</v>
      </c>
      <c r="K3729" s="6">
        <f t="shared" si="410"/>
        <v>0</v>
      </c>
      <c r="L3729" s="8">
        <f t="shared" si="411"/>
        <v>149783.94351438279</v>
      </c>
      <c r="N3729" s="8">
        <f t="shared" si="409"/>
        <v>88.27642169148929</v>
      </c>
      <c r="O3729" s="8">
        <f>IF(E3728&lt;&gt;E3729,SUM($N$4:N3729)-SUM($O$3:O3728),0)</f>
        <v>0</v>
      </c>
      <c r="P3729" s="6">
        <f>IF(B3729&gt;0,SUM($O$4:O3729)-SUM($P$3:P3728),0)</f>
        <v>0</v>
      </c>
      <c r="Q3729" s="6">
        <f t="shared" si="412"/>
        <v>20.527347925117351</v>
      </c>
      <c r="R3729" s="8">
        <f>IF(E3728&lt;&gt;E3729,SUM($Q$4:Q3729)-SUM($R$3:R3728),0)</f>
        <v>0</v>
      </c>
      <c r="S3729" s="6">
        <f>IF(B3729&gt;0,SUM($R$4:R3729)-SUM($S$3:S3728),0)</f>
        <v>0</v>
      </c>
    </row>
    <row r="3730" spans="1:19">
      <c r="A3730">
        <f>IF(E3729&lt;&gt;E3730,COUNTIF($A$4:A3729,"&lt;&gt;0")+1,0)</f>
        <v>0</v>
      </c>
      <c r="B3730">
        <f>IF(A3730&lt;&gt;0,IF(MOD(A3730,3)=0,COUNTIF($B$4:B3729,"&lt;&gt;0")+1,0),0)</f>
        <v>0</v>
      </c>
      <c r="C3730" s="9">
        <f>'Dash Board'!$C$12+COUNT('Daily reducing balance'!$F$4:F3729)</f>
        <v>45456</v>
      </c>
      <c r="D3730">
        <f t="shared" si="406"/>
        <v>2024</v>
      </c>
      <c r="E3730">
        <f t="shared" si="407"/>
        <v>6</v>
      </c>
      <c r="F3730">
        <f>DAY('Dash Board'!$C$12+COUNT('Daily reducing balance'!$F$4:F3729))</f>
        <v>13</v>
      </c>
      <c r="G3730" s="8">
        <f t="shared" si="408"/>
        <v>149783.94351438279</v>
      </c>
      <c r="H3730" s="6">
        <f>G3730*'Dash Board'!$C$11/365</f>
        <v>43.088531695918334</v>
      </c>
      <c r="I3730" s="6">
        <f>H3730*'Dash Board'!$C$18/'Dash Board'!$C$11</f>
        <v>20.518348426627782</v>
      </c>
      <c r="J3730" s="6">
        <f>(G3730&gt;1)*PMT('Dash Board'!$C$11/365,$U$4,-'Dash Board'!$C$19)</f>
        <v>108.80376961660664</v>
      </c>
      <c r="K3730" s="6">
        <f t="shared" si="410"/>
        <v>0</v>
      </c>
      <c r="L3730" s="8">
        <f t="shared" si="411"/>
        <v>149718.22827646209</v>
      </c>
      <c r="N3730" s="8">
        <f t="shared" si="409"/>
        <v>88.285421189978862</v>
      </c>
      <c r="O3730" s="8">
        <f>IF(E3729&lt;&gt;E3730,SUM($N$4:N3730)-SUM($O$3:O3729),0)</f>
        <v>0</v>
      </c>
      <c r="P3730" s="6">
        <f>IF(B3730&gt;0,SUM($O$4:O3730)-SUM($P$3:P3729),0)</f>
        <v>0</v>
      </c>
      <c r="Q3730" s="6">
        <f t="shared" si="412"/>
        <v>20.518348426627782</v>
      </c>
      <c r="R3730" s="8">
        <f>IF(E3729&lt;&gt;E3730,SUM($Q$4:Q3730)-SUM($R$3:R3729),0)</f>
        <v>0</v>
      </c>
      <c r="S3730" s="6">
        <f>IF(B3730&gt;0,SUM($R$4:R3730)-SUM($S$3:S3729),0)</f>
        <v>0</v>
      </c>
    </row>
    <row r="3731" spans="1:19">
      <c r="A3731">
        <f>IF(E3730&lt;&gt;E3731,COUNTIF($A$4:A3730,"&lt;&gt;0")+1,0)</f>
        <v>0</v>
      </c>
      <c r="B3731">
        <f>IF(A3731&lt;&gt;0,IF(MOD(A3731,3)=0,COUNTIF($B$4:B3730,"&lt;&gt;0")+1,0),0)</f>
        <v>0</v>
      </c>
      <c r="C3731" s="9">
        <f>'Dash Board'!$C$12+COUNT('Daily reducing balance'!$F$4:F3730)</f>
        <v>45457</v>
      </c>
      <c r="D3731">
        <f t="shared" si="406"/>
        <v>2024</v>
      </c>
      <c r="E3731">
        <f t="shared" si="407"/>
        <v>6</v>
      </c>
      <c r="F3731">
        <f>DAY('Dash Board'!$C$12+COUNT('Daily reducing balance'!$F$4:F3730))</f>
        <v>14</v>
      </c>
      <c r="G3731" s="8">
        <f t="shared" si="408"/>
        <v>149718.22827646209</v>
      </c>
      <c r="H3731" s="6">
        <f>G3731*'Dash Board'!$C$11/365</f>
        <v>43.069627312406901</v>
      </c>
      <c r="I3731" s="6">
        <f>H3731*'Dash Board'!$C$18/'Dash Board'!$C$11</f>
        <v>20.509346339241386</v>
      </c>
      <c r="J3731" s="6">
        <f>(G3731&gt;1)*PMT('Dash Board'!$C$11/365,$U$4,-'Dash Board'!$C$19)</f>
        <v>108.80376961660664</v>
      </c>
      <c r="K3731" s="6">
        <f t="shared" si="410"/>
        <v>0</v>
      </c>
      <c r="L3731" s="8">
        <f t="shared" si="411"/>
        <v>149652.4941341579</v>
      </c>
      <c r="N3731" s="8">
        <f t="shared" si="409"/>
        <v>88.294423277365254</v>
      </c>
      <c r="O3731" s="8">
        <f>IF(E3730&lt;&gt;E3731,SUM($N$4:N3731)-SUM($O$3:O3730),0)</f>
        <v>0</v>
      </c>
      <c r="P3731" s="6">
        <f>IF(B3731&gt;0,SUM($O$4:O3731)-SUM($P$3:P3730),0)</f>
        <v>0</v>
      </c>
      <c r="Q3731" s="6">
        <f t="shared" si="412"/>
        <v>20.509346339241386</v>
      </c>
      <c r="R3731" s="8">
        <f>IF(E3730&lt;&gt;E3731,SUM($Q$4:Q3731)-SUM($R$3:R3730),0)</f>
        <v>0</v>
      </c>
      <c r="S3731" s="6">
        <f>IF(B3731&gt;0,SUM($R$4:R3731)-SUM($S$3:S3730),0)</f>
        <v>0</v>
      </c>
    </row>
    <row r="3732" spans="1:19">
      <c r="A3732">
        <f>IF(E3731&lt;&gt;E3732,COUNTIF($A$4:A3731,"&lt;&gt;0")+1,0)</f>
        <v>0</v>
      </c>
      <c r="B3732">
        <f>IF(A3732&lt;&gt;0,IF(MOD(A3732,3)=0,COUNTIF($B$4:B3731,"&lt;&gt;0")+1,0),0)</f>
        <v>0</v>
      </c>
      <c r="C3732" s="9">
        <f>'Dash Board'!$C$12+COUNT('Daily reducing balance'!$F$4:F3731)</f>
        <v>45458</v>
      </c>
      <c r="D3732">
        <f t="shared" si="406"/>
        <v>2024</v>
      </c>
      <c r="E3732">
        <f t="shared" si="407"/>
        <v>6</v>
      </c>
      <c r="F3732">
        <f>DAY('Dash Board'!$C$12+COUNT('Daily reducing balance'!$F$4:F3731))</f>
        <v>15</v>
      </c>
      <c r="G3732" s="8">
        <f t="shared" si="408"/>
        <v>149652.4941341579</v>
      </c>
      <c r="H3732" s="6">
        <f>G3732*'Dash Board'!$C$11/365</f>
        <v>43.050717490648161</v>
      </c>
      <c r="I3732" s="6">
        <f>H3732*'Dash Board'!$C$18/'Dash Board'!$C$11</f>
        <v>20.500341662213412</v>
      </c>
      <c r="J3732" s="6">
        <f>(G3732&gt;1)*PMT('Dash Board'!$C$11/365,$U$4,-'Dash Board'!$C$19)</f>
        <v>108.80376961660664</v>
      </c>
      <c r="K3732" s="6">
        <f t="shared" si="410"/>
        <v>0</v>
      </c>
      <c r="L3732" s="8">
        <f t="shared" si="411"/>
        <v>149586.74108203192</v>
      </c>
      <c r="N3732" s="8">
        <f t="shared" si="409"/>
        <v>88.303427954393229</v>
      </c>
      <c r="O3732" s="8">
        <f>IF(E3731&lt;&gt;E3732,SUM($N$4:N3732)-SUM($O$3:O3731),0)</f>
        <v>0</v>
      </c>
      <c r="P3732" s="6">
        <f>IF(B3732&gt;0,SUM($O$4:O3732)-SUM($P$3:P3731),0)</f>
        <v>0</v>
      </c>
      <c r="Q3732" s="6">
        <f t="shared" si="412"/>
        <v>20.500341662213412</v>
      </c>
      <c r="R3732" s="8">
        <f>IF(E3731&lt;&gt;E3732,SUM($Q$4:Q3732)-SUM($R$3:R3731),0)</f>
        <v>0</v>
      </c>
      <c r="S3732" s="6">
        <f>IF(B3732&gt;0,SUM($R$4:R3732)-SUM($S$3:S3731),0)</f>
        <v>0</v>
      </c>
    </row>
    <row r="3733" spans="1:19">
      <c r="A3733">
        <f>IF(E3732&lt;&gt;E3733,COUNTIF($A$4:A3732,"&lt;&gt;0")+1,0)</f>
        <v>0</v>
      </c>
      <c r="B3733">
        <f>IF(A3733&lt;&gt;0,IF(MOD(A3733,3)=0,COUNTIF($B$4:B3732,"&lt;&gt;0")+1,0),0)</f>
        <v>0</v>
      </c>
      <c r="C3733" s="9">
        <f>'Dash Board'!$C$12+COUNT('Daily reducing balance'!$F$4:F3732)</f>
        <v>45459</v>
      </c>
      <c r="D3733">
        <f t="shared" si="406"/>
        <v>2024</v>
      </c>
      <c r="E3733">
        <f t="shared" si="407"/>
        <v>6</v>
      </c>
      <c r="F3733">
        <f>DAY('Dash Board'!$C$12+COUNT('Daily reducing balance'!$F$4:F3732))</f>
        <v>16</v>
      </c>
      <c r="G3733" s="8">
        <f t="shared" si="408"/>
        <v>149586.74108203192</v>
      </c>
      <c r="H3733" s="6">
        <f>G3733*'Dash Board'!$C$11/365</f>
        <v>43.031802229077677</v>
      </c>
      <c r="I3733" s="6">
        <f>H3733*'Dash Board'!$C$18/'Dash Board'!$C$11</f>
        <v>20.491334394798898</v>
      </c>
      <c r="J3733" s="6">
        <f>(G3733&gt;1)*PMT('Dash Board'!$C$11/365,$U$4,-'Dash Board'!$C$19)</f>
        <v>108.80376961660664</v>
      </c>
      <c r="K3733" s="6">
        <f t="shared" si="410"/>
        <v>0</v>
      </c>
      <c r="L3733" s="8">
        <f t="shared" si="411"/>
        <v>149520.96911464439</v>
      </c>
      <c r="N3733" s="8">
        <f t="shared" si="409"/>
        <v>88.312435221807746</v>
      </c>
      <c r="O3733" s="8">
        <f>IF(E3732&lt;&gt;E3733,SUM($N$4:N3733)-SUM($O$3:O3732),0)</f>
        <v>0</v>
      </c>
      <c r="P3733" s="6">
        <f>IF(B3733&gt;0,SUM($O$4:O3733)-SUM($P$3:P3732),0)</f>
        <v>0</v>
      </c>
      <c r="Q3733" s="6">
        <f t="shared" si="412"/>
        <v>20.491334394798898</v>
      </c>
      <c r="R3733" s="8">
        <f>IF(E3732&lt;&gt;E3733,SUM($Q$4:Q3733)-SUM($R$3:R3732),0)</f>
        <v>0</v>
      </c>
      <c r="S3733" s="6">
        <f>IF(B3733&gt;0,SUM($R$4:R3733)-SUM($S$3:S3732),0)</f>
        <v>0</v>
      </c>
    </row>
    <row r="3734" spans="1:19">
      <c r="A3734">
        <f>IF(E3733&lt;&gt;E3734,COUNTIF($A$4:A3733,"&lt;&gt;0")+1,0)</f>
        <v>0</v>
      </c>
      <c r="B3734">
        <f>IF(A3734&lt;&gt;0,IF(MOD(A3734,3)=0,COUNTIF($B$4:B3733,"&lt;&gt;0")+1,0),0)</f>
        <v>0</v>
      </c>
      <c r="C3734" s="9">
        <f>'Dash Board'!$C$12+COUNT('Daily reducing balance'!$F$4:F3733)</f>
        <v>45460</v>
      </c>
      <c r="D3734">
        <f t="shared" si="406"/>
        <v>2024</v>
      </c>
      <c r="E3734">
        <f t="shared" si="407"/>
        <v>6</v>
      </c>
      <c r="F3734">
        <f>DAY('Dash Board'!$C$12+COUNT('Daily reducing balance'!$F$4:F3733))</f>
        <v>17</v>
      </c>
      <c r="G3734" s="8">
        <f t="shared" si="408"/>
        <v>149520.96911464439</v>
      </c>
      <c r="H3734" s="6">
        <f>G3734*'Dash Board'!$C$11/365</f>
        <v>43.012881526130577</v>
      </c>
      <c r="I3734" s="6">
        <f>H3734*'Dash Board'!$C$18/'Dash Board'!$C$11</f>
        <v>20.482324536252655</v>
      </c>
      <c r="J3734" s="6">
        <f>(G3734&gt;1)*PMT('Dash Board'!$C$11/365,$U$4,-'Dash Board'!$C$19)</f>
        <v>108.80376961660664</v>
      </c>
      <c r="K3734" s="6">
        <f t="shared" si="410"/>
        <v>0</v>
      </c>
      <c r="L3734" s="8">
        <f t="shared" si="411"/>
        <v>149455.17822655392</v>
      </c>
      <c r="N3734" s="8">
        <f t="shared" si="409"/>
        <v>88.321445080353982</v>
      </c>
      <c r="O3734" s="8">
        <f>IF(E3733&lt;&gt;E3734,SUM($N$4:N3734)-SUM($O$3:O3733),0)</f>
        <v>0</v>
      </c>
      <c r="P3734" s="6">
        <f>IF(B3734&gt;0,SUM($O$4:O3734)-SUM($P$3:P3733),0)</f>
        <v>0</v>
      </c>
      <c r="Q3734" s="6">
        <f t="shared" si="412"/>
        <v>20.482324536252655</v>
      </c>
      <c r="R3734" s="8">
        <f>IF(E3733&lt;&gt;E3734,SUM($Q$4:Q3734)-SUM($R$3:R3733),0)</f>
        <v>0</v>
      </c>
      <c r="S3734" s="6">
        <f>IF(B3734&gt;0,SUM($R$4:R3734)-SUM($S$3:S3733),0)</f>
        <v>0</v>
      </c>
    </row>
    <row r="3735" spans="1:19">
      <c r="A3735">
        <f>IF(E3734&lt;&gt;E3735,COUNTIF($A$4:A3734,"&lt;&gt;0")+1,0)</f>
        <v>0</v>
      </c>
      <c r="B3735">
        <f>IF(A3735&lt;&gt;0,IF(MOD(A3735,3)=0,COUNTIF($B$4:B3734,"&lt;&gt;0")+1,0),0)</f>
        <v>0</v>
      </c>
      <c r="C3735" s="9">
        <f>'Dash Board'!$C$12+COUNT('Daily reducing balance'!$F$4:F3734)</f>
        <v>45461</v>
      </c>
      <c r="D3735">
        <f t="shared" si="406"/>
        <v>2024</v>
      </c>
      <c r="E3735">
        <f t="shared" si="407"/>
        <v>6</v>
      </c>
      <c r="F3735">
        <f>DAY('Dash Board'!$C$12+COUNT('Daily reducing balance'!$F$4:F3734))</f>
        <v>18</v>
      </c>
      <c r="G3735" s="8">
        <f t="shared" si="408"/>
        <v>149455.17822655392</v>
      </c>
      <c r="H3735" s="6">
        <f>G3735*'Dash Board'!$C$11/365</f>
        <v>42.993955380241538</v>
      </c>
      <c r="I3735" s="6">
        <f>H3735*'Dash Board'!$C$18/'Dash Board'!$C$11</f>
        <v>20.473312085829303</v>
      </c>
      <c r="J3735" s="6">
        <f>(G3735&gt;1)*PMT('Dash Board'!$C$11/365,$U$4,-'Dash Board'!$C$19)</f>
        <v>108.80376961660664</v>
      </c>
      <c r="K3735" s="6">
        <f t="shared" si="410"/>
        <v>0</v>
      </c>
      <c r="L3735" s="8">
        <f t="shared" si="411"/>
        <v>149389.36841231756</v>
      </c>
      <c r="N3735" s="8">
        <f t="shared" si="409"/>
        <v>88.330457530777338</v>
      </c>
      <c r="O3735" s="8">
        <f>IF(E3734&lt;&gt;E3735,SUM($N$4:N3735)-SUM($O$3:O3734),0)</f>
        <v>0</v>
      </c>
      <c r="P3735" s="6">
        <f>IF(B3735&gt;0,SUM($O$4:O3735)-SUM($P$3:P3734),0)</f>
        <v>0</v>
      </c>
      <c r="Q3735" s="6">
        <f t="shared" si="412"/>
        <v>20.473312085829303</v>
      </c>
      <c r="R3735" s="8">
        <f>IF(E3734&lt;&gt;E3735,SUM($Q$4:Q3735)-SUM($R$3:R3734),0)</f>
        <v>0</v>
      </c>
      <c r="S3735" s="6">
        <f>IF(B3735&gt;0,SUM($R$4:R3735)-SUM($S$3:S3734),0)</f>
        <v>0</v>
      </c>
    </row>
    <row r="3736" spans="1:19">
      <c r="A3736">
        <f>IF(E3735&lt;&gt;E3736,COUNTIF($A$4:A3735,"&lt;&gt;0")+1,0)</f>
        <v>0</v>
      </c>
      <c r="B3736">
        <f>IF(A3736&lt;&gt;0,IF(MOD(A3736,3)=0,COUNTIF($B$4:B3735,"&lt;&gt;0")+1,0),0)</f>
        <v>0</v>
      </c>
      <c r="C3736" s="9">
        <f>'Dash Board'!$C$12+COUNT('Daily reducing balance'!$F$4:F3735)</f>
        <v>45462</v>
      </c>
      <c r="D3736">
        <f t="shared" si="406"/>
        <v>2024</v>
      </c>
      <c r="E3736">
        <f t="shared" si="407"/>
        <v>6</v>
      </c>
      <c r="F3736">
        <f>DAY('Dash Board'!$C$12+COUNT('Daily reducing balance'!$F$4:F3735))</f>
        <v>19</v>
      </c>
      <c r="G3736" s="8">
        <f t="shared" si="408"/>
        <v>149389.36841231756</v>
      </c>
      <c r="H3736" s="6">
        <f>G3736*'Dash Board'!$C$11/365</f>
        <v>42.975023789844776</v>
      </c>
      <c r="I3736" s="6">
        <f>H3736*'Dash Board'!$C$18/'Dash Board'!$C$11</f>
        <v>20.46429704278323</v>
      </c>
      <c r="J3736" s="6">
        <f>(G3736&gt;1)*PMT('Dash Board'!$C$11/365,$U$4,-'Dash Board'!$C$19)</f>
        <v>108.80376961660664</v>
      </c>
      <c r="K3736" s="6">
        <f t="shared" si="410"/>
        <v>0</v>
      </c>
      <c r="L3736" s="8">
        <f t="shared" si="411"/>
        <v>149323.5396664908</v>
      </c>
      <c r="N3736" s="8">
        <f t="shared" si="409"/>
        <v>88.339472573823414</v>
      </c>
      <c r="O3736" s="8">
        <f>IF(E3735&lt;&gt;E3736,SUM($N$4:N3736)-SUM($O$3:O3735),0)</f>
        <v>0</v>
      </c>
      <c r="P3736" s="6">
        <f>IF(B3736&gt;0,SUM($O$4:O3736)-SUM($P$3:P3735),0)</f>
        <v>0</v>
      </c>
      <c r="Q3736" s="6">
        <f t="shared" si="412"/>
        <v>20.46429704278323</v>
      </c>
      <c r="R3736" s="8">
        <f>IF(E3735&lt;&gt;E3736,SUM($Q$4:Q3736)-SUM($R$3:R3735),0)</f>
        <v>0</v>
      </c>
      <c r="S3736" s="6">
        <f>IF(B3736&gt;0,SUM($R$4:R3736)-SUM($S$3:S3735),0)</f>
        <v>0</v>
      </c>
    </row>
    <row r="3737" spans="1:19">
      <c r="A3737">
        <f>IF(E3736&lt;&gt;E3737,COUNTIF($A$4:A3736,"&lt;&gt;0")+1,0)</f>
        <v>0</v>
      </c>
      <c r="B3737">
        <f>IF(A3737&lt;&gt;0,IF(MOD(A3737,3)=0,COUNTIF($B$4:B3736,"&lt;&gt;0")+1,0),0)</f>
        <v>0</v>
      </c>
      <c r="C3737" s="9">
        <f>'Dash Board'!$C$12+COUNT('Daily reducing balance'!$F$4:F3736)</f>
        <v>45463</v>
      </c>
      <c r="D3737">
        <f t="shared" si="406"/>
        <v>2024</v>
      </c>
      <c r="E3737">
        <f t="shared" si="407"/>
        <v>6</v>
      </c>
      <c r="F3737">
        <f>DAY('Dash Board'!$C$12+COUNT('Daily reducing balance'!$F$4:F3736))</f>
        <v>20</v>
      </c>
      <c r="G3737" s="8">
        <f t="shared" si="408"/>
        <v>149323.5396664908</v>
      </c>
      <c r="H3737" s="6">
        <f>G3737*'Dash Board'!$C$11/365</f>
        <v>42.956086753374066</v>
      </c>
      <c r="I3737" s="6">
        <f>H3737*'Dash Board'!$C$18/'Dash Board'!$C$11</f>
        <v>20.455279406368604</v>
      </c>
      <c r="J3737" s="6">
        <f>(G3737&gt;1)*PMT('Dash Board'!$C$11/365,$U$4,-'Dash Board'!$C$19)</f>
        <v>108.80376961660664</v>
      </c>
      <c r="K3737" s="6">
        <f t="shared" si="410"/>
        <v>0</v>
      </c>
      <c r="L3737" s="8">
        <f t="shared" si="411"/>
        <v>149257.69198362756</v>
      </c>
      <c r="N3737" s="8">
        <f t="shared" si="409"/>
        <v>88.34849021023804</v>
      </c>
      <c r="O3737" s="8">
        <f>IF(E3736&lt;&gt;E3737,SUM($N$4:N3737)-SUM($O$3:O3736),0)</f>
        <v>0</v>
      </c>
      <c r="P3737" s="6">
        <f>IF(B3737&gt;0,SUM($O$4:O3737)-SUM($P$3:P3736),0)</f>
        <v>0</v>
      </c>
      <c r="Q3737" s="6">
        <f t="shared" si="412"/>
        <v>20.455279406368604</v>
      </c>
      <c r="R3737" s="8">
        <f>IF(E3736&lt;&gt;E3737,SUM($Q$4:Q3737)-SUM($R$3:R3736),0)</f>
        <v>0</v>
      </c>
      <c r="S3737" s="6">
        <f>IF(B3737&gt;0,SUM($R$4:R3737)-SUM($S$3:S3736),0)</f>
        <v>0</v>
      </c>
    </row>
    <row r="3738" spans="1:19">
      <c r="A3738">
        <f>IF(E3737&lt;&gt;E3738,COUNTIF($A$4:A3737,"&lt;&gt;0")+1,0)</f>
        <v>0</v>
      </c>
      <c r="B3738">
        <f>IF(A3738&lt;&gt;0,IF(MOD(A3738,3)=0,COUNTIF($B$4:B3737,"&lt;&gt;0")+1,0),0)</f>
        <v>0</v>
      </c>
      <c r="C3738" s="9">
        <f>'Dash Board'!$C$12+COUNT('Daily reducing balance'!$F$4:F3737)</f>
        <v>45464</v>
      </c>
      <c r="D3738">
        <f t="shared" si="406"/>
        <v>2024</v>
      </c>
      <c r="E3738">
        <f t="shared" si="407"/>
        <v>6</v>
      </c>
      <c r="F3738">
        <f>DAY('Dash Board'!$C$12+COUNT('Daily reducing balance'!$F$4:F3737))</f>
        <v>21</v>
      </c>
      <c r="G3738" s="8">
        <f t="shared" si="408"/>
        <v>149257.69198362756</v>
      </c>
      <c r="H3738" s="6">
        <f>G3738*'Dash Board'!$C$11/365</f>
        <v>42.937144269262724</v>
      </c>
      <c r="I3738" s="6">
        <f>H3738*'Dash Board'!$C$18/'Dash Board'!$C$11</f>
        <v>20.446259175839394</v>
      </c>
      <c r="J3738" s="6">
        <f>(G3738&gt;1)*PMT('Dash Board'!$C$11/365,$U$4,-'Dash Board'!$C$19)</f>
        <v>108.80376961660664</v>
      </c>
      <c r="K3738" s="6">
        <f t="shared" si="410"/>
        <v>0</v>
      </c>
      <c r="L3738" s="8">
        <f t="shared" si="411"/>
        <v>149191.82535828021</v>
      </c>
      <c r="N3738" s="8">
        <f t="shared" si="409"/>
        <v>88.357510440767243</v>
      </c>
      <c r="O3738" s="8">
        <f>IF(E3737&lt;&gt;E3738,SUM($N$4:N3738)-SUM($O$3:O3737),0)</f>
        <v>0</v>
      </c>
      <c r="P3738" s="6">
        <f>IF(B3738&gt;0,SUM($O$4:O3738)-SUM($P$3:P3737),0)</f>
        <v>0</v>
      </c>
      <c r="Q3738" s="6">
        <f t="shared" si="412"/>
        <v>20.446259175839394</v>
      </c>
      <c r="R3738" s="8">
        <f>IF(E3737&lt;&gt;E3738,SUM($Q$4:Q3738)-SUM($R$3:R3737),0)</f>
        <v>0</v>
      </c>
      <c r="S3738" s="6">
        <f>IF(B3738&gt;0,SUM($R$4:R3738)-SUM($S$3:S3737),0)</f>
        <v>0</v>
      </c>
    </row>
    <row r="3739" spans="1:19">
      <c r="A3739">
        <f>IF(E3738&lt;&gt;E3739,COUNTIF($A$4:A3738,"&lt;&gt;0")+1,0)</f>
        <v>0</v>
      </c>
      <c r="B3739">
        <f>IF(A3739&lt;&gt;0,IF(MOD(A3739,3)=0,COUNTIF($B$4:B3738,"&lt;&gt;0")+1,0),0)</f>
        <v>0</v>
      </c>
      <c r="C3739" s="9">
        <f>'Dash Board'!$C$12+COUNT('Daily reducing balance'!$F$4:F3738)</f>
        <v>45465</v>
      </c>
      <c r="D3739">
        <f t="shared" si="406"/>
        <v>2024</v>
      </c>
      <c r="E3739">
        <f t="shared" si="407"/>
        <v>6</v>
      </c>
      <c r="F3739">
        <f>DAY('Dash Board'!$C$12+COUNT('Daily reducing balance'!$F$4:F3738))</f>
        <v>22</v>
      </c>
      <c r="G3739" s="8">
        <f t="shared" si="408"/>
        <v>149191.82535828021</v>
      </c>
      <c r="H3739" s="6">
        <f>G3739*'Dash Board'!$C$11/365</f>
        <v>42.91819633594362</v>
      </c>
      <c r="I3739" s="6">
        <f>H3739*'Dash Board'!$C$18/'Dash Board'!$C$11</f>
        <v>20.437236350449343</v>
      </c>
      <c r="J3739" s="6">
        <f>(G3739&gt;1)*PMT('Dash Board'!$C$11/365,$U$4,-'Dash Board'!$C$19)</f>
        <v>108.80376961660664</v>
      </c>
      <c r="K3739" s="6">
        <f t="shared" si="410"/>
        <v>0</v>
      </c>
      <c r="L3739" s="8">
        <f t="shared" si="411"/>
        <v>149125.93978499953</v>
      </c>
      <c r="N3739" s="8">
        <f t="shared" si="409"/>
        <v>88.366533266157305</v>
      </c>
      <c r="O3739" s="8">
        <f>IF(E3738&lt;&gt;E3739,SUM($N$4:N3739)-SUM($O$3:O3738),0)</f>
        <v>0</v>
      </c>
      <c r="P3739" s="6">
        <f>IF(B3739&gt;0,SUM($O$4:O3739)-SUM($P$3:P3738),0)</f>
        <v>0</v>
      </c>
      <c r="Q3739" s="6">
        <f t="shared" si="412"/>
        <v>20.437236350449343</v>
      </c>
      <c r="R3739" s="8">
        <f>IF(E3738&lt;&gt;E3739,SUM($Q$4:Q3739)-SUM($R$3:R3738),0)</f>
        <v>0</v>
      </c>
      <c r="S3739" s="6">
        <f>IF(B3739&gt;0,SUM($R$4:R3739)-SUM($S$3:S3738),0)</f>
        <v>0</v>
      </c>
    </row>
    <row r="3740" spans="1:19">
      <c r="A3740">
        <f>IF(E3739&lt;&gt;E3740,COUNTIF($A$4:A3739,"&lt;&gt;0")+1,0)</f>
        <v>0</v>
      </c>
      <c r="B3740">
        <f>IF(A3740&lt;&gt;0,IF(MOD(A3740,3)=0,COUNTIF($B$4:B3739,"&lt;&gt;0")+1,0),0)</f>
        <v>0</v>
      </c>
      <c r="C3740" s="9">
        <f>'Dash Board'!$C$12+COUNT('Daily reducing balance'!$F$4:F3739)</f>
        <v>45466</v>
      </c>
      <c r="D3740">
        <f t="shared" si="406"/>
        <v>2024</v>
      </c>
      <c r="E3740">
        <f t="shared" si="407"/>
        <v>6</v>
      </c>
      <c r="F3740">
        <f>DAY('Dash Board'!$C$12+COUNT('Daily reducing balance'!$F$4:F3739))</f>
        <v>23</v>
      </c>
      <c r="G3740" s="8">
        <f t="shared" si="408"/>
        <v>149125.93978499953</v>
      </c>
      <c r="H3740" s="6">
        <f>G3740*'Dash Board'!$C$11/365</f>
        <v>42.899242951849182</v>
      </c>
      <c r="I3740" s="6">
        <f>H3740*'Dash Board'!$C$18/'Dash Board'!$C$11</f>
        <v>20.428210929451993</v>
      </c>
      <c r="J3740" s="6">
        <f>(G3740&gt;1)*PMT('Dash Board'!$C$11/365,$U$4,-'Dash Board'!$C$19)</f>
        <v>108.80376961660664</v>
      </c>
      <c r="K3740" s="6">
        <f t="shared" si="410"/>
        <v>0</v>
      </c>
      <c r="L3740" s="8">
        <f t="shared" si="411"/>
        <v>149060.03525833477</v>
      </c>
      <c r="N3740" s="8">
        <f t="shared" si="409"/>
        <v>88.375558687154651</v>
      </c>
      <c r="O3740" s="8">
        <f>IF(E3739&lt;&gt;E3740,SUM($N$4:N3740)-SUM($O$3:O3739),0)</f>
        <v>0</v>
      </c>
      <c r="P3740" s="6">
        <f>IF(B3740&gt;0,SUM($O$4:O3740)-SUM($P$3:P3739),0)</f>
        <v>0</v>
      </c>
      <c r="Q3740" s="6">
        <f t="shared" si="412"/>
        <v>20.428210929451993</v>
      </c>
      <c r="R3740" s="8">
        <f>IF(E3739&lt;&gt;E3740,SUM($Q$4:Q3740)-SUM($R$3:R3739),0)</f>
        <v>0</v>
      </c>
      <c r="S3740" s="6">
        <f>IF(B3740&gt;0,SUM($R$4:R3740)-SUM($S$3:S3739),0)</f>
        <v>0</v>
      </c>
    </row>
    <row r="3741" spans="1:19">
      <c r="A3741">
        <f>IF(E3740&lt;&gt;E3741,COUNTIF($A$4:A3740,"&lt;&gt;0")+1,0)</f>
        <v>0</v>
      </c>
      <c r="B3741">
        <f>IF(A3741&lt;&gt;0,IF(MOD(A3741,3)=0,COUNTIF($B$4:B3740,"&lt;&gt;0")+1,0),0)</f>
        <v>0</v>
      </c>
      <c r="C3741" s="9">
        <f>'Dash Board'!$C$12+COUNT('Daily reducing balance'!$F$4:F3740)</f>
        <v>45467</v>
      </c>
      <c r="D3741">
        <f t="shared" si="406"/>
        <v>2024</v>
      </c>
      <c r="E3741">
        <f t="shared" si="407"/>
        <v>6</v>
      </c>
      <c r="F3741">
        <f>DAY('Dash Board'!$C$12+COUNT('Daily reducing balance'!$F$4:F3740))</f>
        <v>24</v>
      </c>
      <c r="G3741" s="8">
        <f t="shared" si="408"/>
        <v>149060.03525833477</v>
      </c>
      <c r="H3741" s="6">
        <f>G3741*'Dash Board'!$C$11/365</f>
        <v>42.880284115411371</v>
      </c>
      <c r="I3741" s="6">
        <f>H3741*'Dash Board'!$C$18/'Dash Board'!$C$11</f>
        <v>20.419182912100652</v>
      </c>
      <c r="J3741" s="6">
        <f>(G3741&gt;1)*PMT('Dash Board'!$C$11/365,$U$4,-'Dash Board'!$C$19)</f>
        <v>108.80376961660664</v>
      </c>
      <c r="K3741" s="6">
        <f t="shared" si="410"/>
        <v>0</v>
      </c>
      <c r="L3741" s="8">
        <f t="shared" si="411"/>
        <v>148994.11177283357</v>
      </c>
      <c r="N3741" s="8">
        <f t="shared" si="409"/>
        <v>88.384586704505992</v>
      </c>
      <c r="O3741" s="8">
        <f>IF(E3740&lt;&gt;E3741,SUM($N$4:N3741)-SUM($O$3:O3740),0)</f>
        <v>0</v>
      </c>
      <c r="P3741" s="6">
        <f>IF(B3741&gt;0,SUM($O$4:O3741)-SUM($P$3:P3740),0)</f>
        <v>0</v>
      </c>
      <c r="Q3741" s="6">
        <f t="shared" si="412"/>
        <v>20.419182912100652</v>
      </c>
      <c r="R3741" s="8">
        <f>IF(E3740&lt;&gt;E3741,SUM($Q$4:Q3741)-SUM($R$3:R3740),0)</f>
        <v>0</v>
      </c>
      <c r="S3741" s="6">
        <f>IF(B3741&gt;0,SUM($R$4:R3741)-SUM($S$3:S3740),0)</f>
        <v>0</v>
      </c>
    </row>
    <row r="3742" spans="1:19">
      <c r="A3742">
        <f>IF(E3741&lt;&gt;E3742,COUNTIF($A$4:A3741,"&lt;&gt;0")+1,0)</f>
        <v>0</v>
      </c>
      <c r="B3742">
        <f>IF(A3742&lt;&gt;0,IF(MOD(A3742,3)=0,COUNTIF($B$4:B3741,"&lt;&gt;0")+1,0),0)</f>
        <v>0</v>
      </c>
      <c r="C3742" s="9">
        <f>'Dash Board'!$C$12+COUNT('Daily reducing balance'!$F$4:F3741)</f>
        <v>45468</v>
      </c>
      <c r="D3742">
        <f t="shared" si="406"/>
        <v>2024</v>
      </c>
      <c r="E3742">
        <f t="shared" si="407"/>
        <v>6</v>
      </c>
      <c r="F3742">
        <f>DAY('Dash Board'!$C$12+COUNT('Daily reducing balance'!$F$4:F3741))</f>
        <v>25</v>
      </c>
      <c r="G3742" s="8">
        <f t="shared" si="408"/>
        <v>148994.11177283357</v>
      </c>
      <c r="H3742" s="6">
        <f>G3742*'Dash Board'!$C$11/365</f>
        <v>42.861319825061706</v>
      </c>
      <c r="I3742" s="6">
        <f>H3742*'Dash Board'!$C$18/'Dash Board'!$C$11</f>
        <v>20.410152297648434</v>
      </c>
      <c r="J3742" s="6">
        <f>(G3742&gt;1)*PMT('Dash Board'!$C$11/365,$U$4,-'Dash Board'!$C$19)</f>
        <v>108.80376961660664</v>
      </c>
      <c r="K3742" s="6">
        <f t="shared" si="410"/>
        <v>0</v>
      </c>
      <c r="L3742" s="8">
        <f t="shared" si="411"/>
        <v>148928.16932304201</v>
      </c>
      <c r="N3742" s="8">
        <f t="shared" si="409"/>
        <v>88.393617318958206</v>
      </c>
      <c r="O3742" s="8">
        <f>IF(E3741&lt;&gt;E3742,SUM($N$4:N3742)-SUM($O$3:O3741),0)</f>
        <v>0</v>
      </c>
      <c r="P3742" s="6">
        <f>IF(B3742&gt;0,SUM($O$4:O3742)-SUM($P$3:P3741),0)</f>
        <v>0</v>
      </c>
      <c r="Q3742" s="6">
        <f t="shared" si="412"/>
        <v>20.410152297648434</v>
      </c>
      <c r="R3742" s="8">
        <f>IF(E3741&lt;&gt;E3742,SUM($Q$4:Q3742)-SUM($R$3:R3741),0)</f>
        <v>0</v>
      </c>
      <c r="S3742" s="6">
        <f>IF(B3742&gt;0,SUM($R$4:R3742)-SUM($S$3:S3741),0)</f>
        <v>0</v>
      </c>
    </row>
    <row r="3743" spans="1:19">
      <c r="A3743">
        <f>IF(E3742&lt;&gt;E3743,COUNTIF($A$4:A3742,"&lt;&gt;0")+1,0)</f>
        <v>0</v>
      </c>
      <c r="B3743">
        <f>IF(A3743&lt;&gt;0,IF(MOD(A3743,3)=0,COUNTIF($B$4:B3742,"&lt;&gt;0")+1,0),0)</f>
        <v>0</v>
      </c>
      <c r="C3743" s="9">
        <f>'Dash Board'!$C$12+COUNT('Daily reducing balance'!$F$4:F3742)</f>
        <v>45469</v>
      </c>
      <c r="D3743">
        <f t="shared" si="406"/>
        <v>2024</v>
      </c>
      <c r="E3743">
        <f t="shared" si="407"/>
        <v>6</v>
      </c>
      <c r="F3743">
        <f>DAY('Dash Board'!$C$12+COUNT('Daily reducing balance'!$F$4:F3742))</f>
        <v>26</v>
      </c>
      <c r="G3743" s="8">
        <f t="shared" si="408"/>
        <v>148928.16932304201</v>
      </c>
      <c r="H3743" s="6">
        <f>G3743*'Dash Board'!$C$11/365</f>
        <v>42.842350079231259</v>
      </c>
      <c r="I3743" s="6">
        <f>H3743*'Dash Board'!$C$18/'Dash Board'!$C$11</f>
        <v>20.40111908534822</v>
      </c>
      <c r="J3743" s="6">
        <f>(G3743&gt;1)*PMT('Dash Board'!$C$11/365,$U$4,-'Dash Board'!$C$19)</f>
        <v>108.80376961660664</v>
      </c>
      <c r="K3743" s="6">
        <f t="shared" si="410"/>
        <v>0</v>
      </c>
      <c r="L3743" s="8">
        <f t="shared" si="411"/>
        <v>148862.20790350463</v>
      </c>
      <c r="N3743" s="8">
        <f t="shared" si="409"/>
        <v>88.402650531258416</v>
      </c>
      <c r="O3743" s="8">
        <f>IF(E3742&lt;&gt;E3743,SUM($N$4:N3743)-SUM($O$3:O3742),0)</f>
        <v>0</v>
      </c>
      <c r="P3743" s="6">
        <f>IF(B3743&gt;0,SUM($O$4:O3743)-SUM($P$3:P3742),0)</f>
        <v>0</v>
      </c>
      <c r="Q3743" s="6">
        <f t="shared" si="412"/>
        <v>20.40111908534822</v>
      </c>
      <c r="R3743" s="8">
        <f>IF(E3742&lt;&gt;E3743,SUM($Q$4:Q3743)-SUM($R$3:R3742),0)</f>
        <v>0</v>
      </c>
      <c r="S3743" s="6">
        <f>IF(B3743&gt;0,SUM($R$4:R3743)-SUM($S$3:S3742),0)</f>
        <v>0</v>
      </c>
    </row>
    <row r="3744" spans="1:19">
      <c r="A3744">
        <f>IF(E3743&lt;&gt;E3744,COUNTIF($A$4:A3743,"&lt;&gt;0")+1,0)</f>
        <v>0</v>
      </c>
      <c r="B3744">
        <f>IF(A3744&lt;&gt;0,IF(MOD(A3744,3)=0,COUNTIF($B$4:B3743,"&lt;&gt;0")+1,0),0)</f>
        <v>0</v>
      </c>
      <c r="C3744" s="9">
        <f>'Dash Board'!$C$12+COUNT('Daily reducing balance'!$F$4:F3743)</f>
        <v>45470</v>
      </c>
      <c r="D3744">
        <f t="shared" si="406"/>
        <v>2024</v>
      </c>
      <c r="E3744">
        <f t="shared" si="407"/>
        <v>6</v>
      </c>
      <c r="F3744">
        <f>DAY('Dash Board'!$C$12+COUNT('Daily reducing balance'!$F$4:F3743))</f>
        <v>27</v>
      </c>
      <c r="G3744" s="8">
        <f t="shared" si="408"/>
        <v>148862.20790350463</v>
      </c>
      <c r="H3744" s="6">
        <f>G3744*'Dash Board'!$C$11/365</f>
        <v>42.823374876350648</v>
      </c>
      <c r="I3744" s="6">
        <f>H3744*'Dash Board'!$C$18/'Dash Board'!$C$11</f>
        <v>20.392083274452691</v>
      </c>
      <c r="J3744" s="6">
        <f>(G3744&gt;1)*PMT('Dash Board'!$C$11/365,$U$4,-'Dash Board'!$C$19)</f>
        <v>108.80376961660664</v>
      </c>
      <c r="K3744" s="6">
        <f t="shared" si="410"/>
        <v>0</v>
      </c>
      <c r="L3744" s="8">
        <f t="shared" si="411"/>
        <v>148796.22750876436</v>
      </c>
      <c r="N3744" s="8">
        <f t="shared" si="409"/>
        <v>88.411686342153956</v>
      </c>
      <c r="O3744" s="8">
        <f>IF(E3743&lt;&gt;E3744,SUM($N$4:N3744)-SUM($O$3:O3743),0)</f>
        <v>0</v>
      </c>
      <c r="P3744" s="6">
        <f>IF(B3744&gt;0,SUM($O$4:O3744)-SUM($P$3:P3743),0)</f>
        <v>0</v>
      </c>
      <c r="Q3744" s="6">
        <f t="shared" si="412"/>
        <v>20.392083274452691</v>
      </c>
      <c r="R3744" s="8">
        <f>IF(E3743&lt;&gt;E3744,SUM($Q$4:Q3744)-SUM($R$3:R3743),0)</f>
        <v>0</v>
      </c>
      <c r="S3744" s="6">
        <f>IF(B3744&gt;0,SUM($R$4:R3744)-SUM($S$3:S3743),0)</f>
        <v>0</v>
      </c>
    </row>
    <row r="3745" spans="1:19">
      <c r="A3745">
        <f>IF(E3744&lt;&gt;E3745,COUNTIF($A$4:A3744,"&lt;&gt;0")+1,0)</f>
        <v>0</v>
      </c>
      <c r="B3745">
        <f>IF(A3745&lt;&gt;0,IF(MOD(A3745,3)=0,COUNTIF($B$4:B3744,"&lt;&gt;0")+1,0),0)</f>
        <v>0</v>
      </c>
      <c r="C3745" s="9">
        <f>'Dash Board'!$C$12+COUNT('Daily reducing balance'!$F$4:F3744)</f>
        <v>45471</v>
      </c>
      <c r="D3745">
        <f t="shared" si="406"/>
        <v>2024</v>
      </c>
      <c r="E3745">
        <f t="shared" si="407"/>
        <v>6</v>
      </c>
      <c r="F3745">
        <f>DAY('Dash Board'!$C$12+COUNT('Daily reducing balance'!$F$4:F3744))</f>
        <v>28</v>
      </c>
      <c r="G3745" s="8">
        <f t="shared" si="408"/>
        <v>148796.22750876436</v>
      </c>
      <c r="H3745" s="6">
        <f>G3745*'Dash Board'!$C$11/365</f>
        <v>42.804394214850021</v>
      </c>
      <c r="I3745" s="6">
        <f>H3745*'Dash Board'!$C$18/'Dash Board'!$C$11</f>
        <v>20.383044864214295</v>
      </c>
      <c r="J3745" s="6">
        <f>(G3745&gt;1)*PMT('Dash Board'!$C$11/365,$U$4,-'Dash Board'!$C$19)</f>
        <v>108.80376961660664</v>
      </c>
      <c r="K3745" s="6">
        <f t="shared" si="410"/>
        <v>0</v>
      </c>
      <c r="L3745" s="8">
        <f t="shared" si="411"/>
        <v>148730.2281333626</v>
      </c>
      <c r="N3745" s="8">
        <f t="shared" si="409"/>
        <v>88.420724752392346</v>
      </c>
      <c r="O3745" s="8">
        <f>IF(E3744&lt;&gt;E3745,SUM($N$4:N3745)-SUM($O$3:O3744),0)</f>
        <v>0</v>
      </c>
      <c r="P3745" s="6">
        <f>IF(B3745&gt;0,SUM($O$4:O3745)-SUM($P$3:P3744),0)</f>
        <v>0</v>
      </c>
      <c r="Q3745" s="6">
        <f t="shared" si="412"/>
        <v>20.383044864214295</v>
      </c>
      <c r="R3745" s="8">
        <f>IF(E3744&lt;&gt;E3745,SUM($Q$4:Q3745)-SUM($R$3:R3744),0)</f>
        <v>0</v>
      </c>
      <c r="S3745" s="6">
        <f>IF(B3745&gt;0,SUM($R$4:R3745)-SUM($S$3:S3744),0)</f>
        <v>0</v>
      </c>
    </row>
    <row r="3746" spans="1:19">
      <c r="A3746">
        <f>IF(E3745&lt;&gt;E3746,COUNTIF($A$4:A3745,"&lt;&gt;0")+1,0)</f>
        <v>0</v>
      </c>
      <c r="B3746">
        <f>IF(A3746&lt;&gt;0,IF(MOD(A3746,3)=0,COUNTIF($B$4:B3745,"&lt;&gt;0")+1,0),0)</f>
        <v>0</v>
      </c>
      <c r="C3746" s="9">
        <f>'Dash Board'!$C$12+COUNT('Daily reducing balance'!$F$4:F3745)</f>
        <v>45472</v>
      </c>
      <c r="D3746">
        <f t="shared" si="406"/>
        <v>2024</v>
      </c>
      <c r="E3746">
        <f t="shared" si="407"/>
        <v>6</v>
      </c>
      <c r="F3746">
        <f>DAY('Dash Board'!$C$12+COUNT('Daily reducing balance'!$F$4:F3745))</f>
        <v>29</v>
      </c>
      <c r="G3746" s="8">
        <f t="shared" si="408"/>
        <v>148730.2281333626</v>
      </c>
      <c r="H3746" s="6">
        <f>G3746*'Dash Board'!$C$11/365</f>
        <v>42.785408093159099</v>
      </c>
      <c r="I3746" s="6">
        <f>H3746*'Dash Board'!$C$18/'Dash Board'!$C$11</f>
        <v>20.374003853885284</v>
      </c>
      <c r="J3746" s="6">
        <f>(G3746&gt;1)*PMT('Dash Board'!$C$11/365,$U$4,-'Dash Board'!$C$19)</f>
        <v>108.80376961660664</v>
      </c>
      <c r="K3746" s="6">
        <f t="shared" si="410"/>
        <v>0</v>
      </c>
      <c r="L3746" s="8">
        <f t="shared" si="411"/>
        <v>148664.20977183915</v>
      </c>
      <c r="N3746" s="8">
        <f t="shared" si="409"/>
        <v>88.42976576272136</v>
      </c>
      <c r="O3746" s="8">
        <f>IF(E3745&lt;&gt;E3746,SUM($N$4:N3746)-SUM($O$3:O3745),0)</f>
        <v>0</v>
      </c>
      <c r="P3746" s="6">
        <f>IF(B3746&gt;0,SUM($O$4:O3746)-SUM($P$3:P3745),0)</f>
        <v>0</v>
      </c>
      <c r="Q3746" s="6">
        <f t="shared" si="412"/>
        <v>20.374003853885284</v>
      </c>
      <c r="R3746" s="8">
        <f>IF(E3745&lt;&gt;E3746,SUM($Q$4:Q3746)-SUM($R$3:R3745),0)</f>
        <v>0</v>
      </c>
      <c r="S3746" s="6">
        <f>IF(B3746&gt;0,SUM($R$4:R3746)-SUM($S$3:S3745),0)</f>
        <v>0</v>
      </c>
    </row>
    <row r="3747" spans="1:19">
      <c r="A3747">
        <f>IF(E3746&lt;&gt;E3747,COUNTIF($A$4:A3746,"&lt;&gt;0")+1,0)</f>
        <v>0</v>
      </c>
      <c r="B3747">
        <f>IF(A3747&lt;&gt;0,IF(MOD(A3747,3)=0,COUNTIF($B$4:B3746,"&lt;&gt;0")+1,0),0)</f>
        <v>0</v>
      </c>
      <c r="C3747" s="9">
        <f>'Dash Board'!$C$12+COUNT('Daily reducing balance'!$F$4:F3746)</f>
        <v>45473</v>
      </c>
      <c r="D3747">
        <f t="shared" si="406"/>
        <v>2024</v>
      </c>
      <c r="E3747">
        <f t="shared" si="407"/>
        <v>6</v>
      </c>
      <c r="F3747">
        <f>DAY('Dash Board'!$C$12+COUNT('Daily reducing balance'!$F$4:F3746))</f>
        <v>30</v>
      </c>
      <c r="G3747" s="8">
        <f t="shared" si="408"/>
        <v>148664.20977183915</v>
      </c>
      <c r="H3747" s="6">
        <f>G3747*'Dash Board'!$C$11/365</f>
        <v>42.766416509707149</v>
      </c>
      <c r="I3747" s="6">
        <f>H3747*'Dash Board'!$C$18/'Dash Board'!$C$11</f>
        <v>20.364960242717693</v>
      </c>
      <c r="J3747" s="6">
        <f>(G3747&gt;1)*PMT('Dash Board'!$C$11/365,$U$4,-'Dash Board'!$C$19)</f>
        <v>108.80376961660664</v>
      </c>
      <c r="K3747" s="6">
        <f t="shared" si="410"/>
        <v>0</v>
      </c>
      <c r="L3747" s="8">
        <f t="shared" si="411"/>
        <v>148598.17241873223</v>
      </c>
      <c r="N3747" s="8">
        <f t="shared" si="409"/>
        <v>88.438809373888944</v>
      </c>
      <c r="O3747" s="8">
        <f>IF(E3746&lt;&gt;E3747,SUM($N$4:N3747)-SUM($O$3:O3746),0)</f>
        <v>0</v>
      </c>
      <c r="P3747" s="6">
        <f>IF(B3747&gt;0,SUM($O$4:O3747)-SUM($P$3:P3746),0)</f>
        <v>0</v>
      </c>
      <c r="Q3747" s="6">
        <f t="shared" si="412"/>
        <v>20.364960242717693</v>
      </c>
      <c r="R3747" s="8">
        <f>IF(E3746&lt;&gt;E3747,SUM($Q$4:Q3747)-SUM($R$3:R3746),0)</f>
        <v>0</v>
      </c>
      <c r="S3747" s="6">
        <f>IF(B3747&gt;0,SUM($R$4:R3747)-SUM($S$3:S3746),0)</f>
        <v>0</v>
      </c>
    </row>
    <row r="3748" spans="1:19">
      <c r="A3748">
        <f>IF(E3747&lt;&gt;E3748,COUNTIF($A$4:A3747,"&lt;&gt;0")+1,0)</f>
        <v>123</v>
      </c>
      <c r="B3748">
        <f>IF(A3748&lt;&gt;0,IF(MOD(A3748,3)=0,COUNTIF($B$4:B3747,"&lt;&gt;0")+1,0),0)</f>
        <v>41</v>
      </c>
      <c r="C3748" s="9">
        <f>'Dash Board'!$C$12+COUNT('Daily reducing balance'!$F$4:F3747)</f>
        <v>45474</v>
      </c>
      <c r="D3748">
        <f t="shared" si="406"/>
        <v>2024</v>
      </c>
      <c r="E3748">
        <f t="shared" si="407"/>
        <v>7</v>
      </c>
      <c r="F3748">
        <f>DAY('Dash Board'!$C$12+COUNT('Daily reducing balance'!$F$4:F3747))</f>
        <v>1</v>
      </c>
      <c r="G3748" s="8">
        <f t="shared" si="408"/>
        <v>148598.17241873223</v>
      </c>
      <c r="H3748" s="6">
        <f>G3748*'Dash Board'!$C$11/365</f>
        <v>42.74741946292297</v>
      </c>
      <c r="I3748" s="6">
        <f>H3748*'Dash Board'!$C$18/'Dash Board'!$C$11</f>
        <v>20.355914029963323</v>
      </c>
      <c r="J3748" s="6">
        <f>(G3748&gt;1)*PMT('Dash Board'!$C$11/365,$U$4,-'Dash Board'!$C$19)</f>
        <v>108.80376961660664</v>
      </c>
      <c r="K3748" s="6">
        <f t="shared" si="410"/>
        <v>3372.9168581148047</v>
      </c>
      <c r="L3748" s="8">
        <f t="shared" si="411"/>
        <v>148532.11606857853</v>
      </c>
      <c r="N3748" s="8">
        <f t="shared" si="409"/>
        <v>88.447855586643328</v>
      </c>
      <c r="O3748" s="8">
        <f>IF(E3747&lt;&gt;E3748,SUM($N$4:N3748)-SUM($O$3:O3747),0)</f>
        <v>2649.5111070199637</v>
      </c>
      <c r="P3748" s="6">
        <f>IF(B3748&gt;0,SUM($O$4:O3748)-SUM($P$3:P3747),0)</f>
        <v>8012.0246812341502</v>
      </c>
      <c r="Q3748" s="6">
        <f t="shared" si="412"/>
        <v>20.355914029963323</v>
      </c>
      <c r="R3748" s="8">
        <f>IF(E3747&lt;&gt;E3748,SUM($Q$4:Q3748)-SUM($R$3:R3747),0)</f>
        <v>614.60198147814663</v>
      </c>
      <c r="S3748" s="6">
        <f>IF(B3748&gt;0,SUM($R$4:R3748)-SUM($S$3:S3747),0)</f>
        <v>1889.1183538767364</v>
      </c>
    </row>
    <row r="3749" spans="1:19">
      <c r="A3749">
        <f>IF(E3748&lt;&gt;E3749,COUNTIF($A$4:A3748,"&lt;&gt;0")+1,0)</f>
        <v>0</v>
      </c>
      <c r="B3749">
        <f>IF(A3749&lt;&gt;0,IF(MOD(A3749,3)=0,COUNTIF($B$4:B3748,"&lt;&gt;0")+1,0),0)</f>
        <v>0</v>
      </c>
      <c r="C3749" s="9">
        <f>'Dash Board'!$C$12+COUNT('Daily reducing balance'!$F$4:F3748)</f>
        <v>45475</v>
      </c>
      <c r="D3749">
        <f t="shared" si="406"/>
        <v>2024</v>
      </c>
      <c r="E3749">
        <f t="shared" si="407"/>
        <v>7</v>
      </c>
      <c r="F3749">
        <f>DAY('Dash Board'!$C$12+COUNT('Daily reducing balance'!$F$4:F3748))</f>
        <v>2</v>
      </c>
      <c r="G3749" s="8">
        <f t="shared" si="408"/>
        <v>148532.11606857853</v>
      </c>
      <c r="H3749" s="6">
        <f>G3749*'Dash Board'!$C$11/365</f>
        <v>42.728416951234919</v>
      </c>
      <c r="I3749" s="6">
        <f>H3749*'Dash Board'!$C$18/'Dash Board'!$C$11</f>
        <v>20.34686521487377</v>
      </c>
      <c r="J3749" s="6">
        <f>(G3749&gt;1)*PMT('Dash Board'!$C$11/365,$U$4,-'Dash Board'!$C$19)</f>
        <v>108.80376961660664</v>
      </c>
      <c r="K3749" s="6">
        <f t="shared" si="410"/>
        <v>0</v>
      </c>
      <c r="L3749" s="8">
        <f t="shared" si="411"/>
        <v>148466.04071591314</v>
      </c>
      <c r="N3749" s="8">
        <f t="shared" si="409"/>
        <v>88.456904401732871</v>
      </c>
      <c r="O3749" s="8">
        <f>IF(E3748&lt;&gt;E3749,SUM($N$4:N3749)-SUM($O$3:O3748),0)</f>
        <v>0</v>
      </c>
      <c r="P3749" s="6">
        <f>IF(B3749&gt;0,SUM($O$4:O3749)-SUM($P$3:P3748),0)</f>
        <v>0</v>
      </c>
      <c r="Q3749" s="6">
        <f t="shared" si="412"/>
        <v>20.34686521487377</v>
      </c>
      <c r="R3749" s="8">
        <f>IF(E3748&lt;&gt;E3749,SUM($Q$4:Q3749)-SUM($R$3:R3748),0)</f>
        <v>0</v>
      </c>
      <c r="S3749" s="6">
        <f>IF(B3749&gt;0,SUM($R$4:R3749)-SUM($S$3:S3748),0)</f>
        <v>0</v>
      </c>
    </row>
    <row r="3750" spans="1:19">
      <c r="A3750">
        <f>IF(E3749&lt;&gt;E3750,COUNTIF($A$4:A3749,"&lt;&gt;0")+1,0)</f>
        <v>0</v>
      </c>
      <c r="B3750">
        <f>IF(A3750&lt;&gt;0,IF(MOD(A3750,3)=0,COUNTIF($B$4:B3749,"&lt;&gt;0")+1,0),0)</f>
        <v>0</v>
      </c>
      <c r="C3750" s="9">
        <f>'Dash Board'!$C$12+COUNT('Daily reducing balance'!$F$4:F3749)</f>
        <v>45476</v>
      </c>
      <c r="D3750">
        <f t="shared" si="406"/>
        <v>2024</v>
      </c>
      <c r="E3750">
        <f t="shared" si="407"/>
        <v>7</v>
      </c>
      <c r="F3750">
        <f>DAY('Dash Board'!$C$12+COUNT('Daily reducing balance'!$F$4:F3749))</f>
        <v>3</v>
      </c>
      <c r="G3750" s="8">
        <f t="shared" si="408"/>
        <v>148466.04071591314</v>
      </c>
      <c r="H3750" s="6">
        <f>G3750*'Dash Board'!$C$11/365</f>
        <v>42.7094089730709</v>
      </c>
      <c r="I3750" s="6">
        <f>H3750*'Dash Board'!$C$18/'Dash Board'!$C$11</f>
        <v>20.337813796700431</v>
      </c>
      <c r="J3750" s="6">
        <f>(G3750&gt;1)*PMT('Dash Board'!$C$11/365,$U$4,-'Dash Board'!$C$19)</f>
        <v>108.80376961660664</v>
      </c>
      <c r="K3750" s="6">
        <f t="shared" si="410"/>
        <v>0</v>
      </c>
      <c r="L3750" s="8">
        <f t="shared" si="411"/>
        <v>148399.94635526961</v>
      </c>
      <c r="N3750" s="8">
        <f t="shared" si="409"/>
        <v>88.465955819906213</v>
      </c>
      <c r="O3750" s="8">
        <f>IF(E3749&lt;&gt;E3750,SUM($N$4:N3750)-SUM($O$3:O3749),0)</f>
        <v>0</v>
      </c>
      <c r="P3750" s="6">
        <f>IF(B3750&gt;0,SUM($O$4:O3750)-SUM($P$3:P3749),0)</f>
        <v>0</v>
      </c>
      <c r="Q3750" s="6">
        <f t="shared" si="412"/>
        <v>20.337813796700431</v>
      </c>
      <c r="R3750" s="8">
        <f>IF(E3749&lt;&gt;E3750,SUM($Q$4:Q3750)-SUM($R$3:R3749),0)</f>
        <v>0</v>
      </c>
      <c r="S3750" s="6">
        <f>IF(B3750&gt;0,SUM($R$4:R3750)-SUM($S$3:S3749),0)</f>
        <v>0</v>
      </c>
    </row>
    <row r="3751" spans="1:19">
      <c r="A3751">
        <f>IF(E3750&lt;&gt;E3751,COUNTIF($A$4:A3750,"&lt;&gt;0")+1,0)</f>
        <v>0</v>
      </c>
      <c r="B3751">
        <f>IF(A3751&lt;&gt;0,IF(MOD(A3751,3)=0,COUNTIF($B$4:B3750,"&lt;&gt;0")+1,0),0)</f>
        <v>0</v>
      </c>
      <c r="C3751" s="9">
        <f>'Dash Board'!$C$12+COUNT('Daily reducing balance'!$F$4:F3750)</f>
        <v>45477</v>
      </c>
      <c r="D3751">
        <f t="shared" si="406"/>
        <v>2024</v>
      </c>
      <c r="E3751">
        <f t="shared" si="407"/>
        <v>7</v>
      </c>
      <c r="F3751">
        <f>DAY('Dash Board'!$C$12+COUNT('Daily reducing balance'!$F$4:F3750))</f>
        <v>4</v>
      </c>
      <c r="G3751" s="8">
        <f t="shared" si="408"/>
        <v>148399.94635526961</v>
      </c>
      <c r="H3751" s="6">
        <f>G3751*'Dash Board'!$C$11/365</f>
        <v>42.690395526858381</v>
      </c>
      <c r="I3751" s="6">
        <f>H3751*'Dash Board'!$C$18/'Dash Board'!$C$11</f>
        <v>20.328759774694472</v>
      </c>
      <c r="J3751" s="6">
        <f>(G3751&gt;1)*PMT('Dash Board'!$C$11/365,$U$4,-'Dash Board'!$C$19)</f>
        <v>108.80376961660664</v>
      </c>
      <c r="K3751" s="6">
        <f t="shared" si="410"/>
        <v>0</v>
      </c>
      <c r="L3751" s="8">
        <f t="shared" si="411"/>
        <v>148333.83298117985</v>
      </c>
      <c r="N3751" s="8">
        <f t="shared" si="409"/>
        <v>88.475009841912168</v>
      </c>
      <c r="O3751" s="8">
        <f>IF(E3750&lt;&gt;E3751,SUM($N$4:N3751)-SUM($O$3:O3750),0)</f>
        <v>0</v>
      </c>
      <c r="P3751" s="6">
        <f>IF(B3751&gt;0,SUM($O$4:O3751)-SUM($P$3:P3750),0)</f>
        <v>0</v>
      </c>
      <c r="Q3751" s="6">
        <f t="shared" si="412"/>
        <v>20.328759774694472</v>
      </c>
      <c r="R3751" s="8">
        <f>IF(E3750&lt;&gt;E3751,SUM($Q$4:Q3751)-SUM($R$3:R3750),0)</f>
        <v>0</v>
      </c>
      <c r="S3751" s="6">
        <f>IF(B3751&gt;0,SUM($R$4:R3751)-SUM($S$3:S3750),0)</f>
        <v>0</v>
      </c>
    </row>
    <row r="3752" spans="1:19">
      <c r="A3752">
        <f>IF(E3751&lt;&gt;E3752,COUNTIF($A$4:A3751,"&lt;&gt;0")+1,0)</f>
        <v>0</v>
      </c>
      <c r="B3752">
        <f>IF(A3752&lt;&gt;0,IF(MOD(A3752,3)=0,COUNTIF($B$4:B3751,"&lt;&gt;0")+1,0),0)</f>
        <v>0</v>
      </c>
      <c r="C3752" s="9">
        <f>'Dash Board'!$C$12+COUNT('Daily reducing balance'!$F$4:F3751)</f>
        <v>45478</v>
      </c>
      <c r="D3752">
        <f t="shared" si="406"/>
        <v>2024</v>
      </c>
      <c r="E3752">
        <f t="shared" si="407"/>
        <v>7</v>
      </c>
      <c r="F3752">
        <f>DAY('Dash Board'!$C$12+COUNT('Daily reducing balance'!$F$4:F3751))</f>
        <v>5</v>
      </c>
      <c r="G3752" s="8">
        <f t="shared" si="408"/>
        <v>148333.83298117985</v>
      </c>
      <c r="H3752" s="6">
        <f>G3752*'Dash Board'!$C$11/365</f>
        <v>42.671376611024336</v>
      </c>
      <c r="I3752" s="6">
        <f>H3752*'Dash Board'!$C$18/'Dash Board'!$C$11</f>
        <v>20.319703148106829</v>
      </c>
      <c r="J3752" s="6">
        <f>(G3752&gt;1)*PMT('Dash Board'!$C$11/365,$U$4,-'Dash Board'!$C$19)</f>
        <v>108.80376961660664</v>
      </c>
      <c r="K3752" s="6">
        <f t="shared" si="410"/>
        <v>0</v>
      </c>
      <c r="L3752" s="8">
        <f t="shared" si="411"/>
        <v>148267.70058817425</v>
      </c>
      <c r="N3752" s="8">
        <f t="shared" si="409"/>
        <v>88.484066468499819</v>
      </c>
      <c r="O3752" s="8">
        <f>IF(E3751&lt;&gt;E3752,SUM($N$4:N3752)-SUM($O$3:O3751),0)</f>
        <v>0</v>
      </c>
      <c r="P3752" s="6">
        <f>IF(B3752&gt;0,SUM($O$4:O3752)-SUM($P$3:P3751),0)</f>
        <v>0</v>
      </c>
      <c r="Q3752" s="6">
        <f t="shared" si="412"/>
        <v>20.319703148106829</v>
      </c>
      <c r="R3752" s="8">
        <f>IF(E3751&lt;&gt;E3752,SUM($Q$4:Q3752)-SUM($R$3:R3751),0)</f>
        <v>0</v>
      </c>
      <c r="S3752" s="6">
        <f>IF(B3752&gt;0,SUM($R$4:R3752)-SUM($S$3:S3751),0)</f>
        <v>0</v>
      </c>
    </row>
    <row r="3753" spans="1:19">
      <c r="A3753">
        <f>IF(E3752&lt;&gt;E3753,COUNTIF($A$4:A3752,"&lt;&gt;0")+1,0)</f>
        <v>0</v>
      </c>
      <c r="B3753">
        <f>IF(A3753&lt;&gt;0,IF(MOD(A3753,3)=0,COUNTIF($B$4:B3752,"&lt;&gt;0")+1,0),0)</f>
        <v>0</v>
      </c>
      <c r="C3753" s="9">
        <f>'Dash Board'!$C$12+COUNT('Daily reducing balance'!$F$4:F3752)</f>
        <v>45479</v>
      </c>
      <c r="D3753">
        <f t="shared" si="406"/>
        <v>2024</v>
      </c>
      <c r="E3753">
        <f t="shared" si="407"/>
        <v>7</v>
      </c>
      <c r="F3753">
        <f>DAY('Dash Board'!$C$12+COUNT('Daily reducing balance'!$F$4:F3752))</f>
        <v>6</v>
      </c>
      <c r="G3753" s="8">
        <f t="shared" si="408"/>
        <v>148267.70058817425</v>
      </c>
      <c r="H3753" s="6">
        <f>G3753*'Dash Board'!$C$11/365</f>
        <v>42.652352223995329</v>
      </c>
      <c r="I3753" s="6">
        <f>H3753*'Dash Board'!$C$18/'Dash Board'!$C$11</f>
        <v>20.310643916188255</v>
      </c>
      <c r="J3753" s="6">
        <f>(G3753&gt;1)*PMT('Dash Board'!$C$11/365,$U$4,-'Dash Board'!$C$19)</f>
        <v>108.80376961660664</v>
      </c>
      <c r="K3753" s="6">
        <f t="shared" si="410"/>
        <v>0</v>
      </c>
      <c r="L3753" s="8">
        <f t="shared" si="411"/>
        <v>148201.54917078163</v>
      </c>
      <c r="N3753" s="8">
        <f t="shared" si="409"/>
        <v>88.493125700418389</v>
      </c>
      <c r="O3753" s="8">
        <f>IF(E3752&lt;&gt;E3753,SUM($N$4:N3753)-SUM($O$3:O3752),0)</f>
        <v>0</v>
      </c>
      <c r="P3753" s="6">
        <f>IF(B3753&gt;0,SUM($O$4:O3753)-SUM($P$3:P3752),0)</f>
        <v>0</v>
      </c>
      <c r="Q3753" s="6">
        <f t="shared" si="412"/>
        <v>20.310643916188255</v>
      </c>
      <c r="R3753" s="8">
        <f>IF(E3752&lt;&gt;E3753,SUM($Q$4:Q3753)-SUM($R$3:R3752),0)</f>
        <v>0</v>
      </c>
      <c r="S3753" s="6">
        <f>IF(B3753&gt;0,SUM($R$4:R3753)-SUM($S$3:S3752),0)</f>
        <v>0</v>
      </c>
    </row>
    <row r="3754" spans="1:19">
      <c r="A3754">
        <f>IF(E3753&lt;&gt;E3754,COUNTIF($A$4:A3753,"&lt;&gt;0")+1,0)</f>
        <v>0</v>
      </c>
      <c r="B3754">
        <f>IF(A3754&lt;&gt;0,IF(MOD(A3754,3)=0,COUNTIF($B$4:B3753,"&lt;&gt;0")+1,0),0)</f>
        <v>0</v>
      </c>
      <c r="C3754" s="9">
        <f>'Dash Board'!$C$12+COUNT('Daily reducing balance'!$F$4:F3753)</f>
        <v>45480</v>
      </c>
      <c r="D3754">
        <f t="shared" si="406"/>
        <v>2024</v>
      </c>
      <c r="E3754">
        <f t="shared" si="407"/>
        <v>7</v>
      </c>
      <c r="F3754">
        <f>DAY('Dash Board'!$C$12+COUNT('Daily reducing balance'!$F$4:F3753))</f>
        <v>7</v>
      </c>
      <c r="G3754" s="8">
        <f t="shared" si="408"/>
        <v>148201.54917078163</v>
      </c>
      <c r="H3754" s="6">
        <f>G3754*'Dash Board'!$C$11/365</f>
        <v>42.633322364197454</v>
      </c>
      <c r="I3754" s="6">
        <f>H3754*'Dash Board'!$C$18/'Dash Board'!$C$11</f>
        <v>20.301582078189263</v>
      </c>
      <c r="J3754" s="6">
        <f>(G3754&gt;1)*PMT('Dash Board'!$C$11/365,$U$4,-'Dash Board'!$C$19)</f>
        <v>108.80376961660664</v>
      </c>
      <c r="K3754" s="6">
        <f t="shared" si="410"/>
        <v>0</v>
      </c>
      <c r="L3754" s="8">
        <f t="shared" si="411"/>
        <v>148135.3787235292</v>
      </c>
      <c r="N3754" s="8">
        <f t="shared" si="409"/>
        <v>88.502187538417388</v>
      </c>
      <c r="O3754" s="8">
        <f>IF(E3753&lt;&gt;E3754,SUM($N$4:N3754)-SUM($O$3:O3753),0)</f>
        <v>0</v>
      </c>
      <c r="P3754" s="6">
        <f>IF(B3754&gt;0,SUM($O$4:O3754)-SUM($P$3:P3753),0)</f>
        <v>0</v>
      </c>
      <c r="Q3754" s="6">
        <f t="shared" si="412"/>
        <v>20.301582078189263</v>
      </c>
      <c r="R3754" s="8">
        <f>IF(E3753&lt;&gt;E3754,SUM($Q$4:Q3754)-SUM($R$3:R3753),0)</f>
        <v>0</v>
      </c>
      <c r="S3754" s="6">
        <f>IF(B3754&gt;0,SUM($R$4:R3754)-SUM($S$3:S3753),0)</f>
        <v>0</v>
      </c>
    </row>
    <row r="3755" spans="1:19">
      <c r="A3755">
        <f>IF(E3754&lt;&gt;E3755,COUNTIF($A$4:A3754,"&lt;&gt;0")+1,0)</f>
        <v>0</v>
      </c>
      <c r="B3755">
        <f>IF(A3755&lt;&gt;0,IF(MOD(A3755,3)=0,COUNTIF($B$4:B3754,"&lt;&gt;0")+1,0),0)</f>
        <v>0</v>
      </c>
      <c r="C3755" s="9">
        <f>'Dash Board'!$C$12+COUNT('Daily reducing balance'!$F$4:F3754)</f>
        <v>45481</v>
      </c>
      <c r="D3755">
        <f t="shared" si="406"/>
        <v>2024</v>
      </c>
      <c r="E3755">
        <f t="shared" si="407"/>
        <v>7</v>
      </c>
      <c r="F3755">
        <f>DAY('Dash Board'!$C$12+COUNT('Daily reducing balance'!$F$4:F3754))</f>
        <v>8</v>
      </c>
      <c r="G3755" s="8">
        <f t="shared" si="408"/>
        <v>148135.3787235292</v>
      </c>
      <c r="H3755" s="6">
        <f>G3755*'Dash Board'!$C$11/365</f>
        <v>42.614287030056339</v>
      </c>
      <c r="I3755" s="6">
        <f>H3755*'Dash Board'!$C$18/'Dash Board'!$C$11</f>
        <v>20.292517633360163</v>
      </c>
      <c r="J3755" s="6">
        <f>(G3755&gt;1)*PMT('Dash Board'!$C$11/365,$U$4,-'Dash Board'!$C$19)</f>
        <v>108.80376961660664</v>
      </c>
      <c r="K3755" s="6">
        <f t="shared" si="410"/>
        <v>0</v>
      </c>
      <c r="L3755" s="8">
        <f t="shared" si="411"/>
        <v>148069.18924094265</v>
      </c>
      <c r="N3755" s="8">
        <f t="shared" si="409"/>
        <v>88.511251983246481</v>
      </c>
      <c r="O3755" s="8">
        <f>IF(E3754&lt;&gt;E3755,SUM($N$4:N3755)-SUM($O$3:O3754),0)</f>
        <v>0</v>
      </c>
      <c r="P3755" s="6">
        <f>IF(B3755&gt;0,SUM($O$4:O3755)-SUM($P$3:P3754),0)</f>
        <v>0</v>
      </c>
      <c r="Q3755" s="6">
        <f t="shared" si="412"/>
        <v>20.292517633360163</v>
      </c>
      <c r="R3755" s="8">
        <f>IF(E3754&lt;&gt;E3755,SUM($Q$4:Q3755)-SUM($R$3:R3754),0)</f>
        <v>0</v>
      </c>
      <c r="S3755" s="6">
        <f>IF(B3755&gt;0,SUM($R$4:R3755)-SUM($S$3:S3754),0)</f>
        <v>0</v>
      </c>
    </row>
    <row r="3756" spans="1:19">
      <c r="A3756">
        <f>IF(E3755&lt;&gt;E3756,COUNTIF($A$4:A3755,"&lt;&gt;0")+1,0)</f>
        <v>0</v>
      </c>
      <c r="B3756">
        <f>IF(A3756&lt;&gt;0,IF(MOD(A3756,3)=0,COUNTIF($B$4:B3755,"&lt;&gt;0")+1,0),0)</f>
        <v>0</v>
      </c>
      <c r="C3756" s="9">
        <f>'Dash Board'!$C$12+COUNT('Daily reducing balance'!$F$4:F3755)</f>
        <v>45482</v>
      </c>
      <c r="D3756">
        <f t="shared" si="406"/>
        <v>2024</v>
      </c>
      <c r="E3756">
        <f t="shared" si="407"/>
        <v>7</v>
      </c>
      <c r="F3756">
        <f>DAY('Dash Board'!$C$12+COUNT('Daily reducing balance'!$F$4:F3755))</f>
        <v>9</v>
      </c>
      <c r="G3756" s="8">
        <f t="shared" si="408"/>
        <v>148069.18924094265</v>
      </c>
      <c r="H3756" s="6">
        <f>G3756*'Dash Board'!$C$11/365</f>
        <v>42.5952462199972</v>
      </c>
      <c r="I3756" s="6">
        <f>H3756*'Dash Board'!$C$18/'Dash Board'!$C$11</f>
        <v>20.283450580951047</v>
      </c>
      <c r="J3756" s="6">
        <f>(G3756&gt;1)*PMT('Dash Board'!$C$11/365,$U$4,-'Dash Board'!$C$19)</f>
        <v>108.80376961660664</v>
      </c>
      <c r="K3756" s="6">
        <f t="shared" si="410"/>
        <v>0</v>
      </c>
      <c r="L3756" s="8">
        <f t="shared" si="411"/>
        <v>148002.98071754604</v>
      </c>
      <c r="N3756" s="8">
        <f t="shared" si="409"/>
        <v>88.520319035655604</v>
      </c>
      <c r="O3756" s="8">
        <f>IF(E3755&lt;&gt;E3756,SUM($N$4:N3756)-SUM($O$3:O3755),0)</f>
        <v>0</v>
      </c>
      <c r="P3756" s="6">
        <f>IF(B3756&gt;0,SUM($O$4:O3756)-SUM($P$3:P3755),0)</f>
        <v>0</v>
      </c>
      <c r="Q3756" s="6">
        <f t="shared" si="412"/>
        <v>20.283450580951047</v>
      </c>
      <c r="R3756" s="8">
        <f>IF(E3755&lt;&gt;E3756,SUM($Q$4:Q3756)-SUM($R$3:R3755),0)</f>
        <v>0</v>
      </c>
      <c r="S3756" s="6">
        <f>IF(B3756&gt;0,SUM($R$4:R3756)-SUM($S$3:S3755),0)</f>
        <v>0</v>
      </c>
    </row>
    <row r="3757" spans="1:19">
      <c r="A3757">
        <f>IF(E3756&lt;&gt;E3757,COUNTIF($A$4:A3756,"&lt;&gt;0")+1,0)</f>
        <v>0</v>
      </c>
      <c r="B3757">
        <f>IF(A3757&lt;&gt;0,IF(MOD(A3757,3)=0,COUNTIF($B$4:B3756,"&lt;&gt;0")+1,0),0)</f>
        <v>0</v>
      </c>
      <c r="C3757" s="9">
        <f>'Dash Board'!$C$12+COUNT('Daily reducing balance'!$F$4:F3756)</f>
        <v>45483</v>
      </c>
      <c r="D3757">
        <f t="shared" si="406"/>
        <v>2024</v>
      </c>
      <c r="E3757">
        <f t="shared" si="407"/>
        <v>7</v>
      </c>
      <c r="F3757">
        <f>DAY('Dash Board'!$C$12+COUNT('Daily reducing balance'!$F$4:F3756))</f>
        <v>10</v>
      </c>
      <c r="G3757" s="8">
        <f t="shared" si="408"/>
        <v>148002.98071754604</v>
      </c>
      <c r="H3757" s="6">
        <f>G3757*'Dash Board'!$C$11/365</f>
        <v>42.576199932444752</v>
      </c>
      <c r="I3757" s="6">
        <f>H3757*'Dash Board'!$C$18/'Dash Board'!$C$11</f>
        <v>20.274380920211787</v>
      </c>
      <c r="J3757" s="6">
        <f>(G3757&gt;1)*PMT('Dash Board'!$C$11/365,$U$4,-'Dash Board'!$C$19)</f>
        <v>108.80376961660664</v>
      </c>
      <c r="K3757" s="6">
        <f t="shared" si="410"/>
        <v>0</v>
      </c>
      <c r="L3757" s="8">
        <f t="shared" si="411"/>
        <v>147936.75314786186</v>
      </c>
      <c r="N3757" s="8">
        <f t="shared" si="409"/>
        <v>88.529388696394861</v>
      </c>
      <c r="O3757" s="8">
        <f>IF(E3756&lt;&gt;E3757,SUM($N$4:N3757)-SUM($O$3:O3756),0)</f>
        <v>0</v>
      </c>
      <c r="P3757" s="6">
        <f>IF(B3757&gt;0,SUM($O$4:O3757)-SUM($P$3:P3756),0)</f>
        <v>0</v>
      </c>
      <c r="Q3757" s="6">
        <f t="shared" si="412"/>
        <v>20.274380920211787</v>
      </c>
      <c r="R3757" s="8">
        <f>IF(E3756&lt;&gt;E3757,SUM($Q$4:Q3757)-SUM($R$3:R3756),0)</f>
        <v>0</v>
      </c>
      <c r="S3757" s="6">
        <f>IF(B3757&gt;0,SUM($R$4:R3757)-SUM($S$3:S3756),0)</f>
        <v>0</v>
      </c>
    </row>
    <row r="3758" spans="1:19">
      <c r="A3758">
        <f>IF(E3757&lt;&gt;E3758,COUNTIF($A$4:A3757,"&lt;&gt;0")+1,0)</f>
        <v>0</v>
      </c>
      <c r="B3758">
        <f>IF(A3758&lt;&gt;0,IF(MOD(A3758,3)=0,COUNTIF($B$4:B3757,"&lt;&gt;0")+1,0),0)</f>
        <v>0</v>
      </c>
      <c r="C3758" s="9">
        <f>'Dash Board'!$C$12+COUNT('Daily reducing balance'!$F$4:F3757)</f>
        <v>45484</v>
      </c>
      <c r="D3758">
        <f t="shared" si="406"/>
        <v>2024</v>
      </c>
      <c r="E3758">
        <f t="shared" si="407"/>
        <v>7</v>
      </c>
      <c r="F3758">
        <f>DAY('Dash Board'!$C$12+COUNT('Daily reducing balance'!$F$4:F3757))</f>
        <v>11</v>
      </c>
      <c r="G3758" s="8">
        <f t="shared" si="408"/>
        <v>147936.75314786186</v>
      </c>
      <c r="H3758" s="6">
        <f>G3758*'Dash Board'!$C$11/365</f>
        <v>42.557148165823271</v>
      </c>
      <c r="I3758" s="6">
        <f>H3758*'Dash Board'!$C$18/'Dash Board'!$C$11</f>
        <v>20.265308650392036</v>
      </c>
      <c r="J3758" s="6">
        <f>(G3758&gt;1)*PMT('Dash Board'!$C$11/365,$U$4,-'Dash Board'!$C$19)</f>
        <v>108.80376961660664</v>
      </c>
      <c r="K3758" s="6">
        <f t="shared" si="410"/>
        <v>0</v>
      </c>
      <c r="L3758" s="8">
        <f t="shared" si="411"/>
        <v>147870.50652641107</v>
      </c>
      <c r="N3758" s="8">
        <f t="shared" si="409"/>
        <v>88.538460966214615</v>
      </c>
      <c r="O3758" s="8">
        <f>IF(E3757&lt;&gt;E3758,SUM($N$4:N3758)-SUM($O$3:O3757),0)</f>
        <v>0</v>
      </c>
      <c r="P3758" s="6">
        <f>IF(B3758&gt;0,SUM($O$4:O3758)-SUM($P$3:P3757),0)</f>
        <v>0</v>
      </c>
      <c r="Q3758" s="6">
        <f t="shared" si="412"/>
        <v>20.265308650392036</v>
      </c>
      <c r="R3758" s="8">
        <f>IF(E3757&lt;&gt;E3758,SUM($Q$4:Q3758)-SUM($R$3:R3757),0)</f>
        <v>0</v>
      </c>
      <c r="S3758" s="6">
        <f>IF(B3758&gt;0,SUM($R$4:R3758)-SUM($S$3:S3757),0)</f>
        <v>0</v>
      </c>
    </row>
    <row r="3759" spans="1:19">
      <c r="A3759">
        <f>IF(E3758&lt;&gt;E3759,COUNTIF($A$4:A3758,"&lt;&gt;0")+1,0)</f>
        <v>0</v>
      </c>
      <c r="B3759">
        <f>IF(A3759&lt;&gt;0,IF(MOD(A3759,3)=0,COUNTIF($B$4:B3758,"&lt;&gt;0")+1,0),0)</f>
        <v>0</v>
      </c>
      <c r="C3759" s="9">
        <f>'Dash Board'!$C$12+COUNT('Daily reducing balance'!$F$4:F3758)</f>
        <v>45485</v>
      </c>
      <c r="D3759">
        <f t="shared" si="406"/>
        <v>2024</v>
      </c>
      <c r="E3759">
        <f t="shared" si="407"/>
        <v>7</v>
      </c>
      <c r="F3759">
        <f>DAY('Dash Board'!$C$12+COUNT('Daily reducing balance'!$F$4:F3758))</f>
        <v>12</v>
      </c>
      <c r="G3759" s="8">
        <f t="shared" si="408"/>
        <v>147870.50652641107</v>
      </c>
      <c r="H3759" s="6">
        <f>G3759*'Dash Board'!$C$11/365</f>
        <v>42.538090918556613</v>
      </c>
      <c r="I3759" s="6">
        <f>H3759*'Dash Board'!$C$18/'Dash Board'!$C$11</f>
        <v>20.256233770741243</v>
      </c>
      <c r="J3759" s="6">
        <f>(G3759&gt;1)*PMT('Dash Board'!$C$11/365,$U$4,-'Dash Board'!$C$19)</f>
        <v>108.80376961660664</v>
      </c>
      <c r="K3759" s="6">
        <f t="shared" si="410"/>
        <v>0</v>
      </c>
      <c r="L3759" s="8">
        <f t="shared" si="411"/>
        <v>147804.24084771302</v>
      </c>
      <c r="N3759" s="8">
        <f t="shared" si="409"/>
        <v>88.547535845865397</v>
      </c>
      <c r="O3759" s="8">
        <f>IF(E3758&lt;&gt;E3759,SUM($N$4:N3759)-SUM($O$3:O3758),0)</f>
        <v>0</v>
      </c>
      <c r="P3759" s="6">
        <f>IF(B3759&gt;0,SUM($O$4:O3759)-SUM($P$3:P3758),0)</f>
        <v>0</v>
      </c>
      <c r="Q3759" s="6">
        <f t="shared" si="412"/>
        <v>20.256233770741243</v>
      </c>
      <c r="R3759" s="8">
        <f>IF(E3758&lt;&gt;E3759,SUM($Q$4:Q3759)-SUM($R$3:R3758),0)</f>
        <v>0</v>
      </c>
      <c r="S3759" s="6">
        <f>IF(B3759&gt;0,SUM($R$4:R3759)-SUM($S$3:S3758),0)</f>
        <v>0</v>
      </c>
    </row>
    <row r="3760" spans="1:19">
      <c r="A3760">
        <f>IF(E3759&lt;&gt;E3760,COUNTIF($A$4:A3759,"&lt;&gt;0")+1,0)</f>
        <v>0</v>
      </c>
      <c r="B3760">
        <f>IF(A3760&lt;&gt;0,IF(MOD(A3760,3)=0,COUNTIF($B$4:B3759,"&lt;&gt;0")+1,0),0)</f>
        <v>0</v>
      </c>
      <c r="C3760" s="9">
        <f>'Dash Board'!$C$12+COUNT('Daily reducing balance'!$F$4:F3759)</f>
        <v>45486</v>
      </c>
      <c r="D3760">
        <f t="shared" si="406"/>
        <v>2024</v>
      </c>
      <c r="E3760">
        <f t="shared" si="407"/>
        <v>7</v>
      </c>
      <c r="F3760">
        <f>DAY('Dash Board'!$C$12+COUNT('Daily reducing balance'!$F$4:F3759))</f>
        <v>13</v>
      </c>
      <c r="G3760" s="8">
        <f t="shared" si="408"/>
        <v>147804.24084771302</v>
      </c>
      <c r="H3760" s="6">
        <f>G3760*'Dash Board'!$C$11/365</f>
        <v>42.519028189068131</v>
      </c>
      <c r="I3760" s="6">
        <f>H3760*'Dash Board'!$C$18/'Dash Board'!$C$11</f>
        <v>20.247156280508634</v>
      </c>
      <c r="J3760" s="6">
        <f>(G3760&gt;1)*PMT('Dash Board'!$C$11/365,$U$4,-'Dash Board'!$C$19)</f>
        <v>108.80376961660664</v>
      </c>
      <c r="K3760" s="6">
        <f t="shared" si="410"/>
        <v>0</v>
      </c>
      <c r="L3760" s="8">
        <f t="shared" si="411"/>
        <v>147737.95610628548</v>
      </c>
      <c r="N3760" s="8">
        <f t="shared" si="409"/>
        <v>88.55661333609801</v>
      </c>
      <c r="O3760" s="8">
        <f>IF(E3759&lt;&gt;E3760,SUM($N$4:N3760)-SUM($O$3:O3759),0)</f>
        <v>0</v>
      </c>
      <c r="P3760" s="6">
        <f>IF(B3760&gt;0,SUM($O$4:O3760)-SUM($P$3:P3759),0)</f>
        <v>0</v>
      </c>
      <c r="Q3760" s="6">
        <f t="shared" si="412"/>
        <v>20.247156280508634</v>
      </c>
      <c r="R3760" s="8">
        <f>IF(E3759&lt;&gt;E3760,SUM($Q$4:Q3760)-SUM($R$3:R3759),0)</f>
        <v>0</v>
      </c>
      <c r="S3760" s="6">
        <f>IF(B3760&gt;0,SUM($R$4:R3760)-SUM($S$3:S3759),0)</f>
        <v>0</v>
      </c>
    </row>
    <row r="3761" spans="1:19">
      <c r="A3761">
        <f>IF(E3760&lt;&gt;E3761,COUNTIF($A$4:A3760,"&lt;&gt;0")+1,0)</f>
        <v>0</v>
      </c>
      <c r="B3761">
        <f>IF(A3761&lt;&gt;0,IF(MOD(A3761,3)=0,COUNTIF($B$4:B3760,"&lt;&gt;0")+1,0),0)</f>
        <v>0</v>
      </c>
      <c r="C3761" s="9">
        <f>'Dash Board'!$C$12+COUNT('Daily reducing balance'!$F$4:F3760)</f>
        <v>45487</v>
      </c>
      <c r="D3761">
        <f t="shared" si="406"/>
        <v>2024</v>
      </c>
      <c r="E3761">
        <f t="shared" si="407"/>
        <v>7</v>
      </c>
      <c r="F3761">
        <f>DAY('Dash Board'!$C$12+COUNT('Daily reducing balance'!$F$4:F3760))</f>
        <v>14</v>
      </c>
      <c r="G3761" s="8">
        <f t="shared" si="408"/>
        <v>147737.95610628548</v>
      </c>
      <c r="H3761" s="6">
        <f>G3761*'Dash Board'!$C$11/365</f>
        <v>42.499959975780754</v>
      </c>
      <c r="I3761" s="6">
        <f>H3761*'Dash Board'!$C$18/'Dash Board'!$C$11</f>
        <v>20.238076178943217</v>
      </c>
      <c r="J3761" s="6">
        <f>(G3761&gt;1)*PMT('Dash Board'!$C$11/365,$U$4,-'Dash Board'!$C$19)</f>
        <v>108.80376961660664</v>
      </c>
      <c r="K3761" s="6">
        <f t="shared" si="410"/>
        <v>0</v>
      </c>
      <c r="L3761" s="8">
        <f t="shared" si="411"/>
        <v>147671.65229664464</v>
      </c>
      <c r="N3761" s="8">
        <f t="shared" si="409"/>
        <v>88.565693437663427</v>
      </c>
      <c r="O3761" s="8">
        <f>IF(E3760&lt;&gt;E3761,SUM($N$4:N3761)-SUM($O$3:O3760),0)</f>
        <v>0</v>
      </c>
      <c r="P3761" s="6">
        <f>IF(B3761&gt;0,SUM($O$4:O3761)-SUM($P$3:P3760),0)</f>
        <v>0</v>
      </c>
      <c r="Q3761" s="6">
        <f t="shared" si="412"/>
        <v>20.238076178943217</v>
      </c>
      <c r="R3761" s="8">
        <f>IF(E3760&lt;&gt;E3761,SUM($Q$4:Q3761)-SUM($R$3:R3760),0)</f>
        <v>0</v>
      </c>
      <c r="S3761" s="6">
        <f>IF(B3761&gt;0,SUM($R$4:R3761)-SUM($S$3:S3760),0)</f>
        <v>0</v>
      </c>
    </row>
    <row r="3762" spans="1:19">
      <c r="A3762">
        <f>IF(E3761&lt;&gt;E3762,COUNTIF($A$4:A3761,"&lt;&gt;0")+1,0)</f>
        <v>0</v>
      </c>
      <c r="B3762">
        <f>IF(A3762&lt;&gt;0,IF(MOD(A3762,3)=0,COUNTIF($B$4:B3761,"&lt;&gt;0")+1,0),0)</f>
        <v>0</v>
      </c>
      <c r="C3762" s="9">
        <f>'Dash Board'!$C$12+COUNT('Daily reducing balance'!$F$4:F3761)</f>
        <v>45488</v>
      </c>
      <c r="D3762">
        <f t="shared" si="406"/>
        <v>2024</v>
      </c>
      <c r="E3762">
        <f t="shared" si="407"/>
        <v>7</v>
      </c>
      <c r="F3762">
        <f>DAY('Dash Board'!$C$12+COUNT('Daily reducing balance'!$F$4:F3761))</f>
        <v>15</v>
      </c>
      <c r="G3762" s="8">
        <f t="shared" si="408"/>
        <v>147671.65229664464</v>
      </c>
      <c r="H3762" s="6">
        <f>G3762*'Dash Board'!$C$11/365</f>
        <v>42.480886277116944</v>
      </c>
      <c r="I3762" s="6">
        <f>H3762*'Dash Board'!$C$18/'Dash Board'!$C$11</f>
        <v>20.228993465293783</v>
      </c>
      <c r="J3762" s="6">
        <f>(G3762&gt;1)*PMT('Dash Board'!$C$11/365,$U$4,-'Dash Board'!$C$19)</f>
        <v>108.80376961660664</v>
      </c>
      <c r="K3762" s="6">
        <f t="shared" si="410"/>
        <v>0</v>
      </c>
      <c r="L3762" s="8">
        <f t="shared" si="411"/>
        <v>147605.32941330512</v>
      </c>
      <c r="N3762" s="8">
        <f t="shared" si="409"/>
        <v>88.574776151312861</v>
      </c>
      <c r="O3762" s="8">
        <f>IF(E3761&lt;&gt;E3762,SUM($N$4:N3762)-SUM($O$3:O3761),0)</f>
        <v>0</v>
      </c>
      <c r="P3762" s="6">
        <f>IF(B3762&gt;0,SUM($O$4:O3762)-SUM($P$3:P3761),0)</f>
        <v>0</v>
      </c>
      <c r="Q3762" s="6">
        <f t="shared" si="412"/>
        <v>20.228993465293783</v>
      </c>
      <c r="R3762" s="8">
        <f>IF(E3761&lt;&gt;E3762,SUM($Q$4:Q3762)-SUM($R$3:R3761),0)</f>
        <v>0</v>
      </c>
      <c r="S3762" s="6">
        <f>IF(B3762&gt;0,SUM($R$4:R3762)-SUM($S$3:S3761),0)</f>
        <v>0</v>
      </c>
    </row>
    <row r="3763" spans="1:19">
      <c r="A3763">
        <f>IF(E3762&lt;&gt;E3763,COUNTIF($A$4:A3762,"&lt;&gt;0")+1,0)</f>
        <v>0</v>
      </c>
      <c r="B3763">
        <f>IF(A3763&lt;&gt;0,IF(MOD(A3763,3)=0,COUNTIF($B$4:B3762,"&lt;&gt;0")+1,0),0)</f>
        <v>0</v>
      </c>
      <c r="C3763" s="9">
        <f>'Dash Board'!$C$12+COUNT('Daily reducing balance'!$F$4:F3762)</f>
        <v>45489</v>
      </c>
      <c r="D3763">
        <f t="shared" si="406"/>
        <v>2024</v>
      </c>
      <c r="E3763">
        <f t="shared" si="407"/>
        <v>7</v>
      </c>
      <c r="F3763">
        <f>DAY('Dash Board'!$C$12+COUNT('Daily reducing balance'!$F$4:F3762))</f>
        <v>16</v>
      </c>
      <c r="G3763" s="8">
        <f t="shared" si="408"/>
        <v>147605.32941330512</v>
      </c>
      <c r="H3763" s="6">
        <f>G3763*'Dash Board'!$C$11/365</f>
        <v>42.461807091498734</v>
      </c>
      <c r="I3763" s="6">
        <f>H3763*'Dash Board'!$C$18/'Dash Board'!$C$11</f>
        <v>20.219908138808922</v>
      </c>
      <c r="J3763" s="6">
        <f>(G3763&gt;1)*PMT('Dash Board'!$C$11/365,$U$4,-'Dash Board'!$C$19)</f>
        <v>108.80376961660664</v>
      </c>
      <c r="K3763" s="6">
        <f t="shared" si="410"/>
        <v>0</v>
      </c>
      <c r="L3763" s="8">
        <f t="shared" si="411"/>
        <v>147538.98745078</v>
      </c>
      <c r="N3763" s="8">
        <f t="shared" si="409"/>
        <v>88.583861477797726</v>
      </c>
      <c r="O3763" s="8">
        <f>IF(E3762&lt;&gt;E3763,SUM($N$4:N3763)-SUM($O$3:O3762),0)</f>
        <v>0</v>
      </c>
      <c r="P3763" s="6">
        <f>IF(B3763&gt;0,SUM($O$4:O3763)-SUM($P$3:P3762),0)</f>
        <v>0</v>
      </c>
      <c r="Q3763" s="6">
        <f t="shared" si="412"/>
        <v>20.219908138808922</v>
      </c>
      <c r="R3763" s="8">
        <f>IF(E3762&lt;&gt;E3763,SUM($Q$4:Q3763)-SUM($R$3:R3762),0)</f>
        <v>0</v>
      </c>
      <c r="S3763" s="6">
        <f>IF(B3763&gt;0,SUM($R$4:R3763)-SUM($S$3:S3762),0)</f>
        <v>0</v>
      </c>
    </row>
    <row r="3764" spans="1:19">
      <c r="A3764">
        <f>IF(E3763&lt;&gt;E3764,COUNTIF($A$4:A3763,"&lt;&gt;0")+1,0)</f>
        <v>0</v>
      </c>
      <c r="B3764">
        <f>IF(A3764&lt;&gt;0,IF(MOD(A3764,3)=0,COUNTIF($B$4:B3763,"&lt;&gt;0")+1,0),0)</f>
        <v>0</v>
      </c>
      <c r="C3764" s="9">
        <f>'Dash Board'!$C$12+COUNT('Daily reducing balance'!$F$4:F3763)</f>
        <v>45490</v>
      </c>
      <c r="D3764">
        <f t="shared" ref="D3764:D3827" si="413">IF(AND(E3764=1,F3764=1),D3763+1,D3763)</f>
        <v>2024</v>
      </c>
      <c r="E3764">
        <f t="shared" ref="E3764:E3827" si="414">IF(F3764=1,IF(E3763+1&gt;12,1,E3763+1),E3763)</f>
        <v>7</v>
      </c>
      <c r="F3764">
        <f>DAY('Dash Board'!$C$12+COUNT('Daily reducing balance'!$F$4:F3763))</f>
        <v>17</v>
      </c>
      <c r="G3764" s="8">
        <f t="shared" ref="G3764:G3827" si="415">L3763</f>
        <v>147538.98745078</v>
      </c>
      <c r="H3764" s="6">
        <f>G3764*'Dash Board'!$C$11/365</f>
        <v>42.442722417347667</v>
      </c>
      <c r="I3764" s="6">
        <f>H3764*'Dash Board'!$C$18/'Dash Board'!$C$11</f>
        <v>20.210820198736986</v>
      </c>
      <c r="J3764" s="6">
        <f>(G3764&gt;1)*PMT('Dash Board'!$C$11/365,$U$4,-'Dash Board'!$C$19)</f>
        <v>108.80376961660664</v>
      </c>
      <c r="K3764" s="6">
        <f t="shared" si="410"/>
        <v>0</v>
      </c>
      <c r="L3764" s="8">
        <f t="shared" si="411"/>
        <v>147472.62640358074</v>
      </c>
      <c r="N3764" s="8">
        <f t="shared" ref="N3764:N3827" si="416">J3764-I3764</f>
        <v>88.592949417869661</v>
      </c>
      <c r="O3764" s="8">
        <f>IF(E3763&lt;&gt;E3764,SUM($N$4:N3764)-SUM($O$3:O3763),0)</f>
        <v>0</v>
      </c>
      <c r="P3764" s="6">
        <f>IF(B3764&gt;0,SUM($O$4:O3764)-SUM($P$3:P3763),0)</f>
        <v>0</v>
      </c>
      <c r="Q3764" s="6">
        <f t="shared" si="412"/>
        <v>20.210820198736986</v>
      </c>
      <c r="R3764" s="8">
        <f>IF(E3763&lt;&gt;E3764,SUM($Q$4:Q3764)-SUM($R$3:R3763),0)</f>
        <v>0</v>
      </c>
      <c r="S3764" s="6">
        <f>IF(B3764&gt;0,SUM($R$4:R3764)-SUM($S$3:S3763),0)</f>
        <v>0</v>
      </c>
    </row>
    <row r="3765" spans="1:19">
      <c r="A3765">
        <f>IF(E3764&lt;&gt;E3765,COUNTIF($A$4:A3764,"&lt;&gt;0")+1,0)</f>
        <v>0</v>
      </c>
      <c r="B3765">
        <f>IF(A3765&lt;&gt;0,IF(MOD(A3765,3)=0,COUNTIF($B$4:B3764,"&lt;&gt;0")+1,0),0)</f>
        <v>0</v>
      </c>
      <c r="C3765" s="9">
        <f>'Dash Board'!$C$12+COUNT('Daily reducing balance'!$F$4:F3764)</f>
        <v>45491</v>
      </c>
      <c r="D3765">
        <f t="shared" si="413"/>
        <v>2024</v>
      </c>
      <c r="E3765">
        <f t="shared" si="414"/>
        <v>7</v>
      </c>
      <c r="F3765">
        <f>DAY('Dash Board'!$C$12+COUNT('Daily reducing balance'!$F$4:F3764))</f>
        <v>18</v>
      </c>
      <c r="G3765" s="8">
        <f t="shared" si="415"/>
        <v>147472.62640358074</v>
      </c>
      <c r="H3765" s="6">
        <f>G3765*'Dash Board'!$C$11/365</f>
        <v>42.423632253084868</v>
      </c>
      <c r="I3765" s="6">
        <f>H3765*'Dash Board'!$C$18/'Dash Board'!$C$11</f>
        <v>20.201729644326129</v>
      </c>
      <c r="J3765" s="6">
        <f>(G3765&gt;1)*PMT('Dash Board'!$C$11/365,$U$4,-'Dash Board'!$C$19)</f>
        <v>108.80376961660664</v>
      </c>
      <c r="K3765" s="6">
        <f t="shared" si="410"/>
        <v>0</v>
      </c>
      <c r="L3765" s="8">
        <f t="shared" si="411"/>
        <v>147406.2462662172</v>
      </c>
      <c r="N3765" s="8">
        <f t="shared" si="416"/>
        <v>88.602039972280522</v>
      </c>
      <c r="O3765" s="8">
        <f>IF(E3764&lt;&gt;E3765,SUM($N$4:N3765)-SUM($O$3:O3764),0)</f>
        <v>0</v>
      </c>
      <c r="P3765" s="6">
        <f>IF(B3765&gt;0,SUM($O$4:O3765)-SUM($P$3:P3764),0)</f>
        <v>0</v>
      </c>
      <c r="Q3765" s="6">
        <f t="shared" si="412"/>
        <v>20.201729644326129</v>
      </c>
      <c r="R3765" s="8">
        <f>IF(E3764&lt;&gt;E3765,SUM($Q$4:Q3765)-SUM($R$3:R3764),0)</f>
        <v>0</v>
      </c>
      <c r="S3765" s="6">
        <f>IF(B3765&gt;0,SUM($R$4:R3765)-SUM($S$3:S3764),0)</f>
        <v>0</v>
      </c>
    </row>
    <row r="3766" spans="1:19">
      <c r="A3766">
        <f>IF(E3765&lt;&gt;E3766,COUNTIF($A$4:A3765,"&lt;&gt;0")+1,0)</f>
        <v>0</v>
      </c>
      <c r="B3766">
        <f>IF(A3766&lt;&gt;0,IF(MOD(A3766,3)=0,COUNTIF($B$4:B3765,"&lt;&gt;0")+1,0),0)</f>
        <v>0</v>
      </c>
      <c r="C3766" s="9">
        <f>'Dash Board'!$C$12+COUNT('Daily reducing balance'!$F$4:F3765)</f>
        <v>45492</v>
      </c>
      <c r="D3766">
        <f t="shared" si="413"/>
        <v>2024</v>
      </c>
      <c r="E3766">
        <f t="shared" si="414"/>
        <v>7</v>
      </c>
      <c r="F3766">
        <f>DAY('Dash Board'!$C$12+COUNT('Daily reducing balance'!$F$4:F3765))</f>
        <v>19</v>
      </c>
      <c r="G3766" s="8">
        <f t="shared" si="415"/>
        <v>147406.2462662172</v>
      </c>
      <c r="H3766" s="6">
        <f>G3766*'Dash Board'!$C$11/365</f>
        <v>42.404536597130978</v>
      </c>
      <c r="I3766" s="6">
        <f>H3766*'Dash Board'!$C$18/'Dash Board'!$C$11</f>
        <v>20.192636474824276</v>
      </c>
      <c r="J3766" s="6">
        <f>(G3766&gt;1)*PMT('Dash Board'!$C$11/365,$U$4,-'Dash Board'!$C$19)</f>
        <v>108.80376961660664</v>
      </c>
      <c r="K3766" s="6">
        <f t="shared" si="410"/>
        <v>0</v>
      </c>
      <c r="L3766" s="8">
        <f t="shared" si="411"/>
        <v>147339.84703319773</v>
      </c>
      <c r="N3766" s="8">
        <f t="shared" si="416"/>
        <v>88.611133141782375</v>
      </c>
      <c r="O3766" s="8">
        <f>IF(E3765&lt;&gt;E3766,SUM($N$4:N3766)-SUM($O$3:O3765),0)</f>
        <v>0</v>
      </c>
      <c r="P3766" s="6">
        <f>IF(B3766&gt;0,SUM($O$4:O3766)-SUM($P$3:P3765),0)</f>
        <v>0</v>
      </c>
      <c r="Q3766" s="6">
        <f t="shared" si="412"/>
        <v>20.192636474824276</v>
      </c>
      <c r="R3766" s="8">
        <f>IF(E3765&lt;&gt;E3766,SUM($Q$4:Q3766)-SUM($R$3:R3765),0)</f>
        <v>0</v>
      </c>
      <c r="S3766" s="6">
        <f>IF(B3766&gt;0,SUM($R$4:R3766)-SUM($S$3:S3765),0)</f>
        <v>0</v>
      </c>
    </row>
    <row r="3767" spans="1:19">
      <c r="A3767">
        <f>IF(E3766&lt;&gt;E3767,COUNTIF($A$4:A3766,"&lt;&gt;0")+1,0)</f>
        <v>0</v>
      </c>
      <c r="B3767">
        <f>IF(A3767&lt;&gt;0,IF(MOD(A3767,3)=0,COUNTIF($B$4:B3766,"&lt;&gt;0")+1,0),0)</f>
        <v>0</v>
      </c>
      <c r="C3767" s="9">
        <f>'Dash Board'!$C$12+COUNT('Daily reducing balance'!$F$4:F3766)</f>
        <v>45493</v>
      </c>
      <c r="D3767">
        <f t="shared" si="413"/>
        <v>2024</v>
      </c>
      <c r="E3767">
        <f t="shared" si="414"/>
        <v>7</v>
      </c>
      <c r="F3767">
        <f>DAY('Dash Board'!$C$12+COUNT('Daily reducing balance'!$F$4:F3766))</f>
        <v>20</v>
      </c>
      <c r="G3767" s="8">
        <f t="shared" si="415"/>
        <v>147339.84703319773</v>
      </c>
      <c r="H3767" s="6">
        <f>G3767*'Dash Board'!$C$11/365</f>
        <v>42.385435447906197</v>
      </c>
      <c r="I3767" s="6">
        <f>H3767*'Dash Board'!$C$18/'Dash Board'!$C$11</f>
        <v>20.183540689479141</v>
      </c>
      <c r="J3767" s="6">
        <f>(G3767&gt;1)*PMT('Dash Board'!$C$11/365,$U$4,-'Dash Board'!$C$19)</f>
        <v>108.80376961660664</v>
      </c>
      <c r="K3767" s="6">
        <f t="shared" si="410"/>
        <v>0</v>
      </c>
      <c r="L3767" s="8">
        <f t="shared" si="411"/>
        <v>147273.42869902903</v>
      </c>
      <c r="N3767" s="8">
        <f t="shared" si="416"/>
        <v>88.620228927127499</v>
      </c>
      <c r="O3767" s="8">
        <f>IF(E3766&lt;&gt;E3767,SUM($N$4:N3767)-SUM($O$3:O3766),0)</f>
        <v>0</v>
      </c>
      <c r="P3767" s="6">
        <f>IF(B3767&gt;0,SUM($O$4:O3767)-SUM($P$3:P3766),0)</f>
        <v>0</v>
      </c>
      <c r="Q3767" s="6">
        <f t="shared" si="412"/>
        <v>20.183540689479141</v>
      </c>
      <c r="R3767" s="8">
        <f>IF(E3766&lt;&gt;E3767,SUM($Q$4:Q3767)-SUM($R$3:R3766),0)</f>
        <v>0</v>
      </c>
      <c r="S3767" s="6">
        <f>IF(B3767&gt;0,SUM($R$4:R3767)-SUM($S$3:S3766),0)</f>
        <v>0</v>
      </c>
    </row>
    <row r="3768" spans="1:19">
      <c r="A3768">
        <f>IF(E3767&lt;&gt;E3768,COUNTIF($A$4:A3767,"&lt;&gt;0")+1,0)</f>
        <v>0</v>
      </c>
      <c r="B3768">
        <f>IF(A3768&lt;&gt;0,IF(MOD(A3768,3)=0,COUNTIF($B$4:B3767,"&lt;&gt;0")+1,0),0)</f>
        <v>0</v>
      </c>
      <c r="C3768" s="9">
        <f>'Dash Board'!$C$12+COUNT('Daily reducing balance'!$F$4:F3767)</f>
        <v>45494</v>
      </c>
      <c r="D3768">
        <f t="shared" si="413"/>
        <v>2024</v>
      </c>
      <c r="E3768">
        <f t="shared" si="414"/>
        <v>7</v>
      </c>
      <c r="F3768">
        <f>DAY('Dash Board'!$C$12+COUNT('Daily reducing balance'!$F$4:F3767))</f>
        <v>21</v>
      </c>
      <c r="G3768" s="8">
        <f t="shared" si="415"/>
        <v>147273.42869902903</v>
      </c>
      <c r="H3768" s="6">
        <f>G3768*'Dash Board'!$C$11/365</f>
        <v>42.366328803830264</v>
      </c>
      <c r="I3768" s="6">
        <f>H3768*'Dash Board'!$C$18/'Dash Board'!$C$11</f>
        <v>20.17444228753822</v>
      </c>
      <c r="J3768" s="6">
        <f>(G3768&gt;1)*PMT('Dash Board'!$C$11/365,$U$4,-'Dash Board'!$C$19)</f>
        <v>108.80376961660664</v>
      </c>
      <c r="K3768" s="6">
        <f t="shared" si="410"/>
        <v>0</v>
      </c>
      <c r="L3768" s="8">
        <f t="shared" si="411"/>
        <v>147206.99125821624</v>
      </c>
      <c r="N3768" s="8">
        <f t="shared" si="416"/>
        <v>88.629327329068417</v>
      </c>
      <c r="O3768" s="8">
        <f>IF(E3767&lt;&gt;E3768,SUM($N$4:N3768)-SUM($O$3:O3767),0)</f>
        <v>0</v>
      </c>
      <c r="P3768" s="6">
        <f>IF(B3768&gt;0,SUM($O$4:O3768)-SUM($P$3:P3767),0)</f>
        <v>0</v>
      </c>
      <c r="Q3768" s="6">
        <f t="shared" si="412"/>
        <v>20.17444228753822</v>
      </c>
      <c r="R3768" s="8">
        <f>IF(E3767&lt;&gt;E3768,SUM($Q$4:Q3768)-SUM($R$3:R3767),0)</f>
        <v>0</v>
      </c>
      <c r="S3768" s="6">
        <f>IF(B3768&gt;0,SUM($R$4:R3768)-SUM($S$3:S3767),0)</f>
        <v>0</v>
      </c>
    </row>
    <row r="3769" spans="1:19">
      <c r="A3769">
        <f>IF(E3768&lt;&gt;E3769,COUNTIF($A$4:A3768,"&lt;&gt;0")+1,0)</f>
        <v>0</v>
      </c>
      <c r="B3769">
        <f>IF(A3769&lt;&gt;0,IF(MOD(A3769,3)=0,COUNTIF($B$4:B3768,"&lt;&gt;0")+1,0),0)</f>
        <v>0</v>
      </c>
      <c r="C3769" s="9">
        <f>'Dash Board'!$C$12+COUNT('Daily reducing balance'!$F$4:F3768)</f>
        <v>45495</v>
      </c>
      <c r="D3769">
        <f t="shared" si="413"/>
        <v>2024</v>
      </c>
      <c r="E3769">
        <f t="shared" si="414"/>
        <v>7</v>
      </c>
      <c r="F3769">
        <f>DAY('Dash Board'!$C$12+COUNT('Daily reducing balance'!$F$4:F3768))</f>
        <v>22</v>
      </c>
      <c r="G3769" s="8">
        <f t="shared" si="415"/>
        <v>147206.99125821624</v>
      </c>
      <c r="H3769" s="6">
        <f>G3769*'Dash Board'!$C$11/365</f>
        <v>42.347216663322477</v>
      </c>
      <c r="I3769" s="6">
        <f>H3769*'Dash Board'!$C$18/'Dash Board'!$C$11</f>
        <v>20.165341268248799</v>
      </c>
      <c r="J3769" s="6">
        <f>(G3769&gt;1)*PMT('Dash Board'!$C$11/365,$U$4,-'Dash Board'!$C$19)</f>
        <v>108.80376961660664</v>
      </c>
      <c r="K3769" s="6">
        <f t="shared" si="410"/>
        <v>0</v>
      </c>
      <c r="L3769" s="8">
        <f t="shared" si="411"/>
        <v>147140.53470526295</v>
      </c>
      <c r="N3769" s="8">
        <f t="shared" si="416"/>
        <v>88.638428348357849</v>
      </c>
      <c r="O3769" s="8">
        <f>IF(E3768&lt;&gt;E3769,SUM($N$4:N3769)-SUM($O$3:O3768),0)</f>
        <v>0</v>
      </c>
      <c r="P3769" s="6">
        <f>IF(B3769&gt;0,SUM($O$4:O3769)-SUM($P$3:P3768),0)</f>
        <v>0</v>
      </c>
      <c r="Q3769" s="6">
        <f t="shared" si="412"/>
        <v>20.165341268248799</v>
      </c>
      <c r="R3769" s="8">
        <f>IF(E3768&lt;&gt;E3769,SUM($Q$4:Q3769)-SUM($R$3:R3768),0)</f>
        <v>0</v>
      </c>
      <c r="S3769" s="6">
        <f>IF(B3769&gt;0,SUM($R$4:R3769)-SUM($S$3:S3768),0)</f>
        <v>0</v>
      </c>
    </row>
    <row r="3770" spans="1:19">
      <c r="A3770">
        <f>IF(E3769&lt;&gt;E3770,COUNTIF($A$4:A3769,"&lt;&gt;0")+1,0)</f>
        <v>0</v>
      </c>
      <c r="B3770">
        <f>IF(A3770&lt;&gt;0,IF(MOD(A3770,3)=0,COUNTIF($B$4:B3769,"&lt;&gt;0")+1,0),0)</f>
        <v>0</v>
      </c>
      <c r="C3770" s="9">
        <f>'Dash Board'!$C$12+COUNT('Daily reducing balance'!$F$4:F3769)</f>
        <v>45496</v>
      </c>
      <c r="D3770">
        <f t="shared" si="413"/>
        <v>2024</v>
      </c>
      <c r="E3770">
        <f t="shared" si="414"/>
        <v>7</v>
      </c>
      <c r="F3770">
        <f>DAY('Dash Board'!$C$12+COUNT('Daily reducing balance'!$F$4:F3769))</f>
        <v>23</v>
      </c>
      <c r="G3770" s="8">
        <f t="shared" si="415"/>
        <v>147140.53470526295</v>
      </c>
      <c r="H3770" s="6">
        <f>G3770*'Dash Board'!$C$11/365</f>
        <v>42.328099024801674</v>
      </c>
      <c r="I3770" s="6">
        <f>H3770*'Dash Board'!$C$18/'Dash Board'!$C$11</f>
        <v>20.156237630857941</v>
      </c>
      <c r="J3770" s="6">
        <f>(G3770&gt;1)*PMT('Dash Board'!$C$11/365,$U$4,-'Dash Board'!$C$19)</f>
        <v>108.80376961660664</v>
      </c>
      <c r="K3770" s="6">
        <f t="shared" si="410"/>
        <v>0</v>
      </c>
      <c r="L3770" s="8">
        <f t="shared" si="411"/>
        <v>147074.05903467114</v>
      </c>
      <c r="N3770" s="8">
        <f t="shared" si="416"/>
        <v>88.647531985748699</v>
      </c>
      <c r="O3770" s="8">
        <f>IF(E3769&lt;&gt;E3770,SUM($N$4:N3770)-SUM($O$3:O3769),0)</f>
        <v>0</v>
      </c>
      <c r="P3770" s="6">
        <f>IF(B3770&gt;0,SUM($O$4:O3770)-SUM($P$3:P3769),0)</f>
        <v>0</v>
      </c>
      <c r="Q3770" s="6">
        <f t="shared" si="412"/>
        <v>20.156237630857941</v>
      </c>
      <c r="R3770" s="8">
        <f>IF(E3769&lt;&gt;E3770,SUM($Q$4:Q3770)-SUM($R$3:R3769),0)</f>
        <v>0</v>
      </c>
      <c r="S3770" s="6">
        <f>IF(B3770&gt;0,SUM($R$4:R3770)-SUM($S$3:S3769),0)</f>
        <v>0</v>
      </c>
    </row>
    <row r="3771" spans="1:19">
      <c r="A3771">
        <f>IF(E3770&lt;&gt;E3771,COUNTIF($A$4:A3770,"&lt;&gt;0")+1,0)</f>
        <v>0</v>
      </c>
      <c r="B3771">
        <f>IF(A3771&lt;&gt;0,IF(MOD(A3771,3)=0,COUNTIF($B$4:B3770,"&lt;&gt;0")+1,0),0)</f>
        <v>0</v>
      </c>
      <c r="C3771" s="9">
        <f>'Dash Board'!$C$12+COUNT('Daily reducing balance'!$F$4:F3770)</f>
        <v>45497</v>
      </c>
      <c r="D3771">
        <f t="shared" si="413"/>
        <v>2024</v>
      </c>
      <c r="E3771">
        <f t="shared" si="414"/>
        <v>7</v>
      </c>
      <c r="F3771">
        <f>DAY('Dash Board'!$C$12+COUNT('Daily reducing balance'!$F$4:F3770))</f>
        <v>24</v>
      </c>
      <c r="G3771" s="8">
        <f t="shared" si="415"/>
        <v>147074.05903467114</v>
      </c>
      <c r="H3771" s="6">
        <f>G3771*'Dash Board'!$C$11/365</f>
        <v>42.30897588668622</v>
      </c>
      <c r="I3771" s="6">
        <f>H3771*'Dash Board'!$C$18/'Dash Board'!$C$11</f>
        <v>20.147131374612485</v>
      </c>
      <c r="J3771" s="6">
        <f>(G3771&gt;1)*PMT('Dash Board'!$C$11/365,$U$4,-'Dash Board'!$C$19)</f>
        <v>108.80376961660664</v>
      </c>
      <c r="K3771" s="6">
        <f t="shared" si="410"/>
        <v>0</v>
      </c>
      <c r="L3771" s="8">
        <f t="shared" si="411"/>
        <v>147007.56424094122</v>
      </c>
      <c r="N3771" s="8">
        <f t="shared" si="416"/>
        <v>88.656638241994159</v>
      </c>
      <c r="O3771" s="8">
        <f>IF(E3770&lt;&gt;E3771,SUM($N$4:N3771)-SUM($O$3:O3770),0)</f>
        <v>0</v>
      </c>
      <c r="P3771" s="6">
        <f>IF(B3771&gt;0,SUM($O$4:O3771)-SUM($P$3:P3770),0)</f>
        <v>0</v>
      </c>
      <c r="Q3771" s="6">
        <f t="shared" si="412"/>
        <v>20.147131374612485</v>
      </c>
      <c r="R3771" s="8">
        <f>IF(E3770&lt;&gt;E3771,SUM($Q$4:Q3771)-SUM($R$3:R3770),0)</f>
        <v>0</v>
      </c>
      <c r="S3771" s="6">
        <f>IF(B3771&gt;0,SUM($R$4:R3771)-SUM($S$3:S3770),0)</f>
        <v>0</v>
      </c>
    </row>
    <row r="3772" spans="1:19">
      <c r="A3772">
        <f>IF(E3771&lt;&gt;E3772,COUNTIF($A$4:A3771,"&lt;&gt;0")+1,0)</f>
        <v>0</v>
      </c>
      <c r="B3772">
        <f>IF(A3772&lt;&gt;0,IF(MOD(A3772,3)=0,COUNTIF($B$4:B3771,"&lt;&gt;0")+1,0),0)</f>
        <v>0</v>
      </c>
      <c r="C3772" s="9">
        <f>'Dash Board'!$C$12+COUNT('Daily reducing balance'!$F$4:F3771)</f>
        <v>45498</v>
      </c>
      <c r="D3772">
        <f t="shared" si="413"/>
        <v>2024</v>
      </c>
      <c r="E3772">
        <f t="shared" si="414"/>
        <v>7</v>
      </c>
      <c r="F3772">
        <f>DAY('Dash Board'!$C$12+COUNT('Daily reducing balance'!$F$4:F3771))</f>
        <v>25</v>
      </c>
      <c r="G3772" s="8">
        <f t="shared" si="415"/>
        <v>147007.56424094122</v>
      </c>
      <c r="H3772" s="6">
        <f>G3772*'Dash Board'!$C$11/365</f>
        <v>42.28984724739405</v>
      </c>
      <c r="I3772" s="6">
        <f>H3772*'Dash Board'!$C$18/'Dash Board'!$C$11</f>
        <v>20.138022498759071</v>
      </c>
      <c r="J3772" s="6">
        <f>(G3772&gt;1)*PMT('Dash Board'!$C$11/365,$U$4,-'Dash Board'!$C$19)</f>
        <v>108.80376961660664</v>
      </c>
      <c r="K3772" s="6">
        <f t="shared" si="410"/>
        <v>0</v>
      </c>
      <c r="L3772" s="8">
        <f t="shared" si="411"/>
        <v>146941.050318572</v>
      </c>
      <c r="N3772" s="8">
        <f t="shared" si="416"/>
        <v>88.665747117847573</v>
      </c>
      <c r="O3772" s="8">
        <f>IF(E3771&lt;&gt;E3772,SUM($N$4:N3772)-SUM($O$3:O3771),0)</f>
        <v>0</v>
      </c>
      <c r="P3772" s="6">
        <f>IF(B3772&gt;0,SUM($O$4:O3772)-SUM($P$3:P3771),0)</f>
        <v>0</v>
      </c>
      <c r="Q3772" s="6">
        <f t="shared" si="412"/>
        <v>20.138022498759071</v>
      </c>
      <c r="R3772" s="8">
        <f>IF(E3771&lt;&gt;E3772,SUM($Q$4:Q3772)-SUM($R$3:R3771),0)</f>
        <v>0</v>
      </c>
      <c r="S3772" s="6">
        <f>IF(B3772&gt;0,SUM($R$4:R3772)-SUM($S$3:S3771),0)</f>
        <v>0</v>
      </c>
    </row>
    <row r="3773" spans="1:19">
      <c r="A3773">
        <f>IF(E3772&lt;&gt;E3773,COUNTIF($A$4:A3772,"&lt;&gt;0")+1,0)</f>
        <v>0</v>
      </c>
      <c r="B3773">
        <f>IF(A3773&lt;&gt;0,IF(MOD(A3773,3)=0,COUNTIF($B$4:B3772,"&lt;&gt;0")+1,0),0)</f>
        <v>0</v>
      </c>
      <c r="C3773" s="9">
        <f>'Dash Board'!$C$12+COUNT('Daily reducing balance'!$F$4:F3772)</f>
        <v>45499</v>
      </c>
      <c r="D3773">
        <f t="shared" si="413"/>
        <v>2024</v>
      </c>
      <c r="E3773">
        <f t="shared" si="414"/>
        <v>7</v>
      </c>
      <c r="F3773">
        <f>DAY('Dash Board'!$C$12+COUNT('Daily reducing balance'!$F$4:F3772))</f>
        <v>26</v>
      </c>
      <c r="G3773" s="8">
        <f t="shared" si="415"/>
        <v>146941.050318572</v>
      </c>
      <c r="H3773" s="6">
        <f>G3773*'Dash Board'!$C$11/365</f>
        <v>42.270713105342629</v>
      </c>
      <c r="I3773" s="6">
        <f>H3773*'Dash Board'!$C$18/'Dash Board'!$C$11</f>
        <v>20.128911002544108</v>
      </c>
      <c r="J3773" s="6">
        <f>(G3773&gt;1)*PMT('Dash Board'!$C$11/365,$U$4,-'Dash Board'!$C$19)</f>
        <v>108.80376961660664</v>
      </c>
      <c r="K3773" s="6">
        <f t="shared" si="410"/>
        <v>0</v>
      </c>
      <c r="L3773" s="8">
        <f t="shared" si="411"/>
        <v>146874.51726206072</v>
      </c>
      <c r="N3773" s="8">
        <f t="shared" si="416"/>
        <v>88.674858614062543</v>
      </c>
      <c r="O3773" s="8">
        <f>IF(E3772&lt;&gt;E3773,SUM($N$4:N3773)-SUM($O$3:O3772),0)</f>
        <v>0</v>
      </c>
      <c r="P3773" s="6">
        <f>IF(B3773&gt;0,SUM($O$4:O3773)-SUM($P$3:P3772),0)</f>
        <v>0</v>
      </c>
      <c r="Q3773" s="6">
        <f t="shared" si="412"/>
        <v>20.128911002544108</v>
      </c>
      <c r="R3773" s="8">
        <f>IF(E3772&lt;&gt;E3773,SUM($Q$4:Q3773)-SUM($R$3:R3772),0)</f>
        <v>0</v>
      </c>
      <c r="S3773" s="6">
        <f>IF(B3773&gt;0,SUM($R$4:R3773)-SUM($S$3:S3772),0)</f>
        <v>0</v>
      </c>
    </row>
    <row r="3774" spans="1:19">
      <c r="A3774">
        <f>IF(E3773&lt;&gt;E3774,COUNTIF($A$4:A3773,"&lt;&gt;0")+1,0)</f>
        <v>0</v>
      </c>
      <c r="B3774">
        <f>IF(A3774&lt;&gt;0,IF(MOD(A3774,3)=0,COUNTIF($B$4:B3773,"&lt;&gt;0")+1,0),0)</f>
        <v>0</v>
      </c>
      <c r="C3774" s="9">
        <f>'Dash Board'!$C$12+COUNT('Daily reducing balance'!$F$4:F3773)</f>
        <v>45500</v>
      </c>
      <c r="D3774">
        <f t="shared" si="413"/>
        <v>2024</v>
      </c>
      <c r="E3774">
        <f t="shared" si="414"/>
        <v>7</v>
      </c>
      <c r="F3774">
        <f>DAY('Dash Board'!$C$12+COUNT('Daily reducing balance'!$F$4:F3773))</f>
        <v>27</v>
      </c>
      <c r="G3774" s="8">
        <f t="shared" si="415"/>
        <v>146874.51726206072</v>
      </c>
      <c r="H3774" s="6">
        <f>G3774*'Dash Board'!$C$11/365</f>
        <v>42.251573458948975</v>
      </c>
      <c r="I3774" s="6">
        <f>H3774*'Dash Board'!$C$18/'Dash Board'!$C$11</f>
        <v>20.119796885213802</v>
      </c>
      <c r="J3774" s="6">
        <f>(G3774&gt;1)*PMT('Dash Board'!$C$11/365,$U$4,-'Dash Board'!$C$19)</f>
        <v>108.80376961660664</v>
      </c>
      <c r="K3774" s="6">
        <f t="shared" si="410"/>
        <v>0</v>
      </c>
      <c r="L3774" s="8">
        <f t="shared" si="411"/>
        <v>146807.96506590306</v>
      </c>
      <c r="N3774" s="8">
        <f t="shared" si="416"/>
        <v>88.683972731392842</v>
      </c>
      <c r="O3774" s="8">
        <f>IF(E3773&lt;&gt;E3774,SUM($N$4:N3774)-SUM($O$3:O3773),0)</f>
        <v>0</v>
      </c>
      <c r="P3774" s="6">
        <f>IF(B3774&gt;0,SUM($O$4:O3774)-SUM($P$3:P3773),0)</f>
        <v>0</v>
      </c>
      <c r="Q3774" s="6">
        <f t="shared" si="412"/>
        <v>20.119796885213802</v>
      </c>
      <c r="R3774" s="8">
        <f>IF(E3773&lt;&gt;E3774,SUM($Q$4:Q3774)-SUM($R$3:R3773),0)</f>
        <v>0</v>
      </c>
      <c r="S3774" s="6">
        <f>IF(B3774&gt;0,SUM($R$4:R3774)-SUM($S$3:S3773),0)</f>
        <v>0</v>
      </c>
    </row>
    <row r="3775" spans="1:19">
      <c r="A3775">
        <f>IF(E3774&lt;&gt;E3775,COUNTIF($A$4:A3774,"&lt;&gt;0")+1,0)</f>
        <v>0</v>
      </c>
      <c r="B3775">
        <f>IF(A3775&lt;&gt;0,IF(MOD(A3775,3)=0,COUNTIF($B$4:B3774,"&lt;&gt;0")+1,0),0)</f>
        <v>0</v>
      </c>
      <c r="C3775" s="9">
        <f>'Dash Board'!$C$12+COUNT('Daily reducing balance'!$F$4:F3774)</f>
        <v>45501</v>
      </c>
      <c r="D3775">
        <f t="shared" si="413"/>
        <v>2024</v>
      </c>
      <c r="E3775">
        <f t="shared" si="414"/>
        <v>7</v>
      </c>
      <c r="F3775">
        <f>DAY('Dash Board'!$C$12+COUNT('Daily reducing balance'!$F$4:F3774))</f>
        <v>28</v>
      </c>
      <c r="G3775" s="8">
        <f t="shared" si="415"/>
        <v>146807.96506590306</v>
      </c>
      <c r="H3775" s="6">
        <f>G3775*'Dash Board'!$C$11/365</f>
        <v>42.23242830662965</v>
      </c>
      <c r="I3775" s="6">
        <f>H3775*'Dash Board'!$C$18/'Dash Board'!$C$11</f>
        <v>20.110680146014118</v>
      </c>
      <c r="J3775" s="6">
        <f>(G3775&gt;1)*PMT('Dash Board'!$C$11/365,$U$4,-'Dash Board'!$C$19)</f>
        <v>108.80376961660664</v>
      </c>
      <c r="K3775" s="6">
        <f t="shared" si="410"/>
        <v>0</v>
      </c>
      <c r="L3775" s="8">
        <f t="shared" si="411"/>
        <v>146741.39372459307</v>
      </c>
      <c r="N3775" s="8">
        <f t="shared" si="416"/>
        <v>88.693089470592525</v>
      </c>
      <c r="O3775" s="8">
        <f>IF(E3774&lt;&gt;E3775,SUM($N$4:N3775)-SUM($O$3:O3774),0)</f>
        <v>0</v>
      </c>
      <c r="P3775" s="6">
        <f>IF(B3775&gt;0,SUM($O$4:O3775)-SUM($P$3:P3774),0)</f>
        <v>0</v>
      </c>
      <c r="Q3775" s="6">
        <f t="shared" si="412"/>
        <v>20.110680146014118</v>
      </c>
      <c r="R3775" s="8">
        <f>IF(E3774&lt;&gt;E3775,SUM($Q$4:Q3775)-SUM($R$3:R3774),0)</f>
        <v>0</v>
      </c>
      <c r="S3775" s="6">
        <f>IF(B3775&gt;0,SUM($R$4:R3775)-SUM($S$3:S3774),0)</f>
        <v>0</v>
      </c>
    </row>
    <row r="3776" spans="1:19">
      <c r="A3776">
        <f>IF(E3775&lt;&gt;E3776,COUNTIF($A$4:A3775,"&lt;&gt;0")+1,0)</f>
        <v>0</v>
      </c>
      <c r="B3776">
        <f>IF(A3776&lt;&gt;0,IF(MOD(A3776,3)=0,COUNTIF($B$4:B3775,"&lt;&gt;0")+1,0),0)</f>
        <v>0</v>
      </c>
      <c r="C3776" s="9">
        <f>'Dash Board'!$C$12+COUNT('Daily reducing balance'!$F$4:F3775)</f>
        <v>45502</v>
      </c>
      <c r="D3776">
        <f t="shared" si="413"/>
        <v>2024</v>
      </c>
      <c r="E3776">
        <f t="shared" si="414"/>
        <v>7</v>
      </c>
      <c r="F3776">
        <f>DAY('Dash Board'!$C$12+COUNT('Daily reducing balance'!$F$4:F3775))</f>
        <v>29</v>
      </c>
      <c r="G3776" s="8">
        <f t="shared" si="415"/>
        <v>146741.39372459307</v>
      </c>
      <c r="H3776" s="6">
        <f>G3776*'Dash Board'!$C$11/365</f>
        <v>42.213277646800741</v>
      </c>
      <c r="I3776" s="6">
        <f>H3776*'Dash Board'!$C$18/'Dash Board'!$C$11</f>
        <v>20.101560784190831</v>
      </c>
      <c r="J3776" s="6">
        <f>(G3776&gt;1)*PMT('Dash Board'!$C$11/365,$U$4,-'Dash Board'!$C$19)</f>
        <v>108.80376961660664</v>
      </c>
      <c r="K3776" s="6">
        <f t="shared" si="410"/>
        <v>0</v>
      </c>
      <c r="L3776" s="8">
        <f t="shared" si="411"/>
        <v>146674.80323262326</v>
      </c>
      <c r="N3776" s="8">
        <f t="shared" si="416"/>
        <v>88.702208832415806</v>
      </c>
      <c r="O3776" s="8">
        <f>IF(E3775&lt;&gt;E3776,SUM($N$4:N3776)-SUM($O$3:O3775),0)</f>
        <v>0</v>
      </c>
      <c r="P3776" s="6">
        <f>IF(B3776&gt;0,SUM($O$4:O3776)-SUM($P$3:P3775),0)</f>
        <v>0</v>
      </c>
      <c r="Q3776" s="6">
        <f t="shared" si="412"/>
        <v>20.101560784190831</v>
      </c>
      <c r="R3776" s="8">
        <f>IF(E3775&lt;&gt;E3776,SUM($Q$4:Q3776)-SUM($R$3:R3775),0)</f>
        <v>0</v>
      </c>
      <c r="S3776" s="6">
        <f>IF(B3776&gt;0,SUM($R$4:R3776)-SUM($S$3:S3775),0)</f>
        <v>0</v>
      </c>
    </row>
    <row r="3777" spans="1:19">
      <c r="A3777">
        <f>IF(E3776&lt;&gt;E3777,COUNTIF($A$4:A3776,"&lt;&gt;0")+1,0)</f>
        <v>0</v>
      </c>
      <c r="B3777">
        <f>IF(A3777&lt;&gt;0,IF(MOD(A3777,3)=0,COUNTIF($B$4:B3776,"&lt;&gt;0")+1,0),0)</f>
        <v>0</v>
      </c>
      <c r="C3777" s="9">
        <f>'Dash Board'!$C$12+COUNT('Daily reducing balance'!$F$4:F3776)</f>
        <v>45503</v>
      </c>
      <c r="D3777">
        <f t="shared" si="413"/>
        <v>2024</v>
      </c>
      <c r="E3777">
        <f t="shared" si="414"/>
        <v>7</v>
      </c>
      <c r="F3777">
        <f>DAY('Dash Board'!$C$12+COUNT('Daily reducing balance'!$F$4:F3776))</f>
        <v>30</v>
      </c>
      <c r="G3777" s="8">
        <f t="shared" si="415"/>
        <v>146674.80323262326</v>
      </c>
      <c r="H3777" s="6">
        <f>G3777*'Dash Board'!$C$11/365</f>
        <v>42.194121477877928</v>
      </c>
      <c r="I3777" s="6">
        <f>H3777*'Dash Board'!$C$18/'Dash Board'!$C$11</f>
        <v>20.092438798989491</v>
      </c>
      <c r="J3777" s="6">
        <f>(G3777&gt;1)*PMT('Dash Board'!$C$11/365,$U$4,-'Dash Board'!$C$19)</f>
        <v>108.80376961660664</v>
      </c>
      <c r="K3777" s="6">
        <f t="shared" si="410"/>
        <v>0</v>
      </c>
      <c r="L3777" s="8">
        <f t="shared" si="411"/>
        <v>146608.19358448451</v>
      </c>
      <c r="N3777" s="8">
        <f t="shared" si="416"/>
        <v>88.711330817617153</v>
      </c>
      <c r="O3777" s="8">
        <f>IF(E3776&lt;&gt;E3777,SUM($N$4:N3777)-SUM($O$3:O3776),0)</f>
        <v>0</v>
      </c>
      <c r="P3777" s="6">
        <f>IF(B3777&gt;0,SUM($O$4:O3777)-SUM($P$3:P3776),0)</f>
        <v>0</v>
      </c>
      <c r="Q3777" s="6">
        <f t="shared" si="412"/>
        <v>20.092438798989491</v>
      </c>
      <c r="R3777" s="8">
        <f>IF(E3776&lt;&gt;E3777,SUM($Q$4:Q3777)-SUM($R$3:R3776),0)</f>
        <v>0</v>
      </c>
      <c r="S3777" s="6">
        <f>IF(B3777&gt;0,SUM($R$4:R3777)-SUM($S$3:S3776),0)</f>
        <v>0</v>
      </c>
    </row>
    <row r="3778" spans="1:19">
      <c r="A3778">
        <f>IF(E3777&lt;&gt;E3778,COUNTIF($A$4:A3777,"&lt;&gt;0")+1,0)</f>
        <v>0</v>
      </c>
      <c r="B3778">
        <f>IF(A3778&lt;&gt;0,IF(MOD(A3778,3)=0,COUNTIF($B$4:B3777,"&lt;&gt;0")+1,0),0)</f>
        <v>0</v>
      </c>
      <c r="C3778" s="9">
        <f>'Dash Board'!$C$12+COUNT('Daily reducing balance'!$F$4:F3777)</f>
        <v>45504</v>
      </c>
      <c r="D3778">
        <f t="shared" si="413"/>
        <v>2024</v>
      </c>
      <c r="E3778">
        <f t="shared" si="414"/>
        <v>7</v>
      </c>
      <c r="F3778">
        <f>DAY('Dash Board'!$C$12+COUNT('Daily reducing balance'!$F$4:F3777))</f>
        <v>31</v>
      </c>
      <c r="G3778" s="8">
        <f t="shared" si="415"/>
        <v>146608.19358448451</v>
      </c>
      <c r="H3778" s="6">
        <f>G3778*'Dash Board'!$C$11/365</f>
        <v>42.174959798276369</v>
      </c>
      <c r="I3778" s="6">
        <f>H3778*'Dash Board'!$C$18/'Dash Board'!$C$11</f>
        <v>20.083314189655415</v>
      </c>
      <c r="J3778" s="6">
        <f>(G3778&gt;1)*PMT('Dash Board'!$C$11/365,$U$4,-'Dash Board'!$C$19)</f>
        <v>108.80376961660664</v>
      </c>
      <c r="K3778" s="6">
        <f t="shared" si="410"/>
        <v>0</v>
      </c>
      <c r="L3778" s="8">
        <f t="shared" si="411"/>
        <v>146541.56477466619</v>
      </c>
      <c r="N3778" s="8">
        <f t="shared" si="416"/>
        <v>88.720455426951233</v>
      </c>
      <c r="O3778" s="8">
        <f>IF(E3777&lt;&gt;E3778,SUM($N$4:N3778)-SUM($O$3:O3777),0)</f>
        <v>0</v>
      </c>
      <c r="P3778" s="6">
        <f>IF(B3778&gt;0,SUM($O$4:O3778)-SUM($P$3:P3777),0)</f>
        <v>0</v>
      </c>
      <c r="Q3778" s="6">
        <f t="shared" si="412"/>
        <v>20.083314189655415</v>
      </c>
      <c r="R3778" s="8">
        <f>IF(E3777&lt;&gt;E3778,SUM($Q$4:Q3778)-SUM($R$3:R3777),0)</f>
        <v>0</v>
      </c>
      <c r="S3778" s="6">
        <f>IF(B3778&gt;0,SUM($R$4:R3778)-SUM($S$3:S3777),0)</f>
        <v>0</v>
      </c>
    </row>
    <row r="3779" spans="1:19">
      <c r="A3779">
        <f>IF(E3778&lt;&gt;E3779,COUNTIF($A$4:A3778,"&lt;&gt;0")+1,0)</f>
        <v>124</v>
      </c>
      <c r="B3779">
        <f>IF(A3779&lt;&gt;0,IF(MOD(A3779,3)=0,COUNTIF($B$4:B3778,"&lt;&gt;0")+1,0),0)</f>
        <v>0</v>
      </c>
      <c r="C3779" s="9">
        <f>'Dash Board'!$C$12+COUNT('Daily reducing balance'!$F$4:F3778)</f>
        <v>45505</v>
      </c>
      <c r="D3779">
        <f t="shared" si="413"/>
        <v>2024</v>
      </c>
      <c r="E3779">
        <f t="shared" si="414"/>
        <v>8</v>
      </c>
      <c r="F3779">
        <f>DAY('Dash Board'!$C$12+COUNT('Daily reducing balance'!$F$4:F3778))</f>
        <v>1</v>
      </c>
      <c r="G3779" s="8">
        <f t="shared" si="415"/>
        <v>146541.56477466619</v>
      </c>
      <c r="H3779" s="6">
        <f>G3779*'Dash Board'!$C$11/365</f>
        <v>42.15579260641082</v>
      </c>
      <c r="I3779" s="6">
        <f>H3779*'Dash Board'!$C$18/'Dash Board'!$C$11</f>
        <v>20.074186955433724</v>
      </c>
      <c r="J3779" s="6">
        <f>(G3779&gt;1)*PMT('Dash Board'!$C$11/365,$U$4,-'Dash Board'!$C$19)</f>
        <v>108.80376961660664</v>
      </c>
      <c r="K3779" s="6">
        <f t="shared" si="410"/>
        <v>3372.9168581148047</v>
      </c>
      <c r="L3779" s="8">
        <f t="shared" si="411"/>
        <v>146474.91679765598</v>
      </c>
      <c r="N3779" s="8">
        <f t="shared" si="416"/>
        <v>88.729582661172913</v>
      </c>
      <c r="O3779" s="8">
        <f>IF(E3778&lt;&gt;E3779,SUM($N$4:N3779)-SUM($O$3:O3778),0)</f>
        <v>2746.3846737374552</v>
      </c>
      <c r="P3779" s="6">
        <f>IF(B3779&gt;0,SUM($O$4:O3779)-SUM($P$3:P3778),0)</f>
        <v>0</v>
      </c>
      <c r="Q3779" s="6">
        <f t="shared" si="412"/>
        <v>20.074186955433724</v>
      </c>
      <c r="R3779" s="8">
        <f>IF(E3778&lt;&gt;E3779,SUM($Q$4:Q3779)-SUM($R$3:R3778),0)</f>
        <v>626.53218437737087</v>
      </c>
      <c r="S3779" s="6">
        <f>IF(B3779&gt;0,SUM($R$4:R3779)-SUM($S$3:S3778),0)</f>
        <v>0</v>
      </c>
    </row>
    <row r="3780" spans="1:19">
      <c r="A3780">
        <f>IF(E3779&lt;&gt;E3780,COUNTIF($A$4:A3779,"&lt;&gt;0")+1,0)</f>
        <v>0</v>
      </c>
      <c r="B3780">
        <f>IF(A3780&lt;&gt;0,IF(MOD(A3780,3)=0,COUNTIF($B$4:B3779,"&lt;&gt;0")+1,0),0)</f>
        <v>0</v>
      </c>
      <c r="C3780" s="9">
        <f>'Dash Board'!$C$12+COUNT('Daily reducing balance'!$F$4:F3779)</f>
        <v>45506</v>
      </c>
      <c r="D3780">
        <f t="shared" si="413"/>
        <v>2024</v>
      </c>
      <c r="E3780">
        <f t="shared" si="414"/>
        <v>8</v>
      </c>
      <c r="F3780">
        <f>DAY('Dash Board'!$C$12+COUNT('Daily reducing balance'!$F$4:F3779))</f>
        <v>2</v>
      </c>
      <c r="G3780" s="8">
        <f t="shared" si="415"/>
        <v>146474.91679765598</v>
      </c>
      <c r="H3780" s="6">
        <f>G3780*'Dash Board'!$C$11/365</f>
        <v>42.136619900695557</v>
      </c>
      <c r="I3780" s="6">
        <f>H3780*'Dash Board'!$C$18/'Dash Board'!$C$11</f>
        <v>20.065057095569315</v>
      </c>
      <c r="J3780" s="6">
        <f>(G3780&gt;1)*PMT('Dash Board'!$C$11/365,$U$4,-'Dash Board'!$C$19)</f>
        <v>108.80376961660664</v>
      </c>
      <c r="K3780" s="6">
        <f t="shared" si="410"/>
        <v>0</v>
      </c>
      <c r="L3780" s="8">
        <f t="shared" si="411"/>
        <v>146408.24964794007</v>
      </c>
      <c r="N3780" s="8">
        <f t="shared" si="416"/>
        <v>88.738712521037328</v>
      </c>
      <c r="O3780" s="8">
        <f>IF(E3779&lt;&gt;E3780,SUM($N$4:N3780)-SUM($O$3:O3779),0)</f>
        <v>0</v>
      </c>
      <c r="P3780" s="6">
        <f>IF(B3780&gt;0,SUM($O$4:O3780)-SUM($P$3:P3779),0)</f>
        <v>0</v>
      </c>
      <c r="Q3780" s="6">
        <f t="shared" si="412"/>
        <v>20.065057095569315</v>
      </c>
      <c r="R3780" s="8">
        <f>IF(E3779&lt;&gt;E3780,SUM($Q$4:Q3780)-SUM($R$3:R3779),0)</f>
        <v>0</v>
      </c>
      <c r="S3780" s="6">
        <f>IF(B3780&gt;0,SUM($R$4:R3780)-SUM($S$3:S3779),0)</f>
        <v>0</v>
      </c>
    </row>
    <row r="3781" spans="1:19">
      <c r="A3781">
        <f>IF(E3780&lt;&gt;E3781,COUNTIF($A$4:A3780,"&lt;&gt;0")+1,0)</f>
        <v>0</v>
      </c>
      <c r="B3781">
        <f>IF(A3781&lt;&gt;0,IF(MOD(A3781,3)=0,COUNTIF($B$4:B3780,"&lt;&gt;0")+1,0),0)</f>
        <v>0</v>
      </c>
      <c r="C3781" s="9">
        <f>'Dash Board'!$C$12+COUNT('Daily reducing balance'!$F$4:F3780)</f>
        <v>45507</v>
      </c>
      <c r="D3781">
        <f t="shared" si="413"/>
        <v>2024</v>
      </c>
      <c r="E3781">
        <f t="shared" si="414"/>
        <v>8</v>
      </c>
      <c r="F3781">
        <f>DAY('Dash Board'!$C$12+COUNT('Daily reducing balance'!$F$4:F3780))</f>
        <v>3</v>
      </c>
      <c r="G3781" s="8">
        <f t="shared" si="415"/>
        <v>146408.24964794007</v>
      </c>
      <c r="H3781" s="6">
        <f>G3781*'Dash Board'!$C$11/365</f>
        <v>42.117441679544406</v>
      </c>
      <c r="I3781" s="6">
        <f>H3781*'Dash Board'!$C$18/'Dash Board'!$C$11</f>
        <v>20.055924609306864</v>
      </c>
      <c r="J3781" s="6">
        <f>(G3781&gt;1)*PMT('Dash Board'!$C$11/365,$U$4,-'Dash Board'!$C$19)</f>
        <v>108.80376961660664</v>
      </c>
      <c r="K3781" s="6">
        <f t="shared" ref="K3781:K3844" si="417">IF(F3781=1,SUMIFS($J$4:$J$7308,$D$4:$D$7308,"="&amp;YEAR(C3781),$E$4:$E$7308,"="&amp;MONTH(C3781)),0)</f>
        <v>0</v>
      </c>
      <c r="L3781" s="8">
        <f t="shared" ref="L3781:L3844" si="418">IF(G3781+H3781-J3781&lt;0,0,G3781+H3781-J3781)</f>
        <v>146341.56332000301</v>
      </c>
      <c r="N3781" s="8">
        <f t="shared" si="416"/>
        <v>88.747845007299787</v>
      </c>
      <c r="O3781" s="8">
        <f>IF(E3780&lt;&gt;E3781,SUM($N$4:N3781)-SUM($O$3:O3780),0)</f>
        <v>0</v>
      </c>
      <c r="P3781" s="6">
        <f>IF(B3781&gt;0,SUM($O$4:O3781)-SUM($P$3:P3780),0)</f>
        <v>0</v>
      </c>
      <c r="Q3781" s="6">
        <f t="shared" ref="Q3781:Q3844" si="419">I3781</f>
        <v>20.055924609306864</v>
      </c>
      <c r="R3781" s="8">
        <f>IF(E3780&lt;&gt;E3781,SUM($Q$4:Q3781)-SUM($R$3:R3780),0)</f>
        <v>0</v>
      </c>
      <c r="S3781" s="6">
        <f>IF(B3781&gt;0,SUM($R$4:R3781)-SUM($S$3:S3780),0)</f>
        <v>0</v>
      </c>
    </row>
    <row r="3782" spans="1:19">
      <c r="A3782">
        <f>IF(E3781&lt;&gt;E3782,COUNTIF($A$4:A3781,"&lt;&gt;0")+1,0)</f>
        <v>0</v>
      </c>
      <c r="B3782">
        <f>IF(A3782&lt;&gt;0,IF(MOD(A3782,3)=0,COUNTIF($B$4:B3781,"&lt;&gt;0")+1,0),0)</f>
        <v>0</v>
      </c>
      <c r="C3782" s="9">
        <f>'Dash Board'!$C$12+COUNT('Daily reducing balance'!$F$4:F3781)</f>
        <v>45508</v>
      </c>
      <c r="D3782">
        <f t="shared" si="413"/>
        <v>2024</v>
      </c>
      <c r="E3782">
        <f t="shared" si="414"/>
        <v>8</v>
      </c>
      <c r="F3782">
        <f>DAY('Dash Board'!$C$12+COUNT('Daily reducing balance'!$F$4:F3781))</f>
        <v>4</v>
      </c>
      <c r="G3782" s="8">
        <f t="shared" si="415"/>
        <v>146341.56332000301</v>
      </c>
      <c r="H3782" s="6">
        <f>G3782*'Dash Board'!$C$11/365</f>
        <v>42.098257941370733</v>
      </c>
      <c r="I3782" s="6">
        <f>H3782*'Dash Board'!$C$18/'Dash Board'!$C$11</f>
        <v>20.046789495890827</v>
      </c>
      <c r="J3782" s="6">
        <f>(G3782&gt;1)*PMT('Dash Board'!$C$11/365,$U$4,-'Dash Board'!$C$19)</f>
        <v>108.80376961660664</v>
      </c>
      <c r="K3782" s="6">
        <f t="shared" si="417"/>
        <v>0</v>
      </c>
      <c r="L3782" s="8">
        <f t="shared" si="418"/>
        <v>146274.85780832777</v>
      </c>
      <c r="N3782" s="8">
        <f t="shared" si="416"/>
        <v>88.756980120715809</v>
      </c>
      <c r="O3782" s="8">
        <f>IF(E3781&lt;&gt;E3782,SUM($N$4:N3782)-SUM($O$3:O3781),0)</f>
        <v>0</v>
      </c>
      <c r="P3782" s="6">
        <f>IF(B3782&gt;0,SUM($O$4:O3782)-SUM($P$3:P3781),0)</f>
        <v>0</v>
      </c>
      <c r="Q3782" s="6">
        <f t="shared" si="419"/>
        <v>20.046789495890827</v>
      </c>
      <c r="R3782" s="8">
        <f>IF(E3781&lt;&gt;E3782,SUM($Q$4:Q3782)-SUM($R$3:R3781),0)</f>
        <v>0</v>
      </c>
      <c r="S3782" s="6">
        <f>IF(B3782&gt;0,SUM($R$4:R3782)-SUM($S$3:S3781),0)</f>
        <v>0</v>
      </c>
    </row>
    <row r="3783" spans="1:19">
      <c r="A3783">
        <f>IF(E3782&lt;&gt;E3783,COUNTIF($A$4:A3782,"&lt;&gt;0")+1,0)</f>
        <v>0</v>
      </c>
      <c r="B3783">
        <f>IF(A3783&lt;&gt;0,IF(MOD(A3783,3)=0,COUNTIF($B$4:B3782,"&lt;&gt;0")+1,0),0)</f>
        <v>0</v>
      </c>
      <c r="C3783" s="9">
        <f>'Dash Board'!$C$12+COUNT('Daily reducing balance'!$F$4:F3782)</f>
        <v>45509</v>
      </c>
      <c r="D3783">
        <f t="shared" si="413"/>
        <v>2024</v>
      </c>
      <c r="E3783">
        <f t="shared" si="414"/>
        <v>8</v>
      </c>
      <c r="F3783">
        <f>DAY('Dash Board'!$C$12+COUNT('Daily reducing balance'!$F$4:F3782))</f>
        <v>5</v>
      </c>
      <c r="G3783" s="8">
        <f t="shared" si="415"/>
        <v>146274.85780832777</v>
      </c>
      <c r="H3783" s="6">
        <f>G3783*'Dash Board'!$C$11/365</f>
        <v>42.07906868458744</v>
      </c>
      <c r="I3783" s="6">
        <f>H3783*'Dash Board'!$C$18/'Dash Board'!$C$11</f>
        <v>20.037651754565449</v>
      </c>
      <c r="J3783" s="6">
        <f>(G3783&gt;1)*PMT('Dash Board'!$C$11/365,$U$4,-'Dash Board'!$C$19)</f>
        <v>108.80376961660664</v>
      </c>
      <c r="K3783" s="6">
        <f t="shared" si="417"/>
        <v>0</v>
      </c>
      <c r="L3783" s="8">
        <f t="shared" si="418"/>
        <v>146208.13310739576</v>
      </c>
      <c r="N3783" s="8">
        <f t="shared" si="416"/>
        <v>88.766117862041199</v>
      </c>
      <c r="O3783" s="8">
        <f>IF(E3782&lt;&gt;E3783,SUM($N$4:N3783)-SUM($O$3:O3782),0)</f>
        <v>0</v>
      </c>
      <c r="P3783" s="6">
        <f>IF(B3783&gt;0,SUM($O$4:O3783)-SUM($P$3:P3782),0)</f>
        <v>0</v>
      </c>
      <c r="Q3783" s="6">
        <f t="shared" si="419"/>
        <v>20.037651754565449</v>
      </c>
      <c r="R3783" s="8">
        <f>IF(E3782&lt;&gt;E3783,SUM($Q$4:Q3783)-SUM($R$3:R3782),0)</f>
        <v>0</v>
      </c>
      <c r="S3783" s="6">
        <f>IF(B3783&gt;0,SUM($R$4:R3783)-SUM($S$3:S3782),0)</f>
        <v>0</v>
      </c>
    </row>
    <row r="3784" spans="1:19">
      <c r="A3784">
        <f>IF(E3783&lt;&gt;E3784,COUNTIF($A$4:A3783,"&lt;&gt;0")+1,0)</f>
        <v>0</v>
      </c>
      <c r="B3784">
        <f>IF(A3784&lt;&gt;0,IF(MOD(A3784,3)=0,COUNTIF($B$4:B3783,"&lt;&gt;0")+1,0),0)</f>
        <v>0</v>
      </c>
      <c r="C3784" s="9">
        <f>'Dash Board'!$C$12+COUNT('Daily reducing balance'!$F$4:F3783)</f>
        <v>45510</v>
      </c>
      <c r="D3784">
        <f t="shared" si="413"/>
        <v>2024</v>
      </c>
      <c r="E3784">
        <f t="shared" si="414"/>
        <v>8</v>
      </c>
      <c r="F3784">
        <f>DAY('Dash Board'!$C$12+COUNT('Daily reducing balance'!$F$4:F3783))</f>
        <v>6</v>
      </c>
      <c r="G3784" s="8">
        <f t="shared" si="415"/>
        <v>146208.13310739576</v>
      </c>
      <c r="H3784" s="6">
        <f>G3784*'Dash Board'!$C$11/365</f>
        <v>42.059873907606999</v>
      </c>
      <c r="I3784" s="6">
        <f>H3784*'Dash Board'!$C$18/'Dash Board'!$C$11</f>
        <v>20.02851138457476</v>
      </c>
      <c r="J3784" s="6">
        <f>(G3784&gt;1)*PMT('Dash Board'!$C$11/365,$U$4,-'Dash Board'!$C$19)</f>
        <v>108.80376961660664</v>
      </c>
      <c r="K3784" s="6">
        <f t="shared" si="417"/>
        <v>0</v>
      </c>
      <c r="L3784" s="8">
        <f t="shared" si="418"/>
        <v>146141.38921168674</v>
      </c>
      <c r="N3784" s="8">
        <f t="shared" si="416"/>
        <v>88.775258232031888</v>
      </c>
      <c r="O3784" s="8">
        <f>IF(E3783&lt;&gt;E3784,SUM($N$4:N3784)-SUM($O$3:O3783),0)</f>
        <v>0</v>
      </c>
      <c r="P3784" s="6">
        <f>IF(B3784&gt;0,SUM($O$4:O3784)-SUM($P$3:P3783),0)</f>
        <v>0</v>
      </c>
      <c r="Q3784" s="6">
        <f t="shared" si="419"/>
        <v>20.02851138457476</v>
      </c>
      <c r="R3784" s="8">
        <f>IF(E3783&lt;&gt;E3784,SUM($Q$4:Q3784)-SUM($R$3:R3783),0)</f>
        <v>0</v>
      </c>
      <c r="S3784" s="6">
        <f>IF(B3784&gt;0,SUM($R$4:R3784)-SUM($S$3:S3783),0)</f>
        <v>0</v>
      </c>
    </row>
    <row r="3785" spans="1:19">
      <c r="A3785">
        <f>IF(E3784&lt;&gt;E3785,COUNTIF($A$4:A3784,"&lt;&gt;0")+1,0)</f>
        <v>0</v>
      </c>
      <c r="B3785">
        <f>IF(A3785&lt;&gt;0,IF(MOD(A3785,3)=0,COUNTIF($B$4:B3784,"&lt;&gt;0")+1,0),0)</f>
        <v>0</v>
      </c>
      <c r="C3785" s="9">
        <f>'Dash Board'!$C$12+COUNT('Daily reducing balance'!$F$4:F3784)</f>
        <v>45511</v>
      </c>
      <c r="D3785">
        <f t="shared" si="413"/>
        <v>2024</v>
      </c>
      <c r="E3785">
        <f t="shared" si="414"/>
        <v>8</v>
      </c>
      <c r="F3785">
        <f>DAY('Dash Board'!$C$12+COUNT('Daily reducing balance'!$F$4:F3784))</f>
        <v>7</v>
      </c>
      <c r="G3785" s="8">
        <f t="shared" si="415"/>
        <v>146141.38921168674</v>
      </c>
      <c r="H3785" s="6">
        <f>G3785*'Dash Board'!$C$11/365</f>
        <v>42.040673608841388</v>
      </c>
      <c r="I3785" s="6">
        <f>H3785*'Dash Board'!$C$18/'Dash Board'!$C$11</f>
        <v>20.019368385162565</v>
      </c>
      <c r="J3785" s="6">
        <f>(G3785&gt;1)*PMT('Dash Board'!$C$11/365,$U$4,-'Dash Board'!$C$19)</f>
        <v>108.80376961660664</v>
      </c>
      <c r="K3785" s="6">
        <f t="shared" si="417"/>
        <v>0</v>
      </c>
      <c r="L3785" s="8">
        <f t="shared" si="418"/>
        <v>146074.62611567896</v>
      </c>
      <c r="N3785" s="8">
        <f t="shared" si="416"/>
        <v>88.784401231444079</v>
      </c>
      <c r="O3785" s="8">
        <f>IF(E3784&lt;&gt;E3785,SUM($N$4:N3785)-SUM($O$3:O3784),0)</f>
        <v>0</v>
      </c>
      <c r="P3785" s="6">
        <f>IF(B3785&gt;0,SUM($O$4:O3785)-SUM($P$3:P3784),0)</f>
        <v>0</v>
      </c>
      <c r="Q3785" s="6">
        <f t="shared" si="419"/>
        <v>20.019368385162565</v>
      </c>
      <c r="R3785" s="8">
        <f>IF(E3784&lt;&gt;E3785,SUM($Q$4:Q3785)-SUM($R$3:R3784),0)</f>
        <v>0</v>
      </c>
      <c r="S3785" s="6">
        <f>IF(B3785&gt;0,SUM($R$4:R3785)-SUM($S$3:S3784),0)</f>
        <v>0</v>
      </c>
    </row>
    <row r="3786" spans="1:19">
      <c r="A3786">
        <f>IF(E3785&lt;&gt;E3786,COUNTIF($A$4:A3785,"&lt;&gt;0")+1,0)</f>
        <v>0</v>
      </c>
      <c r="B3786">
        <f>IF(A3786&lt;&gt;0,IF(MOD(A3786,3)=0,COUNTIF($B$4:B3785,"&lt;&gt;0")+1,0),0)</f>
        <v>0</v>
      </c>
      <c r="C3786" s="9">
        <f>'Dash Board'!$C$12+COUNT('Daily reducing balance'!$F$4:F3785)</f>
        <v>45512</v>
      </c>
      <c r="D3786">
        <f t="shared" si="413"/>
        <v>2024</v>
      </c>
      <c r="E3786">
        <f t="shared" si="414"/>
        <v>8</v>
      </c>
      <c r="F3786">
        <f>DAY('Dash Board'!$C$12+COUNT('Daily reducing balance'!$F$4:F3785))</f>
        <v>8</v>
      </c>
      <c r="G3786" s="8">
        <f t="shared" si="415"/>
        <v>146074.62611567896</v>
      </c>
      <c r="H3786" s="6">
        <f>G3786*'Dash Board'!$C$11/365</f>
        <v>42.021467786702161</v>
      </c>
      <c r="I3786" s="6">
        <f>H3786*'Dash Board'!$C$18/'Dash Board'!$C$11</f>
        <v>20.01022275557246</v>
      </c>
      <c r="J3786" s="6">
        <f>(G3786&gt;1)*PMT('Dash Board'!$C$11/365,$U$4,-'Dash Board'!$C$19)</f>
        <v>108.80376961660664</v>
      </c>
      <c r="K3786" s="6">
        <f t="shared" si="417"/>
        <v>0</v>
      </c>
      <c r="L3786" s="8">
        <f t="shared" si="418"/>
        <v>146007.84381384903</v>
      </c>
      <c r="N3786" s="8">
        <f t="shared" si="416"/>
        <v>88.793546861034187</v>
      </c>
      <c r="O3786" s="8">
        <f>IF(E3785&lt;&gt;E3786,SUM($N$4:N3786)-SUM($O$3:O3785),0)</f>
        <v>0</v>
      </c>
      <c r="P3786" s="6">
        <f>IF(B3786&gt;0,SUM($O$4:O3786)-SUM($P$3:P3785),0)</f>
        <v>0</v>
      </c>
      <c r="Q3786" s="6">
        <f t="shared" si="419"/>
        <v>20.01022275557246</v>
      </c>
      <c r="R3786" s="8">
        <f>IF(E3785&lt;&gt;E3786,SUM($Q$4:Q3786)-SUM($R$3:R3785),0)</f>
        <v>0</v>
      </c>
      <c r="S3786" s="6">
        <f>IF(B3786&gt;0,SUM($R$4:R3786)-SUM($S$3:S3785),0)</f>
        <v>0</v>
      </c>
    </row>
    <row r="3787" spans="1:19">
      <c r="A3787">
        <f>IF(E3786&lt;&gt;E3787,COUNTIF($A$4:A3786,"&lt;&gt;0")+1,0)</f>
        <v>0</v>
      </c>
      <c r="B3787">
        <f>IF(A3787&lt;&gt;0,IF(MOD(A3787,3)=0,COUNTIF($B$4:B3786,"&lt;&gt;0")+1,0),0)</f>
        <v>0</v>
      </c>
      <c r="C3787" s="9">
        <f>'Dash Board'!$C$12+COUNT('Daily reducing balance'!$F$4:F3786)</f>
        <v>45513</v>
      </c>
      <c r="D3787">
        <f t="shared" si="413"/>
        <v>2024</v>
      </c>
      <c r="E3787">
        <f t="shared" si="414"/>
        <v>8</v>
      </c>
      <c r="F3787">
        <f>DAY('Dash Board'!$C$12+COUNT('Daily reducing balance'!$F$4:F3786))</f>
        <v>9</v>
      </c>
      <c r="G3787" s="8">
        <f t="shared" si="415"/>
        <v>146007.84381384903</v>
      </c>
      <c r="H3787" s="6">
        <f>G3787*'Dash Board'!$C$11/365</f>
        <v>42.002256439600401</v>
      </c>
      <c r="I3787" s="6">
        <f>H3787*'Dash Board'!$C$18/'Dash Board'!$C$11</f>
        <v>20.001074495047813</v>
      </c>
      <c r="J3787" s="6">
        <f>(G3787&gt;1)*PMT('Dash Board'!$C$11/365,$U$4,-'Dash Board'!$C$19)</f>
        <v>108.80376961660664</v>
      </c>
      <c r="K3787" s="6">
        <f t="shared" si="417"/>
        <v>0</v>
      </c>
      <c r="L3787" s="8">
        <f t="shared" si="418"/>
        <v>145941.04230067201</v>
      </c>
      <c r="N3787" s="8">
        <f t="shared" si="416"/>
        <v>88.802695121558827</v>
      </c>
      <c r="O3787" s="8">
        <f>IF(E3786&lt;&gt;E3787,SUM($N$4:N3787)-SUM($O$3:O3786),0)</f>
        <v>0</v>
      </c>
      <c r="P3787" s="6">
        <f>IF(B3787&gt;0,SUM($O$4:O3787)-SUM($P$3:P3786),0)</f>
        <v>0</v>
      </c>
      <c r="Q3787" s="6">
        <f t="shared" si="419"/>
        <v>20.001074495047813</v>
      </c>
      <c r="R3787" s="8">
        <f>IF(E3786&lt;&gt;E3787,SUM($Q$4:Q3787)-SUM($R$3:R3786),0)</f>
        <v>0</v>
      </c>
      <c r="S3787" s="6">
        <f>IF(B3787&gt;0,SUM($R$4:R3787)-SUM($S$3:S3786),0)</f>
        <v>0</v>
      </c>
    </row>
    <row r="3788" spans="1:19">
      <c r="A3788">
        <f>IF(E3787&lt;&gt;E3788,COUNTIF($A$4:A3787,"&lt;&gt;0")+1,0)</f>
        <v>0</v>
      </c>
      <c r="B3788">
        <f>IF(A3788&lt;&gt;0,IF(MOD(A3788,3)=0,COUNTIF($B$4:B3787,"&lt;&gt;0")+1,0),0)</f>
        <v>0</v>
      </c>
      <c r="C3788" s="9">
        <f>'Dash Board'!$C$12+COUNT('Daily reducing balance'!$F$4:F3787)</f>
        <v>45514</v>
      </c>
      <c r="D3788">
        <f t="shared" si="413"/>
        <v>2024</v>
      </c>
      <c r="E3788">
        <f t="shared" si="414"/>
        <v>8</v>
      </c>
      <c r="F3788">
        <f>DAY('Dash Board'!$C$12+COUNT('Daily reducing balance'!$F$4:F3787))</f>
        <v>10</v>
      </c>
      <c r="G3788" s="8">
        <f t="shared" si="415"/>
        <v>145941.04230067201</v>
      </c>
      <c r="H3788" s="6">
        <f>G3788*'Dash Board'!$C$11/365</f>
        <v>41.98303956594674</v>
      </c>
      <c r="I3788" s="6">
        <f>H3788*'Dash Board'!$C$18/'Dash Board'!$C$11</f>
        <v>19.991923602831779</v>
      </c>
      <c r="J3788" s="6">
        <f>(G3788&gt;1)*PMT('Dash Board'!$C$11/365,$U$4,-'Dash Board'!$C$19)</f>
        <v>108.80376961660664</v>
      </c>
      <c r="K3788" s="6">
        <f t="shared" si="417"/>
        <v>0</v>
      </c>
      <c r="L3788" s="8">
        <f t="shared" si="418"/>
        <v>145874.22157062133</v>
      </c>
      <c r="N3788" s="8">
        <f t="shared" si="416"/>
        <v>88.811846013774868</v>
      </c>
      <c r="O3788" s="8">
        <f>IF(E3787&lt;&gt;E3788,SUM($N$4:N3788)-SUM($O$3:O3787),0)</f>
        <v>0</v>
      </c>
      <c r="P3788" s="6">
        <f>IF(B3788&gt;0,SUM($O$4:O3788)-SUM($P$3:P3787),0)</f>
        <v>0</v>
      </c>
      <c r="Q3788" s="6">
        <f t="shared" si="419"/>
        <v>19.991923602831779</v>
      </c>
      <c r="R3788" s="8">
        <f>IF(E3787&lt;&gt;E3788,SUM($Q$4:Q3788)-SUM($R$3:R3787),0)</f>
        <v>0</v>
      </c>
      <c r="S3788" s="6">
        <f>IF(B3788&gt;0,SUM($R$4:R3788)-SUM($S$3:S3787),0)</f>
        <v>0</v>
      </c>
    </row>
    <row r="3789" spans="1:19">
      <c r="A3789">
        <f>IF(E3788&lt;&gt;E3789,COUNTIF($A$4:A3788,"&lt;&gt;0")+1,0)</f>
        <v>0</v>
      </c>
      <c r="B3789">
        <f>IF(A3789&lt;&gt;0,IF(MOD(A3789,3)=0,COUNTIF($B$4:B3788,"&lt;&gt;0")+1,0),0)</f>
        <v>0</v>
      </c>
      <c r="C3789" s="9">
        <f>'Dash Board'!$C$12+COUNT('Daily reducing balance'!$F$4:F3788)</f>
        <v>45515</v>
      </c>
      <c r="D3789">
        <f t="shared" si="413"/>
        <v>2024</v>
      </c>
      <c r="E3789">
        <f t="shared" si="414"/>
        <v>8</v>
      </c>
      <c r="F3789">
        <f>DAY('Dash Board'!$C$12+COUNT('Daily reducing balance'!$F$4:F3788))</f>
        <v>11</v>
      </c>
      <c r="G3789" s="8">
        <f t="shared" si="415"/>
        <v>145874.22157062133</v>
      </c>
      <c r="H3789" s="6">
        <f>G3789*'Dash Board'!$C$11/365</f>
        <v>41.963817164151337</v>
      </c>
      <c r="I3789" s="6">
        <f>H3789*'Dash Board'!$C$18/'Dash Board'!$C$11</f>
        <v>19.982770078167306</v>
      </c>
      <c r="J3789" s="6">
        <f>(G3789&gt;1)*PMT('Dash Board'!$C$11/365,$U$4,-'Dash Board'!$C$19)</f>
        <v>108.80376961660664</v>
      </c>
      <c r="K3789" s="6">
        <f t="shared" si="417"/>
        <v>0</v>
      </c>
      <c r="L3789" s="8">
        <f t="shared" si="418"/>
        <v>145807.38161816887</v>
      </c>
      <c r="N3789" s="8">
        <f t="shared" si="416"/>
        <v>88.820999538439338</v>
      </c>
      <c r="O3789" s="8">
        <f>IF(E3788&lt;&gt;E3789,SUM($N$4:N3789)-SUM($O$3:O3788),0)</f>
        <v>0</v>
      </c>
      <c r="P3789" s="6">
        <f>IF(B3789&gt;0,SUM($O$4:O3789)-SUM($P$3:P3788),0)</f>
        <v>0</v>
      </c>
      <c r="Q3789" s="6">
        <f t="shared" si="419"/>
        <v>19.982770078167306</v>
      </c>
      <c r="R3789" s="8">
        <f>IF(E3788&lt;&gt;E3789,SUM($Q$4:Q3789)-SUM($R$3:R3788),0)</f>
        <v>0</v>
      </c>
      <c r="S3789" s="6">
        <f>IF(B3789&gt;0,SUM($R$4:R3789)-SUM($S$3:S3788),0)</f>
        <v>0</v>
      </c>
    </row>
    <row r="3790" spans="1:19">
      <c r="A3790">
        <f>IF(E3789&lt;&gt;E3790,COUNTIF($A$4:A3789,"&lt;&gt;0")+1,0)</f>
        <v>0</v>
      </c>
      <c r="B3790">
        <f>IF(A3790&lt;&gt;0,IF(MOD(A3790,3)=0,COUNTIF($B$4:B3789,"&lt;&gt;0")+1,0),0)</f>
        <v>0</v>
      </c>
      <c r="C3790" s="9">
        <f>'Dash Board'!$C$12+COUNT('Daily reducing balance'!$F$4:F3789)</f>
        <v>45516</v>
      </c>
      <c r="D3790">
        <f t="shared" si="413"/>
        <v>2024</v>
      </c>
      <c r="E3790">
        <f t="shared" si="414"/>
        <v>8</v>
      </c>
      <c r="F3790">
        <f>DAY('Dash Board'!$C$12+COUNT('Daily reducing balance'!$F$4:F3789))</f>
        <v>12</v>
      </c>
      <c r="G3790" s="8">
        <f t="shared" si="415"/>
        <v>145807.38161816887</v>
      </c>
      <c r="H3790" s="6">
        <f>G3790*'Dash Board'!$C$11/365</f>
        <v>41.944589232623919</v>
      </c>
      <c r="I3790" s="6">
        <f>H3790*'Dash Board'!$C$18/'Dash Board'!$C$11</f>
        <v>19.973613920297105</v>
      </c>
      <c r="J3790" s="6">
        <f>(G3790&gt;1)*PMT('Dash Board'!$C$11/365,$U$4,-'Dash Board'!$C$19)</f>
        <v>108.80376961660664</v>
      </c>
      <c r="K3790" s="6">
        <f t="shared" si="417"/>
        <v>0</v>
      </c>
      <c r="L3790" s="8">
        <f t="shared" si="418"/>
        <v>145740.52243778488</v>
      </c>
      <c r="N3790" s="8">
        <f t="shared" si="416"/>
        <v>88.830155696309532</v>
      </c>
      <c r="O3790" s="8">
        <f>IF(E3789&lt;&gt;E3790,SUM($N$4:N3790)-SUM($O$3:O3789),0)</f>
        <v>0</v>
      </c>
      <c r="P3790" s="6">
        <f>IF(B3790&gt;0,SUM($O$4:O3790)-SUM($P$3:P3789),0)</f>
        <v>0</v>
      </c>
      <c r="Q3790" s="6">
        <f t="shared" si="419"/>
        <v>19.973613920297105</v>
      </c>
      <c r="R3790" s="8">
        <f>IF(E3789&lt;&gt;E3790,SUM($Q$4:Q3790)-SUM($R$3:R3789),0)</f>
        <v>0</v>
      </c>
      <c r="S3790" s="6">
        <f>IF(B3790&gt;0,SUM($R$4:R3790)-SUM($S$3:S3789),0)</f>
        <v>0</v>
      </c>
    </row>
    <row r="3791" spans="1:19">
      <c r="A3791">
        <f>IF(E3790&lt;&gt;E3791,COUNTIF($A$4:A3790,"&lt;&gt;0")+1,0)</f>
        <v>0</v>
      </c>
      <c r="B3791">
        <f>IF(A3791&lt;&gt;0,IF(MOD(A3791,3)=0,COUNTIF($B$4:B3790,"&lt;&gt;0")+1,0),0)</f>
        <v>0</v>
      </c>
      <c r="C3791" s="9">
        <f>'Dash Board'!$C$12+COUNT('Daily reducing balance'!$F$4:F3790)</f>
        <v>45517</v>
      </c>
      <c r="D3791">
        <f t="shared" si="413"/>
        <v>2024</v>
      </c>
      <c r="E3791">
        <f t="shared" si="414"/>
        <v>8</v>
      </c>
      <c r="F3791">
        <f>DAY('Dash Board'!$C$12+COUNT('Daily reducing balance'!$F$4:F3790))</f>
        <v>13</v>
      </c>
      <c r="G3791" s="8">
        <f t="shared" si="415"/>
        <v>145740.52243778488</v>
      </c>
      <c r="H3791" s="6">
        <f>G3791*'Dash Board'!$C$11/365</f>
        <v>41.925355769773731</v>
      </c>
      <c r="I3791" s="6">
        <f>H3791*'Dash Board'!$C$18/'Dash Board'!$C$11</f>
        <v>19.96445512846368</v>
      </c>
      <c r="J3791" s="6">
        <f>(G3791&gt;1)*PMT('Dash Board'!$C$11/365,$U$4,-'Dash Board'!$C$19)</f>
        <v>108.80376961660664</v>
      </c>
      <c r="K3791" s="6">
        <f t="shared" si="417"/>
        <v>0</v>
      </c>
      <c r="L3791" s="8">
        <f t="shared" si="418"/>
        <v>145673.64402393805</v>
      </c>
      <c r="N3791" s="8">
        <f t="shared" si="416"/>
        <v>88.839314488142961</v>
      </c>
      <c r="O3791" s="8">
        <f>IF(E3790&lt;&gt;E3791,SUM($N$4:N3791)-SUM($O$3:O3790),0)</f>
        <v>0</v>
      </c>
      <c r="P3791" s="6">
        <f>IF(B3791&gt;0,SUM($O$4:O3791)-SUM($P$3:P3790),0)</f>
        <v>0</v>
      </c>
      <c r="Q3791" s="6">
        <f t="shared" si="419"/>
        <v>19.96445512846368</v>
      </c>
      <c r="R3791" s="8">
        <f>IF(E3790&lt;&gt;E3791,SUM($Q$4:Q3791)-SUM($R$3:R3790),0)</f>
        <v>0</v>
      </c>
      <c r="S3791" s="6">
        <f>IF(B3791&gt;0,SUM($R$4:R3791)-SUM($S$3:S3790),0)</f>
        <v>0</v>
      </c>
    </row>
    <row r="3792" spans="1:19">
      <c r="A3792">
        <f>IF(E3791&lt;&gt;E3792,COUNTIF($A$4:A3791,"&lt;&gt;0")+1,0)</f>
        <v>0</v>
      </c>
      <c r="B3792">
        <f>IF(A3792&lt;&gt;0,IF(MOD(A3792,3)=0,COUNTIF($B$4:B3791,"&lt;&gt;0")+1,0),0)</f>
        <v>0</v>
      </c>
      <c r="C3792" s="9">
        <f>'Dash Board'!$C$12+COUNT('Daily reducing balance'!$F$4:F3791)</f>
        <v>45518</v>
      </c>
      <c r="D3792">
        <f t="shared" si="413"/>
        <v>2024</v>
      </c>
      <c r="E3792">
        <f t="shared" si="414"/>
        <v>8</v>
      </c>
      <c r="F3792">
        <f>DAY('Dash Board'!$C$12+COUNT('Daily reducing balance'!$F$4:F3791))</f>
        <v>14</v>
      </c>
      <c r="G3792" s="8">
        <f t="shared" si="415"/>
        <v>145673.64402393805</v>
      </c>
      <c r="H3792" s="6">
        <f>G3792*'Dash Board'!$C$11/365</f>
        <v>41.906116774009575</v>
      </c>
      <c r="I3792" s="6">
        <f>H3792*'Dash Board'!$C$18/'Dash Board'!$C$11</f>
        <v>19.955293701909326</v>
      </c>
      <c r="J3792" s="6">
        <f>(G3792&gt;1)*PMT('Dash Board'!$C$11/365,$U$4,-'Dash Board'!$C$19)</f>
        <v>108.80376961660664</v>
      </c>
      <c r="K3792" s="6">
        <f t="shared" si="417"/>
        <v>0</v>
      </c>
      <c r="L3792" s="8">
        <f t="shared" si="418"/>
        <v>145606.74637109545</v>
      </c>
      <c r="N3792" s="8">
        <f t="shared" si="416"/>
        <v>88.848475914697318</v>
      </c>
      <c r="O3792" s="8">
        <f>IF(E3791&lt;&gt;E3792,SUM($N$4:N3792)-SUM($O$3:O3791),0)</f>
        <v>0</v>
      </c>
      <c r="P3792" s="6">
        <f>IF(B3792&gt;0,SUM($O$4:O3792)-SUM($P$3:P3791),0)</f>
        <v>0</v>
      </c>
      <c r="Q3792" s="6">
        <f t="shared" si="419"/>
        <v>19.955293701909326</v>
      </c>
      <c r="R3792" s="8">
        <f>IF(E3791&lt;&gt;E3792,SUM($Q$4:Q3792)-SUM($R$3:R3791),0)</f>
        <v>0</v>
      </c>
      <c r="S3792" s="6">
        <f>IF(B3792&gt;0,SUM($R$4:R3792)-SUM($S$3:S3791),0)</f>
        <v>0</v>
      </c>
    </row>
    <row r="3793" spans="1:19">
      <c r="A3793">
        <f>IF(E3792&lt;&gt;E3793,COUNTIF($A$4:A3792,"&lt;&gt;0")+1,0)</f>
        <v>0</v>
      </c>
      <c r="B3793">
        <f>IF(A3793&lt;&gt;0,IF(MOD(A3793,3)=0,COUNTIF($B$4:B3792,"&lt;&gt;0")+1,0),0)</f>
        <v>0</v>
      </c>
      <c r="C3793" s="9">
        <f>'Dash Board'!$C$12+COUNT('Daily reducing balance'!$F$4:F3792)</f>
        <v>45519</v>
      </c>
      <c r="D3793">
        <f t="shared" si="413"/>
        <v>2024</v>
      </c>
      <c r="E3793">
        <f t="shared" si="414"/>
        <v>8</v>
      </c>
      <c r="F3793">
        <f>DAY('Dash Board'!$C$12+COUNT('Daily reducing balance'!$F$4:F3792))</f>
        <v>15</v>
      </c>
      <c r="G3793" s="8">
        <f t="shared" si="415"/>
        <v>145606.74637109545</v>
      </c>
      <c r="H3793" s="6">
        <f>G3793*'Dash Board'!$C$11/365</f>
        <v>41.886872243739781</v>
      </c>
      <c r="I3793" s="6">
        <f>H3793*'Dash Board'!$C$18/'Dash Board'!$C$11</f>
        <v>19.946129639876087</v>
      </c>
      <c r="J3793" s="6">
        <f>(G3793&gt;1)*PMT('Dash Board'!$C$11/365,$U$4,-'Dash Board'!$C$19)</f>
        <v>108.80376961660664</v>
      </c>
      <c r="K3793" s="6">
        <f t="shared" si="417"/>
        <v>0</v>
      </c>
      <c r="L3793" s="8">
        <f t="shared" si="418"/>
        <v>145539.82947372258</v>
      </c>
      <c r="N3793" s="8">
        <f t="shared" si="416"/>
        <v>88.857639976730553</v>
      </c>
      <c r="O3793" s="8">
        <f>IF(E3792&lt;&gt;E3793,SUM($N$4:N3793)-SUM($O$3:O3792),0)</f>
        <v>0</v>
      </c>
      <c r="P3793" s="6">
        <f>IF(B3793&gt;0,SUM($O$4:O3793)-SUM($P$3:P3792),0)</f>
        <v>0</v>
      </c>
      <c r="Q3793" s="6">
        <f t="shared" si="419"/>
        <v>19.946129639876087</v>
      </c>
      <c r="R3793" s="8">
        <f>IF(E3792&lt;&gt;E3793,SUM($Q$4:Q3793)-SUM($R$3:R3792),0)</f>
        <v>0</v>
      </c>
      <c r="S3793" s="6">
        <f>IF(B3793&gt;0,SUM($R$4:R3793)-SUM($S$3:S3792),0)</f>
        <v>0</v>
      </c>
    </row>
    <row r="3794" spans="1:19">
      <c r="A3794">
        <f>IF(E3793&lt;&gt;E3794,COUNTIF($A$4:A3793,"&lt;&gt;0")+1,0)</f>
        <v>0</v>
      </c>
      <c r="B3794">
        <f>IF(A3794&lt;&gt;0,IF(MOD(A3794,3)=0,COUNTIF($B$4:B3793,"&lt;&gt;0")+1,0),0)</f>
        <v>0</v>
      </c>
      <c r="C3794" s="9">
        <f>'Dash Board'!$C$12+COUNT('Daily reducing balance'!$F$4:F3793)</f>
        <v>45520</v>
      </c>
      <c r="D3794">
        <f t="shared" si="413"/>
        <v>2024</v>
      </c>
      <c r="E3794">
        <f t="shared" si="414"/>
        <v>8</v>
      </c>
      <c r="F3794">
        <f>DAY('Dash Board'!$C$12+COUNT('Daily reducing balance'!$F$4:F3793))</f>
        <v>16</v>
      </c>
      <c r="G3794" s="8">
        <f t="shared" si="415"/>
        <v>145539.82947372258</v>
      </c>
      <c r="H3794" s="6">
        <f>G3794*'Dash Board'!$C$11/365</f>
        <v>41.867622177372247</v>
      </c>
      <c r="I3794" s="6">
        <f>H3794*'Dash Board'!$C$18/'Dash Board'!$C$11</f>
        <v>19.936962941605831</v>
      </c>
      <c r="J3794" s="6">
        <f>(G3794&gt;1)*PMT('Dash Board'!$C$11/365,$U$4,-'Dash Board'!$C$19)</f>
        <v>108.80376961660664</v>
      </c>
      <c r="K3794" s="6">
        <f t="shared" si="417"/>
        <v>0</v>
      </c>
      <c r="L3794" s="8">
        <f t="shared" si="418"/>
        <v>145472.89332628335</v>
      </c>
      <c r="N3794" s="8">
        <f t="shared" si="416"/>
        <v>88.866806675000817</v>
      </c>
      <c r="O3794" s="8">
        <f>IF(E3793&lt;&gt;E3794,SUM($N$4:N3794)-SUM($O$3:O3793),0)</f>
        <v>0</v>
      </c>
      <c r="P3794" s="6">
        <f>IF(B3794&gt;0,SUM($O$4:O3794)-SUM($P$3:P3793),0)</f>
        <v>0</v>
      </c>
      <c r="Q3794" s="6">
        <f t="shared" si="419"/>
        <v>19.936962941605831</v>
      </c>
      <c r="R3794" s="8">
        <f>IF(E3793&lt;&gt;E3794,SUM($Q$4:Q3794)-SUM($R$3:R3793),0)</f>
        <v>0</v>
      </c>
      <c r="S3794" s="6">
        <f>IF(B3794&gt;0,SUM($R$4:R3794)-SUM($S$3:S3793),0)</f>
        <v>0</v>
      </c>
    </row>
    <row r="3795" spans="1:19">
      <c r="A3795">
        <f>IF(E3794&lt;&gt;E3795,COUNTIF($A$4:A3794,"&lt;&gt;0")+1,0)</f>
        <v>0</v>
      </c>
      <c r="B3795">
        <f>IF(A3795&lt;&gt;0,IF(MOD(A3795,3)=0,COUNTIF($B$4:B3794,"&lt;&gt;0")+1,0),0)</f>
        <v>0</v>
      </c>
      <c r="C3795" s="9">
        <f>'Dash Board'!$C$12+COUNT('Daily reducing balance'!$F$4:F3794)</f>
        <v>45521</v>
      </c>
      <c r="D3795">
        <f t="shared" si="413"/>
        <v>2024</v>
      </c>
      <c r="E3795">
        <f t="shared" si="414"/>
        <v>8</v>
      </c>
      <c r="F3795">
        <f>DAY('Dash Board'!$C$12+COUNT('Daily reducing balance'!$F$4:F3794))</f>
        <v>17</v>
      </c>
      <c r="G3795" s="8">
        <f t="shared" si="415"/>
        <v>145472.89332628335</v>
      </c>
      <c r="H3795" s="6">
        <f>G3795*'Dash Board'!$C$11/365</f>
        <v>41.848366573314387</v>
      </c>
      <c r="I3795" s="6">
        <f>H3795*'Dash Board'!$C$18/'Dash Board'!$C$11</f>
        <v>19.927793606340185</v>
      </c>
      <c r="J3795" s="6">
        <f>(G3795&gt;1)*PMT('Dash Board'!$C$11/365,$U$4,-'Dash Board'!$C$19)</f>
        <v>108.80376961660664</v>
      </c>
      <c r="K3795" s="6">
        <f t="shared" si="417"/>
        <v>0</v>
      </c>
      <c r="L3795" s="8">
        <f t="shared" si="418"/>
        <v>145405.93792324004</v>
      </c>
      <c r="N3795" s="8">
        <f t="shared" si="416"/>
        <v>88.875976010266456</v>
      </c>
      <c r="O3795" s="8">
        <f>IF(E3794&lt;&gt;E3795,SUM($N$4:N3795)-SUM($O$3:O3794),0)</f>
        <v>0</v>
      </c>
      <c r="P3795" s="6">
        <f>IF(B3795&gt;0,SUM($O$4:O3795)-SUM($P$3:P3794),0)</f>
        <v>0</v>
      </c>
      <c r="Q3795" s="6">
        <f t="shared" si="419"/>
        <v>19.927793606340185</v>
      </c>
      <c r="R3795" s="8">
        <f>IF(E3794&lt;&gt;E3795,SUM($Q$4:Q3795)-SUM($R$3:R3794),0)</f>
        <v>0</v>
      </c>
      <c r="S3795" s="6">
        <f>IF(B3795&gt;0,SUM($R$4:R3795)-SUM($S$3:S3794),0)</f>
        <v>0</v>
      </c>
    </row>
    <row r="3796" spans="1:19">
      <c r="A3796">
        <f>IF(E3795&lt;&gt;E3796,COUNTIF($A$4:A3795,"&lt;&gt;0")+1,0)</f>
        <v>0</v>
      </c>
      <c r="B3796">
        <f>IF(A3796&lt;&gt;0,IF(MOD(A3796,3)=0,COUNTIF($B$4:B3795,"&lt;&gt;0")+1,0),0)</f>
        <v>0</v>
      </c>
      <c r="C3796" s="9">
        <f>'Dash Board'!$C$12+COUNT('Daily reducing balance'!$F$4:F3795)</f>
        <v>45522</v>
      </c>
      <c r="D3796">
        <f t="shared" si="413"/>
        <v>2024</v>
      </c>
      <c r="E3796">
        <f t="shared" si="414"/>
        <v>8</v>
      </c>
      <c r="F3796">
        <f>DAY('Dash Board'!$C$12+COUNT('Daily reducing balance'!$F$4:F3795))</f>
        <v>18</v>
      </c>
      <c r="G3796" s="8">
        <f t="shared" si="415"/>
        <v>145405.93792324004</v>
      </c>
      <c r="H3796" s="6">
        <f>G3796*'Dash Board'!$C$11/365</f>
        <v>41.829105429973161</v>
      </c>
      <c r="I3796" s="6">
        <f>H3796*'Dash Board'!$C$18/'Dash Board'!$C$11</f>
        <v>19.918621633320555</v>
      </c>
      <c r="J3796" s="6">
        <f>(G3796&gt;1)*PMT('Dash Board'!$C$11/365,$U$4,-'Dash Board'!$C$19)</f>
        <v>108.80376961660664</v>
      </c>
      <c r="K3796" s="6">
        <f t="shared" si="417"/>
        <v>0</v>
      </c>
      <c r="L3796" s="8">
        <f t="shared" si="418"/>
        <v>145338.96325905339</v>
      </c>
      <c r="N3796" s="8">
        <f t="shared" si="416"/>
        <v>88.885147983286089</v>
      </c>
      <c r="O3796" s="8">
        <f>IF(E3795&lt;&gt;E3796,SUM($N$4:N3796)-SUM($O$3:O3795),0)</f>
        <v>0</v>
      </c>
      <c r="P3796" s="6">
        <f>IF(B3796&gt;0,SUM($O$4:O3796)-SUM($P$3:P3795),0)</f>
        <v>0</v>
      </c>
      <c r="Q3796" s="6">
        <f t="shared" si="419"/>
        <v>19.918621633320555</v>
      </c>
      <c r="R3796" s="8">
        <f>IF(E3795&lt;&gt;E3796,SUM($Q$4:Q3796)-SUM($R$3:R3795),0)</f>
        <v>0</v>
      </c>
      <c r="S3796" s="6">
        <f>IF(B3796&gt;0,SUM($R$4:R3796)-SUM($S$3:S3795),0)</f>
        <v>0</v>
      </c>
    </row>
    <row r="3797" spans="1:19">
      <c r="A3797">
        <f>IF(E3796&lt;&gt;E3797,COUNTIF($A$4:A3796,"&lt;&gt;0")+1,0)</f>
        <v>0</v>
      </c>
      <c r="B3797">
        <f>IF(A3797&lt;&gt;0,IF(MOD(A3797,3)=0,COUNTIF($B$4:B3796,"&lt;&gt;0")+1,0),0)</f>
        <v>0</v>
      </c>
      <c r="C3797" s="9">
        <f>'Dash Board'!$C$12+COUNT('Daily reducing balance'!$F$4:F3796)</f>
        <v>45523</v>
      </c>
      <c r="D3797">
        <f t="shared" si="413"/>
        <v>2024</v>
      </c>
      <c r="E3797">
        <f t="shared" si="414"/>
        <v>8</v>
      </c>
      <c r="F3797">
        <f>DAY('Dash Board'!$C$12+COUNT('Daily reducing balance'!$F$4:F3796))</f>
        <v>19</v>
      </c>
      <c r="G3797" s="8">
        <f t="shared" si="415"/>
        <v>145338.96325905339</v>
      </c>
      <c r="H3797" s="6">
        <f>G3797*'Dash Board'!$C$11/365</f>
        <v>41.80983874575508</v>
      </c>
      <c r="I3797" s="6">
        <f>H3797*'Dash Board'!$C$18/'Dash Board'!$C$11</f>
        <v>19.909447021788136</v>
      </c>
      <c r="J3797" s="6">
        <f>(G3797&gt;1)*PMT('Dash Board'!$C$11/365,$U$4,-'Dash Board'!$C$19)</f>
        <v>108.80376961660664</v>
      </c>
      <c r="K3797" s="6">
        <f t="shared" si="417"/>
        <v>0</v>
      </c>
      <c r="L3797" s="8">
        <f t="shared" si="418"/>
        <v>145271.96932818252</v>
      </c>
      <c r="N3797" s="8">
        <f t="shared" si="416"/>
        <v>88.894322594818505</v>
      </c>
      <c r="O3797" s="8">
        <f>IF(E3796&lt;&gt;E3797,SUM($N$4:N3797)-SUM($O$3:O3796),0)</f>
        <v>0</v>
      </c>
      <c r="P3797" s="6">
        <f>IF(B3797&gt;0,SUM($O$4:O3797)-SUM($P$3:P3796),0)</f>
        <v>0</v>
      </c>
      <c r="Q3797" s="6">
        <f t="shared" si="419"/>
        <v>19.909447021788136</v>
      </c>
      <c r="R3797" s="8">
        <f>IF(E3796&lt;&gt;E3797,SUM($Q$4:Q3797)-SUM($R$3:R3796),0)</f>
        <v>0</v>
      </c>
      <c r="S3797" s="6">
        <f>IF(B3797&gt;0,SUM($R$4:R3797)-SUM($S$3:S3796),0)</f>
        <v>0</v>
      </c>
    </row>
    <row r="3798" spans="1:19">
      <c r="A3798">
        <f>IF(E3797&lt;&gt;E3798,COUNTIF($A$4:A3797,"&lt;&gt;0")+1,0)</f>
        <v>0</v>
      </c>
      <c r="B3798">
        <f>IF(A3798&lt;&gt;0,IF(MOD(A3798,3)=0,COUNTIF($B$4:B3797,"&lt;&gt;0")+1,0),0)</f>
        <v>0</v>
      </c>
      <c r="C3798" s="9">
        <f>'Dash Board'!$C$12+COUNT('Daily reducing balance'!$F$4:F3797)</f>
        <v>45524</v>
      </c>
      <c r="D3798">
        <f t="shared" si="413"/>
        <v>2024</v>
      </c>
      <c r="E3798">
        <f t="shared" si="414"/>
        <v>8</v>
      </c>
      <c r="F3798">
        <f>DAY('Dash Board'!$C$12+COUNT('Daily reducing balance'!$F$4:F3797))</f>
        <v>20</v>
      </c>
      <c r="G3798" s="8">
        <f t="shared" si="415"/>
        <v>145271.96932818252</v>
      </c>
      <c r="H3798" s="6">
        <f>G3798*'Dash Board'!$C$11/365</f>
        <v>41.790566519066203</v>
      </c>
      <c r="I3798" s="6">
        <f>H3798*'Dash Board'!$C$18/'Dash Board'!$C$11</f>
        <v>19.900269770983908</v>
      </c>
      <c r="J3798" s="6">
        <f>(G3798&gt;1)*PMT('Dash Board'!$C$11/365,$U$4,-'Dash Board'!$C$19)</f>
        <v>108.80376961660664</v>
      </c>
      <c r="K3798" s="6">
        <f t="shared" si="417"/>
        <v>0</v>
      </c>
      <c r="L3798" s="8">
        <f t="shared" si="418"/>
        <v>145204.95612508498</v>
      </c>
      <c r="N3798" s="8">
        <f t="shared" si="416"/>
        <v>88.903499845622733</v>
      </c>
      <c r="O3798" s="8">
        <f>IF(E3797&lt;&gt;E3798,SUM($N$4:N3798)-SUM($O$3:O3797),0)</f>
        <v>0</v>
      </c>
      <c r="P3798" s="6">
        <f>IF(B3798&gt;0,SUM($O$4:O3798)-SUM($P$3:P3797),0)</f>
        <v>0</v>
      </c>
      <c r="Q3798" s="6">
        <f t="shared" si="419"/>
        <v>19.900269770983908</v>
      </c>
      <c r="R3798" s="8">
        <f>IF(E3797&lt;&gt;E3798,SUM($Q$4:Q3798)-SUM($R$3:R3797),0)</f>
        <v>0</v>
      </c>
      <c r="S3798" s="6">
        <f>IF(B3798&gt;0,SUM($R$4:R3798)-SUM($S$3:S3797),0)</f>
        <v>0</v>
      </c>
    </row>
    <row r="3799" spans="1:19">
      <c r="A3799">
        <f>IF(E3798&lt;&gt;E3799,COUNTIF($A$4:A3798,"&lt;&gt;0")+1,0)</f>
        <v>0</v>
      </c>
      <c r="B3799">
        <f>IF(A3799&lt;&gt;0,IF(MOD(A3799,3)=0,COUNTIF($B$4:B3798,"&lt;&gt;0")+1,0),0)</f>
        <v>0</v>
      </c>
      <c r="C3799" s="9">
        <f>'Dash Board'!$C$12+COUNT('Daily reducing balance'!$F$4:F3798)</f>
        <v>45525</v>
      </c>
      <c r="D3799">
        <f t="shared" si="413"/>
        <v>2024</v>
      </c>
      <c r="E3799">
        <f t="shared" si="414"/>
        <v>8</v>
      </c>
      <c r="F3799">
        <f>DAY('Dash Board'!$C$12+COUNT('Daily reducing balance'!$F$4:F3798))</f>
        <v>21</v>
      </c>
      <c r="G3799" s="8">
        <f t="shared" si="415"/>
        <v>145204.95612508498</v>
      </c>
      <c r="H3799" s="6">
        <f>G3799*'Dash Board'!$C$11/365</f>
        <v>41.771288748312116</v>
      </c>
      <c r="I3799" s="6">
        <f>H3799*'Dash Board'!$C$18/'Dash Board'!$C$11</f>
        <v>19.891089880148627</v>
      </c>
      <c r="J3799" s="6">
        <f>(G3799&gt;1)*PMT('Dash Board'!$C$11/365,$U$4,-'Dash Board'!$C$19)</f>
        <v>108.80376961660664</v>
      </c>
      <c r="K3799" s="6">
        <f t="shared" si="417"/>
        <v>0</v>
      </c>
      <c r="L3799" s="8">
        <f t="shared" si="418"/>
        <v>145137.92364421667</v>
      </c>
      <c r="N3799" s="8">
        <f t="shared" si="416"/>
        <v>88.912679736458017</v>
      </c>
      <c r="O3799" s="8">
        <f>IF(E3798&lt;&gt;E3799,SUM($N$4:N3799)-SUM($O$3:O3798),0)</f>
        <v>0</v>
      </c>
      <c r="P3799" s="6">
        <f>IF(B3799&gt;0,SUM($O$4:O3799)-SUM($P$3:P3798),0)</f>
        <v>0</v>
      </c>
      <c r="Q3799" s="6">
        <f t="shared" si="419"/>
        <v>19.891089880148627</v>
      </c>
      <c r="R3799" s="8">
        <f>IF(E3798&lt;&gt;E3799,SUM($Q$4:Q3799)-SUM($R$3:R3798),0)</f>
        <v>0</v>
      </c>
      <c r="S3799" s="6">
        <f>IF(B3799&gt;0,SUM($R$4:R3799)-SUM($S$3:S3798),0)</f>
        <v>0</v>
      </c>
    </row>
    <row r="3800" spans="1:19">
      <c r="A3800">
        <f>IF(E3799&lt;&gt;E3800,COUNTIF($A$4:A3799,"&lt;&gt;0")+1,0)</f>
        <v>0</v>
      </c>
      <c r="B3800">
        <f>IF(A3800&lt;&gt;0,IF(MOD(A3800,3)=0,COUNTIF($B$4:B3799,"&lt;&gt;0")+1,0),0)</f>
        <v>0</v>
      </c>
      <c r="C3800" s="9">
        <f>'Dash Board'!$C$12+COUNT('Daily reducing balance'!$F$4:F3799)</f>
        <v>45526</v>
      </c>
      <c r="D3800">
        <f t="shared" si="413"/>
        <v>2024</v>
      </c>
      <c r="E3800">
        <f t="shared" si="414"/>
        <v>8</v>
      </c>
      <c r="F3800">
        <f>DAY('Dash Board'!$C$12+COUNT('Daily reducing balance'!$F$4:F3799))</f>
        <v>22</v>
      </c>
      <c r="G3800" s="8">
        <f t="shared" si="415"/>
        <v>145137.92364421667</v>
      </c>
      <c r="H3800" s="6">
        <f>G3800*'Dash Board'!$C$11/365</f>
        <v>41.752005431897949</v>
      </c>
      <c r="I3800" s="6">
        <f>H3800*'Dash Board'!$C$18/'Dash Board'!$C$11</f>
        <v>19.881907348522834</v>
      </c>
      <c r="J3800" s="6">
        <f>(G3800&gt;1)*PMT('Dash Board'!$C$11/365,$U$4,-'Dash Board'!$C$19)</f>
        <v>108.80376961660664</v>
      </c>
      <c r="K3800" s="6">
        <f t="shared" si="417"/>
        <v>0</v>
      </c>
      <c r="L3800" s="8">
        <f t="shared" si="418"/>
        <v>145070.87188003195</v>
      </c>
      <c r="N3800" s="8">
        <f t="shared" si="416"/>
        <v>88.921862268083814</v>
      </c>
      <c r="O3800" s="8">
        <f>IF(E3799&lt;&gt;E3800,SUM($N$4:N3800)-SUM($O$3:O3799),0)</f>
        <v>0</v>
      </c>
      <c r="P3800" s="6">
        <f>IF(B3800&gt;0,SUM($O$4:O3800)-SUM($P$3:P3799),0)</f>
        <v>0</v>
      </c>
      <c r="Q3800" s="6">
        <f t="shared" si="419"/>
        <v>19.881907348522834</v>
      </c>
      <c r="R3800" s="8">
        <f>IF(E3799&lt;&gt;E3800,SUM($Q$4:Q3800)-SUM($R$3:R3799),0)</f>
        <v>0</v>
      </c>
      <c r="S3800" s="6">
        <f>IF(B3800&gt;0,SUM($R$4:R3800)-SUM($S$3:S3799),0)</f>
        <v>0</v>
      </c>
    </row>
    <row r="3801" spans="1:19">
      <c r="A3801">
        <f>IF(E3800&lt;&gt;E3801,COUNTIF($A$4:A3800,"&lt;&gt;0")+1,0)</f>
        <v>0</v>
      </c>
      <c r="B3801">
        <f>IF(A3801&lt;&gt;0,IF(MOD(A3801,3)=0,COUNTIF($B$4:B3800,"&lt;&gt;0")+1,0),0)</f>
        <v>0</v>
      </c>
      <c r="C3801" s="9">
        <f>'Dash Board'!$C$12+COUNT('Daily reducing balance'!$F$4:F3800)</f>
        <v>45527</v>
      </c>
      <c r="D3801">
        <f t="shared" si="413"/>
        <v>2024</v>
      </c>
      <c r="E3801">
        <f t="shared" si="414"/>
        <v>8</v>
      </c>
      <c r="F3801">
        <f>DAY('Dash Board'!$C$12+COUNT('Daily reducing balance'!$F$4:F3800))</f>
        <v>23</v>
      </c>
      <c r="G3801" s="8">
        <f t="shared" si="415"/>
        <v>145070.87188003195</v>
      </c>
      <c r="H3801" s="6">
        <f>G3801*'Dash Board'!$C$11/365</f>
        <v>41.732716568228369</v>
      </c>
      <c r="I3801" s="6">
        <f>H3801*'Dash Board'!$C$18/'Dash Board'!$C$11</f>
        <v>19.872722175346841</v>
      </c>
      <c r="J3801" s="6">
        <f>(G3801&gt;1)*PMT('Dash Board'!$C$11/365,$U$4,-'Dash Board'!$C$19)</f>
        <v>108.80376961660664</v>
      </c>
      <c r="K3801" s="6">
        <f t="shared" si="417"/>
        <v>0</v>
      </c>
      <c r="L3801" s="8">
        <f t="shared" si="418"/>
        <v>145003.80082698356</v>
      </c>
      <c r="N3801" s="8">
        <f t="shared" si="416"/>
        <v>88.931047441259807</v>
      </c>
      <c r="O3801" s="8">
        <f>IF(E3800&lt;&gt;E3801,SUM($N$4:N3801)-SUM($O$3:O3800),0)</f>
        <v>0</v>
      </c>
      <c r="P3801" s="6">
        <f>IF(B3801&gt;0,SUM($O$4:O3801)-SUM($P$3:P3800),0)</f>
        <v>0</v>
      </c>
      <c r="Q3801" s="6">
        <f t="shared" si="419"/>
        <v>19.872722175346841</v>
      </c>
      <c r="R3801" s="8">
        <f>IF(E3800&lt;&gt;E3801,SUM($Q$4:Q3801)-SUM($R$3:R3800),0)</f>
        <v>0</v>
      </c>
      <c r="S3801" s="6">
        <f>IF(B3801&gt;0,SUM($R$4:R3801)-SUM($S$3:S3800),0)</f>
        <v>0</v>
      </c>
    </row>
    <row r="3802" spans="1:19">
      <c r="A3802">
        <f>IF(E3801&lt;&gt;E3802,COUNTIF($A$4:A3801,"&lt;&gt;0")+1,0)</f>
        <v>0</v>
      </c>
      <c r="B3802">
        <f>IF(A3802&lt;&gt;0,IF(MOD(A3802,3)=0,COUNTIF($B$4:B3801,"&lt;&gt;0")+1,0),0)</f>
        <v>0</v>
      </c>
      <c r="C3802" s="9">
        <f>'Dash Board'!$C$12+COUNT('Daily reducing balance'!$F$4:F3801)</f>
        <v>45528</v>
      </c>
      <c r="D3802">
        <f t="shared" si="413"/>
        <v>2024</v>
      </c>
      <c r="E3802">
        <f t="shared" si="414"/>
        <v>8</v>
      </c>
      <c r="F3802">
        <f>DAY('Dash Board'!$C$12+COUNT('Daily reducing balance'!$F$4:F3801))</f>
        <v>24</v>
      </c>
      <c r="G3802" s="8">
        <f t="shared" si="415"/>
        <v>145003.80082698356</v>
      </c>
      <c r="H3802" s="6">
        <f>G3802*'Dash Board'!$C$11/365</f>
        <v>41.713422155707597</v>
      </c>
      <c r="I3802" s="6">
        <f>H3802*'Dash Board'!$C$18/'Dash Board'!$C$11</f>
        <v>19.863534359860761</v>
      </c>
      <c r="J3802" s="6">
        <f>(G3802&gt;1)*PMT('Dash Board'!$C$11/365,$U$4,-'Dash Board'!$C$19)</f>
        <v>108.80376961660664</v>
      </c>
      <c r="K3802" s="6">
        <f t="shared" si="417"/>
        <v>0</v>
      </c>
      <c r="L3802" s="8">
        <f t="shared" si="418"/>
        <v>144936.71047952265</v>
      </c>
      <c r="N3802" s="8">
        <f t="shared" si="416"/>
        <v>88.940235256745879</v>
      </c>
      <c r="O3802" s="8">
        <f>IF(E3801&lt;&gt;E3802,SUM($N$4:N3802)-SUM($O$3:O3801),0)</f>
        <v>0</v>
      </c>
      <c r="P3802" s="6">
        <f>IF(B3802&gt;0,SUM($O$4:O3802)-SUM($P$3:P3801),0)</f>
        <v>0</v>
      </c>
      <c r="Q3802" s="6">
        <f t="shared" si="419"/>
        <v>19.863534359860761</v>
      </c>
      <c r="R3802" s="8">
        <f>IF(E3801&lt;&gt;E3802,SUM($Q$4:Q3802)-SUM($R$3:R3801),0)</f>
        <v>0</v>
      </c>
      <c r="S3802" s="6">
        <f>IF(B3802&gt;0,SUM($R$4:R3802)-SUM($S$3:S3801),0)</f>
        <v>0</v>
      </c>
    </row>
    <row r="3803" spans="1:19">
      <c r="A3803">
        <f>IF(E3802&lt;&gt;E3803,COUNTIF($A$4:A3802,"&lt;&gt;0")+1,0)</f>
        <v>0</v>
      </c>
      <c r="B3803">
        <f>IF(A3803&lt;&gt;0,IF(MOD(A3803,3)=0,COUNTIF($B$4:B3802,"&lt;&gt;0")+1,0),0)</f>
        <v>0</v>
      </c>
      <c r="C3803" s="9">
        <f>'Dash Board'!$C$12+COUNT('Daily reducing balance'!$F$4:F3802)</f>
        <v>45529</v>
      </c>
      <c r="D3803">
        <f t="shared" si="413"/>
        <v>2024</v>
      </c>
      <c r="E3803">
        <f t="shared" si="414"/>
        <v>8</v>
      </c>
      <c r="F3803">
        <f>DAY('Dash Board'!$C$12+COUNT('Daily reducing balance'!$F$4:F3802))</f>
        <v>25</v>
      </c>
      <c r="G3803" s="8">
        <f t="shared" si="415"/>
        <v>144936.71047952265</v>
      </c>
      <c r="H3803" s="6">
        <f>G3803*'Dash Board'!$C$11/365</f>
        <v>41.694122192739393</v>
      </c>
      <c r="I3803" s="6">
        <f>H3803*'Dash Board'!$C$18/'Dash Board'!$C$11</f>
        <v>19.854343901304475</v>
      </c>
      <c r="J3803" s="6">
        <f>(G3803&gt;1)*PMT('Dash Board'!$C$11/365,$U$4,-'Dash Board'!$C$19)</f>
        <v>108.80376961660664</v>
      </c>
      <c r="K3803" s="6">
        <f t="shared" si="417"/>
        <v>0</v>
      </c>
      <c r="L3803" s="8">
        <f t="shared" si="418"/>
        <v>144869.60083209877</v>
      </c>
      <c r="N3803" s="8">
        <f t="shared" si="416"/>
        <v>88.949425715302169</v>
      </c>
      <c r="O3803" s="8">
        <f>IF(E3802&lt;&gt;E3803,SUM($N$4:N3803)-SUM($O$3:O3802),0)</f>
        <v>0</v>
      </c>
      <c r="P3803" s="6">
        <f>IF(B3803&gt;0,SUM($O$4:O3803)-SUM($P$3:P3802),0)</f>
        <v>0</v>
      </c>
      <c r="Q3803" s="6">
        <f t="shared" si="419"/>
        <v>19.854343901304475</v>
      </c>
      <c r="R3803" s="8">
        <f>IF(E3802&lt;&gt;E3803,SUM($Q$4:Q3803)-SUM($R$3:R3802),0)</f>
        <v>0</v>
      </c>
      <c r="S3803" s="6">
        <f>IF(B3803&gt;0,SUM($R$4:R3803)-SUM($S$3:S3802),0)</f>
        <v>0</v>
      </c>
    </row>
    <row r="3804" spans="1:19">
      <c r="A3804">
        <f>IF(E3803&lt;&gt;E3804,COUNTIF($A$4:A3803,"&lt;&gt;0")+1,0)</f>
        <v>0</v>
      </c>
      <c r="B3804">
        <f>IF(A3804&lt;&gt;0,IF(MOD(A3804,3)=0,COUNTIF($B$4:B3803,"&lt;&gt;0")+1,0),0)</f>
        <v>0</v>
      </c>
      <c r="C3804" s="9">
        <f>'Dash Board'!$C$12+COUNT('Daily reducing balance'!$F$4:F3803)</f>
        <v>45530</v>
      </c>
      <c r="D3804">
        <f t="shared" si="413"/>
        <v>2024</v>
      </c>
      <c r="E3804">
        <f t="shared" si="414"/>
        <v>8</v>
      </c>
      <c r="F3804">
        <f>DAY('Dash Board'!$C$12+COUNT('Daily reducing balance'!$F$4:F3803))</f>
        <v>26</v>
      </c>
      <c r="G3804" s="8">
        <f t="shared" si="415"/>
        <v>144869.60083209877</v>
      </c>
      <c r="H3804" s="6">
        <f>G3804*'Dash Board'!$C$11/365</f>
        <v>41.674816677727044</v>
      </c>
      <c r="I3804" s="6">
        <f>H3804*'Dash Board'!$C$18/'Dash Board'!$C$11</f>
        <v>19.84515079891764</v>
      </c>
      <c r="J3804" s="6">
        <f>(G3804&gt;1)*PMT('Dash Board'!$C$11/365,$U$4,-'Dash Board'!$C$19)</f>
        <v>108.80376961660664</v>
      </c>
      <c r="K3804" s="6">
        <f t="shared" si="417"/>
        <v>0</v>
      </c>
      <c r="L3804" s="8">
        <f t="shared" si="418"/>
        <v>144802.47187915989</v>
      </c>
      <c r="N3804" s="8">
        <f t="shared" si="416"/>
        <v>88.958618817689</v>
      </c>
      <c r="O3804" s="8">
        <f>IF(E3803&lt;&gt;E3804,SUM($N$4:N3804)-SUM($O$3:O3803),0)</f>
        <v>0</v>
      </c>
      <c r="P3804" s="6">
        <f>IF(B3804&gt;0,SUM($O$4:O3804)-SUM($P$3:P3803),0)</f>
        <v>0</v>
      </c>
      <c r="Q3804" s="6">
        <f t="shared" si="419"/>
        <v>19.84515079891764</v>
      </c>
      <c r="R3804" s="8">
        <f>IF(E3803&lt;&gt;E3804,SUM($Q$4:Q3804)-SUM($R$3:R3803),0)</f>
        <v>0</v>
      </c>
      <c r="S3804" s="6">
        <f>IF(B3804&gt;0,SUM($R$4:R3804)-SUM($S$3:S3803),0)</f>
        <v>0</v>
      </c>
    </row>
    <row r="3805" spans="1:19">
      <c r="A3805">
        <f>IF(E3804&lt;&gt;E3805,COUNTIF($A$4:A3804,"&lt;&gt;0")+1,0)</f>
        <v>0</v>
      </c>
      <c r="B3805">
        <f>IF(A3805&lt;&gt;0,IF(MOD(A3805,3)=0,COUNTIF($B$4:B3804,"&lt;&gt;0")+1,0),0)</f>
        <v>0</v>
      </c>
      <c r="C3805" s="9">
        <f>'Dash Board'!$C$12+COUNT('Daily reducing balance'!$F$4:F3804)</f>
        <v>45531</v>
      </c>
      <c r="D3805">
        <f t="shared" si="413"/>
        <v>2024</v>
      </c>
      <c r="E3805">
        <f t="shared" si="414"/>
        <v>8</v>
      </c>
      <c r="F3805">
        <f>DAY('Dash Board'!$C$12+COUNT('Daily reducing balance'!$F$4:F3804))</f>
        <v>27</v>
      </c>
      <c r="G3805" s="8">
        <f t="shared" si="415"/>
        <v>144802.47187915989</v>
      </c>
      <c r="H3805" s="6">
        <f>G3805*'Dash Board'!$C$11/365</f>
        <v>41.655505609073387</v>
      </c>
      <c r="I3805" s="6">
        <f>H3805*'Dash Board'!$C$18/'Dash Board'!$C$11</f>
        <v>19.83595505193971</v>
      </c>
      <c r="J3805" s="6">
        <f>(G3805&gt;1)*PMT('Dash Board'!$C$11/365,$U$4,-'Dash Board'!$C$19)</f>
        <v>108.80376961660664</v>
      </c>
      <c r="K3805" s="6">
        <f t="shared" si="417"/>
        <v>0</v>
      </c>
      <c r="L3805" s="8">
        <f t="shared" si="418"/>
        <v>144735.32361515236</v>
      </c>
      <c r="N3805" s="8">
        <f t="shared" si="416"/>
        <v>88.967814564666938</v>
      </c>
      <c r="O3805" s="8">
        <f>IF(E3804&lt;&gt;E3805,SUM($N$4:N3805)-SUM($O$3:O3804),0)</f>
        <v>0</v>
      </c>
      <c r="P3805" s="6">
        <f>IF(B3805&gt;0,SUM($O$4:O3805)-SUM($P$3:P3804),0)</f>
        <v>0</v>
      </c>
      <c r="Q3805" s="6">
        <f t="shared" si="419"/>
        <v>19.83595505193971</v>
      </c>
      <c r="R3805" s="8">
        <f>IF(E3804&lt;&gt;E3805,SUM($Q$4:Q3805)-SUM($R$3:R3804),0)</f>
        <v>0</v>
      </c>
      <c r="S3805" s="6">
        <f>IF(B3805&gt;0,SUM($R$4:R3805)-SUM($S$3:S3804),0)</f>
        <v>0</v>
      </c>
    </row>
    <row r="3806" spans="1:19">
      <c r="A3806">
        <f>IF(E3805&lt;&gt;E3806,COUNTIF($A$4:A3805,"&lt;&gt;0")+1,0)</f>
        <v>0</v>
      </c>
      <c r="B3806">
        <f>IF(A3806&lt;&gt;0,IF(MOD(A3806,3)=0,COUNTIF($B$4:B3805,"&lt;&gt;0")+1,0),0)</f>
        <v>0</v>
      </c>
      <c r="C3806" s="9">
        <f>'Dash Board'!$C$12+COUNT('Daily reducing balance'!$F$4:F3805)</f>
        <v>45532</v>
      </c>
      <c r="D3806">
        <f t="shared" si="413"/>
        <v>2024</v>
      </c>
      <c r="E3806">
        <f t="shared" si="414"/>
        <v>8</v>
      </c>
      <c r="F3806">
        <f>DAY('Dash Board'!$C$12+COUNT('Daily reducing balance'!$F$4:F3805))</f>
        <v>28</v>
      </c>
      <c r="G3806" s="8">
        <f t="shared" si="415"/>
        <v>144735.32361515236</v>
      </c>
      <c r="H3806" s="6">
        <f>G3806*'Dash Board'!$C$11/365</f>
        <v>41.636188985180816</v>
      </c>
      <c r="I3806" s="6">
        <f>H3806*'Dash Board'!$C$18/'Dash Board'!$C$11</f>
        <v>19.826756659609913</v>
      </c>
      <c r="J3806" s="6">
        <f>(G3806&gt;1)*PMT('Dash Board'!$C$11/365,$U$4,-'Dash Board'!$C$19)</f>
        <v>108.80376961660664</v>
      </c>
      <c r="K3806" s="6">
        <f t="shared" si="417"/>
        <v>0</v>
      </c>
      <c r="L3806" s="8">
        <f t="shared" si="418"/>
        <v>144668.15603452091</v>
      </c>
      <c r="N3806" s="8">
        <f t="shared" si="416"/>
        <v>88.977012956996731</v>
      </c>
      <c r="O3806" s="8">
        <f>IF(E3805&lt;&gt;E3806,SUM($N$4:N3806)-SUM($O$3:O3805),0)</f>
        <v>0</v>
      </c>
      <c r="P3806" s="6">
        <f>IF(B3806&gt;0,SUM($O$4:O3806)-SUM($P$3:P3805),0)</f>
        <v>0</v>
      </c>
      <c r="Q3806" s="6">
        <f t="shared" si="419"/>
        <v>19.826756659609913</v>
      </c>
      <c r="R3806" s="8">
        <f>IF(E3805&lt;&gt;E3806,SUM($Q$4:Q3806)-SUM($R$3:R3805),0)</f>
        <v>0</v>
      </c>
      <c r="S3806" s="6">
        <f>IF(B3806&gt;0,SUM($R$4:R3806)-SUM($S$3:S3805),0)</f>
        <v>0</v>
      </c>
    </row>
    <row r="3807" spans="1:19">
      <c r="A3807">
        <f>IF(E3806&lt;&gt;E3807,COUNTIF($A$4:A3806,"&lt;&gt;0")+1,0)</f>
        <v>0</v>
      </c>
      <c r="B3807">
        <f>IF(A3807&lt;&gt;0,IF(MOD(A3807,3)=0,COUNTIF($B$4:B3806,"&lt;&gt;0")+1,0),0)</f>
        <v>0</v>
      </c>
      <c r="C3807" s="9">
        <f>'Dash Board'!$C$12+COUNT('Daily reducing balance'!$F$4:F3806)</f>
        <v>45533</v>
      </c>
      <c r="D3807">
        <f t="shared" si="413"/>
        <v>2024</v>
      </c>
      <c r="E3807">
        <f t="shared" si="414"/>
        <v>8</v>
      </c>
      <c r="F3807">
        <f>DAY('Dash Board'!$C$12+COUNT('Daily reducing balance'!$F$4:F3806))</f>
        <v>29</v>
      </c>
      <c r="G3807" s="8">
        <f t="shared" si="415"/>
        <v>144668.15603452091</v>
      </c>
      <c r="H3807" s="6">
        <f>G3807*'Dash Board'!$C$11/365</f>
        <v>41.61686680445122</v>
      </c>
      <c r="I3807" s="6">
        <f>H3807*'Dash Board'!$C$18/'Dash Board'!$C$11</f>
        <v>19.817555621167248</v>
      </c>
      <c r="J3807" s="6">
        <f>(G3807&gt;1)*PMT('Dash Board'!$C$11/365,$U$4,-'Dash Board'!$C$19)</f>
        <v>108.80376961660664</v>
      </c>
      <c r="K3807" s="6">
        <f t="shared" si="417"/>
        <v>0</v>
      </c>
      <c r="L3807" s="8">
        <f t="shared" si="418"/>
        <v>144600.96913170876</v>
      </c>
      <c r="N3807" s="8">
        <f t="shared" si="416"/>
        <v>88.9862139954394</v>
      </c>
      <c r="O3807" s="8">
        <f>IF(E3806&lt;&gt;E3807,SUM($N$4:N3807)-SUM($O$3:O3806),0)</f>
        <v>0</v>
      </c>
      <c r="P3807" s="6">
        <f>IF(B3807&gt;0,SUM($O$4:O3807)-SUM($P$3:P3806),0)</f>
        <v>0</v>
      </c>
      <c r="Q3807" s="6">
        <f t="shared" si="419"/>
        <v>19.817555621167248</v>
      </c>
      <c r="R3807" s="8">
        <f>IF(E3806&lt;&gt;E3807,SUM($Q$4:Q3807)-SUM($R$3:R3806),0)</f>
        <v>0</v>
      </c>
      <c r="S3807" s="6">
        <f>IF(B3807&gt;0,SUM($R$4:R3807)-SUM($S$3:S3806),0)</f>
        <v>0</v>
      </c>
    </row>
    <row r="3808" spans="1:19">
      <c r="A3808">
        <f>IF(E3807&lt;&gt;E3808,COUNTIF($A$4:A3807,"&lt;&gt;0")+1,0)</f>
        <v>0</v>
      </c>
      <c r="B3808">
        <f>IF(A3808&lt;&gt;0,IF(MOD(A3808,3)=0,COUNTIF($B$4:B3807,"&lt;&gt;0")+1,0),0)</f>
        <v>0</v>
      </c>
      <c r="C3808" s="9">
        <f>'Dash Board'!$C$12+COUNT('Daily reducing balance'!$F$4:F3807)</f>
        <v>45534</v>
      </c>
      <c r="D3808">
        <f t="shared" si="413"/>
        <v>2024</v>
      </c>
      <c r="E3808">
        <f t="shared" si="414"/>
        <v>8</v>
      </c>
      <c r="F3808">
        <f>DAY('Dash Board'!$C$12+COUNT('Daily reducing balance'!$F$4:F3807))</f>
        <v>30</v>
      </c>
      <c r="G3808" s="8">
        <f t="shared" si="415"/>
        <v>144600.96913170876</v>
      </c>
      <c r="H3808" s="6">
        <f>G3808*'Dash Board'!$C$11/365</f>
        <v>41.597539065286078</v>
      </c>
      <c r="I3808" s="6">
        <f>H3808*'Dash Board'!$C$18/'Dash Board'!$C$11</f>
        <v>19.808351935850514</v>
      </c>
      <c r="J3808" s="6">
        <f>(G3808&gt;1)*PMT('Dash Board'!$C$11/365,$U$4,-'Dash Board'!$C$19)</f>
        <v>108.80376961660664</v>
      </c>
      <c r="K3808" s="6">
        <f t="shared" si="417"/>
        <v>0</v>
      </c>
      <c r="L3808" s="8">
        <f t="shared" si="418"/>
        <v>144533.76290115743</v>
      </c>
      <c r="N3808" s="8">
        <f t="shared" si="416"/>
        <v>88.995417680756134</v>
      </c>
      <c r="O3808" s="8">
        <f>IF(E3807&lt;&gt;E3808,SUM($N$4:N3808)-SUM($O$3:O3807),0)</f>
        <v>0</v>
      </c>
      <c r="P3808" s="6">
        <f>IF(B3808&gt;0,SUM($O$4:O3808)-SUM($P$3:P3807),0)</f>
        <v>0</v>
      </c>
      <c r="Q3808" s="6">
        <f t="shared" si="419"/>
        <v>19.808351935850514</v>
      </c>
      <c r="R3808" s="8">
        <f>IF(E3807&lt;&gt;E3808,SUM($Q$4:Q3808)-SUM($R$3:R3807),0)</f>
        <v>0</v>
      </c>
      <c r="S3808" s="6">
        <f>IF(B3808&gt;0,SUM($R$4:R3808)-SUM($S$3:S3807),0)</f>
        <v>0</v>
      </c>
    </row>
    <row r="3809" spans="1:19">
      <c r="A3809">
        <f>IF(E3808&lt;&gt;E3809,COUNTIF($A$4:A3808,"&lt;&gt;0")+1,0)</f>
        <v>0</v>
      </c>
      <c r="B3809">
        <f>IF(A3809&lt;&gt;0,IF(MOD(A3809,3)=0,COUNTIF($B$4:B3808,"&lt;&gt;0")+1,0),0)</f>
        <v>0</v>
      </c>
      <c r="C3809" s="9">
        <f>'Dash Board'!$C$12+COUNT('Daily reducing balance'!$F$4:F3808)</f>
        <v>45535</v>
      </c>
      <c r="D3809">
        <f t="shared" si="413"/>
        <v>2024</v>
      </c>
      <c r="E3809">
        <f t="shared" si="414"/>
        <v>8</v>
      </c>
      <c r="F3809">
        <f>DAY('Dash Board'!$C$12+COUNT('Daily reducing balance'!$F$4:F3808))</f>
        <v>31</v>
      </c>
      <c r="G3809" s="8">
        <f t="shared" si="415"/>
        <v>144533.76290115743</v>
      </c>
      <c r="H3809" s="6">
        <f>G3809*'Dash Board'!$C$11/365</f>
        <v>41.578205766086384</v>
      </c>
      <c r="I3809" s="6">
        <f>H3809*'Dash Board'!$C$18/'Dash Board'!$C$11</f>
        <v>19.799145602898278</v>
      </c>
      <c r="J3809" s="6">
        <f>(G3809&gt;1)*PMT('Dash Board'!$C$11/365,$U$4,-'Dash Board'!$C$19)</f>
        <v>108.80376961660664</v>
      </c>
      <c r="K3809" s="6">
        <f t="shared" si="417"/>
        <v>0</v>
      </c>
      <c r="L3809" s="8">
        <f t="shared" si="418"/>
        <v>144466.53733730692</v>
      </c>
      <c r="N3809" s="8">
        <f t="shared" si="416"/>
        <v>89.004624013708366</v>
      </c>
      <c r="O3809" s="8">
        <f>IF(E3808&lt;&gt;E3809,SUM($N$4:N3809)-SUM($O$3:O3808),0)</f>
        <v>0</v>
      </c>
      <c r="P3809" s="6">
        <f>IF(B3809&gt;0,SUM($O$4:O3809)-SUM($P$3:P3808),0)</f>
        <v>0</v>
      </c>
      <c r="Q3809" s="6">
        <f t="shared" si="419"/>
        <v>19.799145602898278</v>
      </c>
      <c r="R3809" s="8">
        <f>IF(E3808&lt;&gt;E3809,SUM($Q$4:Q3809)-SUM($R$3:R3808),0)</f>
        <v>0</v>
      </c>
      <c r="S3809" s="6">
        <f>IF(B3809&gt;0,SUM($R$4:R3809)-SUM($S$3:S3808),0)</f>
        <v>0</v>
      </c>
    </row>
    <row r="3810" spans="1:19">
      <c r="A3810">
        <f>IF(E3809&lt;&gt;E3810,COUNTIF($A$4:A3809,"&lt;&gt;0")+1,0)</f>
        <v>125</v>
      </c>
      <c r="B3810">
        <f>IF(A3810&lt;&gt;0,IF(MOD(A3810,3)=0,COUNTIF($B$4:B3809,"&lt;&gt;0")+1,0),0)</f>
        <v>0</v>
      </c>
      <c r="C3810" s="9">
        <f>'Dash Board'!$C$12+COUNT('Daily reducing balance'!$F$4:F3809)</f>
        <v>45536</v>
      </c>
      <c r="D3810">
        <f t="shared" si="413"/>
        <v>2024</v>
      </c>
      <c r="E3810">
        <f t="shared" si="414"/>
        <v>9</v>
      </c>
      <c r="F3810">
        <f>DAY('Dash Board'!$C$12+COUNT('Daily reducing balance'!$F$4:F3809))</f>
        <v>1</v>
      </c>
      <c r="G3810" s="8">
        <f t="shared" si="415"/>
        <v>144466.53733730692</v>
      </c>
      <c r="H3810" s="6">
        <f>G3810*'Dash Board'!$C$11/365</f>
        <v>41.558866905252678</v>
      </c>
      <c r="I3810" s="6">
        <f>H3810*'Dash Board'!$C$18/'Dash Board'!$C$11</f>
        <v>19.789936621548897</v>
      </c>
      <c r="J3810" s="6">
        <f>(G3810&gt;1)*PMT('Dash Board'!$C$11/365,$U$4,-'Dash Board'!$C$19)</f>
        <v>108.80376961660664</v>
      </c>
      <c r="K3810" s="6">
        <f t="shared" si="417"/>
        <v>3264.1130884981981</v>
      </c>
      <c r="L3810" s="8">
        <f t="shared" si="418"/>
        <v>144399.29243459555</v>
      </c>
      <c r="N3810" s="8">
        <f t="shared" si="416"/>
        <v>89.013832995057754</v>
      </c>
      <c r="O3810" s="8">
        <f>IF(E3809&lt;&gt;E3810,SUM($N$4:N3810)-SUM($O$3:O3809),0)</f>
        <v>2755.1585271363729</v>
      </c>
      <c r="P3810" s="6">
        <f>IF(B3810&gt;0,SUM($O$4:O3810)-SUM($P$3:P3809),0)</f>
        <v>0</v>
      </c>
      <c r="Q3810" s="6">
        <f t="shared" si="419"/>
        <v>19.789936621548897</v>
      </c>
      <c r="R3810" s="8">
        <f>IF(E3809&lt;&gt;E3810,SUM($Q$4:Q3810)-SUM($R$3:R3809),0)</f>
        <v>617.7583309783513</v>
      </c>
      <c r="S3810" s="6">
        <f>IF(B3810&gt;0,SUM($R$4:R3810)-SUM($S$3:S3809),0)</f>
        <v>0</v>
      </c>
    </row>
    <row r="3811" spans="1:19">
      <c r="A3811">
        <f>IF(E3810&lt;&gt;E3811,COUNTIF($A$4:A3810,"&lt;&gt;0")+1,0)</f>
        <v>0</v>
      </c>
      <c r="B3811">
        <f>IF(A3811&lt;&gt;0,IF(MOD(A3811,3)=0,COUNTIF($B$4:B3810,"&lt;&gt;0")+1,0),0)</f>
        <v>0</v>
      </c>
      <c r="C3811" s="9">
        <f>'Dash Board'!$C$12+COUNT('Daily reducing balance'!$F$4:F3810)</f>
        <v>45537</v>
      </c>
      <c r="D3811">
        <f t="shared" si="413"/>
        <v>2024</v>
      </c>
      <c r="E3811">
        <f t="shared" si="414"/>
        <v>9</v>
      </c>
      <c r="F3811">
        <f>DAY('Dash Board'!$C$12+COUNT('Daily reducing balance'!$F$4:F3810))</f>
        <v>2</v>
      </c>
      <c r="G3811" s="8">
        <f t="shared" si="415"/>
        <v>144399.29243459555</v>
      </c>
      <c r="H3811" s="6">
        <f>G3811*'Dash Board'!$C$11/365</f>
        <v>41.539522481185024</v>
      </c>
      <c r="I3811" s="6">
        <f>H3811*'Dash Board'!$C$18/'Dash Board'!$C$11</f>
        <v>19.78072499104049</v>
      </c>
      <c r="J3811" s="6">
        <f>(G3811&gt;1)*PMT('Dash Board'!$C$11/365,$U$4,-'Dash Board'!$C$19)</f>
        <v>108.80376961660664</v>
      </c>
      <c r="K3811" s="6">
        <f t="shared" si="417"/>
        <v>0</v>
      </c>
      <c r="L3811" s="8">
        <f t="shared" si="418"/>
        <v>144332.02818746012</v>
      </c>
      <c r="N3811" s="8">
        <f t="shared" si="416"/>
        <v>89.023044625566158</v>
      </c>
      <c r="O3811" s="8">
        <f>IF(E3810&lt;&gt;E3811,SUM($N$4:N3811)-SUM($O$3:O3810),0)</f>
        <v>0</v>
      </c>
      <c r="P3811" s="6">
        <f>IF(B3811&gt;0,SUM($O$4:O3811)-SUM($P$3:P3810),0)</f>
        <v>0</v>
      </c>
      <c r="Q3811" s="6">
        <f t="shared" si="419"/>
        <v>19.78072499104049</v>
      </c>
      <c r="R3811" s="8">
        <f>IF(E3810&lt;&gt;E3811,SUM($Q$4:Q3811)-SUM($R$3:R3810),0)</f>
        <v>0</v>
      </c>
      <c r="S3811" s="6">
        <f>IF(B3811&gt;0,SUM($R$4:R3811)-SUM($S$3:S3810),0)</f>
        <v>0</v>
      </c>
    </row>
    <row r="3812" spans="1:19">
      <c r="A3812">
        <f>IF(E3811&lt;&gt;E3812,COUNTIF($A$4:A3811,"&lt;&gt;0")+1,0)</f>
        <v>0</v>
      </c>
      <c r="B3812">
        <f>IF(A3812&lt;&gt;0,IF(MOD(A3812,3)=0,COUNTIF($B$4:B3811,"&lt;&gt;0")+1,0),0)</f>
        <v>0</v>
      </c>
      <c r="C3812" s="9">
        <f>'Dash Board'!$C$12+COUNT('Daily reducing balance'!$F$4:F3811)</f>
        <v>45538</v>
      </c>
      <c r="D3812">
        <f t="shared" si="413"/>
        <v>2024</v>
      </c>
      <c r="E3812">
        <f t="shared" si="414"/>
        <v>9</v>
      </c>
      <c r="F3812">
        <f>DAY('Dash Board'!$C$12+COUNT('Daily reducing balance'!$F$4:F3811))</f>
        <v>3</v>
      </c>
      <c r="G3812" s="8">
        <f t="shared" si="415"/>
        <v>144332.02818746012</v>
      </c>
      <c r="H3812" s="6">
        <f>G3812*'Dash Board'!$C$11/365</f>
        <v>41.520172492283045</v>
      </c>
      <c r="I3812" s="6">
        <f>H3812*'Dash Board'!$C$18/'Dash Board'!$C$11</f>
        <v>19.771510710610976</v>
      </c>
      <c r="J3812" s="6">
        <f>(G3812&gt;1)*PMT('Dash Board'!$C$11/365,$U$4,-'Dash Board'!$C$19)</f>
        <v>108.80376961660664</v>
      </c>
      <c r="K3812" s="6">
        <f t="shared" si="417"/>
        <v>0</v>
      </c>
      <c r="L3812" s="8">
        <f t="shared" si="418"/>
        <v>144264.74459033579</v>
      </c>
      <c r="N3812" s="8">
        <f t="shared" si="416"/>
        <v>89.032258905995661</v>
      </c>
      <c r="O3812" s="8">
        <f>IF(E3811&lt;&gt;E3812,SUM($N$4:N3812)-SUM($O$3:O3811),0)</f>
        <v>0</v>
      </c>
      <c r="P3812" s="6">
        <f>IF(B3812&gt;0,SUM($O$4:O3812)-SUM($P$3:P3811),0)</f>
        <v>0</v>
      </c>
      <c r="Q3812" s="6">
        <f t="shared" si="419"/>
        <v>19.771510710610976</v>
      </c>
      <c r="R3812" s="8">
        <f>IF(E3811&lt;&gt;E3812,SUM($Q$4:Q3812)-SUM($R$3:R3811),0)</f>
        <v>0</v>
      </c>
      <c r="S3812" s="6">
        <f>IF(B3812&gt;0,SUM($R$4:R3812)-SUM($S$3:S3811),0)</f>
        <v>0</v>
      </c>
    </row>
    <row r="3813" spans="1:19">
      <c r="A3813">
        <f>IF(E3812&lt;&gt;E3813,COUNTIF($A$4:A3812,"&lt;&gt;0")+1,0)</f>
        <v>0</v>
      </c>
      <c r="B3813">
        <f>IF(A3813&lt;&gt;0,IF(MOD(A3813,3)=0,COUNTIF($B$4:B3812,"&lt;&gt;0")+1,0),0)</f>
        <v>0</v>
      </c>
      <c r="C3813" s="9">
        <f>'Dash Board'!$C$12+COUNT('Daily reducing balance'!$F$4:F3812)</f>
        <v>45539</v>
      </c>
      <c r="D3813">
        <f t="shared" si="413"/>
        <v>2024</v>
      </c>
      <c r="E3813">
        <f t="shared" si="414"/>
        <v>9</v>
      </c>
      <c r="F3813">
        <f>DAY('Dash Board'!$C$12+COUNT('Daily reducing balance'!$F$4:F3812))</f>
        <v>4</v>
      </c>
      <c r="G3813" s="8">
        <f t="shared" si="415"/>
        <v>144264.74459033579</v>
      </c>
      <c r="H3813" s="6">
        <f>G3813*'Dash Board'!$C$11/365</f>
        <v>41.50081693694591</v>
      </c>
      <c r="I3813" s="6">
        <f>H3813*'Dash Board'!$C$18/'Dash Board'!$C$11</f>
        <v>19.762293779498052</v>
      </c>
      <c r="J3813" s="6">
        <f>(G3813&gt;1)*PMT('Dash Board'!$C$11/365,$U$4,-'Dash Board'!$C$19)</f>
        <v>108.80376961660664</v>
      </c>
      <c r="K3813" s="6">
        <f t="shared" si="417"/>
        <v>0</v>
      </c>
      <c r="L3813" s="8">
        <f t="shared" si="418"/>
        <v>144197.44163765613</v>
      </c>
      <c r="N3813" s="8">
        <f t="shared" si="416"/>
        <v>89.041475837108592</v>
      </c>
      <c r="O3813" s="8">
        <f>IF(E3812&lt;&gt;E3813,SUM($N$4:N3813)-SUM($O$3:O3812),0)</f>
        <v>0</v>
      </c>
      <c r="P3813" s="6">
        <f>IF(B3813&gt;0,SUM($O$4:O3813)-SUM($P$3:P3812),0)</f>
        <v>0</v>
      </c>
      <c r="Q3813" s="6">
        <f t="shared" si="419"/>
        <v>19.762293779498052</v>
      </c>
      <c r="R3813" s="8">
        <f>IF(E3812&lt;&gt;E3813,SUM($Q$4:Q3813)-SUM($R$3:R3812),0)</f>
        <v>0</v>
      </c>
      <c r="S3813" s="6">
        <f>IF(B3813&gt;0,SUM($R$4:R3813)-SUM($S$3:S3812),0)</f>
        <v>0</v>
      </c>
    </row>
    <row r="3814" spans="1:19">
      <c r="A3814">
        <f>IF(E3813&lt;&gt;E3814,COUNTIF($A$4:A3813,"&lt;&gt;0")+1,0)</f>
        <v>0</v>
      </c>
      <c r="B3814">
        <f>IF(A3814&lt;&gt;0,IF(MOD(A3814,3)=0,COUNTIF($B$4:B3813,"&lt;&gt;0")+1,0),0)</f>
        <v>0</v>
      </c>
      <c r="C3814" s="9">
        <f>'Dash Board'!$C$12+COUNT('Daily reducing balance'!$F$4:F3813)</f>
        <v>45540</v>
      </c>
      <c r="D3814">
        <f t="shared" si="413"/>
        <v>2024</v>
      </c>
      <c r="E3814">
        <f t="shared" si="414"/>
        <v>9</v>
      </c>
      <c r="F3814">
        <f>DAY('Dash Board'!$C$12+COUNT('Daily reducing balance'!$F$4:F3813))</f>
        <v>5</v>
      </c>
      <c r="G3814" s="8">
        <f t="shared" si="415"/>
        <v>144197.44163765613</v>
      </c>
      <c r="H3814" s="6">
        <f>G3814*'Dash Board'!$C$11/365</f>
        <v>41.48145581357231</v>
      </c>
      <c r="I3814" s="6">
        <f>H3814*'Dash Board'!$C$18/'Dash Board'!$C$11</f>
        <v>19.753074196939195</v>
      </c>
      <c r="J3814" s="6">
        <f>(G3814&gt;1)*PMT('Dash Board'!$C$11/365,$U$4,-'Dash Board'!$C$19)</f>
        <v>108.80376961660664</v>
      </c>
      <c r="K3814" s="6">
        <f t="shared" si="417"/>
        <v>0</v>
      </c>
      <c r="L3814" s="8">
        <f t="shared" si="418"/>
        <v>144130.11932385308</v>
      </c>
      <c r="N3814" s="8">
        <f t="shared" si="416"/>
        <v>89.050695419667449</v>
      </c>
      <c r="O3814" s="8">
        <f>IF(E3813&lt;&gt;E3814,SUM($N$4:N3814)-SUM($O$3:O3813),0)</f>
        <v>0</v>
      </c>
      <c r="P3814" s="6">
        <f>IF(B3814&gt;0,SUM($O$4:O3814)-SUM($P$3:P3813),0)</f>
        <v>0</v>
      </c>
      <c r="Q3814" s="6">
        <f t="shared" si="419"/>
        <v>19.753074196939195</v>
      </c>
      <c r="R3814" s="8">
        <f>IF(E3813&lt;&gt;E3814,SUM($Q$4:Q3814)-SUM($R$3:R3813),0)</f>
        <v>0</v>
      </c>
      <c r="S3814" s="6">
        <f>IF(B3814&gt;0,SUM($R$4:R3814)-SUM($S$3:S3813),0)</f>
        <v>0</v>
      </c>
    </row>
    <row r="3815" spans="1:19">
      <c r="A3815">
        <f>IF(E3814&lt;&gt;E3815,COUNTIF($A$4:A3814,"&lt;&gt;0")+1,0)</f>
        <v>0</v>
      </c>
      <c r="B3815">
        <f>IF(A3815&lt;&gt;0,IF(MOD(A3815,3)=0,COUNTIF($B$4:B3814,"&lt;&gt;0")+1,0),0)</f>
        <v>0</v>
      </c>
      <c r="C3815" s="9">
        <f>'Dash Board'!$C$12+COUNT('Daily reducing balance'!$F$4:F3814)</f>
        <v>45541</v>
      </c>
      <c r="D3815">
        <f t="shared" si="413"/>
        <v>2024</v>
      </c>
      <c r="E3815">
        <f t="shared" si="414"/>
        <v>9</v>
      </c>
      <c r="F3815">
        <f>DAY('Dash Board'!$C$12+COUNT('Daily reducing balance'!$F$4:F3814))</f>
        <v>6</v>
      </c>
      <c r="G3815" s="8">
        <f t="shared" si="415"/>
        <v>144130.11932385308</v>
      </c>
      <c r="H3815" s="6">
        <f>G3815*'Dash Board'!$C$11/365</f>
        <v>41.462089120560478</v>
      </c>
      <c r="I3815" s="6">
        <f>H3815*'Dash Board'!$C$18/'Dash Board'!$C$11</f>
        <v>19.743851962171657</v>
      </c>
      <c r="J3815" s="6">
        <f>(G3815&gt;1)*PMT('Dash Board'!$C$11/365,$U$4,-'Dash Board'!$C$19)</f>
        <v>108.80376961660664</v>
      </c>
      <c r="K3815" s="6">
        <f t="shared" si="417"/>
        <v>0</v>
      </c>
      <c r="L3815" s="8">
        <f t="shared" si="418"/>
        <v>144062.77764335703</v>
      </c>
      <c r="N3815" s="8">
        <f t="shared" si="416"/>
        <v>89.059917654434983</v>
      </c>
      <c r="O3815" s="8">
        <f>IF(E3814&lt;&gt;E3815,SUM($N$4:N3815)-SUM($O$3:O3814),0)</f>
        <v>0</v>
      </c>
      <c r="P3815" s="6">
        <f>IF(B3815&gt;0,SUM($O$4:O3815)-SUM($P$3:P3814),0)</f>
        <v>0</v>
      </c>
      <c r="Q3815" s="6">
        <f t="shared" si="419"/>
        <v>19.743851962171657</v>
      </c>
      <c r="R3815" s="8">
        <f>IF(E3814&lt;&gt;E3815,SUM($Q$4:Q3815)-SUM($R$3:R3814),0)</f>
        <v>0</v>
      </c>
      <c r="S3815" s="6">
        <f>IF(B3815&gt;0,SUM($R$4:R3815)-SUM($S$3:S3814),0)</f>
        <v>0</v>
      </c>
    </row>
    <row r="3816" spans="1:19">
      <c r="A3816">
        <f>IF(E3815&lt;&gt;E3816,COUNTIF($A$4:A3815,"&lt;&gt;0")+1,0)</f>
        <v>0</v>
      </c>
      <c r="B3816">
        <f>IF(A3816&lt;&gt;0,IF(MOD(A3816,3)=0,COUNTIF($B$4:B3815,"&lt;&gt;0")+1,0),0)</f>
        <v>0</v>
      </c>
      <c r="C3816" s="9">
        <f>'Dash Board'!$C$12+COUNT('Daily reducing balance'!$F$4:F3815)</f>
        <v>45542</v>
      </c>
      <c r="D3816">
        <f t="shared" si="413"/>
        <v>2024</v>
      </c>
      <c r="E3816">
        <f t="shared" si="414"/>
        <v>9</v>
      </c>
      <c r="F3816">
        <f>DAY('Dash Board'!$C$12+COUNT('Daily reducing balance'!$F$4:F3815))</f>
        <v>7</v>
      </c>
      <c r="G3816" s="8">
        <f t="shared" si="415"/>
        <v>144062.77764335703</v>
      </c>
      <c r="H3816" s="6">
        <f>G3816*'Dash Board'!$C$11/365</f>
        <v>41.442716856308181</v>
      </c>
      <c r="I3816" s="6">
        <f>H3816*'Dash Board'!$C$18/'Dash Board'!$C$11</f>
        <v>19.734627074432471</v>
      </c>
      <c r="J3816" s="6">
        <f>(G3816&gt;1)*PMT('Dash Board'!$C$11/365,$U$4,-'Dash Board'!$C$19)</f>
        <v>108.80376961660664</v>
      </c>
      <c r="K3816" s="6">
        <f t="shared" si="417"/>
        <v>0</v>
      </c>
      <c r="L3816" s="8">
        <f t="shared" si="418"/>
        <v>143995.41659059672</v>
      </c>
      <c r="N3816" s="8">
        <f t="shared" si="416"/>
        <v>89.069142542174177</v>
      </c>
      <c r="O3816" s="8">
        <f>IF(E3815&lt;&gt;E3816,SUM($N$4:N3816)-SUM($O$3:O3815),0)</f>
        <v>0</v>
      </c>
      <c r="P3816" s="6">
        <f>IF(B3816&gt;0,SUM($O$4:O3816)-SUM($P$3:P3815),0)</f>
        <v>0</v>
      </c>
      <c r="Q3816" s="6">
        <f t="shared" si="419"/>
        <v>19.734627074432471</v>
      </c>
      <c r="R3816" s="8">
        <f>IF(E3815&lt;&gt;E3816,SUM($Q$4:Q3816)-SUM($R$3:R3815),0)</f>
        <v>0</v>
      </c>
      <c r="S3816" s="6">
        <f>IF(B3816&gt;0,SUM($R$4:R3816)-SUM($S$3:S3815),0)</f>
        <v>0</v>
      </c>
    </row>
    <row r="3817" spans="1:19">
      <c r="A3817">
        <f>IF(E3816&lt;&gt;E3817,COUNTIF($A$4:A3816,"&lt;&gt;0")+1,0)</f>
        <v>0</v>
      </c>
      <c r="B3817">
        <f>IF(A3817&lt;&gt;0,IF(MOD(A3817,3)=0,COUNTIF($B$4:B3816,"&lt;&gt;0")+1,0),0)</f>
        <v>0</v>
      </c>
      <c r="C3817" s="9">
        <f>'Dash Board'!$C$12+COUNT('Daily reducing balance'!$F$4:F3816)</f>
        <v>45543</v>
      </c>
      <c r="D3817">
        <f t="shared" si="413"/>
        <v>2024</v>
      </c>
      <c r="E3817">
        <f t="shared" si="414"/>
        <v>9</v>
      </c>
      <c r="F3817">
        <f>DAY('Dash Board'!$C$12+COUNT('Daily reducing balance'!$F$4:F3816))</f>
        <v>8</v>
      </c>
      <c r="G3817" s="8">
        <f t="shared" si="415"/>
        <v>143995.41659059672</v>
      </c>
      <c r="H3817" s="6">
        <f>G3817*'Dash Board'!$C$11/365</f>
        <v>41.423339019212754</v>
      </c>
      <c r="I3817" s="6">
        <f>H3817*'Dash Board'!$C$18/'Dash Board'!$C$11</f>
        <v>19.725399532958455</v>
      </c>
      <c r="J3817" s="6">
        <f>(G3817&gt;1)*PMT('Dash Board'!$C$11/365,$U$4,-'Dash Board'!$C$19)</f>
        <v>108.80376961660664</v>
      </c>
      <c r="K3817" s="6">
        <f t="shared" si="417"/>
        <v>0</v>
      </c>
      <c r="L3817" s="8">
        <f t="shared" si="418"/>
        <v>143928.03615999932</v>
      </c>
      <c r="N3817" s="8">
        <f t="shared" si="416"/>
        <v>89.078370083648196</v>
      </c>
      <c r="O3817" s="8">
        <f>IF(E3816&lt;&gt;E3817,SUM($N$4:N3817)-SUM($O$3:O3816),0)</f>
        <v>0</v>
      </c>
      <c r="P3817" s="6">
        <f>IF(B3817&gt;0,SUM($O$4:O3817)-SUM($P$3:P3816),0)</f>
        <v>0</v>
      </c>
      <c r="Q3817" s="6">
        <f t="shared" si="419"/>
        <v>19.725399532958455</v>
      </c>
      <c r="R3817" s="8">
        <f>IF(E3816&lt;&gt;E3817,SUM($Q$4:Q3817)-SUM($R$3:R3816),0)</f>
        <v>0</v>
      </c>
      <c r="S3817" s="6">
        <f>IF(B3817&gt;0,SUM($R$4:R3817)-SUM($S$3:S3816),0)</f>
        <v>0</v>
      </c>
    </row>
    <row r="3818" spans="1:19">
      <c r="A3818">
        <f>IF(E3817&lt;&gt;E3818,COUNTIF($A$4:A3817,"&lt;&gt;0")+1,0)</f>
        <v>0</v>
      </c>
      <c r="B3818">
        <f>IF(A3818&lt;&gt;0,IF(MOD(A3818,3)=0,COUNTIF($B$4:B3817,"&lt;&gt;0")+1,0),0)</f>
        <v>0</v>
      </c>
      <c r="C3818" s="9">
        <f>'Dash Board'!$C$12+COUNT('Daily reducing balance'!$F$4:F3817)</f>
        <v>45544</v>
      </c>
      <c r="D3818">
        <f t="shared" si="413"/>
        <v>2024</v>
      </c>
      <c r="E3818">
        <f t="shared" si="414"/>
        <v>9</v>
      </c>
      <c r="F3818">
        <f>DAY('Dash Board'!$C$12+COUNT('Daily reducing balance'!$F$4:F3817))</f>
        <v>9</v>
      </c>
      <c r="G3818" s="8">
        <f t="shared" si="415"/>
        <v>143928.03615999932</v>
      </c>
      <c r="H3818" s="6">
        <f>G3818*'Dash Board'!$C$11/365</f>
        <v>41.403955607671037</v>
      </c>
      <c r="I3818" s="6">
        <f>H3818*'Dash Board'!$C$18/'Dash Board'!$C$11</f>
        <v>19.716169336986209</v>
      </c>
      <c r="J3818" s="6">
        <f>(G3818&gt;1)*PMT('Dash Board'!$C$11/365,$U$4,-'Dash Board'!$C$19)</f>
        <v>108.80376961660664</v>
      </c>
      <c r="K3818" s="6">
        <f t="shared" si="417"/>
        <v>0</v>
      </c>
      <c r="L3818" s="8">
        <f t="shared" si="418"/>
        <v>143860.63634599038</v>
      </c>
      <c r="N3818" s="8">
        <f t="shared" si="416"/>
        <v>89.087600279620432</v>
      </c>
      <c r="O3818" s="8">
        <f>IF(E3817&lt;&gt;E3818,SUM($N$4:N3818)-SUM($O$3:O3817),0)</f>
        <v>0</v>
      </c>
      <c r="P3818" s="6">
        <f>IF(B3818&gt;0,SUM($O$4:O3818)-SUM($P$3:P3817),0)</f>
        <v>0</v>
      </c>
      <c r="Q3818" s="6">
        <f t="shared" si="419"/>
        <v>19.716169336986209</v>
      </c>
      <c r="R3818" s="8">
        <f>IF(E3817&lt;&gt;E3818,SUM($Q$4:Q3818)-SUM($R$3:R3817),0)</f>
        <v>0</v>
      </c>
      <c r="S3818" s="6">
        <f>IF(B3818&gt;0,SUM($R$4:R3818)-SUM($S$3:S3817),0)</f>
        <v>0</v>
      </c>
    </row>
    <row r="3819" spans="1:19">
      <c r="A3819">
        <f>IF(E3818&lt;&gt;E3819,COUNTIF($A$4:A3818,"&lt;&gt;0")+1,0)</f>
        <v>0</v>
      </c>
      <c r="B3819">
        <f>IF(A3819&lt;&gt;0,IF(MOD(A3819,3)=0,COUNTIF($B$4:B3818,"&lt;&gt;0")+1,0),0)</f>
        <v>0</v>
      </c>
      <c r="C3819" s="9">
        <f>'Dash Board'!$C$12+COUNT('Daily reducing balance'!$F$4:F3818)</f>
        <v>45545</v>
      </c>
      <c r="D3819">
        <f t="shared" si="413"/>
        <v>2024</v>
      </c>
      <c r="E3819">
        <f t="shared" si="414"/>
        <v>9</v>
      </c>
      <c r="F3819">
        <f>DAY('Dash Board'!$C$12+COUNT('Daily reducing balance'!$F$4:F3818))</f>
        <v>10</v>
      </c>
      <c r="G3819" s="8">
        <f t="shared" si="415"/>
        <v>143860.63634599038</v>
      </c>
      <c r="H3819" s="6">
        <f>G3819*'Dash Board'!$C$11/365</f>
        <v>41.384566620079426</v>
      </c>
      <c r="I3819" s="6">
        <f>H3819*'Dash Board'!$C$18/'Dash Board'!$C$11</f>
        <v>19.706936485752106</v>
      </c>
      <c r="J3819" s="6">
        <f>(G3819&gt;1)*PMT('Dash Board'!$C$11/365,$U$4,-'Dash Board'!$C$19)</f>
        <v>108.80376961660664</v>
      </c>
      <c r="K3819" s="6">
        <f t="shared" si="417"/>
        <v>0</v>
      </c>
      <c r="L3819" s="8">
        <f t="shared" si="418"/>
        <v>143793.21714299385</v>
      </c>
      <c r="N3819" s="8">
        <f t="shared" si="416"/>
        <v>89.096833130854534</v>
      </c>
      <c r="O3819" s="8">
        <f>IF(E3818&lt;&gt;E3819,SUM($N$4:N3819)-SUM($O$3:O3818),0)</f>
        <v>0</v>
      </c>
      <c r="P3819" s="6">
        <f>IF(B3819&gt;0,SUM($O$4:O3819)-SUM($P$3:P3818),0)</f>
        <v>0</v>
      </c>
      <c r="Q3819" s="6">
        <f t="shared" si="419"/>
        <v>19.706936485752106</v>
      </c>
      <c r="R3819" s="8">
        <f>IF(E3818&lt;&gt;E3819,SUM($Q$4:Q3819)-SUM($R$3:R3818),0)</f>
        <v>0</v>
      </c>
      <c r="S3819" s="6">
        <f>IF(B3819&gt;0,SUM($R$4:R3819)-SUM($S$3:S3818),0)</f>
        <v>0</v>
      </c>
    </row>
    <row r="3820" spans="1:19">
      <c r="A3820">
        <f>IF(E3819&lt;&gt;E3820,COUNTIF($A$4:A3819,"&lt;&gt;0")+1,0)</f>
        <v>0</v>
      </c>
      <c r="B3820">
        <f>IF(A3820&lt;&gt;0,IF(MOD(A3820,3)=0,COUNTIF($B$4:B3819,"&lt;&gt;0")+1,0),0)</f>
        <v>0</v>
      </c>
      <c r="C3820" s="9">
        <f>'Dash Board'!$C$12+COUNT('Daily reducing balance'!$F$4:F3819)</f>
        <v>45546</v>
      </c>
      <c r="D3820">
        <f t="shared" si="413"/>
        <v>2024</v>
      </c>
      <c r="E3820">
        <f t="shared" si="414"/>
        <v>9</v>
      </c>
      <c r="F3820">
        <f>DAY('Dash Board'!$C$12+COUNT('Daily reducing balance'!$F$4:F3819))</f>
        <v>11</v>
      </c>
      <c r="G3820" s="8">
        <f t="shared" si="415"/>
        <v>143793.21714299385</v>
      </c>
      <c r="H3820" s="6">
        <f>G3820*'Dash Board'!$C$11/365</f>
        <v>41.365172054833849</v>
      </c>
      <c r="I3820" s="6">
        <f>H3820*'Dash Board'!$C$18/'Dash Board'!$C$11</f>
        <v>19.69770097849231</v>
      </c>
      <c r="J3820" s="6">
        <f>(G3820&gt;1)*PMT('Dash Board'!$C$11/365,$U$4,-'Dash Board'!$C$19)</f>
        <v>108.80376961660664</v>
      </c>
      <c r="K3820" s="6">
        <f t="shared" si="417"/>
        <v>0</v>
      </c>
      <c r="L3820" s="8">
        <f t="shared" si="418"/>
        <v>143725.77854543205</v>
      </c>
      <c r="N3820" s="8">
        <f t="shared" si="416"/>
        <v>89.106068638114337</v>
      </c>
      <c r="O3820" s="8">
        <f>IF(E3819&lt;&gt;E3820,SUM($N$4:N3820)-SUM($O$3:O3819),0)</f>
        <v>0</v>
      </c>
      <c r="P3820" s="6">
        <f>IF(B3820&gt;0,SUM($O$4:O3820)-SUM($P$3:P3819),0)</f>
        <v>0</v>
      </c>
      <c r="Q3820" s="6">
        <f t="shared" si="419"/>
        <v>19.69770097849231</v>
      </c>
      <c r="R3820" s="8">
        <f>IF(E3819&lt;&gt;E3820,SUM($Q$4:Q3820)-SUM($R$3:R3819),0)</f>
        <v>0</v>
      </c>
      <c r="S3820" s="6">
        <f>IF(B3820&gt;0,SUM($R$4:R3820)-SUM($S$3:S3819),0)</f>
        <v>0</v>
      </c>
    </row>
    <row r="3821" spans="1:19">
      <c r="A3821">
        <f>IF(E3820&lt;&gt;E3821,COUNTIF($A$4:A3820,"&lt;&gt;0")+1,0)</f>
        <v>0</v>
      </c>
      <c r="B3821">
        <f>IF(A3821&lt;&gt;0,IF(MOD(A3821,3)=0,COUNTIF($B$4:B3820,"&lt;&gt;0")+1,0),0)</f>
        <v>0</v>
      </c>
      <c r="C3821" s="9">
        <f>'Dash Board'!$C$12+COUNT('Daily reducing balance'!$F$4:F3820)</f>
        <v>45547</v>
      </c>
      <c r="D3821">
        <f t="shared" si="413"/>
        <v>2024</v>
      </c>
      <c r="E3821">
        <f t="shared" si="414"/>
        <v>9</v>
      </c>
      <c r="F3821">
        <f>DAY('Dash Board'!$C$12+COUNT('Daily reducing balance'!$F$4:F3820))</f>
        <v>12</v>
      </c>
      <c r="G3821" s="8">
        <f t="shared" si="415"/>
        <v>143725.77854543205</v>
      </c>
      <c r="H3821" s="6">
        <f>G3821*'Dash Board'!$C$11/365</f>
        <v>41.345771910329766</v>
      </c>
      <c r="I3821" s="6">
        <f>H3821*'Dash Board'!$C$18/'Dash Board'!$C$11</f>
        <v>19.688462814442747</v>
      </c>
      <c r="J3821" s="6">
        <f>(G3821&gt;1)*PMT('Dash Board'!$C$11/365,$U$4,-'Dash Board'!$C$19)</f>
        <v>108.80376961660664</v>
      </c>
      <c r="K3821" s="6">
        <f t="shared" si="417"/>
        <v>0</v>
      </c>
      <c r="L3821" s="8">
        <f t="shared" si="418"/>
        <v>143658.32054772577</v>
      </c>
      <c r="N3821" s="8">
        <f t="shared" si="416"/>
        <v>89.1153068021639</v>
      </c>
      <c r="O3821" s="8">
        <f>IF(E3820&lt;&gt;E3821,SUM($N$4:N3821)-SUM($O$3:O3820),0)</f>
        <v>0</v>
      </c>
      <c r="P3821" s="6">
        <f>IF(B3821&gt;0,SUM($O$4:O3821)-SUM($P$3:P3820),0)</f>
        <v>0</v>
      </c>
      <c r="Q3821" s="6">
        <f t="shared" si="419"/>
        <v>19.688462814442747</v>
      </c>
      <c r="R3821" s="8">
        <f>IF(E3820&lt;&gt;E3821,SUM($Q$4:Q3821)-SUM($R$3:R3820),0)</f>
        <v>0</v>
      </c>
      <c r="S3821" s="6">
        <f>IF(B3821&gt;0,SUM($R$4:R3821)-SUM($S$3:S3820),0)</f>
        <v>0</v>
      </c>
    </row>
    <row r="3822" spans="1:19">
      <c r="A3822">
        <f>IF(E3821&lt;&gt;E3822,COUNTIF($A$4:A3821,"&lt;&gt;0")+1,0)</f>
        <v>0</v>
      </c>
      <c r="B3822">
        <f>IF(A3822&lt;&gt;0,IF(MOD(A3822,3)=0,COUNTIF($B$4:B3821,"&lt;&gt;0")+1,0),0)</f>
        <v>0</v>
      </c>
      <c r="C3822" s="9">
        <f>'Dash Board'!$C$12+COUNT('Daily reducing balance'!$F$4:F3821)</f>
        <v>45548</v>
      </c>
      <c r="D3822">
        <f t="shared" si="413"/>
        <v>2024</v>
      </c>
      <c r="E3822">
        <f t="shared" si="414"/>
        <v>9</v>
      </c>
      <c r="F3822">
        <f>DAY('Dash Board'!$C$12+COUNT('Daily reducing balance'!$F$4:F3821))</f>
        <v>13</v>
      </c>
      <c r="G3822" s="8">
        <f t="shared" si="415"/>
        <v>143658.32054772577</v>
      </c>
      <c r="H3822" s="6">
        <f>G3822*'Dash Board'!$C$11/365</f>
        <v>41.326366184962204</v>
      </c>
      <c r="I3822" s="6">
        <f>H3822*'Dash Board'!$C$18/'Dash Board'!$C$11</f>
        <v>19.679221992839146</v>
      </c>
      <c r="J3822" s="6">
        <f>(G3822&gt;1)*PMT('Dash Board'!$C$11/365,$U$4,-'Dash Board'!$C$19)</f>
        <v>108.80376961660664</v>
      </c>
      <c r="K3822" s="6">
        <f t="shared" si="417"/>
        <v>0</v>
      </c>
      <c r="L3822" s="8">
        <f t="shared" si="418"/>
        <v>143590.84314429411</v>
      </c>
      <c r="N3822" s="8">
        <f t="shared" si="416"/>
        <v>89.124547623767498</v>
      </c>
      <c r="O3822" s="8">
        <f>IF(E3821&lt;&gt;E3822,SUM($N$4:N3822)-SUM($O$3:O3821),0)</f>
        <v>0</v>
      </c>
      <c r="P3822" s="6">
        <f>IF(B3822&gt;0,SUM($O$4:O3822)-SUM($P$3:P3821),0)</f>
        <v>0</v>
      </c>
      <c r="Q3822" s="6">
        <f t="shared" si="419"/>
        <v>19.679221992839146</v>
      </c>
      <c r="R3822" s="8">
        <f>IF(E3821&lt;&gt;E3822,SUM($Q$4:Q3822)-SUM($R$3:R3821),0)</f>
        <v>0</v>
      </c>
      <c r="S3822" s="6">
        <f>IF(B3822&gt;0,SUM($R$4:R3822)-SUM($S$3:S3821),0)</f>
        <v>0</v>
      </c>
    </row>
    <row r="3823" spans="1:19">
      <c r="A3823">
        <f>IF(E3822&lt;&gt;E3823,COUNTIF($A$4:A3822,"&lt;&gt;0")+1,0)</f>
        <v>0</v>
      </c>
      <c r="B3823">
        <f>IF(A3823&lt;&gt;0,IF(MOD(A3823,3)=0,COUNTIF($B$4:B3822,"&lt;&gt;0")+1,0),0)</f>
        <v>0</v>
      </c>
      <c r="C3823" s="9">
        <f>'Dash Board'!$C$12+COUNT('Daily reducing balance'!$F$4:F3822)</f>
        <v>45549</v>
      </c>
      <c r="D3823">
        <f t="shared" si="413"/>
        <v>2024</v>
      </c>
      <c r="E3823">
        <f t="shared" si="414"/>
        <v>9</v>
      </c>
      <c r="F3823">
        <f>DAY('Dash Board'!$C$12+COUNT('Daily reducing balance'!$F$4:F3822))</f>
        <v>14</v>
      </c>
      <c r="G3823" s="8">
        <f t="shared" si="415"/>
        <v>143590.84314429411</v>
      </c>
      <c r="H3823" s="6">
        <f>G3823*'Dash Board'!$C$11/365</f>
        <v>41.306954877125705</v>
      </c>
      <c r="I3823" s="6">
        <f>H3823*'Dash Board'!$C$18/'Dash Board'!$C$11</f>
        <v>19.669978512917005</v>
      </c>
      <c r="J3823" s="6">
        <f>(G3823&gt;1)*PMT('Dash Board'!$C$11/365,$U$4,-'Dash Board'!$C$19)</f>
        <v>108.80376961660664</v>
      </c>
      <c r="K3823" s="6">
        <f t="shared" si="417"/>
        <v>0</v>
      </c>
      <c r="L3823" s="8">
        <f t="shared" si="418"/>
        <v>143523.34632955462</v>
      </c>
      <c r="N3823" s="8">
        <f t="shared" si="416"/>
        <v>89.133791103689646</v>
      </c>
      <c r="O3823" s="8">
        <f>IF(E3822&lt;&gt;E3823,SUM($N$4:N3823)-SUM($O$3:O3822),0)</f>
        <v>0</v>
      </c>
      <c r="P3823" s="6">
        <f>IF(B3823&gt;0,SUM($O$4:O3823)-SUM($P$3:P3822),0)</f>
        <v>0</v>
      </c>
      <c r="Q3823" s="6">
        <f t="shared" si="419"/>
        <v>19.669978512917005</v>
      </c>
      <c r="R3823" s="8">
        <f>IF(E3822&lt;&gt;E3823,SUM($Q$4:Q3823)-SUM($R$3:R3822),0)</f>
        <v>0</v>
      </c>
      <c r="S3823" s="6">
        <f>IF(B3823&gt;0,SUM($R$4:R3823)-SUM($S$3:S3822),0)</f>
        <v>0</v>
      </c>
    </row>
    <row r="3824" spans="1:19">
      <c r="A3824">
        <f>IF(E3823&lt;&gt;E3824,COUNTIF($A$4:A3823,"&lt;&gt;0")+1,0)</f>
        <v>0</v>
      </c>
      <c r="B3824">
        <f>IF(A3824&lt;&gt;0,IF(MOD(A3824,3)=0,COUNTIF($B$4:B3823,"&lt;&gt;0")+1,0),0)</f>
        <v>0</v>
      </c>
      <c r="C3824" s="9">
        <f>'Dash Board'!$C$12+COUNT('Daily reducing balance'!$F$4:F3823)</f>
        <v>45550</v>
      </c>
      <c r="D3824">
        <f t="shared" si="413"/>
        <v>2024</v>
      </c>
      <c r="E3824">
        <f t="shared" si="414"/>
        <v>9</v>
      </c>
      <c r="F3824">
        <f>DAY('Dash Board'!$C$12+COUNT('Daily reducing balance'!$F$4:F3823))</f>
        <v>15</v>
      </c>
      <c r="G3824" s="8">
        <f t="shared" si="415"/>
        <v>143523.34632955462</v>
      </c>
      <c r="H3824" s="6">
        <f>G3824*'Dash Board'!$C$11/365</f>
        <v>41.287537985214342</v>
      </c>
      <c r="I3824" s="6">
        <f>H3824*'Dash Board'!$C$18/'Dash Board'!$C$11</f>
        <v>19.660732373911593</v>
      </c>
      <c r="J3824" s="6">
        <f>(G3824&gt;1)*PMT('Dash Board'!$C$11/365,$U$4,-'Dash Board'!$C$19)</f>
        <v>108.80376961660664</v>
      </c>
      <c r="K3824" s="6">
        <f t="shared" si="417"/>
        <v>0</v>
      </c>
      <c r="L3824" s="8">
        <f t="shared" si="418"/>
        <v>143455.83009792323</v>
      </c>
      <c r="N3824" s="8">
        <f t="shared" si="416"/>
        <v>89.143037242695044</v>
      </c>
      <c r="O3824" s="8">
        <f>IF(E3823&lt;&gt;E3824,SUM($N$4:N3824)-SUM($O$3:O3823),0)</f>
        <v>0</v>
      </c>
      <c r="P3824" s="6">
        <f>IF(B3824&gt;0,SUM($O$4:O3824)-SUM($P$3:P3823),0)</f>
        <v>0</v>
      </c>
      <c r="Q3824" s="6">
        <f t="shared" si="419"/>
        <v>19.660732373911593</v>
      </c>
      <c r="R3824" s="8">
        <f>IF(E3823&lt;&gt;E3824,SUM($Q$4:Q3824)-SUM($R$3:R3823),0)</f>
        <v>0</v>
      </c>
      <c r="S3824" s="6">
        <f>IF(B3824&gt;0,SUM($R$4:R3824)-SUM($S$3:S3823),0)</f>
        <v>0</v>
      </c>
    </row>
    <row r="3825" spans="1:19">
      <c r="A3825">
        <f>IF(E3824&lt;&gt;E3825,COUNTIF($A$4:A3824,"&lt;&gt;0")+1,0)</f>
        <v>0</v>
      </c>
      <c r="B3825">
        <f>IF(A3825&lt;&gt;0,IF(MOD(A3825,3)=0,COUNTIF($B$4:B3824,"&lt;&gt;0")+1,0),0)</f>
        <v>0</v>
      </c>
      <c r="C3825" s="9">
        <f>'Dash Board'!$C$12+COUNT('Daily reducing balance'!$F$4:F3824)</f>
        <v>45551</v>
      </c>
      <c r="D3825">
        <f t="shared" si="413"/>
        <v>2024</v>
      </c>
      <c r="E3825">
        <f t="shared" si="414"/>
        <v>9</v>
      </c>
      <c r="F3825">
        <f>DAY('Dash Board'!$C$12+COUNT('Daily reducing balance'!$F$4:F3824))</f>
        <v>16</v>
      </c>
      <c r="G3825" s="8">
        <f t="shared" si="415"/>
        <v>143455.83009792323</v>
      </c>
      <c r="H3825" s="6">
        <f>G3825*'Dash Board'!$C$11/365</f>
        <v>41.268115507621751</v>
      </c>
      <c r="I3825" s="6">
        <f>H3825*'Dash Board'!$C$18/'Dash Board'!$C$11</f>
        <v>19.651483575057981</v>
      </c>
      <c r="J3825" s="6">
        <f>(G3825&gt;1)*PMT('Dash Board'!$C$11/365,$U$4,-'Dash Board'!$C$19)</f>
        <v>108.80376961660664</v>
      </c>
      <c r="K3825" s="6">
        <f t="shared" si="417"/>
        <v>0</v>
      </c>
      <c r="L3825" s="8">
        <f t="shared" si="418"/>
        <v>143388.29444381423</v>
      </c>
      <c r="N3825" s="8">
        <f t="shared" si="416"/>
        <v>89.152286041548663</v>
      </c>
      <c r="O3825" s="8">
        <f>IF(E3824&lt;&gt;E3825,SUM($N$4:N3825)-SUM($O$3:O3824),0)</f>
        <v>0</v>
      </c>
      <c r="P3825" s="6">
        <f>IF(B3825&gt;0,SUM($O$4:O3825)-SUM($P$3:P3824),0)</f>
        <v>0</v>
      </c>
      <c r="Q3825" s="6">
        <f t="shared" si="419"/>
        <v>19.651483575057981</v>
      </c>
      <c r="R3825" s="8">
        <f>IF(E3824&lt;&gt;E3825,SUM($Q$4:Q3825)-SUM($R$3:R3824),0)</f>
        <v>0</v>
      </c>
      <c r="S3825" s="6">
        <f>IF(B3825&gt;0,SUM($R$4:R3825)-SUM($S$3:S3824),0)</f>
        <v>0</v>
      </c>
    </row>
    <row r="3826" spans="1:19">
      <c r="A3826">
        <f>IF(E3825&lt;&gt;E3826,COUNTIF($A$4:A3825,"&lt;&gt;0")+1,0)</f>
        <v>0</v>
      </c>
      <c r="B3826">
        <f>IF(A3826&lt;&gt;0,IF(MOD(A3826,3)=0,COUNTIF($B$4:B3825,"&lt;&gt;0")+1,0),0)</f>
        <v>0</v>
      </c>
      <c r="C3826" s="9">
        <f>'Dash Board'!$C$12+COUNT('Daily reducing balance'!$F$4:F3825)</f>
        <v>45552</v>
      </c>
      <c r="D3826">
        <f t="shared" si="413"/>
        <v>2024</v>
      </c>
      <c r="E3826">
        <f t="shared" si="414"/>
        <v>9</v>
      </c>
      <c r="F3826">
        <f>DAY('Dash Board'!$C$12+COUNT('Daily reducing balance'!$F$4:F3825))</f>
        <v>17</v>
      </c>
      <c r="G3826" s="8">
        <f t="shared" si="415"/>
        <v>143388.29444381423</v>
      </c>
      <c r="H3826" s="6">
        <f>G3826*'Dash Board'!$C$11/365</f>
        <v>41.24868744274108</v>
      </c>
      <c r="I3826" s="6">
        <f>H3826*'Dash Board'!$C$18/'Dash Board'!$C$11</f>
        <v>19.642232115590993</v>
      </c>
      <c r="J3826" s="6">
        <f>(G3826&gt;1)*PMT('Dash Board'!$C$11/365,$U$4,-'Dash Board'!$C$19)</f>
        <v>108.80376961660664</v>
      </c>
      <c r="K3826" s="6">
        <f t="shared" si="417"/>
        <v>0</v>
      </c>
      <c r="L3826" s="8">
        <f t="shared" si="418"/>
        <v>143320.73936164036</v>
      </c>
      <c r="N3826" s="8">
        <f t="shared" si="416"/>
        <v>89.161537501015658</v>
      </c>
      <c r="O3826" s="8">
        <f>IF(E3825&lt;&gt;E3826,SUM($N$4:N3826)-SUM($O$3:O3825),0)</f>
        <v>0</v>
      </c>
      <c r="P3826" s="6">
        <f>IF(B3826&gt;0,SUM($O$4:O3826)-SUM($P$3:P3825),0)</f>
        <v>0</v>
      </c>
      <c r="Q3826" s="6">
        <f t="shared" si="419"/>
        <v>19.642232115590993</v>
      </c>
      <c r="R3826" s="8">
        <f>IF(E3825&lt;&gt;E3826,SUM($Q$4:Q3826)-SUM($R$3:R3825),0)</f>
        <v>0</v>
      </c>
      <c r="S3826" s="6">
        <f>IF(B3826&gt;0,SUM($R$4:R3826)-SUM($S$3:S3825),0)</f>
        <v>0</v>
      </c>
    </row>
    <row r="3827" spans="1:19">
      <c r="A3827">
        <f>IF(E3826&lt;&gt;E3827,COUNTIF($A$4:A3826,"&lt;&gt;0")+1,0)</f>
        <v>0</v>
      </c>
      <c r="B3827">
        <f>IF(A3827&lt;&gt;0,IF(MOD(A3827,3)=0,COUNTIF($B$4:B3826,"&lt;&gt;0")+1,0),0)</f>
        <v>0</v>
      </c>
      <c r="C3827" s="9">
        <f>'Dash Board'!$C$12+COUNT('Daily reducing balance'!$F$4:F3826)</f>
        <v>45553</v>
      </c>
      <c r="D3827">
        <f t="shared" si="413"/>
        <v>2024</v>
      </c>
      <c r="E3827">
        <f t="shared" si="414"/>
        <v>9</v>
      </c>
      <c r="F3827">
        <f>DAY('Dash Board'!$C$12+COUNT('Daily reducing balance'!$F$4:F3826))</f>
        <v>18</v>
      </c>
      <c r="G3827" s="8">
        <f t="shared" si="415"/>
        <v>143320.73936164036</v>
      </c>
      <c r="H3827" s="6">
        <f>G3827*'Dash Board'!$C$11/365</f>
        <v>41.229253788965032</v>
      </c>
      <c r="I3827" s="6">
        <f>H3827*'Dash Board'!$C$18/'Dash Board'!$C$11</f>
        <v>19.632977994745254</v>
      </c>
      <c r="J3827" s="6">
        <f>(G3827&gt;1)*PMT('Dash Board'!$C$11/365,$U$4,-'Dash Board'!$C$19)</f>
        <v>108.80376961660664</v>
      </c>
      <c r="K3827" s="6">
        <f t="shared" si="417"/>
        <v>0</v>
      </c>
      <c r="L3827" s="8">
        <f t="shared" si="418"/>
        <v>143253.16484581272</v>
      </c>
      <c r="N3827" s="8">
        <f t="shared" si="416"/>
        <v>89.170791621861383</v>
      </c>
      <c r="O3827" s="8">
        <f>IF(E3826&lt;&gt;E3827,SUM($N$4:N3827)-SUM($O$3:O3826),0)</f>
        <v>0</v>
      </c>
      <c r="P3827" s="6">
        <f>IF(B3827&gt;0,SUM($O$4:O3827)-SUM($P$3:P3826),0)</f>
        <v>0</v>
      </c>
      <c r="Q3827" s="6">
        <f t="shared" si="419"/>
        <v>19.632977994745254</v>
      </c>
      <c r="R3827" s="8">
        <f>IF(E3826&lt;&gt;E3827,SUM($Q$4:Q3827)-SUM($R$3:R3826),0)</f>
        <v>0</v>
      </c>
      <c r="S3827" s="6">
        <f>IF(B3827&gt;0,SUM($R$4:R3827)-SUM($S$3:S3826),0)</f>
        <v>0</v>
      </c>
    </row>
    <row r="3828" spans="1:19">
      <c r="A3828">
        <f>IF(E3827&lt;&gt;E3828,COUNTIF($A$4:A3827,"&lt;&gt;0")+1,0)</f>
        <v>0</v>
      </c>
      <c r="B3828">
        <f>IF(A3828&lt;&gt;0,IF(MOD(A3828,3)=0,COUNTIF($B$4:B3827,"&lt;&gt;0")+1,0),0)</f>
        <v>0</v>
      </c>
      <c r="C3828" s="9">
        <f>'Dash Board'!$C$12+COUNT('Daily reducing balance'!$F$4:F3827)</f>
        <v>45554</v>
      </c>
      <c r="D3828">
        <f t="shared" ref="D3828:D3891" si="420">IF(AND(E3828=1,F3828=1),D3827+1,D3827)</f>
        <v>2024</v>
      </c>
      <c r="E3828">
        <f t="shared" ref="E3828:E3891" si="421">IF(F3828=1,IF(E3827+1&gt;12,1,E3827+1),E3827)</f>
        <v>9</v>
      </c>
      <c r="F3828">
        <f>DAY('Dash Board'!$C$12+COUNT('Daily reducing balance'!$F$4:F3827))</f>
        <v>19</v>
      </c>
      <c r="G3828" s="8">
        <f t="shared" ref="G3828:G3891" si="422">L3827</f>
        <v>143253.16484581272</v>
      </c>
      <c r="H3828" s="6">
        <f>G3828*'Dash Board'!$C$11/365</f>
        <v>41.209814544685848</v>
      </c>
      <c r="I3828" s="6">
        <f>H3828*'Dash Board'!$C$18/'Dash Board'!$C$11</f>
        <v>19.623721211755168</v>
      </c>
      <c r="J3828" s="6">
        <f>(G3828&gt;1)*PMT('Dash Board'!$C$11/365,$U$4,-'Dash Board'!$C$19)</f>
        <v>108.80376961660664</v>
      </c>
      <c r="K3828" s="6">
        <f t="shared" si="417"/>
        <v>0</v>
      </c>
      <c r="L3828" s="8">
        <f t="shared" si="418"/>
        <v>143185.57089074078</v>
      </c>
      <c r="N3828" s="8">
        <f t="shared" ref="N3828:N3891" si="423">J3828-I3828</f>
        <v>89.180048404851476</v>
      </c>
      <c r="O3828" s="8">
        <f>IF(E3827&lt;&gt;E3828,SUM($N$4:N3828)-SUM($O$3:O3827),0)</f>
        <v>0</v>
      </c>
      <c r="P3828" s="6">
        <f>IF(B3828&gt;0,SUM($O$4:O3828)-SUM($P$3:P3827),0)</f>
        <v>0</v>
      </c>
      <c r="Q3828" s="6">
        <f t="shared" si="419"/>
        <v>19.623721211755168</v>
      </c>
      <c r="R3828" s="8">
        <f>IF(E3827&lt;&gt;E3828,SUM($Q$4:Q3828)-SUM($R$3:R3827),0)</f>
        <v>0</v>
      </c>
      <c r="S3828" s="6">
        <f>IF(B3828&gt;0,SUM($R$4:R3828)-SUM($S$3:S3827),0)</f>
        <v>0</v>
      </c>
    </row>
    <row r="3829" spans="1:19">
      <c r="A3829">
        <f>IF(E3828&lt;&gt;E3829,COUNTIF($A$4:A3828,"&lt;&gt;0")+1,0)</f>
        <v>0</v>
      </c>
      <c r="B3829">
        <f>IF(A3829&lt;&gt;0,IF(MOD(A3829,3)=0,COUNTIF($B$4:B3828,"&lt;&gt;0")+1,0),0)</f>
        <v>0</v>
      </c>
      <c r="C3829" s="9">
        <f>'Dash Board'!$C$12+COUNT('Daily reducing balance'!$F$4:F3828)</f>
        <v>45555</v>
      </c>
      <c r="D3829">
        <f t="shared" si="420"/>
        <v>2024</v>
      </c>
      <c r="E3829">
        <f t="shared" si="421"/>
        <v>9</v>
      </c>
      <c r="F3829">
        <f>DAY('Dash Board'!$C$12+COUNT('Daily reducing balance'!$F$4:F3828))</f>
        <v>20</v>
      </c>
      <c r="G3829" s="8">
        <f t="shared" si="422"/>
        <v>143185.57089074078</v>
      </c>
      <c r="H3829" s="6">
        <f>G3829*'Dash Board'!$C$11/365</f>
        <v>41.190369708295293</v>
      </c>
      <c r="I3829" s="6">
        <f>H3829*'Dash Board'!$C$18/'Dash Board'!$C$11</f>
        <v>19.614461765854902</v>
      </c>
      <c r="J3829" s="6">
        <f>(G3829&gt;1)*PMT('Dash Board'!$C$11/365,$U$4,-'Dash Board'!$C$19)</f>
        <v>108.80376961660664</v>
      </c>
      <c r="K3829" s="6">
        <f t="shared" si="417"/>
        <v>0</v>
      </c>
      <c r="L3829" s="8">
        <f t="shared" si="418"/>
        <v>143117.95749083246</v>
      </c>
      <c r="N3829" s="8">
        <f t="shared" si="423"/>
        <v>89.189307850751746</v>
      </c>
      <c r="O3829" s="8">
        <f>IF(E3828&lt;&gt;E3829,SUM($N$4:N3829)-SUM($O$3:O3828),0)</f>
        <v>0</v>
      </c>
      <c r="P3829" s="6">
        <f>IF(B3829&gt;0,SUM($O$4:O3829)-SUM($P$3:P3828),0)</f>
        <v>0</v>
      </c>
      <c r="Q3829" s="6">
        <f t="shared" si="419"/>
        <v>19.614461765854902</v>
      </c>
      <c r="R3829" s="8">
        <f>IF(E3828&lt;&gt;E3829,SUM($Q$4:Q3829)-SUM($R$3:R3828),0)</f>
        <v>0</v>
      </c>
      <c r="S3829" s="6">
        <f>IF(B3829&gt;0,SUM($R$4:R3829)-SUM($S$3:S3828),0)</f>
        <v>0</v>
      </c>
    </row>
    <row r="3830" spans="1:19">
      <c r="A3830">
        <f>IF(E3829&lt;&gt;E3830,COUNTIF($A$4:A3829,"&lt;&gt;0")+1,0)</f>
        <v>0</v>
      </c>
      <c r="B3830">
        <f>IF(A3830&lt;&gt;0,IF(MOD(A3830,3)=0,COUNTIF($B$4:B3829,"&lt;&gt;0")+1,0),0)</f>
        <v>0</v>
      </c>
      <c r="C3830" s="9">
        <f>'Dash Board'!$C$12+COUNT('Daily reducing balance'!$F$4:F3829)</f>
        <v>45556</v>
      </c>
      <c r="D3830">
        <f t="shared" si="420"/>
        <v>2024</v>
      </c>
      <c r="E3830">
        <f t="shared" si="421"/>
        <v>9</v>
      </c>
      <c r="F3830">
        <f>DAY('Dash Board'!$C$12+COUNT('Daily reducing balance'!$F$4:F3829))</f>
        <v>21</v>
      </c>
      <c r="G3830" s="8">
        <f t="shared" si="422"/>
        <v>143117.95749083246</v>
      </c>
      <c r="H3830" s="6">
        <f>G3830*'Dash Board'!$C$11/365</f>
        <v>41.170919278184677</v>
      </c>
      <c r="I3830" s="6">
        <f>H3830*'Dash Board'!$C$18/'Dash Board'!$C$11</f>
        <v>19.605199656278419</v>
      </c>
      <c r="J3830" s="6">
        <f>(G3830&gt;1)*PMT('Dash Board'!$C$11/365,$U$4,-'Dash Board'!$C$19)</f>
        <v>108.80376961660664</v>
      </c>
      <c r="K3830" s="6">
        <f t="shared" si="417"/>
        <v>0</v>
      </c>
      <c r="L3830" s="8">
        <f t="shared" si="418"/>
        <v>143050.32464049401</v>
      </c>
      <c r="N3830" s="8">
        <f t="shared" si="423"/>
        <v>89.198569960328228</v>
      </c>
      <c r="O3830" s="8">
        <f>IF(E3829&lt;&gt;E3830,SUM($N$4:N3830)-SUM($O$3:O3829),0)</f>
        <v>0</v>
      </c>
      <c r="P3830" s="6">
        <f>IF(B3830&gt;0,SUM($O$4:O3830)-SUM($P$3:P3829),0)</f>
        <v>0</v>
      </c>
      <c r="Q3830" s="6">
        <f t="shared" si="419"/>
        <v>19.605199656278419</v>
      </c>
      <c r="R3830" s="8">
        <f>IF(E3829&lt;&gt;E3830,SUM($Q$4:Q3830)-SUM($R$3:R3829),0)</f>
        <v>0</v>
      </c>
      <c r="S3830" s="6">
        <f>IF(B3830&gt;0,SUM($R$4:R3830)-SUM($S$3:S3829),0)</f>
        <v>0</v>
      </c>
    </row>
    <row r="3831" spans="1:19">
      <c r="A3831">
        <f>IF(E3830&lt;&gt;E3831,COUNTIF($A$4:A3830,"&lt;&gt;0")+1,0)</f>
        <v>0</v>
      </c>
      <c r="B3831">
        <f>IF(A3831&lt;&gt;0,IF(MOD(A3831,3)=0,COUNTIF($B$4:B3830,"&lt;&gt;0")+1,0),0)</f>
        <v>0</v>
      </c>
      <c r="C3831" s="9">
        <f>'Dash Board'!$C$12+COUNT('Daily reducing balance'!$F$4:F3830)</f>
        <v>45557</v>
      </c>
      <c r="D3831">
        <f t="shared" si="420"/>
        <v>2024</v>
      </c>
      <c r="E3831">
        <f t="shared" si="421"/>
        <v>9</v>
      </c>
      <c r="F3831">
        <f>DAY('Dash Board'!$C$12+COUNT('Daily reducing balance'!$F$4:F3830))</f>
        <v>22</v>
      </c>
      <c r="G3831" s="8">
        <f t="shared" si="422"/>
        <v>143050.32464049401</v>
      </c>
      <c r="H3831" s="6">
        <f>G3831*'Dash Board'!$C$11/365</f>
        <v>41.151463252744854</v>
      </c>
      <c r="I3831" s="6">
        <f>H3831*'Dash Board'!$C$18/'Dash Board'!$C$11</f>
        <v>19.595934882259456</v>
      </c>
      <c r="J3831" s="6">
        <f>(G3831&gt;1)*PMT('Dash Board'!$C$11/365,$U$4,-'Dash Board'!$C$19)</f>
        <v>108.80376961660664</v>
      </c>
      <c r="K3831" s="6">
        <f t="shared" si="417"/>
        <v>0</v>
      </c>
      <c r="L3831" s="8">
        <f t="shared" si="418"/>
        <v>142982.67233413015</v>
      </c>
      <c r="N3831" s="8">
        <f t="shared" si="423"/>
        <v>89.207834734347188</v>
      </c>
      <c r="O3831" s="8">
        <f>IF(E3830&lt;&gt;E3831,SUM($N$4:N3831)-SUM($O$3:O3830),0)</f>
        <v>0</v>
      </c>
      <c r="P3831" s="6">
        <f>IF(B3831&gt;0,SUM($O$4:O3831)-SUM($P$3:P3830),0)</f>
        <v>0</v>
      </c>
      <c r="Q3831" s="6">
        <f t="shared" si="419"/>
        <v>19.595934882259456</v>
      </c>
      <c r="R3831" s="8">
        <f>IF(E3830&lt;&gt;E3831,SUM($Q$4:Q3831)-SUM($R$3:R3830),0)</f>
        <v>0</v>
      </c>
      <c r="S3831" s="6">
        <f>IF(B3831&gt;0,SUM($R$4:R3831)-SUM($S$3:S3830),0)</f>
        <v>0</v>
      </c>
    </row>
    <row r="3832" spans="1:19">
      <c r="A3832">
        <f>IF(E3831&lt;&gt;E3832,COUNTIF($A$4:A3831,"&lt;&gt;0")+1,0)</f>
        <v>0</v>
      </c>
      <c r="B3832">
        <f>IF(A3832&lt;&gt;0,IF(MOD(A3832,3)=0,COUNTIF($B$4:B3831,"&lt;&gt;0")+1,0),0)</f>
        <v>0</v>
      </c>
      <c r="C3832" s="9">
        <f>'Dash Board'!$C$12+COUNT('Daily reducing balance'!$F$4:F3831)</f>
        <v>45558</v>
      </c>
      <c r="D3832">
        <f t="shared" si="420"/>
        <v>2024</v>
      </c>
      <c r="E3832">
        <f t="shared" si="421"/>
        <v>9</v>
      </c>
      <c r="F3832">
        <f>DAY('Dash Board'!$C$12+COUNT('Daily reducing balance'!$F$4:F3831))</f>
        <v>23</v>
      </c>
      <c r="G3832" s="8">
        <f t="shared" si="422"/>
        <v>142982.67233413015</v>
      </c>
      <c r="H3832" s="6">
        <f>G3832*'Dash Board'!$C$11/365</f>
        <v>41.132001630366211</v>
      </c>
      <c r="I3832" s="6">
        <f>H3832*'Dash Board'!$C$18/'Dash Board'!$C$11</f>
        <v>19.58666744303153</v>
      </c>
      <c r="J3832" s="6">
        <f>(G3832&gt;1)*PMT('Dash Board'!$C$11/365,$U$4,-'Dash Board'!$C$19)</f>
        <v>108.80376961660664</v>
      </c>
      <c r="K3832" s="6">
        <f t="shared" si="417"/>
        <v>0</v>
      </c>
      <c r="L3832" s="8">
        <f t="shared" si="418"/>
        <v>142915.00056614392</v>
      </c>
      <c r="N3832" s="8">
        <f t="shared" si="423"/>
        <v>89.217102173575114</v>
      </c>
      <c r="O3832" s="8">
        <f>IF(E3831&lt;&gt;E3832,SUM($N$4:N3832)-SUM($O$3:O3831),0)</f>
        <v>0</v>
      </c>
      <c r="P3832" s="6">
        <f>IF(B3832&gt;0,SUM($O$4:O3832)-SUM($P$3:P3831),0)</f>
        <v>0</v>
      </c>
      <c r="Q3832" s="6">
        <f t="shared" si="419"/>
        <v>19.58666744303153</v>
      </c>
      <c r="R3832" s="8">
        <f>IF(E3831&lt;&gt;E3832,SUM($Q$4:Q3832)-SUM($R$3:R3831),0)</f>
        <v>0</v>
      </c>
      <c r="S3832" s="6">
        <f>IF(B3832&gt;0,SUM($R$4:R3832)-SUM($S$3:S3831),0)</f>
        <v>0</v>
      </c>
    </row>
    <row r="3833" spans="1:19">
      <c r="A3833">
        <f>IF(E3832&lt;&gt;E3833,COUNTIF($A$4:A3832,"&lt;&gt;0")+1,0)</f>
        <v>0</v>
      </c>
      <c r="B3833">
        <f>IF(A3833&lt;&gt;0,IF(MOD(A3833,3)=0,COUNTIF($B$4:B3832,"&lt;&gt;0")+1,0),0)</f>
        <v>0</v>
      </c>
      <c r="C3833" s="9">
        <f>'Dash Board'!$C$12+COUNT('Daily reducing balance'!$F$4:F3832)</f>
        <v>45559</v>
      </c>
      <c r="D3833">
        <f t="shared" si="420"/>
        <v>2024</v>
      </c>
      <c r="E3833">
        <f t="shared" si="421"/>
        <v>9</v>
      </c>
      <c r="F3833">
        <f>DAY('Dash Board'!$C$12+COUNT('Daily reducing balance'!$F$4:F3832))</f>
        <v>24</v>
      </c>
      <c r="G3833" s="8">
        <f t="shared" si="422"/>
        <v>142915.00056614392</v>
      </c>
      <c r="H3833" s="6">
        <f>G3833*'Dash Board'!$C$11/365</f>
        <v>41.112534409438659</v>
      </c>
      <c r="I3833" s="6">
        <f>H3833*'Dash Board'!$C$18/'Dash Board'!$C$11</f>
        <v>19.577397337827932</v>
      </c>
      <c r="J3833" s="6">
        <f>(G3833&gt;1)*PMT('Dash Board'!$C$11/365,$U$4,-'Dash Board'!$C$19)</f>
        <v>108.80376961660664</v>
      </c>
      <c r="K3833" s="6">
        <f t="shared" si="417"/>
        <v>0</v>
      </c>
      <c r="L3833" s="8">
        <f t="shared" si="418"/>
        <v>142847.30933093675</v>
      </c>
      <c r="N3833" s="8">
        <f t="shared" si="423"/>
        <v>89.226372278778712</v>
      </c>
      <c r="O3833" s="8">
        <f>IF(E3832&lt;&gt;E3833,SUM($N$4:N3833)-SUM($O$3:O3832),0)</f>
        <v>0</v>
      </c>
      <c r="P3833" s="6">
        <f>IF(B3833&gt;0,SUM($O$4:O3833)-SUM($P$3:P3832),0)</f>
        <v>0</v>
      </c>
      <c r="Q3833" s="6">
        <f t="shared" si="419"/>
        <v>19.577397337827932</v>
      </c>
      <c r="R3833" s="8">
        <f>IF(E3832&lt;&gt;E3833,SUM($Q$4:Q3833)-SUM($R$3:R3832),0)</f>
        <v>0</v>
      </c>
      <c r="S3833" s="6">
        <f>IF(B3833&gt;0,SUM($R$4:R3833)-SUM($S$3:S3832),0)</f>
        <v>0</v>
      </c>
    </row>
    <row r="3834" spans="1:19">
      <c r="A3834">
        <f>IF(E3833&lt;&gt;E3834,COUNTIF($A$4:A3833,"&lt;&gt;0")+1,0)</f>
        <v>0</v>
      </c>
      <c r="B3834">
        <f>IF(A3834&lt;&gt;0,IF(MOD(A3834,3)=0,COUNTIF($B$4:B3833,"&lt;&gt;0")+1,0),0)</f>
        <v>0</v>
      </c>
      <c r="C3834" s="9">
        <f>'Dash Board'!$C$12+COUNT('Daily reducing balance'!$F$4:F3833)</f>
        <v>45560</v>
      </c>
      <c r="D3834">
        <f t="shared" si="420"/>
        <v>2024</v>
      </c>
      <c r="E3834">
        <f t="shared" si="421"/>
        <v>9</v>
      </c>
      <c r="F3834">
        <f>DAY('Dash Board'!$C$12+COUNT('Daily reducing balance'!$F$4:F3833))</f>
        <v>25</v>
      </c>
      <c r="G3834" s="8">
        <f t="shared" si="422"/>
        <v>142847.30933093675</v>
      </c>
      <c r="H3834" s="6">
        <f>G3834*'Dash Board'!$C$11/365</f>
        <v>41.093061588351667</v>
      </c>
      <c r="I3834" s="6">
        <f>H3834*'Dash Board'!$C$18/'Dash Board'!$C$11</f>
        <v>19.568124565881746</v>
      </c>
      <c r="J3834" s="6">
        <f>(G3834&gt;1)*PMT('Dash Board'!$C$11/365,$U$4,-'Dash Board'!$C$19)</f>
        <v>108.80376961660664</v>
      </c>
      <c r="K3834" s="6">
        <f t="shared" si="417"/>
        <v>0</v>
      </c>
      <c r="L3834" s="8">
        <f t="shared" si="418"/>
        <v>142779.5986229085</v>
      </c>
      <c r="N3834" s="8">
        <f t="shared" si="423"/>
        <v>89.235645050724898</v>
      </c>
      <c r="O3834" s="8">
        <f>IF(E3833&lt;&gt;E3834,SUM($N$4:N3834)-SUM($O$3:O3833),0)</f>
        <v>0</v>
      </c>
      <c r="P3834" s="6">
        <f>IF(B3834&gt;0,SUM($O$4:O3834)-SUM($P$3:P3833),0)</f>
        <v>0</v>
      </c>
      <c r="Q3834" s="6">
        <f t="shared" si="419"/>
        <v>19.568124565881746</v>
      </c>
      <c r="R3834" s="8">
        <f>IF(E3833&lt;&gt;E3834,SUM($Q$4:Q3834)-SUM($R$3:R3833),0)</f>
        <v>0</v>
      </c>
      <c r="S3834" s="6">
        <f>IF(B3834&gt;0,SUM($R$4:R3834)-SUM($S$3:S3833),0)</f>
        <v>0</v>
      </c>
    </row>
    <row r="3835" spans="1:19">
      <c r="A3835">
        <f>IF(E3834&lt;&gt;E3835,COUNTIF($A$4:A3834,"&lt;&gt;0")+1,0)</f>
        <v>0</v>
      </c>
      <c r="B3835">
        <f>IF(A3835&lt;&gt;0,IF(MOD(A3835,3)=0,COUNTIF($B$4:B3834,"&lt;&gt;0")+1,0),0)</f>
        <v>0</v>
      </c>
      <c r="C3835" s="9">
        <f>'Dash Board'!$C$12+COUNT('Daily reducing balance'!$F$4:F3834)</f>
        <v>45561</v>
      </c>
      <c r="D3835">
        <f t="shared" si="420"/>
        <v>2024</v>
      </c>
      <c r="E3835">
        <f t="shared" si="421"/>
        <v>9</v>
      </c>
      <c r="F3835">
        <f>DAY('Dash Board'!$C$12+COUNT('Daily reducing balance'!$F$4:F3834))</f>
        <v>26</v>
      </c>
      <c r="G3835" s="8">
        <f t="shared" si="422"/>
        <v>142779.5986229085</v>
      </c>
      <c r="H3835" s="6">
        <f>G3835*'Dash Board'!$C$11/365</f>
        <v>41.07358316549422</v>
      </c>
      <c r="I3835" s="6">
        <f>H3835*'Dash Board'!$C$18/'Dash Board'!$C$11</f>
        <v>19.55884912642582</v>
      </c>
      <c r="J3835" s="6">
        <f>(G3835&gt;1)*PMT('Dash Board'!$C$11/365,$U$4,-'Dash Board'!$C$19)</f>
        <v>108.80376961660664</v>
      </c>
      <c r="K3835" s="6">
        <f t="shared" si="417"/>
        <v>0</v>
      </c>
      <c r="L3835" s="8">
        <f t="shared" si="418"/>
        <v>142711.86843645739</v>
      </c>
      <c r="N3835" s="8">
        <f t="shared" si="423"/>
        <v>89.244920490180817</v>
      </c>
      <c r="O3835" s="8">
        <f>IF(E3834&lt;&gt;E3835,SUM($N$4:N3835)-SUM($O$3:O3834),0)</f>
        <v>0</v>
      </c>
      <c r="P3835" s="6">
        <f>IF(B3835&gt;0,SUM($O$4:O3835)-SUM($P$3:P3834),0)</f>
        <v>0</v>
      </c>
      <c r="Q3835" s="6">
        <f t="shared" si="419"/>
        <v>19.55884912642582</v>
      </c>
      <c r="R3835" s="8">
        <f>IF(E3834&lt;&gt;E3835,SUM($Q$4:Q3835)-SUM($R$3:R3834),0)</f>
        <v>0</v>
      </c>
      <c r="S3835" s="6">
        <f>IF(B3835&gt;0,SUM($R$4:R3835)-SUM($S$3:S3834),0)</f>
        <v>0</v>
      </c>
    </row>
    <row r="3836" spans="1:19">
      <c r="A3836">
        <f>IF(E3835&lt;&gt;E3836,COUNTIF($A$4:A3835,"&lt;&gt;0")+1,0)</f>
        <v>0</v>
      </c>
      <c r="B3836">
        <f>IF(A3836&lt;&gt;0,IF(MOD(A3836,3)=0,COUNTIF($B$4:B3835,"&lt;&gt;0")+1,0),0)</f>
        <v>0</v>
      </c>
      <c r="C3836" s="9">
        <f>'Dash Board'!$C$12+COUNT('Daily reducing balance'!$F$4:F3835)</f>
        <v>45562</v>
      </c>
      <c r="D3836">
        <f t="shared" si="420"/>
        <v>2024</v>
      </c>
      <c r="E3836">
        <f t="shared" si="421"/>
        <v>9</v>
      </c>
      <c r="F3836">
        <f>DAY('Dash Board'!$C$12+COUNT('Daily reducing balance'!$F$4:F3835))</f>
        <v>27</v>
      </c>
      <c r="G3836" s="8">
        <f t="shared" si="422"/>
        <v>142711.86843645739</v>
      </c>
      <c r="H3836" s="6">
        <f>G3836*'Dash Board'!$C$11/365</f>
        <v>41.054099139254866</v>
      </c>
      <c r="I3836" s="6">
        <f>H3836*'Dash Board'!$C$18/'Dash Board'!$C$11</f>
        <v>19.549571018692795</v>
      </c>
      <c r="J3836" s="6">
        <f>(G3836&gt;1)*PMT('Dash Board'!$C$11/365,$U$4,-'Dash Board'!$C$19)</f>
        <v>108.80376961660664</v>
      </c>
      <c r="K3836" s="6">
        <f t="shared" si="417"/>
        <v>0</v>
      </c>
      <c r="L3836" s="8">
        <f t="shared" si="418"/>
        <v>142644.11876598003</v>
      </c>
      <c r="N3836" s="8">
        <f t="shared" si="423"/>
        <v>89.254198597913842</v>
      </c>
      <c r="O3836" s="8">
        <f>IF(E3835&lt;&gt;E3836,SUM($N$4:N3836)-SUM($O$3:O3835),0)</f>
        <v>0</v>
      </c>
      <c r="P3836" s="6">
        <f>IF(B3836&gt;0,SUM($O$4:O3836)-SUM($P$3:P3835),0)</f>
        <v>0</v>
      </c>
      <c r="Q3836" s="6">
        <f t="shared" si="419"/>
        <v>19.549571018692795</v>
      </c>
      <c r="R3836" s="8">
        <f>IF(E3835&lt;&gt;E3836,SUM($Q$4:Q3836)-SUM($R$3:R3835),0)</f>
        <v>0</v>
      </c>
      <c r="S3836" s="6">
        <f>IF(B3836&gt;0,SUM($R$4:R3836)-SUM($S$3:S3835),0)</f>
        <v>0</v>
      </c>
    </row>
    <row r="3837" spans="1:19">
      <c r="A3837">
        <f>IF(E3836&lt;&gt;E3837,COUNTIF($A$4:A3836,"&lt;&gt;0")+1,0)</f>
        <v>0</v>
      </c>
      <c r="B3837">
        <f>IF(A3837&lt;&gt;0,IF(MOD(A3837,3)=0,COUNTIF($B$4:B3836,"&lt;&gt;0")+1,0),0)</f>
        <v>0</v>
      </c>
      <c r="C3837" s="9">
        <f>'Dash Board'!$C$12+COUNT('Daily reducing balance'!$F$4:F3836)</f>
        <v>45563</v>
      </c>
      <c r="D3837">
        <f t="shared" si="420"/>
        <v>2024</v>
      </c>
      <c r="E3837">
        <f t="shared" si="421"/>
        <v>9</v>
      </c>
      <c r="F3837">
        <f>DAY('Dash Board'!$C$12+COUNT('Daily reducing balance'!$F$4:F3836))</f>
        <v>28</v>
      </c>
      <c r="G3837" s="8">
        <f t="shared" si="422"/>
        <v>142644.11876598003</v>
      </c>
      <c r="H3837" s="6">
        <f>G3837*'Dash Board'!$C$11/365</f>
        <v>41.034609508021653</v>
      </c>
      <c r="I3837" s="6">
        <f>H3837*'Dash Board'!$C$18/'Dash Board'!$C$11</f>
        <v>19.540290241915073</v>
      </c>
      <c r="J3837" s="6">
        <f>(G3837&gt;1)*PMT('Dash Board'!$C$11/365,$U$4,-'Dash Board'!$C$19)</f>
        <v>108.80376961660664</v>
      </c>
      <c r="K3837" s="6">
        <f t="shared" si="417"/>
        <v>0</v>
      </c>
      <c r="L3837" s="8">
        <f t="shared" si="418"/>
        <v>142576.34960587145</v>
      </c>
      <c r="N3837" s="8">
        <f t="shared" si="423"/>
        <v>89.26347937469157</v>
      </c>
      <c r="O3837" s="8">
        <f>IF(E3836&lt;&gt;E3837,SUM($N$4:N3837)-SUM($O$3:O3836),0)</f>
        <v>0</v>
      </c>
      <c r="P3837" s="6">
        <f>IF(B3837&gt;0,SUM($O$4:O3837)-SUM($P$3:P3836),0)</f>
        <v>0</v>
      </c>
      <c r="Q3837" s="6">
        <f t="shared" si="419"/>
        <v>19.540290241915073</v>
      </c>
      <c r="R3837" s="8">
        <f>IF(E3836&lt;&gt;E3837,SUM($Q$4:Q3837)-SUM($R$3:R3836),0)</f>
        <v>0</v>
      </c>
      <c r="S3837" s="6">
        <f>IF(B3837&gt;0,SUM($R$4:R3837)-SUM($S$3:S3836),0)</f>
        <v>0</v>
      </c>
    </row>
    <row r="3838" spans="1:19">
      <c r="A3838">
        <f>IF(E3837&lt;&gt;E3838,COUNTIF($A$4:A3837,"&lt;&gt;0")+1,0)</f>
        <v>0</v>
      </c>
      <c r="B3838">
        <f>IF(A3838&lt;&gt;0,IF(MOD(A3838,3)=0,COUNTIF($B$4:B3837,"&lt;&gt;0")+1,0),0)</f>
        <v>0</v>
      </c>
      <c r="C3838" s="9">
        <f>'Dash Board'!$C$12+COUNT('Daily reducing balance'!$F$4:F3837)</f>
        <v>45564</v>
      </c>
      <c r="D3838">
        <f t="shared" si="420"/>
        <v>2024</v>
      </c>
      <c r="E3838">
        <f t="shared" si="421"/>
        <v>9</v>
      </c>
      <c r="F3838">
        <f>DAY('Dash Board'!$C$12+COUNT('Daily reducing balance'!$F$4:F3837))</f>
        <v>29</v>
      </c>
      <c r="G3838" s="8">
        <f t="shared" si="422"/>
        <v>142576.34960587145</v>
      </c>
      <c r="H3838" s="6">
        <f>G3838*'Dash Board'!$C$11/365</f>
        <v>41.015114270182195</v>
      </c>
      <c r="I3838" s="6">
        <f>H3838*'Dash Board'!$C$18/'Dash Board'!$C$11</f>
        <v>19.531006795324856</v>
      </c>
      <c r="J3838" s="6">
        <f>(G3838&gt;1)*PMT('Dash Board'!$C$11/365,$U$4,-'Dash Board'!$C$19)</f>
        <v>108.80376961660664</v>
      </c>
      <c r="K3838" s="6">
        <f t="shared" si="417"/>
        <v>0</v>
      </c>
      <c r="L3838" s="8">
        <f t="shared" si="418"/>
        <v>142508.56095052502</v>
      </c>
      <c r="N3838" s="8">
        <f t="shared" si="423"/>
        <v>89.272762821281788</v>
      </c>
      <c r="O3838" s="8">
        <f>IF(E3837&lt;&gt;E3838,SUM($N$4:N3838)-SUM($O$3:O3837),0)</f>
        <v>0</v>
      </c>
      <c r="P3838" s="6">
        <f>IF(B3838&gt;0,SUM($O$4:O3838)-SUM($P$3:P3837),0)</f>
        <v>0</v>
      </c>
      <c r="Q3838" s="6">
        <f t="shared" si="419"/>
        <v>19.531006795324856</v>
      </c>
      <c r="R3838" s="8">
        <f>IF(E3837&lt;&gt;E3838,SUM($Q$4:Q3838)-SUM($R$3:R3837),0)</f>
        <v>0</v>
      </c>
      <c r="S3838" s="6">
        <f>IF(B3838&gt;0,SUM($R$4:R3838)-SUM($S$3:S3837),0)</f>
        <v>0</v>
      </c>
    </row>
    <row r="3839" spans="1:19">
      <c r="A3839">
        <f>IF(E3838&lt;&gt;E3839,COUNTIF($A$4:A3838,"&lt;&gt;0")+1,0)</f>
        <v>0</v>
      </c>
      <c r="B3839">
        <f>IF(A3839&lt;&gt;0,IF(MOD(A3839,3)=0,COUNTIF($B$4:B3838,"&lt;&gt;0")+1,0),0)</f>
        <v>0</v>
      </c>
      <c r="C3839" s="9">
        <f>'Dash Board'!$C$12+COUNT('Daily reducing balance'!$F$4:F3838)</f>
        <v>45565</v>
      </c>
      <c r="D3839">
        <f t="shared" si="420"/>
        <v>2024</v>
      </c>
      <c r="E3839">
        <f t="shared" si="421"/>
        <v>9</v>
      </c>
      <c r="F3839">
        <f>DAY('Dash Board'!$C$12+COUNT('Daily reducing balance'!$F$4:F3838))</f>
        <v>30</v>
      </c>
      <c r="G3839" s="8">
        <f t="shared" si="422"/>
        <v>142508.56095052502</v>
      </c>
      <c r="H3839" s="6">
        <f>G3839*'Dash Board'!$C$11/365</f>
        <v>40.995613424123633</v>
      </c>
      <c r="I3839" s="6">
        <f>H3839*'Dash Board'!$C$18/'Dash Board'!$C$11</f>
        <v>19.521720678154114</v>
      </c>
      <c r="J3839" s="6">
        <f>(G3839&gt;1)*PMT('Dash Board'!$C$11/365,$U$4,-'Dash Board'!$C$19)</f>
        <v>108.80376961660664</v>
      </c>
      <c r="K3839" s="6">
        <f t="shared" si="417"/>
        <v>0</v>
      </c>
      <c r="L3839" s="8">
        <f t="shared" si="418"/>
        <v>142440.75279433254</v>
      </c>
      <c r="N3839" s="8">
        <f t="shared" si="423"/>
        <v>89.282048938452533</v>
      </c>
      <c r="O3839" s="8">
        <f>IF(E3838&lt;&gt;E3839,SUM($N$4:N3839)-SUM($O$3:O3838),0)</f>
        <v>0</v>
      </c>
      <c r="P3839" s="6">
        <f>IF(B3839&gt;0,SUM($O$4:O3839)-SUM($P$3:P3838),0)</f>
        <v>0</v>
      </c>
      <c r="Q3839" s="6">
        <f t="shared" si="419"/>
        <v>19.521720678154114</v>
      </c>
      <c r="R3839" s="8">
        <f>IF(E3838&lt;&gt;E3839,SUM($Q$4:Q3839)-SUM($R$3:R3838),0)</f>
        <v>0</v>
      </c>
      <c r="S3839" s="6">
        <f>IF(B3839&gt;0,SUM($R$4:R3839)-SUM($S$3:S3838),0)</f>
        <v>0</v>
      </c>
    </row>
    <row r="3840" spans="1:19">
      <c r="A3840">
        <f>IF(E3839&lt;&gt;E3840,COUNTIF($A$4:A3839,"&lt;&gt;0")+1,0)</f>
        <v>126</v>
      </c>
      <c r="B3840">
        <f>IF(A3840&lt;&gt;0,IF(MOD(A3840,3)=0,COUNTIF($B$4:B3839,"&lt;&gt;0")+1,0),0)</f>
        <v>42</v>
      </c>
      <c r="C3840" s="9">
        <f>'Dash Board'!$C$12+COUNT('Daily reducing balance'!$F$4:F3839)</f>
        <v>45566</v>
      </c>
      <c r="D3840">
        <f t="shared" si="420"/>
        <v>2024</v>
      </c>
      <c r="E3840">
        <f t="shared" si="421"/>
        <v>10</v>
      </c>
      <c r="F3840">
        <f>DAY('Dash Board'!$C$12+COUNT('Daily reducing balance'!$F$4:F3839))</f>
        <v>1</v>
      </c>
      <c r="G3840" s="8">
        <f t="shared" si="422"/>
        <v>142440.75279433254</v>
      </c>
      <c r="H3840" s="6">
        <f>G3840*'Dash Board'!$C$11/365</f>
        <v>40.976106968232649</v>
      </c>
      <c r="I3840" s="6">
        <f>H3840*'Dash Board'!$C$18/'Dash Board'!$C$11</f>
        <v>19.512431889634598</v>
      </c>
      <c r="J3840" s="6">
        <f>(G3840&gt;1)*PMT('Dash Board'!$C$11/365,$U$4,-'Dash Board'!$C$19)</f>
        <v>108.80376961660664</v>
      </c>
      <c r="K3840" s="6">
        <f t="shared" si="417"/>
        <v>3372.9168581148047</v>
      </c>
      <c r="L3840" s="8">
        <f t="shared" si="418"/>
        <v>142372.92513168417</v>
      </c>
      <c r="N3840" s="8">
        <f t="shared" si="423"/>
        <v>89.291337726972046</v>
      </c>
      <c r="O3840" s="8">
        <f>IF(E3839&lt;&gt;E3840,SUM($N$4:N3840)-SUM($O$3:O3839),0)</f>
        <v>2674.710333456751</v>
      </c>
      <c r="P3840" s="6">
        <f>IF(B3840&gt;0,SUM($O$4:O3840)-SUM($P$3:P3839),0)</f>
        <v>8176.253534330579</v>
      </c>
      <c r="Q3840" s="6">
        <f t="shared" si="419"/>
        <v>19.512431889634598</v>
      </c>
      <c r="R3840" s="8">
        <f>IF(E3839&lt;&gt;E3840,SUM($Q$4:Q3840)-SUM($R$3:R3839),0)</f>
        <v>589.40275504137389</v>
      </c>
      <c r="S3840" s="6">
        <f>IF(B3840&gt;0,SUM($R$4:R3840)-SUM($S$3:S3839),0)</f>
        <v>1833.6932703970961</v>
      </c>
    </row>
    <row r="3841" spans="1:19">
      <c r="A3841">
        <f>IF(E3840&lt;&gt;E3841,COUNTIF($A$4:A3840,"&lt;&gt;0")+1,0)</f>
        <v>0</v>
      </c>
      <c r="B3841">
        <f>IF(A3841&lt;&gt;0,IF(MOD(A3841,3)=0,COUNTIF($B$4:B3840,"&lt;&gt;0")+1,0),0)</f>
        <v>0</v>
      </c>
      <c r="C3841" s="9">
        <f>'Dash Board'!$C$12+COUNT('Daily reducing balance'!$F$4:F3840)</f>
        <v>45567</v>
      </c>
      <c r="D3841">
        <f t="shared" si="420"/>
        <v>2024</v>
      </c>
      <c r="E3841">
        <f t="shared" si="421"/>
        <v>10</v>
      </c>
      <c r="F3841">
        <f>DAY('Dash Board'!$C$12+COUNT('Daily reducing balance'!$F$4:F3840))</f>
        <v>2</v>
      </c>
      <c r="G3841" s="8">
        <f t="shared" si="422"/>
        <v>142372.92513168417</v>
      </c>
      <c r="H3841" s="6">
        <f>G3841*'Dash Board'!$C$11/365</f>
        <v>40.956594900895446</v>
      </c>
      <c r="I3841" s="6">
        <f>H3841*'Dash Board'!$C$18/'Dash Board'!$C$11</f>
        <v>19.503140428997831</v>
      </c>
      <c r="J3841" s="6">
        <f>(G3841&gt;1)*PMT('Dash Board'!$C$11/365,$U$4,-'Dash Board'!$C$19)</f>
        <v>108.80376961660664</v>
      </c>
      <c r="K3841" s="6">
        <f t="shared" si="417"/>
        <v>0</v>
      </c>
      <c r="L3841" s="8">
        <f t="shared" si="418"/>
        <v>142305.07795696845</v>
      </c>
      <c r="N3841" s="8">
        <f t="shared" si="423"/>
        <v>89.30062918760882</v>
      </c>
      <c r="O3841" s="8">
        <f>IF(E3840&lt;&gt;E3841,SUM($N$4:N3841)-SUM($O$3:O3840),0)</f>
        <v>0</v>
      </c>
      <c r="P3841" s="6">
        <f>IF(B3841&gt;0,SUM($O$4:O3841)-SUM($P$3:P3840),0)</f>
        <v>0</v>
      </c>
      <c r="Q3841" s="6">
        <f t="shared" si="419"/>
        <v>19.503140428997831</v>
      </c>
      <c r="R3841" s="8">
        <f>IF(E3840&lt;&gt;E3841,SUM($Q$4:Q3841)-SUM($R$3:R3840),0)</f>
        <v>0</v>
      </c>
      <c r="S3841" s="6">
        <f>IF(B3841&gt;0,SUM($R$4:R3841)-SUM($S$3:S3840),0)</f>
        <v>0</v>
      </c>
    </row>
    <row r="3842" spans="1:19">
      <c r="A3842">
        <f>IF(E3841&lt;&gt;E3842,COUNTIF($A$4:A3841,"&lt;&gt;0")+1,0)</f>
        <v>0</v>
      </c>
      <c r="B3842">
        <f>IF(A3842&lt;&gt;0,IF(MOD(A3842,3)=0,COUNTIF($B$4:B3841,"&lt;&gt;0")+1,0),0)</f>
        <v>0</v>
      </c>
      <c r="C3842" s="9">
        <f>'Dash Board'!$C$12+COUNT('Daily reducing balance'!$F$4:F3841)</f>
        <v>45568</v>
      </c>
      <c r="D3842">
        <f t="shared" si="420"/>
        <v>2024</v>
      </c>
      <c r="E3842">
        <f t="shared" si="421"/>
        <v>10</v>
      </c>
      <c r="F3842">
        <f>DAY('Dash Board'!$C$12+COUNT('Daily reducing balance'!$F$4:F3841))</f>
        <v>3</v>
      </c>
      <c r="G3842" s="8">
        <f t="shared" si="422"/>
        <v>142305.07795696845</v>
      </c>
      <c r="H3842" s="6">
        <f>G3842*'Dash Board'!$C$11/365</f>
        <v>40.93707722049777</v>
      </c>
      <c r="I3842" s="6">
        <f>H3842*'Dash Board'!$C$18/'Dash Board'!$C$11</f>
        <v>19.49384629547513</v>
      </c>
      <c r="J3842" s="6">
        <f>(G3842&gt;1)*PMT('Dash Board'!$C$11/365,$U$4,-'Dash Board'!$C$19)</f>
        <v>108.80376961660664</v>
      </c>
      <c r="K3842" s="6">
        <f t="shared" si="417"/>
        <v>0</v>
      </c>
      <c r="L3842" s="8">
        <f t="shared" si="418"/>
        <v>142237.21126457234</v>
      </c>
      <c r="N3842" s="8">
        <f t="shared" si="423"/>
        <v>89.309923321131521</v>
      </c>
      <c r="O3842" s="8">
        <f>IF(E3841&lt;&gt;E3842,SUM($N$4:N3842)-SUM($O$3:O3841),0)</f>
        <v>0</v>
      </c>
      <c r="P3842" s="6">
        <f>IF(B3842&gt;0,SUM($O$4:O3842)-SUM($P$3:P3841),0)</f>
        <v>0</v>
      </c>
      <c r="Q3842" s="6">
        <f t="shared" si="419"/>
        <v>19.49384629547513</v>
      </c>
      <c r="R3842" s="8">
        <f>IF(E3841&lt;&gt;E3842,SUM($Q$4:Q3842)-SUM($R$3:R3841),0)</f>
        <v>0</v>
      </c>
      <c r="S3842" s="6">
        <f>IF(B3842&gt;0,SUM($R$4:R3842)-SUM($S$3:S3841),0)</f>
        <v>0</v>
      </c>
    </row>
    <row r="3843" spans="1:19">
      <c r="A3843">
        <f>IF(E3842&lt;&gt;E3843,COUNTIF($A$4:A3842,"&lt;&gt;0")+1,0)</f>
        <v>0</v>
      </c>
      <c r="B3843">
        <f>IF(A3843&lt;&gt;0,IF(MOD(A3843,3)=0,COUNTIF($B$4:B3842,"&lt;&gt;0")+1,0),0)</f>
        <v>0</v>
      </c>
      <c r="C3843" s="9">
        <f>'Dash Board'!$C$12+COUNT('Daily reducing balance'!$F$4:F3842)</f>
        <v>45569</v>
      </c>
      <c r="D3843">
        <f t="shared" si="420"/>
        <v>2024</v>
      </c>
      <c r="E3843">
        <f t="shared" si="421"/>
        <v>10</v>
      </c>
      <c r="F3843">
        <f>DAY('Dash Board'!$C$12+COUNT('Daily reducing balance'!$F$4:F3842))</f>
        <v>4</v>
      </c>
      <c r="G3843" s="8">
        <f t="shared" si="422"/>
        <v>142237.21126457234</v>
      </c>
      <c r="H3843" s="6">
        <f>G3843*'Dash Board'!$C$11/365</f>
        <v>40.917553925424919</v>
      </c>
      <c r="I3843" s="6">
        <f>H3843*'Dash Board'!$C$18/'Dash Board'!$C$11</f>
        <v>19.484549488297581</v>
      </c>
      <c r="J3843" s="6">
        <f>(G3843&gt;1)*PMT('Dash Board'!$C$11/365,$U$4,-'Dash Board'!$C$19)</f>
        <v>108.80376961660664</v>
      </c>
      <c r="K3843" s="6">
        <f t="shared" si="417"/>
        <v>0</v>
      </c>
      <c r="L3843" s="8">
        <f t="shared" si="418"/>
        <v>142169.32504888115</v>
      </c>
      <c r="N3843" s="8">
        <f t="shared" si="423"/>
        <v>89.31922012830907</v>
      </c>
      <c r="O3843" s="8">
        <f>IF(E3842&lt;&gt;E3843,SUM($N$4:N3843)-SUM($O$3:O3842),0)</f>
        <v>0</v>
      </c>
      <c r="P3843" s="6">
        <f>IF(B3843&gt;0,SUM($O$4:O3843)-SUM($P$3:P3842),0)</f>
        <v>0</v>
      </c>
      <c r="Q3843" s="6">
        <f t="shared" si="419"/>
        <v>19.484549488297581</v>
      </c>
      <c r="R3843" s="8">
        <f>IF(E3842&lt;&gt;E3843,SUM($Q$4:Q3843)-SUM($R$3:R3842),0)</f>
        <v>0</v>
      </c>
      <c r="S3843" s="6">
        <f>IF(B3843&gt;0,SUM($R$4:R3843)-SUM($S$3:S3842),0)</f>
        <v>0</v>
      </c>
    </row>
    <row r="3844" spans="1:19">
      <c r="A3844">
        <f>IF(E3843&lt;&gt;E3844,COUNTIF($A$4:A3843,"&lt;&gt;0")+1,0)</f>
        <v>0</v>
      </c>
      <c r="B3844">
        <f>IF(A3844&lt;&gt;0,IF(MOD(A3844,3)=0,COUNTIF($B$4:B3843,"&lt;&gt;0")+1,0),0)</f>
        <v>0</v>
      </c>
      <c r="C3844" s="9">
        <f>'Dash Board'!$C$12+COUNT('Daily reducing balance'!$F$4:F3843)</f>
        <v>45570</v>
      </c>
      <c r="D3844">
        <f t="shared" si="420"/>
        <v>2024</v>
      </c>
      <c r="E3844">
        <f t="shared" si="421"/>
        <v>10</v>
      </c>
      <c r="F3844">
        <f>DAY('Dash Board'!$C$12+COUNT('Daily reducing balance'!$F$4:F3843))</f>
        <v>5</v>
      </c>
      <c r="G3844" s="8">
        <f t="shared" si="422"/>
        <v>142169.32504888115</v>
      </c>
      <c r="H3844" s="6">
        <f>G3844*'Dash Board'!$C$11/365</f>
        <v>40.898025014061695</v>
      </c>
      <c r="I3844" s="6">
        <f>H3844*'Dash Board'!$C$18/'Dash Board'!$C$11</f>
        <v>19.475250006696047</v>
      </c>
      <c r="J3844" s="6">
        <f>(G3844&gt;1)*PMT('Dash Board'!$C$11/365,$U$4,-'Dash Board'!$C$19)</f>
        <v>108.80376961660664</v>
      </c>
      <c r="K3844" s="6">
        <f t="shared" si="417"/>
        <v>0</v>
      </c>
      <c r="L3844" s="8">
        <f t="shared" si="418"/>
        <v>142101.41930427859</v>
      </c>
      <c r="N3844" s="8">
        <f t="shared" si="423"/>
        <v>89.3285196099106</v>
      </c>
      <c r="O3844" s="8">
        <f>IF(E3843&lt;&gt;E3844,SUM($N$4:N3844)-SUM($O$3:O3843),0)</f>
        <v>0</v>
      </c>
      <c r="P3844" s="6">
        <f>IF(B3844&gt;0,SUM($O$4:O3844)-SUM($P$3:P3843),0)</f>
        <v>0</v>
      </c>
      <c r="Q3844" s="6">
        <f t="shared" si="419"/>
        <v>19.475250006696047</v>
      </c>
      <c r="R3844" s="8">
        <f>IF(E3843&lt;&gt;E3844,SUM($Q$4:Q3844)-SUM($R$3:R3843),0)</f>
        <v>0</v>
      </c>
      <c r="S3844" s="6">
        <f>IF(B3844&gt;0,SUM($R$4:R3844)-SUM($S$3:S3843),0)</f>
        <v>0</v>
      </c>
    </row>
    <row r="3845" spans="1:19">
      <c r="A3845">
        <f>IF(E3844&lt;&gt;E3845,COUNTIF($A$4:A3844,"&lt;&gt;0")+1,0)</f>
        <v>0</v>
      </c>
      <c r="B3845">
        <f>IF(A3845&lt;&gt;0,IF(MOD(A3845,3)=0,COUNTIF($B$4:B3844,"&lt;&gt;0")+1,0),0)</f>
        <v>0</v>
      </c>
      <c r="C3845" s="9">
        <f>'Dash Board'!$C$12+COUNT('Daily reducing balance'!$F$4:F3844)</f>
        <v>45571</v>
      </c>
      <c r="D3845">
        <f t="shared" si="420"/>
        <v>2024</v>
      </c>
      <c r="E3845">
        <f t="shared" si="421"/>
        <v>10</v>
      </c>
      <c r="F3845">
        <f>DAY('Dash Board'!$C$12+COUNT('Daily reducing balance'!$F$4:F3844))</f>
        <v>6</v>
      </c>
      <c r="G3845" s="8">
        <f t="shared" si="422"/>
        <v>142101.41930427859</v>
      </c>
      <c r="H3845" s="6">
        <f>G3845*'Dash Board'!$C$11/365</f>
        <v>40.878490484792472</v>
      </c>
      <c r="I3845" s="6">
        <f>H3845*'Dash Board'!$C$18/'Dash Board'!$C$11</f>
        <v>19.46594784990118</v>
      </c>
      <c r="J3845" s="6">
        <f>(G3845&gt;1)*PMT('Dash Board'!$C$11/365,$U$4,-'Dash Board'!$C$19)</f>
        <v>108.80376961660664</v>
      </c>
      <c r="K3845" s="6">
        <f t="shared" ref="K3845:K3908" si="424">IF(F3845=1,SUMIFS($J$4:$J$7308,$D$4:$D$7308,"="&amp;YEAR(C3845),$E$4:$E$7308,"="&amp;MONTH(C3845)),0)</f>
        <v>0</v>
      </c>
      <c r="L3845" s="8">
        <f t="shared" ref="L3845:L3908" si="425">IF(G3845+H3845-J3845&lt;0,0,G3845+H3845-J3845)</f>
        <v>142033.49402514676</v>
      </c>
      <c r="N3845" s="8">
        <f t="shared" si="423"/>
        <v>89.33782176670546</v>
      </c>
      <c r="O3845" s="8">
        <f>IF(E3844&lt;&gt;E3845,SUM($N$4:N3845)-SUM($O$3:O3844),0)</f>
        <v>0</v>
      </c>
      <c r="P3845" s="6">
        <f>IF(B3845&gt;0,SUM($O$4:O3845)-SUM($P$3:P3844),0)</f>
        <v>0</v>
      </c>
      <c r="Q3845" s="6">
        <f t="shared" ref="Q3845:Q3908" si="426">I3845</f>
        <v>19.46594784990118</v>
      </c>
      <c r="R3845" s="8">
        <f>IF(E3844&lt;&gt;E3845,SUM($Q$4:Q3845)-SUM($R$3:R3844),0)</f>
        <v>0</v>
      </c>
      <c r="S3845" s="6">
        <f>IF(B3845&gt;0,SUM($R$4:R3845)-SUM($S$3:S3844),0)</f>
        <v>0</v>
      </c>
    </row>
    <row r="3846" spans="1:19">
      <c r="A3846">
        <f>IF(E3845&lt;&gt;E3846,COUNTIF($A$4:A3845,"&lt;&gt;0")+1,0)</f>
        <v>0</v>
      </c>
      <c r="B3846">
        <f>IF(A3846&lt;&gt;0,IF(MOD(A3846,3)=0,COUNTIF($B$4:B3845,"&lt;&gt;0")+1,0),0)</f>
        <v>0</v>
      </c>
      <c r="C3846" s="9">
        <f>'Dash Board'!$C$12+COUNT('Daily reducing balance'!$F$4:F3845)</f>
        <v>45572</v>
      </c>
      <c r="D3846">
        <f t="shared" si="420"/>
        <v>2024</v>
      </c>
      <c r="E3846">
        <f t="shared" si="421"/>
        <v>10</v>
      </c>
      <c r="F3846">
        <f>DAY('Dash Board'!$C$12+COUNT('Daily reducing balance'!$F$4:F3845))</f>
        <v>7</v>
      </c>
      <c r="G3846" s="8">
        <f t="shared" si="422"/>
        <v>142033.49402514676</v>
      </c>
      <c r="H3846" s="6">
        <f>G3846*'Dash Board'!$C$11/365</f>
        <v>40.858950336001122</v>
      </c>
      <c r="I3846" s="6">
        <f>H3846*'Dash Board'!$C$18/'Dash Board'!$C$11</f>
        <v>19.456643017143396</v>
      </c>
      <c r="J3846" s="6">
        <f>(G3846&gt;1)*PMT('Dash Board'!$C$11/365,$U$4,-'Dash Board'!$C$19)</f>
        <v>108.80376961660664</v>
      </c>
      <c r="K3846" s="6">
        <f t="shared" si="424"/>
        <v>0</v>
      </c>
      <c r="L3846" s="8">
        <f t="shared" si="425"/>
        <v>141965.54920586615</v>
      </c>
      <c r="N3846" s="8">
        <f t="shared" si="423"/>
        <v>89.347126599463252</v>
      </c>
      <c r="O3846" s="8">
        <f>IF(E3845&lt;&gt;E3846,SUM($N$4:N3846)-SUM($O$3:O3845),0)</f>
        <v>0</v>
      </c>
      <c r="P3846" s="6">
        <f>IF(B3846&gt;0,SUM($O$4:O3846)-SUM($P$3:P3845),0)</f>
        <v>0</v>
      </c>
      <c r="Q3846" s="6">
        <f t="shared" si="426"/>
        <v>19.456643017143396</v>
      </c>
      <c r="R3846" s="8">
        <f>IF(E3845&lt;&gt;E3846,SUM($Q$4:Q3846)-SUM($R$3:R3845),0)</f>
        <v>0</v>
      </c>
      <c r="S3846" s="6">
        <f>IF(B3846&gt;0,SUM($R$4:R3846)-SUM($S$3:S3845),0)</f>
        <v>0</v>
      </c>
    </row>
    <row r="3847" spans="1:19">
      <c r="A3847">
        <f>IF(E3846&lt;&gt;E3847,COUNTIF($A$4:A3846,"&lt;&gt;0")+1,0)</f>
        <v>0</v>
      </c>
      <c r="B3847">
        <f>IF(A3847&lt;&gt;0,IF(MOD(A3847,3)=0,COUNTIF($B$4:B3846,"&lt;&gt;0")+1,0),0)</f>
        <v>0</v>
      </c>
      <c r="C3847" s="9">
        <f>'Dash Board'!$C$12+COUNT('Daily reducing balance'!$F$4:F3846)</f>
        <v>45573</v>
      </c>
      <c r="D3847">
        <f t="shared" si="420"/>
        <v>2024</v>
      </c>
      <c r="E3847">
        <f t="shared" si="421"/>
        <v>10</v>
      </c>
      <c r="F3847">
        <f>DAY('Dash Board'!$C$12+COUNT('Daily reducing balance'!$F$4:F3846))</f>
        <v>8</v>
      </c>
      <c r="G3847" s="8">
        <f t="shared" si="422"/>
        <v>141965.54920586615</v>
      </c>
      <c r="H3847" s="6">
        <f>G3847*'Dash Board'!$C$11/365</f>
        <v>40.839404566071082</v>
      </c>
      <c r="I3847" s="6">
        <f>H3847*'Dash Board'!$C$18/'Dash Board'!$C$11</f>
        <v>19.447335507652898</v>
      </c>
      <c r="J3847" s="6">
        <f>(G3847&gt;1)*PMT('Dash Board'!$C$11/365,$U$4,-'Dash Board'!$C$19)</f>
        <v>108.80376961660664</v>
      </c>
      <c r="K3847" s="6">
        <f t="shared" si="424"/>
        <v>0</v>
      </c>
      <c r="L3847" s="8">
        <f t="shared" si="425"/>
        <v>141897.5848408156</v>
      </c>
      <c r="N3847" s="8">
        <f t="shared" si="423"/>
        <v>89.356434108953749</v>
      </c>
      <c r="O3847" s="8">
        <f>IF(E3846&lt;&gt;E3847,SUM($N$4:N3847)-SUM($O$3:O3846),0)</f>
        <v>0</v>
      </c>
      <c r="P3847" s="6">
        <f>IF(B3847&gt;0,SUM($O$4:O3847)-SUM($P$3:P3846),0)</f>
        <v>0</v>
      </c>
      <c r="Q3847" s="6">
        <f t="shared" si="426"/>
        <v>19.447335507652898</v>
      </c>
      <c r="R3847" s="8">
        <f>IF(E3846&lt;&gt;E3847,SUM($Q$4:Q3847)-SUM($R$3:R3846),0)</f>
        <v>0</v>
      </c>
      <c r="S3847" s="6">
        <f>IF(B3847&gt;0,SUM($R$4:R3847)-SUM($S$3:S3846),0)</f>
        <v>0</v>
      </c>
    </row>
    <row r="3848" spans="1:19">
      <c r="A3848">
        <f>IF(E3847&lt;&gt;E3848,COUNTIF($A$4:A3847,"&lt;&gt;0")+1,0)</f>
        <v>0</v>
      </c>
      <c r="B3848">
        <f>IF(A3848&lt;&gt;0,IF(MOD(A3848,3)=0,COUNTIF($B$4:B3847,"&lt;&gt;0")+1,0),0)</f>
        <v>0</v>
      </c>
      <c r="C3848" s="9">
        <f>'Dash Board'!$C$12+COUNT('Daily reducing balance'!$F$4:F3847)</f>
        <v>45574</v>
      </c>
      <c r="D3848">
        <f t="shared" si="420"/>
        <v>2024</v>
      </c>
      <c r="E3848">
        <f t="shared" si="421"/>
        <v>10</v>
      </c>
      <c r="F3848">
        <f>DAY('Dash Board'!$C$12+COUNT('Daily reducing balance'!$F$4:F3847))</f>
        <v>9</v>
      </c>
      <c r="G3848" s="8">
        <f t="shared" si="422"/>
        <v>141897.5848408156</v>
      </c>
      <c r="H3848" s="6">
        <f>G3848*'Dash Board'!$C$11/365</f>
        <v>40.819853173385305</v>
      </c>
      <c r="I3848" s="6">
        <f>H3848*'Dash Board'!$C$18/'Dash Board'!$C$11</f>
        <v>19.438025320659673</v>
      </c>
      <c r="J3848" s="6">
        <f>(G3848&gt;1)*PMT('Dash Board'!$C$11/365,$U$4,-'Dash Board'!$C$19)</f>
        <v>108.80376961660664</v>
      </c>
      <c r="K3848" s="6">
        <f t="shared" si="424"/>
        <v>0</v>
      </c>
      <c r="L3848" s="8">
        <f t="shared" si="425"/>
        <v>141829.60092437238</v>
      </c>
      <c r="N3848" s="8">
        <f t="shared" si="423"/>
        <v>89.365744295946968</v>
      </c>
      <c r="O3848" s="8">
        <f>IF(E3847&lt;&gt;E3848,SUM($N$4:N3848)-SUM($O$3:O3847),0)</f>
        <v>0</v>
      </c>
      <c r="P3848" s="6">
        <f>IF(B3848&gt;0,SUM($O$4:O3848)-SUM($P$3:P3847),0)</f>
        <v>0</v>
      </c>
      <c r="Q3848" s="6">
        <f t="shared" si="426"/>
        <v>19.438025320659673</v>
      </c>
      <c r="R3848" s="8">
        <f>IF(E3847&lt;&gt;E3848,SUM($Q$4:Q3848)-SUM($R$3:R3847),0)</f>
        <v>0</v>
      </c>
      <c r="S3848" s="6">
        <f>IF(B3848&gt;0,SUM($R$4:R3848)-SUM($S$3:S3847),0)</f>
        <v>0</v>
      </c>
    </row>
    <row r="3849" spans="1:19">
      <c r="A3849">
        <f>IF(E3848&lt;&gt;E3849,COUNTIF($A$4:A3848,"&lt;&gt;0")+1,0)</f>
        <v>0</v>
      </c>
      <c r="B3849">
        <f>IF(A3849&lt;&gt;0,IF(MOD(A3849,3)=0,COUNTIF($B$4:B3848,"&lt;&gt;0")+1,0),0)</f>
        <v>0</v>
      </c>
      <c r="C3849" s="9">
        <f>'Dash Board'!$C$12+COUNT('Daily reducing balance'!$F$4:F3848)</f>
        <v>45575</v>
      </c>
      <c r="D3849">
        <f t="shared" si="420"/>
        <v>2024</v>
      </c>
      <c r="E3849">
        <f t="shared" si="421"/>
        <v>10</v>
      </c>
      <c r="F3849">
        <f>DAY('Dash Board'!$C$12+COUNT('Daily reducing balance'!$F$4:F3848))</f>
        <v>10</v>
      </c>
      <c r="G3849" s="8">
        <f t="shared" si="422"/>
        <v>141829.60092437238</v>
      </c>
      <c r="H3849" s="6">
        <f>G3849*'Dash Board'!$C$11/365</f>
        <v>40.800296156326297</v>
      </c>
      <c r="I3849" s="6">
        <f>H3849*'Dash Board'!$C$18/'Dash Board'!$C$11</f>
        <v>19.428712455393477</v>
      </c>
      <c r="J3849" s="6">
        <f>(G3849&gt;1)*PMT('Dash Board'!$C$11/365,$U$4,-'Dash Board'!$C$19)</f>
        <v>108.80376961660664</v>
      </c>
      <c r="K3849" s="6">
        <f t="shared" si="424"/>
        <v>0</v>
      </c>
      <c r="L3849" s="8">
        <f t="shared" si="425"/>
        <v>141761.59745091209</v>
      </c>
      <c r="N3849" s="8">
        <f t="shared" si="423"/>
        <v>89.375057161213164</v>
      </c>
      <c r="O3849" s="8">
        <f>IF(E3848&lt;&gt;E3849,SUM($N$4:N3849)-SUM($O$3:O3848),0)</f>
        <v>0</v>
      </c>
      <c r="P3849" s="6">
        <f>IF(B3849&gt;0,SUM($O$4:O3849)-SUM($P$3:P3848),0)</f>
        <v>0</v>
      </c>
      <c r="Q3849" s="6">
        <f t="shared" si="426"/>
        <v>19.428712455393477</v>
      </c>
      <c r="R3849" s="8">
        <f>IF(E3848&lt;&gt;E3849,SUM($Q$4:Q3849)-SUM($R$3:R3848),0)</f>
        <v>0</v>
      </c>
      <c r="S3849" s="6">
        <f>IF(B3849&gt;0,SUM($R$4:R3849)-SUM($S$3:S3848),0)</f>
        <v>0</v>
      </c>
    </row>
    <row r="3850" spans="1:19">
      <c r="A3850">
        <f>IF(E3849&lt;&gt;E3850,COUNTIF($A$4:A3849,"&lt;&gt;0")+1,0)</f>
        <v>0</v>
      </c>
      <c r="B3850">
        <f>IF(A3850&lt;&gt;0,IF(MOD(A3850,3)=0,COUNTIF($B$4:B3849,"&lt;&gt;0")+1,0),0)</f>
        <v>0</v>
      </c>
      <c r="C3850" s="9">
        <f>'Dash Board'!$C$12+COUNT('Daily reducing balance'!$F$4:F3849)</f>
        <v>45576</v>
      </c>
      <c r="D3850">
        <f t="shared" si="420"/>
        <v>2024</v>
      </c>
      <c r="E3850">
        <f t="shared" si="421"/>
        <v>10</v>
      </c>
      <c r="F3850">
        <f>DAY('Dash Board'!$C$12+COUNT('Daily reducing balance'!$F$4:F3849))</f>
        <v>11</v>
      </c>
      <c r="G3850" s="8">
        <f t="shared" si="422"/>
        <v>141761.59745091209</v>
      </c>
      <c r="H3850" s="6">
        <f>G3850*'Dash Board'!$C$11/365</f>
        <v>40.780733513276083</v>
      </c>
      <c r="I3850" s="6">
        <f>H3850*'Dash Board'!$C$18/'Dash Board'!$C$11</f>
        <v>19.419396911083851</v>
      </c>
      <c r="J3850" s="6">
        <f>(G3850&gt;1)*PMT('Dash Board'!$C$11/365,$U$4,-'Dash Board'!$C$19)</f>
        <v>108.80376961660664</v>
      </c>
      <c r="K3850" s="6">
        <f t="shared" si="424"/>
        <v>0</v>
      </c>
      <c r="L3850" s="8">
        <f t="shared" si="425"/>
        <v>141693.57441480874</v>
      </c>
      <c r="N3850" s="8">
        <f t="shared" si="423"/>
        <v>89.384372705522793</v>
      </c>
      <c r="O3850" s="8">
        <f>IF(E3849&lt;&gt;E3850,SUM($N$4:N3850)-SUM($O$3:O3849),0)</f>
        <v>0</v>
      </c>
      <c r="P3850" s="6">
        <f>IF(B3850&gt;0,SUM($O$4:O3850)-SUM($P$3:P3849),0)</f>
        <v>0</v>
      </c>
      <c r="Q3850" s="6">
        <f t="shared" si="426"/>
        <v>19.419396911083851</v>
      </c>
      <c r="R3850" s="8">
        <f>IF(E3849&lt;&gt;E3850,SUM($Q$4:Q3850)-SUM($R$3:R3849),0)</f>
        <v>0</v>
      </c>
      <c r="S3850" s="6">
        <f>IF(B3850&gt;0,SUM($R$4:R3850)-SUM($S$3:S3849),0)</f>
        <v>0</v>
      </c>
    </row>
    <row r="3851" spans="1:19">
      <c r="A3851">
        <f>IF(E3850&lt;&gt;E3851,COUNTIF($A$4:A3850,"&lt;&gt;0")+1,0)</f>
        <v>0</v>
      </c>
      <c r="B3851">
        <f>IF(A3851&lt;&gt;0,IF(MOD(A3851,3)=0,COUNTIF($B$4:B3850,"&lt;&gt;0")+1,0),0)</f>
        <v>0</v>
      </c>
      <c r="C3851" s="9">
        <f>'Dash Board'!$C$12+COUNT('Daily reducing balance'!$F$4:F3850)</f>
        <v>45577</v>
      </c>
      <c r="D3851">
        <f t="shared" si="420"/>
        <v>2024</v>
      </c>
      <c r="E3851">
        <f t="shared" si="421"/>
        <v>10</v>
      </c>
      <c r="F3851">
        <f>DAY('Dash Board'!$C$12+COUNT('Daily reducing balance'!$F$4:F3850))</f>
        <v>12</v>
      </c>
      <c r="G3851" s="8">
        <f t="shared" si="422"/>
        <v>141693.57441480874</v>
      </c>
      <c r="H3851" s="6">
        <f>G3851*'Dash Board'!$C$11/365</f>
        <v>40.761165242616208</v>
      </c>
      <c r="I3851" s="6">
        <f>H3851*'Dash Board'!$C$18/'Dash Board'!$C$11</f>
        <v>19.410078686960098</v>
      </c>
      <c r="J3851" s="6">
        <f>(G3851&gt;1)*PMT('Dash Board'!$C$11/365,$U$4,-'Dash Board'!$C$19)</f>
        <v>108.80376961660664</v>
      </c>
      <c r="K3851" s="6">
        <f t="shared" si="424"/>
        <v>0</v>
      </c>
      <c r="L3851" s="8">
        <f t="shared" si="425"/>
        <v>141625.53181043474</v>
      </c>
      <c r="N3851" s="8">
        <f t="shared" si="423"/>
        <v>89.393690929646539</v>
      </c>
      <c r="O3851" s="8">
        <f>IF(E3850&lt;&gt;E3851,SUM($N$4:N3851)-SUM($O$3:O3850),0)</f>
        <v>0</v>
      </c>
      <c r="P3851" s="6">
        <f>IF(B3851&gt;0,SUM($O$4:O3851)-SUM($P$3:P3850),0)</f>
        <v>0</v>
      </c>
      <c r="Q3851" s="6">
        <f t="shared" si="426"/>
        <v>19.410078686960098</v>
      </c>
      <c r="R3851" s="8">
        <f>IF(E3850&lt;&gt;E3851,SUM($Q$4:Q3851)-SUM($R$3:R3850),0)</f>
        <v>0</v>
      </c>
      <c r="S3851" s="6">
        <f>IF(B3851&gt;0,SUM($R$4:R3851)-SUM($S$3:S3850),0)</f>
        <v>0</v>
      </c>
    </row>
    <row r="3852" spans="1:19">
      <c r="A3852">
        <f>IF(E3851&lt;&gt;E3852,COUNTIF($A$4:A3851,"&lt;&gt;0")+1,0)</f>
        <v>0</v>
      </c>
      <c r="B3852">
        <f>IF(A3852&lt;&gt;0,IF(MOD(A3852,3)=0,COUNTIF($B$4:B3851,"&lt;&gt;0")+1,0),0)</f>
        <v>0</v>
      </c>
      <c r="C3852" s="9">
        <f>'Dash Board'!$C$12+COUNT('Daily reducing balance'!$F$4:F3851)</f>
        <v>45578</v>
      </c>
      <c r="D3852">
        <f t="shared" si="420"/>
        <v>2024</v>
      </c>
      <c r="E3852">
        <f t="shared" si="421"/>
        <v>10</v>
      </c>
      <c r="F3852">
        <f>DAY('Dash Board'!$C$12+COUNT('Daily reducing balance'!$F$4:F3851))</f>
        <v>13</v>
      </c>
      <c r="G3852" s="8">
        <f t="shared" si="422"/>
        <v>141625.53181043474</v>
      </c>
      <c r="H3852" s="6">
        <f>G3852*'Dash Board'!$C$11/365</f>
        <v>40.741591342727801</v>
      </c>
      <c r="I3852" s="6">
        <f>H3852*'Dash Board'!$C$18/'Dash Board'!$C$11</f>
        <v>19.400757782251336</v>
      </c>
      <c r="J3852" s="6">
        <f>(G3852&gt;1)*PMT('Dash Board'!$C$11/365,$U$4,-'Dash Board'!$C$19)</f>
        <v>108.80376961660664</v>
      </c>
      <c r="K3852" s="6">
        <f t="shared" si="424"/>
        <v>0</v>
      </c>
      <c r="L3852" s="8">
        <f t="shared" si="425"/>
        <v>141557.46963216085</v>
      </c>
      <c r="N3852" s="8">
        <f t="shared" si="423"/>
        <v>89.403011834355311</v>
      </c>
      <c r="O3852" s="8">
        <f>IF(E3851&lt;&gt;E3852,SUM($N$4:N3852)-SUM($O$3:O3851),0)</f>
        <v>0</v>
      </c>
      <c r="P3852" s="6">
        <f>IF(B3852&gt;0,SUM($O$4:O3852)-SUM($P$3:P3851),0)</f>
        <v>0</v>
      </c>
      <c r="Q3852" s="6">
        <f t="shared" si="426"/>
        <v>19.400757782251336</v>
      </c>
      <c r="R3852" s="8">
        <f>IF(E3851&lt;&gt;E3852,SUM($Q$4:Q3852)-SUM($R$3:R3851),0)</f>
        <v>0</v>
      </c>
      <c r="S3852" s="6">
        <f>IF(B3852&gt;0,SUM($R$4:R3852)-SUM($S$3:S3851),0)</f>
        <v>0</v>
      </c>
    </row>
    <row r="3853" spans="1:19">
      <c r="A3853">
        <f>IF(E3852&lt;&gt;E3853,COUNTIF($A$4:A3852,"&lt;&gt;0")+1,0)</f>
        <v>0</v>
      </c>
      <c r="B3853">
        <f>IF(A3853&lt;&gt;0,IF(MOD(A3853,3)=0,COUNTIF($B$4:B3852,"&lt;&gt;0")+1,0),0)</f>
        <v>0</v>
      </c>
      <c r="C3853" s="9">
        <f>'Dash Board'!$C$12+COUNT('Daily reducing balance'!$F$4:F3852)</f>
        <v>45579</v>
      </c>
      <c r="D3853">
        <f t="shared" si="420"/>
        <v>2024</v>
      </c>
      <c r="E3853">
        <f t="shared" si="421"/>
        <v>10</v>
      </c>
      <c r="F3853">
        <f>DAY('Dash Board'!$C$12+COUNT('Daily reducing balance'!$F$4:F3852))</f>
        <v>14</v>
      </c>
      <c r="G3853" s="8">
        <f t="shared" si="422"/>
        <v>141557.46963216085</v>
      </c>
      <c r="H3853" s="6">
        <f>G3853*'Dash Board'!$C$11/365</f>
        <v>40.722011811991479</v>
      </c>
      <c r="I3853" s="6">
        <f>H3853*'Dash Board'!$C$18/'Dash Board'!$C$11</f>
        <v>19.39143419618642</v>
      </c>
      <c r="J3853" s="6">
        <f>(G3853&gt;1)*PMT('Dash Board'!$C$11/365,$U$4,-'Dash Board'!$C$19)</f>
        <v>108.80376961660664</v>
      </c>
      <c r="K3853" s="6">
        <f t="shared" si="424"/>
        <v>0</v>
      </c>
      <c r="L3853" s="8">
        <f t="shared" si="425"/>
        <v>141489.38787435624</v>
      </c>
      <c r="N3853" s="8">
        <f t="shared" si="423"/>
        <v>89.41233542042022</v>
      </c>
      <c r="O3853" s="8">
        <f>IF(E3852&lt;&gt;E3853,SUM($N$4:N3853)-SUM($O$3:O3852),0)</f>
        <v>0</v>
      </c>
      <c r="P3853" s="6">
        <f>IF(B3853&gt;0,SUM($O$4:O3853)-SUM($P$3:P3852),0)</f>
        <v>0</v>
      </c>
      <c r="Q3853" s="6">
        <f t="shared" si="426"/>
        <v>19.39143419618642</v>
      </c>
      <c r="R3853" s="8">
        <f>IF(E3852&lt;&gt;E3853,SUM($Q$4:Q3853)-SUM($R$3:R3852),0)</f>
        <v>0</v>
      </c>
      <c r="S3853" s="6">
        <f>IF(B3853&gt;0,SUM($R$4:R3853)-SUM($S$3:S3852),0)</f>
        <v>0</v>
      </c>
    </row>
    <row r="3854" spans="1:19">
      <c r="A3854">
        <f>IF(E3853&lt;&gt;E3854,COUNTIF($A$4:A3853,"&lt;&gt;0")+1,0)</f>
        <v>0</v>
      </c>
      <c r="B3854">
        <f>IF(A3854&lt;&gt;0,IF(MOD(A3854,3)=0,COUNTIF($B$4:B3853,"&lt;&gt;0")+1,0),0)</f>
        <v>0</v>
      </c>
      <c r="C3854" s="9">
        <f>'Dash Board'!$C$12+COUNT('Daily reducing balance'!$F$4:F3853)</f>
        <v>45580</v>
      </c>
      <c r="D3854">
        <f t="shared" si="420"/>
        <v>2024</v>
      </c>
      <c r="E3854">
        <f t="shared" si="421"/>
        <v>10</v>
      </c>
      <c r="F3854">
        <f>DAY('Dash Board'!$C$12+COUNT('Daily reducing balance'!$F$4:F3853))</f>
        <v>15</v>
      </c>
      <c r="G3854" s="8">
        <f t="shared" si="422"/>
        <v>141489.38787435624</v>
      </c>
      <c r="H3854" s="6">
        <f>G3854*'Dash Board'!$C$11/365</f>
        <v>40.702426648787409</v>
      </c>
      <c r="I3854" s="6">
        <f>H3854*'Dash Board'!$C$18/'Dash Board'!$C$11</f>
        <v>19.382107927994007</v>
      </c>
      <c r="J3854" s="6">
        <f>(G3854&gt;1)*PMT('Dash Board'!$C$11/365,$U$4,-'Dash Board'!$C$19)</f>
        <v>108.80376961660664</v>
      </c>
      <c r="K3854" s="6">
        <f t="shared" si="424"/>
        <v>0</v>
      </c>
      <c r="L3854" s="8">
        <f t="shared" si="425"/>
        <v>141421.28653138841</v>
      </c>
      <c r="N3854" s="8">
        <f t="shared" si="423"/>
        <v>89.42166168861263</v>
      </c>
      <c r="O3854" s="8">
        <f>IF(E3853&lt;&gt;E3854,SUM($N$4:N3854)-SUM($O$3:O3853),0)</f>
        <v>0</v>
      </c>
      <c r="P3854" s="6">
        <f>IF(B3854&gt;0,SUM($O$4:O3854)-SUM($P$3:P3853),0)</f>
        <v>0</v>
      </c>
      <c r="Q3854" s="6">
        <f t="shared" si="426"/>
        <v>19.382107927994007</v>
      </c>
      <c r="R3854" s="8">
        <f>IF(E3853&lt;&gt;E3854,SUM($Q$4:Q3854)-SUM($R$3:R3853),0)</f>
        <v>0</v>
      </c>
      <c r="S3854" s="6">
        <f>IF(B3854&gt;0,SUM($R$4:R3854)-SUM($S$3:S3853),0)</f>
        <v>0</v>
      </c>
    </row>
    <row r="3855" spans="1:19">
      <c r="A3855">
        <f>IF(E3854&lt;&gt;E3855,COUNTIF($A$4:A3854,"&lt;&gt;0")+1,0)</f>
        <v>0</v>
      </c>
      <c r="B3855">
        <f>IF(A3855&lt;&gt;0,IF(MOD(A3855,3)=0,COUNTIF($B$4:B3854,"&lt;&gt;0")+1,0),0)</f>
        <v>0</v>
      </c>
      <c r="C3855" s="9">
        <f>'Dash Board'!$C$12+COUNT('Daily reducing balance'!$F$4:F3854)</f>
        <v>45581</v>
      </c>
      <c r="D3855">
        <f t="shared" si="420"/>
        <v>2024</v>
      </c>
      <c r="E3855">
        <f t="shared" si="421"/>
        <v>10</v>
      </c>
      <c r="F3855">
        <f>DAY('Dash Board'!$C$12+COUNT('Daily reducing balance'!$F$4:F3854))</f>
        <v>16</v>
      </c>
      <c r="G3855" s="8">
        <f t="shared" si="422"/>
        <v>141421.28653138841</v>
      </c>
      <c r="H3855" s="6">
        <f>G3855*'Dash Board'!$C$11/365</f>
        <v>40.682835851495298</v>
      </c>
      <c r="I3855" s="6">
        <f>H3855*'Dash Board'!$C$18/'Dash Board'!$C$11</f>
        <v>19.372778976902524</v>
      </c>
      <c r="J3855" s="6">
        <f>(G3855&gt;1)*PMT('Dash Board'!$C$11/365,$U$4,-'Dash Board'!$C$19)</f>
        <v>108.80376961660664</v>
      </c>
      <c r="K3855" s="6">
        <f t="shared" si="424"/>
        <v>0</v>
      </c>
      <c r="L3855" s="8">
        <f t="shared" si="425"/>
        <v>141353.1655976233</v>
      </c>
      <c r="N3855" s="8">
        <f t="shared" si="423"/>
        <v>89.43099063970412</v>
      </c>
      <c r="O3855" s="8">
        <f>IF(E3854&lt;&gt;E3855,SUM($N$4:N3855)-SUM($O$3:O3854),0)</f>
        <v>0</v>
      </c>
      <c r="P3855" s="6">
        <f>IF(B3855&gt;0,SUM($O$4:O3855)-SUM($P$3:P3854),0)</f>
        <v>0</v>
      </c>
      <c r="Q3855" s="6">
        <f t="shared" si="426"/>
        <v>19.372778976902524</v>
      </c>
      <c r="R3855" s="8">
        <f>IF(E3854&lt;&gt;E3855,SUM($Q$4:Q3855)-SUM($R$3:R3854),0)</f>
        <v>0</v>
      </c>
      <c r="S3855" s="6">
        <f>IF(B3855&gt;0,SUM($R$4:R3855)-SUM($S$3:S3854),0)</f>
        <v>0</v>
      </c>
    </row>
    <row r="3856" spans="1:19">
      <c r="A3856">
        <f>IF(E3855&lt;&gt;E3856,COUNTIF($A$4:A3855,"&lt;&gt;0")+1,0)</f>
        <v>0</v>
      </c>
      <c r="B3856">
        <f>IF(A3856&lt;&gt;0,IF(MOD(A3856,3)=0,COUNTIF($B$4:B3855,"&lt;&gt;0")+1,0),0)</f>
        <v>0</v>
      </c>
      <c r="C3856" s="9">
        <f>'Dash Board'!$C$12+COUNT('Daily reducing balance'!$F$4:F3855)</f>
        <v>45582</v>
      </c>
      <c r="D3856">
        <f t="shared" si="420"/>
        <v>2024</v>
      </c>
      <c r="E3856">
        <f t="shared" si="421"/>
        <v>10</v>
      </c>
      <c r="F3856">
        <f>DAY('Dash Board'!$C$12+COUNT('Daily reducing balance'!$F$4:F3855))</f>
        <v>17</v>
      </c>
      <c r="G3856" s="8">
        <f t="shared" si="422"/>
        <v>141353.1655976233</v>
      </c>
      <c r="H3856" s="6">
        <f>G3856*'Dash Board'!$C$11/365</f>
        <v>40.663239418494371</v>
      </c>
      <c r="I3856" s="6">
        <f>H3856*'Dash Board'!$C$18/'Dash Board'!$C$11</f>
        <v>19.363447342140176</v>
      </c>
      <c r="J3856" s="6">
        <f>(G3856&gt;1)*PMT('Dash Board'!$C$11/365,$U$4,-'Dash Board'!$C$19)</f>
        <v>108.80376961660664</v>
      </c>
      <c r="K3856" s="6">
        <f t="shared" si="424"/>
        <v>0</v>
      </c>
      <c r="L3856" s="8">
        <f t="shared" si="425"/>
        <v>141285.02506742519</v>
      </c>
      <c r="N3856" s="8">
        <f t="shared" si="423"/>
        <v>89.440322274466467</v>
      </c>
      <c r="O3856" s="8">
        <f>IF(E3855&lt;&gt;E3856,SUM($N$4:N3856)-SUM($O$3:O3855),0)</f>
        <v>0</v>
      </c>
      <c r="P3856" s="6">
        <f>IF(B3856&gt;0,SUM($O$4:O3856)-SUM($P$3:P3855),0)</f>
        <v>0</v>
      </c>
      <c r="Q3856" s="6">
        <f t="shared" si="426"/>
        <v>19.363447342140176</v>
      </c>
      <c r="R3856" s="8">
        <f>IF(E3855&lt;&gt;E3856,SUM($Q$4:Q3856)-SUM($R$3:R3855),0)</f>
        <v>0</v>
      </c>
      <c r="S3856" s="6">
        <f>IF(B3856&gt;0,SUM($R$4:R3856)-SUM($S$3:S3855),0)</f>
        <v>0</v>
      </c>
    </row>
    <row r="3857" spans="1:19">
      <c r="A3857">
        <f>IF(E3856&lt;&gt;E3857,COUNTIF($A$4:A3856,"&lt;&gt;0")+1,0)</f>
        <v>0</v>
      </c>
      <c r="B3857">
        <f>IF(A3857&lt;&gt;0,IF(MOD(A3857,3)=0,COUNTIF($B$4:B3856,"&lt;&gt;0")+1,0),0)</f>
        <v>0</v>
      </c>
      <c r="C3857" s="9">
        <f>'Dash Board'!$C$12+COUNT('Daily reducing balance'!$F$4:F3856)</f>
        <v>45583</v>
      </c>
      <c r="D3857">
        <f t="shared" si="420"/>
        <v>2024</v>
      </c>
      <c r="E3857">
        <f t="shared" si="421"/>
        <v>10</v>
      </c>
      <c r="F3857">
        <f>DAY('Dash Board'!$C$12+COUNT('Daily reducing balance'!$F$4:F3856))</f>
        <v>18</v>
      </c>
      <c r="G3857" s="8">
        <f t="shared" si="422"/>
        <v>141285.02506742519</v>
      </c>
      <c r="H3857" s="6">
        <f>G3857*'Dash Board'!$C$11/365</f>
        <v>40.643637348163409</v>
      </c>
      <c r="I3857" s="6">
        <f>H3857*'Dash Board'!$C$18/'Dash Board'!$C$11</f>
        <v>19.35411302293496</v>
      </c>
      <c r="J3857" s="6">
        <f>(G3857&gt;1)*PMT('Dash Board'!$C$11/365,$U$4,-'Dash Board'!$C$19)</f>
        <v>108.80376961660664</v>
      </c>
      <c r="K3857" s="6">
        <f t="shared" si="424"/>
        <v>0</v>
      </c>
      <c r="L3857" s="8">
        <f t="shared" si="425"/>
        <v>141216.86493515674</v>
      </c>
      <c r="N3857" s="8">
        <f t="shared" si="423"/>
        <v>89.449656593671676</v>
      </c>
      <c r="O3857" s="8">
        <f>IF(E3856&lt;&gt;E3857,SUM($N$4:N3857)-SUM($O$3:O3856),0)</f>
        <v>0</v>
      </c>
      <c r="P3857" s="6">
        <f>IF(B3857&gt;0,SUM($O$4:O3857)-SUM($P$3:P3856),0)</f>
        <v>0</v>
      </c>
      <c r="Q3857" s="6">
        <f t="shared" si="426"/>
        <v>19.35411302293496</v>
      </c>
      <c r="R3857" s="8">
        <f>IF(E3856&lt;&gt;E3857,SUM($Q$4:Q3857)-SUM($R$3:R3856),0)</f>
        <v>0</v>
      </c>
      <c r="S3857" s="6">
        <f>IF(B3857&gt;0,SUM($R$4:R3857)-SUM($S$3:S3856),0)</f>
        <v>0</v>
      </c>
    </row>
    <row r="3858" spans="1:19">
      <c r="A3858">
        <f>IF(E3857&lt;&gt;E3858,COUNTIF($A$4:A3857,"&lt;&gt;0")+1,0)</f>
        <v>0</v>
      </c>
      <c r="B3858">
        <f>IF(A3858&lt;&gt;0,IF(MOD(A3858,3)=0,COUNTIF($B$4:B3857,"&lt;&gt;0")+1,0),0)</f>
        <v>0</v>
      </c>
      <c r="C3858" s="9">
        <f>'Dash Board'!$C$12+COUNT('Daily reducing balance'!$F$4:F3857)</f>
        <v>45584</v>
      </c>
      <c r="D3858">
        <f t="shared" si="420"/>
        <v>2024</v>
      </c>
      <c r="E3858">
        <f t="shared" si="421"/>
        <v>10</v>
      </c>
      <c r="F3858">
        <f>DAY('Dash Board'!$C$12+COUNT('Daily reducing balance'!$F$4:F3857))</f>
        <v>19</v>
      </c>
      <c r="G3858" s="8">
        <f t="shared" si="422"/>
        <v>141216.86493515674</v>
      </c>
      <c r="H3858" s="6">
        <f>G3858*'Dash Board'!$C$11/365</f>
        <v>40.624029638880707</v>
      </c>
      <c r="I3858" s="6">
        <f>H3858*'Dash Board'!$C$18/'Dash Board'!$C$11</f>
        <v>19.344776018514626</v>
      </c>
      <c r="J3858" s="6">
        <f>(G3858&gt;1)*PMT('Dash Board'!$C$11/365,$U$4,-'Dash Board'!$C$19)</f>
        <v>108.80376961660664</v>
      </c>
      <c r="K3858" s="6">
        <f t="shared" si="424"/>
        <v>0</v>
      </c>
      <c r="L3858" s="8">
        <f t="shared" si="425"/>
        <v>141148.68519517902</v>
      </c>
      <c r="N3858" s="8">
        <f t="shared" si="423"/>
        <v>89.458993598092022</v>
      </c>
      <c r="O3858" s="8">
        <f>IF(E3857&lt;&gt;E3858,SUM($N$4:N3858)-SUM($O$3:O3857),0)</f>
        <v>0</v>
      </c>
      <c r="P3858" s="6">
        <f>IF(B3858&gt;0,SUM($O$4:O3858)-SUM($P$3:P3857),0)</f>
        <v>0</v>
      </c>
      <c r="Q3858" s="6">
        <f t="shared" si="426"/>
        <v>19.344776018514626</v>
      </c>
      <c r="R3858" s="8">
        <f>IF(E3857&lt;&gt;E3858,SUM($Q$4:Q3858)-SUM($R$3:R3857),0)</f>
        <v>0</v>
      </c>
      <c r="S3858" s="6">
        <f>IF(B3858&gt;0,SUM($R$4:R3858)-SUM($S$3:S3857),0)</f>
        <v>0</v>
      </c>
    </row>
    <row r="3859" spans="1:19">
      <c r="A3859">
        <f>IF(E3858&lt;&gt;E3859,COUNTIF($A$4:A3858,"&lt;&gt;0")+1,0)</f>
        <v>0</v>
      </c>
      <c r="B3859">
        <f>IF(A3859&lt;&gt;0,IF(MOD(A3859,3)=0,COUNTIF($B$4:B3858,"&lt;&gt;0")+1,0),0)</f>
        <v>0</v>
      </c>
      <c r="C3859" s="9">
        <f>'Dash Board'!$C$12+COUNT('Daily reducing balance'!$F$4:F3858)</f>
        <v>45585</v>
      </c>
      <c r="D3859">
        <f t="shared" si="420"/>
        <v>2024</v>
      </c>
      <c r="E3859">
        <f t="shared" si="421"/>
        <v>10</v>
      </c>
      <c r="F3859">
        <f>DAY('Dash Board'!$C$12+COUNT('Daily reducing balance'!$F$4:F3858))</f>
        <v>20</v>
      </c>
      <c r="G3859" s="8">
        <f t="shared" si="422"/>
        <v>141148.68519517902</v>
      </c>
      <c r="H3859" s="6">
        <f>G3859*'Dash Board'!$C$11/365</f>
        <v>40.604416289024101</v>
      </c>
      <c r="I3859" s="6">
        <f>H3859*'Dash Board'!$C$18/'Dash Board'!$C$11</f>
        <v>19.335436328106717</v>
      </c>
      <c r="J3859" s="6">
        <f>(G3859&gt;1)*PMT('Dash Board'!$C$11/365,$U$4,-'Dash Board'!$C$19)</f>
        <v>108.80376961660664</v>
      </c>
      <c r="K3859" s="6">
        <f t="shared" si="424"/>
        <v>0</v>
      </c>
      <c r="L3859" s="8">
        <f t="shared" si="425"/>
        <v>141080.48584185142</v>
      </c>
      <c r="N3859" s="8">
        <f t="shared" si="423"/>
        <v>89.468333288499934</v>
      </c>
      <c r="O3859" s="8">
        <f>IF(E3858&lt;&gt;E3859,SUM($N$4:N3859)-SUM($O$3:O3858),0)</f>
        <v>0</v>
      </c>
      <c r="P3859" s="6">
        <f>IF(B3859&gt;0,SUM($O$4:O3859)-SUM($P$3:P3858),0)</f>
        <v>0</v>
      </c>
      <c r="Q3859" s="6">
        <f t="shared" si="426"/>
        <v>19.335436328106717</v>
      </c>
      <c r="R3859" s="8">
        <f>IF(E3858&lt;&gt;E3859,SUM($Q$4:Q3859)-SUM($R$3:R3858),0)</f>
        <v>0</v>
      </c>
      <c r="S3859" s="6">
        <f>IF(B3859&gt;0,SUM($R$4:R3859)-SUM($S$3:S3858),0)</f>
        <v>0</v>
      </c>
    </row>
    <row r="3860" spans="1:19">
      <c r="A3860">
        <f>IF(E3859&lt;&gt;E3860,COUNTIF($A$4:A3859,"&lt;&gt;0")+1,0)</f>
        <v>0</v>
      </c>
      <c r="B3860">
        <f>IF(A3860&lt;&gt;0,IF(MOD(A3860,3)=0,COUNTIF($B$4:B3859,"&lt;&gt;0")+1,0),0)</f>
        <v>0</v>
      </c>
      <c r="C3860" s="9">
        <f>'Dash Board'!$C$12+COUNT('Daily reducing balance'!$F$4:F3859)</f>
        <v>45586</v>
      </c>
      <c r="D3860">
        <f t="shared" si="420"/>
        <v>2024</v>
      </c>
      <c r="E3860">
        <f t="shared" si="421"/>
        <v>10</v>
      </c>
      <c r="F3860">
        <f>DAY('Dash Board'!$C$12+COUNT('Daily reducing balance'!$F$4:F3859))</f>
        <v>21</v>
      </c>
      <c r="G3860" s="8">
        <f t="shared" si="422"/>
        <v>141080.48584185142</v>
      </c>
      <c r="H3860" s="6">
        <f>G3860*'Dash Board'!$C$11/365</f>
        <v>40.584797296970955</v>
      </c>
      <c r="I3860" s="6">
        <f>H3860*'Dash Board'!$C$18/'Dash Board'!$C$11</f>
        <v>19.326093950938553</v>
      </c>
      <c r="J3860" s="6">
        <f>(G3860&gt;1)*PMT('Dash Board'!$C$11/365,$U$4,-'Dash Board'!$C$19)</f>
        <v>108.80376961660664</v>
      </c>
      <c r="K3860" s="6">
        <f t="shared" si="424"/>
        <v>0</v>
      </c>
      <c r="L3860" s="8">
        <f t="shared" si="425"/>
        <v>141012.26686953177</v>
      </c>
      <c r="N3860" s="8">
        <f t="shared" si="423"/>
        <v>89.477675665668087</v>
      </c>
      <c r="O3860" s="8">
        <f>IF(E3859&lt;&gt;E3860,SUM($N$4:N3860)-SUM($O$3:O3859),0)</f>
        <v>0</v>
      </c>
      <c r="P3860" s="6">
        <f>IF(B3860&gt;0,SUM($O$4:O3860)-SUM($P$3:P3859),0)</f>
        <v>0</v>
      </c>
      <c r="Q3860" s="6">
        <f t="shared" si="426"/>
        <v>19.326093950938553</v>
      </c>
      <c r="R3860" s="8">
        <f>IF(E3859&lt;&gt;E3860,SUM($Q$4:Q3860)-SUM($R$3:R3859),0)</f>
        <v>0</v>
      </c>
      <c r="S3860" s="6">
        <f>IF(B3860&gt;0,SUM($R$4:R3860)-SUM($S$3:S3859),0)</f>
        <v>0</v>
      </c>
    </row>
    <row r="3861" spans="1:19">
      <c r="A3861">
        <f>IF(E3860&lt;&gt;E3861,COUNTIF($A$4:A3860,"&lt;&gt;0")+1,0)</f>
        <v>0</v>
      </c>
      <c r="B3861">
        <f>IF(A3861&lt;&gt;0,IF(MOD(A3861,3)=0,COUNTIF($B$4:B3860,"&lt;&gt;0")+1,0),0)</f>
        <v>0</v>
      </c>
      <c r="C3861" s="9">
        <f>'Dash Board'!$C$12+COUNT('Daily reducing balance'!$F$4:F3860)</f>
        <v>45587</v>
      </c>
      <c r="D3861">
        <f t="shared" si="420"/>
        <v>2024</v>
      </c>
      <c r="E3861">
        <f t="shared" si="421"/>
        <v>10</v>
      </c>
      <c r="F3861">
        <f>DAY('Dash Board'!$C$12+COUNT('Daily reducing balance'!$F$4:F3860))</f>
        <v>22</v>
      </c>
      <c r="G3861" s="8">
        <f t="shared" si="422"/>
        <v>141012.26686953177</v>
      </c>
      <c r="H3861" s="6">
        <f>G3861*'Dash Board'!$C$11/365</f>
        <v>40.565172661098181</v>
      </c>
      <c r="I3861" s="6">
        <f>H3861*'Dash Board'!$C$18/'Dash Board'!$C$11</f>
        <v>19.316748886237228</v>
      </c>
      <c r="J3861" s="6">
        <f>(G3861&gt;1)*PMT('Dash Board'!$C$11/365,$U$4,-'Dash Board'!$C$19)</f>
        <v>108.80376961660664</v>
      </c>
      <c r="K3861" s="6">
        <f t="shared" si="424"/>
        <v>0</v>
      </c>
      <c r="L3861" s="8">
        <f t="shared" si="425"/>
        <v>140944.02827257625</v>
      </c>
      <c r="N3861" s="8">
        <f t="shared" si="423"/>
        <v>89.487020730369409</v>
      </c>
      <c r="O3861" s="8">
        <f>IF(E3860&lt;&gt;E3861,SUM($N$4:N3861)-SUM($O$3:O3860),0)</f>
        <v>0</v>
      </c>
      <c r="P3861" s="6">
        <f>IF(B3861&gt;0,SUM($O$4:O3861)-SUM($P$3:P3860),0)</f>
        <v>0</v>
      </c>
      <c r="Q3861" s="6">
        <f t="shared" si="426"/>
        <v>19.316748886237228</v>
      </c>
      <c r="R3861" s="8">
        <f>IF(E3860&lt;&gt;E3861,SUM($Q$4:Q3861)-SUM($R$3:R3860),0)</f>
        <v>0</v>
      </c>
      <c r="S3861" s="6">
        <f>IF(B3861&gt;0,SUM($R$4:R3861)-SUM($S$3:S3860),0)</f>
        <v>0</v>
      </c>
    </row>
    <row r="3862" spans="1:19">
      <c r="A3862">
        <f>IF(E3861&lt;&gt;E3862,COUNTIF($A$4:A3861,"&lt;&gt;0")+1,0)</f>
        <v>0</v>
      </c>
      <c r="B3862">
        <f>IF(A3862&lt;&gt;0,IF(MOD(A3862,3)=0,COUNTIF($B$4:B3861,"&lt;&gt;0")+1,0),0)</f>
        <v>0</v>
      </c>
      <c r="C3862" s="9">
        <f>'Dash Board'!$C$12+COUNT('Daily reducing balance'!$F$4:F3861)</f>
        <v>45588</v>
      </c>
      <c r="D3862">
        <f t="shared" si="420"/>
        <v>2024</v>
      </c>
      <c r="E3862">
        <f t="shared" si="421"/>
        <v>10</v>
      </c>
      <c r="F3862">
        <f>DAY('Dash Board'!$C$12+COUNT('Daily reducing balance'!$F$4:F3861))</f>
        <v>23</v>
      </c>
      <c r="G3862" s="8">
        <f t="shared" si="422"/>
        <v>140944.02827257625</v>
      </c>
      <c r="H3862" s="6">
        <f>G3862*'Dash Board'!$C$11/365</f>
        <v>40.545542379782205</v>
      </c>
      <c r="I3862" s="6">
        <f>H3862*'Dash Board'!$C$18/'Dash Board'!$C$11</f>
        <v>19.307401133229622</v>
      </c>
      <c r="J3862" s="6">
        <f>(G3862&gt;1)*PMT('Dash Board'!$C$11/365,$U$4,-'Dash Board'!$C$19)</f>
        <v>108.80376961660664</v>
      </c>
      <c r="K3862" s="6">
        <f t="shared" si="424"/>
        <v>0</v>
      </c>
      <c r="L3862" s="8">
        <f t="shared" si="425"/>
        <v>140875.77004533942</v>
      </c>
      <c r="N3862" s="8">
        <f t="shared" si="423"/>
        <v>89.496368483377026</v>
      </c>
      <c r="O3862" s="8">
        <f>IF(E3861&lt;&gt;E3862,SUM($N$4:N3862)-SUM($O$3:O3861),0)</f>
        <v>0</v>
      </c>
      <c r="P3862" s="6">
        <f>IF(B3862&gt;0,SUM($O$4:O3862)-SUM($P$3:P3861),0)</f>
        <v>0</v>
      </c>
      <c r="Q3862" s="6">
        <f t="shared" si="426"/>
        <v>19.307401133229622</v>
      </c>
      <c r="R3862" s="8">
        <f>IF(E3861&lt;&gt;E3862,SUM($Q$4:Q3862)-SUM($R$3:R3861),0)</f>
        <v>0</v>
      </c>
      <c r="S3862" s="6">
        <f>IF(B3862&gt;0,SUM($R$4:R3862)-SUM($S$3:S3861),0)</f>
        <v>0</v>
      </c>
    </row>
    <row r="3863" spans="1:19">
      <c r="A3863">
        <f>IF(E3862&lt;&gt;E3863,COUNTIF($A$4:A3862,"&lt;&gt;0")+1,0)</f>
        <v>0</v>
      </c>
      <c r="B3863">
        <f>IF(A3863&lt;&gt;0,IF(MOD(A3863,3)=0,COUNTIF($B$4:B3862,"&lt;&gt;0")+1,0),0)</f>
        <v>0</v>
      </c>
      <c r="C3863" s="9">
        <f>'Dash Board'!$C$12+COUNT('Daily reducing balance'!$F$4:F3862)</f>
        <v>45589</v>
      </c>
      <c r="D3863">
        <f t="shared" si="420"/>
        <v>2024</v>
      </c>
      <c r="E3863">
        <f t="shared" si="421"/>
        <v>10</v>
      </c>
      <c r="F3863">
        <f>DAY('Dash Board'!$C$12+COUNT('Daily reducing balance'!$F$4:F3862))</f>
        <v>24</v>
      </c>
      <c r="G3863" s="8">
        <f t="shared" si="422"/>
        <v>140875.77004533942</v>
      </c>
      <c r="H3863" s="6">
        <f>G3863*'Dash Board'!$C$11/365</f>
        <v>40.52590645139901</v>
      </c>
      <c r="I3863" s="6">
        <f>H3863*'Dash Board'!$C$18/'Dash Board'!$C$11</f>
        <v>19.298050691142386</v>
      </c>
      <c r="J3863" s="6">
        <f>(G3863&gt;1)*PMT('Dash Board'!$C$11/365,$U$4,-'Dash Board'!$C$19)</f>
        <v>108.80376961660664</v>
      </c>
      <c r="K3863" s="6">
        <f t="shared" si="424"/>
        <v>0</v>
      </c>
      <c r="L3863" s="8">
        <f t="shared" si="425"/>
        <v>140807.4921821742</v>
      </c>
      <c r="N3863" s="8">
        <f t="shared" si="423"/>
        <v>89.505718925464265</v>
      </c>
      <c r="O3863" s="8">
        <f>IF(E3862&lt;&gt;E3863,SUM($N$4:N3863)-SUM($O$3:O3862),0)</f>
        <v>0</v>
      </c>
      <c r="P3863" s="6">
        <f>IF(B3863&gt;0,SUM($O$4:O3863)-SUM($P$3:P3862),0)</f>
        <v>0</v>
      </c>
      <c r="Q3863" s="6">
        <f t="shared" si="426"/>
        <v>19.298050691142386</v>
      </c>
      <c r="R3863" s="8">
        <f>IF(E3862&lt;&gt;E3863,SUM($Q$4:Q3863)-SUM($R$3:R3862),0)</f>
        <v>0</v>
      </c>
      <c r="S3863" s="6">
        <f>IF(B3863&gt;0,SUM($R$4:R3863)-SUM($S$3:S3862),0)</f>
        <v>0</v>
      </c>
    </row>
    <row r="3864" spans="1:19">
      <c r="A3864">
        <f>IF(E3863&lt;&gt;E3864,COUNTIF($A$4:A3863,"&lt;&gt;0")+1,0)</f>
        <v>0</v>
      </c>
      <c r="B3864">
        <f>IF(A3864&lt;&gt;0,IF(MOD(A3864,3)=0,COUNTIF($B$4:B3863,"&lt;&gt;0")+1,0),0)</f>
        <v>0</v>
      </c>
      <c r="C3864" s="9">
        <f>'Dash Board'!$C$12+COUNT('Daily reducing balance'!$F$4:F3863)</f>
        <v>45590</v>
      </c>
      <c r="D3864">
        <f t="shared" si="420"/>
        <v>2024</v>
      </c>
      <c r="E3864">
        <f t="shared" si="421"/>
        <v>10</v>
      </c>
      <c r="F3864">
        <f>DAY('Dash Board'!$C$12+COUNT('Daily reducing balance'!$F$4:F3863))</f>
        <v>25</v>
      </c>
      <c r="G3864" s="8">
        <f t="shared" si="422"/>
        <v>140807.4921821742</v>
      </c>
      <c r="H3864" s="6">
        <f>G3864*'Dash Board'!$C$11/365</f>
        <v>40.506264874324081</v>
      </c>
      <c r="I3864" s="6">
        <f>H3864*'Dash Board'!$C$18/'Dash Board'!$C$11</f>
        <v>19.288697559201946</v>
      </c>
      <c r="J3864" s="6">
        <f>(G3864&gt;1)*PMT('Dash Board'!$C$11/365,$U$4,-'Dash Board'!$C$19)</f>
        <v>108.80376961660664</v>
      </c>
      <c r="K3864" s="6">
        <f t="shared" si="424"/>
        <v>0</v>
      </c>
      <c r="L3864" s="8">
        <f t="shared" si="425"/>
        <v>140739.19467743192</v>
      </c>
      <c r="N3864" s="8">
        <f t="shared" si="423"/>
        <v>89.515072057404694</v>
      </c>
      <c r="O3864" s="8">
        <f>IF(E3863&lt;&gt;E3864,SUM($N$4:N3864)-SUM($O$3:O3863),0)</f>
        <v>0</v>
      </c>
      <c r="P3864" s="6">
        <f>IF(B3864&gt;0,SUM($O$4:O3864)-SUM($P$3:P3863),0)</f>
        <v>0</v>
      </c>
      <c r="Q3864" s="6">
        <f t="shared" si="426"/>
        <v>19.288697559201946</v>
      </c>
      <c r="R3864" s="8">
        <f>IF(E3863&lt;&gt;E3864,SUM($Q$4:Q3864)-SUM($R$3:R3863),0)</f>
        <v>0</v>
      </c>
      <c r="S3864" s="6">
        <f>IF(B3864&gt;0,SUM($R$4:R3864)-SUM($S$3:S3863),0)</f>
        <v>0</v>
      </c>
    </row>
    <row r="3865" spans="1:19">
      <c r="A3865">
        <f>IF(E3864&lt;&gt;E3865,COUNTIF($A$4:A3864,"&lt;&gt;0")+1,0)</f>
        <v>0</v>
      </c>
      <c r="B3865">
        <f>IF(A3865&lt;&gt;0,IF(MOD(A3865,3)=0,COUNTIF($B$4:B3864,"&lt;&gt;0")+1,0),0)</f>
        <v>0</v>
      </c>
      <c r="C3865" s="9">
        <f>'Dash Board'!$C$12+COUNT('Daily reducing balance'!$F$4:F3864)</f>
        <v>45591</v>
      </c>
      <c r="D3865">
        <f t="shared" si="420"/>
        <v>2024</v>
      </c>
      <c r="E3865">
        <f t="shared" si="421"/>
        <v>10</v>
      </c>
      <c r="F3865">
        <f>DAY('Dash Board'!$C$12+COUNT('Daily reducing balance'!$F$4:F3864))</f>
        <v>26</v>
      </c>
      <c r="G3865" s="8">
        <f t="shared" si="422"/>
        <v>140739.19467743192</v>
      </c>
      <c r="H3865" s="6">
        <f>G3865*'Dash Board'!$C$11/365</f>
        <v>40.486617646932466</v>
      </c>
      <c r="I3865" s="6">
        <f>H3865*'Dash Board'!$C$18/'Dash Board'!$C$11</f>
        <v>19.279341736634507</v>
      </c>
      <c r="J3865" s="6">
        <f>(G3865&gt;1)*PMT('Dash Board'!$C$11/365,$U$4,-'Dash Board'!$C$19)</f>
        <v>108.80376961660664</v>
      </c>
      <c r="K3865" s="6">
        <f t="shared" si="424"/>
        <v>0</v>
      </c>
      <c r="L3865" s="8">
        <f t="shared" si="425"/>
        <v>140670.87752546225</v>
      </c>
      <c r="N3865" s="8">
        <f t="shared" si="423"/>
        <v>89.524427879972137</v>
      </c>
      <c r="O3865" s="8">
        <f>IF(E3864&lt;&gt;E3865,SUM($N$4:N3865)-SUM($O$3:O3864),0)</f>
        <v>0</v>
      </c>
      <c r="P3865" s="6">
        <f>IF(B3865&gt;0,SUM($O$4:O3865)-SUM($P$3:P3864),0)</f>
        <v>0</v>
      </c>
      <c r="Q3865" s="6">
        <f t="shared" si="426"/>
        <v>19.279341736634507</v>
      </c>
      <c r="R3865" s="8">
        <f>IF(E3864&lt;&gt;E3865,SUM($Q$4:Q3865)-SUM($R$3:R3864),0)</f>
        <v>0</v>
      </c>
      <c r="S3865" s="6">
        <f>IF(B3865&gt;0,SUM($R$4:R3865)-SUM($S$3:S3864),0)</f>
        <v>0</v>
      </c>
    </row>
    <row r="3866" spans="1:19">
      <c r="A3866">
        <f>IF(E3865&lt;&gt;E3866,COUNTIF($A$4:A3865,"&lt;&gt;0")+1,0)</f>
        <v>0</v>
      </c>
      <c r="B3866">
        <f>IF(A3866&lt;&gt;0,IF(MOD(A3866,3)=0,COUNTIF($B$4:B3865,"&lt;&gt;0")+1,0),0)</f>
        <v>0</v>
      </c>
      <c r="C3866" s="9">
        <f>'Dash Board'!$C$12+COUNT('Daily reducing balance'!$F$4:F3865)</f>
        <v>45592</v>
      </c>
      <c r="D3866">
        <f t="shared" si="420"/>
        <v>2024</v>
      </c>
      <c r="E3866">
        <f t="shared" si="421"/>
        <v>10</v>
      </c>
      <c r="F3866">
        <f>DAY('Dash Board'!$C$12+COUNT('Daily reducing balance'!$F$4:F3865))</f>
        <v>27</v>
      </c>
      <c r="G3866" s="8">
        <f t="shared" si="422"/>
        <v>140670.87752546225</v>
      </c>
      <c r="H3866" s="6">
        <f>G3866*'Dash Board'!$C$11/365</f>
        <v>40.466964767598725</v>
      </c>
      <c r="I3866" s="6">
        <f>H3866*'Dash Board'!$C$18/'Dash Board'!$C$11</f>
        <v>19.26998322266606</v>
      </c>
      <c r="J3866" s="6">
        <f>(G3866&gt;1)*PMT('Dash Board'!$C$11/365,$U$4,-'Dash Board'!$C$19)</f>
        <v>108.80376961660664</v>
      </c>
      <c r="K3866" s="6">
        <f t="shared" si="424"/>
        <v>0</v>
      </c>
      <c r="L3866" s="8">
        <f t="shared" si="425"/>
        <v>140602.54072061324</v>
      </c>
      <c r="N3866" s="8">
        <f t="shared" si="423"/>
        <v>89.533786393940588</v>
      </c>
      <c r="O3866" s="8">
        <f>IF(E3865&lt;&gt;E3866,SUM($N$4:N3866)-SUM($O$3:O3865),0)</f>
        <v>0</v>
      </c>
      <c r="P3866" s="6">
        <f>IF(B3866&gt;0,SUM($O$4:O3866)-SUM($P$3:P3865),0)</f>
        <v>0</v>
      </c>
      <c r="Q3866" s="6">
        <f t="shared" si="426"/>
        <v>19.26998322266606</v>
      </c>
      <c r="R3866" s="8">
        <f>IF(E3865&lt;&gt;E3866,SUM($Q$4:Q3866)-SUM($R$3:R3865),0)</f>
        <v>0</v>
      </c>
      <c r="S3866" s="6">
        <f>IF(B3866&gt;0,SUM($R$4:R3866)-SUM($S$3:S3865),0)</f>
        <v>0</v>
      </c>
    </row>
    <row r="3867" spans="1:19">
      <c r="A3867">
        <f>IF(E3866&lt;&gt;E3867,COUNTIF($A$4:A3866,"&lt;&gt;0")+1,0)</f>
        <v>0</v>
      </c>
      <c r="B3867">
        <f>IF(A3867&lt;&gt;0,IF(MOD(A3867,3)=0,COUNTIF($B$4:B3866,"&lt;&gt;0")+1,0),0)</f>
        <v>0</v>
      </c>
      <c r="C3867" s="9">
        <f>'Dash Board'!$C$12+COUNT('Daily reducing balance'!$F$4:F3866)</f>
        <v>45593</v>
      </c>
      <c r="D3867">
        <f t="shared" si="420"/>
        <v>2024</v>
      </c>
      <c r="E3867">
        <f t="shared" si="421"/>
        <v>10</v>
      </c>
      <c r="F3867">
        <f>DAY('Dash Board'!$C$12+COUNT('Daily reducing balance'!$F$4:F3866))</f>
        <v>28</v>
      </c>
      <c r="G3867" s="8">
        <f t="shared" si="422"/>
        <v>140602.54072061324</v>
      </c>
      <c r="H3867" s="6">
        <f>G3867*'Dash Board'!$C$11/365</f>
        <v>40.44730623469696</v>
      </c>
      <c r="I3867" s="6">
        <f>H3867*'Dash Board'!$C$18/'Dash Board'!$C$11</f>
        <v>19.260622016522362</v>
      </c>
      <c r="J3867" s="6">
        <f>(G3867&gt;1)*PMT('Dash Board'!$C$11/365,$U$4,-'Dash Board'!$C$19)</f>
        <v>108.80376961660664</v>
      </c>
      <c r="K3867" s="6">
        <f t="shared" si="424"/>
        <v>0</v>
      </c>
      <c r="L3867" s="8">
        <f t="shared" si="425"/>
        <v>140534.18425723133</v>
      </c>
      <c r="N3867" s="8">
        <f t="shared" si="423"/>
        <v>89.543147600084282</v>
      </c>
      <c r="O3867" s="8">
        <f>IF(E3866&lt;&gt;E3867,SUM($N$4:N3867)-SUM($O$3:O3866),0)</f>
        <v>0</v>
      </c>
      <c r="P3867" s="6">
        <f>IF(B3867&gt;0,SUM($O$4:O3867)-SUM($P$3:P3866),0)</f>
        <v>0</v>
      </c>
      <c r="Q3867" s="6">
        <f t="shared" si="426"/>
        <v>19.260622016522362</v>
      </c>
      <c r="R3867" s="8">
        <f>IF(E3866&lt;&gt;E3867,SUM($Q$4:Q3867)-SUM($R$3:R3866),0)</f>
        <v>0</v>
      </c>
      <c r="S3867" s="6">
        <f>IF(B3867&gt;0,SUM($R$4:R3867)-SUM($S$3:S3866),0)</f>
        <v>0</v>
      </c>
    </row>
    <row r="3868" spans="1:19">
      <c r="A3868">
        <f>IF(E3867&lt;&gt;E3868,COUNTIF($A$4:A3867,"&lt;&gt;0")+1,0)</f>
        <v>0</v>
      </c>
      <c r="B3868">
        <f>IF(A3868&lt;&gt;0,IF(MOD(A3868,3)=0,COUNTIF($B$4:B3867,"&lt;&gt;0")+1,0),0)</f>
        <v>0</v>
      </c>
      <c r="C3868" s="9">
        <f>'Dash Board'!$C$12+COUNT('Daily reducing balance'!$F$4:F3867)</f>
        <v>45594</v>
      </c>
      <c r="D3868">
        <f t="shared" si="420"/>
        <v>2024</v>
      </c>
      <c r="E3868">
        <f t="shared" si="421"/>
        <v>10</v>
      </c>
      <c r="F3868">
        <f>DAY('Dash Board'!$C$12+COUNT('Daily reducing balance'!$F$4:F3867))</f>
        <v>29</v>
      </c>
      <c r="G3868" s="8">
        <f t="shared" si="422"/>
        <v>140534.18425723133</v>
      </c>
      <c r="H3868" s="6">
        <f>G3868*'Dash Board'!$C$11/365</f>
        <v>40.427642046600788</v>
      </c>
      <c r="I3868" s="6">
        <f>H3868*'Dash Board'!$C$18/'Dash Board'!$C$11</f>
        <v>19.25125811742895</v>
      </c>
      <c r="J3868" s="6">
        <f>(G3868&gt;1)*PMT('Dash Board'!$C$11/365,$U$4,-'Dash Board'!$C$19)</f>
        <v>108.80376961660664</v>
      </c>
      <c r="K3868" s="6">
        <f t="shared" si="424"/>
        <v>0</v>
      </c>
      <c r="L3868" s="8">
        <f t="shared" si="425"/>
        <v>140465.80812966131</v>
      </c>
      <c r="N3868" s="8">
        <f t="shared" si="423"/>
        <v>89.552511499177697</v>
      </c>
      <c r="O3868" s="8">
        <f>IF(E3867&lt;&gt;E3868,SUM($N$4:N3868)-SUM($O$3:O3867),0)</f>
        <v>0</v>
      </c>
      <c r="P3868" s="6">
        <f>IF(B3868&gt;0,SUM($O$4:O3868)-SUM($P$3:P3867),0)</f>
        <v>0</v>
      </c>
      <c r="Q3868" s="6">
        <f t="shared" si="426"/>
        <v>19.25125811742895</v>
      </c>
      <c r="R3868" s="8">
        <f>IF(E3867&lt;&gt;E3868,SUM($Q$4:Q3868)-SUM($R$3:R3867),0)</f>
        <v>0</v>
      </c>
      <c r="S3868" s="6">
        <f>IF(B3868&gt;0,SUM($R$4:R3868)-SUM($S$3:S3867),0)</f>
        <v>0</v>
      </c>
    </row>
    <row r="3869" spans="1:19">
      <c r="A3869">
        <f>IF(E3868&lt;&gt;E3869,COUNTIF($A$4:A3868,"&lt;&gt;0")+1,0)</f>
        <v>0</v>
      </c>
      <c r="B3869">
        <f>IF(A3869&lt;&gt;0,IF(MOD(A3869,3)=0,COUNTIF($B$4:B3868,"&lt;&gt;0")+1,0),0)</f>
        <v>0</v>
      </c>
      <c r="C3869" s="9">
        <f>'Dash Board'!$C$12+COUNT('Daily reducing balance'!$F$4:F3868)</f>
        <v>45595</v>
      </c>
      <c r="D3869">
        <f t="shared" si="420"/>
        <v>2024</v>
      </c>
      <c r="E3869">
        <f t="shared" si="421"/>
        <v>10</v>
      </c>
      <c r="F3869">
        <f>DAY('Dash Board'!$C$12+COUNT('Daily reducing balance'!$F$4:F3868))</f>
        <v>30</v>
      </c>
      <c r="G3869" s="8">
        <f t="shared" si="422"/>
        <v>140465.80812966131</v>
      </c>
      <c r="H3869" s="6">
        <f>G3869*'Dash Board'!$C$11/365</f>
        <v>40.407972201683393</v>
      </c>
      <c r="I3869" s="6">
        <f>H3869*'Dash Board'!$C$18/'Dash Board'!$C$11</f>
        <v>19.241891524611137</v>
      </c>
      <c r="J3869" s="6">
        <f>(G3869&gt;1)*PMT('Dash Board'!$C$11/365,$U$4,-'Dash Board'!$C$19)</f>
        <v>108.80376961660664</v>
      </c>
      <c r="K3869" s="6">
        <f t="shared" si="424"/>
        <v>0</v>
      </c>
      <c r="L3869" s="8">
        <f t="shared" si="425"/>
        <v>140397.41233224637</v>
      </c>
      <c r="N3869" s="8">
        <f t="shared" si="423"/>
        <v>89.56187809199551</v>
      </c>
      <c r="O3869" s="8">
        <f>IF(E3868&lt;&gt;E3869,SUM($N$4:N3869)-SUM($O$3:O3868),0)</f>
        <v>0</v>
      </c>
      <c r="P3869" s="6">
        <f>IF(B3869&gt;0,SUM($O$4:O3869)-SUM($P$3:P3868),0)</f>
        <v>0</v>
      </c>
      <c r="Q3869" s="6">
        <f t="shared" si="426"/>
        <v>19.241891524611137</v>
      </c>
      <c r="R3869" s="8">
        <f>IF(E3868&lt;&gt;E3869,SUM($Q$4:Q3869)-SUM($R$3:R3868),0)</f>
        <v>0</v>
      </c>
      <c r="S3869" s="6">
        <f>IF(B3869&gt;0,SUM($R$4:R3869)-SUM($S$3:S3868),0)</f>
        <v>0</v>
      </c>
    </row>
    <row r="3870" spans="1:19">
      <c r="A3870">
        <f>IF(E3869&lt;&gt;E3870,COUNTIF($A$4:A3869,"&lt;&gt;0")+1,0)</f>
        <v>0</v>
      </c>
      <c r="B3870">
        <f>IF(A3870&lt;&gt;0,IF(MOD(A3870,3)=0,COUNTIF($B$4:B3869,"&lt;&gt;0")+1,0),0)</f>
        <v>0</v>
      </c>
      <c r="C3870" s="9">
        <f>'Dash Board'!$C$12+COUNT('Daily reducing balance'!$F$4:F3869)</f>
        <v>45596</v>
      </c>
      <c r="D3870">
        <f t="shared" si="420"/>
        <v>2024</v>
      </c>
      <c r="E3870">
        <f t="shared" si="421"/>
        <v>10</v>
      </c>
      <c r="F3870">
        <f>DAY('Dash Board'!$C$12+COUNT('Daily reducing balance'!$F$4:F3869))</f>
        <v>31</v>
      </c>
      <c r="G3870" s="8">
        <f t="shared" si="422"/>
        <v>140397.41233224637</v>
      </c>
      <c r="H3870" s="6">
        <f>G3870*'Dash Board'!$C$11/365</f>
        <v>40.388296698317447</v>
      </c>
      <c r="I3870" s="6">
        <f>H3870*'Dash Board'!$C$18/'Dash Board'!$C$11</f>
        <v>19.232522237294024</v>
      </c>
      <c r="J3870" s="6">
        <f>(G3870&gt;1)*PMT('Dash Board'!$C$11/365,$U$4,-'Dash Board'!$C$19)</f>
        <v>108.80376961660664</v>
      </c>
      <c r="K3870" s="6">
        <f t="shared" si="424"/>
        <v>0</v>
      </c>
      <c r="L3870" s="8">
        <f t="shared" si="425"/>
        <v>140328.99685932806</v>
      </c>
      <c r="N3870" s="8">
        <f t="shared" si="423"/>
        <v>89.571247379312624</v>
      </c>
      <c r="O3870" s="8">
        <f>IF(E3869&lt;&gt;E3870,SUM($N$4:N3870)-SUM($O$3:O3869),0)</f>
        <v>0</v>
      </c>
      <c r="P3870" s="6">
        <f>IF(B3870&gt;0,SUM($O$4:O3870)-SUM($P$3:P3869),0)</f>
        <v>0</v>
      </c>
      <c r="Q3870" s="6">
        <f t="shared" si="426"/>
        <v>19.232522237294024</v>
      </c>
      <c r="R3870" s="8">
        <f>IF(E3869&lt;&gt;E3870,SUM($Q$4:Q3870)-SUM($R$3:R3869),0)</f>
        <v>0</v>
      </c>
      <c r="S3870" s="6">
        <f>IF(B3870&gt;0,SUM($R$4:R3870)-SUM($S$3:S3869),0)</f>
        <v>0</v>
      </c>
    </row>
    <row r="3871" spans="1:19">
      <c r="A3871">
        <f>IF(E3870&lt;&gt;E3871,COUNTIF($A$4:A3870,"&lt;&gt;0")+1,0)</f>
        <v>127</v>
      </c>
      <c r="B3871">
        <f>IF(A3871&lt;&gt;0,IF(MOD(A3871,3)=0,COUNTIF($B$4:B3870,"&lt;&gt;0")+1,0),0)</f>
        <v>0</v>
      </c>
      <c r="C3871" s="9">
        <f>'Dash Board'!$C$12+COUNT('Daily reducing balance'!$F$4:F3870)</f>
        <v>45597</v>
      </c>
      <c r="D3871">
        <f t="shared" si="420"/>
        <v>2024</v>
      </c>
      <c r="E3871">
        <f t="shared" si="421"/>
        <v>11</v>
      </c>
      <c r="F3871">
        <f>DAY('Dash Board'!$C$12+COUNT('Daily reducing balance'!$F$4:F3870))</f>
        <v>1</v>
      </c>
      <c r="G3871" s="8">
        <f t="shared" si="422"/>
        <v>140328.99685932806</v>
      </c>
      <c r="H3871" s="6">
        <f>G3871*'Dash Board'!$C$11/365</f>
        <v>40.368615534875197</v>
      </c>
      <c r="I3871" s="6">
        <f>H3871*'Dash Board'!$C$18/'Dash Board'!$C$11</f>
        <v>19.223150254702475</v>
      </c>
      <c r="J3871" s="6">
        <f>(G3871&gt;1)*PMT('Dash Board'!$C$11/365,$U$4,-'Dash Board'!$C$19)</f>
        <v>108.80376961660664</v>
      </c>
      <c r="K3871" s="6">
        <f t="shared" si="424"/>
        <v>3264.1130884981981</v>
      </c>
      <c r="L3871" s="8">
        <f t="shared" si="425"/>
        <v>140260.56170524633</v>
      </c>
      <c r="N3871" s="8">
        <f t="shared" si="423"/>
        <v>89.580619361904169</v>
      </c>
      <c r="O3871" s="8">
        <f>IF(E3870&lt;&gt;E3871,SUM($N$4:N3871)-SUM($O$3:O3870),0)</f>
        <v>2772.6533192209899</v>
      </c>
      <c r="P3871" s="6">
        <f>IF(B3871&gt;0,SUM($O$4:O3871)-SUM($P$3:P3870),0)</f>
        <v>0</v>
      </c>
      <c r="Q3871" s="6">
        <f t="shared" si="426"/>
        <v>19.223150254702475</v>
      </c>
      <c r="R3871" s="8">
        <f>IF(E3870&lt;&gt;E3871,SUM($Q$4:Q3871)-SUM($R$3:R3870),0)</f>
        <v>600.26353889385064</v>
      </c>
      <c r="S3871" s="6">
        <f>IF(B3871&gt;0,SUM($R$4:R3871)-SUM($S$3:S3870),0)</f>
        <v>0</v>
      </c>
    </row>
    <row r="3872" spans="1:19">
      <c r="A3872">
        <f>IF(E3871&lt;&gt;E3872,COUNTIF($A$4:A3871,"&lt;&gt;0")+1,0)</f>
        <v>0</v>
      </c>
      <c r="B3872">
        <f>IF(A3872&lt;&gt;0,IF(MOD(A3872,3)=0,COUNTIF($B$4:B3871,"&lt;&gt;0")+1,0),0)</f>
        <v>0</v>
      </c>
      <c r="C3872" s="9">
        <f>'Dash Board'!$C$12+COUNT('Daily reducing balance'!$F$4:F3871)</f>
        <v>45598</v>
      </c>
      <c r="D3872">
        <f t="shared" si="420"/>
        <v>2024</v>
      </c>
      <c r="E3872">
        <f t="shared" si="421"/>
        <v>11</v>
      </c>
      <c r="F3872">
        <f>DAY('Dash Board'!$C$12+COUNT('Daily reducing balance'!$F$4:F3871))</f>
        <v>2</v>
      </c>
      <c r="G3872" s="8">
        <f t="shared" si="422"/>
        <v>140260.56170524633</v>
      </c>
      <c r="H3872" s="6">
        <f>G3872*'Dash Board'!$C$11/365</f>
        <v>40.348928709728398</v>
      </c>
      <c r="I3872" s="6">
        <f>H3872*'Dash Board'!$C$18/'Dash Board'!$C$11</f>
        <v>19.213775576061142</v>
      </c>
      <c r="J3872" s="6">
        <f>(G3872&gt;1)*PMT('Dash Board'!$C$11/365,$U$4,-'Dash Board'!$C$19)</f>
        <v>108.80376961660664</v>
      </c>
      <c r="K3872" s="6">
        <f t="shared" si="424"/>
        <v>0</v>
      </c>
      <c r="L3872" s="8">
        <f t="shared" si="425"/>
        <v>140192.10686433944</v>
      </c>
      <c r="N3872" s="8">
        <f t="shared" si="423"/>
        <v>89.589994040545506</v>
      </c>
      <c r="O3872" s="8">
        <f>IF(E3871&lt;&gt;E3872,SUM($N$4:N3872)-SUM($O$3:O3871),0)</f>
        <v>0</v>
      </c>
      <c r="P3872" s="6">
        <f>IF(B3872&gt;0,SUM($O$4:O3872)-SUM($P$3:P3871),0)</f>
        <v>0</v>
      </c>
      <c r="Q3872" s="6">
        <f t="shared" si="426"/>
        <v>19.213775576061142</v>
      </c>
      <c r="R3872" s="8">
        <f>IF(E3871&lt;&gt;E3872,SUM($Q$4:Q3872)-SUM($R$3:R3871),0)</f>
        <v>0</v>
      </c>
      <c r="S3872" s="6">
        <f>IF(B3872&gt;0,SUM($R$4:R3872)-SUM($S$3:S3871),0)</f>
        <v>0</v>
      </c>
    </row>
    <row r="3873" spans="1:19">
      <c r="A3873">
        <f>IF(E3872&lt;&gt;E3873,COUNTIF($A$4:A3872,"&lt;&gt;0")+1,0)</f>
        <v>0</v>
      </c>
      <c r="B3873">
        <f>IF(A3873&lt;&gt;0,IF(MOD(A3873,3)=0,COUNTIF($B$4:B3872,"&lt;&gt;0")+1,0),0)</f>
        <v>0</v>
      </c>
      <c r="C3873" s="9">
        <f>'Dash Board'!$C$12+COUNT('Daily reducing balance'!$F$4:F3872)</f>
        <v>45599</v>
      </c>
      <c r="D3873">
        <f t="shared" si="420"/>
        <v>2024</v>
      </c>
      <c r="E3873">
        <f t="shared" si="421"/>
        <v>11</v>
      </c>
      <c r="F3873">
        <f>DAY('Dash Board'!$C$12+COUNT('Daily reducing balance'!$F$4:F3872))</f>
        <v>3</v>
      </c>
      <c r="G3873" s="8">
        <f t="shared" si="422"/>
        <v>140192.10686433944</v>
      </c>
      <c r="H3873" s="6">
        <f>G3873*'Dash Board'!$C$11/365</f>
        <v>40.32923622124833</v>
      </c>
      <c r="I3873" s="6">
        <f>H3873*'Dash Board'!$C$18/'Dash Board'!$C$11</f>
        <v>19.204398200594444</v>
      </c>
      <c r="J3873" s="6">
        <f>(G3873&gt;1)*PMT('Dash Board'!$C$11/365,$U$4,-'Dash Board'!$C$19)</f>
        <v>108.80376961660664</v>
      </c>
      <c r="K3873" s="6">
        <f t="shared" si="424"/>
        <v>0</v>
      </c>
      <c r="L3873" s="8">
        <f t="shared" si="425"/>
        <v>140123.63233094406</v>
      </c>
      <c r="N3873" s="8">
        <f t="shared" si="423"/>
        <v>89.599371416012204</v>
      </c>
      <c r="O3873" s="8">
        <f>IF(E3872&lt;&gt;E3873,SUM($N$4:N3873)-SUM($O$3:O3872),0)</f>
        <v>0</v>
      </c>
      <c r="P3873" s="6">
        <f>IF(B3873&gt;0,SUM($O$4:O3873)-SUM($P$3:P3872),0)</f>
        <v>0</v>
      </c>
      <c r="Q3873" s="6">
        <f t="shared" si="426"/>
        <v>19.204398200594444</v>
      </c>
      <c r="R3873" s="8">
        <f>IF(E3872&lt;&gt;E3873,SUM($Q$4:Q3873)-SUM($R$3:R3872),0)</f>
        <v>0</v>
      </c>
      <c r="S3873" s="6">
        <f>IF(B3873&gt;0,SUM($R$4:R3873)-SUM($S$3:S3872),0)</f>
        <v>0</v>
      </c>
    </row>
    <row r="3874" spans="1:19">
      <c r="A3874">
        <f>IF(E3873&lt;&gt;E3874,COUNTIF($A$4:A3873,"&lt;&gt;0")+1,0)</f>
        <v>0</v>
      </c>
      <c r="B3874">
        <f>IF(A3874&lt;&gt;0,IF(MOD(A3874,3)=0,COUNTIF($B$4:B3873,"&lt;&gt;0")+1,0),0)</f>
        <v>0</v>
      </c>
      <c r="C3874" s="9">
        <f>'Dash Board'!$C$12+COUNT('Daily reducing balance'!$F$4:F3873)</f>
        <v>45600</v>
      </c>
      <c r="D3874">
        <f t="shared" si="420"/>
        <v>2024</v>
      </c>
      <c r="E3874">
        <f t="shared" si="421"/>
        <v>11</v>
      </c>
      <c r="F3874">
        <f>DAY('Dash Board'!$C$12+COUNT('Daily reducing balance'!$F$4:F3873))</f>
        <v>4</v>
      </c>
      <c r="G3874" s="8">
        <f t="shared" si="422"/>
        <v>140123.63233094406</v>
      </c>
      <c r="H3874" s="6">
        <f>G3874*'Dash Board'!$C$11/365</f>
        <v>40.309538067805825</v>
      </c>
      <c r="I3874" s="6">
        <f>H3874*'Dash Board'!$C$18/'Dash Board'!$C$11</f>
        <v>19.195018127526588</v>
      </c>
      <c r="J3874" s="6">
        <f>(G3874&gt;1)*PMT('Dash Board'!$C$11/365,$U$4,-'Dash Board'!$C$19)</f>
        <v>108.80376961660664</v>
      </c>
      <c r="K3874" s="6">
        <f t="shared" si="424"/>
        <v>0</v>
      </c>
      <c r="L3874" s="8">
        <f t="shared" si="425"/>
        <v>140055.13809939526</v>
      </c>
      <c r="N3874" s="8">
        <f t="shared" si="423"/>
        <v>89.608751489080049</v>
      </c>
      <c r="O3874" s="8">
        <f>IF(E3873&lt;&gt;E3874,SUM($N$4:N3874)-SUM($O$3:O3873),0)</f>
        <v>0</v>
      </c>
      <c r="P3874" s="6">
        <f>IF(B3874&gt;0,SUM($O$4:O3874)-SUM($P$3:P3873),0)</f>
        <v>0</v>
      </c>
      <c r="Q3874" s="6">
        <f t="shared" si="426"/>
        <v>19.195018127526588</v>
      </c>
      <c r="R3874" s="8">
        <f>IF(E3873&lt;&gt;E3874,SUM($Q$4:Q3874)-SUM($R$3:R3873),0)</f>
        <v>0</v>
      </c>
      <c r="S3874" s="6">
        <f>IF(B3874&gt;0,SUM($R$4:R3874)-SUM($S$3:S3873),0)</f>
        <v>0</v>
      </c>
    </row>
    <row r="3875" spans="1:19">
      <c r="A3875">
        <f>IF(E3874&lt;&gt;E3875,COUNTIF($A$4:A3874,"&lt;&gt;0")+1,0)</f>
        <v>0</v>
      </c>
      <c r="B3875">
        <f>IF(A3875&lt;&gt;0,IF(MOD(A3875,3)=0,COUNTIF($B$4:B3874,"&lt;&gt;0")+1,0),0)</f>
        <v>0</v>
      </c>
      <c r="C3875" s="9">
        <f>'Dash Board'!$C$12+COUNT('Daily reducing balance'!$F$4:F3874)</f>
        <v>45601</v>
      </c>
      <c r="D3875">
        <f t="shared" si="420"/>
        <v>2024</v>
      </c>
      <c r="E3875">
        <f t="shared" si="421"/>
        <v>11</v>
      </c>
      <c r="F3875">
        <f>DAY('Dash Board'!$C$12+COUNT('Daily reducing balance'!$F$4:F3874))</f>
        <v>5</v>
      </c>
      <c r="G3875" s="8">
        <f t="shared" si="422"/>
        <v>140055.13809939526</v>
      </c>
      <c r="H3875" s="6">
        <f>G3875*'Dash Board'!$C$11/365</f>
        <v>40.289834247771239</v>
      </c>
      <c r="I3875" s="6">
        <f>H3875*'Dash Board'!$C$18/'Dash Board'!$C$11</f>
        <v>19.185635356081544</v>
      </c>
      <c r="J3875" s="6">
        <f>(G3875&gt;1)*PMT('Dash Board'!$C$11/365,$U$4,-'Dash Board'!$C$19)</f>
        <v>108.80376961660664</v>
      </c>
      <c r="K3875" s="6">
        <f t="shared" si="424"/>
        <v>0</v>
      </c>
      <c r="L3875" s="8">
        <f t="shared" si="425"/>
        <v>139986.62416402643</v>
      </c>
      <c r="N3875" s="8">
        <f t="shared" si="423"/>
        <v>89.618134260525096</v>
      </c>
      <c r="O3875" s="8">
        <f>IF(E3874&lt;&gt;E3875,SUM($N$4:N3875)-SUM($O$3:O3874),0)</f>
        <v>0</v>
      </c>
      <c r="P3875" s="6">
        <f>IF(B3875&gt;0,SUM($O$4:O3875)-SUM($P$3:P3874),0)</f>
        <v>0</v>
      </c>
      <c r="Q3875" s="6">
        <f t="shared" si="426"/>
        <v>19.185635356081544</v>
      </c>
      <c r="R3875" s="8">
        <f>IF(E3874&lt;&gt;E3875,SUM($Q$4:Q3875)-SUM($R$3:R3874),0)</f>
        <v>0</v>
      </c>
      <c r="S3875" s="6">
        <f>IF(B3875&gt;0,SUM($R$4:R3875)-SUM($S$3:S3874),0)</f>
        <v>0</v>
      </c>
    </row>
    <row r="3876" spans="1:19">
      <c r="A3876">
        <f>IF(E3875&lt;&gt;E3876,COUNTIF($A$4:A3875,"&lt;&gt;0")+1,0)</f>
        <v>0</v>
      </c>
      <c r="B3876">
        <f>IF(A3876&lt;&gt;0,IF(MOD(A3876,3)=0,COUNTIF($B$4:B3875,"&lt;&gt;0")+1,0),0)</f>
        <v>0</v>
      </c>
      <c r="C3876" s="9">
        <f>'Dash Board'!$C$12+COUNT('Daily reducing balance'!$F$4:F3875)</f>
        <v>45602</v>
      </c>
      <c r="D3876">
        <f t="shared" si="420"/>
        <v>2024</v>
      </c>
      <c r="E3876">
        <f t="shared" si="421"/>
        <v>11</v>
      </c>
      <c r="F3876">
        <f>DAY('Dash Board'!$C$12+COUNT('Daily reducing balance'!$F$4:F3875))</f>
        <v>6</v>
      </c>
      <c r="G3876" s="8">
        <f t="shared" si="422"/>
        <v>139986.62416402643</v>
      </c>
      <c r="H3876" s="6">
        <f>G3876*'Dash Board'!$C$11/365</f>
        <v>40.270124759514452</v>
      </c>
      <c r="I3876" s="6">
        <f>H3876*'Dash Board'!$C$18/'Dash Board'!$C$11</f>
        <v>19.176249885483074</v>
      </c>
      <c r="J3876" s="6">
        <f>(G3876&gt;1)*PMT('Dash Board'!$C$11/365,$U$4,-'Dash Board'!$C$19)</f>
        <v>108.80376961660664</v>
      </c>
      <c r="K3876" s="6">
        <f t="shared" si="424"/>
        <v>0</v>
      </c>
      <c r="L3876" s="8">
        <f t="shared" si="425"/>
        <v>139918.09051916935</v>
      </c>
      <c r="N3876" s="8">
        <f t="shared" si="423"/>
        <v>89.62751973112357</v>
      </c>
      <c r="O3876" s="8">
        <f>IF(E3875&lt;&gt;E3876,SUM($N$4:N3876)-SUM($O$3:O3875),0)</f>
        <v>0</v>
      </c>
      <c r="P3876" s="6">
        <f>IF(B3876&gt;0,SUM($O$4:O3876)-SUM($P$3:P3875),0)</f>
        <v>0</v>
      </c>
      <c r="Q3876" s="6">
        <f t="shared" si="426"/>
        <v>19.176249885483074</v>
      </c>
      <c r="R3876" s="8">
        <f>IF(E3875&lt;&gt;E3876,SUM($Q$4:Q3876)-SUM($R$3:R3875),0)</f>
        <v>0</v>
      </c>
      <c r="S3876" s="6">
        <f>IF(B3876&gt;0,SUM($R$4:R3876)-SUM($S$3:S3875),0)</f>
        <v>0</v>
      </c>
    </row>
    <row r="3877" spans="1:19">
      <c r="A3877">
        <f>IF(E3876&lt;&gt;E3877,COUNTIF($A$4:A3876,"&lt;&gt;0")+1,0)</f>
        <v>0</v>
      </c>
      <c r="B3877">
        <f>IF(A3877&lt;&gt;0,IF(MOD(A3877,3)=0,COUNTIF($B$4:B3876,"&lt;&gt;0")+1,0),0)</f>
        <v>0</v>
      </c>
      <c r="C3877" s="9">
        <f>'Dash Board'!$C$12+COUNT('Daily reducing balance'!$F$4:F3876)</f>
        <v>45603</v>
      </c>
      <c r="D3877">
        <f t="shared" si="420"/>
        <v>2024</v>
      </c>
      <c r="E3877">
        <f t="shared" si="421"/>
        <v>11</v>
      </c>
      <c r="F3877">
        <f>DAY('Dash Board'!$C$12+COUNT('Daily reducing balance'!$F$4:F3876))</f>
        <v>7</v>
      </c>
      <c r="G3877" s="8">
        <f t="shared" si="422"/>
        <v>139918.09051916935</v>
      </c>
      <c r="H3877" s="6">
        <f>G3877*'Dash Board'!$C$11/365</f>
        <v>40.250409601404883</v>
      </c>
      <c r="I3877" s="6">
        <f>H3877*'Dash Board'!$C$18/'Dash Board'!$C$11</f>
        <v>19.16686171495471</v>
      </c>
      <c r="J3877" s="6">
        <f>(G3877&gt;1)*PMT('Dash Board'!$C$11/365,$U$4,-'Dash Board'!$C$19)</f>
        <v>108.80376961660664</v>
      </c>
      <c r="K3877" s="6">
        <f t="shared" si="424"/>
        <v>0</v>
      </c>
      <c r="L3877" s="8">
        <f t="shared" si="425"/>
        <v>139849.53715915413</v>
      </c>
      <c r="N3877" s="8">
        <f t="shared" si="423"/>
        <v>89.636907901651938</v>
      </c>
      <c r="O3877" s="8">
        <f>IF(E3876&lt;&gt;E3877,SUM($N$4:N3877)-SUM($O$3:O3876),0)</f>
        <v>0</v>
      </c>
      <c r="P3877" s="6">
        <f>IF(B3877&gt;0,SUM($O$4:O3877)-SUM($P$3:P3876),0)</f>
        <v>0</v>
      </c>
      <c r="Q3877" s="6">
        <f t="shared" si="426"/>
        <v>19.16686171495471</v>
      </c>
      <c r="R3877" s="8">
        <f>IF(E3876&lt;&gt;E3877,SUM($Q$4:Q3877)-SUM($R$3:R3876),0)</f>
        <v>0</v>
      </c>
      <c r="S3877" s="6">
        <f>IF(B3877&gt;0,SUM($R$4:R3877)-SUM($S$3:S3876),0)</f>
        <v>0</v>
      </c>
    </row>
    <row r="3878" spans="1:19">
      <c r="A3878">
        <f>IF(E3877&lt;&gt;E3878,COUNTIF($A$4:A3877,"&lt;&gt;0")+1,0)</f>
        <v>0</v>
      </c>
      <c r="B3878">
        <f>IF(A3878&lt;&gt;0,IF(MOD(A3878,3)=0,COUNTIF($B$4:B3877,"&lt;&gt;0")+1,0),0)</f>
        <v>0</v>
      </c>
      <c r="C3878" s="9">
        <f>'Dash Board'!$C$12+COUNT('Daily reducing balance'!$F$4:F3877)</f>
        <v>45604</v>
      </c>
      <c r="D3878">
        <f t="shared" si="420"/>
        <v>2024</v>
      </c>
      <c r="E3878">
        <f t="shared" si="421"/>
        <v>11</v>
      </c>
      <c r="F3878">
        <f>DAY('Dash Board'!$C$12+COUNT('Daily reducing balance'!$F$4:F3877))</f>
        <v>8</v>
      </c>
      <c r="G3878" s="8">
        <f t="shared" si="422"/>
        <v>139849.53715915413</v>
      </c>
      <c r="H3878" s="6">
        <f>G3878*'Dash Board'!$C$11/365</f>
        <v>40.230688771811458</v>
      </c>
      <c r="I3878" s="6">
        <f>H3878*'Dash Board'!$C$18/'Dash Board'!$C$11</f>
        <v>19.157470843719743</v>
      </c>
      <c r="J3878" s="6">
        <f>(G3878&gt;1)*PMT('Dash Board'!$C$11/365,$U$4,-'Dash Board'!$C$19)</f>
        <v>108.80376961660664</v>
      </c>
      <c r="K3878" s="6">
        <f t="shared" si="424"/>
        <v>0</v>
      </c>
      <c r="L3878" s="8">
        <f t="shared" si="425"/>
        <v>139780.96407830933</v>
      </c>
      <c r="N3878" s="8">
        <f t="shared" si="423"/>
        <v>89.646298772886894</v>
      </c>
      <c r="O3878" s="8">
        <f>IF(E3877&lt;&gt;E3878,SUM($N$4:N3878)-SUM($O$3:O3877),0)</f>
        <v>0</v>
      </c>
      <c r="P3878" s="6">
        <f>IF(B3878&gt;0,SUM($O$4:O3878)-SUM($P$3:P3877),0)</f>
        <v>0</v>
      </c>
      <c r="Q3878" s="6">
        <f t="shared" si="426"/>
        <v>19.157470843719743</v>
      </c>
      <c r="R3878" s="8">
        <f>IF(E3877&lt;&gt;E3878,SUM($Q$4:Q3878)-SUM($R$3:R3877),0)</f>
        <v>0</v>
      </c>
      <c r="S3878" s="6">
        <f>IF(B3878&gt;0,SUM($R$4:R3878)-SUM($S$3:S3877),0)</f>
        <v>0</v>
      </c>
    </row>
    <row r="3879" spans="1:19">
      <c r="A3879">
        <f>IF(E3878&lt;&gt;E3879,COUNTIF($A$4:A3878,"&lt;&gt;0")+1,0)</f>
        <v>0</v>
      </c>
      <c r="B3879">
        <f>IF(A3879&lt;&gt;0,IF(MOD(A3879,3)=0,COUNTIF($B$4:B3878,"&lt;&gt;0")+1,0),0)</f>
        <v>0</v>
      </c>
      <c r="C3879" s="9">
        <f>'Dash Board'!$C$12+COUNT('Daily reducing balance'!$F$4:F3878)</f>
        <v>45605</v>
      </c>
      <c r="D3879">
        <f t="shared" si="420"/>
        <v>2024</v>
      </c>
      <c r="E3879">
        <f t="shared" si="421"/>
        <v>11</v>
      </c>
      <c r="F3879">
        <f>DAY('Dash Board'!$C$12+COUNT('Daily reducing balance'!$F$4:F3878))</f>
        <v>9</v>
      </c>
      <c r="G3879" s="8">
        <f t="shared" si="422"/>
        <v>139780.96407830933</v>
      </c>
      <c r="H3879" s="6">
        <f>G3879*'Dash Board'!$C$11/365</f>
        <v>40.210962269102687</v>
      </c>
      <c r="I3879" s="6">
        <f>H3879*'Dash Board'!$C$18/'Dash Board'!$C$11</f>
        <v>19.148077271001284</v>
      </c>
      <c r="J3879" s="6">
        <f>(G3879&gt;1)*PMT('Dash Board'!$C$11/365,$U$4,-'Dash Board'!$C$19)</f>
        <v>108.80376961660664</v>
      </c>
      <c r="K3879" s="6">
        <f t="shared" si="424"/>
        <v>0</v>
      </c>
      <c r="L3879" s="8">
        <f t="shared" si="425"/>
        <v>139712.37127096183</v>
      </c>
      <c r="N3879" s="8">
        <f t="shared" si="423"/>
        <v>89.65569234560536</v>
      </c>
      <c r="O3879" s="8">
        <f>IF(E3878&lt;&gt;E3879,SUM($N$4:N3879)-SUM($O$3:O3878),0)</f>
        <v>0</v>
      </c>
      <c r="P3879" s="6">
        <f>IF(B3879&gt;0,SUM($O$4:O3879)-SUM($P$3:P3878),0)</f>
        <v>0</v>
      </c>
      <c r="Q3879" s="6">
        <f t="shared" si="426"/>
        <v>19.148077271001284</v>
      </c>
      <c r="R3879" s="8">
        <f>IF(E3878&lt;&gt;E3879,SUM($Q$4:Q3879)-SUM($R$3:R3878),0)</f>
        <v>0</v>
      </c>
      <c r="S3879" s="6">
        <f>IF(B3879&gt;0,SUM($R$4:R3879)-SUM($S$3:S3878),0)</f>
        <v>0</v>
      </c>
    </row>
    <row r="3880" spans="1:19">
      <c r="A3880">
        <f>IF(E3879&lt;&gt;E3880,COUNTIF($A$4:A3879,"&lt;&gt;0")+1,0)</f>
        <v>0</v>
      </c>
      <c r="B3880">
        <f>IF(A3880&lt;&gt;0,IF(MOD(A3880,3)=0,COUNTIF($B$4:B3879,"&lt;&gt;0")+1,0),0)</f>
        <v>0</v>
      </c>
      <c r="C3880" s="9">
        <f>'Dash Board'!$C$12+COUNT('Daily reducing balance'!$F$4:F3879)</f>
        <v>45606</v>
      </c>
      <c r="D3880">
        <f t="shared" si="420"/>
        <v>2024</v>
      </c>
      <c r="E3880">
        <f t="shared" si="421"/>
        <v>11</v>
      </c>
      <c r="F3880">
        <f>DAY('Dash Board'!$C$12+COUNT('Daily reducing balance'!$F$4:F3879))</f>
        <v>10</v>
      </c>
      <c r="G3880" s="8">
        <f t="shared" si="422"/>
        <v>139712.37127096183</v>
      </c>
      <c r="H3880" s="6">
        <f>G3880*'Dash Board'!$C$11/365</f>
        <v>40.191230091646553</v>
      </c>
      <c r="I3880" s="6">
        <f>H3880*'Dash Board'!$C$18/'Dash Board'!$C$11</f>
        <v>19.138680996022167</v>
      </c>
      <c r="J3880" s="6">
        <f>(G3880&gt;1)*PMT('Dash Board'!$C$11/365,$U$4,-'Dash Board'!$C$19)</f>
        <v>108.80376961660664</v>
      </c>
      <c r="K3880" s="6">
        <f t="shared" si="424"/>
        <v>0</v>
      </c>
      <c r="L3880" s="8">
        <f t="shared" si="425"/>
        <v>139643.75873143686</v>
      </c>
      <c r="N3880" s="8">
        <f t="shared" si="423"/>
        <v>89.66508862058447</v>
      </c>
      <c r="O3880" s="8">
        <f>IF(E3879&lt;&gt;E3880,SUM($N$4:N3880)-SUM($O$3:O3879),0)</f>
        <v>0</v>
      </c>
      <c r="P3880" s="6">
        <f>IF(B3880&gt;0,SUM($O$4:O3880)-SUM($P$3:P3879),0)</f>
        <v>0</v>
      </c>
      <c r="Q3880" s="6">
        <f t="shared" si="426"/>
        <v>19.138680996022167</v>
      </c>
      <c r="R3880" s="8">
        <f>IF(E3879&lt;&gt;E3880,SUM($Q$4:Q3880)-SUM($R$3:R3879),0)</f>
        <v>0</v>
      </c>
      <c r="S3880" s="6">
        <f>IF(B3880&gt;0,SUM($R$4:R3880)-SUM($S$3:S3879),0)</f>
        <v>0</v>
      </c>
    </row>
    <row r="3881" spans="1:19">
      <c r="A3881">
        <f>IF(E3880&lt;&gt;E3881,COUNTIF($A$4:A3880,"&lt;&gt;0")+1,0)</f>
        <v>0</v>
      </c>
      <c r="B3881">
        <f>IF(A3881&lt;&gt;0,IF(MOD(A3881,3)=0,COUNTIF($B$4:B3880,"&lt;&gt;0")+1,0),0)</f>
        <v>0</v>
      </c>
      <c r="C3881" s="9">
        <f>'Dash Board'!$C$12+COUNT('Daily reducing balance'!$F$4:F3880)</f>
        <v>45607</v>
      </c>
      <c r="D3881">
        <f t="shared" si="420"/>
        <v>2024</v>
      </c>
      <c r="E3881">
        <f t="shared" si="421"/>
        <v>11</v>
      </c>
      <c r="F3881">
        <f>DAY('Dash Board'!$C$12+COUNT('Daily reducing balance'!$F$4:F3880))</f>
        <v>11</v>
      </c>
      <c r="G3881" s="8">
        <f t="shared" si="422"/>
        <v>139643.75873143686</v>
      </c>
      <c r="H3881" s="6">
        <f>G3881*'Dash Board'!$C$11/365</f>
        <v>40.171492237810604</v>
      </c>
      <c r="I3881" s="6">
        <f>H3881*'Dash Board'!$C$18/'Dash Board'!$C$11</f>
        <v>19.12928201800505</v>
      </c>
      <c r="J3881" s="6">
        <f>(G3881&gt;1)*PMT('Dash Board'!$C$11/365,$U$4,-'Dash Board'!$C$19)</f>
        <v>108.80376961660664</v>
      </c>
      <c r="K3881" s="6">
        <f t="shared" si="424"/>
        <v>0</v>
      </c>
      <c r="L3881" s="8">
        <f t="shared" si="425"/>
        <v>139575.12645405805</v>
      </c>
      <c r="N3881" s="8">
        <f t="shared" si="423"/>
        <v>89.674487598601587</v>
      </c>
      <c r="O3881" s="8">
        <f>IF(E3880&lt;&gt;E3881,SUM($N$4:N3881)-SUM($O$3:O3880),0)</f>
        <v>0</v>
      </c>
      <c r="P3881" s="6">
        <f>IF(B3881&gt;0,SUM($O$4:O3881)-SUM($P$3:P3880),0)</f>
        <v>0</v>
      </c>
      <c r="Q3881" s="6">
        <f t="shared" si="426"/>
        <v>19.12928201800505</v>
      </c>
      <c r="R3881" s="8">
        <f>IF(E3880&lt;&gt;E3881,SUM($Q$4:Q3881)-SUM($R$3:R3880),0)</f>
        <v>0</v>
      </c>
      <c r="S3881" s="6">
        <f>IF(B3881&gt;0,SUM($R$4:R3881)-SUM($S$3:S3880),0)</f>
        <v>0</v>
      </c>
    </row>
    <row r="3882" spans="1:19">
      <c r="A3882">
        <f>IF(E3881&lt;&gt;E3882,COUNTIF($A$4:A3881,"&lt;&gt;0")+1,0)</f>
        <v>0</v>
      </c>
      <c r="B3882">
        <f>IF(A3882&lt;&gt;0,IF(MOD(A3882,3)=0,COUNTIF($B$4:B3881,"&lt;&gt;0")+1,0),0)</f>
        <v>0</v>
      </c>
      <c r="C3882" s="9">
        <f>'Dash Board'!$C$12+COUNT('Daily reducing balance'!$F$4:F3881)</f>
        <v>45608</v>
      </c>
      <c r="D3882">
        <f t="shared" si="420"/>
        <v>2024</v>
      </c>
      <c r="E3882">
        <f t="shared" si="421"/>
        <v>11</v>
      </c>
      <c r="F3882">
        <f>DAY('Dash Board'!$C$12+COUNT('Daily reducing balance'!$F$4:F3881))</f>
        <v>12</v>
      </c>
      <c r="G3882" s="8">
        <f t="shared" si="422"/>
        <v>139575.12645405805</v>
      </c>
      <c r="H3882" s="6">
        <f>G3882*'Dash Board'!$C$11/365</f>
        <v>40.1517487059619</v>
      </c>
      <c r="I3882" s="6">
        <f>H3882*'Dash Board'!$C$18/'Dash Board'!$C$11</f>
        <v>19.119880336172333</v>
      </c>
      <c r="J3882" s="6">
        <f>(G3882&gt;1)*PMT('Dash Board'!$C$11/365,$U$4,-'Dash Board'!$C$19)</f>
        <v>108.80376961660664</v>
      </c>
      <c r="K3882" s="6">
        <f t="shared" si="424"/>
        <v>0</v>
      </c>
      <c r="L3882" s="8">
        <f t="shared" si="425"/>
        <v>139506.47443314741</v>
      </c>
      <c r="N3882" s="8">
        <f t="shared" si="423"/>
        <v>89.683889280434315</v>
      </c>
      <c r="O3882" s="8">
        <f>IF(E3881&lt;&gt;E3882,SUM($N$4:N3882)-SUM($O$3:O3881),0)</f>
        <v>0</v>
      </c>
      <c r="P3882" s="6">
        <f>IF(B3882&gt;0,SUM($O$4:O3882)-SUM($P$3:P3881),0)</f>
        <v>0</v>
      </c>
      <c r="Q3882" s="6">
        <f t="shared" si="426"/>
        <v>19.119880336172333</v>
      </c>
      <c r="R3882" s="8">
        <f>IF(E3881&lt;&gt;E3882,SUM($Q$4:Q3882)-SUM($R$3:R3881),0)</f>
        <v>0</v>
      </c>
      <c r="S3882" s="6">
        <f>IF(B3882&gt;0,SUM($R$4:R3882)-SUM($S$3:S3881),0)</f>
        <v>0</v>
      </c>
    </row>
    <row r="3883" spans="1:19">
      <c r="A3883">
        <f>IF(E3882&lt;&gt;E3883,COUNTIF($A$4:A3882,"&lt;&gt;0")+1,0)</f>
        <v>0</v>
      </c>
      <c r="B3883">
        <f>IF(A3883&lt;&gt;0,IF(MOD(A3883,3)=0,COUNTIF($B$4:B3882,"&lt;&gt;0")+1,0),0)</f>
        <v>0</v>
      </c>
      <c r="C3883" s="9">
        <f>'Dash Board'!$C$12+COUNT('Daily reducing balance'!$F$4:F3882)</f>
        <v>45609</v>
      </c>
      <c r="D3883">
        <f t="shared" si="420"/>
        <v>2024</v>
      </c>
      <c r="E3883">
        <f t="shared" si="421"/>
        <v>11</v>
      </c>
      <c r="F3883">
        <f>DAY('Dash Board'!$C$12+COUNT('Daily reducing balance'!$F$4:F3882))</f>
        <v>13</v>
      </c>
      <c r="G3883" s="8">
        <f t="shared" si="422"/>
        <v>139506.47443314741</v>
      </c>
      <c r="H3883" s="6">
        <f>G3883*'Dash Board'!$C$11/365</f>
        <v>40.13199949446706</v>
      </c>
      <c r="I3883" s="6">
        <f>H3883*'Dash Board'!$C$18/'Dash Board'!$C$11</f>
        <v>19.11047594974622</v>
      </c>
      <c r="J3883" s="6">
        <f>(G3883&gt;1)*PMT('Dash Board'!$C$11/365,$U$4,-'Dash Board'!$C$19)</f>
        <v>108.80376961660664</v>
      </c>
      <c r="K3883" s="6">
        <f t="shared" si="424"/>
        <v>0</v>
      </c>
      <c r="L3883" s="8">
        <f t="shared" si="425"/>
        <v>139437.80266302527</v>
      </c>
      <c r="N3883" s="8">
        <f t="shared" si="423"/>
        <v>89.693293666860427</v>
      </c>
      <c r="O3883" s="8">
        <f>IF(E3882&lt;&gt;E3883,SUM($N$4:N3883)-SUM($O$3:O3882),0)</f>
        <v>0</v>
      </c>
      <c r="P3883" s="6">
        <f>IF(B3883&gt;0,SUM($O$4:O3883)-SUM($P$3:P3882),0)</f>
        <v>0</v>
      </c>
      <c r="Q3883" s="6">
        <f t="shared" si="426"/>
        <v>19.11047594974622</v>
      </c>
      <c r="R3883" s="8">
        <f>IF(E3882&lt;&gt;E3883,SUM($Q$4:Q3883)-SUM($R$3:R3882),0)</f>
        <v>0</v>
      </c>
      <c r="S3883" s="6">
        <f>IF(B3883&gt;0,SUM($R$4:R3883)-SUM($S$3:S3882),0)</f>
        <v>0</v>
      </c>
    </row>
    <row r="3884" spans="1:19">
      <c r="A3884">
        <f>IF(E3883&lt;&gt;E3884,COUNTIF($A$4:A3883,"&lt;&gt;0")+1,0)</f>
        <v>0</v>
      </c>
      <c r="B3884">
        <f>IF(A3884&lt;&gt;0,IF(MOD(A3884,3)=0,COUNTIF($B$4:B3883,"&lt;&gt;0")+1,0),0)</f>
        <v>0</v>
      </c>
      <c r="C3884" s="9">
        <f>'Dash Board'!$C$12+COUNT('Daily reducing balance'!$F$4:F3883)</f>
        <v>45610</v>
      </c>
      <c r="D3884">
        <f t="shared" si="420"/>
        <v>2024</v>
      </c>
      <c r="E3884">
        <f t="shared" si="421"/>
        <v>11</v>
      </c>
      <c r="F3884">
        <f>DAY('Dash Board'!$C$12+COUNT('Daily reducing balance'!$F$4:F3883))</f>
        <v>14</v>
      </c>
      <c r="G3884" s="8">
        <f t="shared" si="422"/>
        <v>139437.80266302527</v>
      </c>
      <c r="H3884" s="6">
        <f>G3884*'Dash Board'!$C$11/365</f>
        <v>40.112244601692204</v>
      </c>
      <c r="I3884" s="6">
        <f>H3884*'Dash Board'!$C$18/'Dash Board'!$C$11</f>
        <v>19.101068857948668</v>
      </c>
      <c r="J3884" s="6">
        <f>(G3884&gt;1)*PMT('Dash Board'!$C$11/365,$U$4,-'Dash Board'!$C$19)</f>
        <v>108.80376961660664</v>
      </c>
      <c r="K3884" s="6">
        <f t="shared" si="424"/>
        <v>0</v>
      </c>
      <c r="L3884" s="8">
        <f t="shared" si="425"/>
        <v>139369.11113801034</v>
      </c>
      <c r="N3884" s="8">
        <f t="shared" si="423"/>
        <v>89.702700758657983</v>
      </c>
      <c r="O3884" s="8">
        <f>IF(E3883&lt;&gt;E3884,SUM($N$4:N3884)-SUM($O$3:O3883),0)</f>
        <v>0</v>
      </c>
      <c r="P3884" s="6">
        <f>IF(B3884&gt;0,SUM($O$4:O3884)-SUM($P$3:P3883),0)</f>
        <v>0</v>
      </c>
      <c r="Q3884" s="6">
        <f t="shared" si="426"/>
        <v>19.101068857948668</v>
      </c>
      <c r="R3884" s="8">
        <f>IF(E3883&lt;&gt;E3884,SUM($Q$4:Q3884)-SUM($R$3:R3883),0)</f>
        <v>0</v>
      </c>
      <c r="S3884" s="6">
        <f>IF(B3884&gt;0,SUM($R$4:R3884)-SUM($S$3:S3883),0)</f>
        <v>0</v>
      </c>
    </row>
    <row r="3885" spans="1:19">
      <c r="A3885">
        <f>IF(E3884&lt;&gt;E3885,COUNTIF($A$4:A3884,"&lt;&gt;0")+1,0)</f>
        <v>0</v>
      </c>
      <c r="B3885">
        <f>IF(A3885&lt;&gt;0,IF(MOD(A3885,3)=0,COUNTIF($B$4:B3884,"&lt;&gt;0")+1,0),0)</f>
        <v>0</v>
      </c>
      <c r="C3885" s="9">
        <f>'Dash Board'!$C$12+COUNT('Daily reducing balance'!$F$4:F3884)</f>
        <v>45611</v>
      </c>
      <c r="D3885">
        <f t="shared" si="420"/>
        <v>2024</v>
      </c>
      <c r="E3885">
        <f t="shared" si="421"/>
        <v>11</v>
      </c>
      <c r="F3885">
        <f>DAY('Dash Board'!$C$12+COUNT('Daily reducing balance'!$F$4:F3884))</f>
        <v>15</v>
      </c>
      <c r="G3885" s="8">
        <f t="shared" si="422"/>
        <v>139369.11113801034</v>
      </c>
      <c r="H3885" s="6">
        <f>G3885*'Dash Board'!$C$11/365</f>
        <v>40.092484026002971</v>
      </c>
      <c r="I3885" s="6">
        <f>H3885*'Dash Board'!$C$18/'Dash Board'!$C$11</f>
        <v>19.091659060001419</v>
      </c>
      <c r="J3885" s="6">
        <f>(G3885&gt;1)*PMT('Dash Board'!$C$11/365,$U$4,-'Dash Board'!$C$19)</f>
        <v>108.80376961660664</v>
      </c>
      <c r="K3885" s="6">
        <f t="shared" si="424"/>
        <v>0</v>
      </c>
      <c r="L3885" s="8">
        <f t="shared" si="425"/>
        <v>139300.39985241974</v>
      </c>
      <c r="N3885" s="8">
        <f t="shared" si="423"/>
        <v>89.712110556605225</v>
      </c>
      <c r="O3885" s="8">
        <f>IF(E3884&lt;&gt;E3885,SUM($N$4:N3885)-SUM($O$3:O3884),0)</f>
        <v>0</v>
      </c>
      <c r="P3885" s="6">
        <f>IF(B3885&gt;0,SUM($O$4:O3885)-SUM($P$3:P3884),0)</f>
        <v>0</v>
      </c>
      <c r="Q3885" s="6">
        <f t="shared" si="426"/>
        <v>19.091659060001419</v>
      </c>
      <c r="R3885" s="8">
        <f>IF(E3884&lt;&gt;E3885,SUM($Q$4:Q3885)-SUM($R$3:R3884),0)</f>
        <v>0</v>
      </c>
      <c r="S3885" s="6">
        <f>IF(B3885&gt;0,SUM($R$4:R3885)-SUM($S$3:S3884),0)</f>
        <v>0</v>
      </c>
    </row>
    <row r="3886" spans="1:19">
      <c r="A3886">
        <f>IF(E3885&lt;&gt;E3886,COUNTIF($A$4:A3885,"&lt;&gt;0")+1,0)</f>
        <v>0</v>
      </c>
      <c r="B3886">
        <f>IF(A3886&lt;&gt;0,IF(MOD(A3886,3)=0,COUNTIF($B$4:B3885,"&lt;&gt;0")+1,0),0)</f>
        <v>0</v>
      </c>
      <c r="C3886" s="9">
        <f>'Dash Board'!$C$12+COUNT('Daily reducing balance'!$F$4:F3885)</f>
        <v>45612</v>
      </c>
      <c r="D3886">
        <f t="shared" si="420"/>
        <v>2024</v>
      </c>
      <c r="E3886">
        <f t="shared" si="421"/>
        <v>11</v>
      </c>
      <c r="F3886">
        <f>DAY('Dash Board'!$C$12+COUNT('Daily reducing balance'!$F$4:F3885))</f>
        <v>16</v>
      </c>
      <c r="G3886" s="8">
        <f t="shared" si="422"/>
        <v>139300.39985241974</v>
      </c>
      <c r="H3886" s="6">
        <f>G3886*'Dash Board'!$C$11/365</f>
        <v>40.07271776576458</v>
      </c>
      <c r="I3886" s="6">
        <f>H3886*'Dash Board'!$C$18/'Dash Board'!$C$11</f>
        <v>19.082246555125995</v>
      </c>
      <c r="J3886" s="6">
        <f>(G3886&gt;1)*PMT('Dash Board'!$C$11/365,$U$4,-'Dash Board'!$C$19)</f>
        <v>108.80376961660664</v>
      </c>
      <c r="K3886" s="6">
        <f t="shared" si="424"/>
        <v>0</v>
      </c>
      <c r="L3886" s="8">
        <f t="shared" si="425"/>
        <v>139231.66880056888</v>
      </c>
      <c r="N3886" s="8">
        <f t="shared" si="423"/>
        <v>89.721523061480653</v>
      </c>
      <c r="O3886" s="8">
        <f>IF(E3885&lt;&gt;E3886,SUM($N$4:N3886)-SUM($O$3:O3885),0)</f>
        <v>0</v>
      </c>
      <c r="P3886" s="6">
        <f>IF(B3886&gt;0,SUM($O$4:O3886)-SUM($P$3:P3885),0)</f>
        <v>0</v>
      </c>
      <c r="Q3886" s="6">
        <f t="shared" si="426"/>
        <v>19.082246555125995</v>
      </c>
      <c r="R3886" s="8">
        <f>IF(E3885&lt;&gt;E3886,SUM($Q$4:Q3886)-SUM($R$3:R3885),0)</f>
        <v>0</v>
      </c>
      <c r="S3886" s="6">
        <f>IF(B3886&gt;0,SUM($R$4:R3886)-SUM($S$3:S3885),0)</f>
        <v>0</v>
      </c>
    </row>
    <row r="3887" spans="1:19">
      <c r="A3887">
        <f>IF(E3886&lt;&gt;E3887,COUNTIF($A$4:A3886,"&lt;&gt;0")+1,0)</f>
        <v>0</v>
      </c>
      <c r="B3887">
        <f>IF(A3887&lt;&gt;0,IF(MOD(A3887,3)=0,COUNTIF($B$4:B3886,"&lt;&gt;0")+1,0),0)</f>
        <v>0</v>
      </c>
      <c r="C3887" s="9">
        <f>'Dash Board'!$C$12+COUNT('Daily reducing balance'!$F$4:F3886)</f>
        <v>45613</v>
      </c>
      <c r="D3887">
        <f t="shared" si="420"/>
        <v>2024</v>
      </c>
      <c r="E3887">
        <f t="shared" si="421"/>
        <v>11</v>
      </c>
      <c r="F3887">
        <f>DAY('Dash Board'!$C$12+COUNT('Daily reducing balance'!$F$4:F3886))</f>
        <v>17</v>
      </c>
      <c r="G3887" s="8">
        <f t="shared" si="422"/>
        <v>139231.66880056888</v>
      </c>
      <c r="H3887" s="6">
        <f>G3887*'Dash Board'!$C$11/365</f>
        <v>40.05294581934173</v>
      </c>
      <c r="I3887" s="6">
        <f>H3887*'Dash Board'!$C$18/'Dash Board'!$C$11</f>
        <v>19.072831342543683</v>
      </c>
      <c r="J3887" s="6">
        <f>(G3887&gt;1)*PMT('Dash Board'!$C$11/365,$U$4,-'Dash Board'!$C$19)</f>
        <v>108.80376961660664</v>
      </c>
      <c r="K3887" s="6">
        <f t="shared" si="424"/>
        <v>0</v>
      </c>
      <c r="L3887" s="8">
        <f t="shared" si="425"/>
        <v>139162.9179767716</v>
      </c>
      <c r="N3887" s="8">
        <f t="shared" si="423"/>
        <v>89.730938274062964</v>
      </c>
      <c r="O3887" s="8">
        <f>IF(E3886&lt;&gt;E3887,SUM($N$4:N3887)-SUM($O$3:O3886),0)</f>
        <v>0</v>
      </c>
      <c r="P3887" s="6">
        <f>IF(B3887&gt;0,SUM($O$4:O3887)-SUM($P$3:P3886),0)</f>
        <v>0</v>
      </c>
      <c r="Q3887" s="6">
        <f t="shared" si="426"/>
        <v>19.072831342543683</v>
      </c>
      <c r="R3887" s="8">
        <f>IF(E3886&lt;&gt;E3887,SUM($Q$4:Q3887)-SUM($R$3:R3886),0)</f>
        <v>0</v>
      </c>
      <c r="S3887" s="6">
        <f>IF(B3887&gt;0,SUM($R$4:R3887)-SUM($S$3:S3886),0)</f>
        <v>0</v>
      </c>
    </row>
    <row r="3888" spans="1:19">
      <c r="A3888">
        <f>IF(E3887&lt;&gt;E3888,COUNTIF($A$4:A3887,"&lt;&gt;0")+1,0)</f>
        <v>0</v>
      </c>
      <c r="B3888">
        <f>IF(A3888&lt;&gt;0,IF(MOD(A3888,3)=0,COUNTIF($B$4:B3887,"&lt;&gt;0")+1,0),0)</f>
        <v>0</v>
      </c>
      <c r="C3888" s="9">
        <f>'Dash Board'!$C$12+COUNT('Daily reducing balance'!$F$4:F3887)</f>
        <v>45614</v>
      </c>
      <c r="D3888">
        <f t="shared" si="420"/>
        <v>2024</v>
      </c>
      <c r="E3888">
        <f t="shared" si="421"/>
        <v>11</v>
      </c>
      <c r="F3888">
        <f>DAY('Dash Board'!$C$12+COUNT('Daily reducing balance'!$F$4:F3887))</f>
        <v>18</v>
      </c>
      <c r="G3888" s="8">
        <f t="shared" si="422"/>
        <v>139162.9179767716</v>
      </c>
      <c r="H3888" s="6">
        <f>G3888*'Dash Board'!$C$11/365</f>
        <v>40.033168185098681</v>
      </c>
      <c r="I3888" s="6">
        <f>H3888*'Dash Board'!$C$18/'Dash Board'!$C$11</f>
        <v>19.063413421475566</v>
      </c>
      <c r="J3888" s="6">
        <f>(G3888&gt;1)*PMT('Dash Board'!$C$11/365,$U$4,-'Dash Board'!$C$19)</f>
        <v>108.80376961660664</v>
      </c>
      <c r="K3888" s="6">
        <f t="shared" si="424"/>
        <v>0</v>
      </c>
      <c r="L3888" s="8">
        <f t="shared" si="425"/>
        <v>139094.14737534008</v>
      </c>
      <c r="N3888" s="8">
        <f t="shared" si="423"/>
        <v>89.740356195131085</v>
      </c>
      <c r="O3888" s="8">
        <f>IF(E3887&lt;&gt;E3888,SUM($N$4:N3888)-SUM($O$3:O3887),0)</f>
        <v>0</v>
      </c>
      <c r="P3888" s="6">
        <f>IF(B3888&gt;0,SUM($O$4:O3888)-SUM($P$3:P3887),0)</f>
        <v>0</v>
      </c>
      <c r="Q3888" s="6">
        <f t="shared" si="426"/>
        <v>19.063413421475566</v>
      </c>
      <c r="R3888" s="8">
        <f>IF(E3887&lt;&gt;E3888,SUM($Q$4:Q3888)-SUM($R$3:R3887),0)</f>
        <v>0</v>
      </c>
      <c r="S3888" s="6">
        <f>IF(B3888&gt;0,SUM($R$4:R3888)-SUM($S$3:S3887),0)</f>
        <v>0</v>
      </c>
    </row>
    <row r="3889" spans="1:19">
      <c r="A3889">
        <f>IF(E3888&lt;&gt;E3889,COUNTIF($A$4:A3888,"&lt;&gt;0")+1,0)</f>
        <v>0</v>
      </c>
      <c r="B3889">
        <f>IF(A3889&lt;&gt;0,IF(MOD(A3889,3)=0,COUNTIF($B$4:B3888,"&lt;&gt;0")+1,0),0)</f>
        <v>0</v>
      </c>
      <c r="C3889" s="9">
        <f>'Dash Board'!$C$12+COUNT('Daily reducing balance'!$F$4:F3888)</f>
        <v>45615</v>
      </c>
      <c r="D3889">
        <f t="shared" si="420"/>
        <v>2024</v>
      </c>
      <c r="E3889">
        <f t="shared" si="421"/>
        <v>11</v>
      </c>
      <c r="F3889">
        <f>DAY('Dash Board'!$C$12+COUNT('Daily reducing balance'!$F$4:F3888))</f>
        <v>19</v>
      </c>
      <c r="G3889" s="8">
        <f t="shared" si="422"/>
        <v>139094.14737534008</v>
      </c>
      <c r="H3889" s="6">
        <f>G3889*'Dash Board'!$C$11/365</f>
        <v>40.013384861399203</v>
      </c>
      <c r="I3889" s="6">
        <f>H3889*'Dash Board'!$C$18/'Dash Board'!$C$11</f>
        <v>19.05399279114248</v>
      </c>
      <c r="J3889" s="6">
        <f>(G3889&gt;1)*PMT('Dash Board'!$C$11/365,$U$4,-'Dash Board'!$C$19)</f>
        <v>108.80376961660664</v>
      </c>
      <c r="K3889" s="6">
        <f t="shared" si="424"/>
        <v>0</v>
      </c>
      <c r="L3889" s="8">
        <f t="shared" si="425"/>
        <v>139025.35699058487</v>
      </c>
      <c r="N3889" s="8">
        <f t="shared" si="423"/>
        <v>89.749776825464167</v>
      </c>
      <c r="O3889" s="8">
        <f>IF(E3888&lt;&gt;E3889,SUM($N$4:N3889)-SUM($O$3:O3888),0)</f>
        <v>0</v>
      </c>
      <c r="P3889" s="6">
        <f>IF(B3889&gt;0,SUM($O$4:O3889)-SUM($P$3:P3888),0)</f>
        <v>0</v>
      </c>
      <c r="Q3889" s="6">
        <f t="shared" si="426"/>
        <v>19.05399279114248</v>
      </c>
      <c r="R3889" s="8">
        <f>IF(E3888&lt;&gt;E3889,SUM($Q$4:Q3889)-SUM($R$3:R3888),0)</f>
        <v>0</v>
      </c>
      <c r="S3889" s="6">
        <f>IF(B3889&gt;0,SUM($R$4:R3889)-SUM($S$3:S3888),0)</f>
        <v>0</v>
      </c>
    </row>
    <row r="3890" spans="1:19">
      <c r="A3890">
        <f>IF(E3889&lt;&gt;E3890,COUNTIF($A$4:A3889,"&lt;&gt;0")+1,0)</f>
        <v>0</v>
      </c>
      <c r="B3890">
        <f>IF(A3890&lt;&gt;0,IF(MOD(A3890,3)=0,COUNTIF($B$4:B3889,"&lt;&gt;0")+1,0),0)</f>
        <v>0</v>
      </c>
      <c r="C3890" s="9">
        <f>'Dash Board'!$C$12+COUNT('Daily reducing balance'!$F$4:F3889)</f>
        <v>45616</v>
      </c>
      <c r="D3890">
        <f t="shared" si="420"/>
        <v>2024</v>
      </c>
      <c r="E3890">
        <f t="shared" si="421"/>
        <v>11</v>
      </c>
      <c r="F3890">
        <f>DAY('Dash Board'!$C$12+COUNT('Daily reducing balance'!$F$4:F3889))</f>
        <v>20</v>
      </c>
      <c r="G3890" s="8">
        <f t="shared" si="422"/>
        <v>139025.35699058487</v>
      </c>
      <c r="H3890" s="6">
        <f>G3890*'Dash Board'!$C$11/365</f>
        <v>39.993595846606603</v>
      </c>
      <c r="I3890" s="6">
        <f>H3890*'Dash Board'!$C$18/'Dash Board'!$C$11</f>
        <v>19.044569450765049</v>
      </c>
      <c r="J3890" s="6">
        <f>(G3890&gt;1)*PMT('Dash Board'!$C$11/365,$U$4,-'Dash Board'!$C$19)</f>
        <v>108.80376961660664</v>
      </c>
      <c r="K3890" s="6">
        <f t="shared" si="424"/>
        <v>0</v>
      </c>
      <c r="L3890" s="8">
        <f t="shared" si="425"/>
        <v>138956.54681681487</v>
      </c>
      <c r="N3890" s="8">
        <f t="shared" si="423"/>
        <v>89.759200165841591</v>
      </c>
      <c r="O3890" s="8">
        <f>IF(E3889&lt;&gt;E3890,SUM($N$4:N3890)-SUM($O$3:O3889),0)</f>
        <v>0</v>
      </c>
      <c r="P3890" s="6">
        <f>IF(B3890&gt;0,SUM($O$4:O3890)-SUM($P$3:P3889),0)</f>
        <v>0</v>
      </c>
      <c r="Q3890" s="6">
        <f t="shared" si="426"/>
        <v>19.044569450765049</v>
      </c>
      <c r="R3890" s="8">
        <f>IF(E3889&lt;&gt;E3890,SUM($Q$4:Q3890)-SUM($R$3:R3889),0)</f>
        <v>0</v>
      </c>
      <c r="S3890" s="6">
        <f>IF(B3890&gt;0,SUM($R$4:R3890)-SUM($S$3:S3889),0)</f>
        <v>0</v>
      </c>
    </row>
    <row r="3891" spans="1:19">
      <c r="A3891">
        <f>IF(E3890&lt;&gt;E3891,COUNTIF($A$4:A3890,"&lt;&gt;0")+1,0)</f>
        <v>0</v>
      </c>
      <c r="B3891">
        <f>IF(A3891&lt;&gt;0,IF(MOD(A3891,3)=0,COUNTIF($B$4:B3890,"&lt;&gt;0")+1,0),0)</f>
        <v>0</v>
      </c>
      <c r="C3891" s="9">
        <f>'Dash Board'!$C$12+COUNT('Daily reducing balance'!$F$4:F3890)</f>
        <v>45617</v>
      </c>
      <c r="D3891">
        <f t="shared" si="420"/>
        <v>2024</v>
      </c>
      <c r="E3891">
        <f t="shared" si="421"/>
        <v>11</v>
      </c>
      <c r="F3891">
        <f>DAY('Dash Board'!$C$12+COUNT('Daily reducing balance'!$F$4:F3890))</f>
        <v>21</v>
      </c>
      <c r="G3891" s="8">
        <f t="shared" si="422"/>
        <v>138956.54681681487</v>
      </c>
      <c r="H3891" s="6">
        <f>G3891*'Dash Board'!$C$11/365</f>
        <v>39.973801139083726</v>
      </c>
      <c r="I3891" s="6">
        <f>H3891*'Dash Board'!$C$18/'Dash Board'!$C$11</f>
        <v>19.03514339956368</v>
      </c>
      <c r="J3891" s="6">
        <f>(G3891&gt;1)*PMT('Dash Board'!$C$11/365,$U$4,-'Dash Board'!$C$19)</f>
        <v>108.80376961660664</v>
      </c>
      <c r="K3891" s="6">
        <f t="shared" si="424"/>
        <v>0</v>
      </c>
      <c r="L3891" s="8">
        <f t="shared" si="425"/>
        <v>138887.71684833732</v>
      </c>
      <c r="N3891" s="8">
        <f t="shared" si="423"/>
        <v>89.768626217042964</v>
      </c>
      <c r="O3891" s="8">
        <f>IF(E3890&lt;&gt;E3891,SUM($N$4:N3891)-SUM($O$3:O3890),0)</f>
        <v>0</v>
      </c>
      <c r="P3891" s="6">
        <f>IF(B3891&gt;0,SUM($O$4:O3891)-SUM($P$3:P3890),0)</f>
        <v>0</v>
      </c>
      <c r="Q3891" s="6">
        <f t="shared" si="426"/>
        <v>19.03514339956368</v>
      </c>
      <c r="R3891" s="8">
        <f>IF(E3890&lt;&gt;E3891,SUM($Q$4:Q3891)-SUM($R$3:R3890),0)</f>
        <v>0</v>
      </c>
      <c r="S3891" s="6">
        <f>IF(B3891&gt;0,SUM($R$4:R3891)-SUM($S$3:S3890),0)</f>
        <v>0</v>
      </c>
    </row>
    <row r="3892" spans="1:19">
      <c r="A3892">
        <f>IF(E3891&lt;&gt;E3892,COUNTIF($A$4:A3891,"&lt;&gt;0")+1,0)</f>
        <v>0</v>
      </c>
      <c r="B3892">
        <f>IF(A3892&lt;&gt;0,IF(MOD(A3892,3)=0,COUNTIF($B$4:B3891,"&lt;&gt;0")+1,0),0)</f>
        <v>0</v>
      </c>
      <c r="C3892" s="9">
        <f>'Dash Board'!$C$12+COUNT('Daily reducing balance'!$F$4:F3891)</f>
        <v>45618</v>
      </c>
      <c r="D3892">
        <f t="shared" ref="D3892:D3955" si="427">IF(AND(E3892=1,F3892=1),D3891+1,D3891)</f>
        <v>2024</v>
      </c>
      <c r="E3892">
        <f t="shared" ref="E3892:E3955" si="428">IF(F3892=1,IF(E3891+1&gt;12,1,E3891+1),E3891)</f>
        <v>11</v>
      </c>
      <c r="F3892">
        <f>DAY('Dash Board'!$C$12+COUNT('Daily reducing balance'!$F$4:F3891))</f>
        <v>22</v>
      </c>
      <c r="G3892" s="8">
        <f t="shared" ref="G3892:G3955" si="429">L3891</f>
        <v>138887.71684833732</v>
      </c>
      <c r="H3892" s="6">
        <f>G3892*'Dash Board'!$C$11/365</f>
        <v>39.954000737192928</v>
      </c>
      <c r="I3892" s="6">
        <f>H3892*'Dash Board'!$C$18/'Dash Board'!$C$11</f>
        <v>19.02571463675854</v>
      </c>
      <c r="J3892" s="6">
        <f>(G3892&gt;1)*PMT('Dash Board'!$C$11/365,$U$4,-'Dash Board'!$C$19)</f>
        <v>108.80376961660664</v>
      </c>
      <c r="K3892" s="6">
        <f t="shared" si="424"/>
        <v>0</v>
      </c>
      <c r="L3892" s="8">
        <f t="shared" si="425"/>
        <v>138818.86707945791</v>
      </c>
      <c r="N3892" s="8">
        <f t="shared" ref="N3892:N3955" si="430">J3892-I3892</f>
        <v>89.778054979848108</v>
      </c>
      <c r="O3892" s="8">
        <f>IF(E3891&lt;&gt;E3892,SUM($N$4:N3892)-SUM($O$3:O3891),0)</f>
        <v>0</v>
      </c>
      <c r="P3892" s="6">
        <f>IF(B3892&gt;0,SUM($O$4:O3892)-SUM($P$3:P3891),0)</f>
        <v>0</v>
      </c>
      <c r="Q3892" s="6">
        <f t="shared" si="426"/>
        <v>19.02571463675854</v>
      </c>
      <c r="R3892" s="8">
        <f>IF(E3891&lt;&gt;E3892,SUM($Q$4:Q3892)-SUM($R$3:R3891),0)</f>
        <v>0</v>
      </c>
      <c r="S3892" s="6">
        <f>IF(B3892&gt;0,SUM($R$4:R3892)-SUM($S$3:S3891),0)</f>
        <v>0</v>
      </c>
    </row>
    <row r="3893" spans="1:19">
      <c r="A3893">
        <f>IF(E3892&lt;&gt;E3893,COUNTIF($A$4:A3892,"&lt;&gt;0")+1,0)</f>
        <v>0</v>
      </c>
      <c r="B3893">
        <f>IF(A3893&lt;&gt;0,IF(MOD(A3893,3)=0,COUNTIF($B$4:B3892,"&lt;&gt;0")+1,0),0)</f>
        <v>0</v>
      </c>
      <c r="C3893" s="9">
        <f>'Dash Board'!$C$12+COUNT('Daily reducing balance'!$F$4:F3892)</f>
        <v>45619</v>
      </c>
      <c r="D3893">
        <f t="shared" si="427"/>
        <v>2024</v>
      </c>
      <c r="E3893">
        <f t="shared" si="428"/>
        <v>11</v>
      </c>
      <c r="F3893">
        <f>DAY('Dash Board'!$C$12+COUNT('Daily reducing balance'!$F$4:F3892))</f>
        <v>23</v>
      </c>
      <c r="G3893" s="8">
        <f t="shared" si="429"/>
        <v>138818.86707945791</v>
      </c>
      <c r="H3893" s="6">
        <f>G3893*'Dash Board'!$C$11/365</f>
        <v>39.934194639296109</v>
      </c>
      <c r="I3893" s="6">
        <f>H3893*'Dash Board'!$C$18/'Dash Board'!$C$11</f>
        <v>19.016283161569579</v>
      </c>
      <c r="J3893" s="6">
        <f>(G3893&gt;1)*PMT('Dash Board'!$C$11/365,$U$4,-'Dash Board'!$C$19)</f>
        <v>108.80376961660664</v>
      </c>
      <c r="K3893" s="6">
        <f t="shared" si="424"/>
        <v>0</v>
      </c>
      <c r="L3893" s="8">
        <f t="shared" si="425"/>
        <v>138749.99750448059</v>
      </c>
      <c r="N3893" s="8">
        <f t="shared" si="430"/>
        <v>89.787486455037069</v>
      </c>
      <c r="O3893" s="8">
        <f>IF(E3892&lt;&gt;E3893,SUM($N$4:N3893)-SUM($O$3:O3892),0)</f>
        <v>0</v>
      </c>
      <c r="P3893" s="6">
        <f>IF(B3893&gt;0,SUM($O$4:O3893)-SUM($P$3:P3892),0)</f>
        <v>0</v>
      </c>
      <c r="Q3893" s="6">
        <f t="shared" si="426"/>
        <v>19.016283161569579</v>
      </c>
      <c r="R3893" s="8">
        <f>IF(E3892&lt;&gt;E3893,SUM($Q$4:Q3893)-SUM($R$3:R3892),0)</f>
        <v>0</v>
      </c>
      <c r="S3893" s="6">
        <f>IF(B3893&gt;0,SUM($R$4:R3893)-SUM($S$3:S3892),0)</f>
        <v>0</v>
      </c>
    </row>
    <row r="3894" spans="1:19">
      <c r="A3894">
        <f>IF(E3893&lt;&gt;E3894,COUNTIF($A$4:A3893,"&lt;&gt;0")+1,0)</f>
        <v>0</v>
      </c>
      <c r="B3894">
        <f>IF(A3894&lt;&gt;0,IF(MOD(A3894,3)=0,COUNTIF($B$4:B3893,"&lt;&gt;0")+1,0),0)</f>
        <v>0</v>
      </c>
      <c r="C3894" s="9">
        <f>'Dash Board'!$C$12+COUNT('Daily reducing balance'!$F$4:F3893)</f>
        <v>45620</v>
      </c>
      <c r="D3894">
        <f t="shared" si="427"/>
        <v>2024</v>
      </c>
      <c r="E3894">
        <f t="shared" si="428"/>
        <v>11</v>
      </c>
      <c r="F3894">
        <f>DAY('Dash Board'!$C$12+COUNT('Daily reducing balance'!$F$4:F3893))</f>
        <v>24</v>
      </c>
      <c r="G3894" s="8">
        <f t="shared" si="429"/>
        <v>138749.99750448059</v>
      </c>
      <c r="H3894" s="6">
        <f>G3894*'Dash Board'!$C$11/365</f>
        <v>39.914382843754687</v>
      </c>
      <c r="I3894" s="6">
        <f>H3894*'Dash Board'!$C$18/'Dash Board'!$C$11</f>
        <v>19.00684897321652</v>
      </c>
      <c r="J3894" s="6">
        <f>(G3894&gt;1)*PMT('Dash Board'!$C$11/365,$U$4,-'Dash Board'!$C$19)</f>
        <v>108.80376961660664</v>
      </c>
      <c r="K3894" s="6">
        <f t="shared" si="424"/>
        <v>0</v>
      </c>
      <c r="L3894" s="8">
        <f t="shared" si="425"/>
        <v>138681.10811770774</v>
      </c>
      <c r="N3894" s="8">
        <f t="shared" si="430"/>
        <v>89.796920643390123</v>
      </c>
      <c r="O3894" s="8">
        <f>IF(E3893&lt;&gt;E3894,SUM($N$4:N3894)-SUM($O$3:O3893),0)</f>
        <v>0</v>
      </c>
      <c r="P3894" s="6">
        <f>IF(B3894&gt;0,SUM($O$4:O3894)-SUM($P$3:P3893),0)</f>
        <v>0</v>
      </c>
      <c r="Q3894" s="6">
        <f t="shared" si="426"/>
        <v>19.00684897321652</v>
      </c>
      <c r="R3894" s="8">
        <f>IF(E3893&lt;&gt;E3894,SUM($Q$4:Q3894)-SUM($R$3:R3893),0)</f>
        <v>0</v>
      </c>
      <c r="S3894" s="6">
        <f>IF(B3894&gt;0,SUM($R$4:R3894)-SUM($S$3:S3893),0)</f>
        <v>0</v>
      </c>
    </row>
    <row r="3895" spans="1:19">
      <c r="A3895">
        <f>IF(E3894&lt;&gt;E3895,COUNTIF($A$4:A3894,"&lt;&gt;0")+1,0)</f>
        <v>0</v>
      </c>
      <c r="B3895">
        <f>IF(A3895&lt;&gt;0,IF(MOD(A3895,3)=0,COUNTIF($B$4:B3894,"&lt;&gt;0")+1,0),0)</f>
        <v>0</v>
      </c>
      <c r="C3895" s="9">
        <f>'Dash Board'!$C$12+COUNT('Daily reducing balance'!$F$4:F3894)</f>
        <v>45621</v>
      </c>
      <c r="D3895">
        <f t="shared" si="427"/>
        <v>2024</v>
      </c>
      <c r="E3895">
        <f t="shared" si="428"/>
        <v>11</v>
      </c>
      <c r="F3895">
        <f>DAY('Dash Board'!$C$12+COUNT('Daily reducing balance'!$F$4:F3894))</f>
        <v>25</v>
      </c>
      <c r="G3895" s="8">
        <f t="shared" si="429"/>
        <v>138681.10811770774</v>
      </c>
      <c r="H3895" s="6">
        <f>G3895*'Dash Board'!$C$11/365</f>
        <v>39.894565348929625</v>
      </c>
      <c r="I3895" s="6">
        <f>H3895*'Dash Board'!$C$18/'Dash Board'!$C$11</f>
        <v>18.99741207091887</v>
      </c>
      <c r="J3895" s="6">
        <f>(G3895&gt;1)*PMT('Dash Board'!$C$11/365,$U$4,-'Dash Board'!$C$19)</f>
        <v>108.80376961660664</v>
      </c>
      <c r="K3895" s="6">
        <f t="shared" si="424"/>
        <v>0</v>
      </c>
      <c r="L3895" s="8">
        <f t="shared" si="425"/>
        <v>138612.19891344005</v>
      </c>
      <c r="N3895" s="8">
        <f t="shared" si="430"/>
        <v>89.806357545687774</v>
      </c>
      <c r="O3895" s="8">
        <f>IF(E3894&lt;&gt;E3895,SUM($N$4:N3895)-SUM($O$3:O3894),0)</f>
        <v>0</v>
      </c>
      <c r="P3895" s="6">
        <f>IF(B3895&gt;0,SUM($O$4:O3895)-SUM($P$3:P3894),0)</f>
        <v>0</v>
      </c>
      <c r="Q3895" s="6">
        <f t="shared" si="426"/>
        <v>18.99741207091887</v>
      </c>
      <c r="R3895" s="8">
        <f>IF(E3894&lt;&gt;E3895,SUM($Q$4:Q3895)-SUM($R$3:R3894),0)</f>
        <v>0</v>
      </c>
      <c r="S3895" s="6">
        <f>IF(B3895&gt;0,SUM($R$4:R3895)-SUM($S$3:S3894),0)</f>
        <v>0</v>
      </c>
    </row>
    <row r="3896" spans="1:19">
      <c r="A3896">
        <f>IF(E3895&lt;&gt;E3896,COUNTIF($A$4:A3895,"&lt;&gt;0")+1,0)</f>
        <v>0</v>
      </c>
      <c r="B3896">
        <f>IF(A3896&lt;&gt;0,IF(MOD(A3896,3)=0,COUNTIF($B$4:B3895,"&lt;&gt;0")+1,0),0)</f>
        <v>0</v>
      </c>
      <c r="C3896" s="9">
        <f>'Dash Board'!$C$12+COUNT('Daily reducing balance'!$F$4:F3895)</f>
        <v>45622</v>
      </c>
      <c r="D3896">
        <f t="shared" si="427"/>
        <v>2024</v>
      </c>
      <c r="E3896">
        <f t="shared" si="428"/>
        <v>11</v>
      </c>
      <c r="F3896">
        <f>DAY('Dash Board'!$C$12+COUNT('Daily reducing balance'!$F$4:F3895))</f>
        <v>26</v>
      </c>
      <c r="G3896" s="8">
        <f t="shared" si="429"/>
        <v>138612.19891344005</v>
      </c>
      <c r="H3896" s="6">
        <f>G3896*'Dash Board'!$C$11/365</f>
        <v>39.87474215318138</v>
      </c>
      <c r="I3896" s="6">
        <f>H3896*'Dash Board'!$C$18/'Dash Board'!$C$11</f>
        <v>18.987972453895896</v>
      </c>
      <c r="J3896" s="6">
        <f>(G3896&gt;1)*PMT('Dash Board'!$C$11/365,$U$4,-'Dash Board'!$C$19)</f>
        <v>108.80376961660664</v>
      </c>
      <c r="K3896" s="6">
        <f t="shared" si="424"/>
        <v>0</v>
      </c>
      <c r="L3896" s="8">
        <f t="shared" si="425"/>
        <v>138543.26988597662</v>
      </c>
      <c r="N3896" s="8">
        <f t="shared" si="430"/>
        <v>89.815797162710751</v>
      </c>
      <c r="O3896" s="8">
        <f>IF(E3895&lt;&gt;E3896,SUM($N$4:N3896)-SUM($O$3:O3895),0)</f>
        <v>0</v>
      </c>
      <c r="P3896" s="6">
        <f>IF(B3896&gt;0,SUM($O$4:O3896)-SUM($P$3:P3895),0)</f>
        <v>0</v>
      </c>
      <c r="Q3896" s="6">
        <f t="shared" si="426"/>
        <v>18.987972453895896</v>
      </c>
      <c r="R3896" s="8">
        <f>IF(E3895&lt;&gt;E3896,SUM($Q$4:Q3896)-SUM($R$3:R3895),0)</f>
        <v>0</v>
      </c>
      <c r="S3896" s="6">
        <f>IF(B3896&gt;0,SUM($R$4:R3896)-SUM($S$3:S3895),0)</f>
        <v>0</v>
      </c>
    </row>
    <row r="3897" spans="1:19">
      <c r="A3897">
        <f>IF(E3896&lt;&gt;E3897,COUNTIF($A$4:A3896,"&lt;&gt;0")+1,0)</f>
        <v>0</v>
      </c>
      <c r="B3897">
        <f>IF(A3897&lt;&gt;0,IF(MOD(A3897,3)=0,COUNTIF($B$4:B3896,"&lt;&gt;0")+1,0),0)</f>
        <v>0</v>
      </c>
      <c r="C3897" s="9">
        <f>'Dash Board'!$C$12+COUNT('Daily reducing balance'!$F$4:F3896)</f>
        <v>45623</v>
      </c>
      <c r="D3897">
        <f t="shared" si="427"/>
        <v>2024</v>
      </c>
      <c r="E3897">
        <f t="shared" si="428"/>
        <v>11</v>
      </c>
      <c r="F3897">
        <f>DAY('Dash Board'!$C$12+COUNT('Daily reducing balance'!$F$4:F3896))</f>
        <v>27</v>
      </c>
      <c r="G3897" s="8">
        <f t="shared" si="429"/>
        <v>138543.26988597662</v>
      </c>
      <c r="H3897" s="6">
        <f>G3897*'Dash Board'!$C$11/365</f>
        <v>39.854913254869984</v>
      </c>
      <c r="I3897" s="6">
        <f>H3897*'Dash Board'!$C$18/'Dash Board'!$C$11</f>
        <v>18.97853012136666</v>
      </c>
      <c r="J3897" s="6">
        <f>(G3897&gt;1)*PMT('Dash Board'!$C$11/365,$U$4,-'Dash Board'!$C$19)</f>
        <v>108.80376961660664</v>
      </c>
      <c r="K3897" s="6">
        <f t="shared" si="424"/>
        <v>0</v>
      </c>
      <c r="L3897" s="8">
        <f t="shared" si="425"/>
        <v>138474.32102961489</v>
      </c>
      <c r="N3897" s="8">
        <f t="shared" si="430"/>
        <v>89.825239495239984</v>
      </c>
      <c r="O3897" s="8">
        <f>IF(E3896&lt;&gt;E3897,SUM($N$4:N3897)-SUM($O$3:O3896),0)</f>
        <v>0</v>
      </c>
      <c r="P3897" s="6">
        <f>IF(B3897&gt;0,SUM($O$4:O3897)-SUM($P$3:P3896),0)</f>
        <v>0</v>
      </c>
      <c r="Q3897" s="6">
        <f t="shared" si="426"/>
        <v>18.97853012136666</v>
      </c>
      <c r="R3897" s="8">
        <f>IF(E3896&lt;&gt;E3897,SUM($Q$4:Q3897)-SUM($R$3:R3896),0)</f>
        <v>0</v>
      </c>
      <c r="S3897" s="6">
        <f>IF(B3897&gt;0,SUM($R$4:R3897)-SUM($S$3:S3896),0)</f>
        <v>0</v>
      </c>
    </row>
    <row r="3898" spans="1:19">
      <c r="A3898">
        <f>IF(E3897&lt;&gt;E3898,COUNTIF($A$4:A3897,"&lt;&gt;0")+1,0)</f>
        <v>0</v>
      </c>
      <c r="B3898">
        <f>IF(A3898&lt;&gt;0,IF(MOD(A3898,3)=0,COUNTIF($B$4:B3897,"&lt;&gt;0")+1,0),0)</f>
        <v>0</v>
      </c>
      <c r="C3898" s="9">
        <f>'Dash Board'!$C$12+COUNT('Daily reducing balance'!$F$4:F3897)</f>
        <v>45624</v>
      </c>
      <c r="D3898">
        <f t="shared" si="427"/>
        <v>2024</v>
      </c>
      <c r="E3898">
        <f t="shared" si="428"/>
        <v>11</v>
      </c>
      <c r="F3898">
        <f>DAY('Dash Board'!$C$12+COUNT('Daily reducing balance'!$F$4:F3897))</f>
        <v>28</v>
      </c>
      <c r="G3898" s="8">
        <f t="shared" si="429"/>
        <v>138474.32102961489</v>
      </c>
      <c r="H3898" s="6">
        <f>G3898*'Dash Board'!$C$11/365</f>
        <v>39.835078652354966</v>
      </c>
      <c r="I3898" s="6">
        <f>H3898*'Dash Board'!$C$18/'Dash Board'!$C$11</f>
        <v>18.969085072549987</v>
      </c>
      <c r="J3898" s="6">
        <f>(G3898&gt;1)*PMT('Dash Board'!$C$11/365,$U$4,-'Dash Board'!$C$19)</f>
        <v>108.80376961660664</v>
      </c>
      <c r="K3898" s="6">
        <f t="shared" si="424"/>
        <v>0</v>
      </c>
      <c r="L3898" s="8">
        <f t="shared" si="425"/>
        <v>138405.35233865064</v>
      </c>
      <c r="N3898" s="8">
        <f t="shared" si="430"/>
        <v>89.834684544056657</v>
      </c>
      <c r="O3898" s="8">
        <f>IF(E3897&lt;&gt;E3898,SUM($N$4:N3898)-SUM($O$3:O3897),0)</f>
        <v>0</v>
      </c>
      <c r="P3898" s="6">
        <f>IF(B3898&gt;0,SUM($O$4:O3898)-SUM($P$3:P3897),0)</f>
        <v>0</v>
      </c>
      <c r="Q3898" s="6">
        <f t="shared" si="426"/>
        <v>18.969085072549987</v>
      </c>
      <c r="R3898" s="8">
        <f>IF(E3897&lt;&gt;E3898,SUM($Q$4:Q3898)-SUM($R$3:R3897),0)</f>
        <v>0</v>
      </c>
      <c r="S3898" s="6">
        <f>IF(B3898&gt;0,SUM($R$4:R3898)-SUM($S$3:S3897),0)</f>
        <v>0</v>
      </c>
    </row>
    <row r="3899" spans="1:19">
      <c r="A3899">
        <f>IF(E3898&lt;&gt;E3899,COUNTIF($A$4:A3898,"&lt;&gt;0")+1,0)</f>
        <v>0</v>
      </c>
      <c r="B3899">
        <f>IF(A3899&lt;&gt;0,IF(MOD(A3899,3)=0,COUNTIF($B$4:B3898,"&lt;&gt;0")+1,0),0)</f>
        <v>0</v>
      </c>
      <c r="C3899" s="9">
        <f>'Dash Board'!$C$12+COUNT('Daily reducing balance'!$F$4:F3898)</f>
        <v>45625</v>
      </c>
      <c r="D3899">
        <f t="shared" si="427"/>
        <v>2024</v>
      </c>
      <c r="E3899">
        <f t="shared" si="428"/>
        <v>11</v>
      </c>
      <c r="F3899">
        <f>DAY('Dash Board'!$C$12+COUNT('Daily reducing balance'!$F$4:F3898))</f>
        <v>29</v>
      </c>
      <c r="G3899" s="8">
        <f t="shared" si="429"/>
        <v>138405.35233865064</v>
      </c>
      <c r="H3899" s="6">
        <f>G3899*'Dash Board'!$C$11/365</f>
        <v>39.815238343995389</v>
      </c>
      <c r="I3899" s="6">
        <f>H3899*'Dash Board'!$C$18/'Dash Board'!$C$11</f>
        <v>18.959637306664472</v>
      </c>
      <c r="J3899" s="6">
        <f>(G3899&gt;1)*PMT('Dash Board'!$C$11/365,$U$4,-'Dash Board'!$C$19)</f>
        <v>108.80376961660664</v>
      </c>
      <c r="K3899" s="6">
        <f t="shared" si="424"/>
        <v>0</v>
      </c>
      <c r="L3899" s="8">
        <f t="shared" si="425"/>
        <v>138336.36380737802</v>
      </c>
      <c r="N3899" s="8">
        <f t="shared" si="430"/>
        <v>89.844132309942168</v>
      </c>
      <c r="O3899" s="8">
        <f>IF(E3898&lt;&gt;E3899,SUM($N$4:N3899)-SUM($O$3:O3898),0)</f>
        <v>0</v>
      </c>
      <c r="P3899" s="6">
        <f>IF(B3899&gt;0,SUM($O$4:O3899)-SUM($P$3:P3898),0)</f>
        <v>0</v>
      </c>
      <c r="Q3899" s="6">
        <f t="shared" si="426"/>
        <v>18.959637306664472</v>
      </c>
      <c r="R3899" s="8">
        <f>IF(E3898&lt;&gt;E3899,SUM($Q$4:Q3899)-SUM($R$3:R3898),0)</f>
        <v>0</v>
      </c>
      <c r="S3899" s="6">
        <f>IF(B3899&gt;0,SUM($R$4:R3899)-SUM($S$3:S3898),0)</f>
        <v>0</v>
      </c>
    </row>
    <row r="3900" spans="1:19">
      <c r="A3900">
        <f>IF(E3899&lt;&gt;E3900,COUNTIF($A$4:A3899,"&lt;&gt;0")+1,0)</f>
        <v>0</v>
      </c>
      <c r="B3900">
        <f>IF(A3900&lt;&gt;0,IF(MOD(A3900,3)=0,COUNTIF($B$4:B3899,"&lt;&gt;0")+1,0),0)</f>
        <v>0</v>
      </c>
      <c r="C3900" s="9">
        <f>'Dash Board'!$C$12+COUNT('Daily reducing balance'!$F$4:F3899)</f>
        <v>45626</v>
      </c>
      <c r="D3900">
        <f t="shared" si="427"/>
        <v>2024</v>
      </c>
      <c r="E3900">
        <f t="shared" si="428"/>
        <v>11</v>
      </c>
      <c r="F3900">
        <f>DAY('Dash Board'!$C$12+COUNT('Daily reducing balance'!$F$4:F3899))</f>
        <v>30</v>
      </c>
      <c r="G3900" s="8">
        <f t="shared" si="429"/>
        <v>138336.36380737802</v>
      </c>
      <c r="H3900" s="6">
        <f>G3900*'Dash Board'!$C$11/365</f>
        <v>39.795392328149838</v>
      </c>
      <c r="I3900" s="6">
        <f>H3900*'Dash Board'!$C$18/'Dash Board'!$C$11</f>
        <v>18.950186822928497</v>
      </c>
      <c r="J3900" s="6">
        <f>(G3900&gt;1)*PMT('Dash Board'!$C$11/365,$U$4,-'Dash Board'!$C$19)</f>
        <v>108.80376961660664</v>
      </c>
      <c r="K3900" s="6">
        <f t="shared" si="424"/>
        <v>0</v>
      </c>
      <c r="L3900" s="8">
        <f t="shared" si="425"/>
        <v>138267.35543008955</v>
      </c>
      <c r="N3900" s="8">
        <f t="shared" si="430"/>
        <v>89.853582793678143</v>
      </c>
      <c r="O3900" s="8">
        <f>IF(E3899&lt;&gt;E3900,SUM($N$4:N3900)-SUM($O$3:O3899),0)</f>
        <v>0</v>
      </c>
      <c r="P3900" s="6">
        <f>IF(B3900&gt;0,SUM($O$4:O3900)-SUM($P$3:P3899),0)</f>
        <v>0</v>
      </c>
      <c r="Q3900" s="6">
        <f t="shared" si="426"/>
        <v>18.950186822928497</v>
      </c>
      <c r="R3900" s="8">
        <f>IF(E3899&lt;&gt;E3900,SUM($Q$4:Q3900)-SUM($R$3:R3899),0)</f>
        <v>0</v>
      </c>
      <c r="S3900" s="6">
        <f>IF(B3900&gt;0,SUM($R$4:R3900)-SUM($S$3:S3899),0)</f>
        <v>0</v>
      </c>
    </row>
    <row r="3901" spans="1:19">
      <c r="A3901">
        <f>IF(E3900&lt;&gt;E3901,COUNTIF($A$4:A3900,"&lt;&gt;0")+1,0)</f>
        <v>128</v>
      </c>
      <c r="B3901">
        <f>IF(A3901&lt;&gt;0,IF(MOD(A3901,3)=0,COUNTIF($B$4:B3900,"&lt;&gt;0")+1,0),0)</f>
        <v>0</v>
      </c>
      <c r="C3901" s="9">
        <f>'Dash Board'!$C$12+COUNT('Daily reducing balance'!$F$4:F3900)</f>
        <v>45627</v>
      </c>
      <c r="D3901">
        <f t="shared" si="427"/>
        <v>2024</v>
      </c>
      <c r="E3901">
        <f t="shared" si="428"/>
        <v>12</v>
      </c>
      <c r="F3901">
        <f>DAY('Dash Board'!$C$12+COUNT('Daily reducing balance'!$F$4:F3900))</f>
        <v>1</v>
      </c>
      <c r="G3901" s="8">
        <f t="shared" si="429"/>
        <v>138267.35543008955</v>
      </c>
      <c r="H3901" s="6">
        <f>G3901*'Dash Board'!$C$11/365</f>
        <v>39.775540603176445</v>
      </c>
      <c r="I3901" s="6">
        <f>H3901*'Dash Board'!$C$18/'Dash Board'!$C$11</f>
        <v>18.940733620560213</v>
      </c>
      <c r="J3901" s="6">
        <f>(G3901&gt;1)*PMT('Dash Board'!$C$11/365,$U$4,-'Dash Board'!$C$19)</f>
        <v>108.80376961660664</v>
      </c>
      <c r="K3901" s="6">
        <f t="shared" si="424"/>
        <v>3372.9168581148047</v>
      </c>
      <c r="L3901" s="8">
        <f t="shared" si="425"/>
        <v>138198.32720107611</v>
      </c>
      <c r="N3901" s="8">
        <f t="shared" si="430"/>
        <v>89.863035996046435</v>
      </c>
      <c r="O3901" s="8">
        <f>IF(E3900&lt;&gt;E3901,SUM($N$4:N3901)-SUM($O$3:O3900),0)</f>
        <v>2691.7899531038129</v>
      </c>
      <c r="P3901" s="6">
        <f>IF(B3901&gt;0,SUM($O$4:O3901)-SUM($P$3:P3900),0)</f>
        <v>0</v>
      </c>
      <c r="Q3901" s="6">
        <f t="shared" si="426"/>
        <v>18.940733620560213</v>
      </c>
      <c r="R3901" s="8">
        <f>IF(E3900&lt;&gt;E3901,SUM($Q$4:Q3901)-SUM($R$3:R3900),0)</f>
        <v>572.32313539442839</v>
      </c>
      <c r="S3901" s="6">
        <f>IF(B3901&gt;0,SUM($R$4:R3901)-SUM($S$3:S3900),0)</f>
        <v>0</v>
      </c>
    </row>
    <row r="3902" spans="1:19">
      <c r="A3902">
        <f>IF(E3901&lt;&gt;E3902,COUNTIF($A$4:A3901,"&lt;&gt;0")+1,0)</f>
        <v>0</v>
      </c>
      <c r="B3902">
        <f>IF(A3902&lt;&gt;0,IF(MOD(A3902,3)=0,COUNTIF($B$4:B3901,"&lt;&gt;0")+1,0),0)</f>
        <v>0</v>
      </c>
      <c r="C3902" s="9">
        <f>'Dash Board'!$C$12+COUNT('Daily reducing balance'!$F$4:F3901)</f>
        <v>45628</v>
      </c>
      <c r="D3902">
        <f t="shared" si="427"/>
        <v>2024</v>
      </c>
      <c r="E3902">
        <f t="shared" si="428"/>
        <v>12</v>
      </c>
      <c r="F3902">
        <f>DAY('Dash Board'!$C$12+COUNT('Daily reducing balance'!$F$4:F3901))</f>
        <v>2</v>
      </c>
      <c r="G3902" s="8">
        <f t="shared" si="429"/>
        <v>138198.32720107611</v>
      </c>
      <c r="H3902" s="6">
        <f>G3902*'Dash Board'!$C$11/365</f>
        <v>39.755683167432849</v>
      </c>
      <c r="I3902" s="6">
        <f>H3902*'Dash Board'!$C$18/'Dash Board'!$C$11</f>
        <v>18.931277698777549</v>
      </c>
      <c r="J3902" s="6">
        <f>(G3902&gt;1)*PMT('Dash Board'!$C$11/365,$U$4,-'Dash Board'!$C$19)</f>
        <v>108.80376961660664</v>
      </c>
      <c r="K3902" s="6">
        <f t="shared" si="424"/>
        <v>0</v>
      </c>
      <c r="L3902" s="8">
        <f t="shared" si="425"/>
        <v>138129.27911462693</v>
      </c>
      <c r="N3902" s="8">
        <f t="shared" si="430"/>
        <v>89.872491917829095</v>
      </c>
      <c r="O3902" s="8">
        <f>IF(E3901&lt;&gt;E3902,SUM($N$4:N3902)-SUM($O$3:O3901),0)</f>
        <v>0</v>
      </c>
      <c r="P3902" s="6">
        <f>IF(B3902&gt;0,SUM($O$4:O3902)-SUM($P$3:P3901),0)</f>
        <v>0</v>
      </c>
      <c r="Q3902" s="6">
        <f t="shared" si="426"/>
        <v>18.931277698777549</v>
      </c>
      <c r="R3902" s="8">
        <f>IF(E3901&lt;&gt;E3902,SUM($Q$4:Q3902)-SUM($R$3:R3901),0)</f>
        <v>0</v>
      </c>
      <c r="S3902" s="6">
        <f>IF(B3902&gt;0,SUM($R$4:R3902)-SUM($S$3:S3901),0)</f>
        <v>0</v>
      </c>
    </row>
    <row r="3903" spans="1:19">
      <c r="A3903">
        <f>IF(E3902&lt;&gt;E3903,COUNTIF($A$4:A3902,"&lt;&gt;0")+1,0)</f>
        <v>0</v>
      </c>
      <c r="B3903">
        <f>IF(A3903&lt;&gt;0,IF(MOD(A3903,3)=0,COUNTIF($B$4:B3902,"&lt;&gt;0")+1,0),0)</f>
        <v>0</v>
      </c>
      <c r="C3903" s="9">
        <f>'Dash Board'!$C$12+COUNT('Daily reducing balance'!$F$4:F3902)</f>
        <v>45629</v>
      </c>
      <c r="D3903">
        <f t="shared" si="427"/>
        <v>2024</v>
      </c>
      <c r="E3903">
        <f t="shared" si="428"/>
        <v>12</v>
      </c>
      <c r="F3903">
        <f>DAY('Dash Board'!$C$12+COUNT('Daily reducing balance'!$F$4:F3902))</f>
        <v>3</v>
      </c>
      <c r="G3903" s="8">
        <f t="shared" si="429"/>
        <v>138129.27911462693</v>
      </c>
      <c r="H3903" s="6">
        <f>G3903*'Dash Board'!$C$11/365</f>
        <v>39.73582001927624</v>
      </c>
      <c r="I3903" s="6">
        <f>H3903*'Dash Board'!$C$18/'Dash Board'!$C$11</f>
        <v>18.92181905679821</v>
      </c>
      <c r="J3903" s="6">
        <f>(G3903&gt;1)*PMT('Dash Board'!$C$11/365,$U$4,-'Dash Board'!$C$19)</f>
        <v>108.80376961660664</v>
      </c>
      <c r="K3903" s="6">
        <f t="shared" si="424"/>
        <v>0</v>
      </c>
      <c r="L3903" s="8">
        <f t="shared" si="425"/>
        <v>138060.21116502958</v>
      </c>
      <c r="N3903" s="8">
        <f t="shared" si="430"/>
        <v>89.881950559808431</v>
      </c>
      <c r="O3903" s="8">
        <f>IF(E3902&lt;&gt;E3903,SUM($N$4:N3903)-SUM($O$3:O3902),0)</f>
        <v>0</v>
      </c>
      <c r="P3903" s="6">
        <f>IF(B3903&gt;0,SUM($O$4:O3903)-SUM($P$3:P3902),0)</f>
        <v>0</v>
      </c>
      <c r="Q3903" s="6">
        <f t="shared" si="426"/>
        <v>18.92181905679821</v>
      </c>
      <c r="R3903" s="8">
        <f>IF(E3902&lt;&gt;E3903,SUM($Q$4:Q3903)-SUM($R$3:R3902),0)</f>
        <v>0</v>
      </c>
      <c r="S3903" s="6">
        <f>IF(B3903&gt;0,SUM($R$4:R3903)-SUM($S$3:S3902),0)</f>
        <v>0</v>
      </c>
    </row>
    <row r="3904" spans="1:19">
      <c r="A3904">
        <f>IF(E3903&lt;&gt;E3904,COUNTIF($A$4:A3903,"&lt;&gt;0")+1,0)</f>
        <v>0</v>
      </c>
      <c r="B3904">
        <f>IF(A3904&lt;&gt;0,IF(MOD(A3904,3)=0,COUNTIF($B$4:B3903,"&lt;&gt;0")+1,0),0)</f>
        <v>0</v>
      </c>
      <c r="C3904" s="9">
        <f>'Dash Board'!$C$12+COUNT('Daily reducing balance'!$F$4:F3903)</f>
        <v>45630</v>
      </c>
      <c r="D3904">
        <f t="shared" si="427"/>
        <v>2024</v>
      </c>
      <c r="E3904">
        <f t="shared" si="428"/>
        <v>12</v>
      </c>
      <c r="F3904">
        <f>DAY('Dash Board'!$C$12+COUNT('Daily reducing balance'!$F$4:F3903))</f>
        <v>4</v>
      </c>
      <c r="G3904" s="8">
        <f t="shared" si="429"/>
        <v>138060.21116502958</v>
      </c>
      <c r="H3904" s="6">
        <f>G3904*'Dash Board'!$C$11/365</f>
        <v>39.715951157063301</v>
      </c>
      <c r="I3904" s="6">
        <f>H3904*'Dash Board'!$C$18/'Dash Board'!$C$11</f>
        <v>18.91235769383967</v>
      </c>
      <c r="J3904" s="6">
        <f>(G3904&gt;1)*PMT('Dash Board'!$C$11/365,$U$4,-'Dash Board'!$C$19)</f>
        <v>108.80376961660664</v>
      </c>
      <c r="K3904" s="6">
        <f t="shared" si="424"/>
        <v>0</v>
      </c>
      <c r="L3904" s="8">
        <f t="shared" si="425"/>
        <v>137991.12334657004</v>
      </c>
      <c r="N3904" s="8">
        <f t="shared" si="430"/>
        <v>89.891411922766977</v>
      </c>
      <c r="O3904" s="8">
        <f>IF(E3903&lt;&gt;E3904,SUM($N$4:N3904)-SUM($O$3:O3903),0)</f>
        <v>0</v>
      </c>
      <c r="P3904" s="6">
        <f>IF(B3904&gt;0,SUM($O$4:O3904)-SUM($P$3:P3903),0)</f>
        <v>0</v>
      </c>
      <c r="Q3904" s="6">
        <f t="shared" si="426"/>
        <v>18.91235769383967</v>
      </c>
      <c r="R3904" s="8">
        <f>IF(E3903&lt;&gt;E3904,SUM($Q$4:Q3904)-SUM($R$3:R3903),0)</f>
        <v>0</v>
      </c>
      <c r="S3904" s="6">
        <f>IF(B3904&gt;0,SUM($R$4:R3904)-SUM($S$3:S3903),0)</f>
        <v>0</v>
      </c>
    </row>
    <row r="3905" spans="1:19">
      <c r="A3905">
        <f>IF(E3904&lt;&gt;E3905,COUNTIF($A$4:A3904,"&lt;&gt;0")+1,0)</f>
        <v>0</v>
      </c>
      <c r="B3905">
        <f>IF(A3905&lt;&gt;0,IF(MOD(A3905,3)=0,COUNTIF($B$4:B3904,"&lt;&gt;0")+1,0),0)</f>
        <v>0</v>
      </c>
      <c r="C3905" s="9">
        <f>'Dash Board'!$C$12+COUNT('Daily reducing balance'!$F$4:F3904)</f>
        <v>45631</v>
      </c>
      <c r="D3905">
        <f t="shared" si="427"/>
        <v>2024</v>
      </c>
      <c r="E3905">
        <f t="shared" si="428"/>
        <v>12</v>
      </c>
      <c r="F3905">
        <f>DAY('Dash Board'!$C$12+COUNT('Daily reducing balance'!$F$4:F3904))</f>
        <v>5</v>
      </c>
      <c r="G3905" s="8">
        <f t="shared" si="429"/>
        <v>137991.12334657004</v>
      </c>
      <c r="H3905" s="6">
        <f>G3905*'Dash Board'!$C$11/365</f>
        <v>39.696076579150287</v>
      </c>
      <c r="I3905" s="6">
        <f>H3905*'Dash Board'!$C$18/'Dash Board'!$C$11</f>
        <v>18.902893609119186</v>
      </c>
      <c r="J3905" s="6">
        <f>(G3905&gt;1)*PMT('Dash Board'!$C$11/365,$U$4,-'Dash Board'!$C$19)</f>
        <v>108.80376961660664</v>
      </c>
      <c r="K3905" s="6">
        <f t="shared" si="424"/>
        <v>0</v>
      </c>
      <c r="L3905" s="8">
        <f t="shared" si="425"/>
        <v>137922.01565353258</v>
      </c>
      <c r="N3905" s="8">
        <f t="shared" si="430"/>
        <v>89.900876007487454</v>
      </c>
      <c r="O3905" s="8">
        <f>IF(E3904&lt;&gt;E3905,SUM($N$4:N3905)-SUM($O$3:O3904),0)</f>
        <v>0</v>
      </c>
      <c r="P3905" s="6">
        <f>IF(B3905&gt;0,SUM($O$4:O3905)-SUM($P$3:P3904),0)</f>
        <v>0</v>
      </c>
      <c r="Q3905" s="6">
        <f t="shared" si="426"/>
        <v>18.902893609119186</v>
      </c>
      <c r="R3905" s="8">
        <f>IF(E3904&lt;&gt;E3905,SUM($Q$4:Q3905)-SUM($R$3:R3904),0)</f>
        <v>0</v>
      </c>
      <c r="S3905" s="6">
        <f>IF(B3905&gt;0,SUM($R$4:R3905)-SUM($S$3:S3904),0)</f>
        <v>0</v>
      </c>
    </row>
    <row r="3906" spans="1:19">
      <c r="A3906">
        <f>IF(E3905&lt;&gt;E3906,COUNTIF($A$4:A3905,"&lt;&gt;0")+1,0)</f>
        <v>0</v>
      </c>
      <c r="B3906">
        <f>IF(A3906&lt;&gt;0,IF(MOD(A3906,3)=0,COUNTIF($B$4:B3905,"&lt;&gt;0")+1,0),0)</f>
        <v>0</v>
      </c>
      <c r="C3906" s="9">
        <f>'Dash Board'!$C$12+COUNT('Daily reducing balance'!$F$4:F3905)</f>
        <v>45632</v>
      </c>
      <c r="D3906">
        <f t="shared" si="427"/>
        <v>2024</v>
      </c>
      <c r="E3906">
        <f t="shared" si="428"/>
        <v>12</v>
      </c>
      <c r="F3906">
        <f>DAY('Dash Board'!$C$12+COUNT('Daily reducing balance'!$F$4:F3905))</f>
        <v>6</v>
      </c>
      <c r="G3906" s="8">
        <f t="shared" si="429"/>
        <v>137922.01565353258</v>
      </c>
      <c r="H3906" s="6">
        <f>G3906*'Dash Board'!$C$11/365</f>
        <v>39.676196283892935</v>
      </c>
      <c r="I3906" s="6">
        <f>H3906*'Dash Board'!$C$18/'Dash Board'!$C$11</f>
        <v>18.893426801853778</v>
      </c>
      <c r="J3906" s="6">
        <f>(G3906&gt;1)*PMT('Dash Board'!$C$11/365,$U$4,-'Dash Board'!$C$19)</f>
        <v>108.80376961660664</v>
      </c>
      <c r="K3906" s="6">
        <f t="shared" si="424"/>
        <v>0</v>
      </c>
      <c r="L3906" s="8">
        <f t="shared" si="425"/>
        <v>137852.88808019986</v>
      </c>
      <c r="N3906" s="8">
        <f t="shared" si="430"/>
        <v>89.910342814752866</v>
      </c>
      <c r="O3906" s="8">
        <f>IF(E3905&lt;&gt;E3906,SUM($N$4:N3906)-SUM($O$3:O3905),0)</f>
        <v>0</v>
      </c>
      <c r="P3906" s="6">
        <f>IF(B3906&gt;0,SUM($O$4:O3906)-SUM($P$3:P3905),0)</f>
        <v>0</v>
      </c>
      <c r="Q3906" s="6">
        <f t="shared" si="426"/>
        <v>18.893426801853778</v>
      </c>
      <c r="R3906" s="8">
        <f>IF(E3905&lt;&gt;E3906,SUM($Q$4:Q3906)-SUM($R$3:R3905),0)</f>
        <v>0</v>
      </c>
      <c r="S3906" s="6">
        <f>IF(B3906&gt;0,SUM($R$4:R3906)-SUM($S$3:S3905),0)</f>
        <v>0</v>
      </c>
    </row>
    <row r="3907" spans="1:19">
      <c r="A3907">
        <f>IF(E3906&lt;&gt;E3907,COUNTIF($A$4:A3906,"&lt;&gt;0")+1,0)</f>
        <v>0</v>
      </c>
      <c r="B3907">
        <f>IF(A3907&lt;&gt;0,IF(MOD(A3907,3)=0,COUNTIF($B$4:B3906,"&lt;&gt;0")+1,0),0)</f>
        <v>0</v>
      </c>
      <c r="C3907" s="9">
        <f>'Dash Board'!$C$12+COUNT('Daily reducing balance'!$F$4:F3906)</f>
        <v>45633</v>
      </c>
      <c r="D3907">
        <f t="shared" si="427"/>
        <v>2024</v>
      </c>
      <c r="E3907">
        <f t="shared" si="428"/>
        <v>12</v>
      </c>
      <c r="F3907">
        <f>DAY('Dash Board'!$C$12+COUNT('Daily reducing balance'!$F$4:F3906))</f>
        <v>7</v>
      </c>
      <c r="G3907" s="8">
        <f t="shared" si="429"/>
        <v>137852.88808019986</v>
      </c>
      <c r="H3907" s="6">
        <f>G3907*'Dash Board'!$C$11/365</f>
        <v>39.656310269646532</v>
      </c>
      <c r="I3907" s="6">
        <f>H3907*'Dash Board'!$C$18/'Dash Board'!$C$11</f>
        <v>18.883957271260254</v>
      </c>
      <c r="J3907" s="6">
        <f>(G3907&gt;1)*PMT('Dash Board'!$C$11/365,$U$4,-'Dash Board'!$C$19)</f>
        <v>108.80376961660664</v>
      </c>
      <c r="K3907" s="6">
        <f t="shared" si="424"/>
        <v>0</v>
      </c>
      <c r="L3907" s="8">
        <f t="shared" si="425"/>
        <v>137783.74062085288</v>
      </c>
      <c r="N3907" s="8">
        <f t="shared" si="430"/>
        <v>89.919812345346386</v>
      </c>
      <c r="O3907" s="8">
        <f>IF(E3906&lt;&gt;E3907,SUM($N$4:N3907)-SUM($O$3:O3906),0)</f>
        <v>0</v>
      </c>
      <c r="P3907" s="6">
        <f>IF(B3907&gt;0,SUM($O$4:O3907)-SUM($P$3:P3906),0)</f>
        <v>0</v>
      </c>
      <c r="Q3907" s="6">
        <f t="shared" si="426"/>
        <v>18.883957271260254</v>
      </c>
      <c r="R3907" s="8">
        <f>IF(E3906&lt;&gt;E3907,SUM($Q$4:Q3907)-SUM($R$3:R3906),0)</f>
        <v>0</v>
      </c>
      <c r="S3907" s="6">
        <f>IF(B3907&gt;0,SUM($R$4:R3907)-SUM($S$3:S3906),0)</f>
        <v>0</v>
      </c>
    </row>
    <row r="3908" spans="1:19">
      <c r="A3908">
        <f>IF(E3907&lt;&gt;E3908,COUNTIF($A$4:A3907,"&lt;&gt;0")+1,0)</f>
        <v>0</v>
      </c>
      <c r="B3908">
        <f>IF(A3908&lt;&gt;0,IF(MOD(A3908,3)=0,COUNTIF($B$4:B3907,"&lt;&gt;0")+1,0),0)</f>
        <v>0</v>
      </c>
      <c r="C3908" s="9">
        <f>'Dash Board'!$C$12+COUNT('Daily reducing balance'!$F$4:F3907)</f>
        <v>45634</v>
      </c>
      <c r="D3908">
        <f t="shared" si="427"/>
        <v>2024</v>
      </c>
      <c r="E3908">
        <f t="shared" si="428"/>
        <v>12</v>
      </c>
      <c r="F3908">
        <f>DAY('Dash Board'!$C$12+COUNT('Daily reducing balance'!$F$4:F3907))</f>
        <v>8</v>
      </c>
      <c r="G3908" s="8">
        <f t="shared" si="429"/>
        <v>137783.74062085288</v>
      </c>
      <c r="H3908" s="6">
        <f>G3908*'Dash Board'!$C$11/365</f>
        <v>39.636418534765895</v>
      </c>
      <c r="I3908" s="6">
        <f>H3908*'Dash Board'!$C$18/'Dash Board'!$C$11</f>
        <v>18.874485016555191</v>
      </c>
      <c r="J3908" s="6">
        <f>(G3908&gt;1)*PMT('Dash Board'!$C$11/365,$U$4,-'Dash Board'!$C$19)</f>
        <v>108.80376961660664</v>
      </c>
      <c r="K3908" s="6">
        <f t="shared" si="424"/>
        <v>0</v>
      </c>
      <c r="L3908" s="8">
        <f t="shared" si="425"/>
        <v>137714.57326977103</v>
      </c>
      <c r="N3908" s="8">
        <f t="shared" si="430"/>
        <v>89.92928460005146</v>
      </c>
      <c r="O3908" s="8">
        <f>IF(E3907&lt;&gt;E3908,SUM($N$4:N3908)-SUM($O$3:O3907),0)</f>
        <v>0</v>
      </c>
      <c r="P3908" s="6">
        <f>IF(B3908&gt;0,SUM($O$4:O3908)-SUM($P$3:P3907),0)</f>
        <v>0</v>
      </c>
      <c r="Q3908" s="6">
        <f t="shared" si="426"/>
        <v>18.874485016555191</v>
      </c>
      <c r="R3908" s="8">
        <f>IF(E3907&lt;&gt;E3908,SUM($Q$4:Q3908)-SUM($R$3:R3907),0)</f>
        <v>0</v>
      </c>
      <c r="S3908" s="6">
        <f>IF(B3908&gt;0,SUM($R$4:R3908)-SUM($S$3:S3907),0)</f>
        <v>0</v>
      </c>
    </row>
    <row r="3909" spans="1:19">
      <c r="A3909">
        <f>IF(E3908&lt;&gt;E3909,COUNTIF($A$4:A3908,"&lt;&gt;0")+1,0)</f>
        <v>0</v>
      </c>
      <c r="B3909">
        <f>IF(A3909&lt;&gt;0,IF(MOD(A3909,3)=0,COUNTIF($B$4:B3908,"&lt;&gt;0")+1,0),0)</f>
        <v>0</v>
      </c>
      <c r="C3909" s="9">
        <f>'Dash Board'!$C$12+COUNT('Daily reducing balance'!$F$4:F3908)</f>
        <v>45635</v>
      </c>
      <c r="D3909">
        <f t="shared" si="427"/>
        <v>2024</v>
      </c>
      <c r="E3909">
        <f t="shared" si="428"/>
        <v>12</v>
      </c>
      <c r="F3909">
        <f>DAY('Dash Board'!$C$12+COUNT('Daily reducing balance'!$F$4:F3908))</f>
        <v>9</v>
      </c>
      <c r="G3909" s="8">
        <f t="shared" si="429"/>
        <v>137714.57326977103</v>
      </c>
      <c r="H3909" s="6">
        <f>G3909*'Dash Board'!$C$11/365</f>
        <v>39.616521077605363</v>
      </c>
      <c r="I3909" s="6">
        <f>H3909*'Dash Board'!$C$18/'Dash Board'!$C$11</f>
        <v>18.865010036954935</v>
      </c>
      <c r="J3909" s="6">
        <f>(G3909&gt;1)*PMT('Dash Board'!$C$11/365,$U$4,-'Dash Board'!$C$19)</f>
        <v>108.80376961660664</v>
      </c>
      <c r="K3909" s="6">
        <f t="shared" ref="K3909:K3972" si="431">IF(F3909=1,SUMIFS($J$4:$J$7308,$D$4:$D$7308,"="&amp;YEAR(C3909),$E$4:$E$7308,"="&amp;MONTH(C3909)),0)</f>
        <v>0</v>
      </c>
      <c r="L3909" s="8">
        <f t="shared" ref="L3909:L3972" si="432">IF(G3909+H3909-J3909&lt;0,0,G3909+H3909-J3909)</f>
        <v>137645.38602123203</v>
      </c>
      <c r="N3909" s="8">
        <f t="shared" si="430"/>
        <v>89.938759579651702</v>
      </c>
      <c r="O3909" s="8">
        <f>IF(E3908&lt;&gt;E3909,SUM($N$4:N3909)-SUM($O$3:O3908),0)</f>
        <v>0</v>
      </c>
      <c r="P3909" s="6">
        <f>IF(B3909&gt;0,SUM($O$4:O3909)-SUM($P$3:P3908),0)</f>
        <v>0</v>
      </c>
      <c r="Q3909" s="6">
        <f t="shared" ref="Q3909:Q3972" si="433">I3909</f>
        <v>18.865010036954935</v>
      </c>
      <c r="R3909" s="8">
        <f>IF(E3908&lt;&gt;E3909,SUM($Q$4:Q3909)-SUM($R$3:R3908),0)</f>
        <v>0</v>
      </c>
      <c r="S3909" s="6">
        <f>IF(B3909&gt;0,SUM($R$4:R3909)-SUM($S$3:S3908),0)</f>
        <v>0</v>
      </c>
    </row>
    <row r="3910" spans="1:19">
      <c r="A3910">
        <f>IF(E3909&lt;&gt;E3910,COUNTIF($A$4:A3909,"&lt;&gt;0")+1,0)</f>
        <v>0</v>
      </c>
      <c r="B3910">
        <f>IF(A3910&lt;&gt;0,IF(MOD(A3910,3)=0,COUNTIF($B$4:B3909,"&lt;&gt;0")+1,0),0)</f>
        <v>0</v>
      </c>
      <c r="C3910" s="9">
        <f>'Dash Board'!$C$12+COUNT('Daily reducing balance'!$F$4:F3909)</f>
        <v>45636</v>
      </c>
      <c r="D3910">
        <f t="shared" si="427"/>
        <v>2024</v>
      </c>
      <c r="E3910">
        <f t="shared" si="428"/>
        <v>12</v>
      </c>
      <c r="F3910">
        <f>DAY('Dash Board'!$C$12+COUNT('Daily reducing balance'!$F$4:F3909))</f>
        <v>10</v>
      </c>
      <c r="G3910" s="8">
        <f t="shared" si="429"/>
        <v>137645.38602123203</v>
      </c>
      <c r="H3910" s="6">
        <f>G3910*'Dash Board'!$C$11/365</f>
        <v>39.596617896518801</v>
      </c>
      <c r="I3910" s="6">
        <f>H3910*'Dash Board'!$C$18/'Dash Board'!$C$11</f>
        <v>18.855532331675622</v>
      </c>
      <c r="J3910" s="6">
        <f>(G3910&gt;1)*PMT('Dash Board'!$C$11/365,$U$4,-'Dash Board'!$C$19)</f>
        <v>108.80376961660664</v>
      </c>
      <c r="K3910" s="6">
        <f t="shared" si="431"/>
        <v>0</v>
      </c>
      <c r="L3910" s="8">
        <f t="shared" si="432"/>
        <v>137576.17886951193</v>
      </c>
      <c r="N3910" s="8">
        <f t="shared" si="430"/>
        <v>89.948237284931025</v>
      </c>
      <c r="O3910" s="8">
        <f>IF(E3909&lt;&gt;E3910,SUM($N$4:N3910)-SUM($O$3:O3909),0)</f>
        <v>0</v>
      </c>
      <c r="P3910" s="6">
        <f>IF(B3910&gt;0,SUM($O$4:O3910)-SUM($P$3:P3909),0)</f>
        <v>0</v>
      </c>
      <c r="Q3910" s="6">
        <f t="shared" si="433"/>
        <v>18.855532331675622</v>
      </c>
      <c r="R3910" s="8">
        <f>IF(E3909&lt;&gt;E3910,SUM($Q$4:Q3910)-SUM($R$3:R3909),0)</f>
        <v>0</v>
      </c>
      <c r="S3910" s="6">
        <f>IF(B3910&gt;0,SUM($R$4:R3910)-SUM($S$3:S3909),0)</f>
        <v>0</v>
      </c>
    </row>
    <row r="3911" spans="1:19">
      <c r="A3911">
        <f>IF(E3910&lt;&gt;E3911,COUNTIF($A$4:A3910,"&lt;&gt;0")+1,0)</f>
        <v>0</v>
      </c>
      <c r="B3911">
        <f>IF(A3911&lt;&gt;0,IF(MOD(A3911,3)=0,COUNTIF($B$4:B3910,"&lt;&gt;0")+1,0),0)</f>
        <v>0</v>
      </c>
      <c r="C3911" s="9">
        <f>'Dash Board'!$C$12+COUNT('Daily reducing balance'!$F$4:F3910)</f>
        <v>45637</v>
      </c>
      <c r="D3911">
        <f t="shared" si="427"/>
        <v>2024</v>
      </c>
      <c r="E3911">
        <f t="shared" si="428"/>
        <v>12</v>
      </c>
      <c r="F3911">
        <f>DAY('Dash Board'!$C$12+COUNT('Daily reducing balance'!$F$4:F3910))</f>
        <v>11</v>
      </c>
      <c r="G3911" s="8">
        <f t="shared" si="429"/>
        <v>137576.17886951193</v>
      </c>
      <c r="H3911" s="6">
        <f>G3911*'Dash Board'!$C$11/365</f>
        <v>39.576708989859597</v>
      </c>
      <c r="I3911" s="6">
        <f>H3911*'Dash Board'!$C$18/'Dash Board'!$C$11</f>
        <v>18.846051899933141</v>
      </c>
      <c r="J3911" s="6">
        <f>(G3911&gt;1)*PMT('Dash Board'!$C$11/365,$U$4,-'Dash Board'!$C$19)</f>
        <v>108.80376961660664</v>
      </c>
      <c r="K3911" s="6">
        <f t="shared" si="431"/>
        <v>0</v>
      </c>
      <c r="L3911" s="8">
        <f t="shared" si="432"/>
        <v>137506.95180888518</v>
      </c>
      <c r="N3911" s="8">
        <f t="shared" si="430"/>
        <v>89.9577177166735</v>
      </c>
      <c r="O3911" s="8">
        <f>IF(E3910&lt;&gt;E3911,SUM($N$4:N3911)-SUM($O$3:O3910),0)</f>
        <v>0</v>
      </c>
      <c r="P3911" s="6">
        <f>IF(B3911&gt;0,SUM($O$4:O3911)-SUM($P$3:P3910),0)</f>
        <v>0</v>
      </c>
      <c r="Q3911" s="6">
        <f t="shared" si="433"/>
        <v>18.846051899933141</v>
      </c>
      <c r="R3911" s="8">
        <f>IF(E3910&lt;&gt;E3911,SUM($Q$4:Q3911)-SUM($R$3:R3910),0)</f>
        <v>0</v>
      </c>
      <c r="S3911" s="6">
        <f>IF(B3911&gt;0,SUM($R$4:R3911)-SUM($S$3:S3910),0)</f>
        <v>0</v>
      </c>
    </row>
    <row r="3912" spans="1:19">
      <c r="A3912">
        <f>IF(E3911&lt;&gt;E3912,COUNTIF($A$4:A3911,"&lt;&gt;0")+1,0)</f>
        <v>0</v>
      </c>
      <c r="B3912">
        <f>IF(A3912&lt;&gt;0,IF(MOD(A3912,3)=0,COUNTIF($B$4:B3911,"&lt;&gt;0")+1,0),0)</f>
        <v>0</v>
      </c>
      <c r="C3912" s="9">
        <f>'Dash Board'!$C$12+COUNT('Daily reducing balance'!$F$4:F3911)</f>
        <v>45638</v>
      </c>
      <c r="D3912">
        <f t="shared" si="427"/>
        <v>2024</v>
      </c>
      <c r="E3912">
        <f t="shared" si="428"/>
        <v>12</v>
      </c>
      <c r="F3912">
        <f>DAY('Dash Board'!$C$12+COUNT('Daily reducing balance'!$F$4:F3911))</f>
        <v>12</v>
      </c>
      <c r="G3912" s="8">
        <f t="shared" si="429"/>
        <v>137506.95180888518</v>
      </c>
      <c r="H3912" s="6">
        <f>G3912*'Dash Board'!$C$11/365</f>
        <v>39.556794355980664</v>
      </c>
      <c r="I3912" s="6">
        <f>H3912*'Dash Board'!$C$18/'Dash Board'!$C$11</f>
        <v>18.836568740943175</v>
      </c>
      <c r="J3912" s="6">
        <f>(G3912&gt;1)*PMT('Dash Board'!$C$11/365,$U$4,-'Dash Board'!$C$19)</f>
        <v>108.80376961660664</v>
      </c>
      <c r="K3912" s="6">
        <f t="shared" si="431"/>
        <v>0</v>
      </c>
      <c r="L3912" s="8">
        <f t="shared" si="432"/>
        <v>137437.70483362454</v>
      </c>
      <c r="N3912" s="8">
        <f t="shared" si="430"/>
        <v>89.967200875663465</v>
      </c>
      <c r="O3912" s="8">
        <f>IF(E3911&lt;&gt;E3912,SUM($N$4:N3912)-SUM($O$3:O3911),0)</f>
        <v>0</v>
      </c>
      <c r="P3912" s="6">
        <f>IF(B3912&gt;0,SUM($O$4:O3912)-SUM($P$3:P3911),0)</f>
        <v>0</v>
      </c>
      <c r="Q3912" s="6">
        <f t="shared" si="433"/>
        <v>18.836568740943175</v>
      </c>
      <c r="R3912" s="8">
        <f>IF(E3911&lt;&gt;E3912,SUM($Q$4:Q3912)-SUM($R$3:R3911),0)</f>
        <v>0</v>
      </c>
      <c r="S3912" s="6">
        <f>IF(B3912&gt;0,SUM($R$4:R3912)-SUM($S$3:S3911),0)</f>
        <v>0</v>
      </c>
    </row>
    <row r="3913" spans="1:19">
      <c r="A3913">
        <f>IF(E3912&lt;&gt;E3913,COUNTIF($A$4:A3912,"&lt;&gt;0")+1,0)</f>
        <v>0</v>
      </c>
      <c r="B3913">
        <f>IF(A3913&lt;&gt;0,IF(MOD(A3913,3)=0,COUNTIF($B$4:B3912,"&lt;&gt;0")+1,0),0)</f>
        <v>0</v>
      </c>
      <c r="C3913" s="9">
        <f>'Dash Board'!$C$12+COUNT('Daily reducing balance'!$F$4:F3912)</f>
        <v>45639</v>
      </c>
      <c r="D3913">
        <f t="shared" si="427"/>
        <v>2024</v>
      </c>
      <c r="E3913">
        <f t="shared" si="428"/>
        <v>12</v>
      </c>
      <c r="F3913">
        <f>DAY('Dash Board'!$C$12+COUNT('Daily reducing balance'!$F$4:F3912))</f>
        <v>13</v>
      </c>
      <c r="G3913" s="8">
        <f t="shared" si="429"/>
        <v>137437.70483362454</v>
      </c>
      <c r="H3913" s="6">
        <f>G3913*'Dash Board'!$C$11/365</f>
        <v>39.536873993234451</v>
      </c>
      <c r="I3913" s="6">
        <f>H3913*'Dash Board'!$C$18/'Dash Board'!$C$11</f>
        <v>18.827082853921169</v>
      </c>
      <c r="J3913" s="6">
        <f>(G3913&gt;1)*PMT('Dash Board'!$C$11/365,$U$4,-'Dash Board'!$C$19)</f>
        <v>108.80376961660664</v>
      </c>
      <c r="K3913" s="6">
        <f t="shared" si="431"/>
        <v>0</v>
      </c>
      <c r="L3913" s="8">
        <f t="shared" si="432"/>
        <v>137368.43793800115</v>
      </c>
      <c r="N3913" s="8">
        <f t="shared" si="430"/>
        <v>89.976686762685475</v>
      </c>
      <c r="O3913" s="8">
        <f>IF(E3912&lt;&gt;E3913,SUM($N$4:N3913)-SUM($O$3:O3912),0)</f>
        <v>0</v>
      </c>
      <c r="P3913" s="6">
        <f>IF(B3913&gt;0,SUM($O$4:O3913)-SUM($P$3:P3912),0)</f>
        <v>0</v>
      </c>
      <c r="Q3913" s="6">
        <f t="shared" si="433"/>
        <v>18.827082853921169</v>
      </c>
      <c r="R3913" s="8">
        <f>IF(E3912&lt;&gt;E3913,SUM($Q$4:Q3913)-SUM($R$3:R3912),0)</f>
        <v>0</v>
      </c>
      <c r="S3913" s="6">
        <f>IF(B3913&gt;0,SUM($R$4:R3913)-SUM($S$3:S3912),0)</f>
        <v>0</v>
      </c>
    </row>
    <row r="3914" spans="1:19">
      <c r="A3914">
        <f>IF(E3913&lt;&gt;E3914,COUNTIF($A$4:A3913,"&lt;&gt;0")+1,0)</f>
        <v>0</v>
      </c>
      <c r="B3914">
        <f>IF(A3914&lt;&gt;0,IF(MOD(A3914,3)=0,COUNTIF($B$4:B3913,"&lt;&gt;0")+1,0),0)</f>
        <v>0</v>
      </c>
      <c r="C3914" s="9">
        <f>'Dash Board'!$C$12+COUNT('Daily reducing balance'!$F$4:F3913)</f>
        <v>45640</v>
      </c>
      <c r="D3914">
        <f t="shared" si="427"/>
        <v>2024</v>
      </c>
      <c r="E3914">
        <f t="shared" si="428"/>
        <v>12</v>
      </c>
      <c r="F3914">
        <f>DAY('Dash Board'!$C$12+COUNT('Daily reducing balance'!$F$4:F3913))</f>
        <v>14</v>
      </c>
      <c r="G3914" s="8">
        <f t="shared" si="429"/>
        <v>137368.43793800115</v>
      </c>
      <c r="H3914" s="6">
        <f>G3914*'Dash Board'!$C$11/365</f>
        <v>39.516947899972934</v>
      </c>
      <c r="I3914" s="6">
        <f>H3914*'Dash Board'!$C$18/'Dash Board'!$C$11</f>
        <v>18.81759423808235</v>
      </c>
      <c r="J3914" s="6">
        <f>(G3914&gt;1)*PMT('Dash Board'!$C$11/365,$U$4,-'Dash Board'!$C$19)</f>
        <v>108.80376961660664</v>
      </c>
      <c r="K3914" s="6">
        <f t="shared" si="431"/>
        <v>0</v>
      </c>
      <c r="L3914" s="8">
        <f t="shared" si="432"/>
        <v>137299.15111628451</v>
      </c>
      <c r="N3914" s="8">
        <f t="shared" si="430"/>
        <v>89.986175378524294</v>
      </c>
      <c r="O3914" s="8">
        <f>IF(E3913&lt;&gt;E3914,SUM($N$4:N3914)-SUM($O$3:O3913),0)</f>
        <v>0</v>
      </c>
      <c r="P3914" s="6">
        <f>IF(B3914&gt;0,SUM($O$4:O3914)-SUM($P$3:P3913),0)</f>
        <v>0</v>
      </c>
      <c r="Q3914" s="6">
        <f t="shared" si="433"/>
        <v>18.81759423808235</v>
      </c>
      <c r="R3914" s="8">
        <f>IF(E3913&lt;&gt;E3914,SUM($Q$4:Q3914)-SUM($R$3:R3913),0)</f>
        <v>0</v>
      </c>
      <c r="S3914" s="6">
        <f>IF(B3914&gt;0,SUM($R$4:R3914)-SUM($S$3:S3913),0)</f>
        <v>0</v>
      </c>
    </row>
    <row r="3915" spans="1:19">
      <c r="A3915">
        <f>IF(E3914&lt;&gt;E3915,COUNTIF($A$4:A3914,"&lt;&gt;0")+1,0)</f>
        <v>0</v>
      </c>
      <c r="B3915">
        <f>IF(A3915&lt;&gt;0,IF(MOD(A3915,3)=0,COUNTIF($B$4:B3914,"&lt;&gt;0")+1,0),0)</f>
        <v>0</v>
      </c>
      <c r="C3915" s="9">
        <f>'Dash Board'!$C$12+COUNT('Daily reducing balance'!$F$4:F3914)</f>
        <v>45641</v>
      </c>
      <c r="D3915">
        <f t="shared" si="427"/>
        <v>2024</v>
      </c>
      <c r="E3915">
        <f t="shared" si="428"/>
        <v>12</v>
      </c>
      <c r="F3915">
        <f>DAY('Dash Board'!$C$12+COUNT('Daily reducing balance'!$F$4:F3914))</f>
        <v>15</v>
      </c>
      <c r="G3915" s="8">
        <f t="shared" si="429"/>
        <v>137299.15111628451</v>
      </c>
      <c r="H3915" s="6">
        <f>G3915*'Dash Board'!$C$11/365</f>
        <v>39.497016074547602</v>
      </c>
      <c r="I3915" s="6">
        <f>H3915*'Dash Board'!$C$18/'Dash Board'!$C$11</f>
        <v>18.808102892641717</v>
      </c>
      <c r="J3915" s="6">
        <f>(G3915&gt;1)*PMT('Dash Board'!$C$11/365,$U$4,-'Dash Board'!$C$19)</f>
        <v>108.80376961660664</v>
      </c>
      <c r="K3915" s="6">
        <f t="shared" si="431"/>
        <v>0</v>
      </c>
      <c r="L3915" s="8">
        <f t="shared" si="432"/>
        <v>137229.84436274244</v>
      </c>
      <c r="N3915" s="8">
        <f t="shared" si="430"/>
        <v>89.995666723964931</v>
      </c>
      <c r="O3915" s="8">
        <f>IF(E3914&lt;&gt;E3915,SUM($N$4:N3915)-SUM($O$3:O3914),0)</f>
        <v>0</v>
      </c>
      <c r="P3915" s="6">
        <f>IF(B3915&gt;0,SUM($O$4:O3915)-SUM($P$3:P3914),0)</f>
        <v>0</v>
      </c>
      <c r="Q3915" s="6">
        <f t="shared" si="433"/>
        <v>18.808102892641717</v>
      </c>
      <c r="R3915" s="8">
        <f>IF(E3914&lt;&gt;E3915,SUM($Q$4:Q3915)-SUM($R$3:R3914),0)</f>
        <v>0</v>
      </c>
      <c r="S3915" s="6">
        <f>IF(B3915&gt;0,SUM($R$4:R3915)-SUM($S$3:S3914),0)</f>
        <v>0</v>
      </c>
    </row>
    <row r="3916" spans="1:19">
      <c r="A3916">
        <f>IF(E3915&lt;&gt;E3916,COUNTIF($A$4:A3915,"&lt;&gt;0")+1,0)</f>
        <v>0</v>
      </c>
      <c r="B3916">
        <f>IF(A3916&lt;&gt;0,IF(MOD(A3916,3)=0,COUNTIF($B$4:B3915,"&lt;&gt;0")+1,0),0)</f>
        <v>0</v>
      </c>
      <c r="C3916" s="9">
        <f>'Dash Board'!$C$12+COUNT('Daily reducing balance'!$F$4:F3915)</f>
        <v>45642</v>
      </c>
      <c r="D3916">
        <f t="shared" si="427"/>
        <v>2024</v>
      </c>
      <c r="E3916">
        <f t="shared" si="428"/>
        <v>12</v>
      </c>
      <c r="F3916">
        <f>DAY('Dash Board'!$C$12+COUNT('Daily reducing balance'!$F$4:F3915))</f>
        <v>16</v>
      </c>
      <c r="G3916" s="8">
        <f t="shared" si="429"/>
        <v>137229.84436274244</v>
      </c>
      <c r="H3916" s="6">
        <f>G3916*'Dash Board'!$C$11/365</f>
        <v>39.477078515309472</v>
      </c>
      <c r="I3916" s="6">
        <f>H3916*'Dash Board'!$C$18/'Dash Board'!$C$11</f>
        <v>18.798608816814035</v>
      </c>
      <c r="J3916" s="6">
        <f>(G3916&gt;1)*PMT('Dash Board'!$C$11/365,$U$4,-'Dash Board'!$C$19)</f>
        <v>108.80376961660664</v>
      </c>
      <c r="K3916" s="6">
        <f t="shared" si="431"/>
        <v>0</v>
      </c>
      <c r="L3916" s="8">
        <f t="shared" si="432"/>
        <v>137160.51767164114</v>
      </c>
      <c r="N3916" s="8">
        <f t="shared" si="430"/>
        <v>90.005160799792606</v>
      </c>
      <c r="O3916" s="8">
        <f>IF(E3915&lt;&gt;E3916,SUM($N$4:N3916)-SUM($O$3:O3915),0)</f>
        <v>0</v>
      </c>
      <c r="P3916" s="6">
        <f>IF(B3916&gt;0,SUM($O$4:O3916)-SUM($P$3:P3915),0)</f>
        <v>0</v>
      </c>
      <c r="Q3916" s="6">
        <f t="shared" si="433"/>
        <v>18.798608816814035</v>
      </c>
      <c r="R3916" s="8">
        <f>IF(E3915&lt;&gt;E3916,SUM($Q$4:Q3916)-SUM($R$3:R3915),0)</f>
        <v>0</v>
      </c>
      <c r="S3916" s="6">
        <f>IF(B3916&gt;0,SUM($R$4:R3916)-SUM($S$3:S3915),0)</f>
        <v>0</v>
      </c>
    </row>
    <row r="3917" spans="1:19">
      <c r="A3917">
        <f>IF(E3916&lt;&gt;E3917,COUNTIF($A$4:A3916,"&lt;&gt;0")+1,0)</f>
        <v>0</v>
      </c>
      <c r="B3917">
        <f>IF(A3917&lt;&gt;0,IF(MOD(A3917,3)=0,COUNTIF($B$4:B3916,"&lt;&gt;0")+1,0),0)</f>
        <v>0</v>
      </c>
      <c r="C3917" s="9">
        <f>'Dash Board'!$C$12+COUNT('Daily reducing balance'!$F$4:F3916)</f>
        <v>45643</v>
      </c>
      <c r="D3917">
        <f t="shared" si="427"/>
        <v>2024</v>
      </c>
      <c r="E3917">
        <f t="shared" si="428"/>
        <v>12</v>
      </c>
      <c r="F3917">
        <f>DAY('Dash Board'!$C$12+COUNT('Daily reducing balance'!$F$4:F3916))</f>
        <v>17</v>
      </c>
      <c r="G3917" s="8">
        <f t="shared" si="429"/>
        <v>137160.51767164114</v>
      </c>
      <c r="H3917" s="6">
        <f>G3917*'Dash Board'!$C$11/365</f>
        <v>39.457135220609089</v>
      </c>
      <c r="I3917" s="6">
        <f>H3917*'Dash Board'!$C$18/'Dash Board'!$C$11</f>
        <v>18.789112009813856</v>
      </c>
      <c r="J3917" s="6">
        <f>(G3917&gt;1)*PMT('Dash Board'!$C$11/365,$U$4,-'Dash Board'!$C$19)</f>
        <v>108.80376961660664</v>
      </c>
      <c r="K3917" s="6">
        <f t="shared" si="431"/>
        <v>0</v>
      </c>
      <c r="L3917" s="8">
        <f t="shared" si="432"/>
        <v>137091.17103724513</v>
      </c>
      <c r="N3917" s="8">
        <f t="shared" si="430"/>
        <v>90.014657606792781</v>
      </c>
      <c r="O3917" s="8">
        <f>IF(E3916&lt;&gt;E3917,SUM($N$4:N3917)-SUM($O$3:O3916),0)</f>
        <v>0</v>
      </c>
      <c r="P3917" s="6">
        <f>IF(B3917&gt;0,SUM($O$4:O3917)-SUM($P$3:P3916),0)</f>
        <v>0</v>
      </c>
      <c r="Q3917" s="6">
        <f t="shared" si="433"/>
        <v>18.789112009813856</v>
      </c>
      <c r="R3917" s="8">
        <f>IF(E3916&lt;&gt;E3917,SUM($Q$4:Q3917)-SUM($R$3:R3916),0)</f>
        <v>0</v>
      </c>
      <c r="S3917" s="6">
        <f>IF(B3917&gt;0,SUM($R$4:R3917)-SUM($S$3:S3916),0)</f>
        <v>0</v>
      </c>
    </row>
    <row r="3918" spans="1:19">
      <c r="A3918">
        <f>IF(E3917&lt;&gt;E3918,COUNTIF($A$4:A3917,"&lt;&gt;0")+1,0)</f>
        <v>0</v>
      </c>
      <c r="B3918">
        <f>IF(A3918&lt;&gt;0,IF(MOD(A3918,3)=0,COUNTIF($B$4:B3917,"&lt;&gt;0")+1,0),0)</f>
        <v>0</v>
      </c>
      <c r="C3918" s="9">
        <f>'Dash Board'!$C$12+COUNT('Daily reducing balance'!$F$4:F3917)</f>
        <v>45644</v>
      </c>
      <c r="D3918">
        <f t="shared" si="427"/>
        <v>2024</v>
      </c>
      <c r="E3918">
        <f t="shared" si="428"/>
        <v>12</v>
      </c>
      <c r="F3918">
        <f>DAY('Dash Board'!$C$12+COUNT('Daily reducing balance'!$F$4:F3917))</f>
        <v>18</v>
      </c>
      <c r="G3918" s="8">
        <f t="shared" si="429"/>
        <v>137091.17103724513</v>
      </c>
      <c r="H3918" s="6">
        <f>G3918*'Dash Board'!$C$11/365</f>
        <v>39.437186188796545</v>
      </c>
      <c r="I3918" s="6">
        <f>H3918*'Dash Board'!$C$18/'Dash Board'!$C$11</f>
        <v>18.779612470855501</v>
      </c>
      <c r="J3918" s="6">
        <f>(G3918&gt;1)*PMT('Dash Board'!$C$11/365,$U$4,-'Dash Board'!$C$19)</f>
        <v>108.80376961660664</v>
      </c>
      <c r="K3918" s="6">
        <f t="shared" si="431"/>
        <v>0</v>
      </c>
      <c r="L3918" s="8">
        <f t="shared" si="432"/>
        <v>137021.80445381731</v>
      </c>
      <c r="N3918" s="8">
        <f t="shared" si="430"/>
        <v>90.024157145751147</v>
      </c>
      <c r="O3918" s="8">
        <f>IF(E3917&lt;&gt;E3918,SUM($N$4:N3918)-SUM($O$3:O3917),0)</f>
        <v>0</v>
      </c>
      <c r="P3918" s="6">
        <f>IF(B3918&gt;0,SUM($O$4:O3918)-SUM($P$3:P3917),0)</f>
        <v>0</v>
      </c>
      <c r="Q3918" s="6">
        <f t="shared" si="433"/>
        <v>18.779612470855501</v>
      </c>
      <c r="R3918" s="8">
        <f>IF(E3917&lt;&gt;E3918,SUM($Q$4:Q3918)-SUM($R$3:R3917),0)</f>
        <v>0</v>
      </c>
      <c r="S3918" s="6">
        <f>IF(B3918&gt;0,SUM($R$4:R3918)-SUM($S$3:S3917),0)</f>
        <v>0</v>
      </c>
    </row>
    <row r="3919" spans="1:19">
      <c r="A3919">
        <f>IF(E3918&lt;&gt;E3919,COUNTIF($A$4:A3918,"&lt;&gt;0")+1,0)</f>
        <v>0</v>
      </c>
      <c r="B3919">
        <f>IF(A3919&lt;&gt;0,IF(MOD(A3919,3)=0,COUNTIF($B$4:B3918,"&lt;&gt;0")+1,0),0)</f>
        <v>0</v>
      </c>
      <c r="C3919" s="9">
        <f>'Dash Board'!$C$12+COUNT('Daily reducing balance'!$F$4:F3918)</f>
        <v>45645</v>
      </c>
      <c r="D3919">
        <f t="shared" si="427"/>
        <v>2024</v>
      </c>
      <c r="E3919">
        <f t="shared" si="428"/>
        <v>12</v>
      </c>
      <c r="F3919">
        <f>DAY('Dash Board'!$C$12+COUNT('Daily reducing balance'!$F$4:F3918))</f>
        <v>19</v>
      </c>
      <c r="G3919" s="8">
        <f t="shared" si="429"/>
        <v>137021.80445381731</v>
      </c>
      <c r="H3919" s="6">
        <f>G3919*'Dash Board'!$C$11/365</f>
        <v>39.417231418221412</v>
      </c>
      <c r="I3919" s="6">
        <f>H3919*'Dash Board'!$C$18/'Dash Board'!$C$11</f>
        <v>18.770110199153056</v>
      </c>
      <c r="J3919" s="6">
        <f>(G3919&gt;1)*PMT('Dash Board'!$C$11/365,$U$4,-'Dash Board'!$C$19)</f>
        <v>108.80376961660664</v>
      </c>
      <c r="K3919" s="6">
        <f t="shared" si="431"/>
        <v>0</v>
      </c>
      <c r="L3919" s="8">
        <f t="shared" si="432"/>
        <v>136952.41791561892</v>
      </c>
      <c r="N3919" s="8">
        <f t="shared" si="430"/>
        <v>90.033659417453592</v>
      </c>
      <c r="O3919" s="8">
        <f>IF(E3918&lt;&gt;E3919,SUM($N$4:N3919)-SUM($O$3:O3918),0)</f>
        <v>0</v>
      </c>
      <c r="P3919" s="6">
        <f>IF(B3919&gt;0,SUM($O$4:O3919)-SUM($P$3:P3918),0)</f>
        <v>0</v>
      </c>
      <c r="Q3919" s="6">
        <f t="shared" si="433"/>
        <v>18.770110199153056</v>
      </c>
      <c r="R3919" s="8">
        <f>IF(E3918&lt;&gt;E3919,SUM($Q$4:Q3919)-SUM($R$3:R3918),0)</f>
        <v>0</v>
      </c>
      <c r="S3919" s="6">
        <f>IF(B3919&gt;0,SUM($R$4:R3919)-SUM($S$3:S3918),0)</f>
        <v>0</v>
      </c>
    </row>
    <row r="3920" spans="1:19">
      <c r="A3920">
        <f>IF(E3919&lt;&gt;E3920,COUNTIF($A$4:A3919,"&lt;&gt;0")+1,0)</f>
        <v>0</v>
      </c>
      <c r="B3920">
        <f>IF(A3920&lt;&gt;0,IF(MOD(A3920,3)=0,COUNTIF($B$4:B3919,"&lt;&gt;0")+1,0),0)</f>
        <v>0</v>
      </c>
      <c r="C3920" s="9">
        <f>'Dash Board'!$C$12+COUNT('Daily reducing balance'!$F$4:F3919)</f>
        <v>45646</v>
      </c>
      <c r="D3920">
        <f t="shared" si="427"/>
        <v>2024</v>
      </c>
      <c r="E3920">
        <f t="shared" si="428"/>
        <v>12</v>
      </c>
      <c r="F3920">
        <f>DAY('Dash Board'!$C$12+COUNT('Daily reducing balance'!$F$4:F3919))</f>
        <v>20</v>
      </c>
      <c r="G3920" s="8">
        <f t="shared" si="429"/>
        <v>136952.41791561892</v>
      </c>
      <c r="H3920" s="6">
        <f>G3920*'Dash Board'!$C$11/365</f>
        <v>39.397270907232837</v>
      </c>
      <c r="I3920" s="6">
        <f>H3920*'Dash Board'!$C$18/'Dash Board'!$C$11</f>
        <v>18.760605193920401</v>
      </c>
      <c r="J3920" s="6">
        <f>(G3920&gt;1)*PMT('Dash Board'!$C$11/365,$U$4,-'Dash Board'!$C$19)</f>
        <v>108.80376961660664</v>
      </c>
      <c r="K3920" s="6">
        <f t="shared" si="431"/>
        <v>0</v>
      </c>
      <c r="L3920" s="8">
        <f t="shared" si="432"/>
        <v>136883.01141690955</v>
      </c>
      <c r="N3920" s="8">
        <f t="shared" si="430"/>
        <v>90.043164422686246</v>
      </c>
      <c r="O3920" s="8">
        <f>IF(E3919&lt;&gt;E3920,SUM($N$4:N3920)-SUM($O$3:O3919),0)</f>
        <v>0</v>
      </c>
      <c r="P3920" s="6">
        <f>IF(B3920&gt;0,SUM($O$4:O3920)-SUM($P$3:P3919),0)</f>
        <v>0</v>
      </c>
      <c r="Q3920" s="6">
        <f t="shared" si="433"/>
        <v>18.760605193920401</v>
      </c>
      <c r="R3920" s="8">
        <f>IF(E3919&lt;&gt;E3920,SUM($Q$4:Q3920)-SUM($R$3:R3919),0)</f>
        <v>0</v>
      </c>
      <c r="S3920" s="6">
        <f>IF(B3920&gt;0,SUM($R$4:R3920)-SUM($S$3:S3919),0)</f>
        <v>0</v>
      </c>
    </row>
    <row r="3921" spans="1:19">
      <c r="A3921">
        <f>IF(E3920&lt;&gt;E3921,COUNTIF($A$4:A3920,"&lt;&gt;0")+1,0)</f>
        <v>0</v>
      </c>
      <c r="B3921">
        <f>IF(A3921&lt;&gt;0,IF(MOD(A3921,3)=0,COUNTIF($B$4:B3920,"&lt;&gt;0")+1,0),0)</f>
        <v>0</v>
      </c>
      <c r="C3921" s="9">
        <f>'Dash Board'!$C$12+COUNT('Daily reducing balance'!$F$4:F3920)</f>
        <v>45647</v>
      </c>
      <c r="D3921">
        <f t="shared" si="427"/>
        <v>2024</v>
      </c>
      <c r="E3921">
        <f t="shared" si="428"/>
        <v>12</v>
      </c>
      <c r="F3921">
        <f>DAY('Dash Board'!$C$12+COUNT('Daily reducing balance'!$F$4:F3920))</f>
        <v>21</v>
      </c>
      <c r="G3921" s="8">
        <f t="shared" si="429"/>
        <v>136883.01141690955</v>
      </c>
      <c r="H3921" s="6">
        <f>G3921*'Dash Board'!$C$11/365</f>
        <v>39.377304654179461</v>
      </c>
      <c r="I3921" s="6">
        <f>H3921*'Dash Board'!$C$18/'Dash Board'!$C$11</f>
        <v>18.751097454371173</v>
      </c>
      <c r="J3921" s="6">
        <f>(G3921&gt;1)*PMT('Dash Board'!$C$11/365,$U$4,-'Dash Board'!$C$19)</f>
        <v>108.80376961660664</v>
      </c>
      <c r="K3921" s="6">
        <f t="shared" si="431"/>
        <v>0</v>
      </c>
      <c r="L3921" s="8">
        <f t="shared" si="432"/>
        <v>136813.58495194712</v>
      </c>
      <c r="N3921" s="8">
        <f t="shared" si="430"/>
        <v>90.052672162235467</v>
      </c>
      <c r="O3921" s="8">
        <f>IF(E3920&lt;&gt;E3921,SUM($N$4:N3921)-SUM($O$3:O3920),0)</f>
        <v>0</v>
      </c>
      <c r="P3921" s="6">
        <f>IF(B3921&gt;0,SUM($O$4:O3921)-SUM($P$3:P3920),0)</f>
        <v>0</v>
      </c>
      <c r="Q3921" s="6">
        <f t="shared" si="433"/>
        <v>18.751097454371173</v>
      </c>
      <c r="R3921" s="8">
        <f>IF(E3920&lt;&gt;E3921,SUM($Q$4:Q3921)-SUM($R$3:R3920),0)</f>
        <v>0</v>
      </c>
      <c r="S3921" s="6">
        <f>IF(B3921&gt;0,SUM($R$4:R3921)-SUM($S$3:S3920),0)</f>
        <v>0</v>
      </c>
    </row>
    <row r="3922" spans="1:19">
      <c r="A3922">
        <f>IF(E3921&lt;&gt;E3922,COUNTIF($A$4:A3921,"&lt;&gt;0")+1,0)</f>
        <v>0</v>
      </c>
      <c r="B3922">
        <f>IF(A3922&lt;&gt;0,IF(MOD(A3922,3)=0,COUNTIF($B$4:B3921,"&lt;&gt;0")+1,0),0)</f>
        <v>0</v>
      </c>
      <c r="C3922" s="9">
        <f>'Dash Board'!$C$12+COUNT('Daily reducing balance'!$F$4:F3921)</f>
        <v>45648</v>
      </c>
      <c r="D3922">
        <f t="shared" si="427"/>
        <v>2024</v>
      </c>
      <c r="E3922">
        <f t="shared" si="428"/>
        <v>12</v>
      </c>
      <c r="F3922">
        <f>DAY('Dash Board'!$C$12+COUNT('Daily reducing balance'!$F$4:F3921))</f>
        <v>22</v>
      </c>
      <c r="G3922" s="8">
        <f t="shared" si="429"/>
        <v>136813.58495194712</v>
      </c>
      <c r="H3922" s="6">
        <f>G3922*'Dash Board'!$C$11/365</f>
        <v>39.357332657409444</v>
      </c>
      <c r="I3922" s="6">
        <f>H3922*'Dash Board'!$C$18/'Dash Board'!$C$11</f>
        <v>18.741586979718786</v>
      </c>
      <c r="J3922" s="6">
        <f>(G3922&gt;1)*PMT('Dash Board'!$C$11/365,$U$4,-'Dash Board'!$C$19)</f>
        <v>108.80376961660664</v>
      </c>
      <c r="K3922" s="6">
        <f t="shared" si="431"/>
        <v>0</v>
      </c>
      <c r="L3922" s="8">
        <f t="shared" si="432"/>
        <v>136744.13851498792</v>
      </c>
      <c r="N3922" s="8">
        <f t="shared" si="430"/>
        <v>90.062182636887854</v>
      </c>
      <c r="O3922" s="8">
        <f>IF(E3921&lt;&gt;E3922,SUM($N$4:N3922)-SUM($O$3:O3921),0)</f>
        <v>0</v>
      </c>
      <c r="P3922" s="6">
        <f>IF(B3922&gt;0,SUM($O$4:O3922)-SUM($P$3:P3921),0)</f>
        <v>0</v>
      </c>
      <c r="Q3922" s="6">
        <f t="shared" si="433"/>
        <v>18.741586979718786</v>
      </c>
      <c r="R3922" s="8">
        <f>IF(E3921&lt;&gt;E3922,SUM($Q$4:Q3922)-SUM($R$3:R3921),0)</f>
        <v>0</v>
      </c>
      <c r="S3922" s="6">
        <f>IF(B3922&gt;0,SUM($R$4:R3922)-SUM($S$3:S3921),0)</f>
        <v>0</v>
      </c>
    </row>
    <row r="3923" spans="1:19">
      <c r="A3923">
        <f>IF(E3922&lt;&gt;E3923,COUNTIF($A$4:A3922,"&lt;&gt;0")+1,0)</f>
        <v>0</v>
      </c>
      <c r="B3923">
        <f>IF(A3923&lt;&gt;0,IF(MOD(A3923,3)=0,COUNTIF($B$4:B3922,"&lt;&gt;0")+1,0),0)</f>
        <v>0</v>
      </c>
      <c r="C3923" s="9">
        <f>'Dash Board'!$C$12+COUNT('Daily reducing balance'!$F$4:F3922)</f>
        <v>45649</v>
      </c>
      <c r="D3923">
        <f t="shared" si="427"/>
        <v>2024</v>
      </c>
      <c r="E3923">
        <f t="shared" si="428"/>
        <v>12</v>
      </c>
      <c r="F3923">
        <f>DAY('Dash Board'!$C$12+COUNT('Daily reducing balance'!$F$4:F3922))</f>
        <v>23</v>
      </c>
      <c r="G3923" s="8">
        <f t="shared" si="429"/>
        <v>136744.13851498792</v>
      </c>
      <c r="H3923" s="6">
        <f>G3923*'Dash Board'!$C$11/365</f>
        <v>39.337354915270495</v>
      </c>
      <c r="I3923" s="6">
        <f>H3923*'Dash Board'!$C$18/'Dash Board'!$C$11</f>
        <v>18.732073769176427</v>
      </c>
      <c r="J3923" s="6">
        <f>(G3923&gt;1)*PMT('Dash Board'!$C$11/365,$U$4,-'Dash Board'!$C$19)</f>
        <v>108.80376961660664</v>
      </c>
      <c r="K3923" s="6">
        <f t="shared" si="431"/>
        <v>0</v>
      </c>
      <c r="L3923" s="8">
        <f t="shared" si="432"/>
        <v>136674.67210028658</v>
      </c>
      <c r="N3923" s="8">
        <f t="shared" si="430"/>
        <v>90.07169584743022</v>
      </c>
      <c r="O3923" s="8">
        <f>IF(E3922&lt;&gt;E3923,SUM($N$4:N3923)-SUM($O$3:O3922),0)</f>
        <v>0</v>
      </c>
      <c r="P3923" s="6">
        <f>IF(B3923&gt;0,SUM($O$4:O3923)-SUM($P$3:P3922),0)</f>
        <v>0</v>
      </c>
      <c r="Q3923" s="6">
        <f t="shared" si="433"/>
        <v>18.732073769176427</v>
      </c>
      <c r="R3923" s="8">
        <f>IF(E3922&lt;&gt;E3923,SUM($Q$4:Q3923)-SUM($R$3:R3922),0)</f>
        <v>0</v>
      </c>
      <c r="S3923" s="6">
        <f>IF(B3923&gt;0,SUM($R$4:R3923)-SUM($S$3:S3922),0)</f>
        <v>0</v>
      </c>
    </row>
    <row r="3924" spans="1:19">
      <c r="A3924">
        <f>IF(E3923&lt;&gt;E3924,COUNTIF($A$4:A3923,"&lt;&gt;0")+1,0)</f>
        <v>0</v>
      </c>
      <c r="B3924">
        <f>IF(A3924&lt;&gt;0,IF(MOD(A3924,3)=0,COUNTIF($B$4:B3923,"&lt;&gt;0")+1,0),0)</f>
        <v>0</v>
      </c>
      <c r="C3924" s="9">
        <f>'Dash Board'!$C$12+COUNT('Daily reducing balance'!$F$4:F3923)</f>
        <v>45650</v>
      </c>
      <c r="D3924">
        <f t="shared" si="427"/>
        <v>2024</v>
      </c>
      <c r="E3924">
        <f t="shared" si="428"/>
        <v>12</v>
      </c>
      <c r="F3924">
        <f>DAY('Dash Board'!$C$12+COUNT('Daily reducing balance'!$F$4:F3923))</f>
        <v>24</v>
      </c>
      <c r="G3924" s="8">
        <f t="shared" si="429"/>
        <v>136674.67210028658</v>
      </c>
      <c r="H3924" s="6">
        <f>G3924*'Dash Board'!$C$11/365</f>
        <v>39.317371426109837</v>
      </c>
      <c r="I3924" s="6">
        <f>H3924*'Dash Board'!$C$18/'Dash Board'!$C$11</f>
        <v>18.722557821957068</v>
      </c>
      <c r="J3924" s="6">
        <f>(G3924&gt;1)*PMT('Dash Board'!$C$11/365,$U$4,-'Dash Board'!$C$19)</f>
        <v>108.80376961660664</v>
      </c>
      <c r="K3924" s="6">
        <f t="shared" si="431"/>
        <v>0</v>
      </c>
      <c r="L3924" s="8">
        <f t="shared" si="432"/>
        <v>136605.18570209609</v>
      </c>
      <c r="N3924" s="8">
        <f t="shared" si="430"/>
        <v>90.081211794649576</v>
      </c>
      <c r="O3924" s="8">
        <f>IF(E3923&lt;&gt;E3924,SUM($N$4:N3924)-SUM($O$3:O3923),0)</f>
        <v>0</v>
      </c>
      <c r="P3924" s="6">
        <f>IF(B3924&gt;0,SUM($O$4:O3924)-SUM($P$3:P3923),0)</f>
        <v>0</v>
      </c>
      <c r="Q3924" s="6">
        <f t="shared" si="433"/>
        <v>18.722557821957068</v>
      </c>
      <c r="R3924" s="8">
        <f>IF(E3923&lt;&gt;E3924,SUM($Q$4:Q3924)-SUM($R$3:R3923),0)</f>
        <v>0</v>
      </c>
      <c r="S3924" s="6">
        <f>IF(B3924&gt;0,SUM($R$4:R3924)-SUM($S$3:S3923),0)</f>
        <v>0</v>
      </c>
    </row>
    <row r="3925" spans="1:19">
      <c r="A3925">
        <f>IF(E3924&lt;&gt;E3925,COUNTIF($A$4:A3924,"&lt;&gt;0")+1,0)</f>
        <v>0</v>
      </c>
      <c r="B3925">
        <f>IF(A3925&lt;&gt;0,IF(MOD(A3925,3)=0,COUNTIF($B$4:B3924,"&lt;&gt;0")+1,0),0)</f>
        <v>0</v>
      </c>
      <c r="C3925" s="9">
        <f>'Dash Board'!$C$12+COUNT('Daily reducing balance'!$F$4:F3924)</f>
        <v>45651</v>
      </c>
      <c r="D3925">
        <f t="shared" si="427"/>
        <v>2024</v>
      </c>
      <c r="E3925">
        <f t="shared" si="428"/>
        <v>12</v>
      </c>
      <c r="F3925">
        <f>DAY('Dash Board'!$C$12+COUNT('Daily reducing balance'!$F$4:F3924))</f>
        <v>25</v>
      </c>
      <c r="G3925" s="8">
        <f t="shared" si="429"/>
        <v>136605.18570209609</v>
      </c>
      <c r="H3925" s="6">
        <f>G3925*'Dash Board'!$C$11/365</f>
        <v>39.297382188274213</v>
      </c>
      <c r="I3925" s="6">
        <f>H3925*'Dash Board'!$C$18/'Dash Board'!$C$11</f>
        <v>18.713039137273437</v>
      </c>
      <c r="J3925" s="6">
        <f>(G3925&gt;1)*PMT('Dash Board'!$C$11/365,$U$4,-'Dash Board'!$C$19)</f>
        <v>108.80376961660664</v>
      </c>
      <c r="K3925" s="6">
        <f t="shared" si="431"/>
        <v>0</v>
      </c>
      <c r="L3925" s="8">
        <f t="shared" si="432"/>
        <v>136535.67931466774</v>
      </c>
      <c r="N3925" s="8">
        <f t="shared" si="430"/>
        <v>90.090730479333203</v>
      </c>
      <c r="O3925" s="8">
        <f>IF(E3924&lt;&gt;E3925,SUM($N$4:N3925)-SUM($O$3:O3924),0)</f>
        <v>0</v>
      </c>
      <c r="P3925" s="6">
        <f>IF(B3925&gt;0,SUM($O$4:O3925)-SUM($P$3:P3924),0)</f>
        <v>0</v>
      </c>
      <c r="Q3925" s="6">
        <f t="shared" si="433"/>
        <v>18.713039137273437</v>
      </c>
      <c r="R3925" s="8">
        <f>IF(E3924&lt;&gt;E3925,SUM($Q$4:Q3925)-SUM($R$3:R3924),0)</f>
        <v>0</v>
      </c>
      <c r="S3925" s="6">
        <f>IF(B3925&gt;0,SUM($R$4:R3925)-SUM($S$3:S3924),0)</f>
        <v>0</v>
      </c>
    </row>
    <row r="3926" spans="1:19">
      <c r="A3926">
        <f>IF(E3925&lt;&gt;E3926,COUNTIF($A$4:A3925,"&lt;&gt;0")+1,0)</f>
        <v>0</v>
      </c>
      <c r="B3926">
        <f>IF(A3926&lt;&gt;0,IF(MOD(A3926,3)=0,COUNTIF($B$4:B3925,"&lt;&gt;0")+1,0),0)</f>
        <v>0</v>
      </c>
      <c r="C3926" s="9">
        <f>'Dash Board'!$C$12+COUNT('Daily reducing balance'!$F$4:F3925)</f>
        <v>45652</v>
      </c>
      <c r="D3926">
        <f t="shared" si="427"/>
        <v>2024</v>
      </c>
      <c r="E3926">
        <f t="shared" si="428"/>
        <v>12</v>
      </c>
      <c r="F3926">
        <f>DAY('Dash Board'!$C$12+COUNT('Daily reducing balance'!$F$4:F3925))</f>
        <v>26</v>
      </c>
      <c r="G3926" s="8">
        <f t="shared" si="429"/>
        <v>136535.67931466774</v>
      </c>
      <c r="H3926" s="6">
        <f>G3926*'Dash Board'!$C$11/365</f>
        <v>39.277387200109892</v>
      </c>
      <c r="I3926" s="6">
        <f>H3926*'Dash Board'!$C$18/'Dash Board'!$C$11</f>
        <v>18.703517714338044</v>
      </c>
      <c r="J3926" s="6">
        <f>(G3926&gt;1)*PMT('Dash Board'!$C$11/365,$U$4,-'Dash Board'!$C$19)</f>
        <v>108.80376961660664</v>
      </c>
      <c r="K3926" s="6">
        <f t="shared" si="431"/>
        <v>0</v>
      </c>
      <c r="L3926" s="8">
        <f t="shared" si="432"/>
        <v>136466.15293225122</v>
      </c>
      <c r="N3926" s="8">
        <f t="shared" si="430"/>
        <v>90.100251902268596</v>
      </c>
      <c r="O3926" s="8">
        <f>IF(E3925&lt;&gt;E3926,SUM($N$4:N3926)-SUM($O$3:O3925),0)</f>
        <v>0</v>
      </c>
      <c r="P3926" s="6">
        <f>IF(B3926&gt;0,SUM($O$4:O3926)-SUM($P$3:P3925),0)</f>
        <v>0</v>
      </c>
      <c r="Q3926" s="6">
        <f t="shared" si="433"/>
        <v>18.703517714338044</v>
      </c>
      <c r="R3926" s="8">
        <f>IF(E3925&lt;&gt;E3926,SUM($Q$4:Q3926)-SUM($R$3:R3925),0)</f>
        <v>0</v>
      </c>
      <c r="S3926" s="6">
        <f>IF(B3926&gt;0,SUM($R$4:R3926)-SUM($S$3:S3925),0)</f>
        <v>0</v>
      </c>
    </row>
    <row r="3927" spans="1:19">
      <c r="A3927">
        <f>IF(E3926&lt;&gt;E3927,COUNTIF($A$4:A3926,"&lt;&gt;0")+1,0)</f>
        <v>0</v>
      </c>
      <c r="B3927">
        <f>IF(A3927&lt;&gt;0,IF(MOD(A3927,3)=0,COUNTIF($B$4:B3926,"&lt;&gt;0")+1,0),0)</f>
        <v>0</v>
      </c>
      <c r="C3927" s="9">
        <f>'Dash Board'!$C$12+COUNT('Daily reducing balance'!$F$4:F3926)</f>
        <v>45653</v>
      </c>
      <c r="D3927">
        <f t="shared" si="427"/>
        <v>2024</v>
      </c>
      <c r="E3927">
        <f t="shared" si="428"/>
        <v>12</v>
      </c>
      <c r="F3927">
        <f>DAY('Dash Board'!$C$12+COUNT('Daily reducing balance'!$F$4:F3926))</f>
        <v>27</v>
      </c>
      <c r="G3927" s="8">
        <f t="shared" si="429"/>
        <v>136466.15293225122</v>
      </c>
      <c r="H3927" s="6">
        <f>G3927*'Dash Board'!$C$11/365</f>
        <v>39.257386459962682</v>
      </c>
      <c r="I3927" s="6">
        <f>H3927*'Dash Board'!$C$18/'Dash Board'!$C$11</f>
        <v>18.693993552363185</v>
      </c>
      <c r="J3927" s="6">
        <f>(G3927&gt;1)*PMT('Dash Board'!$C$11/365,$U$4,-'Dash Board'!$C$19)</f>
        <v>108.80376961660664</v>
      </c>
      <c r="K3927" s="6">
        <f t="shared" si="431"/>
        <v>0</v>
      </c>
      <c r="L3927" s="8">
        <f t="shared" si="432"/>
        <v>136396.60654909458</v>
      </c>
      <c r="N3927" s="8">
        <f t="shared" si="430"/>
        <v>90.109776064243462</v>
      </c>
      <c r="O3927" s="8">
        <f>IF(E3926&lt;&gt;E3927,SUM($N$4:N3927)-SUM($O$3:O3926),0)</f>
        <v>0</v>
      </c>
      <c r="P3927" s="6">
        <f>IF(B3927&gt;0,SUM($O$4:O3927)-SUM($P$3:P3926),0)</f>
        <v>0</v>
      </c>
      <c r="Q3927" s="6">
        <f t="shared" si="433"/>
        <v>18.693993552363185</v>
      </c>
      <c r="R3927" s="8">
        <f>IF(E3926&lt;&gt;E3927,SUM($Q$4:Q3927)-SUM($R$3:R3926),0)</f>
        <v>0</v>
      </c>
      <c r="S3927" s="6">
        <f>IF(B3927&gt;0,SUM($R$4:R3927)-SUM($S$3:S3926),0)</f>
        <v>0</v>
      </c>
    </row>
    <row r="3928" spans="1:19">
      <c r="A3928">
        <f>IF(E3927&lt;&gt;E3928,COUNTIF($A$4:A3927,"&lt;&gt;0")+1,0)</f>
        <v>0</v>
      </c>
      <c r="B3928">
        <f>IF(A3928&lt;&gt;0,IF(MOD(A3928,3)=0,COUNTIF($B$4:B3927,"&lt;&gt;0")+1,0),0)</f>
        <v>0</v>
      </c>
      <c r="C3928" s="9">
        <f>'Dash Board'!$C$12+COUNT('Daily reducing balance'!$F$4:F3927)</f>
        <v>45654</v>
      </c>
      <c r="D3928">
        <f t="shared" si="427"/>
        <v>2024</v>
      </c>
      <c r="E3928">
        <f t="shared" si="428"/>
        <v>12</v>
      </c>
      <c r="F3928">
        <f>DAY('Dash Board'!$C$12+COUNT('Daily reducing balance'!$F$4:F3927))</f>
        <v>28</v>
      </c>
      <c r="G3928" s="8">
        <f t="shared" si="429"/>
        <v>136396.60654909458</v>
      </c>
      <c r="H3928" s="6">
        <f>G3928*'Dash Board'!$C$11/365</f>
        <v>39.23737996617789</v>
      </c>
      <c r="I3928" s="6">
        <f>H3928*'Dash Board'!$C$18/'Dash Board'!$C$11</f>
        <v>18.684466650560903</v>
      </c>
      <c r="J3928" s="6">
        <f>(G3928&gt;1)*PMT('Dash Board'!$C$11/365,$U$4,-'Dash Board'!$C$19)</f>
        <v>108.80376961660664</v>
      </c>
      <c r="K3928" s="6">
        <f t="shared" si="431"/>
        <v>0</v>
      </c>
      <c r="L3928" s="8">
        <f t="shared" si="432"/>
        <v>136327.04015944415</v>
      </c>
      <c r="N3928" s="8">
        <f t="shared" si="430"/>
        <v>90.119302966045737</v>
      </c>
      <c r="O3928" s="8">
        <f>IF(E3927&lt;&gt;E3928,SUM($N$4:N3928)-SUM($O$3:O3927),0)</f>
        <v>0</v>
      </c>
      <c r="P3928" s="6">
        <f>IF(B3928&gt;0,SUM($O$4:O3928)-SUM($P$3:P3927),0)</f>
        <v>0</v>
      </c>
      <c r="Q3928" s="6">
        <f t="shared" si="433"/>
        <v>18.684466650560903</v>
      </c>
      <c r="R3928" s="8">
        <f>IF(E3927&lt;&gt;E3928,SUM($Q$4:Q3928)-SUM($R$3:R3927),0)</f>
        <v>0</v>
      </c>
      <c r="S3928" s="6">
        <f>IF(B3928&gt;0,SUM($R$4:R3928)-SUM($S$3:S3927),0)</f>
        <v>0</v>
      </c>
    </row>
    <row r="3929" spans="1:19">
      <c r="A3929">
        <f>IF(E3928&lt;&gt;E3929,COUNTIF($A$4:A3928,"&lt;&gt;0")+1,0)</f>
        <v>0</v>
      </c>
      <c r="B3929">
        <f>IF(A3929&lt;&gt;0,IF(MOD(A3929,3)=0,COUNTIF($B$4:B3928,"&lt;&gt;0")+1,0),0)</f>
        <v>0</v>
      </c>
      <c r="C3929" s="9">
        <f>'Dash Board'!$C$12+COUNT('Daily reducing balance'!$F$4:F3928)</f>
        <v>45655</v>
      </c>
      <c r="D3929">
        <f t="shared" si="427"/>
        <v>2024</v>
      </c>
      <c r="E3929">
        <f t="shared" si="428"/>
        <v>12</v>
      </c>
      <c r="F3929">
        <f>DAY('Dash Board'!$C$12+COUNT('Daily reducing balance'!$F$4:F3928))</f>
        <v>29</v>
      </c>
      <c r="G3929" s="8">
        <f t="shared" si="429"/>
        <v>136327.04015944415</v>
      </c>
      <c r="H3929" s="6">
        <f>G3929*'Dash Board'!$C$11/365</f>
        <v>39.217367717100373</v>
      </c>
      <c r="I3929" s="6">
        <f>H3929*'Dash Board'!$C$18/'Dash Board'!$C$11</f>
        <v>18.674937008143036</v>
      </c>
      <c r="J3929" s="6">
        <f>(G3929&gt;1)*PMT('Dash Board'!$C$11/365,$U$4,-'Dash Board'!$C$19)</f>
        <v>108.80376961660664</v>
      </c>
      <c r="K3929" s="6">
        <f t="shared" si="431"/>
        <v>0</v>
      </c>
      <c r="L3929" s="8">
        <f t="shared" si="432"/>
        <v>136257.45375754463</v>
      </c>
      <c r="N3929" s="8">
        <f t="shared" si="430"/>
        <v>90.128832608463611</v>
      </c>
      <c r="O3929" s="8">
        <f>IF(E3928&lt;&gt;E3929,SUM($N$4:N3929)-SUM($O$3:O3928),0)</f>
        <v>0</v>
      </c>
      <c r="P3929" s="6">
        <f>IF(B3929&gt;0,SUM($O$4:O3929)-SUM($P$3:P3928),0)</f>
        <v>0</v>
      </c>
      <c r="Q3929" s="6">
        <f t="shared" si="433"/>
        <v>18.674937008143036</v>
      </c>
      <c r="R3929" s="8">
        <f>IF(E3928&lt;&gt;E3929,SUM($Q$4:Q3929)-SUM($R$3:R3928),0)</f>
        <v>0</v>
      </c>
      <c r="S3929" s="6">
        <f>IF(B3929&gt;0,SUM($R$4:R3929)-SUM($S$3:S3928),0)</f>
        <v>0</v>
      </c>
    </row>
    <row r="3930" spans="1:19">
      <c r="A3930">
        <f>IF(E3929&lt;&gt;E3930,COUNTIF($A$4:A3929,"&lt;&gt;0")+1,0)</f>
        <v>0</v>
      </c>
      <c r="B3930">
        <f>IF(A3930&lt;&gt;0,IF(MOD(A3930,3)=0,COUNTIF($B$4:B3929,"&lt;&gt;0")+1,0),0)</f>
        <v>0</v>
      </c>
      <c r="C3930" s="9">
        <f>'Dash Board'!$C$12+COUNT('Daily reducing balance'!$F$4:F3929)</f>
        <v>45656</v>
      </c>
      <c r="D3930">
        <f t="shared" si="427"/>
        <v>2024</v>
      </c>
      <c r="E3930">
        <f t="shared" si="428"/>
        <v>12</v>
      </c>
      <c r="F3930">
        <f>DAY('Dash Board'!$C$12+COUNT('Daily reducing balance'!$F$4:F3929))</f>
        <v>30</v>
      </c>
      <c r="G3930" s="8">
        <f t="shared" si="429"/>
        <v>136257.45375754463</v>
      </c>
      <c r="H3930" s="6">
        <f>G3930*'Dash Board'!$C$11/365</f>
        <v>39.19734971107448</v>
      </c>
      <c r="I3930" s="6">
        <f>H3930*'Dash Board'!$C$18/'Dash Board'!$C$11</f>
        <v>18.665404624321184</v>
      </c>
      <c r="J3930" s="6">
        <f>(G3930&gt;1)*PMT('Dash Board'!$C$11/365,$U$4,-'Dash Board'!$C$19)</f>
        <v>108.80376961660664</v>
      </c>
      <c r="K3930" s="6">
        <f t="shared" si="431"/>
        <v>0</v>
      </c>
      <c r="L3930" s="8">
        <f t="shared" si="432"/>
        <v>136187.8473376391</v>
      </c>
      <c r="N3930" s="8">
        <f t="shared" si="430"/>
        <v>90.13836499228546</v>
      </c>
      <c r="O3930" s="8">
        <f>IF(E3929&lt;&gt;E3930,SUM($N$4:N3930)-SUM($O$3:O3929),0)</f>
        <v>0</v>
      </c>
      <c r="P3930" s="6">
        <f>IF(B3930&gt;0,SUM($O$4:O3930)-SUM($P$3:P3929),0)</f>
        <v>0</v>
      </c>
      <c r="Q3930" s="6">
        <f t="shared" si="433"/>
        <v>18.665404624321184</v>
      </c>
      <c r="R3930" s="8">
        <f>IF(E3929&lt;&gt;E3930,SUM($Q$4:Q3930)-SUM($R$3:R3929),0)</f>
        <v>0</v>
      </c>
      <c r="S3930" s="6">
        <f>IF(B3930&gt;0,SUM($R$4:R3930)-SUM($S$3:S3929),0)</f>
        <v>0</v>
      </c>
    </row>
    <row r="3931" spans="1:19">
      <c r="A3931">
        <f>IF(E3930&lt;&gt;E3931,COUNTIF($A$4:A3930,"&lt;&gt;0")+1,0)</f>
        <v>0</v>
      </c>
      <c r="B3931">
        <f>IF(A3931&lt;&gt;0,IF(MOD(A3931,3)=0,COUNTIF($B$4:B3930,"&lt;&gt;0")+1,0),0)</f>
        <v>0</v>
      </c>
      <c r="C3931" s="9">
        <f>'Dash Board'!$C$12+COUNT('Daily reducing balance'!$F$4:F3930)</f>
        <v>45657</v>
      </c>
      <c r="D3931">
        <f t="shared" si="427"/>
        <v>2024</v>
      </c>
      <c r="E3931">
        <f t="shared" si="428"/>
        <v>12</v>
      </c>
      <c r="F3931">
        <f>DAY('Dash Board'!$C$12+COUNT('Daily reducing balance'!$F$4:F3930))</f>
        <v>31</v>
      </c>
      <c r="G3931" s="8">
        <f t="shared" si="429"/>
        <v>136187.8473376391</v>
      </c>
      <c r="H3931" s="6">
        <f>G3931*'Dash Board'!$C$11/365</f>
        <v>39.177325946444121</v>
      </c>
      <c r="I3931" s="6">
        <f>H3931*'Dash Board'!$C$18/'Dash Board'!$C$11</f>
        <v>18.655869498306725</v>
      </c>
      <c r="J3931" s="6">
        <f>(G3931&gt;1)*PMT('Dash Board'!$C$11/365,$U$4,-'Dash Board'!$C$19)</f>
        <v>108.80376961660664</v>
      </c>
      <c r="K3931" s="6">
        <f t="shared" si="431"/>
        <v>0</v>
      </c>
      <c r="L3931" s="8">
        <f t="shared" si="432"/>
        <v>136118.22089396894</v>
      </c>
      <c r="N3931" s="8">
        <f t="shared" si="430"/>
        <v>90.147900118299916</v>
      </c>
      <c r="O3931" s="8">
        <f>IF(E3930&lt;&gt;E3931,SUM($N$4:N3931)-SUM($O$3:O3930),0)</f>
        <v>0</v>
      </c>
      <c r="P3931" s="6">
        <f>IF(B3931&gt;0,SUM($O$4:O3931)-SUM($P$3:P3930),0)</f>
        <v>0</v>
      </c>
      <c r="Q3931" s="6">
        <f t="shared" si="433"/>
        <v>18.655869498306725</v>
      </c>
      <c r="R3931" s="8">
        <f>IF(E3930&lt;&gt;E3931,SUM($Q$4:Q3931)-SUM($R$3:R3930),0)</f>
        <v>0</v>
      </c>
      <c r="S3931" s="6">
        <f>IF(B3931&gt;0,SUM($R$4:R3931)-SUM($S$3:S3930),0)</f>
        <v>0</v>
      </c>
    </row>
    <row r="3932" spans="1:19">
      <c r="A3932">
        <f>IF(E3931&lt;&gt;E3932,COUNTIF($A$4:A3931,"&lt;&gt;0")+1,0)</f>
        <v>129</v>
      </c>
      <c r="B3932">
        <f>IF(A3932&lt;&gt;0,IF(MOD(A3932,3)=0,COUNTIF($B$4:B3931,"&lt;&gt;0")+1,0),0)</f>
        <v>43</v>
      </c>
      <c r="C3932" s="9">
        <f>'Dash Board'!$C$12+COUNT('Daily reducing balance'!$F$4:F3931)</f>
        <v>45658</v>
      </c>
      <c r="D3932">
        <f t="shared" si="427"/>
        <v>2025</v>
      </c>
      <c r="E3932">
        <f t="shared" si="428"/>
        <v>1</v>
      </c>
      <c r="F3932">
        <f>DAY('Dash Board'!$C$12+COUNT('Daily reducing balance'!$F$4:F3931))</f>
        <v>1</v>
      </c>
      <c r="G3932" s="8">
        <f t="shared" si="429"/>
        <v>136118.22089396894</v>
      </c>
      <c r="H3932" s="6">
        <f>G3932*'Dash Board'!$C$11/365</f>
        <v>39.157296421552708</v>
      </c>
      <c r="I3932" s="6">
        <f>H3932*'Dash Board'!$C$18/'Dash Board'!$C$11</f>
        <v>18.646331629310815</v>
      </c>
      <c r="J3932" s="6">
        <f>(G3932&gt;1)*PMT('Dash Board'!$C$11/365,$U$4,-'Dash Board'!$C$19)</f>
        <v>108.80376961660664</v>
      </c>
      <c r="K3932" s="6">
        <f t="shared" si="431"/>
        <v>3372.9168581148047</v>
      </c>
      <c r="L3932" s="8">
        <f t="shared" si="432"/>
        <v>136048.57442077389</v>
      </c>
      <c r="N3932" s="8">
        <f t="shared" si="430"/>
        <v>90.157437987295822</v>
      </c>
      <c r="O3932" s="8">
        <f>IF(E3931&lt;&gt;E3932,SUM($N$4:N3932)-SUM($O$3:O3931),0)</f>
        <v>2790.4577734421473</v>
      </c>
      <c r="P3932" s="6">
        <f>IF(B3932&gt;0,SUM($O$4:O3932)-SUM($P$3:P3931),0)</f>
        <v>8254.9010457669501</v>
      </c>
      <c r="Q3932" s="6">
        <f t="shared" si="433"/>
        <v>18.646331629310815</v>
      </c>
      <c r="R3932" s="8">
        <f>IF(E3931&lt;&gt;E3932,SUM($Q$4:Q3932)-SUM($R$3:R3931),0)</f>
        <v>582.45908467275149</v>
      </c>
      <c r="S3932" s="6">
        <f>IF(B3932&gt;0,SUM($R$4:R3932)-SUM($S$3:S3931),0)</f>
        <v>1755.0457589610305</v>
      </c>
    </row>
    <row r="3933" spans="1:19">
      <c r="A3933">
        <f>IF(E3932&lt;&gt;E3933,COUNTIF($A$4:A3932,"&lt;&gt;0")+1,0)</f>
        <v>0</v>
      </c>
      <c r="B3933">
        <f>IF(A3933&lt;&gt;0,IF(MOD(A3933,3)=0,COUNTIF($B$4:B3932,"&lt;&gt;0")+1,0),0)</f>
        <v>0</v>
      </c>
      <c r="C3933" s="9">
        <f>'Dash Board'!$C$12+COUNT('Daily reducing balance'!$F$4:F3932)</f>
        <v>45659</v>
      </c>
      <c r="D3933">
        <f t="shared" si="427"/>
        <v>2025</v>
      </c>
      <c r="E3933">
        <f t="shared" si="428"/>
        <v>1</v>
      </c>
      <c r="F3933">
        <f>DAY('Dash Board'!$C$12+COUNT('Daily reducing balance'!$F$4:F3932))</f>
        <v>2</v>
      </c>
      <c r="G3933" s="8">
        <f t="shared" si="429"/>
        <v>136048.57442077389</v>
      </c>
      <c r="H3933" s="6">
        <f>G3933*'Dash Board'!$C$11/365</f>
        <v>39.13726113474317</v>
      </c>
      <c r="I3933" s="6">
        <f>H3933*'Dash Board'!$C$18/'Dash Board'!$C$11</f>
        <v>18.636791016544368</v>
      </c>
      <c r="J3933" s="6">
        <f>(G3933&gt;1)*PMT('Dash Board'!$C$11/365,$U$4,-'Dash Board'!$C$19)</f>
        <v>108.80376961660664</v>
      </c>
      <c r="K3933" s="6">
        <f t="shared" si="431"/>
        <v>0</v>
      </c>
      <c r="L3933" s="8">
        <f t="shared" si="432"/>
        <v>135978.90791229202</v>
      </c>
      <c r="N3933" s="8">
        <f t="shared" si="430"/>
        <v>90.166978600062279</v>
      </c>
      <c r="O3933" s="8">
        <f>IF(E3932&lt;&gt;E3933,SUM($N$4:N3933)-SUM($O$3:O3932),0)</f>
        <v>0</v>
      </c>
      <c r="P3933" s="6">
        <f>IF(B3933&gt;0,SUM($O$4:O3933)-SUM($P$3:P3932),0)</f>
        <v>0</v>
      </c>
      <c r="Q3933" s="6">
        <f t="shared" si="433"/>
        <v>18.636791016544368</v>
      </c>
      <c r="R3933" s="8">
        <f>IF(E3932&lt;&gt;E3933,SUM($Q$4:Q3933)-SUM($R$3:R3932),0)</f>
        <v>0</v>
      </c>
      <c r="S3933" s="6">
        <f>IF(B3933&gt;0,SUM($R$4:R3933)-SUM($S$3:S3932),0)</f>
        <v>0</v>
      </c>
    </row>
    <row r="3934" spans="1:19">
      <c r="A3934">
        <f>IF(E3933&lt;&gt;E3934,COUNTIF($A$4:A3933,"&lt;&gt;0")+1,0)</f>
        <v>0</v>
      </c>
      <c r="B3934">
        <f>IF(A3934&lt;&gt;0,IF(MOD(A3934,3)=0,COUNTIF($B$4:B3933,"&lt;&gt;0")+1,0),0)</f>
        <v>0</v>
      </c>
      <c r="C3934" s="9">
        <f>'Dash Board'!$C$12+COUNT('Daily reducing balance'!$F$4:F3933)</f>
        <v>45660</v>
      </c>
      <c r="D3934">
        <f t="shared" si="427"/>
        <v>2025</v>
      </c>
      <c r="E3934">
        <f t="shared" si="428"/>
        <v>1</v>
      </c>
      <c r="F3934">
        <f>DAY('Dash Board'!$C$12+COUNT('Daily reducing balance'!$F$4:F3933))</f>
        <v>3</v>
      </c>
      <c r="G3934" s="8">
        <f t="shared" si="429"/>
        <v>135978.90791229202</v>
      </c>
      <c r="H3934" s="6">
        <f>G3934*'Dash Board'!$C$11/365</f>
        <v>39.117220084357982</v>
      </c>
      <c r="I3934" s="6">
        <f>H3934*'Dash Board'!$C$18/'Dash Board'!$C$11</f>
        <v>18.627247659218089</v>
      </c>
      <c r="J3934" s="6">
        <f>(G3934&gt;1)*PMT('Dash Board'!$C$11/365,$U$4,-'Dash Board'!$C$19)</f>
        <v>108.80376961660664</v>
      </c>
      <c r="K3934" s="6">
        <f t="shared" si="431"/>
        <v>0</v>
      </c>
      <c r="L3934" s="8">
        <f t="shared" si="432"/>
        <v>135909.22136275977</v>
      </c>
      <c r="N3934" s="8">
        <f t="shared" si="430"/>
        <v>90.176521957388559</v>
      </c>
      <c r="O3934" s="8">
        <f>IF(E3933&lt;&gt;E3934,SUM($N$4:N3934)-SUM($O$3:O3933),0)</f>
        <v>0</v>
      </c>
      <c r="P3934" s="6">
        <f>IF(B3934&gt;0,SUM($O$4:O3934)-SUM($P$3:P3933),0)</f>
        <v>0</v>
      </c>
      <c r="Q3934" s="6">
        <f t="shared" si="433"/>
        <v>18.627247659218089</v>
      </c>
      <c r="R3934" s="8">
        <f>IF(E3933&lt;&gt;E3934,SUM($Q$4:Q3934)-SUM($R$3:R3933),0)</f>
        <v>0</v>
      </c>
      <c r="S3934" s="6">
        <f>IF(B3934&gt;0,SUM($R$4:R3934)-SUM($S$3:S3933),0)</f>
        <v>0</v>
      </c>
    </row>
    <row r="3935" spans="1:19">
      <c r="A3935">
        <f>IF(E3934&lt;&gt;E3935,COUNTIF($A$4:A3934,"&lt;&gt;0")+1,0)</f>
        <v>0</v>
      </c>
      <c r="B3935">
        <f>IF(A3935&lt;&gt;0,IF(MOD(A3935,3)=0,COUNTIF($B$4:B3934,"&lt;&gt;0")+1,0),0)</f>
        <v>0</v>
      </c>
      <c r="C3935" s="9">
        <f>'Dash Board'!$C$12+COUNT('Daily reducing balance'!$F$4:F3934)</f>
        <v>45661</v>
      </c>
      <c r="D3935">
        <f t="shared" si="427"/>
        <v>2025</v>
      </c>
      <c r="E3935">
        <f t="shared" si="428"/>
        <v>1</v>
      </c>
      <c r="F3935">
        <f>DAY('Dash Board'!$C$12+COUNT('Daily reducing balance'!$F$4:F3934))</f>
        <v>4</v>
      </c>
      <c r="G3935" s="8">
        <f t="shared" si="429"/>
        <v>135909.22136275977</v>
      </c>
      <c r="H3935" s="6">
        <f>G3935*'Dash Board'!$C$11/365</f>
        <v>39.097173268739112</v>
      </c>
      <c r="I3935" s="6">
        <f>H3935*'Dash Board'!$C$18/'Dash Board'!$C$11</f>
        <v>18.617701556542436</v>
      </c>
      <c r="J3935" s="6">
        <f>(G3935&gt;1)*PMT('Dash Board'!$C$11/365,$U$4,-'Dash Board'!$C$19)</f>
        <v>108.80376961660664</v>
      </c>
      <c r="K3935" s="6">
        <f t="shared" si="431"/>
        <v>0</v>
      </c>
      <c r="L3935" s="8">
        <f t="shared" si="432"/>
        <v>135839.51476641188</v>
      </c>
      <c r="N3935" s="8">
        <f t="shared" si="430"/>
        <v>90.186068060064201</v>
      </c>
      <c r="O3935" s="8">
        <f>IF(E3934&lt;&gt;E3935,SUM($N$4:N3935)-SUM($O$3:O3934),0)</f>
        <v>0</v>
      </c>
      <c r="P3935" s="6">
        <f>IF(B3935&gt;0,SUM($O$4:O3935)-SUM($P$3:P3934),0)</f>
        <v>0</v>
      </c>
      <c r="Q3935" s="6">
        <f t="shared" si="433"/>
        <v>18.617701556542436</v>
      </c>
      <c r="R3935" s="8">
        <f>IF(E3934&lt;&gt;E3935,SUM($Q$4:Q3935)-SUM($R$3:R3934),0)</f>
        <v>0</v>
      </c>
      <c r="S3935" s="6">
        <f>IF(B3935&gt;0,SUM($R$4:R3935)-SUM($S$3:S3934),0)</f>
        <v>0</v>
      </c>
    </row>
    <row r="3936" spans="1:19">
      <c r="A3936">
        <f>IF(E3935&lt;&gt;E3936,COUNTIF($A$4:A3935,"&lt;&gt;0")+1,0)</f>
        <v>0</v>
      </c>
      <c r="B3936">
        <f>IF(A3936&lt;&gt;0,IF(MOD(A3936,3)=0,COUNTIF($B$4:B3935,"&lt;&gt;0")+1,0),0)</f>
        <v>0</v>
      </c>
      <c r="C3936" s="9">
        <f>'Dash Board'!$C$12+COUNT('Daily reducing balance'!$F$4:F3935)</f>
        <v>45662</v>
      </c>
      <c r="D3936">
        <f t="shared" si="427"/>
        <v>2025</v>
      </c>
      <c r="E3936">
        <f t="shared" si="428"/>
        <v>1</v>
      </c>
      <c r="F3936">
        <f>DAY('Dash Board'!$C$12+COUNT('Daily reducing balance'!$F$4:F3935))</f>
        <v>5</v>
      </c>
      <c r="G3936" s="8">
        <f t="shared" si="429"/>
        <v>135839.51476641188</v>
      </c>
      <c r="H3936" s="6">
        <f>G3936*'Dash Board'!$C$11/365</f>
        <v>39.077120686228078</v>
      </c>
      <c r="I3936" s="6">
        <f>H3936*'Dash Board'!$C$18/'Dash Board'!$C$11</f>
        <v>18.608152707727658</v>
      </c>
      <c r="J3936" s="6">
        <f>(G3936&gt;1)*PMT('Dash Board'!$C$11/365,$U$4,-'Dash Board'!$C$19)</f>
        <v>108.80376961660664</v>
      </c>
      <c r="K3936" s="6">
        <f t="shared" si="431"/>
        <v>0</v>
      </c>
      <c r="L3936" s="8">
        <f t="shared" si="432"/>
        <v>135769.78811748151</v>
      </c>
      <c r="N3936" s="8">
        <f t="shared" si="430"/>
        <v>90.195616908878989</v>
      </c>
      <c r="O3936" s="8">
        <f>IF(E3935&lt;&gt;E3936,SUM($N$4:N3936)-SUM($O$3:O3935),0)</f>
        <v>0</v>
      </c>
      <c r="P3936" s="6">
        <f>IF(B3936&gt;0,SUM($O$4:O3936)-SUM($P$3:P3935),0)</f>
        <v>0</v>
      </c>
      <c r="Q3936" s="6">
        <f t="shared" si="433"/>
        <v>18.608152707727658</v>
      </c>
      <c r="R3936" s="8">
        <f>IF(E3935&lt;&gt;E3936,SUM($Q$4:Q3936)-SUM($R$3:R3935),0)</f>
        <v>0</v>
      </c>
      <c r="S3936" s="6">
        <f>IF(B3936&gt;0,SUM($R$4:R3936)-SUM($S$3:S3935),0)</f>
        <v>0</v>
      </c>
    </row>
    <row r="3937" spans="1:19">
      <c r="A3937">
        <f>IF(E3936&lt;&gt;E3937,COUNTIF($A$4:A3936,"&lt;&gt;0")+1,0)</f>
        <v>0</v>
      </c>
      <c r="B3937">
        <f>IF(A3937&lt;&gt;0,IF(MOD(A3937,3)=0,COUNTIF($B$4:B3936,"&lt;&gt;0")+1,0),0)</f>
        <v>0</v>
      </c>
      <c r="C3937" s="9">
        <f>'Dash Board'!$C$12+COUNT('Daily reducing balance'!$F$4:F3936)</f>
        <v>45663</v>
      </c>
      <c r="D3937">
        <f t="shared" si="427"/>
        <v>2025</v>
      </c>
      <c r="E3937">
        <f t="shared" si="428"/>
        <v>1</v>
      </c>
      <c r="F3937">
        <f>DAY('Dash Board'!$C$12+COUNT('Daily reducing balance'!$F$4:F3936))</f>
        <v>6</v>
      </c>
      <c r="G3937" s="8">
        <f t="shared" si="429"/>
        <v>135769.78811748151</v>
      </c>
      <c r="H3937" s="6">
        <f>G3937*'Dash Board'!$C$11/365</f>
        <v>39.057062335165917</v>
      </c>
      <c r="I3937" s="6">
        <f>H3937*'Dash Board'!$C$18/'Dash Board'!$C$11</f>
        <v>18.598601111983772</v>
      </c>
      <c r="J3937" s="6">
        <f>(G3937&gt;1)*PMT('Dash Board'!$C$11/365,$U$4,-'Dash Board'!$C$19)</f>
        <v>108.80376961660664</v>
      </c>
      <c r="K3937" s="6">
        <f t="shared" si="431"/>
        <v>0</v>
      </c>
      <c r="L3937" s="8">
        <f t="shared" si="432"/>
        <v>135700.04141020007</v>
      </c>
      <c r="N3937" s="8">
        <f t="shared" si="430"/>
        <v>90.205168504622876</v>
      </c>
      <c r="O3937" s="8">
        <f>IF(E3936&lt;&gt;E3937,SUM($N$4:N3937)-SUM($O$3:O3936),0)</f>
        <v>0</v>
      </c>
      <c r="P3937" s="6">
        <f>IF(B3937&gt;0,SUM($O$4:O3937)-SUM($P$3:P3936),0)</f>
        <v>0</v>
      </c>
      <c r="Q3937" s="6">
        <f t="shared" si="433"/>
        <v>18.598601111983772</v>
      </c>
      <c r="R3937" s="8">
        <f>IF(E3936&lt;&gt;E3937,SUM($Q$4:Q3937)-SUM($R$3:R3936),0)</f>
        <v>0</v>
      </c>
      <c r="S3937" s="6">
        <f>IF(B3937&gt;0,SUM($R$4:R3937)-SUM($S$3:S3936),0)</f>
        <v>0</v>
      </c>
    </row>
    <row r="3938" spans="1:19">
      <c r="A3938">
        <f>IF(E3937&lt;&gt;E3938,COUNTIF($A$4:A3937,"&lt;&gt;0")+1,0)</f>
        <v>0</v>
      </c>
      <c r="B3938">
        <f>IF(A3938&lt;&gt;0,IF(MOD(A3938,3)=0,COUNTIF($B$4:B3937,"&lt;&gt;0")+1,0),0)</f>
        <v>0</v>
      </c>
      <c r="C3938" s="9">
        <f>'Dash Board'!$C$12+COUNT('Daily reducing balance'!$F$4:F3937)</f>
        <v>45664</v>
      </c>
      <c r="D3938">
        <f t="shared" si="427"/>
        <v>2025</v>
      </c>
      <c r="E3938">
        <f t="shared" si="428"/>
        <v>1</v>
      </c>
      <c r="F3938">
        <f>DAY('Dash Board'!$C$12+COUNT('Daily reducing balance'!$F$4:F3937))</f>
        <v>7</v>
      </c>
      <c r="G3938" s="8">
        <f t="shared" si="429"/>
        <v>135700.04141020007</v>
      </c>
      <c r="H3938" s="6">
        <f>G3938*'Dash Board'!$C$11/365</f>
        <v>39.03699821389317</v>
      </c>
      <c r="I3938" s="6">
        <f>H3938*'Dash Board'!$C$18/'Dash Board'!$C$11</f>
        <v>18.589046768520557</v>
      </c>
      <c r="J3938" s="6">
        <f>(G3938&gt;1)*PMT('Dash Board'!$C$11/365,$U$4,-'Dash Board'!$C$19)</f>
        <v>108.80376961660664</v>
      </c>
      <c r="K3938" s="6">
        <f t="shared" si="431"/>
        <v>0</v>
      </c>
      <c r="L3938" s="8">
        <f t="shared" si="432"/>
        <v>135630.27463879733</v>
      </c>
      <c r="N3938" s="8">
        <f t="shared" si="430"/>
        <v>90.214722848086083</v>
      </c>
      <c r="O3938" s="8">
        <f>IF(E3937&lt;&gt;E3938,SUM($N$4:N3938)-SUM($O$3:O3937),0)</f>
        <v>0</v>
      </c>
      <c r="P3938" s="6">
        <f>IF(B3938&gt;0,SUM($O$4:O3938)-SUM($P$3:P3937),0)</f>
        <v>0</v>
      </c>
      <c r="Q3938" s="6">
        <f t="shared" si="433"/>
        <v>18.589046768520557</v>
      </c>
      <c r="R3938" s="8">
        <f>IF(E3937&lt;&gt;E3938,SUM($Q$4:Q3938)-SUM($R$3:R3937),0)</f>
        <v>0</v>
      </c>
      <c r="S3938" s="6">
        <f>IF(B3938&gt;0,SUM($R$4:R3938)-SUM($S$3:S3937),0)</f>
        <v>0</v>
      </c>
    </row>
    <row r="3939" spans="1:19">
      <c r="A3939">
        <f>IF(E3938&lt;&gt;E3939,COUNTIF($A$4:A3938,"&lt;&gt;0")+1,0)</f>
        <v>0</v>
      </c>
      <c r="B3939">
        <f>IF(A3939&lt;&gt;0,IF(MOD(A3939,3)=0,COUNTIF($B$4:B3938,"&lt;&gt;0")+1,0),0)</f>
        <v>0</v>
      </c>
      <c r="C3939" s="9">
        <f>'Dash Board'!$C$12+COUNT('Daily reducing balance'!$F$4:F3938)</f>
        <v>45665</v>
      </c>
      <c r="D3939">
        <f t="shared" si="427"/>
        <v>2025</v>
      </c>
      <c r="E3939">
        <f t="shared" si="428"/>
        <v>1</v>
      </c>
      <c r="F3939">
        <f>DAY('Dash Board'!$C$12+COUNT('Daily reducing balance'!$F$4:F3938))</f>
        <v>8</v>
      </c>
      <c r="G3939" s="8">
        <f t="shared" si="429"/>
        <v>135630.27463879733</v>
      </c>
      <c r="H3939" s="6">
        <f>G3939*'Dash Board'!$C$11/365</f>
        <v>39.016928320749919</v>
      </c>
      <c r="I3939" s="6">
        <f>H3939*'Dash Board'!$C$18/'Dash Board'!$C$11</f>
        <v>18.579489676547581</v>
      </c>
      <c r="J3939" s="6">
        <f>(G3939&gt;1)*PMT('Dash Board'!$C$11/365,$U$4,-'Dash Board'!$C$19)</f>
        <v>108.80376961660664</v>
      </c>
      <c r="K3939" s="6">
        <f t="shared" si="431"/>
        <v>0</v>
      </c>
      <c r="L3939" s="8">
        <f t="shared" si="432"/>
        <v>135560.48779750147</v>
      </c>
      <c r="N3939" s="8">
        <f t="shared" si="430"/>
        <v>90.224279940059063</v>
      </c>
      <c r="O3939" s="8">
        <f>IF(E3938&lt;&gt;E3939,SUM($N$4:N3939)-SUM($O$3:O3938),0)</f>
        <v>0</v>
      </c>
      <c r="P3939" s="6">
        <f>IF(B3939&gt;0,SUM($O$4:O3939)-SUM($P$3:P3938),0)</f>
        <v>0</v>
      </c>
      <c r="Q3939" s="6">
        <f t="shared" si="433"/>
        <v>18.579489676547581</v>
      </c>
      <c r="R3939" s="8">
        <f>IF(E3938&lt;&gt;E3939,SUM($Q$4:Q3939)-SUM($R$3:R3938),0)</f>
        <v>0</v>
      </c>
      <c r="S3939" s="6">
        <f>IF(B3939&gt;0,SUM($R$4:R3939)-SUM($S$3:S3938),0)</f>
        <v>0</v>
      </c>
    </row>
    <row r="3940" spans="1:19">
      <c r="A3940">
        <f>IF(E3939&lt;&gt;E3940,COUNTIF($A$4:A3939,"&lt;&gt;0")+1,0)</f>
        <v>0</v>
      </c>
      <c r="B3940">
        <f>IF(A3940&lt;&gt;0,IF(MOD(A3940,3)=0,COUNTIF($B$4:B3939,"&lt;&gt;0")+1,0),0)</f>
        <v>0</v>
      </c>
      <c r="C3940" s="9">
        <f>'Dash Board'!$C$12+COUNT('Daily reducing balance'!$F$4:F3939)</f>
        <v>45666</v>
      </c>
      <c r="D3940">
        <f t="shared" si="427"/>
        <v>2025</v>
      </c>
      <c r="E3940">
        <f t="shared" si="428"/>
        <v>1</v>
      </c>
      <c r="F3940">
        <f>DAY('Dash Board'!$C$12+COUNT('Daily reducing balance'!$F$4:F3939))</f>
        <v>9</v>
      </c>
      <c r="G3940" s="8">
        <f t="shared" si="429"/>
        <v>135560.48779750147</v>
      </c>
      <c r="H3940" s="6">
        <f>G3940*'Dash Board'!$C$11/365</f>
        <v>38.996852654075759</v>
      </c>
      <c r="I3940" s="6">
        <f>H3940*'Dash Board'!$C$18/'Dash Board'!$C$11</f>
        <v>18.569929835274174</v>
      </c>
      <c r="J3940" s="6">
        <f>(G3940&gt;1)*PMT('Dash Board'!$C$11/365,$U$4,-'Dash Board'!$C$19)</f>
        <v>108.80376961660664</v>
      </c>
      <c r="K3940" s="6">
        <f t="shared" si="431"/>
        <v>0</v>
      </c>
      <c r="L3940" s="8">
        <f t="shared" si="432"/>
        <v>135490.68088053892</v>
      </c>
      <c r="N3940" s="8">
        <f t="shared" si="430"/>
        <v>90.233839781332478</v>
      </c>
      <c r="O3940" s="8">
        <f>IF(E3939&lt;&gt;E3940,SUM($N$4:N3940)-SUM($O$3:O3939),0)</f>
        <v>0</v>
      </c>
      <c r="P3940" s="6">
        <f>IF(B3940&gt;0,SUM($O$4:O3940)-SUM($P$3:P3939),0)</f>
        <v>0</v>
      </c>
      <c r="Q3940" s="6">
        <f t="shared" si="433"/>
        <v>18.569929835274174</v>
      </c>
      <c r="R3940" s="8">
        <f>IF(E3939&lt;&gt;E3940,SUM($Q$4:Q3940)-SUM($R$3:R3939),0)</f>
        <v>0</v>
      </c>
      <c r="S3940" s="6">
        <f>IF(B3940&gt;0,SUM($R$4:R3940)-SUM($S$3:S3939),0)</f>
        <v>0</v>
      </c>
    </row>
    <row r="3941" spans="1:19">
      <c r="A3941">
        <f>IF(E3940&lt;&gt;E3941,COUNTIF($A$4:A3940,"&lt;&gt;0")+1,0)</f>
        <v>0</v>
      </c>
      <c r="B3941">
        <f>IF(A3941&lt;&gt;0,IF(MOD(A3941,3)=0,COUNTIF($B$4:B3940,"&lt;&gt;0")+1,0),0)</f>
        <v>0</v>
      </c>
      <c r="C3941" s="9">
        <f>'Dash Board'!$C$12+COUNT('Daily reducing balance'!$F$4:F3940)</f>
        <v>45667</v>
      </c>
      <c r="D3941">
        <f t="shared" si="427"/>
        <v>2025</v>
      </c>
      <c r="E3941">
        <f t="shared" si="428"/>
        <v>1</v>
      </c>
      <c r="F3941">
        <f>DAY('Dash Board'!$C$12+COUNT('Daily reducing balance'!$F$4:F3940))</f>
        <v>10</v>
      </c>
      <c r="G3941" s="8">
        <f t="shared" si="429"/>
        <v>135490.68088053892</v>
      </c>
      <c r="H3941" s="6">
        <f>G3941*'Dash Board'!$C$11/365</f>
        <v>38.976771212209826</v>
      </c>
      <c r="I3941" s="6">
        <f>H3941*'Dash Board'!$C$18/'Dash Board'!$C$11</f>
        <v>18.560367243909443</v>
      </c>
      <c r="J3941" s="6">
        <f>(G3941&gt;1)*PMT('Dash Board'!$C$11/365,$U$4,-'Dash Board'!$C$19)</f>
        <v>108.80376961660664</v>
      </c>
      <c r="K3941" s="6">
        <f t="shared" si="431"/>
        <v>0</v>
      </c>
      <c r="L3941" s="8">
        <f t="shared" si="432"/>
        <v>135420.85388213451</v>
      </c>
      <c r="N3941" s="8">
        <f t="shared" si="430"/>
        <v>90.243402372697204</v>
      </c>
      <c r="O3941" s="8">
        <f>IF(E3940&lt;&gt;E3941,SUM($N$4:N3941)-SUM($O$3:O3940),0)</f>
        <v>0</v>
      </c>
      <c r="P3941" s="6">
        <f>IF(B3941&gt;0,SUM($O$4:O3941)-SUM($P$3:P3940),0)</f>
        <v>0</v>
      </c>
      <c r="Q3941" s="6">
        <f t="shared" si="433"/>
        <v>18.560367243909443</v>
      </c>
      <c r="R3941" s="8">
        <f>IF(E3940&lt;&gt;E3941,SUM($Q$4:Q3941)-SUM($R$3:R3940),0)</f>
        <v>0</v>
      </c>
      <c r="S3941" s="6">
        <f>IF(B3941&gt;0,SUM($R$4:R3941)-SUM($S$3:S3940),0)</f>
        <v>0</v>
      </c>
    </row>
    <row r="3942" spans="1:19">
      <c r="A3942">
        <f>IF(E3941&lt;&gt;E3942,COUNTIF($A$4:A3941,"&lt;&gt;0")+1,0)</f>
        <v>0</v>
      </c>
      <c r="B3942">
        <f>IF(A3942&lt;&gt;0,IF(MOD(A3942,3)=0,COUNTIF($B$4:B3941,"&lt;&gt;0")+1,0),0)</f>
        <v>0</v>
      </c>
      <c r="C3942" s="9">
        <f>'Dash Board'!$C$12+COUNT('Daily reducing balance'!$F$4:F3941)</f>
        <v>45668</v>
      </c>
      <c r="D3942">
        <f t="shared" si="427"/>
        <v>2025</v>
      </c>
      <c r="E3942">
        <f t="shared" si="428"/>
        <v>1</v>
      </c>
      <c r="F3942">
        <f>DAY('Dash Board'!$C$12+COUNT('Daily reducing balance'!$F$4:F3941))</f>
        <v>11</v>
      </c>
      <c r="G3942" s="8">
        <f t="shared" si="429"/>
        <v>135420.85388213451</v>
      </c>
      <c r="H3942" s="6">
        <f>G3942*'Dash Board'!$C$11/365</f>
        <v>38.956683993490749</v>
      </c>
      <c r="I3942" s="6">
        <f>H3942*'Dash Board'!$C$18/'Dash Board'!$C$11</f>
        <v>18.550801901662265</v>
      </c>
      <c r="J3942" s="6">
        <f>(G3942&gt;1)*PMT('Dash Board'!$C$11/365,$U$4,-'Dash Board'!$C$19)</f>
        <v>108.80376961660664</v>
      </c>
      <c r="K3942" s="6">
        <f t="shared" si="431"/>
        <v>0</v>
      </c>
      <c r="L3942" s="8">
        <f t="shared" si="432"/>
        <v>135351.00679651138</v>
      </c>
      <c r="N3942" s="8">
        <f t="shared" si="430"/>
        <v>90.252967714944376</v>
      </c>
      <c r="O3942" s="8">
        <f>IF(E3941&lt;&gt;E3942,SUM($N$4:N3942)-SUM($O$3:O3941),0)</f>
        <v>0</v>
      </c>
      <c r="P3942" s="6">
        <f>IF(B3942&gt;0,SUM($O$4:O3942)-SUM($P$3:P3941),0)</f>
        <v>0</v>
      </c>
      <c r="Q3942" s="6">
        <f t="shared" si="433"/>
        <v>18.550801901662265</v>
      </c>
      <c r="R3942" s="8">
        <f>IF(E3941&lt;&gt;E3942,SUM($Q$4:Q3942)-SUM($R$3:R3941),0)</f>
        <v>0</v>
      </c>
      <c r="S3942" s="6">
        <f>IF(B3942&gt;0,SUM($R$4:R3942)-SUM($S$3:S3941),0)</f>
        <v>0</v>
      </c>
    </row>
    <row r="3943" spans="1:19">
      <c r="A3943">
        <f>IF(E3942&lt;&gt;E3943,COUNTIF($A$4:A3942,"&lt;&gt;0")+1,0)</f>
        <v>0</v>
      </c>
      <c r="B3943">
        <f>IF(A3943&lt;&gt;0,IF(MOD(A3943,3)=0,COUNTIF($B$4:B3942,"&lt;&gt;0")+1,0),0)</f>
        <v>0</v>
      </c>
      <c r="C3943" s="9">
        <f>'Dash Board'!$C$12+COUNT('Daily reducing balance'!$F$4:F3942)</f>
        <v>45669</v>
      </c>
      <c r="D3943">
        <f t="shared" si="427"/>
        <v>2025</v>
      </c>
      <c r="E3943">
        <f t="shared" si="428"/>
        <v>1</v>
      </c>
      <c r="F3943">
        <f>DAY('Dash Board'!$C$12+COUNT('Daily reducing balance'!$F$4:F3942))</f>
        <v>12</v>
      </c>
      <c r="G3943" s="8">
        <f t="shared" si="429"/>
        <v>135351.00679651138</v>
      </c>
      <c r="H3943" s="6">
        <f>G3943*'Dash Board'!$C$11/365</f>
        <v>38.936590996256697</v>
      </c>
      <c r="I3943" s="6">
        <f>H3943*'Dash Board'!$C$18/'Dash Board'!$C$11</f>
        <v>18.541233807741285</v>
      </c>
      <c r="J3943" s="6">
        <f>(G3943&gt;1)*PMT('Dash Board'!$C$11/365,$U$4,-'Dash Board'!$C$19)</f>
        <v>108.80376961660664</v>
      </c>
      <c r="K3943" s="6">
        <f t="shared" si="431"/>
        <v>0</v>
      </c>
      <c r="L3943" s="8">
        <f t="shared" si="432"/>
        <v>135281.13961789102</v>
      </c>
      <c r="N3943" s="8">
        <f t="shared" si="430"/>
        <v>90.262535808865351</v>
      </c>
      <c r="O3943" s="8">
        <f>IF(E3942&lt;&gt;E3943,SUM($N$4:N3943)-SUM($O$3:O3942),0)</f>
        <v>0</v>
      </c>
      <c r="P3943" s="6">
        <f>IF(B3943&gt;0,SUM($O$4:O3943)-SUM($P$3:P3942),0)</f>
        <v>0</v>
      </c>
      <c r="Q3943" s="6">
        <f t="shared" si="433"/>
        <v>18.541233807741285</v>
      </c>
      <c r="R3943" s="8">
        <f>IF(E3942&lt;&gt;E3943,SUM($Q$4:Q3943)-SUM($R$3:R3942),0)</f>
        <v>0</v>
      </c>
      <c r="S3943" s="6">
        <f>IF(B3943&gt;0,SUM($R$4:R3943)-SUM($S$3:S3942),0)</f>
        <v>0</v>
      </c>
    </row>
    <row r="3944" spans="1:19">
      <c r="A3944">
        <f>IF(E3943&lt;&gt;E3944,COUNTIF($A$4:A3943,"&lt;&gt;0")+1,0)</f>
        <v>0</v>
      </c>
      <c r="B3944">
        <f>IF(A3944&lt;&gt;0,IF(MOD(A3944,3)=0,COUNTIF($B$4:B3943,"&lt;&gt;0")+1,0),0)</f>
        <v>0</v>
      </c>
      <c r="C3944" s="9">
        <f>'Dash Board'!$C$12+COUNT('Daily reducing balance'!$F$4:F3943)</f>
        <v>45670</v>
      </c>
      <c r="D3944">
        <f t="shared" si="427"/>
        <v>2025</v>
      </c>
      <c r="E3944">
        <f t="shared" si="428"/>
        <v>1</v>
      </c>
      <c r="F3944">
        <f>DAY('Dash Board'!$C$12+COUNT('Daily reducing balance'!$F$4:F3943))</f>
        <v>13</v>
      </c>
      <c r="G3944" s="8">
        <f t="shared" si="429"/>
        <v>135281.13961789102</v>
      </c>
      <c r="H3944" s="6">
        <f>G3944*'Dash Board'!$C$11/365</f>
        <v>38.916492218845363</v>
      </c>
      <c r="I3944" s="6">
        <f>H3944*'Dash Board'!$C$18/'Dash Board'!$C$11</f>
        <v>18.531662961354936</v>
      </c>
      <c r="J3944" s="6">
        <f>(G3944&gt;1)*PMT('Dash Board'!$C$11/365,$U$4,-'Dash Board'!$C$19)</f>
        <v>108.80376961660664</v>
      </c>
      <c r="K3944" s="6">
        <f t="shared" si="431"/>
        <v>0</v>
      </c>
      <c r="L3944" s="8">
        <f t="shared" si="432"/>
        <v>135211.25234049326</v>
      </c>
      <c r="N3944" s="8">
        <f t="shared" si="430"/>
        <v>90.272106655251704</v>
      </c>
      <c r="O3944" s="8">
        <f>IF(E3943&lt;&gt;E3944,SUM($N$4:N3944)-SUM($O$3:O3943),0)</f>
        <v>0</v>
      </c>
      <c r="P3944" s="6">
        <f>IF(B3944&gt;0,SUM($O$4:O3944)-SUM($P$3:P3943),0)</f>
        <v>0</v>
      </c>
      <c r="Q3944" s="6">
        <f t="shared" si="433"/>
        <v>18.531662961354936</v>
      </c>
      <c r="R3944" s="8">
        <f>IF(E3943&lt;&gt;E3944,SUM($Q$4:Q3944)-SUM($R$3:R3943),0)</f>
        <v>0</v>
      </c>
      <c r="S3944" s="6">
        <f>IF(B3944&gt;0,SUM($R$4:R3944)-SUM($S$3:S3943),0)</f>
        <v>0</v>
      </c>
    </row>
    <row r="3945" spans="1:19">
      <c r="A3945">
        <f>IF(E3944&lt;&gt;E3945,COUNTIF($A$4:A3944,"&lt;&gt;0")+1,0)</f>
        <v>0</v>
      </c>
      <c r="B3945">
        <f>IF(A3945&lt;&gt;0,IF(MOD(A3945,3)=0,COUNTIF($B$4:B3944,"&lt;&gt;0")+1,0),0)</f>
        <v>0</v>
      </c>
      <c r="C3945" s="9">
        <f>'Dash Board'!$C$12+COUNT('Daily reducing balance'!$F$4:F3944)</f>
        <v>45671</v>
      </c>
      <c r="D3945">
        <f t="shared" si="427"/>
        <v>2025</v>
      </c>
      <c r="E3945">
        <f t="shared" si="428"/>
        <v>1</v>
      </c>
      <c r="F3945">
        <f>DAY('Dash Board'!$C$12+COUNT('Daily reducing balance'!$F$4:F3944))</f>
        <v>14</v>
      </c>
      <c r="G3945" s="8">
        <f t="shared" si="429"/>
        <v>135211.25234049326</v>
      </c>
      <c r="H3945" s="6">
        <f>G3945*'Dash Board'!$C$11/365</f>
        <v>38.896387659593948</v>
      </c>
      <c r="I3945" s="6">
        <f>H3945*'Dash Board'!$C$18/'Dash Board'!$C$11</f>
        <v>18.522089361711405</v>
      </c>
      <c r="J3945" s="6">
        <f>(G3945&gt;1)*PMT('Dash Board'!$C$11/365,$U$4,-'Dash Board'!$C$19)</f>
        <v>108.80376961660664</v>
      </c>
      <c r="K3945" s="6">
        <f t="shared" si="431"/>
        <v>0</v>
      </c>
      <c r="L3945" s="8">
        <f t="shared" si="432"/>
        <v>135141.34495853624</v>
      </c>
      <c r="N3945" s="8">
        <f t="shared" si="430"/>
        <v>90.281680254895235</v>
      </c>
      <c r="O3945" s="8">
        <f>IF(E3944&lt;&gt;E3945,SUM($N$4:N3945)-SUM($O$3:O3944),0)</f>
        <v>0</v>
      </c>
      <c r="P3945" s="6">
        <f>IF(B3945&gt;0,SUM($O$4:O3945)-SUM($P$3:P3944),0)</f>
        <v>0</v>
      </c>
      <c r="Q3945" s="6">
        <f t="shared" si="433"/>
        <v>18.522089361711405</v>
      </c>
      <c r="R3945" s="8">
        <f>IF(E3944&lt;&gt;E3945,SUM($Q$4:Q3945)-SUM($R$3:R3944),0)</f>
        <v>0</v>
      </c>
      <c r="S3945" s="6">
        <f>IF(B3945&gt;0,SUM($R$4:R3945)-SUM($S$3:S3944),0)</f>
        <v>0</v>
      </c>
    </row>
    <row r="3946" spans="1:19">
      <c r="A3946">
        <f>IF(E3945&lt;&gt;E3946,COUNTIF($A$4:A3945,"&lt;&gt;0")+1,0)</f>
        <v>0</v>
      </c>
      <c r="B3946">
        <f>IF(A3946&lt;&gt;0,IF(MOD(A3946,3)=0,COUNTIF($B$4:B3945,"&lt;&gt;0")+1,0),0)</f>
        <v>0</v>
      </c>
      <c r="C3946" s="9">
        <f>'Dash Board'!$C$12+COUNT('Daily reducing balance'!$F$4:F3945)</f>
        <v>45672</v>
      </c>
      <c r="D3946">
        <f t="shared" si="427"/>
        <v>2025</v>
      </c>
      <c r="E3946">
        <f t="shared" si="428"/>
        <v>1</v>
      </c>
      <c r="F3946">
        <f>DAY('Dash Board'!$C$12+COUNT('Daily reducing balance'!$F$4:F3945))</f>
        <v>15</v>
      </c>
      <c r="G3946" s="8">
        <f t="shared" si="429"/>
        <v>135141.34495853624</v>
      </c>
      <c r="H3946" s="6">
        <f>G3946*'Dash Board'!$C$11/365</f>
        <v>38.876277316839193</v>
      </c>
      <c r="I3946" s="6">
        <f>H3946*'Dash Board'!$C$18/'Dash Board'!$C$11</f>
        <v>18.512513008018665</v>
      </c>
      <c r="J3946" s="6">
        <f>(G3946&gt;1)*PMT('Dash Board'!$C$11/365,$U$4,-'Dash Board'!$C$19)</f>
        <v>108.80376961660664</v>
      </c>
      <c r="K3946" s="6">
        <f t="shared" si="431"/>
        <v>0</v>
      </c>
      <c r="L3946" s="8">
        <f t="shared" si="432"/>
        <v>135071.41746623645</v>
      </c>
      <c r="N3946" s="8">
        <f t="shared" si="430"/>
        <v>90.291256608587986</v>
      </c>
      <c r="O3946" s="8">
        <f>IF(E3945&lt;&gt;E3946,SUM($N$4:N3946)-SUM($O$3:O3945),0)</f>
        <v>0</v>
      </c>
      <c r="P3946" s="6">
        <f>IF(B3946&gt;0,SUM($O$4:O3946)-SUM($P$3:P3945),0)</f>
        <v>0</v>
      </c>
      <c r="Q3946" s="6">
        <f t="shared" si="433"/>
        <v>18.512513008018665</v>
      </c>
      <c r="R3946" s="8">
        <f>IF(E3945&lt;&gt;E3946,SUM($Q$4:Q3946)-SUM($R$3:R3945),0)</f>
        <v>0</v>
      </c>
      <c r="S3946" s="6">
        <f>IF(B3946&gt;0,SUM($R$4:R3946)-SUM($S$3:S3945),0)</f>
        <v>0</v>
      </c>
    </row>
    <row r="3947" spans="1:19">
      <c r="A3947">
        <f>IF(E3946&lt;&gt;E3947,COUNTIF($A$4:A3946,"&lt;&gt;0")+1,0)</f>
        <v>0</v>
      </c>
      <c r="B3947">
        <f>IF(A3947&lt;&gt;0,IF(MOD(A3947,3)=0,COUNTIF($B$4:B3946,"&lt;&gt;0")+1,0),0)</f>
        <v>0</v>
      </c>
      <c r="C3947" s="9">
        <f>'Dash Board'!$C$12+COUNT('Daily reducing balance'!$F$4:F3946)</f>
        <v>45673</v>
      </c>
      <c r="D3947">
        <f t="shared" si="427"/>
        <v>2025</v>
      </c>
      <c r="E3947">
        <f t="shared" si="428"/>
        <v>1</v>
      </c>
      <c r="F3947">
        <f>DAY('Dash Board'!$C$12+COUNT('Daily reducing balance'!$F$4:F3946))</f>
        <v>16</v>
      </c>
      <c r="G3947" s="8">
        <f t="shared" si="429"/>
        <v>135071.41746623645</v>
      </c>
      <c r="H3947" s="6">
        <f>G3947*'Dash Board'!$C$11/365</f>
        <v>38.856161188917334</v>
      </c>
      <c r="I3947" s="6">
        <f>H3947*'Dash Board'!$C$18/'Dash Board'!$C$11</f>
        <v>18.502933899484447</v>
      </c>
      <c r="J3947" s="6">
        <f>(G3947&gt;1)*PMT('Dash Board'!$C$11/365,$U$4,-'Dash Board'!$C$19)</f>
        <v>108.80376961660664</v>
      </c>
      <c r="K3947" s="6">
        <f t="shared" si="431"/>
        <v>0</v>
      </c>
      <c r="L3947" s="8">
        <f t="shared" si="432"/>
        <v>135001.46985780876</v>
      </c>
      <c r="N3947" s="8">
        <f t="shared" si="430"/>
        <v>90.300835717122197</v>
      </c>
      <c r="O3947" s="8">
        <f>IF(E3946&lt;&gt;E3947,SUM($N$4:N3947)-SUM($O$3:O3946),0)</f>
        <v>0</v>
      </c>
      <c r="P3947" s="6">
        <f>IF(B3947&gt;0,SUM($O$4:O3947)-SUM($P$3:P3946),0)</f>
        <v>0</v>
      </c>
      <c r="Q3947" s="6">
        <f t="shared" si="433"/>
        <v>18.502933899484447</v>
      </c>
      <c r="R3947" s="8">
        <f>IF(E3946&lt;&gt;E3947,SUM($Q$4:Q3947)-SUM($R$3:R3946),0)</f>
        <v>0</v>
      </c>
      <c r="S3947" s="6">
        <f>IF(B3947&gt;0,SUM($R$4:R3947)-SUM($S$3:S3946),0)</f>
        <v>0</v>
      </c>
    </row>
    <row r="3948" spans="1:19">
      <c r="A3948">
        <f>IF(E3947&lt;&gt;E3948,COUNTIF($A$4:A3947,"&lt;&gt;0")+1,0)</f>
        <v>0</v>
      </c>
      <c r="B3948">
        <f>IF(A3948&lt;&gt;0,IF(MOD(A3948,3)=0,COUNTIF($B$4:B3947,"&lt;&gt;0")+1,0),0)</f>
        <v>0</v>
      </c>
      <c r="C3948" s="9">
        <f>'Dash Board'!$C$12+COUNT('Daily reducing balance'!$F$4:F3947)</f>
        <v>45674</v>
      </c>
      <c r="D3948">
        <f t="shared" si="427"/>
        <v>2025</v>
      </c>
      <c r="E3948">
        <f t="shared" si="428"/>
        <v>1</v>
      </c>
      <c r="F3948">
        <f>DAY('Dash Board'!$C$12+COUNT('Daily reducing balance'!$F$4:F3947))</f>
        <v>17</v>
      </c>
      <c r="G3948" s="8">
        <f t="shared" si="429"/>
        <v>135001.46985780876</v>
      </c>
      <c r="H3948" s="6">
        <f>G3948*'Dash Board'!$C$11/365</f>
        <v>38.836039274164165</v>
      </c>
      <c r="I3948" s="6">
        <f>H3948*'Dash Board'!$C$18/'Dash Board'!$C$11</f>
        <v>18.493352035316271</v>
      </c>
      <c r="J3948" s="6">
        <f>(G3948&gt;1)*PMT('Dash Board'!$C$11/365,$U$4,-'Dash Board'!$C$19)</f>
        <v>108.80376961660664</v>
      </c>
      <c r="K3948" s="6">
        <f t="shared" si="431"/>
        <v>0</v>
      </c>
      <c r="L3948" s="8">
        <f t="shared" si="432"/>
        <v>134931.50212746632</v>
      </c>
      <c r="N3948" s="8">
        <f t="shared" si="430"/>
        <v>90.31041758129038</v>
      </c>
      <c r="O3948" s="8">
        <f>IF(E3947&lt;&gt;E3948,SUM($N$4:N3948)-SUM($O$3:O3947),0)</f>
        <v>0</v>
      </c>
      <c r="P3948" s="6">
        <f>IF(B3948&gt;0,SUM($O$4:O3948)-SUM($P$3:P3947),0)</f>
        <v>0</v>
      </c>
      <c r="Q3948" s="6">
        <f t="shared" si="433"/>
        <v>18.493352035316271</v>
      </c>
      <c r="R3948" s="8">
        <f>IF(E3947&lt;&gt;E3948,SUM($Q$4:Q3948)-SUM($R$3:R3947),0)</f>
        <v>0</v>
      </c>
      <c r="S3948" s="6">
        <f>IF(B3948&gt;0,SUM($R$4:R3948)-SUM($S$3:S3947),0)</f>
        <v>0</v>
      </c>
    </row>
    <row r="3949" spans="1:19">
      <c r="A3949">
        <f>IF(E3948&lt;&gt;E3949,COUNTIF($A$4:A3948,"&lt;&gt;0")+1,0)</f>
        <v>0</v>
      </c>
      <c r="B3949">
        <f>IF(A3949&lt;&gt;0,IF(MOD(A3949,3)=0,COUNTIF($B$4:B3948,"&lt;&gt;0")+1,0),0)</f>
        <v>0</v>
      </c>
      <c r="C3949" s="9">
        <f>'Dash Board'!$C$12+COUNT('Daily reducing balance'!$F$4:F3948)</f>
        <v>45675</v>
      </c>
      <c r="D3949">
        <f t="shared" si="427"/>
        <v>2025</v>
      </c>
      <c r="E3949">
        <f t="shared" si="428"/>
        <v>1</v>
      </c>
      <c r="F3949">
        <f>DAY('Dash Board'!$C$12+COUNT('Daily reducing balance'!$F$4:F3948))</f>
        <v>18</v>
      </c>
      <c r="G3949" s="8">
        <f t="shared" si="429"/>
        <v>134931.50212746632</v>
      </c>
      <c r="H3949" s="6">
        <f>G3949*'Dash Board'!$C$11/365</f>
        <v>38.81591157091497</v>
      </c>
      <c r="I3949" s="6">
        <f>H3949*'Dash Board'!$C$18/'Dash Board'!$C$11</f>
        <v>18.483767414721417</v>
      </c>
      <c r="J3949" s="6">
        <f>(G3949&gt;1)*PMT('Dash Board'!$C$11/365,$U$4,-'Dash Board'!$C$19)</f>
        <v>108.80376961660664</v>
      </c>
      <c r="K3949" s="6">
        <f t="shared" si="431"/>
        <v>0</v>
      </c>
      <c r="L3949" s="8">
        <f t="shared" si="432"/>
        <v>134861.51426942062</v>
      </c>
      <c r="N3949" s="8">
        <f t="shared" si="430"/>
        <v>90.320002201885231</v>
      </c>
      <c r="O3949" s="8">
        <f>IF(E3948&lt;&gt;E3949,SUM($N$4:N3949)-SUM($O$3:O3948),0)</f>
        <v>0</v>
      </c>
      <c r="P3949" s="6">
        <f>IF(B3949&gt;0,SUM($O$4:O3949)-SUM($P$3:P3948),0)</f>
        <v>0</v>
      </c>
      <c r="Q3949" s="6">
        <f t="shared" si="433"/>
        <v>18.483767414721417</v>
      </c>
      <c r="R3949" s="8">
        <f>IF(E3948&lt;&gt;E3949,SUM($Q$4:Q3949)-SUM($R$3:R3948),0)</f>
        <v>0</v>
      </c>
      <c r="S3949" s="6">
        <f>IF(B3949&gt;0,SUM($R$4:R3949)-SUM($S$3:S3948),0)</f>
        <v>0</v>
      </c>
    </row>
    <row r="3950" spans="1:19">
      <c r="A3950">
        <f>IF(E3949&lt;&gt;E3950,COUNTIF($A$4:A3949,"&lt;&gt;0")+1,0)</f>
        <v>0</v>
      </c>
      <c r="B3950">
        <f>IF(A3950&lt;&gt;0,IF(MOD(A3950,3)=0,COUNTIF($B$4:B3949,"&lt;&gt;0")+1,0),0)</f>
        <v>0</v>
      </c>
      <c r="C3950" s="9">
        <f>'Dash Board'!$C$12+COUNT('Daily reducing balance'!$F$4:F3949)</f>
        <v>45676</v>
      </c>
      <c r="D3950">
        <f t="shared" si="427"/>
        <v>2025</v>
      </c>
      <c r="E3950">
        <f t="shared" si="428"/>
        <v>1</v>
      </c>
      <c r="F3950">
        <f>DAY('Dash Board'!$C$12+COUNT('Daily reducing balance'!$F$4:F3949))</f>
        <v>19</v>
      </c>
      <c r="G3950" s="8">
        <f t="shared" si="429"/>
        <v>134861.51426942062</v>
      </c>
      <c r="H3950" s="6">
        <f>G3950*'Dash Board'!$C$11/365</f>
        <v>38.795778077504558</v>
      </c>
      <c r="I3950" s="6">
        <f>H3950*'Dash Board'!$C$18/'Dash Board'!$C$11</f>
        <v>18.474180036906933</v>
      </c>
      <c r="J3950" s="6">
        <f>(G3950&gt;1)*PMT('Dash Board'!$C$11/365,$U$4,-'Dash Board'!$C$19)</f>
        <v>108.80376961660664</v>
      </c>
      <c r="K3950" s="6">
        <f t="shared" si="431"/>
        <v>0</v>
      </c>
      <c r="L3950" s="8">
        <f t="shared" si="432"/>
        <v>134791.5062778815</v>
      </c>
      <c r="N3950" s="8">
        <f t="shared" si="430"/>
        <v>90.329589579699714</v>
      </c>
      <c r="O3950" s="8">
        <f>IF(E3949&lt;&gt;E3950,SUM($N$4:N3950)-SUM($O$3:O3949),0)</f>
        <v>0</v>
      </c>
      <c r="P3950" s="6">
        <f>IF(B3950&gt;0,SUM($O$4:O3950)-SUM($P$3:P3949),0)</f>
        <v>0</v>
      </c>
      <c r="Q3950" s="6">
        <f t="shared" si="433"/>
        <v>18.474180036906933</v>
      </c>
      <c r="R3950" s="8">
        <f>IF(E3949&lt;&gt;E3950,SUM($Q$4:Q3950)-SUM($R$3:R3949),0)</f>
        <v>0</v>
      </c>
      <c r="S3950" s="6">
        <f>IF(B3950&gt;0,SUM($R$4:R3950)-SUM($S$3:S3949),0)</f>
        <v>0</v>
      </c>
    </row>
    <row r="3951" spans="1:19">
      <c r="A3951">
        <f>IF(E3950&lt;&gt;E3951,COUNTIF($A$4:A3950,"&lt;&gt;0")+1,0)</f>
        <v>0</v>
      </c>
      <c r="B3951">
        <f>IF(A3951&lt;&gt;0,IF(MOD(A3951,3)=0,COUNTIF($B$4:B3950,"&lt;&gt;0")+1,0),0)</f>
        <v>0</v>
      </c>
      <c r="C3951" s="9">
        <f>'Dash Board'!$C$12+COUNT('Daily reducing balance'!$F$4:F3950)</f>
        <v>45677</v>
      </c>
      <c r="D3951">
        <f t="shared" si="427"/>
        <v>2025</v>
      </c>
      <c r="E3951">
        <f t="shared" si="428"/>
        <v>1</v>
      </c>
      <c r="F3951">
        <f>DAY('Dash Board'!$C$12+COUNT('Daily reducing balance'!$F$4:F3950))</f>
        <v>20</v>
      </c>
      <c r="G3951" s="8">
        <f t="shared" si="429"/>
        <v>134791.5062778815</v>
      </c>
      <c r="H3951" s="6">
        <f>G3951*'Dash Board'!$C$11/365</f>
        <v>38.77563879226728</v>
      </c>
      <c r="I3951" s="6">
        <f>H3951*'Dash Board'!$C$18/'Dash Board'!$C$11</f>
        <v>18.464589901079659</v>
      </c>
      <c r="J3951" s="6">
        <f>(G3951&gt;1)*PMT('Dash Board'!$C$11/365,$U$4,-'Dash Board'!$C$19)</f>
        <v>108.80376961660664</v>
      </c>
      <c r="K3951" s="6">
        <f t="shared" si="431"/>
        <v>0</v>
      </c>
      <c r="L3951" s="8">
        <f t="shared" si="432"/>
        <v>134721.47814705715</v>
      </c>
      <c r="N3951" s="8">
        <f t="shared" si="430"/>
        <v>90.339179715526981</v>
      </c>
      <c r="O3951" s="8">
        <f>IF(E3950&lt;&gt;E3951,SUM($N$4:N3951)-SUM($O$3:O3950),0)</f>
        <v>0</v>
      </c>
      <c r="P3951" s="6">
        <f>IF(B3951&gt;0,SUM($O$4:O3951)-SUM($P$3:P3950),0)</f>
        <v>0</v>
      </c>
      <c r="Q3951" s="6">
        <f t="shared" si="433"/>
        <v>18.464589901079659</v>
      </c>
      <c r="R3951" s="8">
        <f>IF(E3950&lt;&gt;E3951,SUM($Q$4:Q3951)-SUM($R$3:R3950),0)</f>
        <v>0</v>
      </c>
      <c r="S3951" s="6">
        <f>IF(B3951&gt;0,SUM($R$4:R3951)-SUM($S$3:S3950),0)</f>
        <v>0</v>
      </c>
    </row>
    <row r="3952" spans="1:19">
      <c r="A3952">
        <f>IF(E3951&lt;&gt;E3952,COUNTIF($A$4:A3951,"&lt;&gt;0")+1,0)</f>
        <v>0</v>
      </c>
      <c r="B3952">
        <f>IF(A3952&lt;&gt;0,IF(MOD(A3952,3)=0,COUNTIF($B$4:B3951,"&lt;&gt;0")+1,0),0)</f>
        <v>0</v>
      </c>
      <c r="C3952" s="9">
        <f>'Dash Board'!$C$12+COUNT('Daily reducing balance'!$F$4:F3951)</f>
        <v>45678</v>
      </c>
      <c r="D3952">
        <f t="shared" si="427"/>
        <v>2025</v>
      </c>
      <c r="E3952">
        <f t="shared" si="428"/>
        <v>1</v>
      </c>
      <c r="F3952">
        <f>DAY('Dash Board'!$C$12+COUNT('Daily reducing balance'!$F$4:F3951))</f>
        <v>21</v>
      </c>
      <c r="G3952" s="8">
        <f t="shared" si="429"/>
        <v>134721.47814705715</v>
      </c>
      <c r="H3952" s="6">
        <f>G3952*'Dash Board'!$C$11/365</f>
        <v>38.755493713536985</v>
      </c>
      <c r="I3952" s="6">
        <f>H3952*'Dash Board'!$C$18/'Dash Board'!$C$11</f>
        <v>18.454997006446185</v>
      </c>
      <c r="J3952" s="6">
        <f>(G3952&gt;1)*PMT('Dash Board'!$C$11/365,$U$4,-'Dash Board'!$C$19)</f>
        <v>108.80376961660664</v>
      </c>
      <c r="K3952" s="6">
        <f t="shared" si="431"/>
        <v>0</v>
      </c>
      <c r="L3952" s="8">
        <f t="shared" si="432"/>
        <v>134651.42987115408</v>
      </c>
      <c r="N3952" s="8">
        <f t="shared" si="430"/>
        <v>90.348772610160466</v>
      </c>
      <c r="O3952" s="8">
        <f>IF(E3951&lt;&gt;E3952,SUM($N$4:N3952)-SUM($O$3:O3951),0)</f>
        <v>0</v>
      </c>
      <c r="P3952" s="6">
        <f>IF(B3952&gt;0,SUM($O$4:O3952)-SUM($P$3:P3951),0)</f>
        <v>0</v>
      </c>
      <c r="Q3952" s="6">
        <f t="shared" si="433"/>
        <v>18.454997006446185</v>
      </c>
      <c r="R3952" s="8">
        <f>IF(E3951&lt;&gt;E3952,SUM($Q$4:Q3952)-SUM($R$3:R3951),0)</f>
        <v>0</v>
      </c>
      <c r="S3952" s="6">
        <f>IF(B3952&gt;0,SUM($R$4:R3952)-SUM($S$3:S3951),0)</f>
        <v>0</v>
      </c>
    </row>
    <row r="3953" spans="1:19">
      <c r="A3953">
        <f>IF(E3952&lt;&gt;E3953,COUNTIF($A$4:A3952,"&lt;&gt;0")+1,0)</f>
        <v>0</v>
      </c>
      <c r="B3953">
        <f>IF(A3953&lt;&gt;0,IF(MOD(A3953,3)=0,COUNTIF($B$4:B3952,"&lt;&gt;0")+1,0),0)</f>
        <v>0</v>
      </c>
      <c r="C3953" s="9">
        <f>'Dash Board'!$C$12+COUNT('Daily reducing balance'!$F$4:F3952)</f>
        <v>45679</v>
      </c>
      <c r="D3953">
        <f t="shared" si="427"/>
        <v>2025</v>
      </c>
      <c r="E3953">
        <f t="shared" si="428"/>
        <v>1</v>
      </c>
      <c r="F3953">
        <f>DAY('Dash Board'!$C$12+COUNT('Daily reducing balance'!$F$4:F3952))</f>
        <v>22</v>
      </c>
      <c r="G3953" s="8">
        <f t="shared" si="429"/>
        <v>134651.42987115408</v>
      </c>
      <c r="H3953" s="6">
        <f>G3953*'Dash Board'!$C$11/365</f>
        <v>38.73534283964706</v>
      </c>
      <c r="I3953" s="6">
        <f>H3953*'Dash Board'!$C$18/'Dash Board'!$C$11</f>
        <v>18.445401352212887</v>
      </c>
      <c r="J3953" s="6">
        <f>(G3953&gt;1)*PMT('Dash Board'!$C$11/365,$U$4,-'Dash Board'!$C$19)</f>
        <v>108.80376961660664</v>
      </c>
      <c r="K3953" s="6">
        <f t="shared" si="431"/>
        <v>0</v>
      </c>
      <c r="L3953" s="8">
        <f t="shared" si="432"/>
        <v>134581.36144437711</v>
      </c>
      <c r="N3953" s="8">
        <f t="shared" si="430"/>
        <v>90.358368264393761</v>
      </c>
      <c r="O3953" s="8">
        <f>IF(E3952&lt;&gt;E3953,SUM($N$4:N3953)-SUM($O$3:O3952),0)</f>
        <v>0</v>
      </c>
      <c r="P3953" s="6">
        <f>IF(B3953&gt;0,SUM($O$4:O3953)-SUM($P$3:P3952),0)</f>
        <v>0</v>
      </c>
      <c r="Q3953" s="6">
        <f t="shared" si="433"/>
        <v>18.445401352212887</v>
      </c>
      <c r="R3953" s="8">
        <f>IF(E3952&lt;&gt;E3953,SUM($Q$4:Q3953)-SUM($R$3:R3952),0)</f>
        <v>0</v>
      </c>
      <c r="S3953" s="6">
        <f>IF(B3953&gt;0,SUM($R$4:R3953)-SUM($S$3:S3952),0)</f>
        <v>0</v>
      </c>
    </row>
    <row r="3954" spans="1:19">
      <c r="A3954">
        <f>IF(E3953&lt;&gt;E3954,COUNTIF($A$4:A3953,"&lt;&gt;0")+1,0)</f>
        <v>0</v>
      </c>
      <c r="B3954">
        <f>IF(A3954&lt;&gt;0,IF(MOD(A3954,3)=0,COUNTIF($B$4:B3953,"&lt;&gt;0")+1,0),0)</f>
        <v>0</v>
      </c>
      <c r="C3954" s="9">
        <f>'Dash Board'!$C$12+COUNT('Daily reducing balance'!$F$4:F3953)</f>
        <v>45680</v>
      </c>
      <c r="D3954">
        <f t="shared" si="427"/>
        <v>2025</v>
      </c>
      <c r="E3954">
        <f t="shared" si="428"/>
        <v>1</v>
      </c>
      <c r="F3954">
        <f>DAY('Dash Board'!$C$12+COUNT('Daily reducing balance'!$F$4:F3953))</f>
        <v>23</v>
      </c>
      <c r="G3954" s="8">
        <f t="shared" si="429"/>
        <v>134581.36144437711</v>
      </c>
      <c r="H3954" s="6">
        <f>G3954*'Dash Board'!$C$11/365</f>
        <v>38.715186168930401</v>
      </c>
      <c r="I3954" s="6">
        <f>H3954*'Dash Board'!$C$18/'Dash Board'!$C$11</f>
        <v>18.435802937585908</v>
      </c>
      <c r="J3954" s="6">
        <f>(G3954&gt;1)*PMT('Dash Board'!$C$11/365,$U$4,-'Dash Board'!$C$19)</f>
        <v>108.80376961660664</v>
      </c>
      <c r="K3954" s="6">
        <f t="shared" si="431"/>
        <v>0</v>
      </c>
      <c r="L3954" s="8">
        <f t="shared" si="432"/>
        <v>134511.27286092943</v>
      </c>
      <c r="N3954" s="8">
        <f t="shared" si="430"/>
        <v>90.367966679020739</v>
      </c>
      <c r="O3954" s="8">
        <f>IF(E3953&lt;&gt;E3954,SUM($N$4:N3954)-SUM($O$3:O3953),0)</f>
        <v>0</v>
      </c>
      <c r="P3954" s="6">
        <f>IF(B3954&gt;0,SUM($O$4:O3954)-SUM($P$3:P3953),0)</f>
        <v>0</v>
      </c>
      <c r="Q3954" s="6">
        <f t="shared" si="433"/>
        <v>18.435802937585908</v>
      </c>
      <c r="R3954" s="8">
        <f>IF(E3953&lt;&gt;E3954,SUM($Q$4:Q3954)-SUM($R$3:R3953),0)</f>
        <v>0</v>
      </c>
      <c r="S3954" s="6">
        <f>IF(B3954&gt;0,SUM($R$4:R3954)-SUM($S$3:S3953),0)</f>
        <v>0</v>
      </c>
    </row>
    <row r="3955" spans="1:19">
      <c r="A3955">
        <f>IF(E3954&lt;&gt;E3955,COUNTIF($A$4:A3954,"&lt;&gt;0")+1,0)</f>
        <v>0</v>
      </c>
      <c r="B3955">
        <f>IF(A3955&lt;&gt;0,IF(MOD(A3955,3)=0,COUNTIF($B$4:B3954,"&lt;&gt;0")+1,0),0)</f>
        <v>0</v>
      </c>
      <c r="C3955" s="9">
        <f>'Dash Board'!$C$12+COUNT('Daily reducing balance'!$F$4:F3954)</f>
        <v>45681</v>
      </c>
      <c r="D3955">
        <f t="shared" si="427"/>
        <v>2025</v>
      </c>
      <c r="E3955">
        <f t="shared" si="428"/>
        <v>1</v>
      </c>
      <c r="F3955">
        <f>DAY('Dash Board'!$C$12+COUNT('Daily reducing balance'!$F$4:F3954))</f>
        <v>24</v>
      </c>
      <c r="G3955" s="8">
        <f t="shared" si="429"/>
        <v>134511.27286092943</v>
      </c>
      <c r="H3955" s="6">
        <f>G3955*'Dash Board'!$C$11/365</f>
        <v>38.695023699719428</v>
      </c>
      <c r="I3955" s="6">
        <f>H3955*'Dash Board'!$C$18/'Dash Board'!$C$11</f>
        <v>18.426201761771157</v>
      </c>
      <c r="J3955" s="6">
        <f>(G3955&gt;1)*PMT('Dash Board'!$C$11/365,$U$4,-'Dash Board'!$C$19)</f>
        <v>108.80376961660664</v>
      </c>
      <c r="K3955" s="6">
        <f t="shared" si="431"/>
        <v>0</v>
      </c>
      <c r="L3955" s="8">
        <f t="shared" si="432"/>
        <v>134441.16411501254</v>
      </c>
      <c r="N3955" s="8">
        <f t="shared" si="430"/>
        <v>90.37756785483549</v>
      </c>
      <c r="O3955" s="8">
        <f>IF(E3954&lt;&gt;E3955,SUM($N$4:N3955)-SUM($O$3:O3954),0)</f>
        <v>0</v>
      </c>
      <c r="P3955" s="6">
        <f>IF(B3955&gt;0,SUM($O$4:O3955)-SUM($P$3:P3954),0)</f>
        <v>0</v>
      </c>
      <c r="Q3955" s="6">
        <f t="shared" si="433"/>
        <v>18.426201761771157</v>
      </c>
      <c r="R3955" s="8">
        <f>IF(E3954&lt;&gt;E3955,SUM($Q$4:Q3955)-SUM($R$3:R3954),0)</f>
        <v>0</v>
      </c>
      <c r="S3955" s="6">
        <f>IF(B3955&gt;0,SUM($R$4:R3955)-SUM($S$3:S3954),0)</f>
        <v>0</v>
      </c>
    </row>
    <row r="3956" spans="1:19">
      <c r="A3956">
        <f>IF(E3955&lt;&gt;E3956,COUNTIF($A$4:A3955,"&lt;&gt;0")+1,0)</f>
        <v>0</v>
      </c>
      <c r="B3956">
        <f>IF(A3956&lt;&gt;0,IF(MOD(A3956,3)=0,COUNTIF($B$4:B3955,"&lt;&gt;0")+1,0),0)</f>
        <v>0</v>
      </c>
      <c r="C3956" s="9">
        <f>'Dash Board'!$C$12+COUNT('Daily reducing balance'!$F$4:F3955)</f>
        <v>45682</v>
      </c>
      <c r="D3956">
        <f t="shared" ref="D3956:D4019" si="434">IF(AND(E3956=1,F3956=1),D3955+1,D3955)</f>
        <v>2025</v>
      </c>
      <c r="E3956">
        <f t="shared" ref="E3956:E4019" si="435">IF(F3956=1,IF(E3955+1&gt;12,1,E3955+1),E3955)</f>
        <v>1</v>
      </c>
      <c r="F3956">
        <f>DAY('Dash Board'!$C$12+COUNT('Daily reducing balance'!$F$4:F3955))</f>
        <v>25</v>
      </c>
      <c r="G3956" s="8">
        <f t="shared" ref="G3956:G4019" si="436">L3955</f>
        <v>134441.16411501254</v>
      </c>
      <c r="H3956" s="6">
        <f>G3956*'Dash Board'!$C$11/365</f>
        <v>38.674855430346071</v>
      </c>
      <c r="I3956" s="6">
        <f>H3956*'Dash Board'!$C$18/'Dash Board'!$C$11</f>
        <v>18.416597823974321</v>
      </c>
      <c r="J3956" s="6">
        <f>(G3956&gt;1)*PMT('Dash Board'!$C$11/365,$U$4,-'Dash Board'!$C$19)</f>
        <v>108.80376961660664</v>
      </c>
      <c r="K3956" s="6">
        <f t="shared" si="431"/>
        <v>0</v>
      </c>
      <c r="L3956" s="8">
        <f t="shared" si="432"/>
        <v>134371.03520082627</v>
      </c>
      <c r="N3956" s="8">
        <f t="shared" ref="N3956:N4019" si="437">J3956-I3956</f>
        <v>90.38717179263233</v>
      </c>
      <c r="O3956" s="8">
        <f>IF(E3955&lt;&gt;E3956,SUM($N$4:N3956)-SUM($O$3:O3955),0)</f>
        <v>0</v>
      </c>
      <c r="P3956" s="6">
        <f>IF(B3956&gt;0,SUM($O$4:O3956)-SUM($P$3:P3955),0)</f>
        <v>0</v>
      </c>
      <c r="Q3956" s="6">
        <f t="shared" si="433"/>
        <v>18.416597823974321</v>
      </c>
      <c r="R3956" s="8">
        <f>IF(E3955&lt;&gt;E3956,SUM($Q$4:Q3956)-SUM($R$3:R3955),0)</f>
        <v>0</v>
      </c>
      <c r="S3956" s="6">
        <f>IF(B3956&gt;0,SUM($R$4:R3956)-SUM($S$3:S3955),0)</f>
        <v>0</v>
      </c>
    </row>
    <row r="3957" spans="1:19">
      <c r="A3957">
        <f>IF(E3956&lt;&gt;E3957,COUNTIF($A$4:A3956,"&lt;&gt;0")+1,0)</f>
        <v>0</v>
      </c>
      <c r="B3957">
        <f>IF(A3957&lt;&gt;0,IF(MOD(A3957,3)=0,COUNTIF($B$4:B3956,"&lt;&gt;0")+1,0),0)</f>
        <v>0</v>
      </c>
      <c r="C3957" s="9">
        <f>'Dash Board'!$C$12+COUNT('Daily reducing balance'!$F$4:F3956)</f>
        <v>45683</v>
      </c>
      <c r="D3957">
        <f t="shared" si="434"/>
        <v>2025</v>
      </c>
      <c r="E3957">
        <f t="shared" si="435"/>
        <v>1</v>
      </c>
      <c r="F3957">
        <f>DAY('Dash Board'!$C$12+COUNT('Daily reducing balance'!$F$4:F3956))</f>
        <v>26</v>
      </c>
      <c r="G3957" s="8">
        <f t="shared" si="436"/>
        <v>134371.03520082627</v>
      </c>
      <c r="H3957" s="6">
        <f>G3957*'Dash Board'!$C$11/365</f>
        <v>38.654681359141804</v>
      </c>
      <c r="I3957" s="6">
        <f>H3957*'Dash Board'!$C$18/'Dash Board'!$C$11</f>
        <v>18.406991123400861</v>
      </c>
      <c r="J3957" s="6">
        <f>(G3957&gt;1)*PMT('Dash Board'!$C$11/365,$U$4,-'Dash Board'!$C$19)</f>
        <v>108.80376961660664</v>
      </c>
      <c r="K3957" s="6">
        <f t="shared" si="431"/>
        <v>0</v>
      </c>
      <c r="L3957" s="8">
        <f t="shared" si="432"/>
        <v>134300.88611256881</v>
      </c>
      <c r="N3957" s="8">
        <f t="shared" si="437"/>
        <v>90.396778493205787</v>
      </c>
      <c r="O3957" s="8">
        <f>IF(E3956&lt;&gt;E3957,SUM($N$4:N3957)-SUM($O$3:O3956),0)</f>
        <v>0</v>
      </c>
      <c r="P3957" s="6">
        <f>IF(B3957&gt;0,SUM($O$4:O3957)-SUM($P$3:P3956),0)</f>
        <v>0</v>
      </c>
      <c r="Q3957" s="6">
        <f t="shared" si="433"/>
        <v>18.406991123400861</v>
      </c>
      <c r="R3957" s="8">
        <f>IF(E3956&lt;&gt;E3957,SUM($Q$4:Q3957)-SUM($R$3:R3956),0)</f>
        <v>0</v>
      </c>
      <c r="S3957" s="6">
        <f>IF(B3957&gt;0,SUM($R$4:R3957)-SUM($S$3:S3956),0)</f>
        <v>0</v>
      </c>
    </row>
    <row r="3958" spans="1:19">
      <c r="A3958">
        <f>IF(E3957&lt;&gt;E3958,COUNTIF($A$4:A3957,"&lt;&gt;0")+1,0)</f>
        <v>0</v>
      </c>
      <c r="B3958">
        <f>IF(A3958&lt;&gt;0,IF(MOD(A3958,3)=0,COUNTIF($B$4:B3957,"&lt;&gt;0")+1,0),0)</f>
        <v>0</v>
      </c>
      <c r="C3958" s="9">
        <f>'Dash Board'!$C$12+COUNT('Daily reducing balance'!$F$4:F3957)</f>
        <v>45684</v>
      </c>
      <c r="D3958">
        <f t="shared" si="434"/>
        <v>2025</v>
      </c>
      <c r="E3958">
        <f t="shared" si="435"/>
        <v>1</v>
      </c>
      <c r="F3958">
        <f>DAY('Dash Board'!$C$12+COUNT('Daily reducing balance'!$F$4:F3957))</f>
        <v>27</v>
      </c>
      <c r="G3958" s="8">
        <f t="shared" si="436"/>
        <v>134300.88611256881</v>
      </c>
      <c r="H3958" s="6">
        <f>G3958*'Dash Board'!$C$11/365</f>
        <v>38.6345014844376</v>
      </c>
      <c r="I3958" s="6">
        <f>H3958*'Dash Board'!$C$18/'Dash Board'!$C$11</f>
        <v>18.397381659256002</v>
      </c>
      <c r="J3958" s="6">
        <f>(G3958&gt;1)*PMT('Dash Board'!$C$11/365,$U$4,-'Dash Board'!$C$19)</f>
        <v>108.80376961660664</v>
      </c>
      <c r="K3958" s="6">
        <f t="shared" si="431"/>
        <v>0</v>
      </c>
      <c r="L3958" s="8">
        <f t="shared" si="432"/>
        <v>134230.71684443663</v>
      </c>
      <c r="N3958" s="8">
        <f t="shared" si="437"/>
        <v>90.406387957350645</v>
      </c>
      <c r="O3958" s="8">
        <f>IF(E3957&lt;&gt;E3958,SUM($N$4:N3958)-SUM($O$3:O3957),0)</f>
        <v>0</v>
      </c>
      <c r="P3958" s="6">
        <f>IF(B3958&gt;0,SUM($O$4:O3958)-SUM($P$3:P3957),0)</f>
        <v>0</v>
      </c>
      <c r="Q3958" s="6">
        <f t="shared" si="433"/>
        <v>18.397381659256002</v>
      </c>
      <c r="R3958" s="8">
        <f>IF(E3957&lt;&gt;E3958,SUM($Q$4:Q3958)-SUM($R$3:R3957),0)</f>
        <v>0</v>
      </c>
      <c r="S3958" s="6">
        <f>IF(B3958&gt;0,SUM($R$4:R3958)-SUM($S$3:S3957),0)</f>
        <v>0</v>
      </c>
    </row>
    <row r="3959" spans="1:19">
      <c r="A3959">
        <f>IF(E3958&lt;&gt;E3959,COUNTIF($A$4:A3958,"&lt;&gt;0")+1,0)</f>
        <v>0</v>
      </c>
      <c r="B3959">
        <f>IF(A3959&lt;&gt;0,IF(MOD(A3959,3)=0,COUNTIF($B$4:B3958,"&lt;&gt;0")+1,0),0)</f>
        <v>0</v>
      </c>
      <c r="C3959" s="9">
        <f>'Dash Board'!$C$12+COUNT('Daily reducing balance'!$F$4:F3958)</f>
        <v>45685</v>
      </c>
      <c r="D3959">
        <f t="shared" si="434"/>
        <v>2025</v>
      </c>
      <c r="E3959">
        <f t="shared" si="435"/>
        <v>1</v>
      </c>
      <c r="F3959">
        <f>DAY('Dash Board'!$C$12+COUNT('Daily reducing balance'!$F$4:F3958))</f>
        <v>28</v>
      </c>
      <c r="G3959" s="8">
        <f t="shared" si="436"/>
        <v>134230.71684443663</v>
      </c>
      <c r="H3959" s="6">
        <f>G3959*'Dash Board'!$C$11/365</f>
        <v>38.614315804563958</v>
      </c>
      <c r="I3959" s="6">
        <f>H3959*'Dash Board'!$C$18/'Dash Board'!$C$11</f>
        <v>18.387769430744743</v>
      </c>
      <c r="J3959" s="6">
        <f>(G3959&gt;1)*PMT('Dash Board'!$C$11/365,$U$4,-'Dash Board'!$C$19)</f>
        <v>108.80376961660664</v>
      </c>
      <c r="K3959" s="6">
        <f t="shared" si="431"/>
        <v>0</v>
      </c>
      <c r="L3959" s="8">
        <f t="shared" si="432"/>
        <v>134160.52739062457</v>
      </c>
      <c r="N3959" s="8">
        <f t="shared" si="437"/>
        <v>90.416000185861904</v>
      </c>
      <c r="O3959" s="8">
        <f>IF(E3958&lt;&gt;E3959,SUM($N$4:N3959)-SUM($O$3:O3958),0)</f>
        <v>0</v>
      </c>
      <c r="P3959" s="6">
        <f>IF(B3959&gt;0,SUM($O$4:O3959)-SUM($P$3:P3958),0)</f>
        <v>0</v>
      </c>
      <c r="Q3959" s="6">
        <f t="shared" si="433"/>
        <v>18.387769430744743</v>
      </c>
      <c r="R3959" s="8">
        <f>IF(E3958&lt;&gt;E3959,SUM($Q$4:Q3959)-SUM($R$3:R3958),0)</f>
        <v>0</v>
      </c>
      <c r="S3959" s="6">
        <f>IF(B3959&gt;0,SUM($R$4:R3959)-SUM($S$3:S3958),0)</f>
        <v>0</v>
      </c>
    </row>
    <row r="3960" spans="1:19">
      <c r="A3960">
        <f>IF(E3959&lt;&gt;E3960,COUNTIF($A$4:A3959,"&lt;&gt;0")+1,0)</f>
        <v>0</v>
      </c>
      <c r="B3960">
        <f>IF(A3960&lt;&gt;0,IF(MOD(A3960,3)=0,COUNTIF($B$4:B3959,"&lt;&gt;0")+1,0),0)</f>
        <v>0</v>
      </c>
      <c r="C3960" s="9">
        <f>'Dash Board'!$C$12+COUNT('Daily reducing balance'!$F$4:F3959)</f>
        <v>45686</v>
      </c>
      <c r="D3960">
        <f t="shared" si="434"/>
        <v>2025</v>
      </c>
      <c r="E3960">
        <f t="shared" si="435"/>
        <v>1</v>
      </c>
      <c r="F3960">
        <f>DAY('Dash Board'!$C$12+COUNT('Daily reducing balance'!$F$4:F3959))</f>
        <v>29</v>
      </c>
      <c r="G3960" s="8">
        <f t="shared" si="436"/>
        <v>134160.52739062457</v>
      </c>
      <c r="H3960" s="6">
        <f>G3960*'Dash Board'!$C$11/365</f>
        <v>38.594124317850898</v>
      </c>
      <c r="I3960" s="6">
        <f>H3960*'Dash Board'!$C$18/'Dash Board'!$C$11</f>
        <v>18.37815443707186</v>
      </c>
      <c r="J3960" s="6">
        <f>(G3960&gt;1)*PMT('Dash Board'!$C$11/365,$U$4,-'Dash Board'!$C$19)</f>
        <v>108.80376961660664</v>
      </c>
      <c r="K3960" s="6">
        <f t="shared" si="431"/>
        <v>0</v>
      </c>
      <c r="L3960" s="8">
        <f t="shared" si="432"/>
        <v>134090.3177453258</v>
      </c>
      <c r="N3960" s="8">
        <f t="shared" si="437"/>
        <v>90.425615179534788</v>
      </c>
      <c r="O3960" s="8">
        <f>IF(E3959&lt;&gt;E3960,SUM($N$4:N3960)-SUM($O$3:O3959),0)</f>
        <v>0</v>
      </c>
      <c r="P3960" s="6">
        <f>IF(B3960&gt;0,SUM($O$4:O3960)-SUM($P$3:P3959),0)</f>
        <v>0</v>
      </c>
      <c r="Q3960" s="6">
        <f t="shared" si="433"/>
        <v>18.37815443707186</v>
      </c>
      <c r="R3960" s="8">
        <f>IF(E3959&lt;&gt;E3960,SUM($Q$4:Q3960)-SUM($R$3:R3959),0)</f>
        <v>0</v>
      </c>
      <c r="S3960" s="6">
        <f>IF(B3960&gt;0,SUM($R$4:R3960)-SUM($S$3:S3959),0)</f>
        <v>0</v>
      </c>
    </row>
    <row r="3961" spans="1:19">
      <c r="A3961">
        <f>IF(E3960&lt;&gt;E3961,COUNTIF($A$4:A3960,"&lt;&gt;0")+1,0)</f>
        <v>0</v>
      </c>
      <c r="B3961">
        <f>IF(A3961&lt;&gt;0,IF(MOD(A3961,3)=0,COUNTIF($B$4:B3960,"&lt;&gt;0")+1,0),0)</f>
        <v>0</v>
      </c>
      <c r="C3961" s="9">
        <f>'Dash Board'!$C$12+COUNT('Daily reducing balance'!$F$4:F3960)</f>
        <v>45687</v>
      </c>
      <c r="D3961">
        <f t="shared" si="434"/>
        <v>2025</v>
      </c>
      <c r="E3961">
        <f t="shared" si="435"/>
        <v>1</v>
      </c>
      <c r="F3961">
        <f>DAY('Dash Board'!$C$12+COUNT('Daily reducing balance'!$F$4:F3960))</f>
        <v>30</v>
      </c>
      <c r="G3961" s="8">
        <f t="shared" si="436"/>
        <v>134090.3177453258</v>
      </c>
      <c r="H3961" s="6">
        <f>G3961*'Dash Board'!$C$11/365</f>
        <v>38.573927022627963</v>
      </c>
      <c r="I3961" s="6">
        <f>H3961*'Dash Board'!$C$18/'Dash Board'!$C$11</f>
        <v>18.368536677441888</v>
      </c>
      <c r="J3961" s="6">
        <f>(G3961&gt;1)*PMT('Dash Board'!$C$11/365,$U$4,-'Dash Board'!$C$19)</f>
        <v>108.80376961660664</v>
      </c>
      <c r="K3961" s="6">
        <f t="shared" si="431"/>
        <v>0</v>
      </c>
      <c r="L3961" s="8">
        <f t="shared" si="432"/>
        <v>134020.08790273182</v>
      </c>
      <c r="N3961" s="8">
        <f t="shared" si="437"/>
        <v>90.435232939164763</v>
      </c>
      <c r="O3961" s="8">
        <f>IF(E3960&lt;&gt;E3961,SUM($N$4:N3961)-SUM($O$3:O3960),0)</f>
        <v>0</v>
      </c>
      <c r="P3961" s="6">
        <f>IF(B3961&gt;0,SUM($O$4:O3961)-SUM($P$3:P3960),0)</f>
        <v>0</v>
      </c>
      <c r="Q3961" s="6">
        <f t="shared" si="433"/>
        <v>18.368536677441888</v>
      </c>
      <c r="R3961" s="8">
        <f>IF(E3960&lt;&gt;E3961,SUM($Q$4:Q3961)-SUM($R$3:R3960),0)</f>
        <v>0</v>
      </c>
      <c r="S3961" s="6">
        <f>IF(B3961&gt;0,SUM($R$4:R3961)-SUM($S$3:S3960),0)</f>
        <v>0</v>
      </c>
    </row>
    <row r="3962" spans="1:19">
      <c r="A3962">
        <f>IF(E3961&lt;&gt;E3962,COUNTIF($A$4:A3961,"&lt;&gt;0")+1,0)</f>
        <v>0</v>
      </c>
      <c r="B3962">
        <f>IF(A3962&lt;&gt;0,IF(MOD(A3962,3)=0,COUNTIF($B$4:B3961,"&lt;&gt;0")+1,0),0)</f>
        <v>0</v>
      </c>
      <c r="C3962" s="9">
        <f>'Dash Board'!$C$12+COUNT('Daily reducing balance'!$F$4:F3961)</f>
        <v>45688</v>
      </c>
      <c r="D3962">
        <f t="shared" si="434"/>
        <v>2025</v>
      </c>
      <c r="E3962">
        <f t="shared" si="435"/>
        <v>1</v>
      </c>
      <c r="F3962">
        <f>DAY('Dash Board'!$C$12+COUNT('Daily reducing balance'!$F$4:F3961))</f>
        <v>31</v>
      </c>
      <c r="G3962" s="8">
        <f t="shared" si="436"/>
        <v>134020.08790273182</v>
      </c>
      <c r="H3962" s="6">
        <f>G3962*'Dash Board'!$C$11/365</f>
        <v>38.553723917224218</v>
      </c>
      <c r="I3962" s="6">
        <f>H3962*'Dash Board'!$C$18/'Dash Board'!$C$11</f>
        <v>18.358916151059155</v>
      </c>
      <c r="J3962" s="6">
        <f>(G3962&gt;1)*PMT('Dash Board'!$C$11/365,$U$4,-'Dash Board'!$C$19)</f>
        <v>108.80376961660664</v>
      </c>
      <c r="K3962" s="6">
        <f t="shared" si="431"/>
        <v>0</v>
      </c>
      <c r="L3962" s="8">
        <f t="shared" si="432"/>
        <v>133949.83785703243</v>
      </c>
      <c r="N3962" s="8">
        <f t="shared" si="437"/>
        <v>90.444853465547482</v>
      </c>
      <c r="O3962" s="8">
        <f>IF(E3961&lt;&gt;E3962,SUM($N$4:N3962)-SUM($O$3:O3961),0)</f>
        <v>0</v>
      </c>
      <c r="P3962" s="6">
        <f>IF(B3962&gt;0,SUM($O$4:O3962)-SUM($P$3:P3961),0)</f>
        <v>0</v>
      </c>
      <c r="Q3962" s="6">
        <f t="shared" si="433"/>
        <v>18.358916151059155</v>
      </c>
      <c r="R3962" s="8">
        <f>IF(E3961&lt;&gt;E3962,SUM($Q$4:Q3962)-SUM($R$3:R3961),0)</f>
        <v>0</v>
      </c>
      <c r="S3962" s="6">
        <f>IF(B3962&gt;0,SUM($R$4:R3962)-SUM($S$3:S3961),0)</f>
        <v>0</v>
      </c>
    </row>
    <row r="3963" spans="1:19">
      <c r="A3963">
        <f>IF(E3962&lt;&gt;E3963,COUNTIF($A$4:A3962,"&lt;&gt;0")+1,0)</f>
        <v>130</v>
      </c>
      <c r="B3963">
        <f>IF(A3963&lt;&gt;0,IF(MOD(A3963,3)=0,COUNTIF($B$4:B3962,"&lt;&gt;0")+1,0),0)</f>
        <v>0</v>
      </c>
      <c r="C3963" s="9">
        <f>'Dash Board'!$C$12+COUNT('Daily reducing balance'!$F$4:F3962)</f>
        <v>45689</v>
      </c>
      <c r="D3963">
        <f t="shared" si="434"/>
        <v>2025</v>
      </c>
      <c r="E3963">
        <f t="shared" si="435"/>
        <v>2</v>
      </c>
      <c r="F3963">
        <f>DAY('Dash Board'!$C$12+COUNT('Daily reducing balance'!$F$4:F3962))</f>
        <v>1</v>
      </c>
      <c r="G3963" s="8">
        <f t="shared" si="436"/>
        <v>133949.83785703243</v>
      </c>
      <c r="H3963" s="6">
        <f>G3963*'Dash Board'!$C$11/365</f>
        <v>38.533514999968233</v>
      </c>
      <c r="I3963" s="6">
        <f>H3963*'Dash Board'!$C$18/'Dash Board'!$C$11</f>
        <v>18.349292857127733</v>
      </c>
      <c r="J3963" s="6">
        <f>(G3963&gt;1)*PMT('Dash Board'!$C$11/365,$U$4,-'Dash Board'!$C$19)</f>
        <v>108.80376961660664</v>
      </c>
      <c r="K3963" s="6">
        <f t="shared" si="431"/>
        <v>3046.5055492649849</v>
      </c>
      <c r="L3963" s="8">
        <f t="shared" si="432"/>
        <v>133879.56760241577</v>
      </c>
      <c r="N3963" s="8">
        <f t="shared" si="437"/>
        <v>90.454476759478908</v>
      </c>
      <c r="O3963" s="8">
        <f>IF(E3962&lt;&gt;E3963,SUM($N$4:N3963)-SUM($O$3:O3962),0)</f>
        <v>2799.6263629925088</v>
      </c>
      <c r="P3963" s="6">
        <f>IF(B3963&gt;0,SUM($O$4:O3963)-SUM($P$3:P3962),0)</f>
        <v>0</v>
      </c>
      <c r="Q3963" s="6">
        <f t="shared" si="433"/>
        <v>18.349292857127733</v>
      </c>
      <c r="R3963" s="8">
        <f>IF(E3962&lt;&gt;E3963,SUM($Q$4:Q3963)-SUM($R$3:R3962),0)</f>
        <v>573.29049512234633</v>
      </c>
      <c r="S3963" s="6">
        <f>IF(B3963&gt;0,SUM($R$4:R3963)-SUM($S$3:S3962),0)</f>
        <v>0</v>
      </c>
    </row>
    <row r="3964" spans="1:19">
      <c r="A3964">
        <f>IF(E3963&lt;&gt;E3964,COUNTIF($A$4:A3963,"&lt;&gt;0")+1,0)</f>
        <v>0</v>
      </c>
      <c r="B3964">
        <f>IF(A3964&lt;&gt;0,IF(MOD(A3964,3)=0,COUNTIF($B$4:B3963,"&lt;&gt;0")+1,0),0)</f>
        <v>0</v>
      </c>
      <c r="C3964" s="9">
        <f>'Dash Board'!$C$12+COUNT('Daily reducing balance'!$F$4:F3963)</f>
        <v>45690</v>
      </c>
      <c r="D3964">
        <f t="shared" si="434"/>
        <v>2025</v>
      </c>
      <c r="E3964">
        <f t="shared" si="435"/>
        <v>2</v>
      </c>
      <c r="F3964">
        <f>DAY('Dash Board'!$C$12+COUNT('Daily reducing balance'!$F$4:F3963))</f>
        <v>2</v>
      </c>
      <c r="G3964" s="8">
        <f t="shared" si="436"/>
        <v>133879.56760241577</v>
      </c>
      <c r="H3964" s="6">
        <f>G3964*'Dash Board'!$C$11/365</f>
        <v>38.5133002691881</v>
      </c>
      <c r="I3964" s="6">
        <f>H3964*'Dash Board'!$C$18/'Dash Board'!$C$11</f>
        <v>18.339666794851478</v>
      </c>
      <c r="J3964" s="6">
        <f>(G3964&gt;1)*PMT('Dash Board'!$C$11/365,$U$4,-'Dash Board'!$C$19)</f>
        <v>108.80376961660664</v>
      </c>
      <c r="K3964" s="6">
        <f t="shared" si="431"/>
        <v>0</v>
      </c>
      <c r="L3964" s="8">
        <f t="shared" si="432"/>
        <v>133809.27713306836</v>
      </c>
      <c r="N3964" s="8">
        <f t="shared" si="437"/>
        <v>90.464102821755162</v>
      </c>
      <c r="O3964" s="8">
        <f>IF(E3963&lt;&gt;E3964,SUM($N$4:N3964)-SUM($O$3:O3963),0)</f>
        <v>0</v>
      </c>
      <c r="P3964" s="6">
        <f>IF(B3964&gt;0,SUM($O$4:O3964)-SUM($P$3:P3963),0)</f>
        <v>0</v>
      </c>
      <c r="Q3964" s="6">
        <f t="shared" si="433"/>
        <v>18.339666794851478</v>
      </c>
      <c r="R3964" s="8">
        <f>IF(E3963&lt;&gt;E3964,SUM($Q$4:Q3964)-SUM($R$3:R3963),0)</f>
        <v>0</v>
      </c>
      <c r="S3964" s="6">
        <f>IF(B3964&gt;0,SUM($R$4:R3964)-SUM($S$3:S3963),0)</f>
        <v>0</v>
      </c>
    </row>
    <row r="3965" spans="1:19">
      <c r="A3965">
        <f>IF(E3964&lt;&gt;E3965,COUNTIF($A$4:A3964,"&lt;&gt;0")+1,0)</f>
        <v>0</v>
      </c>
      <c r="B3965">
        <f>IF(A3965&lt;&gt;0,IF(MOD(A3965,3)=0,COUNTIF($B$4:B3964,"&lt;&gt;0")+1,0),0)</f>
        <v>0</v>
      </c>
      <c r="C3965" s="9">
        <f>'Dash Board'!$C$12+COUNT('Daily reducing balance'!$F$4:F3964)</f>
        <v>45691</v>
      </c>
      <c r="D3965">
        <f t="shared" si="434"/>
        <v>2025</v>
      </c>
      <c r="E3965">
        <f t="shared" si="435"/>
        <v>2</v>
      </c>
      <c r="F3965">
        <f>DAY('Dash Board'!$C$12+COUNT('Daily reducing balance'!$F$4:F3964))</f>
        <v>3</v>
      </c>
      <c r="G3965" s="8">
        <f t="shared" si="436"/>
        <v>133809.27713306836</v>
      </c>
      <c r="H3965" s="6">
        <f>G3965*'Dash Board'!$C$11/365</f>
        <v>38.493079723211444</v>
      </c>
      <c r="I3965" s="6">
        <f>H3965*'Dash Board'!$C$18/'Dash Board'!$C$11</f>
        <v>18.330037963434023</v>
      </c>
      <c r="J3965" s="6">
        <f>(G3965&gt;1)*PMT('Dash Board'!$C$11/365,$U$4,-'Dash Board'!$C$19)</f>
        <v>108.80376961660664</v>
      </c>
      <c r="K3965" s="6">
        <f t="shared" si="431"/>
        <v>0</v>
      </c>
      <c r="L3965" s="8">
        <f t="shared" si="432"/>
        <v>133738.96644317496</v>
      </c>
      <c r="N3965" s="8">
        <f t="shared" si="437"/>
        <v>90.473731653172621</v>
      </c>
      <c r="O3965" s="8">
        <f>IF(E3964&lt;&gt;E3965,SUM($N$4:N3965)-SUM($O$3:O3964),0)</f>
        <v>0</v>
      </c>
      <c r="P3965" s="6">
        <f>IF(B3965&gt;0,SUM($O$4:O3965)-SUM($P$3:P3964),0)</f>
        <v>0</v>
      </c>
      <c r="Q3965" s="6">
        <f t="shared" si="433"/>
        <v>18.330037963434023</v>
      </c>
      <c r="R3965" s="8">
        <f>IF(E3964&lt;&gt;E3965,SUM($Q$4:Q3965)-SUM($R$3:R3964),0)</f>
        <v>0</v>
      </c>
      <c r="S3965" s="6">
        <f>IF(B3965&gt;0,SUM($R$4:R3965)-SUM($S$3:S3964),0)</f>
        <v>0</v>
      </c>
    </row>
    <row r="3966" spans="1:19">
      <c r="A3966">
        <f>IF(E3965&lt;&gt;E3966,COUNTIF($A$4:A3965,"&lt;&gt;0")+1,0)</f>
        <v>0</v>
      </c>
      <c r="B3966">
        <f>IF(A3966&lt;&gt;0,IF(MOD(A3966,3)=0,COUNTIF($B$4:B3965,"&lt;&gt;0")+1,0),0)</f>
        <v>0</v>
      </c>
      <c r="C3966" s="9">
        <f>'Dash Board'!$C$12+COUNT('Daily reducing balance'!$F$4:F3965)</f>
        <v>45692</v>
      </c>
      <c r="D3966">
        <f t="shared" si="434"/>
        <v>2025</v>
      </c>
      <c r="E3966">
        <f t="shared" si="435"/>
        <v>2</v>
      </c>
      <c r="F3966">
        <f>DAY('Dash Board'!$C$12+COUNT('Daily reducing balance'!$F$4:F3965))</f>
        <v>4</v>
      </c>
      <c r="G3966" s="8">
        <f t="shared" si="436"/>
        <v>133738.96644317496</v>
      </c>
      <c r="H3966" s="6">
        <f>G3966*'Dash Board'!$C$11/365</f>
        <v>38.472853360365391</v>
      </c>
      <c r="I3966" s="6">
        <f>H3966*'Dash Board'!$C$18/'Dash Board'!$C$11</f>
        <v>18.32040636207876</v>
      </c>
      <c r="J3966" s="6">
        <f>(G3966&gt;1)*PMT('Dash Board'!$C$11/365,$U$4,-'Dash Board'!$C$19)</f>
        <v>108.80376961660664</v>
      </c>
      <c r="K3966" s="6">
        <f t="shared" si="431"/>
        <v>0</v>
      </c>
      <c r="L3966" s="8">
        <f t="shared" si="432"/>
        <v>133668.63552691872</v>
      </c>
      <c r="N3966" s="8">
        <f t="shared" si="437"/>
        <v>90.483363254527887</v>
      </c>
      <c r="O3966" s="8">
        <f>IF(E3965&lt;&gt;E3966,SUM($N$4:N3966)-SUM($O$3:O3965),0)</f>
        <v>0</v>
      </c>
      <c r="P3966" s="6">
        <f>IF(B3966&gt;0,SUM($O$4:O3966)-SUM($P$3:P3965),0)</f>
        <v>0</v>
      </c>
      <c r="Q3966" s="6">
        <f t="shared" si="433"/>
        <v>18.32040636207876</v>
      </c>
      <c r="R3966" s="8">
        <f>IF(E3965&lt;&gt;E3966,SUM($Q$4:Q3966)-SUM($R$3:R3965),0)</f>
        <v>0</v>
      </c>
      <c r="S3966" s="6">
        <f>IF(B3966&gt;0,SUM($R$4:R3966)-SUM($S$3:S3965),0)</f>
        <v>0</v>
      </c>
    </row>
    <row r="3967" spans="1:19">
      <c r="A3967">
        <f>IF(E3966&lt;&gt;E3967,COUNTIF($A$4:A3966,"&lt;&gt;0")+1,0)</f>
        <v>0</v>
      </c>
      <c r="B3967">
        <f>IF(A3967&lt;&gt;0,IF(MOD(A3967,3)=0,COUNTIF($B$4:B3966,"&lt;&gt;0")+1,0),0)</f>
        <v>0</v>
      </c>
      <c r="C3967" s="9">
        <f>'Dash Board'!$C$12+COUNT('Daily reducing balance'!$F$4:F3966)</f>
        <v>45693</v>
      </c>
      <c r="D3967">
        <f t="shared" si="434"/>
        <v>2025</v>
      </c>
      <c r="E3967">
        <f t="shared" si="435"/>
        <v>2</v>
      </c>
      <c r="F3967">
        <f>DAY('Dash Board'!$C$12+COUNT('Daily reducing balance'!$F$4:F3966))</f>
        <v>5</v>
      </c>
      <c r="G3967" s="8">
        <f t="shared" si="436"/>
        <v>133668.63552691872</v>
      </c>
      <c r="H3967" s="6">
        <f>G3967*'Dash Board'!$C$11/365</f>
        <v>38.452621178976614</v>
      </c>
      <c r="I3967" s="6">
        <f>H3967*'Dash Board'!$C$18/'Dash Board'!$C$11</f>
        <v>18.310771989988865</v>
      </c>
      <c r="J3967" s="6">
        <f>(G3967&gt;1)*PMT('Dash Board'!$C$11/365,$U$4,-'Dash Board'!$C$19)</f>
        <v>108.80376961660664</v>
      </c>
      <c r="K3967" s="6">
        <f t="shared" si="431"/>
        <v>0</v>
      </c>
      <c r="L3967" s="8">
        <f t="shared" si="432"/>
        <v>133598.28437848107</v>
      </c>
      <c r="N3967" s="8">
        <f t="shared" si="437"/>
        <v>90.492997626617779</v>
      </c>
      <c r="O3967" s="8">
        <f>IF(E3966&lt;&gt;E3967,SUM($N$4:N3967)-SUM($O$3:O3966),0)</f>
        <v>0</v>
      </c>
      <c r="P3967" s="6">
        <f>IF(B3967&gt;0,SUM($O$4:O3967)-SUM($P$3:P3966),0)</f>
        <v>0</v>
      </c>
      <c r="Q3967" s="6">
        <f t="shared" si="433"/>
        <v>18.310771989988865</v>
      </c>
      <c r="R3967" s="8">
        <f>IF(E3966&lt;&gt;E3967,SUM($Q$4:Q3967)-SUM($R$3:R3966),0)</f>
        <v>0</v>
      </c>
      <c r="S3967" s="6">
        <f>IF(B3967&gt;0,SUM($R$4:R3967)-SUM($S$3:S3966),0)</f>
        <v>0</v>
      </c>
    </row>
    <row r="3968" spans="1:19">
      <c r="A3968">
        <f>IF(E3967&lt;&gt;E3968,COUNTIF($A$4:A3967,"&lt;&gt;0")+1,0)</f>
        <v>0</v>
      </c>
      <c r="B3968">
        <f>IF(A3968&lt;&gt;0,IF(MOD(A3968,3)=0,COUNTIF($B$4:B3967,"&lt;&gt;0")+1,0),0)</f>
        <v>0</v>
      </c>
      <c r="C3968" s="9">
        <f>'Dash Board'!$C$12+COUNT('Daily reducing balance'!$F$4:F3967)</f>
        <v>45694</v>
      </c>
      <c r="D3968">
        <f t="shared" si="434"/>
        <v>2025</v>
      </c>
      <c r="E3968">
        <f t="shared" si="435"/>
        <v>2</v>
      </c>
      <c r="F3968">
        <f>DAY('Dash Board'!$C$12+COUNT('Daily reducing balance'!$F$4:F3967))</f>
        <v>6</v>
      </c>
      <c r="G3968" s="8">
        <f t="shared" si="436"/>
        <v>133598.28437848107</v>
      </c>
      <c r="H3968" s="6">
        <f>G3968*'Dash Board'!$C$11/365</f>
        <v>38.432383177371264</v>
      </c>
      <c r="I3968" s="6">
        <f>H3968*'Dash Board'!$C$18/'Dash Board'!$C$11</f>
        <v>18.301134846367273</v>
      </c>
      <c r="J3968" s="6">
        <f>(G3968&gt;1)*PMT('Dash Board'!$C$11/365,$U$4,-'Dash Board'!$C$19)</f>
        <v>108.80376961660664</v>
      </c>
      <c r="K3968" s="6">
        <f t="shared" si="431"/>
        <v>0</v>
      </c>
      <c r="L3968" s="8">
        <f t="shared" si="432"/>
        <v>133527.91299204182</v>
      </c>
      <c r="N3968" s="8">
        <f t="shared" si="437"/>
        <v>90.502634770239368</v>
      </c>
      <c r="O3968" s="8">
        <f>IF(E3967&lt;&gt;E3968,SUM($N$4:N3968)-SUM($O$3:O3967),0)</f>
        <v>0</v>
      </c>
      <c r="P3968" s="6">
        <f>IF(B3968&gt;0,SUM($O$4:O3968)-SUM($P$3:P3967),0)</f>
        <v>0</v>
      </c>
      <c r="Q3968" s="6">
        <f t="shared" si="433"/>
        <v>18.301134846367273</v>
      </c>
      <c r="R3968" s="8">
        <f>IF(E3967&lt;&gt;E3968,SUM($Q$4:Q3968)-SUM($R$3:R3967),0)</f>
        <v>0</v>
      </c>
      <c r="S3968" s="6">
        <f>IF(B3968&gt;0,SUM($R$4:R3968)-SUM($S$3:S3967),0)</f>
        <v>0</v>
      </c>
    </row>
    <row r="3969" spans="1:19">
      <c r="A3969">
        <f>IF(E3968&lt;&gt;E3969,COUNTIF($A$4:A3968,"&lt;&gt;0")+1,0)</f>
        <v>0</v>
      </c>
      <c r="B3969">
        <f>IF(A3969&lt;&gt;0,IF(MOD(A3969,3)=0,COUNTIF($B$4:B3968,"&lt;&gt;0")+1,0),0)</f>
        <v>0</v>
      </c>
      <c r="C3969" s="9">
        <f>'Dash Board'!$C$12+COUNT('Daily reducing balance'!$F$4:F3968)</f>
        <v>45695</v>
      </c>
      <c r="D3969">
        <f t="shared" si="434"/>
        <v>2025</v>
      </c>
      <c r="E3969">
        <f t="shared" si="435"/>
        <v>2</v>
      </c>
      <c r="F3969">
        <f>DAY('Dash Board'!$C$12+COUNT('Daily reducing balance'!$F$4:F3968))</f>
        <v>7</v>
      </c>
      <c r="G3969" s="8">
        <f t="shared" si="436"/>
        <v>133527.91299204182</v>
      </c>
      <c r="H3969" s="6">
        <f>G3969*'Dash Board'!$C$11/365</f>
        <v>38.412139353875041</v>
      </c>
      <c r="I3969" s="6">
        <f>H3969*'Dash Board'!$C$18/'Dash Board'!$C$11</f>
        <v>18.291494930416686</v>
      </c>
      <c r="J3969" s="6">
        <f>(G3969&gt;1)*PMT('Dash Board'!$C$11/365,$U$4,-'Dash Board'!$C$19)</f>
        <v>108.80376961660664</v>
      </c>
      <c r="K3969" s="6">
        <f t="shared" si="431"/>
        <v>0</v>
      </c>
      <c r="L3969" s="8">
        <f t="shared" si="432"/>
        <v>133457.52136177907</v>
      </c>
      <c r="N3969" s="8">
        <f t="shared" si="437"/>
        <v>90.512274686189954</v>
      </c>
      <c r="O3969" s="8">
        <f>IF(E3968&lt;&gt;E3969,SUM($N$4:N3969)-SUM($O$3:O3968),0)</f>
        <v>0</v>
      </c>
      <c r="P3969" s="6">
        <f>IF(B3969&gt;0,SUM($O$4:O3969)-SUM($P$3:P3968),0)</f>
        <v>0</v>
      </c>
      <c r="Q3969" s="6">
        <f t="shared" si="433"/>
        <v>18.291494930416686</v>
      </c>
      <c r="R3969" s="8">
        <f>IF(E3968&lt;&gt;E3969,SUM($Q$4:Q3969)-SUM($R$3:R3968),0)</f>
        <v>0</v>
      </c>
      <c r="S3969" s="6">
        <f>IF(B3969&gt;0,SUM($R$4:R3969)-SUM($S$3:S3968),0)</f>
        <v>0</v>
      </c>
    </row>
    <row r="3970" spans="1:19">
      <c r="A3970">
        <f>IF(E3969&lt;&gt;E3970,COUNTIF($A$4:A3969,"&lt;&gt;0")+1,0)</f>
        <v>0</v>
      </c>
      <c r="B3970">
        <f>IF(A3970&lt;&gt;0,IF(MOD(A3970,3)=0,COUNTIF($B$4:B3969,"&lt;&gt;0")+1,0),0)</f>
        <v>0</v>
      </c>
      <c r="C3970" s="9">
        <f>'Dash Board'!$C$12+COUNT('Daily reducing balance'!$F$4:F3969)</f>
        <v>45696</v>
      </c>
      <c r="D3970">
        <f t="shared" si="434"/>
        <v>2025</v>
      </c>
      <c r="E3970">
        <f t="shared" si="435"/>
        <v>2</v>
      </c>
      <c r="F3970">
        <f>DAY('Dash Board'!$C$12+COUNT('Daily reducing balance'!$F$4:F3969))</f>
        <v>8</v>
      </c>
      <c r="G3970" s="8">
        <f t="shared" si="436"/>
        <v>133457.52136177907</v>
      </c>
      <c r="H3970" s="6">
        <f>G3970*'Dash Board'!$C$11/365</f>
        <v>38.39188970681316</v>
      </c>
      <c r="I3970" s="6">
        <f>H3970*'Dash Board'!$C$18/'Dash Board'!$C$11</f>
        <v>18.281852241339603</v>
      </c>
      <c r="J3970" s="6">
        <f>(G3970&gt;1)*PMT('Dash Board'!$C$11/365,$U$4,-'Dash Board'!$C$19)</f>
        <v>108.80376961660664</v>
      </c>
      <c r="K3970" s="6">
        <f t="shared" si="431"/>
        <v>0</v>
      </c>
      <c r="L3970" s="8">
        <f t="shared" si="432"/>
        <v>133387.10948186927</v>
      </c>
      <c r="N3970" s="8">
        <f t="shared" si="437"/>
        <v>90.521917375267037</v>
      </c>
      <c r="O3970" s="8">
        <f>IF(E3969&lt;&gt;E3970,SUM($N$4:N3970)-SUM($O$3:O3969),0)</f>
        <v>0</v>
      </c>
      <c r="P3970" s="6">
        <f>IF(B3970&gt;0,SUM($O$4:O3970)-SUM($P$3:P3969),0)</f>
        <v>0</v>
      </c>
      <c r="Q3970" s="6">
        <f t="shared" si="433"/>
        <v>18.281852241339603</v>
      </c>
      <c r="R3970" s="8">
        <f>IF(E3969&lt;&gt;E3970,SUM($Q$4:Q3970)-SUM($R$3:R3969),0)</f>
        <v>0</v>
      </c>
      <c r="S3970" s="6">
        <f>IF(B3970&gt;0,SUM($R$4:R3970)-SUM($S$3:S3969),0)</f>
        <v>0</v>
      </c>
    </row>
    <row r="3971" spans="1:19">
      <c r="A3971">
        <f>IF(E3970&lt;&gt;E3971,COUNTIF($A$4:A3970,"&lt;&gt;0")+1,0)</f>
        <v>0</v>
      </c>
      <c r="B3971">
        <f>IF(A3971&lt;&gt;0,IF(MOD(A3971,3)=0,COUNTIF($B$4:B3970,"&lt;&gt;0")+1,0),0)</f>
        <v>0</v>
      </c>
      <c r="C3971" s="9">
        <f>'Dash Board'!$C$12+COUNT('Daily reducing balance'!$F$4:F3970)</f>
        <v>45697</v>
      </c>
      <c r="D3971">
        <f t="shared" si="434"/>
        <v>2025</v>
      </c>
      <c r="E3971">
        <f t="shared" si="435"/>
        <v>2</v>
      </c>
      <c r="F3971">
        <f>DAY('Dash Board'!$C$12+COUNT('Daily reducing balance'!$F$4:F3970))</f>
        <v>9</v>
      </c>
      <c r="G3971" s="8">
        <f t="shared" si="436"/>
        <v>133387.10948186927</v>
      </c>
      <c r="H3971" s="6">
        <f>G3971*'Dash Board'!$C$11/365</f>
        <v>38.371634234510339</v>
      </c>
      <c r="I3971" s="6">
        <f>H3971*'Dash Board'!$C$18/'Dash Board'!$C$11</f>
        <v>18.272206778338258</v>
      </c>
      <c r="J3971" s="6">
        <f>(G3971&gt;1)*PMT('Dash Board'!$C$11/365,$U$4,-'Dash Board'!$C$19)</f>
        <v>108.80376961660664</v>
      </c>
      <c r="K3971" s="6">
        <f t="shared" si="431"/>
        <v>0</v>
      </c>
      <c r="L3971" s="8">
        <f t="shared" si="432"/>
        <v>133316.67734648715</v>
      </c>
      <c r="N3971" s="8">
        <f t="shared" si="437"/>
        <v>90.531562838268385</v>
      </c>
      <c r="O3971" s="8">
        <f>IF(E3970&lt;&gt;E3971,SUM($N$4:N3971)-SUM($O$3:O3970),0)</f>
        <v>0</v>
      </c>
      <c r="P3971" s="6">
        <f>IF(B3971&gt;0,SUM($O$4:O3971)-SUM($P$3:P3970),0)</f>
        <v>0</v>
      </c>
      <c r="Q3971" s="6">
        <f t="shared" si="433"/>
        <v>18.272206778338258</v>
      </c>
      <c r="R3971" s="8">
        <f>IF(E3970&lt;&gt;E3971,SUM($Q$4:Q3971)-SUM($R$3:R3970),0)</f>
        <v>0</v>
      </c>
      <c r="S3971" s="6">
        <f>IF(B3971&gt;0,SUM($R$4:R3971)-SUM($S$3:S3970),0)</f>
        <v>0</v>
      </c>
    </row>
    <row r="3972" spans="1:19">
      <c r="A3972">
        <f>IF(E3971&lt;&gt;E3972,COUNTIF($A$4:A3971,"&lt;&gt;0")+1,0)</f>
        <v>0</v>
      </c>
      <c r="B3972">
        <f>IF(A3972&lt;&gt;0,IF(MOD(A3972,3)=0,COUNTIF($B$4:B3971,"&lt;&gt;0")+1,0),0)</f>
        <v>0</v>
      </c>
      <c r="C3972" s="9">
        <f>'Dash Board'!$C$12+COUNT('Daily reducing balance'!$F$4:F3971)</f>
        <v>45698</v>
      </c>
      <c r="D3972">
        <f t="shared" si="434"/>
        <v>2025</v>
      </c>
      <c r="E3972">
        <f t="shared" si="435"/>
        <v>2</v>
      </c>
      <c r="F3972">
        <f>DAY('Dash Board'!$C$12+COUNT('Daily reducing balance'!$F$4:F3971))</f>
        <v>10</v>
      </c>
      <c r="G3972" s="8">
        <f t="shared" si="436"/>
        <v>133316.67734648715</v>
      </c>
      <c r="H3972" s="6">
        <f>G3972*'Dash Board'!$C$11/365</f>
        <v>38.351372935290826</v>
      </c>
      <c r="I3972" s="6">
        <f>H3972*'Dash Board'!$C$18/'Dash Board'!$C$11</f>
        <v>18.26255854061468</v>
      </c>
      <c r="J3972" s="6">
        <f>(G3972&gt;1)*PMT('Dash Board'!$C$11/365,$U$4,-'Dash Board'!$C$19)</f>
        <v>108.80376961660664</v>
      </c>
      <c r="K3972" s="6">
        <f t="shared" si="431"/>
        <v>0</v>
      </c>
      <c r="L3972" s="8">
        <f t="shared" si="432"/>
        <v>133246.22494980582</v>
      </c>
      <c r="N3972" s="8">
        <f t="shared" si="437"/>
        <v>90.541211075991967</v>
      </c>
      <c r="O3972" s="8">
        <f>IF(E3971&lt;&gt;E3972,SUM($N$4:N3972)-SUM($O$3:O3971),0)</f>
        <v>0</v>
      </c>
      <c r="P3972" s="6">
        <f>IF(B3972&gt;0,SUM($O$4:O3972)-SUM($P$3:P3971),0)</f>
        <v>0</v>
      </c>
      <c r="Q3972" s="6">
        <f t="shared" si="433"/>
        <v>18.26255854061468</v>
      </c>
      <c r="R3972" s="8">
        <f>IF(E3971&lt;&gt;E3972,SUM($Q$4:Q3972)-SUM($R$3:R3971),0)</f>
        <v>0</v>
      </c>
      <c r="S3972" s="6">
        <f>IF(B3972&gt;0,SUM($R$4:R3972)-SUM($S$3:S3971),0)</f>
        <v>0</v>
      </c>
    </row>
    <row r="3973" spans="1:19">
      <c r="A3973">
        <f>IF(E3972&lt;&gt;E3973,COUNTIF($A$4:A3972,"&lt;&gt;0")+1,0)</f>
        <v>0</v>
      </c>
      <c r="B3973">
        <f>IF(A3973&lt;&gt;0,IF(MOD(A3973,3)=0,COUNTIF($B$4:B3972,"&lt;&gt;0")+1,0),0)</f>
        <v>0</v>
      </c>
      <c r="C3973" s="9">
        <f>'Dash Board'!$C$12+COUNT('Daily reducing balance'!$F$4:F3972)</f>
        <v>45699</v>
      </c>
      <c r="D3973">
        <f t="shared" si="434"/>
        <v>2025</v>
      </c>
      <c r="E3973">
        <f t="shared" si="435"/>
        <v>2</v>
      </c>
      <c r="F3973">
        <f>DAY('Dash Board'!$C$12+COUNT('Daily reducing balance'!$F$4:F3972))</f>
        <v>11</v>
      </c>
      <c r="G3973" s="8">
        <f t="shared" si="436"/>
        <v>133246.22494980582</v>
      </c>
      <c r="H3973" s="6">
        <f>G3973*'Dash Board'!$C$11/365</f>
        <v>38.331105807478387</v>
      </c>
      <c r="I3973" s="6">
        <f>H3973*'Dash Board'!$C$18/'Dash Board'!$C$11</f>
        <v>18.25290752737066</v>
      </c>
      <c r="J3973" s="6">
        <f>(G3973&gt;1)*PMT('Dash Board'!$C$11/365,$U$4,-'Dash Board'!$C$19)</f>
        <v>108.80376961660664</v>
      </c>
      <c r="K3973" s="6">
        <f t="shared" ref="K3973:K4036" si="438">IF(F3973=1,SUMIFS($J$4:$J$7308,$D$4:$D$7308,"="&amp;YEAR(C3973),$E$4:$E$7308,"="&amp;MONTH(C3973)),0)</f>
        <v>0</v>
      </c>
      <c r="L3973" s="8">
        <f t="shared" ref="L3973:L4036" si="439">IF(G3973+H3973-J3973&lt;0,0,G3973+H3973-J3973)</f>
        <v>133175.75228599668</v>
      </c>
      <c r="N3973" s="8">
        <f t="shared" si="437"/>
        <v>90.550862089235977</v>
      </c>
      <c r="O3973" s="8">
        <f>IF(E3972&lt;&gt;E3973,SUM($N$4:N3973)-SUM($O$3:O3972),0)</f>
        <v>0</v>
      </c>
      <c r="P3973" s="6">
        <f>IF(B3973&gt;0,SUM($O$4:O3973)-SUM($P$3:P3972),0)</f>
        <v>0</v>
      </c>
      <c r="Q3973" s="6">
        <f t="shared" ref="Q3973:Q4036" si="440">I3973</f>
        <v>18.25290752737066</v>
      </c>
      <c r="R3973" s="8">
        <f>IF(E3972&lt;&gt;E3973,SUM($Q$4:Q3973)-SUM($R$3:R3972),0)</f>
        <v>0</v>
      </c>
      <c r="S3973" s="6">
        <f>IF(B3973&gt;0,SUM($R$4:R3973)-SUM($S$3:S3972),0)</f>
        <v>0</v>
      </c>
    </row>
    <row r="3974" spans="1:19">
      <c r="A3974">
        <f>IF(E3973&lt;&gt;E3974,COUNTIF($A$4:A3973,"&lt;&gt;0")+1,0)</f>
        <v>0</v>
      </c>
      <c r="B3974">
        <f>IF(A3974&lt;&gt;0,IF(MOD(A3974,3)=0,COUNTIF($B$4:B3973,"&lt;&gt;0")+1,0),0)</f>
        <v>0</v>
      </c>
      <c r="C3974" s="9">
        <f>'Dash Board'!$C$12+COUNT('Daily reducing balance'!$F$4:F3973)</f>
        <v>45700</v>
      </c>
      <c r="D3974">
        <f t="shared" si="434"/>
        <v>2025</v>
      </c>
      <c r="E3974">
        <f t="shared" si="435"/>
        <v>2</v>
      </c>
      <c r="F3974">
        <f>DAY('Dash Board'!$C$12+COUNT('Daily reducing balance'!$F$4:F3973))</f>
        <v>12</v>
      </c>
      <c r="G3974" s="8">
        <f t="shared" si="436"/>
        <v>133175.75228599668</v>
      </c>
      <c r="H3974" s="6">
        <f>G3974*'Dash Board'!$C$11/365</f>
        <v>38.310832849396306</v>
      </c>
      <c r="I3974" s="6">
        <f>H3974*'Dash Board'!$C$18/'Dash Board'!$C$11</f>
        <v>18.243253737807766</v>
      </c>
      <c r="J3974" s="6">
        <f>(G3974&gt;1)*PMT('Dash Board'!$C$11/365,$U$4,-'Dash Board'!$C$19)</f>
        <v>108.80376961660664</v>
      </c>
      <c r="K3974" s="6">
        <f t="shared" si="438"/>
        <v>0</v>
      </c>
      <c r="L3974" s="8">
        <f t="shared" si="439"/>
        <v>133105.25934922945</v>
      </c>
      <c r="N3974" s="8">
        <f t="shared" si="437"/>
        <v>90.560515878798881</v>
      </c>
      <c r="O3974" s="8">
        <f>IF(E3973&lt;&gt;E3974,SUM($N$4:N3974)-SUM($O$3:O3973),0)</f>
        <v>0</v>
      </c>
      <c r="P3974" s="6">
        <f>IF(B3974&gt;0,SUM($O$4:O3974)-SUM($P$3:P3973),0)</f>
        <v>0</v>
      </c>
      <c r="Q3974" s="6">
        <f t="shared" si="440"/>
        <v>18.243253737807766</v>
      </c>
      <c r="R3974" s="8">
        <f>IF(E3973&lt;&gt;E3974,SUM($Q$4:Q3974)-SUM($R$3:R3973),0)</f>
        <v>0</v>
      </c>
      <c r="S3974" s="6">
        <f>IF(B3974&gt;0,SUM($R$4:R3974)-SUM($S$3:S3973),0)</f>
        <v>0</v>
      </c>
    </row>
    <row r="3975" spans="1:19">
      <c r="A3975">
        <f>IF(E3974&lt;&gt;E3975,COUNTIF($A$4:A3974,"&lt;&gt;0")+1,0)</f>
        <v>0</v>
      </c>
      <c r="B3975">
        <f>IF(A3975&lt;&gt;0,IF(MOD(A3975,3)=0,COUNTIF($B$4:B3974,"&lt;&gt;0")+1,0),0)</f>
        <v>0</v>
      </c>
      <c r="C3975" s="9">
        <f>'Dash Board'!$C$12+COUNT('Daily reducing balance'!$F$4:F3974)</f>
        <v>45701</v>
      </c>
      <c r="D3975">
        <f t="shared" si="434"/>
        <v>2025</v>
      </c>
      <c r="E3975">
        <f t="shared" si="435"/>
        <v>2</v>
      </c>
      <c r="F3975">
        <f>DAY('Dash Board'!$C$12+COUNT('Daily reducing balance'!$F$4:F3974))</f>
        <v>13</v>
      </c>
      <c r="G3975" s="8">
        <f t="shared" si="436"/>
        <v>133105.25934922945</v>
      </c>
      <c r="H3975" s="6">
        <f>G3975*'Dash Board'!$C$11/365</f>
        <v>38.290554059367381</v>
      </c>
      <c r="I3975" s="6">
        <f>H3975*'Dash Board'!$C$18/'Dash Board'!$C$11</f>
        <v>18.233597171127325</v>
      </c>
      <c r="J3975" s="6">
        <f>(G3975&gt;1)*PMT('Dash Board'!$C$11/365,$U$4,-'Dash Board'!$C$19)</f>
        <v>108.80376961660664</v>
      </c>
      <c r="K3975" s="6">
        <f t="shared" si="438"/>
        <v>0</v>
      </c>
      <c r="L3975" s="8">
        <f t="shared" si="439"/>
        <v>133034.74613367222</v>
      </c>
      <c r="N3975" s="8">
        <f t="shared" si="437"/>
        <v>90.570172445479315</v>
      </c>
      <c r="O3975" s="8">
        <f>IF(E3974&lt;&gt;E3975,SUM($N$4:N3975)-SUM($O$3:O3974),0)</f>
        <v>0</v>
      </c>
      <c r="P3975" s="6">
        <f>IF(B3975&gt;0,SUM($O$4:O3975)-SUM($P$3:P3974),0)</f>
        <v>0</v>
      </c>
      <c r="Q3975" s="6">
        <f t="shared" si="440"/>
        <v>18.233597171127325</v>
      </c>
      <c r="R3975" s="8">
        <f>IF(E3974&lt;&gt;E3975,SUM($Q$4:Q3975)-SUM($R$3:R3974),0)</f>
        <v>0</v>
      </c>
      <c r="S3975" s="6">
        <f>IF(B3975&gt;0,SUM($R$4:R3975)-SUM($S$3:S3974),0)</f>
        <v>0</v>
      </c>
    </row>
    <row r="3976" spans="1:19">
      <c r="A3976">
        <f>IF(E3975&lt;&gt;E3976,COUNTIF($A$4:A3975,"&lt;&gt;0")+1,0)</f>
        <v>0</v>
      </c>
      <c r="B3976">
        <f>IF(A3976&lt;&gt;0,IF(MOD(A3976,3)=0,COUNTIF($B$4:B3975,"&lt;&gt;0")+1,0),0)</f>
        <v>0</v>
      </c>
      <c r="C3976" s="9">
        <f>'Dash Board'!$C$12+COUNT('Daily reducing balance'!$F$4:F3975)</f>
        <v>45702</v>
      </c>
      <c r="D3976">
        <f t="shared" si="434"/>
        <v>2025</v>
      </c>
      <c r="E3976">
        <f t="shared" si="435"/>
        <v>2</v>
      </c>
      <c r="F3976">
        <f>DAY('Dash Board'!$C$12+COUNT('Daily reducing balance'!$F$4:F3975))</f>
        <v>14</v>
      </c>
      <c r="G3976" s="8">
        <f t="shared" si="436"/>
        <v>133034.74613367222</v>
      </c>
      <c r="H3976" s="6">
        <f>G3976*'Dash Board'!$C$11/365</f>
        <v>38.270269435713921</v>
      </c>
      <c r="I3976" s="6">
        <f>H3976*'Dash Board'!$C$18/'Dash Board'!$C$11</f>
        <v>18.223937826530438</v>
      </c>
      <c r="J3976" s="6">
        <f>(G3976&gt;1)*PMT('Dash Board'!$C$11/365,$U$4,-'Dash Board'!$C$19)</f>
        <v>108.80376961660664</v>
      </c>
      <c r="K3976" s="6">
        <f t="shared" si="438"/>
        <v>0</v>
      </c>
      <c r="L3976" s="8">
        <f t="shared" si="439"/>
        <v>132964.21263349132</v>
      </c>
      <c r="N3976" s="8">
        <f t="shared" si="437"/>
        <v>90.579831790076213</v>
      </c>
      <c r="O3976" s="8">
        <f>IF(E3975&lt;&gt;E3976,SUM($N$4:N3976)-SUM($O$3:O3975),0)</f>
        <v>0</v>
      </c>
      <c r="P3976" s="6">
        <f>IF(B3976&gt;0,SUM($O$4:O3976)-SUM($P$3:P3975),0)</f>
        <v>0</v>
      </c>
      <c r="Q3976" s="6">
        <f t="shared" si="440"/>
        <v>18.223937826530438</v>
      </c>
      <c r="R3976" s="8">
        <f>IF(E3975&lt;&gt;E3976,SUM($Q$4:Q3976)-SUM($R$3:R3975),0)</f>
        <v>0</v>
      </c>
      <c r="S3976" s="6">
        <f>IF(B3976&gt;0,SUM($R$4:R3976)-SUM($S$3:S3975),0)</f>
        <v>0</v>
      </c>
    </row>
    <row r="3977" spans="1:19">
      <c r="A3977">
        <f>IF(E3976&lt;&gt;E3977,COUNTIF($A$4:A3976,"&lt;&gt;0")+1,0)</f>
        <v>0</v>
      </c>
      <c r="B3977">
        <f>IF(A3977&lt;&gt;0,IF(MOD(A3977,3)=0,COUNTIF($B$4:B3976,"&lt;&gt;0")+1,0),0)</f>
        <v>0</v>
      </c>
      <c r="C3977" s="9">
        <f>'Dash Board'!$C$12+COUNT('Daily reducing balance'!$F$4:F3976)</f>
        <v>45703</v>
      </c>
      <c r="D3977">
        <f t="shared" si="434"/>
        <v>2025</v>
      </c>
      <c r="E3977">
        <f t="shared" si="435"/>
        <v>2</v>
      </c>
      <c r="F3977">
        <f>DAY('Dash Board'!$C$12+COUNT('Daily reducing balance'!$F$4:F3976))</f>
        <v>15</v>
      </c>
      <c r="G3977" s="8">
        <f t="shared" si="436"/>
        <v>132964.21263349132</v>
      </c>
      <c r="H3977" s="6">
        <f>G3977*'Dash Board'!$C$11/365</f>
        <v>38.249978976757774</v>
      </c>
      <c r="I3977" s="6">
        <f>H3977*'Dash Board'!$C$18/'Dash Board'!$C$11</f>
        <v>18.214275703217989</v>
      </c>
      <c r="J3977" s="6">
        <f>(G3977&gt;1)*PMT('Dash Board'!$C$11/365,$U$4,-'Dash Board'!$C$19)</f>
        <v>108.80376961660664</v>
      </c>
      <c r="K3977" s="6">
        <f t="shared" si="438"/>
        <v>0</v>
      </c>
      <c r="L3977" s="8">
        <f t="shared" si="439"/>
        <v>132893.65884285147</v>
      </c>
      <c r="N3977" s="8">
        <f t="shared" si="437"/>
        <v>90.589493913388651</v>
      </c>
      <c r="O3977" s="8">
        <f>IF(E3976&lt;&gt;E3977,SUM($N$4:N3977)-SUM($O$3:O3976),0)</f>
        <v>0</v>
      </c>
      <c r="P3977" s="6">
        <f>IF(B3977&gt;0,SUM($O$4:O3977)-SUM($P$3:P3976),0)</f>
        <v>0</v>
      </c>
      <c r="Q3977" s="6">
        <f t="shared" si="440"/>
        <v>18.214275703217989</v>
      </c>
      <c r="R3977" s="8">
        <f>IF(E3976&lt;&gt;E3977,SUM($Q$4:Q3977)-SUM($R$3:R3976),0)</f>
        <v>0</v>
      </c>
      <c r="S3977" s="6">
        <f>IF(B3977&gt;0,SUM($R$4:R3977)-SUM($S$3:S3976),0)</f>
        <v>0</v>
      </c>
    </row>
    <row r="3978" spans="1:19">
      <c r="A3978">
        <f>IF(E3977&lt;&gt;E3978,COUNTIF($A$4:A3977,"&lt;&gt;0")+1,0)</f>
        <v>0</v>
      </c>
      <c r="B3978">
        <f>IF(A3978&lt;&gt;0,IF(MOD(A3978,3)=0,COUNTIF($B$4:B3977,"&lt;&gt;0")+1,0),0)</f>
        <v>0</v>
      </c>
      <c r="C3978" s="9">
        <f>'Dash Board'!$C$12+COUNT('Daily reducing balance'!$F$4:F3977)</f>
        <v>45704</v>
      </c>
      <c r="D3978">
        <f t="shared" si="434"/>
        <v>2025</v>
      </c>
      <c r="E3978">
        <f t="shared" si="435"/>
        <v>2</v>
      </c>
      <c r="F3978">
        <f>DAY('Dash Board'!$C$12+COUNT('Daily reducing balance'!$F$4:F3977))</f>
        <v>16</v>
      </c>
      <c r="G3978" s="8">
        <f t="shared" si="436"/>
        <v>132893.65884285147</v>
      </c>
      <c r="H3978" s="6">
        <f>G3978*'Dash Board'!$C$11/365</f>
        <v>38.229682680820282</v>
      </c>
      <c r="I3978" s="6">
        <f>H3978*'Dash Board'!$C$18/'Dash Board'!$C$11</f>
        <v>18.204610800390611</v>
      </c>
      <c r="J3978" s="6">
        <f>(G3978&gt;1)*PMT('Dash Board'!$C$11/365,$U$4,-'Dash Board'!$C$19)</f>
        <v>108.80376961660664</v>
      </c>
      <c r="K3978" s="6">
        <f t="shared" si="438"/>
        <v>0</v>
      </c>
      <c r="L3978" s="8">
        <f t="shared" si="439"/>
        <v>132823.08475591568</v>
      </c>
      <c r="N3978" s="8">
        <f t="shared" si="437"/>
        <v>90.599158816216033</v>
      </c>
      <c r="O3978" s="8">
        <f>IF(E3977&lt;&gt;E3978,SUM($N$4:N3978)-SUM($O$3:O3977),0)</f>
        <v>0</v>
      </c>
      <c r="P3978" s="6">
        <f>IF(B3978&gt;0,SUM($O$4:O3978)-SUM($P$3:P3977),0)</f>
        <v>0</v>
      </c>
      <c r="Q3978" s="6">
        <f t="shared" si="440"/>
        <v>18.204610800390611</v>
      </c>
      <c r="R3978" s="8">
        <f>IF(E3977&lt;&gt;E3978,SUM($Q$4:Q3978)-SUM($R$3:R3977),0)</f>
        <v>0</v>
      </c>
      <c r="S3978" s="6">
        <f>IF(B3978&gt;0,SUM($R$4:R3978)-SUM($S$3:S3977),0)</f>
        <v>0</v>
      </c>
    </row>
    <row r="3979" spans="1:19">
      <c r="A3979">
        <f>IF(E3978&lt;&gt;E3979,COUNTIF($A$4:A3978,"&lt;&gt;0")+1,0)</f>
        <v>0</v>
      </c>
      <c r="B3979">
        <f>IF(A3979&lt;&gt;0,IF(MOD(A3979,3)=0,COUNTIF($B$4:B3978,"&lt;&gt;0")+1,0),0)</f>
        <v>0</v>
      </c>
      <c r="C3979" s="9">
        <f>'Dash Board'!$C$12+COUNT('Daily reducing balance'!$F$4:F3978)</f>
        <v>45705</v>
      </c>
      <c r="D3979">
        <f t="shared" si="434"/>
        <v>2025</v>
      </c>
      <c r="E3979">
        <f t="shared" si="435"/>
        <v>2</v>
      </c>
      <c r="F3979">
        <f>DAY('Dash Board'!$C$12+COUNT('Daily reducing balance'!$F$4:F3978))</f>
        <v>17</v>
      </c>
      <c r="G3979" s="8">
        <f t="shared" si="436"/>
        <v>132823.08475591568</v>
      </c>
      <c r="H3979" s="6">
        <f>G3979*'Dash Board'!$C$11/365</f>
        <v>38.20938054622232</v>
      </c>
      <c r="I3979" s="6">
        <f>H3979*'Dash Board'!$C$18/'Dash Board'!$C$11</f>
        <v>18.194943117248723</v>
      </c>
      <c r="J3979" s="6">
        <f>(G3979&gt;1)*PMT('Dash Board'!$C$11/365,$U$4,-'Dash Board'!$C$19)</f>
        <v>108.80376961660664</v>
      </c>
      <c r="K3979" s="6">
        <f t="shared" si="438"/>
        <v>0</v>
      </c>
      <c r="L3979" s="8">
        <f t="shared" si="439"/>
        <v>132752.4903668453</v>
      </c>
      <c r="N3979" s="8">
        <f t="shared" si="437"/>
        <v>90.608826499357917</v>
      </c>
      <c r="O3979" s="8">
        <f>IF(E3978&lt;&gt;E3979,SUM($N$4:N3979)-SUM($O$3:O3978),0)</f>
        <v>0</v>
      </c>
      <c r="P3979" s="6">
        <f>IF(B3979&gt;0,SUM($O$4:O3979)-SUM($P$3:P3978),0)</f>
        <v>0</v>
      </c>
      <c r="Q3979" s="6">
        <f t="shared" si="440"/>
        <v>18.194943117248723</v>
      </c>
      <c r="R3979" s="8">
        <f>IF(E3978&lt;&gt;E3979,SUM($Q$4:Q3979)-SUM($R$3:R3978),0)</f>
        <v>0</v>
      </c>
      <c r="S3979" s="6">
        <f>IF(B3979&gt;0,SUM($R$4:R3979)-SUM($S$3:S3978),0)</f>
        <v>0</v>
      </c>
    </row>
    <row r="3980" spans="1:19">
      <c r="A3980">
        <f>IF(E3979&lt;&gt;E3980,COUNTIF($A$4:A3979,"&lt;&gt;0")+1,0)</f>
        <v>0</v>
      </c>
      <c r="B3980">
        <f>IF(A3980&lt;&gt;0,IF(MOD(A3980,3)=0,COUNTIF($B$4:B3979,"&lt;&gt;0")+1,0),0)</f>
        <v>0</v>
      </c>
      <c r="C3980" s="9">
        <f>'Dash Board'!$C$12+COUNT('Daily reducing balance'!$F$4:F3979)</f>
        <v>45706</v>
      </c>
      <c r="D3980">
        <f t="shared" si="434"/>
        <v>2025</v>
      </c>
      <c r="E3980">
        <f t="shared" si="435"/>
        <v>2</v>
      </c>
      <c r="F3980">
        <f>DAY('Dash Board'!$C$12+COUNT('Daily reducing balance'!$F$4:F3979))</f>
        <v>18</v>
      </c>
      <c r="G3980" s="8">
        <f t="shared" si="436"/>
        <v>132752.4903668453</v>
      </c>
      <c r="H3980" s="6">
        <f>G3980*'Dash Board'!$C$11/365</f>
        <v>38.189072571284264</v>
      </c>
      <c r="I3980" s="6">
        <f>H3980*'Dash Board'!$C$18/'Dash Board'!$C$11</f>
        <v>18.185272652992506</v>
      </c>
      <c r="J3980" s="6">
        <f>(G3980&gt;1)*PMT('Dash Board'!$C$11/365,$U$4,-'Dash Board'!$C$19)</f>
        <v>108.80376961660664</v>
      </c>
      <c r="K3980" s="6">
        <f t="shared" si="438"/>
        <v>0</v>
      </c>
      <c r="L3980" s="8">
        <f t="shared" si="439"/>
        <v>132681.87566979998</v>
      </c>
      <c r="N3980" s="8">
        <f t="shared" si="437"/>
        <v>90.618496963614135</v>
      </c>
      <c r="O3980" s="8">
        <f>IF(E3979&lt;&gt;E3980,SUM($N$4:N3980)-SUM($O$3:O3979),0)</f>
        <v>0</v>
      </c>
      <c r="P3980" s="6">
        <f>IF(B3980&gt;0,SUM($O$4:O3980)-SUM($P$3:P3979),0)</f>
        <v>0</v>
      </c>
      <c r="Q3980" s="6">
        <f t="shared" si="440"/>
        <v>18.185272652992506</v>
      </c>
      <c r="R3980" s="8">
        <f>IF(E3979&lt;&gt;E3980,SUM($Q$4:Q3980)-SUM($R$3:R3979),0)</f>
        <v>0</v>
      </c>
      <c r="S3980" s="6">
        <f>IF(B3980&gt;0,SUM($R$4:R3980)-SUM($S$3:S3979),0)</f>
        <v>0</v>
      </c>
    </row>
    <row r="3981" spans="1:19">
      <c r="A3981">
        <f>IF(E3980&lt;&gt;E3981,COUNTIF($A$4:A3980,"&lt;&gt;0")+1,0)</f>
        <v>0</v>
      </c>
      <c r="B3981">
        <f>IF(A3981&lt;&gt;0,IF(MOD(A3981,3)=0,COUNTIF($B$4:B3980,"&lt;&gt;0")+1,0),0)</f>
        <v>0</v>
      </c>
      <c r="C3981" s="9">
        <f>'Dash Board'!$C$12+COUNT('Daily reducing balance'!$F$4:F3980)</f>
        <v>45707</v>
      </c>
      <c r="D3981">
        <f t="shared" si="434"/>
        <v>2025</v>
      </c>
      <c r="E3981">
        <f t="shared" si="435"/>
        <v>2</v>
      </c>
      <c r="F3981">
        <f>DAY('Dash Board'!$C$12+COUNT('Daily reducing balance'!$F$4:F3980))</f>
        <v>19</v>
      </c>
      <c r="G3981" s="8">
        <f t="shared" si="436"/>
        <v>132681.87566979998</v>
      </c>
      <c r="H3981" s="6">
        <f>G3981*'Dash Board'!$C$11/365</f>
        <v>38.168758754326021</v>
      </c>
      <c r="I3981" s="6">
        <f>H3981*'Dash Board'!$C$18/'Dash Board'!$C$11</f>
        <v>18.175599406821917</v>
      </c>
      <c r="J3981" s="6">
        <f>(G3981&gt;1)*PMT('Dash Board'!$C$11/365,$U$4,-'Dash Board'!$C$19)</f>
        <v>108.80376961660664</v>
      </c>
      <c r="K3981" s="6">
        <f t="shared" si="438"/>
        <v>0</v>
      </c>
      <c r="L3981" s="8">
        <f t="shared" si="439"/>
        <v>132611.24065893769</v>
      </c>
      <c r="N3981" s="8">
        <f t="shared" si="437"/>
        <v>90.628170209784727</v>
      </c>
      <c r="O3981" s="8">
        <f>IF(E3980&lt;&gt;E3981,SUM($N$4:N3981)-SUM($O$3:O3980),0)</f>
        <v>0</v>
      </c>
      <c r="P3981" s="6">
        <f>IF(B3981&gt;0,SUM($O$4:O3981)-SUM($P$3:P3980),0)</f>
        <v>0</v>
      </c>
      <c r="Q3981" s="6">
        <f t="shared" si="440"/>
        <v>18.175599406821917</v>
      </c>
      <c r="R3981" s="8">
        <f>IF(E3980&lt;&gt;E3981,SUM($Q$4:Q3981)-SUM($R$3:R3980),0)</f>
        <v>0</v>
      </c>
      <c r="S3981" s="6">
        <f>IF(B3981&gt;0,SUM($R$4:R3981)-SUM($S$3:S3980),0)</f>
        <v>0</v>
      </c>
    </row>
    <row r="3982" spans="1:19">
      <c r="A3982">
        <f>IF(E3981&lt;&gt;E3982,COUNTIF($A$4:A3981,"&lt;&gt;0")+1,0)</f>
        <v>0</v>
      </c>
      <c r="B3982">
        <f>IF(A3982&lt;&gt;0,IF(MOD(A3982,3)=0,COUNTIF($B$4:B3981,"&lt;&gt;0")+1,0),0)</f>
        <v>0</v>
      </c>
      <c r="C3982" s="9">
        <f>'Dash Board'!$C$12+COUNT('Daily reducing balance'!$F$4:F3981)</f>
        <v>45708</v>
      </c>
      <c r="D3982">
        <f t="shared" si="434"/>
        <v>2025</v>
      </c>
      <c r="E3982">
        <f t="shared" si="435"/>
        <v>2</v>
      </c>
      <c r="F3982">
        <f>DAY('Dash Board'!$C$12+COUNT('Daily reducing balance'!$F$4:F3981))</f>
        <v>20</v>
      </c>
      <c r="G3982" s="8">
        <f t="shared" si="436"/>
        <v>132611.24065893769</v>
      </c>
      <c r="H3982" s="6">
        <f>G3982*'Dash Board'!$C$11/365</f>
        <v>38.148439093667008</v>
      </c>
      <c r="I3982" s="6">
        <f>H3982*'Dash Board'!$C$18/'Dash Board'!$C$11</f>
        <v>18.165923377936672</v>
      </c>
      <c r="J3982" s="6">
        <f>(G3982&gt;1)*PMT('Dash Board'!$C$11/365,$U$4,-'Dash Board'!$C$19)</f>
        <v>108.80376961660664</v>
      </c>
      <c r="K3982" s="6">
        <f t="shared" si="438"/>
        <v>0</v>
      </c>
      <c r="L3982" s="8">
        <f t="shared" si="439"/>
        <v>132540.58532841475</v>
      </c>
      <c r="N3982" s="8">
        <f t="shared" si="437"/>
        <v>90.637846238669965</v>
      </c>
      <c r="O3982" s="8">
        <f>IF(E3981&lt;&gt;E3982,SUM($N$4:N3982)-SUM($O$3:O3981),0)</f>
        <v>0</v>
      </c>
      <c r="P3982" s="6">
        <f>IF(B3982&gt;0,SUM($O$4:O3982)-SUM($P$3:P3981),0)</f>
        <v>0</v>
      </c>
      <c r="Q3982" s="6">
        <f t="shared" si="440"/>
        <v>18.165923377936672</v>
      </c>
      <c r="R3982" s="8">
        <f>IF(E3981&lt;&gt;E3982,SUM($Q$4:Q3982)-SUM($R$3:R3981),0)</f>
        <v>0</v>
      </c>
      <c r="S3982" s="6">
        <f>IF(B3982&gt;0,SUM($R$4:R3982)-SUM($S$3:S3981),0)</f>
        <v>0</v>
      </c>
    </row>
    <row r="3983" spans="1:19">
      <c r="A3983">
        <f>IF(E3982&lt;&gt;E3983,COUNTIF($A$4:A3982,"&lt;&gt;0")+1,0)</f>
        <v>0</v>
      </c>
      <c r="B3983">
        <f>IF(A3983&lt;&gt;0,IF(MOD(A3983,3)=0,COUNTIF($B$4:B3982,"&lt;&gt;0")+1,0),0)</f>
        <v>0</v>
      </c>
      <c r="C3983" s="9">
        <f>'Dash Board'!$C$12+COUNT('Daily reducing balance'!$F$4:F3982)</f>
        <v>45709</v>
      </c>
      <c r="D3983">
        <f t="shared" si="434"/>
        <v>2025</v>
      </c>
      <c r="E3983">
        <f t="shared" si="435"/>
        <v>2</v>
      </c>
      <c r="F3983">
        <f>DAY('Dash Board'!$C$12+COUNT('Daily reducing balance'!$F$4:F3982))</f>
        <v>21</v>
      </c>
      <c r="G3983" s="8">
        <f t="shared" si="436"/>
        <v>132540.58532841475</v>
      </c>
      <c r="H3983" s="6">
        <f>G3983*'Dash Board'!$C$11/365</f>
        <v>38.12811358762616</v>
      </c>
      <c r="I3983" s="6">
        <f>H3983*'Dash Board'!$C$18/'Dash Board'!$C$11</f>
        <v>18.156244565536266</v>
      </c>
      <c r="J3983" s="6">
        <f>(G3983&gt;1)*PMT('Dash Board'!$C$11/365,$U$4,-'Dash Board'!$C$19)</f>
        <v>108.80376961660664</v>
      </c>
      <c r="K3983" s="6">
        <f t="shared" si="438"/>
        <v>0</v>
      </c>
      <c r="L3983" s="8">
        <f t="shared" si="439"/>
        <v>132469.90967238575</v>
      </c>
      <c r="N3983" s="8">
        <f t="shared" si="437"/>
        <v>90.647525051070375</v>
      </c>
      <c r="O3983" s="8">
        <f>IF(E3982&lt;&gt;E3983,SUM($N$4:N3983)-SUM($O$3:O3982),0)</f>
        <v>0</v>
      </c>
      <c r="P3983" s="6">
        <f>IF(B3983&gt;0,SUM($O$4:O3983)-SUM($P$3:P3982),0)</f>
        <v>0</v>
      </c>
      <c r="Q3983" s="6">
        <f t="shared" si="440"/>
        <v>18.156244565536266</v>
      </c>
      <c r="R3983" s="8">
        <f>IF(E3982&lt;&gt;E3983,SUM($Q$4:Q3983)-SUM($R$3:R3982),0)</f>
        <v>0</v>
      </c>
      <c r="S3983" s="6">
        <f>IF(B3983&gt;0,SUM($R$4:R3983)-SUM($S$3:S3982),0)</f>
        <v>0</v>
      </c>
    </row>
    <row r="3984" spans="1:19">
      <c r="A3984">
        <f>IF(E3983&lt;&gt;E3984,COUNTIF($A$4:A3983,"&lt;&gt;0")+1,0)</f>
        <v>0</v>
      </c>
      <c r="B3984">
        <f>IF(A3984&lt;&gt;0,IF(MOD(A3984,3)=0,COUNTIF($B$4:B3983,"&lt;&gt;0")+1,0),0)</f>
        <v>0</v>
      </c>
      <c r="C3984" s="9">
        <f>'Dash Board'!$C$12+COUNT('Daily reducing balance'!$F$4:F3983)</f>
        <v>45710</v>
      </c>
      <c r="D3984">
        <f t="shared" si="434"/>
        <v>2025</v>
      </c>
      <c r="E3984">
        <f t="shared" si="435"/>
        <v>2</v>
      </c>
      <c r="F3984">
        <f>DAY('Dash Board'!$C$12+COUNT('Daily reducing balance'!$F$4:F3983))</f>
        <v>22</v>
      </c>
      <c r="G3984" s="8">
        <f t="shared" si="436"/>
        <v>132469.90967238575</v>
      </c>
      <c r="H3984" s="6">
        <f>G3984*'Dash Board'!$C$11/365</f>
        <v>38.107782234521927</v>
      </c>
      <c r="I3984" s="6">
        <f>H3984*'Dash Board'!$C$18/'Dash Board'!$C$11</f>
        <v>18.146562968819968</v>
      </c>
      <c r="J3984" s="6">
        <f>(G3984&gt;1)*PMT('Dash Board'!$C$11/365,$U$4,-'Dash Board'!$C$19)</f>
        <v>108.80376961660664</v>
      </c>
      <c r="K3984" s="6">
        <f t="shared" si="438"/>
        <v>0</v>
      </c>
      <c r="L3984" s="8">
        <f t="shared" si="439"/>
        <v>132399.21368500366</v>
      </c>
      <c r="N3984" s="8">
        <f t="shared" si="437"/>
        <v>90.65720664778668</v>
      </c>
      <c r="O3984" s="8">
        <f>IF(E3983&lt;&gt;E3984,SUM($N$4:N3984)-SUM($O$3:O3983),0)</f>
        <v>0</v>
      </c>
      <c r="P3984" s="6">
        <f>IF(B3984&gt;0,SUM($O$4:O3984)-SUM($P$3:P3983),0)</f>
        <v>0</v>
      </c>
      <c r="Q3984" s="6">
        <f t="shared" si="440"/>
        <v>18.146562968819968</v>
      </c>
      <c r="R3984" s="8">
        <f>IF(E3983&lt;&gt;E3984,SUM($Q$4:Q3984)-SUM($R$3:R3983),0)</f>
        <v>0</v>
      </c>
      <c r="S3984" s="6">
        <f>IF(B3984&gt;0,SUM($R$4:R3984)-SUM($S$3:S3983),0)</f>
        <v>0</v>
      </c>
    </row>
    <row r="3985" spans="1:19">
      <c r="A3985">
        <f>IF(E3984&lt;&gt;E3985,COUNTIF($A$4:A3984,"&lt;&gt;0")+1,0)</f>
        <v>0</v>
      </c>
      <c r="B3985">
        <f>IF(A3985&lt;&gt;0,IF(MOD(A3985,3)=0,COUNTIF($B$4:B3984,"&lt;&gt;0")+1,0),0)</f>
        <v>0</v>
      </c>
      <c r="C3985" s="9">
        <f>'Dash Board'!$C$12+COUNT('Daily reducing balance'!$F$4:F3984)</f>
        <v>45711</v>
      </c>
      <c r="D3985">
        <f t="shared" si="434"/>
        <v>2025</v>
      </c>
      <c r="E3985">
        <f t="shared" si="435"/>
        <v>2</v>
      </c>
      <c r="F3985">
        <f>DAY('Dash Board'!$C$12+COUNT('Daily reducing balance'!$F$4:F3984))</f>
        <v>23</v>
      </c>
      <c r="G3985" s="8">
        <f t="shared" si="436"/>
        <v>132399.21368500366</v>
      </c>
      <c r="H3985" s="6">
        <f>G3985*'Dash Board'!$C$11/365</f>
        <v>38.087445032672285</v>
      </c>
      <c r="I3985" s="6">
        <f>H3985*'Dash Board'!$C$18/'Dash Board'!$C$11</f>
        <v>18.136878586986803</v>
      </c>
      <c r="J3985" s="6">
        <f>(G3985&gt;1)*PMT('Dash Board'!$C$11/365,$U$4,-'Dash Board'!$C$19)</f>
        <v>108.80376961660664</v>
      </c>
      <c r="K3985" s="6">
        <f t="shared" si="438"/>
        <v>0</v>
      </c>
      <c r="L3985" s="8">
        <f t="shared" si="439"/>
        <v>132328.49736041971</v>
      </c>
      <c r="N3985" s="8">
        <f t="shared" si="437"/>
        <v>90.666891029619848</v>
      </c>
      <c r="O3985" s="8">
        <f>IF(E3984&lt;&gt;E3985,SUM($N$4:N3985)-SUM($O$3:O3984),0)</f>
        <v>0</v>
      </c>
      <c r="P3985" s="6">
        <f>IF(B3985&gt;0,SUM($O$4:O3985)-SUM($P$3:P3984),0)</f>
        <v>0</v>
      </c>
      <c r="Q3985" s="6">
        <f t="shared" si="440"/>
        <v>18.136878586986803</v>
      </c>
      <c r="R3985" s="8">
        <f>IF(E3984&lt;&gt;E3985,SUM($Q$4:Q3985)-SUM($R$3:R3984),0)</f>
        <v>0</v>
      </c>
      <c r="S3985" s="6">
        <f>IF(B3985&gt;0,SUM($R$4:R3985)-SUM($S$3:S3984),0)</f>
        <v>0</v>
      </c>
    </row>
    <row r="3986" spans="1:19">
      <c r="A3986">
        <f>IF(E3985&lt;&gt;E3986,COUNTIF($A$4:A3985,"&lt;&gt;0")+1,0)</f>
        <v>0</v>
      </c>
      <c r="B3986">
        <f>IF(A3986&lt;&gt;0,IF(MOD(A3986,3)=0,COUNTIF($B$4:B3985,"&lt;&gt;0")+1,0),0)</f>
        <v>0</v>
      </c>
      <c r="C3986" s="9">
        <f>'Dash Board'!$C$12+COUNT('Daily reducing balance'!$F$4:F3985)</f>
        <v>45712</v>
      </c>
      <c r="D3986">
        <f t="shared" si="434"/>
        <v>2025</v>
      </c>
      <c r="E3986">
        <f t="shared" si="435"/>
        <v>2</v>
      </c>
      <c r="F3986">
        <f>DAY('Dash Board'!$C$12+COUNT('Daily reducing balance'!$F$4:F3985))</f>
        <v>24</v>
      </c>
      <c r="G3986" s="8">
        <f t="shared" si="436"/>
        <v>132328.49736041971</v>
      </c>
      <c r="H3986" s="6">
        <f>G3986*'Dash Board'!$C$11/365</f>
        <v>38.06710198039471</v>
      </c>
      <c r="I3986" s="6">
        <f>H3986*'Dash Board'!$C$18/'Dash Board'!$C$11</f>
        <v>18.127191419235579</v>
      </c>
      <c r="J3986" s="6">
        <f>(G3986&gt;1)*PMT('Dash Board'!$C$11/365,$U$4,-'Dash Board'!$C$19)</f>
        <v>108.80376961660664</v>
      </c>
      <c r="K3986" s="6">
        <f t="shared" si="438"/>
        <v>0</v>
      </c>
      <c r="L3986" s="8">
        <f t="shared" si="439"/>
        <v>132257.76069278349</v>
      </c>
      <c r="N3986" s="8">
        <f t="shared" si="437"/>
        <v>90.676578197371072</v>
      </c>
      <c r="O3986" s="8">
        <f>IF(E3985&lt;&gt;E3986,SUM($N$4:N3986)-SUM($O$3:O3985),0)</f>
        <v>0</v>
      </c>
      <c r="P3986" s="6">
        <f>IF(B3986&gt;0,SUM($O$4:O3986)-SUM($P$3:P3985),0)</f>
        <v>0</v>
      </c>
      <c r="Q3986" s="6">
        <f t="shared" si="440"/>
        <v>18.127191419235579</v>
      </c>
      <c r="R3986" s="8">
        <f>IF(E3985&lt;&gt;E3986,SUM($Q$4:Q3986)-SUM($R$3:R3985),0)</f>
        <v>0</v>
      </c>
      <c r="S3986" s="6">
        <f>IF(B3986&gt;0,SUM($R$4:R3986)-SUM($S$3:S3985),0)</f>
        <v>0</v>
      </c>
    </row>
    <row r="3987" spans="1:19">
      <c r="A3987">
        <f>IF(E3986&lt;&gt;E3987,COUNTIF($A$4:A3986,"&lt;&gt;0")+1,0)</f>
        <v>0</v>
      </c>
      <c r="B3987">
        <f>IF(A3987&lt;&gt;0,IF(MOD(A3987,3)=0,COUNTIF($B$4:B3986,"&lt;&gt;0")+1,0),0)</f>
        <v>0</v>
      </c>
      <c r="C3987" s="9">
        <f>'Dash Board'!$C$12+COUNT('Daily reducing balance'!$F$4:F3986)</f>
        <v>45713</v>
      </c>
      <c r="D3987">
        <f t="shared" si="434"/>
        <v>2025</v>
      </c>
      <c r="E3987">
        <f t="shared" si="435"/>
        <v>2</v>
      </c>
      <c r="F3987">
        <f>DAY('Dash Board'!$C$12+COUNT('Daily reducing balance'!$F$4:F3986))</f>
        <v>25</v>
      </c>
      <c r="G3987" s="8">
        <f t="shared" si="436"/>
        <v>132257.76069278349</v>
      </c>
      <c r="H3987" s="6">
        <f>G3987*'Dash Board'!$C$11/365</f>
        <v>38.046753076006205</v>
      </c>
      <c r="I3987" s="6">
        <f>H3987*'Dash Board'!$C$18/'Dash Board'!$C$11</f>
        <v>18.11750146476486</v>
      </c>
      <c r="J3987" s="6">
        <f>(G3987&gt;1)*PMT('Dash Board'!$C$11/365,$U$4,-'Dash Board'!$C$19)</f>
        <v>108.80376961660664</v>
      </c>
      <c r="K3987" s="6">
        <f t="shared" si="438"/>
        <v>0</v>
      </c>
      <c r="L3987" s="8">
        <f t="shared" si="439"/>
        <v>132187.00367624286</v>
      </c>
      <c r="N3987" s="8">
        <f t="shared" si="437"/>
        <v>90.686268151841787</v>
      </c>
      <c r="O3987" s="8">
        <f>IF(E3986&lt;&gt;E3987,SUM($N$4:N3987)-SUM($O$3:O3986),0)</f>
        <v>0</v>
      </c>
      <c r="P3987" s="6">
        <f>IF(B3987&gt;0,SUM($O$4:O3987)-SUM($P$3:P3986),0)</f>
        <v>0</v>
      </c>
      <c r="Q3987" s="6">
        <f t="shared" si="440"/>
        <v>18.11750146476486</v>
      </c>
      <c r="R3987" s="8">
        <f>IF(E3986&lt;&gt;E3987,SUM($Q$4:Q3987)-SUM($R$3:R3986),0)</f>
        <v>0</v>
      </c>
      <c r="S3987" s="6">
        <f>IF(B3987&gt;0,SUM($R$4:R3987)-SUM($S$3:S3986),0)</f>
        <v>0</v>
      </c>
    </row>
    <row r="3988" spans="1:19">
      <c r="A3988">
        <f>IF(E3987&lt;&gt;E3988,COUNTIF($A$4:A3987,"&lt;&gt;0")+1,0)</f>
        <v>0</v>
      </c>
      <c r="B3988">
        <f>IF(A3988&lt;&gt;0,IF(MOD(A3988,3)=0,COUNTIF($B$4:B3987,"&lt;&gt;0")+1,0),0)</f>
        <v>0</v>
      </c>
      <c r="C3988" s="9">
        <f>'Dash Board'!$C$12+COUNT('Daily reducing balance'!$F$4:F3987)</f>
        <v>45714</v>
      </c>
      <c r="D3988">
        <f t="shared" si="434"/>
        <v>2025</v>
      </c>
      <c r="E3988">
        <f t="shared" si="435"/>
        <v>2</v>
      </c>
      <c r="F3988">
        <f>DAY('Dash Board'!$C$12+COUNT('Daily reducing balance'!$F$4:F3987))</f>
        <v>26</v>
      </c>
      <c r="G3988" s="8">
        <f t="shared" si="436"/>
        <v>132187.00367624286</v>
      </c>
      <c r="H3988" s="6">
        <f>G3988*'Dash Board'!$C$11/365</f>
        <v>38.026398317823286</v>
      </c>
      <c r="I3988" s="6">
        <f>H3988*'Dash Board'!$C$18/'Dash Board'!$C$11</f>
        <v>18.107808722772994</v>
      </c>
      <c r="J3988" s="6">
        <f>(G3988&gt;1)*PMT('Dash Board'!$C$11/365,$U$4,-'Dash Board'!$C$19)</f>
        <v>108.80376961660664</v>
      </c>
      <c r="K3988" s="6">
        <f t="shared" si="438"/>
        <v>0</v>
      </c>
      <c r="L3988" s="8">
        <f t="shared" si="439"/>
        <v>132116.22630494408</v>
      </c>
      <c r="N3988" s="8">
        <f t="shared" si="437"/>
        <v>90.695960893833643</v>
      </c>
      <c r="O3988" s="8">
        <f>IF(E3987&lt;&gt;E3988,SUM($N$4:N3988)-SUM($O$3:O3987),0)</f>
        <v>0</v>
      </c>
      <c r="P3988" s="6">
        <f>IF(B3988&gt;0,SUM($O$4:O3988)-SUM($P$3:P3987),0)</f>
        <v>0</v>
      </c>
      <c r="Q3988" s="6">
        <f t="shared" si="440"/>
        <v>18.107808722772994</v>
      </c>
      <c r="R3988" s="8">
        <f>IF(E3987&lt;&gt;E3988,SUM($Q$4:Q3988)-SUM($R$3:R3987),0)</f>
        <v>0</v>
      </c>
      <c r="S3988" s="6">
        <f>IF(B3988&gt;0,SUM($R$4:R3988)-SUM($S$3:S3987),0)</f>
        <v>0</v>
      </c>
    </row>
    <row r="3989" spans="1:19">
      <c r="A3989">
        <f>IF(E3988&lt;&gt;E3989,COUNTIF($A$4:A3988,"&lt;&gt;0")+1,0)</f>
        <v>0</v>
      </c>
      <c r="B3989">
        <f>IF(A3989&lt;&gt;0,IF(MOD(A3989,3)=0,COUNTIF($B$4:B3988,"&lt;&gt;0")+1,0),0)</f>
        <v>0</v>
      </c>
      <c r="C3989" s="9">
        <f>'Dash Board'!$C$12+COUNT('Daily reducing balance'!$F$4:F3988)</f>
        <v>45715</v>
      </c>
      <c r="D3989">
        <f t="shared" si="434"/>
        <v>2025</v>
      </c>
      <c r="E3989">
        <f t="shared" si="435"/>
        <v>2</v>
      </c>
      <c r="F3989">
        <f>DAY('Dash Board'!$C$12+COUNT('Daily reducing balance'!$F$4:F3988))</f>
        <v>27</v>
      </c>
      <c r="G3989" s="8">
        <f t="shared" si="436"/>
        <v>132116.22630494408</v>
      </c>
      <c r="H3989" s="6">
        <f>G3989*'Dash Board'!$C$11/365</f>
        <v>38.00603770416199</v>
      </c>
      <c r="I3989" s="6">
        <f>H3989*'Dash Board'!$C$18/'Dash Board'!$C$11</f>
        <v>18.09811319245809</v>
      </c>
      <c r="J3989" s="6">
        <f>(G3989&gt;1)*PMT('Dash Board'!$C$11/365,$U$4,-'Dash Board'!$C$19)</f>
        <v>108.80376961660664</v>
      </c>
      <c r="K3989" s="6">
        <f t="shared" si="438"/>
        <v>0</v>
      </c>
      <c r="L3989" s="8">
        <f t="shared" si="439"/>
        <v>132045.42857303162</v>
      </c>
      <c r="N3989" s="8">
        <f t="shared" si="437"/>
        <v>90.705656424148557</v>
      </c>
      <c r="O3989" s="8">
        <f>IF(E3988&lt;&gt;E3989,SUM($N$4:N3989)-SUM($O$3:O3988),0)</f>
        <v>0</v>
      </c>
      <c r="P3989" s="6">
        <f>IF(B3989&gt;0,SUM($O$4:O3989)-SUM($P$3:P3988),0)</f>
        <v>0</v>
      </c>
      <c r="Q3989" s="6">
        <f t="shared" si="440"/>
        <v>18.09811319245809</v>
      </c>
      <c r="R3989" s="8">
        <f>IF(E3988&lt;&gt;E3989,SUM($Q$4:Q3989)-SUM($R$3:R3988),0)</f>
        <v>0</v>
      </c>
      <c r="S3989" s="6">
        <f>IF(B3989&gt;0,SUM($R$4:R3989)-SUM($S$3:S3988),0)</f>
        <v>0</v>
      </c>
    </row>
    <row r="3990" spans="1:19">
      <c r="A3990">
        <f>IF(E3989&lt;&gt;E3990,COUNTIF($A$4:A3989,"&lt;&gt;0")+1,0)</f>
        <v>0</v>
      </c>
      <c r="B3990">
        <f>IF(A3990&lt;&gt;0,IF(MOD(A3990,3)=0,COUNTIF($B$4:B3989,"&lt;&gt;0")+1,0),0)</f>
        <v>0</v>
      </c>
      <c r="C3990" s="9">
        <f>'Dash Board'!$C$12+COUNT('Daily reducing balance'!$F$4:F3989)</f>
        <v>45716</v>
      </c>
      <c r="D3990">
        <f t="shared" si="434"/>
        <v>2025</v>
      </c>
      <c r="E3990">
        <f t="shared" si="435"/>
        <v>2</v>
      </c>
      <c r="F3990">
        <f>DAY('Dash Board'!$C$12+COUNT('Daily reducing balance'!$F$4:F3989))</f>
        <v>28</v>
      </c>
      <c r="G3990" s="8">
        <f t="shared" si="436"/>
        <v>132045.42857303162</v>
      </c>
      <c r="H3990" s="6">
        <f>G3990*'Dash Board'!$C$11/365</f>
        <v>37.985671233337861</v>
      </c>
      <c r="I3990" s="6">
        <f>H3990*'Dash Board'!$C$18/'Dash Board'!$C$11</f>
        <v>18.088414873018031</v>
      </c>
      <c r="J3990" s="6">
        <f>(G3990&gt;1)*PMT('Dash Board'!$C$11/365,$U$4,-'Dash Board'!$C$19)</f>
        <v>108.80376961660664</v>
      </c>
      <c r="K3990" s="6">
        <f t="shared" si="438"/>
        <v>0</v>
      </c>
      <c r="L3990" s="8">
        <f t="shared" si="439"/>
        <v>131974.61047464833</v>
      </c>
      <c r="N3990" s="8">
        <f t="shared" si="437"/>
        <v>90.71535474358862</v>
      </c>
      <c r="O3990" s="8">
        <f>IF(E3989&lt;&gt;E3990,SUM($N$4:N3990)-SUM($O$3:O3989),0)</f>
        <v>0</v>
      </c>
      <c r="P3990" s="6">
        <f>IF(B3990&gt;0,SUM($O$4:O3990)-SUM($P$3:P3989),0)</f>
        <v>0</v>
      </c>
      <c r="Q3990" s="6">
        <f t="shared" si="440"/>
        <v>18.088414873018031</v>
      </c>
      <c r="R3990" s="8">
        <f>IF(E3989&lt;&gt;E3990,SUM($Q$4:Q3990)-SUM($R$3:R3989),0)</f>
        <v>0</v>
      </c>
      <c r="S3990" s="6">
        <f>IF(B3990&gt;0,SUM($R$4:R3990)-SUM($S$3:S3989),0)</f>
        <v>0</v>
      </c>
    </row>
    <row r="3991" spans="1:19">
      <c r="A3991">
        <f>IF(E3990&lt;&gt;E3991,COUNTIF($A$4:A3990,"&lt;&gt;0")+1,0)</f>
        <v>131</v>
      </c>
      <c r="B3991">
        <f>IF(A3991&lt;&gt;0,IF(MOD(A3991,3)=0,COUNTIF($B$4:B3990,"&lt;&gt;0")+1,0),0)</f>
        <v>0</v>
      </c>
      <c r="C3991" s="9">
        <f>'Dash Board'!$C$12+COUNT('Daily reducing balance'!$F$4:F3990)</f>
        <v>45717</v>
      </c>
      <c r="D3991">
        <f t="shared" si="434"/>
        <v>2025</v>
      </c>
      <c r="E3991">
        <f t="shared" si="435"/>
        <v>3</v>
      </c>
      <c r="F3991">
        <f>DAY('Dash Board'!$C$12+COUNT('Daily reducing balance'!$F$4:F3990))</f>
        <v>1</v>
      </c>
      <c r="G3991" s="8">
        <f t="shared" si="436"/>
        <v>131974.61047464833</v>
      </c>
      <c r="H3991" s="6">
        <f>G3991*'Dash Board'!$C$11/365</f>
        <v>37.965298903665953</v>
      </c>
      <c r="I3991" s="6">
        <f>H3991*'Dash Board'!$C$18/'Dash Board'!$C$11</f>
        <v>18.078713763650455</v>
      </c>
      <c r="J3991" s="6">
        <f>(G3991&gt;1)*PMT('Dash Board'!$C$11/365,$U$4,-'Dash Board'!$C$19)</f>
        <v>108.80376961660664</v>
      </c>
      <c r="K3991" s="6">
        <f t="shared" si="438"/>
        <v>3372.9168581148047</v>
      </c>
      <c r="L3991" s="8">
        <f t="shared" si="439"/>
        <v>131903.77200393539</v>
      </c>
      <c r="N3991" s="8">
        <f t="shared" si="437"/>
        <v>90.725055852956189</v>
      </c>
      <c r="O3991" s="8">
        <f>IF(E3990&lt;&gt;E3991,SUM($N$4:N3991)-SUM($O$3:O3990),0)</f>
        <v>2536.6436679389444</v>
      </c>
      <c r="P3991" s="6">
        <f>IF(B3991&gt;0,SUM($O$4:O3991)-SUM($P$3:P3990),0)</f>
        <v>0</v>
      </c>
      <c r="Q3991" s="6">
        <f t="shared" si="440"/>
        <v>18.078713763650455</v>
      </c>
      <c r="R3991" s="8">
        <f>IF(E3990&lt;&gt;E3991,SUM($Q$4:Q3991)-SUM($R$3:R3990),0)</f>
        <v>509.86188132609823</v>
      </c>
      <c r="S3991" s="6">
        <f>IF(B3991&gt;0,SUM($R$4:R3991)-SUM($S$3:S3990),0)</f>
        <v>0</v>
      </c>
    </row>
    <row r="3992" spans="1:19">
      <c r="A3992">
        <f>IF(E3991&lt;&gt;E3992,COUNTIF($A$4:A3991,"&lt;&gt;0")+1,0)</f>
        <v>0</v>
      </c>
      <c r="B3992">
        <f>IF(A3992&lt;&gt;0,IF(MOD(A3992,3)=0,COUNTIF($B$4:B3991,"&lt;&gt;0")+1,0),0)</f>
        <v>0</v>
      </c>
      <c r="C3992" s="9">
        <f>'Dash Board'!$C$12+COUNT('Daily reducing balance'!$F$4:F3991)</f>
        <v>45718</v>
      </c>
      <c r="D3992">
        <f t="shared" si="434"/>
        <v>2025</v>
      </c>
      <c r="E3992">
        <f t="shared" si="435"/>
        <v>3</v>
      </c>
      <c r="F3992">
        <f>DAY('Dash Board'!$C$12+COUNT('Daily reducing balance'!$F$4:F3991))</f>
        <v>2</v>
      </c>
      <c r="G3992" s="8">
        <f t="shared" si="436"/>
        <v>131903.77200393539</v>
      </c>
      <c r="H3992" s="6">
        <f>G3992*'Dash Board'!$C$11/365</f>
        <v>37.944920713460867</v>
      </c>
      <c r="I3992" s="6">
        <f>H3992*'Dash Board'!$C$18/'Dash Board'!$C$11</f>
        <v>18.069009863552793</v>
      </c>
      <c r="J3992" s="6">
        <f>(G3992&gt;1)*PMT('Dash Board'!$C$11/365,$U$4,-'Dash Board'!$C$19)</f>
        <v>108.80376961660664</v>
      </c>
      <c r="K3992" s="6">
        <f t="shared" si="438"/>
        <v>0</v>
      </c>
      <c r="L3992" s="8">
        <f t="shared" si="439"/>
        <v>131832.91315503223</v>
      </c>
      <c r="N3992" s="8">
        <f t="shared" si="437"/>
        <v>90.734759753053851</v>
      </c>
      <c r="O3992" s="8">
        <f>IF(E3991&lt;&gt;E3992,SUM($N$4:N3992)-SUM($O$3:O3991),0)</f>
        <v>0</v>
      </c>
      <c r="P3992" s="6">
        <f>IF(B3992&gt;0,SUM($O$4:O3992)-SUM($P$3:P3991),0)</f>
        <v>0</v>
      </c>
      <c r="Q3992" s="6">
        <f t="shared" si="440"/>
        <v>18.069009863552793</v>
      </c>
      <c r="R3992" s="8">
        <f>IF(E3991&lt;&gt;E3992,SUM($Q$4:Q3992)-SUM($R$3:R3991),0)</f>
        <v>0</v>
      </c>
      <c r="S3992" s="6">
        <f>IF(B3992&gt;0,SUM($R$4:R3992)-SUM($S$3:S3991),0)</f>
        <v>0</v>
      </c>
    </row>
    <row r="3993" spans="1:19">
      <c r="A3993">
        <f>IF(E3992&lt;&gt;E3993,COUNTIF($A$4:A3992,"&lt;&gt;0")+1,0)</f>
        <v>0</v>
      </c>
      <c r="B3993">
        <f>IF(A3993&lt;&gt;0,IF(MOD(A3993,3)=0,COUNTIF($B$4:B3992,"&lt;&gt;0")+1,0),0)</f>
        <v>0</v>
      </c>
      <c r="C3993" s="9">
        <f>'Dash Board'!$C$12+COUNT('Daily reducing balance'!$F$4:F3992)</f>
        <v>45719</v>
      </c>
      <c r="D3993">
        <f t="shared" si="434"/>
        <v>2025</v>
      </c>
      <c r="E3993">
        <f t="shared" si="435"/>
        <v>3</v>
      </c>
      <c r="F3993">
        <f>DAY('Dash Board'!$C$12+COUNT('Daily reducing balance'!$F$4:F3992))</f>
        <v>3</v>
      </c>
      <c r="G3993" s="8">
        <f t="shared" si="436"/>
        <v>131832.91315503223</v>
      </c>
      <c r="H3993" s="6">
        <f>G3993*'Dash Board'!$C$11/365</f>
        <v>37.924536661036669</v>
      </c>
      <c r="I3993" s="6">
        <f>H3993*'Dash Board'!$C$18/'Dash Board'!$C$11</f>
        <v>18.059303171922224</v>
      </c>
      <c r="J3993" s="6">
        <f>(G3993&gt;1)*PMT('Dash Board'!$C$11/365,$U$4,-'Dash Board'!$C$19)</f>
        <v>108.80376961660664</v>
      </c>
      <c r="K3993" s="6">
        <f t="shared" si="438"/>
        <v>0</v>
      </c>
      <c r="L3993" s="8">
        <f t="shared" si="439"/>
        <v>131762.03392207666</v>
      </c>
      <c r="N3993" s="8">
        <f t="shared" si="437"/>
        <v>90.74446644468442</v>
      </c>
      <c r="O3993" s="8">
        <f>IF(E3992&lt;&gt;E3993,SUM($N$4:N3993)-SUM($O$3:O3992),0)</f>
        <v>0</v>
      </c>
      <c r="P3993" s="6">
        <f>IF(B3993&gt;0,SUM($O$4:O3993)-SUM($P$3:P3992),0)</f>
        <v>0</v>
      </c>
      <c r="Q3993" s="6">
        <f t="shared" si="440"/>
        <v>18.059303171922224</v>
      </c>
      <c r="R3993" s="8">
        <f>IF(E3992&lt;&gt;E3993,SUM($Q$4:Q3993)-SUM($R$3:R3992),0)</f>
        <v>0</v>
      </c>
      <c r="S3993" s="6">
        <f>IF(B3993&gt;0,SUM($R$4:R3993)-SUM($S$3:S3992),0)</f>
        <v>0</v>
      </c>
    </row>
    <row r="3994" spans="1:19">
      <c r="A3994">
        <f>IF(E3993&lt;&gt;E3994,COUNTIF($A$4:A3993,"&lt;&gt;0")+1,0)</f>
        <v>0</v>
      </c>
      <c r="B3994">
        <f>IF(A3994&lt;&gt;0,IF(MOD(A3994,3)=0,COUNTIF($B$4:B3993,"&lt;&gt;0")+1,0),0)</f>
        <v>0</v>
      </c>
      <c r="C3994" s="9">
        <f>'Dash Board'!$C$12+COUNT('Daily reducing balance'!$F$4:F3993)</f>
        <v>45720</v>
      </c>
      <c r="D3994">
        <f t="shared" si="434"/>
        <v>2025</v>
      </c>
      <c r="E3994">
        <f t="shared" si="435"/>
        <v>3</v>
      </c>
      <c r="F3994">
        <f>DAY('Dash Board'!$C$12+COUNT('Daily reducing balance'!$F$4:F3993))</f>
        <v>4</v>
      </c>
      <c r="G3994" s="8">
        <f t="shared" si="436"/>
        <v>131762.03392207666</v>
      </c>
      <c r="H3994" s="6">
        <f>G3994*'Dash Board'!$C$11/365</f>
        <v>37.904146744706985</v>
      </c>
      <c r="I3994" s="6">
        <f>H3994*'Dash Board'!$C$18/'Dash Board'!$C$11</f>
        <v>18.049593687955706</v>
      </c>
      <c r="J3994" s="6">
        <f>(G3994&gt;1)*PMT('Dash Board'!$C$11/365,$U$4,-'Dash Board'!$C$19)</f>
        <v>108.80376961660664</v>
      </c>
      <c r="K3994" s="6">
        <f t="shared" si="438"/>
        <v>0</v>
      </c>
      <c r="L3994" s="8">
        <f t="shared" si="439"/>
        <v>131691.13429920474</v>
      </c>
      <c r="N3994" s="8">
        <f t="shared" si="437"/>
        <v>90.754175928650938</v>
      </c>
      <c r="O3994" s="8">
        <f>IF(E3993&lt;&gt;E3994,SUM($N$4:N3994)-SUM($O$3:O3993),0)</f>
        <v>0</v>
      </c>
      <c r="P3994" s="6">
        <f>IF(B3994&gt;0,SUM($O$4:O3994)-SUM($P$3:P3993),0)</f>
        <v>0</v>
      </c>
      <c r="Q3994" s="6">
        <f t="shared" si="440"/>
        <v>18.049593687955706</v>
      </c>
      <c r="R3994" s="8">
        <f>IF(E3993&lt;&gt;E3994,SUM($Q$4:Q3994)-SUM($R$3:R3993),0)</f>
        <v>0</v>
      </c>
      <c r="S3994" s="6">
        <f>IF(B3994&gt;0,SUM($R$4:R3994)-SUM($S$3:S3993),0)</f>
        <v>0</v>
      </c>
    </row>
    <row r="3995" spans="1:19">
      <c r="A3995">
        <f>IF(E3994&lt;&gt;E3995,COUNTIF($A$4:A3994,"&lt;&gt;0")+1,0)</f>
        <v>0</v>
      </c>
      <c r="B3995">
        <f>IF(A3995&lt;&gt;0,IF(MOD(A3995,3)=0,COUNTIF($B$4:B3994,"&lt;&gt;0")+1,0),0)</f>
        <v>0</v>
      </c>
      <c r="C3995" s="9">
        <f>'Dash Board'!$C$12+COUNT('Daily reducing balance'!$F$4:F3994)</f>
        <v>45721</v>
      </c>
      <c r="D3995">
        <f t="shared" si="434"/>
        <v>2025</v>
      </c>
      <c r="E3995">
        <f t="shared" si="435"/>
        <v>3</v>
      </c>
      <c r="F3995">
        <f>DAY('Dash Board'!$C$12+COUNT('Daily reducing balance'!$F$4:F3994))</f>
        <v>5</v>
      </c>
      <c r="G3995" s="8">
        <f t="shared" si="436"/>
        <v>131691.13429920474</v>
      </c>
      <c r="H3995" s="6">
        <f>G3995*'Dash Board'!$C$11/365</f>
        <v>37.883750962784923</v>
      </c>
      <c r="I3995" s="6">
        <f>H3995*'Dash Board'!$C$18/'Dash Board'!$C$11</f>
        <v>18.039881410849965</v>
      </c>
      <c r="J3995" s="6">
        <f>(G3995&gt;1)*PMT('Dash Board'!$C$11/365,$U$4,-'Dash Board'!$C$19)</f>
        <v>108.80376961660664</v>
      </c>
      <c r="K3995" s="6">
        <f t="shared" si="438"/>
        <v>0</v>
      </c>
      <c r="L3995" s="8">
        <f t="shared" si="439"/>
        <v>131620.21428055092</v>
      </c>
      <c r="N3995" s="8">
        <f t="shared" si="437"/>
        <v>90.763888205756672</v>
      </c>
      <c r="O3995" s="8">
        <f>IF(E3994&lt;&gt;E3995,SUM($N$4:N3995)-SUM($O$3:O3994),0)</f>
        <v>0</v>
      </c>
      <c r="P3995" s="6">
        <f>IF(B3995&gt;0,SUM($O$4:O3995)-SUM($P$3:P3994),0)</f>
        <v>0</v>
      </c>
      <c r="Q3995" s="6">
        <f t="shared" si="440"/>
        <v>18.039881410849965</v>
      </c>
      <c r="R3995" s="8">
        <f>IF(E3994&lt;&gt;E3995,SUM($Q$4:Q3995)-SUM($R$3:R3994),0)</f>
        <v>0</v>
      </c>
      <c r="S3995" s="6">
        <f>IF(B3995&gt;0,SUM($R$4:R3995)-SUM($S$3:S3994),0)</f>
        <v>0</v>
      </c>
    </row>
    <row r="3996" spans="1:19">
      <c r="A3996">
        <f>IF(E3995&lt;&gt;E3996,COUNTIF($A$4:A3995,"&lt;&gt;0")+1,0)</f>
        <v>0</v>
      </c>
      <c r="B3996">
        <f>IF(A3996&lt;&gt;0,IF(MOD(A3996,3)=0,COUNTIF($B$4:B3995,"&lt;&gt;0")+1,0),0)</f>
        <v>0</v>
      </c>
      <c r="C3996" s="9">
        <f>'Dash Board'!$C$12+COUNT('Daily reducing balance'!$F$4:F3995)</f>
        <v>45722</v>
      </c>
      <c r="D3996">
        <f t="shared" si="434"/>
        <v>2025</v>
      </c>
      <c r="E3996">
        <f t="shared" si="435"/>
        <v>3</v>
      </c>
      <c r="F3996">
        <f>DAY('Dash Board'!$C$12+COUNT('Daily reducing balance'!$F$4:F3995))</f>
        <v>6</v>
      </c>
      <c r="G3996" s="8">
        <f t="shared" si="436"/>
        <v>131620.21428055092</v>
      </c>
      <c r="H3996" s="6">
        <f>G3996*'Dash Board'!$C$11/365</f>
        <v>37.863349313583143</v>
      </c>
      <c r="I3996" s="6">
        <f>H3996*'Dash Board'!$C$18/'Dash Board'!$C$11</f>
        <v>18.0301663398015</v>
      </c>
      <c r="J3996" s="6">
        <f>(G3996&gt;1)*PMT('Dash Board'!$C$11/365,$U$4,-'Dash Board'!$C$19)</f>
        <v>108.80376961660664</v>
      </c>
      <c r="K3996" s="6">
        <f t="shared" si="438"/>
        <v>0</v>
      </c>
      <c r="L3996" s="8">
        <f t="shared" si="439"/>
        <v>131549.27386024789</v>
      </c>
      <c r="N3996" s="8">
        <f t="shared" si="437"/>
        <v>90.773603276805147</v>
      </c>
      <c r="O3996" s="8">
        <f>IF(E3995&lt;&gt;E3996,SUM($N$4:N3996)-SUM($O$3:O3995),0)</f>
        <v>0</v>
      </c>
      <c r="P3996" s="6">
        <f>IF(B3996&gt;0,SUM($O$4:O3996)-SUM($P$3:P3995),0)</f>
        <v>0</v>
      </c>
      <c r="Q3996" s="6">
        <f t="shared" si="440"/>
        <v>18.0301663398015</v>
      </c>
      <c r="R3996" s="8">
        <f>IF(E3995&lt;&gt;E3996,SUM($Q$4:Q3996)-SUM($R$3:R3995),0)</f>
        <v>0</v>
      </c>
      <c r="S3996" s="6">
        <f>IF(B3996&gt;0,SUM($R$4:R3996)-SUM($S$3:S3995),0)</f>
        <v>0</v>
      </c>
    </row>
    <row r="3997" spans="1:19">
      <c r="A3997">
        <f>IF(E3996&lt;&gt;E3997,COUNTIF($A$4:A3996,"&lt;&gt;0")+1,0)</f>
        <v>0</v>
      </c>
      <c r="B3997">
        <f>IF(A3997&lt;&gt;0,IF(MOD(A3997,3)=0,COUNTIF($B$4:B3996,"&lt;&gt;0")+1,0),0)</f>
        <v>0</v>
      </c>
      <c r="C3997" s="9">
        <f>'Dash Board'!$C$12+COUNT('Daily reducing balance'!$F$4:F3996)</f>
        <v>45723</v>
      </c>
      <c r="D3997">
        <f t="shared" si="434"/>
        <v>2025</v>
      </c>
      <c r="E3997">
        <f t="shared" si="435"/>
        <v>3</v>
      </c>
      <c r="F3997">
        <f>DAY('Dash Board'!$C$12+COUNT('Daily reducing balance'!$F$4:F3996))</f>
        <v>7</v>
      </c>
      <c r="G3997" s="8">
        <f t="shared" si="436"/>
        <v>131549.27386024789</v>
      </c>
      <c r="H3997" s="6">
        <f>G3997*'Dash Board'!$C$11/365</f>
        <v>37.842941795413779</v>
      </c>
      <c r="I3997" s="6">
        <f>H3997*'Dash Board'!$C$18/'Dash Board'!$C$11</f>
        <v>18.020448474006564</v>
      </c>
      <c r="J3997" s="6">
        <f>(G3997&gt;1)*PMT('Dash Board'!$C$11/365,$U$4,-'Dash Board'!$C$19)</f>
        <v>108.80376961660664</v>
      </c>
      <c r="K3997" s="6">
        <f t="shared" si="438"/>
        <v>0</v>
      </c>
      <c r="L3997" s="8">
        <f t="shared" si="439"/>
        <v>131478.3130324267</v>
      </c>
      <c r="N3997" s="8">
        <f t="shared" si="437"/>
        <v>90.783321142600073</v>
      </c>
      <c r="O3997" s="8">
        <f>IF(E3996&lt;&gt;E3997,SUM($N$4:N3997)-SUM($O$3:O3996),0)</f>
        <v>0</v>
      </c>
      <c r="P3997" s="6">
        <f>IF(B3997&gt;0,SUM($O$4:O3997)-SUM($P$3:P3996),0)</f>
        <v>0</v>
      </c>
      <c r="Q3997" s="6">
        <f t="shared" si="440"/>
        <v>18.020448474006564</v>
      </c>
      <c r="R3997" s="8">
        <f>IF(E3996&lt;&gt;E3997,SUM($Q$4:Q3997)-SUM($R$3:R3996),0)</f>
        <v>0</v>
      </c>
      <c r="S3997" s="6">
        <f>IF(B3997&gt;0,SUM($R$4:R3997)-SUM($S$3:S3996),0)</f>
        <v>0</v>
      </c>
    </row>
    <row r="3998" spans="1:19">
      <c r="A3998">
        <f>IF(E3997&lt;&gt;E3998,COUNTIF($A$4:A3997,"&lt;&gt;0")+1,0)</f>
        <v>0</v>
      </c>
      <c r="B3998">
        <f>IF(A3998&lt;&gt;0,IF(MOD(A3998,3)=0,COUNTIF($B$4:B3997,"&lt;&gt;0")+1,0),0)</f>
        <v>0</v>
      </c>
      <c r="C3998" s="9">
        <f>'Dash Board'!$C$12+COUNT('Daily reducing balance'!$F$4:F3997)</f>
        <v>45724</v>
      </c>
      <c r="D3998">
        <f t="shared" si="434"/>
        <v>2025</v>
      </c>
      <c r="E3998">
        <f t="shared" si="435"/>
        <v>3</v>
      </c>
      <c r="F3998">
        <f>DAY('Dash Board'!$C$12+COUNT('Daily reducing balance'!$F$4:F3997))</f>
        <v>8</v>
      </c>
      <c r="G3998" s="8">
        <f t="shared" si="436"/>
        <v>131478.3130324267</v>
      </c>
      <c r="H3998" s="6">
        <f>G3998*'Dash Board'!$C$11/365</f>
        <v>37.822528406588496</v>
      </c>
      <c r="I3998" s="6">
        <f>H3998*'Dash Board'!$C$18/'Dash Board'!$C$11</f>
        <v>18.010727812661191</v>
      </c>
      <c r="J3998" s="6">
        <f>(G3998&gt;1)*PMT('Dash Board'!$C$11/365,$U$4,-'Dash Board'!$C$19)</f>
        <v>108.80376961660664</v>
      </c>
      <c r="K3998" s="6">
        <f t="shared" si="438"/>
        <v>0</v>
      </c>
      <c r="L3998" s="8">
        <f t="shared" si="439"/>
        <v>131407.33179121668</v>
      </c>
      <c r="N3998" s="8">
        <f t="shared" si="437"/>
        <v>90.793041803945457</v>
      </c>
      <c r="O3998" s="8">
        <f>IF(E3997&lt;&gt;E3998,SUM($N$4:N3998)-SUM($O$3:O3997),0)</f>
        <v>0</v>
      </c>
      <c r="P3998" s="6">
        <f>IF(B3998&gt;0,SUM($O$4:O3998)-SUM($P$3:P3997),0)</f>
        <v>0</v>
      </c>
      <c r="Q3998" s="6">
        <f t="shared" si="440"/>
        <v>18.010727812661191</v>
      </c>
      <c r="R3998" s="8">
        <f>IF(E3997&lt;&gt;E3998,SUM($Q$4:Q3998)-SUM($R$3:R3997),0)</f>
        <v>0</v>
      </c>
      <c r="S3998" s="6">
        <f>IF(B3998&gt;0,SUM($R$4:R3998)-SUM($S$3:S3997),0)</f>
        <v>0</v>
      </c>
    </row>
    <row r="3999" spans="1:19">
      <c r="A3999">
        <f>IF(E3998&lt;&gt;E3999,COUNTIF($A$4:A3998,"&lt;&gt;0")+1,0)</f>
        <v>0</v>
      </c>
      <c r="B3999">
        <f>IF(A3999&lt;&gt;0,IF(MOD(A3999,3)=0,COUNTIF($B$4:B3998,"&lt;&gt;0")+1,0),0)</f>
        <v>0</v>
      </c>
      <c r="C3999" s="9">
        <f>'Dash Board'!$C$12+COUNT('Daily reducing balance'!$F$4:F3998)</f>
        <v>45725</v>
      </c>
      <c r="D3999">
        <f t="shared" si="434"/>
        <v>2025</v>
      </c>
      <c r="E3999">
        <f t="shared" si="435"/>
        <v>3</v>
      </c>
      <c r="F3999">
        <f>DAY('Dash Board'!$C$12+COUNT('Daily reducing balance'!$F$4:F3998))</f>
        <v>9</v>
      </c>
      <c r="G3999" s="8">
        <f t="shared" si="436"/>
        <v>131407.33179121668</v>
      </c>
      <c r="H3999" s="6">
        <f>G3999*'Dash Board'!$C$11/365</f>
        <v>37.802109145418498</v>
      </c>
      <c r="I3999" s="6">
        <f>H3999*'Dash Board'!$C$18/'Dash Board'!$C$11</f>
        <v>18.001004354961193</v>
      </c>
      <c r="J3999" s="6">
        <f>(G3999&gt;1)*PMT('Dash Board'!$C$11/365,$U$4,-'Dash Board'!$C$19)</f>
        <v>108.80376961660664</v>
      </c>
      <c r="K3999" s="6">
        <f t="shared" si="438"/>
        <v>0</v>
      </c>
      <c r="L3999" s="8">
        <f t="shared" si="439"/>
        <v>131336.33013074548</v>
      </c>
      <c r="N3999" s="8">
        <f t="shared" si="437"/>
        <v>90.802765261645447</v>
      </c>
      <c r="O3999" s="8">
        <f>IF(E3998&lt;&gt;E3999,SUM($N$4:N3999)-SUM($O$3:O3998),0)</f>
        <v>0</v>
      </c>
      <c r="P3999" s="6">
        <f>IF(B3999&gt;0,SUM($O$4:O3999)-SUM($P$3:P3998),0)</f>
        <v>0</v>
      </c>
      <c r="Q3999" s="6">
        <f t="shared" si="440"/>
        <v>18.001004354961193</v>
      </c>
      <c r="R3999" s="8">
        <f>IF(E3998&lt;&gt;E3999,SUM($Q$4:Q3999)-SUM($R$3:R3998),0)</f>
        <v>0</v>
      </c>
      <c r="S3999" s="6">
        <f>IF(B3999&gt;0,SUM($R$4:R3999)-SUM($S$3:S3998),0)</f>
        <v>0</v>
      </c>
    </row>
    <row r="4000" spans="1:19">
      <c r="A4000">
        <f>IF(E3999&lt;&gt;E4000,COUNTIF($A$4:A3999,"&lt;&gt;0")+1,0)</f>
        <v>0</v>
      </c>
      <c r="B4000">
        <f>IF(A4000&lt;&gt;0,IF(MOD(A4000,3)=0,COUNTIF($B$4:B3999,"&lt;&gt;0")+1,0),0)</f>
        <v>0</v>
      </c>
      <c r="C4000" s="9">
        <f>'Dash Board'!$C$12+COUNT('Daily reducing balance'!$F$4:F3999)</f>
        <v>45726</v>
      </c>
      <c r="D4000">
        <f t="shared" si="434"/>
        <v>2025</v>
      </c>
      <c r="E4000">
        <f t="shared" si="435"/>
        <v>3</v>
      </c>
      <c r="F4000">
        <f>DAY('Dash Board'!$C$12+COUNT('Daily reducing balance'!$F$4:F3999))</f>
        <v>10</v>
      </c>
      <c r="G4000" s="8">
        <f t="shared" si="436"/>
        <v>131336.33013074548</v>
      </c>
      <c r="H4000" s="6">
        <f>G4000*'Dash Board'!$C$11/365</f>
        <v>37.781684010214455</v>
      </c>
      <c r="I4000" s="6">
        <f>H4000*'Dash Board'!$C$18/'Dash Board'!$C$11</f>
        <v>17.991278100102125</v>
      </c>
      <c r="J4000" s="6">
        <f>(G4000&gt;1)*PMT('Dash Board'!$C$11/365,$U$4,-'Dash Board'!$C$19)</f>
        <v>108.80376961660664</v>
      </c>
      <c r="K4000" s="6">
        <f t="shared" si="438"/>
        <v>0</v>
      </c>
      <c r="L4000" s="8">
        <f t="shared" si="439"/>
        <v>131265.30804513907</v>
      </c>
      <c r="N4000" s="8">
        <f t="shared" si="437"/>
        <v>90.812491516504522</v>
      </c>
      <c r="O4000" s="8">
        <f>IF(E3999&lt;&gt;E4000,SUM($N$4:N4000)-SUM($O$3:O3999),0)</f>
        <v>0</v>
      </c>
      <c r="P4000" s="6">
        <f>IF(B4000&gt;0,SUM($O$4:O4000)-SUM($P$3:P3999),0)</f>
        <v>0</v>
      </c>
      <c r="Q4000" s="6">
        <f t="shared" si="440"/>
        <v>17.991278100102125</v>
      </c>
      <c r="R4000" s="8">
        <f>IF(E3999&lt;&gt;E4000,SUM($Q$4:Q4000)-SUM($R$3:R3999),0)</f>
        <v>0</v>
      </c>
      <c r="S4000" s="6">
        <f>IF(B4000&gt;0,SUM($R$4:R4000)-SUM($S$3:S3999),0)</f>
        <v>0</v>
      </c>
    </row>
    <row r="4001" spans="1:19">
      <c r="A4001">
        <f>IF(E4000&lt;&gt;E4001,COUNTIF($A$4:A4000,"&lt;&gt;0")+1,0)</f>
        <v>0</v>
      </c>
      <c r="B4001">
        <f>IF(A4001&lt;&gt;0,IF(MOD(A4001,3)=0,COUNTIF($B$4:B4000,"&lt;&gt;0")+1,0),0)</f>
        <v>0</v>
      </c>
      <c r="C4001" s="9">
        <f>'Dash Board'!$C$12+COUNT('Daily reducing balance'!$F$4:F4000)</f>
        <v>45727</v>
      </c>
      <c r="D4001">
        <f t="shared" si="434"/>
        <v>2025</v>
      </c>
      <c r="E4001">
        <f t="shared" si="435"/>
        <v>3</v>
      </c>
      <c r="F4001">
        <f>DAY('Dash Board'!$C$12+COUNT('Daily reducing balance'!$F$4:F4000))</f>
        <v>11</v>
      </c>
      <c r="G4001" s="8">
        <f t="shared" si="436"/>
        <v>131265.30804513907</v>
      </c>
      <c r="H4001" s="6">
        <f>G4001*'Dash Board'!$C$11/365</f>
        <v>37.761252999286576</v>
      </c>
      <c r="I4001" s="6">
        <f>H4001*'Dash Board'!$C$18/'Dash Board'!$C$11</f>
        <v>17.981549047279323</v>
      </c>
      <c r="J4001" s="6">
        <f>(G4001&gt;1)*PMT('Dash Board'!$C$11/365,$U$4,-'Dash Board'!$C$19)</f>
        <v>108.80376961660664</v>
      </c>
      <c r="K4001" s="6">
        <f t="shared" si="438"/>
        <v>0</v>
      </c>
      <c r="L4001" s="8">
        <f t="shared" si="439"/>
        <v>131194.26552852173</v>
      </c>
      <c r="N4001" s="8">
        <f t="shared" si="437"/>
        <v>90.822220569327328</v>
      </c>
      <c r="O4001" s="8">
        <f>IF(E4000&lt;&gt;E4001,SUM($N$4:N4001)-SUM($O$3:O4000),0)</f>
        <v>0</v>
      </c>
      <c r="P4001" s="6">
        <f>IF(B4001&gt;0,SUM($O$4:O4001)-SUM($P$3:P4000),0)</f>
        <v>0</v>
      </c>
      <c r="Q4001" s="6">
        <f t="shared" si="440"/>
        <v>17.981549047279323</v>
      </c>
      <c r="R4001" s="8">
        <f>IF(E4000&lt;&gt;E4001,SUM($Q$4:Q4001)-SUM($R$3:R4000),0)</f>
        <v>0</v>
      </c>
      <c r="S4001" s="6">
        <f>IF(B4001&gt;0,SUM($R$4:R4001)-SUM($S$3:S4000),0)</f>
        <v>0</v>
      </c>
    </row>
    <row r="4002" spans="1:19">
      <c r="A4002">
        <f>IF(E4001&lt;&gt;E4002,COUNTIF($A$4:A4001,"&lt;&gt;0")+1,0)</f>
        <v>0</v>
      </c>
      <c r="B4002">
        <f>IF(A4002&lt;&gt;0,IF(MOD(A4002,3)=0,COUNTIF($B$4:B4001,"&lt;&gt;0")+1,0),0)</f>
        <v>0</v>
      </c>
      <c r="C4002" s="9">
        <f>'Dash Board'!$C$12+COUNT('Daily reducing balance'!$F$4:F4001)</f>
        <v>45728</v>
      </c>
      <c r="D4002">
        <f t="shared" si="434"/>
        <v>2025</v>
      </c>
      <c r="E4002">
        <f t="shared" si="435"/>
        <v>3</v>
      </c>
      <c r="F4002">
        <f>DAY('Dash Board'!$C$12+COUNT('Daily reducing balance'!$F$4:F4001))</f>
        <v>12</v>
      </c>
      <c r="G4002" s="8">
        <f t="shared" si="436"/>
        <v>131194.26552852173</v>
      </c>
      <c r="H4002" s="6">
        <f>G4002*'Dash Board'!$C$11/365</f>
        <v>37.740816110944607</v>
      </c>
      <c r="I4002" s="6">
        <f>H4002*'Dash Board'!$C$18/'Dash Board'!$C$11</f>
        <v>17.971817195687912</v>
      </c>
      <c r="J4002" s="6">
        <f>(G4002&gt;1)*PMT('Dash Board'!$C$11/365,$U$4,-'Dash Board'!$C$19)</f>
        <v>108.80376961660664</v>
      </c>
      <c r="K4002" s="6">
        <f t="shared" si="438"/>
        <v>0</v>
      </c>
      <c r="L4002" s="8">
        <f t="shared" si="439"/>
        <v>131123.20257501607</v>
      </c>
      <c r="N4002" s="8">
        <f t="shared" si="437"/>
        <v>90.831952420918725</v>
      </c>
      <c r="O4002" s="8">
        <f>IF(E4001&lt;&gt;E4002,SUM($N$4:N4002)-SUM($O$3:O4001),0)</f>
        <v>0</v>
      </c>
      <c r="P4002" s="6">
        <f>IF(B4002&gt;0,SUM($O$4:O4002)-SUM($P$3:P4001),0)</f>
        <v>0</v>
      </c>
      <c r="Q4002" s="6">
        <f t="shared" si="440"/>
        <v>17.971817195687912</v>
      </c>
      <c r="R4002" s="8">
        <f>IF(E4001&lt;&gt;E4002,SUM($Q$4:Q4002)-SUM($R$3:R4001),0)</f>
        <v>0</v>
      </c>
      <c r="S4002" s="6">
        <f>IF(B4002&gt;0,SUM($R$4:R4002)-SUM($S$3:S4001),0)</f>
        <v>0</v>
      </c>
    </row>
    <row r="4003" spans="1:19">
      <c r="A4003">
        <f>IF(E4002&lt;&gt;E4003,COUNTIF($A$4:A4002,"&lt;&gt;0")+1,0)</f>
        <v>0</v>
      </c>
      <c r="B4003">
        <f>IF(A4003&lt;&gt;0,IF(MOD(A4003,3)=0,COUNTIF($B$4:B4002,"&lt;&gt;0")+1,0),0)</f>
        <v>0</v>
      </c>
      <c r="C4003" s="9">
        <f>'Dash Board'!$C$12+COUNT('Daily reducing balance'!$F$4:F4002)</f>
        <v>45729</v>
      </c>
      <c r="D4003">
        <f t="shared" si="434"/>
        <v>2025</v>
      </c>
      <c r="E4003">
        <f t="shared" si="435"/>
        <v>3</v>
      </c>
      <c r="F4003">
        <f>DAY('Dash Board'!$C$12+COUNT('Daily reducing balance'!$F$4:F4002))</f>
        <v>13</v>
      </c>
      <c r="G4003" s="8">
        <f t="shared" si="436"/>
        <v>131123.20257501607</v>
      </c>
      <c r="H4003" s="6">
        <f>G4003*'Dash Board'!$C$11/365</f>
        <v>37.720373343497776</v>
      </c>
      <c r="I4003" s="6">
        <f>H4003*'Dash Board'!$C$18/'Dash Board'!$C$11</f>
        <v>17.962082544522751</v>
      </c>
      <c r="J4003" s="6">
        <f>(G4003&gt;1)*PMT('Dash Board'!$C$11/365,$U$4,-'Dash Board'!$C$19)</f>
        <v>108.80376961660664</v>
      </c>
      <c r="K4003" s="6">
        <f t="shared" si="438"/>
        <v>0</v>
      </c>
      <c r="L4003" s="8">
        <f t="shared" si="439"/>
        <v>131052.11917874296</v>
      </c>
      <c r="N4003" s="8">
        <f t="shared" si="437"/>
        <v>90.841687072083886</v>
      </c>
      <c r="O4003" s="8">
        <f>IF(E4002&lt;&gt;E4003,SUM($N$4:N4003)-SUM($O$3:O4002),0)</f>
        <v>0</v>
      </c>
      <c r="P4003" s="6">
        <f>IF(B4003&gt;0,SUM($O$4:O4003)-SUM($P$3:P4002),0)</f>
        <v>0</v>
      </c>
      <c r="Q4003" s="6">
        <f t="shared" si="440"/>
        <v>17.962082544522751</v>
      </c>
      <c r="R4003" s="8">
        <f>IF(E4002&lt;&gt;E4003,SUM($Q$4:Q4003)-SUM($R$3:R4002),0)</f>
        <v>0</v>
      </c>
      <c r="S4003" s="6">
        <f>IF(B4003&gt;0,SUM($R$4:R4003)-SUM($S$3:S4002),0)</f>
        <v>0</v>
      </c>
    </row>
    <row r="4004" spans="1:19">
      <c r="A4004">
        <f>IF(E4003&lt;&gt;E4004,COUNTIF($A$4:A4003,"&lt;&gt;0")+1,0)</f>
        <v>0</v>
      </c>
      <c r="B4004">
        <f>IF(A4004&lt;&gt;0,IF(MOD(A4004,3)=0,COUNTIF($B$4:B4003,"&lt;&gt;0")+1,0),0)</f>
        <v>0</v>
      </c>
      <c r="C4004" s="9">
        <f>'Dash Board'!$C$12+COUNT('Daily reducing balance'!$F$4:F4003)</f>
        <v>45730</v>
      </c>
      <c r="D4004">
        <f t="shared" si="434"/>
        <v>2025</v>
      </c>
      <c r="E4004">
        <f t="shared" si="435"/>
        <v>3</v>
      </c>
      <c r="F4004">
        <f>DAY('Dash Board'!$C$12+COUNT('Daily reducing balance'!$F$4:F4003))</f>
        <v>14</v>
      </c>
      <c r="G4004" s="8">
        <f t="shared" si="436"/>
        <v>131052.11917874296</v>
      </c>
      <c r="H4004" s="6">
        <f>G4004*'Dash Board'!$C$11/365</f>
        <v>37.699924695254822</v>
      </c>
      <c r="I4004" s="6">
        <f>H4004*'Dash Board'!$C$18/'Dash Board'!$C$11</f>
        <v>17.952345092978486</v>
      </c>
      <c r="J4004" s="6">
        <f>(G4004&gt;1)*PMT('Dash Board'!$C$11/365,$U$4,-'Dash Board'!$C$19)</f>
        <v>108.80376961660664</v>
      </c>
      <c r="K4004" s="6">
        <f t="shared" si="438"/>
        <v>0</v>
      </c>
      <c r="L4004" s="8">
        <f t="shared" si="439"/>
        <v>130981.01533382159</v>
      </c>
      <c r="N4004" s="8">
        <f t="shared" si="437"/>
        <v>90.851424523628154</v>
      </c>
      <c r="O4004" s="8">
        <f>IF(E4003&lt;&gt;E4004,SUM($N$4:N4004)-SUM($O$3:O4003),0)</f>
        <v>0</v>
      </c>
      <c r="P4004" s="6">
        <f>IF(B4004&gt;0,SUM($O$4:O4004)-SUM($P$3:P4003),0)</f>
        <v>0</v>
      </c>
      <c r="Q4004" s="6">
        <f t="shared" si="440"/>
        <v>17.952345092978486</v>
      </c>
      <c r="R4004" s="8">
        <f>IF(E4003&lt;&gt;E4004,SUM($Q$4:Q4004)-SUM($R$3:R4003),0)</f>
        <v>0</v>
      </c>
      <c r="S4004" s="6">
        <f>IF(B4004&gt;0,SUM($R$4:R4004)-SUM($S$3:S4003),0)</f>
        <v>0</v>
      </c>
    </row>
    <row r="4005" spans="1:19">
      <c r="A4005">
        <f>IF(E4004&lt;&gt;E4005,COUNTIF($A$4:A4004,"&lt;&gt;0")+1,0)</f>
        <v>0</v>
      </c>
      <c r="B4005">
        <f>IF(A4005&lt;&gt;0,IF(MOD(A4005,3)=0,COUNTIF($B$4:B4004,"&lt;&gt;0")+1,0),0)</f>
        <v>0</v>
      </c>
      <c r="C4005" s="9">
        <f>'Dash Board'!$C$12+COUNT('Daily reducing balance'!$F$4:F4004)</f>
        <v>45731</v>
      </c>
      <c r="D4005">
        <f t="shared" si="434"/>
        <v>2025</v>
      </c>
      <c r="E4005">
        <f t="shared" si="435"/>
        <v>3</v>
      </c>
      <c r="F4005">
        <f>DAY('Dash Board'!$C$12+COUNT('Daily reducing balance'!$F$4:F4004))</f>
        <v>15</v>
      </c>
      <c r="G4005" s="8">
        <f t="shared" si="436"/>
        <v>130981.01533382159</v>
      </c>
      <c r="H4005" s="6">
        <f>G4005*'Dash Board'!$C$11/365</f>
        <v>37.67947016452402</v>
      </c>
      <c r="I4005" s="6">
        <f>H4005*'Dash Board'!$C$18/'Dash Board'!$C$11</f>
        <v>17.942604840249533</v>
      </c>
      <c r="J4005" s="6">
        <f>(G4005&gt;1)*PMT('Dash Board'!$C$11/365,$U$4,-'Dash Board'!$C$19)</f>
        <v>108.80376961660664</v>
      </c>
      <c r="K4005" s="6">
        <f t="shared" si="438"/>
        <v>0</v>
      </c>
      <c r="L4005" s="8">
        <f t="shared" si="439"/>
        <v>130909.8910343695</v>
      </c>
      <c r="N4005" s="8">
        <f t="shared" si="437"/>
        <v>90.861164776357114</v>
      </c>
      <c r="O4005" s="8">
        <f>IF(E4004&lt;&gt;E4005,SUM($N$4:N4005)-SUM($O$3:O4004),0)</f>
        <v>0</v>
      </c>
      <c r="P4005" s="6">
        <f>IF(B4005&gt;0,SUM($O$4:O4005)-SUM($P$3:P4004),0)</f>
        <v>0</v>
      </c>
      <c r="Q4005" s="6">
        <f t="shared" si="440"/>
        <v>17.942604840249533</v>
      </c>
      <c r="R4005" s="8">
        <f>IF(E4004&lt;&gt;E4005,SUM($Q$4:Q4005)-SUM($R$3:R4004),0)</f>
        <v>0</v>
      </c>
      <c r="S4005" s="6">
        <f>IF(B4005&gt;0,SUM($R$4:R4005)-SUM($S$3:S4004),0)</f>
        <v>0</v>
      </c>
    </row>
    <row r="4006" spans="1:19">
      <c r="A4006">
        <f>IF(E4005&lt;&gt;E4006,COUNTIF($A$4:A4005,"&lt;&gt;0")+1,0)</f>
        <v>0</v>
      </c>
      <c r="B4006">
        <f>IF(A4006&lt;&gt;0,IF(MOD(A4006,3)=0,COUNTIF($B$4:B4005,"&lt;&gt;0")+1,0),0)</f>
        <v>0</v>
      </c>
      <c r="C4006" s="9">
        <f>'Dash Board'!$C$12+COUNT('Daily reducing balance'!$F$4:F4005)</f>
        <v>45732</v>
      </c>
      <c r="D4006">
        <f t="shared" si="434"/>
        <v>2025</v>
      </c>
      <c r="E4006">
        <f t="shared" si="435"/>
        <v>3</v>
      </c>
      <c r="F4006">
        <f>DAY('Dash Board'!$C$12+COUNT('Daily reducing balance'!$F$4:F4005))</f>
        <v>16</v>
      </c>
      <c r="G4006" s="8">
        <f t="shared" si="436"/>
        <v>130909.8910343695</v>
      </c>
      <c r="H4006" s="6">
        <f>G4006*'Dash Board'!$C$11/365</f>
        <v>37.659009749613148</v>
      </c>
      <c r="I4006" s="6">
        <f>H4006*'Dash Board'!$C$18/'Dash Board'!$C$11</f>
        <v>17.932861785530072</v>
      </c>
      <c r="J4006" s="6">
        <f>(G4006&gt;1)*PMT('Dash Board'!$C$11/365,$U$4,-'Dash Board'!$C$19)</f>
        <v>108.80376961660664</v>
      </c>
      <c r="K4006" s="6">
        <f t="shared" si="438"/>
        <v>0</v>
      </c>
      <c r="L4006" s="8">
        <f t="shared" si="439"/>
        <v>130838.7462745025</v>
      </c>
      <c r="N4006" s="8">
        <f t="shared" si="437"/>
        <v>90.870907831076579</v>
      </c>
      <c r="O4006" s="8">
        <f>IF(E4005&lt;&gt;E4006,SUM($N$4:N4006)-SUM($O$3:O4005),0)</f>
        <v>0</v>
      </c>
      <c r="P4006" s="6">
        <f>IF(B4006&gt;0,SUM($O$4:O4006)-SUM($P$3:P4005),0)</f>
        <v>0</v>
      </c>
      <c r="Q4006" s="6">
        <f t="shared" si="440"/>
        <v>17.932861785530072</v>
      </c>
      <c r="R4006" s="8">
        <f>IF(E4005&lt;&gt;E4006,SUM($Q$4:Q4006)-SUM($R$3:R4005),0)</f>
        <v>0</v>
      </c>
      <c r="S4006" s="6">
        <f>IF(B4006&gt;0,SUM($R$4:R4006)-SUM($S$3:S4005),0)</f>
        <v>0</v>
      </c>
    </row>
    <row r="4007" spans="1:19">
      <c r="A4007">
        <f>IF(E4006&lt;&gt;E4007,COUNTIF($A$4:A4006,"&lt;&gt;0")+1,0)</f>
        <v>0</v>
      </c>
      <c r="B4007">
        <f>IF(A4007&lt;&gt;0,IF(MOD(A4007,3)=0,COUNTIF($B$4:B4006,"&lt;&gt;0")+1,0),0)</f>
        <v>0</v>
      </c>
      <c r="C4007" s="9">
        <f>'Dash Board'!$C$12+COUNT('Daily reducing balance'!$F$4:F4006)</f>
        <v>45733</v>
      </c>
      <c r="D4007">
        <f t="shared" si="434"/>
        <v>2025</v>
      </c>
      <c r="E4007">
        <f t="shared" si="435"/>
        <v>3</v>
      </c>
      <c r="F4007">
        <f>DAY('Dash Board'!$C$12+COUNT('Daily reducing balance'!$F$4:F4006))</f>
        <v>17</v>
      </c>
      <c r="G4007" s="8">
        <f t="shared" si="436"/>
        <v>130838.7462745025</v>
      </c>
      <c r="H4007" s="6">
        <f>G4007*'Dash Board'!$C$11/365</f>
        <v>37.638543448829488</v>
      </c>
      <c r="I4007" s="6">
        <f>H4007*'Dash Board'!$C$18/'Dash Board'!$C$11</f>
        <v>17.923115928014045</v>
      </c>
      <c r="J4007" s="6">
        <f>(G4007&gt;1)*PMT('Dash Board'!$C$11/365,$U$4,-'Dash Board'!$C$19)</f>
        <v>108.80376961660664</v>
      </c>
      <c r="K4007" s="6">
        <f t="shared" si="438"/>
        <v>0</v>
      </c>
      <c r="L4007" s="8">
        <f t="shared" si="439"/>
        <v>130767.58104833472</v>
      </c>
      <c r="N4007" s="8">
        <f t="shared" si="437"/>
        <v>90.880653688592602</v>
      </c>
      <c r="O4007" s="8">
        <f>IF(E4006&lt;&gt;E4007,SUM($N$4:N4007)-SUM($O$3:O4006),0)</f>
        <v>0</v>
      </c>
      <c r="P4007" s="6">
        <f>IF(B4007&gt;0,SUM($O$4:O4007)-SUM($P$3:P4006),0)</f>
        <v>0</v>
      </c>
      <c r="Q4007" s="6">
        <f t="shared" si="440"/>
        <v>17.923115928014045</v>
      </c>
      <c r="R4007" s="8">
        <f>IF(E4006&lt;&gt;E4007,SUM($Q$4:Q4007)-SUM($R$3:R4006),0)</f>
        <v>0</v>
      </c>
      <c r="S4007" s="6">
        <f>IF(B4007&gt;0,SUM($R$4:R4007)-SUM($S$3:S4006),0)</f>
        <v>0</v>
      </c>
    </row>
    <row r="4008" spans="1:19">
      <c r="A4008">
        <f>IF(E4007&lt;&gt;E4008,COUNTIF($A$4:A4007,"&lt;&gt;0")+1,0)</f>
        <v>0</v>
      </c>
      <c r="B4008">
        <f>IF(A4008&lt;&gt;0,IF(MOD(A4008,3)=0,COUNTIF($B$4:B4007,"&lt;&gt;0")+1,0),0)</f>
        <v>0</v>
      </c>
      <c r="C4008" s="9">
        <f>'Dash Board'!$C$12+COUNT('Daily reducing balance'!$F$4:F4007)</f>
        <v>45734</v>
      </c>
      <c r="D4008">
        <f t="shared" si="434"/>
        <v>2025</v>
      </c>
      <c r="E4008">
        <f t="shared" si="435"/>
        <v>3</v>
      </c>
      <c r="F4008">
        <f>DAY('Dash Board'!$C$12+COUNT('Daily reducing balance'!$F$4:F4007))</f>
        <v>18</v>
      </c>
      <c r="G4008" s="8">
        <f t="shared" si="436"/>
        <v>130767.58104833472</v>
      </c>
      <c r="H4008" s="6">
        <f>G4008*'Dash Board'!$C$11/365</f>
        <v>37.618071260479852</v>
      </c>
      <c r="I4008" s="6">
        <f>H4008*'Dash Board'!$C$18/'Dash Board'!$C$11</f>
        <v>17.913367266895168</v>
      </c>
      <c r="J4008" s="6">
        <f>(G4008&gt;1)*PMT('Dash Board'!$C$11/365,$U$4,-'Dash Board'!$C$19)</f>
        <v>108.80376961660664</v>
      </c>
      <c r="K4008" s="6">
        <f t="shared" si="438"/>
        <v>0</v>
      </c>
      <c r="L4008" s="8">
        <f t="shared" si="439"/>
        <v>130696.39534997859</v>
      </c>
      <c r="N4008" s="8">
        <f t="shared" si="437"/>
        <v>90.890402349711479</v>
      </c>
      <c r="O4008" s="8">
        <f>IF(E4007&lt;&gt;E4008,SUM($N$4:N4008)-SUM($O$3:O4007),0)</f>
        <v>0</v>
      </c>
      <c r="P4008" s="6">
        <f>IF(B4008&gt;0,SUM($O$4:O4008)-SUM($P$3:P4007),0)</f>
        <v>0</v>
      </c>
      <c r="Q4008" s="6">
        <f t="shared" si="440"/>
        <v>17.913367266895168</v>
      </c>
      <c r="R4008" s="8">
        <f>IF(E4007&lt;&gt;E4008,SUM($Q$4:Q4008)-SUM($R$3:R4007),0)</f>
        <v>0</v>
      </c>
      <c r="S4008" s="6">
        <f>IF(B4008&gt;0,SUM($R$4:R4008)-SUM($S$3:S4007),0)</f>
        <v>0</v>
      </c>
    </row>
    <row r="4009" spans="1:19">
      <c r="A4009">
        <f>IF(E4008&lt;&gt;E4009,COUNTIF($A$4:A4008,"&lt;&gt;0")+1,0)</f>
        <v>0</v>
      </c>
      <c r="B4009">
        <f>IF(A4009&lt;&gt;0,IF(MOD(A4009,3)=0,COUNTIF($B$4:B4008,"&lt;&gt;0")+1,0),0)</f>
        <v>0</v>
      </c>
      <c r="C4009" s="9">
        <f>'Dash Board'!$C$12+COUNT('Daily reducing balance'!$F$4:F4008)</f>
        <v>45735</v>
      </c>
      <c r="D4009">
        <f t="shared" si="434"/>
        <v>2025</v>
      </c>
      <c r="E4009">
        <f t="shared" si="435"/>
        <v>3</v>
      </c>
      <c r="F4009">
        <f>DAY('Dash Board'!$C$12+COUNT('Daily reducing balance'!$F$4:F4008))</f>
        <v>19</v>
      </c>
      <c r="G4009" s="8">
        <f t="shared" si="436"/>
        <v>130696.39534997859</v>
      </c>
      <c r="H4009" s="6">
        <f>G4009*'Dash Board'!$C$11/365</f>
        <v>37.597593182870554</v>
      </c>
      <c r="I4009" s="6">
        <f>H4009*'Dash Board'!$C$18/'Dash Board'!$C$11</f>
        <v>17.903615801366932</v>
      </c>
      <c r="J4009" s="6">
        <f>(G4009&gt;1)*PMT('Dash Board'!$C$11/365,$U$4,-'Dash Board'!$C$19)</f>
        <v>108.80376961660664</v>
      </c>
      <c r="K4009" s="6">
        <f t="shared" si="438"/>
        <v>0</v>
      </c>
      <c r="L4009" s="8">
        <f t="shared" si="439"/>
        <v>130625.18917354484</v>
      </c>
      <c r="N4009" s="8">
        <f t="shared" si="437"/>
        <v>90.900153815239719</v>
      </c>
      <c r="O4009" s="8">
        <f>IF(E4008&lt;&gt;E4009,SUM($N$4:N4009)-SUM($O$3:O4008),0)</f>
        <v>0</v>
      </c>
      <c r="P4009" s="6">
        <f>IF(B4009&gt;0,SUM($O$4:O4009)-SUM($P$3:P4008),0)</f>
        <v>0</v>
      </c>
      <c r="Q4009" s="6">
        <f t="shared" si="440"/>
        <v>17.903615801366932</v>
      </c>
      <c r="R4009" s="8">
        <f>IF(E4008&lt;&gt;E4009,SUM($Q$4:Q4009)-SUM($R$3:R4008),0)</f>
        <v>0</v>
      </c>
      <c r="S4009" s="6">
        <f>IF(B4009&gt;0,SUM($R$4:R4009)-SUM($S$3:S4008),0)</f>
        <v>0</v>
      </c>
    </row>
    <row r="4010" spans="1:19">
      <c r="A4010">
        <f>IF(E4009&lt;&gt;E4010,COUNTIF($A$4:A4009,"&lt;&gt;0")+1,0)</f>
        <v>0</v>
      </c>
      <c r="B4010">
        <f>IF(A4010&lt;&gt;0,IF(MOD(A4010,3)=0,COUNTIF($B$4:B4009,"&lt;&gt;0")+1,0),0)</f>
        <v>0</v>
      </c>
      <c r="C4010" s="9">
        <f>'Dash Board'!$C$12+COUNT('Daily reducing balance'!$F$4:F4009)</f>
        <v>45736</v>
      </c>
      <c r="D4010">
        <f t="shared" si="434"/>
        <v>2025</v>
      </c>
      <c r="E4010">
        <f t="shared" si="435"/>
        <v>3</v>
      </c>
      <c r="F4010">
        <f>DAY('Dash Board'!$C$12+COUNT('Daily reducing balance'!$F$4:F4009))</f>
        <v>20</v>
      </c>
      <c r="G4010" s="8">
        <f t="shared" si="436"/>
        <v>130625.18917354484</v>
      </c>
      <c r="H4010" s="6">
        <f>G4010*'Dash Board'!$C$11/365</f>
        <v>37.57710921430742</v>
      </c>
      <c r="I4010" s="6">
        <f>H4010*'Dash Board'!$C$18/'Dash Board'!$C$11</f>
        <v>17.893861530622583</v>
      </c>
      <c r="J4010" s="6">
        <f>(G4010&gt;1)*PMT('Dash Board'!$C$11/365,$U$4,-'Dash Board'!$C$19)</f>
        <v>108.80376961660664</v>
      </c>
      <c r="K4010" s="6">
        <f t="shared" si="438"/>
        <v>0</v>
      </c>
      <c r="L4010" s="8">
        <f t="shared" si="439"/>
        <v>130553.96251314254</v>
      </c>
      <c r="N4010" s="8">
        <f t="shared" si="437"/>
        <v>90.909908085984057</v>
      </c>
      <c r="O4010" s="8">
        <f>IF(E4009&lt;&gt;E4010,SUM($N$4:N4010)-SUM($O$3:O4009),0)</f>
        <v>0</v>
      </c>
      <c r="P4010" s="6">
        <f>IF(B4010&gt;0,SUM($O$4:O4010)-SUM($P$3:P4009),0)</f>
        <v>0</v>
      </c>
      <c r="Q4010" s="6">
        <f t="shared" si="440"/>
        <v>17.893861530622583</v>
      </c>
      <c r="R4010" s="8">
        <f>IF(E4009&lt;&gt;E4010,SUM($Q$4:Q4010)-SUM($R$3:R4009),0)</f>
        <v>0</v>
      </c>
      <c r="S4010" s="6">
        <f>IF(B4010&gt;0,SUM($R$4:R4010)-SUM($S$3:S4009),0)</f>
        <v>0</v>
      </c>
    </row>
    <row r="4011" spans="1:19">
      <c r="A4011">
        <f>IF(E4010&lt;&gt;E4011,COUNTIF($A$4:A4010,"&lt;&gt;0")+1,0)</f>
        <v>0</v>
      </c>
      <c r="B4011">
        <f>IF(A4011&lt;&gt;0,IF(MOD(A4011,3)=0,COUNTIF($B$4:B4010,"&lt;&gt;0")+1,0),0)</f>
        <v>0</v>
      </c>
      <c r="C4011" s="9">
        <f>'Dash Board'!$C$12+COUNT('Daily reducing balance'!$F$4:F4010)</f>
        <v>45737</v>
      </c>
      <c r="D4011">
        <f t="shared" si="434"/>
        <v>2025</v>
      </c>
      <c r="E4011">
        <f t="shared" si="435"/>
        <v>3</v>
      </c>
      <c r="F4011">
        <f>DAY('Dash Board'!$C$12+COUNT('Daily reducing balance'!$F$4:F4010))</f>
        <v>21</v>
      </c>
      <c r="G4011" s="8">
        <f t="shared" si="436"/>
        <v>130553.96251314254</v>
      </c>
      <c r="H4011" s="6">
        <f>G4011*'Dash Board'!$C$11/365</f>
        <v>37.556619353095797</v>
      </c>
      <c r="I4011" s="6">
        <f>H4011*'Dash Board'!$C$18/'Dash Board'!$C$11</f>
        <v>17.884104453855144</v>
      </c>
      <c r="J4011" s="6">
        <f>(G4011&gt;1)*PMT('Dash Board'!$C$11/365,$U$4,-'Dash Board'!$C$19)</f>
        <v>108.80376961660664</v>
      </c>
      <c r="K4011" s="6">
        <f t="shared" si="438"/>
        <v>0</v>
      </c>
      <c r="L4011" s="8">
        <f t="shared" si="439"/>
        <v>130482.71536287903</v>
      </c>
      <c r="N4011" s="8">
        <f t="shared" si="437"/>
        <v>90.9196651627515</v>
      </c>
      <c r="O4011" s="8">
        <f>IF(E4010&lt;&gt;E4011,SUM($N$4:N4011)-SUM($O$3:O4010),0)</f>
        <v>0</v>
      </c>
      <c r="P4011" s="6">
        <f>IF(B4011&gt;0,SUM($O$4:O4011)-SUM($P$3:P4010),0)</f>
        <v>0</v>
      </c>
      <c r="Q4011" s="6">
        <f t="shared" si="440"/>
        <v>17.884104453855144</v>
      </c>
      <c r="R4011" s="8">
        <f>IF(E4010&lt;&gt;E4011,SUM($Q$4:Q4011)-SUM($R$3:R4010),0)</f>
        <v>0</v>
      </c>
      <c r="S4011" s="6">
        <f>IF(B4011&gt;0,SUM($R$4:R4011)-SUM($S$3:S4010),0)</f>
        <v>0</v>
      </c>
    </row>
    <row r="4012" spans="1:19">
      <c r="A4012">
        <f>IF(E4011&lt;&gt;E4012,COUNTIF($A$4:A4011,"&lt;&gt;0")+1,0)</f>
        <v>0</v>
      </c>
      <c r="B4012">
        <f>IF(A4012&lt;&gt;0,IF(MOD(A4012,3)=0,COUNTIF($B$4:B4011,"&lt;&gt;0")+1,0),0)</f>
        <v>0</v>
      </c>
      <c r="C4012" s="9">
        <f>'Dash Board'!$C$12+COUNT('Daily reducing balance'!$F$4:F4011)</f>
        <v>45738</v>
      </c>
      <c r="D4012">
        <f t="shared" si="434"/>
        <v>2025</v>
      </c>
      <c r="E4012">
        <f t="shared" si="435"/>
        <v>3</v>
      </c>
      <c r="F4012">
        <f>DAY('Dash Board'!$C$12+COUNT('Daily reducing balance'!$F$4:F4011))</f>
        <v>22</v>
      </c>
      <c r="G4012" s="8">
        <f t="shared" si="436"/>
        <v>130482.71536287903</v>
      </c>
      <c r="H4012" s="6">
        <f>G4012*'Dash Board'!$C$11/365</f>
        <v>37.536123597540545</v>
      </c>
      <c r="I4012" s="6">
        <f>H4012*'Dash Board'!$C$18/'Dash Board'!$C$11</f>
        <v>17.874344570257403</v>
      </c>
      <c r="J4012" s="6">
        <f>(G4012&gt;1)*PMT('Dash Board'!$C$11/365,$U$4,-'Dash Board'!$C$19)</f>
        <v>108.80376961660664</v>
      </c>
      <c r="K4012" s="6">
        <f t="shared" si="438"/>
        <v>0</v>
      </c>
      <c r="L4012" s="8">
        <f t="shared" si="439"/>
        <v>130411.44771685996</v>
      </c>
      <c r="N4012" s="8">
        <f t="shared" si="437"/>
        <v>90.929425046349238</v>
      </c>
      <c r="O4012" s="8">
        <f>IF(E4011&lt;&gt;E4012,SUM($N$4:N4012)-SUM($O$3:O4011),0)</f>
        <v>0</v>
      </c>
      <c r="P4012" s="6">
        <f>IF(B4012&gt;0,SUM($O$4:O4012)-SUM($P$3:P4011),0)</f>
        <v>0</v>
      </c>
      <c r="Q4012" s="6">
        <f t="shared" si="440"/>
        <v>17.874344570257403</v>
      </c>
      <c r="R4012" s="8">
        <f>IF(E4011&lt;&gt;E4012,SUM($Q$4:Q4012)-SUM($R$3:R4011),0)</f>
        <v>0</v>
      </c>
      <c r="S4012" s="6">
        <f>IF(B4012&gt;0,SUM($R$4:R4012)-SUM($S$3:S4011),0)</f>
        <v>0</v>
      </c>
    </row>
    <row r="4013" spans="1:19">
      <c r="A4013">
        <f>IF(E4012&lt;&gt;E4013,COUNTIF($A$4:A4012,"&lt;&gt;0")+1,0)</f>
        <v>0</v>
      </c>
      <c r="B4013">
        <f>IF(A4013&lt;&gt;0,IF(MOD(A4013,3)=0,COUNTIF($B$4:B4012,"&lt;&gt;0")+1,0),0)</f>
        <v>0</v>
      </c>
      <c r="C4013" s="9">
        <f>'Dash Board'!$C$12+COUNT('Daily reducing balance'!$F$4:F4012)</f>
        <v>45739</v>
      </c>
      <c r="D4013">
        <f t="shared" si="434"/>
        <v>2025</v>
      </c>
      <c r="E4013">
        <f t="shared" si="435"/>
        <v>3</v>
      </c>
      <c r="F4013">
        <f>DAY('Dash Board'!$C$12+COUNT('Daily reducing balance'!$F$4:F4012))</f>
        <v>23</v>
      </c>
      <c r="G4013" s="8">
        <f t="shared" si="436"/>
        <v>130411.44771685996</v>
      </c>
      <c r="H4013" s="6">
        <f>G4013*'Dash Board'!$C$11/365</f>
        <v>37.515621945946016</v>
      </c>
      <c r="I4013" s="6">
        <f>H4013*'Dash Board'!$C$18/'Dash Board'!$C$11</f>
        <v>17.864581879021912</v>
      </c>
      <c r="J4013" s="6">
        <f>(G4013&gt;1)*PMT('Dash Board'!$C$11/365,$U$4,-'Dash Board'!$C$19)</f>
        <v>108.80376961660664</v>
      </c>
      <c r="K4013" s="6">
        <f t="shared" si="438"/>
        <v>0</v>
      </c>
      <c r="L4013" s="8">
        <f t="shared" si="439"/>
        <v>130340.15956918929</v>
      </c>
      <c r="N4013" s="8">
        <f t="shared" si="437"/>
        <v>90.939187737584732</v>
      </c>
      <c r="O4013" s="8">
        <f>IF(E4012&lt;&gt;E4013,SUM($N$4:N4013)-SUM($O$3:O4012),0)</f>
        <v>0</v>
      </c>
      <c r="P4013" s="6">
        <f>IF(B4013&gt;0,SUM($O$4:O4013)-SUM($P$3:P4012),0)</f>
        <v>0</v>
      </c>
      <c r="Q4013" s="6">
        <f t="shared" si="440"/>
        <v>17.864581879021912</v>
      </c>
      <c r="R4013" s="8">
        <f>IF(E4012&lt;&gt;E4013,SUM($Q$4:Q4013)-SUM($R$3:R4012),0)</f>
        <v>0</v>
      </c>
      <c r="S4013" s="6">
        <f>IF(B4013&gt;0,SUM($R$4:R4013)-SUM($S$3:S4012),0)</f>
        <v>0</v>
      </c>
    </row>
    <row r="4014" spans="1:19">
      <c r="A4014">
        <f>IF(E4013&lt;&gt;E4014,COUNTIF($A$4:A4013,"&lt;&gt;0")+1,0)</f>
        <v>0</v>
      </c>
      <c r="B4014">
        <f>IF(A4014&lt;&gt;0,IF(MOD(A4014,3)=0,COUNTIF($B$4:B4013,"&lt;&gt;0")+1,0),0)</f>
        <v>0</v>
      </c>
      <c r="C4014" s="9">
        <f>'Dash Board'!$C$12+COUNT('Daily reducing balance'!$F$4:F4013)</f>
        <v>45740</v>
      </c>
      <c r="D4014">
        <f t="shared" si="434"/>
        <v>2025</v>
      </c>
      <c r="E4014">
        <f t="shared" si="435"/>
        <v>3</v>
      </c>
      <c r="F4014">
        <f>DAY('Dash Board'!$C$12+COUNT('Daily reducing balance'!$F$4:F4013))</f>
        <v>24</v>
      </c>
      <c r="G4014" s="8">
        <f t="shared" si="436"/>
        <v>130340.15956918929</v>
      </c>
      <c r="H4014" s="6">
        <f>G4014*'Dash Board'!$C$11/365</f>
        <v>37.495114396616096</v>
      </c>
      <c r="I4014" s="6">
        <f>H4014*'Dash Board'!$C$18/'Dash Board'!$C$11</f>
        <v>17.854816379340999</v>
      </c>
      <c r="J4014" s="6">
        <f>(G4014&gt;1)*PMT('Dash Board'!$C$11/365,$U$4,-'Dash Board'!$C$19)</f>
        <v>108.80376961660664</v>
      </c>
      <c r="K4014" s="6">
        <f t="shared" si="438"/>
        <v>0</v>
      </c>
      <c r="L4014" s="8">
        <f t="shared" si="439"/>
        <v>130268.85091396929</v>
      </c>
      <c r="N4014" s="8">
        <f t="shared" si="437"/>
        <v>90.948953237265641</v>
      </c>
      <c r="O4014" s="8">
        <f>IF(E4013&lt;&gt;E4014,SUM($N$4:N4014)-SUM($O$3:O4013),0)</f>
        <v>0</v>
      </c>
      <c r="P4014" s="6">
        <f>IF(B4014&gt;0,SUM($O$4:O4014)-SUM($P$3:P4013),0)</f>
        <v>0</v>
      </c>
      <c r="Q4014" s="6">
        <f t="shared" si="440"/>
        <v>17.854816379340999</v>
      </c>
      <c r="R4014" s="8">
        <f>IF(E4013&lt;&gt;E4014,SUM($Q$4:Q4014)-SUM($R$3:R4013),0)</f>
        <v>0</v>
      </c>
      <c r="S4014" s="6">
        <f>IF(B4014&gt;0,SUM($R$4:R4014)-SUM($S$3:S4013),0)</f>
        <v>0</v>
      </c>
    </row>
    <row r="4015" spans="1:19">
      <c r="A4015">
        <f>IF(E4014&lt;&gt;E4015,COUNTIF($A$4:A4014,"&lt;&gt;0")+1,0)</f>
        <v>0</v>
      </c>
      <c r="B4015">
        <f>IF(A4015&lt;&gt;0,IF(MOD(A4015,3)=0,COUNTIF($B$4:B4014,"&lt;&gt;0")+1,0),0)</f>
        <v>0</v>
      </c>
      <c r="C4015" s="9">
        <f>'Dash Board'!$C$12+COUNT('Daily reducing balance'!$F$4:F4014)</f>
        <v>45741</v>
      </c>
      <c r="D4015">
        <f t="shared" si="434"/>
        <v>2025</v>
      </c>
      <c r="E4015">
        <f t="shared" si="435"/>
        <v>3</v>
      </c>
      <c r="F4015">
        <f>DAY('Dash Board'!$C$12+COUNT('Daily reducing balance'!$F$4:F4014))</f>
        <v>25</v>
      </c>
      <c r="G4015" s="8">
        <f t="shared" si="436"/>
        <v>130268.85091396929</v>
      </c>
      <c r="H4015" s="6">
        <f>G4015*'Dash Board'!$C$11/365</f>
        <v>37.474600947854178</v>
      </c>
      <c r="I4015" s="6">
        <f>H4015*'Dash Board'!$C$18/'Dash Board'!$C$11</f>
        <v>17.845048070406754</v>
      </c>
      <c r="J4015" s="6">
        <f>(G4015&gt;1)*PMT('Dash Board'!$C$11/365,$U$4,-'Dash Board'!$C$19)</f>
        <v>108.80376961660664</v>
      </c>
      <c r="K4015" s="6">
        <f t="shared" si="438"/>
        <v>0</v>
      </c>
      <c r="L4015" s="8">
        <f t="shared" si="439"/>
        <v>130197.52174530053</v>
      </c>
      <c r="N4015" s="8">
        <f t="shared" si="437"/>
        <v>90.958721546199882</v>
      </c>
      <c r="O4015" s="8">
        <f>IF(E4014&lt;&gt;E4015,SUM($N$4:N4015)-SUM($O$3:O4014),0)</f>
        <v>0</v>
      </c>
      <c r="P4015" s="6">
        <f>IF(B4015&gt;0,SUM($O$4:O4015)-SUM($P$3:P4014),0)</f>
        <v>0</v>
      </c>
      <c r="Q4015" s="6">
        <f t="shared" si="440"/>
        <v>17.845048070406754</v>
      </c>
      <c r="R4015" s="8">
        <f>IF(E4014&lt;&gt;E4015,SUM($Q$4:Q4015)-SUM($R$3:R4014),0)</f>
        <v>0</v>
      </c>
      <c r="S4015" s="6">
        <f>IF(B4015&gt;0,SUM($R$4:R4015)-SUM($S$3:S4014),0)</f>
        <v>0</v>
      </c>
    </row>
    <row r="4016" spans="1:19">
      <c r="A4016">
        <f>IF(E4015&lt;&gt;E4016,COUNTIF($A$4:A4015,"&lt;&gt;0")+1,0)</f>
        <v>0</v>
      </c>
      <c r="B4016">
        <f>IF(A4016&lt;&gt;0,IF(MOD(A4016,3)=0,COUNTIF($B$4:B4015,"&lt;&gt;0")+1,0),0)</f>
        <v>0</v>
      </c>
      <c r="C4016" s="9">
        <f>'Dash Board'!$C$12+COUNT('Daily reducing balance'!$F$4:F4015)</f>
        <v>45742</v>
      </c>
      <c r="D4016">
        <f t="shared" si="434"/>
        <v>2025</v>
      </c>
      <c r="E4016">
        <f t="shared" si="435"/>
        <v>3</v>
      </c>
      <c r="F4016">
        <f>DAY('Dash Board'!$C$12+COUNT('Daily reducing balance'!$F$4:F4015))</f>
        <v>26</v>
      </c>
      <c r="G4016" s="8">
        <f t="shared" si="436"/>
        <v>130197.52174530053</v>
      </c>
      <c r="H4016" s="6">
        <f>G4016*'Dash Board'!$C$11/365</f>
        <v>37.454081597963167</v>
      </c>
      <c r="I4016" s="6">
        <f>H4016*'Dash Board'!$C$18/'Dash Board'!$C$11</f>
        <v>17.835276951411032</v>
      </c>
      <c r="J4016" s="6">
        <f>(G4016&gt;1)*PMT('Dash Board'!$C$11/365,$U$4,-'Dash Board'!$C$19)</f>
        <v>108.80376961660664</v>
      </c>
      <c r="K4016" s="6">
        <f t="shared" si="438"/>
        <v>0</v>
      </c>
      <c r="L4016" s="8">
        <f t="shared" si="439"/>
        <v>130126.17205728187</v>
      </c>
      <c r="N4016" s="8">
        <f t="shared" si="437"/>
        <v>90.968492665195612</v>
      </c>
      <c r="O4016" s="8">
        <f>IF(E4015&lt;&gt;E4016,SUM($N$4:N4016)-SUM($O$3:O4015),0)</f>
        <v>0</v>
      </c>
      <c r="P4016" s="6">
        <f>IF(B4016&gt;0,SUM($O$4:O4016)-SUM($P$3:P4015),0)</f>
        <v>0</v>
      </c>
      <c r="Q4016" s="6">
        <f t="shared" si="440"/>
        <v>17.835276951411032</v>
      </c>
      <c r="R4016" s="8">
        <f>IF(E4015&lt;&gt;E4016,SUM($Q$4:Q4016)-SUM($R$3:R4015),0)</f>
        <v>0</v>
      </c>
      <c r="S4016" s="6">
        <f>IF(B4016&gt;0,SUM($R$4:R4016)-SUM($S$3:S4015),0)</f>
        <v>0</v>
      </c>
    </row>
    <row r="4017" spans="1:19">
      <c r="A4017">
        <f>IF(E4016&lt;&gt;E4017,COUNTIF($A$4:A4016,"&lt;&gt;0")+1,0)</f>
        <v>0</v>
      </c>
      <c r="B4017">
        <f>IF(A4017&lt;&gt;0,IF(MOD(A4017,3)=0,COUNTIF($B$4:B4016,"&lt;&gt;0")+1,0),0)</f>
        <v>0</v>
      </c>
      <c r="C4017" s="9">
        <f>'Dash Board'!$C$12+COUNT('Daily reducing balance'!$F$4:F4016)</f>
        <v>45743</v>
      </c>
      <c r="D4017">
        <f t="shared" si="434"/>
        <v>2025</v>
      </c>
      <c r="E4017">
        <f t="shared" si="435"/>
        <v>3</v>
      </c>
      <c r="F4017">
        <f>DAY('Dash Board'!$C$12+COUNT('Daily reducing balance'!$F$4:F4016))</f>
        <v>27</v>
      </c>
      <c r="G4017" s="8">
        <f t="shared" si="436"/>
        <v>130126.17205728187</v>
      </c>
      <c r="H4017" s="6">
        <f>G4017*'Dash Board'!$C$11/365</f>
        <v>37.433556345245471</v>
      </c>
      <c r="I4017" s="6">
        <f>H4017*'Dash Board'!$C$18/'Dash Board'!$C$11</f>
        <v>17.825503021545465</v>
      </c>
      <c r="J4017" s="6">
        <f>(G4017&gt;1)*PMT('Dash Board'!$C$11/365,$U$4,-'Dash Board'!$C$19)</f>
        <v>108.80376961660664</v>
      </c>
      <c r="K4017" s="6">
        <f t="shared" si="438"/>
        <v>0</v>
      </c>
      <c r="L4017" s="8">
        <f t="shared" si="439"/>
        <v>130054.80184401051</v>
      </c>
      <c r="N4017" s="8">
        <f t="shared" si="437"/>
        <v>90.978266595061172</v>
      </c>
      <c r="O4017" s="8">
        <f>IF(E4016&lt;&gt;E4017,SUM($N$4:N4017)-SUM($O$3:O4016),0)</f>
        <v>0</v>
      </c>
      <c r="P4017" s="6">
        <f>IF(B4017&gt;0,SUM($O$4:O4017)-SUM($P$3:P4016),0)</f>
        <v>0</v>
      </c>
      <c r="Q4017" s="6">
        <f t="shared" si="440"/>
        <v>17.825503021545465</v>
      </c>
      <c r="R4017" s="8">
        <f>IF(E4016&lt;&gt;E4017,SUM($Q$4:Q4017)-SUM($R$3:R4016),0)</f>
        <v>0</v>
      </c>
      <c r="S4017" s="6">
        <f>IF(B4017&gt;0,SUM($R$4:R4017)-SUM($S$3:S4016),0)</f>
        <v>0</v>
      </c>
    </row>
    <row r="4018" spans="1:19">
      <c r="A4018">
        <f>IF(E4017&lt;&gt;E4018,COUNTIF($A$4:A4017,"&lt;&gt;0")+1,0)</f>
        <v>0</v>
      </c>
      <c r="B4018">
        <f>IF(A4018&lt;&gt;0,IF(MOD(A4018,3)=0,COUNTIF($B$4:B4017,"&lt;&gt;0")+1,0),0)</f>
        <v>0</v>
      </c>
      <c r="C4018" s="9">
        <f>'Dash Board'!$C$12+COUNT('Daily reducing balance'!$F$4:F4017)</f>
        <v>45744</v>
      </c>
      <c r="D4018">
        <f t="shared" si="434"/>
        <v>2025</v>
      </c>
      <c r="E4018">
        <f t="shared" si="435"/>
        <v>3</v>
      </c>
      <c r="F4018">
        <f>DAY('Dash Board'!$C$12+COUNT('Daily reducing balance'!$F$4:F4017))</f>
        <v>28</v>
      </c>
      <c r="G4018" s="8">
        <f t="shared" si="436"/>
        <v>130054.80184401051</v>
      </c>
      <c r="H4018" s="6">
        <f>G4018*'Dash Board'!$C$11/365</f>
        <v>37.413025188003026</v>
      </c>
      <c r="I4018" s="6">
        <f>H4018*'Dash Board'!$C$18/'Dash Board'!$C$11</f>
        <v>17.815726280001442</v>
      </c>
      <c r="J4018" s="6">
        <f>(G4018&gt;1)*PMT('Dash Board'!$C$11/365,$U$4,-'Dash Board'!$C$19)</f>
        <v>108.80376961660664</v>
      </c>
      <c r="K4018" s="6">
        <f t="shared" si="438"/>
        <v>0</v>
      </c>
      <c r="L4018" s="8">
        <f t="shared" si="439"/>
        <v>129983.41109958189</v>
      </c>
      <c r="N4018" s="8">
        <f t="shared" si="437"/>
        <v>90.988043336605202</v>
      </c>
      <c r="O4018" s="8">
        <f>IF(E4017&lt;&gt;E4018,SUM($N$4:N4018)-SUM($O$3:O4017),0)</f>
        <v>0</v>
      </c>
      <c r="P4018" s="6">
        <f>IF(B4018&gt;0,SUM($O$4:O4018)-SUM($P$3:P4017),0)</f>
        <v>0</v>
      </c>
      <c r="Q4018" s="6">
        <f t="shared" si="440"/>
        <v>17.815726280001442</v>
      </c>
      <c r="R4018" s="8">
        <f>IF(E4017&lt;&gt;E4018,SUM($Q$4:Q4018)-SUM($R$3:R4017),0)</f>
        <v>0</v>
      </c>
      <c r="S4018" s="6">
        <f>IF(B4018&gt;0,SUM($R$4:R4018)-SUM($S$3:S4017),0)</f>
        <v>0</v>
      </c>
    </row>
    <row r="4019" spans="1:19">
      <c r="A4019">
        <f>IF(E4018&lt;&gt;E4019,COUNTIF($A$4:A4018,"&lt;&gt;0")+1,0)</f>
        <v>0</v>
      </c>
      <c r="B4019">
        <f>IF(A4019&lt;&gt;0,IF(MOD(A4019,3)=0,COUNTIF($B$4:B4018,"&lt;&gt;0")+1,0),0)</f>
        <v>0</v>
      </c>
      <c r="C4019" s="9">
        <f>'Dash Board'!$C$12+COUNT('Daily reducing balance'!$F$4:F4018)</f>
        <v>45745</v>
      </c>
      <c r="D4019">
        <f t="shared" si="434"/>
        <v>2025</v>
      </c>
      <c r="E4019">
        <f t="shared" si="435"/>
        <v>3</v>
      </c>
      <c r="F4019">
        <f>DAY('Dash Board'!$C$12+COUNT('Daily reducing balance'!$F$4:F4018))</f>
        <v>29</v>
      </c>
      <c r="G4019" s="8">
        <f t="shared" si="436"/>
        <v>129983.41109958189</v>
      </c>
      <c r="H4019" s="6">
        <f>G4019*'Dash Board'!$C$11/365</f>
        <v>37.392488124537252</v>
      </c>
      <c r="I4019" s="6">
        <f>H4019*'Dash Board'!$C$18/'Dash Board'!$C$11</f>
        <v>17.805946725970124</v>
      </c>
      <c r="J4019" s="6">
        <f>(G4019&gt;1)*PMT('Dash Board'!$C$11/365,$U$4,-'Dash Board'!$C$19)</f>
        <v>108.80376961660664</v>
      </c>
      <c r="K4019" s="6">
        <f t="shared" si="438"/>
        <v>0</v>
      </c>
      <c r="L4019" s="8">
        <f t="shared" si="439"/>
        <v>129911.99981808981</v>
      </c>
      <c r="N4019" s="8">
        <f t="shared" si="437"/>
        <v>90.997822890636513</v>
      </c>
      <c r="O4019" s="8">
        <f>IF(E4018&lt;&gt;E4019,SUM($N$4:N4019)-SUM($O$3:O4018),0)</f>
        <v>0</v>
      </c>
      <c r="P4019" s="6">
        <f>IF(B4019&gt;0,SUM($O$4:O4019)-SUM($P$3:P4018),0)</f>
        <v>0</v>
      </c>
      <c r="Q4019" s="6">
        <f t="shared" si="440"/>
        <v>17.805946725970124</v>
      </c>
      <c r="R4019" s="8">
        <f>IF(E4018&lt;&gt;E4019,SUM($Q$4:Q4019)-SUM($R$3:R4018),0)</f>
        <v>0</v>
      </c>
      <c r="S4019" s="6">
        <f>IF(B4019&gt;0,SUM($R$4:R4019)-SUM($S$3:S4018),0)</f>
        <v>0</v>
      </c>
    </row>
    <row r="4020" spans="1:19">
      <c r="A4020">
        <f>IF(E4019&lt;&gt;E4020,COUNTIF($A$4:A4019,"&lt;&gt;0")+1,0)</f>
        <v>0</v>
      </c>
      <c r="B4020">
        <f>IF(A4020&lt;&gt;0,IF(MOD(A4020,3)=0,COUNTIF($B$4:B4019,"&lt;&gt;0")+1,0),0)</f>
        <v>0</v>
      </c>
      <c r="C4020" s="9">
        <f>'Dash Board'!$C$12+COUNT('Daily reducing balance'!$F$4:F4019)</f>
        <v>45746</v>
      </c>
      <c r="D4020">
        <f t="shared" ref="D4020:D4083" si="441">IF(AND(E4020=1,F4020=1),D4019+1,D4019)</f>
        <v>2025</v>
      </c>
      <c r="E4020">
        <f t="shared" ref="E4020:E4083" si="442">IF(F4020=1,IF(E4019+1&gt;12,1,E4019+1),E4019)</f>
        <v>3</v>
      </c>
      <c r="F4020">
        <f>DAY('Dash Board'!$C$12+COUNT('Daily reducing balance'!$F$4:F4019))</f>
        <v>30</v>
      </c>
      <c r="G4020" s="8">
        <f t="shared" ref="G4020:G4083" si="443">L4019</f>
        <v>129911.99981808981</v>
      </c>
      <c r="H4020" s="6">
        <f>G4020*'Dash Board'!$C$11/365</f>
        <v>37.37194515314912</v>
      </c>
      <c r="I4020" s="6">
        <f>H4020*'Dash Board'!$C$18/'Dash Board'!$C$11</f>
        <v>17.796164358642439</v>
      </c>
      <c r="J4020" s="6">
        <f>(G4020&gt;1)*PMT('Dash Board'!$C$11/365,$U$4,-'Dash Board'!$C$19)</f>
        <v>108.80376961660664</v>
      </c>
      <c r="K4020" s="6">
        <f t="shared" si="438"/>
        <v>0</v>
      </c>
      <c r="L4020" s="8">
        <f t="shared" si="439"/>
        <v>129840.56799362635</v>
      </c>
      <c r="N4020" s="8">
        <f t="shared" ref="N4020:N4083" si="444">J4020-I4020</f>
        <v>91.007605257964201</v>
      </c>
      <c r="O4020" s="8">
        <f>IF(E4019&lt;&gt;E4020,SUM($N$4:N4020)-SUM($O$3:O4019),0)</f>
        <v>0</v>
      </c>
      <c r="P4020" s="6">
        <f>IF(B4020&gt;0,SUM($O$4:O4020)-SUM($P$3:P4019),0)</f>
        <v>0</v>
      </c>
      <c r="Q4020" s="6">
        <f t="shared" si="440"/>
        <v>17.796164358642439</v>
      </c>
      <c r="R4020" s="8">
        <f>IF(E4019&lt;&gt;E4020,SUM($Q$4:Q4020)-SUM($R$3:R4019),0)</f>
        <v>0</v>
      </c>
      <c r="S4020" s="6">
        <f>IF(B4020&gt;0,SUM($R$4:R4020)-SUM($S$3:S4019),0)</f>
        <v>0</v>
      </c>
    </row>
    <row r="4021" spans="1:19">
      <c r="A4021">
        <f>IF(E4020&lt;&gt;E4021,COUNTIF($A$4:A4020,"&lt;&gt;0")+1,0)</f>
        <v>0</v>
      </c>
      <c r="B4021">
        <f>IF(A4021&lt;&gt;0,IF(MOD(A4021,3)=0,COUNTIF($B$4:B4020,"&lt;&gt;0")+1,0),0)</f>
        <v>0</v>
      </c>
      <c r="C4021" s="9">
        <f>'Dash Board'!$C$12+COUNT('Daily reducing balance'!$F$4:F4020)</f>
        <v>45747</v>
      </c>
      <c r="D4021">
        <f t="shared" si="441"/>
        <v>2025</v>
      </c>
      <c r="E4021">
        <f t="shared" si="442"/>
        <v>3</v>
      </c>
      <c r="F4021">
        <f>DAY('Dash Board'!$C$12+COUNT('Daily reducing balance'!$F$4:F4020))</f>
        <v>31</v>
      </c>
      <c r="G4021" s="8">
        <f t="shared" si="443"/>
        <v>129840.56799362635</v>
      </c>
      <c r="H4021" s="6">
        <f>G4021*'Dash Board'!$C$11/365</f>
        <v>37.351396272139084</v>
      </c>
      <c r="I4021" s="6">
        <f>H4021*'Dash Board'!$C$18/'Dash Board'!$C$11</f>
        <v>17.786379177209088</v>
      </c>
      <c r="J4021" s="6">
        <f>(G4021&gt;1)*PMT('Dash Board'!$C$11/365,$U$4,-'Dash Board'!$C$19)</f>
        <v>108.80376961660664</v>
      </c>
      <c r="K4021" s="6">
        <f t="shared" si="438"/>
        <v>0</v>
      </c>
      <c r="L4021" s="8">
        <f t="shared" si="439"/>
        <v>129769.11562028187</v>
      </c>
      <c r="N4021" s="8">
        <f t="shared" si="444"/>
        <v>91.017390439397559</v>
      </c>
      <c r="O4021" s="8">
        <f>IF(E4020&lt;&gt;E4021,SUM($N$4:N4021)-SUM($O$3:O4020),0)</f>
        <v>0</v>
      </c>
      <c r="P4021" s="6">
        <f>IF(B4021&gt;0,SUM($O$4:O4021)-SUM($P$3:P4020),0)</f>
        <v>0</v>
      </c>
      <c r="Q4021" s="6">
        <f t="shared" si="440"/>
        <v>17.786379177209088</v>
      </c>
      <c r="R4021" s="8">
        <f>IF(E4020&lt;&gt;E4021,SUM($Q$4:Q4021)-SUM($R$3:R4020),0)</f>
        <v>0</v>
      </c>
      <c r="S4021" s="6">
        <f>IF(B4021&gt;0,SUM($R$4:R4021)-SUM($S$3:S4020),0)</f>
        <v>0</v>
      </c>
    </row>
    <row r="4022" spans="1:19">
      <c r="A4022">
        <f>IF(E4021&lt;&gt;E4022,COUNTIF($A$4:A4021,"&lt;&gt;0")+1,0)</f>
        <v>132</v>
      </c>
      <c r="B4022">
        <f>IF(A4022&lt;&gt;0,IF(MOD(A4022,3)=0,COUNTIF($B$4:B4021,"&lt;&gt;0")+1,0),0)</f>
        <v>44</v>
      </c>
      <c r="C4022" s="9">
        <f>'Dash Board'!$C$12+COUNT('Daily reducing balance'!$F$4:F4021)</f>
        <v>45748</v>
      </c>
      <c r="D4022">
        <f t="shared" si="441"/>
        <v>2025</v>
      </c>
      <c r="E4022">
        <f t="shared" si="442"/>
        <v>4</v>
      </c>
      <c r="F4022">
        <f>DAY('Dash Board'!$C$12+COUNT('Daily reducing balance'!$F$4:F4021))</f>
        <v>1</v>
      </c>
      <c r="G4022" s="8">
        <f t="shared" si="443"/>
        <v>129769.11562028187</v>
      </c>
      <c r="H4022" s="6">
        <f>G4022*'Dash Board'!$C$11/365</f>
        <v>37.330841479807113</v>
      </c>
      <c r="I4022" s="6">
        <f>H4022*'Dash Board'!$C$18/'Dash Board'!$C$11</f>
        <v>17.776591180860532</v>
      </c>
      <c r="J4022" s="6">
        <f>(G4022&gt;1)*PMT('Dash Board'!$C$11/365,$U$4,-'Dash Board'!$C$19)</f>
        <v>108.80376961660664</v>
      </c>
      <c r="K4022" s="6">
        <f t="shared" si="438"/>
        <v>3264.1130884981981</v>
      </c>
      <c r="L4022" s="8">
        <f t="shared" si="439"/>
        <v>129697.64269214506</v>
      </c>
      <c r="N4022" s="8">
        <f t="shared" si="444"/>
        <v>91.027178435746109</v>
      </c>
      <c r="O4022" s="8">
        <f>IF(E4021&lt;&gt;E4022,SUM($N$4:N4022)-SUM($O$3:O4021),0)</f>
        <v>2817.3037408174132</v>
      </c>
      <c r="P4022" s="6">
        <f>IF(B4022&gt;0,SUM($O$4:O4022)-SUM($P$3:P4021),0)</f>
        <v>8153.5737717488664</v>
      </c>
      <c r="Q4022" s="6">
        <f t="shared" si="440"/>
        <v>17.776591180860532</v>
      </c>
      <c r="R4022" s="8">
        <f>IF(E4021&lt;&gt;E4022,SUM($Q$4:Q4022)-SUM($R$3:R4021),0)</f>
        <v>555.61311729754379</v>
      </c>
      <c r="S4022" s="6">
        <f>IF(B4022&gt;0,SUM($R$4:R4022)-SUM($S$3:S4021),0)</f>
        <v>1638.7654937459884</v>
      </c>
    </row>
    <row r="4023" spans="1:19">
      <c r="A4023">
        <f>IF(E4022&lt;&gt;E4023,COUNTIF($A$4:A4022,"&lt;&gt;0")+1,0)</f>
        <v>0</v>
      </c>
      <c r="B4023">
        <f>IF(A4023&lt;&gt;0,IF(MOD(A4023,3)=0,COUNTIF($B$4:B4022,"&lt;&gt;0")+1,0),0)</f>
        <v>0</v>
      </c>
      <c r="C4023" s="9">
        <f>'Dash Board'!$C$12+COUNT('Daily reducing balance'!$F$4:F4022)</f>
        <v>45749</v>
      </c>
      <c r="D4023">
        <f t="shared" si="441"/>
        <v>2025</v>
      </c>
      <c r="E4023">
        <f t="shared" si="442"/>
        <v>4</v>
      </c>
      <c r="F4023">
        <f>DAY('Dash Board'!$C$12+COUNT('Daily reducing balance'!$F$4:F4022))</f>
        <v>2</v>
      </c>
      <c r="G4023" s="8">
        <f t="shared" si="443"/>
        <v>129697.64269214506</v>
      </c>
      <c r="H4023" s="6">
        <f>G4023*'Dash Board'!$C$11/365</f>
        <v>37.310280774452686</v>
      </c>
      <c r="I4023" s="6">
        <f>H4023*'Dash Board'!$C$18/'Dash Board'!$C$11</f>
        <v>17.766800368786996</v>
      </c>
      <c r="J4023" s="6">
        <f>(G4023&gt;1)*PMT('Dash Board'!$C$11/365,$U$4,-'Dash Board'!$C$19)</f>
        <v>108.80376961660664</v>
      </c>
      <c r="K4023" s="6">
        <f t="shared" si="438"/>
        <v>0</v>
      </c>
      <c r="L4023" s="8">
        <f t="shared" si="439"/>
        <v>129626.14920330291</v>
      </c>
      <c r="N4023" s="8">
        <f t="shared" si="444"/>
        <v>91.036969247819655</v>
      </c>
      <c r="O4023" s="8">
        <f>IF(E4022&lt;&gt;E4023,SUM($N$4:N4023)-SUM($O$3:O4022),0)</f>
        <v>0</v>
      </c>
      <c r="P4023" s="6">
        <f>IF(B4023&gt;0,SUM($O$4:O4023)-SUM($P$3:P4022),0)</f>
        <v>0</v>
      </c>
      <c r="Q4023" s="6">
        <f t="shared" si="440"/>
        <v>17.766800368786996</v>
      </c>
      <c r="R4023" s="8">
        <f>IF(E4022&lt;&gt;E4023,SUM($Q$4:Q4023)-SUM($R$3:R4022),0)</f>
        <v>0</v>
      </c>
      <c r="S4023" s="6">
        <f>IF(B4023&gt;0,SUM($R$4:R4023)-SUM($S$3:S4022),0)</f>
        <v>0</v>
      </c>
    </row>
    <row r="4024" spans="1:19">
      <c r="A4024">
        <f>IF(E4023&lt;&gt;E4024,COUNTIF($A$4:A4023,"&lt;&gt;0")+1,0)</f>
        <v>0</v>
      </c>
      <c r="B4024">
        <f>IF(A4024&lt;&gt;0,IF(MOD(A4024,3)=0,COUNTIF($B$4:B4023,"&lt;&gt;0")+1,0),0)</f>
        <v>0</v>
      </c>
      <c r="C4024" s="9">
        <f>'Dash Board'!$C$12+COUNT('Daily reducing balance'!$F$4:F4023)</f>
        <v>45750</v>
      </c>
      <c r="D4024">
        <f t="shared" si="441"/>
        <v>2025</v>
      </c>
      <c r="E4024">
        <f t="shared" si="442"/>
        <v>4</v>
      </c>
      <c r="F4024">
        <f>DAY('Dash Board'!$C$12+COUNT('Daily reducing balance'!$F$4:F4023))</f>
        <v>3</v>
      </c>
      <c r="G4024" s="8">
        <f t="shared" si="443"/>
        <v>129626.14920330291</v>
      </c>
      <c r="H4024" s="6">
        <f>G4024*'Dash Board'!$C$11/365</f>
        <v>37.289714154374806</v>
      </c>
      <c r="I4024" s="6">
        <f>H4024*'Dash Board'!$C$18/'Dash Board'!$C$11</f>
        <v>17.757006740178483</v>
      </c>
      <c r="J4024" s="6">
        <f>(G4024&gt;1)*PMT('Dash Board'!$C$11/365,$U$4,-'Dash Board'!$C$19)</f>
        <v>108.80376961660664</v>
      </c>
      <c r="K4024" s="6">
        <f t="shared" si="438"/>
        <v>0</v>
      </c>
      <c r="L4024" s="8">
        <f t="shared" si="439"/>
        <v>129554.63514784067</v>
      </c>
      <c r="N4024" s="8">
        <f t="shared" si="444"/>
        <v>91.046762876428161</v>
      </c>
      <c r="O4024" s="8">
        <f>IF(E4023&lt;&gt;E4024,SUM($N$4:N4024)-SUM($O$3:O4023),0)</f>
        <v>0</v>
      </c>
      <c r="P4024" s="6">
        <f>IF(B4024&gt;0,SUM($O$4:O4024)-SUM($P$3:P4023),0)</f>
        <v>0</v>
      </c>
      <c r="Q4024" s="6">
        <f t="shared" si="440"/>
        <v>17.757006740178483</v>
      </c>
      <c r="R4024" s="8">
        <f>IF(E4023&lt;&gt;E4024,SUM($Q$4:Q4024)-SUM($R$3:R4023),0)</f>
        <v>0</v>
      </c>
      <c r="S4024" s="6">
        <f>IF(B4024&gt;0,SUM($R$4:R4024)-SUM($S$3:S4023),0)</f>
        <v>0</v>
      </c>
    </row>
    <row r="4025" spans="1:19">
      <c r="A4025">
        <f>IF(E4024&lt;&gt;E4025,COUNTIF($A$4:A4024,"&lt;&gt;0")+1,0)</f>
        <v>0</v>
      </c>
      <c r="B4025">
        <f>IF(A4025&lt;&gt;0,IF(MOD(A4025,3)=0,COUNTIF($B$4:B4024,"&lt;&gt;0")+1,0),0)</f>
        <v>0</v>
      </c>
      <c r="C4025" s="9">
        <f>'Dash Board'!$C$12+COUNT('Daily reducing balance'!$F$4:F4024)</f>
        <v>45751</v>
      </c>
      <c r="D4025">
        <f t="shared" si="441"/>
        <v>2025</v>
      </c>
      <c r="E4025">
        <f t="shared" si="442"/>
        <v>4</v>
      </c>
      <c r="F4025">
        <f>DAY('Dash Board'!$C$12+COUNT('Daily reducing balance'!$F$4:F4024))</f>
        <v>4</v>
      </c>
      <c r="G4025" s="8">
        <f t="shared" si="443"/>
        <v>129554.63514784067</v>
      </c>
      <c r="H4025" s="6">
        <f>G4025*'Dash Board'!$C$11/365</f>
        <v>37.269141617871973</v>
      </c>
      <c r="I4025" s="6">
        <f>H4025*'Dash Board'!$C$18/'Dash Board'!$C$11</f>
        <v>17.74721029422475</v>
      </c>
      <c r="J4025" s="6">
        <f>(G4025&gt;1)*PMT('Dash Board'!$C$11/365,$U$4,-'Dash Board'!$C$19)</f>
        <v>108.80376961660664</v>
      </c>
      <c r="K4025" s="6">
        <f t="shared" si="438"/>
        <v>0</v>
      </c>
      <c r="L4025" s="8">
        <f t="shared" si="439"/>
        <v>129483.10051984193</v>
      </c>
      <c r="N4025" s="8">
        <f t="shared" si="444"/>
        <v>91.056559322381901</v>
      </c>
      <c r="O4025" s="8">
        <f>IF(E4024&lt;&gt;E4025,SUM($N$4:N4025)-SUM($O$3:O4024),0)</f>
        <v>0</v>
      </c>
      <c r="P4025" s="6">
        <f>IF(B4025&gt;0,SUM($O$4:O4025)-SUM($P$3:P4024),0)</f>
        <v>0</v>
      </c>
      <c r="Q4025" s="6">
        <f t="shared" si="440"/>
        <v>17.74721029422475</v>
      </c>
      <c r="R4025" s="8">
        <f>IF(E4024&lt;&gt;E4025,SUM($Q$4:Q4025)-SUM($R$3:R4024),0)</f>
        <v>0</v>
      </c>
      <c r="S4025" s="6">
        <f>IF(B4025&gt;0,SUM($R$4:R4025)-SUM($S$3:S4024),0)</f>
        <v>0</v>
      </c>
    </row>
    <row r="4026" spans="1:19">
      <c r="A4026">
        <f>IF(E4025&lt;&gt;E4026,COUNTIF($A$4:A4025,"&lt;&gt;0")+1,0)</f>
        <v>0</v>
      </c>
      <c r="B4026">
        <f>IF(A4026&lt;&gt;0,IF(MOD(A4026,3)=0,COUNTIF($B$4:B4025,"&lt;&gt;0")+1,0),0)</f>
        <v>0</v>
      </c>
      <c r="C4026" s="9">
        <f>'Dash Board'!$C$12+COUNT('Daily reducing balance'!$F$4:F4025)</f>
        <v>45752</v>
      </c>
      <c r="D4026">
        <f t="shared" si="441"/>
        <v>2025</v>
      </c>
      <c r="E4026">
        <f t="shared" si="442"/>
        <v>4</v>
      </c>
      <c r="F4026">
        <f>DAY('Dash Board'!$C$12+COUNT('Daily reducing balance'!$F$4:F4025))</f>
        <v>5</v>
      </c>
      <c r="G4026" s="8">
        <f t="shared" si="443"/>
        <v>129483.10051984193</v>
      </c>
      <c r="H4026" s="6">
        <f>G4026*'Dash Board'!$C$11/365</f>
        <v>37.248563163242196</v>
      </c>
      <c r="I4026" s="6">
        <f>H4026*'Dash Board'!$C$18/'Dash Board'!$C$11</f>
        <v>17.737411030115332</v>
      </c>
      <c r="J4026" s="6">
        <f>(G4026&gt;1)*PMT('Dash Board'!$C$11/365,$U$4,-'Dash Board'!$C$19)</f>
        <v>108.80376961660664</v>
      </c>
      <c r="K4026" s="6">
        <f t="shared" si="438"/>
        <v>0</v>
      </c>
      <c r="L4026" s="8">
        <f t="shared" si="439"/>
        <v>129411.54531338856</v>
      </c>
      <c r="N4026" s="8">
        <f t="shared" si="444"/>
        <v>91.066358586491305</v>
      </c>
      <c r="O4026" s="8">
        <f>IF(E4025&lt;&gt;E4026,SUM($N$4:N4026)-SUM($O$3:O4025),0)</f>
        <v>0</v>
      </c>
      <c r="P4026" s="6">
        <f>IF(B4026&gt;0,SUM($O$4:O4026)-SUM($P$3:P4025),0)</f>
        <v>0</v>
      </c>
      <c r="Q4026" s="6">
        <f t="shared" si="440"/>
        <v>17.737411030115332</v>
      </c>
      <c r="R4026" s="8">
        <f>IF(E4025&lt;&gt;E4026,SUM($Q$4:Q4026)-SUM($R$3:R4025),0)</f>
        <v>0</v>
      </c>
      <c r="S4026" s="6">
        <f>IF(B4026&gt;0,SUM($R$4:R4026)-SUM($S$3:S4025),0)</f>
        <v>0</v>
      </c>
    </row>
    <row r="4027" spans="1:19">
      <c r="A4027">
        <f>IF(E4026&lt;&gt;E4027,COUNTIF($A$4:A4026,"&lt;&gt;0")+1,0)</f>
        <v>0</v>
      </c>
      <c r="B4027">
        <f>IF(A4027&lt;&gt;0,IF(MOD(A4027,3)=0,COUNTIF($B$4:B4026,"&lt;&gt;0")+1,0),0)</f>
        <v>0</v>
      </c>
      <c r="C4027" s="9">
        <f>'Dash Board'!$C$12+COUNT('Daily reducing balance'!$F$4:F4026)</f>
        <v>45753</v>
      </c>
      <c r="D4027">
        <f t="shared" si="441"/>
        <v>2025</v>
      </c>
      <c r="E4027">
        <f t="shared" si="442"/>
        <v>4</v>
      </c>
      <c r="F4027">
        <f>DAY('Dash Board'!$C$12+COUNT('Daily reducing balance'!$F$4:F4026))</f>
        <v>6</v>
      </c>
      <c r="G4027" s="8">
        <f t="shared" si="443"/>
        <v>129411.54531338856</v>
      </c>
      <c r="H4027" s="6">
        <f>G4027*'Dash Board'!$C$11/365</f>
        <v>37.227978788783005</v>
      </c>
      <c r="I4027" s="6">
        <f>H4027*'Dash Board'!$C$18/'Dash Board'!$C$11</f>
        <v>17.727608947039528</v>
      </c>
      <c r="J4027" s="6">
        <f>(G4027&gt;1)*PMT('Dash Board'!$C$11/365,$U$4,-'Dash Board'!$C$19)</f>
        <v>108.80376961660664</v>
      </c>
      <c r="K4027" s="6">
        <f t="shared" si="438"/>
        <v>0</v>
      </c>
      <c r="L4027" s="8">
        <f t="shared" si="439"/>
        <v>129339.96952256073</v>
      </c>
      <c r="N4027" s="8">
        <f t="shared" si="444"/>
        <v>91.076160669567116</v>
      </c>
      <c r="O4027" s="8">
        <f>IF(E4026&lt;&gt;E4027,SUM($N$4:N4027)-SUM($O$3:O4026),0)</f>
        <v>0</v>
      </c>
      <c r="P4027" s="6">
        <f>IF(B4027&gt;0,SUM($O$4:O4027)-SUM($P$3:P4026),0)</f>
        <v>0</v>
      </c>
      <c r="Q4027" s="6">
        <f t="shared" si="440"/>
        <v>17.727608947039528</v>
      </c>
      <c r="R4027" s="8">
        <f>IF(E4026&lt;&gt;E4027,SUM($Q$4:Q4027)-SUM($R$3:R4026),0)</f>
        <v>0</v>
      </c>
      <c r="S4027" s="6">
        <f>IF(B4027&gt;0,SUM($R$4:R4027)-SUM($S$3:S4026),0)</f>
        <v>0</v>
      </c>
    </row>
    <row r="4028" spans="1:19">
      <c r="A4028">
        <f>IF(E4027&lt;&gt;E4028,COUNTIF($A$4:A4027,"&lt;&gt;0")+1,0)</f>
        <v>0</v>
      </c>
      <c r="B4028">
        <f>IF(A4028&lt;&gt;0,IF(MOD(A4028,3)=0,COUNTIF($B$4:B4027,"&lt;&gt;0")+1,0),0)</f>
        <v>0</v>
      </c>
      <c r="C4028" s="9">
        <f>'Dash Board'!$C$12+COUNT('Daily reducing balance'!$F$4:F4027)</f>
        <v>45754</v>
      </c>
      <c r="D4028">
        <f t="shared" si="441"/>
        <v>2025</v>
      </c>
      <c r="E4028">
        <f t="shared" si="442"/>
        <v>4</v>
      </c>
      <c r="F4028">
        <f>DAY('Dash Board'!$C$12+COUNT('Daily reducing balance'!$F$4:F4027))</f>
        <v>7</v>
      </c>
      <c r="G4028" s="8">
        <f t="shared" si="443"/>
        <v>129339.96952256073</v>
      </c>
      <c r="H4028" s="6">
        <f>G4028*'Dash Board'!$C$11/365</f>
        <v>37.207388492791438</v>
      </c>
      <c r="I4028" s="6">
        <f>H4028*'Dash Board'!$C$18/'Dash Board'!$C$11</f>
        <v>17.717804044186401</v>
      </c>
      <c r="J4028" s="6">
        <f>(G4028&gt;1)*PMT('Dash Board'!$C$11/365,$U$4,-'Dash Board'!$C$19)</f>
        <v>108.80376961660664</v>
      </c>
      <c r="K4028" s="6">
        <f t="shared" si="438"/>
        <v>0</v>
      </c>
      <c r="L4028" s="8">
        <f t="shared" si="439"/>
        <v>129268.37314143691</v>
      </c>
      <c r="N4028" s="8">
        <f t="shared" si="444"/>
        <v>91.085965572420236</v>
      </c>
      <c r="O4028" s="8">
        <f>IF(E4027&lt;&gt;E4028,SUM($N$4:N4028)-SUM($O$3:O4027),0)</f>
        <v>0</v>
      </c>
      <c r="P4028" s="6">
        <f>IF(B4028&gt;0,SUM($O$4:O4028)-SUM($P$3:P4027),0)</f>
        <v>0</v>
      </c>
      <c r="Q4028" s="6">
        <f t="shared" si="440"/>
        <v>17.717804044186401</v>
      </c>
      <c r="R4028" s="8">
        <f>IF(E4027&lt;&gt;E4028,SUM($Q$4:Q4028)-SUM($R$3:R4027),0)</f>
        <v>0</v>
      </c>
      <c r="S4028" s="6">
        <f>IF(B4028&gt;0,SUM($R$4:R4028)-SUM($S$3:S4027),0)</f>
        <v>0</v>
      </c>
    </row>
    <row r="4029" spans="1:19">
      <c r="A4029">
        <f>IF(E4028&lt;&gt;E4029,COUNTIF($A$4:A4028,"&lt;&gt;0")+1,0)</f>
        <v>0</v>
      </c>
      <c r="B4029">
        <f>IF(A4029&lt;&gt;0,IF(MOD(A4029,3)=0,COUNTIF($B$4:B4028,"&lt;&gt;0")+1,0),0)</f>
        <v>0</v>
      </c>
      <c r="C4029" s="9">
        <f>'Dash Board'!$C$12+COUNT('Daily reducing balance'!$F$4:F4028)</f>
        <v>45755</v>
      </c>
      <c r="D4029">
        <f t="shared" si="441"/>
        <v>2025</v>
      </c>
      <c r="E4029">
        <f t="shared" si="442"/>
        <v>4</v>
      </c>
      <c r="F4029">
        <f>DAY('Dash Board'!$C$12+COUNT('Daily reducing balance'!$F$4:F4028))</f>
        <v>8</v>
      </c>
      <c r="G4029" s="8">
        <f t="shared" si="443"/>
        <v>129268.37314143691</v>
      </c>
      <c r="H4029" s="6">
        <f>G4029*'Dash Board'!$C$11/365</f>
        <v>37.186792273564038</v>
      </c>
      <c r="I4029" s="6">
        <f>H4029*'Dash Board'!$C$18/'Dash Board'!$C$11</f>
        <v>17.70799632074478</v>
      </c>
      <c r="J4029" s="6">
        <f>(G4029&gt;1)*PMT('Dash Board'!$C$11/365,$U$4,-'Dash Board'!$C$19)</f>
        <v>108.80376961660664</v>
      </c>
      <c r="K4029" s="6">
        <f t="shared" si="438"/>
        <v>0</v>
      </c>
      <c r="L4029" s="8">
        <f t="shared" si="439"/>
        <v>129196.75616409387</v>
      </c>
      <c r="N4029" s="8">
        <f t="shared" si="444"/>
        <v>91.095773295861861</v>
      </c>
      <c r="O4029" s="8">
        <f>IF(E4028&lt;&gt;E4029,SUM($N$4:N4029)-SUM($O$3:O4028),0)</f>
        <v>0</v>
      </c>
      <c r="P4029" s="6">
        <f>IF(B4029&gt;0,SUM($O$4:O4029)-SUM($P$3:P4028),0)</f>
        <v>0</v>
      </c>
      <c r="Q4029" s="6">
        <f t="shared" si="440"/>
        <v>17.70799632074478</v>
      </c>
      <c r="R4029" s="8">
        <f>IF(E4028&lt;&gt;E4029,SUM($Q$4:Q4029)-SUM($R$3:R4028),0)</f>
        <v>0</v>
      </c>
      <c r="S4029" s="6">
        <f>IF(B4029&gt;0,SUM($R$4:R4029)-SUM($S$3:S4028),0)</f>
        <v>0</v>
      </c>
    </row>
    <row r="4030" spans="1:19">
      <c r="A4030">
        <f>IF(E4029&lt;&gt;E4030,COUNTIF($A$4:A4029,"&lt;&gt;0")+1,0)</f>
        <v>0</v>
      </c>
      <c r="B4030">
        <f>IF(A4030&lt;&gt;0,IF(MOD(A4030,3)=0,COUNTIF($B$4:B4029,"&lt;&gt;0")+1,0),0)</f>
        <v>0</v>
      </c>
      <c r="C4030" s="9">
        <f>'Dash Board'!$C$12+COUNT('Daily reducing balance'!$F$4:F4029)</f>
        <v>45756</v>
      </c>
      <c r="D4030">
        <f t="shared" si="441"/>
        <v>2025</v>
      </c>
      <c r="E4030">
        <f t="shared" si="442"/>
        <v>4</v>
      </c>
      <c r="F4030">
        <f>DAY('Dash Board'!$C$12+COUNT('Daily reducing balance'!$F$4:F4029))</f>
        <v>9</v>
      </c>
      <c r="G4030" s="8">
        <f t="shared" si="443"/>
        <v>129196.75616409387</v>
      </c>
      <c r="H4030" s="6">
        <f>G4030*'Dash Board'!$C$11/365</f>
        <v>37.166190129396867</v>
      </c>
      <c r="I4030" s="6">
        <f>H4030*'Dash Board'!$C$18/'Dash Board'!$C$11</f>
        <v>17.698185775903269</v>
      </c>
      <c r="J4030" s="6">
        <f>(G4030&gt;1)*PMT('Dash Board'!$C$11/365,$U$4,-'Dash Board'!$C$19)</f>
        <v>108.80376961660664</v>
      </c>
      <c r="K4030" s="6">
        <f t="shared" si="438"/>
        <v>0</v>
      </c>
      <c r="L4030" s="8">
        <f t="shared" si="439"/>
        <v>129125.11858460665</v>
      </c>
      <c r="N4030" s="8">
        <f t="shared" si="444"/>
        <v>91.105583840703375</v>
      </c>
      <c r="O4030" s="8">
        <f>IF(E4029&lt;&gt;E4030,SUM($N$4:N4030)-SUM($O$3:O4029),0)</f>
        <v>0</v>
      </c>
      <c r="P4030" s="6">
        <f>IF(B4030&gt;0,SUM($O$4:O4030)-SUM($P$3:P4029),0)</f>
        <v>0</v>
      </c>
      <c r="Q4030" s="6">
        <f t="shared" si="440"/>
        <v>17.698185775903269</v>
      </c>
      <c r="R4030" s="8">
        <f>IF(E4029&lt;&gt;E4030,SUM($Q$4:Q4030)-SUM($R$3:R4029),0)</f>
        <v>0</v>
      </c>
      <c r="S4030" s="6">
        <f>IF(B4030&gt;0,SUM($R$4:R4030)-SUM($S$3:S4029),0)</f>
        <v>0</v>
      </c>
    </row>
    <row r="4031" spans="1:19">
      <c r="A4031">
        <f>IF(E4030&lt;&gt;E4031,COUNTIF($A$4:A4030,"&lt;&gt;0")+1,0)</f>
        <v>0</v>
      </c>
      <c r="B4031">
        <f>IF(A4031&lt;&gt;0,IF(MOD(A4031,3)=0,COUNTIF($B$4:B4030,"&lt;&gt;0")+1,0),0)</f>
        <v>0</v>
      </c>
      <c r="C4031" s="9">
        <f>'Dash Board'!$C$12+COUNT('Daily reducing balance'!$F$4:F4030)</f>
        <v>45757</v>
      </c>
      <c r="D4031">
        <f t="shared" si="441"/>
        <v>2025</v>
      </c>
      <c r="E4031">
        <f t="shared" si="442"/>
        <v>4</v>
      </c>
      <c r="F4031">
        <f>DAY('Dash Board'!$C$12+COUNT('Daily reducing balance'!$F$4:F4030))</f>
        <v>10</v>
      </c>
      <c r="G4031" s="8">
        <f t="shared" si="443"/>
        <v>129125.11858460665</v>
      </c>
      <c r="H4031" s="6">
        <f>G4031*'Dash Board'!$C$11/365</f>
        <v>37.145582058585475</v>
      </c>
      <c r="I4031" s="6">
        <f>H4031*'Dash Board'!$C$18/'Dash Board'!$C$11</f>
        <v>17.688372408850228</v>
      </c>
      <c r="J4031" s="6">
        <f>(G4031&gt;1)*PMT('Dash Board'!$C$11/365,$U$4,-'Dash Board'!$C$19)</f>
        <v>108.80376961660664</v>
      </c>
      <c r="K4031" s="6">
        <f t="shared" si="438"/>
        <v>0</v>
      </c>
      <c r="L4031" s="8">
        <f t="shared" si="439"/>
        <v>129053.46039704862</v>
      </c>
      <c r="N4031" s="8">
        <f t="shared" si="444"/>
        <v>91.115397207756416</v>
      </c>
      <c r="O4031" s="8">
        <f>IF(E4030&lt;&gt;E4031,SUM($N$4:N4031)-SUM($O$3:O4030),0)</f>
        <v>0</v>
      </c>
      <c r="P4031" s="6">
        <f>IF(B4031&gt;0,SUM($O$4:O4031)-SUM($P$3:P4030),0)</f>
        <v>0</v>
      </c>
      <c r="Q4031" s="6">
        <f t="shared" si="440"/>
        <v>17.688372408850228</v>
      </c>
      <c r="R4031" s="8">
        <f>IF(E4030&lt;&gt;E4031,SUM($Q$4:Q4031)-SUM($R$3:R4030),0)</f>
        <v>0</v>
      </c>
      <c r="S4031" s="6">
        <f>IF(B4031&gt;0,SUM($R$4:R4031)-SUM($S$3:S4030),0)</f>
        <v>0</v>
      </c>
    </row>
    <row r="4032" spans="1:19">
      <c r="A4032">
        <f>IF(E4031&lt;&gt;E4032,COUNTIF($A$4:A4031,"&lt;&gt;0")+1,0)</f>
        <v>0</v>
      </c>
      <c r="B4032">
        <f>IF(A4032&lt;&gt;0,IF(MOD(A4032,3)=0,COUNTIF($B$4:B4031,"&lt;&gt;0")+1,0),0)</f>
        <v>0</v>
      </c>
      <c r="C4032" s="9">
        <f>'Dash Board'!$C$12+COUNT('Daily reducing balance'!$F$4:F4031)</f>
        <v>45758</v>
      </c>
      <c r="D4032">
        <f t="shared" si="441"/>
        <v>2025</v>
      </c>
      <c r="E4032">
        <f t="shared" si="442"/>
        <v>4</v>
      </c>
      <c r="F4032">
        <f>DAY('Dash Board'!$C$12+COUNT('Daily reducing balance'!$F$4:F4031))</f>
        <v>11</v>
      </c>
      <c r="G4032" s="8">
        <f t="shared" si="443"/>
        <v>129053.46039704862</v>
      </c>
      <c r="H4032" s="6">
        <f>G4032*'Dash Board'!$C$11/365</f>
        <v>37.124968059424944</v>
      </c>
      <c r="I4032" s="6">
        <f>H4032*'Dash Board'!$C$18/'Dash Board'!$C$11</f>
        <v>17.678556218773785</v>
      </c>
      <c r="J4032" s="6">
        <f>(G4032&gt;1)*PMT('Dash Board'!$C$11/365,$U$4,-'Dash Board'!$C$19)</f>
        <v>108.80376961660664</v>
      </c>
      <c r="K4032" s="6">
        <f t="shared" si="438"/>
        <v>0</v>
      </c>
      <c r="L4032" s="8">
        <f t="shared" si="439"/>
        <v>128981.78159549143</v>
      </c>
      <c r="N4032" s="8">
        <f t="shared" si="444"/>
        <v>91.125213397832852</v>
      </c>
      <c r="O4032" s="8">
        <f>IF(E4031&lt;&gt;E4032,SUM($N$4:N4032)-SUM($O$3:O4031),0)</f>
        <v>0</v>
      </c>
      <c r="P4032" s="6">
        <f>IF(B4032&gt;0,SUM($O$4:O4032)-SUM($P$3:P4031),0)</f>
        <v>0</v>
      </c>
      <c r="Q4032" s="6">
        <f t="shared" si="440"/>
        <v>17.678556218773785</v>
      </c>
      <c r="R4032" s="8">
        <f>IF(E4031&lt;&gt;E4032,SUM($Q$4:Q4032)-SUM($R$3:R4031),0)</f>
        <v>0</v>
      </c>
      <c r="S4032" s="6">
        <f>IF(B4032&gt;0,SUM($R$4:R4032)-SUM($S$3:S4031),0)</f>
        <v>0</v>
      </c>
    </row>
    <row r="4033" spans="1:19">
      <c r="A4033">
        <f>IF(E4032&lt;&gt;E4033,COUNTIF($A$4:A4032,"&lt;&gt;0")+1,0)</f>
        <v>0</v>
      </c>
      <c r="B4033">
        <f>IF(A4033&lt;&gt;0,IF(MOD(A4033,3)=0,COUNTIF($B$4:B4032,"&lt;&gt;0")+1,0),0)</f>
        <v>0</v>
      </c>
      <c r="C4033" s="9">
        <f>'Dash Board'!$C$12+COUNT('Daily reducing balance'!$F$4:F4032)</f>
        <v>45759</v>
      </c>
      <c r="D4033">
        <f t="shared" si="441"/>
        <v>2025</v>
      </c>
      <c r="E4033">
        <f t="shared" si="442"/>
        <v>4</v>
      </c>
      <c r="F4033">
        <f>DAY('Dash Board'!$C$12+COUNT('Daily reducing balance'!$F$4:F4032))</f>
        <v>12</v>
      </c>
      <c r="G4033" s="8">
        <f t="shared" si="443"/>
        <v>128981.78159549143</v>
      </c>
      <c r="H4033" s="6">
        <f>G4033*'Dash Board'!$C$11/365</f>
        <v>37.104348130209864</v>
      </c>
      <c r="I4033" s="6">
        <f>H4033*'Dash Board'!$C$18/'Dash Board'!$C$11</f>
        <v>17.668737204861841</v>
      </c>
      <c r="J4033" s="6">
        <f>(G4033&gt;1)*PMT('Dash Board'!$C$11/365,$U$4,-'Dash Board'!$C$19)</f>
        <v>108.80376961660664</v>
      </c>
      <c r="K4033" s="6">
        <f t="shared" si="438"/>
        <v>0</v>
      </c>
      <c r="L4033" s="8">
        <f t="shared" si="439"/>
        <v>128910.08217400502</v>
      </c>
      <c r="N4033" s="8">
        <f t="shared" si="444"/>
        <v>91.135032411744803</v>
      </c>
      <c r="O4033" s="8">
        <f>IF(E4032&lt;&gt;E4033,SUM($N$4:N4033)-SUM($O$3:O4032),0)</f>
        <v>0</v>
      </c>
      <c r="P4033" s="6">
        <f>IF(B4033&gt;0,SUM($O$4:O4033)-SUM($P$3:P4032),0)</f>
        <v>0</v>
      </c>
      <c r="Q4033" s="6">
        <f t="shared" si="440"/>
        <v>17.668737204861841</v>
      </c>
      <c r="R4033" s="8">
        <f>IF(E4032&lt;&gt;E4033,SUM($Q$4:Q4033)-SUM($R$3:R4032),0)</f>
        <v>0</v>
      </c>
      <c r="S4033" s="6">
        <f>IF(B4033&gt;0,SUM($R$4:R4033)-SUM($S$3:S4032),0)</f>
        <v>0</v>
      </c>
    </row>
    <row r="4034" spans="1:19">
      <c r="A4034">
        <f>IF(E4033&lt;&gt;E4034,COUNTIF($A$4:A4033,"&lt;&gt;0")+1,0)</f>
        <v>0</v>
      </c>
      <c r="B4034">
        <f>IF(A4034&lt;&gt;0,IF(MOD(A4034,3)=0,COUNTIF($B$4:B4033,"&lt;&gt;0")+1,0),0)</f>
        <v>0</v>
      </c>
      <c r="C4034" s="9">
        <f>'Dash Board'!$C$12+COUNT('Daily reducing balance'!$F$4:F4033)</f>
        <v>45760</v>
      </c>
      <c r="D4034">
        <f t="shared" si="441"/>
        <v>2025</v>
      </c>
      <c r="E4034">
        <f t="shared" si="442"/>
        <v>4</v>
      </c>
      <c r="F4034">
        <f>DAY('Dash Board'!$C$12+COUNT('Daily reducing balance'!$F$4:F4033))</f>
        <v>13</v>
      </c>
      <c r="G4034" s="8">
        <f t="shared" si="443"/>
        <v>128910.08217400502</v>
      </c>
      <c r="H4034" s="6">
        <f>G4034*'Dash Board'!$C$11/365</f>
        <v>37.083722269234322</v>
      </c>
      <c r="I4034" s="6">
        <f>H4034*'Dash Board'!$C$18/'Dash Board'!$C$11</f>
        <v>17.658915366302057</v>
      </c>
      <c r="J4034" s="6">
        <f>(G4034&gt;1)*PMT('Dash Board'!$C$11/365,$U$4,-'Dash Board'!$C$19)</f>
        <v>108.80376961660664</v>
      </c>
      <c r="K4034" s="6">
        <f t="shared" si="438"/>
        <v>0</v>
      </c>
      <c r="L4034" s="8">
        <f t="shared" si="439"/>
        <v>128838.36212665764</v>
      </c>
      <c r="N4034" s="8">
        <f t="shared" si="444"/>
        <v>91.14485425030459</v>
      </c>
      <c r="O4034" s="8">
        <f>IF(E4033&lt;&gt;E4034,SUM($N$4:N4034)-SUM($O$3:O4033),0)</f>
        <v>0</v>
      </c>
      <c r="P4034" s="6">
        <f>IF(B4034&gt;0,SUM($O$4:O4034)-SUM($P$3:P4033),0)</f>
        <v>0</v>
      </c>
      <c r="Q4034" s="6">
        <f t="shared" si="440"/>
        <v>17.658915366302057</v>
      </c>
      <c r="R4034" s="8">
        <f>IF(E4033&lt;&gt;E4034,SUM($Q$4:Q4034)-SUM($R$3:R4033),0)</f>
        <v>0</v>
      </c>
      <c r="S4034" s="6">
        <f>IF(B4034&gt;0,SUM($R$4:R4034)-SUM($S$3:S4033),0)</f>
        <v>0</v>
      </c>
    </row>
    <row r="4035" spans="1:19">
      <c r="A4035">
        <f>IF(E4034&lt;&gt;E4035,COUNTIF($A$4:A4034,"&lt;&gt;0")+1,0)</f>
        <v>0</v>
      </c>
      <c r="B4035">
        <f>IF(A4035&lt;&gt;0,IF(MOD(A4035,3)=0,COUNTIF($B$4:B4034,"&lt;&gt;0")+1,0),0)</f>
        <v>0</v>
      </c>
      <c r="C4035" s="9">
        <f>'Dash Board'!$C$12+COUNT('Daily reducing balance'!$F$4:F4034)</f>
        <v>45761</v>
      </c>
      <c r="D4035">
        <f t="shared" si="441"/>
        <v>2025</v>
      </c>
      <c r="E4035">
        <f t="shared" si="442"/>
        <v>4</v>
      </c>
      <c r="F4035">
        <f>DAY('Dash Board'!$C$12+COUNT('Daily reducing balance'!$F$4:F4034))</f>
        <v>14</v>
      </c>
      <c r="G4035" s="8">
        <f t="shared" si="443"/>
        <v>128838.36212665764</v>
      </c>
      <c r="H4035" s="6">
        <f>G4035*'Dash Board'!$C$11/365</f>
        <v>37.06309047479192</v>
      </c>
      <c r="I4035" s="6">
        <f>H4035*'Dash Board'!$C$18/'Dash Board'!$C$11</f>
        <v>17.649090702281867</v>
      </c>
      <c r="J4035" s="6">
        <f>(G4035&gt;1)*PMT('Dash Board'!$C$11/365,$U$4,-'Dash Board'!$C$19)</f>
        <v>108.80376961660664</v>
      </c>
      <c r="K4035" s="6">
        <f t="shared" si="438"/>
        <v>0</v>
      </c>
      <c r="L4035" s="8">
        <f t="shared" si="439"/>
        <v>128766.62144751582</v>
      </c>
      <c r="N4035" s="8">
        <f t="shared" si="444"/>
        <v>91.154678914324776</v>
      </c>
      <c r="O4035" s="8">
        <f>IF(E4034&lt;&gt;E4035,SUM($N$4:N4035)-SUM($O$3:O4034),0)</f>
        <v>0</v>
      </c>
      <c r="P4035" s="6">
        <f>IF(B4035&gt;0,SUM($O$4:O4035)-SUM($P$3:P4034),0)</f>
        <v>0</v>
      </c>
      <c r="Q4035" s="6">
        <f t="shared" si="440"/>
        <v>17.649090702281867</v>
      </c>
      <c r="R4035" s="8">
        <f>IF(E4034&lt;&gt;E4035,SUM($Q$4:Q4035)-SUM($R$3:R4034),0)</f>
        <v>0</v>
      </c>
      <c r="S4035" s="6">
        <f>IF(B4035&gt;0,SUM($R$4:R4035)-SUM($S$3:S4034),0)</f>
        <v>0</v>
      </c>
    </row>
    <row r="4036" spans="1:19">
      <c r="A4036">
        <f>IF(E4035&lt;&gt;E4036,COUNTIF($A$4:A4035,"&lt;&gt;0")+1,0)</f>
        <v>0</v>
      </c>
      <c r="B4036">
        <f>IF(A4036&lt;&gt;0,IF(MOD(A4036,3)=0,COUNTIF($B$4:B4035,"&lt;&gt;0")+1,0),0)</f>
        <v>0</v>
      </c>
      <c r="C4036" s="9">
        <f>'Dash Board'!$C$12+COUNT('Daily reducing balance'!$F$4:F4035)</f>
        <v>45762</v>
      </c>
      <c r="D4036">
        <f t="shared" si="441"/>
        <v>2025</v>
      </c>
      <c r="E4036">
        <f t="shared" si="442"/>
        <v>4</v>
      </c>
      <c r="F4036">
        <f>DAY('Dash Board'!$C$12+COUNT('Daily reducing balance'!$F$4:F4035))</f>
        <v>15</v>
      </c>
      <c r="G4036" s="8">
        <f t="shared" si="443"/>
        <v>128766.62144751582</v>
      </c>
      <c r="H4036" s="6">
        <f>G4036*'Dash Board'!$C$11/365</f>
        <v>37.042452745175787</v>
      </c>
      <c r="I4036" s="6">
        <f>H4036*'Dash Board'!$C$18/'Dash Board'!$C$11</f>
        <v>17.639263211988471</v>
      </c>
      <c r="J4036" s="6">
        <f>(G4036&gt;1)*PMT('Dash Board'!$C$11/365,$U$4,-'Dash Board'!$C$19)</f>
        <v>108.80376961660664</v>
      </c>
      <c r="K4036" s="6">
        <f t="shared" si="438"/>
        <v>0</v>
      </c>
      <c r="L4036" s="8">
        <f t="shared" si="439"/>
        <v>128694.86013064437</v>
      </c>
      <c r="N4036" s="8">
        <f t="shared" si="444"/>
        <v>91.16450640461818</v>
      </c>
      <c r="O4036" s="8">
        <f>IF(E4035&lt;&gt;E4036,SUM($N$4:N4036)-SUM($O$3:O4035),0)</f>
        <v>0</v>
      </c>
      <c r="P4036" s="6">
        <f>IF(B4036&gt;0,SUM($O$4:O4036)-SUM($P$3:P4035),0)</f>
        <v>0</v>
      </c>
      <c r="Q4036" s="6">
        <f t="shared" si="440"/>
        <v>17.639263211988471</v>
      </c>
      <c r="R4036" s="8">
        <f>IF(E4035&lt;&gt;E4036,SUM($Q$4:Q4036)-SUM($R$3:R4035),0)</f>
        <v>0</v>
      </c>
      <c r="S4036" s="6">
        <f>IF(B4036&gt;0,SUM($R$4:R4036)-SUM($S$3:S4035),0)</f>
        <v>0</v>
      </c>
    </row>
    <row r="4037" spans="1:19">
      <c r="A4037">
        <f>IF(E4036&lt;&gt;E4037,COUNTIF($A$4:A4036,"&lt;&gt;0")+1,0)</f>
        <v>0</v>
      </c>
      <c r="B4037">
        <f>IF(A4037&lt;&gt;0,IF(MOD(A4037,3)=0,COUNTIF($B$4:B4036,"&lt;&gt;0")+1,0),0)</f>
        <v>0</v>
      </c>
      <c r="C4037" s="9">
        <f>'Dash Board'!$C$12+COUNT('Daily reducing balance'!$F$4:F4036)</f>
        <v>45763</v>
      </c>
      <c r="D4037">
        <f t="shared" si="441"/>
        <v>2025</v>
      </c>
      <c r="E4037">
        <f t="shared" si="442"/>
        <v>4</v>
      </c>
      <c r="F4037">
        <f>DAY('Dash Board'!$C$12+COUNT('Daily reducing balance'!$F$4:F4036))</f>
        <v>16</v>
      </c>
      <c r="G4037" s="8">
        <f t="shared" si="443"/>
        <v>128694.86013064437</v>
      </c>
      <c r="H4037" s="6">
        <f>G4037*'Dash Board'!$C$11/365</f>
        <v>37.021809078678515</v>
      </c>
      <c r="I4037" s="6">
        <f>H4037*'Dash Board'!$C$18/'Dash Board'!$C$11</f>
        <v>17.629432894608819</v>
      </c>
      <c r="J4037" s="6">
        <f>(G4037&gt;1)*PMT('Dash Board'!$C$11/365,$U$4,-'Dash Board'!$C$19)</f>
        <v>108.80376961660664</v>
      </c>
      <c r="K4037" s="6">
        <f t="shared" ref="K4037:K4100" si="445">IF(F4037=1,SUMIFS($J$4:$J$7308,$D$4:$D$7308,"="&amp;YEAR(C4037),$E$4:$E$7308,"="&amp;MONTH(C4037)),0)</f>
        <v>0</v>
      </c>
      <c r="L4037" s="8">
        <f t="shared" ref="L4037:L4100" si="446">IF(G4037+H4037-J4037&lt;0,0,G4037+H4037-J4037)</f>
        <v>128623.07817010644</v>
      </c>
      <c r="N4037" s="8">
        <f t="shared" si="444"/>
        <v>91.174336721997832</v>
      </c>
      <c r="O4037" s="8">
        <f>IF(E4036&lt;&gt;E4037,SUM($N$4:N4037)-SUM($O$3:O4036),0)</f>
        <v>0</v>
      </c>
      <c r="P4037" s="6">
        <f>IF(B4037&gt;0,SUM($O$4:O4037)-SUM($P$3:P4036),0)</f>
        <v>0</v>
      </c>
      <c r="Q4037" s="6">
        <f t="shared" ref="Q4037:Q4100" si="447">I4037</f>
        <v>17.629432894608819</v>
      </c>
      <c r="R4037" s="8">
        <f>IF(E4036&lt;&gt;E4037,SUM($Q$4:Q4037)-SUM($R$3:R4036),0)</f>
        <v>0</v>
      </c>
      <c r="S4037" s="6">
        <f>IF(B4037&gt;0,SUM($R$4:R4037)-SUM($S$3:S4036),0)</f>
        <v>0</v>
      </c>
    </row>
    <row r="4038" spans="1:19">
      <c r="A4038">
        <f>IF(E4037&lt;&gt;E4038,COUNTIF($A$4:A4037,"&lt;&gt;0")+1,0)</f>
        <v>0</v>
      </c>
      <c r="B4038">
        <f>IF(A4038&lt;&gt;0,IF(MOD(A4038,3)=0,COUNTIF($B$4:B4037,"&lt;&gt;0")+1,0),0)</f>
        <v>0</v>
      </c>
      <c r="C4038" s="9">
        <f>'Dash Board'!$C$12+COUNT('Daily reducing balance'!$F$4:F4037)</f>
        <v>45764</v>
      </c>
      <c r="D4038">
        <f t="shared" si="441"/>
        <v>2025</v>
      </c>
      <c r="E4038">
        <f t="shared" si="442"/>
        <v>4</v>
      </c>
      <c r="F4038">
        <f>DAY('Dash Board'!$C$12+COUNT('Daily reducing balance'!$F$4:F4037))</f>
        <v>17</v>
      </c>
      <c r="G4038" s="8">
        <f t="shared" si="443"/>
        <v>128623.07817010644</v>
      </c>
      <c r="H4038" s="6">
        <f>G4038*'Dash Board'!$C$11/365</f>
        <v>37.00115947359226</v>
      </c>
      <c r="I4038" s="6">
        <f>H4038*'Dash Board'!$C$18/'Dash Board'!$C$11</f>
        <v>17.619599749329648</v>
      </c>
      <c r="J4038" s="6">
        <f>(G4038&gt;1)*PMT('Dash Board'!$C$11/365,$U$4,-'Dash Board'!$C$19)</f>
        <v>108.80376961660664</v>
      </c>
      <c r="K4038" s="6">
        <f t="shared" si="445"/>
        <v>0</v>
      </c>
      <c r="L4038" s="8">
        <f t="shared" si="446"/>
        <v>128551.27555996343</v>
      </c>
      <c r="N4038" s="8">
        <f t="shared" si="444"/>
        <v>91.184169867276992</v>
      </c>
      <c r="O4038" s="8">
        <f>IF(E4037&lt;&gt;E4038,SUM($N$4:N4038)-SUM($O$3:O4037),0)</f>
        <v>0</v>
      </c>
      <c r="P4038" s="6">
        <f>IF(B4038&gt;0,SUM($O$4:O4038)-SUM($P$3:P4037),0)</f>
        <v>0</v>
      </c>
      <c r="Q4038" s="6">
        <f t="shared" si="447"/>
        <v>17.619599749329648</v>
      </c>
      <c r="R4038" s="8">
        <f>IF(E4037&lt;&gt;E4038,SUM($Q$4:Q4038)-SUM($R$3:R4037),0)</f>
        <v>0</v>
      </c>
      <c r="S4038" s="6">
        <f>IF(B4038&gt;0,SUM($R$4:R4038)-SUM($S$3:S4037),0)</f>
        <v>0</v>
      </c>
    </row>
    <row r="4039" spans="1:19">
      <c r="A4039">
        <f>IF(E4038&lt;&gt;E4039,COUNTIF($A$4:A4038,"&lt;&gt;0")+1,0)</f>
        <v>0</v>
      </c>
      <c r="B4039">
        <f>IF(A4039&lt;&gt;0,IF(MOD(A4039,3)=0,COUNTIF($B$4:B4038,"&lt;&gt;0")+1,0),0)</f>
        <v>0</v>
      </c>
      <c r="C4039" s="9">
        <f>'Dash Board'!$C$12+COUNT('Daily reducing balance'!$F$4:F4038)</f>
        <v>45765</v>
      </c>
      <c r="D4039">
        <f t="shared" si="441"/>
        <v>2025</v>
      </c>
      <c r="E4039">
        <f t="shared" si="442"/>
        <v>4</v>
      </c>
      <c r="F4039">
        <f>DAY('Dash Board'!$C$12+COUNT('Daily reducing balance'!$F$4:F4038))</f>
        <v>18</v>
      </c>
      <c r="G4039" s="8">
        <f t="shared" si="443"/>
        <v>128551.27555996343</v>
      </c>
      <c r="H4039" s="6">
        <f>G4039*'Dash Board'!$C$11/365</f>
        <v>36.980503928208655</v>
      </c>
      <c r="I4039" s="6">
        <f>H4039*'Dash Board'!$C$18/'Dash Board'!$C$11</f>
        <v>17.609763775337456</v>
      </c>
      <c r="J4039" s="6">
        <f>(G4039&gt;1)*PMT('Dash Board'!$C$11/365,$U$4,-'Dash Board'!$C$19)</f>
        <v>108.80376961660664</v>
      </c>
      <c r="K4039" s="6">
        <f t="shared" si="445"/>
        <v>0</v>
      </c>
      <c r="L4039" s="8">
        <f t="shared" si="446"/>
        <v>128479.45229427502</v>
      </c>
      <c r="N4039" s="8">
        <f t="shared" si="444"/>
        <v>91.194005841269188</v>
      </c>
      <c r="O4039" s="8">
        <f>IF(E4038&lt;&gt;E4039,SUM($N$4:N4039)-SUM($O$3:O4038),0)</f>
        <v>0</v>
      </c>
      <c r="P4039" s="6">
        <f>IF(B4039&gt;0,SUM($O$4:O4039)-SUM($P$3:P4038),0)</f>
        <v>0</v>
      </c>
      <c r="Q4039" s="6">
        <f t="shared" si="447"/>
        <v>17.609763775337456</v>
      </c>
      <c r="R4039" s="8">
        <f>IF(E4038&lt;&gt;E4039,SUM($Q$4:Q4039)-SUM($R$3:R4038),0)</f>
        <v>0</v>
      </c>
      <c r="S4039" s="6">
        <f>IF(B4039&gt;0,SUM($R$4:R4039)-SUM($S$3:S4038),0)</f>
        <v>0</v>
      </c>
    </row>
    <row r="4040" spans="1:19">
      <c r="A4040">
        <f>IF(E4039&lt;&gt;E4040,COUNTIF($A$4:A4039,"&lt;&gt;0")+1,0)</f>
        <v>0</v>
      </c>
      <c r="B4040">
        <f>IF(A4040&lt;&gt;0,IF(MOD(A4040,3)=0,COUNTIF($B$4:B4039,"&lt;&gt;0")+1,0),0)</f>
        <v>0</v>
      </c>
      <c r="C4040" s="9">
        <f>'Dash Board'!$C$12+COUNT('Daily reducing balance'!$F$4:F4039)</f>
        <v>45766</v>
      </c>
      <c r="D4040">
        <f t="shared" si="441"/>
        <v>2025</v>
      </c>
      <c r="E4040">
        <f t="shared" si="442"/>
        <v>4</v>
      </c>
      <c r="F4040">
        <f>DAY('Dash Board'!$C$12+COUNT('Daily reducing balance'!$F$4:F4039))</f>
        <v>19</v>
      </c>
      <c r="G4040" s="8">
        <f t="shared" si="443"/>
        <v>128479.45229427502</v>
      </c>
      <c r="H4040" s="6">
        <f>G4040*'Dash Board'!$C$11/365</f>
        <v>36.959842440818839</v>
      </c>
      <c r="I4040" s="6">
        <f>H4040*'Dash Board'!$C$18/'Dash Board'!$C$11</f>
        <v>17.599924971818496</v>
      </c>
      <c r="J4040" s="6">
        <f>(G4040&gt;1)*PMT('Dash Board'!$C$11/365,$U$4,-'Dash Board'!$C$19)</f>
        <v>108.80376961660664</v>
      </c>
      <c r="K4040" s="6">
        <f t="shared" si="445"/>
        <v>0</v>
      </c>
      <c r="L4040" s="8">
        <f t="shared" si="446"/>
        <v>128407.60836709922</v>
      </c>
      <c r="N4040" s="8">
        <f t="shared" si="444"/>
        <v>91.203844644788148</v>
      </c>
      <c r="O4040" s="8">
        <f>IF(E4039&lt;&gt;E4040,SUM($N$4:N4040)-SUM($O$3:O4039),0)</f>
        <v>0</v>
      </c>
      <c r="P4040" s="6">
        <f>IF(B4040&gt;0,SUM($O$4:O4040)-SUM($P$3:P4039),0)</f>
        <v>0</v>
      </c>
      <c r="Q4040" s="6">
        <f t="shared" si="447"/>
        <v>17.599924971818496</v>
      </c>
      <c r="R4040" s="8">
        <f>IF(E4039&lt;&gt;E4040,SUM($Q$4:Q4040)-SUM($R$3:R4039),0)</f>
        <v>0</v>
      </c>
      <c r="S4040" s="6">
        <f>IF(B4040&gt;0,SUM($R$4:R4040)-SUM($S$3:S4039),0)</f>
        <v>0</v>
      </c>
    </row>
    <row r="4041" spans="1:19">
      <c r="A4041">
        <f>IF(E4040&lt;&gt;E4041,COUNTIF($A$4:A4040,"&lt;&gt;0")+1,0)</f>
        <v>0</v>
      </c>
      <c r="B4041">
        <f>IF(A4041&lt;&gt;0,IF(MOD(A4041,3)=0,COUNTIF($B$4:B4040,"&lt;&gt;0")+1,0),0)</f>
        <v>0</v>
      </c>
      <c r="C4041" s="9">
        <f>'Dash Board'!$C$12+COUNT('Daily reducing balance'!$F$4:F4040)</f>
        <v>45767</v>
      </c>
      <c r="D4041">
        <f t="shared" si="441"/>
        <v>2025</v>
      </c>
      <c r="E4041">
        <f t="shared" si="442"/>
        <v>4</v>
      </c>
      <c r="F4041">
        <f>DAY('Dash Board'!$C$12+COUNT('Daily reducing balance'!$F$4:F4040))</f>
        <v>20</v>
      </c>
      <c r="G4041" s="8">
        <f t="shared" si="443"/>
        <v>128407.60836709922</v>
      </c>
      <c r="H4041" s="6">
        <f>G4041*'Dash Board'!$C$11/365</f>
        <v>36.939175009713473</v>
      </c>
      <c r="I4041" s="6">
        <f>H4041*'Dash Board'!$C$18/'Dash Board'!$C$11</f>
        <v>17.590083337958799</v>
      </c>
      <c r="J4041" s="6">
        <f>(G4041&gt;1)*PMT('Dash Board'!$C$11/365,$U$4,-'Dash Board'!$C$19)</f>
        <v>108.80376961660664</v>
      </c>
      <c r="K4041" s="6">
        <f t="shared" si="445"/>
        <v>0</v>
      </c>
      <c r="L4041" s="8">
        <f t="shared" si="446"/>
        <v>128335.74377249232</v>
      </c>
      <c r="N4041" s="8">
        <f t="shared" si="444"/>
        <v>91.213686278647842</v>
      </c>
      <c r="O4041" s="8">
        <f>IF(E4040&lt;&gt;E4041,SUM($N$4:N4041)-SUM($O$3:O4040),0)</f>
        <v>0</v>
      </c>
      <c r="P4041" s="6">
        <f>IF(B4041&gt;0,SUM($O$4:O4041)-SUM($P$3:P4040),0)</f>
        <v>0</v>
      </c>
      <c r="Q4041" s="6">
        <f t="shared" si="447"/>
        <v>17.590083337958799</v>
      </c>
      <c r="R4041" s="8">
        <f>IF(E4040&lt;&gt;E4041,SUM($Q$4:Q4041)-SUM($R$3:R4040),0)</f>
        <v>0</v>
      </c>
      <c r="S4041" s="6">
        <f>IF(B4041&gt;0,SUM($R$4:R4041)-SUM($S$3:S4040),0)</f>
        <v>0</v>
      </c>
    </row>
    <row r="4042" spans="1:19">
      <c r="A4042">
        <f>IF(E4041&lt;&gt;E4042,COUNTIF($A$4:A4041,"&lt;&gt;0")+1,0)</f>
        <v>0</v>
      </c>
      <c r="B4042">
        <f>IF(A4042&lt;&gt;0,IF(MOD(A4042,3)=0,COUNTIF($B$4:B4041,"&lt;&gt;0")+1,0),0)</f>
        <v>0</v>
      </c>
      <c r="C4042" s="9">
        <f>'Dash Board'!$C$12+COUNT('Daily reducing balance'!$F$4:F4041)</f>
        <v>45768</v>
      </c>
      <c r="D4042">
        <f t="shared" si="441"/>
        <v>2025</v>
      </c>
      <c r="E4042">
        <f t="shared" si="442"/>
        <v>4</v>
      </c>
      <c r="F4042">
        <f>DAY('Dash Board'!$C$12+COUNT('Daily reducing balance'!$F$4:F4041))</f>
        <v>21</v>
      </c>
      <c r="G4042" s="8">
        <f t="shared" si="443"/>
        <v>128335.74377249232</v>
      </c>
      <c r="H4042" s="6">
        <f>G4042*'Dash Board'!$C$11/365</f>
        <v>36.918501633182721</v>
      </c>
      <c r="I4042" s="6">
        <f>H4042*'Dash Board'!$C$18/'Dash Board'!$C$11</f>
        <v>17.580238872944154</v>
      </c>
      <c r="J4042" s="6">
        <f>(G4042&gt;1)*PMT('Dash Board'!$C$11/365,$U$4,-'Dash Board'!$C$19)</f>
        <v>108.80376961660664</v>
      </c>
      <c r="K4042" s="6">
        <f t="shared" si="445"/>
        <v>0</v>
      </c>
      <c r="L4042" s="8">
        <f t="shared" si="446"/>
        <v>128263.85850450888</v>
      </c>
      <c r="N4042" s="8">
        <f t="shared" si="444"/>
        <v>91.223530743662494</v>
      </c>
      <c r="O4042" s="8">
        <f>IF(E4041&lt;&gt;E4042,SUM($N$4:N4042)-SUM($O$3:O4041),0)</f>
        <v>0</v>
      </c>
      <c r="P4042" s="6">
        <f>IF(B4042&gt;0,SUM($O$4:O4042)-SUM($P$3:P4041),0)</f>
        <v>0</v>
      </c>
      <c r="Q4042" s="6">
        <f t="shared" si="447"/>
        <v>17.580238872944154</v>
      </c>
      <c r="R4042" s="8">
        <f>IF(E4041&lt;&gt;E4042,SUM($Q$4:Q4042)-SUM($R$3:R4041),0)</f>
        <v>0</v>
      </c>
      <c r="S4042" s="6">
        <f>IF(B4042&gt;0,SUM($R$4:R4042)-SUM($S$3:S4041),0)</f>
        <v>0</v>
      </c>
    </row>
    <row r="4043" spans="1:19">
      <c r="A4043">
        <f>IF(E4042&lt;&gt;E4043,COUNTIF($A$4:A4042,"&lt;&gt;0")+1,0)</f>
        <v>0</v>
      </c>
      <c r="B4043">
        <f>IF(A4043&lt;&gt;0,IF(MOD(A4043,3)=0,COUNTIF($B$4:B4042,"&lt;&gt;0")+1,0),0)</f>
        <v>0</v>
      </c>
      <c r="C4043" s="9">
        <f>'Dash Board'!$C$12+COUNT('Daily reducing balance'!$F$4:F4042)</f>
        <v>45769</v>
      </c>
      <c r="D4043">
        <f t="shared" si="441"/>
        <v>2025</v>
      </c>
      <c r="E4043">
        <f t="shared" si="442"/>
        <v>4</v>
      </c>
      <c r="F4043">
        <f>DAY('Dash Board'!$C$12+COUNT('Daily reducing balance'!$F$4:F4042))</f>
        <v>22</v>
      </c>
      <c r="G4043" s="8">
        <f t="shared" si="443"/>
        <v>128263.85850450888</v>
      </c>
      <c r="H4043" s="6">
        <f>G4043*'Dash Board'!$C$11/365</f>
        <v>36.897822309516258</v>
      </c>
      <c r="I4043" s="6">
        <f>H4043*'Dash Board'!$C$18/'Dash Board'!$C$11</f>
        <v>17.570391575960123</v>
      </c>
      <c r="J4043" s="6">
        <f>(G4043&gt;1)*PMT('Dash Board'!$C$11/365,$U$4,-'Dash Board'!$C$19)</f>
        <v>108.80376961660664</v>
      </c>
      <c r="K4043" s="6">
        <f t="shared" si="445"/>
        <v>0</v>
      </c>
      <c r="L4043" s="8">
        <f t="shared" si="446"/>
        <v>128191.95255720179</v>
      </c>
      <c r="N4043" s="8">
        <f t="shared" si="444"/>
        <v>91.233378040646528</v>
      </c>
      <c r="O4043" s="8">
        <f>IF(E4042&lt;&gt;E4043,SUM($N$4:N4043)-SUM($O$3:O4042),0)</f>
        <v>0</v>
      </c>
      <c r="P4043" s="6">
        <f>IF(B4043&gt;0,SUM($O$4:O4043)-SUM($P$3:P4042),0)</f>
        <v>0</v>
      </c>
      <c r="Q4043" s="6">
        <f t="shared" si="447"/>
        <v>17.570391575960123</v>
      </c>
      <c r="R4043" s="8">
        <f>IF(E4042&lt;&gt;E4043,SUM($Q$4:Q4043)-SUM($R$3:R4042),0)</f>
        <v>0</v>
      </c>
      <c r="S4043" s="6">
        <f>IF(B4043&gt;0,SUM($R$4:R4043)-SUM($S$3:S4042),0)</f>
        <v>0</v>
      </c>
    </row>
    <row r="4044" spans="1:19">
      <c r="A4044">
        <f>IF(E4043&lt;&gt;E4044,COUNTIF($A$4:A4043,"&lt;&gt;0")+1,0)</f>
        <v>0</v>
      </c>
      <c r="B4044">
        <f>IF(A4044&lt;&gt;0,IF(MOD(A4044,3)=0,COUNTIF($B$4:B4043,"&lt;&gt;0")+1,0),0)</f>
        <v>0</v>
      </c>
      <c r="C4044" s="9">
        <f>'Dash Board'!$C$12+COUNT('Daily reducing balance'!$F$4:F4043)</f>
        <v>45770</v>
      </c>
      <c r="D4044">
        <f t="shared" si="441"/>
        <v>2025</v>
      </c>
      <c r="E4044">
        <f t="shared" si="442"/>
        <v>4</v>
      </c>
      <c r="F4044">
        <f>DAY('Dash Board'!$C$12+COUNT('Daily reducing balance'!$F$4:F4043))</f>
        <v>23</v>
      </c>
      <c r="G4044" s="8">
        <f t="shared" si="443"/>
        <v>128191.95255720179</v>
      </c>
      <c r="H4044" s="6">
        <f>G4044*'Dash Board'!$C$11/365</f>
        <v>36.877137037003251</v>
      </c>
      <c r="I4044" s="6">
        <f>H4044*'Dash Board'!$C$18/'Dash Board'!$C$11</f>
        <v>17.560541446192026</v>
      </c>
      <c r="J4044" s="6">
        <f>(G4044&gt;1)*PMT('Dash Board'!$C$11/365,$U$4,-'Dash Board'!$C$19)</f>
        <v>108.80376961660664</v>
      </c>
      <c r="K4044" s="6">
        <f t="shared" si="445"/>
        <v>0</v>
      </c>
      <c r="L4044" s="8">
        <f t="shared" si="446"/>
        <v>128120.02592462218</v>
      </c>
      <c r="N4044" s="8">
        <f t="shared" si="444"/>
        <v>91.243228170414625</v>
      </c>
      <c r="O4044" s="8">
        <f>IF(E4043&lt;&gt;E4044,SUM($N$4:N4044)-SUM($O$3:O4043),0)</f>
        <v>0</v>
      </c>
      <c r="P4044" s="6">
        <f>IF(B4044&gt;0,SUM($O$4:O4044)-SUM($P$3:P4043),0)</f>
        <v>0</v>
      </c>
      <c r="Q4044" s="6">
        <f t="shared" si="447"/>
        <v>17.560541446192026</v>
      </c>
      <c r="R4044" s="8">
        <f>IF(E4043&lt;&gt;E4044,SUM($Q$4:Q4044)-SUM($R$3:R4043),0)</f>
        <v>0</v>
      </c>
      <c r="S4044" s="6">
        <f>IF(B4044&gt;0,SUM($R$4:R4044)-SUM($S$3:S4043),0)</f>
        <v>0</v>
      </c>
    </row>
    <row r="4045" spans="1:19">
      <c r="A4045">
        <f>IF(E4044&lt;&gt;E4045,COUNTIF($A$4:A4044,"&lt;&gt;0")+1,0)</f>
        <v>0</v>
      </c>
      <c r="B4045">
        <f>IF(A4045&lt;&gt;0,IF(MOD(A4045,3)=0,COUNTIF($B$4:B4044,"&lt;&gt;0")+1,0),0)</f>
        <v>0</v>
      </c>
      <c r="C4045" s="9">
        <f>'Dash Board'!$C$12+COUNT('Daily reducing balance'!$F$4:F4044)</f>
        <v>45771</v>
      </c>
      <c r="D4045">
        <f t="shared" si="441"/>
        <v>2025</v>
      </c>
      <c r="E4045">
        <f t="shared" si="442"/>
        <v>4</v>
      </c>
      <c r="F4045">
        <f>DAY('Dash Board'!$C$12+COUNT('Daily reducing balance'!$F$4:F4044))</f>
        <v>24</v>
      </c>
      <c r="G4045" s="8">
        <f t="shared" si="443"/>
        <v>128120.02592462218</v>
      </c>
      <c r="H4045" s="6">
        <f>G4045*'Dash Board'!$C$11/365</f>
        <v>36.856445813932403</v>
      </c>
      <c r="I4045" s="6">
        <f>H4045*'Dash Board'!$C$18/'Dash Board'!$C$11</f>
        <v>17.550688482824956</v>
      </c>
      <c r="J4045" s="6">
        <f>(G4045&gt;1)*PMT('Dash Board'!$C$11/365,$U$4,-'Dash Board'!$C$19)</f>
        <v>108.80376961660664</v>
      </c>
      <c r="K4045" s="6">
        <f t="shared" si="445"/>
        <v>0</v>
      </c>
      <c r="L4045" s="8">
        <f t="shared" si="446"/>
        <v>128048.0786008195</v>
      </c>
      <c r="N4045" s="8">
        <f t="shared" si="444"/>
        <v>91.253081133781691</v>
      </c>
      <c r="O4045" s="8">
        <f>IF(E4044&lt;&gt;E4045,SUM($N$4:N4045)-SUM($O$3:O4044),0)</f>
        <v>0</v>
      </c>
      <c r="P4045" s="6">
        <f>IF(B4045&gt;0,SUM($O$4:O4045)-SUM($P$3:P4044),0)</f>
        <v>0</v>
      </c>
      <c r="Q4045" s="6">
        <f t="shared" si="447"/>
        <v>17.550688482824956</v>
      </c>
      <c r="R4045" s="8">
        <f>IF(E4044&lt;&gt;E4045,SUM($Q$4:Q4045)-SUM($R$3:R4044),0)</f>
        <v>0</v>
      </c>
      <c r="S4045" s="6">
        <f>IF(B4045&gt;0,SUM($R$4:R4045)-SUM($S$3:S4044),0)</f>
        <v>0</v>
      </c>
    </row>
    <row r="4046" spans="1:19">
      <c r="A4046">
        <f>IF(E4045&lt;&gt;E4046,COUNTIF($A$4:A4045,"&lt;&gt;0")+1,0)</f>
        <v>0</v>
      </c>
      <c r="B4046">
        <f>IF(A4046&lt;&gt;0,IF(MOD(A4046,3)=0,COUNTIF($B$4:B4045,"&lt;&gt;0")+1,0),0)</f>
        <v>0</v>
      </c>
      <c r="C4046" s="9">
        <f>'Dash Board'!$C$12+COUNT('Daily reducing balance'!$F$4:F4045)</f>
        <v>45772</v>
      </c>
      <c r="D4046">
        <f t="shared" si="441"/>
        <v>2025</v>
      </c>
      <c r="E4046">
        <f t="shared" si="442"/>
        <v>4</v>
      </c>
      <c r="F4046">
        <f>DAY('Dash Board'!$C$12+COUNT('Daily reducing balance'!$F$4:F4045))</f>
        <v>25</v>
      </c>
      <c r="G4046" s="8">
        <f t="shared" si="443"/>
        <v>128048.0786008195</v>
      </c>
      <c r="H4046" s="6">
        <f>G4046*'Dash Board'!$C$11/365</f>
        <v>36.835748638591909</v>
      </c>
      <c r="I4046" s="6">
        <f>H4046*'Dash Board'!$C$18/'Dash Board'!$C$11</f>
        <v>17.540832685043767</v>
      </c>
      <c r="J4046" s="6">
        <f>(G4046&gt;1)*PMT('Dash Board'!$C$11/365,$U$4,-'Dash Board'!$C$19)</f>
        <v>108.80376961660664</v>
      </c>
      <c r="K4046" s="6">
        <f t="shared" si="445"/>
        <v>0</v>
      </c>
      <c r="L4046" s="8">
        <f t="shared" si="446"/>
        <v>127976.11057984148</v>
      </c>
      <c r="N4046" s="8">
        <f t="shared" si="444"/>
        <v>91.262936931562876</v>
      </c>
      <c r="O4046" s="8">
        <f>IF(E4045&lt;&gt;E4046,SUM($N$4:N4046)-SUM($O$3:O4045),0)</f>
        <v>0</v>
      </c>
      <c r="P4046" s="6">
        <f>IF(B4046&gt;0,SUM($O$4:O4046)-SUM($P$3:P4045),0)</f>
        <v>0</v>
      </c>
      <c r="Q4046" s="6">
        <f t="shared" si="447"/>
        <v>17.540832685043767</v>
      </c>
      <c r="R4046" s="8">
        <f>IF(E4045&lt;&gt;E4046,SUM($Q$4:Q4046)-SUM($R$3:R4045),0)</f>
        <v>0</v>
      </c>
      <c r="S4046" s="6">
        <f>IF(B4046&gt;0,SUM($R$4:R4046)-SUM($S$3:S4045),0)</f>
        <v>0</v>
      </c>
    </row>
    <row r="4047" spans="1:19">
      <c r="A4047">
        <f>IF(E4046&lt;&gt;E4047,COUNTIF($A$4:A4046,"&lt;&gt;0")+1,0)</f>
        <v>0</v>
      </c>
      <c r="B4047">
        <f>IF(A4047&lt;&gt;0,IF(MOD(A4047,3)=0,COUNTIF($B$4:B4046,"&lt;&gt;0")+1,0),0)</f>
        <v>0</v>
      </c>
      <c r="C4047" s="9">
        <f>'Dash Board'!$C$12+COUNT('Daily reducing balance'!$F$4:F4046)</f>
        <v>45773</v>
      </c>
      <c r="D4047">
        <f t="shared" si="441"/>
        <v>2025</v>
      </c>
      <c r="E4047">
        <f t="shared" si="442"/>
        <v>4</v>
      </c>
      <c r="F4047">
        <f>DAY('Dash Board'!$C$12+COUNT('Daily reducing balance'!$F$4:F4046))</f>
        <v>26</v>
      </c>
      <c r="G4047" s="8">
        <f t="shared" si="443"/>
        <v>127976.11057984148</v>
      </c>
      <c r="H4047" s="6">
        <f>G4047*'Dash Board'!$C$11/365</f>
        <v>36.815045509269467</v>
      </c>
      <c r="I4047" s="6">
        <f>H4047*'Dash Board'!$C$18/'Dash Board'!$C$11</f>
        <v>17.530974052033081</v>
      </c>
      <c r="J4047" s="6">
        <f>(G4047&gt;1)*PMT('Dash Board'!$C$11/365,$U$4,-'Dash Board'!$C$19)</f>
        <v>108.80376961660664</v>
      </c>
      <c r="K4047" s="6">
        <f t="shared" si="445"/>
        <v>0</v>
      </c>
      <c r="L4047" s="8">
        <f t="shared" si="446"/>
        <v>127904.12185573413</v>
      </c>
      <c r="N4047" s="8">
        <f t="shared" si="444"/>
        <v>91.272795564573556</v>
      </c>
      <c r="O4047" s="8">
        <f>IF(E4046&lt;&gt;E4047,SUM($N$4:N4047)-SUM($O$3:O4046),0)</f>
        <v>0</v>
      </c>
      <c r="P4047" s="6">
        <f>IF(B4047&gt;0,SUM($O$4:O4047)-SUM($P$3:P4046),0)</f>
        <v>0</v>
      </c>
      <c r="Q4047" s="6">
        <f t="shared" si="447"/>
        <v>17.530974052033081</v>
      </c>
      <c r="R4047" s="8">
        <f>IF(E4046&lt;&gt;E4047,SUM($Q$4:Q4047)-SUM($R$3:R4046),0)</f>
        <v>0</v>
      </c>
      <c r="S4047" s="6">
        <f>IF(B4047&gt;0,SUM($R$4:R4047)-SUM($S$3:S4046),0)</f>
        <v>0</v>
      </c>
    </row>
    <row r="4048" spans="1:19">
      <c r="A4048">
        <f>IF(E4047&lt;&gt;E4048,COUNTIF($A$4:A4047,"&lt;&gt;0")+1,0)</f>
        <v>0</v>
      </c>
      <c r="B4048">
        <f>IF(A4048&lt;&gt;0,IF(MOD(A4048,3)=0,COUNTIF($B$4:B4047,"&lt;&gt;0")+1,0),0)</f>
        <v>0</v>
      </c>
      <c r="C4048" s="9">
        <f>'Dash Board'!$C$12+COUNT('Daily reducing balance'!$F$4:F4047)</f>
        <v>45774</v>
      </c>
      <c r="D4048">
        <f t="shared" si="441"/>
        <v>2025</v>
      </c>
      <c r="E4048">
        <f t="shared" si="442"/>
        <v>4</v>
      </c>
      <c r="F4048">
        <f>DAY('Dash Board'!$C$12+COUNT('Daily reducing balance'!$F$4:F4047))</f>
        <v>27</v>
      </c>
      <c r="G4048" s="8">
        <f t="shared" si="443"/>
        <v>127904.12185573413</v>
      </c>
      <c r="H4048" s="6">
        <f>G4048*'Dash Board'!$C$11/365</f>
        <v>36.794336424252286</v>
      </c>
      <c r="I4048" s="6">
        <f>H4048*'Dash Board'!$C$18/'Dash Board'!$C$11</f>
        <v>17.521112582977281</v>
      </c>
      <c r="J4048" s="6">
        <f>(G4048&gt;1)*PMT('Dash Board'!$C$11/365,$U$4,-'Dash Board'!$C$19)</f>
        <v>108.80376961660664</v>
      </c>
      <c r="K4048" s="6">
        <f t="shared" si="445"/>
        <v>0</v>
      </c>
      <c r="L4048" s="8">
        <f t="shared" si="446"/>
        <v>127832.11242254177</v>
      </c>
      <c r="N4048" s="8">
        <f t="shared" si="444"/>
        <v>91.282657033629363</v>
      </c>
      <c r="O4048" s="8">
        <f>IF(E4047&lt;&gt;E4048,SUM($N$4:N4048)-SUM($O$3:O4047),0)</f>
        <v>0</v>
      </c>
      <c r="P4048" s="6">
        <f>IF(B4048&gt;0,SUM($O$4:O4048)-SUM($P$3:P4047),0)</f>
        <v>0</v>
      </c>
      <c r="Q4048" s="6">
        <f t="shared" si="447"/>
        <v>17.521112582977281</v>
      </c>
      <c r="R4048" s="8">
        <f>IF(E4047&lt;&gt;E4048,SUM($Q$4:Q4048)-SUM($R$3:R4047),0)</f>
        <v>0</v>
      </c>
      <c r="S4048" s="6">
        <f>IF(B4048&gt;0,SUM($R$4:R4048)-SUM($S$3:S4047),0)</f>
        <v>0</v>
      </c>
    </row>
    <row r="4049" spans="1:19">
      <c r="A4049">
        <f>IF(E4048&lt;&gt;E4049,COUNTIF($A$4:A4048,"&lt;&gt;0")+1,0)</f>
        <v>0</v>
      </c>
      <c r="B4049">
        <f>IF(A4049&lt;&gt;0,IF(MOD(A4049,3)=0,COUNTIF($B$4:B4048,"&lt;&gt;0")+1,0),0)</f>
        <v>0</v>
      </c>
      <c r="C4049" s="9">
        <f>'Dash Board'!$C$12+COUNT('Daily reducing balance'!$F$4:F4048)</f>
        <v>45775</v>
      </c>
      <c r="D4049">
        <f t="shared" si="441"/>
        <v>2025</v>
      </c>
      <c r="E4049">
        <f t="shared" si="442"/>
        <v>4</v>
      </c>
      <c r="F4049">
        <f>DAY('Dash Board'!$C$12+COUNT('Daily reducing balance'!$F$4:F4048))</f>
        <v>28</v>
      </c>
      <c r="G4049" s="8">
        <f t="shared" si="443"/>
        <v>127832.11242254177</v>
      </c>
      <c r="H4049" s="6">
        <f>G4049*'Dash Board'!$C$11/365</f>
        <v>36.773621381827084</v>
      </c>
      <c r="I4049" s="6">
        <f>H4049*'Dash Board'!$C$18/'Dash Board'!$C$11</f>
        <v>17.511248277060517</v>
      </c>
      <c r="J4049" s="6">
        <f>(G4049&gt;1)*PMT('Dash Board'!$C$11/365,$U$4,-'Dash Board'!$C$19)</f>
        <v>108.80376961660664</v>
      </c>
      <c r="K4049" s="6">
        <f t="shared" si="445"/>
        <v>0</v>
      </c>
      <c r="L4049" s="8">
        <f t="shared" si="446"/>
        <v>127760.08227430699</v>
      </c>
      <c r="N4049" s="8">
        <f t="shared" si="444"/>
        <v>91.292521339546127</v>
      </c>
      <c r="O4049" s="8">
        <f>IF(E4048&lt;&gt;E4049,SUM($N$4:N4049)-SUM($O$3:O4048),0)</f>
        <v>0</v>
      </c>
      <c r="P4049" s="6">
        <f>IF(B4049&gt;0,SUM($O$4:O4049)-SUM($P$3:P4048),0)</f>
        <v>0</v>
      </c>
      <c r="Q4049" s="6">
        <f t="shared" si="447"/>
        <v>17.511248277060517</v>
      </c>
      <c r="R4049" s="8">
        <f>IF(E4048&lt;&gt;E4049,SUM($Q$4:Q4049)-SUM($R$3:R4048),0)</f>
        <v>0</v>
      </c>
      <c r="S4049" s="6">
        <f>IF(B4049&gt;0,SUM($R$4:R4049)-SUM($S$3:S4048),0)</f>
        <v>0</v>
      </c>
    </row>
    <row r="4050" spans="1:19">
      <c r="A4050">
        <f>IF(E4049&lt;&gt;E4050,COUNTIF($A$4:A4049,"&lt;&gt;0")+1,0)</f>
        <v>0</v>
      </c>
      <c r="B4050">
        <f>IF(A4050&lt;&gt;0,IF(MOD(A4050,3)=0,COUNTIF($B$4:B4049,"&lt;&gt;0")+1,0),0)</f>
        <v>0</v>
      </c>
      <c r="C4050" s="9">
        <f>'Dash Board'!$C$12+COUNT('Daily reducing balance'!$F$4:F4049)</f>
        <v>45776</v>
      </c>
      <c r="D4050">
        <f t="shared" si="441"/>
        <v>2025</v>
      </c>
      <c r="E4050">
        <f t="shared" si="442"/>
        <v>4</v>
      </c>
      <c r="F4050">
        <f>DAY('Dash Board'!$C$12+COUNT('Daily reducing balance'!$F$4:F4049))</f>
        <v>29</v>
      </c>
      <c r="G4050" s="8">
        <f t="shared" si="443"/>
        <v>127760.08227430699</v>
      </c>
      <c r="H4050" s="6">
        <f>G4050*'Dash Board'!$C$11/365</f>
        <v>36.752900380280089</v>
      </c>
      <c r="I4050" s="6">
        <f>H4050*'Dash Board'!$C$18/'Dash Board'!$C$11</f>
        <v>17.501381133466712</v>
      </c>
      <c r="J4050" s="6">
        <f>(G4050&gt;1)*PMT('Dash Board'!$C$11/365,$U$4,-'Dash Board'!$C$19)</f>
        <v>108.80376961660664</v>
      </c>
      <c r="K4050" s="6">
        <f t="shared" si="445"/>
        <v>0</v>
      </c>
      <c r="L4050" s="8">
        <f t="shared" si="446"/>
        <v>127688.03140507065</v>
      </c>
      <c r="N4050" s="8">
        <f t="shared" si="444"/>
        <v>91.302388483139936</v>
      </c>
      <c r="O4050" s="8">
        <f>IF(E4049&lt;&gt;E4050,SUM($N$4:N4050)-SUM($O$3:O4049),0)</f>
        <v>0</v>
      </c>
      <c r="P4050" s="6">
        <f>IF(B4050&gt;0,SUM($O$4:O4050)-SUM($P$3:P4049),0)</f>
        <v>0</v>
      </c>
      <c r="Q4050" s="6">
        <f t="shared" si="447"/>
        <v>17.501381133466712</v>
      </c>
      <c r="R4050" s="8">
        <f>IF(E4049&lt;&gt;E4050,SUM($Q$4:Q4050)-SUM($R$3:R4049),0)</f>
        <v>0</v>
      </c>
      <c r="S4050" s="6">
        <f>IF(B4050&gt;0,SUM($R$4:R4050)-SUM($S$3:S4049),0)</f>
        <v>0</v>
      </c>
    </row>
    <row r="4051" spans="1:19">
      <c r="A4051">
        <f>IF(E4050&lt;&gt;E4051,COUNTIF($A$4:A4050,"&lt;&gt;0")+1,0)</f>
        <v>0</v>
      </c>
      <c r="B4051">
        <f>IF(A4051&lt;&gt;0,IF(MOD(A4051,3)=0,COUNTIF($B$4:B4050,"&lt;&gt;0")+1,0),0)</f>
        <v>0</v>
      </c>
      <c r="C4051" s="9">
        <f>'Dash Board'!$C$12+COUNT('Daily reducing balance'!$F$4:F4050)</f>
        <v>45777</v>
      </c>
      <c r="D4051">
        <f t="shared" si="441"/>
        <v>2025</v>
      </c>
      <c r="E4051">
        <f t="shared" si="442"/>
        <v>4</v>
      </c>
      <c r="F4051">
        <f>DAY('Dash Board'!$C$12+COUNT('Daily reducing balance'!$F$4:F4050))</f>
        <v>30</v>
      </c>
      <c r="G4051" s="8">
        <f t="shared" si="443"/>
        <v>127688.03140507065</v>
      </c>
      <c r="H4051" s="6">
        <f>G4051*'Dash Board'!$C$11/365</f>
        <v>36.73217341789703</v>
      </c>
      <c r="I4051" s="6">
        <f>H4051*'Dash Board'!$C$18/'Dash Board'!$C$11</f>
        <v>17.491511151379541</v>
      </c>
      <c r="J4051" s="6">
        <f>(G4051&gt;1)*PMT('Dash Board'!$C$11/365,$U$4,-'Dash Board'!$C$19)</f>
        <v>108.80376961660664</v>
      </c>
      <c r="K4051" s="6">
        <f t="shared" si="445"/>
        <v>0</v>
      </c>
      <c r="L4051" s="8">
        <f t="shared" si="446"/>
        <v>127615.95980887194</v>
      </c>
      <c r="N4051" s="8">
        <f t="shared" si="444"/>
        <v>91.312258465227103</v>
      </c>
      <c r="O4051" s="8">
        <f>IF(E4050&lt;&gt;E4051,SUM($N$4:N4051)-SUM($O$3:O4050),0)</f>
        <v>0</v>
      </c>
      <c r="P4051" s="6">
        <f>IF(B4051&gt;0,SUM($O$4:O4051)-SUM($P$3:P4050),0)</f>
        <v>0</v>
      </c>
      <c r="Q4051" s="6">
        <f t="shared" si="447"/>
        <v>17.491511151379541</v>
      </c>
      <c r="R4051" s="8">
        <f>IF(E4050&lt;&gt;E4051,SUM($Q$4:Q4051)-SUM($R$3:R4050),0)</f>
        <v>0</v>
      </c>
      <c r="S4051" s="6">
        <f>IF(B4051&gt;0,SUM($R$4:R4051)-SUM($S$3:S4050),0)</f>
        <v>0</v>
      </c>
    </row>
    <row r="4052" spans="1:19">
      <c r="A4052">
        <f>IF(E4051&lt;&gt;E4052,COUNTIF($A$4:A4051,"&lt;&gt;0")+1,0)</f>
        <v>133</v>
      </c>
      <c r="B4052">
        <f>IF(A4052&lt;&gt;0,IF(MOD(A4052,3)=0,COUNTIF($B$4:B4051,"&lt;&gt;0")+1,0),0)</f>
        <v>0</v>
      </c>
      <c r="C4052" s="9">
        <f>'Dash Board'!$C$12+COUNT('Daily reducing balance'!$F$4:F4051)</f>
        <v>45778</v>
      </c>
      <c r="D4052">
        <f t="shared" si="441"/>
        <v>2025</v>
      </c>
      <c r="E4052">
        <f t="shared" si="442"/>
        <v>5</v>
      </c>
      <c r="F4052">
        <f>DAY('Dash Board'!$C$12+COUNT('Daily reducing balance'!$F$4:F4051))</f>
        <v>1</v>
      </c>
      <c r="G4052" s="8">
        <f t="shared" si="443"/>
        <v>127615.95980887194</v>
      </c>
      <c r="H4052" s="6">
        <f>G4052*'Dash Board'!$C$11/365</f>
        <v>36.711440492963156</v>
      </c>
      <c r="I4052" s="6">
        <f>H4052*'Dash Board'!$C$18/'Dash Board'!$C$11</f>
        <v>17.481638329982456</v>
      </c>
      <c r="J4052" s="6">
        <f>(G4052&gt;1)*PMT('Dash Board'!$C$11/365,$U$4,-'Dash Board'!$C$19)</f>
        <v>108.80376961660664</v>
      </c>
      <c r="K4052" s="6">
        <f t="shared" si="445"/>
        <v>3372.9168581148047</v>
      </c>
      <c r="L4052" s="8">
        <f t="shared" si="446"/>
        <v>127543.86747974828</v>
      </c>
      <c r="N4052" s="8">
        <f t="shared" si="444"/>
        <v>91.322131286624185</v>
      </c>
      <c r="O4052" s="8">
        <f>IF(E4051&lt;&gt;E4052,SUM($N$4:N4052)-SUM($O$3:O4051),0)</f>
        <v>2735.3807665450149</v>
      </c>
      <c r="P4052" s="6">
        <f>IF(B4052&gt;0,SUM($O$4:O4052)-SUM($P$3:P4051),0)</f>
        <v>0</v>
      </c>
      <c r="Q4052" s="6">
        <f t="shared" si="447"/>
        <v>17.481638329982456</v>
      </c>
      <c r="R4052" s="8">
        <f>IF(E4051&lt;&gt;E4052,SUM($Q$4:Q4052)-SUM($R$3:R4051),0)</f>
        <v>528.73232195318269</v>
      </c>
      <c r="S4052" s="6">
        <f>IF(B4052&gt;0,SUM($R$4:R4052)-SUM($S$3:S4051),0)</f>
        <v>0</v>
      </c>
    </row>
    <row r="4053" spans="1:19">
      <c r="A4053">
        <f>IF(E4052&lt;&gt;E4053,COUNTIF($A$4:A4052,"&lt;&gt;0")+1,0)</f>
        <v>0</v>
      </c>
      <c r="B4053">
        <f>IF(A4053&lt;&gt;0,IF(MOD(A4053,3)=0,COUNTIF($B$4:B4052,"&lt;&gt;0")+1,0),0)</f>
        <v>0</v>
      </c>
      <c r="C4053" s="9">
        <f>'Dash Board'!$C$12+COUNT('Daily reducing balance'!$F$4:F4052)</f>
        <v>45779</v>
      </c>
      <c r="D4053">
        <f t="shared" si="441"/>
        <v>2025</v>
      </c>
      <c r="E4053">
        <f t="shared" si="442"/>
        <v>5</v>
      </c>
      <c r="F4053">
        <f>DAY('Dash Board'!$C$12+COUNT('Daily reducing balance'!$F$4:F4052))</f>
        <v>2</v>
      </c>
      <c r="G4053" s="8">
        <f t="shared" si="443"/>
        <v>127543.86747974828</v>
      </c>
      <c r="H4053" s="6">
        <f>G4053*'Dash Board'!$C$11/365</f>
        <v>36.690701603763202</v>
      </c>
      <c r="I4053" s="6">
        <f>H4053*'Dash Board'!$C$18/'Dash Board'!$C$11</f>
        <v>17.47176266845867</v>
      </c>
      <c r="J4053" s="6">
        <f>(G4053&gt;1)*PMT('Dash Board'!$C$11/365,$U$4,-'Dash Board'!$C$19)</f>
        <v>108.80376961660664</v>
      </c>
      <c r="K4053" s="6">
        <f t="shared" si="445"/>
        <v>0</v>
      </c>
      <c r="L4053" s="8">
        <f t="shared" si="446"/>
        <v>127471.75441173543</v>
      </c>
      <c r="N4053" s="8">
        <f t="shared" si="444"/>
        <v>91.332006948147978</v>
      </c>
      <c r="O4053" s="8">
        <f>IF(E4052&lt;&gt;E4053,SUM($N$4:N4053)-SUM($O$3:O4052),0)</f>
        <v>0</v>
      </c>
      <c r="P4053" s="6">
        <f>IF(B4053&gt;0,SUM($O$4:O4053)-SUM($P$3:P4052),0)</f>
        <v>0</v>
      </c>
      <c r="Q4053" s="6">
        <f t="shared" si="447"/>
        <v>17.47176266845867</v>
      </c>
      <c r="R4053" s="8">
        <f>IF(E4052&lt;&gt;E4053,SUM($Q$4:Q4053)-SUM($R$3:R4052),0)</f>
        <v>0</v>
      </c>
      <c r="S4053" s="6">
        <f>IF(B4053&gt;0,SUM($R$4:R4053)-SUM($S$3:S4052),0)</f>
        <v>0</v>
      </c>
    </row>
    <row r="4054" spans="1:19">
      <c r="A4054">
        <f>IF(E4053&lt;&gt;E4054,COUNTIF($A$4:A4053,"&lt;&gt;0")+1,0)</f>
        <v>0</v>
      </c>
      <c r="B4054">
        <f>IF(A4054&lt;&gt;0,IF(MOD(A4054,3)=0,COUNTIF($B$4:B4053,"&lt;&gt;0")+1,0),0)</f>
        <v>0</v>
      </c>
      <c r="C4054" s="9">
        <f>'Dash Board'!$C$12+COUNT('Daily reducing balance'!$F$4:F4053)</f>
        <v>45780</v>
      </c>
      <c r="D4054">
        <f t="shared" si="441"/>
        <v>2025</v>
      </c>
      <c r="E4054">
        <f t="shared" si="442"/>
        <v>5</v>
      </c>
      <c r="F4054">
        <f>DAY('Dash Board'!$C$12+COUNT('Daily reducing balance'!$F$4:F4053))</f>
        <v>3</v>
      </c>
      <c r="G4054" s="8">
        <f t="shared" si="443"/>
        <v>127471.75441173543</v>
      </c>
      <c r="H4054" s="6">
        <f>G4054*'Dash Board'!$C$11/365</f>
        <v>36.66995674858142</v>
      </c>
      <c r="I4054" s="6">
        <f>H4054*'Dash Board'!$C$18/'Dash Board'!$C$11</f>
        <v>17.461884165991155</v>
      </c>
      <c r="J4054" s="6">
        <f>(G4054&gt;1)*PMT('Dash Board'!$C$11/365,$U$4,-'Dash Board'!$C$19)</f>
        <v>108.80376961660664</v>
      </c>
      <c r="K4054" s="6">
        <f t="shared" si="445"/>
        <v>0</v>
      </c>
      <c r="L4054" s="8">
        <f t="shared" si="446"/>
        <v>127399.62059886739</v>
      </c>
      <c r="N4054" s="8">
        <f t="shared" si="444"/>
        <v>91.341885450615493</v>
      </c>
      <c r="O4054" s="8">
        <f>IF(E4053&lt;&gt;E4054,SUM($N$4:N4054)-SUM($O$3:O4053),0)</f>
        <v>0</v>
      </c>
      <c r="P4054" s="6">
        <f>IF(B4054&gt;0,SUM($O$4:O4054)-SUM($P$3:P4053),0)</f>
        <v>0</v>
      </c>
      <c r="Q4054" s="6">
        <f t="shared" si="447"/>
        <v>17.461884165991155</v>
      </c>
      <c r="R4054" s="8">
        <f>IF(E4053&lt;&gt;E4054,SUM($Q$4:Q4054)-SUM($R$3:R4053),0)</f>
        <v>0</v>
      </c>
      <c r="S4054" s="6">
        <f>IF(B4054&gt;0,SUM($R$4:R4054)-SUM($S$3:S4053),0)</f>
        <v>0</v>
      </c>
    </row>
    <row r="4055" spans="1:19">
      <c r="A4055">
        <f>IF(E4054&lt;&gt;E4055,COUNTIF($A$4:A4054,"&lt;&gt;0")+1,0)</f>
        <v>0</v>
      </c>
      <c r="B4055">
        <f>IF(A4055&lt;&gt;0,IF(MOD(A4055,3)=0,COUNTIF($B$4:B4054,"&lt;&gt;0")+1,0),0)</f>
        <v>0</v>
      </c>
      <c r="C4055" s="9">
        <f>'Dash Board'!$C$12+COUNT('Daily reducing balance'!$F$4:F4054)</f>
        <v>45781</v>
      </c>
      <c r="D4055">
        <f t="shared" si="441"/>
        <v>2025</v>
      </c>
      <c r="E4055">
        <f t="shared" si="442"/>
        <v>5</v>
      </c>
      <c r="F4055">
        <f>DAY('Dash Board'!$C$12+COUNT('Daily reducing balance'!$F$4:F4054))</f>
        <v>4</v>
      </c>
      <c r="G4055" s="8">
        <f t="shared" si="443"/>
        <v>127399.62059886739</v>
      </c>
      <c r="H4055" s="6">
        <f>G4055*'Dash Board'!$C$11/365</f>
        <v>36.64920592570158</v>
      </c>
      <c r="I4055" s="6">
        <f>H4055*'Dash Board'!$C$18/'Dash Board'!$C$11</f>
        <v>17.452002821762658</v>
      </c>
      <c r="J4055" s="6">
        <f>(G4055&gt;1)*PMT('Dash Board'!$C$11/365,$U$4,-'Dash Board'!$C$19)</f>
        <v>108.80376961660664</v>
      </c>
      <c r="K4055" s="6">
        <f t="shared" si="445"/>
        <v>0</v>
      </c>
      <c r="L4055" s="8">
        <f t="shared" si="446"/>
        <v>127327.46603517648</v>
      </c>
      <c r="N4055" s="8">
        <f t="shared" si="444"/>
        <v>91.351766794843982</v>
      </c>
      <c r="O4055" s="8">
        <f>IF(E4054&lt;&gt;E4055,SUM($N$4:N4055)-SUM($O$3:O4054),0)</f>
        <v>0</v>
      </c>
      <c r="P4055" s="6">
        <f>IF(B4055&gt;0,SUM($O$4:O4055)-SUM($P$3:P4054),0)</f>
        <v>0</v>
      </c>
      <c r="Q4055" s="6">
        <f t="shared" si="447"/>
        <v>17.452002821762658</v>
      </c>
      <c r="R4055" s="8">
        <f>IF(E4054&lt;&gt;E4055,SUM($Q$4:Q4055)-SUM($R$3:R4054),0)</f>
        <v>0</v>
      </c>
      <c r="S4055" s="6">
        <f>IF(B4055&gt;0,SUM($R$4:R4055)-SUM($S$3:S4054),0)</f>
        <v>0</v>
      </c>
    </row>
    <row r="4056" spans="1:19">
      <c r="A4056">
        <f>IF(E4055&lt;&gt;E4056,COUNTIF($A$4:A4055,"&lt;&gt;0")+1,0)</f>
        <v>0</v>
      </c>
      <c r="B4056">
        <f>IF(A4056&lt;&gt;0,IF(MOD(A4056,3)=0,COUNTIF($B$4:B4055,"&lt;&gt;0")+1,0),0)</f>
        <v>0</v>
      </c>
      <c r="C4056" s="9">
        <f>'Dash Board'!$C$12+COUNT('Daily reducing balance'!$F$4:F4055)</f>
        <v>45782</v>
      </c>
      <c r="D4056">
        <f t="shared" si="441"/>
        <v>2025</v>
      </c>
      <c r="E4056">
        <f t="shared" si="442"/>
        <v>5</v>
      </c>
      <c r="F4056">
        <f>DAY('Dash Board'!$C$12+COUNT('Daily reducing balance'!$F$4:F4055))</f>
        <v>5</v>
      </c>
      <c r="G4056" s="8">
        <f t="shared" si="443"/>
        <v>127327.46603517648</v>
      </c>
      <c r="H4056" s="6">
        <f>G4056*'Dash Board'!$C$11/365</f>
        <v>36.628449133406932</v>
      </c>
      <c r="I4056" s="6">
        <f>H4056*'Dash Board'!$C$18/'Dash Board'!$C$11</f>
        <v>17.442118634955683</v>
      </c>
      <c r="J4056" s="6">
        <f>(G4056&gt;1)*PMT('Dash Board'!$C$11/365,$U$4,-'Dash Board'!$C$19)</f>
        <v>108.80376961660664</v>
      </c>
      <c r="K4056" s="6">
        <f t="shared" si="445"/>
        <v>0</v>
      </c>
      <c r="L4056" s="8">
        <f t="shared" si="446"/>
        <v>127255.29071469327</v>
      </c>
      <c r="N4056" s="8">
        <f t="shared" si="444"/>
        <v>91.361650981650968</v>
      </c>
      <c r="O4056" s="8">
        <f>IF(E4055&lt;&gt;E4056,SUM($N$4:N4056)-SUM($O$3:O4055),0)</f>
        <v>0</v>
      </c>
      <c r="P4056" s="6">
        <f>IF(B4056&gt;0,SUM($O$4:O4056)-SUM($P$3:P4055),0)</f>
        <v>0</v>
      </c>
      <c r="Q4056" s="6">
        <f t="shared" si="447"/>
        <v>17.442118634955683</v>
      </c>
      <c r="R4056" s="8">
        <f>IF(E4055&lt;&gt;E4056,SUM($Q$4:Q4056)-SUM($R$3:R4055),0)</f>
        <v>0</v>
      </c>
      <c r="S4056" s="6">
        <f>IF(B4056&gt;0,SUM($R$4:R4056)-SUM($S$3:S4055),0)</f>
        <v>0</v>
      </c>
    </row>
    <row r="4057" spans="1:19">
      <c r="A4057">
        <f>IF(E4056&lt;&gt;E4057,COUNTIF($A$4:A4056,"&lt;&gt;0")+1,0)</f>
        <v>0</v>
      </c>
      <c r="B4057">
        <f>IF(A4057&lt;&gt;0,IF(MOD(A4057,3)=0,COUNTIF($B$4:B4056,"&lt;&gt;0")+1,0),0)</f>
        <v>0</v>
      </c>
      <c r="C4057" s="9">
        <f>'Dash Board'!$C$12+COUNT('Daily reducing balance'!$F$4:F4056)</f>
        <v>45783</v>
      </c>
      <c r="D4057">
        <f t="shared" si="441"/>
        <v>2025</v>
      </c>
      <c r="E4057">
        <f t="shared" si="442"/>
        <v>5</v>
      </c>
      <c r="F4057">
        <f>DAY('Dash Board'!$C$12+COUNT('Daily reducing balance'!$F$4:F4056))</f>
        <v>6</v>
      </c>
      <c r="G4057" s="8">
        <f t="shared" si="443"/>
        <v>127255.29071469327</v>
      </c>
      <c r="H4057" s="6">
        <f>G4057*'Dash Board'!$C$11/365</f>
        <v>36.607686369980257</v>
      </c>
      <c r="I4057" s="6">
        <f>H4057*'Dash Board'!$C$18/'Dash Board'!$C$11</f>
        <v>17.432231604752506</v>
      </c>
      <c r="J4057" s="6">
        <f>(G4057&gt;1)*PMT('Dash Board'!$C$11/365,$U$4,-'Dash Board'!$C$19)</f>
        <v>108.80376961660664</v>
      </c>
      <c r="K4057" s="6">
        <f t="shared" si="445"/>
        <v>0</v>
      </c>
      <c r="L4057" s="8">
        <f t="shared" si="446"/>
        <v>127183.09463144664</v>
      </c>
      <c r="N4057" s="8">
        <f t="shared" si="444"/>
        <v>91.371538011854142</v>
      </c>
      <c r="O4057" s="8">
        <f>IF(E4056&lt;&gt;E4057,SUM($N$4:N4057)-SUM($O$3:O4056),0)</f>
        <v>0</v>
      </c>
      <c r="P4057" s="6">
        <f>IF(B4057&gt;0,SUM($O$4:O4057)-SUM($P$3:P4056),0)</f>
        <v>0</v>
      </c>
      <c r="Q4057" s="6">
        <f t="shared" si="447"/>
        <v>17.432231604752506</v>
      </c>
      <c r="R4057" s="8">
        <f>IF(E4056&lt;&gt;E4057,SUM($Q$4:Q4057)-SUM($R$3:R4056),0)</f>
        <v>0</v>
      </c>
      <c r="S4057" s="6">
        <f>IF(B4057&gt;0,SUM($R$4:R4057)-SUM($S$3:S4056),0)</f>
        <v>0</v>
      </c>
    </row>
    <row r="4058" spans="1:19">
      <c r="A4058">
        <f>IF(E4057&lt;&gt;E4058,COUNTIF($A$4:A4057,"&lt;&gt;0")+1,0)</f>
        <v>0</v>
      </c>
      <c r="B4058">
        <f>IF(A4058&lt;&gt;0,IF(MOD(A4058,3)=0,COUNTIF($B$4:B4057,"&lt;&gt;0")+1,0),0)</f>
        <v>0</v>
      </c>
      <c r="C4058" s="9">
        <f>'Dash Board'!$C$12+COUNT('Daily reducing balance'!$F$4:F4057)</f>
        <v>45784</v>
      </c>
      <c r="D4058">
        <f t="shared" si="441"/>
        <v>2025</v>
      </c>
      <c r="E4058">
        <f t="shared" si="442"/>
        <v>5</v>
      </c>
      <c r="F4058">
        <f>DAY('Dash Board'!$C$12+COUNT('Daily reducing balance'!$F$4:F4057))</f>
        <v>7</v>
      </c>
      <c r="G4058" s="8">
        <f t="shared" si="443"/>
        <v>127183.09463144664</v>
      </c>
      <c r="H4058" s="6">
        <f>G4058*'Dash Board'!$C$11/365</f>
        <v>36.586917633703827</v>
      </c>
      <c r="I4058" s="6">
        <f>H4058*'Dash Board'!$C$18/'Dash Board'!$C$11</f>
        <v>17.422341730335159</v>
      </c>
      <c r="J4058" s="6">
        <f>(G4058&gt;1)*PMT('Dash Board'!$C$11/365,$U$4,-'Dash Board'!$C$19)</f>
        <v>108.80376961660664</v>
      </c>
      <c r="K4058" s="6">
        <f t="shared" si="445"/>
        <v>0</v>
      </c>
      <c r="L4058" s="8">
        <f t="shared" si="446"/>
        <v>127110.87777946373</v>
      </c>
      <c r="N4058" s="8">
        <f t="shared" si="444"/>
        <v>91.381427886271481</v>
      </c>
      <c r="O4058" s="8">
        <f>IF(E4057&lt;&gt;E4058,SUM($N$4:N4058)-SUM($O$3:O4057),0)</f>
        <v>0</v>
      </c>
      <c r="P4058" s="6">
        <f>IF(B4058&gt;0,SUM($O$4:O4058)-SUM($P$3:P4057),0)</f>
        <v>0</v>
      </c>
      <c r="Q4058" s="6">
        <f t="shared" si="447"/>
        <v>17.422341730335159</v>
      </c>
      <c r="R4058" s="8">
        <f>IF(E4057&lt;&gt;E4058,SUM($Q$4:Q4058)-SUM($R$3:R4057),0)</f>
        <v>0</v>
      </c>
      <c r="S4058" s="6">
        <f>IF(B4058&gt;0,SUM($R$4:R4058)-SUM($S$3:S4057),0)</f>
        <v>0</v>
      </c>
    </row>
    <row r="4059" spans="1:19">
      <c r="A4059">
        <f>IF(E4058&lt;&gt;E4059,COUNTIF($A$4:A4058,"&lt;&gt;0")+1,0)</f>
        <v>0</v>
      </c>
      <c r="B4059">
        <f>IF(A4059&lt;&gt;0,IF(MOD(A4059,3)=0,COUNTIF($B$4:B4058,"&lt;&gt;0")+1,0),0)</f>
        <v>0</v>
      </c>
      <c r="C4059" s="9">
        <f>'Dash Board'!$C$12+COUNT('Daily reducing balance'!$F$4:F4058)</f>
        <v>45785</v>
      </c>
      <c r="D4059">
        <f t="shared" si="441"/>
        <v>2025</v>
      </c>
      <c r="E4059">
        <f t="shared" si="442"/>
        <v>5</v>
      </c>
      <c r="F4059">
        <f>DAY('Dash Board'!$C$12+COUNT('Daily reducing balance'!$F$4:F4058))</f>
        <v>8</v>
      </c>
      <c r="G4059" s="8">
        <f t="shared" si="443"/>
        <v>127110.87777946373</v>
      </c>
      <c r="H4059" s="6">
        <f>G4059*'Dash Board'!$C$11/365</f>
        <v>36.566142922859427</v>
      </c>
      <c r="I4059" s="6">
        <f>H4059*'Dash Board'!$C$18/'Dash Board'!$C$11</f>
        <v>17.412449010885442</v>
      </c>
      <c r="J4059" s="6">
        <f>(G4059&gt;1)*PMT('Dash Board'!$C$11/365,$U$4,-'Dash Board'!$C$19)</f>
        <v>108.80376961660664</v>
      </c>
      <c r="K4059" s="6">
        <f t="shared" si="445"/>
        <v>0</v>
      </c>
      <c r="L4059" s="8">
        <f t="shared" si="446"/>
        <v>127038.64015276998</v>
      </c>
      <c r="N4059" s="8">
        <f t="shared" si="444"/>
        <v>91.391320605721205</v>
      </c>
      <c r="O4059" s="8">
        <f>IF(E4058&lt;&gt;E4059,SUM($N$4:N4059)-SUM($O$3:O4058),0)</f>
        <v>0</v>
      </c>
      <c r="P4059" s="6">
        <f>IF(B4059&gt;0,SUM($O$4:O4059)-SUM($P$3:P4058),0)</f>
        <v>0</v>
      </c>
      <c r="Q4059" s="6">
        <f t="shared" si="447"/>
        <v>17.412449010885442</v>
      </c>
      <c r="R4059" s="8">
        <f>IF(E4058&lt;&gt;E4059,SUM($Q$4:Q4059)-SUM($R$3:R4058),0)</f>
        <v>0</v>
      </c>
      <c r="S4059" s="6">
        <f>IF(B4059&gt;0,SUM($R$4:R4059)-SUM($S$3:S4058),0)</f>
        <v>0</v>
      </c>
    </row>
    <row r="4060" spans="1:19">
      <c r="A4060">
        <f>IF(E4059&lt;&gt;E4060,COUNTIF($A$4:A4059,"&lt;&gt;0")+1,0)</f>
        <v>0</v>
      </c>
      <c r="B4060">
        <f>IF(A4060&lt;&gt;0,IF(MOD(A4060,3)=0,COUNTIF($B$4:B4059,"&lt;&gt;0")+1,0),0)</f>
        <v>0</v>
      </c>
      <c r="C4060" s="9">
        <f>'Dash Board'!$C$12+COUNT('Daily reducing balance'!$F$4:F4059)</f>
        <v>45786</v>
      </c>
      <c r="D4060">
        <f t="shared" si="441"/>
        <v>2025</v>
      </c>
      <c r="E4060">
        <f t="shared" si="442"/>
        <v>5</v>
      </c>
      <c r="F4060">
        <f>DAY('Dash Board'!$C$12+COUNT('Daily reducing balance'!$F$4:F4059))</f>
        <v>9</v>
      </c>
      <c r="G4060" s="8">
        <f t="shared" si="443"/>
        <v>127038.64015276998</v>
      </c>
      <c r="H4060" s="6">
        <f>G4060*'Dash Board'!$C$11/365</f>
        <v>36.545362235728348</v>
      </c>
      <c r="I4060" s="6">
        <f>H4060*'Dash Board'!$C$18/'Dash Board'!$C$11</f>
        <v>17.402553445584928</v>
      </c>
      <c r="J4060" s="6">
        <f>(G4060&gt;1)*PMT('Dash Board'!$C$11/365,$U$4,-'Dash Board'!$C$19)</f>
        <v>108.80376961660664</v>
      </c>
      <c r="K4060" s="6">
        <f t="shared" si="445"/>
        <v>0</v>
      </c>
      <c r="L4060" s="8">
        <f t="shared" si="446"/>
        <v>126966.3817453891</v>
      </c>
      <c r="N4060" s="8">
        <f t="shared" si="444"/>
        <v>91.401216171021716</v>
      </c>
      <c r="O4060" s="8">
        <f>IF(E4059&lt;&gt;E4060,SUM($N$4:N4060)-SUM($O$3:O4059),0)</f>
        <v>0</v>
      </c>
      <c r="P4060" s="6">
        <f>IF(B4060&gt;0,SUM($O$4:O4060)-SUM($P$3:P4059),0)</f>
        <v>0</v>
      </c>
      <c r="Q4060" s="6">
        <f t="shared" si="447"/>
        <v>17.402553445584928</v>
      </c>
      <c r="R4060" s="8">
        <f>IF(E4059&lt;&gt;E4060,SUM($Q$4:Q4060)-SUM($R$3:R4059),0)</f>
        <v>0</v>
      </c>
      <c r="S4060" s="6">
        <f>IF(B4060&gt;0,SUM($R$4:R4060)-SUM($S$3:S4059),0)</f>
        <v>0</v>
      </c>
    </row>
    <row r="4061" spans="1:19">
      <c r="A4061">
        <f>IF(E4060&lt;&gt;E4061,COUNTIF($A$4:A4060,"&lt;&gt;0")+1,0)</f>
        <v>0</v>
      </c>
      <c r="B4061">
        <f>IF(A4061&lt;&gt;0,IF(MOD(A4061,3)=0,COUNTIF($B$4:B4060,"&lt;&gt;0")+1,0),0)</f>
        <v>0</v>
      </c>
      <c r="C4061" s="9">
        <f>'Dash Board'!$C$12+COUNT('Daily reducing balance'!$F$4:F4060)</f>
        <v>45787</v>
      </c>
      <c r="D4061">
        <f t="shared" si="441"/>
        <v>2025</v>
      </c>
      <c r="E4061">
        <f t="shared" si="442"/>
        <v>5</v>
      </c>
      <c r="F4061">
        <f>DAY('Dash Board'!$C$12+COUNT('Daily reducing balance'!$F$4:F4060))</f>
        <v>10</v>
      </c>
      <c r="G4061" s="8">
        <f t="shared" si="443"/>
        <v>126966.3817453891</v>
      </c>
      <c r="H4061" s="6">
        <f>G4061*'Dash Board'!$C$11/365</f>
        <v>36.524575570591381</v>
      </c>
      <c r="I4061" s="6">
        <f>H4061*'Dash Board'!$C$18/'Dash Board'!$C$11</f>
        <v>17.392655033614947</v>
      </c>
      <c r="J4061" s="6">
        <f>(G4061&gt;1)*PMT('Dash Board'!$C$11/365,$U$4,-'Dash Board'!$C$19)</f>
        <v>108.80376961660664</v>
      </c>
      <c r="K4061" s="6">
        <f t="shared" si="445"/>
        <v>0</v>
      </c>
      <c r="L4061" s="8">
        <f t="shared" si="446"/>
        <v>126894.10255134308</v>
      </c>
      <c r="N4061" s="8">
        <f t="shared" si="444"/>
        <v>91.411114582991701</v>
      </c>
      <c r="O4061" s="8">
        <f>IF(E4060&lt;&gt;E4061,SUM($N$4:N4061)-SUM($O$3:O4060),0)</f>
        <v>0</v>
      </c>
      <c r="P4061" s="6">
        <f>IF(B4061&gt;0,SUM($O$4:O4061)-SUM($P$3:P4060),0)</f>
        <v>0</v>
      </c>
      <c r="Q4061" s="6">
        <f t="shared" si="447"/>
        <v>17.392655033614947</v>
      </c>
      <c r="R4061" s="8">
        <f>IF(E4060&lt;&gt;E4061,SUM($Q$4:Q4061)-SUM($R$3:R4060),0)</f>
        <v>0</v>
      </c>
      <c r="S4061" s="6">
        <f>IF(B4061&gt;0,SUM($R$4:R4061)-SUM($S$3:S4060),0)</f>
        <v>0</v>
      </c>
    </row>
    <row r="4062" spans="1:19">
      <c r="A4062">
        <f>IF(E4061&lt;&gt;E4062,COUNTIF($A$4:A4061,"&lt;&gt;0")+1,0)</f>
        <v>0</v>
      </c>
      <c r="B4062">
        <f>IF(A4062&lt;&gt;0,IF(MOD(A4062,3)=0,COUNTIF($B$4:B4061,"&lt;&gt;0")+1,0),0)</f>
        <v>0</v>
      </c>
      <c r="C4062" s="9">
        <f>'Dash Board'!$C$12+COUNT('Daily reducing balance'!$F$4:F4061)</f>
        <v>45788</v>
      </c>
      <c r="D4062">
        <f t="shared" si="441"/>
        <v>2025</v>
      </c>
      <c r="E4062">
        <f t="shared" si="442"/>
        <v>5</v>
      </c>
      <c r="F4062">
        <f>DAY('Dash Board'!$C$12+COUNT('Daily reducing balance'!$F$4:F4061))</f>
        <v>11</v>
      </c>
      <c r="G4062" s="8">
        <f t="shared" si="443"/>
        <v>126894.10255134308</v>
      </c>
      <c r="H4062" s="6">
        <f>G4062*'Dash Board'!$C$11/365</f>
        <v>36.503782925728828</v>
      </c>
      <c r="I4062" s="6">
        <f>H4062*'Dash Board'!$C$18/'Dash Board'!$C$11</f>
        <v>17.382753774156587</v>
      </c>
      <c r="J4062" s="6">
        <f>(G4062&gt;1)*PMT('Dash Board'!$C$11/365,$U$4,-'Dash Board'!$C$19)</f>
        <v>108.80376961660664</v>
      </c>
      <c r="K4062" s="6">
        <f t="shared" si="445"/>
        <v>0</v>
      </c>
      <c r="L4062" s="8">
        <f t="shared" si="446"/>
        <v>126821.8025646522</v>
      </c>
      <c r="N4062" s="8">
        <f t="shared" si="444"/>
        <v>91.421015842450061</v>
      </c>
      <c r="O4062" s="8">
        <f>IF(E4061&lt;&gt;E4062,SUM($N$4:N4062)-SUM($O$3:O4061),0)</f>
        <v>0</v>
      </c>
      <c r="P4062" s="6">
        <f>IF(B4062&gt;0,SUM($O$4:O4062)-SUM($P$3:P4061),0)</f>
        <v>0</v>
      </c>
      <c r="Q4062" s="6">
        <f t="shared" si="447"/>
        <v>17.382753774156587</v>
      </c>
      <c r="R4062" s="8">
        <f>IF(E4061&lt;&gt;E4062,SUM($Q$4:Q4062)-SUM($R$3:R4061),0)</f>
        <v>0</v>
      </c>
      <c r="S4062" s="6">
        <f>IF(B4062&gt;0,SUM($R$4:R4062)-SUM($S$3:S4061),0)</f>
        <v>0</v>
      </c>
    </row>
    <row r="4063" spans="1:19">
      <c r="A4063">
        <f>IF(E4062&lt;&gt;E4063,COUNTIF($A$4:A4062,"&lt;&gt;0")+1,0)</f>
        <v>0</v>
      </c>
      <c r="B4063">
        <f>IF(A4063&lt;&gt;0,IF(MOD(A4063,3)=0,COUNTIF($B$4:B4062,"&lt;&gt;0")+1,0),0)</f>
        <v>0</v>
      </c>
      <c r="C4063" s="9">
        <f>'Dash Board'!$C$12+COUNT('Daily reducing balance'!$F$4:F4062)</f>
        <v>45789</v>
      </c>
      <c r="D4063">
        <f t="shared" si="441"/>
        <v>2025</v>
      </c>
      <c r="E4063">
        <f t="shared" si="442"/>
        <v>5</v>
      </c>
      <c r="F4063">
        <f>DAY('Dash Board'!$C$12+COUNT('Daily reducing balance'!$F$4:F4062))</f>
        <v>12</v>
      </c>
      <c r="G4063" s="8">
        <f t="shared" si="443"/>
        <v>126821.8025646522</v>
      </c>
      <c r="H4063" s="6">
        <f>G4063*'Dash Board'!$C$11/365</f>
        <v>36.482984299420494</v>
      </c>
      <c r="I4063" s="6">
        <f>H4063*'Dash Board'!$C$18/'Dash Board'!$C$11</f>
        <v>17.372849666390714</v>
      </c>
      <c r="J4063" s="6">
        <f>(G4063&gt;1)*PMT('Dash Board'!$C$11/365,$U$4,-'Dash Board'!$C$19)</f>
        <v>108.80376961660664</v>
      </c>
      <c r="K4063" s="6">
        <f t="shared" si="445"/>
        <v>0</v>
      </c>
      <c r="L4063" s="8">
        <f t="shared" si="446"/>
        <v>126749.48177933501</v>
      </c>
      <c r="N4063" s="8">
        <f t="shared" si="444"/>
        <v>91.430919950215923</v>
      </c>
      <c r="O4063" s="8">
        <f>IF(E4062&lt;&gt;E4063,SUM($N$4:N4063)-SUM($O$3:O4062),0)</f>
        <v>0</v>
      </c>
      <c r="P4063" s="6">
        <f>IF(B4063&gt;0,SUM($O$4:O4063)-SUM($P$3:P4062),0)</f>
        <v>0</v>
      </c>
      <c r="Q4063" s="6">
        <f t="shared" si="447"/>
        <v>17.372849666390714</v>
      </c>
      <c r="R4063" s="8">
        <f>IF(E4062&lt;&gt;E4063,SUM($Q$4:Q4063)-SUM($R$3:R4062),0)</f>
        <v>0</v>
      </c>
      <c r="S4063" s="6">
        <f>IF(B4063&gt;0,SUM($R$4:R4063)-SUM($S$3:S4062),0)</f>
        <v>0</v>
      </c>
    </row>
    <row r="4064" spans="1:19">
      <c r="A4064">
        <f>IF(E4063&lt;&gt;E4064,COUNTIF($A$4:A4063,"&lt;&gt;0")+1,0)</f>
        <v>0</v>
      </c>
      <c r="B4064">
        <f>IF(A4064&lt;&gt;0,IF(MOD(A4064,3)=0,COUNTIF($B$4:B4063,"&lt;&gt;0")+1,0),0)</f>
        <v>0</v>
      </c>
      <c r="C4064" s="9">
        <f>'Dash Board'!$C$12+COUNT('Daily reducing balance'!$F$4:F4063)</f>
        <v>45790</v>
      </c>
      <c r="D4064">
        <f t="shared" si="441"/>
        <v>2025</v>
      </c>
      <c r="E4064">
        <f t="shared" si="442"/>
        <v>5</v>
      </c>
      <c r="F4064">
        <f>DAY('Dash Board'!$C$12+COUNT('Daily reducing balance'!$F$4:F4063))</f>
        <v>13</v>
      </c>
      <c r="G4064" s="8">
        <f t="shared" si="443"/>
        <v>126749.48177933501</v>
      </c>
      <c r="H4064" s="6">
        <f>G4064*'Dash Board'!$C$11/365</f>
        <v>36.462179689945685</v>
      </c>
      <c r="I4064" s="6">
        <f>H4064*'Dash Board'!$C$18/'Dash Board'!$C$11</f>
        <v>17.362942709497947</v>
      </c>
      <c r="J4064" s="6">
        <f>(G4064&gt;1)*PMT('Dash Board'!$C$11/365,$U$4,-'Dash Board'!$C$19)</f>
        <v>108.80376961660664</v>
      </c>
      <c r="K4064" s="6">
        <f t="shared" si="445"/>
        <v>0</v>
      </c>
      <c r="L4064" s="8">
        <f t="shared" si="446"/>
        <v>126677.14018940834</v>
      </c>
      <c r="N4064" s="8">
        <f t="shared" si="444"/>
        <v>91.440826907108701</v>
      </c>
      <c r="O4064" s="8">
        <f>IF(E4063&lt;&gt;E4064,SUM($N$4:N4064)-SUM($O$3:O4063),0)</f>
        <v>0</v>
      </c>
      <c r="P4064" s="6">
        <f>IF(B4064&gt;0,SUM($O$4:O4064)-SUM($P$3:P4063),0)</f>
        <v>0</v>
      </c>
      <c r="Q4064" s="6">
        <f t="shared" si="447"/>
        <v>17.362942709497947</v>
      </c>
      <c r="R4064" s="8">
        <f>IF(E4063&lt;&gt;E4064,SUM($Q$4:Q4064)-SUM($R$3:R4063),0)</f>
        <v>0</v>
      </c>
      <c r="S4064" s="6">
        <f>IF(B4064&gt;0,SUM($R$4:R4064)-SUM($S$3:S4063),0)</f>
        <v>0</v>
      </c>
    </row>
    <row r="4065" spans="1:19">
      <c r="A4065">
        <f>IF(E4064&lt;&gt;E4065,COUNTIF($A$4:A4064,"&lt;&gt;0")+1,0)</f>
        <v>0</v>
      </c>
      <c r="B4065">
        <f>IF(A4065&lt;&gt;0,IF(MOD(A4065,3)=0,COUNTIF($B$4:B4064,"&lt;&gt;0")+1,0),0)</f>
        <v>0</v>
      </c>
      <c r="C4065" s="9">
        <f>'Dash Board'!$C$12+COUNT('Daily reducing balance'!$F$4:F4064)</f>
        <v>45791</v>
      </c>
      <c r="D4065">
        <f t="shared" si="441"/>
        <v>2025</v>
      </c>
      <c r="E4065">
        <f t="shared" si="442"/>
        <v>5</v>
      </c>
      <c r="F4065">
        <f>DAY('Dash Board'!$C$12+COUNT('Daily reducing balance'!$F$4:F4064))</f>
        <v>14</v>
      </c>
      <c r="G4065" s="8">
        <f t="shared" si="443"/>
        <v>126677.14018940834</v>
      </c>
      <c r="H4065" s="6">
        <f>G4065*'Dash Board'!$C$11/365</f>
        <v>36.441369095583219</v>
      </c>
      <c r="I4065" s="6">
        <f>H4065*'Dash Board'!$C$18/'Dash Board'!$C$11</f>
        <v>17.353032902658676</v>
      </c>
      <c r="J4065" s="6">
        <f>(G4065&gt;1)*PMT('Dash Board'!$C$11/365,$U$4,-'Dash Board'!$C$19)</f>
        <v>108.80376961660664</v>
      </c>
      <c r="K4065" s="6">
        <f t="shared" si="445"/>
        <v>0</v>
      </c>
      <c r="L4065" s="8">
        <f t="shared" si="446"/>
        <v>126604.77778888731</v>
      </c>
      <c r="N4065" s="8">
        <f t="shared" si="444"/>
        <v>91.450736713947975</v>
      </c>
      <c r="O4065" s="8">
        <f>IF(E4064&lt;&gt;E4065,SUM($N$4:N4065)-SUM($O$3:O4064),0)</f>
        <v>0</v>
      </c>
      <c r="P4065" s="6">
        <f>IF(B4065&gt;0,SUM($O$4:O4065)-SUM($P$3:P4064),0)</f>
        <v>0</v>
      </c>
      <c r="Q4065" s="6">
        <f t="shared" si="447"/>
        <v>17.353032902658676</v>
      </c>
      <c r="R4065" s="8">
        <f>IF(E4064&lt;&gt;E4065,SUM($Q$4:Q4065)-SUM($R$3:R4064),0)</f>
        <v>0</v>
      </c>
      <c r="S4065" s="6">
        <f>IF(B4065&gt;0,SUM($R$4:R4065)-SUM($S$3:S4064),0)</f>
        <v>0</v>
      </c>
    </row>
    <row r="4066" spans="1:19">
      <c r="A4066">
        <f>IF(E4065&lt;&gt;E4066,COUNTIF($A$4:A4065,"&lt;&gt;0")+1,0)</f>
        <v>0</v>
      </c>
      <c r="B4066">
        <f>IF(A4066&lt;&gt;0,IF(MOD(A4066,3)=0,COUNTIF($B$4:B4065,"&lt;&gt;0")+1,0),0)</f>
        <v>0</v>
      </c>
      <c r="C4066" s="9">
        <f>'Dash Board'!$C$12+COUNT('Daily reducing balance'!$F$4:F4065)</f>
        <v>45792</v>
      </c>
      <c r="D4066">
        <f t="shared" si="441"/>
        <v>2025</v>
      </c>
      <c r="E4066">
        <f t="shared" si="442"/>
        <v>5</v>
      </c>
      <c r="F4066">
        <f>DAY('Dash Board'!$C$12+COUNT('Daily reducing balance'!$F$4:F4065))</f>
        <v>15</v>
      </c>
      <c r="G4066" s="8">
        <f t="shared" si="443"/>
        <v>126604.77778888731</v>
      </c>
      <c r="H4066" s="6">
        <f>G4066*'Dash Board'!$C$11/365</f>
        <v>36.420552514611416</v>
      </c>
      <c r="I4066" s="6">
        <f>H4066*'Dash Board'!$C$18/'Dash Board'!$C$11</f>
        <v>17.343120245053058</v>
      </c>
      <c r="J4066" s="6">
        <f>(G4066&gt;1)*PMT('Dash Board'!$C$11/365,$U$4,-'Dash Board'!$C$19)</f>
        <v>108.80376961660664</v>
      </c>
      <c r="K4066" s="6">
        <f t="shared" si="445"/>
        <v>0</v>
      </c>
      <c r="L4066" s="8">
        <f t="shared" si="446"/>
        <v>126532.39457178531</v>
      </c>
      <c r="N4066" s="8">
        <f t="shared" si="444"/>
        <v>91.460649371553586</v>
      </c>
      <c r="O4066" s="8">
        <f>IF(E4065&lt;&gt;E4066,SUM($N$4:N4066)-SUM($O$3:O4065),0)</f>
        <v>0</v>
      </c>
      <c r="P4066" s="6">
        <f>IF(B4066&gt;0,SUM($O$4:O4066)-SUM($P$3:P4065),0)</f>
        <v>0</v>
      </c>
      <c r="Q4066" s="6">
        <f t="shared" si="447"/>
        <v>17.343120245053058</v>
      </c>
      <c r="R4066" s="8">
        <f>IF(E4065&lt;&gt;E4066,SUM($Q$4:Q4066)-SUM($R$3:R4065),0)</f>
        <v>0</v>
      </c>
      <c r="S4066" s="6">
        <f>IF(B4066&gt;0,SUM($R$4:R4066)-SUM($S$3:S4065),0)</f>
        <v>0</v>
      </c>
    </row>
    <row r="4067" spans="1:19">
      <c r="A4067">
        <f>IF(E4066&lt;&gt;E4067,COUNTIF($A$4:A4066,"&lt;&gt;0")+1,0)</f>
        <v>0</v>
      </c>
      <c r="B4067">
        <f>IF(A4067&lt;&gt;0,IF(MOD(A4067,3)=0,COUNTIF($B$4:B4066,"&lt;&gt;0")+1,0),0)</f>
        <v>0</v>
      </c>
      <c r="C4067" s="9">
        <f>'Dash Board'!$C$12+COUNT('Daily reducing balance'!$F$4:F4066)</f>
        <v>45793</v>
      </c>
      <c r="D4067">
        <f t="shared" si="441"/>
        <v>2025</v>
      </c>
      <c r="E4067">
        <f t="shared" si="442"/>
        <v>5</v>
      </c>
      <c r="F4067">
        <f>DAY('Dash Board'!$C$12+COUNT('Daily reducing balance'!$F$4:F4066))</f>
        <v>16</v>
      </c>
      <c r="G4067" s="8">
        <f t="shared" si="443"/>
        <v>126532.39457178531</v>
      </c>
      <c r="H4067" s="6">
        <f>G4067*'Dash Board'!$C$11/365</f>
        <v>36.399729945308103</v>
      </c>
      <c r="I4067" s="6">
        <f>H4067*'Dash Board'!$C$18/'Dash Board'!$C$11</f>
        <v>17.333204735861003</v>
      </c>
      <c r="J4067" s="6">
        <f>(G4067&gt;1)*PMT('Dash Board'!$C$11/365,$U$4,-'Dash Board'!$C$19)</f>
        <v>108.80376961660664</v>
      </c>
      <c r="K4067" s="6">
        <f t="shared" si="445"/>
        <v>0</v>
      </c>
      <c r="L4067" s="8">
        <f t="shared" si="446"/>
        <v>126459.990532114</v>
      </c>
      <c r="N4067" s="8">
        <f t="shared" si="444"/>
        <v>91.470564880745641</v>
      </c>
      <c r="O4067" s="8">
        <f>IF(E4066&lt;&gt;E4067,SUM($N$4:N4067)-SUM($O$3:O4066),0)</f>
        <v>0</v>
      </c>
      <c r="P4067" s="6">
        <f>IF(B4067&gt;0,SUM($O$4:O4067)-SUM($P$3:P4066),0)</f>
        <v>0</v>
      </c>
      <c r="Q4067" s="6">
        <f t="shared" si="447"/>
        <v>17.333204735861003</v>
      </c>
      <c r="R4067" s="8">
        <f>IF(E4066&lt;&gt;E4067,SUM($Q$4:Q4067)-SUM($R$3:R4066),0)</f>
        <v>0</v>
      </c>
      <c r="S4067" s="6">
        <f>IF(B4067&gt;0,SUM($R$4:R4067)-SUM($S$3:S4066),0)</f>
        <v>0</v>
      </c>
    </row>
    <row r="4068" spans="1:19">
      <c r="A4068">
        <f>IF(E4067&lt;&gt;E4068,COUNTIF($A$4:A4067,"&lt;&gt;0")+1,0)</f>
        <v>0</v>
      </c>
      <c r="B4068">
        <f>IF(A4068&lt;&gt;0,IF(MOD(A4068,3)=0,COUNTIF($B$4:B4067,"&lt;&gt;0")+1,0),0)</f>
        <v>0</v>
      </c>
      <c r="C4068" s="9">
        <f>'Dash Board'!$C$12+COUNT('Daily reducing balance'!$F$4:F4067)</f>
        <v>45794</v>
      </c>
      <c r="D4068">
        <f t="shared" si="441"/>
        <v>2025</v>
      </c>
      <c r="E4068">
        <f t="shared" si="442"/>
        <v>5</v>
      </c>
      <c r="F4068">
        <f>DAY('Dash Board'!$C$12+COUNT('Daily reducing balance'!$F$4:F4067))</f>
        <v>17</v>
      </c>
      <c r="G4068" s="8">
        <f t="shared" si="443"/>
        <v>126459.990532114</v>
      </c>
      <c r="H4068" s="6">
        <f>G4068*'Dash Board'!$C$11/365</f>
        <v>36.378901385950599</v>
      </c>
      <c r="I4068" s="6">
        <f>H4068*'Dash Board'!$C$18/'Dash Board'!$C$11</f>
        <v>17.323286374262192</v>
      </c>
      <c r="J4068" s="6">
        <f>(G4068&gt;1)*PMT('Dash Board'!$C$11/365,$U$4,-'Dash Board'!$C$19)</f>
        <v>108.80376961660664</v>
      </c>
      <c r="K4068" s="6">
        <f t="shared" si="445"/>
        <v>0</v>
      </c>
      <c r="L4068" s="8">
        <f t="shared" si="446"/>
        <v>126387.56566388333</v>
      </c>
      <c r="N4068" s="8">
        <f t="shared" si="444"/>
        <v>91.480483242344448</v>
      </c>
      <c r="O4068" s="8">
        <f>IF(E4067&lt;&gt;E4068,SUM($N$4:N4068)-SUM($O$3:O4067),0)</f>
        <v>0</v>
      </c>
      <c r="P4068" s="6">
        <f>IF(B4068&gt;0,SUM($O$4:O4068)-SUM($P$3:P4067),0)</f>
        <v>0</v>
      </c>
      <c r="Q4068" s="6">
        <f t="shared" si="447"/>
        <v>17.323286374262192</v>
      </c>
      <c r="R4068" s="8">
        <f>IF(E4067&lt;&gt;E4068,SUM($Q$4:Q4068)-SUM($R$3:R4067),0)</f>
        <v>0</v>
      </c>
      <c r="S4068" s="6">
        <f>IF(B4068&gt;0,SUM($R$4:R4068)-SUM($S$3:S4067),0)</f>
        <v>0</v>
      </c>
    </row>
    <row r="4069" spans="1:19">
      <c r="A4069">
        <f>IF(E4068&lt;&gt;E4069,COUNTIF($A$4:A4068,"&lt;&gt;0")+1,0)</f>
        <v>0</v>
      </c>
      <c r="B4069">
        <f>IF(A4069&lt;&gt;0,IF(MOD(A4069,3)=0,COUNTIF($B$4:B4068,"&lt;&gt;0")+1,0),0)</f>
        <v>0</v>
      </c>
      <c r="C4069" s="9">
        <f>'Dash Board'!$C$12+COUNT('Daily reducing balance'!$F$4:F4068)</f>
        <v>45795</v>
      </c>
      <c r="D4069">
        <f t="shared" si="441"/>
        <v>2025</v>
      </c>
      <c r="E4069">
        <f t="shared" si="442"/>
        <v>5</v>
      </c>
      <c r="F4069">
        <f>DAY('Dash Board'!$C$12+COUNT('Daily reducing balance'!$F$4:F4068))</f>
        <v>18</v>
      </c>
      <c r="G4069" s="8">
        <f t="shared" si="443"/>
        <v>126387.56566388333</v>
      </c>
      <c r="H4069" s="6">
        <f>G4069*'Dash Board'!$C$11/365</f>
        <v>36.358066834815752</v>
      </c>
      <c r="I4069" s="6">
        <f>H4069*'Dash Board'!$C$18/'Dash Board'!$C$11</f>
        <v>17.313365159436074</v>
      </c>
      <c r="J4069" s="6">
        <f>(G4069&gt;1)*PMT('Dash Board'!$C$11/365,$U$4,-'Dash Board'!$C$19)</f>
        <v>108.80376961660664</v>
      </c>
      <c r="K4069" s="6">
        <f t="shared" si="445"/>
        <v>0</v>
      </c>
      <c r="L4069" s="8">
        <f t="shared" si="446"/>
        <v>126315.11996110153</v>
      </c>
      <c r="N4069" s="8">
        <f t="shared" si="444"/>
        <v>91.49040445717057</v>
      </c>
      <c r="O4069" s="8">
        <f>IF(E4068&lt;&gt;E4069,SUM($N$4:N4069)-SUM($O$3:O4068),0)</f>
        <v>0</v>
      </c>
      <c r="P4069" s="6">
        <f>IF(B4069&gt;0,SUM($O$4:O4069)-SUM($P$3:P4068),0)</f>
        <v>0</v>
      </c>
      <c r="Q4069" s="6">
        <f t="shared" si="447"/>
        <v>17.313365159436074</v>
      </c>
      <c r="R4069" s="8">
        <f>IF(E4068&lt;&gt;E4069,SUM($Q$4:Q4069)-SUM($R$3:R4068),0)</f>
        <v>0</v>
      </c>
      <c r="S4069" s="6">
        <f>IF(B4069&gt;0,SUM($R$4:R4069)-SUM($S$3:S4068),0)</f>
        <v>0</v>
      </c>
    </row>
    <row r="4070" spans="1:19">
      <c r="A4070">
        <f>IF(E4069&lt;&gt;E4070,COUNTIF($A$4:A4069,"&lt;&gt;0")+1,0)</f>
        <v>0</v>
      </c>
      <c r="B4070">
        <f>IF(A4070&lt;&gt;0,IF(MOD(A4070,3)=0,COUNTIF($B$4:B4069,"&lt;&gt;0")+1,0),0)</f>
        <v>0</v>
      </c>
      <c r="C4070" s="9">
        <f>'Dash Board'!$C$12+COUNT('Daily reducing balance'!$F$4:F4069)</f>
        <v>45796</v>
      </c>
      <c r="D4070">
        <f t="shared" si="441"/>
        <v>2025</v>
      </c>
      <c r="E4070">
        <f t="shared" si="442"/>
        <v>5</v>
      </c>
      <c r="F4070">
        <f>DAY('Dash Board'!$C$12+COUNT('Daily reducing balance'!$F$4:F4069))</f>
        <v>19</v>
      </c>
      <c r="G4070" s="8">
        <f t="shared" si="443"/>
        <v>126315.11996110153</v>
      </c>
      <c r="H4070" s="6">
        <f>G4070*'Dash Board'!$C$11/365</f>
        <v>36.337226290179892</v>
      </c>
      <c r="I4070" s="6">
        <f>H4070*'Dash Board'!$C$18/'Dash Board'!$C$11</f>
        <v>17.303441090561854</v>
      </c>
      <c r="J4070" s="6">
        <f>(G4070&gt;1)*PMT('Dash Board'!$C$11/365,$U$4,-'Dash Board'!$C$19)</f>
        <v>108.80376961660664</v>
      </c>
      <c r="K4070" s="6">
        <f t="shared" si="445"/>
        <v>0</v>
      </c>
      <c r="L4070" s="8">
        <f t="shared" si="446"/>
        <v>126242.6534177751</v>
      </c>
      <c r="N4070" s="8">
        <f t="shared" si="444"/>
        <v>91.500328526044797</v>
      </c>
      <c r="O4070" s="8">
        <f>IF(E4069&lt;&gt;E4070,SUM($N$4:N4070)-SUM($O$3:O4069),0)</f>
        <v>0</v>
      </c>
      <c r="P4070" s="6">
        <f>IF(B4070&gt;0,SUM($O$4:O4070)-SUM($P$3:P4069),0)</f>
        <v>0</v>
      </c>
      <c r="Q4070" s="6">
        <f t="shared" si="447"/>
        <v>17.303441090561854</v>
      </c>
      <c r="R4070" s="8">
        <f>IF(E4069&lt;&gt;E4070,SUM($Q$4:Q4070)-SUM($R$3:R4069),0)</f>
        <v>0</v>
      </c>
      <c r="S4070" s="6">
        <f>IF(B4070&gt;0,SUM($R$4:R4070)-SUM($S$3:S4069),0)</f>
        <v>0</v>
      </c>
    </row>
    <row r="4071" spans="1:19">
      <c r="A4071">
        <f>IF(E4070&lt;&gt;E4071,COUNTIF($A$4:A4070,"&lt;&gt;0")+1,0)</f>
        <v>0</v>
      </c>
      <c r="B4071">
        <f>IF(A4071&lt;&gt;0,IF(MOD(A4071,3)=0,COUNTIF($B$4:B4070,"&lt;&gt;0")+1,0),0)</f>
        <v>0</v>
      </c>
      <c r="C4071" s="9">
        <f>'Dash Board'!$C$12+COUNT('Daily reducing balance'!$F$4:F4070)</f>
        <v>45797</v>
      </c>
      <c r="D4071">
        <f t="shared" si="441"/>
        <v>2025</v>
      </c>
      <c r="E4071">
        <f t="shared" si="442"/>
        <v>5</v>
      </c>
      <c r="F4071">
        <f>DAY('Dash Board'!$C$12+COUNT('Daily reducing balance'!$F$4:F4070))</f>
        <v>20</v>
      </c>
      <c r="G4071" s="8">
        <f t="shared" si="443"/>
        <v>126242.6534177751</v>
      </c>
      <c r="H4071" s="6">
        <f>G4071*'Dash Board'!$C$11/365</f>
        <v>36.316379750318866</v>
      </c>
      <c r="I4071" s="6">
        <f>H4071*'Dash Board'!$C$18/'Dash Board'!$C$11</f>
        <v>17.293514166818508</v>
      </c>
      <c r="J4071" s="6">
        <f>(G4071&gt;1)*PMT('Dash Board'!$C$11/365,$U$4,-'Dash Board'!$C$19)</f>
        <v>108.80376961660664</v>
      </c>
      <c r="K4071" s="6">
        <f t="shared" si="445"/>
        <v>0</v>
      </c>
      <c r="L4071" s="8">
        <f t="shared" si="446"/>
        <v>126170.16602790881</v>
      </c>
      <c r="N4071" s="8">
        <f t="shared" si="444"/>
        <v>91.510255449788133</v>
      </c>
      <c r="O4071" s="8">
        <f>IF(E4070&lt;&gt;E4071,SUM($N$4:N4071)-SUM($O$3:O4070),0)</f>
        <v>0</v>
      </c>
      <c r="P4071" s="6">
        <f>IF(B4071&gt;0,SUM($O$4:O4071)-SUM($P$3:P4070),0)</f>
        <v>0</v>
      </c>
      <c r="Q4071" s="6">
        <f t="shared" si="447"/>
        <v>17.293514166818508</v>
      </c>
      <c r="R4071" s="8">
        <f>IF(E4070&lt;&gt;E4071,SUM($Q$4:Q4071)-SUM($R$3:R4070),0)</f>
        <v>0</v>
      </c>
      <c r="S4071" s="6">
        <f>IF(B4071&gt;0,SUM($R$4:R4071)-SUM($S$3:S4070),0)</f>
        <v>0</v>
      </c>
    </row>
    <row r="4072" spans="1:19">
      <c r="A4072">
        <f>IF(E4071&lt;&gt;E4072,COUNTIF($A$4:A4071,"&lt;&gt;0")+1,0)</f>
        <v>0</v>
      </c>
      <c r="B4072">
        <f>IF(A4072&lt;&gt;0,IF(MOD(A4072,3)=0,COUNTIF($B$4:B4071,"&lt;&gt;0")+1,0),0)</f>
        <v>0</v>
      </c>
      <c r="C4072" s="9">
        <f>'Dash Board'!$C$12+COUNT('Daily reducing balance'!$F$4:F4071)</f>
        <v>45798</v>
      </c>
      <c r="D4072">
        <f t="shared" si="441"/>
        <v>2025</v>
      </c>
      <c r="E4072">
        <f t="shared" si="442"/>
        <v>5</v>
      </c>
      <c r="F4072">
        <f>DAY('Dash Board'!$C$12+COUNT('Daily reducing balance'!$F$4:F4071))</f>
        <v>21</v>
      </c>
      <c r="G4072" s="8">
        <f t="shared" si="443"/>
        <v>126170.16602790881</v>
      </c>
      <c r="H4072" s="6">
        <f>G4072*'Dash Board'!$C$11/365</f>
        <v>36.295527213508016</v>
      </c>
      <c r="I4072" s="6">
        <f>H4072*'Dash Board'!$C$18/'Dash Board'!$C$11</f>
        <v>17.283584387384771</v>
      </c>
      <c r="J4072" s="6">
        <f>(G4072&gt;1)*PMT('Dash Board'!$C$11/365,$U$4,-'Dash Board'!$C$19)</f>
        <v>108.80376961660664</v>
      </c>
      <c r="K4072" s="6">
        <f t="shared" si="445"/>
        <v>0</v>
      </c>
      <c r="L4072" s="8">
        <f t="shared" si="446"/>
        <v>126097.65778550571</v>
      </c>
      <c r="N4072" s="8">
        <f t="shared" si="444"/>
        <v>91.52018522922188</v>
      </c>
      <c r="O4072" s="8">
        <f>IF(E4071&lt;&gt;E4072,SUM($N$4:N4072)-SUM($O$3:O4071),0)</f>
        <v>0</v>
      </c>
      <c r="P4072" s="6">
        <f>IF(B4072&gt;0,SUM($O$4:O4072)-SUM($P$3:P4071),0)</f>
        <v>0</v>
      </c>
      <c r="Q4072" s="6">
        <f t="shared" si="447"/>
        <v>17.283584387384771</v>
      </c>
      <c r="R4072" s="8">
        <f>IF(E4071&lt;&gt;E4072,SUM($Q$4:Q4072)-SUM($R$3:R4071),0)</f>
        <v>0</v>
      </c>
      <c r="S4072" s="6">
        <f>IF(B4072&gt;0,SUM($R$4:R4072)-SUM($S$3:S4071),0)</f>
        <v>0</v>
      </c>
    </row>
    <row r="4073" spans="1:19">
      <c r="A4073">
        <f>IF(E4072&lt;&gt;E4073,COUNTIF($A$4:A4072,"&lt;&gt;0")+1,0)</f>
        <v>0</v>
      </c>
      <c r="B4073">
        <f>IF(A4073&lt;&gt;0,IF(MOD(A4073,3)=0,COUNTIF($B$4:B4072,"&lt;&gt;0")+1,0),0)</f>
        <v>0</v>
      </c>
      <c r="C4073" s="9">
        <f>'Dash Board'!$C$12+COUNT('Daily reducing balance'!$F$4:F4072)</f>
        <v>45799</v>
      </c>
      <c r="D4073">
        <f t="shared" si="441"/>
        <v>2025</v>
      </c>
      <c r="E4073">
        <f t="shared" si="442"/>
        <v>5</v>
      </c>
      <c r="F4073">
        <f>DAY('Dash Board'!$C$12+COUNT('Daily reducing balance'!$F$4:F4072))</f>
        <v>22</v>
      </c>
      <c r="G4073" s="8">
        <f t="shared" si="443"/>
        <v>126097.65778550571</v>
      </c>
      <c r="H4073" s="6">
        <f>G4073*'Dash Board'!$C$11/365</f>
        <v>36.274668678022188</v>
      </c>
      <c r="I4073" s="6">
        <f>H4073*'Dash Board'!$C$18/'Dash Board'!$C$11</f>
        <v>17.273651751439139</v>
      </c>
      <c r="J4073" s="6">
        <f>(G4073&gt;1)*PMT('Dash Board'!$C$11/365,$U$4,-'Dash Board'!$C$19)</f>
        <v>108.80376961660664</v>
      </c>
      <c r="K4073" s="6">
        <f t="shared" si="445"/>
        <v>0</v>
      </c>
      <c r="L4073" s="8">
        <f t="shared" si="446"/>
        <v>126025.12868456711</v>
      </c>
      <c r="N4073" s="8">
        <f t="shared" si="444"/>
        <v>91.530117865167512</v>
      </c>
      <c r="O4073" s="8">
        <f>IF(E4072&lt;&gt;E4073,SUM($N$4:N4073)-SUM($O$3:O4072),0)</f>
        <v>0</v>
      </c>
      <c r="P4073" s="6">
        <f>IF(B4073&gt;0,SUM($O$4:O4073)-SUM($P$3:P4072),0)</f>
        <v>0</v>
      </c>
      <c r="Q4073" s="6">
        <f t="shared" si="447"/>
        <v>17.273651751439139</v>
      </c>
      <c r="R4073" s="8">
        <f>IF(E4072&lt;&gt;E4073,SUM($Q$4:Q4073)-SUM($R$3:R4072),0)</f>
        <v>0</v>
      </c>
      <c r="S4073" s="6">
        <f>IF(B4073&gt;0,SUM($R$4:R4073)-SUM($S$3:S4072),0)</f>
        <v>0</v>
      </c>
    </row>
    <row r="4074" spans="1:19">
      <c r="A4074">
        <f>IF(E4073&lt;&gt;E4074,COUNTIF($A$4:A4073,"&lt;&gt;0")+1,0)</f>
        <v>0</v>
      </c>
      <c r="B4074">
        <f>IF(A4074&lt;&gt;0,IF(MOD(A4074,3)=0,COUNTIF($B$4:B4073,"&lt;&gt;0")+1,0),0)</f>
        <v>0</v>
      </c>
      <c r="C4074" s="9">
        <f>'Dash Board'!$C$12+COUNT('Daily reducing balance'!$F$4:F4073)</f>
        <v>45800</v>
      </c>
      <c r="D4074">
        <f t="shared" si="441"/>
        <v>2025</v>
      </c>
      <c r="E4074">
        <f t="shared" si="442"/>
        <v>5</v>
      </c>
      <c r="F4074">
        <f>DAY('Dash Board'!$C$12+COUNT('Daily reducing balance'!$F$4:F4073))</f>
        <v>23</v>
      </c>
      <c r="G4074" s="8">
        <f t="shared" si="443"/>
        <v>126025.12868456711</v>
      </c>
      <c r="H4074" s="6">
        <f>G4074*'Dash Board'!$C$11/365</f>
        <v>36.253804142135742</v>
      </c>
      <c r="I4074" s="6">
        <f>H4074*'Dash Board'!$C$18/'Dash Board'!$C$11</f>
        <v>17.263716258159878</v>
      </c>
      <c r="J4074" s="6">
        <f>(G4074&gt;1)*PMT('Dash Board'!$C$11/365,$U$4,-'Dash Board'!$C$19)</f>
        <v>108.80376961660664</v>
      </c>
      <c r="K4074" s="6">
        <f t="shared" si="445"/>
        <v>0</v>
      </c>
      <c r="L4074" s="8">
        <f t="shared" si="446"/>
        <v>125952.57871909263</v>
      </c>
      <c r="N4074" s="8">
        <f t="shared" si="444"/>
        <v>91.540053358446769</v>
      </c>
      <c r="O4074" s="8">
        <f>IF(E4073&lt;&gt;E4074,SUM($N$4:N4074)-SUM($O$3:O4073),0)</f>
        <v>0</v>
      </c>
      <c r="P4074" s="6">
        <f>IF(B4074&gt;0,SUM($O$4:O4074)-SUM($P$3:P4073),0)</f>
        <v>0</v>
      </c>
      <c r="Q4074" s="6">
        <f t="shared" si="447"/>
        <v>17.263716258159878</v>
      </c>
      <c r="R4074" s="8">
        <f>IF(E4073&lt;&gt;E4074,SUM($Q$4:Q4074)-SUM($R$3:R4073),0)</f>
        <v>0</v>
      </c>
      <c r="S4074" s="6">
        <f>IF(B4074&gt;0,SUM($R$4:R4074)-SUM($S$3:S4073),0)</f>
        <v>0</v>
      </c>
    </row>
    <row r="4075" spans="1:19">
      <c r="A4075">
        <f>IF(E4074&lt;&gt;E4075,COUNTIF($A$4:A4074,"&lt;&gt;0")+1,0)</f>
        <v>0</v>
      </c>
      <c r="B4075">
        <f>IF(A4075&lt;&gt;0,IF(MOD(A4075,3)=0,COUNTIF($B$4:B4074,"&lt;&gt;0")+1,0),0)</f>
        <v>0</v>
      </c>
      <c r="C4075" s="9">
        <f>'Dash Board'!$C$12+COUNT('Daily reducing balance'!$F$4:F4074)</f>
        <v>45801</v>
      </c>
      <c r="D4075">
        <f t="shared" si="441"/>
        <v>2025</v>
      </c>
      <c r="E4075">
        <f t="shared" si="442"/>
        <v>5</v>
      </c>
      <c r="F4075">
        <f>DAY('Dash Board'!$C$12+COUNT('Daily reducing balance'!$F$4:F4074))</f>
        <v>24</v>
      </c>
      <c r="G4075" s="8">
        <f t="shared" si="443"/>
        <v>125952.57871909263</v>
      </c>
      <c r="H4075" s="6">
        <f>G4075*'Dash Board'!$C$11/365</f>
        <v>36.232933604122543</v>
      </c>
      <c r="I4075" s="6">
        <f>H4075*'Dash Board'!$C$18/'Dash Board'!$C$11</f>
        <v>17.253777906725023</v>
      </c>
      <c r="J4075" s="6">
        <f>(G4075&gt;1)*PMT('Dash Board'!$C$11/365,$U$4,-'Dash Board'!$C$19)</f>
        <v>108.80376961660664</v>
      </c>
      <c r="K4075" s="6">
        <f t="shared" si="445"/>
        <v>0</v>
      </c>
      <c r="L4075" s="8">
        <f t="shared" si="446"/>
        <v>125880.00788308015</v>
      </c>
      <c r="N4075" s="8">
        <f t="shared" si="444"/>
        <v>91.549991709881624</v>
      </c>
      <c r="O4075" s="8">
        <f>IF(E4074&lt;&gt;E4075,SUM($N$4:N4075)-SUM($O$3:O4074),0)</f>
        <v>0</v>
      </c>
      <c r="P4075" s="6">
        <f>IF(B4075&gt;0,SUM($O$4:O4075)-SUM($P$3:P4074),0)</f>
        <v>0</v>
      </c>
      <c r="Q4075" s="6">
        <f t="shared" si="447"/>
        <v>17.253777906725023</v>
      </c>
      <c r="R4075" s="8">
        <f>IF(E4074&lt;&gt;E4075,SUM($Q$4:Q4075)-SUM($R$3:R4074),0)</f>
        <v>0</v>
      </c>
      <c r="S4075" s="6">
        <f>IF(B4075&gt;0,SUM($R$4:R4075)-SUM($S$3:S4074),0)</f>
        <v>0</v>
      </c>
    </row>
    <row r="4076" spans="1:19">
      <c r="A4076">
        <f>IF(E4075&lt;&gt;E4076,COUNTIF($A$4:A4075,"&lt;&gt;0")+1,0)</f>
        <v>0</v>
      </c>
      <c r="B4076">
        <f>IF(A4076&lt;&gt;0,IF(MOD(A4076,3)=0,COUNTIF($B$4:B4075,"&lt;&gt;0")+1,0),0)</f>
        <v>0</v>
      </c>
      <c r="C4076" s="9">
        <f>'Dash Board'!$C$12+COUNT('Daily reducing balance'!$F$4:F4075)</f>
        <v>45802</v>
      </c>
      <c r="D4076">
        <f t="shared" si="441"/>
        <v>2025</v>
      </c>
      <c r="E4076">
        <f t="shared" si="442"/>
        <v>5</v>
      </c>
      <c r="F4076">
        <f>DAY('Dash Board'!$C$12+COUNT('Daily reducing balance'!$F$4:F4075))</f>
        <v>25</v>
      </c>
      <c r="G4076" s="8">
        <f t="shared" si="443"/>
        <v>125880.00788308015</v>
      </c>
      <c r="H4076" s="6">
        <f>G4076*'Dash Board'!$C$11/365</f>
        <v>36.21205706225593</v>
      </c>
      <c r="I4076" s="6">
        <f>H4076*'Dash Board'!$C$18/'Dash Board'!$C$11</f>
        <v>17.24383669631235</v>
      </c>
      <c r="J4076" s="6">
        <f>(G4076&gt;1)*PMT('Dash Board'!$C$11/365,$U$4,-'Dash Board'!$C$19)</f>
        <v>108.80376961660664</v>
      </c>
      <c r="K4076" s="6">
        <f t="shared" si="445"/>
        <v>0</v>
      </c>
      <c r="L4076" s="8">
        <f t="shared" si="446"/>
        <v>125807.41617052579</v>
      </c>
      <c r="N4076" s="8">
        <f t="shared" si="444"/>
        <v>91.559932920294301</v>
      </c>
      <c r="O4076" s="8">
        <f>IF(E4075&lt;&gt;E4076,SUM($N$4:N4076)-SUM($O$3:O4075),0)</f>
        <v>0</v>
      </c>
      <c r="P4076" s="6">
        <f>IF(B4076&gt;0,SUM($O$4:O4076)-SUM($P$3:P4075),0)</f>
        <v>0</v>
      </c>
      <c r="Q4076" s="6">
        <f t="shared" si="447"/>
        <v>17.24383669631235</v>
      </c>
      <c r="R4076" s="8">
        <f>IF(E4075&lt;&gt;E4076,SUM($Q$4:Q4076)-SUM($R$3:R4075),0)</f>
        <v>0</v>
      </c>
      <c r="S4076" s="6">
        <f>IF(B4076&gt;0,SUM($R$4:R4076)-SUM($S$3:S4075),0)</f>
        <v>0</v>
      </c>
    </row>
    <row r="4077" spans="1:19">
      <c r="A4077">
        <f>IF(E4076&lt;&gt;E4077,COUNTIF($A$4:A4076,"&lt;&gt;0")+1,0)</f>
        <v>0</v>
      </c>
      <c r="B4077">
        <f>IF(A4077&lt;&gt;0,IF(MOD(A4077,3)=0,COUNTIF($B$4:B4076,"&lt;&gt;0")+1,0),0)</f>
        <v>0</v>
      </c>
      <c r="C4077" s="9">
        <f>'Dash Board'!$C$12+COUNT('Daily reducing balance'!$F$4:F4076)</f>
        <v>45803</v>
      </c>
      <c r="D4077">
        <f t="shared" si="441"/>
        <v>2025</v>
      </c>
      <c r="E4077">
        <f t="shared" si="442"/>
        <v>5</v>
      </c>
      <c r="F4077">
        <f>DAY('Dash Board'!$C$12+COUNT('Daily reducing balance'!$F$4:F4076))</f>
        <v>26</v>
      </c>
      <c r="G4077" s="8">
        <f t="shared" si="443"/>
        <v>125807.41617052579</v>
      </c>
      <c r="H4077" s="6">
        <f>G4077*'Dash Board'!$C$11/365</f>
        <v>36.191174514808786</v>
      </c>
      <c r="I4077" s="6">
        <f>H4077*'Dash Board'!$C$18/'Dash Board'!$C$11</f>
        <v>17.233892626099422</v>
      </c>
      <c r="J4077" s="6">
        <f>(G4077&gt;1)*PMT('Dash Board'!$C$11/365,$U$4,-'Dash Board'!$C$19)</f>
        <v>108.80376961660664</v>
      </c>
      <c r="K4077" s="6">
        <f t="shared" si="445"/>
        <v>0</v>
      </c>
      <c r="L4077" s="8">
        <f t="shared" si="446"/>
        <v>125734.80357542398</v>
      </c>
      <c r="N4077" s="8">
        <f t="shared" si="444"/>
        <v>91.569876990507225</v>
      </c>
      <c r="O4077" s="8">
        <f>IF(E4076&lt;&gt;E4077,SUM($N$4:N4077)-SUM($O$3:O4076),0)</f>
        <v>0</v>
      </c>
      <c r="P4077" s="6">
        <f>IF(B4077&gt;0,SUM($O$4:O4077)-SUM($P$3:P4076),0)</f>
        <v>0</v>
      </c>
      <c r="Q4077" s="6">
        <f t="shared" si="447"/>
        <v>17.233892626099422</v>
      </c>
      <c r="R4077" s="8">
        <f>IF(E4076&lt;&gt;E4077,SUM($Q$4:Q4077)-SUM($R$3:R4076),0)</f>
        <v>0</v>
      </c>
      <c r="S4077" s="6">
        <f>IF(B4077&gt;0,SUM($R$4:R4077)-SUM($S$3:S4076),0)</f>
        <v>0</v>
      </c>
    </row>
    <row r="4078" spans="1:19">
      <c r="A4078">
        <f>IF(E4077&lt;&gt;E4078,COUNTIF($A$4:A4077,"&lt;&gt;0")+1,0)</f>
        <v>0</v>
      </c>
      <c r="B4078">
        <f>IF(A4078&lt;&gt;0,IF(MOD(A4078,3)=0,COUNTIF($B$4:B4077,"&lt;&gt;0")+1,0),0)</f>
        <v>0</v>
      </c>
      <c r="C4078" s="9">
        <f>'Dash Board'!$C$12+COUNT('Daily reducing balance'!$F$4:F4077)</f>
        <v>45804</v>
      </c>
      <c r="D4078">
        <f t="shared" si="441"/>
        <v>2025</v>
      </c>
      <c r="E4078">
        <f t="shared" si="442"/>
        <v>5</v>
      </c>
      <c r="F4078">
        <f>DAY('Dash Board'!$C$12+COUNT('Daily reducing balance'!$F$4:F4077))</f>
        <v>27</v>
      </c>
      <c r="G4078" s="8">
        <f t="shared" si="443"/>
        <v>125734.80357542398</v>
      </c>
      <c r="H4078" s="6">
        <f>G4078*'Dash Board'!$C$11/365</f>
        <v>36.170285960053469</v>
      </c>
      <c r="I4078" s="6">
        <f>H4078*'Dash Board'!$C$18/'Dash Board'!$C$11</f>
        <v>17.223945695263559</v>
      </c>
      <c r="J4078" s="6">
        <f>(G4078&gt;1)*PMT('Dash Board'!$C$11/365,$U$4,-'Dash Board'!$C$19)</f>
        <v>108.80376961660664</v>
      </c>
      <c r="K4078" s="6">
        <f t="shared" si="445"/>
        <v>0</v>
      </c>
      <c r="L4078" s="8">
        <f t="shared" si="446"/>
        <v>125662.17009176742</v>
      </c>
      <c r="N4078" s="8">
        <f t="shared" si="444"/>
        <v>91.579823921343092</v>
      </c>
      <c r="O4078" s="8">
        <f>IF(E4077&lt;&gt;E4078,SUM($N$4:N4078)-SUM($O$3:O4077),0)</f>
        <v>0</v>
      </c>
      <c r="P4078" s="6">
        <f>IF(B4078&gt;0,SUM($O$4:O4078)-SUM($P$3:P4077),0)</f>
        <v>0</v>
      </c>
      <c r="Q4078" s="6">
        <f t="shared" si="447"/>
        <v>17.223945695263559</v>
      </c>
      <c r="R4078" s="8">
        <f>IF(E4077&lt;&gt;E4078,SUM($Q$4:Q4078)-SUM($R$3:R4077),0)</f>
        <v>0</v>
      </c>
      <c r="S4078" s="6">
        <f>IF(B4078&gt;0,SUM($R$4:R4078)-SUM($S$3:S4077),0)</f>
        <v>0</v>
      </c>
    </row>
    <row r="4079" spans="1:19">
      <c r="A4079">
        <f>IF(E4078&lt;&gt;E4079,COUNTIF($A$4:A4078,"&lt;&gt;0")+1,0)</f>
        <v>0</v>
      </c>
      <c r="B4079">
        <f>IF(A4079&lt;&gt;0,IF(MOD(A4079,3)=0,COUNTIF($B$4:B4078,"&lt;&gt;0")+1,0),0)</f>
        <v>0</v>
      </c>
      <c r="C4079" s="9">
        <f>'Dash Board'!$C$12+COUNT('Daily reducing balance'!$F$4:F4078)</f>
        <v>45805</v>
      </c>
      <c r="D4079">
        <f t="shared" si="441"/>
        <v>2025</v>
      </c>
      <c r="E4079">
        <f t="shared" si="442"/>
        <v>5</v>
      </c>
      <c r="F4079">
        <f>DAY('Dash Board'!$C$12+COUNT('Daily reducing balance'!$F$4:F4078))</f>
        <v>28</v>
      </c>
      <c r="G4079" s="8">
        <f t="shared" si="443"/>
        <v>125662.17009176742</v>
      </c>
      <c r="H4079" s="6">
        <f>G4079*'Dash Board'!$C$11/365</f>
        <v>36.149391396261862</v>
      </c>
      <c r="I4079" s="6">
        <f>H4079*'Dash Board'!$C$18/'Dash Board'!$C$11</f>
        <v>17.213995902981839</v>
      </c>
      <c r="J4079" s="6">
        <f>(G4079&gt;1)*PMT('Dash Board'!$C$11/365,$U$4,-'Dash Board'!$C$19)</f>
        <v>108.80376961660664</v>
      </c>
      <c r="K4079" s="6">
        <f t="shared" si="445"/>
        <v>0</v>
      </c>
      <c r="L4079" s="8">
        <f t="shared" si="446"/>
        <v>125589.51571354707</v>
      </c>
      <c r="N4079" s="8">
        <f t="shared" si="444"/>
        <v>91.589773713624808</v>
      </c>
      <c r="O4079" s="8">
        <f>IF(E4078&lt;&gt;E4079,SUM($N$4:N4079)-SUM($O$3:O4078),0)</f>
        <v>0</v>
      </c>
      <c r="P4079" s="6">
        <f>IF(B4079&gt;0,SUM($O$4:O4079)-SUM($P$3:P4078),0)</f>
        <v>0</v>
      </c>
      <c r="Q4079" s="6">
        <f t="shared" si="447"/>
        <v>17.213995902981839</v>
      </c>
      <c r="R4079" s="8">
        <f>IF(E4078&lt;&gt;E4079,SUM($Q$4:Q4079)-SUM($R$3:R4078),0)</f>
        <v>0</v>
      </c>
      <c r="S4079" s="6">
        <f>IF(B4079&gt;0,SUM($R$4:R4079)-SUM($S$3:S4078),0)</f>
        <v>0</v>
      </c>
    </row>
    <row r="4080" spans="1:19">
      <c r="A4080">
        <f>IF(E4079&lt;&gt;E4080,COUNTIF($A$4:A4079,"&lt;&gt;0")+1,0)</f>
        <v>0</v>
      </c>
      <c r="B4080">
        <f>IF(A4080&lt;&gt;0,IF(MOD(A4080,3)=0,COUNTIF($B$4:B4079,"&lt;&gt;0")+1,0),0)</f>
        <v>0</v>
      </c>
      <c r="C4080" s="9">
        <f>'Dash Board'!$C$12+COUNT('Daily reducing balance'!$F$4:F4079)</f>
        <v>45806</v>
      </c>
      <c r="D4080">
        <f t="shared" si="441"/>
        <v>2025</v>
      </c>
      <c r="E4080">
        <f t="shared" si="442"/>
        <v>5</v>
      </c>
      <c r="F4080">
        <f>DAY('Dash Board'!$C$12+COUNT('Daily reducing balance'!$F$4:F4079))</f>
        <v>29</v>
      </c>
      <c r="G4080" s="8">
        <f t="shared" si="443"/>
        <v>125589.51571354707</v>
      </c>
      <c r="H4080" s="6">
        <f>G4080*'Dash Board'!$C$11/365</f>
        <v>36.12849082170532</v>
      </c>
      <c r="I4080" s="6">
        <f>H4080*'Dash Board'!$C$18/'Dash Board'!$C$11</f>
        <v>17.204043248431105</v>
      </c>
      <c r="J4080" s="6">
        <f>(G4080&gt;1)*PMT('Dash Board'!$C$11/365,$U$4,-'Dash Board'!$C$19)</f>
        <v>108.80376961660664</v>
      </c>
      <c r="K4080" s="6">
        <f t="shared" si="445"/>
        <v>0</v>
      </c>
      <c r="L4080" s="8">
        <f t="shared" si="446"/>
        <v>125516.84043475216</v>
      </c>
      <c r="N4080" s="8">
        <f t="shared" si="444"/>
        <v>91.599726368175538</v>
      </c>
      <c r="O4080" s="8">
        <f>IF(E4079&lt;&gt;E4080,SUM($N$4:N4080)-SUM($O$3:O4079),0)</f>
        <v>0</v>
      </c>
      <c r="P4080" s="6">
        <f>IF(B4080&gt;0,SUM($O$4:O4080)-SUM($P$3:P4079),0)</f>
        <v>0</v>
      </c>
      <c r="Q4080" s="6">
        <f t="shared" si="447"/>
        <v>17.204043248431105</v>
      </c>
      <c r="R4080" s="8">
        <f>IF(E4079&lt;&gt;E4080,SUM($Q$4:Q4080)-SUM($R$3:R4079),0)</f>
        <v>0</v>
      </c>
      <c r="S4080" s="6">
        <f>IF(B4080&gt;0,SUM($R$4:R4080)-SUM($S$3:S4079),0)</f>
        <v>0</v>
      </c>
    </row>
    <row r="4081" spans="1:19">
      <c r="A4081">
        <f>IF(E4080&lt;&gt;E4081,COUNTIF($A$4:A4080,"&lt;&gt;0")+1,0)</f>
        <v>0</v>
      </c>
      <c r="B4081">
        <f>IF(A4081&lt;&gt;0,IF(MOD(A4081,3)=0,COUNTIF($B$4:B4080,"&lt;&gt;0")+1,0),0)</f>
        <v>0</v>
      </c>
      <c r="C4081" s="9">
        <f>'Dash Board'!$C$12+COUNT('Daily reducing balance'!$F$4:F4080)</f>
        <v>45807</v>
      </c>
      <c r="D4081">
        <f t="shared" si="441"/>
        <v>2025</v>
      </c>
      <c r="E4081">
        <f t="shared" si="442"/>
        <v>5</v>
      </c>
      <c r="F4081">
        <f>DAY('Dash Board'!$C$12+COUNT('Daily reducing balance'!$F$4:F4080))</f>
        <v>30</v>
      </c>
      <c r="G4081" s="8">
        <f t="shared" si="443"/>
        <v>125516.84043475216</v>
      </c>
      <c r="H4081" s="6">
        <f>G4081*'Dash Board'!$C$11/365</f>
        <v>36.10758423465473</v>
      </c>
      <c r="I4081" s="6">
        <f>H4081*'Dash Board'!$C$18/'Dash Board'!$C$11</f>
        <v>17.194087730787967</v>
      </c>
      <c r="J4081" s="6">
        <f>(G4081&gt;1)*PMT('Dash Board'!$C$11/365,$U$4,-'Dash Board'!$C$19)</f>
        <v>108.80376961660664</v>
      </c>
      <c r="K4081" s="6">
        <f t="shared" si="445"/>
        <v>0</v>
      </c>
      <c r="L4081" s="8">
        <f t="shared" si="446"/>
        <v>125444.14424937021</v>
      </c>
      <c r="N4081" s="8">
        <f t="shared" si="444"/>
        <v>91.609681885818674</v>
      </c>
      <c r="O4081" s="8">
        <f>IF(E4080&lt;&gt;E4081,SUM($N$4:N4081)-SUM($O$3:O4080),0)</f>
        <v>0</v>
      </c>
      <c r="P4081" s="6">
        <f>IF(B4081&gt;0,SUM($O$4:O4081)-SUM($P$3:P4080),0)</f>
        <v>0</v>
      </c>
      <c r="Q4081" s="6">
        <f t="shared" si="447"/>
        <v>17.194087730787967</v>
      </c>
      <c r="R4081" s="8">
        <f>IF(E4080&lt;&gt;E4081,SUM($Q$4:Q4081)-SUM($R$3:R4080),0)</f>
        <v>0</v>
      </c>
      <c r="S4081" s="6">
        <f>IF(B4081&gt;0,SUM($R$4:R4081)-SUM($S$3:S4080),0)</f>
        <v>0</v>
      </c>
    </row>
    <row r="4082" spans="1:19">
      <c r="A4082">
        <f>IF(E4081&lt;&gt;E4082,COUNTIF($A$4:A4081,"&lt;&gt;0")+1,0)</f>
        <v>0</v>
      </c>
      <c r="B4082">
        <f>IF(A4082&lt;&gt;0,IF(MOD(A4082,3)=0,COUNTIF($B$4:B4081,"&lt;&gt;0")+1,0),0)</f>
        <v>0</v>
      </c>
      <c r="C4082" s="9">
        <f>'Dash Board'!$C$12+COUNT('Daily reducing balance'!$F$4:F4081)</f>
        <v>45808</v>
      </c>
      <c r="D4082">
        <f t="shared" si="441"/>
        <v>2025</v>
      </c>
      <c r="E4082">
        <f t="shared" si="442"/>
        <v>5</v>
      </c>
      <c r="F4082">
        <f>DAY('Dash Board'!$C$12+COUNT('Daily reducing balance'!$F$4:F4081))</f>
        <v>31</v>
      </c>
      <c r="G4082" s="8">
        <f t="shared" si="443"/>
        <v>125444.14424937021</v>
      </c>
      <c r="H4082" s="6">
        <f>G4082*'Dash Board'!$C$11/365</f>
        <v>36.086671633380469</v>
      </c>
      <c r="I4082" s="6">
        <f>H4082*'Dash Board'!$C$18/'Dash Board'!$C$11</f>
        <v>17.184129349228797</v>
      </c>
      <c r="J4082" s="6">
        <f>(G4082&gt;1)*PMT('Dash Board'!$C$11/365,$U$4,-'Dash Board'!$C$19)</f>
        <v>108.80376961660664</v>
      </c>
      <c r="K4082" s="6">
        <f t="shared" si="445"/>
        <v>0</v>
      </c>
      <c r="L4082" s="8">
        <f t="shared" si="446"/>
        <v>125371.42715138698</v>
      </c>
      <c r="N4082" s="8">
        <f t="shared" si="444"/>
        <v>91.619640267377846</v>
      </c>
      <c r="O4082" s="8">
        <f>IF(E4081&lt;&gt;E4082,SUM($N$4:N4082)-SUM($O$3:O4081),0)</f>
        <v>0</v>
      </c>
      <c r="P4082" s="6">
        <f>IF(B4082&gt;0,SUM($O$4:O4082)-SUM($P$3:P4081),0)</f>
        <v>0</v>
      </c>
      <c r="Q4082" s="6">
        <f t="shared" si="447"/>
        <v>17.184129349228797</v>
      </c>
      <c r="R4082" s="8">
        <f>IF(E4081&lt;&gt;E4082,SUM($Q$4:Q4082)-SUM($R$3:R4081),0)</f>
        <v>0</v>
      </c>
      <c r="S4082" s="6">
        <f>IF(B4082&gt;0,SUM($R$4:R4082)-SUM($S$3:S4081),0)</f>
        <v>0</v>
      </c>
    </row>
    <row r="4083" spans="1:19">
      <c r="A4083">
        <f>IF(E4082&lt;&gt;E4083,COUNTIF($A$4:A4082,"&lt;&gt;0")+1,0)</f>
        <v>134</v>
      </c>
      <c r="B4083">
        <f>IF(A4083&lt;&gt;0,IF(MOD(A4083,3)=0,COUNTIF($B$4:B4082,"&lt;&gt;0")+1,0),0)</f>
        <v>0</v>
      </c>
      <c r="C4083" s="9">
        <f>'Dash Board'!$C$12+COUNT('Daily reducing balance'!$F$4:F4082)</f>
        <v>45809</v>
      </c>
      <c r="D4083">
        <f t="shared" si="441"/>
        <v>2025</v>
      </c>
      <c r="E4083">
        <f t="shared" si="442"/>
        <v>6</v>
      </c>
      <c r="F4083">
        <f>DAY('Dash Board'!$C$12+COUNT('Daily reducing balance'!$F$4:F4082))</f>
        <v>1</v>
      </c>
      <c r="G4083" s="8">
        <f t="shared" si="443"/>
        <v>125371.42715138698</v>
      </c>
      <c r="H4083" s="6">
        <f>G4083*'Dash Board'!$C$11/365</f>
        <v>36.065753016152421</v>
      </c>
      <c r="I4083" s="6">
        <f>H4083*'Dash Board'!$C$18/'Dash Board'!$C$11</f>
        <v>17.174168102929727</v>
      </c>
      <c r="J4083" s="6">
        <f>(G4083&gt;1)*PMT('Dash Board'!$C$11/365,$U$4,-'Dash Board'!$C$19)</f>
        <v>108.80376961660664</v>
      </c>
      <c r="K4083" s="6">
        <f t="shared" si="445"/>
        <v>3264.1130884981981</v>
      </c>
      <c r="L4083" s="8">
        <f t="shared" si="446"/>
        <v>125298.68913478652</v>
      </c>
      <c r="N4083" s="8">
        <f t="shared" si="444"/>
        <v>91.629601513676917</v>
      </c>
      <c r="O4083" s="8">
        <f>IF(E4082&lt;&gt;E4083,SUM($N$4:N4083)-SUM($O$3:O4082),0)</f>
        <v>2835.8985185178462</v>
      </c>
      <c r="P4083" s="6">
        <f>IF(B4083&gt;0,SUM($O$4:O4083)-SUM($P$3:P4082),0)</f>
        <v>0</v>
      </c>
      <c r="Q4083" s="6">
        <f t="shared" si="447"/>
        <v>17.174168102929727</v>
      </c>
      <c r="R4083" s="8">
        <f>IF(E4082&lt;&gt;E4083,SUM($Q$4:Q4083)-SUM($R$3:R4082),0)</f>
        <v>537.01833959681971</v>
      </c>
      <c r="S4083" s="6">
        <f>IF(B4083&gt;0,SUM($R$4:R4083)-SUM($S$3:S4082),0)</f>
        <v>0</v>
      </c>
    </row>
    <row r="4084" spans="1:19">
      <c r="A4084">
        <f>IF(E4083&lt;&gt;E4084,COUNTIF($A$4:A4083,"&lt;&gt;0")+1,0)</f>
        <v>0</v>
      </c>
      <c r="B4084">
        <f>IF(A4084&lt;&gt;0,IF(MOD(A4084,3)=0,COUNTIF($B$4:B4083,"&lt;&gt;0")+1,0),0)</f>
        <v>0</v>
      </c>
      <c r="C4084" s="9">
        <f>'Dash Board'!$C$12+COUNT('Daily reducing balance'!$F$4:F4083)</f>
        <v>45810</v>
      </c>
      <c r="D4084">
        <f t="shared" ref="D4084:D4147" si="448">IF(AND(E4084=1,F4084=1),D4083+1,D4083)</f>
        <v>2025</v>
      </c>
      <c r="E4084">
        <f t="shared" ref="E4084:E4147" si="449">IF(F4084=1,IF(E4083+1&gt;12,1,E4083+1),E4083)</f>
        <v>6</v>
      </c>
      <c r="F4084">
        <f>DAY('Dash Board'!$C$12+COUNT('Daily reducing balance'!$F$4:F4083))</f>
        <v>2</v>
      </c>
      <c r="G4084" s="8">
        <f t="shared" ref="G4084:G4147" si="450">L4083</f>
        <v>125298.68913478652</v>
      </c>
      <c r="H4084" s="6">
        <f>G4084*'Dash Board'!$C$11/365</f>
        <v>36.044828381239952</v>
      </c>
      <c r="I4084" s="6">
        <f>H4084*'Dash Board'!$C$18/'Dash Board'!$C$11</f>
        <v>17.164203991066646</v>
      </c>
      <c r="J4084" s="6">
        <f>(G4084&gt;1)*PMT('Dash Board'!$C$11/365,$U$4,-'Dash Board'!$C$19)</f>
        <v>108.80376961660664</v>
      </c>
      <c r="K4084" s="6">
        <f t="shared" si="445"/>
        <v>0</v>
      </c>
      <c r="L4084" s="8">
        <f t="shared" si="446"/>
        <v>125225.93019355115</v>
      </c>
      <c r="N4084" s="8">
        <f t="shared" ref="N4084:N4147" si="451">J4084-I4084</f>
        <v>91.639565625540001</v>
      </c>
      <c r="O4084" s="8">
        <f>IF(E4083&lt;&gt;E4084,SUM($N$4:N4084)-SUM($O$3:O4083),0)</f>
        <v>0</v>
      </c>
      <c r="P4084" s="6">
        <f>IF(B4084&gt;0,SUM($O$4:O4084)-SUM($P$3:P4083),0)</f>
        <v>0</v>
      </c>
      <c r="Q4084" s="6">
        <f t="shared" si="447"/>
        <v>17.164203991066646</v>
      </c>
      <c r="R4084" s="8">
        <f>IF(E4083&lt;&gt;E4084,SUM($Q$4:Q4084)-SUM($R$3:R4083),0)</f>
        <v>0</v>
      </c>
      <c r="S4084" s="6">
        <f>IF(B4084&gt;0,SUM($R$4:R4084)-SUM($S$3:S4083),0)</f>
        <v>0</v>
      </c>
    </row>
    <row r="4085" spans="1:19">
      <c r="A4085">
        <f>IF(E4084&lt;&gt;E4085,COUNTIF($A$4:A4084,"&lt;&gt;0")+1,0)</f>
        <v>0</v>
      </c>
      <c r="B4085">
        <f>IF(A4085&lt;&gt;0,IF(MOD(A4085,3)=0,COUNTIF($B$4:B4084,"&lt;&gt;0")+1,0),0)</f>
        <v>0</v>
      </c>
      <c r="C4085" s="9">
        <f>'Dash Board'!$C$12+COUNT('Daily reducing balance'!$F$4:F4084)</f>
        <v>45811</v>
      </c>
      <c r="D4085">
        <f t="shared" si="448"/>
        <v>2025</v>
      </c>
      <c r="E4085">
        <f t="shared" si="449"/>
        <v>6</v>
      </c>
      <c r="F4085">
        <f>DAY('Dash Board'!$C$12+COUNT('Daily reducing balance'!$F$4:F4084))</f>
        <v>3</v>
      </c>
      <c r="G4085" s="8">
        <f t="shared" si="450"/>
        <v>125225.93019355115</v>
      </c>
      <c r="H4085" s="6">
        <f>G4085*'Dash Board'!$C$11/365</f>
        <v>36.023897726911969</v>
      </c>
      <c r="I4085" s="6">
        <f>H4085*'Dash Board'!$C$18/'Dash Board'!$C$11</f>
        <v>17.154237012815223</v>
      </c>
      <c r="J4085" s="6">
        <f>(G4085&gt;1)*PMT('Dash Board'!$C$11/365,$U$4,-'Dash Board'!$C$19)</f>
        <v>108.80376961660664</v>
      </c>
      <c r="K4085" s="6">
        <f t="shared" si="445"/>
        <v>0</v>
      </c>
      <c r="L4085" s="8">
        <f t="shared" si="446"/>
        <v>125153.15032166145</v>
      </c>
      <c r="N4085" s="8">
        <f t="shared" si="451"/>
        <v>91.649532603791414</v>
      </c>
      <c r="O4085" s="8">
        <f>IF(E4084&lt;&gt;E4085,SUM($N$4:N4085)-SUM($O$3:O4084),0)</f>
        <v>0</v>
      </c>
      <c r="P4085" s="6">
        <f>IF(B4085&gt;0,SUM($O$4:O4085)-SUM($P$3:P4084),0)</f>
        <v>0</v>
      </c>
      <c r="Q4085" s="6">
        <f t="shared" si="447"/>
        <v>17.154237012815223</v>
      </c>
      <c r="R4085" s="8">
        <f>IF(E4084&lt;&gt;E4085,SUM($Q$4:Q4085)-SUM($R$3:R4084),0)</f>
        <v>0</v>
      </c>
      <c r="S4085" s="6">
        <f>IF(B4085&gt;0,SUM($R$4:R4085)-SUM($S$3:S4084),0)</f>
        <v>0</v>
      </c>
    </row>
    <row r="4086" spans="1:19">
      <c r="A4086">
        <f>IF(E4085&lt;&gt;E4086,COUNTIF($A$4:A4085,"&lt;&gt;0")+1,0)</f>
        <v>0</v>
      </c>
      <c r="B4086">
        <f>IF(A4086&lt;&gt;0,IF(MOD(A4086,3)=0,COUNTIF($B$4:B4085,"&lt;&gt;0")+1,0),0)</f>
        <v>0</v>
      </c>
      <c r="C4086" s="9">
        <f>'Dash Board'!$C$12+COUNT('Daily reducing balance'!$F$4:F4085)</f>
        <v>45812</v>
      </c>
      <c r="D4086">
        <f t="shared" si="448"/>
        <v>2025</v>
      </c>
      <c r="E4086">
        <f t="shared" si="449"/>
        <v>6</v>
      </c>
      <c r="F4086">
        <f>DAY('Dash Board'!$C$12+COUNT('Daily reducing balance'!$F$4:F4085))</f>
        <v>4</v>
      </c>
      <c r="G4086" s="8">
        <f t="shared" si="450"/>
        <v>125153.15032166145</v>
      </c>
      <c r="H4086" s="6">
        <f>G4086*'Dash Board'!$C$11/365</f>
        <v>36.002961051436856</v>
      </c>
      <c r="I4086" s="6">
        <f>H4086*'Dash Board'!$C$18/'Dash Board'!$C$11</f>
        <v>17.144267167350886</v>
      </c>
      <c r="J4086" s="6">
        <f>(G4086&gt;1)*PMT('Dash Board'!$C$11/365,$U$4,-'Dash Board'!$C$19)</f>
        <v>108.80376961660664</v>
      </c>
      <c r="K4086" s="6">
        <f t="shared" si="445"/>
        <v>0</v>
      </c>
      <c r="L4086" s="8">
        <f t="shared" si="446"/>
        <v>125080.34951309627</v>
      </c>
      <c r="N4086" s="8">
        <f t="shared" si="451"/>
        <v>91.659502449255754</v>
      </c>
      <c r="O4086" s="8">
        <f>IF(E4085&lt;&gt;E4086,SUM($N$4:N4086)-SUM($O$3:O4085),0)</f>
        <v>0</v>
      </c>
      <c r="P4086" s="6">
        <f>IF(B4086&gt;0,SUM($O$4:O4086)-SUM($P$3:P4085),0)</f>
        <v>0</v>
      </c>
      <c r="Q4086" s="6">
        <f t="shared" si="447"/>
        <v>17.144267167350886</v>
      </c>
      <c r="R4086" s="8">
        <f>IF(E4085&lt;&gt;E4086,SUM($Q$4:Q4086)-SUM($R$3:R4085),0)</f>
        <v>0</v>
      </c>
      <c r="S4086" s="6">
        <f>IF(B4086&gt;0,SUM($R$4:R4086)-SUM($S$3:S4085),0)</f>
        <v>0</v>
      </c>
    </row>
    <row r="4087" spans="1:19">
      <c r="A4087">
        <f>IF(E4086&lt;&gt;E4087,COUNTIF($A$4:A4086,"&lt;&gt;0")+1,0)</f>
        <v>0</v>
      </c>
      <c r="B4087">
        <f>IF(A4087&lt;&gt;0,IF(MOD(A4087,3)=0,COUNTIF($B$4:B4086,"&lt;&gt;0")+1,0),0)</f>
        <v>0</v>
      </c>
      <c r="C4087" s="9">
        <f>'Dash Board'!$C$12+COUNT('Daily reducing balance'!$F$4:F4086)</f>
        <v>45813</v>
      </c>
      <c r="D4087">
        <f t="shared" si="448"/>
        <v>2025</v>
      </c>
      <c r="E4087">
        <f t="shared" si="449"/>
        <v>6</v>
      </c>
      <c r="F4087">
        <f>DAY('Dash Board'!$C$12+COUNT('Daily reducing balance'!$F$4:F4086))</f>
        <v>5</v>
      </c>
      <c r="G4087" s="8">
        <f t="shared" si="450"/>
        <v>125080.34951309627</v>
      </c>
      <c r="H4087" s="6">
        <f>G4087*'Dash Board'!$C$11/365</f>
        <v>35.982018353082488</v>
      </c>
      <c r="I4087" s="6">
        <f>H4087*'Dash Board'!$C$18/'Dash Board'!$C$11</f>
        <v>17.134294453848803</v>
      </c>
      <c r="J4087" s="6">
        <f>(G4087&gt;1)*PMT('Dash Board'!$C$11/365,$U$4,-'Dash Board'!$C$19)</f>
        <v>108.80376961660664</v>
      </c>
      <c r="K4087" s="6">
        <f t="shared" si="445"/>
        <v>0</v>
      </c>
      <c r="L4087" s="8">
        <f t="shared" si="446"/>
        <v>125007.52776183274</v>
      </c>
      <c r="N4087" s="8">
        <f t="shared" si="451"/>
        <v>91.669475162757834</v>
      </c>
      <c r="O4087" s="8">
        <f>IF(E4086&lt;&gt;E4087,SUM($N$4:N4087)-SUM($O$3:O4086),0)</f>
        <v>0</v>
      </c>
      <c r="P4087" s="6">
        <f>IF(B4087&gt;0,SUM($O$4:O4087)-SUM($P$3:P4086),0)</f>
        <v>0</v>
      </c>
      <c r="Q4087" s="6">
        <f t="shared" si="447"/>
        <v>17.134294453848803</v>
      </c>
      <c r="R4087" s="8">
        <f>IF(E4086&lt;&gt;E4087,SUM($Q$4:Q4087)-SUM($R$3:R4086),0)</f>
        <v>0</v>
      </c>
      <c r="S4087" s="6">
        <f>IF(B4087&gt;0,SUM($R$4:R4087)-SUM($S$3:S4086),0)</f>
        <v>0</v>
      </c>
    </row>
    <row r="4088" spans="1:19">
      <c r="A4088">
        <f>IF(E4087&lt;&gt;E4088,COUNTIF($A$4:A4087,"&lt;&gt;0")+1,0)</f>
        <v>0</v>
      </c>
      <c r="B4088">
        <f>IF(A4088&lt;&gt;0,IF(MOD(A4088,3)=0,COUNTIF($B$4:B4087,"&lt;&gt;0")+1,0),0)</f>
        <v>0</v>
      </c>
      <c r="C4088" s="9">
        <f>'Dash Board'!$C$12+COUNT('Daily reducing balance'!$F$4:F4087)</f>
        <v>45814</v>
      </c>
      <c r="D4088">
        <f t="shared" si="448"/>
        <v>2025</v>
      </c>
      <c r="E4088">
        <f t="shared" si="449"/>
        <v>6</v>
      </c>
      <c r="F4088">
        <f>DAY('Dash Board'!$C$12+COUNT('Daily reducing balance'!$F$4:F4087))</f>
        <v>6</v>
      </c>
      <c r="G4088" s="8">
        <f t="shared" si="450"/>
        <v>125007.52776183274</v>
      </c>
      <c r="H4088" s="6">
        <f>G4088*'Dash Board'!$C$11/365</f>
        <v>35.961069630116263</v>
      </c>
      <c r="I4088" s="6">
        <f>H4088*'Dash Board'!$C$18/'Dash Board'!$C$11</f>
        <v>17.124318871483936</v>
      </c>
      <c r="J4088" s="6">
        <f>(G4088&gt;1)*PMT('Dash Board'!$C$11/365,$U$4,-'Dash Board'!$C$19)</f>
        <v>108.80376961660664</v>
      </c>
      <c r="K4088" s="6">
        <f t="shared" si="445"/>
        <v>0</v>
      </c>
      <c r="L4088" s="8">
        <f t="shared" si="446"/>
        <v>124934.68506184623</v>
      </c>
      <c r="N4088" s="8">
        <f t="shared" si="451"/>
        <v>91.679450745122708</v>
      </c>
      <c r="O4088" s="8">
        <f>IF(E4087&lt;&gt;E4088,SUM($N$4:N4088)-SUM($O$3:O4087),0)</f>
        <v>0</v>
      </c>
      <c r="P4088" s="6">
        <f>IF(B4088&gt;0,SUM($O$4:O4088)-SUM($P$3:P4087),0)</f>
        <v>0</v>
      </c>
      <c r="Q4088" s="6">
        <f t="shared" si="447"/>
        <v>17.124318871483936</v>
      </c>
      <c r="R4088" s="8">
        <f>IF(E4087&lt;&gt;E4088,SUM($Q$4:Q4088)-SUM($R$3:R4087),0)</f>
        <v>0</v>
      </c>
      <c r="S4088" s="6">
        <f>IF(B4088&gt;0,SUM($R$4:R4088)-SUM($S$3:S4087),0)</f>
        <v>0</v>
      </c>
    </row>
    <row r="4089" spans="1:19">
      <c r="A4089">
        <f>IF(E4088&lt;&gt;E4089,COUNTIF($A$4:A4088,"&lt;&gt;0")+1,0)</f>
        <v>0</v>
      </c>
      <c r="B4089">
        <f>IF(A4089&lt;&gt;0,IF(MOD(A4089,3)=0,COUNTIF($B$4:B4088,"&lt;&gt;0")+1,0),0)</f>
        <v>0</v>
      </c>
      <c r="C4089" s="9">
        <f>'Dash Board'!$C$12+COUNT('Daily reducing balance'!$F$4:F4088)</f>
        <v>45815</v>
      </c>
      <c r="D4089">
        <f t="shared" si="448"/>
        <v>2025</v>
      </c>
      <c r="E4089">
        <f t="shared" si="449"/>
        <v>6</v>
      </c>
      <c r="F4089">
        <f>DAY('Dash Board'!$C$12+COUNT('Daily reducing balance'!$F$4:F4088))</f>
        <v>7</v>
      </c>
      <c r="G4089" s="8">
        <f t="shared" si="450"/>
        <v>124934.68506184623</v>
      </c>
      <c r="H4089" s="6">
        <f>G4089*'Dash Board'!$C$11/365</f>
        <v>35.940114880805076</v>
      </c>
      <c r="I4089" s="6">
        <f>H4089*'Dash Board'!$C$18/'Dash Board'!$C$11</f>
        <v>17.114340419430988</v>
      </c>
      <c r="J4089" s="6">
        <f>(G4089&gt;1)*PMT('Dash Board'!$C$11/365,$U$4,-'Dash Board'!$C$19)</f>
        <v>108.80376961660664</v>
      </c>
      <c r="K4089" s="6">
        <f t="shared" si="445"/>
        <v>0</v>
      </c>
      <c r="L4089" s="8">
        <f t="shared" si="446"/>
        <v>124861.82140711043</v>
      </c>
      <c r="N4089" s="8">
        <f t="shared" si="451"/>
        <v>91.689429197175656</v>
      </c>
      <c r="O4089" s="8">
        <f>IF(E4088&lt;&gt;E4089,SUM($N$4:N4089)-SUM($O$3:O4088),0)</f>
        <v>0</v>
      </c>
      <c r="P4089" s="6">
        <f>IF(B4089&gt;0,SUM($O$4:O4089)-SUM($P$3:P4088),0)</f>
        <v>0</v>
      </c>
      <c r="Q4089" s="6">
        <f t="shared" si="447"/>
        <v>17.114340419430988</v>
      </c>
      <c r="R4089" s="8">
        <f>IF(E4088&lt;&gt;E4089,SUM($Q$4:Q4089)-SUM($R$3:R4088),0)</f>
        <v>0</v>
      </c>
      <c r="S4089" s="6">
        <f>IF(B4089&gt;0,SUM($R$4:R4089)-SUM($S$3:S4088),0)</f>
        <v>0</v>
      </c>
    </row>
    <row r="4090" spans="1:19">
      <c r="A4090">
        <f>IF(E4089&lt;&gt;E4090,COUNTIF($A$4:A4089,"&lt;&gt;0")+1,0)</f>
        <v>0</v>
      </c>
      <c r="B4090">
        <f>IF(A4090&lt;&gt;0,IF(MOD(A4090,3)=0,COUNTIF($B$4:B4089,"&lt;&gt;0")+1,0),0)</f>
        <v>0</v>
      </c>
      <c r="C4090" s="9">
        <f>'Dash Board'!$C$12+COUNT('Daily reducing balance'!$F$4:F4089)</f>
        <v>45816</v>
      </c>
      <c r="D4090">
        <f t="shared" si="448"/>
        <v>2025</v>
      </c>
      <c r="E4090">
        <f t="shared" si="449"/>
        <v>6</v>
      </c>
      <c r="F4090">
        <f>DAY('Dash Board'!$C$12+COUNT('Daily reducing balance'!$F$4:F4089))</f>
        <v>8</v>
      </c>
      <c r="G4090" s="8">
        <f t="shared" si="450"/>
        <v>124861.82140711043</v>
      </c>
      <c r="H4090" s="6">
        <f>G4090*'Dash Board'!$C$11/365</f>
        <v>35.91915410341533</v>
      </c>
      <c r="I4090" s="6">
        <f>H4090*'Dash Board'!$C$18/'Dash Board'!$C$11</f>
        <v>17.104359096864446</v>
      </c>
      <c r="J4090" s="6">
        <f>(G4090&gt;1)*PMT('Dash Board'!$C$11/365,$U$4,-'Dash Board'!$C$19)</f>
        <v>108.80376961660664</v>
      </c>
      <c r="K4090" s="6">
        <f t="shared" si="445"/>
        <v>0</v>
      </c>
      <c r="L4090" s="8">
        <f t="shared" si="446"/>
        <v>124788.93679159723</v>
      </c>
      <c r="N4090" s="8">
        <f t="shared" si="451"/>
        <v>91.699410519742202</v>
      </c>
      <c r="O4090" s="8">
        <f>IF(E4089&lt;&gt;E4090,SUM($N$4:N4090)-SUM($O$3:O4089),0)</f>
        <v>0</v>
      </c>
      <c r="P4090" s="6">
        <f>IF(B4090&gt;0,SUM($O$4:O4090)-SUM($P$3:P4089),0)</f>
        <v>0</v>
      </c>
      <c r="Q4090" s="6">
        <f t="shared" si="447"/>
        <v>17.104359096864446</v>
      </c>
      <c r="R4090" s="8">
        <f>IF(E4089&lt;&gt;E4090,SUM($Q$4:Q4090)-SUM($R$3:R4089),0)</f>
        <v>0</v>
      </c>
      <c r="S4090" s="6">
        <f>IF(B4090&gt;0,SUM($R$4:R4090)-SUM($S$3:S4089),0)</f>
        <v>0</v>
      </c>
    </row>
    <row r="4091" spans="1:19">
      <c r="A4091">
        <f>IF(E4090&lt;&gt;E4091,COUNTIF($A$4:A4090,"&lt;&gt;0")+1,0)</f>
        <v>0</v>
      </c>
      <c r="B4091">
        <f>IF(A4091&lt;&gt;0,IF(MOD(A4091,3)=0,COUNTIF($B$4:B4090,"&lt;&gt;0")+1,0),0)</f>
        <v>0</v>
      </c>
      <c r="C4091" s="9">
        <f>'Dash Board'!$C$12+COUNT('Daily reducing balance'!$F$4:F4090)</f>
        <v>45817</v>
      </c>
      <c r="D4091">
        <f t="shared" si="448"/>
        <v>2025</v>
      </c>
      <c r="E4091">
        <f t="shared" si="449"/>
        <v>6</v>
      </c>
      <c r="F4091">
        <f>DAY('Dash Board'!$C$12+COUNT('Daily reducing balance'!$F$4:F4090))</f>
        <v>9</v>
      </c>
      <c r="G4091" s="8">
        <f t="shared" si="450"/>
        <v>124788.93679159723</v>
      </c>
      <c r="H4091" s="6">
        <f>G4091*'Dash Board'!$C$11/365</f>
        <v>35.898187296212896</v>
      </c>
      <c r="I4091" s="6">
        <f>H4091*'Dash Board'!$C$18/'Dash Board'!$C$11</f>
        <v>17.094374902958524</v>
      </c>
      <c r="J4091" s="6">
        <f>(G4091&gt;1)*PMT('Dash Board'!$C$11/365,$U$4,-'Dash Board'!$C$19)</f>
        <v>108.80376961660664</v>
      </c>
      <c r="K4091" s="6">
        <f t="shared" si="445"/>
        <v>0</v>
      </c>
      <c r="L4091" s="8">
        <f t="shared" si="446"/>
        <v>124716.03120927683</v>
      </c>
      <c r="N4091" s="8">
        <f t="shared" si="451"/>
        <v>91.709394713648123</v>
      </c>
      <c r="O4091" s="8">
        <f>IF(E4090&lt;&gt;E4091,SUM($N$4:N4091)-SUM($O$3:O4090),0)</f>
        <v>0</v>
      </c>
      <c r="P4091" s="6">
        <f>IF(B4091&gt;0,SUM($O$4:O4091)-SUM($P$3:P4090),0)</f>
        <v>0</v>
      </c>
      <c r="Q4091" s="6">
        <f t="shared" si="447"/>
        <v>17.094374902958524</v>
      </c>
      <c r="R4091" s="8">
        <f>IF(E4090&lt;&gt;E4091,SUM($Q$4:Q4091)-SUM($R$3:R4090),0)</f>
        <v>0</v>
      </c>
      <c r="S4091" s="6">
        <f>IF(B4091&gt;0,SUM($R$4:R4091)-SUM($S$3:S4090),0)</f>
        <v>0</v>
      </c>
    </row>
    <row r="4092" spans="1:19">
      <c r="A4092">
        <f>IF(E4091&lt;&gt;E4092,COUNTIF($A$4:A4091,"&lt;&gt;0")+1,0)</f>
        <v>0</v>
      </c>
      <c r="B4092">
        <f>IF(A4092&lt;&gt;0,IF(MOD(A4092,3)=0,COUNTIF($B$4:B4091,"&lt;&gt;0")+1,0),0)</f>
        <v>0</v>
      </c>
      <c r="C4092" s="9">
        <f>'Dash Board'!$C$12+COUNT('Daily reducing balance'!$F$4:F4091)</f>
        <v>45818</v>
      </c>
      <c r="D4092">
        <f t="shared" si="448"/>
        <v>2025</v>
      </c>
      <c r="E4092">
        <f t="shared" si="449"/>
        <v>6</v>
      </c>
      <c r="F4092">
        <f>DAY('Dash Board'!$C$12+COUNT('Daily reducing balance'!$F$4:F4091))</f>
        <v>10</v>
      </c>
      <c r="G4092" s="8">
        <f t="shared" si="450"/>
        <v>124716.03120927683</v>
      </c>
      <c r="H4092" s="6">
        <f>G4092*'Dash Board'!$C$11/365</f>
        <v>35.877214457463197</v>
      </c>
      <c r="I4092" s="6">
        <f>H4092*'Dash Board'!$C$18/'Dash Board'!$C$11</f>
        <v>17.084387836887238</v>
      </c>
      <c r="J4092" s="6">
        <f>(G4092&gt;1)*PMT('Dash Board'!$C$11/365,$U$4,-'Dash Board'!$C$19)</f>
        <v>108.80376961660664</v>
      </c>
      <c r="K4092" s="6">
        <f t="shared" si="445"/>
        <v>0</v>
      </c>
      <c r="L4092" s="8">
        <f t="shared" si="446"/>
        <v>124643.10465411768</v>
      </c>
      <c r="N4092" s="8">
        <f t="shared" si="451"/>
        <v>91.719381779719413</v>
      </c>
      <c r="O4092" s="8">
        <f>IF(E4091&lt;&gt;E4092,SUM($N$4:N4092)-SUM($O$3:O4091),0)</f>
        <v>0</v>
      </c>
      <c r="P4092" s="6">
        <f>IF(B4092&gt;0,SUM($O$4:O4092)-SUM($P$3:P4091),0)</f>
        <v>0</v>
      </c>
      <c r="Q4092" s="6">
        <f t="shared" si="447"/>
        <v>17.084387836887238</v>
      </c>
      <c r="R4092" s="8">
        <f>IF(E4091&lt;&gt;E4092,SUM($Q$4:Q4092)-SUM($R$3:R4091),0)</f>
        <v>0</v>
      </c>
      <c r="S4092" s="6">
        <f>IF(B4092&gt;0,SUM($R$4:R4092)-SUM($S$3:S4091),0)</f>
        <v>0</v>
      </c>
    </row>
    <row r="4093" spans="1:19">
      <c r="A4093">
        <f>IF(E4092&lt;&gt;E4093,COUNTIF($A$4:A4092,"&lt;&gt;0")+1,0)</f>
        <v>0</v>
      </c>
      <c r="B4093">
        <f>IF(A4093&lt;&gt;0,IF(MOD(A4093,3)=0,COUNTIF($B$4:B4092,"&lt;&gt;0")+1,0),0)</f>
        <v>0</v>
      </c>
      <c r="C4093" s="9">
        <f>'Dash Board'!$C$12+COUNT('Daily reducing balance'!$F$4:F4092)</f>
        <v>45819</v>
      </c>
      <c r="D4093">
        <f t="shared" si="448"/>
        <v>2025</v>
      </c>
      <c r="E4093">
        <f t="shared" si="449"/>
        <v>6</v>
      </c>
      <c r="F4093">
        <f>DAY('Dash Board'!$C$12+COUNT('Daily reducing balance'!$F$4:F4092))</f>
        <v>11</v>
      </c>
      <c r="G4093" s="8">
        <f t="shared" si="450"/>
        <v>124643.10465411768</v>
      </c>
      <c r="H4093" s="6">
        <f>G4093*'Dash Board'!$C$11/365</f>
        <v>35.856235585431108</v>
      </c>
      <c r="I4093" s="6">
        <f>H4093*'Dash Board'!$C$18/'Dash Board'!$C$11</f>
        <v>17.074397897824337</v>
      </c>
      <c r="J4093" s="6">
        <f>(G4093&gt;1)*PMT('Dash Board'!$C$11/365,$U$4,-'Dash Board'!$C$19)</f>
        <v>108.80376961660664</v>
      </c>
      <c r="K4093" s="6">
        <f t="shared" si="445"/>
        <v>0</v>
      </c>
      <c r="L4093" s="8">
        <f t="shared" si="446"/>
        <v>124570.1571200865</v>
      </c>
      <c r="N4093" s="8">
        <f t="shared" si="451"/>
        <v>91.729371718782303</v>
      </c>
      <c r="O4093" s="8">
        <f>IF(E4092&lt;&gt;E4093,SUM($N$4:N4093)-SUM($O$3:O4092),0)</f>
        <v>0</v>
      </c>
      <c r="P4093" s="6">
        <f>IF(B4093&gt;0,SUM($O$4:O4093)-SUM($P$3:P4092),0)</f>
        <v>0</v>
      </c>
      <c r="Q4093" s="6">
        <f t="shared" si="447"/>
        <v>17.074397897824337</v>
      </c>
      <c r="R4093" s="8">
        <f>IF(E4092&lt;&gt;E4093,SUM($Q$4:Q4093)-SUM($R$3:R4092),0)</f>
        <v>0</v>
      </c>
      <c r="S4093" s="6">
        <f>IF(B4093&gt;0,SUM($R$4:R4093)-SUM($S$3:S4092),0)</f>
        <v>0</v>
      </c>
    </row>
    <row r="4094" spans="1:19">
      <c r="A4094">
        <f>IF(E4093&lt;&gt;E4094,COUNTIF($A$4:A4093,"&lt;&gt;0")+1,0)</f>
        <v>0</v>
      </c>
      <c r="B4094">
        <f>IF(A4094&lt;&gt;0,IF(MOD(A4094,3)=0,COUNTIF($B$4:B4093,"&lt;&gt;0")+1,0),0)</f>
        <v>0</v>
      </c>
      <c r="C4094" s="9">
        <f>'Dash Board'!$C$12+COUNT('Daily reducing balance'!$F$4:F4093)</f>
        <v>45820</v>
      </c>
      <c r="D4094">
        <f t="shared" si="448"/>
        <v>2025</v>
      </c>
      <c r="E4094">
        <f t="shared" si="449"/>
        <v>6</v>
      </c>
      <c r="F4094">
        <f>DAY('Dash Board'!$C$12+COUNT('Daily reducing balance'!$F$4:F4093))</f>
        <v>12</v>
      </c>
      <c r="G4094" s="8">
        <f t="shared" si="450"/>
        <v>124570.1571200865</v>
      </c>
      <c r="H4094" s="6">
        <f>G4094*'Dash Board'!$C$11/365</f>
        <v>35.835250678381044</v>
      </c>
      <c r="I4094" s="6">
        <f>H4094*'Dash Board'!$C$18/'Dash Board'!$C$11</f>
        <v>17.064405084943356</v>
      </c>
      <c r="J4094" s="6">
        <f>(G4094&gt;1)*PMT('Dash Board'!$C$11/365,$U$4,-'Dash Board'!$C$19)</f>
        <v>108.80376961660664</v>
      </c>
      <c r="K4094" s="6">
        <f t="shared" si="445"/>
        <v>0</v>
      </c>
      <c r="L4094" s="8">
        <f t="shared" si="446"/>
        <v>124497.18860114827</v>
      </c>
      <c r="N4094" s="8">
        <f t="shared" si="451"/>
        <v>91.739364531663284</v>
      </c>
      <c r="O4094" s="8">
        <f>IF(E4093&lt;&gt;E4094,SUM($N$4:N4094)-SUM($O$3:O4093),0)</f>
        <v>0</v>
      </c>
      <c r="P4094" s="6">
        <f>IF(B4094&gt;0,SUM($O$4:O4094)-SUM($P$3:P4093),0)</f>
        <v>0</v>
      </c>
      <c r="Q4094" s="6">
        <f t="shared" si="447"/>
        <v>17.064405084943356</v>
      </c>
      <c r="R4094" s="8">
        <f>IF(E4093&lt;&gt;E4094,SUM($Q$4:Q4094)-SUM($R$3:R4093),0)</f>
        <v>0</v>
      </c>
      <c r="S4094" s="6">
        <f>IF(B4094&gt;0,SUM($R$4:R4094)-SUM($S$3:S4093),0)</f>
        <v>0</v>
      </c>
    </row>
    <row r="4095" spans="1:19">
      <c r="A4095">
        <f>IF(E4094&lt;&gt;E4095,COUNTIF($A$4:A4094,"&lt;&gt;0")+1,0)</f>
        <v>0</v>
      </c>
      <c r="B4095">
        <f>IF(A4095&lt;&gt;0,IF(MOD(A4095,3)=0,COUNTIF($B$4:B4094,"&lt;&gt;0")+1,0),0)</f>
        <v>0</v>
      </c>
      <c r="C4095" s="9">
        <f>'Dash Board'!$C$12+COUNT('Daily reducing balance'!$F$4:F4094)</f>
        <v>45821</v>
      </c>
      <c r="D4095">
        <f t="shared" si="448"/>
        <v>2025</v>
      </c>
      <c r="E4095">
        <f t="shared" si="449"/>
        <v>6</v>
      </c>
      <c r="F4095">
        <f>DAY('Dash Board'!$C$12+COUNT('Daily reducing balance'!$F$4:F4094))</f>
        <v>13</v>
      </c>
      <c r="G4095" s="8">
        <f t="shared" si="450"/>
        <v>124497.18860114827</v>
      </c>
      <c r="H4095" s="6">
        <f>G4095*'Dash Board'!$C$11/365</f>
        <v>35.8142597345769</v>
      </c>
      <c r="I4095" s="6">
        <f>H4095*'Dash Board'!$C$18/'Dash Board'!$C$11</f>
        <v>17.054409397417572</v>
      </c>
      <c r="J4095" s="6">
        <f>(G4095&gt;1)*PMT('Dash Board'!$C$11/365,$U$4,-'Dash Board'!$C$19)</f>
        <v>108.80376961660664</v>
      </c>
      <c r="K4095" s="6">
        <f t="shared" si="445"/>
        <v>0</v>
      </c>
      <c r="L4095" s="8">
        <f t="shared" si="446"/>
        <v>124424.19909126623</v>
      </c>
      <c r="N4095" s="8">
        <f t="shared" si="451"/>
        <v>91.749360219189072</v>
      </c>
      <c r="O4095" s="8">
        <f>IF(E4094&lt;&gt;E4095,SUM($N$4:N4095)-SUM($O$3:O4094),0)</f>
        <v>0</v>
      </c>
      <c r="P4095" s="6">
        <f>IF(B4095&gt;0,SUM($O$4:O4095)-SUM($P$3:P4094),0)</f>
        <v>0</v>
      </c>
      <c r="Q4095" s="6">
        <f t="shared" si="447"/>
        <v>17.054409397417572</v>
      </c>
      <c r="R4095" s="8">
        <f>IF(E4094&lt;&gt;E4095,SUM($Q$4:Q4095)-SUM($R$3:R4094),0)</f>
        <v>0</v>
      </c>
      <c r="S4095" s="6">
        <f>IF(B4095&gt;0,SUM($R$4:R4095)-SUM($S$3:S4094),0)</f>
        <v>0</v>
      </c>
    </row>
    <row r="4096" spans="1:19">
      <c r="A4096">
        <f>IF(E4095&lt;&gt;E4096,COUNTIF($A$4:A4095,"&lt;&gt;0")+1,0)</f>
        <v>0</v>
      </c>
      <c r="B4096">
        <f>IF(A4096&lt;&gt;0,IF(MOD(A4096,3)=0,COUNTIF($B$4:B4095,"&lt;&gt;0")+1,0),0)</f>
        <v>0</v>
      </c>
      <c r="C4096" s="9">
        <f>'Dash Board'!$C$12+COUNT('Daily reducing balance'!$F$4:F4095)</f>
        <v>45822</v>
      </c>
      <c r="D4096">
        <f t="shared" si="448"/>
        <v>2025</v>
      </c>
      <c r="E4096">
        <f t="shared" si="449"/>
        <v>6</v>
      </c>
      <c r="F4096">
        <f>DAY('Dash Board'!$C$12+COUNT('Daily reducing balance'!$F$4:F4095))</f>
        <v>14</v>
      </c>
      <c r="G4096" s="8">
        <f t="shared" si="450"/>
        <v>124424.19909126623</v>
      </c>
      <c r="H4096" s="6">
        <f>G4096*'Dash Board'!$C$11/365</f>
        <v>35.793262752282061</v>
      </c>
      <c r="I4096" s="6">
        <f>H4096*'Dash Board'!$C$18/'Dash Board'!$C$11</f>
        <v>17.044410834420031</v>
      </c>
      <c r="J4096" s="6">
        <f>(G4096&gt;1)*PMT('Dash Board'!$C$11/365,$U$4,-'Dash Board'!$C$19)</f>
        <v>108.80376961660664</v>
      </c>
      <c r="K4096" s="6">
        <f t="shared" si="445"/>
        <v>0</v>
      </c>
      <c r="L4096" s="8">
        <f t="shared" si="446"/>
        <v>124351.1885844019</v>
      </c>
      <c r="N4096" s="8">
        <f t="shared" si="451"/>
        <v>91.759358782186609</v>
      </c>
      <c r="O4096" s="8">
        <f>IF(E4095&lt;&gt;E4096,SUM($N$4:N4096)-SUM($O$3:O4095),0)</f>
        <v>0</v>
      </c>
      <c r="P4096" s="6">
        <f>IF(B4096&gt;0,SUM($O$4:O4096)-SUM($P$3:P4095),0)</f>
        <v>0</v>
      </c>
      <c r="Q4096" s="6">
        <f t="shared" si="447"/>
        <v>17.044410834420031</v>
      </c>
      <c r="R4096" s="8">
        <f>IF(E4095&lt;&gt;E4096,SUM($Q$4:Q4096)-SUM($R$3:R4095),0)</f>
        <v>0</v>
      </c>
      <c r="S4096" s="6">
        <f>IF(B4096&gt;0,SUM($R$4:R4096)-SUM($S$3:S4095),0)</f>
        <v>0</v>
      </c>
    </row>
    <row r="4097" spans="1:19">
      <c r="A4097">
        <f>IF(E4096&lt;&gt;E4097,COUNTIF($A$4:A4096,"&lt;&gt;0")+1,0)</f>
        <v>0</v>
      </c>
      <c r="B4097">
        <f>IF(A4097&lt;&gt;0,IF(MOD(A4097,3)=0,COUNTIF($B$4:B4096,"&lt;&gt;0")+1,0),0)</f>
        <v>0</v>
      </c>
      <c r="C4097" s="9">
        <f>'Dash Board'!$C$12+COUNT('Daily reducing balance'!$F$4:F4096)</f>
        <v>45823</v>
      </c>
      <c r="D4097">
        <f t="shared" si="448"/>
        <v>2025</v>
      </c>
      <c r="E4097">
        <f t="shared" si="449"/>
        <v>6</v>
      </c>
      <c r="F4097">
        <f>DAY('Dash Board'!$C$12+COUNT('Daily reducing balance'!$F$4:F4096))</f>
        <v>15</v>
      </c>
      <c r="G4097" s="8">
        <f t="shared" si="450"/>
        <v>124351.1885844019</v>
      </c>
      <c r="H4097" s="6">
        <f>G4097*'Dash Board'!$C$11/365</f>
        <v>35.772259729759448</v>
      </c>
      <c r="I4097" s="6">
        <f>H4097*'Dash Board'!$C$18/'Dash Board'!$C$11</f>
        <v>17.03440939512355</v>
      </c>
      <c r="J4097" s="6">
        <f>(G4097&gt;1)*PMT('Dash Board'!$C$11/365,$U$4,-'Dash Board'!$C$19)</f>
        <v>108.80376961660664</v>
      </c>
      <c r="K4097" s="6">
        <f t="shared" si="445"/>
        <v>0</v>
      </c>
      <c r="L4097" s="8">
        <f t="shared" si="446"/>
        <v>124278.15707451504</v>
      </c>
      <c r="N4097" s="8">
        <f t="shared" si="451"/>
        <v>91.769360221483097</v>
      </c>
      <c r="O4097" s="8">
        <f>IF(E4096&lt;&gt;E4097,SUM($N$4:N4097)-SUM($O$3:O4096),0)</f>
        <v>0</v>
      </c>
      <c r="P4097" s="6">
        <f>IF(B4097&gt;0,SUM($O$4:O4097)-SUM($P$3:P4096),0)</f>
        <v>0</v>
      </c>
      <c r="Q4097" s="6">
        <f t="shared" si="447"/>
        <v>17.03440939512355</v>
      </c>
      <c r="R4097" s="8">
        <f>IF(E4096&lt;&gt;E4097,SUM($Q$4:Q4097)-SUM($R$3:R4096),0)</f>
        <v>0</v>
      </c>
      <c r="S4097" s="6">
        <f>IF(B4097&gt;0,SUM($R$4:R4097)-SUM($S$3:S4096),0)</f>
        <v>0</v>
      </c>
    </row>
    <row r="4098" spans="1:19">
      <c r="A4098">
        <f>IF(E4097&lt;&gt;E4098,COUNTIF($A$4:A4097,"&lt;&gt;0")+1,0)</f>
        <v>0</v>
      </c>
      <c r="B4098">
        <f>IF(A4098&lt;&gt;0,IF(MOD(A4098,3)=0,COUNTIF($B$4:B4097,"&lt;&gt;0")+1,0),0)</f>
        <v>0</v>
      </c>
      <c r="C4098" s="9">
        <f>'Dash Board'!$C$12+COUNT('Daily reducing balance'!$F$4:F4097)</f>
        <v>45824</v>
      </c>
      <c r="D4098">
        <f t="shared" si="448"/>
        <v>2025</v>
      </c>
      <c r="E4098">
        <f t="shared" si="449"/>
        <v>6</v>
      </c>
      <c r="F4098">
        <f>DAY('Dash Board'!$C$12+COUNT('Daily reducing balance'!$F$4:F4097))</f>
        <v>16</v>
      </c>
      <c r="G4098" s="8">
        <f t="shared" si="450"/>
        <v>124278.15707451504</v>
      </c>
      <c r="H4098" s="6">
        <f>G4098*'Dash Board'!$C$11/365</f>
        <v>35.751250665271449</v>
      </c>
      <c r="I4098" s="6">
        <f>H4098*'Dash Board'!$C$18/'Dash Board'!$C$11</f>
        <v>17.024405078700692</v>
      </c>
      <c r="J4098" s="6">
        <f>(G4098&gt;1)*PMT('Dash Board'!$C$11/365,$U$4,-'Dash Board'!$C$19)</f>
        <v>108.80376961660664</v>
      </c>
      <c r="K4098" s="6">
        <f t="shared" si="445"/>
        <v>0</v>
      </c>
      <c r="L4098" s="8">
        <f t="shared" si="446"/>
        <v>124205.1045555637</v>
      </c>
      <c r="N4098" s="8">
        <f t="shared" si="451"/>
        <v>91.779364537905948</v>
      </c>
      <c r="O4098" s="8">
        <f>IF(E4097&lt;&gt;E4098,SUM($N$4:N4098)-SUM($O$3:O4097),0)</f>
        <v>0</v>
      </c>
      <c r="P4098" s="6">
        <f>IF(B4098&gt;0,SUM($O$4:O4098)-SUM($P$3:P4097),0)</f>
        <v>0</v>
      </c>
      <c r="Q4098" s="6">
        <f t="shared" si="447"/>
        <v>17.024405078700692</v>
      </c>
      <c r="R4098" s="8">
        <f>IF(E4097&lt;&gt;E4098,SUM($Q$4:Q4098)-SUM($R$3:R4097),0)</f>
        <v>0</v>
      </c>
      <c r="S4098" s="6">
        <f>IF(B4098&gt;0,SUM($R$4:R4098)-SUM($S$3:S4097),0)</f>
        <v>0</v>
      </c>
    </row>
    <row r="4099" spans="1:19">
      <c r="A4099">
        <f>IF(E4098&lt;&gt;E4099,COUNTIF($A$4:A4098,"&lt;&gt;0")+1,0)</f>
        <v>0</v>
      </c>
      <c r="B4099">
        <f>IF(A4099&lt;&gt;0,IF(MOD(A4099,3)=0,COUNTIF($B$4:B4098,"&lt;&gt;0")+1,0),0)</f>
        <v>0</v>
      </c>
      <c r="C4099" s="9">
        <f>'Dash Board'!$C$12+COUNT('Daily reducing balance'!$F$4:F4098)</f>
        <v>45825</v>
      </c>
      <c r="D4099">
        <f t="shared" si="448"/>
        <v>2025</v>
      </c>
      <c r="E4099">
        <f t="shared" si="449"/>
        <v>6</v>
      </c>
      <c r="F4099">
        <f>DAY('Dash Board'!$C$12+COUNT('Daily reducing balance'!$F$4:F4098))</f>
        <v>17</v>
      </c>
      <c r="G4099" s="8">
        <f t="shared" si="450"/>
        <v>124205.1045555637</v>
      </c>
      <c r="H4099" s="6">
        <f>G4099*'Dash Board'!$C$11/365</f>
        <v>35.730235557079965</v>
      </c>
      <c r="I4099" s="6">
        <f>H4099*'Dash Board'!$C$18/'Dash Board'!$C$11</f>
        <v>17.014397884323795</v>
      </c>
      <c r="J4099" s="6">
        <f>(G4099&gt;1)*PMT('Dash Board'!$C$11/365,$U$4,-'Dash Board'!$C$19)</f>
        <v>108.80376961660664</v>
      </c>
      <c r="K4099" s="6">
        <f t="shared" si="445"/>
        <v>0</v>
      </c>
      <c r="L4099" s="8">
        <f t="shared" si="446"/>
        <v>124132.03102150417</v>
      </c>
      <c r="N4099" s="8">
        <f t="shared" si="451"/>
        <v>91.789371732282845</v>
      </c>
      <c r="O4099" s="8">
        <f>IF(E4098&lt;&gt;E4099,SUM($N$4:N4099)-SUM($O$3:O4098),0)</f>
        <v>0</v>
      </c>
      <c r="P4099" s="6">
        <f>IF(B4099&gt;0,SUM($O$4:O4099)-SUM($P$3:P4098),0)</f>
        <v>0</v>
      </c>
      <c r="Q4099" s="6">
        <f t="shared" si="447"/>
        <v>17.014397884323795</v>
      </c>
      <c r="R4099" s="8">
        <f>IF(E4098&lt;&gt;E4099,SUM($Q$4:Q4099)-SUM($R$3:R4098),0)</f>
        <v>0</v>
      </c>
      <c r="S4099" s="6">
        <f>IF(B4099&gt;0,SUM($R$4:R4099)-SUM($S$3:S4098),0)</f>
        <v>0</v>
      </c>
    </row>
    <row r="4100" spans="1:19">
      <c r="A4100">
        <f>IF(E4099&lt;&gt;E4100,COUNTIF($A$4:A4099,"&lt;&gt;0")+1,0)</f>
        <v>0</v>
      </c>
      <c r="B4100">
        <f>IF(A4100&lt;&gt;0,IF(MOD(A4100,3)=0,COUNTIF($B$4:B4099,"&lt;&gt;0")+1,0),0)</f>
        <v>0</v>
      </c>
      <c r="C4100" s="9">
        <f>'Dash Board'!$C$12+COUNT('Daily reducing balance'!$F$4:F4099)</f>
        <v>45826</v>
      </c>
      <c r="D4100">
        <f t="shared" si="448"/>
        <v>2025</v>
      </c>
      <c r="E4100">
        <f t="shared" si="449"/>
        <v>6</v>
      </c>
      <c r="F4100">
        <f>DAY('Dash Board'!$C$12+COUNT('Daily reducing balance'!$F$4:F4099))</f>
        <v>18</v>
      </c>
      <c r="G4100" s="8">
        <f t="shared" si="450"/>
        <v>124132.03102150417</v>
      </c>
      <c r="H4100" s="6">
        <f>G4100*'Dash Board'!$C$11/365</f>
        <v>35.709214403446403</v>
      </c>
      <c r="I4100" s="6">
        <f>H4100*'Dash Board'!$C$18/'Dash Board'!$C$11</f>
        <v>17.004387811164957</v>
      </c>
      <c r="J4100" s="6">
        <f>(G4100&gt;1)*PMT('Dash Board'!$C$11/365,$U$4,-'Dash Board'!$C$19)</f>
        <v>108.80376961660664</v>
      </c>
      <c r="K4100" s="6">
        <f t="shared" si="445"/>
        <v>0</v>
      </c>
      <c r="L4100" s="8">
        <f t="shared" si="446"/>
        <v>124058.93646629099</v>
      </c>
      <c r="N4100" s="8">
        <f t="shared" si="451"/>
        <v>91.799381805441683</v>
      </c>
      <c r="O4100" s="8">
        <f>IF(E4099&lt;&gt;E4100,SUM($N$4:N4100)-SUM($O$3:O4099),0)</f>
        <v>0</v>
      </c>
      <c r="P4100" s="6">
        <f>IF(B4100&gt;0,SUM($O$4:O4100)-SUM($P$3:P4099),0)</f>
        <v>0</v>
      </c>
      <c r="Q4100" s="6">
        <f t="shared" si="447"/>
        <v>17.004387811164957</v>
      </c>
      <c r="R4100" s="8">
        <f>IF(E4099&lt;&gt;E4100,SUM($Q$4:Q4100)-SUM($R$3:R4099),0)</f>
        <v>0</v>
      </c>
      <c r="S4100" s="6">
        <f>IF(B4100&gt;0,SUM($R$4:R4100)-SUM($S$3:S4099),0)</f>
        <v>0</v>
      </c>
    </row>
    <row r="4101" spans="1:19">
      <c r="A4101">
        <f>IF(E4100&lt;&gt;E4101,COUNTIF($A$4:A4100,"&lt;&gt;0")+1,0)</f>
        <v>0</v>
      </c>
      <c r="B4101">
        <f>IF(A4101&lt;&gt;0,IF(MOD(A4101,3)=0,COUNTIF($B$4:B4100,"&lt;&gt;0")+1,0),0)</f>
        <v>0</v>
      </c>
      <c r="C4101" s="9">
        <f>'Dash Board'!$C$12+COUNT('Daily reducing balance'!$F$4:F4100)</f>
        <v>45827</v>
      </c>
      <c r="D4101">
        <f t="shared" si="448"/>
        <v>2025</v>
      </c>
      <c r="E4101">
        <f t="shared" si="449"/>
        <v>6</v>
      </c>
      <c r="F4101">
        <f>DAY('Dash Board'!$C$12+COUNT('Daily reducing balance'!$F$4:F4100))</f>
        <v>19</v>
      </c>
      <c r="G4101" s="8">
        <f t="shared" si="450"/>
        <v>124058.93646629099</v>
      </c>
      <c r="H4101" s="6">
        <f>G4101*'Dash Board'!$C$11/365</f>
        <v>35.688187202631653</v>
      </c>
      <c r="I4101" s="6">
        <f>H4101*'Dash Board'!$C$18/'Dash Board'!$C$11</f>
        <v>16.994374858396025</v>
      </c>
      <c r="J4101" s="6">
        <f>(G4101&gt;1)*PMT('Dash Board'!$C$11/365,$U$4,-'Dash Board'!$C$19)</f>
        <v>108.80376961660664</v>
      </c>
      <c r="K4101" s="6">
        <f t="shared" ref="K4101:K4164" si="452">IF(F4101=1,SUMIFS($J$4:$J$7308,$D$4:$D$7308,"="&amp;YEAR(C4101),$E$4:$E$7308,"="&amp;MONTH(C4101)),0)</f>
        <v>0</v>
      </c>
      <c r="L4101" s="8">
        <f t="shared" ref="L4101:L4164" si="453">IF(G4101+H4101-J4101&lt;0,0,G4101+H4101-J4101)</f>
        <v>123985.82088387701</v>
      </c>
      <c r="N4101" s="8">
        <f t="shared" si="451"/>
        <v>91.809394758210615</v>
      </c>
      <c r="O4101" s="8">
        <f>IF(E4100&lt;&gt;E4101,SUM($N$4:N4101)-SUM($O$3:O4100),0)</f>
        <v>0</v>
      </c>
      <c r="P4101" s="6">
        <f>IF(B4101&gt;0,SUM($O$4:O4101)-SUM($P$3:P4100),0)</f>
        <v>0</v>
      </c>
      <c r="Q4101" s="6">
        <f t="shared" ref="Q4101:Q4164" si="454">I4101</f>
        <v>16.994374858396025</v>
      </c>
      <c r="R4101" s="8">
        <f>IF(E4100&lt;&gt;E4101,SUM($Q$4:Q4101)-SUM($R$3:R4100),0)</f>
        <v>0</v>
      </c>
      <c r="S4101" s="6">
        <f>IF(B4101&gt;0,SUM($R$4:R4101)-SUM($S$3:S4100),0)</f>
        <v>0</v>
      </c>
    </row>
    <row r="4102" spans="1:19">
      <c r="A4102">
        <f>IF(E4101&lt;&gt;E4102,COUNTIF($A$4:A4101,"&lt;&gt;0")+1,0)</f>
        <v>0</v>
      </c>
      <c r="B4102">
        <f>IF(A4102&lt;&gt;0,IF(MOD(A4102,3)=0,COUNTIF($B$4:B4101,"&lt;&gt;0")+1,0),0)</f>
        <v>0</v>
      </c>
      <c r="C4102" s="9">
        <f>'Dash Board'!$C$12+COUNT('Daily reducing balance'!$F$4:F4101)</f>
        <v>45828</v>
      </c>
      <c r="D4102">
        <f t="shared" si="448"/>
        <v>2025</v>
      </c>
      <c r="E4102">
        <f t="shared" si="449"/>
        <v>6</v>
      </c>
      <c r="F4102">
        <f>DAY('Dash Board'!$C$12+COUNT('Daily reducing balance'!$F$4:F4101))</f>
        <v>20</v>
      </c>
      <c r="G4102" s="8">
        <f t="shared" si="450"/>
        <v>123985.82088387701</v>
      </c>
      <c r="H4102" s="6">
        <f>G4102*'Dash Board'!$C$11/365</f>
        <v>35.667153952896122</v>
      </c>
      <c r="I4102" s="6">
        <f>H4102*'Dash Board'!$C$18/'Dash Board'!$C$11</f>
        <v>16.984359025188631</v>
      </c>
      <c r="J4102" s="6">
        <f>(G4102&gt;1)*PMT('Dash Board'!$C$11/365,$U$4,-'Dash Board'!$C$19)</f>
        <v>108.80376961660664</v>
      </c>
      <c r="K4102" s="6">
        <f t="shared" si="452"/>
        <v>0</v>
      </c>
      <c r="L4102" s="8">
        <f t="shared" si="453"/>
        <v>123912.68426821328</v>
      </c>
      <c r="N4102" s="8">
        <f t="shared" si="451"/>
        <v>91.819410591418006</v>
      </c>
      <c r="O4102" s="8">
        <f>IF(E4101&lt;&gt;E4102,SUM($N$4:N4102)-SUM($O$3:O4101),0)</f>
        <v>0</v>
      </c>
      <c r="P4102" s="6">
        <f>IF(B4102&gt;0,SUM($O$4:O4102)-SUM($P$3:P4101),0)</f>
        <v>0</v>
      </c>
      <c r="Q4102" s="6">
        <f t="shared" si="454"/>
        <v>16.984359025188631</v>
      </c>
      <c r="R4102" s="8">
        <f>IF(E4101&lt;&gt;E4102,SUM($Q$4:Q4102)-SUM($R$3:R4101),0)</f>
        <v>0</v>
      </c>
      <c r="S4102" s="6">
        <f>IF(B4102&gt;0,SUM($R$4:R4102)-SUM($S$3:S4101),0)</f>
        <v>0</v>
      </c>
    </row>
    <row r="4103" spans="1:19">
      <c r="A4103">
        <f>IF(E4102&lt;&gt;E4103,COUNTIF($A$4:A4102,"&lt;&gt;0")+1,0)</f>
        <v>0</v>
      </c>
      <c r="B4103">
        <f>IF(A4103&lt;&gt;0,IF(MOD(A4103,3)=0,COUNTIF($B$4:B4102,"&lt;&gt;0")+1,0),0)</f>
        <v>0</v>
      </c>
      <c r="C4103" s="9">
        <f>'Dash Board'!$C$12+COUNT('Daily reducing balance'!$F$4:F4102)</f>
        <v>45829</v>
      </c>
      <c r="D4103">
        <f t="shared" si="448"/>
        <v>2025</v>
      </c>
      <c r="E4103">
        <f t="shared" si="449"/>
        <v>6</v>
      </c>
      <c r="F4103">
        <f>DAY('Dash Board'!$C$12+COUNT('Daily reducing balance'!$F$4:F4102))</f>
        <v>21</v>
      </c>
      <c r="G4103" s="8">
        <f t="shared" si="450"/>
        <v>123912.68426821328</v>
      </c>
      <c r="H4103" s="6">
        <f>G4103*'Dash Board'!$C$11/365</f>
        <v>35.646114652499712</v>
      </c>
      <c r="I4103" s="6">
        <f>H4103*'Dash Board'!$C$18/'Dash Board'!$C$11</f>
        <v>16.974340310714148</v>
      </c>
      <c r="J4103" s="6">
        <f>(G4103&gt;1)*PMT('Dash Board'!$C$11/365,$U$4,-'Dash Board'!$C$19)</f>
        <v>108.80376961660664</v>
      </c>
      <c r="K4103" s="6">
        <f t="shared" si="452"/>
        <v>0</v>
      </c>
      <c r="L4103" s="8">
        <f t="shared" si="453"/>
        <v>123839.52661324917</v>
      </c>
      <c r="N4103" s="8">
        <f t="shared" si="451"/>
        <v>91.829429305892489</v>
      </c>
      <c r="O4103" s="8">
        <f>IF(E4102&lt;&gt;E4103,SUM($N$4:N4103)-SUM($O$3:O4102),0)</f>
        <v>0</v>
      </c>
      <c r="P4103" s="6">
        <f>IF(B4103&gt;0,SUM($O$4:O4103)-SUM($P$3:P4102),0)</f>
        <v>0</v>
      </c>
      <c r="Q4103" s="6">
        <f t="shared" si="454"/>
        <v>16.974340310714148</v>
      </c>
      <c r="R4103" s="8">
        <f>IF(E4102&lt;&gt;E4103,SUM($Q$4:Q4103)-SUM($R$3:R4102),0)</f>
        <v>0</v>
      </c>
      <c r="S4103" s="6">
        <f>IF(B4103&gt;0,SUM($R$4:R4103)-SUM($S$3:S4102),0)</f>
        <v>0</v>
      </c>
    </row>
    <row r="4104" spans="1:19">
      <c r="A4104">
        <f>IF(E4103&lt;&gt;E4104,COUNTIF($A$4:A4103,"&lt;&gt;0")+1,0)</f>
        <v>0</v>
      </c>
      <c r="B4104">
        <f>IF(A4104&lt;&gt;0,IF(MOD(A4104,3)=0,COUNTIF($B$4:B4103,"&lt;&gt;0")+1,0),0)</f>
        <v>0</v>
      </c>
      <c r="C4104" s="9">
        <f>'Dash Board'!$C$12+COUNT('Daily reducing balance'!$F$4:F4103)</f>
        <v>45830</v>
      </c>
      <c r="D4104">
        <f t="shared" si="448"/>
        <v>2025</v>
      </c>
      <c r="E4104">
        <f t="shared" si="449"/>
        <v>6</v>
      </c>
      <c r="F4104">
        <f>DAY('Dash Board'!$C$12+COUNT('Daily reducing balance'!$F$4:F4103))</f>
        <v>22</v>
      </c>
      <c r="G4104" s="8">
        <f t="shared" si="450"/>
        <v>123839.52661324917</v>
      </c>
      <c r="H4104" s="6">
        <f>G4104*'Dash Board'!$C$11/365</f>
        <v>35.625069299701813</v>
      </c>
      <c r="I4104" s="6">
        <f>H4104*'Dash Board'!$C$18/'Dash Board'!$C$11</f>
        <v>16.964318714143722</v>
      </c>
      <c r="J4104" s="6">
        <f>(G4104&gt;1)*PMT('Dash Board'!$C$11/365,$U$4,-'Dash Board'!$C$19)</f>
        <v>108.80376961660664</v>
      </c>
      <c r="K4104" s="6">
        <f t="shared" si="452"/>
        <v>0</v>
      </c>
      <c r="L4104" s="8">
        <f t="shared" si="453"/>
        <v>123766.34791293225</v>
      </c>
      <c r="N4104" s="8">
        <f t="shared" si="451"/>
        <v>91.839450902462914</v>
      </c>
      <c r="O4104" s="8">
        <f>IF(E4103&lt;&gt;E4104,SUM($N$4:N4104)-SUM($O$3:O4103),0)</f>
        <v>0</v>
      </c>
      <c r="P4104" s="6">
        <f>IF(B4104&gt;0,SUM($O$4:O4104)-SUM($P$3:P4103),0)</f>
        <v>0</v>
      </c>
      <c r="Q4104" s="6">
        <f t="shared" si="454"/>
        <v>16.964318714143722</v>
      </c>
      <c r="R4104" s="8">
        <f>IF(E4103&lt;&gt;E4104,SUM($Q$4:Q4104)-SUM($R$3:R4103),0)</f>
        <v>0</v>
      </c>
      <c r="S4104" s="6">
        <f>IF(B4104&gt;0,SUM($R$4:R4104)-SUM($S$3:S4103),0)</f>
        <v>0</v>
      </c>
    </row>
    <row r="4105" spans="1:19">
      <c r="A4105">
        <f>IF(E4104&lt;&gt;E4105,COUNTIF($A$4:A4104,"&lt;&gt;0")+1,0)</f>
        <v>0</v>
      </c>
      <c r="B4105">
        <f>IF(A4105&lt;&gt;0,IF(MOD(A4105,3)=0,COUNTIF($B$4:B4104,"&lt;&gt;0")+1,0),0)</f>
        <v>0</v>
      </c>
      <c r="C4105" s="9">
        <f>'Dash Board'!$C$12+COUNT('Daily reducing balance'!$F$4:F4104)</f>
        <v>45831</v>
      </c>
      <c r="D4105">
        <f t="shared" si="448"/>
        <v>2025</v>
      </c>
      <c r="E4105">
        <f t="shared" si="449"/>
        <v>6</v>
      </c>
      <c r="F4105">
        <f>DAY('Dash Board'!$C$12+COUNT('Daily reducing balance'!$F$4:F4104))</f>
        <v>23</v>
      </c>
      <c r="G4105" s="8">
        <f t="shared" si="450"/>
        <v>123766.34791293225</v>
      </c>
      <c r="H4105" s="6">
        <f>G4105*'Dash Board'!$C$11/365</f>
        <v>35.604017892761334</v>
      </c>
      <c r="I4105" s="6">
        <f>H4105*'Dash Board'!$C$18/'Dash Board'!$C$11</f>
        <v>16.954294234648255</v>
      </c>
      <c r="J4105" s="6">
        <f>(G4105&gt;1)*PMT('Dash Board'!$C$11/365,$U$4,-'Dash Board'!$C$19)</f>
        <v>108.80376961660664</v>
      </c>
      <c r="K4105" s="6">
        <f t="shared" si="452"/>
        <v>0</v>
      </c>
      <c r="L4105" s="8">
        <f t="shared" si="453"/>
        <v>123693.1481612084</v>
      </c>
      <c r="N4105" s="8">
        <f t="shared" si="451"/>
        <v>91.849475381958385</v>
      </c>
      <c r="O4105" s="8">
        <f>IF(E4104&lt;&gt;E4105,SUM($N$4:N4105)-SUM($O$3:O4104),0)</f>
        <v>0</v>
      </c>
      <c r="P4105" s="6">
        <f>IF(B4105&gt;0,SUM($O$4:O4105)-SUM($P$3:P4104),0)</f>
        <v>0</v>
      </c>
      <c r="Q4105" s="6">
        <f t="shared" si="454"/>
        <v>16.954294234648255</v>
      </c>
      <c r="R4105" s="8">
        <f>IF(E4104&lt;&gt;E4105,SUM($Q$4:Q4105)-SUM($R$3:R4104),0)</f>
        <v>0</v>
      </c>
      <c r="S4105" s="6">
        <f>IF(B4105&gt;0,SUM($R$4:R4105)-SUM($S$3:S4104),0)</f>
        <v>0</v>
      </c>
    </row>
    <row r="4106" spans="1:19">
      <c r="A4106">
        <f>IF(E4105&lt;&gt;E4106,COUNTIF($A$4:A4105,"&lt;&gt;0")+1,0)</f>
        <v>0</v>
      </c>
      <c r="B4106">
        <f>IF(A4106&lt;&gt;0,IF(MOD(A4106,3)=0,COUNTIF($B$4:B4105,"&lt;&gt;0")+1,0),0)</f>
        <v>0</v>
      </c>
      <c r="C4106" s="9">
        <f>'Dash Board'!$C$12+COUNT('Daily reducing balance'!$F$4:F4105)</f>
        <v>45832</v>
      </c>
      <c r="D4106">
        <f t="shared" si="448"/>
        <v>2025</v>
      </c>
      <c r="E4106">
        <f t="shared" si="449"/>
        <v>6</v>
      </c>
      <c r="F4106">
        <f>DAY('Dash Board'!$C$12+COUNT('Daily reducing balance'!$F$4:F4105))</f>
        <v>24</v>
      </c>
      <c r="G4106" s="8">
        <f t="shared" si="450"/>
        <v>123693.1481612084</v>
      </c>
      <c r="H4106" s="6">
        <f>G4106*'Dash Board'!$C$11/365</f>
        <v>35.582960429936662</v>
      </c>
      <c r="I4106" s="6">
        <f>H4106*'Dash Board'!$C$18/'Dash Board'!$C$11</f>
        <v>16.944266871398412</v>
      </c>
      <c r="J4106" s="6">
        <f>(G4106&gt;1)*PMT('Dash Board'!$C$11/365,$U$4,-'Dash Board'!$C$19)</f>
        <v>108.80376961660664</v>
      </c>
      <c r="K4106" s="6">
        <f t="shared" si="452"/>
        <v>0</v>
      </c>
      <c r="L4106" s="8">
        <f t="shared" si="453"/>
        <v>123619.92735202172</v>
      </c>
      <c r="N4106" s="8">
        <f t="shared" si="451"/>
        <v>91.859502745208232</v>
      </c>
      <c r="O4106" s="8">
        <f>IF(E4105&lt;&gt;E4106,SUM($N$4:N4106)-SUM($O$3:O4105),0)</f>
        <v>0</v>
      </c>
      <c r="P4106" s="6">
        <f>IF(B4106&gt;0,SUM($O$4:O4106)-SUM($P$3:P4105),0)</f>
        <v>0</v>
      </c>
      <c r="Q4106" s="6">
        <f t="shared" si="454"/>
        <v>16.944266871398412</v>
      </c>
      <c r="R4106" s="8">
        <f>IF(E4105&lt;&gt;E4106,SUM($Q$4:Q4106)-SUM($R$3:R4105),0)</f>
        <v>0</v>
      </c>
      <c r="S4106" s="6">
        <f>IF(B4106&gt;0,SUM($R$4:R4106)-SUM($S$3:S4105),0)</f>
        <v>0</v>
      </c>
    </row>
    <row r="4107" spans="1:19">
      <c r="A4107">
        <f>IF(E4106&lt;&gt;E4107,COUNTIF($A$4:A4106,"&lt;&gt;0")+1,0)</f>
        <v>0</v>
      </c>
      <c r="B4107">
        <f>IF(A4107&lt;&gt;0,IF(MOD(A4107,3)=0,COUNTIF($B$4:B4106,"&lt;&gt;0")+1,0),0)</f>
        <v>0</v>
      </c>
      <c r="C4107" s="9">
        <f>'Dash Board'!$C$12+COUNT('Daily reducing balance'!$F$4:F4106)</f>
        <v>45833</v>
      </c>
      <c r="D4107">
        <f t="shared" si="448"/>
        <v>2025</v>
      </c>
      <c r="E4107">
        <f t="shared" si="449"/>
        <v>6</v>
      </c>
      <c r="F4107">
        <f>DAY('Dash Board'!$C$12+COUNT('Daily reducing balance'!$F$4:F4106))</f>
        <v>25</v>
      </c>
      <c r="G4107" s="8">
        <f t="shared" si="450"/>
        <v>123619.92735202172</v>
      </c>
      <c r="H4107" s="6">
        <f>G4107*'Dash Board'!$C$11/365</f>
        <v>35.561896909485704</v>
      </c>
      <c r="I4107" s="6">
        <f>H4107*'Dash Board'!$C$18/'Dash Board'!$C$11</f>
        <v>16.934236623564622</v>
      </c>
      <c r="J4107" s="6">
        <f>(G4107&gt;1)*PMT('Dash Board'!$C$11/365,$U$4,-'Dash Board'!$C$19)</f>
        <v>108.80376961660664</v>
      </c>
      <c r="K4107" s="6">
        <f t="shared" si="452"/>
        <v>0</v>
      </c>
      <c r="L4107" s="8">
        <f t="shared" si="453"/>
        <v>123546.68547931459</v>
      </c>
      <c r="N4107" s="8">
        <f t="shared" si="451"/>
        <v>91.869532993042014</v>
      </c>
      <c r="O4107" s="8">
        <f>IF(E4106&lt;&gt;E4107,SUM($N$4:N4107)-SUM($O$3:O4106),0)</f>
        <v>0</v>
      </c>
      <c r="P4107" s="6">
        <f>IF(B4107&gt;0,SUM($O$4:O4107)-SUM($P$3:P4106),0)</f>
        <v>0</v>
      </c>
      <c r="Q4107" s="6">
        <f t="shared" si="454"/>
        <v>16.934236623564622</v>
      </c>
      <c r="R4107" s="8">
        <f>IF(E4106&lt;&gt;E4107,SUM($Q$4:Q4107)-SUM($R$3:R4106),0)</f>
        <v>0</v>
      </c>
      <c r="S4107" s="6">
        <f>IF(B4107&gt;0,SUM($R$4:R4107)-SUM($S$3:S4106),0)</f>
        <v>0</v>
      </c>
    </row>
    <row r="4108" spans="1:19">
      <c r="A4108">
        <f>IF(E4107&lt;&gt;E4108,COUNTIF($A$4:A4107,"&lt;&gt;0")+1,0)</f>
        <v>0</v>
      </c>
      <c r="B4108">
        <f>IF(A4108&lt;&gt;0,IF(MOD(A4108,3)=0,COUNTIF($B$4:B4107,"&lt;&gt;0")+1,0),0)</f>
        <v>0</v>
      </c>
      <c r="C4108" s="9">
        <f>'Dash Board'!$C$12+COUNT('Daily reducing balance'!$F$4:F4107)</f>
        <v>45834</v>
      </c>
      <c r="D4108">
        <f t="shared" si="448"/>
        <v>2025</v>
      </c>
      <c r="E4108">
        <f t="shared" si="449"/>
        <v>6</v>
      </c>
      <c r="F4108">
        <f>DAY('Dash Board'!$C$12+COUNT('Daily reducing balance'!$F$4:F4107))</f>
        <v>26</v>
      </c>
      <c r="G4108" s="8">
        <f t="shared" si="450"/>
        <v>123546.68547931459</v>
      </c>
      <c r="H4108" s="6">
        <f>G4108*'Dash Board'!$C$11/365</f>
        <v>35.540827329665838</v>
      </c>
      <c r="I4108" s="6">
        <f>H4108*'Dash Board'!$C$18/'Dash Board'!$C$11</f>
        <v>16.924203490317069</v>
      </c>
      <c r="J4108" s="6">
        <f>(G4108&gt;1)*PMT('Dash Board'!$C$11/365,$U$4,-'Dash Board'!$C$19)</f>
        <v>108.80376961660664</v>
      </c>
      <c r="K4108" s="6">
        <f t="shared" si="452"/>
        <v>0</v>
      </c>
      <c r="L4108" s="8">
        <f t="shared" si="453"/>
        <v>123473.42253702764</v>
      </c>
      <c r="N4108" s="8">
        <f t="shared" si="451"/>
        <v>91.879566126289575</v>
      </c>
      <c r="O4108" s="8">
        <f>IF(E4107&lt;&gt;E4108,SUM($N$4:N4108)-SUM($O$3:O4107),0)</f>
        <v>0</v>
      </c>
      <c r="P4108" s="6">
        <f>IF(B4108&gt;0,SUM($O$4:O4108)-SUM($P$3:P4107),0)</f>
        <v>0</v>
      </c>
      <c r="Q4108" s="6">
        <f t="shared" si="454"/>
        <v>16.924203490317069</v>
      </c>
      <c r="R4108" s="8">
        <f>IF(E4107&lt;&gt;E4108,SUM($Q$4:Q4108)-SUM($R$3:R4107),0)</f>
        <v>0</v>
      </c>
      <c r="S4108" s="6">
        <f>IF(B4108&gt;0,SUM($R$4:R4108)-SUM($S$3:S4107),0)</f>
        <v>0</v>
      </c>
    </row>
    <row r="4109" spans="1:19">
      <c r="A4109">
        <f>IF(E4108&lt;&gt;E4109,COUNTIF($A$4:A4108,"&lt;&gt;0")+1,0)</f>
        <v>0</v>
      </c>
      <c r="B4109">
        <f>IF(A4109&lt;&gt;0,IF(MOD(A4109,3)=0,COUNTIF($B$4:B4108,"&lt;&gt;0")+1,0),0)</f>
        <v>0</v>
      </c>
      <c r="C4109" s="9">
        <f>'Dash Board'!$C$12+COUNT('Daily reducing balance'!$F$4:F4108)</f>
        <v>45835</v>
      </c>
      <c r="D4109">
        <f t="shared" si="448"/>
        <v>2025</v>
      </c>
      <c r="E4109">
        <f t="shared" si="449"/>
        <v>6</v>
      </c>
      <c r="F4109">
        <f>DAY('Dash Board'!$C$12+COUNT('Daily reducing balance'!$F$4:F4108))</f>
        <v>27</v>
      </c>
      <c r="G4109" s="8">
        <f t="shared" si="450"/>
        <v>123473.42253702764</v>
      </c>
      <c r="H4109" s="6">
        <f>G4109*'Dash Board'!$C$11/365</f>
        <v>35.519751688733976</v>
      </c>
      <c r="I4109" s="6">
        <f>H4109*'Dash Board'!$C$18/'Dash Board'!$C$11</f>
        <v>16.914167470825703</v>
      </c>
      <c r="J4109" s="6">
        <f>(G4109&gt;1)*PMT('Dash Board'!$C$11/365,$U$4,-'Dash Board'!$C$19)</f>
        <v>108.80376961660664</v>
      </c>
      <c r="K4109" s="6">
        <f t="shared" si="452"/>
        <v>0</v>
      </c>
      <c r="L4109" s="8">
        <f t="shared" si="453"/>
        <v>123400.13851909975</v>
      </c>
      <c r="N4109" s="8">
        <f t="shared" si="451"/>
        <v>91.889602145780941</v>
      </c>
      <c r="O4109" s="8">
        <f>IF(E4108&lt;&gt;E4109,SUM($N$4:N4109)-SUM($O$3:O4108),0)</f>
        <v>0</v>
      </c>
      <c r="P4109" s="6">
        <f>IF(B4109&gt;0,SUM($O$4:O4109)-SUM($P$3:P4108),0)</f>
        <v>0</v>
      </c>
      <c r="Q4109" s="6">
        <f t="shared" si="454"/>
        <v>16.914167470825703</v>
      </c>
      <c r="R4109" s="8">
        <f>IF(E4108&lt;&gt;E4109,SUM($Q$4:Q4109)-SUM($R$3:R4108),0)</f>
        <v>0</v>
      </c>
      <c r="S4109" s="6">
        <f>IF(B4109&gt;0,SUM($R$4:R4109)-SUM($S$3:S4108),0)</f>
        <v>0</v>
      </c>
    </row>
    <row r="4110" spans="1:19">
      <c r="A4110">
        <f>IF(E4109&lt;&gt;E4110,COUNTIF($A$4:A4109,"&lt;&gt;0")+1,0)</f>
        <v>0</v>
      </c>
      <c r="B4110">
        <f>IF(A4110&lt;&gt;0,IF(MOD(A4110,3)=0,COUNTIF($B$4:B4109,"&lt;&gt;0")+1,0),0)</f>
        <v>0</v>
      </c>
      <c r="C4110" s="9">
        <f>'Dash Board'!$C$12+COUNT('Daily reducing balance'!$F$4:F4109)</f>
        <v>45836</v>
      </c>
      <c r="D4110">
        <f t="shared" si="448"/>
        <v>2025</v>
      </c>
      <c r="E4110">
        <f t="shared" si="449"/>
        <v>6</v>
      </c>
      <c r="F4110">
        <f>DAY('Dash Board'!$C$12+COUNT('Daily reducing balance'!$F$4:F4109))</f>
        <v>28</v>
      </c>
      <c r="G4110" s="8">
        <f t="shared" si="450"/>
        <v>123400.13851909975</v>
      </c>
      <c r="H4110" s="6">
        <f>G4110*'Dash Board'!$C$11/365</f>
        <v>35.498669984946503</v>
      </c>
      <c r="I4110" s="6">
        <f>H4110*'Dash Board'!$C$18/'Dash Board'!$C$11</f>
        <v>16.90412856426024</v>
      </c>
      <c r="J4110" s="6">
        <f>(G4110&gt;1)*PMT('Dash Board'!$C$11/365,$U$4,-'Dash Board'!$C$19)</f>
        <v>108.80376961660664</v>
      </c>
      <c r="K4110" s="6">
        <f t="shared" si="452"/>
        <v>0</v>
      </c>
      <c r="L4110" s="8">
        <f t="shared" si="453"/>
        <v>123326.83341946808</v>
      </c>
      <c r="N4110" s="8">
        <f t="shared" si="451"/>
        <v>91.899641052346396</v>
      </c>
      <c r="O4110" s="8">
        <f>IF(E4109&lt;&gt;E4110,SUM($N$4:N4110)-SUM($O$3:O4109),0)</f>
        <v>0</v>
      </c>
      <c r="P4110" s="6">
        <f>IF(B4110&gt;0,SUM($O$4:O4110)-SUM($P$3:P4109),0)</f>
        <v>0</v>
      </c>
      <c r="Q4110" s="6">
        <f t="shared" si="454"/>
        <v>16.90412856426024</v>
      </c>
      <c r="R4110" s="8">
        <f>IF(E4109&lt;&gt;E4110,SUM($Q$4:Q4110)-SUM($R$3:R4109),0)</f>
        <v>0</v>
      </c>
      <c r="S4110" s="6">
        <f>IF(B4110&gt;0,SUM($R$4:R4110)-SUM($S$3:S4109),0)</f>
        <v>0</v>
      </c>
    </row>
    <row r="4111" spans="1:19">
      <c r="A4111">
        <f>IF(E4110&lt;&gt;E4111,COUNTIF($A$4:A4110,"&lt;&gt;0")+1,0)</f>
        <v>0</v>
      </c>
      <c r="B4111">
        <f>IF(A4111&lt;&gt;0,IF(MOD(A4111,3)=0,COUNTIF($B$4:B4110,"&lt;&gt;0")+1,0),0)</f>
        <v>0</v>
      </c>
      <c r="C4111" s="9">
        <f>'Dash Board'!$C$12+COUNT('Daily reducing balance'!$F$4:F4110)</f>
        <v>45837</v>
      </c>
      <c r="D4111">
        <f t="shared" si="448"/>
        <v>2025</v>
      </c>
      <c r="E4111">
        <f t="shared" si="449"/>
        <v>6</v>
      </c>
      <c r="F4111">
        <f>DAY('Dash Board'!$C$12+COUNT('Daily reducing balance'!$F$4:F4110))</f>
        <v>29</v>
      </c>
      <c r="G4111" s="8">
        <f t="shared" si="450"/>
        <v>123326.83341946808</v>
      </c>
      <c r="H4111" s="6">
        <f>G4111*'Dash Board'!$C$11/365</f>
        <v>35.477582216559306</v>
      </c>
      <c r="I4111" s="6">
        <f>H4111*'Dash Board'!$C$18/'Dash Board'!$C$11</f>
        <v>16.89408676979015</v>
      </c>
      <c r="J4111" s="6">
        <f>(G4111&gt;1)*PMT('Dash Board'!$C$11/365,$U$4,-'Dash Board'!$C$19)</f>
        <v>108.80376961660664</v>
      </c>
      <c r="K4111" s="6">
        <f t="shared" si="452"/>
        <v>0</v>
      </c>
      <c r="L4111" s="8">
        <f t="shared" si="453"/>
        <v>123253.50723206802</v>
      </c>
      <c r="N4111" s="8">
        <f t="shared" si="451"/>
        <v>91.909682846816494</v>
      </c>
      <c r="O4111" s="8">
        <f>IF(E4110&lt;&gt;E4111,SUM($N$4:N4111)-SUM($O$3:O4110),0)</f>
        <v>0</v>
      </c>
      <c r="P4111" s="6">
        <f>IF(B4111&gt;0,SUM($O$4:O4111)-SUM($P$3:P4110),0)</f>
        <v>0</v>
      </c>
      <c r="Q4111" s="6">
        <f t="shared" si="454"/>
        <v>16.89408676979015</v>
      </c>
      <c r="R4111" s="8">
        <f>IF(E4110&lt;&gt;E4111,SUM($Q$4:Q4111)-SUM($R$3:R4110),0)</f>
        <v>0</v>
      </c>
      <c r="S4111" s="6">
        <f>IF(B4111&gt;0,SUM($R$4:R4111)-SUM($S$3:S4110),0)</f>
        <v>0</v>
      </c>
    </row>
    <row r="4112" spans="1:19">
      <c r="A4112">
        <f>IF(E4111&lt;&gt;E4112,COUNTIF($A$4:A4111,"&lt;&gt;0")+1,0)</f>
        <v>0</v>
      </c>
      <c r="B4112">
        <f>IF(A4112&lt;&gt;0,IF(MOD(A4112,3)=0,COUNTIF($B$4:B4111,"&lt;&gt;0")+1,0),0)</f>
        <v>0</v>
      </c>
      <c r="C4112" s="9">
        <f>'Dash Board'!$C$12+COUNT('Daily reducing balance'!$F$4:F4111)</f>
        <v>45838</v>
      </c>
      <c r="D4112">
        <f t="shared" si="448"/>
        <v>2025</v>
      </c>
      <c r="E4112">
        <f t="shared" si="449"/>
        <v>6</v>
      </c>
      <c r="F4112">
        <f>DAY('Dash Board'!$C$12+COUNT('Daily reducing balance'!$F$4:F4111))</f>
        <v>30</v>
      </c>
      <c r="G4112" s="8">
        <f t="shared" si="450"/>
        <v>123253.50723206802</v>
      </c>
      <c r="H4112" s="6">
        <f>G4112*'Dash Board'!$C$11/365</f>
        <v>35.456488381827789</v>
      </c>
      <c r="I4112" s="6">
        <f>H4112*'Dash Board'!$C$18/'Dash Board'!$C$11</f>
        <v>16.884042086584664</v>
      </c>
      <c r="J4112" s="6">
        <f>(G4112&gt;1)*PMT('Dash Board'!$C$11/365,$U$4,-'Dash Board'!$C$19)</f>
        <v>108.80376961660664</v>
      </c>
      <c r="K4112" s="6">
        <f t="shared" si="452"/>
        <v>0</v>
      </c>
      <c r="L4112" s="8">
        <f t="shared" si="453"/>
        <v>123180.15995083323</v>
      </c>
      <c r="N4112" s="8">
        <f t="shared" si="451"/>
        <v>91.919727530021987</v>
      </c>
      <c r="O4112" s="8">
        <f>IF(E4111&lt;&gt;E4112,SUM($N$4:N4112)-SUM($O$3:O4111),0)</f>
        <v>0</v>
      </c>
      <c r="P4112" s="6">
        <f>IF(B4112&gt;0,SUM($O$4:O4112)-SUM($P$3:P4111),0)</f>
        <v>0</v>
      </c>
      <c r="Q4112" s="6">
        <f t="shared" si="454"/>
        <v>16.884042086584664</v>
      </c>
      <c r="R4112" s="8">
        <f>IF(E4111&lt;&gt;E4112,SUM($Q$4:Q4112)-SUM($R$3:R4111),0)</f>
        <v>0</v>
      </c>
      <c r="S4112" s="6">
        <f>IF(B4112&gt;0,SUM($R$4:R4112)-SUM($S$3:S4111),0)</f>
        <v>0</v>
      </c>
    </row>
    <row r="4113" spans="1:19">
      <c r="A4113">
        <f>IF(E4112&lt;&gt;E4113,COUNTIF($A$4:A4112,"&lt;&gt;0")+1,0)</f>
        <v>135</v>
      </c>
      <c r="B4113">
        <f>IF(A4113&lt;&gt;0,IF(MOD(A4113,3)=0,COUNTIF($B$4:B4112,"&lt;&gt;0")+1,0),0)</f>
        <v>45</v>
      </c>
      <c r="C4113" s="9">
        <f>'Dash Board'!$C$12+COUNT('Daily reducing balance'!$F$4:F4112)</f>
        <v>45839</v>
      </c>
      <c r="D4113">
        <f t="shared" si="448"/>
        <v>2025</v>
      </c>
      <c r="E4113">
        <f t="shared" si="449"/>
        <v>7</v>
      </c>
      <c r="F4113">
        <f>DAY('Dash Board'!$C$12+COUNT('Daily reducing balance'!$F$4:F4112))</f>
        <v>1</v>
      </c>
      <c r="G4113" s="8">
        <f t="shared" si="450"/>
        <v>123180.15995083323</v>
      </c>
      <c r="H4113" s="6">
        <f>G4113*'Dash Board'!$C$11/365</f>
        <v>35.435388479006818</v>
      </c>
      <c r="I4113" s="6">
        <f>H4113*'Dash Board'!$C$18/'Dash Board'!$C$11</f>
        <v>16.873994513812772</v>
      </c>
      <c r="J4113" s="6">
        <f>(G4113&gt;1)*PMT('Dash Board'!$C$11/365,$U$4,-'Dash Board'!$C$19)</f>
        <v>108.80376961660664</v>
      </c>
      <c r="K4113" s="6">
        <f t="shared" si="452"/>
        <v>3372.9168581148047</v>
      </c>
      <c r="L4113" s="8">
        <f t="shared" si="453"/>
        <v>123106.79156969562</v>
      </c>
      <c r="N4113" s="8">
        <f t="shared" si="451"/>
        <v>91.929775102793869</v>
      </c>
      <c r="O4113" s="8">
        <f>IF(E4112&lt;&gt;E4113,SUM($N$4:N4113)-SUM($O$3:O4112),0)</f>
        <v>2753.5342678279267</v>
      </c>
      <c r="P4113" s="6">
        <f>IF(B4113&gt;0,SUM($O$4:O4113)-SUM($P$3:P4112),0)</f>
        <v>8324.8135528907878</v>
      </c>
      <c r="Q4113" s="6">
        <f t="shared" si="454"/>
        <v>16.873994513812772</v>
      </c>
      <c r="R4113" s="8">
        <f>IF(E4112&lt;&gt;E4113,SUM($Q$4:Q4113)-SUM($R$3:R4112),0)</f>
        <v>510.57882067027094</v>
      </c>
      <c r="S4113" s="6">
        <f>IF(B4113&gt;0,SUM($R$4:R4113)-SUM($S$3:S4112),0)</f>
        <v>1576.3294822202733</v>
      </c>
    </row>
    <row r="4114" spans="1:19">
      <c r="A4114">
        <f>IF(E4113&lt;&gt;E4114,COUNTIF($A$4:A4113,"&lt;&gt;0")+1,0)</f>
        <v>0</v>
      </c>
      <c r="B4114">
        <f>IF(A4114&lt;&gt;0,IF(MOD(A4114,3)=0,COUNTIF($B$4:B4113,"&lt;&gt;0")+1,0),0)</f>
        <v>0</v>
      </c>
      <c r="C4114" s="9">
        <f>'Dash Board'!$C$12+COUNT('Daily reducing balance'!$F$4:F4113)</f>
        <v>45840</v>
      </c>
      <c r="D4114">
        <f t="shared" si="448"/>
        <v>2025</v>
      </c>
      <c r="E4114">
        <f t="shared" si="449"/>
        <v>7</v>
      </c>
      <c r="F4114">
        <f>DAY('Dash Board'!$C$12+COUNT('Daily reducing balance'!$F$4:F4113))</f>
        <v>2</v>
      </c>
      <c r="G4114" s="8">
        <f t="shared" si="450"/>
        <v>123106.79156969562</v>
      </c>
      <c r="H4114" s="6">
        <f>G4114*'Dash Board'!$C$11/365</f>
        <v>35.414282506350794</v>
      </c>
      <c r="I4114" s="6">
        <f>H4114*'Dash Board'!$C$18/'Dash Board'!$C$11</f>
        <v>16.863944050643237</v>
      </c>
      <c r="J4114" s="6">
        <f>(G4114&gt;1)*PMT('Dash Board'!$C$11/365,$U$4,-'Dash Board'!$C$19)</f>
        <v>108.80376961660664</v>
      </c>
      <c r="K4114" s="6">
        <f t="shared" si="452"/>
        <v>0</v>
      </c>
      <c r="L4114" s="8">
        <f t="shared" si="453"/>
        <v>123033.40208258535</v>
      </c>
      <c r="N4114" s="8">
        <f t="shared" si="451"/>
        <v>91.939825565963403</v>
      </c>
      <c r="O4114" s="8">
        <f>IF(E4113&lt;&gt;E4114,SUM($N$4:N4114)-SUM($O$3:O4113),0)</f>
        <v>0</v>
      </c>
      <c r="P4114" s="6">
        <f>IF(B4114&gt;0,SUM($O$4:O4114)-SUM($P$3:P4113),0)</f>
        <v>0</v>
      </c>
      <c r="Q4114" s="6">
        <f t="shared" si="454"/>
        <v>16.863944050643237</v>
      </c>
      <c r="R4114" s="8">
        <f>IF(E4113&lt;&gt;E4114,SUM($Q$4:Q4114)-SUM($R$3:R4113),0)</f>
        <v>0</v>
      </c>
      <c r="S4114" s="6">
        <f>IF(B4114&gt;0,SUM($R$4:R4114)-SUM($S$3:S4113),0)</f>
        <v>0</v>
      </c>
    </row>
    <row r="4115" spans="1:19">
      <c r="A4115">
        <f>IF(E4114&lt;&gt;E4115,COUNTIF($A$4:A4114,"&lt;&gt;0")+1,0)</f>
        <v>0</v>
      </c>
      <c r="B4115">
        <f>IF(A4115&lt;&gt;0,IF(MOD(A4115,3)=0,COUNTIF($B$4:B4114,"&lt;&gt;0")+1,0),0)</f>
        <v>0</v>
      </c>
      <c r="C4115" s="9">
        <f>'Dash Board'!$C$12+COUNT('Daily reducing balance'!$F$4:F4114)</f>
        <v>45841</v>
      </c>
      <c r="D4115">
        <f t="shared" si="448"/>
        <v>2025</v>
      </c>
      <c r="E4115">
        <f t="shared" si="449"/>
        <v>7</v>
      </c>
      <c r="F4115">
        <f>DAY('Dash Board'!$C$12+COUNT('Daily reducing balance'!$F$4:F4114))</f>
        <v>3</v>
      </c>
      <c r="G4115" s="8">
        <f t="shared" si="450"/>
        <v>123033.40208258535</v>
      </c>
      <c r="H4115" s="6">
        <f>G4115*'Dash Board'!$C$11/365</f>
        <v>35.393170462113588</v>
      </c>
      <c r="I4115" s="6">
        <f>H4115*'Dash Board'!$C$18/'Dash Board'!$C$11</f>
        <v>16.853890696244566</v>
      </c>
      <c r="J4115" s="6">
        <f>(G4115&gt;1)*PMT('Dash Board'!$C$11/365,$U$4,-'Dash Board'!$C$19)</f>
        <v>108.80376961660664</v>
      </c>
      <c r="K4115" s="6">
        <f t="shared" si="452"/>
        <v>0</v>
      </c>
      <c r="L4115" s="8">
        <f t="shared" si="453"/>
        <v>122959.99148343084</v>
      </c>
      <c r="N4115" s="8">
        <f t="shared" si="451"/>
        <v>91.949878920362082</v>
      </c>
      <c r="O4115" s="8">
        <f>IF(E4114&lt;&gt;E4115,SUM($N$4:N4115)-SUM($O$3:O4114),0)</f>
        <v>0</v>
      </c>
      <c r="P4115" s="6">
        <f>IF(B4115&gt;0,SUM($O$4:O4115)-SUM($P$3:P4114),0)</f>
        <v>0</v>
      </c>
      <c r="Q4115" s="6">
        <f t="shared" si="454"/>
        <v>16.853890696244566</v>
      </c>
      <c r="R4115" s="8">
        <f>IF(E4114&lt;&gt;E4115,SUM($Q$4:Q4115)-SUM($R$3:R4114),0)</f>
        <v>0</v>
      </c>
      <c r="S4115" s="6">
        <f>IF(B4115&gt;0,SUM($R$4:R4115)-SUM($S$3:S4114),0)</f>
        <v>0</v>
      </c>
    </row>
    <row r="4116" spans="1:19">
      <c r="A4116">
        <f>IF(E4115&lt;&gt;E4116,COUNTIF($A$4:A4115,"&lt;&gt;0")+1,0)</f>
        <v>0</v>
      </c>
      <c r="B4116">
        <f>IF(A4116&lt;&gt;0,IF(MOD(A4116,3)=0,COUNTIF($B$4:B4115,"&lt;&gt;0")+1,0),0)</f>
        <v>0</v>
      </c>
      <c r="C4116" s="9">
        <f>'Dash Board'!$C$12+COUNT('Daily reducing balance'!$F$4:F4115)</f>
        <v>45842</v>
      </c>
      <c r="D4116">
        <f t="shared" si="448"/>
        <v>2025</v>
      </c>
      <c r="E4116">
        <f t="shared" si="449"/>
        <v>7</v>
      </c>
      <c r="F4116">
        <f>DAY('Dash Board'!$C$12+COUNT('Daily reducing balance'!$F$4:F4115))</f>
        <v>4</v>
      </c>
      <c r="G4116" s="8">
        <f t="shared" si="450"/>
        <v>122959.99148343084</v>
      </c>
      <c r="H4116" s="6">
        <f>G4116*'Dash Board'!$C$11/365</f>
        <v>35.372052344548599</v>
      </c>
      <c r="I4116" s="6">
        <f>H4116*'Dash Board'!$C$18/'Dash Board'!$C$11</f>
        <v>16.843834449785049</v>
      </c>
      <c r="J4116" s="6">
        <f>(G4116&gt;1)*PMT('Dash Board'!$C$11/365,$U$4,-'Dash Board'!$C$19)</f>
        <v>108.80376961660664</v>
      </c>
      <c r="K4116" s="6">
        <f t="shared" si="452"/>
        <v>0</v>
      </c>
      <c r="L4116" s="8">
        <f t="shared" si="453"/>
        <v>122886.55976615878</v>
      </c>
      <c r="N4116" s="8">
        <f t="shared" si="451"/>
        <v>91.959935166821595</v>
      </c>
      <c r="O4116" s="8">
        <f>IF(E4115&lt;&gt;E4116,SUM($N$4:N4116)-SUM($O$3:O4115),0)</f>
        <v>0</v>
      </c>
      <c r="P4116" s="6">
        <f>IF(B4116&gt;0,SUM($O$4:O4116)-SUM($P$3:P4115),0)</f>
        <v>0</v>
      </c>
      <c r="Q4116" s="6">
        <f t="shared" si="454"/>
        <v>16.843834449785049</v>
      </c>
      <c r="R4116" s="8">
        <f>IF(E4115&lt;&gt;E4116,SUM($Q$4:Q4116)-SUM($R$3:R4115),0)</f>
        <v>0</v>
      </c>
      <c r="S4116" s="6">
        <f>IF(B4116&gt;0,SUM($R$4:R4116)-SUM($S$3:S4115),0)</f>
        <v>0</v>
      </c>
    </row>
    <row r="4117" spans="1:19">
      <c r="A4117">
        <f>IF(E4116&lt;&gt;E4117,COUNTIF($A$4:A4116,"&lt;&gt;0")+1,0)</f>
        <v>0</v>
      </c>
      <c r="B4117">
        <f>IF(A4117&lt;&gt;0,IF(MOD(A4117,3)=0,COUNTIF($B$4:B4116,"&lt;&gt;0")+1,0),0)</f>
        <v>0</v>
      </c>
      <c r="C4117" s="9">
        <f>'Dash Board'!$C$12+COUNT('Daily reducing balance'!$F$4:F4116)</f>
        <v>45843</v>
      </c>
      <c r="D4117">
        <f t="shared" si="448"/>
        <v>2025</v>
      </c>
      <c r="E4117">
        <f t="shared" si="449"/>
        <v>7</v>
      </c>
      <c r="F4117">
        <f>DAY('Dash Board'!$C$12+COUNT('Daily reducing balance'!$F$4:F4116))</f>
        <v>5</v>
      </c>
      <c r="G4117" s="8">
        <f t="shared" si="450"/>
        <v>122886.55976615878</v>
      </c>
      <c r="H4117" s="6">
        <f>G4117*'Dash Board'!$C$11/365</f>
        <v>35.35092815190869</v>
      </c>
      <c r="I4117" s="6">
        <f>H4117*'Dash Board'!$C$18/'Dash Board'!$C$11</f>
        <v>16.83377531043271</v>
      </c>
      <c r="J4117" s="6">
        <f>(G4117&gt;1)*PMT('Dash Board'!$C$11/365,$U$4,-'Dash Board'!$C$19)</f>
        <v>108.80376961660664</v>
      </c>
      <c r="K4117" s="6">
        <f t="shared" si="452"/>
        <v>0</v>
      </c>
      <c r="L4117" s="8">
        <f t="shared" si="453"/>
        <v>122813.10692469408</v>
      </c>
      <c r="N4117" s="8">
        <f t="shared" si="451"/>
        <v>91.96999430617393</v>
      </c>
      <c r="O4117" s="8">
        <f>IF(E4116&lt;&gt;E4117,SUM($N$4:N4117)-SUM($O$3:O4116),0)</f>
        <v>0</v>
      </c>
      <c r="P4117" s="6">
        <f>IF(B4117&gt;0,SUM($O$4:O4117)-SUM($P$3:P4116),0)</f>
        <v>0</v>
      </c>
      <c r="Q4117" s="6">
        <f t="shared" si="454"/>
        <v>16.83377531043271</v>
      </c>
      <c r="R4117" s="8">
        <f>IF(E4116&lt;&gt;E4117,SUM($Q$4:Q4117)-SUM($R$3:R4116),0)</f>
        <v>0</v>
      </c>
      <c r="S4117" s="6">
        <f>IF(B4117&gt;0,SUM($R$4:R4117)-SUM($S$3:S4116),0)</f>
        <v>0</v>
      </c>
    </row>
    <row r="4118" spans="1:19">
      <c r="A4118">
        <f>IF(E4117&lt;&gt;E4118,COUNTIF($A$4:A4117,"&lt;&gt;0")+1,0)</f>
        <v>0</v>
      </c>
      <c r="B4118">
        <f>IF(A4118&lt;&gt;0,IF(MOD(A4118,3)=0,COUNTIF($B$4:B4117,"&lt;&gt;0")+1,0),0)</f>
        <v>0</v>
      </c>
      <c r="C4118" s="9">
        <f>'Dash Board'!$C$12+COUNT('Daily reducing balance'!$F$4:F4117)</f>
        <v>45844</v>
      </c>
      <c r="D4118">
        <f t="shared" si="448"/>
        <v>2025</v>
      </c>
      <c r="E4118">
        <f t="shared" si="449"/>
        <v>7</v>
      </c>
      <c r="F4118">
        <f>DAY('Dash Board'!$C$12+COUNT('Daily reducing balance'!$F$4:F4117))</f>
        <v>6</v>
      </c>
      <c r="G4118" s="8">
        <f t="shared" si="450"/>
        <v>122813.10692469408</v>
      </c>
      <c r="H4118" s="6">
        <f>G4118*'Dash Board'!$C$11/365</f>
        <v>35.329797882446243</v>
      </c>
      <c r="I4118" s="6">
        <f>H4118*'Dash Board'!$C$18/'Dash Board'!$C$11</f>
        <v>16.823713277355356</v>
      </c>
      <c r="J4118" s="6">
        <f>(G4118&gt;1)*PMT('Dash Board'!$C$11/365,$U$4,-'Dash Board'!$C$19)</f>
        <v>108.80376961660664</v>
      </c>
      <c r="K4118" s="6">
        <f t="shared" si="452"/>
        <v>0</v>
      </c>
      <c r="L4118" s="8">
        <f t="shared" si="453"/>
        <v>122739.6329529599</v>
      </c>
      <c r="N4118" s="8">
        <f t="shared" si="451"/>
        <v>91.980056339251291</v>
      </c>
      <c r="O4118" s="8">
        <f>IF(E4117&lt;&gt;E4118,SUM($N$4:N4118)-SUM($O$3:O4117),0)</f>
        <v>0</v>
      </c>
      <c r="P4118" s="6">
        <f>IF(B4118&gt;0,SUM($O$4:O4118)-SUM($P$3:P4117),0)</f>
        <v>0</v>
      </c>
      <c r="Q4118" s="6">
        <f t="shared" si="454"/>
        <v>16.823713277355356</v>
      </c>
      <c r="R4118" s="8">
        <f>IF(E4117&lt;&gt;E4118,SUM($Q$4:Q4118)-SUM($R$3:R4117),0)</f>
        <v>0</v>
      </c>
      <c r="S4118" s="6">
        <f>IF(B4118&gt;0,SUM($R$4:R4118)-SUM($S$3:S4117),0)</f>
        <v>0</v>
      </c>
    </row>
    <row r="4119" spans="1:19">
      <c r="A4119">
        <f>IF(E4118&lt;&gt;E4119,COUNTIF($A$4:A4118,"&lt;&gt;0")+1,0)</f>
        <v>0</v>
      </c>
      <c r="B4119">
        <f>IF(A4119&lt;&gt;0,IF(MOD(A4119,3)=0,COUNTIF($B$4:B4118,"&lt;&gt;0")+1,0),0)</f>
        <v>0</v>
      </c>
      <c r="C4119" s="9">
        <f>'Dash Board'!$C$12+COUNT('Daily reducing balance'!$F$4:F4118)</f>
        <v>45845</v>
      </c>
      <c r="D4119">
        <f t="shared" si="448"/>
        <v>2025</v>
      </c>
      <c r="E4119">
        <f t="shared" si="449"/>
        <v>7</v>
      </c>
      <c r="F4119">
        <f>DAY('Dash Board'!$C$12+COUNT('Daily reducing balance'!$F$4:F4118))</f>
        <v>7</v>
      </c>
      <c r="G4119" s="8">
        <f t="shared" si="450"/>
        <v>122739.6329529599</v>
      </c>
      <c r="H4119" s="6">
        <f>G4119*'Dash Board'!$C$11/365</f>
        <v>35.308661534413126</v>
      </c>
      <c r="I4119" s="6">
        <f>H4119*'Dash Board'!$C$18/'Dash Board'!$C$11</f>
        <v>16.813648349720538</v>
      </c>
      <c r="J4119" s="6">
        <f>(G4119&gt;1)*PMT('Dash Board'!$C$11/365,$U$4,-'Dash Board'!$C$19)</f>
        <v>108.80376961660664</v>
      </c>
      <c r="K4119" s="6">
        <f t="shared" si="452"/>
        <v>0</v>
      </c>
      <c r="L4119" s="8">
        <f t="shared" si="453"/>
        <v>122666.1378448777</v>
      </c>
      <c r="N4119" s="8">
        <f t="shared" si="451"/>
        <v>91.990121266886106</v>
      </c>
      <c r="O4119" s="8">
        <f>IF(E4118&lt;&gt;E4119,SUM($N$4:N4119)-SUM($O$3:O4118),0)</f>
        <v>0</v>
      </c>
      <c r="P4119" s="6">
        <f>IF(B4119&gt;0,SUM($O$4:O4119)-SUM($P$3:P4118),0)</f>
        <v>0</v>
      </c>
      <c r="Q4119" s="6">
        <f t="shared" si="454"/>
        <v>16.813648349720538</v>
      </c>
      <c r="R4119" s="8">
        <f>IF(E4118&lt;&gt;E4119,SUM($Q$4:Q4119)-SUM($R$3:R4118),0)</f>
        <v>0</v>
      </c>
      <c r="S4119" s="6">
        <f>IF(B4119&gt;0,SUM($R$4:R4119)-SUM($S$3:S4118),0)</f>
        <v>0</v>
      </c>
    </row>
    <row r="4120" spans="1:19">
      <c r="A4120">
        <f>IF(E4119&lt;&gt;E4120,COUNTIF($A$4:A4119,"&lt;&gt;0")+1,0)</f>
        <v>0</v>
      </c>
      <c r="B4120">
        <f>IF(A4120&lt;&gt;0,IF(MOD(A4120,3)=0,COUNTIF($B$4:B4119,"&lt;&gt;0")+1,0),0)</f>
        <v>0</v>
      </c>
      <c r="C4120" s="9">
        <f>'Dash Board'!$C$12+COUNT('Daily reducing balance'!$F$4:F4119)</f>
        <v>45846</v>
      </c>
      <c r="D4120">
        <f t="shared" si="448"/>
        <v>2025</v>
      </c>
      <c r="E4120">
        <f t="shared" si="449"/>
        <v>7</v>
      </c>
      <c r="F4120">
        <f>DAY('Dash Board'!$C$12+COUNT('Daily reducing balance'!$F$4:F4119))</f>
        <v>8</v>
      </c>
      <c r="G4120" s="8">
        <f t="shared" si="450"/>
        <v>122666.1378448777</v>
      </c>
      <c r="H4120" s="6">
        <f>G4120*'Dash Board'!$C$11/365</f>
        <v>35.287519106060707</v>
      </c>
      <c r="I4120" s="6">
        <f>H4120*'Dash Board'!$C$18/'Dash Board'!$C$11</f>
        <v>16.803580526695576</v>
      </c>
      <c r="J4120" s="6">
        <f>(G4120&gt;1)*PMT('Dash Board'!$C$11/365,$U$4,-'Dash Board'!$C$19)</f>
        <v>108.80376961660664</v>
      </c>
      <c r="K4120" s="6">
        <f t="shared" si="452"/>
        <v>0</v>
      </c>
      <c r="L4120" s="8">
        <f t="shared" si="453"/>
        <v>122592.62159436714</v>
      </c>
      <c r="N4120" s="8">
        <f t="shared" si="451"/>
        <v>92.000189089911061</v>
      </c>
      <c r="O4120" s="8">
        <f>IF(E4119&lt;&gt;E4120,SUM($N$4:N4120)-SUM($O$3:O4119),0)</f>
        <v>0</v>
      </c>
      <c r="P4120" s="6">
        <f>IF(B4120&gt;0,SUM($O$4:O4120)-SUM($P$3:P4119),0)</f>
        <v>0</v>
      </c>
      <c r="Q4120" s="6">
        <f t="shared" si="454"/>
        <v>16.803580526695576</v>
      </c>
      <c r="R4120" s="8">
        <f>IF(E4119&lt;&gt;E4120,SUM($Q$4:Q4120)-SUM($R$3:R4119),0)</f>
        <v>0</v>
      </c>
      <c r="S4120" s="6">
        <f>IF(B4120&gt;0,SUM($R$4:R4120)-SUM($S$3:S4119),0)</f>
        <v>0</v>
      </c>
    </row>
    <row r="4121" spans="1:19">
      <c r="A4121">
        <f>IF(E4120&lt;&gt;E4121,COUNTIF($A$4:A4120,"&lt;&gt;0")+1,0)</f>
        <v>0</v>
      </c>
      <c r="B4121">
        <f>IF(A4121&lt;&gt;0,IF(MOD(A4121,3)=0,COUNTIF($B$4:B4120,"&lt;&gt;0")+1,0),0)</f>
        <v>0</v>
      </c>
      <c r="C4121" s="9">
        <f>'Dash Board'!$C$12+COUNT('Daily reducing balance'!$F$4:F4120)</f>
        <v>45847</v>
      </c>
      <c r="D4121">
        <f t="shared" si="448"/>
        <v>2025</v>
      </c>
      <c r="E4121">
        <f t="shared" si="449"/>
        <v>7</v>
      </c>
      <c r="F4121">
        <f>DAY('Dash Board'!$C$12+COUNT('Daily reducing balance'!$F$4:F4120))</f>
        <v>9</v>
      </c>
      <c r="G4121" s="8">
        <f t="shared" si="450"/>
        <v>122592.62159436714</v>
      </c>
      <c r="H4121" s="6">
        <f>G4121*'Dash Board'!$C$11/365</f>
        <v>35.266370595639856</v>
      </c>
      <c r="I4121" s="6">
        <f>H4121*'Dash Board'!$C$18/'Dash Board'!$C$11</f>
        <v>16.793509807447553</v>
      </c>
      <c r="J4121" s="6">
        <f>(G4121&gt;1)*PMT('Dash Board'!$C$11/365,$U$4,-'Dash Board'!$C$19)</f>
        <v>108.80376961660664</v>
      </c>
      <c r="K4121" s="6">
        <f t="shared" si="452"/>
        <v>0</v>
      </c>
      <c r="L4121" s="8">
        <f t="shared" si="453"/>
        <v>122519.08419534616</v>
      </c>
      <c r="N4121" s="8">
        <f t="shared" si="451"/>
        <v>92.010259809159095</v>
      </c>
      <c r="O4121" s="8">
        <f>IF(E4120&lt;&gt;E4121,SUM($N$4:N4121)-SUM($O$3:O4120),0)</f>
        <v>0</v>
      </c>
      <c r="P4121" s="6">
        <f>IF(B4121&gt;0,SUM($O$4:O4121)-SUM($P$3:P4120),0)</f>
        <v>0</v>
      </c>
      <c r="Q4121" s="6">
        <f t="shared" si="454"/>
        <v>16.793509807447553</v>
      </c>
      <c r="R4121" s="8">
        <f>IF(E4120&lt;&gt;E4121,SUM($Q$4:Q4121)-SUM($R$3:R4120),0)</f>
        <v>0</v>
      </c>
      <c r="S4121" s="6">
        <f>IF(B4121&gt;0,SUM($R$4:R4121)-SUM($S$3:S4120),0)</f>
        <v>0</v>
      </c>
    </row>
    <row r="4122" spans="1:19">
      <c r="A4122">
        <f>IF(E4121&lt;&gt;E4122,COUNTIF($A$4:A4121,"&lt;&gt;0")+1,0)</f>
        <v>0</v>
      </c>
      <c r="B4122">
        <f>IF(A4122&lt;&gt;0,IF(MOD(A4122,3)=0,COUNTIF($B$4:B4121,"&lt;&gt;0")+1,0),0)</f>
        <v>0</v>
      </c>
      <c r="C4122" s="9">
        <f>'Dash Board'!$C$12+COUNT('Daily reducing balance'!$F$4:F4121)</f>
        <v>45848</v>
      </c>
      <c r="D4122">
        <f t="shared" si="448"/>
        <v>2025</v>
      </c>
      <c r="E4122">
        <f t="shared" si="449"/>
        <v>7</v>
      </c>
      <c r="F4122">
        <f>DAY('Dash Board'!$C$12+COUNT('Daily reducing balance'!$F$4:F4121))</f>
        <v>10</v>
      </c>
      <c r="G4122" s="8">
        <f t="shared" si="450"/>
        <v>122519.08419534616</v>
      </c>
      <c r="H4122" s="6">
        <f>G4122*'Dash Board'!$C$11/365</f>
        <v>35.245216001400948</v>
      </c>
      <c r="I4122" s="6">
        <f>H4122*'Dash Board'!$C$18/'Dash Board'!$C$11</f>
        <v>16.783436191143309</v>
      </c>
      <c r="J4122" s="6">
        <f>(G4122&gt;1)*PMT('Dash Board'!$C$11/365,$U$4,-'Dash Board'!$C$19)</f>
        <v>108.80376961660664</v>
      </c>
      <c r="K4122" s="6">
        <f t="shared" si="452"/>
        <v>0</v>
      </c>
      <c r="L4122" s="8">
        <f t="shared" si="453"/>
        <v>122445.52564173096</v>
      </c>
      <c r="N4122" s="8">
        <f t="shared" si="451"/>
        <v>92.020333425463335</v>
      </c>
      <c r="O4122" s="8">
        <f>IF(E4121&lt;&gt;E4122,SUM($N$4:N4122)-SUM($O$3:O4121),0)</f>
        <v>0</v>
      </c>
      <c r="P4122" s="6">
        <f>IF(B4122&gt;0,SUM($O$4:O4122)-SUM($P$3:P4121),0)</f>
        <v>0</v>
      </c>
      <c r="Q4122" s="6">
        <f t="shared" si="454"/>
        <v>16.783436191143309</v>
      </c>
      <c r="R4122" s="8">
        <f>IF(E4121&lt;&gt;E4122,SUM($Q$4:Q4122)-SUM($R$3:R4121),0)</f>
        <v>0</v>
      </c>
      <c r="S4122" s="6">
        <f>IF(B4122&gt;0,SUM($R$4:R4122)-SUM($S$3:S4121),0)</f>
        <v>0</v>
      </c>
    </row>
    <row r="4123" spans="1:19">
      <c r="A4123">
        <f>IF(E4122&lt;&gt;E4123,COUNTIF($A$4:A4122,"&lt;&gt;0")+1,0)</f>
        <v>0</v>
      </c>
      <c r="B4123">
        <f>IF(A4123&lt;&gt;0,IF(MOD(A4123,3)=0,COUNTIF($B$4:B4122,"&lt;&gt;0")+1,0),0)</f>
        <v>0</v>
      </c>
      <c r="C4123" s="9">
        <f>'Dash Board'!$C$12+COUNT('Daily reducing balance'!$F$4:F4122)</f>
        <v>45849</v>
      </c>
      <c r="D4123">
        <f t="shared" si="448"/>
        <v>2025</v>
      </c>
      <c r="E4123">
        <f t="shared" si="449"/>
        <v>7</v>
      </c>
      <c r="F4123">
        <f>DAY('Dash Board'!$C$12+COUNT('Daily reducing balance'!$F$4:F4122))</f>
        <v>11</v>
      </c>
      <c r="G4123" s="8">
        <f t="shared" si="450"/>
        <v>122445.52564173096</v>
      </c>
      <c r="H4123" s="6">
        <f>G4123*'Dash Board'!$C$11/365</f>
        <v>35.224055321593838</v>
      </c>
      <c r="I4123" s="6">
        <f>H4123*'Dash Board'!$C$18/'Dash Board'!$C$11</f>
        <v>16.77335967694945</v>
      </c>
      <c r="J4123" s="6">
        <f>(G4123&gt;1)*PMT('Dash Board'!$C$11/365,$U$4,-'Dash Board'!$C$19)</f>
        <v>108.80376961660664</v>
      </c>
      <c r="K4123" s="6">
        <f t="shared" si="452"/>
        <v>0</v>
      </c>
      <c r="L4123" s="8">
        <f t="shared" si="453"/>
        <v>122371.94592743594</v>
      </c>
      <c r="N4123" s="8">
        <f t="shared" si="451"/>
        <v>92.03040993965719</v>
      </c>
      <c r="O4123" s="8">
        <f>IF(E4122&lt;&gt;E4123,SUM($N$4:N4123)-SUM($O$3:O4122),0)</f>
        <v>0</v>
      </c>
      <c r="P4123" s="6">
        <f>IF(B4123&gt;0,SUM($O$4:O4123)-SUM($P$3:P4122),0)</f>
        <v>0</v>
      </c>
      <c r="Q4123" s="6">
        <f t="shared" si="454"/>
        <v>16.77335967694945</v>
      </c>
      <c r="R4123" s="8">
        <f>IF(E4122&lt;&gt;E4123,SUM($Q$4:Q4123)-SUM($R$3:R4122),0)</f>
        <v>0</v>
      </c>
      <c r="S4123" s="6">
        <f>IF(B4123&gt;0,SUM($R$4:R4123)-SUM($S$3:S4122),0)</f>
        <v>0</v>
      </c>
    </row>
    <row r="4124" spans="1:19">
      <c r="A4124">
        <f>IF(E4123&lt;&gt;E4124,COUNTIF($A$4:A4123,"&lt;&gt;0")+1,0)</f>
        <v>0</v>
      </c>
      <c r="B4124">
        <f>IF(A4124&lt;&gt;0,IF(MOD(A4124,3)=0,COUNTIF($B$4:B4123,"&lt;&gt;0")+1,0),0)</f>
        <v>0</v>
      </c>
      <c r="C4124" s="9">
        <f>'Dash Board'!$C$12+COUNT('Daily reducing balance'!$F$4:F4123)</f>
        <v>45850</v>
      </c>
      <c r="D4124">
        <f t="shared" si="448"/>
        <v>2025</v>
      </c>
      <c r="E4124">
        <f t="shared" si="449"/>
        <v>7</v>
      </c>
      <c r="F4124">
        <f>DAY('Dash Board'!$C$12+COUNT('Daily reducing balance'!$F$4:F4123))</f>
        <v>12</v>
      </c>
      <c r="G4124" s="8">
        <f t="shared" si="450"/>
        <v>122371.94592743594</v>
      </c>
      <c r="H4124" s="6">
        <f>G4124*'Dash Board'!$C$11/365</f>
        <v>35.202888554467869</v>
      </c>
      <c r="I4124" s="6">
        <f>H4124*'Dash Board'!$C$18/'Dash Board'!$C$11</f>
        <v>16.763280264032321</v>
      </c>
      <c r="J4124" s="6">
        <f>(G4124&gt;1)*PMT('Dash Board'!$C$11/365,$U$4,-'Dash Board'!$C$19)</f>
        <v>108.80376961660664</v>
      </c>
      <c r="K4124" s="6">
        <f t="shared" si="452"/>
        <v>0</v>
      </c>
      <c r="L4124" s="8">
        <f t="shared" si="453"/>
        <v>122298.3450463738</v>
      </c>
      <c r="N4124" s="8">
        <f t="shared" si="451"/>
        <v>92.040489352574326</v>
      </c>
      <c r="O4124" s="8">
        <f>IF(E4123&lt;&gt;E4124,SUM($N$4:N4124)-SUM($O$3:O4123),0)</f>
        <v>0</v>
      </c>
      <c r="P4124" s="6">
        <f>IF(B4124&gt;0,SUM($O$4:O4124)-SUM($P$3:P4123),0)</f>
        <v>0</v>
      </c>
      <c r="Q4124" s="6">
        <f t="shared" si="454"/>
        <v>16.763280264032321</v>
      </c>
      <c r="R4124" s="8">
        <f>IF(E4123&lt;&gt;E4124,SUM($Q$4:Q4124)-SUM($R$3:R4123),0)</f>
        <v>0</v>
      </c>
      <c r="S4124" s="6">
        <f>IF(B4124&gt;0,SUM($R$4:R4124)-SUM($S$3:S4123),0)</f>
        <v>0</v>
      </c>
    </row>
    <row r="4125" spans="1:19">
      <c r="A4125">
        <f>IF(E4124&lt;&gt;E4125,COUNTIF($A$4:A4124,"&lt;&gt;0")+1,0)</f>
        <v>0</v>
      </c>
      <c r="B4125">
        <f>IF(A4125&lt;&gt;0,IF(MOD(A4125,3)=0,COUNTIF($B$4:B4124,"&lt;&gt;0")+1,0),0)</f>
        <v>0</v>
      </c>
      <c r="C4125" s="9">
        <f>'Dash Board'!$C$12+COUNT('Daily reducing balance'!$F$4:F4124)</f>
        <v>45851</v>
      </c>
      <c r="D4125">
        <f t="shared" si="448"/>
        <v>2025</v>
      </c>
      <c r="E4125">
        <f t="shared" si="449"/>
        <v>7</v>
      </c>
      <c r="F4125">
        <f>DAY('Dash Board'!$C$12+COUNT('Daily reducing balance'!$F$4:F4124))</f>
        <v>13</v>
      </c>
      <c r="G4125" s="8">
        <f t="shared" si="450"/>
        <v>122298.3450463738</v>
      </c>
      <c r="H4125" s="6">
        <f>G4125*'Dash Board'!$C$11/365</f>
        <v>35.181715698271915</v>
      </c>
      <c r="I4125" s="6">
        <f>H4125*'Dash Board'!$C$18/'Dash Board'!$C$11</f>
        <v>16.753197951558057</v>
      </c>
      <c r="J4125" s="6">
        <f>(G4125&gt;1)*PMT('Dash Board'!$C$11/365,$U$4,-'Dash Board'!$C$19)</f>
        <v>108.80376961660664</v>
      </c>
      <c r="K4125" s="6">
        <f t="shared" si="452"/>
        <v>0</v>
      </c>
      <c r="L4125" s="8">
        <f t="shared" si="453"/>
        <v>122224.72299245546</v>
      </c>
      <c r="N4125" s="8">
        <f t="shared" si="451"/>
        <v>92.050571665048579</v>
      </c>
      <c r="O4125" s="8">
        <f>IF(E4124&lt;&gt;E4125,SUM($N$4:N4125)-SUM($O$3:O4124),0)</f>
        <v>0</v>
      </c>
      <c r="P4125" s="6">
        <f>IF(B4125&gt;0,SUM($O$4:O4125)-SUM($P$3:P4124),0)</f>
        <v>0</v>
      </c>
      <c r="Q4125" s="6">
        <f t="shared" si="454"/>
        <v>16.753197951558057</v>
      </c>
      <c r="R4125" s="8">
        <f>IF(E4124&lt;&gt;E4125,SUM($Q$4:Q4125)-SUM($R$3:R4124),0)</f>
        <v>0</v>
      </c>
      <c r="S4125" s="6">
        <f>IF(B4125&gt;0,SUM($R$4:R4125)-SUM($S$3:S4124),0)</f>
        <v>0</v>
      </c>
    </row>
    <row r="4126" spans="1:19">
      <c r="A4126">
        <f>IF(E4125&lt;&gt;E4126,COUNTIF($A$4:A4125,"&lt;&gt;0")+1,0)</f>
        <v>0</v>
      </c>
      <c r="B4126">
        <f>IF(A4126&lt;&gt;0,IF(MOD(A4126,3)=0,COUNTIF($B$4:B4125,"&lt;&gt;0")+1,0),0)</f>
        <v>0</v>
      </c>
      <c r="C4126" s="9">
        <f>'Dash Board'!$C$12+COUNT('Daily reducing balance'!$F$4:F4125)</f>
        <v>45852</v>
      </c>
      <c r="D4126">
        <f t="shared" si="448"/>
        <v>2025</v>
      </c>
      <c r="E4126">
        <f t="shared" si="449"/>
        <v>7</v>
      </c>
      <c r="F4126">
        <f>DAY('Dash Board'!$C$12+COUNT('Daily reducing balance'!$F$4:F4125))</f>
        <v>14</v>
      </c>
      <c r="G4126" s="8">
        <f t="shared" si="450"/>
        <v>122224.72299245546</v>
      </c>
      <c r="H4126" s="6">
        <f>G4126*'Dash Board'!$C$11/365</f>
        <v>35.160536751254305</v>
      </c>
      <c r="I4126" s="6">
        <f>H4126*'Dash Board'!$C$18/'Dash Board'!$C$11</f>
        <v>16.743112738692528</v>
      </c>
      <c r="J4126" s="6">
        <f>(G4126&gt;1)*PMT('Dash Board'!$C$11/365,$U$4,-'Dash Board'!$C$19)</f>
        <v>108.80376961660664</v>
      </c>
      <c r="K4126" s="6">
        <f t="shared" si="452"/>
        <v>0</v>
      </c>
      <c r="L4126" s="8">
        <f t="shared" si="453"/>
        <v>122151.07975959009</v>
      </c>
      <c r="N4126" s="8">
        <f t="shared" si="451"/>
        <v>92.060656877914113</v>
      </c>
      <c r="O4126" s="8">
        <f>IF(E4125&lt;&gt;E4126,SUM($N$4:N4126)-SUM($O$3:O4125),0)</f>
        <v>0</v>
      </c>
      <c r="P4126" s="6">
        <f>IF(B4126&gt;0,SUM($O$4:O4126)-SUM($P$3:P4125),0)</f>
        <v>0</v>
      </c>
      <c r="Q4126" s="6">
        <f t="shared" si="454"/>
        <v>16.743112738692528</v>
      </c>
      <c r="R4126" s="8">
        <f>IF(E4125&lt;&gt;E4126,SUM($Q$4:Q4126)-SUM($R$3:R4125),0)</f>
        <v>0</v>
      </c>
      <c r="S4126" s="6">
        <f>IF(B4126&gt;0,SUM($R$4:R4126)-SUM($S$3:S4125),0)</f>
        <v>0</v>
      </c>
    </row>
    <row r="4127" spans="1:19">
      <c r="A4127">
        <f>IF(E4126&lt;&gt;E4127,COUNTIF($A$4:A4126,"&lt;&gt;0")+1,0)</f>
        <v>0</v>
      </c>
      <c r="B4127">
        <f>IF(A4127&lt;&gt;0,IF(MOD(A4127,3)=0,COUNTIF($B$4:B4126,"&lt;&gt;0")+1,0),0)</f>
        <v>0</v>
      </c>
      <c r="C4127" s="9">
        <f>'Dash Board'!$C$12+COUNT('Daily reducing balance'!$F$4:F4126)</f>
        <v>45853</v>
      </c>
      <c r="D4127">
        <f t="shared" si="448"/>
        <v>2025</v>
      </c>
      <c r="E4127">
        <f t="shared" si="449"/>
        <v>7</v>
      </c>
      <c r="F4127">
        <f>DAY('Dash Board'!$C$12+COUNT('Daily reducing balance'!$F$4:F4126))</f>
        <v>15</v>
      </c>
      <c r="G4127" s="8">
        <f t="shared" si="450"/>
        <v>122151.07975959009</v>
      </c>
      <c r="H4127" s="6">
        <f>G4127*'Dash Board'!$C$11/365</f>
        <v>35.139351711662904</v>
      </c>
      <c r="I4127" s="6">
        <f>H4127*'Dash Board'!$C$18/'Dash Board'!$C$11</f>
        <v>16.733024624601384</v>
      </c>
      <c r="J4127" s="6">
        <f>(G4127&gt;1)*PMT('Dash Board'!$C$11/365,$U$4,-'Dash Board'!$C$19)</f>
        <v>108.80376961660664</v>
      </c>
      <c r="K4127" s="6">
        <f t="shared" si="452"/>
        <v>0</v>
      </c>
      <c r="L4127" s="8">
        <f t="shared" si="453"/>
        <v>122077.41534168515</v>
      </c>
      <c r="N4127" s="8">
        <f t="shared" si="451"/>
        <v>92.07074499200526</v>
      </c>
      <c r="O4127" s="8">
        <f>IF(E4126&lt;&gt;E4127,SUM($N$4:N4127)-SUM($O$3:O4126),0)</f>
        <v>0</v>
      </c>
      <c r="P4127" s="6">
        <f>IF(B4127&gt;0,SUM($O$4:O4127)-SUM($P$3:P4126),0)</f>
        <v>0</v>
      </c>
      <c r="Q4127" s="6">
        <f t="shared" si="454"/>
        <v>16.733024624601384</v>
      </c>
      <c r="R4127" s="8">
        <f>IF(E4126&lt;&gt;E4127,SUM($Q$4:Q4127)-SUM($R$3:R4126),0)</f>
        <v>0</v>
      </c>
      <c r="S4127" s="6">
        <f>IF(B4127&gt;0,SUM($R$4:R4127)-SUM($S$3:S4126),0)</f>
        <v>0</v>
      </c>
    </row>
    <row r="4128" spans="1:19">
      <c r="A4128">
        <f>IF(E4127&lt;&gt;E4128,COUNTIF($A$4:A4127,"&lt;&gt;0")+1,0)</f>
        <v>0</v>
      </c>
      <c r="B4128">
        <f>IF(A4128&lt;&gt;0,IF(MOD(A4128,3)=0,COUNTIF($B$4:B4127,"&lt;&gt;0")+1,0),0)</f>
        <v>0</v>
      </c>
      <c r="C4128" s="9">
        <f>'Dash Board'!$C$12+COUNT('Daily reducing balance'!$F$4:F4127)</f>
        <v>45854</v>
      </c>
      <c r="D4128">
        <f t="shared" si="448"/>
        <v>2025</v>
      </c>
      <c r="E4128">
        <f t="shared" si="449"/>
        <v>7</v>
      </c>
      <c r="F4128">
        <f>DAY('Dash Board'!$C$12+COUNT('Daily reducing balance'!$F$4:F4127))</f>
        <v>16</v>
      </c>
      <c r="G4128" s="8">
        <f t="shared" si="450"/>
        <v>122077.41534168515</v>
      </c>
      <c r="H4128" s="6">
        <f>G4128*'Dash Board'!$C$11/365</f>
        <v>35.118160577745044</v>
      </c>
      <c r="I4128" s="6">
        <f>H4128*'Dash Board'!$C$18/'Dash Board'!$C$11</f>
        <v>16.722933608450024</v>
      </c>
      <c r="J4128" s="6">
        <f>(G4128&gt;1)*PMT('Dash Board'!$C$11/365,$U$4,-'Dash Board'!$C$19)</f>
        <v>108.80376961660664</v>
      </c>
      <c r="K4128" s="6">
        <f t="shared" si="452"/>
        <v>0</v>
      </c>
      <c r="L4128" s="8">
        <f t="shared" si="453"/>
        <v>122003.72973264627</v>
      </c>
      <c r="N4128" s="8">
        <f t="shared" si="451"/>
        <v>92.080836008156624</v>
      </c>
      <c r="O4128" s="8">
        <f>IF(E4127&lt;&gt;E4128,SUM($N$4:N4128)-SUM($O$3:O4127),0)</f>
        <v>0</v>
      </c>
      <c r="P4128" s="6">
        <f>IF(B4128&gt;0,SUM($O$4:O4128)-SUM($P$3:P4127),0)</f>
        <v>0</v>
      </c>
      <c r="Q4128" s="6">
        <f t="shared" si="454"/>
        <v>16.722933608450024</v>
      </c>
      <c r="R4128" s="8">
        <f>IF(E4127&lt;&gt;E4128,SUM($Q$4:Q4128)-SUM($R$3:R4127),0)</f>
        <v>0</v>
      </c>
      <c r="S4128" s="6">
        <f>IF(B4128&gt;0,SUM($R$4:R4128)-SUM($S$3:S4127),0)</f>
        <v>0</v>
      </c>
    </row>
    <row r="4129" spans="1:19">
      <c r="A4129">
        <f>IF(E4128&lt;&gt;E4129,COUNTIF($A$4:A4128,"&lt;&gt;0")+1,0)</f>
        <v>0</v>
      </c>
      <c r="B4129">
        <f>IF(A4129&lt;&gt;0,IF(MOD(A4129,3)=0,COUNTIF($B$4:B4128,"&lt;&gt;0")+1,0),0)</f>
        <v>0</v>
      </c>
      <c r="C4129" s="9">
        <f>'Dash Board'!$C$12+COUNT('Daily reducing balance'!$F$4:F4128)</f>
        <v>45855</v>
      </c>
      <c r="D4129">
        <f t="shared" si="448"/>
        <v>2025</v>
      </c>
      <c r="E4129">
        <f t="shared" si="449"/>
        <v>7</v>
      </c>
      <c r="F4129">
        <f>DAY('Dash Board'!$C$12+COUNT('Daily reducing balance'!$F$4:F4128))</f>
        <v>17</v>
      </c>
      <c r="G4129" s="8">
        <f t="shared" si="450"/>
        <v>122003.72973264627</v>
      </c>
      <c r="H4129" s="6">
        <f>G4129*'Dash Board'!$C$11/365</f>
        <v>35.096963347747554</v>
      </c>
      <c r="I4129" s="6">
        <f>H4129*'Dash Board'!$C$18/'Dash Board'!$C$11</f>
        <v>16.712839689403598</v>
      </c>
      <c r="J4129" s="6">
        <f>(G4129&gt;1)*PMT('Dash Board'!$C$11/365,$U$4,-'Dash Board'!$C$19)</f>
        <v>108.80376961660664</v>
      </c>
      <c r="K4129" s="6">
        <f t="shared" si="452"/>
        <v>0</v>
      </c>
      <c r="L4129" s="8">
        <f t="shared" si="453"/>
        <v>121930.02292637741</v>
      </c>
      <c r="N4129" s="8">
        <f t="shared" si="451"/>
        <v>92.090929927203049</v>
      </c>
      <c r="O4129" s="8">
        <f>IF(E4128&lt;&gt;E4129,SUM($N$4:N4129)-SUM($O$3:O4128),0)</f>
        <v>0</v>
      </c>
      <c r="P4129" s="6">
        <f>IF(B4129&gt;0,SUM($O$4:O4129)-SUM($P$3:P4128),0)</f>
        <v>0</v>
      </c>
      <c r="Q4129" s="6">
        <f t="shared" si="454"/>
        <v>16.712839689403598</v>
      </c>
      <c r="R4129" s="8">
        <f>IF(E4128&lt;&gt;E4129,SUM($Q$4:Q4129)-SUM($R$3:R4128),0)</f>
        <v>0</v>
      </c>
      <c r="S4129" s="6">
        <f>IF(B4129&gt;0,SUM($R$4:R4129)-SUM($S$3:S4128),0)</f>
        <v>0</v>
      </c>
    </row>
    <row r="4130" spans="1:19">
      <c r="A4130">
        <f>IF(E4129&lt;&gt;E4130,COUNTIF($A$4:A4129,"&lt;&gt;0")+1,0)</f>
        <v>0</v>
      </c>
      <c r="B4130">
        <f>IF(A4130&lt;&gt;0,IF(MOD(A4130,3)=0,COUNTIF($B$4:B4129,"&lt;&gt;0")+1,0),0)</f>
        <v>0</v>
      </c>
      <c r="C4130" s="9">
        <f>'Dash Board'!$C$12+COUNT('Daily reducing balance'!$F$4:F4129)</f>
        <v>45856</v>
      </c>
      <c r="D4130">
        <f t="shared" si="448"/>
        <v>2025</v>
      </c>
      <c r="E4130">
        <f t="shared" si="449"/>
        <v>7</v>
      </c>
      <c r="F4130">
        <f>DAY('Dash Board'!$C$12+COUNT('Daily reducing balance'!$F$4:F4129))</f>
        <v>18</v>
      </c>
      <c r="G4130" s="8">
        <f t="shared" si="450"/>
        <v>121930.02292637741</v>
      </c>
      <c r="H4130" s="6">
        <f>G4130*'Dash Board'!$C$11/365</f>
        <v>35.075760019916785</v>
      </c>
      <c r="I4130" s="6">
        <f>H4130*'Dash Board'!$C$18/'Dash Board'!$C$11</f>
        <v>16.702742866627041</v>
      </c>
      <c r="J4130" s="6">
        <f>(G4130&gt;1)*PMT('Dash Board'!$C$11/365,$U$4,-'Dash Board'!$C$19)</f>
        <v>108.80376961660664</v>
      </c>
      <c r="K4130" s="6">
        <f t="shared" si="452"/>
        <v>0</v>
      </c>
      <c r="L4130" s="8">
        <f t="shared" si="453"/>
        <v>121856.29491678071</v>
      </c>
      <c r="N4130" s="8">
        <f t="shared" si="451"/>
        <v>92.10102674997961</v>
      </c>
      <c r="O4130" s="8">
        <f>IF(E4129&lt;&gt;E4130,SUM($N$4:N4130)-SUM($O$3:O4129),0)</f>
        <v>0</v>
      </c>
      <c r="P4130" s="6">
        <f>IF(B4130&gt;0,SUM($O$4:O4130)-SUM($P$3:P4129),0)</f>
        <v>0</v>
      </c>
      <c r="Q4130" s="6">
        <f t="shared" si="454"/>
        <v>16.702742866627041</v>
      </c>
      <c r="R4130" s="8">
        <f>IF(E4129&lt;&gt;E4130,SUM($Q$4:Q4130)-SUM($R$3:R4129),0)</f>
        <v>0</v>
      </c>
      <c r="S4130" s="6">
        <f>IF(B4130&gt;0,SUM($R$4:R4130)-SUM($S$3:S4129),0)</f>
        <v>0</v>
      </c>
    </row>
    <row r="4131" spans="1:19">
      <c r="A4131">
        <f>IF(E4130&lt;&gt;E4131,COUNTIF($A$4:A4130,"&lt;&gt;0")+1,0)</f>
        <v>0</v>
      </c>
      <c r="B4131">
        <f>IF(A4131&lt;&gt;0,IF(MOD(A4131,3)=0,COUNTIF($B$4:B4130,"&lt;&gt;0")+1,0),0)</f>
        <v>0</v>
      </c>
      <c r="C4131" s="9">
        <f>'Dash Board'!$C$12+COUNT('Daily reducing balance'!$F$4:F4130)</f>
        <v>45857</v>
      </c>
      <c r="D4131">
        <f t="shared" si="448"/>
        <v>2025</v>
      </c>
      <c r="E4131">
        <f t="shared" si="449"/>
        <v>7</v>
      </c>
      <c r="F4131">
        <f>DAY('Dash Board'!$C$12+COUNT('Daily reducing balance'!$F$4:F4130))</f>
        <v>19</v>
      </c>
      <c r="G4131" s="8">
        <f t="shared" si="450"/>
        <v>121856.29491678071</v>
      </c>
      <c r="H4131" s="6">
        <f>G4131*'Dash Board'!$C$11/365</f>
        <v>35.054550592498558</v>
      </c>
      <c r="I4131" s="6">
        <f>H4131*'Dash Board'!$C$18/'Dash Board'!$C$11</f>
        <v>16.692643139285028</v>
      </c>
      <c r="J4131" s="6">
        <f>(G4131&gt;1)*PMT('Dash Board'!$C$11/365,$U$4,-'Dash Board'!$C$19)</f>
        <v>108.80376961660664</v>
      </c>
      <c r="K4131" s="6">
        <f t="shared" si="452"/>
        <v>0</v>
      </c>
      <c r="L4131" s="8">
        <f t="shared" si="453"/>
        <v>121782.54569775659</v>
      </c>
      <c r="N4131" s="8">
        <f t="shared" si="451"/>
        <v>92.111126477321619</v>
      </c>
      <c r="O4131" s="8">
        <f>IF(E4130&lt;&gt;E4131,SUM($N$4:N4131)-SUM($O$3:O4130),0)</f>
        <v>0</v>
      </c>
      <c r="P4131" s="6">
        <f>IF(B4131&gt;0,SUM($O$4:O4131)-SUM($P$3:P4130),0)</f>
        <v>0</v>
      </c>
      <c r="Q4131" s="6">
        <f t="shared" si="454"/>
        <v>16.692643139285028</v>
      </c>
      <c r="R4131" s="8">
        <f>IF(E4130&lt;&gt;E4131,SUM($Q$4:Q4131)-SUM($R$3:R4130),0)</f>
        <v>0</v>
      </c>
      <c r="S4131" s="6">
        <f>IF(B4131&gt;0,SUM($R$4:R4131)-SUM($S$3:S4130),0)</f>
        <v>0</v>
      </c>
    </row>
    <row r="4132" spans="1:19">
      <c r="A4132">
        <f>IF(E4131&lt;&gt;E4132,COUNTIF($A$4:A4131,"&lt;&gt;0")+1,0)</f>
        <v>0</v>
      </c>
      <c r="B4132">
        <f>IF(A4132&lt;&gt;0,IF(MOD(A4132,3)=0,COUNTIF($B$4:B4131,"&lt;&gt;0")+1,0),0)</f>
        <v>0</v>
      </c>
      <c r="C4132" s="9">
        <f>'Dash Board'!$C$12+COUNT('Daily reducing balance'!$F$4:F4131)</f>
        <v>45858</v>
      </c>
      <c r="D4132">
        <f t="shared" si="448"/>
        <v>2025</v>
      </c>
      <c r="E4132">
        <f t="shared" si="449"/>
        <v>7</v>
      </c>
      <c r="F4132">
        <f>DAY('Dash Board'!$C$12+COUNT('Daily reducing balance'!$F$4:F4131))</f>
        <v>20</v>
      </c>
      <c r="G4132" s="8">
        <f t="shared" si="450"/>
        <v>121782.54569775659</v>
      </c>
      <c r="H4132" s="6">
        <f>G4132*'Dash Board'!$C$11/365</f>
        <v>35.033335063738193</v>
      </c>
      <c r="I4132" s="6">
        <f>H4132*'Dash Board'!$C$18/'Dash Board'!$C$11</f>
        <v>16.682540506541997</v>
      </c>
      <c r="J4132" s="6">
        <f>(G4132&gt;1)*PMT('Dash Board'!$C$11/365,$U$4,-'Dash Board'!$C$19)</f>
        <v>108.80376961660664</v>
      </c>
      <c r="K4132" s="6">
        <f t="shared" si="452"/>
        <v>0</v>
      </c>
      <c r="L4132" s="8">
        <f t="shared" si="453"/>
        <v>121708.77526320372</v>
      </c>
      <c r="N4132" s="8">
        <f t="shared" si="451"/>
        <v>92.121229110064647</v>
      </c>
      <c r="O4132" s="8">
        <f>IF(E4131&lt;&gt;E4132,SUM($N$4:N4132)-SUM($O$3:O4131),0)</f>
        <v>0</v>
      </c>
      <c r="P4132" s="6">
        <f>IF(B4132&gt;0,SUM($O$4:O4132)-SUM($P$3:P4131),0)</f>
        <v>0</v>
      </c>
      <c r="Q4132" s="6">
        <f t="shared" si="454"/>
        <v>16.682540506541997</v>
      </c>
      <c r="R4132" s="8">
        <f>IF(E4131&lt;&gt;E4132,SUM($Q$4:Q4132)-SUM($R$3:R4131),0)</f>
        <v>0</v>
      </c>
      <c r="S4132" s="6">
        <f>IF(B4132&gt;0,SUM($R$4:R4132)-SUM($S$3:S4131),0)</f>
        <v>0</v>
      </c>
    </row>
    <row r="4133" spans="1:19">
      <c r="A4133">
        <f>IF(E4132&lt;&gt;E4133,COUNTIF($A$4:A4132,"&lt;&gt;0")+1,0)</f>
        <v>0</v>
      </c>
      <c r="B4133">
        <f>IF(A4133&lt;&gt;0,IF(MOD(A4133,3)=0,COUNTIF($B$4:B4132,"&lt;&gt;0")+1,0),0)</f>
        <v>0</v>
      </c>
      <c r="C4133" s="9">
        <f>'Dash Board'!$C$12+COUNT('Daily reducing balance'!$F$4:F4132)</f>
        <v>45859</v>
      </c>
      <c r="D4133">
        <f t="shared" si="448"/>
        <v>2025</v>
      </c>
      <c r="E4133">
        <f t="shared" si="449"/>
        <v>7</v>
      </c>
      <c r="F4133">
        <f>DAY('Dash Board'!$C$12+COUNT('Daily reducing balance'!$F$4:F4132))</f>
        <v>21</v>
      </c>
      <c r="G4133" s="8">
        <f t="shared" si="450"/>
        <v>121708.77526320372</v>
      </c>
      <c r="H4133" s="6">
        <f>G4133*'Dash Board'!$C$11/365</f>
        <v>35.012113431880522</v>
      </c>
      <c r="I4133" s="6">
        <f>H4133*'Dash Board'!$C$18/'Dash Board'!$C$11</f>
        <v>16.672434967562154</v>
      </c>
      <c r="J4133" s="6">
        <f>(G4133&gt;1)*PMT('Dash Board'!$C$11/365,$U$4,-'Dash Board'!$C$19)</f>
        <v>108.80376961660664</v>
      </c>
      <c r="K4133" s="6">
        <f t="shared" si="452"/>
        <v>0</v>
      </c>
      <c r="L4133" s="8">
        <f t="shared" si="453"/>
        <v>121634.98360701898</v>
      </c>
      <c r="N4133" s="8">
        <f t="shared" si="451"/>
        <v>92.13133464904449</v>
      </c>
      <c r="O4133" s="8">
        <f>IF(E4132&lt;&gt;E4133,SUM($N$4:N4133)-SUM($O$3:O4132),0)</f>
        <v>0</v>
      </c>
      <c r="P4133" s="6">
        <f>IF(B4133&gt;0,SUM($O$4:O4133)-SUM($P$3:P4132),0)</f>
        <v>0</v>
      </c>
      <c r="Q4133" s="6">
        <f t="shared" si="454"/>
        <v>16.672434967562154</v>
      </c>
      <c r="R4133" s="8">
        <f>IF(E4132&lt;&gt;E4133,SUM($Q$4:Q4133)-SUM($R$3:R4132),0)</f>
        <v>0</v>
      </c>
      <c r="S4133" s="6">
        <f>IF(B4133&gt;0,SUM($R$4:R4133)-SUM($S$3:S4132),0)</f>
        <v>0</v>
      </c>
    </row>
    <row r="4134" spans="1:19">
      <c r="A4134">
        <f>IF(E4133&lt;&gt;E4134,COUNTIF($A$4:A4133,"&lt;&gt;0")+1,0)</f>
        <v>0</v>
      </c>
      <c r="B4134">
        <f>IF(A4134&lt;&gt;0,IF(MOD(A4134,3)=0,COUNTIF($B$4:B4133,"&lt;&gt;0")+1,0),0)</f>
        <v>0</v>
      </c>
      <c r="C4134" s="9">
        <f>'Dash Board'!$C$12+COUNT('Daily reducing balance'!$F$4:F4133)</f>
        <v>45860</v>
      </c>
      <c r="D4134">
        <f t="shared" si="448"/>
        <v>2025</v>
      </c>
      <c r="E4134">
        <f t="shared" si="449"/>
        <v>7</v>
      </c>
      <c r="F4134">
        <f>DAY('Dash Board'!$C$12+COUNT('Daily reducing balance'!$F$4:F4133))</f>
        <v>22</v>
      </c>
      <c r="G4134" s="8">
        <f t="shared" si="450"/>
        <v>121634.98360701898</v>
      </c>
      <c r="H4134" s="6">
        <f>G4134*'Dash Board'!$C$11/365</f>
        <v>34.990885695169844</v>
      </c>
      <c r="I4134" s="6">
        <f>H4134*'Dash Board'!$C$18/'Dash Board'!$C$11</f>
        <v>16.662326521509453</v>
      </c>
      <c r="J4134" s="6">
        <f>(G4134&gt;1)*PMT('Dash Board'!$C$11/365,$U$4,-'Dash Board'!$C$19)</f>
        <v>108.80376961660664</v>
      </c>
      <c r="K4134" s="6">
        <f t="shared" si="452"/>
        <v>0</v>
      </c>
      <c r="L4134" s="8">
        <f t="shared" si="453"/>
        <v>121561.17072309753</v>
      </c>
      <c r="N4134" s="8">
        <f t="shared" si="451"/>
        <v>92.141443095097188</v>
      </c>
      <c r="O4134" s="8">
        <f>IF(E4133&lt;&gt;E4134,SUM($N$4:N4134)-SUM($O$3:O4133),0)</f>
        <v>0</v>
      </c>
      <c r="P4134" s="6">
        <f>IF(B4134&gt;0,SUM($O$4:O4134)-SUM($P$3:P4133),0)</f>
        <v>0</v>
      </c>
      <c r="Q4134" s="6">
        <f t="shared" si="454"/>
        <v>16.662326521509453</v>
      </c>
      <c r="R4134" s="8">
        <f>IF(E4133&lt;&gt;E4134,SUM($Q$4:Q4134)-SUM($R$3:R4133),0)</f>
        <v>0</v>
      </c>
      <c r="S4134" s="6">
        <f>IF(B4134&gt;0,SUM($R$4:R4134)-SUM($S$3:S4133),0)</f>
        <v>0</v>
      </c>
    </row>
    <row r="4135" spans="1:19">
      <c r="A4135">
        <f>IF(E4134&lt;&gt;E4135,COUNTIF($A$4:A4134,"&lt;&gt;0")+1,0)</f>
        <v>0</v>
      </c>
      <c r="B4135">
        <f>IF(A4135&lt;&gt;0,IF(MOD(A4135,3)=0,COUNTIF($B$4:B4134,"&lt;&gt;0")+1,0),0)</f>
        <v>0</v>
      </c>
      <c r="C4135" s="9">
        <f>'Dash Board'!$C$12+COUNT('Daily reducing balance'!$F$4:F4134)</f>
        <v>45861</v>
      </c>
      <c r="D4135">
        <f t="shared" si="448"/>
        <v>2025</v>
      </c>
      <c r="E4135">
        <f t="shared" si="449"/>
        <v>7</v>
      </c>
      <c r="F4135">
        <f>DAY('Dash Board'!$C$12+COUNT('Daily reducing balance'!$F$4:F4134))</f>
        <v>23</v>
      </c>
      <c r="G4135" s="8">
        <f t="shared" si="450"/>
        <v>121561.17072309753</v>
      </c>
      <c r="H4135" s="6">
        <f>G4135*'Dash Board'!$C$11/365</f>
        <v>34.969651851849974</v>
      </c>
      <c r="I4135" s="6">
        <f>H4135*'Dash Board'!$C$18/'Dash Board'!$C$11</f>
        <v>16.652215167547606</v>
      </c>
      <c r="J4135" s="6">
        <f>(G4135&gt;1)*PMT('Dash Board'!$C$11/365,$U$4,-'Dash Board'!$C$19)</f>
        <v>108.80376961660664</v>
      </c>
      <c r="K4135" s="6">
        <f t="shared" si="452"/>
        <v>0</v>
      </c>
      <c r="L4135" s="8">
        <f t="shared" si="453"/>
        <v>121487.33660533276</v>
      </c>
      <c r="N4135" s="8">
        <f t="shared" si="451"/>
        <v>92.151554449059034</v>
      </c>
      <c r="O4135" s="8">
        <f>IF(E4134&lt;&gt;E4135,SUM($N$4:N4135)-SUM($O$3:O4134),0)</f>
        <v>0</v>
      </c>
      <c r="P4135" s="6">
        <f>IF(B4135&gt;0,SUM($O$4:O4135)-SUM($P$3:P4134),0)</f>
        <v>0</v>
      </c>
      <c r="Q4135" s="6">
        <f t="shared" si="454"/>
        <v>16.652215167547606</v>
      </c>
      <c r="R4135" s="8">
        <f>IF(E4134&lt;&gt;E4135,SUM($Q$4:Q4135)-SUM($R$3:R4134),0)</f>
        <v>0</v>
      </c>
      <c r="S4135" s="6">
        <f>IF(B4135&gt;0,SUM($R$4:R4135)-SUM($S$3:S4134),0)</f>
        <v>0</v>
      </c>
    </row>
    <row r="4136" spans="1:19">
      <c r="A4136">
        <f>IF(E4135&lt;&gt;E4136,COUNTIF($A$4:A4135,"&lt;&gt;0")+1,0)</f>
        <v>0</v>
      </c>
      <c r="B4136">
        <f>IF(A4136&lt;&gt;0,IF(MOD(A4136,3)=0,COUNTIF($B$4:B4135,"&lt;&gt;0")+1,0),0)</f>
        <v>0</v>
      </c>
      <c r="C4136" s="9">
        <f>'Dash Board'!$C$12+COUNT('Daily reducing balance'!$F$4:F4135)</f>
        <v>45862</v>
      </c>
      <c r="D4136">
        <f t="shared" si="448"/>
        <v>2025</v>
      </c>
      <c r="E4136">
        <f t="shared" si="449"/>
        <v>7</v>
      </c>
      <c r="F4136">
        <f>DAY('Dash Board'!$C$12+COUNT('Daily reducing balance'!$F$4:F4135))</f>
        <v>24</v>
      </c>
      <c r="G4136" s="8">
        <f t="shared" si="450"/>
        <v>121487.33660533276</v>
      </c>
      <c r="H4136" s="6">
        <f>G4136*'Dash Board'!$C$11/365</f>
        <v>34.948411900164217</v>
      </c>
      <c r="I4136" s="6">
        <f>H4136*'Dash Board'!$C$18/'Dash Board'!$C$11</f>
        <v>16.642100904840106</v>
      </c>
      <c r="J4136" s="6">
        <f>(G4136&gt;1)*PMT('Dash Board'!$C$11/365,$U$4,-'Dash Board'!$C$19)</f>
        <v>108.80376961660664</v>
      </c>
      <c r="K4136" s="6">
        <f t="shared" si="452"/>
        <v>0</v>
      </c>
      <c r="L4136" s="8">
        <f t="shared" si="453"/>
        <v>121413.48124761631</v>
      </c>
      <c r="N4136" s="8">
        <f t="shared" si="451"/>
        <v>92.161668711766538</v>
      </c>
      <c r="O4136" s="8">
        <f>IF(E4135&lt;&gt;E4136,SUM($N$4:N4136)-SUM($O$3:O4135),0)</f>
        <v>0</v>
      </c>
      <c r="P4136" s="6">
        <f>IF(B4136&gt;0,SUM($O$4:O4136)-SUM($P$3:P4135),0)</f>
        <v>0</v>
      </c>
      <c r="Q4136" s="6">
        <f t="shared" si="454"/>
        <v>16.642100904840106</v>
      </c>
      <c r="R4136" s="8">
        <f>IF(E4135&lt;&gt;E4136,SUM($Q$4:Q4136)-SUM($R$3:R4135),0)</f>
        <v>0</v>
      </c>
      <c r="S4136" s="6">
        <f>IF(B4136&gt;0,SUM($R$4:R4136)-SUM($S$3:S4135),0)</f>
        <v>0</v>
      </c>
    </row>
    <row r="4137" spans="1:19">
      <c r="A4137">
        <f>IF(E4136&lt;&gt;E4137,COUNTIF($A$4:A4136,"&lt;&gt;0")+1,0)</f>
        <v>0</v>
      </c>
      <c r="B4137">
        <f>IF(A4137&lt;&gt;0,IF(MOD(A4137,3)=0,COUNTIF($B$4:B4136,"&lt;&gt;0")+1,0),0)</f>
        <v>0</v>
      </c>
      <c r="C4137" s="9">
        <f>'Dash Board'!$C$12+COUNT('Daily reducing balance'!$F$4:F4136)</f>
        <v>45863</v>
      </c>
      <c r="D4137">
        <f t="shared" si="448"/>
        <v>2025</v>
      </c>
      <c r="E4137">
        <f t="shared" si="449"/>
        <v>7</v>
      </c>
      <c r="F4137">
        <f>DAY('Dash Board'!$C$12+COUNT('Daily reducing balance'!$F$4:F4136))</f>
        <v>25</v>
      </c>
      <c r="G4137" s="8">
        <f t="shared" si="450"/>
        <v>121413.48124761631</v>
      </c>
      <c r="H4137" s="6">
        <f>G4137*'Dash Board'!$C$11/365</f>
        <v>34.927165838355371</v>
      </c>
      <c r="I4137" s="6">
        <f>H4137*'Dash Board'!$C$18/'Dash Board'!$C$11</f>
        <v>16.631983732550179</v>
      </c>
      <c r="J4137" s="6">
        <f>(G4137&gt;1)*PMT('Dash Board'!$C$11/365,$U$4,-'Dash Board'!$C$19)</f>
        <v>108.80376961660664</v>
      </c>
      <c r="K4137" s="6">
        <f t="shared" si="452"/>
        <v>0</v>
      </c>
      <c r="L4137" s="8">
        <f t="shared" si="453"/>
        <v>121339.60464383804</v>
      </c>
      <c r="N4137" s="8">
        <f t="shared" si="451"/>
        <v>92.171785884056462</v>
      </c>
      <c r="O4137" s="8">
        <f>IF(E4136&lt;&gt;E4137,SUM($N$4:N4137)-SUM($O$3:O4136),0)</f>
        <v>0</v>
      </c>
      <c r="P4137" s="6">
        <f>IF(B4137&gt;0,SUM($O$4:O4137)-SUM($P$3:P4136),0)</f>
        <v>0</v>
      </c>
      <c r="Q4137" s="6">
        <f t="shared" si="454"/>
        <v>16.631983732550179</v>
      </c>
      <c r="R4137" s="8">
        <f>IF(E4136&lt;&gt;E4137,SUM($Q$4:Q4137)-SUM($R$3:R4136),0)</f>
        <v>0</v>
      </c>
      <c r="S4137" s="6">
        <f>IF(B4137&gt;0,SUM($R$4:R4137)-SUM($S$3:S4136),0)</f>
        <v>0</v>
      </c>
    </row>
    <row r="4138" spans="1:19">
      <c r="A4138">
        <f>IF(E4137&lt;&gt;E4138,COUNTIF($A$4:A4137,"&lt;&gt;0")+1,0)</f>
        <v>0</v>
      </c>
      <c r="B4138">
        <f>IF(A4138&lt;&gt;0,IF(MOD(A4138,3)=0,COUNTIF($B$4:B4137,"&lt;&gt;0")+1,0),0)</f>
        <v>0</v>
      </c>
      <c r="C4138" s="9">
        <f>'Dash Board'!$C$12+COUNT('Daily reducing balance'!$F$4:F4137)</f>
        <v>45864</v>
      </c>
      <c r="D4138">
        <f t="shared" si="448"/>
        <v>2025</v>
      </c>
      <c r="E4138">
        <f t="shared" si="449"/>
        <v>7</v>
      </c>
      <c r="F4138">
        <f>DAY('Dash Board'!$C$12+COUNT('Daily reducing balance'!$F$4:F4137))</f>
        <v>26</v>
      </c>
      <c r="G4138" s="8">
        <f t="shared" si="450"/>
        <v>121339.60464383804</v>
      </c>
      <c r="H4138" s="6">
        <f>G4138*'Dash Board'!$C$11/365</f>
        <v>34.905913664665739</v>
      </c>
      <c r="I4138" s="6">
        <f>H4138*'Dash Board'!$C$18/'Dash Board'!$C$11</f>
        <v>16.621863649840829</v>
      </c>
      <c r="J4138" s="6">
        <f>(G4138&gt;1)*PMT('Dash Board'!$C$11/365,$U$4,-'Dash Board'!$C$19)</f>
        <v>108.80376961660664</v>
      </c>
      <c r="K4138" s="6">
        <f t="shared" si="452"/>
        <v>0</v>
      </c>
      <c r="L4138" s="8">
        <f t="shared" si="453"/>
        <v>121265.7067878861</v>
      </c>
      <c r="N4138" s="8">
        <f t="shared" si="451"/>
        <v>92.181905966765811</v>
      </c>
      <c r="O4138" s="8">
        <f>IF(E4137&lt;&gt;E4138,SUM($N$4:N4138)-SUM($O$3:O4137),0)</f>
        <v>0</v>
      </c>
      <c r="P4138" s="6">
        <f>IF(B4138&gt;0,SUM($O$4:O4138)-SUM($P$3:P4137),0)</f>
        <v>0</v>
      </c>
      <c r="Q4138" s="6">
        <f t="shared" si="454"/>
        <v>16.621863649840829</v>
      </c>
      <c r="R4138" s="8">
        <f>IF(E4137&lt;&gt;E4138,SUM($Q$4:Q4138)-SUM($R$3:R4137),0)</f>
        <v>0</v>
      </c>
      <c r="S4138" s="6">
        <f>IF(B4138&gt;0,SUM($R$4:R4138)-SUM($S$3:S4137),0)</f>
        <v>0</v>
      </c>
    </row>
    <row r="4139" spans="1:19">
      <c r="A4139">
        <f>IF(E4138&lt;&gt;E4139,COUNTIF($A$4:A4138,"&lt;&gt;0")+1,0)</f>
        <v>0</v>
      </c>
      <c r="B4139">
        <f>IF(A4139&lt;&gt;0,IF(MOD(A4139,3)=0,COUNTIF($B$4:B4138,"&lt;&gt;0")+1,0),0)</f>
        <v>0</v>
      </c>
      <c r="C4139" s="9">
        <f>'Dash Board'!$C$12+COUNT('Daily reducing balance'!$F$4:F4138)</f>
        <v>45865</v>
      </c>
      <c r="D4139">
        <f t="shared" si="448"/>
        <v>2025</v>
      </c>
      <c r="E4139">
        <f t="shared" si="449"/>
        <v>7</v>
      </c>
      <c r="F4139">
        <f>DAY('Dash Board'!$C$12+COUNT('Daily reducing balance'!$F$4:F4138))</f>
        <v>27</v>
      </c>
      <c r="G4139" s="8">
        <f t="shared" si="450"/>
        <v>121265.7067878861</v>
      </c>
      <c r="H4139" s="6">
        <f>G4139*'Dash Board'!$C$11/365</f>
        <v>34.884655377337097</v>
      </c>
      <c r="I4139" s="6">
        <f>H4139*'Dash Board'!$C$18/'Dash Board'!$C$11</f>
        <v>16.611740655874808</v>
      </c>
      <c r="J4139" s="6">
        <f>(G4139&gt;1)*PMT('Dash Board'!$C$11/365,$U$4,-'Dash Board'!$C$19)</f>
        <v>108.80376961660664</v>
      </c>
      <c r="K4139" s="6">
        <f t="shared" si="452"/>
        <v>0</v>
      </c>
      <c r="L4139" s="8">
        <f t="shared" si="453"/>
        <v>121191.78767364682</v>
      </c>
      <c r="N4139" s="8">
        <f t="shared" si="451"/>
        <v>92.192028960731832</v>
      </c>
      <c r="O4139" s="8">
        <f>IF(E4138&lt;&gt;E4139,SUM($N$4:N4139)-SUM($O$3:O4138),0)</f>
        <v>0</v>
      </c>
      <c r="P4139" s="6">
        <f>IF(B4139&gt;0,SUM($O$4:O4139)-SUM($P$3:P4138),0)</f>
        <v>0</v>
      </c>
      <c r="Q4139" s="6">
        <f t="shared" si="454"/>
        <v>16.611740655874808</v>
      </c>
      <c r="R4139" s="8">
        <f>IF(E4138&lt;&gt;E4139,SUM($Q$4:Q4139)-SUM($R$3:R4138),0)</f>
        <v>0</v>
      </c>
      <c r="S4139" s="6">
        <f>IF(B4139&gt;0,SUM($R$4:R4139)-SUM($S$3:S4138),0)</f>
        <v>0</v>
      </c>
    </row>
    <row r="4140" spans="1:19">
      <c r="A4140">
        <f>IF(E4139&lt;&gt;E4140,COUNTIF($A$4:A4139,"&lt;&gt;0")+1,0)</f>
        <v>0</v>
      </c>
      <c r="B4140">
        <f>IF(A4140&lt;&gt;0,IF(MOD(A4140,3)=0,COUNTIF($B$4:B4139,"&lt;&gt;0")+1,0),0)</f>
        <v>0</v>
      </c>
      <c r="C4140" s="9">
        <f>'Dash Board'!$C$12+COUNT('Daily reducing balance'!$F$4:F4139)</f>
        <v>45866</v>
      </c>
      <c r="D4140">
        <f t="shared" si="448"/>
        <v>2025</v>
      </c>
      <c r="E4140">
        <f t="shared" si="449"/>
        <v>7</v>
      </c>
      <c r="F4140">
        <f>DAY('Dash Board'!$C$12+COUNT('Daily reducing balance'!$F$4:F4139))</f>
        <v>28</v>
      </c>
      <c r="G4140" s="8">
        <f t="shared" si="450"/>
        <v>121191.78767364682</v>
      </c>
      <c r="H4140" s="6">
        <f>G4140*'Dash Board'!$C$11/365</f>
        <v>34.863390974610731</v>
      </c>
      <c r="I4140" s="6">
        <f>H4140*'Dash Board'!$C$18/'Dash Board'!$C$11</f>
        <v>16.601614749814633</v>
      </c>
      <c r="J4140" s="6">
        <f>(G4140&gt;1)*PMT('Dash Board'!$C$11/365,$U$4,-'Dash Board'!$C$19)</f>
        <v>108.80376961660664</v>
      </c>
      <c r="K4140" s="6">
        <f t="shared" si="452"/>
        <v>0</v>
      </c>
      <c r="L4140" s="8">
        <f t="shared" si="453"/>
        <v>121117.84729500482</v>
      </c>
      <c r="N4140" s="8">
        <f t="shared" si="451"/>
        <v>92.202154866792014</v>
      </c>
      <c r="O4140" s="8">
        <f>IF(E4139&lt;&gt;E4140,SUM($N$4:N4140)-SUM($O$3:O4139),0)</f>
        <v>0</v>
      </c>
      <c r="P4140" s="6">
        <f>IF(B4140&gt;0,SUM($O$4:O4140)-SUM($P$3:P4139),0)</f>
        <v>0</v>
      </c>
      <c r="Q4140" s="6">
        <f t="shared" si="454"/>
        <v>16.601614749814633</v>
      </c>
      <c r="R4140" s="8">
        <f>IF(E4139&lt;&gt;E4140,SUM($Q$4:Q4140)-SUM($R$3:R4139),0)</f>
        <v>0</v>
      </c>
      <c r="S4140" s="6">
        <f>IF(B4140&gt;0,SUM($R$4:R4140)-SUM($S$3:S4139),0)</f>
        <v>0</v>
      </c>
    </row>
    <row r="4141" spans="1:19">
      <c r="A4141">
        <f>IF(E4140&lt;&gt;E4141,COUNTIF($A$4:A4140,"&lt;&gt;0")+1,0)</f>
        <v>0</v>
      </c>
      <c r="B4141">
        <f>IF(A4141&lt;&gt;0,IF(MOD(A4141,3)=0,COUNTIF($B$4:B4140,"&lt;&gt;0")+1,0),0)</f>
        <v>0</v>
      </c>
      <c r="C4141" s="9">
        <f>'Dash Board'!$C$12+COUNT('Daily reducing balance'!$F$4:F4140)</f>
        <v>45867</v>
      </c>
      <c r="D4141">
        <f t="shared" si="448"/>
        <v>2025</v>
      </c>
      <c r="E4141">
        <f t="shared" si="449"/>
        <v>7</v>
      </c>
      <c r="F4141">
        <f>DAY('Dash Board'!$C$12+COUNT('Daily reducing balance'!$F$4:F4140))</f>
        <v>29</v>
      </c>
      <c r="G4141" s="8">
        <f t="shared" si="450"/>
        <v>121117.84729500482</v>
      </c>
      <c r="H4141" s="6">
        <f>G4141*'Dash Board'!$C$11/365</f>
        <v>34.842120454727407</v>
      </c>
      <c r="I4141" s="6">
        <f>H4141*'Dash Board'!$C$18/'Dash Board'!$C$11</f>
        <v>16.591485930822575</v>
      </c>
      <c r="J4141" s="6">
        <f>(G4141&gt;1)*PMT('Dash Board'!$C$11/365,$U$4,-'Dash Board'!$C$19)</f>
        <v>108.80376961660664</v>
      </c>
      <c r="K4141" s="6">
        <f t="shared" si="452"/>
        <v>0</v>
      </c>
      <c r="L4141" s="8">
        <f t="shared" si="453"/>
        <v>121043.88564584294</v>
      </c>
      <c r="N4141" s="8">
        <f t="shared" si="451"/>
        <v>92.212283685784072</v>
      </c>
      <c r="O4141" s="8">
        <f>IF(E4140&lt;&gt;E4141,SUM($N$4:N4141)-SUM($O$3:O4140),0)</f>
        <v>0</v>
      </c>
      <c r="P4141" s="6">
        <f>IF(B4141&gt;0,SUM($O$4:O4141)-SUM($P$3:P4140),0)</f>
        <v>0</v>
      </c>
      <c r="Q4141" s="6">
        <f t="shared" si="454"/>
        <v>16.591485930822575</v>
      </c>
      <c r="R4141" s="8">
        <f>IF(E4140&lt;&gt;E4141,SUM($Q$4:Q4141)-SUM($R$3:R4140),0)</f>
        <v>0</v>
      </c>
      <c r="S4141" s="6">
        <f>IF(B4141&gt;0,SUM($R$4:R4141)-SUM($S$3:S4140),0)</f>
        <v>0</v>
      </c>
    </row>
    <row r="4142" spans="1:19">
      <c r="A4142">
        <f>IF(E4141&lt;&gt;E4142,COUNTIF($A$4:A4141,"&lt;&gt;0")+1,0)</f>
        <v>0</v>
      </c>
      <c r="B4142">
        <f>IF(A4142&lt;&gt;0,IF(MOD(A4142,3)=0,COUNTIF($B$4:B4141,"&lt;&gt;0")+1,0),0)</f>
        <v>0</v>
      </c>
      <c r="C4142" s="9">
        <f>'Dash Board'!$C$12+COUNT('Daily reducing balance'!$F$4:F4141)</f>
        <v>45868</v>
      </c>
      <c r="D4142">
        <f t="shared" si="448"/>
        <v>2025</v>
      </c>
      <c r="E4142">
        <f t="shared" si="449"/>
        <v>7</v>
      </c>
      <c r="F4142">
        <f>DAY('Dash Board'!$C$12+COUNT('Daily reducing balance'!$F$4:F4141))</f>
        <v>30</v>
      </c>
      <c r="G4142" s="8">
        <f t="shared" si="450"/>
        <v>121043.88564584294</v>
      </c>
      <c r="H4142" s="6">
        <f>G4142*'Dash Board'!$C$11/365</f>
        <v>34.820843815927418</v>
      </c>
      <c r="I4142" s="6">
        <f>H4142*'Dash Board'!$C$18/'Dash Board'!$C$11</f>
        <v>16.581354198060676</v>
      </c>
      <c r="J4142" s="6">
        <f>(G4142&gt;1)*PMT('Dash Board'!$C$11/365,$U$4,-'Dash Board'!$C$19)</f>
        <v>108.80376961660664</v>
      </c>
      <c r="K4142" s="6">
        <f t="shared" si="452"/>
        <v>0</v>
      </c>
      <c r="L4142" s="8">
        <f t="shared" si="453"/>
        <v>120969.90272004226</v>
      </c>
      <c r="N4142" s="8">
        <f t="shared" si="451"/>
        <v>92.222415418545964</v>
      </c>
      <c r="O4142" s="8">
        <f>IF(E4141&lt;&gt;E4142,SUM($N$4:N4142)-SUM($O$3:O4141),0)</f>
        <v>0</v>
      </c>
      <c r="P4142" s="6">
        <f>IF(B4142&gt;0,SUM($O$4:O4142)-SUM($P$3:P4141),0)</f>
        <v>0</v>
      </c>
      <c r="Q4142" s="6">
        <f t="shared" si="454"/>
        <v>16.581354198060676</v>
      </c>
      <c r="R4142" s="8">
        <f>IF(E4141&lt;&gt;E4142,SUM($Q$4:Q4142)-SUM($R$3:R4141),0)</f>
        <v>0</v>
      </c>
      <c r="S4142" s="6">
        <f>IF(B4142&gt;0,SUM($R$4:R4142)-SUM($S$3:S4141),0)</f>
        <v>0</v>
      </c>
    </row>
    <row r="4143" spans="1:19">
      <c r="A4143">
        <f>IF(E4142&lt;&gt;E4143,COUNTIF($A$4:A4142,"&lt;&gt;0")+1,0)</f>
        <v>0</v>
      </c>
      <c r="B4143">
        <f>IF(A4143&lt;&gt;0,IF(MOD(A4143,3)=0,COUNTIF($B$4:B4142,"&lt;&gt;0")+1,0),0)</f>
        <v>0</v>
      </c>
      <c r="C4143" s="9">
        <f>'Dash Board'!$C$12+COUNT('Daily reducing balance'!$F$4:F4142)</f>
        <v>45869</v>
      </c>
      <c r="D4143">
        <f t="shared" si="448"/>
        <v>2025</v>
      </c>
      <c r="E4143">
        <f t="shared" si="449"/>
        <v>7</v>
      </c>
      <c r="F4143">
        <f>DAY('Dash Board'!$C$12+COUNT('Daily reducing balance'!$F$4:F4142))</f>
        <v>31</v>
      </c>
      <c r="G4143" s="8">
        <f t="shared" si="450"/>
        <v>120969.90272004226</v>
      </c>
      <c r="H4143" s="6">
        <f>G4143*'Dash Board'!$C$11/365</f>
        <v>34.799561056450507</v>
      </c>
      <c r="I4143" s="6">
        <f>H4143*'Dash Board'!$C$18/'Dash Board'!$C$11</f>
        <v>16.571219550690721</v>
      </c>
      <c r="J4143" s="6">
        <f>(G4143&gt;1)*PMT('Dash Board'!$C$11/365,$U$4,-'Dash Board'!$C$19)</f>
        <v>108.80376961660664</v>
      </c>
      <c r="K4143" s="6">
        <f t="shared" si="452"/>
        <v>0</v>
      </c>
      <c r="L4143" s="8">
        <f t="shared" si="453"/>
        <v>120895.8985114821</v>
      </c>
      <c r="N4143" s="8">
        <f t="shared" si="451"/>
        <v>92.232550065915916</v>
      </c>
      <c r="O4143" s="8">
        <f>IF(E4142&lt;&gt;E4143,SUM($N$4:N4143)-SUM($O$3:O4142),0)</f>
        <v>0</v>
      </c>
      <c r="P4143" s="6">
        <f>IF(B4143&gt;0,SUM($O$4:O4143)-SUM($P$3:P4142),0)</f>
        <v>0</v>
      </c>
      <c r="Q4143" s="6">
        <f t="shared" si="454"/>
        <v>16.571219550690721</v>
      </c>
      <c r="R4143" s="8">
        <f>IF(E4142&lt;&gt;E4143,SUM($Q$4:Q4143)-SUM($R$3:R4142),0)</f>
        <v>0</v>
      </c>
      <c r="S4143" s="6">
        <f>IF(B4143&gt;0,SUM($R$4:R4143)-SUM($S$3:S4142),0)</f>
        <v>0</v>
      </c>
    </row>
    <row r="4144" spans="1:19">
      <c r="A4144">
        <f>IF(E4143&lt;&gt;E4144,COUNTIF($A$4:A4143,"&lt;&gt;0")+1,0)</f>
        <v>136</v>
      </c>
      <c r="B4144">
        <f>IF(A4144&lt;&gt;0,IF(MOD(A4144,3)=0,COUNTIF($B$4:B4143,"&lt;&gt;0")+1,0),0)</f>
        <v>0</v>
      </c>
      <c r="C4144" s="9">
        <f>'Dash Board'!$C$12+COUNT('Daily reducing balance'!$F$4:F4143)</f>
        <v>45870</v>
      </c>
      <c r="D4144">
        <f t="shared" si="448"/>
        <v>2025</v>
      </c>
      <c r="E4144">
        <f t="shared" si="449"/>
        <v>8</v>
      </c>
      <c r="F4144">
        <f>DAY('Dash Board'!$C$12+COUNT('Daily reducing balance'!$F$4:F4143))</f>
        <v>1</v>
      </c>
      <c r="G4144" s="8">
        <f t="shared" si="450"/>
        <v>120895.8985114821</v>
      </c>
      <c r="H4144" s="6">
        <f>G4144*'Dash Board'!$C$11/365</f>
        <v>34.778272174535942</v>
      </c>
      <c r="I4144" s="6">
        <f>H4144*'Dash Board'!$C$18/'Dash Board'!$C$11</f>
        <v>16.56108198787426</v>
      </c>
      <c r="J4144" s="6">
        <f>(G4144&gt;1)*PMT('Dash Board'!$C$11/365,$U$4,-'Dash Board'!$C$19)</f>
        <v>108.80376961660664</v>
      </c>
      <c r="K4144" s="6">
        <f t="shared" si="452"/>
        <v>3372.9168581148047</v>
      </c>
      <c r="L4144" s="8">
        <f t="shared" si="453"/>
        <v>120821.87301404001</v>
      </c>
      <c r="N4144" s="8">
        <f t="shared" si="451"/>
        <v>92.242687628732384</v>
      </c>
      <c r="O4144" s="8">
        <f>IF(E4143&lt;&gt;E4144,SUM($N$4:N4144)-SUM($O$3:O4143),0)</f>
        <v>2854.8224283721065</v>
      </c>
      <c r="P4144" s="6">
        <f>IF(B4144&gt;0,SUM($O$4:O4144)-SUM($P$3:P4143),0)</f>
        <v>0</v>
      </c>
      <c r="Q4144" s="6">
        <f t="shared" si="454"/>
        <v>16.56108198787426</v>
      </c>
      <c r="R4144" s="8">
        <f>IF(E4143&lt;&gt;E4144,SUM($Q$4:Q4144)-SUM($R$3:R4143),0)</f>
        <v>518.09442974261765</v>
      </c>
      <c r="S4144" s="6">
        <f>IF(B4144&gt;0,SUM($R$4:R4144)-SUM($S$3:S4143),0)</f>
        <v>0</v>
      </c>
    </row>
    <row r="4145" spans="1:19">
      <c r="A4145">
        <f>IF(E4144&lt;&gt;E4145,COUNTIF($A$4:A4144,"&lt;&gt;0")+1,0)</f>
        <v>0</v>
      </c>
      <c r="B4145">
        <f>IF(A4145&lt;&gt;0,IF(MOD(A4145,3)=0,COUNTIF($B$4:B4144,"&lt;&gt;0")+1,0),0)</f>
        <v>0</v>
      </c>
      <c r="C4145" s="9">
        <f>'Dash Board'!$C$12+COUNT('Daily reducing balance'!$F$4:F4144)</f>
        <v>45871</v>
      </c>
      <c r="D4145">
        <f t="shared" si="448"/>
        <v>2025</v>
      </c>
      <c r="E4145">
        <f t="shared" si="449"/>
        <v>8</v>
      </c>
      <c r="F4145">
        <f>DAY('Dash Board'!$C$12+COUNT('Daily reducing balance'!$F$4:F4144))</f>
        <v>2</v>
      </c>
      <c r="G4145" s="8">
        <f t="shared" si="450"/>
        <v>120821.87301404001</v>
      </c>
      <c r="H4145" s="6">
        <f>G4145*'Dash Board'!$C$11/365</f>
        <v>34.756977168422473</v>
      </c>
      <c r="I4145" s="6">
        <f>H4145*'Dash Board'!$C$18/'Dash Board'!$C$11</f>
        <v>16.55094150877261</v>
      </c>
      <c r="J4145" s="6">
        <f>(G4145&gt;1)*PMT('Dash Board'!$C$11/365,$U$4,-'Dash Board'!$C$19)</f>
        <v>108.80376961660664</v>
      </c>
      <c r="K4145" s="6">
        <f t="shared" si="452"/>
        <v>0</v>
      </c>
      <c r="L4145" s="8">
        <f t="shared" si="453"/>
        <v>120747.82622159182</v>
      </c>
      <c r="N4145" s="8">
        <f t="shared" si="451"/>
        <v>92.252828107834034</v>
      </c>
      <c r="O4145" s="8">
        <f>IF(E4144&lt;&gt;E4145,SUM($N$4:N4145)-SUM($O$3:O4144),0)</f>
        <v>0</v>
      </c>
      <c r="P4145" s="6">
        <f>IF(B4145&gt;0,SUM($O$4:O4145)-SUM($P$3:P4144),0)</f>
        <v>0</v>
      </c>
      <c r="Q4145" s="6">
        <f t="shared" si="454"/>
        <v>16.55094150877261</v>
      </c>
      <c r="R4145" s="8">
        <f>IF(E4144&lt;&gt;E4145,SUM($Q$4:Q4145)-SUM($R$3:R4144),0)</f>
        <v>0</v>
      </c>
      <c r="S4145" s="6">
        <f>IF(B4145&gt;0,SUM($R$4:R4145)-SUM($S$3:S4144),0)</f>
        <v>0</v>
      </c>
    </row>
    <row r="4146" spans="1:19">
      <c r="A4146">
        <f>IF(E4145&lt;&gt;E4146,COUNTIF($A$4:A4145,"&lt;&gt;0")+1,0)</f>
        <v>0</v>
      </c>
      <c r="B4146">
        <f>IF(A4146&lt;&gt;0,IF(MOD(A4146,3)=0,COUNTIF($B$4:B4145,"&lt;&gt;0")+1,0),0)</f>
        <v>0</v>
      </c>
      <c r="C4146" s="9">
        <f>'Dash Board'!$C$12+COUNT('Daily reducing balance'!$F$4:F4145)</f>
        <v>45872</v>
      </c>
      <c r="D4146">
        <f t="shared" si="448"/>
        <v>2025</v>
      </c>
      <c r="E4146">
        <f t="shared" si="449"/>
        <v>8</v>
      </c>
      <c r="F4146">
        <f>DAY('Dash Board'!$C$12+COUNT('Daily reducing balance'!$F$4:F4145))</f>
        <v>3</v>
      </c>
      <c r="G4146" s="8">
        <f t="shared" si="450"/>
        <v>120747.82622159182</v>
      </c>
      <c r="H4146" s="6">
        <f>G4146*'Dash Board'!$C$11/365</f>
        <v>34.73567603634833</v>
      </c>
      <c r="I4146" s="6">
        <f>H4146*'Dash Board'!$C$18/'Dash Board'!$C$11</f>
        <v>16.540798112546828</v>
      </c>
      <c r="J4146" s="6">
        <f>(G4146&gt;1)*PMT('Dash Board'!$C$11/365,$U$4,-'Dash Board'!$C$19)</f>
        <v>108.80376961660664</v>
      </c>
      <c r="K4146" s="6">
        <f t="shared" si="452"/>
        <v>0</v>
      </c>
      <c r="L4146" s="8">
        <f t="shared" si="453"/>
        <v>120673.75812801156</v>
      </c>
      <c r="N4146" s="8">
        <f t="shared" si="451"/>
        <v>92.26297150405982</v>
      </c>
      <c r="O4146" s="8">
        <f>IF(E4145&lt;&gt;E4146,SUM($N$4:N4146)-SUM($O$3:O4145),0)</f>
        <v>0</v>
      </c>
      <c r="P4146" s="6">
        <f>IF(B4146&gt;0,SUM($O$4:O4146)-SUM($P$3:P4145),0)</f>
        <v>0</v>
      </c>
      <c r="Q4146" s="6">
        <f t="shared" si="454"/>
        <v>16.540798112546828</v>
      </c>
      <c r="R4146" s="8">
        <f>IF(E4145&lt;&gt;E4146,SUM($Q$4:Q4146)-SUM($R$3:R4145),0)</f>
        <v>0</v>
      </c>
      <c r="S4146" s="6">
        <f>IF(B4146&gt;0,SUM($R$4:R4146)-SUM($S$3:S4145),0)</f>
        <v>0</v>
      </c>
    </row>
    <row r="4147" spans="1:19">
      <c r="A4147">
        <f>IF(E4146&lt;&gt;E4147,COUNTIF($A$4:A4146,"&lt;&gt;0")+1,0)</f>
        <v>0</v>
      </c>
      <c r="B4147">
        <f>IF(A4147&lt;&gt;0,IF(MOD(A4147,3)=0,COUNTIF($B$4:B4146,"&lt;&gt;0")+1,0),0)</f>
        <v>0</v>
      </c>
      <c r="C4147" s="9">
        <f>'Dash Board'!$C$12+COUNT('Daily reducing balance'!$F$4:F4146)</f>
        <v>45873</v>
      </c>
      <c r="D4147">
        <f t="shared" si="448"/>
        <v>2025</v>
      </c>
      <c r="E4147">
        <f t="shared" si="449"/>
        <v>8</v>
      </c>
      <c r="F4147">
        <f>DAY('Dash Board'!$C$12+COUNT('Daily reducing balance'!$F$4:F4146))</f>
        <v>4</v>
      </c>
      <c r="G4147" s="8">
        <f t="shared" si="450"/>
        <v>120673.75812801156</v>
      </c>
      <c r="H4147" s="6">
        <f>G4147*'Dash Board'!$C$11/365</f>
        <v>34.714368776551268</v>
      </c>
      <c r="I4147" s="6">
        <f>H4147*'Dash Board'!$C$18/'Dash Board'!$C$11</f>
        <v>16.530651798357749</v>
      </c>
      <c r="J4147" s="6">
        <f>(G4147&gt;1)*PMT('Dash Board'!$C$11/365,$U$4,-'Dash Board'!$C$19)</f>
        <v>108.80376961660664</v>
      </c>
      <c r="K4147" s="6">
        <f t="shared" si="452"/>
        <v>0</v>
      </c>
      <c r="L4147" s="8">
        <f t="shared" si="453"/>
        <v>120599.66872717149</v>
      </c>
      <c r="N4147" s="8">
        <f t="shared" si="451"/>
        <v>92.273117818248892</v>
      </c>
      <c r="O4147" s="8">
        <f>IF(E4146&lt;&gt;E4147,SUM($N$4:N4147)-SUM($O$3:O4146),0)</f>
        <v>0</v>
      </c>
      <c r="P4147" s="6">
        <f>IF(B4147&gt;0,SUM($O$4:O4147)-SUM($P$3:P4146),0)</f>
        <v>0</v>
      </c>
      <c r="Q4147" s="6">
        <f t="shared" si="454"/>
        <v>16.530651798357749</v>
      </c>
      <c r="R4147" s="8">
        <f>IF(E4146&lt;&gt;E4147,SUM($Q$4:Q4147)-SUM($R$3:R4146),0)</f>
        <v>0</v>
      </c>
      <c r="S4147" s="6">
        <f>IF(B4147&gt;0,SUM($R$4:R4147)-SUM($S$3:S4146),0)</f>
        <v>0</v>
      </c>
    </row>
    <row r="4148" spans="1:19">
      <c r="A4148">
        <f>IF(E4147&lt;&gt;E4148,COUNTIF($A$4:A4147,"&lt;&gt;0")+1,0)</f>
        <v>0</v>
      </c>
      <c r="B4148">
        <f>IF(A4148&lt;&gt;0,IF(MOD(A4148,3)=0,COUNTIF($B$4:B4147,"&lt;&gt;0")+1,0),0)</f>
        <v>0</v>
      </c>
      <c r="C4148" s="9">
        <f>'Dash Board'!$C$12+COUNT('Daily reducing balance'!$F$4:F4147)</f>
        <v>45874</v>
      </c>
      <c r="D4148">
        <f t="shared" ref="D4148:D4211" si="455">IF(AND(E4148=1,F4148=1),D4147+1,D4147)</f>
        <v>2025</v>
      </c>
      <c r="E4148">
        <f t="shared" ref="E4148:E4211" si="456">IF(F4148=1,IF(E4147+1&gt;12,1,E4147+1),E4147)</f>
        <v>8</v>
      </c>
      <c r="F4148">
        <f>DAY('Dash Board'!$C$12+COUNT('Daily reducing balance'!$F$4:F4147))</f>
        <v>5</v>
      </c>
      <c r="G4148" s="8">
        <f t="shared" ref="G4148:G4211" si="457">L4147</f>
        <v>120599.66872717149</v>
      </c>
      <c r="H4148" s="6">
        <f>G4148*'Dash Board'!$C$11/365</f>
        <v>34.693055387268508</v>
      </c>
      <c r="I4148" s="6">
        <f>H4148*'Dash Board'!$C$18/'Dash Board'!$C$11</f>
        <v>16.520502565365959</v>
      </c>
      <c r="J4148" s="6">
        <f>(G4148&gt;1)*PMT('Dash Board'!$C$11/365,$U$4,-'Dash Board'!$C$19)</f>
        <v>108.80376961660664</v>
      </c>
      <c r="K4148" s="6">
        <f t="shared" si="452"/>
        <v>0</v>
      </c>
      <c r="L4148" s="8">
        <f t="shared" si="453"/>
        <v>120525.55801294214</v>
      </c>
      <c r="N4148" s="8">
        <f t="shared" ref="N4148:N4211" si="458">J4148-I4148</f>
        <v>92.283267051240685</v>
      </c>
      <c r="O4148" s="8">
        <f>IF(E4147&lt;&gt;E4148,SUM($N$4:N4148)-SUM($O$3:O4147),0)</f>
        <v>0</v>
      </c>
      <c r="P4148" s="6">
        <f>IF(B4148&gt;0,SUM($O$4:O4148)-SUM($P$3:P4147),0)</f>
        <v>0</v>
      </c>
      <c r="Q4148" s="6">
        <f t="shared" si="454"/>
        <v>16.520502565365959</v>
      </c>
      <c r="R4148" s="8">
        <f>IF(E4147&lt;&gt;E4148,SUM($Q$4:Q4148)-SUM($R$3:R4147),0)</f>
        <v>0</v>
      </c>
      <c r="S4148" s="6">
        <f>IF(B4148&gt;0,SUM($R$4:R4148)-SUM($S$3:S4147),0)</f>
        <v>0</v>
      </c>
    </row>
    <row r="4149" spans="1:19">
      <c r="A4149">
        <f>IF(E4148&lt;&gt;E4149,COUNTIF($A$4:A4148,"&lt;&gt;0")+1,0)</f>
        <v>0</v>
      </c>
      <c r="B4149">
        <f>IF(A4149&lt;&gt;0,IF(MOD(A4149,3)=0,COUNTIF($B$4:B4148,"&lt;&gt;0")+1,0),0)</f>
        <v>0</v>
      </c>
      <c r="C4149" s="9">
        <f>'Dash Board'!$C$12+COUNT('Daily reducing balance'!$F$4:F4148)</f>
        <v>45875</v>
      </c>
      <c r="D4149">
        <f t="shared" si="455"/>
        <v>2025</v>
      </c>
      <c r="E4149">
        <f t="shared" si="456"/>
        <v>8</v>
      </c>
      <c r="F4149">
        <f>DAY('Dash Board'!$C$12+COUNT('Daily reducing balance'!$F$4:F4148))</f>
        <v>6</v>
      </c>
      <c r="G4149" s="8">
        <f t="shared" si="457"/>
        <v>120525.55801294214</v>
      </c>
      <c r="H4149" s="6">
        <f>G4149*'Dash Board'!$C$11/365</f>
        <v>34.671735866736775</v>
      </c>
      <c r="I4149" s="6">
        <f>H4149*'Dash Board'!$C$18/'Dash Board'!$C$11</f>
        <v>16.5103504127318</v>
      </c>
      <c r="J4149" s="6">
        <f>(G4149&gt;1)*PMT('Dash Board'!$C$11/365,$U$4,-'Dash Board'!$C$19)</f>
        <v>108.80376961660664</v>
      </c>
      <c r="K4149" s="6">
        <f t="shared" si="452"/>
        <v>0</v>
      </c>
      <c r="L4149" s="8">
        <f t="shared" si="453"/>
        <v>120451.42597919227</v>
      </c>
      <c r="N4149" s="8">
        <f t="shared" si="458"/>
        <v>92.293419203874848</v>
      </c>
      <c r="O4149" s="8">
        <f>IF(E4148&lt;&gt;E4149,SUM($N$4:N4149)-SUM($O$3:O4148),0)</f>
        <v>0</v>
      </c>
      <c r="P4149" s="6">
        <f>IF(B4149&gt;0,SUM($O$4:O4149)-SUM($P$3:P4148),0)</f>
        <v>0</v>
      </c>
      <c r="Q4149" s="6">
        <f t="shared" si="454"/>
        <v>16.5103504127318</v>
      </c>
      <c r="R4149" s="8">
        <f>IF(E4148&lt;&gt;E4149,SUM($Q$4:Q4149)-SUM($R$3:R4148),0)</f>
        <v>0</v>
      </c>
      <c r="S4149" s="6">
        <f>IF(B4149&gt;0,SUM($R$4:R4149)-SUM($S$3:S4148),0)</f>
        <v>0</v>
      </c>
    </row>
    <row r="4150" spans="1:19">
      <c r="A4150">
        <f>IF(E4149&lt;&gt;E4150,COUNTIF($A$4:A4149,"&lt;&gt;0")+1,0)</f>
        <v>0</v>
      </c>
      <c r="B4150">
        <f>IF(A4150&lt;&gt;0,IF(MOD(A4150,3)=0,COUNTIF($B$4:B4149,"&lt;&gt;0")+1,0),0)</f>
        <v>0</v>
      </c>
      <c r="C4150" s="9">
        <f>'Dash Board'!$C$12+COUNT('Daily reducing balance'!$F$4:F4149)</f>
        <v>45876</v>
      </c>
      <c r="D4150">
        <f t="shared" si="455"/>
        <v>2025</v>
      </c>
      <c r="E4150">
        <f t="shared" si="456"/>
        <v>8</v>
      </c>
      <c r="F4150">
        <f>DAY('Dash Board'!$C$12+COUNT('Daily reducing balance'!$F$4:F4149))</f>
        <v>7</v>
      </c>
      <c r="G4150" s="8">
        <f t="shared" si="457"/>
        <v>120451.42597919227</v>
      </c>
      <c r="H4150" s="6">
        <f>G4150*'Dash Board'!$C$11/365</f>
        <v>34.650410213192295</v>
      </c>
      <c r="I4150" s="6">
        <f>H4150*'Dash Board'!$C$18/'Dash Board'!$C$11</f>
        <v>16.500195339615381</v>
      </c>
      <c r="J4150" s="6">
        <f>(G4150&gt;1)*PMT('Dash Board'!$C$11/365,$U$4,-'Dash Board'!$C$19)</f>
        <v>108.80376961660664</v>
      </c>
      <c r="K4150" s="6">
        <f t="shared" si="452"/>
        <v>0</v>
      </c>
      <c r="L4150" s="8">
        <f t="shared" si="453"/>
        <v>120377.27261978884</v>
      </c>
      <c r="N4150" s="8">
        <f t="shared" si="458"/>
        <v>92.30357427699127</v>
      </c>
      <c r="O4150" s="8">
        <f>IF(E4149&lt;&gt;E4150,SUM($N$4:N4150)-SUM($O$3:O4149),0)</f>
        <v>0</v>
      </c>
      <c r="P4150" s="6">
        <f>IF(B4150&gt;0,SUM($O$4:O4150)-SUM($P$3:P4149),0)</f>
        <v>0</v>
      </c>
      <c r="Q4150" s="6">
        <f t="shared" si="454"/>
        <v>16.500195339615381</v>
      </c>
      <c r="R4150" s="8">
        <f>IF(E4149&lt;&gt;E4150,SUM($Q$4:Q4150)-SUM($R$3:R4149),0)</f>
        <v>0</v>
      </c>
      <c r="S4150" s="6">
        <f>IF(B4150&gt;0,SUM($R$4:R4150)-SUM($S$3:S4149),0)</f>
        <v>0</v>
      </c>
    </row>
    <row r="4151" spans="1:19">
      <c r="A4151">
        <f>IF(E4150&lt;&gt;E4151,COUNTIF($A$4:A4150,"&lt;&gt;0")+1,0)</f>
        <v>0</v>
      </c>
      <c r="B4151">
        <f>IF(A4151&lt;&gt;0,IF(MOD(A4151,3)=0,COUNTIF($B$4:B4150,"&lt;&gt;0")+1,0),0)</f>
        <v>0</v>
      </c>
      <c r="C4151" s="9">
        <f>'Dash Board'!$C$12+COUNT('Daily reducing balance'!$F$4:F4150)</f>
        <v>45877</v>
      </c>
      <c r="D4151">
        <f t="shared" si="455"/>
        <v>2025</v>
      </c>
      <c r="E4151">
        <f t="shared" si="456"/>
        <v>8</v>
      </c>
      <c r="F4151">
        <f>DAY('Dash Board'!$C$12+COUNT('Daily reducing balance'!$F$4:F4150))</f>
        <v>8</v>
      </c>
      <c r="G4151" s="8">
        <f t="shared" si="457"/>
        <v>120377.27261978884</v>
      </c>
      <c r="H4151" s="6">
        <f>G4151*'Dash Board'!$C$11/365</f>
        <v>34.629078424870762</v>
      </c>
      <c r="I4151" s="6">
        <f>H4151*'Dash Board'!$C$18/'Dash Board'!$C$11</f>
        <v>16.490037345176557</v>
      </c>
      <c r="J4151" s="6">
        <f>(G4151&gt;1)*PMT('Dash Board'!$C$11/365,$U$4,-'Dash Board'!$C$19)</f>
        <v>108.80376961660664</v>
      </c>
      <c r="K4151" s="6">
        <f t="shared" si="452"/>
        <v>0</v>
      </c>
      <c r="L4151" s="8">
        <f t="shared" si="453"/>
        <v>120303.0979285971</v>
      </c>
      <c r="N4151" s="8">
        <f t="shared" si="458"/>
        <v>92.313732271430084</v>
      </c>
      <c r="O4151" s="8">
        <f>IF(E4150&lt;&gt;E4151,SUM($N$4:N4151)-SUM($O$3:O4150),0)</f>
        <v>0</v>
      </c>
      <c r="P4151" s="6">
        <f>IF(B4151&gt;0,SUM($O$4:O4151)-SUM($P$3:P4150),0)</f>
        <v>0</v>
      </c>
      <c r="Q4151" s="6">
        <f t="shared" si="454"/>
        <v>16.490037345176557</v>
      </c>
      <c r="R4151" s="8">
        <f>IF(E4150&lt;&gt;E4151,SUM($Q$4:Q4151)-SUM($R$3:R4150),0)</f>
        <v>0</v>
      </c>
      <c r="S4151" s="6">
        <f>IF(B4151&gt;0,SUM($R$4:R4151)-SUM($S$3:S4150),0)</f>
        <v>0</v>
      </c>
    </row>
    <row r="4152" spans="1:19">
      <c r="A4152">
        <f>IF(E4151&lt;&gt;E4152,COUNTIF($A$4:A4151,"&lt;&gt;0")+1,0)</f>
        <v>0</v>
      </c>
      <c r="B4152">
        <f>IF(A4152&lt;&gt;0,IF(MOD(A4152,3)=0,COUNTIF($B$4:B4151,"&lt;&gt;0")+1,0),0)</f>
        <v>0</v>
      </c>
      <c r="C4152" s="9">
        <f>'Dash Board'!$C$12+COUNT('Daily reducing balance'!$F$4:F4151)</f>
        <v>45878</v>
      </c>
      <c r="D4152">
        <f t="shared" si="455"/>
        <v>2025</v>
      </c>
      <c r="E4152">
        <f t="shared" si="456"/>
        <v>8</v>
      </c>
      <c r="F4152">
        <f>DAY('Dash Board'!$C$12+COUNT('Daily reducing balance'!$F$4:F4151))</f>
        <v>9</v>
      </c>
      <c r="G4152" s="8">
        <f t="shared" si="457"/>
        <v>120303.0979285971</v>
      </c>
      <c r="H4152" s="6">
        <f>G4152*'Dash Board'!$C$11/365</f>
        <v>34.607740500007381</v>
      </c>
      <c r="I4152" s="6">
        <f>H4152*'Dash Board'!$C$18/'Dash Board'!$C$11</f>
        <v>16.479876428574947</v>
      </c>
      <c r="J4152" s="6">
        <f>(G4152&gt;1)*PMT('Dash Board'!$C$11/365,$U$4,-'Dash Board'!$C$19)</f>
        <v>108.80376961660664</v>
      </c>
      <c r="K4152" s="6">
        <f t="shared" si="452"/>
        <v>0</v>
      </c>
      <c r="L4152" s="8">
        <f t="shared" si="453"/>
        <v>120228.90189948049</v>
      </c>
      <c r="N4152" s="8">
        <f t="shared" si="458"/>
        <v>92.32389318803169</v>
      </c>
      <c r="O4152" s="8">
        <f>IF(E4151&lt;&gt;E4152,SUM($N$4:N4152)-SUM($O$3:O4151),0)</f>
        <v>0</v>
      </c>
      <c r="P4152" s="6">
        <f>IF(B4152&gt;0,SUM($O$4:O4152)-SUM($P$3:P4151),0)</f>
        <v>0</v>
      </c>
      <c r="Q4152" s="6">
        <f t="shared" si="454"/>
        <v>16.479876428574947</v>
      </c>
      <c r="R4152" s="8">
        <f>IF(E4151&lt;&gt;E4152,SUM($Q$4:Q4152)-SUM($R$3:R4151),0)</f>
        <v>0</v>
      </c>
      <c r="S4152" s="6">
        <f>IF(B4152&gt;0,SUM($R$4:R4152)-SUM($S$3:S4151),0)</f>
        <v>0</v>
      </c>
    </row>
    <row r="4153" spans="1:19">
      <c r="A4153">
        <f>IF(E4152&lt;&gt;E4153,COUNTIF($A$4:A4152,"&lt;&gt;0")+1,0)</f>
        <v>0</v>
      </c>
      <c r="B4153">
        <f>IF(A4153&lt;&gt;0,IF(MOD(A4153,3)=0,COUNTIF($B$4:B4152,"&lt;&gt;0")+1,0),0)</f>
        <v>0</v>
      </c>
      <c r="C4153" s="9">
        <f>'Dash Board'!$C$12+COUNT('Daily reducing balance'!$F$4:F4152)</f>
        <v>45879</v>
      </c>
      <c r="D4153">
        <f t="shared" si="455"/>
        <v>2025</v>
      </c>
      <c r="E4153">
        <f t="shared" si="456"/>
        <v>8</v>
      </c>
      <c r="F4153">
        <f>DAY('Dash Board'!$C$12+COUNT('Daily reducing balance'!$F$4:F4152))</f>
        <v>10</v>
      </c>
      <c r="G4153" s="8">
        <f t="shared" si="457"/>
        <v>120228.90189948049</v>
      </c>
      <c r="H4153" s="6">
        <f>G4153*'Dash Board'!$C$11/365</f>
        <v>34.586396436836857</v>
      </c>
      <c r="I4153" s="6">
        <f>H4153*'Dash Board'!$C$18/'Dash Board'!$C$11</f>
        <v>16.469712588969934</v>
      </c>
      <c r="J4153" s="6">
        <f>(G4153&gt;1)*PMT('Dash Board'!$C$11/365,$U$4,-'Dash Board'!$C$19)</f>
        <v>108.80376961660664</v>
      </c>
      <c r="K4153" s="6">
        <f t="shared" si="452"/>
        <v>0</v>
      </c>
      <c r="L4153" s="8">
        <f t="shared" si="453"/>
        <v>120154.68452630071</v>
      </c>
      <c r="N4153" s="8">
        <f t="shared" si="458"/>
        <v>92.334057027636703</v>
      </c>
      <c r="O4153" s="8">
        <f>IF(E4152&lt;&gt;E4153,SUM($N$4:N4153)-SUM($O$3:O4152),0)</f>
        <v>0</v>
      </c>
      <c r="P4153" s="6">
        <f>IF(B4153&gt;0,SUM($O$4:O4153)-SUM($P$3:P4152),0)</f>
        <v>0</v>
      </c>
      <c r="Q4153" s="6">
        <f t="shared" si="454"/>
        <v>16.469712588969934</v>
      </c>
      <c r="R4153" s="8">
        <f>IF(E4152&lt;&gt;E4153,SUM($Q$4:Q4153)-SUM($R$3:R4152),0)</f>
        <v>0</v>
      </c>
      <c r="S4153" s="6">
        <f>IF(B4153&gt;0,SUM($R$4:R4153)-SUM($S$3:S4152),0)</f>
        <v>0</v>
      </c>
    </row>
    <row r="4154" spans="1:19">
      <c r="A4154">
        <f>IF(E4153&lt;&gt;E4154,COUNTIF($A$4:A4153,"&lt;&gt;0")+1,0)</f>
        <v>0</v>
      </c>
      <c r="B4154">
        <f>IF(A4154&lt;&gt;0,IF(MOD(A4154,3)=0,COUNTIF($B$4:B4153,"&lt;&gt;0")+1,0),0)</f>
        <v>0</v>
      </c>
      <c r="C4154" s="9">
        <f>'Dash Board'!$C$12+COUNT('Daily reducing balance'!$F$4:F4153)</f>
        <v>45880</v>
      </c>
      <c r="D4154">
        <f t="shared" si="455"/>
        <v>2025</v>
      </c>
      <c r="E4154">
        <f t="shared" si="456"/>
        <v>8</v>
      </c>
      <c r="F4154">
        <f>DAY('Dash Board'!$C$12+COUNT('Daily reducing balance'!$F$4:F4153))</f>
        <v>11</v>
      </c>
      <c r="G4154" s="8">
        <f t="shared" si="457"/>
        <v>120154.68452630071</v>
      </c>
      <c r="H4154" s="6">
        <f>G4154*'Dash Board'!$C$11/365</f>
        <v>34.565046233593357</v>
      </c>
      <c r="I4154" s="6">
        <f>H4154*'Dash Board'!$C$18/'Dash Board'!$C$11</f>
        <v>16.459545825520649</v>
      </c>
      <c r="J4154" s="6">
        <f>(G4154&gt;1)*PMT('Dash Board'!$C$11/365,$U$4,-'Dash Board'!$C$19)</f>
        <v>108.80376961660664</v>
      </c>
      <c r="K4154" s="6">
        <f t="shared" si="452"/>
        <v>0</v>
      </c>
      <c r="L4154" s="8">
        <f t="shared" si="453"/>
        <v>120080.44580291769</v>
      </c>
      <c r="N4154" s="8">
        <f t="shared" si="458"/>
        <v>92.344223791085994</v>
      </c>
      <c r="O4154" s="8">
        <f>IF(E4153&lt;&gt;E4154,SUM($N$4:N4154)-SUM($O$3:O4153),0)</f>
        <v>0</v>
      </c>
      <c r="P4154" s="6">
        <f>IF(B4154&gt;0,SUM($O$4:O4154)-SUM($P$3:P4153),0)</f>
        <v>0</v>
      </c>
      <c r="Q4154" s="6">
        <f t="shared" si="454"/>
        <v>16.459545825520649</v>
      </c>
      <c r="R4154" s="8">
        <f>IF(E4153&lt;&gt;E4154,SUM($Q$4:Q4154)-SUM($R$3:R4153),0)</f>
        <v>0</v>
      </c>
      <c r="S4154" s="6">
        <f>IF(B4154&gt;0,SUM($R$4:R4154)-SUM($S$3:S4153),0)</f>
        <v>0</v>
      </c>
    </row>
    <row r="4155" spans="1:19">
      <c r="A4155">
        <f>IF(E4154&lt;&gt;E4155,COUNTIF($A$4:A4154,"&lt;&gt;0")+1,0)</f>
        <v>0</v>
      </c>
      <c r="B4155">
        <f>IF(A4155&lt;&gt;0,IF(MOD(A4155,3)=0,COUNTIF($B$4:B4154,"&lt;&gt;0")+1,0),0)</f>
        <v>0</v>
      </c>
      <c r="C4155" s="9">
        <f>'Dash Board'!$C$12+COUNT('Daily reducing balance'!$F$4:F4154)</f>
        <v>45881</v>
      </c>
      <c r="D4155">
        <f t="shared" si="455"/>
        <v>2025</v>
      </c>
      <c r="E4155">
        <f t="shared" si="456"/>
        <v>8</v>
      </c>
      <c r="F4155">
        <f>DAY('Dash Board'!$C$12+COUNT('Daily reducing balance'!$F$4:F4154))</f>
        <v>12</v>
      </c>
      <c r="G4155" s="8">
        <f t="shared" si="457"/>
        <v>120080.44580291769</v>
      </c>
      <c r="H4155" s="6">
        <f>G4155*'Dash Board'!$C$11/365</f>
        <v>34.543689888510571</v>
      </c>
      <c r="I4155" s="6">
        <f>H4155*'Dash Board'!$C$18/'Dash Board'!$C$11</f>
        <v>16.449376137385986</v>
      </c>
      <c r="J4155" s="6">
        <f>(G4155&gt;1)*PMT('Dash Board'!$C$11/365,$U$4,-'Dash Board'!$C$19)</f>
        <v>108.80376961660664</v>
      </c>
      <c r="K4155" s="6">
        <f t="shared" si="452"/>
        <v>0</v>
      </c>
      <c r="L4155" s="8">
        <f t="shared" si="453"/>
        <v>120006.18572318958</v>
      </c>
      <c r="N4155" s="8">
        <f t="shared" si="458"/>
        <v>92.354393479220661</v>
      </c>
      <c r="O4155" s="8">
        <f>IF(E4154&lt;&gt;E4155,SUM($N$4:N4155)-SUM($O$3:O4154),0)</f>
        <v>0</v>
      </c>
      <c r="P4155" s="6">
        <f>IF(B4155&gt;0,SUM($O$4:O4155)-SUM($P$3:P4154),0)</f>
        <v>0</v>
      </c>
      <c r="Q4155" s="6">
        <f t="shared" si="454"/>
        <v>16.449376137385986</v>
      </c>
      <c r="R4155" s="8">
        <f>IF(E4154&lt;&gt;E4155,SUM($Q$4:Q4155)-SUM($R$3:R4154),0)</f>
        <v>0</v>
      </c>
      <c r="S4155" s="6">
        <f>IF(B4155&gt;0,SUM($R$4:R4155)-SUM($S$3:S4154),0)</f>
        <v>0</v>
      </c>
    </row>
    <row r="4156" spans="1:19">
      <c r="A4156">
        <f>IF(E4155&lt;&gt;E4156,COUNTIF($A$4:A4155,"&lt;&gt;0")+1,0)</f>
        <v>0</v>
      </c>
      <c r="B4156">
        <f>IF(A4156&lt;&gt;0,IF(MOD(A4156,3)=0,COUNTIF($B$4:B4155,"&lt;&gt;0")+1,0),0)</f>
        <v>0</v>
      </c>
      <c r="C4156" s="9">
        <f>'Dash Board'!$C$12+COUNT('Daily reducing balance'!$F$4:F4155)</f>
        <v>45882</v>
      </c>
      <c r="D4156">
        <f t="shared" si="455"/>
        <v>2025</v>
      </c>
      <c r="E4156">
        <f t="shared" si="456"/>
        <v>8</v>
      </c>
      <c r="F4156">
        <f>DAY('Dash Board'!$C$12+COUNT('Daily reducing balance'!$F$4:F4155))</f>
        <v>13</v>
      </c>
      <c r="G4156" s="8">
        <f t="shared" si="457"/>
        <v>120006.18572318958</v>
      </c>
      <c r="H4156" s="6">
        <f>G4156*'Dash Board'!$C$11/365</f>
        <v>34.522327399821656</v>
      </c>
      <c r="I4156" s="6">
        <f>H4156*'Dash Board'!$C$18/'Dash Board'!$C$11</f>
        <v>16.439203523724601</v>
      </c>
      <c r="J4156" s="6">
        <f>(G4156&gt;1)*PMT('Dash Board'!$C$11/365,$U$4,-'Dash Board'!$C$19)</f>
        <v>108.80376961660664</v>
      </c>
      <c r="K4156" s="6">
        <f t="shared" si="452"/>
        <v>0</v>
      </c>
      <c r="L4156" s="8">
        <f t="shared" si="453"/>
        <v>119931.9042809728</v>
      </c>
      <c r="N4156" s="8">
        <f t="shared" si="458"/>
        <v>92.364566092882043</v>
      </c>
      <c r="O4156" s="8">
        <f>IF(E4155&lt;&gt;E4156,SUM($N$4:N4156)-SUM($O$3:O4155),0)</f>
        <v>0</v>
      </c>
      <c r="P4156" s="6">
        <f>IF(B4156&gt;0,SUM($O$4:O4156)-SUM($P$3:P4155),0)</f>
        <v>0</v>
      </c>
      <c r="Q4156" s="6">
        <f t="shared" si="454"/>
        <v>16.439203523724601</v>
      </c>
      <c r="R4156" s="8">
        <f>IF(E4155&lt;&gt;E4156,SUM($Q$4:Q4156)-SUM($R$3:R4155),0)</f>
        <v>0</v>
      </c>
      <c r="S4156" s="6">
        <f>IF(B4156&gt;0,SUM($R$4:R4156)-SUM($S$3:S4155),0)</f>
        <v>0</v>
      </c>
    </row>
    <row r="4157" spans="1:19">
      <c r="A4157">
        <f>IF(E4156&lt;&gt;E4157,COUNTIF($A$4:A4156,"&lt;&gt;0")+1,0)</f>
        <v>0</v>
      </c>
      <c r="B4157">
        <f>IF(A4157&lt;&gt;0,IF(MOD(A4157,3)=0,COUNTIF($B$4:B4156,"&lt;&gt;0")+1,0),0)</f>
        <v>0</v>
      </c>
      <c r="C4157" s="9">
        <f>'Dash Board'!$C$12+COUNT('Daily reducing balance'!$F$4:F4156)</f>
        <v>45883</v>
      </c>
      <c r="D4157">
        <f t="shared" si="455"/>
        <v>2025</v>
      </c>
      <c r="E4157">
        <f t="shared" si="456"/>
        <v>8</v>
      </c>
      <c r="F4157">
        <f>DAY('Dash Board'!$C$12+COUNT('Daily reducing balance'!$F$4:F4156))</f>
        <v>14</v>
      </c>
      <c r="G4157" s="8">
        <f t="shared" si="457"/>
        <v>119931.9042809728</v>
      </c>
      <c r="H4157" s="6">
        <f>G4157*'Dash Board'!$C$11/365</f>
        <v>34.5009587657593</v>
      </c>
      <c r="I4157" s="6">
        <f>H4157*'Dash Board'!$C$18/'Dash Board'!$C$11</f>
        <v>16.429027983694905</v>
      </c>
      <c r="J4157" s="6">
        <f>(G4157&gt;1)*PMT('Dash Board'!$C$11/365,$U$4,-'Dash Board'!$C$19)</f>
        <v>108.80376961660664</v>
      </c>
      <c r="K4157" s="6">
        <f t="shared" si="452"/>
        <v>0</v>
      </c>
      <c r="L4157" s="8">
        <f t="shared" si="453"/>
        <v>119857.60147012194</v>
      </c>
      <c r="N4157" s="8">
        <f t="shared" si="458"/>
        <v>92.374741632911736</v>
      </c>
      <c r="O4157" s="8">
        <f>IF(E4156&lt;&gt;E4157,SUM($N$4:N4157)-SUM($O$3:O4156),0)</f>
        <v>0</v>
      </c>
      <c r="P4157" s="6">
        <f>IF(B4157&gt;0,SUM($O$4:O4157)-SUM($P$3:P4156),0)</f>
        <v>0</v>
      </c>
      <c r="Q4157" s="6">
        <f t="shared" si="454"/>
        <v>16.429027983694905</v>
      </c>
      <c r="R4157" s="8">
        <f>IF(E4156&lt;&gt;E4157,SUM($Q$4:Q4157)-SUM($R$3:R4156),0)</f>
        <v>0</v>
      </c>
      <c r="S4157" s="6">
        <f>IF(B4157&gt;0,SUM($R$4:R4157)-SUM($S$3:S4156),0)</f>
        <v>0</v>
      </c>
    </row>
    <row r="4158" spans="1:19">
      <c r="A4158">
        <f>IF(E4157&lt;&gt;E4158,COUNTIF($A$4:A4157,"&lt;&gt;0")+1,0)</f>
        <v>0</v>
      </c>
      <c r="B4158">
        <f>IF(A4158&lt;&gt;0,IF(MOD(A4158,3)=0,COUNTIF($B$4:B4157,"&lt;&gt;0")+1,0),0)</f>
        <v>0</v>
      </c>
      <c r="C4158" s="9">
        <f>'Dash Board'!$C$12+COUNT('Daily reducing balance'!$F$4:F4157)</f>
        <v>45884</v>
      </c>
      <c r="D4158">
        <f t="shared" si="455"/>
        <v>2025</v>
      </c>
      <c r="E4158">
        <f t="shared" si="456"/>
        <v>8</v>
      </c>
      <c r="F4158">
        <f>DAY('Dash Board'!$C$12+COUNT('Daily reducing balance'!$F$4:F4157))</f>
        <v>15</v>
      </c>
      <c r="G4158" s="8">
        <f t="shared" si="457"/>
        <v>119857.60147012194</v>
      </c>
      <c r="H4158" s="6">
        <f>G4158*'Dash Board'!$C$11/365</f>
        <v>34.479583984555624</v>
      </c>
      <c r="I4158" s="6">
        <f>H4158*'Dash Board'!$C$18/'Dash Board'!$C$11</f>
        <v>16.418849516455062</v>
      </c>
      <c r="J4158" s="6">
        <f>(G4158&gt;1)*PMT('Dash Board'!$C$11/365,$U$4,-'Dash Board'!$C$19)</f>
        <v>108.80376961660664</v>
      </c>
      <c r="K4158" s="6">
        <f t="shared" si="452"/>
        <v>0</v>
      </c>
      <c r="L4158" s="8">
        <f t="shared" si="453"/>
        <v>119783.27728448989</v>
      </c>
      <c r="N4158" s="8">
        <f t="shared" si="458"/>
        <v>92.384920100151589</v>
      </c>
      <c r="O4158" s="8">
        <f>IF(E4157&lt;&gt;E4158,SUM($N$4:N4158)-SUM($O$3:O4157),0)</f>
        <v>0</v>
      </c>
      <c r="P4158" s="6">
        <f>IF(B4158&gt;0,SUM($O$4:O4158)-SUM($P$3:P4157),0)</f>
        <v>0</v>
      </c>
      <c r="Q4158" s="6">
        <f t="shared" si="454"/>
        <v>16.418849516455062</v>
      </c>
      <c r="R4158" s="8">
        <f>IF(E4157&lt;&gt;E4158,SUM($Q$4:Q4158)-SUM($R$3:R4157),0)</f>
        <v>0</v>
      </c>
      <c r="S4158" s="6">
        <f>IF(B4158&gt;0,SUM($R$4:R4158)-SUM($S$3:S4157),0)</f>
        <v>0</v>
      </c>
    </row>
    <row r="4159" spans="1:19">
      <c r="A4159">
        <f>IF(E4158&lt;&gt;E4159,COUNTIF($A$4:A4158,"&lt;&gt;0")+1,0)</f>
        <v>0</v>
      </c>
      <c r="B4159">
        <f>IF(A4159&lt;&gt;0,IF(MOD(A4159,3)=0,COUNTIF($B$4:B4158,"&lt;&gt;0")+1,0),0)</f>
        <v>0</v>
      </c>
      <c r="C4159" s="9">
        <f>'Dash Board'!$C$12+COUNT('Daily reducing balance'!$F$4:F4158)</f>
        <v>45885</v>
      </c>
      <c r="D4159">
        <f t="shared" si="455"/>
        <v>2025</v>
      </c>
      <c r="E4159">
        <f t="shared" si="456"/>
        <v>8</v>
      </c>
      <c r="F4159">
        <f>DAY('Dash Board'!$C$12+COUNT('Daily reducing balance'!$F$4:F4158))</f>
        <v>16</v>
      </c>
      <c r="G4159" s="8">
        <f t="shared" si="457"/>
        <v>119783.27728448989</v>
      </c>
      <c r="H4159" s="6">
        <f>G4159*'Dash Board'!$C$11/365</f>
        <v>34.458203054442293</v>
      </c>
      <c r="I4159" s="6">
        <f>H4159*'Dash Board'!$C$18/'Dash Board'!$C$11</f>
        <v>16.408668121162997</v>
      </c>
      <c r="J4159" s="6">
        <f>(G4159&gt;1)*PMT('Dash Board'!$C$11/365,$U$4,-'Dash Board'!$C$19)</f>
        <v>108.80376961660664</v>
      </c>
      <c r="K4159" s="6">
        <f t="shared" si="452"/>
        <v>0</v>
      </c>
      <c r="L4159" s="8">
        <f t="shared" si="453"/>
        <v>119708.93171792771</v>
      </c>
      <c r="N4159" s="8">
        <f t="shared" si="458"/>
        <v>92.39510149544364</v>
      </c>
      <c r="O4159" s="8">
        <f>IF(E4158&lt;&gt;E4159,SUM($N$4:N4159)-SUM($O$3:O4158),0)</f>
        <v>0</v>
      </c>
      <c r="P4159" s="6">
        <f>IF(B4159&gt;0,SUM($O$4:O4159)-SUM($P$3:P4158),0)</f>
        <v>0</v>
      </c>
      <c r="Q4159" s="6">
        <f t="shared" si="454"/>
        <v>16.408668121162997</v>
      </c>
      <c r="R4159" s="8">
        <f>IF(E4158&lt;&gt;E4159,SUM($Q$4:Q4159)-SUM($R$3:R4158),0)</f>
        <v>0</v>
      </c>
      <c r="S4159" s="6">
        <f>IF(B4159&gt;0,SUM($R$4:R4159)-SUM($S$3:S4158),0)</f>
        <v>0</v>
      </c>
    </row>
    <row r="4160" spans="1:19">
      <c r="A4160">
        <f>IF(E4159&lt;&gt;E4160,COUNTIF($A$4:A4159,"&lt;&gt;0")+1,0)</f>
        <v>0</v>
      </c>
      <c r="B4160">
        <f>IF(A4160&lt;&gt;0,IF(MOD(A4160,3)=0,COUNTIF($B$4:B4159,"&lt;&gt;0")+1,0),0)</f>
        <v>0</v>
      </c>
      <c r="C4160" s="9">
        <f>'Dash Board'!$C$12+COUNT('Daily reducing balance'!$F$4:F4159)</f>
        <v>45886</v>
      </c>
      <c r="D4160">
        <f t="shared" si="455"/>
        <v>2025</v>
      </c>
      <c r="E4160">
        <f t="shared" si="456"/>
        <v>8</v>
      </c>
      <c r="F4160">
        <f>DAY('Dash Board'!$C$12+COUNT('Daily reducing balance'!$F$4:F4159))</f>
        <v>17</v>
      </c>
      <c r="G4160" s="8">
        <f t="shared" si="457"/>
        <v>119708.93171792771</v>
      </c>
      <c r="H4160" s="6">
        <f>G4160*'Dash Board'!$C$11/365</f>
        <v>34.436815973650432</v>
      </c>
      <c r="I4160" s="6">
        <f>H4160*'Dash Board'!$C$18/'Dash Board'!$C$11</f>
        <v>16.398483796976397</v>
      </c>
      <c r="J4160" s="6">
        <f>(G4160&gt;1)*PMT('Dash Board'!$C$11/365,$U$4,-'Dash Board'!$C$19)</f>
        <v>108.80376961660664</v>
      </c>
      <c r="K4160" s="6">
        <f t="shared" si="452"/>
        <v>0</v>
      </c>
      <c r="L4160" s="8">
        <f t="shared" si="453"/>
        <v>119634.56476428475</v>
      </c>
      <c r="N4160" s="8">
        <f t="shared" si="458"/>
        <v>92.405285819630251</v>
      </c>
      <c r="O4160" s="8">
        <f>IF(E4159&lt;&gt;E4160,SUM($N$4:N4160)-SUM($O$3:O4159),0)</f>
        <v>0</v>
      </c>
      <c r="P4160" s="6">
        <f>IF(B4160&gt;0,SUM($O$4:O4160)-SUM($P$3:P4159),0)</f>
        <v>0</v>
      </c>
      <c r="Q4160" s="6">
        <f t="shared" si="454"/>
        <v>16.398483796976397</v>
      </c>
      <c r="R4160" s="8">
        <f>IF(E4159&lt;&gt;E4160,SUM($Q$4:Q4160)-SUM($R$3:R4159),0)</f>
        <v>0</v>
      </c>
      <c r="S4160" s="6">
        <f>IF(B4160&gt;0,SUM($R$4:R4160)-SUM($S$3:S4159),0)</f>
        <v>0</v>
      </c>
    </row>
    <row r="4161" spans="1:19">
      <c r="A4161">
        <f>IF(E4160&lt;&gt;E4161,COUNTIF($A$4:A4160,"&lt;&gt;0")+1,0)</f>
        <v>0</v>
      </c>
      <c r="B4161">
        <f>IF(A4161&lt;&gt;0,IF(MOD(A4161,3)=0,COUNTIF($B$4:B4160,"&lt;&gt;0")+1,0),0)</f>
        <v>0</v>
      </c>
      <c r="C4161" s="9">
        <f>'Dash Board'!$C$12+COUNT('Daily reducing balance'!$F$4:F4160)</f>
        <v>45887</v>
      </c>
      <c r="D4161">
        <f t="shared" si="455"/>
        <v>2025</v>
      </c>
      <c r="E4161">
        <f t="shared" si="456"/>
        <v>8</v>
      </c>
      <c r="F4161">
        <f>DAY('Dash Board'!$C$12+COUNT('Daily reducing balance'!$F$4:F4160))</f>
        <v>18</v>
      </c>
      <c r="G4161" s="8">
        <f t="shared" si="457"/>
        <v>119634.56476428475</v>
      </c>
      <c r="H4161" s="6">
        <f>G4161*'Dash Board'!$C$11/365</f>
        <v>34.415422740410683</v>
      </c>
      <c r="I4161" s="6">
        <f>H4161*'Dash Board'!$C$18/'Dash Board'!$C$11</f>
        <v>16.388296543052707</v>
      </c>
      <c r="J4161" s="6">
        <f>(G4161&gt;1)*PMT('Dash Board'!$C$11/365,$U$4,-'Dash Board'!$C$19)</f>
        <v>108.80376961660664</v>
      </c>
      <c r="K4161" s="6">
        <f t="shared" si="452"/>
        <v>0</v>
      </c>
      <c r="L4161" s="8">
        <f t="shared" si="453"/>
        <v>119560.17641740854</v>
      </c>
      <c r="N4161" s="8">
        <f t="shared" si="458"/>
        <v>92.41547307355394</v>
      </c>
      <c r="O4161" s="8">
        <f>IF(E4160&lt;&gt;E4161,SUM($N$4:N4161)-SUM($O$3:O4160),0)</f>
        <v>0</v>
      </c>
      <c r="P4161" s="6">
        <f>IF(B4161&gt;0,SUM($O$4:O4161)-SUM($P$3:P4160),0)</f>
        <v>0</v>
      </c>
      <c r="Q4161" s="6">
        <f t="shared" si="454"/>
        <v>16.388296543052707</v>
      </c>
      <c r="R4161" s="8">
        <f>IF(E4160&lt;&gt;E4161,SUM($Q$4:Q4161)-SUM($R$3:R4160),0)</f>
        <v>0</v>
      </c>
      <c r="S4161" s="6">
        <f>IF(B4161&gt;0,SUM($R$4:R4161)-SUM($S$3:S4160),0)</f>
        <v>0</v>
      </c>
    </row>
    <row r="4162" spans="1:19">
      <c r="A4162">
        <f>IF(E4161&lt;&gt;E4162,COUNTIF($A$4:A4161,"&lt;&gt;0")+1,0)</f>
        <v>0</v>
      </c>
      <c r="B4162">
        <f>IF(A4162&lt;&gt;0,IF(MOD(A4162,3)=0,COUNTIF($B$4:B4161,"&lt;&gt;0")+1,0),0)</f>
        <v>0</v>
      </c>
      <c r="C4162" s="9">
        <f>'Dash Board'!$C$12+COUNT('Daily reducing balance'!$F$4:F4161)</f>
        <v>45888</v>
      </c>
      <c r="D4162">
        <f t="shared" si="455"/>
        <v>2025</v>
      </c>
      <c r="E4162">
        <f t="shared" si="456"/>
        <v>8</v>
      </c>
      <c r="F4162">
        <f>DAY('Dash Board'!$C$12+COUNT('Daily reducing balance'!$F$4:F4161))</f>
        <v>19</v>
      </c>
      <c r="G4162" s="8">
        <f t="shared" si="457"/>
        <v>119560.17641740854</v>
      </c>
      <c r="H4162" s="6">
        <f>G4162*'Dash Board'!$C$11/365</f>
        <v>34.394023352953141</v>
      </c>
      <c r="I4162" s="6">
        <f>H4162*'Dash Board'!$C$18/'Dash Board'!$C$11</f>
        <v>16.378106358549118</v>
      </c>
      <c r="J4162" s="6">
        <f>(G4162&gt;1)*PMT('Dash Board'!$C$11/365,$U$4,-'Dash Board'!$C$19)</f>
        <v>108.80376961660664</v>
      </c>
      <c r="K4162" s="6">
        <f t="shared" si="452"/>
        <v>0</v>
      </c>
      <c r="L4162" s="8">
        <f t="shared" si="453"/>
        <v>119485.76667114488</v>
      </c>
      <c r="N4162" s="8">
        <f t="shared" si="458"/>
        <v>92.425663258057526</v>
      </c>
      <c r="O4162" s="8">
        <f>IF(E4161&lt;&gt;E4162,SUM($N$4:N4162)-SUM($O$3:O4161),0)</f>
        <v>0</v>
      </c>
      <c r="P4162" s="6">
        <f>IF(B4162&gt;0,SUM($O$4:O4162)-SUM($P$3:P4161),0)</f>
        <v>0</v>
      </c>
      <c r="Q4162" s="6">
        <f t="shared" si="454"/>
        <v>16.378106358549118</v>
      </c>
      <c r="R4162" s="8">
        <f>IF(E4161&lt;&gt;E4162,SUM($Q$4:Q4162)-SUM($R$3:R4161),0)</f>
        <v>0</v>
      </c>
      <c r="S4162" s="6">
        <f>IF(B4162&gt;0,SUM($R$4:R4162)-SUM($S$3:S4161),0)</f>
        <v>0</v>
      </c>
    </row>
    <row r="4163" spans="1:19">
      <c r="A4163">
        <f>IF(E4162&lt;&gt;E4163,COUNTIF($A$4:A4162,"&lt;&gt;0")+1,0)</f>
        <v>0</v>
      </c>
      <c r="B4163">
        <f>IF(A4163&lt;&gt;0,IF(MOD(A4163,3)=0,COUNTIF($B$4:B4162,"&lt;&gt;0")+1,0),0)</f>
        <v>0</v>
      </c>
      <c r="C4163" s="9">
        <f>'Dash Board'!$C$12+COUNT('Daily reducing balance'!$F$4:F4162)</f>
        <v>45889</v>
      </c>
      <c r="D4163">
        <f t="shared" si="455"/>
        <v>2025</v>
      </c>
      <c r="E4163">
        <f t="shared" si="456"/>
        <v>8</v>
      </c>
      <c r="F4163">
        <f>DAY('Dash Board'!$C$12+COUNT('Daily reducing balance'!$F$4:F4162))</f>
        <v>20</v>
      </c>
      <c r="G4163" s="8">
        <f t="shared" si="457"/>
        <v>119485.76667114488</v>
      </c>
      <c r="H4163" s="6">
        <f>G4163*'Dash Board'!$C$11/365</f>
        <v>34.372617809507432</v>
      </c>
      <c r="I4163" s="6">
        <f>H4163*'Dash Board'!$C$18/'Dash Board'!$C$11</f>
        <v>16.367913242622588</v>
      </c>
      <c r="J4163" s="6">
        <f>(G4163&gt;1)*PMT('Dash Board'!$C$11/365,$U$4,-'Dash Board'!$C$19)</f>
        <v>108.80376961660664</v>
      </c>
      <c r="K4163" s="6">
        <f t="shared" si="452"/>
        <v>0</v>
      </c>
      <c r="L4163" s="8">
        <f t="shared" si="453"/>
        <v>119411.33551933778</v>
      </c>
      <c r="N4163" s="8">
        <f t="shared" si="458"/>
        <v>92.435856373984052</v>
      </c>
      <c r="O4163" s="8">
        <f>IF(E4162&lt;&gt;E4163,SUM($N$4:N4163)-SUM($O$3:O4162),0)</f>
        <v>0</v>
      </c>
      <c r="P4163" s="6">
        <f>IF(B4163&gt;0,SUM($O$4:O4163)-SUM($P$3:P4162),0)</f>
        <v>0</v>
      </c>
      <c r="Q4163" s="6">
        <f t="shared" si="454"/>
        <v>16.367913242622588</v>
      </c>
      <c r="R4163" s="8">
        <f>IF(E4162&lt;&gt;E4163,SUM($Q$4:Q4163)-SUM($R$3:R4162),0)</f>
        <v>0</v>
      </c>
      <c r="S4163" s="6">
        <f>IF(B4163&gt;0,SUM($R$4:R4163)-SUM($S$3:S4162),0)</f>
        <v>0</v>
      </c>
    </row>
    <row r="4164" spans="1:19">
      <c r="A4164">
        <f>IF(E4163&lt;&gt;E4164,COUNTIF($A$4:A4163,"&lt;&gt;0")+1,0)</f>
        <v>0</v>
      </c>
      <c r="B4164">
        <f>IF(A4164&lt;&gt;0,IF(MOD(A4164,3)=0,COUNTIF($B$4:B4163,"&lt;&gt;0")+1,0),0)</f>
        <v>0</v>
      </c>
      <c r="C4164" s="9">
        <f>'Dash Board'!$C$12+COUNT('Daily reducing balance'!$F$4:F4163)</f>
        <v>45890</v>
      </c>
      <c r="D4164">
        <f t="shared" si="455"/>
        <v>2025</v>
      </c>
      <c r="E4164">
        <f t="shared" si="456"/>
        <v>8</v>
      </c>
      <c r="F4164">
        <f>DAY('Dash Board'!$C$12+COUNT('Daily reducing balance'!$F$4:F4163))</f>
        <v>21</v>
      </c>
      <c r="G4164" s="8">
        <f t="shared" si="457"/>
        <v>119411.33551933778</v>
      </c>
      <c r="H4164" s="6">
        <f>G4164*'Dash Board'!$C$11/365</f>
        <v>34.351206108302648</v>
      </c>
      <c r="I4164" s="6">
        <f>H4164*'Dash Board'!$C$18/'Dash Board'!$C$11</f>
        <v>16.357717194429835</v>
      </c>
      <c r="J4164" s="6">
        <f>(G4164&gt;1)*PMT('Dash Board'!$C$11/365,$U$4,-'Dash Board'!$C$19)</f>
        <v>108.80376961660664</v>
      </c>
      <c r="K4164" s="6">
        <f t="shared" si="452"/>
        <v>0</v>
      </c>
      <c r="L4164" s="8">
        <f t="shared" si="453"/>
        <v>119336.88295582947</v>
      </c>
      <c r="N4164" s="8">
        <f t="shared" si="458"/>
        <v>92.446052422176805</v>
      </c>
      <c r="O4164" s="8">
        <f>IF(E4163&lt;&gt;E4164,SUM($N$4:N4164)-SUM($O$3:O4163),0)</f>
        <v>0</v>
      </c>
      <c r="P4164" s="6">
        <f>IF(B4164&gt;0,SUM($O$4:O4164)-SUM($P$3:P4163),0)</f>
        <v>0</v>
      </c>
      <c r="Q4164" s="6">
        <f t="shared" si="454"/>
        <v>16.357717194429835</v>
      </c>
      <c r="R4164" s="8">
        <f>IF(E4163&lt;&gt;E4164,SUM($Q$4:Q4164)-SUM($R$3:R4163),0)</f>
        <v>0</v>
      </c>
      <c r="S4164" s="6">
        <f>IF(B4164&gt;0,SUM($R$4:R4164)-SUM($S$3:S4163),0)</f>
        <v>0</v>
      </c>
    </row>
    <row r="4165" spans="1:19">
      <c r="A4165">
        <f>IF(E4164&lt;&gt;E4165,COUNTIF($A$4:A4164,"&lt;&gt;0")+1,0)</f>
        <v>0</v>
      </c>
      <c r="B4165">
        <f>IF(A4165&lt;&gt;0,IF(MOD(A4165,3)=0,COUNTIF($B$4:B4164,"&lt;&gt;0")+1,0),0)</f>
        <v>0</v>
      </c>
      <c r="C4165" s="9">
        <f>'Dash Board'!$C$12+COUNT('Daily reducing balance'!$F$4:F4164)</f>
        <v>45891</v>
      </c>
      <c r="D4165">
        <f t="shared" si="455"/>
        <v>2025</v>
      </c>
      <c r="E4165">
        <f t="shared" si="456"/>
        <v>8</v>
      </c>
      <c r="F4165">
        <f>DAY('Dash Board'!$C$12+COUNT('Daily reducing balance'!$F$4:F4164))</f>
        <v>22</v>
      </c>
      <c r="G4165" s="8">
        <f t="shared" si="457"/>
        <v>119336.88295582947</v>
      </c>
      <c r="H4165" s="6">
        <f>G4165*'Dash Board'!$C$11/365</f>
        <v>34.329788247567379</v>
      </c>
      <c r="I4165" s="6">
        <f>H4165*'Dash Board'!$C$18/'Dash Board'!$C$11</f>
        <v>16.347518213127323</v>
      </c>
      <c r="J4165" s="6">
        <f>(G4165&gt;1)*PMT('Dash Board'!$C$11/365,$U$4,-'Dash Board'!$C$19)</f>
        <v>108.80376961660664</v>
      </c>
      <c r="K4165" s="6">
        <f t="shared" ref="K4165:K4228" si="459">IF(F4165=1,SUMIFS($J$4:$J$7308,$D$4:$D$7308,"="&amp;YEAR(C4165),$E$4:$E$7308,"="&amp;MONTH(C4165)),0)</f>
        <v>0</v>
      </c>
      <c r="L4165" s="8">
        <f t="shared" ref="L4165:L4228" si="460">IF(G4165+H4165-J4165&lt;0,0,G4165+H4165-J4165)</f>
        <v>119262.40897446043</v>
      </c>
      <c r="N4165" s="8">
        <f t="shared" si="458"/>
        <v>92.456251403479314</v>
      </c>
      <c r="O4165" s="8">
        <f>IF(E4164&lt;&gt;E4165,SUM($N$4:N4165)-SUM($O$3:O4164),0)</f>
        <v>0</v>
      </c>
      <c r="P4165" s="6">
        <f>IF(B4165&gt;0,SUM($O$4:O4165)-SUM($P$3:P4164),0)</f>
        <v>0</v>
      </c>
      <c r="Q4165" s="6">
        <f t="shared" ref="Q4165:Q4228" si="461">I4165</f>
        <v>16.347518213127323</v>
      </c>
      <c r="R4165" s="8">
        <f>IF(E4164&lt;&gt;E4165,SUM($Q$4:Q4165)-SUM($R$3:R4164),0)</f>
        <v>0</v>
      </c>
      <c r="S4165" s="6">
        <f>IF(B4165&gt;0,SUM($R$4:R4165)-SUM($S$3:S4164),0)</f>
        <v>0</v>
      </c>
    </row>
    <row r="4166" spans="1:19">
      <c r="A4166">
        <f>IF(E4165&lt;&gt;E4166,COUNTIF($A$4:A4165,"&lt;&gt;0")+1,0)</f>
        <v>0</v>
      </c>
      <c r="B4166">
        <f>IF(A4166&lt;&gt;0,IF(MOD(A4166,3)=0,COUNTIF($B$4:B4165,"&lt;&gt;0")+1,0),0)</f>
        <v>0</v>
      </c>
      <c r="C4166" s="9">
        <f>'Dash Board'!$C$12+COUNT('Daily reducing balance'!$F$4:F4165)</f>
        <v>45892</v>
      </c>
      <c r="D4166">
        <f t="shared" si="455"/>
        <v>2025</v>
      </c>
      <c r="E4166">
        <f t="shared" si="456"/>
        <v>8</v>
      </c>
      <c r="F4166">
        <f>DAY('Dash Board'!$C$12+COUNT('Daily reducing balance'!$F$4:F4165))</f>
        <v>23</v>
      </c>
      <c r="G4166" s="8">
        <f t="shared" si="457"/>
        <v>119262.40897446043</v>
      </c>
      <c r="H4166" s="6">
        <f>G4166*'Dash Board'!$C$11/365</f>
        <v>34.308364225529715</v>
      </c>
      <c r="I4166" s="6">
        <f>H4166*'Dash Board'!$C$18/'Dash Board'!$C$11</f>
        <v>16.337316297871293</v>
      </c>
      <c r="J4166" s="6">
        <f>(G4166&gt;1)*PMT('Dash Board'!$C$11/365,$U$4,-'Dash Board'!$C$19)</f>
        <v>108.80376961660664</v>
      </c>
      <c r="K4166" s="6">
        <f t="shared" si="459"/>
        <v>0</v>
      </c>
      <c r="L4166" s="8">
        <f t="shared" si="460"/>
        <v>119187.91356906935</v>
      </c>
      <c r="N4166" s="8">
        <f t="shared" si="458"/>
        <v>92.466453318735347</v>
      </c>
      <c r="O4166" s="8">
        <f>IF(E4165&lt;&gt;E4166,SUM($N$4:N4166)-SUM($O$3:O4165),0)</f>
        <v>0</v>
      </c>
      <c r="P4166" s="6">
        <f>IF(B4166&gt;0,SUM($O$4:O4166)-SUM($P$3:P4165),0)</f>
        <v>0</v>
      </c>
      <c r="Q4166" s="6">
        <f t="shared" si="461"/>
        <v>16.337316297871293</v>
      </c>
      <c r="R4166" s="8">
        <f>IF(E4165&lt;&gt;E4166,SUM($Q$4:Q4166)-SUM($R$3:R4165),0)</f>
        <v>0</v>
      </c>
      <c r="S4166" s="6">
        <f>IF(B4166&gt;0,SUM($R$4:R4166)-SUM($S$3:S4165),0)</f>
        <v>0</v>
      </c>
    </row>
    <row r="4167" spans="1:19">
      <c r="A4167">
        <f>IF(E4166&lt;&gt;E4167,COUNTIF($A$4:A4166,"&lt;&gt;0")+1,0)</f>
        <v>0</v>
      </c>
      <c r="B4167">
        <f>IF(A4167&lt;&gt;0,IF(MOD(A4167,3)=0,COUNTIF($B$4:B4166,"&lt;&gt;0")+1,0),0)</f>
        <v>0</v>
      </c>
      <c r="C4167" s="9">
        <f>'Dash Board'!$C$12+COUNT('Daily reducing balance'!$F$4:F4166)</f>
        <v>45893</v>
      </c>
      <c r="D4167">
        <f t="shared" si="455"/>
        <v>2025</v>
      </c>
      <c r="E4167">
        <f t="shared" si="456"/>
        <v>8</v>
      </c>
      <c r="F4167">
        <f>DAY('Dash Board'!$C$12+COUNT('Daily reducing balance'!$F$4:F4166))</f>
        <v>24</v>
      </c>
      <c r="G4167" s="8">
        <f t="shared" si="457"/>
        <v>119187.91356906935</v>
      </c>
      <c r="H4167" s="6">
        <f>G4167*'Dash Board'!$C$11/365</f>
        <v>34.286934040417208</v>
      </c>
      <c r="I4167" s="6">
        <f>H4167*'Dash Board'!$C$18/'Dash Board'!$C$11</f>
        <v>16.327111447817721</v>
      </c>
      <c r="J4167" s="6">
        <f>(G4167&gt;1)*PMT('Dash Board'!$C$11/365,$U$4,-'Dash Board'!$C$19)</f>
        <v>108.80376961660664</v>
      </c>
      <c r="K4167" s="6">
        <f t="shared" si="459"/>
        <v>0</v>
      </c>
      <c r="L4167" s="8">
        <f t="shared" si="460"/>
        <v>119113.39673349315</v>
      </c>
      <c r="N4167" s="8">
        <f t="shared" si="458"/>
        <v>92.47665816878893</v>
      </c>
      <c r="O4167" s="8">
        <f>IF(E4166&lt;&gt;E4167,SUM($N$4:N4167)-SUM($O$3:O4166),0)</f>
        <v>0</v>
      </c>
      <c r="P4167" s="6">
        <f>IF(B4167&gt;0,SUM($O$4:O4167)-SUM($P$3:P4166),0)</f>
        <v>0</v>
      </c>
      <c r="Q4167" s="6">
        <f t="shared" si="461"/>
        <v>16.327111447817721</v>
      </c>
      <c r="R4167" s="8">
        <f>IF(E4166&lt;&gt;E4167,SUM($Q$4:Q4167)-SUM($R$3:R4166),0)</f>
        <v>0</v>
      </c>
      <c r="S4167" s="6">
        <f>IF(B4167&gt;0,SUM($R$4:R4167)-SUM($S$3:S4166),0)</f>
        <v>0</v>
      </c>
    </row>
    <row r="4168" spans="1:19">
      <c r="A4168">
        <f>IF(E4167&lt;&gt;E4168,COUNTIF($A$4:A4167,"&lt;&gt;0")+1,0)</f>
        <v>0</v>
      </c>
      <c r="B4168">
        <f>IF(A4168&lt;&gt;0,IF(MOD(A4168,3)=0,COUNTIF($B$4:B4167,"&lt;&gt;0")+1,0),0)</f>
        <v>0</v>
      </c>
      <c r="C4168" s="9">
        <f>'Dash Board'!$C$12+COUNT('Daily reducing balance'!$F$4:F4167)</f>
        <v>45894</v>
      </c>
      <c r="D4168">
        <f t="shared" si="455"/>
        <v>2025</v>
      </c>
      <c r="E4168">
        <f t="shared" si="456"/>
        <v>8</v>
      </c>
      <c r="F4168">
        <f>DAY('Dash Board'!$C$12+COUNT('Daily reducing balance'!$F$4:F4167))</f>
        <v>25</v>
      </c>
      <c r="G4168" s="8">
        <f t="shared" si="457"/>
        <v>119113.39673349315</v>
      </c>
      <c r="H4168" s="6">
        <f>G4168*'Dash Board'!$C$11/365</f>
        <v>34.265497690456932</v>
      </c>
      <c r="I4168" s="6">
        <f>H4168*'Dash Board'!$C$18/'Dash Board'!$C$11</f>
        <v>16.31690366212235</v>
      </c>
      <c r="J4168" s="6">
        <f>(G4168&gt;1)*PMT('Dash Board'!$C$11/365,$U$4,-'Dash Board'!$C$19)</f>
        <v>108.80376961660664</v>
      </c>
      <c r="K4168" s="6">
        <f t="shared" si="459"/>
        <v>0</v>
      </c>
      <c r="L4168" s="8">
        <f t="shared" si="460"/>
        <v>119038.858461567</v>
      </c>
      <c r="N4168" s="8">
        <f t="shared" si="458"/>
        <v>92.486865954484301</v>
      </c>
      <c r="O4168" s="8">
        <f>IF(E4167&lt;&gt;E4168,SUM($N$4:N4168)-SUM($O$3:O4167),0)</f>
        <v>0</v>
      </c>
      <c r="P4168" s="6">
        <f>IF(B4168&gt;0,SUM($O$4:O4168)-SUM($P$3:P4167),0)</f>
        <v>0</v>
      </c>
      <c r="Q4168" s="6">
        <f t="shared" si="461"/>
        <v>16.31690366212235</v>
      </c>
      <c r="R4168" s="8">
        <f>IF(E4167&lt;&gt;E4168,SUM($Q$4:Q4168)-SUM($R$3:R4167),0)</f>
        <v>0</v>
      </c>
      <c r="S4168" s="6">
        <f>IF(B4168&gt;0,SUM($R$4:R4168)-SUM($S$3:S4167),0)</f>
        <v>0</v>
      </c>
    </row>
    <row r="4169" spans="1:19">
      <c r="A4169">
        <f>IF(E4168&lt;&gt;E4169,COUNTIF($A$4:A4168,"&lt;&gt;0")+1,0)</f>
        <v>0</v>
      </c>
      <c r="B4169">
        <f>IF(A4169&lt;&gt;0,IF(MOD(A4169,3)=0,COUNTIF($B$4:B4168,"&lt;&gt;0")+1,0),0)</f>
        <v>0</v>
      </c>
      <c r="C4169" s="9">
        <f>'Dash Board'!$C$12+COUNT('Daily reducing balance'!$F$4:F4168)</f>
        <v>45895</v>
      </c>
      <c r="D4169">
        <f t="shared" si="455"/>
        <v>2025</v>
      </c>
      <c r="E4169">
        <f t="shared" si="456"/>
        <v>8</v>
      </c>
      <c r="F4169">
        <f>DAY('Dash Board'!$C$12+COUNT('Daily reducing balance'!$F$4:F4168))</f>
        <v>26</v>
      </c>
      <c r="G4169" s="8">
        <f t="shared" si="457"/>
        <v>119038.858461567</v>
      </c>
      <c r="H4169" s="6">
        <f>G4169*'Dash Board'!$C$11/365</f>
        <v>34.244055173875438</v>
      </c>
      <c r="I4169" s="6">
        <f>H4169*'Dash Board'!$C$18/'Dash Board'!$C$11</f>
        <v>16.306692939940685</v>
      </c>
      <c r="J4169" s="6">
        <f>(G4169&gt;1)*PMT('Dash Board'!$C$11/365,$U$4,-'Dash Board'!$C$19)</f>
        <v>108.80376961660664</v>
      </c>
      <c r="K4169" s="6">
        <f t="shared" si="459"/>
        <v>0</v>
      </c>
      <c r="L4169" s="8">
        <f t="shared" si="460"/>
        <v>118964.29874712425</v>
      </c>
      <c r="N4169" s="8">
        <f t="shared" si="458"/>
        <v>92.497076676665955</v>
      </c>
      <c r="O4169" s="8">
        <f>IF(E4168&lt;&gt;E4169,SUM($N$4:N4169)-SUM($O$3:O4168),0)</f>
        <v>0</v>
      </c>
      <c r="P4169" s="6">
        <f>IF(B4169&gt;0,SUM($O$4:O4169)-SUM($P$3:P4168),0)</f>
        <v>0</v>
      </c>
      <c r="Q4169" s="6">
        <f t="shared" si="461"/>
        <v>16.306692939940685</v>
      </c>
      <c r="R4169" s="8">
        <f>IF(E4168&lt;&gt;E4169,SUM($Q$4:Q4169)-SUM($R$3:R4168),0)</f>
        <v>0</v>
      </c>
      <c r="S4169" s="6">
        <f>IF(B4169&gt;0,SUM($R$4:R4169)-SUM($S$3:S4168),0)</f>
        <v>0</v>
      </c>
    </row>
    <row r="4170" spans="1:19">
      <c r="A4170">
        <f>IF(E4169&lt;&gt;E4170,COUNTIF($A$4:A4169,"&lt;&gt;0")+1,0)</f>
        <v>0</v>
      </c>
      <c r="B4170">
        <f>IF(A4170&lt;&gt;0,IF(MOD(A4170,3)=0,COUNTIF($B$4:B4169,"&lt;&gt;0")+1,0),0)</f>
        <v>0</v>
      </c>
      <c r="C4170" s="9">
        <f>'Dash Board'!$C$12+COUNT('Daily reducing balance'!$F$4:F4169)</f>
        <v>45896</v>
      </c>
      <c r="D4170">
        <f t="shared" si="455"/>
        <v>2025</v>
      </c>
      <c r="E4170">
        <f t="shared" si="456"/>
        <v>8</v>
      </c>
      <c r="F4170">
        <f>DAY('Dash Board'!$C$12+COUNT('Daily reducing balance'!$F$4:F4169))</f>
        <v>27</v>
      </c>
      <c r="G4170" s="8">
        <f t="shared" si="457"/>
        <v>118964.29874712425</v>
      </c>
      <c r="H4170" s="6">
        <f>G4170*'Dash Board'!$C$11/365</f>
        <v>34.222606488898755</v>
      </c>
      <c r="I4170" s="6">
        <f>H4170*'Dash Board'!$C$18/'Dash Board'!$C$11</f>
        <v>16.296479280427981</v>
      </c>
      <c r="J4170" s="6">
        <f>(G4170&gt;1)*PMT('Dash Board'!$C$11/365,$U$4,-'Dash Board'!$C$19)</f>
        <v>108.80376961660664</v>
      </c>
      <c r="K4170" s="6">
        <f t="shared" si="459"/>
        <v>0</v>
      </c>
      <c r="L4170" s="8">
        <f t="shared" si="460"/>
        <v>118889.71758399653</v>
      </c>
      <c r="N4170" s="8">
        <f t="shared" si="458"/>
        <v>92.50729033617867</v>
      </c>
      <c r="O4170" s="8">
        <f>IF(E4169&lt;&gt;E4170,SUM($N$4:N4170)-SUM($O$3:O4169),0)</f>
        <v>0</v>
      </c>
      <c r="P4170" s="6">
        <f>IF(B4170&gt;0,SUM($O$4:O4170)-SUM($P$3:P4169),0)</f>
        <v>0</v>
      </c>
      <c r="Q4170" s="6">
        <f t="shared" si="461"/>
        <v>16.296479280427981</v>
      </c>
      <c r="R4170" s="8">
        <f>IF(E4169&lt;&gt;E4170,SUM($Q$4:Q4170)-SUM($R$3:R4169),0)</f>
        <v>0</v>
      </c>
      <c r="S4170" s="6">
        <f>IF(B4170&gt;0,SUM($R$4:R4170)-SUM($S$3:S4169),0)</f>
        <v>0</v>
      </c>
    </row>
    <row r="4171" spans="1:19">
      <c r="A4171">
        <f>IF(E4170&lt;&gt;E4171,COUNTIF($A$4:A4170,"&lt;&gt;0")+1,0)</f>
        <v>0</v>
      </c>
      <c r="B4171">
        <f>IF(A4171&lt;&gt;0,IF(MOD(A4171,3)=0,COUNTIF($B$4:B4170,"&lt;&gt;0")+1,0),0)</f>
        <v>0</v>
      </c>
      <c r="C4171" s="9">
        <f>'Dash Board'!$C$12+COUNT('Daily reducing balance'!$F$4:F4170)</f>
        <v>45897</v>
      </c>
      <c r="D4171">
        <f t="shared" si="455"/>
        <v>2025</v>
      </c>
      <c r="E4171">
        <f t="shared" si="456"/>
        <v>8</v>
      </c>
      <c r="F4171">
        <f>DAY('Dash Board'!$C$12+COUNT('Daily reducing balance'!$F$4:F4170))</f>
        <v>28</v>
      </c>
      <c r="G4171" s="8">
        <f t="shared" si="457"/>
        <v>118889.71758399653</v>
      </c>
      <c r="H4171" s="6">
        <f>G4171*'Dash Board'!$C$11/365</f>
        <v>34.201151633752424</v>
      </c>
      <c r="I4171" s="6">
        <f>H4171*'Dash Board'!$C$18/'Dash Board'!$C$11</f>
        <v>16.286262682739252</v>
      </c>
      <c r="J4171" s="6">
        <f>(G4171&gt;1)*PMT('Dash Board'!$C$11/365,$U$4,-'Dash Board'!$C$19)</f>
        <v>108.80376961660664</v>
      </c>
      <c r="K4171" s="6">
        <f t="shared" si="459"/>
        <v>0</v>
      </c>
      <c r="L4171" s="8">
        <f t="shared" si="460"/>
        <v>118815.11496601367</v>
      </c>
      <c r="N4171" s="8">
        <f t="shared" si="458"/>
        <v>92.517506933867395</v>
      </c>
      <c r="O4171" s="8">
        <f>IF(E4170&lt;&gt;E4171,SUM($N$4:N4171)-SUM($O$3:O4170),0)</f>
        <v>0</v>
      </c>
      <c r="P4171" s="6">
        <f>IF(B4171&gt;0,SUM($O$4:O4171)-SUM($P$3:P4170),0)</f>
        <v>0</v>
      </c>
      <c r="Q4171" s="6">
        <f t="shared" si="461"/>
        <v>16.286262682739252</v>
      </c>
      <c r="R4171" s="8">
        <f>IF(E4170&lt;&gt;E4171,SUM($Q$4:Q4171)-SUM($R$3:R4170),0)</f>
        <v>0</v>
      </c>
      <c r="S4171" s="6">
        <f>IF(B4171&gt;0,SUM($R$4:R4171)-SUM($S$3:S4170),0)</f>
        <v>0</v>
      </c>
    </row>
    <row r="4172" spans="1:19">
      <c r="A4172">
        <f>IF(E4171&lt;&gt;E4172,COUNTIF($A$4:A4171,"&lt;&gt;0")+1,0)</f>
        <v>0</v>
      </c>
      <c r="B4172">
        <f>IF(A4172&lt;&gt;0,IF(MOD(A4172,3)=0,COUNTIF($B$4:B4171,"&lt;&gt;0")+1,0),0)</f>
        <v>0</v>
      </c>
      <c r="C4172" s="9">
        <f>'Dash Board'!$C$12+COUNT('Daily reducing balance'!$F$4:F4171)</f>
        <v>45898</v>
      </c>
      <c r="D4172">
        <f t="shared" si="455"/>
        <v>2025</v>
      </c>
      <c r="E4172">
        <f t="shared" si="456"/>
        <v>8</v>
      </c>
      <c r="F4172">
        <f>DAY('Dash Board'!$C$12+COUNT('Daily reducing balance'!$F$4:F4171))</f>
        <v>29</v>
      </c>
      <c r="G4172" s="8">
        <f t="shared" si="457"/>
        <v>118815.11496601367</v>
      </c>
      <c r="H4172" s="6">
        <f>G4172*'Dash Board'!$C$11/365</f>
        <v>34.179690606661467</v>
      </c>
      <c r="I4172" s="6">
        <f>H4172*'Dash Board'!$C$18/'Dash Board'!$C$11</f>
        <v>16.276043146029274</v>
      </c>
      <c r="J4172" s="6">
        <f>(G4172&gt;1)*PMT('Dash Board'!$C$11/365,$U$4,-'Dash Board'!$C$19)</f>
        <v>108.80376961660664</v>
      </c>
      <c r="K4172" s="6">
        <f t="shared" si="459"/>
        <v>0</v>
      </c>
      <c r="L4172" s="8">
        <f t="shared" si="460"/>
        <v>118740.49088700372</v>
      </c>
      <c r="N4172" s="8">
        <f t="shared" si="458"/>
        <v>92.527726470577363</v>
      </c>
      <c r="O4172" s="8">
        <f>IF(E4171&lt;&gt;E4172,SUM($N$4:N4172)-SUM($O$3:O4171),0)</f>
        <v>0</v>
      </c>
      <c r="P4172" s="6">
        <f>IF(B4172&gt;0,SUM($O$4:O4172)-SUM($P$3:P4171),0)</f>
        <v>0</v>
      </c>
      <c r="Q4172" s="6">
        <f t="shared" si="461"/>
        <v>16.276043146029274</v>
      </c>
      <c r="R4172" s="8">
        <f>IF(E4171&lt;&gt;E4172,SUM($Q$4:Q4172)-SUM($R$3:R4171),0)</f>
        <v>0</v>
      </c>
      <c r="S4172" s="6">
        <f>IF(B4172&gt;0,SUM($R$4:R4172)-SUM($S$3:S4171),0)</f>
        <v>0</v>
      </c>
    </row>
    <row r="4173" spans="1:19">
      <c r="A4173">
        <f>IF(E4172&lt;&gt;E4173,COUNTIF($A$4:A4172,"&lt;&gt;0")+1,0)</f>
        <v>0</v>
      </c>
      <c r="B4173">
        <f>IF(A4173&lt;&gt;0,IF(MOD(A4173,3)=0,COUNTIF($B$4:B4172,"&lt;&gt;0")+1,0),0)</f>
        <v>0</v>
      </c>
      <c r="C4173" s="9">
        <f>'Dash Board'!$C$12+COUNT('Daily reducing balance'!$F$4:F4172)</f>
        <v>45899</v>
      </c>
      <c r="D4173">
        <f t="shared" si="455"/>
        <v>2025</v>
      </c>
      <c r="E4173">
        <f t="shared" si="456"/>
        <v>8</v>
      </c>
      <c r="F4173">
        <f>DAY('Dash Board'!$C$12+COUNT('Daily reducing balance'!$F$4:F4172))</f>
        <v>30</v>
      </c>
      <c r="G4173" s="8">
        <f t="shared" si="457"/>
        <v>118740.49088700372</v>
      </c>
      <c r="H4173" s="6">
        <f>G4173*'Dash Board'!$C$11/365</f>
        <v>34.158223405850386</v>
      </c>
      <c r="I4173" s="6">
        <f>H4173*'Dash Board'!$C$18/'Dash Board'!$C$11</f>
        <v>16.265820669452566</v>
      </c>
      <c r="J4173" s="6">
        <f>(G4173&gt;1)*PMT('Dash Board'!$C$11/365,$U$4,-'Dash Board'!$C$19)</f>
        <v>108.80376961660664</v>
      </c>
      <c r="K4173" s="6">
        <f t="shared" si="459"/>
        <v>0</v>
      </c>
      <c r="L4173" s="8">
        <f t="shared" si="460"/>
        <v>118665.84534079295</v>
      </c>
      <c r="N4173" s="8">
        <f t="shared" si="458"/>
        <v>92.537948947154078</v>
      </c>
      <c r="O4173" s="8">
        <f>IF(E4172&lt;&gt;E4173,SUM($N$4:N4173)-SUM($O$3:O4172),0)</f>
        <v>0</v>
      </c>
      <c r="P4173" s="6">
        <f>IF(B4173&gt;0,SUM($O$4:O4173)-SUM($P$3:P4172),0)</f>
        <v>0</v>
      </c>
      <c r="Q4173" s="6">
        <f t="shared" si="461"/>
        <v>16.265820669452566</v>
      </c>
      <c r="R4173" s="8">
        <f>IF(E4172&lt;&gt;E4173,SUM($Q$4:Q4173)-SUM($R$3:R4172),0)</f>
        <v>0</v>
      </c>
      <c r="S4173" s="6">
        <f>IF(B4173&gt;0,SUM($R$4:R4173)-SUM($S$3:S4172),0)</f>
        <v>0</v>
      </c>
    </row>
    <row r="4174" spans="1:19">
      <c r="A4174">
        <f>IF(E4173&lt;&gt;E4174,COUNTIF($A$4:A4173,"&lt;&gt;0")+1,0)</f>
        <v>0</v>
      </c>
      <c r="B4174">
        <f>IF(A4174&lt;&gt;0,IF(MOD(A4174,3)=0,COUNTIF($B$4:B4173,"&lt;&gt;0")+1,0),0)</f>
        <v>0</v>
      </c>
      <c r="C4174" s="9">
        <f>'Dash Board'!$C$12+COUNT('Daily reducing balance'!$F$4:F4173)</f>
        <v>45900</v>
      </c>
      <c r="D4174">
        <f t="shared" si="455"/>
        <v>2025</v>
      </c>
      <c r="E4174">
        <f t="shared" si="456"/>
        <v>8</v>
      </c>
      <c r="F4174">
        <f>DAY('Dash Board'!$C$12+COUNT('Daily reducing balance'!$F$4:F4173))</f>
        <v>31</v>
      </c>
      <c r="G4174" s="8">
        <f t="shared" si="457"/>
        <v>118665.84534079295</v>
      </c>
      <c r="H4174" s="6">
        <f>G4174*'Dash Board'!$C$11/365</f>
        <v>34.13675002954318</v>
      </c>
      <c r="I4174" s="6">
        <f>H4174*'Dash Board'!$C$18/'Dash Board'!$C$11</f>
        <v>16.25559525216342</v>
      </c>
      <c r="J4174" s="6">
        <f>(G4174&gt;1)*PMT('Dash Board'!$C$11/365,$U$4,-'Dash Board'!$C$19)</f>
        <v>108.80376961660664</v>
      </c>
      <c r="K4174" s="6">
        <f t="shared" si="459"/>
        <v>0</v>
      </c>
      <c r="L4174" s="8">
        <f t="shared" si="460"/>
        <v>118591.17832120588</v>
      </c>
      <c r="N4174" s="8">
        <f t="shared" si="458"/>
        <v>92.548174364443227</v>
      </c>
      <c r="O4174" s="8">
        <f>IF(E4173&lt;&gt;E4174,SUM($N$4:N4174)-SUM($O$3:O4173),0)</f>
        <v>0</v>
      </c>
      <c r="P4174" s="6">
        <f>IF(B4174&gt;0,SUM($O$4:O4174)-SUM($P$3:P4173),0)</f>
        <v>0</v>
      </c>
      <c r="Q4174" s="6">
        <f t="shared" si="461"/>
        <v>16.25559525216342</v>
      </c>
      <c r="R4174" s="8">
        <f>IF(E4173&lt;&gt;E4174,SUM($Q$4:Q4174)-SUM($R$3:R4173),0)</f>
        <v>0</v>
      </c>
      <c r="S4174" s="6">
        <f>IF(B4174&gt;0,SUM($R$4:R4174)-SUM($S$3:S4173),0)</f>
        <v>0</v>
      </c>
    </row>
    <row r="4175" spans="1:19">
      <c r="A4175">
        <f>IF(E4174&lt;&gt;E4175,COUNTIF($A$4:A4174,"&lt;&gt;0")+1,0)</f>
        <v>137</v>
      </c>
      <c r="B4175">
        <f>IF(A4175&lt;&gt;0,IF(MOD(A4175,3)=0,COUNTIF($B$4:B4174,"&lt;&gt;0")+1,0),0)</f>
        <v>0</v>
      </c>
      <c r="C4175" s="9">
        <f>'Dash Board'!$C$12+COUNT('Daily reducing balance'!$F$4:F4174)</f>
        <v>45901</v>
      </c>
      <c r="D4175">
        <f t="shared" si="455"/>
        <v>2025</v>
      </c>
      <c r="E4175">
        <f t="shared" si="456"/>
        <v>9</v>
      </c>
      <c r="F4175">
        <f>DAY('Dash Board'!$C$12+COUNT('Daily reducing balance'!$F$4:F4174))</f>
        <v>1</v>
      </c>
      <c r="G4175" s="8">
        <f t="shared" si="457"/>
        <v>118591.17832120588</v>
      </c>
      <c r="H4175" s="6">
        <f>G4175*'Dash Board'!$C$11/365</f>
        <v>34.115270475963335</v>
      </c>
      <c r="I4175" s="6">
        <f>H4175*'Dash Board'!$C$18/'Dash Board'!$C$11</f>
        <v>16.245366893315875</v>
      </c>
      <c r="J4175" s="6">
        <f>(G4175&gt;1)*PMT('Dash Board'!$C$11/365,$U$4,-'Dash Board'!$C$19)</f>
        <v>108.80376961660664</v>
      </c>
      <c r="K4175" s="6">
        <f t="shared" si="459"/>
        <v>3264.1130884981981</v>
      </c>
      <c r="L4175" s="8">
        <f t="shared" si="460"/>
        <v>118516.48982206522</v>
      </c>
      <c r="N4175" s="8">
        <f t="shared" si="458"/>
        <v>92.558402723290769</v>
      </c>
      <c r="O4175" s="8">
        <f>IF(E4174&lt;&gt;E4175,SUM($N$4:N4175)-SUM($O$3:O4174),0)</f>
        <v>2864.5674932861002</v>
      </c>
      <c r="P4175" s="6">
        <f>IF(B4175&gt;0,SUM($O$4:O4175)-SUM($P$3:P4174),0)</f>
        <v>0</v>
      </c>
      <c r="Q4175" s="6">
        <f t="shared" si="461"/>
        <v>16.245366893315875</v>
      </c>
      <c r="R4175" s="8">
        <f>IF(E4174&lt;&gt;E4175,SUM($Q$4:Q4175)-SUM($R$3:R4174),0)</f>
        <v>508.34936482869671</v>
      </c>
      <c r="S4175" s="6">
        <f>IF(B4175&gt;0,SUM($R$4:R4175)-SUM($S$3:S4174),0)</f>
        <v>0</v>
      </c>
    </row>
    <row r="4176" spans="1:19">
      <c r="A4176">
        <f>IF(E4175&lt;&gt;E4176,COUNTIF($A$4:A4175,"&lt;&gt;0")+1,0)</f>
        <v>0</v>
      </c>
      <c r="B4176">
        <f>IF(A4176&lt;&gt;0,IF(MOD(A4176,3)=0,COUNTIF($B$4:B4175,"&lt;&gt;0")+1,0),0)</f>
        <v>0</v>
      </c>
      <c r="C4176" s="9">
        <f>'Dash Board'!$C$12+COUNT('Daily reducing balance'!$F$4:F4175)</f>
        <v>45902</v>
      </c>
      <c r="D4176">
        <f t="shared" si="455"/>
        <v>2025</v>
      </c>
      <c r="E4176">
        <f t="shared" si="456"/>
        <v>9</v>
      </c>
      <c r="F4176">
        <f>DAY('Dash Board'!$C$12+COUNT('Daily reducing balance'!$F$4:F4175))</f>
        <v>2</v>
      </c>
      <c r="G4176" s="8">
        <f t="shared" si="457"/>
        <v>118516.48982206522</v>
      </c>
      <c r="H4176" s="6">
        <f>G4176*'Dash Board'!$C$11/365</f>
        <v>34.093784743333828</v>
      </c>
      <c r="I4176" s="6">
        <f>H4176*'Dash Board'!$C$18/'Dash Board'!$C$11</f>
        <v>16.235135592063731</v>
      </c>
      <c r="J4176" s="6">
        <f>(G4176&gt;1)*PMT('Dash Board'!$C$11/365,$U$4,-'Dash Board'!$C$19)</f>
        <v>108.80376961660664</v>
      </c>
      <c r="K4176" s="6">
        <f t="shared" si="459"/>
        <v>0</v>
      </c>
      <c r="L4176" s="8">
        <f t="shared" si="460"/>
        <v>118441.77983719195</v>
      </c>
      <c r="N4176" s="8">
        <f t="shared" si="458"/>
        <v>92.568634024542916</v>
      </c>
      <c r="O4176" s="8">
        <f>IF(E4175&lt;&gt;E4176,SUM($N$4:N4176)-SUM($O$3:O4175),0)</f>
        <v>0</v>
      </c>
      <c r="P4176" s="6">
        <f>IF(B4176&gt;0,SUM($O$4:O4176)-SUM($P$3:P4175),0)</f>
        <v>0</v>
      </c>
      <c r="Q4176" s="6">
        <f t="shared" si="461"/>
        <v>16.235135592063731</v>
      </c>
      <c r="R4176" s="8">
        <f>IF(E4175&lt;&gt;E4176,SUM($Q$4:Q4176)-SUM($R$3:R4175),0)</f>
        <v>0</v>
      </c>
      <c r="S4176" s="6">
        <f>IF(B4176&gt;0,SUM($R$4:R4176)-SUM($S$3:S4175),0)</f>
        <v>0</v>
      </c>
    </row>
    <row r="4177" spans="1:19">
      <c r="A4177">
        <f>IF(E4176&lt;&gt;E4177,COUNTIF($A$4:A4176,"&lt;&gt;0")+1,0)</f>
        <v>0</v>
      </c>
      <c r="B4177">
        <f>IF(A4177&lt;&gt;0,IF(MOD(A4177,3)=0,COUNTIF($B$4:B4176,"&lt;&gt;0")+1,0),0)</f>
        <v>0</v>
      </c>
      <c r="C4177" s="9">
        <f>'Dash Board'!$C$12+COUNT('Daily reducing balance'!$F$4:F4176)</f>
        <v>45903</v>
      </c>
      <c r="D4177">
        <f t="shared" si="455"/>
        <v>2025</v>
      </c>
      <c r="E4177">
        <f t="shared" si="456"/>
        <v>9</v>
      </c>
      <c r="F4177">
        <f>DAY('Dash Board'!$C$12+COUNT('Daily reducing balance'!$F$4:F4176))</f>
        <v>3</v>
      </c>
      <c r="G4177" s="8">
        <f t="shared" si="457"/>
        <v>118441.77983719195</v>
      </c>
      <c r="H4177" s="6">
        <f>G4177*'Dash Board'!$C$11/365</f>
        <v>34.072292829877135</v>
      </c>
      <c r="I4177" s="6">
        <f>H4177*'Dash Board'!$C$18/'Dash Board'!$C$11</f>
        <v>16.224901347560543</v>
      </c>
      <c r="J4177" s="6">
        <f>(G4177&gt;1)*PMT('Dash Board'!$C$11/365,$U$4,-'Dash Board'!$C$19)</f>
        <v>108.80376961660664</v>
      </c>
      <c r="K4177" s="6">
        <f t="shared" si="459"/>
        <v>0</v>
      </c>
      <c r="L4177" s="8">
        <f t="shared" si="460"/>
        <v>118367.04836040521</v>
      </c>
      <c r="N4177" s="8">
        <f t="shared" si="458"/>
        <v>92.578868269046097</v>
      </c>
      <c r="O4177" s="8">
        <f>IF(E4176&lt;&gt;E4177,SUM($N$4:N4177)-SUM($O$3:O4176),0)</f>
        <v>0</v>
      </c>
      <c r="P4177" s="6">
        <f>IF(B4177&gt;0,SUM($O$4:O4177)-SUM($P$3:P4176),0)</f>
        <v>0</v>
      </c>
      <c r="Q4177" s="6">
        <f t="shared" si="461"/>
        <v>16.224901347560543</v>
      </c>
      <c r="R4177" s="8">
        <f>IF(E4176&lt;&gt;E4177,SUM($Q$4:Q4177)-SUM($R$3:R4176),0)</f>
        <v>0</v>
      </c>
      <c r="S4177" s="6">
        <f>IF(B4177&gt;0,SUM($R$4:R4177)-SUM($S$3:S4176),0)</f>
        <v>0</v>
      </c>
    </row>
    <row r="4178" spans="1:19">
      <c r="A4178">
        <f>IF(E4177&lt;&gt;E4178,COUNTIF($A$4:A4177,"&lt;&gt;0")+1,0)</f>
        <v>0</v>
      </c>
      <c r="B4178">
        <f>IF(A4178&lt;&gt;0,IF(MOD(A4178,3)=0,COUNTIF($B$4:B4177,"&lt;&gt;0")+1,0),0)</f>
        <v>0</v>
      </c>
      <c r="C4178" s="9">
        <f>'Dash Board'!$C$12+COUNT('Daily reducing balance'!$F$4:F4177)</f>
        <v>45904</v>
      </c>
      <c r="D4178">
        <f t="shared" si="455"/>
        <v>2025</v>
      </c>
      <c r="E4178">
        <f t="shared" si="456"/>
        <v>9</v>
      </c>
      <c r="F4178">
        <f>DAY('Dash Board'!$C$12+COUNT('Daily reducing balance'!$F$4:F4177))</f>
        <v>4</v>
      </c>
      <c r="G4178" s="8">
        <f t="shared" si="457"/>
        <v>118367.04836040521</v>
      </c>
      <c r="H4178" s="6">
        <f>G4178*'Dash Board'!$C$11/365</f>
        <v>34.050794733815195</v>
      </c>
      <c r="I4178" s="6">
        <f>H4178*'Dash Board'!$C$18/'Dash Board'!$C$11</f>
        <v>16.214664158959618</v>
      </c>
      <c r="J4178" s="6">
        <f>(G4178&gt;1)*PMT('Dash Board'!$C$11/365,$U$4,-'Dash Board'!$C$19)</f>
        <v>108.80376961660664</v>
      </c>
      <c r="K4178" s="6">
        <f t="shared" si="459"/>
        <v>0</v>
      </c>
      <c r="L4178" s="8">
        <f t="shared" si="460"/>
        <v>118292.29538552242</v>
      </c>
      <c r="N4178" s="8">
        <f t="shared" si="458"/>
        <v>92.589105457647022</v>
      </c>
      <c r="O4178" s="8">
        <f>IF(E4177&lt;&gt;E4178,SUM($N$4:N4178)-SUM($O$3:O4177),0)</f>
        <v>0</v>
      </c>
      <c r="P4178" s="6">
        <f>IF(B4178&gt;0,SUM($O$4:O4178)-SUM($P$3:P4177),0)</f>
        <v>0</v>
      </c>
      <c r="Q4178" s="6">
        <f t="shared" si="461"/>
        <v>16.214664158959618</v>
      </c>
      <c r="R4178" s="8">
        <f>IF(E4177&lt;&gt;E4178,SUM($Q$4:Q4178)-SUM($R$3:R4177),0)</f>
        <v>0</v>
      </c>
      <c r="S4178" s="6">
        <f>IF(B4178&gt;0,SUM($R$4:R4178)-SUM($S$3:S4177),0)</f>
        <v>0</v>
      </c>
    </row>
    <row r="4179" spans="1:19">
      <c r="A4179">
        <f>IF(E4178&lt;&gt;E4179,COUNTIF($A$4:A4178,"&lt;&gt;0")+1,0)</f>
        <v>0</v>
      </c>
      <c r="B4179">
        <f>IF(A4179&lt;&gt;0,IF(MOD(A4179,3)=0,COUNTIF($B$4:B4178,"&lt;&gt;0")+1,0),0)</f>
        <v>0</v>
      </c>
      <c r="C4179" s="9">
        <f>'Dash Board'!$C$12+COUNT('Daily reducing balance'!$F$4:F4178)</f>
        <v>45905</v>
      </c>
      <c r="D4179">
        <f t="shared" si="455"/>
        <v>2025</v>
      </c>
      <c r="E4179">
        <f t="shared" si="456"/>
        <v>9</v>
      </c>
      <c r="F4179">
        <f>DAY('Dash Board'!$C$12+COUNT('Daily reducing balance'!$F$4:F4178))</f>
        <v>5</v>
      </c>
      <c r="G4179" s="8">
        <f t="shared" si="457"/>
        <v>118292.29538552242</v>
      </c>
      <c r="H4179" s="6">
        <f>G4179*'Dash Board'!$C$11/365</f>
        <v>34.029290453369462</v>
      </c>
      <c r="I4179" s="6">
        <f>H4179*'Dash Board'!$C$18/'Dash Board'!$C$11</f>
        <v>16.204424025414031</v>
      </c>
      <c r="J4179" s="6">
        <f>(G4179&gt;1)*PMT('Dash Board'!$C$11/365,$U$4,-'Dash Board'!$C$19)</f>
        <v>108.80376961660664</v>
      </c>
      <c r="K4179" s="6">
        <f t="shared" si="459"/>
        <v>0</v>
      </c>
      <c r="L4179" s="8">
        <f t="shared" si="460"/>
        <v>118217.52090635918</v>
      </c>
      <c r="N4179" s="8">
        <f t="shared" si="458"/>
        <v>92.599345591192616</v>
      </c>
      <c r="O4179" s="8">
        <f>IF(E4178&lt;&gt;E4179,SUM($N$4:N4179)-SUM($O$3:O4178),0)</f>
        <v>0</v>
      </c>
      <c r="P4179" s="6">
        <f>IF(B4179&gt;0,SUM($O$4:O4179)-SUM($P$3:P4178),0)</f>
        <v>0</v>
      </c>
      <c r="Q4179" s="6">
        <f t="shared" si="461"/>
        <v>16.204424025414031</v>
      </c>
      <c r="R4179" s="8">
        <f>IF(E4178&lt;&gt;E4179,SUM($Q$4:Q4179)-SUM($R$3:R4178),0)</f>
        <v>0</v>
      </c>
      <c r="S4179" s="6">
        <f>IF(B4179&gt;0,SUM($R$4:R4179)-SUM($S$3:S4178),0)</f>
        <v>0</v>
      </c>
    </row>
    <row r="4180" spans="1:19">
      <c r="A4180">
        <f>IF(E4179&lt;&gt;E4180,COUNTIF($A$4:A4179,"&lt;&gt;0")+1,0)</f>
        <v>0</v>
      </c>
      <c r="B4180">
        <f>IF(A4180&lt;&gt;0,IF(MOD(A4180,3)=0,COUNTIF($B$4:B4179,"&lt;&gt;0")+1,0),0)</f>
        <v>0</v>
      </c>
      <c r="C4180" s="9">
        <f>'Dash Board'!$C$12+COUNT('Daily reducing balance'!$F$4:F4179)</f>
        <v>45906</v>
      </c>
      <c r="D4180">
        <f t="shared" si="455"/>
        <v>2025</v>
      </c>
      <c r="E4180">
        <f t="shared" si="456"/>
        <v>9</v>
      </c>
      <c r="F4180">
        <f>DAY('Dash Board'!$C$12+COUNT('Daily reducing balance'!$F$4:F4179))</f>
        <v>6</v>
      </c>
      <c r="G4180" s="8">
        <f t="shared" si="457"/>
        <v>118217.52090635918</v>
      </c>
      <c r="H4180" s="6">
        <f>G4180*'Dash Board'!$C$11/365</f>
        <v>34.007779986760859</v>
      </c>
      <c r="I4180" s="6">
        <f>H4180*'Dash Board'!$C$18/'Dash Board'!$C$11</f>
        <v>16.1941809460766</v>
      </c>
      <c r="J4180" s="6">
        <f>(G4180&gt;1)*PMT('Dash Board'!$C$11/365,$U$4,-'Dash Board'!$C$19)</f>
        <v>108.80376961660664</v>
      </c>
      <c r="K4180" s="6">
        <f t="shared" si="459"/>
        <v>0</v>
      </c>
      <c r="L4180" s="8">
        <f t="shared" si="460"/>
        <v>118142.72491672932</v>
      </c>
      <c r="N4180" s="8">
        <f t="shared" si="458"/>
        <v>92.609588670530044</v>
      </c>
      <c r="O4180" s="8">
        <f>IF(E4179&lt;&gt;E4180,SUM($N$4:N4180)-SUM($O$3:O4179),0)</f>
        <v>0</v>
      </c>
      <c r="P4180" s="6">
        <f>IF(B4180&gt;0,SUM($O$4:O4180)-SUM($P$3:P4179),0)</f>
        <v>0</v>
      </c>
      <c r="Q4180" s="6">
        <f t="shared" si="461"/>
        <v>16.1941809460766</v>
      </c>
      <c r="R4180" s="8">
        <f>IF(E4179&lt;&gt;E4180,SUM($Q$4:Q4180)-SUM($R$3:R4179),0)</f>
        <v>0</v>
      </c>
      <c r="S4180" s="6">
        <f>IF(B4180&gt;0,SUM($R$4:R4180)-SUM($S$3:S4179),0)</f>
        <v>0</v>
      </c>
    </row>
    <row r="4181" spans="1:19">
      <c r="A4181">
        <f>IF(E4180&lt;&gt;E4181,COUNTIF($A$4:A4180,"&lt;&gt;0")+1,0)</f>
        <v>0</v>
      </c>
      <c r="B4181">
        <f>IF(A4181&lt;&gt;0,IF(MOD(A4181,3)=0,COUNTIF($B$4:B4180,"&lt;&gt;0")+1,0),0)</f>
        <v>0</v>
      </c>
      <c r="C4181" s="9">
        <f>'Dash Board'!$C$12+COUNT('Daily reducing balance'!$F$4:F4180)</f>
        <v>45907</v>
      </c>
      <c r="D4181">
        <f t="shared" si="455"/>
        <v>2025</v>
      </c>
      <c r="E4181">
        <f t="shared" si="456"/>
        <v>9</v>
      </c>
      <c r="F4181">
        <f>DAY('Dash Board'!$C$12+COUNT('Daily reducing balance'!$F$4:F4180))</f>
        <v>7</v>
      </c>
      <c r="G4181" s="8">
        <f t="shared" si="457"/>
        <v>118142.72491672932</v>
      </c>
      <c r="H4181" s="6">
        <f>G4181*'Dash Board'!$C$11/365</f>
        <v>33.986263332209802</v>
      </c>
      <c r="I4181" s="6">
        <f>H4181*'Dash Board'!$C$18/'Dash Board'!$C$11</f>
        <v>16.183934920099908</v>
      </c>
      <c r="J4181" s="6">
        <f>(G4181&gt;1)*PMT('Dash Board'!$C$11/365,$U$4,-'Dash Board'!$C$19)</f>
        <v>108.80376961660664</v>
      </c>
      <c r="K4181" s="6">
        <f t="shared" si="459"/>
        <v>0</v>
      </c>
      <c r="L4181" s="8">
        <f t="shared" si="460"/>
        <v>118067.90741044491</v>
      </c>
      <c r="N4181" s="8">
        <f t="shared" si="458"/>
        <v>92.619834696506729</v>
      </c>
      <c r="O4181" s="8">
        <f>IF(E4180&lt;&gt;E4181,SUM($N$4:N4181)-SUM($O$3:O4180),0)</f>
        <v>0</v>
      </c>
      <c r="P4181" s="6">
        <f>IF(B4181&gt;0,SUM($O$4:O4181)-SUM($P$3:P4180),0)</f>
        <v>0</v>
      </c>
      <c r="Q4181" s="6">
        <f t="shared" si="461"/>
        <v>16.183934920099908</v>
      </c>
      <c r="R4181" s="8">
        <f>IF(E4180&lt;&gt;E4181,SUM($Q$4:Q4181)-SUM($R$3:R4180),0)</f>
        <v>0</v>
      </c>
      <c r="S4181" s="6">
        <f>IF(B4181&gt;0,SUM($R$4:R4181)-SUM($S$3:S4180),0)</f>
        <v>0</v>
      </c>
    </row>
    <row r="4182" spans="1:19">
      <c r="A4182">
        <f>IF(E4181&lt;&gt;E4182,COUNTIF($A$4:A4181,"&lt;&gt;0")+1,0)</f>
        <v>0</v>
      </c>
      <c r="B4182">
        <f>IF(A4182&lt;&gt;0,IF(MOD(A4182,3)=0,COUNTIF($B$4:B4181,"&lt;&gt;0")+1,0),0)</f>
        <v>0</v>
      </c>
      <c r="C4182" s="9">
        <f>'Dash Board'!$C$12+COUNT('Daily reducing balance'!$F$4:F4181)</f>
        <v>45908</v>
      </c>
      <c r="D4182">
        <f t="shared" si="455"/>
        <v>2025</v>
      </c>
      <c r="E4182">
        <f t="shared" si="456"/>
        <v>9</v>
      </c>
      <c r="F4182">
        <f>DAY('Dash Board'!$C$12+COUNT('Daily reducing balance'!$F$4:F4181))</f>
        <v>8</v>
      </c>
      <c r="G4182" s="8">
        <f t="shared" si="457"/>
        <v>118067.90741044491</v>
      </c>
      <c r="H4182" s="6">
        <f>G4182*'Dash Board'!$C$11/365</f>
        <v>33.964740487936204</v>
      </c>
      <c r="I4182" s="6">
        <f>H4182*'Dash Board'!$C$18/'Dash Board'!$C$11</f>
        <v>16.17368594663629</v>
      </c>
      <c r="J4182" s="6">
        <f>(G4182&gt;1)*PMT('Dash Board'!$C$11/365,$U$4,-'Dash Board'!$C$19)</f>
        <v>108.80376961660664</v>
      </c>
      <c r="K4182" s="6">
        <f t="shared" si="459"/>
        <v>0</v>
      </c>
      <c r="L4182" s="8">
        <f t="shared" si="460"/>
        <v>117993.06838131623</v>
      </c>
      <c r="N4182" s="8">
        <f t="shared" si="458"/>
        <v>92.630083669970361</v>
      </c>
      <c r="O4182" s="8">
        <f>IF(E4181&lt;&gt;E4182,SUM($N$4:N4182)-SUM($O$3:O4181),0)</f>
        <v>0</v>
      </c>
      <c r="P4182" s="6">
        <f>IF(B4182&gt;0,SUM($O$4:O4182)-SUM($P$3:P4181),0)</f>
        <v>0</v>
      </c>
      <c r="Q4182" s="6">
        <f t="shared" si="461"/>
        <v>16.17368594663629</v>
      </c>
      <c r="R4182" s="8">
        <f>IF(E4181&lt;&gt;E4182,SUM($Q$4:Q4182)-SUM($R$3:R4181),0)</f>
        <v>0</v>
      </c>
      <c r="S4182" s="6">
        <f>IF(B4182&gt;0,SUM($R$4:R4182)-SUM($S$3:S4181),0)</f>
        <v>0</v>
      </c>
    </row>
    <row r="4183" spans="1:19">
      <c r="A4183">
        <f>IF(E4182&lt;&gt;E4183,COUNTIF($A$4:A4182,"&lt;&gt;0")+1,0)</f>
        <v>0</v>
      </c>
      <c r="B4183">
        <f>IF(A4183&lt;&gt;0,IF(MOD(A4183,3)=0,COUNTIF($B$4:B4182,"&lt;&gt;0")+1,0),0)</f>
        <v>0</v>
      </c>
      <c r="C4183" s="9">
        <f>'Dash Board'!$C$12+COUNT('Daily reducing balance'!$F$4:F4182)</f>
        <v>45909</v>
      </c>
      <c r="D4183">
        <f t="shared" si="455"/>
        <v>2025</v>
      </c>
      <c r="E4183">
        <f t="shared" si="456"/>
        <v>9</v>
      </c>
      <c r="F4183">
        <f>DAY('Dash Board'!$C$12+COUNT('Daily reducing balance'!$F$4:F4182))</f>
        <v>9</v>
      </c>
      <c r="G4183" s="8">
        <f t="shared" si="457"/>
        <v>117993.06838131623</v>
      </c>
      <c r="H4183" s="6">
        <f>G4183*'Dash Board'!$C$11/365</f>
        <v>33.943211452159467</v>
      </c>
      <c r="I4183" s="6">
        <f>H4183*'Dash Board'!$C$18/'Dash Board'!$C$11</f>
        <v>16.163434024837844</v>
      </c>
      <c r="J4183" s="6">
        <f>(G4183&gt;1)*PMT('Dash Board'!$C$11/365,$U$4,-'Dash Board'!$C$19)</f>
        <v>108.80376961660664</v>
      </c>
      <c r="K4183" s="6">
        <f t="shared" si="459"/>
        <v>0</v>
      </c>
      <c r="L4183" s="8">
        <f t="shared" si="460"/>
        <v>117918.20782315178</v>
      </c>
      <c r="N4183" s="8">
        <f t="shared" si="458"/>
        <v>92.640335591768803</v>
      </c>
      <c r="O4183" s="8">
        <f>IF(E4182&lt;&gt;E4183,SUM($N$4:N4183)-SUM($O$3:O4182),0)</f>
        <v>0</v>
      </c>
      <c r="P4183" s="6">
        <f>IF(B4183&gt;0,SUM($O$4:O4183)-SUM($P$3:P4182),0)</f>
        <v>0</v>
      </c>
      <c r="Q4183" s="6">
        <f t="shared" si="461"/>
        <v>16.163434024837844</v>
      </c>
      <c r="R4183" s="8">
        <f>IF(E4182&lt;&gt;E4183,SUM($Q$4:Q4183)-SUM($R$3:R4182),0)</f>
        <v>0</v>
      </c>
      <c r="S4183" s="6">
        <f>IF(B4183&gt;0,SUM($R$4:R4183)-SUM($S$3:S4182),0)</f>
        <v>0</v>
      </c>
    </row>
    <row r="4184" spans="1:19">
      <c r="A4184">
        <f>IF(E4183&lt;&gt;E4184,COUNTIF($A$4:A4183,"&lt;&gt;0")+1,0)</f>
        <v>0</v>
      </c>
      <c r="B4184">
        <f>IF(A4184&lt;&gt;0,IF(MOD(A4184,3)=0,COUNTIF($B$4:B4183,"&lt;&gt;0")+1,0),0)</f>
        <v>0</v>
      </c>
      <c r="C4184" s="9">
        <f>'Dash Board'!$C$12+COUNT('Daily reducing balance'!$F$4:F4183)</f>
        <v>45910</v>
      </c>
      <c r="D4184">
        <f t="shared" si="455"/>
        <v>2025</v>
      </c>
      <c r="E4184">
        <f t="shared" si="456"/>
        <v>9</v>
      </c>
      <c r="F4184">
        <f>DAY('Dash Board'!$C$12+COUNT('Daily reducing balance'!$F$4:F4183))</f>
        <v>10</v>
      </c>
      <c r="G4184" s="8">
        <f t="shared" si="457"/>
        <v>117918.20782315178</v>
      </c>
      <c r="H4184" s="6">
        <f>G4184*'Dash Board'!$C$11/365</f>
        <v>33.921676223098459</v>
      </c>
      <c r="I4184" s="6">
        <f>H4184*'Dash Board'!$C$18/'Dash Board'!$C$11</f>
        <v>16.15317915385641</v>
      </c>
      <c r="J4184" s="6">
        <f>(G4184&gt;1)*PMT('Dash Board'!$C$11/365,$U$4,-'Dash Board'!$C$19)</f>
        <v>108.80376961660664</v>
      </c>
      <c r="K4184" s="6">
        <f t="shared" si="459"/>
        <v>0</v>
      </c>
      <c r="L4184" s="8">
        <f t="shared" si="460"/>
        <v>117843.32572975826</v>
      </c>
      <c r="N4184" s="8">
        <f t="shared" si="458"/>
        <v>92.65059046275023</v>
      </c>
      <c r="O4184" s="8">
        <f>IF(E4183&lt;&gt;E4184,SUM($N$4:N4184)-SUM($O$3:O4183),0)</f>
        <v>0</v>
      </c>
      <c r="P4184" s="6">
        <f>IF(B4184&gt;0,SUM($O$4:O4184)-SUM($P$3:P4183),0)</f>
        <v>0</v>
      </c>
      <c r="Q4184" s="6">
        <f t="shared" si="461"/>
        <v>16.15317915385641</v>
      </c>
      <c r="R4184" s="8">
        <f>IF(E4183&lt;&gt;E4184,SUM($Q$4:Q4184)-SUM($R$3:R4183),0)</f>
        <v>0</v>
      </c>
      <c r="S4184" s="6">
        <f>IF(B4184&gt;0,SUM($R$4:R4184)-SUM($S$3:S4183),0)</f>
        <v>0</v>
      </c>
    </row>
    <row r="4185" spans="1:19">
      <c r="A4185">
        <f>IF(E4184&lt;&gt;E4185,COUNTIF($A$4:A4184,"&lt;&gt;0")+1,0)</f>
        <v>0</v>
      </c>
      <c r="B4185">
        <f>IF(A4185&lt;&gt;0,IF(MOD(A4185,3)=0,COUNTIF($B$4:B4184,"&lt;&gt;0")+1,0),0)</f>
        <v>0</v>
      </c>
      <c r="C4185" s="9">
        <f>'Dash Board'!$C$12+COUNT('Daily reducing balance'!$F$4:F4184)</f>
        <v>45911</v>
      </c>
      <c r="D4185">
        <f t="shared" si="455"/>
        <v>2025</v>
      </c>
      <c r="E4185">
        <f t="shared" si="456"/>
        <v>9</v>
      </c>
      <c r="F4185">
        <f>DAY('Dash Board'!$C$12+COUNT('Daily reducing balance'!$F$4:F4184))</f>
        <v>11</v>
      </c>
      <c r="G4185" s="8">
        <f t="shared" si="457"/>
        <v>117843.32572975826</v>
      </c>
      <c r="H4185" s="6">
        <f>G4185*'Dash Board'!$C$11/365</f>
        <v>33.900134798971557</v>
      </c>
      <c r="I4185" s="6">
        <f>H4185*'Dash Board'!$C$18/'Dash Board'!$C$11</f>
        <v>16.142921332843599</v>
      </c>
      <c r="J4185" s="6">
        <f>(G4185&gt;1)*PMT('Dash Board'!$C$11/365,$U$4,-'Dash Board'!$C$19)</f>
        <v>108.80376961660664</v>
      </c>
      <c r="K4185" s="6">
        <f t="shared" si="459"/>
        <v>0</v>
      </c>
      <c r="L4185" s="8">
        <f t="shared" si="460"/>
        <v>117768.42209494062</v>
      </c>
      <c r="N4185" s="8">
        <f t="shared" si="458"/>
        <v>92.660848283763045</v>
      </c>
      <c r="O4185" s="8">
        <f>IF(E4184&lt;&gt;E4185,SUM($N$4:N4185)-SUM($O$3:O4184),0)</f>
        <v>0</v>
      </c>
      <c r="P4185" s="6">
        <f>IF(B4185&gt;0,SUM($O$4:O4185)-SUM($P$3:P4184),0)</f>
        <v>0</v>
      </c>
      <c r="Q4185" s="6">
        <f t="shared" si="461"/>
        <v>16.142921332843599</v>
      </c>
      <c r="R4185" s="8">
        <f>IF(E4184&lt;&gt;E4185,SUM($Q$4:Q4185)-SUM($R$3:R4184),0)</f>
        <v>0</v>
      </c>
      <c r="S4185" s="6">
        <f>IF(B4185&gt;0,SUM($R$4:R4185)-SUM($S$3:S4184),0)</f>
        <v>0</v>
      </c>
    </row>
    <row r="4186" spans="1:19">
      <c r="A4186">
        <f>IF(E4185&lt;&gt;E4186,COUNTIF($A$4:A4185,"&lt;&gt;0")+1,0)</f>
        <v>0</v>
      </c>
      <c r="B4186">
        <f>IF(A4186&lt;&gt;0,IF(MOD(A4186,3)=0,COUNTIF($B$4:B4185,"&lt;&gt;0")+1,0),0)</f>
        <v>0</v>
      </c>
      <c r="C4186" s="9">
        <f>'Dash Board'!$C$12+COUNT('Daily reducing balance'!$F$4:F4185)</f>
        <v>45912</v>
      </c>
      <c r="D4186">
        <f t="shared" si="455"/>
        <v>2025</v>
      </c>
      <c r="E4186">
        <f t="shared" si="456"/>
        <v>9</v>
      </c>
      <c r="F4186">
        <f>DAY('Dash Board'!$C$12+COUNT('Daily reducing balance'!$F$4:F4185))</f>
        <v>12</v>
      </c>
      <c r="G4186" s="8">
        <f t="shared" si="457"/>
        <v>117768.42209494062</v>
      </c>
      <c r="H4186" s="6">
        <f>G4186*'Dash Board'!$C$11/365</f>
        <v>33.878587177996614</v>
      </c>
      <c r="I4186" s="6">
        <f>H4186*'Dash Board'!$C$18/'Dash Board'!$C$11</f>
        <v>16.132660560950768</v>
      </c>
      <c r="J4186" s="6">
        <f>(G4186&gt;1)*PMT('Dash Board'!$C$11/365,$U$4,-'Dash Board'!$C$19)</f>
        <v>108.80376961660664</v>
      </c>
      <c r="K4186" s="6">
        <f t="shared" si="459"/>
        <v>0</v>
      </c>
      <c r="L4186" s="8">
        <f t="shared" si="460"/>
        <v>117693.496912502</v>
      </c>
      <c r="N4186" s="8">
        <f t="shared" si="458"/>
        <v>92.671109055655876</v>
      </c>
      <c r="O4186" s="8">
        <f>IF(E4185&lt;&gt;E4186,SUM($N$4:N4186)-SUM($O$3:O4185),0)</f>
        <v>0</v>
      </c>
      <c r="P4186" s="6">
        <f>IF(B4186&gt;0,SUM($O$4:O4186)-SUM($P$3:P4185),0)</f>
        <v>0</v>
      </c>
      <c r="Q4186" s="6">
        <f t="shared" si="461"/>
        <v>16.132660560950768</v>
      </c>
      <c r="R4186" s="8">
        <f>IF(E4185&lt;&gt;E4186,SUM($Q$4:Q4186)-SUM($R$3:R4185),0)</f>
        <v>0</v>
      </c>
      <c r="S4186" s="6">
        <f>IF(B4186&gt;0,SUM($R$4:R4186)-SUM($S$3:S4185),0)</f>
        <v>0</v>
      </c>
    </row>
    <row r="4187" spans="1:19">
      <c r="A4187">
        <f>IF(E4186&lt;&gt;E4187,COUNTIF($A$4:A4186,"&lt;&gt;0")+1,0)</f>
        <v>0</v>
      </c>
      <c r="B4187">
        <f>IF(A4187&lt;&gt;0,IF(MOD(A4187,3)=0,COUNTIF($B$4:B4186,"&lt;&gt;0")+1,0),0)</f>
        <v>0</v>
      </c>
      <c r="C4187" s="9">
        <f>'Dash Board'!$C$12+COUNT('Daily reducing balance'!$F$4:F4186)</f>
        <v>45913</v>
      </c>
      <c r="D4187">
        <f t="shared" si="455"/>
        <v>2025</v>
      </c>
      <c r="E4187">
        <f t="shared" si="456"/>
        <v>9</v>
      </c>
      <c r="F4187">
        <f>DAY('Dash Board'!$C$12+COUNT('Daily reducing balance'!$F$4:F4186))</f>
        <v>13</v>
      </c>
      <c r="G4187" s="8">
        <f t="shared" si="457"/>
        <v>117693.496912502</v>
      </c>
      <c r="H4187" s="6">
        <f>G4187*'Dash Board'!$C$11/365</f>
        <v>33.857033358390986</v>
      </c>
      <c r="I4187" s="6">
        <f>H4187*'Dash Board'!$C$18/'Dash Board'!$C$11</f>
        <v>16.122396837329042</v>
      </c>
      <c r="J4187" s="6">
        <f>(G4187&gt;1)*PMT('Dash Board'!$C$11/365,$U$4,-'Dash Board'!$C$19)</f>
        <v>108.80376961660664</v>
      </c>
      <c r="K4187" s="6">
        <f t="shared" si="459"/>
        <v>0</v>
      </c>
      <c r="L4187" s="8">
        <f t="shared" si="460"/>
        <v>117618.55017624378</v>
      </c>
      <c r="N4187" s="8">
        <f t="shared" si="458"/>
        <v>92.681372779277609</v>
      </c>
      <c r="O4187" s="8">
        <f>IF(E4186&lt;&gt;E4187,SUM($N$4:N4187)-SUM($O$3:O4186),0)</f>
        <v>0</v>
      </c>
      <c r="P4187" s="6">
        <f>IF(B4187&gt;0,SUM($O$4:O4187)-SUM($P$3:P4186),0)</f>
        <v>0</v>
      </c>
      <c r="Q4187" s="6">
        <f t="shared" si="461"/>
        <v>16.122396837329042</v>
      </c>
      <c r="R4187" s="8">
        <f>IF(E4186&lt;&gt;E4187,SUM($Q$4:Q4187)-SUM($R$3:R4186),0)</f>
        <v>0</v>
      </c>
      <c r="S4187" s="6">
        <f>IF(B4187&gt;0,SUM($R$4:R4187)-SUM($S$3:S4186),0)</f>
        <v>0</v>
      </c>
    </row>
    <row r="4188" spans="1:19">
      <c r="A4188">
        <f>IF(E4187&lt;&gt;E4188,COUNTIF($A$4:A4187,"&lt;&gt;0")+1,0)</f>
        <v>0</v>
      </c>
      <c r="B4188">
        <f>IF(A4188&lt;&gt;0,IF(MOD(A4188,3)=0,COUNTIF($B$4:B4187,"&lt;&gt;0")+1,0),0)</f>
        <v>0</v>
      </c>
      <c r="C4188" s="9">
        <f>'Dash Board'!$C$12+COUNT('Daily reducing balance'!$F$4:F4187)</f>
        <v>45914</v>
      </c>
      <c r="D4188">
        <f t="shared" si="455"/>
        <v>2025</v>
      </c>
      <c r="E4188">
        <f t="shared" si="456"/>
        <v>9</v>
      </c>
      <c r="F4188">
        <f>DAY('Dash Board'!$C$12+COUNT('Daily reducing balance'!$F$4:F4187))</f>
        <v>14</v>
      </c>
      <c r="G4188" s="8">
        <f t="shared" si="457"/>
        <v>117618.55017624378</v>
      </c>
      <c r="H4188" s="6">
        <f>G4188*'Dash Board'!$C$11/365</f>
        <v>33.835473338371493</v>
      </c>
      <c r="I4188" s="6">
        <f>H4188*'Dash Board'!$C$18/'Dash Board'!$C$11</f>
        <v>16.112130161129283</v>
      </c>
      <c r="J4188" s="6">
        <f>(G4188&gt;1)*PMT('Dash Board'!$C$11/365,$U$4,-'Dash Board'!$C$19)</f>
        <v>108.80376961660664</v>
      </c>
      <c r="K4188" s="6">
        <f t="shared" si="459"/>
        <v>0</v>
      </c>
      <c r="L4188" s="8">
        <f t="shared" si="460"/>
        <v>117543.58187996554</v>
      </c>
      <c r="N4188" s="8">
        <f t="shared" si="458"/>
        <v>92.691639455477358</v>
      </c>
      <c r="O4188" s="8">
        <f>IF(E4187&lt;&gt;E4188,SUM($N$4:N4188)-SUM($O$3:O4187),0)</f>
        <v>0</v>
      </c>
      <c r="P4188" s="6">
        <f>IF(B4188&gt;0,SUM($O$4:O4188)-SUM($P$3:P4187),0)</f>
        <v>0</v>
      </c>
      <c r="Q4188" s="6">
        <f t="shared" si="461"/>
        <v>16.112130161129283</v>
      </c>
      <c r="R4188" s="8">
        <f>IF(E4187&lt;&gt;E4188,SUM($Q$4:Q4188)-SUM($R$3:R4187),0)</f>
        <v>0</v>
      </c>
      <c r="S4188" s="6">
        <f>IF(B4188&gt;0,SUM($R$4:R4188)-SUM($S$3:S4187),0)</f>
        <v>0</v>
      </c>
    </row>
    <row r="4189" spans="1:19">
      <c r="A4189">
        <f>IF(E4188&lt;&gt;E4189,COUNTIF($A$4:A4188,"&lt;&gt;0")+1,0)</f>
        <v>0</v>
      </c>
      <c r="B4189">
        <f>IF(A4189&lt;&gt;0,IF(MOD(A4189,3)=0,COUNTIF($B$4:B4188,"&lt;&gt;0")+1,0),0)</f>
        <v>0</v>
      </c>
      <c r="C4189" s="9">
        <f>'Dash Board'!$C$12+COUNT('Daily reducing balance'!$F$4:F4188)</f>
        <v>45915</v>
      </c>
      <c r="D4189">
        <f t="shared" si="455"/>
        <v>2025</v>
      </c>
      <c r="E4189">
        <f t="shared" si="456"/>
        <v>9</v>
      </c>
      <c r="F4189">
        <f>DAY('Dash Board'!$C$12+COUNT('Daily reducing balance'!$F$4:F4188))</f>
        <v>15</v>
      </c>
      <c r="G4189" s="8">
        <f t="shared" si="457"/>
        <v>117543.58187996554</v>
      </c>
      <c r="H4189" s="6">
        <f>G4189*'Dash Board'!$C$11/365</f>
        <v>33.813907116154468</v>
      </c>
      <c r="I4189" s="6">
        <f>H4189*'Dash Board'!$C$18/'Dash Board'!$C$11</f>
        <v>16.10186053150213</v>
      </c>
      <c r="J4189" s="6">
        <f>(G4189&gt;1)*PMT('Dash Board'!$C$11/365,$U$4,-'Dash Board'!$C$19)</f>
        <v>108.80376961660664</v>
      </c>
      <c r="K4189" s="6">
        <f t="shared" si="459"/>
        <v>0</v>
      </c>
      <c r="L4189" s="8">
        <f t="shared" si="460"/>
        <v>117468.59201746508</v>
      </c>
      <c r="N4189" s="8">
        <f t="shared" si="458"/>
        <v>92.701909085104518</v>
      </c>
      <c r="O4189" s="8">
        <f>IF(E4188&lt;&gt;E4189,SUM($N$4:N4189)-SUM($O$3:O4188),0)</f>
        <v>0</v>
      </c>
      <c r="P4189" s="6">
        <f>IF(B4189&gt;0,SUM($O$4:O4189)-SUM($P$3:P4188),0)</f>
        <v>0</v>
      </c>
      <c r="Q4189" s="6">
        <f t="shared" si="461"/>
        <v>16.10186053150213</v>
      </c>
      <c r="R4189" s="8">
        <f>IF(E4188&lt;&gt;E4189,SUM($Q$4:Q4189)-SUM($R$3:R4188),0)</f>
        <v>0</v>
      </c>
      <c r="S4189" s="6">
        <f>IF(B4189&gt;0,SUM($R$4:R4189)-SUM($S$3:S4188),0)</f>
        <v>0</v>
      </c>
    </row>
    <row r="4190" spans="1:19">
      <c r="A4190">
        <f>IF(E4189&lt;&gt;E4190,COUNTIF($A$4:A4189,"&lt;&gt;0")+1,0)</f>
        <v>0</v>
      </c>
      <c r="B4190">
        <f>IF(A4190&lt;&gt;0,IF(MOD(A4190,3)=0,COUNTIF($B$4:B4189,"&lt;&gt;0")+1,0),0)</f>
        <v>0</v>
      </c>
      <c r="C4190" s="9">
        <f>'Dash Board'!$C$12+COUNT('Daily reducing balance'!$F$4:F4189)</f>
        <v>45916</v>
      </c>
      <c r="D4190">
        <f t="shared" si="455"/>
        <v>2025</v>
      </c>
      <c r="E4190">
        <f t="shared" si="456"/>
        <v>9</v>
      </c>
      <c r="F4190">
        <f>DAY('Dash Board'!$C$12+COUNT('Daily reducing balance'!$F$4:F4189))</f>
        <v>16</v>
      </c>
      <c r="G4190" s="8">
        <f t="shared" si="457"/>
        <v>117468.59201746508</v>
      </c>
      <c r="H4190" s="6">
        <f>G4190*'Dash Board'!$C$11/365</f>
        <v>33.792334689955709</v>
      </c>
      <c r="I4190" s="6">
        <f>H4190*'Dash Board'!$C$18/'Dash Board'!$C$11</f>
        <v>16.091587947597958</v>
      </c>
      <c r="J4190" s="6">
        <f>(G4190&gt;1)*PMT('Dash Board'!$C$11/365,$U$4,-'Dash Board'!$C$19)</f>
        <v>108.80376961660664</v>
      </c>
      <c r="K4190" s="6">
        <f t="shared" si="459"/>
        <v>0</v>
      </c>
      <c r="L4190" s="8">
        <f t="shared" si="460"/>
        <v>117393.58058253843</v>
      </c>
      <c r="N4190" s="8">
        <f t="shared" si="458"/>
        <v>92.712181669008686</v>
      </c>
      <c r="O4190" s="8">
        <f>IF(E4189&lt;&gt;E4190,SUM($N$4:N4190)-SUM($O$3:O4189),0)</f>
        <v>0</v>
      </c>
      <c r="P4190" s="6">
        <f>IF(B4190&gt;0,SUM($O$4:O4190)-SUM($P$3:P4189),0)</f>
        <v>0</v>
      </c>
      <c r="Q4190" s="6">
        <f t="shared" si="461"/>
        <v>16.091587947597958</v>
      </c>
      <c r="R4190" s="8">
        <f>IF(E4189&lt;&gt;E4190,SUM($Q$4:Q4190)-SUM($R$3:R4189),0)</f>
        <v>0</v>
      </c>
      <c r="S4190" s="6">
        <f>IF(B4190&gt;0,SUM($R$4:R4190)-SUM($S$3:S4189),0)</f>
        <v>0</v>
      </c>
    </row>
    <row r="4191" spans="1:19">
      <c r="A4191">
        <f>IF(E4190&lt;&gt;E4191,COUNTIF($A$4:A4190,"&lt;&gt;0")+1,0)</f>
        <v>0</v>
      </c>
      <c r="B4191">
        <f>IF(A4191&lt;&gt;0,IF(MOD(A4191,3)=0,COUNTIF($B$4:B4190,"&lt;&gt;0")+1,0),0)</f>
        <v>0</v>
      </c>
      <c r="C4191" s="9">
        <f>'Dash Board'!$C$12+COUNT('Daily reducing balance'!$F$4:F4190)</f>
        <v>45917</v>
      </c>
      <c r="D4191">
        <f t="shared" si="455"/>
        <v>2025</v>
      </c>
      <c r="E4191">
        <f t="shared" si="456"/>
        <v>9</v>
      </c>
      <c r="F4191">
        <f>DAY('Dash Board'!$C$12+COUNT('Daily reducing balance'!$F$4:F4190))</f>
        <v>17</v>
      </c>
      <c r="G4191" s="8">
        <f t="shared" si="457"/>
        <v>117393.58058253843</v>
      </c>
      <c r="H4191" s="6">
        <f>G4191*'Dash Board'!$C$11/365</f>
        <v>33.770756057990504</v>
      </c>
      <c r="I4191" s="6">
        <f>H4191*'Dash Board'!$C$18/'Dash Board'!$C$11</f>
        <v>16.081312408566909</v>
      </c>
      <c r="J4191" s="6">
        <f>(G4191&gt;1)*PMT('Dash Board'!$C$11/365,$U$4,-'Dash Board'!$C$19)</f>
        <v>108.80376961660664</v>
      </c>
      <c r="K4191" s="6">
        <f t="shared" si="459"/>
        <v>0</v>
      </c>
      <c r="L4191" s="8">
        <f t="shared" si="460"/>
        <v>117318.5475689798</v>
      </c>
      <c r="N4191" s="8">
        <f t="shared" si="458"/>
        <v>92.722457208039742</v>
      </c>
      <c r="O4191" s="8">
        <f>IF(E4190&lt;&gt;E4191,SUM($N$4:N4191)-SUM($O$3:O4190),0)</f>
        <v>0</v>
      </c>
      <c r="P4191" s="6">
        <f>IF(B4191&gt;0,SUM($O$4:O4191)-SUM($P$3:P4190),0)</f>
        <v>0</v>
      </c>
      <c r="Q4191" s="6">
        <f t="shared" si="461"/>
        <v>16.081312408566909</v>
      </c>
      <c r="R4191" s="8">
        <f>IF(E4190&lt;&gt;E4191,SUM($Q$4:Q4191)-SUM($R$3:R4190),0)</f>
        <v>0</v>
      </c>
      <c r="S4191" s="6">
        <f>IF(B4191&gt;0,SUM($R$4:R4191)-SUM($S$3:S4190),0)</f>
        <v>0</v>
      </c>
    </row>
    <row r="4192" spans="1:19">
      <c r="A4192">
        <f>IF(E4191&lt;&gt;E4192,COUNTIF($A$4:A4191,"&lt;&gt;0")+1,0)</f>
        <v>0</v>
      </c>
      <c r="B4192">
        <f>IF(A4192&lt;&gt;0,IF(MOD(A4192,3)=0,COUNTIF($B$4:B4191,"&lt;&gt;0")+1,0),0)</f>
        <v>0</v>
      </c>
      <c r="C4192" s="9">
        <f>'Dash Board'!$C$12+COUNT('Daily reducing balance'!$F$4:F4191)</f>
        <v>45918</v>
      </c>
      <c r="D4192">
        <f t="shared" si="455"/>
        <v>2025</v>
      </c>
      <c r="E4192">
        <f t="shared" si="456"/>
        <v>9</v>
      </c>
      <c r="F4192">
        <f>DAY('Dash Board'!$C$12+COUNT('Daily reducing balance'!$F$4:F4191))</f>
        <v>18</v>
      </c>
      <c r="G4192" s="8">
        <f t="shared" si="457"/>
        <v>117318.5475689798</v>
      </c>
      <c r="H4192" s="6">
        <f>G4192*'Dash Board'!$C$11/365</f>
        <v>33.749171218473641</v>
      </c>
      <c r="I4192" s="6">
        <f>H4192*'Dash Board'!$C$18/'Dash Board'!$C$11</f>
        <v>16.071033913558878</v>
      </c>
      <c r="J4192" s="6">
        <f>(G4192&gt;1)*PMT('Dash Board'!$C$11/365,$U$4,-'Dash Board'!$C$19)</f>
        <v>108.80376961660664</v>
      </c>
      <c r="K4192" s="6">
        <f t="shared" si="459"/>
        <v>0</v>
      </c>
      <c r="L4192" s="8">
        <f t="shared" si="460"/>
        <v>117243.49297058166</v>
      </c>
      <c r="N4192" s="8">
        <f t="shared" si="458"/>
        <v>92.732735703047766</v>
      </c>
      <c r="O4192" s="8">
        <f>IF(E4191&lt;&gt;E4192,SUM($N$4:N4192)-SUM($O$3:O4191),0)</f>
        <v>0</v>
      </c>
      <c r="P4192" s="6">
        <f>IF(B4192&gt;0,SUM($O$4:O4192)-SUM($P$3:P4191),0)</f>
        <v>0</v>
      </c>
      <c r="Q4192" s="6">
        <f t="shared" si="461"/>
        <v>16.071033913558878</v>
      </c>
      <c r="R4192" s="8">
        <f>IF(E4191&lt;&gt;E4192,SUM($Q$4:Q4192)-SUM($R$3:R4191),0)</f>
        <v>0</v>
      </c>
      <c r="S4192" s="6">
        <f>IF(B4192&gt;0,SUM($R$4:R4192)-SUM($S$3:S4191),0)</f>
        <v>0</v>
      </c>
    </row>
    <row r="4193" spans="1:19">
      <c r="A4193">
        <f>IF(E4192&lt;&gt;E4193,COUNTIF($A$4:A4192,"&lt;&gt;0")+1,0)</f>
        <v>0</v>
      </c>
      <c r="B4193">
        <f>IF(A4193&lt;&gt;0,IF(MOD(A4193,3)=0,COUNTIF($B$4:B4192,"&lt;&gt;0")+1,0),0)</f>
        <v>0</v>
      </c>
      <c r="C4193" s="9">
        <f>'Dash Board'!$C$12+COUNT('Daily reducing balance'!$F$4:F4192)</f>
        <v>45919</v>
      </c>
      <c r="D4193">
        <f t="shared" si="455"/>
        <v>2025</v>
      </c>
      <c r="E4193">
        <f t="shared" si="456"/>
        <v>9</v>
      </c>
      <c r="F4193">
        <f>DAY('Dash Board'!$C$12+COUNT('Daily reducing balance'!$F$4:F4192))</f>
        <v>19</v>
      </c>
      <c r="G4193" s="8">
        <f t="shared" si="457"/>
        <v>117243.49297058166</v>
      </c>
      <c r="H4193" s="6">
        <f>G4193*'Dash Board'!$C$11/365</f>
        <v>33.72758016961938</v>
      </c>
      <c r="I4193" s="6">
        <f>H4193*'Dash Board'!$C$18/'Dash Board'!$C$11</f>
        <v>16.060752461723517</v>
      </c>
      <c r="J4193" s="6">
        <f>(G4193&gt;1)*PMT('Dash Board'!$C$11/365,$U$4,-'Dash Board'!$C$19)</f>
        <v>108.80376961660664</v>
      </c>
      <c r="K4193" s="6">
        <f t="shared" si="459"/>
        <v>0</v>
      </c>
      <c r="L4193" s="8">
        <f t="shared" si="460"/>
        <v>117168.41678113467</v>
      </c>
      <c r="N4193" s="8">
        <f t="shared" si="458"/>
        <v>92.74301715488312</v>
      </c>
      <c r="O4193" s="8">
        <f>IF(E4192&lt;&gt;E4193,SUM($N$4:N4193)-SUM($O$3:O4192),0)</f>
        <v>0</v>
      </c>
      <c r="P4193" s="6">
        <f>IF(B4193&gt;0,SUM($O$4:O4193)-SUM($P$3:P4192),0)</f>
        <v>0</v>
      </c>
      <c r="Q4193" s="6">
        <f t="shared" si="461"/>
        <v>16.060752461723517</v>
      </c>
      <c r="R4193" s="8">
        <f>IF(E4192&lt;&gt;E4193,SUM($Q$4:Q4193)-SUM($R$3:R4192),0)</f>
        <v>0</v>
      </c>
      <c r="S4193" s="6">
        <f>IF(B4193&gt;0,SUM($R$4:R4193)-SUM($S$3:S4192),0)</f>
        <v>0</v>
      </c>
    </row>
    <row r="4194" spans="1:19">
      <c r="A4194">
        <f>IF(E4193&lt;&gt;E4194,COUNTIF($A$4:A4193,"&lt;&gt;0")+1,0)</f>
        <v>0</v>
      </c>
      <c r="B4194">
        <f>IF(A4194&lt;&gt;0,IF(MOD(A4194,3)=0,COUNTIF($B$4:B4193,"&lt;&gt;0")+1,0),0)</f>
        <v>0</v>
      </c>
      <c r="C4194" s="9">
        <f>'Dash Board'!$C$12+COUNT('Daily reducing balance'!$F$4:F4193)</f>
        <v>45920</v>
      </c>
      <c r="D4194">
        <f t="shared" si="455"/>
        <v>2025</v>
      </c>
      <c r="E4194">
        <f t="shared" si="456"/>
        <v>9</v>
      </c>
      <c r="F4194">
        <f>DAY('Dash Board'!$C$12+COUNT('Daily reducing balance'!$F$4:F4193))</f>
        <v>20</v>
      </c>
      <c r="G4194" s="8">
        <f t="shared" si="457"/>
        <v>117168.41678113467</v>
      </c>
      <c r="H4194" s="6">
        <f>G4194*'Dash Board'!$C$11/365</f>
        <v>33.705982909641477</v>
      </c>
      <c r="I4194" s="6">
        <f>H4194*'Dash Board'!$C$18/'Dash Board'!$C$11</f>
        <v>16.050468052210231</v>
      </c>
      <c r="J4194" s="6">
        <f>(G4194&gt;1)*PMT('Dash Board'!$C$11/365,$U$4,-'Dash Board'!$C$19)</f>
        <v>108.80376961660664</v>
      </c>
      <c r="K4194" s="6">
        <f t="shared" si="459"/>
        <v>0</v>
      </c>
      <c r="L4194" s="8">
        <f t="shared" si="460"/>
        <v>117093.3189944277</v>
      </c>
      <c r="N4194" s="8">
        <f t="shared" si="458"/>
        <v>92.753301564396409</v>
      </c>
      <c r="O4194" s="8">
        <f>IF(E4193&lt;&gt;E4194,SUM($N$4:N4194)-SUM($O$3:O4193),0)</f>
        <v>0</v>
      </c>
      <c r="P4194" s="6">
        <f>IF(B4194&gt;0,SUM($O$4:O4194)-SUM($P$3:P4193),0)</f>
        <v>0</v>
      </c>
      <c r="Q4194" s="6">
        <f t="shared" si="461"/>
        <v>16.050468052210231</v>
      </c>
      <c r="R4194" s="8">
        <f>IF(E4193&lt;&gt;E4194,SUM($Q$4:Q4194)-SUM($R$3:R4193),0)</f>
        <v>0</v>
      </c>
      <c r="S4194" s="6">
        <f>IF(B4194&gt;0,SUM($R$4:R4194)-SUM($S$3:S4193),0)</f>
        <v>0</v>
      </c>
    </row>
    <row r="4195" spans="1:19">
      <c r="A4195">
        <f>IF(E4194&lt;&gt;E4195,COUNTIF($A$4:A4194,"&lt;&gt;0")+1,0)</f>
        <v>0</v>
      </c>
      <c r="B4195">
        <f>IF(A4195&lt;&gt;0,IF(MOD(A4195,3)=0,COUNTIF($B$4:B4194,"&lt;&gt;0")+1,0),0)</f>
        <v>0</v>
      </c>
      <c r="C4195" s="9">
        <f>'Dash Board'!$C$12+COUNT('Daily reducing balance'!$F$4:F4194)</f>
        <v>45921</v>
      </c>
      <c r="D4195">
        <f t="shared" si="455"/>
        <v>2025</v>
      </c>
      <c r="E4195">
        <f t="shared" si="456"/>
        <v>9</v>
      </c>
      <c r="F4195">
        <f>DAY('Dash Board'!$C$12+COUNT('Daily reducing balance'!$F$4:F4194))</f>
        <v>21</v>
      </c>
      <c r="G4195" s="8">
        <f t="shared" si="457"/>
        <v>117093.3189944277</v>
      </c>
      <c r="H4195" s="6">
        <f>G4195*'Dash Board'!$C$11/365</f>
        <v>33.684379436753176</v>
      </c>
      <c r="I4195" s="6">
        <f>H4195*'Dash Board'!$C$18/'Dash Board'!$C$11</f>
        <v>16.040180684168181</v>
      </c>
      <c r="J4195" s="6">
        <f>(G4195&gt;1)*PMT('Dash Board'!$C$11/365,$U$4,-'Dash Board'!$C$19)</f>
        <v>108.80376961660664</v>
      </c>
      <c r="K4195" s="6">
        <f t="shared" si="459"/>
        <v>0</v>
      </c>
      <c r="L4195" s="8">
        <f t="shared" si="460"/>
        <v>117018.19960424784</v>
      </c>
      <c r="N4195" s="8">
        <f t="shared" si="458"/>
        <v>92.763588932438466</v>
      </c>
      <c r="O4195" s="8">
        <f>IF(E4194&lt;&gt;E4195,SUM($N$4:N4195)-SUM($O$3:O4194),0)</f>
        <v>0</v>
      </c>
      <c r="P4195" s="6">
        <f>IF(B4195&gt;0,SUM($O$4:O4195)-SUM($P$3:P4194),0)</f>
        <v>0</v>
      </c>
      <c r="Q4195" s="6">
        <f t="shared" si="461"/>
        <v>16.040180684168181</v>
      </c>
      <c r="R4195" s="8">
        <f>IF(E4194&lt;&gt;E4195,SUM($Q$4:Q4195)-SUM($R$3:R4194),0)</f>
        <v>0</v>
      </c>
      <c r="S4195" s="6">
        <f>IF(B4195&gt;0,SUM($R$4:R4195)-SUM($S$3:S4194),0)</f>
        <v>0</v>
      </c>
    </row>
    <row r="4196" spans="1:19">
      <c r="A4196">
        <f>IF(E4195&lt;&gt;E4196,COUNTIF($A$4:A4195,"&lt;&gt;0")+1,0)</f>
        <v>0</v>
      </c>
      <c r="B4196">
        <f>IF(A4196&lt;&gt;0,IF(MOD(A4196,3)=0,COUNTIF($B$4:B4195,"&lt;&gt;0")+1,0),0)</f>
        <v>0</v>
      </c>
      <c r="C4196" s="9">
        <f>'Dash Board'!$C$12+COUNT('Daily reducing balance'!$F$4:F4195)</f>
        <v>45922</v>
      </c>
      <c r="D4196">
        <f t="shared" si="455"/>
        <v>2025</v>
      </c>
      <c r="E4196">
        <f t="shared" si="456"/>
        <v>9</v>
      </c>
      <c r="F4196">
        <f>DAY('Dash Board'!$C$12+COUNT('Daily reducing balance'!$F$4:F4195))</f>
        <v>22</v>
      </c>
      <c r="G4196" s="8">
        <f t="shared" si="457"/>
        <v>117018.19960424784</v>
      </c>
      <c r="H4196" s="6">
        <f>G4196*'Dash Board'!$C$11/365</f>
        <v>33.66276974916719</v>
      </c>
      <c r="I4196" s="6">
        <f>H4196*'Dash Board'!$C$18/'Dash Board'!$C$11</f>
        <v>16.029890356746282</v>
      </c>
      <c r="J4196" s="6">
        <f>(G4196&gt;1)*PMT('Dash Board'!$C$11/365,$U$4,-'Dash Board'!$C$19)</f>
        <v>108.80376961660664</v>
      </c>
      <c r="K4196" s="6">
        <f t="shared" si="459"/>
        <v>0</v>
      </c>
      <c r="L4196" s="8">
        <f t="shared" si="460"/>
        <v>116943.05860438039</v>
      </c>
      <c r="N4196" s="8">
        <f t="shared" si="458"/>
        <v>92.773879259860365</v>
      </c>
      <c r="O4196" s="8">
        <f>IF(E4195&lt;&gt;E4196,SUM($N$4:N4196)-SUM($O$3:O4195),0)</f>
        <v>0</v>
      </c>
      <c r="P4196" s="6">
        <f>IF(B4196&gt;0,SUM($O$4:O4196)-SUM($P$3:P4195),0)</f>
        <v>0</v>
      </c>
      <c r="Q4196" s="6">
        <f t="shared" si="461"/>
        <v>16.029890356746282</v>
      </c>
      <c r="R4196" s="8">
        <f>IF(E4195&lt;&gt;E4196,SUM($Q$4:Q4196)-SUM($R$3:R4195),0)</f>
        <v>0</v>
      </c>
      <c r="S4196" s="6">
        <f>IF(B4196&gt;0,SUM($R$4:R4196)-SUM($S$3:S4195),0)</f>
        <v>0</v>
      </c>
    </row>
    <row r="4197" spans="1:19">
      <c r="A4197">
        <f>IF(E4196&lt;&gt;E4197,COUNTIF($A$4:A4196,"&lt;&gt;0")+1,0)</f>
        <v>0</v>
      </c>
      <c r="B4197">
        <f>IF(A4197&lt;&gt;0,IF(MOD(A4197,3)=0,COUNTIF($B$4:B4196,"&lt;&gt;0")+1,0),0)</f>
        <v>0</v>
      </c>
      <c r="C4197" s="9">
        <f>'Dash Board'!$C$12+COUNT('Daily reducing balance'!$F$4:F4196)</f>
        <v>45923</v>
      </c>
      <c r="D4197">
        <f t="shared" si="455"/>
        <v>2025</v>
      </c>
      <c r="E4197">
        <f t="shared" si="456"/>
        <v>9</v>
      </c>
      <c r="F4197">
        <f>DAY('Dash Board'!$C$12+COUNT('Daily reducing balance'!$F$4:F4196))</f>
        <v>23</v>
      </c>
      <c r="G4197" s="8">
        <f t="shared" si="457"/>
        <v>116943.05860438039</v>
      </c>
      <c r="H4197" s="6">
        <f>G4197*'Dash Board'!$C$11/365</f>
        <v>33.641153845095729</v>
      </c>
      <c r="I4197" s="6">
        <f>H4197*'Dash Board'!$C$18/'Dash Board'!$C$11</f>
        <v>16.019597069093205</v>
      </c>
      <c r="J4197" s="6">
        <f>(G4197&gt;1)*PMT('Dash Board'!$C$11/365,$U$4,-'Dash Board'!$C$19)</f>
        <v>108.80376961660664</v>
      </c>
      <c r="K4197" s="6">
        <f t="shared" si="459"/>
        <v>0</v>
      </c>
      <c r="L4197" s="8">
        <f t="shared" si="460"/>
        <v>116867.89598860887</v>
      </c>
      <c r="N4197" s="8">
        <f t="shared" si="458"/>
        <v>92.784172547513435</v>
      </c>
      <c r="O4197" s="8">
        <f>IF(E4196&lt;&gt;E4197,SUM($N$4:N4197)-SUM($O$3:O4196),0)</f>
        <v>0</v>
      </c>
      <c r="P4197" s="6">
        <f>IF(B4197&gt;0,SUM($O$4:O4197)-SUM($P$3:P4196),0)</f>
        <v>0</v>
      </c>
      <c r="Q4197" s="6">
        <f t="shared" si="461"/>
        <v>16.019597069093205</v>
      </c>
      <c r="R4197" s="8">
        <f>IF(E4196&lt;&gt;E4197,SUM($Q$4:Q4197)-SUM($R$3:R4196),0)</f>
        <v>0</v>
      </c>
      <c r="S4197" s="6">
        <f>IF(B4197&gt;0,SUM($R$4:R4197)-SUM($S$3:S4196),0)</f>
        <v>0</v>
      </c>
    </row>
    <row r="4198" spans="1:19">
      <c r="A4198">
        <f>IF(E4197&lt;&gt;E4198,COUNTIF($A$4:A4197,"&lt;&gt;0")+1,0)</f>
        <v>0</v>
      </c>
      <c r="B4198">
        <f>IF(A4198&lt;&gt;0,IF(MOD(A4198,3)=0,COUNTIF($B$4:B4197,"&lt;&gt;0")+1,0),0)</f>
        <v>0</v>
      </c>
      <c r="C4198" s="9">
        <f>'Dash Board'!$C$12+COUNT('Daily reducing balance'!$F$4:F4197)</f>
        <v>45924</v>
      </c>
      <c r="D4198">
        <f t="shared" si="455"/>
        <v>2025</v>
      </c>
      <c r="E4198">
        <f t="shared" si="456"/>
        <v>9</v>
      </c>
      <c r="F4198">
        <f>DAY('Dash Board'!$C$12+COUNT('Daily reducing balance'!$F$4:F4197))</f>
        <v>24</v>
      </c>
      <c r="G4198" s="8">
        <f t="shared" si="457"/>
        <v>116867.89598860887</v>
      </c>
      <c r="H4198" s="6">
        <f>G4198*'Dash Board'!$C$11/365</f>
        <v>33.619531722750494</v>
      </c>
      <c r="I4198" s="6">
        <f>H4198*'Dash Board'!$C$18/'Dash Board'!$C$11</f>
        <v>16.009300820357378</v>
      </c>
      <c r="J4198" s="6">
        <f>(G4198&gt;1)*PMT('Dash Board'!$C$11/365,$U$4,-'Dash Board'!$C$19)</f>
        <v>108.80376961660664</v>
      </c>
      <c r="K4198" s="6">
        <f t="shared" si="459"/>
        <v>0</v>
      </c>
      <c r="L4198" s="8">
        <f t="shared" si="460"/>
        <v>116792.71175071501</v>
      </c>
      <c r="N4198" s="8">
        <f t="shared" si="458"/>
        <v>92.794468796249262</v>
      </c>
      <c r="O4198" s="8">
        <f>IF(E4197&lt;&gt;E4198,SUM($N$4:N4198)-SUM($O$3:O4197),0)</f>
        <v>0</v>
      </c>
      <c r="P4198" s="6">
        <f>IF(B4198&gt;0,SUM($O$4:O4198)-SUM($P$3:P4197),0)</f>
        <v>0</v>
      </c>
      <c r="Q4198" s="6">
        <f t="shared" si="461"/>
        <v>16.009300820357378</v>
      </c>
      <c r="R4198" s="8">
        <f>IF(E4197&lt;&gt;E4198,SUM($Q$4:Q4198)-SUM($R$3:R4197),0)</f>
        <v>0</v>
      </c>
      <c r="S4198" s="6">
        <f>IF(B4198&gt;0,SUM($R$4:R4198)-SUM($S$3:S4197),0)</f>
        <v>0</v>
      </c>
    </row>
    <row r="4199" spans="1:19">
      <c r="A4199">
        <f>IF(E4198&lt;&gt;E4199,COUNTIF($A$4:A4198,"&lt;&gt;0")+1,0)</f>
        <v>0</v>
      </c>
      <c r="B4199">
        <f>IF(A4199&lt;&gt;0,IF(MOD(A4199,3)=0,COUNTIF($B$4:B4198,"&lt;&gt;0")+1,0),0)</f>
        <v>0</v>
      </c>
      <c r="C4199" s="9">
        <f>'Dash Board'!$C$12+COUNT('Daily reducing balance'!$F$4:F4198)</f>
        <v>45925</v>
      </c>
      <c r="D4199">
        <f t="shared" si="455"/>
        <v>2025</v>
      </c>
      <c r="E4199">
        <f t="shared" si="456"/>
        <v>9</v>
      </c>
      <c r="F4199">
        <f>DAY('Dash Board'!$C$12+COUNT('Daily reducing balance'!$F$4:F4198))</f>
        <v>25</v>
      </c>
      <c r="G4199" s="8">
        <f t="shared" si="457"/>
        <v>116792.71175071501</v>
      </c>
      <c r="H4199" s="6">
        <f>G4199*'Dash Board'!$C$11/365</f>
        <v>33.597903380342679</v>
      </c>
      <c r="I4199" s="6">
        <f>H4199*'Dash Board'!$C$18/'Dash Board'!$C$11</f>
        <v>15.99900160968699</v>
      </c>
      <c r="J4199" s="6">
        <f>(G4199&gt;1)*PMT('Dash Board'!$C$11/365,$U$4,-'Dash Board'!$C$19)</f>
        <v>108.80376961660664</v>
      </c>
      <c r="K4199" s="6">
        <f t="shared" si="459"/>
        <v>0</v>
      </c>
      <c r="L4199" s="8">
        <f t="shared" si="460"/>
        <v>116717.50588447874</v>
      </c>
      <c r="N4199" s="8">
        <f t="shared" si="458"/>
        <v>92.804768006919659</v>
      </c>
      <c r="O4199" s="8">
        <f>IF(E4198&lt;&gt;E4199,SUM($N$4:N4199)-SUM($O$3:O4198),0)</f>
        <v>0</v>
      </c>
      <c r="P4199" s="6">
        <f>IF(B4199&gt;0,SUM($O$4:O4199)-SUM($P$3:P4198),0)</f>
        <v>0</v>
      </c>
      <c r="Q4199" s="6">
        <f t="shared" si="461"/>
        <v>15.99900160968699</v>
      </c>
      <c r="R4199" s="8">
        <f>IF(E4198&lt;&gt;E4199,SUM($Q$4:Q4199)-SUM($R$3:R4198),0)</f>
        <v>0</v>
      </c>
      <c r="S4199" s="6">
        <f>IF(B4199&gt;0,SUM($R$4:R4199)-SUM($S$3:S4198),0)</f>
        <v>0</v>
      </c>
    </row>
    <row r="4200" spans="1:19">
      <c r="A4200">
        <f>IF(E4199&lt;&gt;E4200,COUNTIF($A$4:A4199,"&lt;&gt;0")+1,0)</f>
        <v>0</v>
      </c>
      <c r="B4200">
        <f>IF(A4200&lt;&gt;0,IF(MOD(A4200,3)=0,COUNTIF($B$4:B4199,"&lt;&gt;0")+1,0),0)</f>
        <v>0</v>
      </c>
      <c r="C4200" s="9">
        <f>'Dash Board'!$C$12+COUNT('Daily reducing balance'!$F$4:F4199)</f>
        <v>45926</v>
      </c>
      <c r="D4200">
        <f t="shared" si="455"/>
        <v>2025</v>
      </c>
      <c r="E4200">
        <f t="shared" si="456"/>
        <v>9</v>
      </c>
      <c r="F4200">
        <f>DAY('Dash Board'!$C$12+COUNT('Daily reducing balance'!$F$4:F4199))</f>
        <v>26</v>
      </c>
      <c r="G4200" s="8">
        <f t="shared" si="457"/>
        <v>116717.50588447874</v>
      </c>
      <c r="H4200" s="6">
        <f>G4200*'Dash Board'!$C$11/365</f>
        <v>33.576268816082923</v>
      </c>
      <c r="I4200" s="6">
        <f>H4200*'Dash Board'!$C$18/'Dash Board'!$C$11</f>
        <v>15.988699436229965</v>
      </c>
      <c r="J4200" s="6">
        <f>(G4200&gt;1)*PMT('Dash Board'!$C$11/365,$U$4,-'Dash Board'!$C$19)</f>
        <v>108.80376961660664</v>
      </c>
      <c r="K4200" s="6">
        <f t="shared" si="459"/>
        <v>0</v>
      </c>
      <c r="L4200" s="8">
        <f t="shared" si="460"/>
        <v>116642.2783836782</v>
      </c>
      <c r="N4200" s="8">
        <f t="shared" si="458"/>
        <v>92.815070180376679</v>
      </c>
      <c r="O4200" s="8">
        <f>IF(E4199&lt;&gt;E4200,SUM($N$4:N4200)-SUM($O$3:O4199),0)</f>
        <v>0</v>
      </c>
      <c r="P4200" s="6">
        <f>IF(B4200&gt;0,SUM($O$4:O4200)-SUM($P$3:P4199),0)</f>
        <v>0</v>
      </c>
      <c r="Q4200" s="6">
        <f t="shared" si="461"/>
        <v>15.988699436229965</v>
      </c>
      <c r="R4200" s="8">
        <f>IF(E4199&lt;&gt;E4200,SUM($Q$4:Q4200)-SUM($R$3:R4199),0)</f>
        <v>0</v>
      </c>
      <c r="S4200" s="6">
        <f>IF(B4200&gt;0,SUM($R$4:R4200)-SUM($S$3:S4199),0)</f>
        <v>0</v>
      </c>
    </row>
    <row r="4201" spans="1:19">
      <c r="A4201">
        <f>IF(E4200&lt;&gt;E4201,COUNTIF($A$4:A4200,"&lt;&gt;0")+1,0)</f>
        <v>0</v>
      </c>
      <c r="B4201">
        <f>IF(A4201&lt;&gt;0,IF(MOD(A4201,3)=0,COUNTIF($B$4:B4200,"&lt;&gt;0")+1,0),0)</f>
        <v>0</v>
      </c>
      <c r="C4201" s="9">
        <f>'Dash Board'!$C$12+COUNT('Daily reducing balance'!$F$4:F4200)</f>
        <v>45927</v>
      </c>
      <c r="D4201">
        <f t="shared" si="455"/>
        <v>2025</v>
      </c>
      <c r="E4201">
        <f t="shared" si="456"/>
        <v>9</v>
      </c>
      <c r="F4201">
        <f>DAY('Dash Board'!$C$12+COUNT('Daily reducing balance'!$F$4:F4200))</f>
        <v>27</v>
      </c>
      <c r="G4201" s="8">
        <f t="shared" si="457"/>
        <v>116642.2783836782</v>
      </c>
      <c r="H4201" s="6">
        <f>G4201*'Dash Board'!$C$11/365</f>
        <v>33.554628028181398</v>
      </c>
      <c r="I4201" s="6">
        <f>H4201*'Dash Board'!$C$18/'Dash Board'!$C$11</f>
        <v>15.978394299134001</v>
      </c>
      <c r="J4201" s="6">
        <f>(G4201&gt;1)*PMT('Dash Board'!$C$11/365,$U$4,-'Dash Board'!$C$19)</f>
        <v>108.80376961660664</v>
      </c>
      <c r="K4201" s="6">
        <f t="shared" si="459"/>
        <v>0</v>
      </c>
      <c r="L4201" s="8">
        <f t="shared" si="460"/>
        <v>116567.02924208977</v>
      </c>
      <c r="N4201" s="8">
        <f t="shared" si="458"/>
        <v>92.825375317472648</v>
      </c>
      <c r="O4201" s="8">
        <f>IF(E4200&lt;&gt;E4201,SUM($N$4:N4201)-SUM($O$3:O4200),0)</f>
        <v>0</v>
      </c>
      <c r="P4201" s="6">
        <f>IF(B4201&gt;0,SUM($O$4:O4201)-SUM($P$3:P4200),0)</f>
        <v>0</v>
      </c>
      <c r="Q4201" s="6">
        <f t="shared" si="461"/>
        <v>15.978394299134001</v>
      </c>
      <c r="R4201" s="8">
        <f>IF(E4200&lt;&gt;E4201,SUM($Q$4:Q4201)-SUM($R$3:R4200),0)</f>
        <v>0</v>
      </c>
      <c r="S4201" s="6">
        <f>IF(B4201&gt;0,SUM($R$4:R4201)-SUM($S$3:S4200),0)</f>
        <v>0</v>
      </c>
    </row>
    <row r="4202" spans="1:19">
      <c r="A4202">
        <f>IF(E4201&lt;&gt;E4202,COUNTIF($A$4:A4201,"&lt;&gt;0")+1,0)</f>
        <v>0</v>
      </c>
      <c r="B4202">
        <f>IF(A4202&lt;&gt;0,IF(MOD(A4202,3)=0,COUNTIF($B$4:B4201,"&lt;&gt;0")+1,0),0)</f>
        <v>0</v>
      </c>
      <c r="C4202" s="9">
        <f>'Dash Board'!$C$12+COUNT('Daily reducing balance'!$F$4:F4201)</f>
        <v>45928</v>
      </c>
      <c r="D4202">
        <f t="shared" si="455"/>
        <v>2025</v>
      </c>
      <c r="E4202">
        <f t="shared" si="456"/>
        <v>9</v>
      </c>
      <c r="F4202">
        <f>DAY('Dash Board'!$C$12+COUNT('Daily reducing balance'!$F$4:F4201))</f>
        <v>28</v>
      </c>
      <c r="G4202" s="8">
        <f t="shared" si="457"/>
        <v>116567.02924208977</v>
      </c>
      <c r="H4202" s="6">
        <f>G4202*'Dash Board'!$C$11/365</f>
        <v>33.532981014847742</v>
      </c>
      <c r="I4202" s="6">
        <f>H4202*'Dash Board'!$C$18/'Dash Board'!$C$11</f>
        <v>15.968086197546546</v>
      </c>
      <c r="J4202" s="6">
        <f>(G4202&gt;1)*PMT('Dash Board'!$C$11/365,$U$4,-'Dash Board'!$C$19)</f>
        <v>108.80376961660664</v>
      </c>
      <c r="K4202" s="6">
        <f t="shared" si="459"/>
        <v>0</v>
      </c>
      <c r="L4202" s="8">
        <f t="shared" si="460"/>
        <v>116491.75845348802</v>
      </c>
      <c r="N4202" s="8">
        <f t="shared" si="458"/>
        <v>92.835683419060103</v>
      </c>
      <c r="O4202" s="8">
        <f>IF(E4201&lt;&gt;E4202,SUM($N$4:N4202)-SUM($O$3:O4201),0)</f>
        <v>0</v>
      </c>
      <c r="P4202" s="6">
        <f>IF(B4202&gt;0,SUM($O$4:O4202)-SUM($P$3:P4201),0)</f>
        <v>0</v>
      </c>
      <c r="Q4202" s="6">
        <f t="shared" si="461"/>
        <v>15.968086197546546</v>
      </c>
      <c r="R4202" s="8">
        <f>IF(E4201&lt;&gt;E4202,SUM($Q$4:Q4202)-SUM($R$3:R4201),0)</f>
        <v>0</v>
      </c>
      <c r="S4202" s="6">
        <f>IF(B4202&gt;0,SUM($R$4:R4202)-SUM($S$3:S4201),0)</f>
        <v>0</v>
      </c>
    </row>
    <row r="4203" spans="1:19">
      <c r="A4203">
        <f>IF(E4202&lt;&gt;E4203,COUNTIF($A$4:A4202,"&lt;&gt;0")+1,0)</f>
        <v>0</v>
      </c>
      <c r="B4203">
        <f>IF(A4203&lt;&gt;0,IF(MOD(A4203,3)=0,COUNTIF($B$4:B4202,"&lt;&gt;0")+1,0),0)</f>
        <v>0</v>
      </c>
      <c r="C4203" s="9">
        <f>'Dash Board'!$C$12+COUNT('Daily reducing balance'!$F$4:F4202)</f>
        <v>45929</v>
      </c>
      <c r="D4203">
        <f t="shared" si="455"/>
        <v>2025</v>
      </c>
      <c r="E4203">
        <f t="shared" si="456"/>
        <v>9</v>
      </c>
      <c r="F4203">
        <f>DAY('Dash Board'!$C$12+COUNT('Daily reducing balance'!$F$4:F4202))</f>
        <v>29</v>
      </c>
      <c r="G4203" s="8">
        <f t="shared" si="457"/>
        <v>116491.75845348802</v>
      </c>
      <c r="H4203" s="6">
        <f>G4203*'Dash Board'!$C$11/365</f>
        <v>33.511327774291075</v>
      </c>
      <c r="I4203" s="6">
        <f>H4203*'Dash Board'!$C$18/'Dash Board'!$C$11</f>
        <v>15.957775130614799</v>
      </c>
      <c r="J4203" s="6">
        <f>(G4203&gt;1)*PMT('Dash Board'!$C$11/365,$U$4,-'Dash Board'!$C$19)</f>
        <v>108.80376961660664</v>
      </c>
      <c r="K4203" s="6">
        <f t="shared" si="459"/>
        <v>0</v>
      </c>
      <c r="L4203" s="8">
        <f t="shared" si="460"/>
        <v>116416.46601164569</v>
      </c>
      <c r="N4203" s="8">
        <f t="shared" si="458"/>
        <v>92.845994485991838</v>
      </c>
      <c r="O4203" s="8">
        <f>IF(E4202&lt;&gt;E4203,SUM($N$4:N4203)-SUM($O$3:O4202),0)</f>
        <v>0</v>
      </c>
      <c r="P4203" s="6">
        <f>IF(B4203&gt;0,SUM($O$4:O4203)-SUM($P$3:P4202),0)</f>
        <v>0</v>
      </c>
      <c r="Q4203" s="6">
        <f t="shared" si="461"/>
        <v>15.957775130614799</v>
      </c>
      <c r="R4203" s="8">
        <f>IF(E4202&lt;&gt;E4203,SUM($Q$4:Q4203)-SUM($R$3:R4202),0)</f>
        <v>0</v>
      </c>
      <c r="S4203" s="6">
        <f>IF(B4203&gt;0,SUM($R$4:R4203)-SUM($S$3:S4202),0)</f>
        <v>0</v>
      </c>
    </row>
    <row r="4204" spans="1:19">
      <c r="A4204">
        <f>IF(E4203&lt;&gt;E4204,COUNTIF($A$4:A4203,"&lt;&gt;0")+1,0)</f>
        <v>0</v>
      </c>
      <c r="B4204">
        <f>IF(A4204&lt;&gt;0,IF(MOD(A4204,3)=0,COUNTIF($B$4:B4203,"&lt;&gt;0")+1,0),0)</f>
        <v>0</v>
      </c>
      <c r="C4204" s="9">
        <f>'Dash Board'!$C$12+COUNT('Daily reducing balance'!$F$4:F4203)</f>
        <v>45930</v>
      </c>
      <c r="D4204">
        <f t="shared" si="455"/>
        <v>2025</v>
      </c>
      <c r="E4204">
        <f t="shared" si="456"/>
        <v>9</v>
      </c>
      <c r="F4204">
        <f>DAY('Dash Board'!$C$12+COUNT('Daily reducing balance'!$F$4:F4203))</f>
        <v>30</v>
      </c>
      <c r="G4204" s="8">
        <f t="shared" si="457"/>
        <v>116416.46601164569</v>
      </c>
      <c r="H4204" s="6">
        <f>G4204*'Dash Board'!$C$11/365</f>
        <v>33.489668304719991</v>
      </c>
      <c r="I4204" s="6">
        <f>H4204*'Dash Board'!$C$18/'Dash Board'!$C$11</f>
        <v>15.947461097485713</v>
      </c>
      <c r="J4204" s="6">
        <f>(G4204&gt;1)*PMT('Dash Board'!$C$11/365,$U$4,-'Dash Board'!$C$19)</f>
        <v>108.80376961660664</v>
      </c>
      <c r="K4204" s="6">
        <f t="shared" si="459"/>
        <v>0</v>
      </c>
      <c r="L4204" s="8">
        <f t="shared" si="460"/>
        <v>116341.15191033381</v>
      </c>
      <c r="N4204" s="8">
        <f t="shared" si="458"/>
        <v>92.85630851912093</v>
      </c>
      <c r="O4204" s="8">
        <f>IF(E4203&lt;&gt;E4204,SUM($N$4:N4204)-SUM($O$3:O4203),0)</f>
        <v>0</v>
      </c>
      <c r="P4204" s="6">
        <f>IF(B4204&gt;0,SUM($O$4:O4204)-SUM($P$3:P4203),0)</f>
        <v>0</v>
      </c>
      <c r="Q4204" s="6">
        <f t="shared" si="461"/>
        <v>15.947461097485713</v>
      </c>
      <c r="R4204" s="8">
        <f>IF(E4203&lt;&gt;E4204,SUM($Q$4:Q4204)-SUM($R$3:R4203),0)</f>
        <v>0</v>
      </c>
      <c r="S4204" s="6">
        <f>IF(B4204&gt;0,SUM($R$4:R4204)-SUM($S$3:S4203),0)</f>
        <v>0</v>
      </c>
    </row>
    <row r="4205" spans="1:19">
      <c r="A4205">
        <f>IF(E4204&lt;&gt;E4205,COUNTIF($A$4:A4204,"&lt;&gt;0")+1,0)</f>
        <v>138</v>
      </c>
      <c r="B4205">
        <f>IF(A4205&lt;&gt;0,IF(MOD(A4205,3)=0,COUNTIF($B$4:B4204,"&lt;&gt;0")+1,0),0)</f>
        <v>46</v>
      </c>
      <c r="C4205" s="9">
        <f>'Dash Board'!$C$12+COUNT('Daily reducing balance'!$F$4:F4204)</f>
        <v>45931</v>
      </c>
      <c r="D4205">
        <f t="shared" si="455"/>
        <v>2025</v>
      </c>
      <c r="E4205">
        <f t="shared" si="456"/>
        <v>10</v>
      </c>
      <c r="F4205">
        <f>DAY('Dash Board'!$C$12+COUNT('Daily reducing balance'!$F$4:F4204))</f>
        <v>1</v>
      </c>
      <c r="G4205" s="8">
        <f t="shared" si="457"/>
        <v>116341.15191033381</v>
      </c>
      <c r="H4205" s="6">
        <f>G4205*'Dash Board'!$C$11/365</f>
        <v>33.468002604342601</v>
      </c>
      <c r="I4205" s="6">
        <f>H4205*'Dash Board'!$C$18/'Dash Board'!$C$11</f>
        <v>15.937144097306003</v>
      </c>
      <c r="J4205" s="6">
        <f>(G4205&gt;1)*PMT('Dash Board'!$C$11/365,$U$4,-'Dash Board'!$C$19)</f>
        <v>108.80376961660664</v>
      </c>
      <c r="K4205" s="6">
        <f t="shared" si="459"/>
        <v>3372.9168581148047</v>
      </c>
      <c r="L4205" s="8">
        <f t="shared" si="460"/>
        <v>116265.81614332154</v>
      </c>
      <c r="N4205" s="8">
        <f t="shared" si="458"/>
        <v>92.866625519300641</v>
      </c>
      <c r="O4205" s="8">
        <f>IF(E4204&lt;&gt;E4205,SUM($N$4:N4205)-SUM($O$3:O4204),0)</f>
        <v>2781.5228933769977</v>
      </c>
      <c r="P4205" s="6">
        <f>IF(B4205&gt;0,SUM($O$4:O4205)-SUM($P$3:P4204),0)</f>
        <v>8500.9128150352044</v>
      </c>
      <c r="Q4205" s="6">
        <f t="shared" si="461"/>
        <v>15.937144097306003</v>
      </c>
      <c r="R4205" s="8">
        <f>IF(E4204&lt;&gt;E4205,SUM($Q$4:Q4205)-SUM($R$3:R4204),0)</f>
        <v>482.5901951213018</v>
      </c>
      <c r="S4205" s="6">
        <f>IF(B4205&gt;0,SUM($R$4:R4205)-SUM($S$3:S4204),0)</f>
        <v>1509.0339896926162</v>
      </c>
    </row>
    <row r="4206" spans="1:19">
      <c r="A4206">
        <f>IF(E4205&lt;&gt;E4206,COUNTIF($A$4:A4205,"&lt;&gt;0")+1,0)</f>
        <v>0</v>
      </c>
      <c r="B4206">
        <f>IF(A4206&lt;&gt;0,IF(MOD(A4206,3)=0,COUNTIF($B$4:B4205,"&lt;&gt;0")+1,0),0)</f>
        <v>0</v>
      </c>
      <c r="C4206" s="9">
        <f>'Dash Board'!$C$12+COUNT('Daily reducing balance'!$F$4:F4205)</f>
        <v>45932</v>
      </c>
      <c r="D4206">
        <f t="shared" si="455"/>
        <v>2025</v>
      </c>
      <c r="E4206">
        <f t="shared" si="456"/>
        <v>10</v>
      </c>
      <c r="F4206">
        <f>DAY('Dash Board'!$C$12+COUNT('Daily reducing balance'!$F$4:F4205))</f>
        <v>2</v>
      </c>
      <c r="G4206" s="8">
        <f t="shared" si="457"/>
        <v>116265.81614332154</v>
      </c>
      <c r="H4206" s="6">
        <f>G4206*'Dash Board'!$C$11/365</f>
        <v>33.446330671366475</v>
      </c>
      <c r="I4206" s="6">
        <f>H4206*'Dash Board'!$C$18/'Dash Board'!$C$11</f>
        <v>15.926824129222133</v>
      </c>
      <c r="J4206" s="6">
        <f>(G4206&gt;1)*PMT('Dash Board'!$C$11/365,$U$4,-'Dash Board'!$C$19)</f>
        <v>108.80376961660664</v>
      </c>
      <c r="K4206" s="6">
        <f t="shared" si="459"/>
        <v>0</v>
      </c>
      <c r="L4206" s="8">
        <f t="shared" si="460"/>
        <v>116190.4587043763</v>
      </c>
      <c r="N4206" s="8">
        <f t="shared" si="458"/>
        <v>92.876945487384518</v>
      </c>
      <c r="O4206" s="8">
        <f>IF(E4205&lt;&gt;E4206,SUM($N$4:N4206)-SUM($O$3:O4205),0)</f>
        <v>0</v>
      </c>
      <c r="P4206" s="6">
        <f>IF(B4206&gt;0,SUM($O$4:O4206)-SUM($P$3:P4205),0)</f>
        <v>0</v>
      </c>
      <c r="Q4206" s="6">
        <f t="shared" si="461"/>
        <v>15.926824129222133</v>
      </c>
      <c r="R4206" s="8">
        <f>IF(E4205&lt;&gt;E4206,SUM($Q$4:Q4206)-SUM($R$3:R4205),0)</f>
        <v>0</v>
      </c>
      <c r="S4206" s="6">
        <f>IF(B4206&gt;0,SUM($R$4:R4206)-SUM($S$3:S4205),0)</f>
        <v>0</v>
      </c>
    </row>
    <row r="4207" spans="1:19">
      <c r="A4207">
        <f>IF(E4206&lt;&gt;E4207,COUNTIF($A$4:A4206,"&lt;&gt;0")+1,0)</f>
        <v>0</v>
      </c>
      <c r="B4207">
        <f>IF(A4207&lt;&gt;0,IF(MOD(A4207,3)=0,COUNTIF($B$4:B4206,"&lt;&gt;0")+1,0),0)</f>
        <v>0</v>
      </c>
      <c r="C4207" s="9">
        <f>'Dash Board'!$C$12+COUNT('Daily reducing balance'!$F$4:F4206)</f>
        <v>45933</v>
      </c>
      <c r="D4207">
        <f t="shared" si="455"/>
        <v>2025</v>
      </c>
      <c r="E4207">
        <f t="shared" si="456"/>
        <v>10</v>
      </c>
      <c r="F4207">
        <f>DAY('Dash Board'!$C$12+COUNT('Daily reducing balance'!$F$4:F4206))</f>
        <v>3</v>
      </c>
      <c r="G4207" s="8">
        <f t="shared" si="457"/>
        <v>116190.4587043763</v>
      </c>
      <c r="H4207" s="6">
        <f>G4207*'Dash Board'!$C$11/365</f>
        <v>33.424652503998665</v>
      </c>
      <c r="I4207" s="6">
        <f>H4207*'Dash Board'!$C$18/'Dash Board'!$C$11</f>
        <v>15.916501192380318</v>
      </c>
      <c r="J4207" s="6">
        <f>(G4207&gt;1)*PMT('Dash Board'!$C$11/365,$U$4,-'Dash Board'!$C$19)</f>
        <v>108.80376961660664</v>
      </c>
      <c r="K4207" s="6">
        <f t="shared" si="459"/>
        <v>0</v>
      </c>
      <c r="L4207" s="8">
        <f t="shared" si="460"/>
        <v>116115.07958726368</v>
      </c>
      <c r="N4207" s="8">
        <f t="shared" si="458"/>
        <v>92.88726842422632</v>
      </c>
      <c r="O4207" s="8">
        <f>IF(E4206&lt;&gt;E4207,SUM($N$4:N4207)-SUM($O$3:O4206),0)</f>
        <v>0</v>
      </c>
      <c r="P4207" s="6">
        <f>IF(B4207&gt;0,SUM($O$4:O4207)-SUM($P$3:P4206),0)</f>
        <v>0</v>
      </c>
      <c r="Q4207" s="6">
        <f t="shared" si="461"/>
        <v>15.916501192380318</v>
      </c>
      <c r="R4207" s="8">
        <f>IF(E4206&lt;&gt;E4207,SUM($Q$4:Q4207)-SUM($R$3:R4206),0)</f>
        <v>0</v>
      </c>
      <c r="S4207" s="6">
        <f>IF(B4207&gt;0,SUM($R$4:R4207)-SUM($S$3:S4206),0)</f>
        <v>0</v>
      </c>
    </row>
    <row r="4208" spans="1:19">
      <c r="A4208">
        <f>IF(E4207&lt;&gt;E4208,COUNTIF($A$4:A4207,"&lt;&gt;0")+1,0)</f>
        <v>0</v>
      </c>
      <c r="B4208">
        <f>IF(A4208&lt;&gt;0,IF(MOD(A4208,3)=0,COUNTIF($B$4:B4207,"&lt;&gt;0")+1,0),0)</f>
        <v>0</v>
      </c>
      <c r="C4208" s="9">
        <f>'Dash Board'!$C$12+COUNT('Daily reducing balance'!$F$4:F4207)</f>
        <v>45934</v>
      </c>
      <c r="D4208">
        <f t="shared" si="455"/>
        <v>2025</v>
      </c>
      <c r="E4208">
        <f t="shared" si="456"/>
        <v>10</v>
      </c>
      <c r="F4208">
        <f>DAY('Dash Board'!$C$12+COUNT('Daily reducing balance'!$F$4:F4207))</f>
        <v>4</v>
      </c>
      <c r="G4208" s="8">
        <f t="shared" si="457"/>
        <v>116115.07958726368</v>
      </c>
      <c r="H4208" s="6">
        <f>G4208*'Dash Board'!$C$11/365</f>
        <v>33.402968100445719</v>
      </c>
      <c r="I4208" s="6">
        <f>H4208*'Dash Board'!$C$18/'Dash Board'!$C$11</f>
        <v>15.906175285926535</v>
      </c>
      <c r="J4208" s="6">
        <f>(G4208&gt;1)*PMT('Dash Board'!$C$11/365,$U$4,-'Dash Board'!$C$19)</f>
        <v>108.80376961660664</v>
      </c>
      <c r="K4208" s="6">
        <f t="shared" si="459"/>
        <v>0</v>
      </c>
      <c r="L4208" s="8">
        <f t="shared" si="460"/>
        <v>116039.67878574751</v>
      </c>
      <c r="N4208" s="8">
        <f t="shared" si="458"/>
        <v>92.897594330680107</v>
      </c>
      <c r="O4208" s="8">
        <f>IF(E4207&lt;&gt;E4208,SUM($N$4:N4208)-SUM($O$3:O4207),0)</f>
        <v>0</v>
      </c>
      <c r="P4208" s="6">
        <f>IF(B4208&gt;0,SUM($O$4:O4208)-SUM($P$3:P4207),0)</f>
        <v>0</v>
      </c>
      <c r="Q4208" s="6">
        <f t="shared" si="461"/>
        <v>15.906175285926535</v>
      </c>
      <c r="R4208" s="8">
        <f>IF(E4207&lt;&gt;E4208,SUM($Q$4:Q4208)-SUM($R$3:R4207),0)</f>
        <v>0</v>
      </c>
      <c r="S4208" s="6">
        <f>IF(B4208&gt;0,SUM($R$4:R4208)-SUM($S$3:S4207),0)</f>
        <v>0</v>
      </c>
    </row>
    <row r="4209" spans="1:19">
      <c r="A4209">
        <f>IF(E4208&lt;&gt;E4209,COUNTIF($A$4:A4208,"&lt;&gt;0")+1,0)</f>
        <v>0</v>
      </c>
      <c r="B4209">
        <f>IF(A4209&lt;&gt;0,IF(MOD(A4209,3)=0,COUNTIF($B$4:B4208,"&lt;&gt;0")+1,0),0)</f>
        <v>0</v>
      </c>
      <c r="C4209" s="9">
        <f>'Dash Board'!$C$12+COUNT('Daily reducing balance'!$F$4:F4208)</f>
        <v>45935</v>
      </c>
      <c r="D4209">
        <f t="shared" si="455"/>
        <v>2025</v>
      </c>
      <c r="E4209">
        <f t="shared" si="456"/>
        <v>10</v>
      </c>
      <c r="F4209">
        <f>DAY('Dash Board'!$C$12+COUNT('Daily reducing balance'!$F$4:F4208))</f>
        <v>5</v>
      </c>
      <c r="G4209" s="8">
        <f t="shared" si="457"/>
        <v>116039.67878574751</v>
      </c>
      <c r="H4209" s="6">
        <f>G4209*'Dash Board'!$C$11/365</f>
        <v>33.381277458913672</v>
      </c>
      <c r="I4209" s="6">
        <f>H4209*'Dash Board'!$C$18/'Dash Board'!$C$11</f>
        <v>15.895846409006513</v>
      </c>
      <c r="J4209" s="6">
        <f>(G4209&gt;1)*PMT('Dash Board'!$C$11/365,$U$4,-'Dash Board'!$C$19)</f>
        <v>108.80376961660664</v>
      </c>
      <c r="K4209" s="6">
        <f t="shared" si="459"/>
        <v>0</v>
      </c>
      <c r="L4209" s="8">
        <f t="shared" si="460"/>
        <v>115964.25629358982</v>
      </c>
      <c r="N4209" s="8">
        <f t="shared" si="458"/>
        <v>92.907923207600135</v>
      </c>
      <c r="O4209" s="8">
        <f>IF(E4208&lt;&gt;E4209,SUM($N$4:N4209)-SUM($O$3:O4208),0)</f>
        <v>0</v>
      </c>
      <c r="P4209" s="6">
        <f>IF(B4209&gt;0,SUM($O$4:O4209)-SUM($P$3:P4208),0)</f>
        <v>0</v>
      </c>
      <c r="Q4209" s="6">
        <f t="shared" si="461"/>
        <v>15.895846409006513</v>
      </c>
      <c r="R4209" s="8">
        <f>IF(E4208&lt;&gt;E4209,SUM($Q$4:Q4209)-SUM($R$3:R4208),0)</f>
        <v>0</v>
      </c>
      <c r="S4209" s="6">
        <f>IF(B4209&gt;0,SUM($R$4:R4209)-SUM($S$3:S4208),0)</f>
        <v>0</v>
      </c>
    </row>
    <row r="4210" spans="1:19">
      <c r="A4210">
        <f>IF(E4209&lt;&gt;E4210,COUNTIF($A$4:A4209,"&lt;&gt;0")+1,0)</f>
        <v>0</v>
      </c>
      <c r="B4210">
        <f>IF(A4210&lt;&gt;0,IF(MOD(A4210,3)=0,COUNTIF($B$4:B4209,"&lt;&gt;0")+1,0),0)</f>
        <v>0</v>
      </c>
      <c r="C4210" s="9">
        <f>'Dash Board'!$C$12+COUNT('Daily reducing balance'!$F$4:F4209)</f>
        <v>45936</v>
      </c>
      <c r="D4210">
        <f t="shared" si="455"/>
        <v>2025</v>
      </c>
      <c r="E4210">
        <f t="shared" si="456"/>
        <v>10</v>
      </c>
      <c r="F4210">
        <f>DAY('Dash Board'!$C$12+COUNT('Daily reducing balance'!$F$4:F4209))</f>
        <v>6</v>
      </c>
      <c r="G4210" s="8">
        <f t="shared" si="457"/>
        <v>115964.25629358982</v>
      </c>
      <c r="H4210" s="6">
        <f>G4210*'Dash Board'!$C$11/365</f>
        <v>33.359580577608028</v>
      </c>
      <c r="I4210" s="6">
        <f>H4210*'Dash Board'!$C$18/'Dash Board'!$C$11</f>
        <v>15.88551456076573</v>
      </c>
      <c r="J4210" s="6">
        <f>(G4210&gt;1)*PMT('Dash Board'!$C$11/365,$U$4,-'Dash Board'!$C$19)</f>
        <v>108.80376961660664</v>
      </c>
      <c r="K4210" s="6">
        <f t="shared" si="459"/>
        <v>0</v>
      </c>
      <c r="L4210" s="8">
        <f t="shared" si="460"/>
        <v>115888.81210455082</v>
      </c>
      <c r="N4210" s="8">
        <f t="shared" si="458"/>
        <v>92.918255055840916</v>
      </c>
      <c r="O4210" s="8">
        <f>IF(E4209&lt;&gt;E4210,SUM($N$4:N4210)-SUM($O$3:O4209),0)</f>
        <v>0</v>
      </c>
      <c r="P4210" s="6">
        <f>IF(B4210&gt;0,SUM($O$4:O4210)-SUM($P$3:P4209),0)</f>
        <v>0</v>
      </c>
      <c r="Q4210" s="6">
        <f t="shared" si="461"/>
        <v>15.88551456076573</v>
      </c>
      <c r="R4210" s="8">
        <f>IF(E4209&lt;&gt;E4210,SUM($Q$4:Q4210)-SUM($R$3:R4209),0)</f>
        <v>0</v>
      </c>
      <c r="S4210" s="6">
        <f>IF(B4210&gt;0,SUM($R$4:R4210)-SUM($S$3:S4209),0)</f>
        <v>0</v>
      </c>
    </row>
    <row r="4211" spans="1:19">
      <c r="A4211">
        <f>IF(E4210&lt;&gt;E4211,COUNTIF($A$4:A4210,"&lt;&gt;0")+1,0)</f>
        <v>0</v>
      </c>
      <c r="B4211">
        <f>IF(A4211&lt;&gt;0,IF(MOD(A4211,3)=0,COUNTIF($B$4:B4210,"&lt;&gt;0")+1,0),0)</f>
        <v>0</v>
      </c>
      <c r="C4211" s="9">
        <f>'Dash Board'!$C$12+COUNT('Daily reducing balance'!$F$4:F4210)</f>
        <v>45937</v>
      </c>
      <c r="D4211">
        <f t="shared" si="455"/>
        <v>2025</v>
      </c>
      <c r="E4211">
        <f t="shared" si="456"/>
        <v>10</v>
      </c>
      <c r="F4211">
        <f>DAY('Dash Board'!$C$12+COUNT('Daily reducing balance'!$F$4:F4210))</f>
        <v>7</v>
      </c>
      <c r="G4211" s="8">
        <f t="shared" si="457"/>
        <v>115888.81210455082</v>
      </c>
      <c r="H4211" s="6">
        <f>G4211*'Dash Board'!$C$11/365</f>
        <v>33.337877454733793</v>
      </c>
      <c r="I4211" s="6">
        <f>H4211*'Dash Board'!$C$18/'Dash Board'!$C$11</f>
        <v>15.875179740349427</v>
      </c>
      <c r="J4211" s="6">
        <f>(G4211&gt;1)*PMT('Dash Board'!$C$11/365,$U$4,-'Dash Board'!$C$19)</f>
        <v>108.80376961660664</v>
      </c>
      <c r="K4211" s="6">
        <f t="shared" si="459"/>
        <v>0</v>
      </c>
      <c r="L4211" s="8">
        <f t="shared" si="460"/>
        <v>115813.34621238893</v>
      </c>
      <c r="N4211" s="8">
        <f t="shared" si="458"/>
        <v>92.92858987625722</v>
      </c>
      <c r="O4211" s="8">
        <f>IF(E4210&lt;&gt;E4211,SUM($N$4:N4211)-SUM($O$3:O4210),0)</f>
        <v>0</v>
      </c>
      <c r="P4211" s="6">
        <f>IF(B4211&gt;0,SUM($O$4:O4211)-SUM($P$3:P4210),0)</f>
        <v>0</v>
      </c>
      <c r="Q4211" s="6">
        <f t="shared" si="461"/>
        <v>15.875179740349427</v>
      </c>
      <c r="R4211" s="8">
        <f>IF(E4210&lt;&gt;E4211,SUM($Q$4:Q4211)-SUM($R$3:R4210),0)</f>
        <v>0</v>
      </c>
      <c r="S4211" s="6">
        <f>IF(B4211&gt;0,SUM($R$4:R4211)-SUM($S$3:S4210),0)</f>
        <v>0</v>
      </c>
    </row>
    <row r="4212" spans="1:19">
      <c r="A4212">
        <f>IF(E4211&lt;&gt;E4212,COUNTIF($A$4:A4211,"&lt;&gt;0")+1,0)</f>
        <v>0</v>
      </c>
      <c r="B4212">
        <f>IF(A4212&lt;&gt;0,IF(MOD(A4212,3)=0,COUNTIF($B$4:B4211,"&lt;&gt;0")+1,0),0)</f>
        <v>0</v>
      </c>
      <c r="C4212" s="9">
        <f>'Dash Board'!$C$12+COUNT('Daily reducing balance'!$F$4:F4211)</f>
        <v>45938</v>
      </c>
      <c r="D4212">
        <f t="shared" ref="D4212:D4275" si="462">IF(AND(E4212=1,F4212=1),D4211+1,D4211)</f>
        <v>2025</v>
      </c>
      <c r="E4212">
        <f t="shared" ref="E4212:E4275" si="463">IF(F4212=1,IF(E4211+1&gt;12,1,E4211+1),E4211)</f>
        <v>10</v>
      </c>
      <c r="F4212">
        <f>DAY('Dash Board'!$C$12+COUNT('Daily reducing balance'!$F$4:F4211))</f>
        <v>8</v>
      </c>
      <c r="G4212" s="8">
        <f t="shared" ref="G4212:G4275" si="464">L4211</f>
        <v>115813.34621238893</v>
      </c>
      <c r="H4212" s="6">
        <f>G4212*'Dash Board'!$C$11/365</f>
        <v>33.316168088495445</v>
      </c>
      <c r="I4212" s="6">
        <f>H4212*'Dash Board'!$C$18/'Dash Board'!$C$11</f>
        <v>15.864841946902594</v>
      </c>
      <c r="J4212" s="6">
        <f>(G4212&gt;1)*PMT('Dash Board'!$C$11/365,$U$4,-'Dash Board'!$C$19)</f>
        <v>108.80376961660664</v>
      </c>
      <c r="K4212" s="6">
        <f t="shared" si="459"/>
        <v>0</v>
      </c>
      <c r="L4212" s="8">
        <f t="shared" si="460"/>
        <v>115737.85861086081</v>
      </c>
      <c r="N4212" s="8">
        <f t="shared" ref="N4212:N4275" si="465">J4212-I4212</f>
        <v>92.938927669704043</v>
      </c>
      <c r="O4212" s="8">
        <f>IF(E4211&lt;&gt;E4212,SUM($N$4:N4212)-SUM($O$3:O4211),0)</f>
        <v>0</v>
      </c>
      <c r="P4212" s="6">
        <f>IF(B4212&gt;0,SUM($O$4:O4212)-SUM($P$3:P4211),0)</f>
        <v>0</v>
      </c>
      <c r="Q4212" s="6">
        <f t="shared" si="461"/>
        <v>15.864841946902594</v>
      </c>
      <c r="R4212" s="8">
        <f>IF(E4211&lt;&gt;E4212,SUM($Q$4:Q4212)-SUM($R$3:R4211),0)</f>
        <v>0</v>
      </c>
      <c r="S4212" s="6">
        <f>IF(B4212&gt;0,SUM($R$4:R4212)-SUM($S$3:S4211),0)</f>
        <v>0</v>
      </c>
    </row>
    <row r="4213" spans="1:19">
      <c r="A4213">
        <f>IF(E4212&lt;&gt;E4213,COUNTIF($A$4:A4212,"&lt;&gt;0")+1,0)</f>
        <v>0</v>
      </c>
      <c r="B4213">
        <f>IF(A4213&lt;&gt;0,IF(MOD(A4213,3)=0,COUNTIF($B$4:B4212,"&lt;&gt;0")+1,0),0)</f>
        <v>0</v>
      </c>
      <c r="C4213" s="9">
        <f>'Dash Board'!$C$12+COUNT('Daily reducing balance'!$F$4:F4212)</f>
        <v>45939</v>
      </c>
      <c r="D4213">
        <f t="shared" si="462"/>
        <v>2025</v>
      </c>
      <c r="E4213">
        <f t="shared" si="463"/>
        <v>10</v>
      </c>
      <c r="F4213">
        <f>DAY('Dash Board'!$C$12+COUNT('Daily reducing balance'!$F$4:F4212))</f>
        <v>9</v>
      </c>
      <c r="G4213" s="8">
        <f t="shared" si="464"/>
        <v>115737.85861086081</v>
      </c>
      <c r="H4213" s="6">
        <f>G4213*'Dash Board'!$C$11/365</f>
        <v>33.294452477096947</v>
      </c>
      <c r="I4213" s="6">
        <f>H4213*'Dash Board'!$C$18/'Dash Board'!$C$11</f>
        <v>15.854501179569976</v>
      </c>
      <c r="J4213" s="6">
        <f>(G4213&gt;1)*PMT('Dash Board'!$C$11/365,$U$4,-'Dash Board'!$C$19)</f>
        <v>108.80376961660664</v>
      </c>
      <c r="K4213" s="6">
        <f t="shared" si="459"/>
        <v>0</v>
      </c>
      <c r="L4213" s="8">
        <f t="shared" si="460"/>
        <v>115662.3492937213</v>
      </c>
      <c r="N4213" s="8">
        <f t="shared" si="465"/>
        <v>92.949268437036665</v>
      </c>
      <c r="O4213" s="8">
        <f>IF(E4212&lt;&gt;E4213,SUM($N$4:N4213)-SUM($O$3:O4212),0)</f>
        <v>0</v>
      </c>
      <c r="P4213" s="6">
        <f>IF(B4213&gt;0,SUM($O$4:O4213)-SUM($P$3:P4212),0)</f>
        <v>0</v>
      </c>
      <c r="Q4213" s="6">
        <f t="shared" si="461"/>
        <v>15.854501179569976</v>
      </c>
      <c r="R4213" s="8">
        <f>IF(E4212&lt;&gt;E4213,SUM($Q$4:Q4213)-SUM($R$3:R4212),0)</f>
        <v>0</v>
      </c>
      <c r="S4213" s="6">
        <f>IF(B4213&gt;0,SUM($R$4:R4213)-SUM($S$3:S4212),0)</f>
        <v>0</v>
      </c>
    </row>
    <row r="4214" spans="1:19">
      <c r="A4214">
        <f>IF(E4213&lt;&gt;E4214,COUNTIF($A$4:A4213,"&lt;&gt;0")+1,0)</f>
        <v>0</v>
      </c>
      <c r="B4214">
        <f>IF(A4214&lt;&gt;0,IF(MOD(A4214,3)=0,COUNTIF($B$4:B4213,"&lt;&gt;0")+1,0),0)</f>
        <v>0</v>
      </c>
      <c r="C4214" s="9">
        <f>'Dash Board'!$C$12+COUNT('Daily reducing balance'!$F$4:F4213)</f>
        <v>45940</v>
      </c>
      <c r="D4214">
        <f t="shared" si="462"/>
        <v>2025</v>
      </c>
      <c r="E4214">
        <f t="shared" si="463"/>
        <v>10</v>
      </c>
      <c r="F4214">
        <f>DAY('Dash Board'!$C$12+COUNT('Daily reducing balance'!$F$4:F4213))</f>
        <v>10</v>
      </c>
      <c r="G4214" s="8">
        <f t="shared" si="464"/>
        <v>115662.3492937213</v>
      </c>
      <c r="H4214" s="6">
        <f>G4214*'Dash Board'!$C$11/365</f>
        <v>33.272730618741747</v>
      </c>
      <c r="I4214" s="6">
        <f>H4214*'Dash Board'!$C$18/'Dash Board'!$C$11</f>
        <v>15.844157437496072</v>
      </c>
      <c r="J4214" s="6">
        <f>(G4214&gt;1)*PMT('Dash Board'!$C$11/365,$U$4,-'Dash Board'!$C$19)</f>
        <v>108.80376961660664</v>
      </c>
      <c r="K4214" s="6">
        <f t="shared" si="459"/>
        <v>0</v>
      </c>
      <c r="L4214" s="8">
        <f t="shared" si="460"/>
        <v>115586.81825472343</v>
      </c>
      <c r="N4214" s="8">
        <f t="shared" si="465"/>
        <v>92.959612179110565</v>
      </c>
      <c r="O4214" s="8">
        <f>IF(E4213&lt;&gt;E4214,SUM($N$4:N4214)-SUM($O$3:O4213),0)</f>
        <v>0</v>
      </c>
      <c r="P4214" s="6">
        <f>IF(B4214&gt;0,SUM($O$4:O4214)-SUM($P$3:P4213),0)</f>
        <v>0</v>
      </c>
      <c r="Q4214" s="6">
        <f t="shared" si="461"/>
        <v>15.844157437496072</v>
      </c>
      <c r="R4214" s="8">
        <f>IF(E4213&lt;&gt;E4214,SUM($Q$4:Q4214)-SUM($R$3:R4213),0)</f>
        <v>0</v>
      </c>
      <c r="S4214" s="6">
        <f>IF(B4214&gt;0,SUM($R$4:R4214)-SUM($S$3:S4213),0)</f>
        <v>0</v>
      </c>
    </row>
    <row r="4215" spans="1:19">
      <c r="A4215">
        <f>IF(E4214&lt;&gt;E4215,COUNTIF($A$4:A4214,"&lt;&gt;0")+1,0)</f>
        <v>0</v>
      </c>
      <c r="B4215">
        <f>IF(A4215&lt;&gt;0,IF(MOD(A4215,3)=0,COUNTIF($B$4:B4214,"&lt;&gt;0")+1,0),0)</f>
        <v>0</v>
      </c>
      <c r="C4215" s="9">
        <f>'Dash Board'!$C$12+COUNT('Daily reducing balance'!$F$4:F4214)</f>
        <v>45941</v>
      </c>
      <c r="D4215">
        <f t="shared" si="462"/>
        <v>2025</v>
      </c>
      <c r="E4215">
        <f t="shared" si="463"/>
        <v>10</v>
      </c>
      <c r="F4215">
        <f>DAY('Dash Board'!$C$12+COUNT('Daily reducing balance'!$F$4:F4214))</f>
        <v>11</v>
      </c>
      <c r="G4215" s="8">
        <f t="shared" si="464"/>
        <v>115586.81825472343</v>
      </c>
      <c r="H4215" s="6">
        <f>G4215*'Dash Board'!$C$11/365</f>
        <v>33.251002511632763</v>
      </c>
      <c r="I4215" s="6">
        <f>H4215*'Dash Board'!$C$18/'Dash Board'!$C$11</f>
        <v>15.833810719825125</v>
      </c>
      <c r="J4215" s="6">
        <f>(G4215&gt;1)*PMT('Dash Board'!$C$11/365,$U$4,-'Dash Board'!$C$19)</f>
        <v>108.80376961660664</v>
      </c>
      <c r="K4215" s="6">
        <f t="shared" si="459"/>
        <v>0</v>
      </c>
      <c r="L4215" s="8">
        <f t="shared" si="460"/>
        <v>115511.26548761845</v>
      </c>
      <c r="N4215" s="8">
        <f t="shared" si="465"/>
        <v>92.96995889678152</v>
      </c>
      <c r="O4215" s="8">
        <f>IF(E4214&lt;&gt;E4215,SUM($N$4:N4215)-SUM($O$3:O4214),0)</f>
        <v>0</v>
      </c>
      <c r="P4215" s="6">
        <f>IF(B4215&gt;0,SUM($O$4:O4215)-SUM($P$3:P4214),0)</f>
        <v>0</v>
      </c>
      <c r="Q4215" s="6">
        <f t="shared" si="461"/>
        <v>15.833810719825125</v>
      </c>
      <c r="R4215" s="8">
        <f>IF(E4214&lt;&gt;E4215,SUM($Q$4:Q4215)-SUM($R$3:R4214),0)</f>
        <v>0</v>
      </c>
      <c r="S4215" s="6">
        <f>IF(B4215&gt;0,SUM($R$4:R4215)-SUM($S$3:S4214),0)</f>
        <v>0</v>
      </c>
    </row>
    <row r="4216" spans="1:19">
      <c r="A4216">
        <f>IF(E4215&lt;&gt;E4216,COUNTIF($A$4:A4215,"&lt;&gt;0")+1,0)</f>
        <v>0</v>
      </c>
      <c r="B4216">
        <f>IF(A4216&lt;&gt;0,IF(MOD(A4216,3)=0,COUNTIF($B$4:B4215,"&lt;&gt;0")+1,0),0)</f>
        <v>0</v>
      </c>
      <c r="C4216" s="9">
        <f>'Dash Board'!$C$12+COUNT('Daily reducing balance'!$F$4:F4215)</f>
        <v>45942</v>
      </c>
      <c r="D4216">
        <f t="shared" si="462"/>
        <v>2025</v>
      </c>
      <c r="E4216">
        <f t="shared" si="463"/>
        <v>10</v>
      </c>
      <c r="F4216">
        <f>DAY('Dash Board'!$C$12+COUNT('Daily reducing balance'!$F$4:F4215))</f>
        <v>12</v>
      </c>
      <c r="G4216" s="8">
        <f t="shared" si="464"/>
        <v>115511.26548761845</v>
      </c>
      <c r="H4216" s="6">
        <f>G4216*'Dash Board'!$C$11/365</f>
        <v>33.229268153972427</v>
      </c>
      <c r="I4216" s="6">
        <f>H4216*'Dash Board'!$C$18/'Dash Board'!$C$11</f>
        <v>15.823461025701157</v>
      </c>
      <c r="J4216" s="6">
        <f>(G4216&gt;1)*PMT('Dash Board'!$C$11/365,$U$4,-'Dash Board'!$C$19)</f>
        <v>108.80376961660664</v>
      </c>
      <c r="K4216" s="6">
        <f t="shared" si="459"/>
        <v>0</v>
      </c>
      <c r="L4216" s="8">
        <f t="shared" si="460"/>
        <v>115435.69098615581</v>
      </c>
      <c r="N4216" s="8">
        <f t="shared" si="465"/>
        <v>92.98030859090548</v>
      </c>
      <c r="O4216" s="8">
        <f>IF(E4215&lt;&gt;E4216,SUM($N$4:N4216)-SUM($O$3:O4215),0)</f>
        <v>0</v>
      </c>
      <c r="P4216" s="6">
        <f>IF(B4216&gt;0,SUM($O$4:O4216)-SUM($P$3:P4215),0)</f>
        <v>0</v>
      </c>
      <c r="Q4216" s="6">
        <f t="shared" si="461"/>
        <v>15.823461025701157</v>
      </c>
      <c r="R4216" s="8">
        <f>IF(E4215&lt;&gt;E4216,SUM($Q$4:Q4216)-SUM($R$3:R4215),0)</f>
        <v>0</v>
      </c>
      <c r="S4216" s="6">
        <f>IF(B4216&gt;0,SUM($R$4:R4216)-SUM($S$3:S4215),0)</f>
        <v>0</v>
      </c>
    </row>
    <row r="4217" spans="1:19">
      <c r="A4217">
        <f>IF(E4216&lt;&gt;E4217,COUNTIF($A$4:A4216,"&lt;&gt;0")+1,0)</f>
        <v>0</v>
      </c>
      <c r="B4217">
        <f>IF(A4217&lt;&gt;0,IF(MOD(A4217,3)=0,COUNTIF($B$4:B4216,"&lt;&gt;0")+1,0),0)</f>
        <v>0</v>
      </c>
      <c r="C4217" s="9">
        <f>'Dash Board'!$C$12+COUNT('Daily reducing balance'!$F$4:F4216)</f>
        <v>45943</v>
      </c>
      <c r="D4217">
        <f t="shared" si="462"/>
        <v>2025</v>
      </c>
      <c r="E4217">
        <f t="shared" si="463"/>
        <v>10</v>
      </c>
      <c r="F4217">
        <f>DAY('Dash Board'!$C$12+COUNT('Daily reducing balance'!$F$4:F4216))</f>
        <v>13</v>
      </c>
      <c r="G4217" s="8">
        <f t="shared" si="464"/>
        <v>115435.69098615581</v>
      </c>
      <c r="H4217" s="6">
        <f>G4217*'Dash Board'!$C$11/365</f>
        <v>33.207527543962627</v>
      </c>
      <c r="I4217" s="6">
        <f>H4217*'Dash Board'!$C$18/'Dash Board'!$C$11</f>
        <v>15.81310835426792</v>
      </c>
      <c r="J4217" s="6">
        <f>(G4217&gt;1)*PMT('Dash Board'!$C$11/365,$U$4,-'Dash Board'!$C$19)</f>
        <v>108.80376961660664</v>
      </c>
      <c r="K4217" s="6">
        <f t="shared" si="459"/>
        <v>0</v>
      </c>
      <c r="L4217" s="8">
        <f t="shared" si="460"/>
        <v>115360.09474408315</v>
      </c>
      <c r="N4217" s="8">
        <f t="shared" si="465"/>
        <v>92.990661262338719</v>
      </c>
      <c r="O4217" s="8">
        <f>IF(E4216&lt;&gt;E4217,SUM($N$4:N4217)-SUM($O$3:O4216),0)</f>
        <v>0</v>
      </c>
      <c r="P4217" s="6">
        <f>IF(B4217&gt;0,SUM($O$4:O4217)-SUM($P$3:P4216),0)</f>
        <v>0</v>
      </c>
      <c r="Q4217" s="6">
        <f t="shared" si="461"/>
        <v>15.81310835426792</v>
      </c>
      <c r="R4217" s="8">
        <f>IF(E4216&lt;&gt;E4217,SUM($Q$4:Q4217)-SUM($R$3:R4216),0)</f>
        <v>0</v>
      </c>
      <c r="S4217" s="6">
        <f>IF(B4217&gt;0,SUM($R$4:R4217)-SUM($S$3:S4216),0)</f>
        <v>0</v>
      </c>
    </row>
    <row r="4218" spans="1:19">
      <c r="A4218">
        <f>IF(E4217&lt;&gt;E4218,COUNTIF($A$4:A4217,"&lt;&gt;0")+1,0)</f>
        <v>0</v>
      </c>
      <c r="B4218">
        <f>IF(A4218&lt;&gt;0,IF(MOD(A4218,3)=0,COUNTIF($B$4:B4217,"&lt;&gt;0")+1,0),0)</f>
        <v>0</v>
      </c>
      <c r="C4218" s="9">
        <f>'Dash Board'!$C$12+COUNT('Daily reducing balance'!$F$4:F4217)</f>
        <v>45944</v>
      </c>
      <c r="D4218">
        <f t="shared" si="462"/>
        <v>2025</v>
      </c>
      <c r="E4218">
        <f t="shared" si="463"/>
        <v>10</v>
      </c>
      <c r="F4218">
        <f>DAY('Dash Board'!$C$12+COUNT('Daily reducing balance'!$F$4:F4217))</f>
        <v>14</v>
      </c>
      <c r="G4218" s="8">
        <f t="shared" si="464"/>
        <v>115360.09474408315</v>
      </c>
      <c r="H4218" s="6">
        <f>G4218*'Dash Board'!$C$11/365</f>
        <v>33.185780679804736</v>
      </c>
      <c r="I4218" s="6">
        <f>H4218*'Dash Board'!$C$18/'Dash Board'!$C$11</f>
        <v>15.802752704668922</v>
      </c>
      <c r="J4218" s="6">
        <f>(G4218&gt;1)*PMT('Dash Board'!$C$11/365,$U$4,-'Dash Board'!$C$19)</f>
        <v>108.80376961660664</v>
      </c>
      <c r="K4218" s="6">
        <f t="shared" si="459"/>
        <v>0</v>
      </c>
      <c r="L4218" s="8">
        <f t="shared" si="460"/>
        <v>115284.47675514634</v>
      </c>
      <c r="N4218" s="8">
        <f t="shared" si="465"/>
        <v>93.001016911937725</v>
      </c>
      <c r="O4218" s="8">
        <f>IF(E4217&lt;&gt;E4218,SUM($N$4:N4218)-SUM($O$3:O4217),0)</f>
        <v>0</v>
      </c>
      <c r="P4218" s="6">
        <f>IF(B4218&gt;0,SUM($O$4:O4218)-SUM($P$3:P4217),0)</f>
        <v>0</v>
      </c>
      <c r="Q4218" s="6">
        <f t="shared" si="461"/>
        <v>15.802752704668922</v>
      </c>
      <c r="R4218" s="8">
        <f>IF(E4217&lt;&gt;E4218,SUM($Q$4:Q4218)-SUM($R$3:R4217),0)</f>
        <v>0</v>
      </c>
      <c r="S4218" s="6">
        <f>IF(B4218&gt;0,SUM($R$4:R4218)-SUM($S$3:S4217),0)</f>
        <v>0</v>
      </c>
    </row>
    <row r="4219" spans="1:19">
      <c r="A4219">
        <f>IF(E4218&lt;&gt;E4219,COUNTIF($A$4:A4218,"&lt;&gt;0")+1,0)</f>
        <v>0</v>
      </c>
      <c r="B4219">
        <f>IF(A4219&lt;&gt;0,IF(MOD(A4219,3)=0,COUNTIF($B$4:B4218,"&lt;&gt;0")+1,0),0)</f>
        <v>0</v>
      </c>
      <c r="C4219" s="9">
        <f>'Dash Board'!$C$12+COUNT('Daily reducing balance'!$F$4:F4218)</f>
        <v>45945</v>
      </c>
      <c r="D4219">
        <f t="shared" si="462"/>
        <v>2025</v>
      </c>
      <c r="E4219">
        <f t="shared" si="463"/>
        <v>10</v>
      </c>
      <c r="F4219">
        <f>DAY('Dash Board'!$C$12+COUNT('Daily reducing balance'!$F$4:F4218))</f>
        <v>15</v>
      </c>
      <c r="G4219" s="8">
        <f t="shared" si="464"/>
        <v>115284.47675514634</v>
      </c>
      <c r="H4219" s="6">
        <f>G4219*'Dash Board'!$C$11/365</f>
        <v>33.164027559699633</v>
      </c>
      <c r="I4219" s="6">
        <f>H4219*'Dash Board'!$C$18/'Dash Board'!$C$11</f>
        <v>15.792394076047445</v>
      </c>
      <c r="J4219" s="6">
        <f>(G4219&gt;1)*PMT('Dash Board'!$C$11/365,$U$4,-'Dash Board'!$C$19)</f>
        <v>108.80376961660664</v>
      </c>
      <c r="K4219" s="6">
        <f t="shared" si="459"/>
        <v>0</v>
      </c>
      <c r="L4219" s="8">
        <f t="shared" si="460"/>
        <v>115208.83701308943</v>
      </c>
      <c r="N4219" s="8">
        <f t="shared" si="465"/>
        <v>93.0113755405592</v>
      </c>
      <c r="O4219" s="8">
        <f>IF(E4218&lt;&gt;E4219,SUM($N$4:N4219)-SUM($O$3:O4218),0)</f>
        <v>0</v>
      </c>
      <c r="P4219" s="6">
        <f>IF(B4219&gt;0,SUM($O$4:O4219)-SUM($P$3:P4218),0)</f>
        <v>0</v>
      </c>
      <c r="Q4219" s="6">
        <f t="shared" si="461"/>
        <v>15.792394076047445</v>
      </c>
      <c r="R4219" s="8">
        <f>IF(E4218&lt;&gt;E4219,SUM($Q$4:Q4219)-SUM($R$3:R4218),0)</f>
        <v>0</v>
      </c>
      <c r="S4219" s="6">
        <f>IF(B4219&gt;0,SUM($R$4:R4219)-SUM($S$3:S4218),0)</f>
        <v>0</v>
      </c>
    </row>
    <row r="4220" spans="1:19">
      <c r="A4220">
        <f>IF(E4219&lt;&gt;E4220,COUNTIF($A$4:A4219,"&lt;&gt;0")+1,0)</f>
        <v>0</v>
      </c>
      <c r="B4220">
        <f>IF(A4220&lt;&gt;0,IF(MOD(A4220,3)=0,COUNTIF($B$4:B4219,"&lt;&gt;0")+1,0),0)</f>
        <v>0</v>
      </c>
      <c r="C4220" s="9">
        <f>'Dash Board'!$C$12+COUNT('Daily reducing balance'!$F$4:F4219)</f>
        <v>45946</v>
      </c>
      <c r="D4220">
        <f t="shared" si="462"/>
        <v>2025</v>
      </c>
      <c r="E4220">
        <f t="shared" si="463"/>
        <v>10</v>
      </c>
      <c r="F4220">
        <f>DAY('Dash Board'!$C$12+COUNT('Daily reducing balance'!$F$4:F4219))</f>
        <v>16</v>
      </c>
      <c r="G4220" s="8">
        <f t="shared" si="464"/>
        <v>115208.83701308943</v>
      </c>
      <c r="H4220" s="6">
        <f>G4220*'Dash Board'!$C$11/365</f>
        <v>33.142268181847641</v>
      </c>
      <c r="I4220" s="6">
        <f>H4220*'Dash Board'!$C$18/'Dash Board'!$C$11</f>
        <v>15.782032467546497</v>
      </c>
      <c r="J4220" s="6">
        <f>(G4220&gt;1)*PMT('Dash Board'!$C$11/365,$U$4,-'Dash Board'!$C$19)</f>
        <v>108.80376961660664</v>
      </c>
      <c r="K4220" s="6">
        <f t="shared" si="459"/>
        <v>0</v>
      </c>
      <c r="L4220" s="8">
        <f t="shared" si="460"/>
        <v>115133.17551165467</v>
      </c>
      <c r="N4220" s="8">
        <f t="shared" si="465"/>
        <v>93.021737149060144</v>
      </c>
      <c r="O4220" s="8">
        <f>IF(E4219&lt;&gt;E4220,SUM($N$4:N4220)-SUM($O$3:O4219),0)</f>
        <v>0</v>
      </c>
      <c r="P4220" s="6">
        <f>IF(B4220&gt;0,SUM($O$4:O4220)-SUM($P$3:P4219),0)</f>
        <v>0</v>
      </c>
      <c r="Q4220" s="6">
        <f t="shared" si="461"/>
        <v>15.782032467546497</v>
      </c>
      <c r="R4220" s="8">
        <f>IF(E4219&lt;&gt;E4220,SUM($Q$4:Q4220)-SUM($R$3:R4219),0)</f>
        <v>0</v>
      </c>
      <c r="S4220" s="6">
        <f>IF(B4220&gt;0,SUM($R$4:R4220)-SUM($S$3:S4219),0)</f>
        <v>0</v>
      </c>
    </row>
    <row r="4221" spans="1:19">
      <c r="A4221">
        <f>IF(E4220&lt;&gt;E4221,COUNTIF($A$4:A4220,"&lt;&gt;0")+1,0)</f>
        <v>0</v>
      </c>
      <c r="B4221">
        <f>IF(A4221&lt;&gt;0,IF(MOD(A4221,3)=0,COUNTIF($B$4:B4220,"&lt;&gt;0")+1,0),0)</f>
        <v>0</v>
      </c>
      <c r="C4221" s="9">
        <f>'Dash Board'!$C$12+COUNT('Daily reducing balance'!$F$4:F4220)</f>
        <v>45947</v>
      </c>
      <c r="D4221">
        <f t="shared" si="462"/>
        <v>2025</v>
      </c>
      <c r="E4221">
        <f t="shared" si="463"/>
        <v>10</v>
      </c>
      <c r="F4221">
        <f>DAY('Dash Board'!$C$12+COUNT('Daily reducing balance'!$F$4:F4220))</f>
        <v>17</v>
      </c>
      <c r="G4221" s="8">
        <f t="shared" si="464"/>
        <v>115133.17551165467</v>
      </c>
      <c r="H4221" s="6">
        <f>G4221*'Dash Board'!$C$11/365</f>
        <v>33.120502544448598</v>
      </c>
      <c r="I4221" s="6">
        <f>H4221*'Dash Board'!$C$18/'Dash Board'!$C$11</f>
        <v>15.771667878308858</v>
      </c>
      <c r="J4221" s="6">
        <f>(G4221&gt;1)*PMT('Dash Board'!$C$11/365,$U$4,-'Dash Board'!$C$19)</f>
        <v>108.80376961660664</v>
      </c>
      <c r="K4221" s="6">
        <f t="shared" si="459"/>
        <v>0</v>
      </c>
      <c r="L4221" s="8">
        <f t="shared" si="460"/>
        <v>115057.49224458251</v>
      </c>
      <c r="N4221" s="8">
        <f t="shared" si="465"/>
        <v>93.032101738297783</v>
      </c>
      <c r="O4221" s="8">
        <f>IF(E4220&lt;&gt;E4221,SUM($N$4:N4221)-SUM($O$3:O4220),0)</f>
        <v>0</v>
      </c>
      <c r="P4221" s="6">
        <f>IF(B4221&gt;0,SUM($O$4:O4221)-SUM($P$3:P4220),0)</f>
        <v>0</v>
      </c>
      <c r="Q4221" s="6">
        <f t="shared" si="461"/>
        <v>15.771667878308858</v>
      </c>
      <c r="R4221" s="8">
        <f>IF(E4220&lt;&gt;E4221,SUM($Q$4:Q4221)-SUM($R$3:R4220),0)</f>
        <v>0</v>
      </c>
      <c r="S4221" s="6">
        <f>IF(B4221&gt;0,SUM($R$4:R4221)-SUM($S$3:S4220),0)</f>
        <v>0</v>
      </c>
    </row>
    <row r="4222" spans="1:19">
      <c r="A4222">
        <f>IF(E4221&lt;&gt;E4222,COUNTIF($A$4:A4221,"&lt;&gt;0")+1,0)</f>
        <v>0</v>
      </c>
      <c r="B4222">
        <f>IF(A4222&lt;&gt;0,IF(MOD(A4222,3)=0,COUNTIF($B$4:B4221,"&lt;&gt;0")+1,0),0)</f>
        <v>0</v>
      </c>
      <c r="C4222" s="9">
        <f>'Dash Board'!$C$12+COUNT('Daily reducing balance'!$F$4:F4221)</f>
        <v>45948</v>
      </c>
      <c r="D4222">
        <f t="shared" si="462"/>
        <v>2025</v>
      </c>
      <c r="E4222">
        <f t="shared" si="463"/>
        <v>10</v>
      </c>
      <c r="F4222">
        <f>DAY('Dash Board'!$C$12+COUNT('Daily reducing balance'!$F$4:F4221))</f>
        <v>18</v>
      </c>
      <c r="G4222" s="8">
        <f t="shared" si="464"/>
        <v>115057.49224458251</v>
      </c>
      <c r="H4222" s="6">
        <f>G4222*'Dash Board'!$C$11/365</f>
        <v>33.098730645701821</v>
      </c>
      <c r="I4222" s="6">
        <f>H4222*'Dash Board'!$C$18/'Dash Board'!$C$11</f>
        <v>15.761300307477059</v>
      </c>
      <c r="J4222" s="6">
        <f>(G4222&gt;1)*PMT('Dash Board'!$C$11/365,$U$4,-'Dash Board'!$C$19)</f>
        <v>108.80376961660664</v>
      </c>
      <c r="K4222" s="6">
        <f t="shared" si="459"/>
        <v>0</v>
      </c>
      <c r="L4222" s="8">
        <f t="shared" si="460"/>
        <v>114981.78720561159</v>
      </c>
      <c r="N4222" s="8">
        <f t="shared" si="465"/>
        <v>93.042469309129586</v>
      </c>
      <c r="O4222" s="8">
        <f>IF(E4221&lt;&gt;E4222,SUM($N$4:N4222)-SUM($O$3:O4221),0)</f>
        <v>0</v>
      </c>
      <c r="P4222" s="6">
        <f>IF(B4222&gt;0,SUM($O$4:O4222)-SUM($P$3:P4221),0)</f>
        <v>0</v>
      </c>
      <c r="Q4222" s="6">
        <f t="shared" si="461"/>
        <v>15.761300307477059</v>
      </c>
      <c r="R4222" s="8">
        <f>IF(E4221&lt;&gt;E4222,SUM($Q$4:Q4222)-SUM($R$3:R4221),0)</f>
        <v>0</v>
      </c>
      <c r="S4222" s="6">
        <f>IF(B4222&gt;0,SUM($R$4:R4222)-SUM($S$3:S4221),0)</f>
        <v>0</v>
      </c>
    </row>
    <row r="4223" spans="1:19">
      <c r="A4223">
        <f>IF(E4222&lt;&gt;E4223,COUNTIF($A$4:A4222,"&lt;&gt;0")+1,0)</f>
        <v>0</v>
      </c>
      <c r="B4223">
        <f>IF(A4223&lt;&gt;0,IF(MOD(A4223,3)=0,COUNTIF($B$4:B4222,"&lt;&gt;0")+1,0),0)</f>
        <v>0</v>
      </c>
      <c r="C4223" s="9">
        <f>'Dash Board'!$C$12+COUNT('Daily reducing balance'!$F$4:F4222)</f>
        <v>45949</v>
      </c>
      <c r="D4223">
        <f t="shared" si="462"/>
        <v>2025</v>
      </c>
      <c r="E4223">
        <f t="shared" si="463"/>
        <v>10</v>
      </c>
      <c r="F4223">
        <f>DAY('Dash Board'!$C$12+COUNT('Daily reducing balance'!$F$4:F4222))</f>
        <v>19</v>
      </c>
      <c r="G4223" s="8">
        <f t="shared" si="464"/>
        <v>114981.78720561159</v>
      </c>
      <c r="H4223" s="6">
        <f>G4223*'Dash Board'!$C$11/365</f>
        <v>33.076952483806068</v>
      </c>
      <c r="I4223" s="6">
        <f>H4223*'Dash Board'!$C$18/'Dash Board'!$C$11</f>
        <v>15.750929754193367</v>
      </c>
      <c r="J4223" s="6">
        <f>(G4223&gt;1)*PMT('Dash Board'!$C$11/365,$U$4,-'Dash Board'!$C$19)</f>
        <v>108.80376961660664</v>
      </c>
      <c r="K4223" s="6">
        <f t="shared" si="459"/>
        <v>0</v>
      </c>
      <c r="L4223" s="8">
        <f t="shared" si="460"/>
        <v>114906.06038847879</v>
      </c>
      <c r="N4223" s="8">
        <f t="shared" si="465"/>
        <v>93.052839862413279</v>
      </c>
      <c r="O4223" s="8">
        <f>IF(E4222&lt;&gt;E4223,SUM($N$4:N4223)-SUM($O$3:O4222),0)</f>
        <v>0</v>
      </c>
      <c r="P4223" s="6">
        <f>IF(B4223&gt;0,SUM($O$4:O4223)-SUM($P$3:P4222),0)</f>
        <v>0</v>
      </c>
      <c r="Q4223" s="6">
        <f t="shared" si="461"/>
        <v>15.750929754193367</v>
      </c>
      <c r="R4223" s="8">
        <f>IF(E4222&lt;&gt;E4223,SUM($Q$4:Q4223)-SUM($R$3:R4222),0)</f>
        <v>0</v>
      </c>
      <c r="S4223" s="6">
        <f>IF(B4223&gt;0,SUM($R$4:R4223)-SUM($S$3:S4222),0)</f>
        <v>0</v>
      </c>
    </row>
    <row r="4224" spans="1:19">
      <c r="A4224">
        <f>IF(E4223&lt;&gt;E4224,COUNTIF($A$4:A4223,"&lt;&gt;0")+1,0)</f>
        <v>0</v>
      </c>
      <c r="B4224">
        <f>IF(A4224&lt;&gt;0,IF(MOD(A4224,3)=0,COUNTIF($B$4:B4223,"&lt;&gt;0")+1,0),0)</f>
        <v>0</v>
      </c>
      <c r="C4224" s="9">
        <f>'Dash Board'!$C$12+COUNT('Daily reducing balance'!$F$4:F4223)</f>
        <v>45950</v>
      </c>
      <c r="D4224">
        <f t="shared" si="462"/>
        <v>2025</v>
      </c>
      <c r="E4224">
        <f t="shared" si="463"/>
        <v>10</v>
      </c>
      <c r="F4224">
        <f>DAY('Dash Board'!$C$12+COUNT('Daily reducing balance'!$F$4:F4223))</f>
        <v>20</v>
      </c>
      <c r="G4224" s="8">
        <f t="shared" si="464"/>
        <v>114906.06038847879</v>
      </c>
      <c r="H4224" s="6">
        <f>G4224*'Dash Board'!$C$11/365</f>
        <v>33.055168056959651</v>
      </c>
      <c r="I4224" s="6">
        <f>H4224*'Dash Board'!$C$18/'Dash Board'!$C$11</f>
        <v>15.740556217599837</v>
      </c>
      <c r="J4224" s="6">
        <f>(G4224&gt;1)*PMT('Dash Board'!$C$11/365,$U$4,-'Dash Board'!$C$19)</f>
        <v>108.80376961660664</v>
      </c>
      <c r="K4224" s="6">
        <f t="shared" si="459"/>
        <v>0</v>
      </c>
      <c r="L4224" s="8">
        <f t="shared" si="460"/>
        <v>114830.31178691913</v>
      </c>
      <c r="N4224" s="8">
        <f t="shared" si="465"/>
        <v>93.063213399006813</v>
      </c>
      <c r="O4224" s="8">
        <f>IF(E4223&lt;&gt;E4224,SUM($N$4:N4224)-SUM($O$3:O4223),0)</f>
        <v>0</v>
      </c>
      <c r="P4224" s="6">
        <f>IF(B4224&gt;0,SUM($O$4:O4224)-SUM($P$3:P4223),0)</f>
        <v>0</v>
      </c>
      <c r="Q4224" s="6">
        <f t="shared" si="461"/>
        <v>15.740556217599837</v>
      </c>
      <c r="R4224" s="8">
        <f>IF(E4223&lt;&gt;E4224,SUM($Q$4:Q4224)-SUM($R$3:R4223),0)</f>
        <v>0</v>
      </c>
      <c r="S4224" s="6">
        <f>IF(B4224&gt;0,SUM($R$4:R4224)-SUM($S$3:S4223),0)</f>
        <v>0</v>
      </c>
    </row>
    <row r="4225" spans="1:19">
      <c r="A4225">
        <f>IF(E4224&lt;&gt;E4225,COUNTIF($A$4:A4224,"&lt;&gt;0")+1,0)</f>
        <v>0</v>
      </c>
      <c r="B4225">
        <f>IF(A4225&lt;&gt;0,IF(MOD(A4225,3)=0,COUNTIF($B$4:B4224,"&lt;&gt;0")+1,0),0)</f>
        <v>0</v>
      </c>
      <c r="C4225" s="9">
        <f>'Dash Board'!$C$12+COUNT('Daily reducing balance'!$F$4:F4224)</f>
        <v>45951</v>
      </c>
      <c r="D4225">
        <f t="shared" si="462"/>
        <v>2025</v>
      </c>
      <c r="E4225">
        <f t="shared" si="463"/>
        <v>10</v>
      </c>
      <c r="F4225">
        <f>DAY('Dash Board'!$C$12+COUNT('Daily reducing balance'!$F$4:F4224))</f>
        <v>21</v>
      </c>
      <c r="G4225" s="8">
        <f t="shared" si="464"/>
        <v>114830.31178691913</v>
      </c>
      <c r="H4225" s="6">
        <f>G4225*'Dash Board'!$C$11/365</f>
        <v>33.033377363360295</v>
      </c>
      <c r="I4225" s="6">
        <f>H4225*'Dash Board'!$C$18/'Dash Board'!$C$11</f>
        <v>15.730179696838237</v>
      </c>
      <c r="J4225" s="6">
        <f>(G4225&gt;1)*PMT('Dash Board'!$C$11/365,$U$4,-'Dash Board'!$C$19)</f>
        <v>108.80376961660664</v>
      </c>
      <c r="K4225" s="6">
        <f t="shared" si="459"/>
        <v>0</v>
      </c>
      <c r="L4225" s="8">
        <f t="shared" si="460"/>
        <v>114754.54139466588</v>
      </c>
      <c r="N4225" s="8">
        <f t="shared" si="465"/>
        <v>93.073589919768409</v>
      </c>
      <c r="O4225" s="8">
        <f>IF(E4224&lt;&gt;E4225,SUM($N$4:N4225)-SUM($O$3:O4224),0)</f>
        <v>0</v>
      </c>
      <c r="P4225" s="6">
        <f>IF(B4225&gt;0,SUM($O$4:O4225)-SUM($P$3:P4224),0)</f>
        <v>0</v>
      </c>
      <c r="Q4225" s="6">
        <f t="shared" si="461"/>
        <v>15.730179696838237</v>
      </c>
      <c r="R4225" s="8">
        <f>IF(E4224&lt;&gt;E4225,SUM($Q$4:Q4225)-SUM($R$3:R4224),0)</f>
        <v>0</v>
      </c>
      <c r="S4225" s="6">
        <f>IF(B4225&gt;0,SUM($R$4:R4225)-SUM($S$3:S4224),0)</f>
        <v>0</v>
      </c>
    </row>
    <row r="4226" spans="1:19">
      <c r="A4226">
        <f>IF(E4225&lt;&gt;E4226,COUNTIF($A$4:A4225,"&lt;&gt;0")+1,0)</f>
        <v>0</v>
      </c>
      <c r="B4226">
        <f>IF(A4226&lt;&gt;0,IF(MOD(A4226,3)=0,COUNTIF($B$4:B4225,"&lt;&gt;0")+1,0),0)</f>
        <v>0</v>
      </c>
      <c r="C4226" s="9">
        <f>'Dash Board'!$C$12+COUNT('Daily reducing balance'!$F$4:F4225)</f>
        <v>45952</v>
      </c>
      <c r="D4226">
        <f t="shared" si="462"/>
        <v>2025</v>
      </c>
      <c r="E4226">
        <f t="shared" si="463"/>
        <v>10</v>
      </c>
      <c r="F4226">
        <f>DAY('Dash Board'!$C$12+COUNT('Daily reducing balance'!$F$4:F4225))</f>
        <v>22</v>
      </c>
      <c r="G4226" s="8">
        <f t="shared" si="464"/>
        <v>114754.54139466588</v>
      </c>
      <c r="H4226" s="6">
        <f>G4226*'Dash Board'!$C$11/365</f>
        <v>33.011580401205251</v>
      </c>
      <c r="I4226" s="6">
        <f>H4226*'Dash Board'!$C$18/'Dash Board'!$C$11</f>
        <v>15.719800191050121</v>
      </c>
      <c r="J4226" s="6">
        <f>(G4226&gt;1)*PMT('Dash Board'!$C$11/365,$U$4,-'Dash Board'!$C$19)</f>
        <v>108.80376961660664</v>
      </c>
      <c r="K4226" s="6">
        <f t="shared" si="459"/>
        <v>0</v>
      </c>
      <c r="L4226" s="8">
        <f t="shared" si="460"/>
        <v>114678.74920545047</v>
      </c>
      <c r="N4226" s="8">
        <f t="shared" si="465"/>
        <v>93.083969425556518</v>
      </c>
      <c r="O4226" s="8">
        <f>IF(E4225&lt;&gt;E4226,SUM($N$4:N4226)-SUM($O$3:O4225),0)</f>
        <v>0</v>
      </c>
      <c r="P4226" s="6">
        <f>IF(B4226&gt;0,SUM($O$4:O4226)-SUM($P$3:P4225),0)</f>
        <v>0</v>
      </c>
      <c r="Q4226" s="6">
        <f t="shared" si="461"/>
        <v>15.719800191050121</v>
      </c>
      <c r="R4226" s="8">
        <f>IF(E4225&lt;&gt;E4226,SUM($Q$4:Q4226)-SUM($R$3:R4225),0)</f>
        <v>0</v>
      </c>
      <c r="S4226" s="6">
        <f>IF(B4226&gt;0,SUM($R$4:R4226)-SUM($S$3:S4225),0)</f>
        <v>0</v>
      </c>
    </row>
    <row r="4227" spans="1:19">
      <c r="A4227">
        <f>IF(E4226&lt;&gt;E4227,COUNTIF($A$4:A4226,"&lt;&gt;0")+1,0)</f>
        <v>0</v>
      </c>
      <c r="B4227">
        <f>IF(A4227&lt;&gt;0,IF(MOD(A4227,3)=0,COUNTIF($B$4:B4226,"&lt;&gt;0")+1,0),0)</f>
        <v>0</v>
      </c>
      <c r="C4227" s="9">
        <f>'Dash Board'!$C$12+COUNT('Daily reducing balance'!$F$4:F4226)</f>
        <v>45953</v>
      </c>
      <c r="D4227">
        <f t="shared" si="462"/>
        <v>2025</v>
      </c>
      <c r="E4227">
        <f t="shared" si="463"/>
        <v>10</v>
      </c>
      <c r="F4227">
        <f>DAY('Dash Board'!$C$12+COUNT('Daily reducing balance'!$F$4:F4226))</f>
        <v>23</v>
      </c>
      <c r="G4227" s="8">
        <f t="shared" si="464"/>
        <v>114678.74920545047</v>
      </c>
      <c r="H4227" s="6">
        <f>G4227*'Dash Board'!$C$11/365</f>
        <v>32.989777168691234</v>
      </c>
      <c r="I4227" s="6">
        <f>H4227*'Dash Board'!$C$18/'Dash Board'!$C$11</f>
        <v>15.709417699376779</v>
      </c>
      <c r="J4227" s="6">
        <f>(G4227&gt;1)*PMT('Dash Board'!$C$11/365,$U$4,-'Dash Board'!$C$19)</f>
        <v>108.80376961660664</v>
      </c>
      <c r="K4227" s="6">
        <f t="shared" si="459"/>
        <v>0</v>
      </c>
      <c r="L4227" s="8">
        <f t="shared" si="460"/>
        <v>114602.93521300255</v>
      </c>
      <c r="N4227" s="8">
        <f t="shared" si="465"/>
        <v>93.094351917229858</v>
      </c>
      <c r="O4227" s="8">
        <f>IF(E4226&lt;&gt;E4227,SUM($N$4:N4227)-SUM($O$3:O4226),0)</f>
        <v>0</v>
      </c>
      <c r="P4227" s="6">
        <f>IF(B4227&gt;0,SUM($O$4:O4227)-SUM($P$3:P4226),0)</f>
        <v>0</v>
      </c>
      <c r="Q4227" s="6">
        <f t="shared" si="461"/>
        <v>15.709417699376779</v>
      </c>
      <c r="R4227" s="8">
        <f>IF(E4226&lt;&gt;E4227,SUM($Q$4:Q4227)-SUM($R$3:R4226),0)</f>
        <v>0</v>
      </c>
      <c r="S4227" s="6">
        <f>IF(B4227&gt;0,SUM($R$4:R4227)-SUM($S$3:S4226),0)</f>
        <v>0</v>
      </c>
    </row>
    <row r="4228" spans="1:19">
      <c r="A4228">
        <f>IF(E4227&lt;&gt;E4228,COUNTIF($A$4:A4227,"&lt;&gt;0")+1,0)</f>
        <v>0</v>
      </c>
      <c r="B4228">
        <f>IF(A4228&lt;&gt;0,IF(MOD(A4228,3)=0,COUNTIF($B$4:B4227,"&lt;&gt;0")+1,0),0)</f>
        <v>0</v>
      </c>
      <c r="C4228" s="9">
        <f>'Dash Board'!$C$12+COUNT('Daily reducing balance'!$F$4:F4227)</f>
        <v>45954</v>
      </c>
      <c r="D4228">
        <f t="shared" si="462"/>
        <v>2025</v>
      </c>
      <c r="E4228">
        <f t="shared" si="463"/>
        <v>10</v>
      </c>
      <c r="F4228">
        <f>DAY('Dash Board'!$C$12+COUNT('Daily reducing balance'!$F$4:F4227))</f>
        <v>24</v>
      </c>
      <c r="G4228" s="8">
        <f t="shared" si="464"/>
        <v>114602.93521300255</v>
      </c>
      <c r="H4228" s="6">
        <f>G4228*'Dash Board'!$C$11/365</f>
        <v>32.967967664014431</v>
      </c>
      <c r="I4228" s="6">
        <f>H4228*'Dash Board'!$C$18/'Dash Board'!$C$11</f>
        <v>15.699032220959253</v>
      </c>
      <c r="J4228" s="6">
        <f>(G4228&gt;1)*PMT('Dash Board'!$C$11/365,$U$4,-'Dash Board'!$C$19)</f>
        <v>108.80376961660664</v>
      </c>
      <c r="K4228" s="6">
        <f t="shared" si="459"/>
        <v>0</v>
      </c>
      <c r="L4228" s="8">
        <f t="shared" si="460"/>
        <v>114527.09941104995</v>
      </c>
      <c r="N4228" s="8">
        <f t="shared" si="465"/>
        <v>93.10473739564739</v>
      </c>
      <c r="O4228" s="8">
        <f>IF(E4227&lt;&gt;E4228,SUM($N$4:N4228)-SUM($O$3:O4227),0)</f>
        <v>0</v>
      </c>
      <c r="P4228" s="6">
        <f>IF(B4228&gt;0,SUM($O$4:O4228)-SUM($P$3:P4227),0)</f>
        <v>0</v>
      </c>
      <c r="Q4228" s="6">
        <f t="shared" si="461"/>
        <v>15.699032220959253</v>
      </c>
      <c r="R4228" s="8">
        <f>IF(E4227&lt;&gt;E4228,SUM($Q$4:Q4228)-SUM($R$3:R4227),0)</f>
        <v>0</v>
      </c>
      <c r="S4228" s="6">
        <f>IF(B4228&gt;0,SUM($R$4:R4228)-SUM($S$3:S4227),0)</f>
        <v>0</v>
      </c>
    </row>
    <row r="4229" spans="1:19">
      <c r="A4229">
        <f>IF(E4228&lt;&gt;E4229,COUNTIF($A$4:A4228,"&lt;&gt;0")+1,0)</f>
        <v>0</v>
      </c>
      <c r="B4229">
        <f>IF(A4229&lt;&gt;0,IF(MOD(A4229,3)=0,COUNTIF($B$4:B4228,"&lt;&gt;0")+1,0),0)</f>
        <v>0</v>
      </c>
      <c r="C4229" s="9">
        <f>'Dash Board'!$C$12+COUNT('Daily reducing balance'!$F$4:F4228)</f>
        <v>45955</v>
      </c>
      <c r="D4229">
        <f t="shared" si="462"/>
        <v>2025</v>
      </c>
      <c r="E4229">
        <f t="shared" si="463"/>
        <v>10</v>
      </c>
      <c r="F4229">
        <f>DAY('Dash Board'!$C$12+COUNT('Daily reducing balance'!$F$4:F4228))</f>
        <v>25</v>
      </c>
      <c r="G4229" s="8">
        <f t="shared" si="464"/>
        <v>114527.09941104995</v>
      </c>
      <c r="H4229" s="6">
        <f>G4229*'Dash Board'!$C$11/365</f>
        <v>32.946151885370533</v>
      </c>
      <c r="I4229" s="6">
        <f>H4229*'Dash Board'!$C$18/'Dash Board'!$C$11</f>
        <v>15.688643754938351</v>
      </c>
      <c r="J4229" s="6">
        <f>(G4229&gt;1)*PMT('Dash Board'!$C$11/365,$U$4,-'Dash Board'!$C$19)</f>
        <v>108.80376961660664</v>
      </c>
      <c r="K4229" s="6">
        <f t="shared" ref="K4229:K4292" si="466">IF(F4229=1,SUMIFS($J$4:$J$7308,$D$4:$D$7308,"="&amp;YEAR(C4229),$E$4:$E$7308,"="&amp;MONTH(C4229)),0)</f>
        <v>0</v>
      </c>
      <c r="L4229" s="8">
        <f t="shared" ref="L4229:L4292" si="467">IF(G4229+H4229-J4229&lt;0,0,G4229+H4229-J4229)</f>
        <v>114451.2417933187</v>
      </c>
      <c r="N4229" s="8">
        <f t="shared" si="465"/>
        <v>93.11512586166829</v>
      </c>
      <c r="O4229" s="8">
        <f>IF(E4228&lt;&gt;E4229,SUM($N$4:N4229)-SUM($O$3:O4228),0)</f>
        <v>0</v>
      </c>
      <c r="P4229" s="6">
        <f>IF(B4229&gt;0,SUM($O$4:O4229)-SUM($P$3:P4228),0)</f>
        <v>0</v>
      </c>
      <c r="Q4229" s="6">
        <f t="shared" ref="Q4229:Q4292" si="468">I4229</f>
        <v>15.688643754938351</v>
      </c>
      <c r="R4229" s="8">
        <f>IF(E4228&lt;&gt;E4229,SUM($Q$4:Q4229)-SUM($R$3:R4228),0)</f>
        <v>0</v>
      </c>
      <c r="S4229" s="6">
        <f>IF(B4229&gt;0,SUM($R$4:R4229)-SUM($S$3:S4228),0)</f>
        <v>0</v>
      </c>
    </row>
    <row r="4230" spans="1:19">
      <c r="A4230">
        <f>IF(E4229&lt;&gt;E4230,COUNTIF($A$4:A4229,"&lt;&gt;0")+1,0)</f>
        <v>0</v>
      </c>
      <c r="B4230">
        <f>IF(A4230&lt;&gt;0,IF(MOD(A4230,3)=0,COUNTIF($B$4:B4229,"&lt;&gt;0")+1,0),0)</f>
        <v>0</v>
      </c>
      <c r="C4230" s="9">
        <f>'Dash Board'!$C$12+COUNT('Daily reducing balance'!$F$4:F4229)</f>
        <v>45956</v>
      </c>
      <c r="D4230">
        <f t="shared" si="462"/>
        <v>2025</v>
      </c>
      <c r="E4230">
        <f t="shared" si="463"/>
        <v>10</v>
      </c>
      <c r="F4230">
        <f>DAY('Dash Board'!$C$12+COUNT('Daily reducing balance'!$F$4:F4229))</f>
        <v>26</v>
      </c>
      <c r="G4230" s="8">
        <f t="shared" si="464"/>
        <v>114451.2417933187</v>
      </c>
      <c r="H4230" s="6">
        <f>G4230*'Dash Board'!$C$11/365</f>
        <v>32.92432983095469</v>
      </c>
      <c r="I4230" s="6">
        <f>H4230*'Dash Board'!$C$18/'Dash Board'!$C$11</f>
        <v>15.678252300454616</v>
      </c>
      <c r="J4230" s="6">
        <f>(G4230&gt;1)*PMT('Dash Board'!$C$11/365,$U$4,-'Dash Board'!$C$19)</f>
        <v>108.80376961660664</v>
      </c>
      <c r="K4230" s="6">
        <f t="shared" si="466"/>
        <v>0</v>
      </c>
      <c r="L4230" s="8">
        <f t="shared" si="467"/>
        <v>114375.36235353304</v>
      </c>
      <c r="N4230" s="8">
        <f t="shared" si="465"/>
        <v>93.125517316152028</v>
      </c>
      <c r="O4230" s="8">
        <f>IF(E4229&lt;&gt;E4230,SUM($N$4:N4230)-SUM($O$3:O4229),0)</f>
        <v>0</v>
      </c>
      <c r="P4230" s="6">
        <f>IF(B4230&gt;0,SUM($O$4:O4230)-SUM($P$3:P4229),0)</f>
        <v>0</v>
      </c>
      <c r="Q4230" s="6">
        <f t="shared" si="468"/>
        <v>15.678252300454616</v>
      </c>
      <c r="R4230" s="8">
        <f>IF(E4229&lt;&gt;E4230,SUM($Q$4:Q4230)-SUM($R$3:R4229),0)</f>
        <v>0</v>
      </c>
      <c r="S4230" s="6">
        <f>IF(B4230&gt;0,SUM($R$4:R4230)-SUM($S$3:S4229),0)</f>
        <v>0</v>
      </c>
    </row>
    <row r="4231" spans="1:19">
      <c r="A4231">
        <f>IF(E4230&lt;&gt;E4231,COUNTIF($A$4:A4230,"&lt;&gt;0")+1,0)</f>
        <v>0</v>
      </c>
      <c r="B4231">
        <f>IF(A4231&lt;&gt;0,IF(MOD(A4231,3)=0,COUNTIF($B$4:B4230,"&lt;&gt;0")+1,0),0)</f>
        <v>0</v>
      </c>
      <c r="C4231" s="9">
        <f>'Dash Board'!$C$12+COUNT('Daily reducing balance'!$F$4:F4230)</f>
        <v>45957</v>
      </c>
      <c r="D4231">
        <f t="shared" si="462"/>
        <v>2025</v>
      </c>
      <c r="E4231">
        <f t="shared" si="463"/>
        <v>10</v>
      </c>
      <c r="F4231">
        <f>DAY('Dash Board'!$C$12+COUNT('Daily reducing balance'!$F$4:F4230))</f>
        <v>27</v>
      </c>
      <c r="G4231" s="8">
        <f t="shared" si="464"/>
        <v>114375.36235353304</v>
      </c>
      <c r="H4231" s="6">
        <f>G4231*'Dash Board'!$C$11/365</f>
        <v>32.902501498961556</v>
      </c>
      <c r="I4231" s="6">
        <f>H4231*'Dash Board'!$C$18/'Dash Board'!$C$11</f>
        <v>15.667857856648361</v>
      </c>
      <c r="J4231" s="6">
        <f>(G4231&gt;1)*PMT('Dash Board'!$C$11/365,$U$4,-'Dash Board'!$C$19)</f>
        <v>108.80376961660664</v>
      </c>
      <c r="K4231" s="6">
        <f t="shared" si="466"/>
        <v>0</v>
      </c>
      <c r="L4231" s="8">
        <f t="shared" si="467"/>
        <v>114299.46108541539</v>
      </c>
      <c r="N4231" s="8">
        <f t="shared" si="465"/>
        <v>93.135911759958276</v>
      </c>
      <c r="O4231" s="8">
        <f>IF(E4230&lt;&gt;E4231,SUM($N$4:N4231)-SUM($O$3:O4230),0)</f>
        <v>0</v>
      </c>
      <c r="P4231" s="6">
        <f>IF(B4231&gt;0,SUM($O$4:O4231)-SUM($P$3:P4230),0)</f>
        <v>0</v>
      </c>
      <c r="Q4231" s="6">
        <f t="shared" si="468"/>
        <v>15.667857856648361</v>
      </c>
      <c r="R4231" s="8">
        <f>IF(E4230&lt;&gt;E4231,SUM($Q$4:Q4231)-SUM($R$3:R4230),0)</f>
        <v>0</v>
      </c>
      <c r="S4231" s="6">
        <f>IF(B4231&gt;0,SUM($R$4:R4231)-SUM($S$3:S4230),0)</f>
        <v>0</v>
      </c>
    </row>
    <row r="4232" spans="1:19">
      <c r="A4232">
        <f>IF(E4231&lt;&gt;E4232,COUNTIF($A$4:A4231,"&lt;&gt;0")+1,0)</f>
        <v>0</v>
      </c>
      <c r="B4232">
        <f>IF(A4232&lt;&gt;0,IF(MOD(A4232,3)=0,COUNTIF($B$4:B4231,"&lt;&gt;0")+1,0),0)</f>
        <v>0</v>
      </c>
      <c r="C4232" s="9">
        <f>'Dash Board'!$C$12+COUNT('Daily reducing balance'!$F$4:F4231)</f>
        <v>45958</v>
      </c>
      <c r="D4232">
        <f t="shared" si="462"/>
        <v>2025</v>
      </c>
      <c r="E4232">
        <f t="shared" si="463"/>
        <v>10</v>
      </c>
      <c r="F4232">
        <f>DAY('Dash Board'!$C$12+COUNT('Daily reducing balance'!$F$4:F4231))</f>
        <v>28</v>
      </c>
      <c r="G4232" s="8">
        <f t="shared" si="464"/>
        <v>114299.46108541539</v>
      </c>
      <c r="H4232" s="6">
        <f>G4232*'Dash Board'!$C$11/365</f>
        <v>32.880666887585242</v>
      </c>
      <c r="I4232" s="6">
        <f>H4232*'Dash Board'!$C$18/'Dash Board'!$C$11</f>
        <v>15.657460422659641</v>
      </c>
      <c r="J4232" s="6">
        <f>(G4232&gt;1)*PMT('Dash Board'!$C$11/365,$U$4,-'Dash Board'!$C$19)</f>
        <v>108.80376961660664</v>
      </c>
      <c r="K4232" s="6">
        <f t="shared" si="466"/>
        <v>0</v>
      </c>
      <c r="L4232" s="8">
        <f t="shared" si="467"/>
        <v>114223.53798268636</v>
      </c>
      <c r="N4232" s="8">
        <f t="shared" si="465"/>
        <v>93.146309193947005</v>
      </c>
      <c r="O4232" s="8">
        <f>IF(E4231&lt;&gt;E4232,SUM($N$4:N4232)-SUM($O$3:O4231),0)</f>
        <v>0</v>
      </c>
      <c r="P4232" s="6">
        <f>IF(B4232&gt;0,SUM($O$4:O4232)-SUM($P$3:P4231),0)</f>
        <v>0</v>
      </c>
      <c r="Q4232" s="6">
        <f t="shared" si="468"/>
        <v>15.657460422659641</v>
      </c>
      <c r="R4232" s="8">
        <f>IF(E4231&lt;&gt;E4232,SUM($Q$4:Q4232)-SUM($R$3:R4231),0)</f>
        <v>0</v>
      </c>
      <c r="S4232" s="6">
        <f>IF(B4232&gt;0,SUM($R$4:R4232)-SUM($S$3:S4231),0)</f>
        <v>0</v>
      </c>
    </row>
    <row r="4233" spans="1:19">
      <c r="A4233">
        <f>IF(E4232&lt;&gt;E4233,COUNTIF($A$4:A4232,"&lt;&gt;0")+1,0)</f>
        <v>0</v>
      </c>
      <c r="B4233">
        <f>IF(A4233&lt;&gt;0,IF(MOD(A4233,3)=0,COUNTIF($B$4:B4232,"&lt;&gt;0")+1,0),0)</f>
        <v>0</v>
      </c>
      <c r="C4233" s="9">
        <f>'Dash Board'!$C$12+COUNT('Daily reducing balance'!$F$4:F4232)</f>
        <v>45959</v>
      </c>
      <c r="D4233">
        <f t="shared" si="462"/>
        <v>2025</v>
      </c>
      <c r="E4233">
        <f t="shared" si="463"/>
        <v>10</v>
      </c>
      <c r="F4233">
        <f>DAY('Dash Board'!$C$12+COUNT('Daily reducing balance'!$F$4:F4232))</f>
        <v>29</v>
      </c>
      <c r="G4233" s="8">
        <f t="shared" si="464"/>
        <v>114223.53798268636</v>
      </c>
      <c r="H4233" s="6">
        <f>G4233*'Dash Board'!$C$11/365</f>
        <v>32.858825995019366</v>
      </c>
      <c r="I4233" s="6">
        <f>H4233*'Dash Board'!$C$18/'Dash Board'!$C$11</f>
        <v>15.647059997628272</v>
      </c>
      <c r="J4233" s="6">
        <f>(G4233&gt;1)*PMT('Dash Board'!$C$11/365,$U$4,-'Dash Board'!$C$19)</f>
        <v>108.80376961660664</v>
      </c>
      <c r="K4233" s="6">
        <f t="shared" si="466"/>
        <v>0</v>
      </c>
      <c r="L4233" s="8">
        <f t="shared" si="467"/>
        <v>114147.59303906477</v>
      </c>
      <c r="N4233" s="8">
        <f t="shared" si="465"/>
        <v>93.156709618978368</v>
      </c>
      <c r="O4233" s="8">
        <f>IF(E4232&lt;&gt;E4233,SUM($N$4:N4233)-SUM($O$3:O4232),0)</f>
        <v>0</v>
      </c>
      <c r="P4233" s="6">
        <f>IF(B4233&gt;0,SUM($O$4:O4233)-SUM($P$3:P4232),0)</f>
        <v>0</v>
      </c>
      <c r="Q4233" s="6">
        <f t="shared" si="468"/>
        <v>15.647059997628272</v>
      </c>
      <c r="R4233" s="8">
        <f>IF(E4232&lt;&gt;E4233,SUM($Q$4:Q4233)-SUM($R$3:R4232),0)</f>
        <v>0</v>
      </c>
      <c r="S4233" s="6">
        <f>IF(B4233&gt;0,SUM($R$4:R4233)-SUM($S$3:S4232),0)</f>
        <v>0</v>
      </c>
    </row>
    <row r="4234" spans="1:19">
      <c r="A4234">
        <f>IF(E4233&lt;&gt;E4234,COUNTIF($A$4:A4233,"&lt;&gt;0")+1,0)</f>
        <v>0</v>
      </c>
      <c r="B4234">
        <f>IF(A4234&lt;&gt;0,IF(MOD(A4234,3)=0,COUNTIF($B$4:B4233,"&lt;&gt;0")+1,0),0)</f>
        <v>0</v>
      </c>
      <c r="C4234" s="9">
        <f>'Dash Board'!$C$12+COUNT('Daily reducing balance'!$F$4:F4233)</f>
        <v>45960</v>
      </c>
      <c r="D4234">
        <f t="shared" si="462"/>
        <v>2025</v>
      </c>
      <c r="E4234">
        <f t="shared" si="463"/>
        <v>10</v>
      </c>
      <c r="F4234">
        <f>DAY('Dash Board'!$C$12+COUNT('Daily reducing balance'!$F$4:F4233))</f>
        <v>30</v>
      </c>
      <c r="G4234" s="8">
        <f t="shared" si="464"/>
        <v>114147.59303906477</v>
      </c>
      <c r="H4234" s="6">
        <f>G4234*'Dash Board'!$C$11/365</f>
        <v>32.836978819456988</v>
      </c>
      <c r="I4234" s="6">
        <f>H4234*'Dash Board'!$C$18/'Dash Board'!$C$11</f>
        <v>15.636656580693804</v>
      </c>
      <c r="J4234" s="6">
        <f>(G4234&gt;1)*PMT('Dash Board'!$C$11/365,$U$4,-'Dash Board'!$C$19)</f>
        <v>108.80376961660664</v>
      </c>
      <c r="K4234" s="6">
        <f t="shared" si="466"/>
        <v>0</v>
      </c>
      <c r="L4234" s="8">
        <f t="shared" si="467"/>
        <v>114071.62624826761</v>
      </c>
      <c r="N4234" s="8">
        <f t="shared" si="465"/>
        <v>93.167113035912834</v>
      </c>
      <c r="O4234" s="8">
        <f>IF(E4233&lt;&gt;E4234,SUM($N$4:N4234)-SUM($O$3:O4233),0)</f>
        <v>0</v>
      </c>
      <c r="P4234" s="6">
        <f>IF(B4234&gt;0,SUM($O$4:O4234)-SUM($P$3:P4233),0)</f>
        <v>0</v>
      </c>
      <c r="Q4234" s="6">
        <f t="shared" si="468"/>
        <v>15.636656580693804</v>
      </c>
      <c r="R4234" s="8">
        <f>IF(E4233&lt;&gt;E4234,SUM($Q$4:Q4234)-SUM($R$3:R4233),0)</f>
        <v>0</v>
      </c>
      <c r="S4234" s="6">
        <f>IF(B4234&gt;0,SUM($R$4:R4234)-SUM($S$3:S4233),0)</f>
        <v>0</v>
      </c>
    </row>
    <row r="4235" spans="1:19">
      <c r="A4235">
        <f>IF(E4234&lt;&gt;E4235,COUNTIF($A$4:A4234,"&lt;&gt;0")+1,0)</f>
        <v>0</v>
      </c>
      <c r="B4235">
        <f>IF(A4235&lt;&gt;0,IF(MOD(A4235,3)=0,COUNTIF($B$4:B4234,"&lt;&gt;0")+1,0),0)</f>
        <v>0</v>
      </c>
      <c r="C4235" s="9">
        <f>'Dash Board'!$C$12+COUNT('Daily reducing balance'!$F$4:F4234)</f>
        <v>45961</v>
      </c>
      <c r="D4235">
        <f t="shared" si="462"/>
        <v>2025</v>
      </c>
      <c r="E4235">
        <f t="shared" si="463"/>
        <v>10</v>
      </c>
      <c r="F4235">
        <f>DAY('Dash Board'!$C$12+COUNT('Daily reducing balance'!$F$4:F4234))</f>
        <v>31</v>
      </c>
      <c r="G4235" s="8">
        <f t="shared" si="464"/>
        <v>114071.62624826761</v>
      </c>
      <c r="H4235" s="6">
        <f>G4235*'Dash Board'!$C$11/365</f>
        <v>32.815125359090686</v>
      </c>
      <c r="I4235" s="6">
        <f>H4235*'Dash Board'!$C$18/'Dash Board'!$C$11</f>
        <v>15.626250170995567</v>
      </c>
      <c r="J4235" s="6">
        <f>(G4235&gt;1)*PMT('Dash Board'!$C$11/365,$U$4,-'Dash Board'!$C$19)</f>
        <v>108.80376961660664</v>
      </c>
      <c r="K4235" s="6">
        <f t="shared" si="466"/>
        <v>0</v>
      </c>
      <c r="L4235" s="8">
        <f t="shared" si="467"/>
        <v>113995.63760401009</v>
      </c>
      <c r="N4235" s="8">
        <f t="shared" si="465"/>
        <v>93.177519445611082</v>
      </c>
      <c r="O4235" s="8">
        <f>IF(E4234&lt;&gt;E4235,SUM($N$4:N4235)-SUM($O$3:O4234),0)</f>
        <v>0</v>
      </c>
      <c r="P4235" s="6">
        <f>IF(B4235&gt;0,SUM($O$4:O4235)-SUM($P$3:P4234),0)</f>
        <v>0</v>
      </c>
      <c r="Q4235" s="6">
        <f t="shared" si="468"/>
        <v>15.626250170995567</v>
      </c>
      <c r="R4235" s="8">
        <f>IF(E4234&lt;&gt;E4235,SUM($Q$4:Q4235)-SUM($R$3:R4234),0)</f>
        <v>0</v>
      </c>
      <c r="S4235" s="6">
        <f>IF(B4235&gt;0,SUM($R$4:R4235)-SUM($S$3:S4234),0)</f>
        <v>0</v>
      </c>
    </row>
    <row r="4236" spans="1:19">
      <c r="A4236">
        <f>IF(E4235&lt;&gt;E4236,COUNTIF($A$4:A4235,"&lt;&gt;0")+1,0)</f>
        <v>139</v>
      </c>
      <c r="B4236">
        <f>IF(A4236&lt;&gt;0,IF(MOD(A4236,3)=0,COUNTIF($B$4:B4235,"&lt;&gt;0")+1,0),0)</f>
        <v>0</v>
      </c>
      <c r="C4236" s="9">
        <f>'Dash Board'!$C$12+COUNT('Daily reducing balance'!$F$4:F4235)</f>
        <v>45962</v>
      </c>
      <c r="D4236">
        <f t="shared" si="462"/>
        <v>2025</v>
      </c>
      <c r="E4236">
        <f t="shared" si="463"/>
        <v>11</v>
      </c>
      <c r="F4236">
        <f>DAY('Dash Board'!$C$12+COUNT('Daily reducing balance'!$F$4:F4235))</f>
        <v>1</v>
      </c>
      <c r="G4236" s="8">
        <f t="shared" si="464"/>
        <v>113995.63760401009</v>
      </c>
      <c r="H4236" s="6">
        <f>G4236*'Dash Board'!$C$11/365</f>
        <v>32.793265612112485</v>
      </c>
      <c r="I4236" s="6">
        <f>H4236*'Dash Board'!$C$18/'Dash Board'!$C$11</f>
        <v>15.615840767672614</v>
      </c>
      <c r="J4236" s="6">
        <f>(G4236&gt;1)*PMT('Dash Board'!$C$11/365,$U$4,-'Dash Board'!$C$19)</f>
        <v>108.80376961660664</v>
      </c>
      <c r="K4236" s="6">
        <f t="shared" si="466"/>
        <v>3264.1130884981981</v>
      </c>
      <c r="L4236" s="8">
        <f t="shared" si="467"/>
        <v>113919.62710000559</v>
      </c>
      <c r="N4236" s="8">
        <f t="shared" si="465"/>
        <v>93.187928848934035</v>
      </c>
      <c r="O4236" s="8">
        <f>IF(E4235&lt;&gt;E4236,SUM($N$4:N4236)-SUM($O$3:O4235),0)</f>
        <v>2883.998851067794</v>
      </c>
      <c r="P4236" s="6">
        <f>IF(B4236&gt;0,SUM($O$4:O4236)-SUM($P$3:P4235),0)</f>
        <v>0</v>
      </c>
      <c r="Q4236" s="6">
        <f t="shared" si="468"/>
        <v>15.615840767672614</v>
      </c>
      <c r="R4236" s="8">
        <f>IF(E4235&lt;&gt;E4236,SUM($Q$4:Q4236)-SUM($R$3:R4235),0)</f>
        <v>488.91800704716297</v>
      </c>
      <c r="S4236" s="6">
        <f>IF(B4236&gt;0,SUM($R$4:R4236)-SUM($S$3:S4235),0)</f>
        <v>0</v>
      </c>
    </row>
    <row r="4237" spans="1:19">
      <c r="A4237">
        <f>IF(E4236&lt;&gt;E4237,COUNTIF($A$4:A4236,"&lt;&gt;0")+1,0)</f>
        <v>0</v>
      </c>
      <c r="B4237">
        <f>IF(A4237&lt;&gt;0,IF(MOD(A4237,3)=0,COUNTIF($B$4:B4236,"&lt;&gt;0")+1,0),0)</f>
        <v>0</v>
      </c>
      <c r="C4237" s="9">
        <f>'Dash Board'!$C$12+COUNT('Daily reducing balance'!$F$4:F4236)</f>
        <v>45963</v>
      </c>
      <c r="D4237">
        <f t="shared" si="462"/>
        <v>2025</v>
      </c>
      <c r="E4237">
        <f t="shared" si="463"/>
        <v>11</v>
      </c>
      <c r="F4237">
        <f>DAY('Dash Board'!$C$12+COUNT('Daily reducing balance'!$F$4:F4236))</f>
        <v>2</v>
      </c>
      <c r="G4237" s="8">
        <f t="shared" si="464"/>
        <v>113919.62710000559</v>
      </c>
      <c r="H4237" s="6">
        <f>G4237*'Dash Board'!$C$11/365</f>
        <v>32.771399576713932</v>
      </c>
      <c r="I4237" s="6">
        <f>H4237*'Dash Board'!$C$18/'Dash Board'!$C$11</f>
        <v>15.605428369863779</v>
      </c>
      <c r="J4237" s="6">
        <f>(G4237&gt;1)*PMT('Dash Board'!$C$11/365,$U$4,-'Dash Board'!$C$19)</f>
        <v>108.80376961660664</v>
      </c>
      <c r="K4237" s="6">
        <f t="shared" si="466"/>
        <v>0</v>
      </c>
      <c r="L4237" s="8">
        <f t="shared" si="467"/>
        <v>113843.59472996568</v>
      </c>
      <c r="N4237" s="8">
        <f t="shared" si="465"/>
        <v>93.198341246742871</v>
      </c>
      <c r="O4237" s="8">
        <f>IF(E4236&lt;&gt;E4237,SUM($N$4:N4237)-SUM($O$3:O4236),0)</f>
        <v>0</v>
      </c>
      <c r="P4237" s="6">
        <f>IF(B4237&gt;0,SUM($O$4:O4237)-SUM($P$3:P4236),0)</f>
        <v>0</v>
      </c>
      <c r="Q4237" s="6">
        <f t="shared" si="468"/>
        <v>15.605428369863779</v>
      </c>
      <c r="R4237" s="8">
        <f>IF(E4236&lt;&gt;E4237,SUM($Q$4:Q4237)-SUM($R$3:R4236),0)</f>
        <v>0</v>
      </c>
      <c r="S4237" s="6">
        <f>IF(B4237&gt;0,SUM($R$4:R4237)-SUM($S$3:S4236),0)</f>
        <v>0</v>
      </c>
    </row>
    <row r="4238" spans="1:19">
      <c r="A4238">
        <f>IF(E4237&lt;&gt;E4238,COUNTIF($A$4:A4237,"&lt;&gt;0")+1,0)</f>
        <v>0</v>
      </c>
      <c r="B4238">
        <f>IF(A4238&lt;&gt;0,IF(MOD(A4238,3)=0,COUNTIF($B$4:B4237,"&lt;&gt;0")+1,0),0)</f>
        <v>0</v>
      </c>
      <c r="C4238" s="9">
        <f>'Dash Board'!$C$12+COUNT('Daily reducing balance'!$F$4:F4237)</f>
        <v>45964</v>
      </c>
      <c r="D4238">
        <f t="shared" si="462"/>
        <v>2025</v>
      </c>
      <c r="E4238">
        <f t="shared" si="463"/>
        <v>11</v>
      </c>
      <c r="F4238">
        <f>DAY('Dash Board'!$C$12+COUNT('Daily reducing balance'!$F$4:F4237))</f>
        <v>3</v>
      </c>
      <c r="G4238" s="8">
        <f t="shared" si="464"/>
        <v>113843.59472996568</v>
      </c>
      <c r="H4238" s="6">
        <f>G4238*'Dash Board'!$C$11/365</f>
        <v>32.749527251086022</v>
      </c>
      <c r="I4238" s="6">
        <f>H4238*'Dash Board'!$C$18/'Dash Board'!$C$11</f>
        <v>15.595012976707631</v>
      </c>
      <c r="J4238" s="6">
        <f>(G4238&gt;1)*PMT('Dash Board'!$C$11/365,$U$4,-'Dash Board'!$C$19)</f>
        <v>108.80376961660664</v>
      </c>
      <c r="K4238" s="6">
        <f t="shared" si="466"/>
        <v>0</v>
      </c>
      <c r="L4238" s="8">
        <f t="shared" si="467"/>
        <v>113767.54048760016</v>
      </c>
      <c r="N4238" s="8">
        <f t="shared" si="465"/>
        <v>93.208756639899008</v>
      </c>
      <c r="O4238" s="8">
        <f>IF(E4237&lt;&gt;E4238,SUM($N$4:N4238)-SUM($O$3:O4237),0)</f>
        <v>0</v>
      </c>
      <c r="P4238" s="6">
        <f>IF(B4238&gt;0,SUM($O$4:O4238)-SUM($P$3:P4237),0)</f>
        <v>0</v>
      </c>
      <c r="Q4238" s="6">
        <f t="shared" si="468"/>
        <v>15.595012976707631</v>
      </c>
      <c r="R4238" s="8">
        <f>IF(E4237&lt;&gt;E4238,SUM($Q$4:Q4238)-SUM($R$3:R4237),0)</f>
        <v>0</v>
      </c>
      <c r="S4238" s="6">
        <f>IF(B4238&gt;0,SUM($R$4:R4238)-SUM($S$3:S4237),0)</f>
        <v>0</v>
      </c>
    </row>
    <row r="4239" spans="1:19">
      <c r="A4239">
        <f>IF(E4238&lt;&gt;E4239,COUNTIF($A$4:A4238,"&lt;&gt;0")+1,0)</f>
        <v>0</v>
      </c>
      <c r="B4239">
        <f>IF(A4239&lt;&gt;0,IF(MOD(A4239,3)=0,COUNTIF($B$4:B4238,"&lt;&gt;0")+1,0),0)</f>
        <v>0</v>
      </c>
      <c r="C4239" s="9">
        <f>'Dash Board'!$C$12+COUNT('Daily reducing balance'!$F$4:F4238)</f>
        <v>45965</v>
      </c>
      <c r="D4239">
        <f t="shared" si="462"/>
        <v>2025</v>
      </c>
      <c r="E4239">
        <f t="shared" si="463"/>
        <v>11</v>
      </c>
      <c r="F4239">
        <f>DAY('Dash Board'!$C$12+COUNT('Daily reducing balance'!$F$4:F4238))</f>
        <v>4</v>
      </c>
      <c r="G4239" s="8">
        <f t="shared" si="464"/>
        <v>113767.54048760016</v>
      </c>
      <c r="H4239" s="6">
        <f>G4239*'Dash Board'!$C$11/365</f>
        <v>32.727648633419221</v>
      </c>
      <c r="I4239" s="6">
        <f>H4239*'Dash Board'!$C$18/'Dash Board'!$C$11</f>
        <v>15.584594587342488</v>
      </c>
      <c r="J4239" s="6">
        <f>(G4239&gt;1)*PMT('Dash Board'!$C$11/365,$U$4,-'Dash Board'!$C$19)</f>
        <v>108.80376961660664</v>
      </c>
      <c r="K4239" s="6">
        <f t="shared" si="466"/>
        <v>0</v>
      </c>
      <c r="L4239" s="8">
        <f t="shared" si="467"/>
        <v>113691.46436661696</v>
      </c>
      <c r="N4239" s="8">
        <f t="shared" si="465"/>
        <v>93.21917502926415</v>
      </c>
      <c r="O4239" s="8">
        <f>IF(E4238&lt;&gt;E4239,SUM($N$4:N4239)-SUM($O$3:O4238),0)</f>
        <v>0</v>
      </c>
      <c r="P4239" s="6">
        <f>IF(B4239&gt;0,SUM($O$4:O4239)-SUM($P$3:P4238),0)</f>
        <v>0</v>
      </c>
      <c r="Q4239" s="6">
        <f t="shared" si="468"/>
        <v>15.584594587342488</v>
      </c>
      <c r="R4239" s="8">
        <f>IF(E4238&lt;&gt;E4239,SUM($Q$4:Q4239)-SUM($R$3:R4238),0)</f>
        <v>0</v>
      </c>
      <c r="S4239" s="6">
        <f>IF(B4239&gt;0,SUM($R$4:R4239)-SUM($S$3:S4238),0)</f>
        <v>0</v>
      </c>
    </row>
    <row r="4240" spans="1:19">
      <c r="A4240">
        <f>IF(E4239&lt;&gt;E4240,COUNTIF($A$4:A4239,"&lt;&gt;0")+1,0)</f>
        <v>0</v>
      </c>
      <c r="B4240">
        <f>IF(A4240&lt;&gt;0,IF(MOD(A4240,3)=0,COUNTIF($B$4:B4239,"&lt;&gt;0")+1,0),0)</f>
        <v>0</v>
      </c>
      <c r="C4240" s="9">
        <f>'Dash Board'!$C$12+COUNT('Daily reducing balance'!$F$4:F4239)</f>
        <v>45966</v>
      </c>
      <c r="D4240">
        <f t="shared" si="462"/>
        <v>2025</v>
      </c>
      <c r="E4240">
        <f t="shared" si="463"/>
        <v>11</v>
      </c>
      <c r="F4240">
        <f>DAY('Dash Board'!$C$12+COUNT('Daily reducing balance'!$F$4:F4239))</f>
        <v>5</v>
      </c>
      <c r="G4240" s="8">
        <f t="shared" si="464"/>
        <v>113691.46436661696</v>
      </c>
      <c r="H4240" s="6">
        <f>G4240*'Dash Board'!$C$11/365</f>
        <v>32.705763721903509</v>
      </c>
      <c r="I4240" s="6">
        <f>H4240*'Dash Board'!$C$18/'Dash Board'!$C$11</f>
        <v>15.574173200906435</v>
      </c>
      <c r="J4240" s="6">
        <f>(G4240&gt;1)*PMT('Dash Board'!$C$11/365,$U$4,-'Dash Board'!$C$19)</f>
        <v>108.80376961660664</v>
      </c>
      <c r="K4240" s="6">
        <f t="shared" si="466"/>
        <v>0</v>
      </c>
      <c r="L4240" s="8">
        <f t="shared" si="467"/>
        <v>113615.36636072224</v>
      </c>
      <c r="N4240" s="8">
        <f t="shared" si="465"/>
        <v>93.229596415700215</v>
      </c>
      <c r="O4240" s="8">
        <f>IF(E4239&lt;&gt;E4240,SUM($N$4:N4240)-SUM($O$3:O4239),0)</f>
        <v>0</v>
      </c>
      <c r="P4240" s="6">
        <f>IF(B4240&gt;0,SUM($O$4:O4240)-SUM($P$3:P4239),0)</f>
        <v>0</v>
      </c>
      <c r="Q4240" s="6">
        <f t="shared" si="468"/>
        <v>15.574173200906435</v>
      </c>
      <c r="R4240" s="8">
        <f>IF(E4239&lt;&gt;E4240,SUM($Q$4:Q4240)-SUM($R$3:R4239),0)</f>
        <v>0</v>
      </c>
      <c r="S4240" s="6">
        <f>IF(B4240&gt;0,SUM($R$4:R4240)-SUM($S$3:S4239),0)</f>
        <v>0</v>
      </c>
    </row>
    <row r="4241" spans="1:19">
      <c r="A4241">
        <f>IF(E4240&lt;&gt;E4241,COUNTIF($A$4:A4240,"&lt;&gt;0")+1,0)</f>
        <v>0</v>
      </c>
      <c r="B4241">
        <f>IF(A4241&lt;&gt;0,IF(MOD(A4241,3)=0,COUNTIF($B$4:B4240,"&lt;&gt;0")+1,0),0)</f>
        <v>0</v>
      </c>
      <c r="C4241" s="9">
        <f>'Dash Board'!$C$12+COUNT('Daily reducing balance'!$F$4:F4240)</f>
        <v>45967</v>
      </c>
      <c r="D4241">
        <f t="shared" si="462"/>
        <v>2025</v>
      </c>
      <c r="E4241">
        <f t="shared" si="463"/>
        <v>11</v>
      </c>
      <c r="F4241">
        <f>DAY('Dash Board'!$C$12+COUNT('Daily reducing balance'!$F$4:F4240))</f>
        <v>6</v>
      </c>
      <c r="G4241" s="8">
        <f t="shared" si="464"/>
        <v>113615.36636072224</v>
      </c>
      <c r="H4241" s="6">
        <f>G4241*'Dash Board'!$C$11/365</f>
        <v>32.683872514728314</v>
      </c>
      <c r="I4241" s="6">
        <f>H4241*'Dash Board'!$C$18/'Dash Board'!$C$11</f>
        <v>15.563748816537293</v>
      </c>
      <c r="J4241" s="6">
        <f>(G4241&gt;1)*PMT('Dash Board'!$C$11/365,$U$4,-'Dash Board'!$C$19)</f>
        <v>108.80376961660664</v>
      </c>
      <c r="K4241" s="6">
        <f t="shared" si="466"/>
        <v>0</v>
      </c>
      <c r="L4241" s="8">
        <f t="shared" si="467"/>
        <v>113539.24646362035</v>
      </c>
      <c r="N4241" s="8">
        <f t="shared" si="465"/>
        <v>93.240020800069345</v>
      </c>
      <c r="O4241" s="8">
        <f>IF(E4240&lt;&gt;E4241,SUM($N$4:N4241)-SUM($O$3:O4240),0)</f>
        <v>0</v>
      </c>
      <c r="P4241" s="6">
        <f>IF(B4241&gt;0,SUM($O$4:O4241)-SUM($P$3:P4240),0)</f>
        <v>0</v>
      </c>
      <c r="Q4241" s="6">
        <f t="shared" si="468"/>
        <v>15.563748816537293</v>
      </c>
      <c r="R4241" s="8">
        <f>IF(E4240&lt;&gt;E4241,SUM($Q$4:Q4241)-SUM($R$3:R4240),0)</f>
        <v>0</v>
      </c>
      <c r="S4241" s="6">
        <f>IF(B4241&gt;0,SUM($R$4:R4241)-SUM($S$3:S4240),0)</f>
        <v>0</v>
      </c>
    </row>
    <row r="4242" spans="1:19">
      <c r="A4242">
        <f>IF(E4241&lt;&gt;E4242,COUNTIF($A$4:A4241,"&lt;&gt;0")+1,0)</f>
        <v>0</v>
      </c>
      <c r="B4242">
        <f>IF(A4242&lt;&gt;0,IF(MOD(A4242,3)=0,COUNTIF($B$4:B4241,"&lt;&gt;0")+1,0),0)</f>
        <v>0</v>
      </c>
      <c r="C4242" s="9">
        <f>'Dash Board'!$C$12+COUNT('Daily reducing balance'!$F$4:F4241)</f>
        <v>45968</v>
      </c>
      <c r="D4242">
        <f t="shared" si="462"/>
        <v>2025</v>
      </c>
      <c r="E4242">
        <f t="shared" si="463"/>
        <v>11</v>
      </c>
      <c r="F4242">
        <f>DAY('Dash Board'!$C$12+COUNT('Daily reducing balance'!$F$4:F4241))</f>
        <v>7</v>
      </c>
      <c r="G4242" s="8">
        <f t="shared" si="464"/>
        <v>113539.24646362035</v>
      </c>
      <c r="H4242" s="6">
        <f>G4242*'Dash Board'!$C$11/365</f>
        <v>32.661975010082564</v>
      </c>
      <c r="I4242" s="6">
        <f>H4242*'Dash Board'!$C$18/'Dash Board'!$C$11</f>
        <v>15.553321433372652</v>
      </c>
      <c r="J4242" s="6">
        <f>(G4242&gt;1)*PMT('Dash Board'!$C$11/365,$U$4,-'Dash Board'!$C$19)</f>
        <v>108.80376961660664</v>
      </c>
      <c r="K4242" s="6">
        <f t="shared" si="466"/>
        <v>0</v>
      </c>
      <c r="L4242" s="8">
        <f t="shared" si="467"/>
        <v>113463.10466901382</v>
      </c>
      <c r="N4242" s="8">
        <f t="shared" si="465"/>
        <v>93.250448183233999</v>
      </c>
      <c r="O4242" s="8">
        <f>IF(E4241&lt;&gt;E4242,SUM($N$4:N4242)-SUM($O$3:O4241),0)</f>
        <v>0</v>
      </c>
      <c r="P4242" s="6">
        <f>IF(B4242&gt;0,SUM($O$4:O4242)-SUM($P$3:P4241),0)</f>
        <v>0</v>
      </c>
      <c r="Q4242" s="6">
        <f t="shared" si="468"/>
        <v>15.553321433372652</v>
      </c>
      <c r="R4242" s="8">
        <f>IF(E4241&lt;&gt;E4242,SUM($Q$4:Q4242)-SUM($R$3:R4241),0)</f>
        <v>0</v>
      </c>
      <c r="S4242" s="6">
        <f>IF(B4242&gt;0,SUM($R$4:R4242)-SUM($S$3:S4241),0)</f>
        <v>0</v>
      </c>
    </row>
    <row r="4243" spans="1:19">
      <c r="A4243">
        <f>IF(E4242&lt;&gt;E4243,COUNTIF($A$4:A4242,"&lt;&gt;0")+1,0)</f>
        <v>0</v>
      </c>
      <c r="B4243">
        <f>IF(A4243&lt;&gt;0,IF(MOD(A4243,3)=0,COUNTIF($B$4:B4242,"&lt;&gt;0")+1,0),0)</f>
        <v>0</v>
      </c>
      <c r="C4243" s="9">
        <f>'Dash Board'!$C$12+COUNT('Daily reducing balance'!$F$4:F4242)</f>
        <v>45969</v>
      </c>
      <c r="D4243">
        <f t="shared" si="462"/>
        <v>2025</v>
      </c>
      <c r="E4243">
        <f t="shared" si="463"/>
        <v>11</v>
      </c>
      <c r="F4243">
        <f>DAY('Dash Board'!$C$12+COUNT('Daily reducing balance'!$F$4:F4242))</f>
        <v>8</v>
      </c>
      <c r="G4243" s="8">
        <f t="shared" si="464"/>
        <v>113463.10466901382</v>
      </c>
      <c r="H4243" s="6">
        <f>G4243*'Dash Board'!$C$11/365</f>
        <v>32.640071206154659</v>
      </c>
      <c r="I4243" s="6">
        <f>H4243*'Dash Board'!$C$18/'Dash Board'!$C$11</f>
        <v>15.542891050549839</v>
      </c>
      <c r="J4243" s="6">
        <f>(G4243&gt;1)*PMT('Dash Board'!$C$11/365,$U$4,-'Dash Board'!$C$19)</f>
        <v>108.80376961660664</v>
      </c>
      <c r="K4243" s="6">
        <f t="shared" si="466"/>
        <v>0</v>
      </c>
      <c r="L4243" s="8">
        <f t="shared" si="467"/>
        <v>113386.94097060336</v>
      </c>
      <c r="N4243" s="8">
        <f t="shared" si="465"/>
        <v>93.260878566056803</v>
      </c>
      <c r="O4243" s="8">
        <f>IF(E4242&lt;&gt;E4243,SUM($N$4:N4243)-SUM($O$3:O4242),0)</f>
        <v>0</v>
      </c>
      <c r="P4243" s="6">
        <f>IF(B4243&gt;0,SUM($O$4:O4243)-SUM($P$3:P4242),0)</f>
        <v>0</v>
      </c>
      <c r="Q4243" s="6">
        <f t="shared" si="468"/>
        <v>15.542891050549839</v>
      </c>
      <c r="R4243" s="8">
        <f>IF(E4242&lt;&gt;E4243,SUM($Q$4:Q4243)-SUM($R$3:R4242),0)</f>
        <v>0</v>
      </c>
      <c r="S4243" s="6">
        <f>IF(B4243&gt;0,SUM($R$4:R4243)-SUM($S$3:S4242),0)</f>
        <v>0</v>
      </c>
    </row>
    <row r="4244" spans="1:19">
      <c r="A4244">
        <f>IF(E4243&lt;&gt;E4244,COUNTIF($A$4:A4243,"&lt;&gt;0")+1,0)</f>
        <v>0</v>
      </c>
      <c r="B4244">
        <f>IF(A4244&lt;&gt;0,IF(MOD(A4244,3)=0,COUNTIF($B$4:B4243,"&lt;&gt;0")+1,0),0)</f>
        <v>0</v>
      </c>
      <c r="C4244" s="9">
        <f>'Dash Board'!$C$12+COUNT('Daily reducing balance'!$F$4:F4243)</f>
        <v>45970</v>
      </c>
      <c r="D4244">
        <f t="shared" si="462"/>
        <v>2025</v>
      </c>
      <c r="E4244">
        <f t="shared" si="463"/>
        <v>11</v>
      </c>
      <c r="F4244">
        <f>DAY('Dash Board'!$C$12+COUNT('Daily reducing balance'!$F$4:F4243))</f>
        <v>9</v>
      </c>
      <c r="G4244" s="8">
        <f t="shared" si="464"/>
        <v>113386.94097060336</v>
      </c>
      <c r="H4244" s="6">
        <f>G4244*'Dash Board'!$C$11/365</f>
        <v>32.618161101132472</v>
      </c>
      <c r="I4244" s="6">
        <f>H4244*'Dash Board'!$C$18/'Dash Board'!$C$11</f>
        <v>15.532457667205941</v>
      </c>
      <c r="J4244" s="6">
        <f>(G4244&gt;1)*PMT('Dash Board'!$C$11/365,$U$4,-'Dash Board'!$C$19)</f>
        <v>108.80376961660664</v>
      </c>
      <c r="K4244" s="6">
        <f t="shared" si="466"/>
        <v>0</v>
      </c>
      <c r="L4244" s="8">
        <f t="shared" si="467"/>
        <v>113310.75536208788</v>
      </c>
      <c r="N4244" s="8">
        <f t="shared" si="465"/>
        <v>93.271311949400697</v>
      </c>
      <c r="O4244" s="8">
        <f>IF(E4243&lt;&gt;E4244,SUM($N$4:N4244)-SUM($O$3:O4243),0)</f>
        <v>0</v>
      </c>
      <c r="P4244" s="6">
        <f>IF(B4244&gt;0,SUM($O$4:O4244)-SUM($P$3:P4243),0)</f>
        <v>0</v>
      </c>
      <c r="Q4244" s="6">
        <f t="shared" si="468"/>
        <v>15.532457667205941</v>
      </c>
      <c r="R4244" s="8">
        <f>IF(E4243&lt;&gt;E4244,SUM($Q$4:Q4244)-SUM($R$3:R4243),0)</f>
        <v>0</v>
      </c>
      <c r="S4244" s="6">
        <f>IF(B4244&gt;0,SUM($R$4:R4244)-SUM($S$3:S4243),0)</f>
        <v>0</v>
      </c>
    </row>
    <row r="4245" spans="1:19">
      <c r="A4245">
        <f>IF(E4244&lt;&gt;E4245,COUNTIF($A$4:A4244,"&lt;&gt;0")+1,0)</f>
        <v>0</v>
      </c>
      <c r="B4245">
        <f>IF(A4245&lt;&gt;0,IF(MOD(A4245,3)=0,COUNTIF($B$4:B4244,"&lt;&gt;0")+1,0),0)</f>
        <v>0</v>
      </c>
      <c r="C4245" s="9">
        <f>'Dash Board'!$C$12+COUNT('Daily reducing balance'!$F$4:F4244)</f>
        <v>45971</v>
      </c>
      <c r="D4245">
        <f t="shared" si="462"/>
        <v>2025</v>
      </c>
      <c r="E4245">
        <f t="shared" si="463"/>
        <v>11</v>
      </c>
      <c r="F4245">
        <f>DAY('Dash Board'!$C$12+COUNT('Daily reducing balance'!$F$4:F4244))</f>
        <v>10</v>
      </c>
      <c r="G4245" s="8">
        <f t="shared" si="464"/>
        <v>113310.75536208788</v>
      </c>
      <c r="H4245" s="6">
        <f>G4245*'Dash Board'!$C$11/365</f>
        <v>32.59624469320336</v>
      </c>
      <c r="I4245" s="6">
        <f>H4245*'Dash Board'!$C$18/'Dash Board'!$C$11</f>
        <v>15.522021282477791</v>
      </c>
      <c r="J4245" s="6">
        <f>(G4245&gt;1)*PMT('Dash Board'!$C$11/365,$U$4,-'Dash Board'!$C$19)</f>
        <v>108.80376961660664</v>
      </c>
      <c r="K4245" s="6">
        <f t="shared" si="466"/>
        <v>0</v>
      </c>
      <c r="L4245" s="8">
        <f t="shared" si="467"/>
        <v>113234.54783716447</v>
      </c>
      <c r="N4245" s="8">
        <f t="shared" si="465"/>
        <v>93.281748334128849</v>
      </c>
      <c r="O4245" s="8">
        <f>IF(E4244&lt;&gt;E4245,SUM($N$4:N4245)-SUM($O$3:O4244),0)</f>
        <v>0</v>
      </c>
      <c r="P4245" s="6">
        <f>IF(B4245&gt;0,SUM($O$4:O4245)-SUM($P$3:P4244),0)</f>
        <v>0</v>
      </c>
      <c r="Q4245" s="6">
        <f t="shared" si="468"/>
        <v>15.522021282477791</v>
      </c>
      <c r="R4245" s="8">
        <f>IF(E4244&lt;&gt;E4245,SUM($Q$4:Q4245)-SUM($R$3:R4244),0)</f>
        <v>0</v>
      </c>
      <c r="S4245" s="6">
        <f>IF(B4245&gt;0,SUM($R$4:R4245)-SUM($S$3:S4244),0)</f>
        <v>0</v>
      </c>
    </row>
    <row r="4246" spans="1:19">
      <c r="A4246">
        <f>IF(E4245&lt;&gt;E4246,COUNTIF($A$4:A4245,"&lt;&gt;0")+1,0)</f>
        <v>0</v>
      </c>
      <c r="B4246">
        <f>IF(A4246&lt;&gt;0,IF(MOD(A4246,3)=0,COUNTIF($B$4:B4245,"&lt;&gt;0")+1,0),0)</f>
        <v>0</v>
      </c>
      <c r="C4246" s="9">
        <f>'Dash Board'!$C$12+COUNT('Daily reducing balance'!$F$4:F4245)</f>
        <v>45972</v>
      </c>
      <c r="D4246">
        <f t="shared" si="462"/>
        <v>2025</v>
      </c>
      <c r="E4246">
        <f t="shared" si="463"/>
        <v>11</v>
      </c>
      <c r="F4246">
        <f>DAY('Dash Board'!$C$12+COUNT('Daily reducing balance'!$F$4:F4245))</f>
        <v>11</v>
      </c>
      <c r="G4246" s="8">
        <f t="shared" si="464"/>
        <v>113234.54783716447</v>
      </c>
      <c r="H4246" s="6">
        <f>G4246*'Dash Board'!$C$11/365</f>
        <v>32.57432198055416</v>
      </c>
      <c r="I4246" s="6">
        <f>H4246*'Dash Board'!$C$18/'Dash Board'!$C$11</f>
        <v>15.511581895501982</v>
      </c>
      <c r="J4246" s="6">
        <f>(G4246&gt;1)*PMT('Dash Board'!$C$11/365,$U$4,-'Dash Board'!$C$19)</f>
        <v>108.80376961660664</v>
      </c>
      <c r="K4246" s="6">
        <f t="shared" si="466"/>
        <v>0</v>
      </c>
      <c r="L4246" s="8">
        <f t="shared" si="467"/>
        <v>113158.31838952842</v>
      </c>
      <c r="N4246" s="8">
        <f t="shared" si="465"/>
        <v>93.292187721104668</v>
      </c>
      <c r="O4246" s="8">
        <f>IF(E4245&lt;&gt;E4246,SUM($N$4:N4246)-SUM($O$3:O4245),0)</f>
        <v>0</v>
      </c>
      <c r="P4246" s="6">
        <f>IF(B4246&gt;0,SUM($O$4:O4246)-SUM($P$3:P4245),0)</f>
        <v>0</v>
      </c>
      <c r="Q4246" s="6">
        <f t="shared" si="468"/>
        <v>15.511581895501982</v>
      </c>
      <c r="R4246" s="8">
        <f>IF(E4245&lt;&gt;E4246,SUM($Q$4:Q4246)-SUM($R$3:R4245),0)</f>
        <v>0</v>
      </c>
      <c r="S4246" s="6">
        <f>IF(B4246&gt;0,SUM($R$4:R4246)-SUM($S$3:S4245),0)</f>
        <v>0</v>
      </c>
    </row>
    <row r="4247" spans="1:19">
      <c r="A4247">
        <f>IF(E4246&lt;&gt;E4247,COUNTIF($A$4:A4246,"&lt;&gt;0")+1,0)</f>
        <v>0</v>
      </c>
      <c r="B4247">
        <f>IF(A4247&lt;&gt;0,IF(MOD(A4247,3)=0,COUNTIF($B$4:B4246,"&lt;&gt;0")+1,0),0)</f>
        <v>0</v>
      </c>
      <c r="C4247" s="9">
        <f>'Dash Board'!$C$12+COUNT('Daily reducing balance'!$F$4:F4246)</f>
        <v>45973</v>
      </c>
      <c r="D4247">
        <f t="shared" si="462"/>
        <v>2025</v>
      </c>
      <c r="E4247">
        <f t="shared" si="463"/>
        <v>11</v>
      </c>
      <c r="F4247">
        <f>DAY('Dash Board'!$C$12+COUNT('Daily reducing balance'!$F$4:F4246))</f>
        <v>12</v>
      </c>
      <c r="G4247" s="8">
        <f t="shared" si="464"/>
        <v>113158.31838952842</v>
      </c>
      <c r="H4247" s="6">
        <f>G4247*'Dash Board'!$C$11/365</f>
        <v>32.55239296137119</v>
      </c>
      <c r="I4247" s="6">
        <f>H4247*'Dash Board'!$C$18/'Dash Board'!$C$11</f>
        <v>15.501139505414855</v>
      </c>
      <c r="J4247" s="6">
        <f>(G4247&gt;1)*PMT('Dash Board'!$C$11/365,$U$4,-'Dash Board'!$C$19)</f>
        <v>108.80376961660664</v>
      </c>
      <c r="K4247" s="6">
        <f t="shared" si="466"/>
        <v>0</v>
      </c>
      <c r="L4247" s="8">
        <f t="shared" si="467"/>
        <v>113082.06701287317</v>
      </c>
      <c r="N4247" s="8">
        <f t="shared" si="465"/>
        <v>93.302630111191789</v>
      </c>
      <c r="O4247" s="8">
        <f>IF(E4246&lt;&gt;E4247,SUM($N$4:N4247)-SUM($O$3:O4246),0)</f>
        <v>0</v>
      </c>
      <c r="P4247" s="6">
        <f>IF(B4247&gt;0,SUM($O$4:O4247)-SUM($P$3:P4246),0)</f>
        <v>0</v>
      </c>
      <c r="Q4247" s="6">
        <f t="shared" si="468"/>
        <v>15.501139505414855</v>
      </c>
      <c r="R4247" s="8">
        <f>IF(E4246&lt;&gt;E4247,SUM($Q$4:Q4247)-SUM($R$3:R4246),0)</f>
        <v>0</v>
      </c>
      <c r="S4247" s="6">
        <f>IF(B4247&gt;0,SUM($R$4:R4247)-SUM($S$3:S4246),0)</f>
        <v>0</v>
      </c>
    </row>
    <row r="4248" spans="1:19">
      <c r="A4248">
        <f>IF(E4247&lt;&gt;E4248,COUNTIF($A$4:A4247,"&lt;&gt;0")+1,0)</f>
        <v>0</v>
      </c>
      <c r="B4248">
        <f>IF(A4248&lt;&gt;0,IF(MOD(A4248,3)=0,COUNTIF($B$4:B4247,"&lt;&gt;0")+1,0),0)</f>
        <v>0</v>
      </c>
      <c r="C4248" s="9">
        <f>'Dash Board'!$C$12+COUNT('Daily reducing balance'!$F$4:F4247)</f>
        <v>45974</v>
      </c>
      <c r="D4248">
        <f t="shared" si="462"/>
        <v>2025</v>
      </c>
      <c r="E4248">
        <f t="shared" si="463"/>
        <v>11</v>
      </c>
      <c r="F4248">
        <f>DAY('Dash Board'!$C$12+COUNT('Daily reducing balance'!$F$4:F4247))</f>
        <v>13</v>
      </c>
      <c r="G4248" s="8">
        <f t="shared" si="464"/>
        <v>113082.06701287317</v>
      </c>
      <c r="H4248" s="6">
        <f>G4248*'Dash Board'!$C$11/365</f>
        <v>32.530457633840228</v>
      </c>
      <c r="I4248" s="6">
        <f>H4248*'Dash Board'!$C$18/'Dash Board'!$C$11</f>
        <v>15.490694111352491</v>
      </c>
      <c r="J4248" s="6">
        <f>(G4248&gt;1)*PMT('Dash Board'!$C$11/365,$U$4,-'Dash Board'!$C$19)</f>
        <v>108.80376961660664</v>
      </c>
      <c r="K4248" s="6">
        <f t="shared" si="466"/>
        <v>0</v>
      </c>
      <c r="L4248" s="8">
        <f t="shared" si="467"/>
        <v>113005.7937008904</v>
      </c>
      <c r="N4248" s="8">
        <f t="shared" si="465"/>
        <v>93.313075505254147</v>
      </c>
      <c r="O4248" s="8">
        <f>IF(E4247&lt;&gt;E4248,SUM($N$4:N4248)-SUM($O$3:O4247),0)</f>
        <v>0</v>
      </c>
      <c r="P4248" s="6">
        <f>IF(B4248&gt;0,SUM($O$4:O4248)-SUM($P$3:P4247),0)</f>
        <v>0</v>
      </c>
      <c r="Q4248" s="6">
        <f t="shared" si="468"/>
        <v>15.490694111352491</v>
      </c>
      <c r="R4248" s="8">
        <f>IF(E4247&lt;&gt;E4248,SUM($Q$4:Q4248)-SUM($R$3:R4247),0)</f>
        <v>0</v>
      </c>
      <c r="S4248" s="6">
        <f>IF(B4248&gt;0,SUM($R$4:R4248)-SUM($S$3:S4247),0)</f>
        <v>0</v>
      </c>
    </row>
    <row r="4249" spans="1:19">
      <c r="A4249">
        <f>IF(E4248&lt;&gt;E4249,COUNTIF($A$4:A4248,"&lt;&gt;0")+1,0)</f>
        <v>0</v>
      </c>
      <c r="B4249">
        <f>IF(A4249&lt;&gt;0,IF(MOD(A4249,3)=0,COUNTIF($B$4:B4248,"&lt;&gt;0")+1,0),0)</f>
        <v>0</v>
      </c>
      <c r="C4249" s="9">
        <f>'Dash Board'!$C$12+COUNT('Daily reducing balance'!$F$4:F4248)</f>
        <v>45975</v>
      </c>
      <c r="D4249">
        <f t="shared" si="462"/>
        <v>2025</v>
      </c>
      <c r="E4249">
        <f t="shared" si="463"/>
        <v>11</v>
      </c>
      <c r="F4249">
        <f>DAY('Dash Board'!$C$12+COUNT('Daily reducing balance'!$F$4:F4248))</f>
        <v>14</v>
      </c>
      <c r="G4249" s="8">
        <f t="shared" si="464"/>
        <v>113005.7937008904</v>
      </c>
      <c r="H4249" s="6">
        <f>G4249*'Dash Board'!$C$11/365</f>
        <v>32.508515996146549</v>
      </c>
      <c r="I4249" s="6">
        <f>H4249*'Dash Board'!$C$18/'Dash Board'!$C$11</f>
        <v>15.48024571245074</v>
      </c>
      <c r="J4249" s="6">
        <f>(G4249&gt;1)*PMT('Dash Board'!$C$11/365,$U$4,-'Dash Board'!$C$19)</f>
        <v>108.80376961660664</v>
      </c>
      <c r="K4249" s="6">
        <f t="shared" si="466"/>
        <v>0</v>
      </c>
      <c r="L4249" s="8">
        <f t="shared" si="467"/>
        <v>112929.49844726993</v>
      </c>
      <c r="N4249" s="8">
        <f t="shared" si="465"/>
        <v>93.323523904155905</v>
      </c>
      <c r="O4249" s="8">
        <f>IF(E4248&lt;&gt;E4249,SUM($N$4:N4249)-SUM($O$3:O4248),0)</f>
        <v>0</v>
      </c>
      <c r="P4249" s="6">
        <f>IF(B4249&gt;0,SUM($O$4:O4249)-SUM($P$3:P4248),0)</f>
        <v>0</v>
      </c>
      <c r="Q4249" s="6">
        <f t="shared" si="468"/>
        <v>15.48024571245074</v>
      </c>
      <c r="R4249" s="8">
        <f>IF(E4248&lt;&gt;E4249,SUM($Q$4:Q4249)-SUM($R$3:R4248),0)</f>
        <v>0</v>
      </c>
      <c r="S4249" s="6">
        <f>IF(B4249&gt;0,SUM($R$4:R4249)-SUM($S$3:S4248),0)</f>
        <v>0</v>
      </c>
    </row>
    <row r="4250" spans="1:19">
      <c r="A4250">
        <f>IF(E4249&lt;&gt;E4250,COUNTIF($A$4:A4249,"&lt;&gt;0")+1,0)</f>
        <v>0</v>
      </c>
      <c r="B4250">
        <f>IF(A4250&lt;&gt;0,IF(MOD(A4250,3)=0,COUNTIF($B$4:B4249,"&lt;&gt;0")+1,0),0)</f>
        <v>0</v>
      </c>
      <c r="C4250" s="9">
        <f>'Dash Board'!$C$12+COUNT('Daily reducing balance'!$F$4:F4249)</f>
        <v>45976</v>
      </c>
      <c r="D4250">
        <f t="shared" si="462"/>
        <v>2025</v>
      </c>
      <c r="E4250">
        <f t="shared" si="463"/>
        <v>11</v>
      </c>
      <c r="F4250">
        <f>DAY('Dash Board'!$C$12+COUNT('Daily reducing balance'!$F$4:F4249))</f>
        <v>15</v>
      </c>
      <c r="G4250" s="8">
        <f t="shared" si="464"/>
        <v>112929.49844726993</v>
      </c>
      <c r="H4250" s="6">
        <f>G4250*'Dash Board'!$C$11/365</f>
        <v>32.486568046474915</v>
      </c>
      <c r="I4250" s="6">
        <f>H4250*'Dash Board'!$C$18/'Dash Board'!$C$11</f>
        <v>15.469794307845198</v>
      </c>
      <c r="J4250" s="6">
        <f>(G4250&gt;1)*PMT('Dash Board'!$C$11/365,$U$4,-'Dash Board'!$C$19)</f>
        <v>108.80376961660664</v>
      </c>
      <c r="K4250" s="6">
        <f t="shared" si="466"/>
        <v>0</v>
      </c>
      <c r="L4250" s="8">
        <f t="shared" si="467"/>
        <v>112853.18124569979</v>
      </c>
      <c r="N4250" s="8">
        <f t="shared" si="465"/>
        <v>93.333975308761438</v>
      </c>
      <c r="O4250" s="8">
        <f>IF(E4249&lt;&gt;E4250,SUM($N$4:N4250)-SUM($O$3:O4249),0)</f>
        <v>0</v>
      </c>
      <c r="P4250" s="6">
        <f>IF(B4250&gt;0,SUM($O$4:O4250)-SUM($P$3:P4249),0)</f>
        <v>0</v>
      </c>
      <c r="Q4250" s="6">
        <f t="shared" si="468"/>
        <v>15.469794307845198</v>
      </c>
      <c r="R4250" s="8">
        <f>IF(E4249&lt;&gt;E4250,SUM($Q$4:Q4250)-SUM($R$3:R4249),0)</f>
        <v>0</v>
      </c>
      <c r="S4250" s="6">
        <f>IF(B4250&gt;0,SUM($R$4:R4250)-SUM($S$3:S4249),0)</f>
        <v>0</v>
      </c>
    </row>
    <row r="4251" spans="1:19">
      <c r="A4251">
        <f>IF(E4250&lt;&gt;E4251,COUNTIF($A$4:A4250,"&lt;&gt;0")+1,0)</f>
        <v>0</v>
      </c>
      <c r="B4251">
        <f>IF(A4251&lt;&gt;0,IF(MOD(A4251,3)=0,COUNTIF($B$4:B4250,"&lt;&gt;0")+1,0),0)</f>
        <v>0</v>
      </c>
      <c r="C4251" s="9">
        <f>'Dash Board'!$C$12+COUNT('Daily reducing balance'!$F$4:F4250)</f>
        <v>45977</v>
      </c>
      <c r="D4251">
        <f t="shared" si="462"/>
        <v>2025</v>
      </c>
      <c r="E4251">
        <f t="shared" si="463"/>
        <v>11</v>
      </c>
      <c r="F4251">
        <f>DAY('Dash Board'!$C$12+COUNT('Daily reducing balance'!$F$4:F4250))</f>
        <v>16</v>
      </c>
      <c r="G4251" s="8">
        <f t="shared" si="464"/>
        <v>112853.18124569979</v>
      </c>
      <c r="H4251" s="6">
        <f>G4251*'Dash Board'!$C$11/365</f>
        <v>32.464613783009526</v>
      </c>
      <c r="I4251" s="6">
        <f>H4251*'Dash Board'!$C$18/'Dash Board'!$C$11</f>
        <v>15.459339896671205</v>
      </c>
      <c r="J4251" s="6">
        <f>(G4251&gt;1)*PMT('Dash Board'!$C$11/365,$U$4,-'Dash Board'!$C$19)</f>
        <v>108.80376961660664</v>
      </c>
      <c r="K4251" s="6">
        <f t="shared" si="466"/>
        <v>0</v>
      </c>
      <c r="L4251" s="8">
        <f t="shared" si="467"/>
        <v>112776.84208986619</v>
      </c>
      <c r="N4251" s="8">
        <f t="shared" si="465"/>
        <v>93.344429719935434</v>
      </c>
      <c r="O4251" s="8">
        <f>IF(E4250&lt;&gt;E4251,SUM($N$4:N4251)-SUM($O$3:O4250),0)</f>
        <v>0</v>
      </c>
      <c r="P4251" s="6">
        <f>IF(B4251&gt;0,SUM($O$4:O4251)-SUM($P$3:P4250),0)</f>
        <v>0</v>
      </c>
      <c r="Q4251" s="6">
        <f t="shared" si="468"/>
        <v>15.459339896671205</v>
      </c>
      <c r="R4251" s="8">
        <f>IF(E4250&lt;&gt;E4251,SUM($Q$4:Q4251)-SUM($R$3:R4250),0)</f>
        <v>0</v>
      </c>
      <c r="S4251" s="6">
        <f>IF(B4251&gt;0,SUM($R$4:R4251)-SUM($S$3:S4250),0)</f>
        <v>0</v>
      </c>
    </row>
    <row r="4252" spans="1:19">
      <c r="A4252">
        <f>IF(E4251&lt;&gt;E4252,COUNTIF($A$4:A4251,"&lt;&gt;0")+1,0)</f>
        <v>0</v>
      </c>
      <c r="B4252">
        <f>IF(A4252&lt;&gt;0,IF(MOD(A4252,3)=0,COUNTIF($B$4:B4251,"&lt;&gt;0")+1,0),0)</f>
        <v>0</v>
      </c>
      <c r="C4252" s="9">
        <f>'Dash Board'!$C$12+COUNT('Daily reducing balance'!$F$4:F4251)</f>
        <v>45978</v>
      </c>
      <c r="D4252">
        <f t="shared" si="462"/>
        <v>2025</v>
      </c>
      <c r="E4252">
        <f t="shared" si="463"/>
        <v>11</v>
      </c>
      <c r="F4252">
        <f>DAY('Dash Board'!$C$12+COUNT('Daily reducing balance'!$F$4:F4251))</f>
        <v>17</v>
      </c>
      <c r="G4252" s="8">
        <f t="shared" si="464"/>
        <v>112776.84208986619</v>
      </c>
      <c r="H4252" s="6">
        <f>G4252*'Dash Board'!$C$11/365</f>
        <v>32.442653203934107</v>
      </c>
      <c r="I4252" s="6">
        <f>H4252*'Dash Board'!$C$18/'Dash Board'!$C$11</f>
        <v>15.448882478063862</v>
      </c>
      <c r="J4252" s="6">
        <f>(G4252&gt;1)*PMT('Dash Board'!$C$11/365,$U$4,-'Dash Board'!$C$19)</f>
        <v>108.80376961660664</v>
      </c>
      <c r="K4252" s="6">
        <f t="shared" si="466"/>
        <v>0</v>
      </c>
      <c r="L4252" s="8">
        <f t="shared" si="467"/>
        <v>112700.48097345351</v>
      </c>
      <c r="N4252" s="8">
        <f t="shared" si="465"/>
        <v>93.354887138542779</v>
      </c>
      <c r="O4252" s="8">
        <f>IF(E4251&lt;&gt;E4252,SUM($N$4:N4252)-SUM($O$3:O4251),0)</f>
        <v>0</v>
      </c>
      <c r="P4252" s="6">
        <f>IF(B4252&gt;0,SUM($O$4:O4252)-SUM($P$3:P4251),0)</f>
        <v>0</v>
      </c>
      <c r="Q4252" s="6">
        <f t="shared" si="468"/>
        <v>15.448882478063862</v>
      </c>
      <c r="R4252" s="8">
        <f>IF(E4251&lt;&gt;E4252,SUM($Q$4:Q4252)-SUM($R$3:R4251),0)</f>
        <v>0</v>
      </c>
      <c r="S4252" s="6">
        <f>IF(B4252&gt;0,SUM($R$4:R4252)-SUM($S$3:S4251),0)</f>
        <v>0</v>
      </c>
    </row>
    <row r="4253" spans="1:19">
      <c r="A4253">
        <f>IF(E4252&lt;&gt;E4253,COUNTIF($A$4:A4252,"&lt;&gt;0")+1,0)</f>
        <v>0</v>
      </c>
      <c r="B4253">
        <f>IF(A4253&lt;&gt;0,IF(MOD(A4253,3)=0,COUNTIF($B$4:B4252,"&lt;&gt;0")+1,0),0)</f>
        <v>0</v>
      </c>
      <c r="C4253" s="9">
        <f>'Dash Board'!$C$12+COUNT('Daily reducing balance'!$F$4:F4252)</f>
        <v>45979</v>
      </c>
      <c r="D4253">
        <f t="shared" si="462"/>
        <v>2025</v>
      </c>
      <c r="E4253">
        <f t="shared" si="463"/>
        <v>11</v>
      </c>
      <c r="F4253">
        <f>DAY('Dash Board'!$C$12+COUNT('Daily reducing balance'!$F$4:F4252))</f>
        <v>18</v>
      </c>
      <c r="G4253" s="8">
        <f t="shared" si="464"/>
        <v>112700.48097345351</v>
      </c>
      <c r="H4253" s="6">
        <f>G4253*'Dash Board'!$C$11/365</f>
        <v>32.420686307431829</v>
      </c>
      <c r="I4253" s="6">
        <f>H4253*'Dash Board'!$C$18/'Dash Board'!$C$11</f>
        <v>15.438422051158016</v>
      </c>
      <c r="J4253" s="6">
        <f>(G4253&gt;1)*PMT('Dash Board'!$C$11/365,$U$4,-'Dash Board'!$C$19)</f>
        <v>108.80376961660664</v>
      </c>
      <c r="K4253" s="6">
        <f t="shared" si="466"/>
        <v>0</v>
      </c>
      <c r="L4253" s="8">
        <f t="shared" si="467"/>
        <v>112624.09789014433</v>
      </c>
      <c r="N4253" s="8">
        <f t="shared" si="465"/>
        <v>93.36534756544863</v>
      </c>
      <c r="O4253" s="8">
        <f>IF(E4252&lt;&gt;E4253,SUM($N$4:N4253)-SUM($O$3:O4252),0)</f>
        <v>0</v>
      </c>
      <c r="P4253" s="6">
        <f>IF(B4253&gt;0,SUM($O$4:O4253)-SUM($P$3:P4252),0)</f>
        <v>0</v>
      </c>
      <c r="Q4253" s="6">
        <f t="shared" si="468"/>
        <v>15.438422051158016</v>
      </c>
      <c r="R4253" s="8">
        <f>IF(E4252&lt;&gt;E4253,SUM($Q$4:Q4253)-SUM($R$3:R4252),0)</f>
        <v>0</v>
      </c>
      <c r="S4253" s="6">
        <f>IF(B4253&gt;0,SUM($R$4:R4253)-SUM($S$3:S4252),0)</f>
        <v>0</v>
      </c>
    </row>
    <row r="4254" spans="1:19">
      <c r="A4254">
        <f>IF(E4253&lt;&gt;E4254,COUNTIF($A$4:A4253,"&lt;&gt;0")+1,0)</f>
        <v>0</v>
      </c>
      <c r="B4254">
        <f>IF(A4254&lt;&gt;0,IF(MOD(A4254,3)=0,COUNTIF($B$4:B4253,"&lt;&gt;0")+1,0),0)</f>
        <v>0</v>
      </c>
      <c r="C4254" s="9">
        <f>'Dash Board'!$C$12+COUNT('Daily reducing balance'!$F$4:F4253)</f>
        <v>45980</v>
      </c>
      <c r="D4254">
        <f t="shared" si="462"/>
        <v>2025</v>
      </c>
      <c r="E4254">
        <f t="shared" si="463"/>
        <v>11</v>
      </c>
      <c r="F4254">
        <f>DAY('Dash Board'!$C$12+COUNT('Daily reducing balance'!$F$4:F4253))</f>
        <v>19</v>
      </c>
      <c r="G4254" s="8">
        <f t="shared" si="464"/>
        <v>112624.09789014433</v>
      </c>
      <c r="H4254" s="6">
        <f>G4254*'Dash Board'!$C$11/365</f>
        <v>32.398713091685352</v>
      </c>
      <c r="I4254" s="6">
        <f>H4254*'Dash Board'!$C$18/'Dash Board'!$C$11</f>
        <v>15.427958615088263</v>
      </c>
      <c r="J4254" s="6">
        <f>(G4254&gt;1)*PMT('Dash Board'!$C$11/365,$U$4,-'Dash Board'!$C$19)</f>
        <v>108.80376961660664</v>
      </c>
      <c r="K4254" s="6">
        <f t="shared" si="466"/>
        <v>0</v>
      </c>
      <c r="L4254" s="8">
        <f t="shared" si="467"/>
        <v>112547.6928336194</v>
      </c>
      <c r="N4254" s="8">
        <f t="shared" si="465"/>
        <v>93.375811001518386</v>
      </c>
      <c r="O4254" s="8">
        <f>IF(E4253&lt;&gt;E4254,SUM($N$4:N4254)-SUM($O$3:O4253),0)</f>
        <v>0</v>
      </c>
      <c r="P4254" s="6">
        <f>IF(B4254&gt;0,SUM($O$4:O4254)-SUM($P$3:P4253),0)</f>
        <v>0</v>
      </c>
      <c r="Q4254" s="6">
        <f t="shared" si="468"/>
        <v>15.427958615088263</v>
      </c>
      <c r="R4254" s="8">
        <f>IF(E4253&lt;&gt;E4254,SUM($Q$4:Q4254)-SUM($R$3:R4253),0)</f>
        <v>0</v>
      </c>
      <c r="S4254" s="6">
        <f>IF(B4254&gt;0,SUM($R$4:R4254)-SUM($S$3:S4253),0)</f>
        <v>0</v>
      </c>
    </row>
    <row r="4255" spans="1:19">
      <c r="A4255">
        <f>IF(E4254&lt;&gt;E4255,COUNTIF($A$4:A4254,"&lt;&gt;0")+1,0)</f>
        <v>0</v>
      </c>
      <c r="B4255">
        <f>IF(A4255&lt;&gt;0,IF(MOD(A4255,3)=0,COUNTIF($B$4:B4254,"&lt;&gt;0")+1,0),0)</f>
        <v>0</v>
      </c>
      <c r="C4255" s="9">
        <f>'Dash Board'!$C$12+COUNT('Daily reducing balance'!$F$4:F4254)</f>
        <v>45981</v>
      </c>
      <c r="D4255">
        <f t="shared" si="462"/>
        <v>2025</v>
      </c>
      <c r="E4255">
        <f t="shared" si="463"/>
        <v>11</v>
      </c>
      <c r="F4255">
        <f>DAY('Dash Board'!$C$12+COUNT('Daily reducing balance'!$F$4:F4254))</f>
        <v>20</v>
      </c>
      <c r="G4255" s="8">
        <f t="shared" si="464"/>
        <v>112547.6928336194</v>
      </c>
      <c r="H4255" s="6">
        <f>G4255*'Dash Board'!$C$11/365</f>
        <v>32.376733554876814</v>
      </c>
      <c r="I4255" s="6">
        <f>H4255*'Dash Board'!$C$18/'Dash Board'!$C$11</f>
        <v>15.417492168988961</v>
      </c>
      <c r="J4255" s="6">
        <f>(G4255&gt;1)*PMT('Dash Board'!$C$11/365,$U$4,-'Dash Board'!$C$19)</f>
        <v>108.80376961660664</v>
      </c>
      <c r="K4255" s="6">
        <f t="shared" si="466"/>
        <v>0</v>
      </c>
      <c r="L4255" s="8">
        <f t="shared" si="467"/>
        <v>112471.26579755766</v>
      </c>
      <c r="N4255" s="8">
        <f t="shared" si="465"/>
        <v>93.386277447617687</v>
      </c>
      <c r="O4255" s="8">
        <f>IF(E4254&lt;&gt;E4255,SUM($N$4:N4255)-SUM($O$3:O4254),0)</f>
        <v>0</v>
      </c>
      <c r="P4255" s="6">
        <f>IF(B4255&gt;0,SUM($O$4:O4255)-SUM($P$3:P4254),0)</f>
        <v>0</v>
      </c>
      <c r="Q4255" s="6">
        <f t="shared" si="468"/>
        <v>15.417492168988961</v>
      </c>
      <c r="R4255" s="8">
        <f>IF(E4254&lt;&gt;E4255,SUM($Q$4:Q4255)-SUM($R$3:R4254),0)</f>
        <v>0</v>
      </c>
      <c r="S4255" s="6">
        <f>IF(B4255&gt;0,SUM($R$4:R4255)-SUM($S$3:S4254),0)</f>
        <v>0</v>
      </c>
    </row>
    <row r="4256" spans="1:19">
      <c r="A4256">
        <f>IF(E4255&lt;&gt;E4256,COUNTIF($A$4:A4255,"&lt;&gt;0")+1,0)</f>
        <v>0</v>
      </c>
      <c r="B4256">
        <f>IF(A4256&lt;&gt;0,IF(MOD(A4256,3)=0,COUNTIF($B$4:B4255,"&lt;&gt;0")+1,0),0)</f>
        <v>0</v>
      </c>
      <c r="C4256" s="9">
        <f>'Dash Board'!$C$12+COUNT('Daily reducing balance'!$F$4:F4255)</f>
        <v>45982</v>
      </c>
      <c r="D4256">
        <f t="shared" si="462"/>
        <v>2025</v>
      </c>
      <c r="E4256">
        <f t="shared" si="463"/>
        <v>11</v>
      </c>
      <c r="F4256">
        <f>DAY('Dash Board'!$C$12+COUNT('Daily reducing balance'!$F$4:F4255))</f>
        <v>21</v>
      </c>
      <c r="G4256" s="8">
        <f t="shared" si="464"/>
        <v>112471.26579755766</v>
      </c>
      <c r="H4256" s="6">
        <f>G4256*'Dash Board'!$C$11/365</f>
        <v>32.354747695187818</v>
      </c>
      <c r="I4256" s="6">
        <f>H4256*'Dash Board'!$C$18/'Dash Board'!$C$11</f>
        <v>15.4070227119942</v>
      </c>
      <c r="J4256" s="6">
        <f>(G4256&gt;1)*PMT('Dash Board'!$C$11/365,$U$4,-'Dash Board'!$C$19)</f>
        <v>108.80376961660664</v>
      </c>
      <c r="K4256" s="6">
        <f t="shared" si="466"/>
        <v>0</v>
      </c>
      <c r="L4256" s="8">
        <f t="shared" si="467"/>
        <v>112394.81677563624</v>
      </c>
      <c r="N4256" s="8">
        <f t="shared" si="465"/>
        <v>93.396746904612442</v>
      </c>
      <c r="O4256" s="8">
        <f>IF(E4255&lt;&gt;E4256,SUM($N$4:N4256)-SUM($O$3:O4255),0)</f>
        <v>0</v>
      </c>
      <c r="P4256" s="6">
        <f>IF(B4256&gt;0,SUM($O$4:O4256)-SUM($P$3:P4255),0)</f>
        <v>0</v>
      </c>
      <c r="Q4256" s="6">
        <f t="shared" si="468"/>
        <v>15.4070227119942</v>
      </c>
      <c r="R4256" s="8">
        <f>IF(E4255&lt;&gt;E4256,SUM($Q$4:Q4256)-SUM($R$3:R4255),0)</f>
        <v>0</v>
      </c>
      <c r="S4256" s="6">
        <f>IF(B4256&gt;0,SUM($R$4:R4256)-SUM($S$3:S4255),0)</f>
        <v>0</v>
      </c>
    </row>
    <row r="4257" spans="1:19">
      <c r="A4257">
        <f>IF(E4256&lt;&gt;E4257,COUNTIF($A$4:A4256,"&lt;&gt;0")+1,0)</f>
        <v>0</v>
      </c>
      <c r="B4257">
        <f>IF(A4257&lt;&gt;0,IF(MOD(A4257,3)=0,COUNTIF($B$4:B4256,"&lt;&gt;0")+1,0),0)</f>
        <v>0</v>
      </c>
      <c r="C4257" s="9">
        <f>'Dash Board'!$C$12+COUNT('Daily reducing balance'!$F$4:F4256)</f>
        <v>45983</v>
      </c>
      <c r="D4257">
        <f t="shared" si="462"/>
        <v>2025</v>
      </c>
      <c r="E4257">
        <f t="shared" si="463"/>
        <v>11</v>
      </c>
      <c r="F4257">
        <f>DAY('Dash Board'!$C$12+COUNT('Daily reducing balance'!$F$4:F4256))</f>
        <v>22</v>
      </c>
      <c r="G4257" s="8">
        <f t="shared" si="464"/>
        <v>112394.81677563624</v>
      </c>
      <c r="H4257" s="6">
        <f>G4257*'Dash Board'!$C$11/365</f>
        <v>32.332755510799466</v>
      </c>
      <c r="I4257" s="6">
        <f>H4257*'Dash Board'!$C$18/'Dash Board'!$C$11</f>
        <v>15.396550243237844</v>
      </c>
      <c r="J4257" s="6">
        <f>(G4257&gt;1)*PMT('Dash Board'!$C$11/365,$U$4,-'Dash Board'!$C$19)</f>
        <v>108.80376961660664</v>
      </c>
      <c r="K4257" s="6">
        <f t="shared" si="466"/>
        <v>0</v>
      </c>
      <c r="L4257" s="8">
        <f t="shared" si="467"/>
        <v>112318.34576153042</v>
      </c>
      <c r="N4257" s="8">
        <f t="shared" si="465"/>
        <v>93.407219373368804</v>
      </c>
      <c r="O4257" s="8">
        <f>IF(E4256&lt;&gt;E4257,SUM($N$4:N4257)-SUM($O$3:O4256),0)</f>
        <v>0</v>
      </c>
      <c r="P4257" s="6">
        <f>IF(B4257&gt;0,SUM($O$4:O4257)-SUM($P$3:P4256),0)</f>
        <v>0</v>
      </c>
      <c r="Q4257" s="6">
        <f t="shared" si="468"/>
        <v>15.396550243237844</v>
      </c>
      <c r="R4257" s="8">
        <f>IF(E4256&lt;&gt;E4257,SUM($Q$4:Q4257)-SUM($R$3:R4256),0)</f>
        <v>0</v>
      </c>
      <c r="S4257" s="6">
        <f>IF(B4257&gt;0,SUM($R$4:R4257)-SUM($S$3:S4256),0)</f>
        <v>0</v>
      </c>
    </row>
    <row r="4258" spans="1:19">
      <c r="A4258">
        <f>IF(E4257&lt;&gt;E4258,COUNTIF($A$4:A4257,"&lt;&gt;0")+1,0)</f>
        <v>0</v>
      </c>
      <c r="B4258">
        <f>IF(A4258&lt;&gt;0,IF(MOD(A4258,3)=0,COUNTIF($B$4:B4257,"&lt;&gt;0")+1,0),0)</f>
        <v>0</v>
      </c>
      <c r="C4258" s="9">
        <f>'Dash Board'!$C$12+COUNT('Daily reducing balance'!$F$4:F4257)</f>
        <v>45984</v>
      </c>
      <c r="D4258">
        <f t="shared" si="462"/>
        <v>2025</v>
      </c>
      <c r="E4258">
        <f t="shared" si="463"/>
        <v>11</v>
      </c>
      <c r="F4258">
        <f>DAY('Dash Board'!$C$12+COUNT('Daily reducing balance'!$F$4:F4257))</f>
        <v>23</v>
      </c>
      <c r="G4258" s="8">
        <f t="shared" si="464"/>
        <v>112318.34576153042</v>
      </c>
      <c r="H4258" s="6">
        <f>G4258*'Dash Board'!$C$11/365</f>
        <v>32.310756999892313</v>
      </c>
      <c r="I4258" s="6">
        <f>H4258*'Dash Board'!$C$18/'Dash Board'!$C$11</f>
        <v>15.386074761853484</v>
      </c>
      <c r="J4258" s="6">
        <f>(G4258&gt;1)*PMT('Dash Board'!$C$11/365,$U$4,-'Dash Board'!$C$19)</f>
        <v>108.80376961660664</v>
      </c>
      <c r="K4258" s="6">
        <f t="shared" si="466"/>
        <v>0</v>
      </c>
      <c r="L4258" s="8">
        <f t="shared" si="467"/>
        <v>112241.8527489137</v>
      </c>
      <c r="N4258" s="8">
        <f t="shared" si="465"/>
        <v>93.417694854753165</v>
      </c>
      <c r="O4258" s="8">
        <f>IF(E4257&lt;&gt;E4258,SUM($N$4:N4258)-SUM($O$3:O4257),0)</f>
        <v>0</v>
      </c>
      <c r="P4258" s="6">
        <f>IF(B4258&gt;0,SUM($O$4:O4258)-SUM($P$3:P4257),0)</f>
        <v>0</v>
      </c>
      <c r="Q4258" s="6">
        <f t="shared" si="468"/>
        <v>15.386074761853484</v>
      </c>
      <c r="R4258" s="8">
        <f>IF(E4257&lt;&gt;E4258,SUM($Q$4:Q4258)-SUM($R$3:R4257),0)</f>
        <v>0</v>
      </c>
      <c r="S4258" s="6">
        <f>IF(B4258&gt;0,SUM($R$4:R4258)-SUM($S$3:S4257),0)</f>
        <v>0</v>
      </c>
    </row>
    <row r="4259" spans="1:19">
      <c r="A4259">
        <f>IF(E4258&lt;&gt;E4259,COUNTIF($A$4:A4258,"&lt;&gt;0")+1,0)</f>
        <v>0</v>
      </c>
      <c r="B4259">
        <f>IF(A4259&lt;&gt;0,IF(MOD(A4259,3)=0,COUNTIF($B$4:B4258,"&lt;&gt;0")+1,0),0)</f>
        <v>0</v>
      </c>
      <c r="C4259" s="9">
        <f>'Dash Board'!$C$12+COUNT('Daily reducing balance'!$F$4:F4258)</f>
        <v>45985</v>
      </c>
      <c r="D4259">
        <f t="shared" si="462"/>
        <v>2025</v>
      </c>
      <c r="E4259">
        <f t="shared" si="463"/>
        <v>11</v>
      </c>
      <c r="F4259">
        <f>DAY('Dash Board'!$C$12+COUNT('Daily reducing balance'!$F$4:F4258))</f>
        <v>24</v>
      </c>
      <c r="G4259" s="8">
        <f t="shared" si="464"/>
        <v>112241.8527489137</v>
      </c>
      <c r="H4259" s="6">
        <f>G4259*'Dash Board'!$C$11/365</f>
        <v>32.288752160646411</v>
      </c>
      <c r="I4259" s="6">
        <f>H4259*'Dash Board'!$C$18/'Dash Board'!$C$11</f>
        <v>15.375596266974483</v>
      </c>
      <c r="J4259" s="6">
        <f>(G4259&gt;1)*PMT('Dash Board'!$C$11/365,$U$4,-'Dash Board'!$C$19)</f>
        <v>108.80376961660664</v>
      </c>
      <c r="K4259" s="6">
        <f t="shared" si="466"/>
        <v>0</v>
      </c>
      <c r="L4259" s="8">
        <f t="shared" si="467"/>
        <v>112165.33773145774</v>
      </c>
      <c r="N4259" s="8">
        <f t="shared" si="465"/>
        <v>93.428173349632161</v>
      </c>
      <c r="O4259" s="8">
        <f>IF(E4258&lt;&gt;E4259,SUM($N$4:N4259)-SUM($O$3:O4258),0)</f>
        <v>0</v>
      </c>
      <c r="P4259" s="6">
        <f>IF(B4259&gt;0,SUM($O$4:O4259)-SUM($P$3:P4258),0)</f>
        <v>0</v>
      </c>
      <c r="Q4259" s="6">
        <f t="shared" si="468"/>
        <v>15.375596266974483</v>
      </c>
      <c r="R4259" s="8">
        <f>IF(E4258&lt;&gt;E4259,SUM($Q$4:Q4259)-SUM($R$3:R4258),0)</f>
        <v>0</v>
      </c>
      <c r="S4259" s="6">
        <f>IF(B4259&gt;0,SUM($R$4:R4259)-SUM($S$3:S4258),0)</f>
        <v>0</v>
      </c>
    </row>
    <row r="4260" spans="1:19">
      <c r="A4260">
        <f>IF(E4259&lt;&gt;E4260,COUNTIF($A$4:A4259,"&lt;&gt;0")+1,0)</f>
        <v>0</v>
      </c>
      <c r="B4260">
        <f>IF(A4260&lt;&gt;0,IF(MOD(A4260,3)=0,COUNTIF($B$4:B4259,"&lt;&gt;0")+1,0),0)</f>
        <v>0</v>
      </c>
      <c r="C4260" s="9">
        <f>'Dash Board'!$C$12+COUNT('Daily reducing balance'!$F$4:F4259)</f>
        <v>45986</v>
      </c>
      <c r="D4260">
        <f t="shared" si="462"/>
        <v>2025</v>
      </c>
      <c r="E4260">
        <f t="shared" si="463"/>
        <v>11</v>
      </c>
      <c r="F4260">
        <f>DAY('Dash Board'!$C$12+COUNT('Daily reducing balance'!$F$4:F4259))</f>
        <v>25</v>
      </c>
      <c r="G4260" s="8">
        <f t="shared" si="464"/>
        <v>112165.33773145774</v>
      </c>
      <c r="H4260" s="6">
        <f>G4260*'Dash Board'!$C$11/365</f>
        <v>32.266740991241264</v>
      </c>
      <c r="I4260" s="6">
        <f>H4260*'Dash Board'!$C$18/'Dash Board'!$C$11</f>
        <v>15.365114757733938</v>
      </c>
      <c r="J4260" s="6">
        <f>(G4260&gt;1)*PMT('Dash Board'!$C$11/365,$U$4,-'Dash Board'!$C$19)</f>
        <v>108.80376961660664</v>
      </c>
      <c r="K4260" s="6">
        <f t="shared" si="466"/>
        <v>0</v>
      </c>
      <c r="L4260" s="8">
        <f t="shared" si="467"/>
        <v>112088.80070283236</v>
      </c>
      <c r="N4260" s="8">
        <f t="shared" si="465"/>
        <v>93.438654858872709</v>
      </c>
      <c r="O4260" s="8">
        <f>IF(E4259&lt;&gt;E4260,SUM($N$4:N4260)-SUM($O$3:O4259),0)</f>
        <v>0</v>
      </c>
      <c r="P4260" s="6">
        <f>IF(B4260&gt;0,SUM($O$4:O4260)-SUM($P$3:P4259),0)</f>
        <v>0</v>
      </c>
      <c r="Q4260" s="6">
        <f t="shared" si="468"/>
        <v>15.365114757733938</v>
      </c>
      <c r="R4260" s="8">
        <f>IF(E4259&lt;&gt;E4260,SUM($Q$4:Q4260)-SUM($R$3:R4259),0)</f>
        <v>0</v>
      </c>
      <c r="S4260" s="6">
        <f>IF(B4260&gt;0,SUM($R$4:R4260)-SUM($S$3:S4259),0)</f>
        <v>0</v>
      </c>
    </row>
    <row r="4261" spans="1:19">
      <c r="A4261">
        <f>IF(E4260&lt;&gt;E4261,COUNTIF($A$4:A4260,"&lt;&gt;0")+1,0)</f>
        <v>0</v>
      </c>
      <c r="B4261">
        <f>IF(A4261&lt;&gt;0,IF(MOD(A4261,3)=0,COUNTIF($B$4:B4260,"&lt;&gt;0")+1,0),0)</f>
        <v>0</v>
      </c>
      <c r="C4261" s="9">
        <f>'Dash Board'!$C$12+COUNT('Daily reducing balance'!$F$4:F4260)</f>
        <v>45987</v>
      </c>
      <c r="D4261">
        <f t="shared" si="462"/>
        <v>2025</v>
      </c>
      <c r="E4261">
        <f t="shared" si="463"/>
        <v>11</v>
      </c>
      <c r="F4261">
        <f>DAY('Dash Board'!$C$12+COUNT('Daily reducing balance'!$F$4:F4260))</f>
        <v>26</v>
      </c>
      <c r="G4261" s="8">
        <f t="shared" si="464"/>
        <v>112088.80070283236</v>
      </c>
      <c r="H4261" s="6">
        <f>G4261*'Dash Board'!$C$11/365</f>
        <v>32.244723489855886</v>
      </c>
      <c r="I4261" s="6">
        <f>H4261*'Dash Board'!$C$18/'Dash Board'!$C$11</f>
        <v>15.354630233264709</v>
      </c>
      <c r="J4261" s="6">
        <f>(G4261&gt;1)*PMT('Dash Board'!$C$11/365,$U$4,-'Dash Board'!$C$19)</f>
        <v>108.80376961660664</v>
      </c>
      <c r="K4261" s="6">
        <f t="shared" si="466"/>
        <v>0</v>
      </c>
      <c r="L4261" s="8">
        <f t="shared" si="467"/>
        <v>112012.24165670561</v>
      </c>
      <c r="N4261" s="8">
        <f t="shared" si="465"/>
        <v>93.449139383341929</v>
      </c>
      <c r="O4261" s="8">
        <f>IF(E4260&lt;&gt;E4261,SUM($N$4:N4261)-SUM($O$3:O4260),0)</f>
        <v>0</v>
      </c>
      <c r="P4261" s="6">
        <f>IF(B4261&gt;0,SUM($O$4:O4261)-SUM($P$3:P4260),0)</f>
        <v>0</v>
      </c>
      <c r="Q4261" s="6">
        <f t="shared" si="468"/>
        <v>15.354630233264709</v>
      </c>
      <c r="R4261" s="8">
        <f>IF(E4260&lt;&gt;E4261,SUM($Q$4:Q4261)-SUM($R$3:R4260),0)</f>
        <v>0</v>
      </c>
      <c r="S4261" s="6">
        <f>IF(B4261&gt;0,SUM($R$4:R4261)-SUM($S$3:S4260),0)</f>
        <v>0</v>
      </c>
    </row>
    <row r="4262" spans="1:19">
      <c r="A4262">
        <f>IF(E4261&lt;&gt;E4262,COUNTIF($A$4:A4261,"&lt;&gt;0")+1,0)</f>
        <v>0</v>
      </c>
      <c r="B4262">
        <f>IF(A4262&lt;&gt;0,IF(MOD(A4262,3)=0,COUNTIF($B$4:B4261,"&lt;&gt;0")+1,0),0)</f>
        <v>0</v>
      </c>
      <c r="C4262" s="9">
        <f>'Dash Board'!$C$12+COUNT('Daily reducing balance'!$F$4:F4261)</f>
        <v>45988</v>
      </c>
      <c r="D4262">
        <f t="shared" si="462"/>
        <v>2025</v>
      </c>
      <c r="E4262">
        <f t="shared" si="463"/>
        <v>11</v>
      </c>
      <c r="F4262">
        <f>DAY('Dash Board'!$C$12+COUNT('Daily reducing balance'!$F$4:F4261))</f>
        <v>27</v>
      </c>
      <c r="G4262" s="8">
        <f t="shared" si="464"/>
        <v>112012.24165670561</v>
      </c>
      <c r="H4262" s="6">
        <f>G4262*'Dash Board'!$C$11/365</f>
        <v>32.22269965466873</v>
      </c>
      <c r="I4262" s="6">
        <f>H4262*'Dash Board'!$C$18/'Dash Board'!$C$11</f>
        <v>15.344142692699398</v>
      </c>
      <c r="J4262" s="6">
        <f>(G4262&gt;1)*PMT('Dash Board'!$C$11/365,$U$4,-'Dash Board'!$C$19)</f>
        <v>108.80376961660664</v>
      </c>
      <c r="K4262" s="6">
        <f t="shared" si="466"/>
        <v>0</v>
      </c>
      <c r="L4262" s="8">
        <f t="shared" si="467"/>
        <v>111935.66058674366</v>
      </c>
      <c r="N4262" s="8">
        <f t="shared" si="465"/>
        <v>93.459626923907251</v>
      </c>
      <c r="O4262" s="8">
        <f>IF(E4261&lt;&gt;E4262,SUM($N$4:N4262)-SUM($O$3:O4261),0)</f>
        <v>0</v>
      </c>
      <c r="P4262" s="6">
        <f>IF(B4262&gt;0,SUM($O$4:O4262)-SUM($P$3:P4261),0)</f>
        <v>0</v>
      </c>
      <c r="Q4262" s="6">
        <f t="shared" si="468"/>
        <v>15.344142692699398</v>
      </c>
      <c r="R4262" s="8">
        <f>IF(E4261&lt;&gt;E4262,SUM($Q$4:Q4262)-SUM($R$3:R4261),0)</f>
        <v>0</v>
      </c>
      <c r="S4262" s="6">
        <f>IF(B4262&gt;0,SUM($R$4:R4262)-SUM($S$3:S4261),0)</f>
        <v>0</v>
      </c>
    </row>
    <row r="4263" spans="1:19">
      <c r="A4263">
        <f>IF(E4262&lt;&gt;E4263,COUNTIF($A$4:A4262,"&lt;&gt;0")+1,0)</f>
        <v>0</v>
      </c>
      <c r="B4263">
        <f>IF(A4263&lt;&gt;0,IF(MOD(A4263,3)=0,COUNTIF($B$4:B4262,"&lt;&gt;0")+1,0),0)</f>
        <v>0</v>
      </c>
      <c r="C4263" s="9">
        <f>'Dash Board'!$C$12+COUNT('Daily reducing balance'!$F$4:F4262)</f>
        <v>45989</v>
      </c>
      <c r="D4263">
        <f t="shared" si="462"/>
        <v>2025</v>
      </c>
      <c r="E4263">
        <f t="shared" si="463"/>
        <v>11</v>
      </c>
      <c r="F4263">
        <f>DAY('Dash Board'!$C$12+COUNT('Daily reducing balance'!$F$4:F4262))</f>
        <v>28</v>
      </c>
      <c r="G4263" s="8">
        <f t="shared" si="464"/>
        <v>111935.66058674366</v>
      </c>
      <c r="H4263" s="6">
        <f>G4263*'Dash Board'!$C$11/365</f>
        <v>32.200669483857766</v>
      </c>
      <c r="I4263" s="6">
        <f>H4263*'Dash Board'!$C$18/'Dash Board'!$C$11</f>
        <v>15.333652135170366</v>
      </c>
      <c r="J4263" s="6">
        <f>(G4263&gt;1)*PMT('Dash Board'!$C$11/365,$U$4,-'Dash Board'!$C$19)</f>
        <v>108.80376961660664</v>
      </c>
      <c r="K4263" s="6">
        <f t="shared" si="466"/>
        <v>0</v>
      </c>
      <c r="L4263" s="8">
        <f t="shared" si="467"/>
        <v>111859.05748661091</v>
      </c>
      <c r="N4263" s="8">
        <f t="shared" si="465"/>
        <v>93.470117481436276</v>
      </c>
      <c r="O4263" s="8">
        <f>IF(E4262&lt;&gt;E4263,SUM($N$4:N4263)-SUM($O$3:O4262),0)</f>
        <v>0</v>
      </c>
      <c r="P4263" s="6">
        <f>IF(B4263&gt;0,SUM($O$4:O4263)-SUM($P$3:P4262),0)</f>
        <v>0</v>
      </c>
      <c r="Q4263" s="6">
        <f t="shared" si="468"/>
        <v>15.333652135170366</v>
      </c>
      <c r="R4263" s="8">
        <f>IF(E4262&lt;&gt;E4263,SUM($Q$4:Q4263)-SUM($R$3:R4262),0)</f>
        <v>0</v>
      </c>
      <c r="S4263" s="6">
        <f>IF(B4263&gt;0,SUM($R$4:R4263)-SUM($S$3:S4262),0)</f>
        <v>0</v>
      </c>
    </row>
    <row r="4264" spans="1:19">
      <c r="A4264">
        <f>IF(E4263&lt;&gt;E4264,COUNTIF($A$4:A4263,"&lt;&gt;0")+1,0)</f>
        <v>0</v>
      </c>
      <c r="B4264">
        <f>IF(A4264&lt;&gt;0,IF(MOD(A4264,3)=0,COUNTIF($B$4:B4263,"&lt;&gt;0")+1,0),0)</f>
        <v>0</v>
      </c>
      <c r="C4264" s="9">
        <f>'Dash Board'!$C$12+COUNT('Daily reducing balance'!$F$4:F4263)</f>
        <v>45990</v>
      </c>
      <c r="D4264">
        <f t="shared" si="462"/>
        <v>2025</v>
      </c>
      <c r="E4264">
        <f t="shared" si="463"/>
        <v>11</v>
      </c>
      <c r="F4264">
        <f>DAY('Dash Board'!$C$12+COUNT('Daily reducing balance'!$F$4:F4263))</f>
        <v>29</v>
      </c>
      <c r="G4264" s="8">
        <f t="shared" si="464"/>
        <v>111859.05748661091</v>
      </c>
      <c r="H4264" s="6">
        <f>G4264*'Dash Board'!$C$11/365</f>
        <v>32.178632975600401</v>
      </c>
      <c r="I4264" s="6">
        <f>H4264*'Dash Board'!$C$18/'Dash Board'!$C$11</f>
        <v>15.323158559809714</v>
      </c>
      <c r="J4264" s="6">
        <f>(G4264&gt;1)*PMT('Dash Board'!$C$11/365,$U$4,-'Dash Board'!$C$19)</f>
        <v>108.80376961660664</v>
      </c>
      <c r="K4264" s="6">
        <f t="shared" si="466"/>
        <v>0</v>
      </c>
      <c r="L4264" s="8">
        <f t="shared" si="467"/>
        <v>111782.43234996989</v>
      </c>
      <c r="N4264" s="8">
        <f t="shared" si="465"/>
        <v>93.480611056796931</v>
      </c>
      <c r="O4264" s="8">
        <f>IF(E4263&lt;&gt;E4264,SUM($N$4:N4264)-SUM($O$3:O4263),0)</f>
        <v>0</v>
      </c>
      <c r="P4264" s="6">
        <f>IF(B4264&gt;0,SUM($O$4:O4264)-SUM($P$3:P4263),0)</f>
        <v>0</v>
      </c>
      <c r="Q4264" s="6">
        <f t="shared" si="468"/>
        <v>15.323158559809714</v>
      </c>
      <c r="R4264" s="8">
        <f>IF(E4263&lt;&gt;E4264,SUM($Q$4:Q4264)-SUM($R$3:R4263),0)</f>
        <v>0</v>
      </c>
      <c r="S4264" s="6">
        <f>IF(B4264&gt;0,SUM($R$4:R4264)-SUM($S$3:S4263),0)</f>
        <v>0</v>
      </c>
    </row>
    <row r="4265" spans="1:19">
      <c r="A4265">
        <f>IF(E4264&lt;&gt;E4265,COUNTIF($A$4:A4264,"&lt;&gt;0")+1,0)</f>
        <v>0</v>
      </c>
      <c r="B4265">
        <f>IF(A4265&lt;&gt;0,IF(MOD(A4265,3)=0,COUNTIF($B$4:B4264,"&lt;&gt;0")+1,0),0)</f>
        <v>0</v>
      </c>
      <c r="C4265" s="9">
        <f>'Dash Board'!$C$12+COUNT('Daily reducing balance'!$F$4:F4264)</f>
        <v>45991</v>
      </c>
      <c r="D4265">
        <f t="shared" si="462"/>
        <v>2025</v>
      </c>
      <c r="E4265">
        <f t="shared" si="463"/>
        <v>11</v>
      </c>
      <c r="F4265">
        <f>DAY('Dash Board'!$C$12+COUNT('Daily reducing balance'!$F$4:F4264))</f>
        <v>30</v>
      </c>
      <c r="G4265" s="8">
        <f t="shared" si="464"/>
        <v>111782.43234996989</v>
      </c>
      <c r="H4265" s="6">
        <f>G4265*'Dash Board'!$C$11/365</f>
        <v>32.156590128073532</v>
      </c>
      <c r="I4265" s="6">
        <f>H4265*'Dash Board'!$C$18/'Dash Board'!$C$11</f>
        <v>15.312661965749303</v>
      </c>
      <c r="J4265" s="6">
        <f>(G4265&gt;1)*PMT('Dash Board'!$C$11/365,$U$4,-'Dash Board'!$C$19)</f>
        <v>108.80376961660664</v>
      </c>
      <c r="K4265" s="6">
        <f t="shared" si="466"/>
        <v>0</v>
      </c>
      <c r="L4265" s="8">
        <f t="shared" si="467"/>
        <v>111705.78517048135</v>
      </c>
      <c r="N4265" s="8">
        <f t="shared" si="465"/>
        <v>93.491107650857344</v>
      </c>
      <c r="O4265" s="8">
        <f>IF(E4264&lt;&gt;E4265,SUM($N$4:N4265)-SUM($O$3:O4264),0)</f>
        <v>0</v>
      </c>
      <c r="P4265" s="6">
        <f>IF(B4265&gt;0,SUM($O$4:O4265)-SUM($P$3:P4264),0)</f>
        <v>0</v>
      </c>
      <c r="Q4265" s="6">
        <f t="shared" si="468"/>
        <v>15.312661965749303</v>
      </c>
      <c r="R4265" s="8">
        <f>IF(E4264&lt;&gt;E4265,SUM($Q$4:Q4265)-SUM($R$3:R4264),0)</f>
        <v>0</v>
      </c>
      <c r="S4265" s="6">
        <f>IF(B4265&gt;0,SUM($R$4:R4265)-SUM($S$3:S4264),0)</f>
        <v>0</v>
      </c>
    </row>
    <row r="4266" spans="1:19">
      <c r="A4266">
        <f>IF(E4265&lt;&gt;E4266,COUNTIF($A$4:A4265,"&lt;&gt;0")+1,0)</f>
        <v>140</v>
      </c>
      <c r="B4266">
        <f>IF(A4266&lt;&gt;0,IF(MOD(A4266,3)=0,COUNTIF($B$4:B4265,"&lt;&gt;0")+1,0),0)</f>
        <v>0</v>
      </c>
      <c r="C4266" s="9">
        <f>'Dash Board'!$C$12+COUNT('Daily reducing balance'!$F$4:F4265)</f>
        <v>45992</v>
      </c>
      <c r="D4266">
        <f t="shared" si="462"/>
        <v>2025</v>
      </c>
      <c r="E4266">
        <f t="shared" si="463"/>
        <v>12</v>
      </c>
      <c r="F4266">
        <f>DAY('Dash Board'!$C$12+COUNT('Daily reducing balance'!$F$4:F4265))</f>
        <v>1</v>
      </c>
      <c r="G4266" s="8">
        <f t="shared" si="464"/>
        <v>111705.78517048135</v>
      </c>
      <c r="H4266" s="6">
        <f>G4266*'Dash Board'!$C$11/365</f>
        <v>32.134540939453537</v>
      </c>
      <c r="I4266" s="6">
        <f>H4266*'Dash Board'!$C$18/'Dash Board'!$C$11</f>
        <v>15.302162352120734</v>
      </c>
      <c r="J4266" s="6">
        <f>(G4266&gt;1)*PMT('Dash Board'!$C$11/365,$U$4,-'Dash Board'!$C$19)</f>
        <v>108.80376961660664</v>
      </c>
      <c r="K4266" s="6">
        <f t="shared" si="466"/>
        <v>3372.9168581148047</v>
      </c>
      <c r="L4266" s="8">
        <f t="shared" si="467"/>
        <v>111629.11594180419</v>
      </c>
      <c r="N4266" s="8">
        <f t="shared" si="465"/>
        <v>93.501607264485912</v>
      </c>
      <c r="O4266" s="8">
        <f>IF(E4265&lt;&gt;E4266,SUM($N$4:N4266)-SUM($O$3:O4265),0)</f>
        <v>2800.4931216900586</v>
      </c>
      <c r="P4266" s="6">
        <f>IF(B4266&gt;0,SUM($O$4:O4266)-SUM($P$3:P4265),0)</f>
        <v>0</v>
      </c>
      <c r="Q4266" s="6">
        <f t="shared" si="468"/>
        <v>15.302162352120734</v>
      </c>
      <c r="R4266" s="8">
        <f>IF(E4265&lt;&gt;E4266,SUM($Q$4:Q4266)-SUM($R$3:R4265),0)</f>
        <v>463.61996680809534</v>
      </c>
      <c r="S4266" s="6">
        <f>IF(B4266&gt;0,SUM($R$4:R4266)-SUM($S$3:S4265),0)</f>
        <v>0</v>
      </c>
    </row>
    <row r="4267" spans="1:19">
      <c r="A4267">
        <f>IF(E4266&lt;&gt;E4267,COUNTIF($A$4:A4266,"&lt;&gt;0")+1,0)</f>
        <v>0</v>
      </c>
      <c r="B4267">
        <f>IF(A4267&lt;&gt;0,IF(MOD(A4267,3)=0,COUNTIF($B$4:B4266,"&lt;&gt;0")+1,0),0)</f>
        <v>0</v>
      </c>
      <c r="C4267" s="9">
        <f>'Dash Board'!$C$12+COUNT('Daily reducing balance'!$F$4:F4266)</f>
        <v>45993</v>
      </c>
      <c r="D4267">
        <f t="shared" si="462"/>
        <v>2025</v>
      </c>
      <c r="E4267">
        <f t="shared" si="463"/>
        <v>12</v>
      </c>
      <c r="F4267">
        <f>DAY('Dash Board'!$C$12+COUNT('Daily reducing balance'!$F$4:F4266))</f>
        <v>2</v>
      </c>
      <c r="G4267" s="8">
        <f t="shared" si="464"/>
        <v>111629.11594180419</v>
      </c>
      <c r="H4267" s="6">
        <f>G4267*'Dash Board'!$C$11/365</f>
        <v>32.112485407916274</v>
      </c>
      <c r="I4267" s="6">
        <f>H4267*'Dash Board'!$C$18/'Dash Board'!$C$11</f>
        <v>15.291659718055371</v>
      </c>
      <c r="J4267" s="6">
        <f>(G4267&gt;1)*PMT('Dash Board'!$C$11/365,$U$4,-'Dash Board'!$C$19)</f>
        <v>108.80376961660664</v>
      </c>
      <c r="K4267" s="6">
        <f t="shared" si="466"/>
        <v>0</v>
      </c>
      <c r="L4267" s="8">
        <f t="shared" si="467"/>
        <v>111552.42465759549</v>
      </c>
      <c r="N4267" s="8">
        <f t="shared" si="465"/>
        <v>93.512109898551273</v>
      </c>
      <c r="O4267" s="8">
        <f>IF(E4266&lt;&gt;E4267,SUM($N$4:N4267)-SUM($O$3:O4266),0)</f>
        <v>0</v>
      </c>
      <c r="P4267" s="6">
        <f>IF(B4267&gt;0,SUM($O$4:O4267)-SUM($P$3:P4266),0)</f>
        <v>0</v>
      </c>
      <c r="Q4267" s="6">
        <f t="shared" si="468"/>
        <v>15.291659718055371</v>
      </c>
      <c r="R4267" s="8">
        <f>IF(E4266&lt;&gt;E4267,SUM($Q$4:Q4267)-SUM($R$3:R4266),0)</f>
        <v>0</v>
      </c>
      <c r="S4267" s="6">
        <f>IF(B4267&gt;0,SUM($R$4:R4267)-SUM($S$3:S4266),0)</f>
        <v>0</v>
      </c>
    </row>
    <row r="4268" spans="1:19">
      <c r="A4268">
        <f>IF(E4267&lt;&gt;E4268,COUNTIF($A$4:A4267,"&lt;&gt;0")+1,0)</f>
        <v>0</v>
      </c>
      <c r="B4268">
        <f>IF(A4268&lt;&gt;0,IF(MOD(A4268,3)=0,COUNTIF($B$4:B4267,"&lt;&gt;0")+1,0),0)</f>
        <v>0</v>
      </c>
      <c r="C4268" s="9">
        <f>'Dash Board'!$C$12+COUNT('Daily reducing balance'!$F$4:F4267)</f>
        <v>45994</v>
      </c>
      <c r="D4268">
        <f t="shared" si="462"/>
        <v>2025</v>
      </c>
      <c r="E4268">
        <f t="shared" si="463"/>
        <v>12</v>
      </c>
      <c r="F4268">
        <f>DAY('Dash Board'!$C$12+COUNT('Daily reducing balance'!$F$4:F4267))</f>
        <v>3</v>
      </c>
      <c r="G4268" s="8">
        <f t="shared" si="464"/>
        <v>111552.42465759549</v>
      </c>
      <c r="H4268" s="6">
        <f>G4268*'Dash Board'!$C$11/365</f>
        <v>32.090423531637057</v>
      </c>
      <c r="I4268" s="6">
        <f>H4268*'Dash Board'!$C$18/'Dash Board'!$C$11</f>
        <v>15.281154062684315</v>
      </c>
      <c r="J4268" s="6">
        <f>(G4268&gt;1)*PMT('Dash Board'!$C$11/365,$U$4,-'Dash Board'!$C$19)</f>
        <v>108.80376961660664</v>
      </c>
      <c r="K4268" s="6">
        <f t="shared" si="466"/>
        <v>0</v>
      </c>
      <c r="L4268" s="8">
        <f t="shared" si="467"/>
        <v>111475.71131151052</v>
      </c>
      <c r="N4268" s="8">
        <f t="shared" si="465"/>
        <v>93.522615553922321</v>
      </c>
      <c r="O4268" s="8">
        <f>IF(E4267&lt;&gt;E4268,SUM($N$4:N4268)-SUM($O$3:O4267),0)</f>
        <v>0</v>
      </c>
      <c r="P4268" s="6">
        <f>IF(B4268&gt;0,SUM($O$4:O4268)-SUM($P$3:P4267),0)</f>
        <v>0</v>
      </c>
      <c r="Q4268" s="6">
        <f t="shared" si="468"/>
        <v>15.281154062684315</v>
      </c>
      <c r="R4268" s="8">
        <f>IF(E4267&lt;&gt;E4268,SUM($Q$4:Q4268)-SUM($R$3:R4267),0)</f>
        <v>0</v>
      </c>
      <c r="S4268" s="6">
        <f>IF(B4268&gt;0,SUM($R$4:R4268)-SUM($S$3:S4267),0)</f>
        <v>0</v>
      </c>
    </row>
    <row r="4269" spans="1:19">
      <c r="A4269">
        <f>IF(E4268&lt;&gt;E4269,COUNTIF($A$4:A4268,"&lt;&gt;0")+1,0)</f>
        <v>0</v>
      </c>
      <c r="B4269">
        <f>IF(A4269&lt;&gt;0,IF(MOD(A4269,3)=0,COUNTIF($B$4:B4268,"&lt;&gt;0")+1,0),0)</f>
        <v>0</v>
      </c>
      <c r="C4269" s="9">
        <f>'Dash Board'!$C$12+COUNT('Daily reducing balance'!$F$4:F4268)</f>
        <v>45995</v>
      </c>
      <c r="D4269">
        <f t="shared" si="462"/>
        <v>2025</v>
      </c>
      <c r="E4269">
        <f t="shared" si="463"/>
        <v>12</v>
      </c>
      <c r="F4269">
        <f>DAY('Dash Board'!$C$12+COUNT('Daily reducing balance'!$F$4:F4268))</f>
        <v>4</v>
      </c>
      <c r="G4269" s="8">
        <f t="shared" si="464"/>
        <v>111475.71131151052</v>
      </c>
      <c r="H4269" s="6">
        <f>G4269*'Dash Board'!$C$11/365</f>
        <v>32.068355308790693</v>
      </c>
      <c r="I4269" s="6">
        <f>H4269*'Dash Board'!$C$18/'Dash Board'!$C$11</f>
        <v>15.270645385138426</v>
      </c>
      <c r="J4269" s="6">
        <f>(G4269&gt;1)*PMT('Dash Board'!$C$11/365,$U$4,-'Dash Board'!$C$19)</f>
        <v>108.80376961660664</v>
      </c>
      <c r="K4269" s="6">
        <f t="shared" si="466"/>
        <v>0</v>
      </c>
      <c r="L4269" s="8">
        <f t="shared" si="467"/>
        <v>111398.97589720269</v>
      </c>
      <c r="N4269" s="8">
        <f t="shared" si="465"/>
        <v>93.533124231468221</v>
      </c>
      <c r="O4269" s="8">
        <f>IF(E4268&lt;&gt;E4269,SUM($N$4:N4269)-SUM($O$3:O4268),0)</f>
        <v>0</v>
      </c>
      <c r="P4269" s="6">
        <f>IF(B4269&gt;0,SUM($O$4:O4269)-SUM($P$3:P4268),0)</f>
        <v>0</v>
      </c>
      <c r="Q4269" s="6">
        <f t="shared" si="468"/>
        <v>15.270645385138426</v>
      </c>
      <c r="R4269" s="8">
        <f>IF(E4268&lt;&gt;E4269,SUM($Q$4:Q4269)-SUM($R$3:R4268),0)</f>
        <v>0</v>
      </c>
      <c r="S4269" s="6">
        <f>IF(B4269&gt;0,SUM($R$4:R4269)-SUM($S$3:S4268),0)</f>
        <v>0</v>
      </c>
    </row>
    <row r="4270" spans="1:19">
      <c r="A4270">
        <f>IF(E4269&lt;&gt;E4270,COUNTIF($A$4:A4269,"&lt;&gt;0")+1,0)</f>
        <v>0</v>
      </c>
      <c r="B4270">
        <f>IF(A4270&lt;&gt;0,IF(MOD(A4270,3)=0,COUNTIF($B$4:B4269,"&lt;&gt;0")+1,0),0)</f>
        <v>0</v>
      </c>
      <c r="C4270" s="9">
        <f>'Dash Board'!$C$12+COUNT('Daily reducing balance'!$F$4:F4269)</f>
        <v>45996</v>
      </c>
      <c r="D4270">
        <f t="shared" si="462"/>
        <v>2025</v>
      </c>
      <c r="E4270">
        <f t="shared" si="463"/>
        <v>12</v>
      </c>
      <c r="F4270">
        <f>DAY('Dash Board'!$C$12+COUNT('Daily reducing balance'!$F$4:F4269))</f>
        <v>5</v>
      </c>
      <c r="G4270" s="8">
        <f t="shared" si="464"/>
        <v>111398.97589720269</v>
      </c>
      <c r="H4270" s="6">
        <f>G4270*'Dash Board'!$C$11/365</f>
        <v>32.046280737551463</v>
      </c>
      <c r="I4270" s="6">
        <f>H4270*'Dash Board'!$C$18/'Dash Board'!$C$11</f>
        <v>15.260133684548316</v>
      </c>
      <c r="J4270" s="6">
        <f>(G4270&gt;1)*PMT('Dash Board'!$C$11/365,$U$4,-'Dash Board'!$C$19)</f>
        <v>108.80376961660664</v>
      </c>
      <c r="K4270" s="6">
        <f t="shared" si="466"/>
        <v>0</v>
      </c>
      <c r="L4270" s="8">
        <f t="shared" si="467"/>
        <v>111322.21840832362</v>
      </c>
      <c r="N4270" s="8">
        <f t="shared" si="465"/>
        <v>93.543635932058322</v>
      </c>
      <c r="O4270" s="8">
        <f>IF(E4269&lt;&gt;E4270,SUM($N$4:N4270)-SUM($O$3:O4269),0)</f>
        <v>0</v>
      </c>
      <c r="P4270" s="6">
        <f>IF(B4270&gt;0,SUM($O$4:O4270)-SUM($P$3:P4269),0)</f>
        <v>0</v>
      </c>
      <c r="Q4270" s="6">
        <f t="shared" si="468"/>
        <v>15.260133684548316</v>
      </c>
      <c r="R4270" s="8">
        <f>IF(E4269&lt;&gt;E4270,SUM($Q$4:Q4270)-SUM($R$3:R4269),0)</f>
        <v>0</v>
      </c>
      <c r="S4270" s="6">
        <f>IF(B4270&gt;0,SUM($R$4:R4270)-SUM($S$3:S4269),0)</f>
        <v>0</v>
      </c>
    </row>
    <row r="4271" spans="1:19">
      <c r="A4271">
        <f>IF(E4270&lt;&gt;E4271,COUNTIF($A$4:A4270,"&lt;&gt;0")+1,0)</f>
        <v>0</v>
      </c>
      <c r="B4271">
        <f>IF(A4271&lt;&gt;0,IF(MOD(A4271,3)=0,COUNTIF($B$4:B4270,"&lt;&gt;0")+1,0),0)</f>
        <v>0</v>
      </c>
      <c r="C4271" s="9">
        <f>'Dash Board'!$C$12+COUNT('Daily reducing balance'!$F$4:F4270)</f>
        <v>45997</v>
      </c>
      <c r="D4271">
        <f t="shared" si="462"/>
        <v>2025</v>
      </c>
      <c r="E4271">
        <f t="shared" si="463"/>
        <v>12</v>
      </c>
      <c r="F4271">
        <f>DAY('Dash Board'!$C$12+COUNT('Daily reducing balance'!$F$4:F4270))</f>
        <v>6</v>
      </c>
      <c r="G4271" s="8">
        <f t="shared" si="464"/>
        <v>111322.21840832362</v>
      </c>
      <c r="H4271" s="6">
        <f>G4271*'Dash Board'!$C$11/365</f>
        <v>32.024199816093095</v>
      </c>
      <c r="I4271" s="6">
        <f>H4271*'Dash Board'!$C$18/'Dash Board'!$C$11</f>
        <v>15.249618960044332</v>
      </c>
      <c r="J4271" s="6">
        <f>(G4271&gt;1)*PMT('Dash Board'!$C$11/365,$U$4,-'Dash Board'!$C$19)</f>
        <v>108.80376961660664</v>
      </c>
      <c r="K4271" s="6">
        <f t="shared" si="466"/>
        <v>0</v>
      </c>
      <c r="L4271" s="8">
        <f t="shared" si="467"/>
        <v>111245.4388385231</v>
      </c>
      <c r="N4271" s="8">
        <f t="shared" si="465"/>
        <v>93.554150656562314</v>
      </c>
      <c r="O4271" s="8">
        <f>IF(E4270&lt;&gt;E4271,SUM($N$4:N4271)-SUM($O$3:O4270),0)</f>
        <v>0</v>
      </c>
      <c r="P4271" s="6">
        <f>IF(B4271&gt;0,SUM($O$4:O4271)-SUM($P$3:P4270),0)</f>
        <v>0</v>
      </c>
      <c r="Q4271" s="6">
        <f t="shared" si="468"/>
        <v>15.249618960044332</v>
      </c>
      <c r="R4271" s="8">
        <f>IF(E4270&lt;&gt;E4271,SUM($Q$4:Q4271)-SUM($R$3:R4270),0)</f>
        <v>0</v>
      </c>
      <c r="S4271" s="6">
        <f>IF(B4271&gt;0,SUM($R$4:R4271)-SUM($S$3:S4270),0)</f>
        <v>0</v>
      </c>
    </row>
    <row r="4272" spans="1:19">
      <c r="A4272">
        <f>IF(E4271&lt;&gt;E4272,COUNTIF($A$4:A4271,"&lt;&gt;0")+1,0)</f>
        <v>0</v>
      </c>
      <c r="B4272">
        <f>IF(A4272&lt;&gt;0,IF(MOD(A4272,3)=0,COUNTIF($B$4:B4271,"&lt;&gt;0")+1,0),0)</f>
        <v>0</v>
      </c>
      <c r="C4272" s="9">
        <f>'Dash Board'!$C$12+COUNT('Daily reducing balance'!$F$4:F4271)</f>
        <v>45998</v>
      </c>
      <c r="D4272">
        <f t="shared" si="462"/>
        <v>2025</v>
      </c>
      <c r="E4272">
        <f t="shared" si="463"/>
        <v>12</v>
      </c>
      <c r="F4272">
        <f>DAY('Dash Board'!$C$12+COUNT('Daily reducing balance'!$F$4:F4271))</f>
        <v>7</v>
      </c>
      <c r="G4272" s="8">
        <f t="shared" si="464"/>
        <v>111245.4388385231</v>
      </c>
      <c r="H4272" s="6">
        <f>G4272*'Dash Board'!$C$11/365</f>
        <v>32.002112542588833</v>
      </c>
      <c r="I4272" s="6">
        <f>H4272*'Dash Board'!$C$18/'Dash Board'!$C$11</f>
        <v>15.239101210756589</v>
      </c>
      <c r="J4272" s="6">
        <f>(G4272&gt;1)*PMT('Dash Board'!$C$11/365,$U$4,-'Dash Board'!$C$19)</f>
        <v>108.80376961660664</v>
      </c>
      <c r="K4272" s="6">
        <f t="shared" si="466"/>
        <v>0</v>
      </c>
      <c r="L4272" s="8">
        <f t="shared" si="467"/>
        <v>111168.63718144907</v>
      </c>
      <c r="N4272" s="8">
        <f t="shared" si="465"/>
        <v>93.564668405850057</v>
      </c>
      <c r="O4272" s="8">
        <f>IF(E4271&lt;&gt;E4272,SUM($N$4:N4272)-SUM($O$3:O4271),0)</f>
        <v>0</v>
      </c>
      <c r="P4272" s="6">
        <f>IF(B4272&gt;0,SUM($O$4:O4272)-SUM($P$3:P4271),0)</f>
        <v>0</v>
      </c>
      <c r="Q4272" s="6">
        <f t="shared" si="468"/>
        <v>15.239101210756589</v>
      </c>
      <c r="R4272" s="8">
        <f>IF(E4271&lt;&gt;E4272,SUM($Q$4:Q4272)-SUM($R$3:R4271),0)</f>
        <v>0</v>
      </c>
      <c r="S4272" s="6">
        <f>IF(B4272&gt;0,SUM($R$4:R4272)-SUM($S$3:S4271),0)</f>
        <v>0</v>
      </c>
    </row>
    <row r="4273" spans="1:19">
      <c r="A4273">
        <f>IF(E4272&lt;&gt;E4273,COUNTIF($A$4:A4272,"&lt;&gt;0")+1,0)</f>
        <v>0</v>
      </c>
      <c r="B4273">
        <f>IF(A4273&lt;&gt;0,IF(MOD(A4273,3)=0,COUNTIF($B$4:B4272,"&lt;&gt;0")+1,0),0)</f>
        <v>0</v>
      </c>
      <c r="C4273" s="9">
        <f>'Dash Board'!$C$12+COUNT('Daily reducing balance'!$F$4:F4272)</f>
        <v>45999</v>
      </c>
      <c r="D4273">
        <f t="shared" si="462"/>
        <v>2025</v>
      </c>
      <c r="E4273">
        <f t="shared" si="463"/>
        <v>12</v>
      </c>
      <c r="F4273">
        <f>DAY('Dash Board'!$C$12+COUNT('Daily reducing balance'!$F$4:F4272))</f>
        <v>8</v>
      </c>
      <c r="G4273" s="8">
        <f t="shared" si="464"/>
        <v>111168.63718144907</v>
      </c>
      <c r="H4273" s="6">
        <f>G4273*'Dash Board'!$C$11/365</f>
        <v>31.980018915211378</v>
      </c>
      <c r="I4273" s="6">
        <f>H4273*'Dash Board'!$C$18/'Dash Board'!$C$11</f>
        <v>15.228580435814942</v>
      </c>
      <c r="J4273" s="6">
        <f>(G4273&gt;1)*PMT('Dash Board'!$C$11/365,$U$4,-'Dash Board'!$C$19)</f>
        <v>108.80376961660664</v>
      </c>
      <c r="K4273" s="6">
        <f t="shared" si="466"/>
        <v>0</v>
      </c>
      <c r="L4273" s="8">
        <f t="shared" si="467"/>
        <v>111091.81343074767</v>
      </c>
      <c r="N4273" s="8">
        <f t="shared" si="465"/>
        <v>93.575189180791696</v>
      </c>
      <c r="O4273" s="8">
        <f>IF(E4272&lt;&gt;E4273,SUM($N$4:N4273)-SUM($O$3:O4272),0)</f>
        <v>0</v>
      </c>
      <c r="P4273" s="6">
        <f>IF(B4273&gt;0,SUM($O$4:O4273)-SUM($P$3:P4272),0)</f>
        <v>0</v>
      </c>
      <c r="Q4273" s="6">
        <f t="shared" si="468"/>
        <v>15.228580435814942</v>
      </c>
      <c r="R4273" s="8">
        <f>IF(E4272&lt;&gt;E4273,SUM($Q$4:Q4273)-SUM($R$3:R4272),0)</f>
        <v>0</v>
      </c>
      <c r="S4273" s="6">
        <f>IF(B4273&gt;0,SUM($R$4:R4273)-SUM($S$3:S4272),0)</f>
        <v>0</v>
      </c>
    </row>
    <row r="4274" spans="1:19">
      <c r="A4274">
        <f>IF(E4273&lt;&gt;E4274,COUNTIF($A$4:A4273,"&lt;&gt;0")+1,0)</f>
        <v>0</v>
      </c>
      <c r="B4274">
        <f>IF(A4274&lt;&gt;0,IF(MOD(A4274,3)=0,COUNTIF($B$4:B4273,"&lt;&gt;0")+1,0),0)</f>
        <v>0</v>
      </c>
      <c r="C4274" s="9">
        <f>'Dash Board'!$C$12+COUNT('Daily reducing balance'!$F$4:F4273)</f>
        <v>46000</v>
      </c>
      <c r="D4274">
        <f t="shared" si="462"/>
        <v>2025</v>
      </c>
      <c r="E4274">
        <f t="shared" si="463"/>
        <v>12</v>
      </c>
      <c r="F4274">
        <f>DAY('Dash Board'!$C$12+COUNT('Daily reducing balance'!$F$4:F4273))</f>
        <v>9</v>
      </c>
      <c r="G4274" s="8">
        <f t="shared" si="464"/>
        <v>111091.81343074767</v>
      </c>
      <c r="H4274" s="6">
        <f>G4274*'Dash Board'!$C$11/365</f>
        <v>31.957918932132891</v>
      </c>
      <c r="I4274" s="6">
        <f>H4274*'Dash Board'!$C$18/'Dash Board'!$C$11</f>
        <v>15.218056634348997</v>
      </c>
      <c r="J4274" s="6">
        <f>(G4274&gt;1)*PMT('Dash Board'!$C$11/365,$U$4,-'Dash Board'!$C$19)</f>
        <v>108.80376961660664</v>
      </c>
      <c r="K4274" s="6">
        <f t="shared" si="466"/>
        <v>0</v>
      </c>
      <c r="L4274" s="8">
        <f t="shared" si="467"/>
        <v>111014.9675800632</v>
      </c>
      <c r="N4274" s="8">
        <f t="shared" si="465"/>
        <v>93.585712982257647</v>
      </c>
      <c r="O4274" s="8">
        <f>IF(E4273&lt;&gt;E4274,SUM($N$4:N4274)-SUM($O$3:O4273),0)</f>
        <v>0</v>
      </c>
      <c r="P4274" s="6">
        <f>IF(B4274&gt;0,SUM($O$4:O4274)-SUM($P$3:P4273),0)</f>
        <v>0</v>
      </c>
      <c r="Q4274" s="6">
        <f t="shared" si="468"/>
        <v>15.218056634348997</v>
      </c>
      <c r="R4274" s="8">
        <f>IF(E4273&lt;&gt;E4274,SUM($Q$4:Q4274)-SUM($R$3:R4273),0)</f>
        <v>0</v>
      </c>
      <c r="S4274" s="6">
        <f>IF(B4274&gt;0,SUM($R$4:R4274)-SUM($S$3:S4273),0)</f>
        <v>0</v>
      </c>
    </row>
    <row r="4275" spans="1:19">
      <c r="A4275">
        <f>IF(E4274&lt;&gt;E4275,COUNTIF($A$4:A4274,"&lt;&gt;0")+1,0)</f>
        <v>0</v>
      </c>
      <c r="B4275">
        <f>IF(A4275&lt;&gt;0,IF(MOD(A4275,3)=0,COUNTIF($B$4:B4274,"&lt;&gt;0")+1,0),0)</f>
        <v>0</v>
      </c>
      <c r="C4275" s="9">
        <f>'Dash Board'!$C$12+COUNT('Daily reducing balance'!$F$4:F4274)</f>
        <v>46001</v>
      </c>
      <c r="D4275">
        <f t="shared" si="462"/>
        <v>2025</v>
      </c>
      <c r="E4275">
        <f t="shared" si="463"/>
        <v>12</v>
      </c>
      <c r="F4275">
        <f>DAY('Dash Board'!$C$12+COUNT('Daily reducing balance'!$F$4:F4274))</f>
        <v>10</v>
      </c>
      <c r="G4275" s="8">
        <f t="shared" si="464"/>
        <v>111014.9675800632</v>
      </c>
      <c r="H4275" s="6">
        <f>G4275*'Dash Board'!$C$11/365</f>
        <v>31.935812591525025</v>
      </c>
      <c r="I4275" s="6">
        <f>H4275*'Dash Board'!$C$18/'Dash Board'!$C$11</f>
        <v>15.207529805488107</v>
      </c>
      <c r="J4275" s="6">
        <f>(G4275&gt;1)*PMT('Dash Board'!$C$11/365,$U$4,-'Dash Board'!$C$19)</f>
        <v>108.80376961660664</v>
      </c>
      <c r="K4275" s="6">
        <f t="shared" si="466"/>
        <v>0</v>
      </c>
      <c r="L4275" s="8">
        <f t="shared" si="467"/>
        <v>110938.09962303811</v>
      </c>
      <c r="N4275" s="8">
        <f t="shared" si="465"/>
        <v>93.596239811118537</v>
      </c>
      <c r="O4275" s="8">
        <f>IF(E4274&lt;&gt;E4275,SUM($N$4:N4275)-SUM($O$3:O4274),0)</f>
        <v>0</v>
      </c>
      <c r="P4275" s="6">
        <f>IF(B4275&gt;0,SUM($O$4:O4275)-SUM($P$3:P4274),0)</f>
        <v>0</v>
      </c>
      <c r="Q4275" s="6">
        <f t="shared" si="468"/>
        <v>15.207529805488107</v>
      </c>
      <c r="R4275" s="8">
        <f>IF(E4274&lt;&gt;E4275,SUM($Q$4:Q4275)-SUM($R$3:R4274),0)</f>
        <v>0</v>
      </c>
      <c r="S4275" s="6">
        <f>IF(B4275&gt;0,SUM($R$4:R4275)-SUM($S$3:S4274),0)</f>
        <v>0</v>
      </c>
    </row>
    <row r="4276" spans="1:19">
      <c r="A4276">
        <f>IF(E4275&lt;&gt;E4276,COUNTIF($A$4:A4275,"&lt;&gt;0")+1,0)</f>
        <v>0</v>
      </c>
      <c r="B4276">
        <f>IF(A4276&lt;&gt;0,IF(MOD(A4276,3)=0,COUNTIF($B$4:B4275,"&lt;&gt;0")+1,0),0)</f>
        <v>0</v>
      </c>
      <c r="C4276" s="9">
        <f>'Dash Board'!$C$12+COUNT('Daily reducing balance'!$F$4:F4275)</f>
        <v>46002</v>
      </c>
      <c r="D4276">
        <f t="shared" ref="D4276:D4339" si="469">IF(AND(E4276=1,F4276=1),D4275+1,D4275)</f>
        <v>2025</v>
      </c>
      <c r="E4276">
        <f t="shared" ref="E4276:E4339" si="470">IF(F4276=1,IF(E4275+1&gt;12,1,E4275+1),E4275)</f>
        <v>12</v>
      </c>
      <c r="F4276">
        <f>DAY('Dash Board'!$C$12+COUNT('Daily reducing balance'!$F$4:F4275))</f>
        <v>11</v>
      </c>
      <c r="G4276" s="8">
        <f t="shared" ref="G4276:G4339" si="471">L4275</f>
        <v>110938.09962303811</v>
      </c>
      <c r="H4276" s="6">
        <f>G4276*'Dash Board'!$C$11/365</f>
        <v>31.91369989155891</v>
      </c>
      <c r="I4276" s="6">
        <f>H4276*'Dash Board'!$C$18/'Dash Board'!$C$11</f>
        <v>15.196999948361388</v>
      </c>
      <c r="J4276" s="6">
        <f>(G4276&gt;1)*PMT('Dash Board'!$C$11/365,$U$4,-'Dash Board'!$C$19)</f>
        <v>108.80376961660664</v>
      </c>
      <c r="K4276" s="6">
        <f t="shared" si="466"/>
        <v>0</v>
      </c>
      <c r="L4276" s="8">
        <f t="shared" si="467"/>
        <v>110861.20955331306</v>
      </c>
      <c r="N4276" s="8">
        <f t="shared" ref="N4276:N4339" si="472">J4276-I4276</f>
        <v>93.606769668245249</v>
      </c>
      <c r="O4276" s="8">
        <f>IF(E4275&lt;&gt;E4276,SUM($N$4:N4276)-SUM($O$3:O4275),0)</f>
        <v>0</v>
      </c>
      <c r="P4276" s="6">
        <f>IF(B4276&gt;0,SUM($O$4:O4276)-SUM($P$3:P4275),0)</f>
        <v>0</v>
      </c>
      <c r="Q4276" s="6">
        <f t="shared" si="468"/>
        <v>15.196999948361388</v>
      </c>
      <c r="R4276" s="8">
        <f>IF(E4275&lt;&gt;E4276,SUM($Q$4:Q4276)-SUM($R$3:R4275),0)</f>
        <v>0</v>
      </c>
      <c r="S4276" s="6">
        <f>IF(B4276&gt;0,SUM($R$4:R4276)-SUM($S$3:S4275),0)</f>
        <v>0</v>
      </c>
    </row>
    <row r="4277" spans="1:19">
      <c r="A4277">
        <f>IF(E4276&lt;&gt;E4277,COUNTIF($A$4:A4276,"&lt;&gt;0")+1,0)</f>
        <v>0</v>
      </c>
      <c r="B4277">
        <f>IF(A4277&lt;&gt;0,IF(MOD(A4277,3)=0,COUNTIF($B$4:B4276,"&lt;&gt;0")+1,0),0)</f>
        <v>0</v>
      </c>
      <c r="C4277" s="9">
        <f>'Dash Board'!$C$12+COUNT('Daily reducing balance'!$F$4:F4276)</f>
        <v>46003</v>
      </c>
      <c r="D4277">
        <f t="shared" si="469"/>
        <v>2025</v>
      </c>
      <c r="E4277">
        <f t="shared" si="470"/>
        <v>12</v>
      </c>
      <c r="F4277">
        <f>DAY('Dash Board'!$C$12+COUNT('Daily reducing balance'!$F$4:F4276))</f>
        <v>12</v>
      </c>
      <c r="G4277" s="8">
        <f t="shared" si="471"/>
        <v>110861.20955331306</v>
      </c>
      <c r="H4277" s="6">
        <f>G4277*'Dash Board'!$C$11/365</f>
        <v>31.891580830405129</v>
      </c>
      <c r="I4277" s="6">
        <f>H4277*'Dash Board'!$C$18/'Dash Board'!$C$11</f>
        <v>15.186467062097682</v>
      </c>
      <c r="J4277" s="6">
        <f>(G4277&gt;1)*PMT('Dash Board'!$C$11/365,$U$4,-'Dash Board'!$C$19)</f>
        <v>108.80376961660664</v>
      </c>
      <c r="K4277" s="6">
        <f t="shared" si="466"/>
        <v>0</v>
      </c>
      <c r="L4277" s="8">
        <f t="shared" si="467"/>
        <v>110784.29736452685</v>
      </c>
      <c r="N4277" s="8">
        <f t="shared" si="472"/>
        <v>93.617302554508967</v>
      </c>
      <c r="O4277" s="8">
        <f>IF(E4276&lt;&gt;E4277,SUM($N$4:N4277)-SUM($O$3:O4276),0)</f>
        <v>0</v>
      </c>
      <c r="P4277" s="6">
        <f>IF(B4277&gt;0,SUM($O$4:O4277)-SUM($P$3:P4276),0)</f>
        <v>0</v>
      </c>
      <c r="Q4277" s="6">
        <f t="shared" si="468"/>
        <v>15.186467062097682</v>
      </c>
      <c r="R4277" s="8">
        <f>IF(E4276&lt;&gt;E4277,SUM($Q$4:Q4277)-SUM($R$3:R4276),0)</f>
        <v>0</v>
      </c>
      <c r="S4277" s="6">
        <f>IF(B4277&gt;0,SUM($R$4:R4277)-SUM($S$3:S4276),0)</f>
        <v>0</v>
      </c>
    </row>
    <row r="4278" spans="1:19">
      <c r="A4278">
        <f>IF(E4277&lt;&gt;E4278,COUNTIF($A$4:A4277,"&lt;&gt;0")+1,0)</f>
        <v>0</v>
      </c>
      <c r="B4278">
        <f>IF(A4278&lt;&gt;0,IF(MOD(A4278,3)=0,COUNTIF($B$4:B4277,"&lt;&gt;0")+1,0),0)</f>
        <v>0</v>
      </c>
      <c r="C4278" s="9">
        <f>'Dash Board'!$C$12+COUNT('Daily reducing balance'!$F$4:F4277)</f>
        <v>46004</v>
      </c>
      <c r="D4278">
        <f t="shared" si="469"/>
        <v>2025</v>
      </c>
      <c r="E4278">
        <f t="shared" si="470"/>
        <v>12</v>
      </c>
      <c r="F4278">
        <f>DAY('Dash Board'!$C$12+COUNT('Daily reducing balance'!$F$4:F4277))</f>
        <v>13</v>
      </c>
      <c r="G4278" s="8">
        <f t="shared" si="471"/>
        <v>110784.29736452685</v>
      </c>
      <c r="H4278" s="6">
        <f>G4278*'Dash Board'!$C$11/365</f>
        <v>31.869455406233747</v>
      </c>
      <c r="I4278" s="6">
        <f>H4278*'Dash Board'!$C$18/'Dash Board'!$C$11</f>
        <v>15.175931145825595</v>
      </c>
      <c r="J4278" s="6">
        <f>(G4278&gt;1)*PMT('Dash Board'!$C$11/365,$U$4,-'Dash Board'!$C$19)</f>
        <v>108.80376961660664</v>
      </c>
      <c r="K4278" s="6">
        <f t="shared" si="466"/>
        <v>0</v>
      </c>
      <c r="L4278" s="8">
        <f t="shared" si="467"/>
        <v>110707.36305031647</v>
      </c>
      <c r="N4278" s="8">
        <f t="shared" si="472"/>
        <v>93.627838470781043</v>
      </c>
      <c r="O4278" s="8">
        <f>IF(E4277&lt;&gt;E4278,SUM($N$4:N4278)-SUM($O$3:O4277),0)</f>
        <v>0</v>
      </c>
      <c r="P4278" s="6">
        <f>IF(B4278&gt;0,SUM($O$4:O4278)-SUM($P$3:P4277),0)</f>
        <v>0</v>
      </c>
      <c r="Q4278" s="6">
        <f t="shared" si="468"/>
        <v>15.175931145825595</v>
      </c>
      <c r="R4278" s="8">
        <f>IF(E4277&lt;&gt;E4278,SUM($Q$4:Q4278)-SUM($R$3:R4277),0)</f>
        <v>0</v>
      </c>
      <c r="S4278" s="6">
        <f>IF(B4278&gt;0,SUM($R$4:R4278)-SUM($S$3:S4277),0)</f>
        <v>0</v>
      </c>
    </row>
    <row r="4279" spans="1:19">
      <c r="A4279">
        <f>IF(E4278&lt;&gt;E4279,COUNTIF($A$4:A4278,"&lt;&gt;0")+1,0)</f>
        <v>0</v>
      </c>
      <c r="B4279">
        <f>IF(A4279&lt;&gt;0,IF(MOD(A4279,3)=0,COUNTIF($B$4:B4278,"&lt;&gt;0")+1,0),0)</f>
        <v>0</v>
      </c>
      <c r="C4279" s="9">
        <f>'Dash Board'!$C$12+COUNT('Daily reducing balance'!$F$4:F4278)</f>
        <v>46005</v>
      </c>
      <c r="D4279">
        <f t="shared" si="469"/>
        <v>2025</v>
      </c>
      <c r="E4279">
        <f t="shared" si="470"/>
        <v>12</v>
      </c>
      <c r="F4279">
        <f>DAY('Dash Board'!$C$12+COUNT('Daily reducing balance'!$F$4:F4278))</f>
        <v>14</v>
      </c>
      <c r="G4279" s="8">
        <f t="shared" si="471"/>
        <v>110707.36305031647</v>
      </c>
      <c r="H4279" s="6">
        <f>G4279*'Dash Board'!$C$11/365</f>
        <v>31.847323617214325</v>
      </c>
      <c r="I4279" s="6">
        <f>H4279*'Dash Board'!$C$18/'Dash Board'!$C$11</f>
        <v>15.165392198673489</v>
      </c>
      <c r="J4279" s="6">
        <f>(G4279&gt;1)*PMT('Dash Board'!$C$11/365,$U$4,-'Dash Board'!$C$19)</f>
        <v>108.80376961660664</v>
      </c>
      <c r="K4279" s="6">
        <f t="shared" si="466"/>
        <v>0</v>
      </c>
      <c r="L4279" s="8">
        <f t="shared" si="467"/>
        <v>110630.40660431708</v>
      </c>
      <c r="N4279" s="8">
        <f t="shared" si="472"/>
        <v>93.638377417933157</v>
      </c>
      <c r="O4279" s="8">
        <f>IF(E4278&lt;&gt;E4279,SUM($N$4:N4279)-SUM($O$3:O4278),0)</f>
        <v>0</v>
      </c>
      <c r="P4279" s="6">
        <f>IF(B4279&gt;0,SUM($O$4:O4279)-SUM($P$3:P4278),0)</f>
        <v>0</v>
      </c>
      <c r="Q4279" s="6">
        <f t="shared" si="468"/>
        <v>15.165392198673489</v>
      </c>
      <c r="R4279" s="8">
        <f>IF(E4278&lt;&gt;E4279,SUM($Q$4:Q4279)-SUM($R$3:R4278),0)</f>
        <v>0</v>
      </c>
      <c r="S4279" s="6">
        <f>IF(B4279&gt;0,SUM($R$4:R4279)-SUM($S$3:S4278),0)</f>
        <v>0</v>
      </c>
    </row>
    <row r="4280" spans="1:19">
      <c r="A4280">
        <f>IF(E4279&lt;&gt;E4280,COUNTIF($A$4:A4279,"&lt;&gt;0")+1,0)</f>
        <v>0</v>
      </c>
      <c r="B4280">
        <f>IF(A4280&lt;&gt;0,IF(MOD(A4280,3)=0,COUNTIF($B$4:B4279,"&lt;&gt;0")+1,0),0)</f>
        <v>0</v>
      </c>
      <c r="C4280" s="9">
        <f>'Dash Board'!$C$12+COUNT('Daily reducing balance'!$F$4:F4279)</f>
        <v>46006</v>
      </c>
      <c r="D4280">
        <f t="shared" si="469"/>
        <v>2025</v>
      </c>
      <c r="E4280">
        <f t="shared" si="470"/>
        <v>12</v>
      </c>
      <c r="F4280">
        <f>DAY('Dash Board'!$C$12+COUNT('Daily reducing balance'!$F$4:F4279))</f>
        <v>15</v>
      </c>
      <c r="G4280" s="8">
        <f t="shared" si="471"/>
        <v>110630.40660431708</v>
      </c>
      <c r="H4280" s="6">
        <f>G4280*'Dash Board'!$C$11/365</f>
        <v>31.825185461515872</v>
      </c>
      <c r="I4280" s="6">
        <f>H4280*'Dash Board'!$C$18/'Dash Board'!$C$11</f>
        <v>15.154850219769465</v>
      </c>
      <c r="J4280" s="6">
        <f>(G4280&gt;1)*PMT('Dash Board'!$C$11/365,$U$4,-'Dash Board'!$C$19)</f>
        <v>108.80376961660664</v>
      </c>
      <c r="K4280" s="6">
        <f t="shared" si="466"/>
        <v>0</v>
      </c>
      <c r="L4280" s="8">
        <f t="shared" si="467"/>
        <v>110553.42802016198</v>
      </c>
      <c r="N4280" s="8">
        <f t="shared" si="472"/>
        <v>93.648919396837186</v>
      </c>
      <c r="O4280" s="8">
        <f>IF(E4279&lt;&gt;E4280,SUM($N$4:N4280)-SUM($O$3:O4279),0)</f>
        <v>0</v>
      </c>
      <c r="P4280" s="6">
        <f>IF(B4280&gt;0,SUM($O$4:O4280)-SUM($P$3:P4279),0)</f>
        <v>0</v>
      </c>
      <c r="Q4280" s="6">
        <f t="shared" si="468"/>
        <v>15.154850219769465</v>
      </c>
      <c r="R4280" s="8">
        <f>IF(E4279&lt;&gt;E4280,SUM($Q$4:Q4280)-SUM($R$3:R4279),0)</f>
        <v>0</v>
      </c>
      <c r="S4280" s="6">
        <f>IF(B4280&gt;0,SUM($R$4:R4280)-SUM($S$3:S4279),0)</f>
        <v>0</v>
      </c>
    </row>
    <row r="4281" spans="1:19">
      <c r="A4281">
        <f>IF(E4280&lt;&gt;E4281,COUNTIF($A$4:A4280,"&lt;&gt;0")+1,0)</f>
        <v>0</v>
      </c>
      <c r="B4281">
        <f>IF(A4281&lt;&gt;0,IF(MOD(A4281,3)=0,COUNTIF($B$4:B4280,"&lt;&gt;0")+1,0),0)</f>
        <v>0</v>
      </c>
      <c r="C4281" s="9">
        <f>'Dash Board'!$C$12+COUNT('Daily reducing balance'!$F$4:F4280)</f>
        <v>46007</v>
      </c>
      <c r="D4281">
        <f t="shared" si="469"/>
        <v>2025</v>
      </c>
      <c r="E4281">
        <f t="shared" si="470"/>
        <v>12</v>
      </c>
      <c r="F4281">
        <f>DAY('Dash Board'!$C$12+COUNT('Daily reducing balance'!$F$4:F4280))</f>
        <v>16</v>
      </c>
      <c r="G4281" s="8">
        <f t="shared" si="471"/>
        <v>110553.42802016198</v>
      </c>
      <c r="H4281" s="6">
        <f>G4281*'Dash Board'!$C$11/365</f>
        <v>31.803040937306871</v>
      </c>
      <c r="I4281" s="6">
        <f>H4281*'Dash Board'!$C$18/'Dash Board'!$C$11</f>
        <v>15.144305208241368</v>
      </c>
      <c r="J4281" s="6">
        <f>(G4281&gt;1)*PMT('Dash Board'!$C$11/365,$U$4,-'Dash Board'!$C$19)</f>
        <v>108.80376961660664</v>
      </c>
      <c r="K4281" s="6">
        <f t="shared" si="466"/>
        <v>0</v>
      </c>
      <c r="L4281" s="8">
        <f t="shared" si="467"/>
        <v>110476.42729148267</v>
      </c>
      <c r="N4281" s="8">
        <f t="shared" si="472"/>
        <v>93.659464408365281</v>
      </c>
      <c r="O4281" s="8">
        <f>IF(E4280&lt;&gt;E4281,SUM($N$4:N4281)-SUM($O$3:O4280),0)</f>
        <v>0</v>
      </c>
      <c r="P4281" s="6">
        <f>IF(B4281&gt;0,SUM($O$4:O4281)-SUM($P$3:P4280),0)</f>
        <v>0</v>
      </c>
      <c r="Q4281" s="6">
        <f t="shared" si="468"/>
        <v>15.144305208241368</v>
      </c>
      <c r="R4281" s="8">
        <f>IF(E4280&lt;&gt;E4281,SUM($Q$4:Q4281)-SUM($R$3:R4280),0)</f>
        <v>0</v>
      </c>
      <c r="S4281" s="6">
        <f>IF(B4281&gt;0,SUM($R$4:R4281)-SUM($S$3:S4280),0)</f>
        <v>0</v>
      </c>
    </row>
    <row r="4282" spans="1:19">
      <c r="A4282">
        <f>IF(E4281&lt;&gt;E4282,COUNTIF($A$4:A4281,"&lt;&gt;0")+1,0)</f>
        <v>0</v>
      </c>
      <c r="B4282">
        <f>IF(A4282&lt;&gt;0,IF(MOD(A4282,3)=0,COUNTIF($B$4:B4281,"&lt;&gt;0")+1,0),0)</f>
        <v>0</v>
      </c>
      <c r="C4282" s="9">
        <f>'Dash Board'!$C$12+COUNT('Daily reducing balance'!$F$4:F4281)</f>
        <v>46008</v>
      </c>
      <c r="D4282">
        <f t="shared" si="469"/>
        <v>2025</v>
      </c>
      <c r="E4282">
        <f t="shared" si="470"/>
        <v>12</v>
      </c>
      <c r="F4282">
        <f>DAY('Dash Board'!$C$12+COUNT('Daily reducing balance'!$F$4:F4281))</f>
        <v>17</v>
      </c>
      <c r="G4282" s="8">
        <f t="shared" si="471"/>
        <v>110476.42729148267</v>
      </c>
      <c r="H4282" s="6">
        <f>G4282*'Dash Board'!$C$11/365</f>
        <v>31.780890042755292</v>
      </c>
      <c r="I4282" s="6">
        <f>H4282*'Dash Board'!$C$18/'Dash Board'!$C$11</f>
        <v>15.133757163216806</v>
      </c>
      <c r="J4282" s="6">
        <f>(G4282&gt;1)*PMT('Dash Board'!$C$11/365,$U$4,-'Dash Board'!$C$19)</f>
        <v>108.80376961660664</v>
      </c>
      <c r="K4282" s="6">
        <f t="shared" si="466"/>
        <v>0</v>
      </c>
      <c r="L4282" s="8">
        <f t="shared" si="467"/>
        <v>110399.40441190881</v>
      </c>
      <c r="N4282" s="8">
        <f t="shared" si="472"/>
        <v>93.67001245338983</v>
      </c>
      <c r="O4282" s="8">
        <f>IF(E4281&lt;&gt;E4282,SUM($N$4:N4282)-SUM($O$3:O4281),0)</f>
        <v>0</v>
      </c>
      <c r="P4282" s="6">
        <f>IF(B4282&gt;0,SUM($O$4:O4282)-SUM($P$3:P4281),0)</f>
        <v>0</v>
      </c>
      <c r="Q4282" s="6">
        <f t="shared" si="468"/>
        <v>15.133757163216806</v>
      </c>
      <c r="R4282" s="8">
        <f>IF(E4281&lt;&gt;E4282,SUM($Q$4:Q4282)-SUM($R$3:R4281),0)</f>
        <v>0</v>
      </c>
      <c r="S4282" s="6">
        <f>IF(B4282&gt;0,SUM($R$4:R4282)-SUM($S$3:S4281),0)</f>
        <v>0</v>
      </c>
    </row>
    <row r="4283" spans="1:19">
      <c r="A4283">
        <f>IF(E4282&lt;&gt;E4283,COUNTIF($A$4:A4282,"&lt;&gt;0")+1,0)</f>
        <v>0</v>
      </c>
      <c r="B4283">
        <f>IF(A4283&lt;&gt;0,IF(MOD(A4283,3)=0,COUNTIF($B$4:B4282,"&lt;&gt;0")+1,0),0)</f>
        <v>0</v>
      </c>
      <c r="C4283" s="9">
        <f>'Dash Board'!$C$12+COUNT('Daily reducing balance'!$F$4:F4282)</f>
        <v>46009</v>
      </c>
      <c r="D4283">
        <f t="shared" si="469"/>
        <v>2025</v>
      </c>
      <c r="E4283">
        <f t="shared" si="470"/>
        <v>12</v>
      </c>
      <c r="F4283">
        <f>DAY('Dash Board'!$C$12+COUNT('Daily reducing balance'!$F$4:F4282))</f>
        <v>18</v>
      </c>
      <c r="G4283" s="8">
        <f t="shared" si="471"/>
        <v>110399.40441190881</v>
      </c>
      <c r="H4283" s="6">
        <f>G4283*'Dash Board'!$C$11/365</f>
        <v>31.758732776028559</v>
      </c>
      <c r="I4283" s="6">
        <f>H4283*'Dash Board'!$C$18/'Dash Board'!$C$11</f>
        <v>15.123206083823124</v>
      </c>
      <c r="J4283" s="6">
        <f>(G4283&gt;1)*PMT('Dash Board'!$C$11/365,$U$4,-'Dash Board'!$C$19)</f>
        <v>108.80376961660664</v>
      </c>
      <c r="K4283" s="6">
        <f t="shared" si="466"/>
        <v>0</v>
      </c>
      <c r="L4283" s="8">
        <f t="shared" si="467"/>
        <v>110322.35937506822</v>
      </c>
      <c r="N4283" s="8">
        <f t="shared" si="472"/>
        <v>93.680563532783523</v>
      </c>
      <c r="O4283" s="8">
        <f>IF(E4282&lt;&gt;E4283,SUM($N$4:N4283)-SUM($O$3:O4282),0)</f>
        <v>0</v>
      </c>
      <c r="P4283" s="6">
        <f>IF(B4283&gt;0,SUM($O$4:O4283)-SUM($P$3:P4282),0)</f>
        <v>0</v>
      </c>
      <c r="Q4283" s="6">
        <f t="shared" si="468"/>
        <v>15.123206083823124</v>
      </c>
      <c r="R4283" s="8">
        <f>IF(E4282&lt;&gt;E4283,SUM($Q$4:Q4283)-SUM($R$3:R4282),0)</f>
        <v>0</v>
      </c>
      <c r="S4283" s="6">
        <f>IF(B4283&gt;0,SUM($R$4:R4283)-SUM($S$3:S4282),0)</f>
        <v>0</v>
      </c>
    </row>
    <row r="4284" spans="1:19">
      <c r="A4284">
        <f>IF(E4283&lt;&gt;E4284,COUNTIF($A$4:A4283,"&lt;&gt;0")+1,0)</f>
        <v>0</v>
      </c>
      <c r="B4284">
        <f>IF(A4284&lt;&gt;0,IF(MOD(A4284,3)=0,COUNTIF($B$4:B4283,"&lt;&gt;0")+1,0),0)</f>
        <v>0</v>
      </c>
      <c r="C4284" s="9">
        <f>'Dash Board'!$C$12+COUNT('Daily reducing balance'!$F$4:F4283)</f>
        <v>46010</v>
      </c>
      <c r="D4284">
        <f t="shared" si="469"/>
        <v>2025</v>
      </c>
      <c r="E4284">
        <f t="shared" si="470"/>
        <v>12</v>
      </c>
      <c r="F4284">
        <f>DAY('Dash Board'!$C$12+COUNT('Daily reducing balance'!$F$4:F4283))</f>
        <v>19</v>
      </c>
      <c r="G4284" s="8">
        <f t="shared" si="471"/>
        <v>110322.35937506822</v>
      </c>
      <c r="H4284" s="6">
        <f>G4284*'Dash Board'!$C$11/365</f>
        <v>31.7365691352936</v>
      </c>
      <c r="I4284" s="6">
        <f>H4284*'Dash Board'!$C$18/'Dash Board'!$C$11</f>
        <v>15.112651969187429</v>
      </c>
      <c r="J4284" s="6">
        <f>(G4284&gt;1)*PMT('Dash Board'!$C$11/365,$U$4,-'Dash Board'!$C$19)</f>
        <v>108.80376961660664</v>
      </c>
      <c r="K4284" s="6">
        <f t="shared" si="466"/>
        <v>0</v>
      </c>
      <c r="L4284" s="8">
        <f t="shared" si="467"/>
        <v>110245.2921745869</v>
      </c>
      <c r="N4284" s="8">
        <f t="shared" si="472"/>
        <v>93.691117647419219</v>
      </c>
      <c r="O4284" s="8">
        <f>IF(E4283&lt;&gt;E4284,SUM($N$4:N4284)-SUM($O$3:O4283),0)</f>
        <v>0</v>
      </c>
      <c r="P4284" s="6">
        <f>IF(B4284&gt;0,SUM($O$4:O4284)-SUM($P$3:P4283),0)</f>
        <v>0</v>
      </c>
      <c r="Q4284" s="6">
        <f t="shared" si="468"/>
        <v>15.112651969187429</v>
      </c>
      <c r="R4284" s="8">
        <f>IF(E4283&lt;&gt;E4284,SUM($Q$4:Q4284)-SUM($R$3:R4283),0)</f>
        <v>0</v>
      </c>
      <c r="S4284" s="6">
        <f>IF(B4284&gt;0,SUM($R$4:R4284)-SUM($S$3:S4283),0)</f>
        <v>0</v>
      </c>
    </row>
    <row r="4285" spans="1:19">
      <c r="A4285">
        <f>IF(E4284&lt;&gt;E4285,COUNTIF($A$4:A4284,"&lt;&gt;0")+1,0)</f>
        <v>0</v>
      </c>
      <c r="B4285">
        <f>IF(A4285&lt;&gt;0,IF(MOD(A4285,3)=0,COUNTIF($B$4:B4284,"&lt;&gt;0")+1,0),0)</f>
        <v>0</v>
      </c>
      <c r="C4285" s="9">
        <f>'Dash Board'!$C$12+COUNT('Daily reducing balance'!$F$4:F4284)</f>
        <v>46011</v>
      </c>
      <c r="D4285">
        <f t="shared" si="469"/>
        <v>2025</v>
      </c>
      <c r="E4285">
        <f t="shared" si="470"/>
        <v>12</v>
      </c>
      <c r="F4285">
        <f>DAY('Dash Board'!$C$12+COUNT('Daily reducing balance'!$F$4:F4284))</f>
        <v>20</v>
      </c>
      <c r="G4285" s="8">
        <f t="shared" si="471"/>
        <v>110245.2921745869</v>
      </c>
      <c r="H4285" s="6">
        <f>G4285*'Dash Board'!$C$11/365</f>
        <v>31.714399118716777</v>
      </c>
      <c r="I4285" s="6">
        <f>H4285*'Dash Board'!$C$18/'Dash Board'!$C$11</f>
        <v>15.102094818436562</v>
      </c>
      <c r="J4285" s="6">
        <f>(G4285&gt;1)*PMT('Dash Board'!$C$11/365,$U$4,-'Dash Board'!$C$19)</f>
        <v>108.80376961660664</v>
      </c>
      <c r="K4285" s="6">
        <f t="shared" si="466"/>
        <v>0</v>
      </c>
      <c r="L4285" s="8">
        <f t="shared" si="467"/>
        <v>110168.202804089</v>
      </c>
      <c r="N4285" s="8">
        <f t="shared" si="472"/>
        <v>93.701674798170075</v>
      </c>
      <c r="O4285" s="8">
        <f>IF(E4284&lt;&gt;E4285,SUM($N$4:N4285)-SUM($O$3:O4284),0)</f>
        <v>0</v>
      </c>
      <c r="P4285" s="6">
        <f>IF(B4285&gt;0,SUM($O$4:O4285)-SUM($P$3:P4284),0)</f>
        <v>0</v>
      </c>
      <c r="Q4285" s="6">
        <f t="shared" si="468"/>
        <v>15.102094818436562</v>
      </c>
      <c r="R4285" s="8">
        <f>IF(E4284&lt;&gt;E4285,SUM($Q$4:Q4285)-SUM($R$3:R4284),0)</f>
        <v>0</v>
      </c>
      <c r="S4285" s="6">
        <f>IF(B4285&gt;0,SUM($R$4:R4285)-SUM($S$3:S4284),0)</f>
        <v>0</v>
      </c>
    </row>
    <row r="4286" spans="1:19">
      <c r="A4286">
        <f>IF(E4285&lt;&gt;E4286,COUNTIF($A$4:A4285,"&lt;&gt;0")+1,0)</f>
        <v>0</v>
      </c>
      <c r="B4286">
        <f>IF(A4286&lt;&gt;0,IF(MOD(A4286,3)=0,COUNTIF($B$4:B4285,"&lt;&gt;0")+1,0),0)</f>
        <v>0</v>
      </c>
      <c r="C4286" s="9">
        <f>'Dash Board'!$C$12+COUNT('Daily reducing balance'!$F$4:F4285)</f>
        <v>46012</v>
      </c>
      <c r="D4286">
        <f t="shared" si="469"/>
        <v>2025</v>
      </c>
      <c r="E4286">
        <f t="shared" si="470"/>
        <v>12</v>
      </c>
      <c r="F4286">
        <f>DAY('Dash Board'!$C$12+COUNT('Daily reducing balance'!$F$4:F4285))</f>
        <v>21</v>
      </c>
      <c r="G4286" s="8">
        <f t="shared" si="471"/>
        <v>110168.202804089</v>
      </c>
      <c r="H4286" s="6">
        <f>G4286*'Dash Board'!$C$11/365</f>
        <v>31.692222724463956</v>
      </c>
      <c r="I4286" s="6">
        <f>H4286*'Dash Board'!$C$18/'Dash Board'!$C$11</f>
        <v>15.091534630697122</v>
      </c>
      <c r="J4286" s="6">
        <f>(G4286&gt;1)*PMT('Dash Board'!$C$11/365,$U$4,-'Dash Board'!$C$19)</f>
        <v>108.80376961660664</v>
      </c>
      <c r="K4286" s="6">
        <f t="shared" si="466"/>
        <v>0</v>
      </c>
      <c r="L4286" s="8">
        <f t="shared" si="467"/>
        <v>110091.09125719685</v>
      </c>
      <c r="N4286" s="8">
        <f t="shared" si="472"/>
        <v>93.712234985909518</v>
      </c>
      <c r="O4286" s="8">
        <f>IF(E4285&lt;&gt;E4286,SUM($N$4:N4286)-SUM($O$3:O4285),0)</f>
        <v>0</v>
      </c>
      <c r="P4286" s="6">
        <f>IF(B4286&gt;0,SUM($O$4:O4286)-SUM($P$3:P4285),0)</f>
        <v>0</v>
      </c>
      <c r="Q4286" s="6">
        <f t="shared" si="468"/>
        <v>15.091534630697122</v>
      </c>
      <c r="R4286" s="8">
        <f>IF(E4285&lt;&gt;E4286,SUM($Q$4:Q4286)-SUM($R$3:R4285),0)</f>
        <v>0</v>
      </c>
      <c r="S4286" s="6">
        <f>IF(B4286&gt;0,SUM($R$4:R4286)-SUM($S$3:S4285),0)</f>
        <v>0</v>
      </c>
    </row>
    <row r="4287" spans="1:19">
      <c r="A4287">
        <f>IF(E4286&lt;&gt;E4287,COUNTIF($A$4:A4286,"&lt;&gt;0")+1,0)</f>
        <v>0</v>
      </c>
      <c r="B4287">
        <f>IF(A4287&lt;&gt;0,IF(MOD(A4287,3)=0,COUNTIF($B$4:B4286,"&lt;&gt;0")+1,0),0)</f>
        <v>0</v>
      </c>
      <c r="C4287" s="9">
        <f>'Dash Board'!$C$12+COUNT('Daily reducing balance'!$F$4:F4286)</f>
        <v>46013</v>
      </c>
      <c r="D4287">
        <f t="shared" si="469"/>
        <v>2025</v>
      </c>
      <c r="E4287">
        <f t="shared" si="470"/>
        <v>12</v>
      </c>
      <c r="F4287">
        <f>DAY('Dash Board'!$C$12+COUNT('Daily reducing balance'!$F$4:F4286))</f>
        <v>22</v>
      </c>
      <c r="G4287" s="8">
        <f t="shared" si="471"/>
        <v>110091.09125719685</v>
      </c>
      <c r="H4287" s="6">
        <f>G4287*'Dash Board'!$C$11/365</f>
        <v>31.670039950700463</v>
      </c>
      <c r="I4287" s="6">
        <f>H4287*'Dash Board'!$C$18/'Dash Board'!$C$11</f>
        <v>15.080971405095461</v>
      </c>
      <c r="J4287" s="6">
        <f>(G4287&gt;1)*PMT('Dash Board'!$C$11/365,$U$4,-'Dash Board'!$C$19)</f>
        <v>108.80376961660664</v>
      </c>
      <c r="K4287" s="6">
        <f t="shared" si="466"/>
        <v>0</v>
      </c>
      <c r="L4287" s="8">
        <f t="shared" si="467"/>
        <v>110013.95752753093</v>
      </c>
      <c r="N4287" s="8">
        <f t="shared" si="472"/>
        <v>93.72279821151119</v>
      </c>
      <c r="O4287" s="8">
        <f>IF(E4286&lt;&gt;E4287,SUM($N$4:N4287)-SUM($O$3:O4286),0)</f>
        <v>0</v>
      </c>
      <c r="P4287" s="6">
        <f>IF(B4287&gt;0,SUM($O$4:O4287)-SUM($P$3:P4286),0)</f>
        <v>0</v>
      </c>
      <c r="Q4287" s="6">
        <f t="shared" si="468"/>
        <v>15.080971405095461</v>
      </c>
      <c r="R4287" s="8">
        <f>IF(E4286&lt;&gt;E4287,SUM($Q$4:Q4287)-SUM($R$3:R4286),0)</f>
        <v>0</v>
      </c>
      <c r="S4287" s="6">
        <f>IF(B4287&gt;0,SUM($R$4:R4287)-SUM($S$3:S4286),0)</f>
        <v>0</v>
      </c>
    </row>
    <row r="4288" spans="1:19">
      <c r="A4288">
        <f>IF(E4287&lt;&gt;E4288,COUNTIF($A$4:A4287,"&lt;&gt;0")+1,0)</f>
        <v>0</v>
      </c>
      <c r="B4288">
        <f>IF(A4288&lt;&gt;0,IF(MOD(A4288,3)=0,COUNTIF($B$4:B4287,"&lt;&gt;0")+1,0),0)</f>
        <v>0</v>
      </c>
      <c r="C4288" s="9">
        <f>'Dash Board'!$C$12+COUNT('Daily reducing balance'!$F$4:F4287)</f>
        <v>46014</v>
      </c>
      <c r="D4288">
        <f t="shared" si="469"/>
        <v>2025</v>
      </c>
      <c r="E4288">
        <f t="shared" si="470"/>
        <v>12</v>
      </c>
      <c r="F4288">
        <f>DAY('Dash Board'!$C$12+COUNT('Daily reducing balance'!$F$4:F4287))</f>
        <v>23</v>
      </c>
      <c r="G4288" s="8">
        <f t="shared" si="471"/>
        <v>110013.95752753093</v>
      </c>
      <c r="H4288" s="6">
        <f>G4288*'Dash Board'!$C$11/365</f>
        <v>31.64785079559109</v>
      </c>
      <c r="I4288" s="6">
        <f>H4288*'Dash Board'!$C$18/'Dash Board'!$C$11</f>
        <v>15.070405140757664</v>
      </c>
      <c r="J4288" s="6">
        <f>(G4288&gt;1)*PMT('Dash Board'!$C$11/365,$U$4,-'Dash Board'!$C$19)</f>
        <v>108.80376961660664</v>
      </c>
      <c r="K4288" s="6">
        <f t="shared" si="466"/>
        <v>0</v>
      </c>
      <c r="L4288" s="8">
        <f t="shared" si="467"/>
        <v>109936.80160870991</v>
      </c>
      <c r="N4288" s="8">
        <f t="shared" si="472"/>
        <v>93.733364475848987</v>
      </c>
      <c r="O4288" s="8">
        <f>IF(E4287&lt;&gt;E4288,SUM($N$4:N4288)-SUM($O$3:O4287),0)</f>
        <v>0</v>
      </c>
      <c r="P4288" s="6">
        <f>IF(B4288&gt;0,SUM($O$4:O4288)-SUM($P$3:P4287),0)</f>
        <v>0</v>
      </c>
      <c r="Q4288" s="6">
        <f t="shared" si="468"/>
        <v>15.070405140757664</v>
      </c>
      <c r="R4288" s="8">
        <f>IF(E4287&lt;&gt;E4288,SUM($Q$4:Q4288)-SUM($R$3:R4287),0)</f>
        <v>0</v>
      </c>
      <c r="S4288" s="6">
        <f>IF(B4288&gt;0,SUM($R$4:R4288)-SUM($S$3:S4287),0)</f>
        <v>0</v>
      </c>
    </row>
    <row r="4289" spans="1:19">
      <c r="A4289">
        <f>IF(E4288&lt;&gt;E4289,COUNTIF($A$4:A4288,"&lt;&gt;0")+1,0)</f>
        <v>0</v>
      </c>
      <c r="B4289">
        <f>IF(A4289&lt;&gt;0,IF(MOD(A4289,3)=0,COUNTIF($B$4:B4288,"&lt;&gt;0")+1,0),0)</f>
        <v>0</v>
      </c>
      <c r="C4289" s="9">
        <f>'Dash Board'!$C$12+COUNT('Daily reducing balance'!$F$4:F4288)</f>
        <v>46015</v>
      </c>
      <c r="D4289">
        <f t="shared" si="469"/>
        <v>2025</v>
      </c>
      <c r="E4289">
        <f t="shared" si="470"/>
        <v>12</v>
      </c>
      <c r="F4289">
        <f>DAY('Dash Board'!$C$12+COUNT('Daily reducing balance'!$F$4:F4288))</f>
        <v>24</v>
      </c>
      <c r="G4289" s="8">
        <f t="shared" si="471"/>
        <v>109936.80160870991</v>
      </c>
      <c r="H4289" s="6">
        <f>G4289*'Dash Board'!$C$11/365</f>
        <v>31.62565525730011</v>
      </c>
      <c r="I4289" s="6">
        <f>H4289*'Dash Board'!$C$18/'Dash Board'!$C$11</f>
        <v>15.059835836809578</v>
      </c>
      <c r="J4289" s="6">
        <f>(G4289&gt;1)*PMT('Dash Board'!$C$11/365,$U$4,-'Dash Board'!$C$19)</f>
        <v>108.80376961660664</v>
      </c>
      <c r="K4289" s="6">
        <f t="shared" si="466"/>
        <v>0</v>
      </c>
      <c r="L4289" s="8">
        <f t="shared" si="467"/>
        <v>109859.6234943506</v>
      </c>
      <c r="N4289" s="8">
        <f t="shared" si="472"/>
        <v>93.743933779797061</v>
      </c>
      <c r="O4289" s="8">
        <f>IF(E4288&lt;&gt;E4289,SUM($N$4:N4289)-SUM($O$3:O4288),0)</f>
        <v>0</v>
      </c>
      <c r="P4289" s="6">
        <f>IF(B4289&gt;0,SUM($O$4:O4289)-SUM($P$3:P4288),0)</f>
        <v>0</v>
      </c>
      <c r="Q4289" s="6">
        <f t="shared" si="468"/>
        <v>15.059835836809578</v>
      </c>
      <c r="R4289" s="8">
        <f>IF(E4288&lt;&gt;E4289,SUM($Q$4:Q4289)-SUM($R$3:R4288),0)</f>
        <v>0</v>
      </c>
      <c r="S4289" s="6">
        <f>IF(B4289&gt;0,SUM($R$4:R4289)-SUM($S$3:S4288),0)</f>
        <v>0</v>
      </c>
    </row>
    <row r="4290" spans="1:19">
      <c r="A4290">
        <f>IF(E4289&lt;&gt;E4290,COUNTIF($A$4:A4289,"&lt;&gt;0")+1,0)</f>
        <v>0</v>
      </c>
      <c r="B4290">
        <f>IF(A4290&lt;&gt;0,IF(MOD(A4290,3)=0,COUNTIF($B$4:B4289,"&lt;&gt;0")+1,0),0)</f>
        <v>0</v>
      </c>
      <c r="C4290" s="9">
        <f>'Dash Board'!$C$12+COUNT('Daily reducing balance'!$F$4:F4289)</f>
        <v>46016</v>
      </c>
      <c r="D4290">
        <f t="shared" si="469"/>
        <v>2025</v>
      </c>
      <c r="E4290">
        <f t="shared" si="470"/>
        <v>12</v>
      </c>
      <c r="F4290">
        <f>DAY('Dash Board'!$C$12+COUNT('Daily reducing balance'!$F$4:F4289))</f>
        <v>25</v>
      </c>
      <c r="G4290" s="8">
        <f t="shared" si="471"/>
        <v>109859.6234943506</v>
      </c>
      <c r="H4290" s="6">
        <f>G4290*'Dash Board'!$C$11/365</f>
        <v>31.603453333991268</v>
      </c>
      <c r="I4290" s="6">
        <f>H4290*'Dash Board'!$C$18/'Dash Board'!$C$11</f>
        <v>15.049263492376795</v>
      </c>
      <c r="J4290" s="6">
        <f>(G4290&gt;1)*PMT('Dash Board'!$C$11/365,$U$4,-'Dash Board'!$C$19)</f>
        <v>108.80376961660664</v>
      </c>
      <c r="K4290" s="6">
        <f t="shared" si="466"/>
        <v>0</v>
      </c>
      <c r="L4290" s="8">
        <f t="shared" si="467"/>
        <v>109782.42317806797</v>
      </c>
      <c r="N4290" s="8">
        <f t="shared" si="472"/>
        <v>93.754506124229849</v>
      </c>
      <c r="O4290" s="8">
        <f>IF(E4289&lt;&gt;E4290,SUM($N$4:N4290)-SUM($O$3:O4289),0)</f>
        <v>0</v>
      </c>
      <c r="P4290" s="6">
        <f>IF(B4290&gt;0,SUM($O$4:O4290)-SUM($P$3:P4289),0)</f>
        <v>0</v>
      </c>
      <c r="Q4290" s="6">
        <f t="shared" si="468"/>
        <v>15.049263492376795</v>
      </c>
      <c r="R4290" s="8">
        <f>IF(E4289&lt;&gt;E4290,SUM($Q$4:Q4290)-SUM($R$3:R4289),0)</f>
        <v>0</v>
      </c>
      <c r="S4290" s="6">
        <f>IF(B4290&gt;0,SUM($R$4:R4290)-SUM($S$3:S4289),0)</f>
        <v>0</v>
      </c>
    </row>
    <row r="4291" spans="1:19">
      <c r="A4291">
        <f>IF(E4290&lt;&gt;E4291,COUNTIF($A$4:A4290,"&lt;&gt;0")+1,0)</f>
        <v>0</v>
      </c>
      <c r="B4291">
        <f>IF(A4291&lt;&gt;0,IF(MOD(A4291,3)=0,COUNTIF($B$4:B4290,"&lt;&gt;0")+1,0),0)</f>
        <v>0</v>
      </c>
      <c r="C4291" s="9">
        <f>'Dash Board'!$C$12+COUNT('Daily reducing balance'!$F$4:F4290)</f>
        <v>46017</v>
      </c>
      <c r="D4291">
        <f t="shared" si="469"/>
        <v>2025</v>
      </c>
      <c r="E4291">
        <f t="shared" si="470"/>
        <v>12</v>
      </c>
      <c r="F4291">
        <f>DAY('Dash Board'!$C$12+COUNT('Daily reducing balance'!$F$4:F4290))</f>
        <v>26</v>
      </c>
      <c r="G4291" s="8">
        <f t="shared" si="471"/>
        <v>109782.42317806797</v>
      </c>
      <c r="H4291" s="6">
        <f>G4291*'Dash Board'!$C$11/365</f>
        <v>31.581245023827773</v>
      </c>
      <c r="I4291" s="6">
        <f>H4291*'Dash Board'!$C$18/'Dash Board'!$C$11</f>
        <v>15.038688106584656</v>
      </c>
      <c r="J4291" s="6">
        <f>(G4291&gt;1)*PMT('Dash Board'!$C$11/365,$U$4,-'Dash Board'!$C$19)</f>
        <v>108.80376961660664</v>
      </c>
      <c r="K4291" s="6">
        <f t="shared" si="466"/>
        <v>0</v>
      </c>
      <c r="L4291" s="8">
        <f t="shared" si="467"/>
        <v>109705.20065347519</v>
      </c>
      <c r="N4291" s="8">
        <f t="shared" si="472"/>
        <v>93.765081510021986</v>
      </c>
      <c r="O4291" s="8">
        <f>IF(E4290&lt;&gt;E4291,SUM($N$4:N4291)-SUM($O$3:O4290),0)</f>
        <v>0</v>
      </c>
      <c r="P4291" s="6">
        <f>IF(B4291&gt;0,SUM($O$4:O4291)-SUM($P$3:P4290),0)</f>
        <v>0</v>
      </c>
      <c r="Q4291" s="6">
        <f t="shared" si="468"/>
        <v>15.038688106584656</v>
      </c>
      <c r="R4291" s="8">
        <f>IF(E4290&lt;&gt;E4291,SUM($Q$4:Q4291)-SUM($R$3:R4290),0)</f>
        <v>0</v>
      </c>
      <c r="S4291" s="6">
        <f>IF(B4291&gt;0,SUM($R$4:R4291)-SUM($S$3:S4290),0)</f>
        <v>0</v>
      </c>
    </row>
    <row r="4292" spans="1:19">
      <c r="A4292">
        <f>IF(E4291&lt;&gt;E4292,COUNTIF($A$4:A4291,"&lt;&gt;0")+1,0)</f>
        <v>0</v>
      </c>
      <c r="B4292">
        <f>IF(A4292&lt;&gt;0,IF(MOD(A4292,3)=0,COUNTIF($B$4:B4291,"&lt;&gt;0")+1,0),0)</f>
        <v>0</v>
      </c>
      <c r="C4292" s="9">
        <f>'Dash Board'!$C$12+COUNT('Daily reducing balance'!$F$4:F4291)</f>
        <v>46018</v>
      </c>
      <c r="D4292">
        <f t="shared" si="469"/>
        <v>2025</v>
      </c>
      <c r="E4292">
        <f t="shared" si="470"/>
        <v>12</v>
      </c>
      <c r="F4292">
        <f>DAY('Dash Board'!$C$12+COUNT('Daily reducing balance'!$F$4:F4291))</f>
        <v>27</v>
      </c>
      <c r="G4292" s="8">
        <f t="shared" si="471"/>
        <v>109705.20065347519</v>
      </c>
      <c r="H4292" s="6">
        <f>G4292*'Dash Board'!$C$11/365</f>
        <v>31.559030324972312</v>
      </c>
      <c r="I4292" s="6">
        <f>H4292*'Dash Board'!$C$18/'Dash Board'!$C$11</f>
        <v>15.028109678558245</v>
      </c>
      <c r="J4292" s="6">
        <f>(G4292&gt;1)*PMT('Dash Board'!$C$11/365,$U$4,-'Dash Board'!$C$19)</f>
        <v>108.80376961660664</v>
      </c>
      <c r="K4292" s="6">
        <f t="shared" si="466"/>
        <v>0</v>
      </c>
      <c r="L4292" s="8">
        <f t="shared" si="467"/>
        <v>109627.95591418355</v>
      </c>
      <c r="N4292" s="8">
        <f t="shared" si="472"/>
        <v>93.775659938048392</v>
      </c>
      <c r="O4292" s="8">
        <f>IF(E4291&lt;&gt;E4292,SUM($N$4:N4292)-SUM($O$3:O4291),0)</f>
        <v>0</v>
      </c>
      <c r="P4292" s="6">
        <f>IF(B4292&gt;0,SUM($O$4:O4292)-SUM($P$3:P4291),0)</f>
        <v>0</v>
      </c>
      <c r="Q4292" s="6">
        <f t="shared" si="468"/>
        <v>15.028109678558245</v>
      </c>
      <c r="R4292" s="8">
        <f>IF(E4291&lt;&gt;E4292,SUM($Q$4:Q4292)-SUM($R$3:R4291),0)</f>
        <v>0</v>
      </c>
      <c r="S4292" s="6">
        <f>IF(B4292&gt;0,SUM($R$4:R4292)-SUM($S$3:S4291),0)</f>
        <v>0</v>
      </c>
    </row>
    <row r="4293" spans="1:19">
      <c r="A4293">
        <f>IF(E4292&lt;&gt;E4293,COUNTIF($A$4:A4292,"&lt;&gt;0")+1,0)</f>
        <v>0</v>
      </c>
      <c r="B4293">
        <f>IF(A4293&lt;&gt;0,IF(MOD(A4293,3)=0,COUNTIF($B$4:B4292,"&lt;&gt;0")+1,0),0)</f>
        <v>0</v>
      </c>
      <c r="C4293" s="9">
        <f>'Dash Board'!$C$12+COUNT('Daily reducing balance'!$F$4:F4292)</f>
        <v>46019</v>
      </c>
      <c r="D4293">
        <f t="shared" si="469"/>
        <v>2025</v>
      </c>
      <c r="E4293">
        <f t="shared" si="470"/>
        <v>12</v>
      </c>
      <c r="F4293">
        <f>DAY('Dash Board'!$C$12+COUNT('Daily reducing balance'!$F$4:F4292))</f>
        <v>28</v>
      </c>
      <c r="G4293" s="8">
        <f t="shared" si="471"/>
        <v>109627.95591418355</v>
      </c>
      <c r="H4293" s="6">
        <f>G4293*'Dash Board'!$C$11/365</f>
        <v>31.53680923558705</v>
      </c>
      <c r="I4293" s="6">
        <f>H4293*'Dash Board'!$C$18/'Dash Board'!$C$11</f>
        <v>15.017528207422405</v>
      </c>
      <c r="J4293" s="6">
        <f>(G4293&gt;1)*PMT('Dash Board'!$C$11/365,$U$4,-'Dash Board'!$C$19)</f>
        <v>108.80376961660664</v>
      </c>
      <c r="K4293" s="6">
        <f t="shared" ref="K4293:K4356" si="473">IF(F4293=1,SUMIFS($J$4:$J$7308,$D$4:$D$7308,"="&amp;YEAR(C4293),$E$4:$E$7308,"="&amp;MONTH(C4293)),0)</f>
        <v>0</v>
      </c>
      <c r="L4293" s="8">
        <f t="shared" ref="L4293:L4356" si="474">IF(G4293+H4293-J4293&lt;0,0,G4293+H4293-J4293)</f>
        <v>109550.68895380253</v>
      </c>
      <c r="N4293" s="8">
        <f t="shared" si="472"/>
        <v>93.786241409184242</v>
      </c>
      <c r="O4293" s="8">
        <f>IF(E4292&lt;&gt;E4293,SUM($N$4:N4293)-SUM($O$3:O4292),0)</f>
        <v>0</v>
      </c>
      <c r="P4293" s="6">
        <f>IF(B4293&gt;0,SUM($O$4:O4293)-SUM($P$3:P4292),0)</f>
        <v>0</v>
      </c>
      <c r="Q4293" s="6">
        <f t="shared" ref="Q4293:Q4356" si="475">I4293</f>
        <v>15.017528207422405</v>
      </c>
      <c r="R4293" s="8">
        <f>IF(E4292&lt;&gt;E4293,SUM($Q$4:Q4293)-SUM($R$3:R4292),0)</f>
        <v>0</v>
      </c>
      <c r="S4293" s="6">
        <f>IF(B4293&gt;0,SUM($R$4:R4293)-SUM($S$3:S4292),0)</f>
        <v>0</v>
      </c>
    </row>
    <row r="4294" spans="1:19">
      <c r="A4294">
        <f>IF(E4293&lt;&gt;E4294,COUNTIF($A$4:A4293,"&lt;&gt;0")+1,0)</f>
        <v>0</v>
      </c>
      <c r="B4294">
        <f>IF(A4294&lt;&gt;0,IF(MOD(A4294,3)=0,COUNTIF($B$4:B4293,"&lt;&gt;0")+1,0),0)</f>
        <v>0</v>
      </c>
      <c r="C4294" s="9">
        <f>'Dash Board'!$C$12+COUNT('Daily reducing balance'!$F$4:F4293)</f>
        <v>46020</v>
      </c>
      <c r="D4294">
        <f t="shared" si="469"/>
        <v>2025</v>
      </c>
      <c r="E4294">
        <f t="shared" si="470"/>
        <v>12</v>
      </c>
      <c r="F4294">
        <f>DAY('Dash Board'!$C$12+COUNT('Daily reducing balance'!$F$4:F4293))</f>
        <v>29</v>
      </c>
      <c r="G4294" s="8">
        <f t="shared" si="471"/>
        <v>109550.68895380253</v>
      </c>
      <c r="H4294" s="6">
        <f>G4294*'Dash Board'!$C$11/365</f>
        <v>31.514581753833603</v>
      </c>
      <c r="I4294" s="6">
        <f>H4294*'Dash Board'!$C$18/'Dash Board'!$C$11</f>
        <v>15.006943692301718</v>
      </c>
      <c r="J4294" s="6">
        <f>(G4294&gt;1)*PMT('Dash Board'!$C$11/365,$U$4,-'Dash Board'!$C$19)</f>
        <v>108.80376961660664</v>
      </c>
      <c r="K4294" s="6">
        <f t="shared" si="473"/>
        <v>0</v>
      </c>
      <c r="L4294" s="8">
        <f t="shared" si="474"/>
        <v>109473.39976593974</v>
      </c>
      <c r="N4294" s="8">
        <f t="shared" si="472"/>
        <v>93.796825924304926</v>
      </c>
      <c r="O4294" s="8">
        <f>IF(E4293&lt;&gt;E4294,SUM($N$4:N4294)-SUM($O$3:O4293),0)</f>
        <v>0</v>
      </c>
      <c r="P4294" s="6">
        <f>IF(B4294&gt;0,SUM($O$4:O4294)-SUM($P$3:P4293),0)</f>
        <v>0</v>
      </c>
      <c r="Q4294" s="6">
        <f t="shared" si="475"/>
        <v>15.006943692301718</v>
      </c>
      <c r="R4294" s="8">
        <f>IF(E4293&lt;&gt;E4294,SUM($Q$4:Q4294)-SUM($R$3:R4293),0)</f>
        <v>0</v>
      </c>
      <c r="S4294" s="6">
        <f>IF(B4294&gt;0,SUM($R$4:R4294)-SUM($S$3:S4293),0)</f>
        <v>0</v>
      </c>
    </row>
    <row r="4295" spans="1:19">
      <c r="A4295">
        <f>IF(E4294&lt;&gt;E4295,COUNTIF($A$4:A4294,"&lt;&gt;0")+1,0)</f>
        <v>0</v>
      </c>
      <c r="B4295">
        <f>IF(A4295&lt;&gt;0,IF(MOD(A4295,3)=0,COUNTIF($B$4:B4294,"&lt;&gt;0")+1,0),0)</f>
        <v>0</v>
      </c>
      <c r="C4295" s="9">
        <f>'Dash Board'!$C$12+COUNT('Daily reducing balance'!$F$4:F4294)</f>
        <v>46021</v>
      </c>
      <c r="D4295">
        <f t="shared" si="469"/>
        <v>2025</v>
      </c>
      <c r="E4295">
        <f t="shared" si="470"/>
        <v>12</v>
      </c>
      <c r="F4295">
        <f>DAY('Dash Board'!$C$12+COUNT('Daily reducing balance'!$F$4:F4294))</f>
        <v>30</v>
      </c>
      <c r="G4295" s="8">
        <f t="shared" si="471"/>
        <v>109473.39976593974</v>
      </c>
      <c r="H4295" s="6">
        <f>G4295*'Dash Board'!$C$11/365</f>
        <v>31.492347877873076</v>
      </c>
      <c r="I4295" s="6">
        <f>H4295*'Dash Board'!$C$18/'Dash Board'!$C$11</f>
        <v>14.996356132320514</v>
      </c>
      <c r="J4295" s="6">
        <f>(G4295&gt;1)*PMT('Dash Board'!$C$11/365,$U$4,-'Dash Board'!$C$19)</f>
        <v>108.80376961660664</v>
      </c>
      <c r="K4295" s="6">
        <f t="shared" si="473"/>
        <v>0</v>
      </c>
      <c r="L4295" s="8">
        <f t="shared" si="474"/>
        <v>109396.08834420101</v>
      </c>
      <c r="N4295" s="8">
        <f t="shared" si="472"/>
        <v>93.80741348428613</v>
      </c>
      <c r="O4295" s="8">
        <f>IF(E4294&lt;&gt;E4295,SUM($N$4:N4295)-SUM($O$3:O4294),0)</f>
        <v>0</v>
      </c>
      <c r="P4295" s="6">
        <f>IF(B4295&gt;0,SUM($O$4:O4295)-SUM($P$3:P4294),0)</f>
        <v>0</v>
      </c>
      <c r="Q4295" s="6">
        <f t="shared" si="475"/>
        <v>14.996356132320514</v>
      </c>
      <c r="R4295" s="8">
        <f>IF(E4294&lt;&gt;E4295,SUM($Q$4:Q4295)-SUM($R$3:R4294),0)</f>
        <v>0</v>
      </c>
      <c r="S4295" s="6">
        <f>IF(B4295&gt;0,SUM($R$4:R4295)-SUM($S$3:S4294),0)</f>
        <v>0</v>
      </c>
    </row>
    <row r="4296" spans="1:19">
      <c r="A4296">
        <f>IF(E4295&lt;&gt;E4296,COUNTIF($A$4:A4295,"&lt;&gt;0")+1,0)</f>
        <v>0</v>
      </c>
      <c r="B4296">
        <f>IF(A4296&lt;&gt;0,IF(MOD(A4296,3)=0,COUNTIF($B$4:B4295,"&lt;&gt;0")+1,0),0)</f>
        <v>0</v>
      </c>
      <c r="C4296" s="9">
        <f>'Dash Board'!$C$12+COUNT('Daily reducing balance'!$F$4:F4295)</f>
        <v>46022</v>
      </c>
      <c r="D4296">
        <f t="shared" si="469"/>
        <v>2025</v>
      </c>
      <c r="E4296">
        <f t="shared" si="470"/>
        <v>12</v>
      </c>
      <c r="F4296">
        <f>DAY('Dash Board'!$C$12+COUNT('Daily reducing balance'!$F$4:F4295))</f>
        <v>31</v>
      </c>
      <c r="G4296" s="8">
        <f t="shared" si="471"/>
        <v>109396.08834420101</v>
      </c>
      <c r="H4296" s="6">
        <f>G4296*'Dash Board'!$C$11/365</f>
        <v>31.470107605866041</v>
      </c>
      <c r="I4296" s="6">
        <f>H4296*'Dash Board'!$C$18/'Dash Board'!$C$11</f>
        <v>14.985765526602878</v>
      </c>
      <c r="J4296" s="6">
        <f>(G4296&gt;1)*PMT('Dash Board'!$C$11/365,$U$4,-'Dash Board'!$C$19)</f>
        <v>108.80376961660664</v>
      </c>
      <c r="K4296" s="6">
        <f t="shared" si="473"/>
        <v>0</v>
      </c>
      <c r="L4296" s="8">
        <f t="shared" si="474"/>
        <v>109318.75468219027</v>
      </c>
      <c r="N4296" s="8">
        <f t="shared" si="472"/>
        <v>93.818004090003768</v>
      </c>
      <c r="O4296" s="8">
        <f>IF(E4295&lt;&gt;E4296,SUM($N$4:N4296)-SUM($O$3:O4295),0)</f>
        <v>0</v>
      </c>
      <c r="P4296" s="6">
        <f>IF(B4296&gt;0,SUM($O$4:O4296)-SUM($P$3:P4295),0)</f>
        <v>0</v>
      </c>
      <c r="Q4296" s="6">
        <f t="shared" si="475"/>
        <v>14.985765526602878</v>
      </c>
      <c r="R4296" s="8">
        <f>IF(E4295&lt;&gt;E4296,SUM($Q$4:Q4296)-SUM($R$3:R4295),0)</f>
        <v>0</v>
      </c>
      <c r="S4296" s="6">
        <f>IF(B4296&gt;0,SUM($R$4:R4296)-SUM($S$3:S4295),0)</f>
        <v>0</v>
      </c>
    </row>
    <row r="4297" spans="1:19">
      <c r="A4297">
        <f>IF(E4296&lt;&gt;E4297,COUNTIF($A$4:A4296,"&lt;&gt;0")+1,0)</f>
        <v>141</v>
      </c>
      <c r="B4297">
        <f>IF(A4297&lt;&gt;0,IF(MOD(A4297,3)=0,COUNTIF($B$4:B4296,"&lt;&gt;0")+1,0),0)</f>
        <v>47</v>
      </c>
      <c r="C4297" s="9">
        <f>'Dash Board'!$C$12+COUNT('Daily reducing balance'!$F$4:F4296)</f>
        <v>46023</v>
      </c>
      <c r="D4297">
        <f t="shared" si="469"/>
        <v>2026</v>
      </c>
      <c r="E4297">
        <f t="shared" si="470"/>
        <v>1</v>
      </c>
      <c r="F4297">
        <f>DAY('Dash Board'!$C$12+COUNT('Daily reducing balance'!$F$4:F4296))</f>
        <v>1</v>
      </c>
      <c r="G4297" s="8">
        <f t="shared" si="471"/>
        <v>109318.75468219027</v>
      </c>
      <c r="H4297" s="6">
        <f>G4297*'Dash Board'!$C$11/365</f>
        <v>31.447860935972539</v>
      </c>
      <c r="I4297" s="6">
        <f>H4297*'Dash Board'!$C$18/'Dash Board'!$C$11</f>
        <v>14.97517187427264</v>
      </c>
      <c r="J4297" s="6">
        <f>(G4297&gt;1)*PMT('Dash Board'!$C$11/365,$U$4,-'Dash Board'!$C$19)</f>
        <v>108.80376961660664</v>
      </c>
      <c r="K4297" s="6">
        <f t="shared" si="473"/>
        <v>3372.9168581148047</v>
      </c>
      <c r="L4297" s="8">
        <f t="shared" si="474"/>
        <v>109241.39877350963</v>
      </c>
      <c r="N4297" s="8">
        <f t="shared" si="472"/>
        <v>93.828597742334011</v>
      </c>
      <c r="O4297" s="8">
        <f>IF(E4296&lt;&gt;E4297,SUM($N$4:N4297)-SUM($O$3:O4296),0)</f>
        <v>2903.7741486763116</v>
      </c>
      <c r="P4297" s="6">
        <f>IF(B4297&gt;0,SUM($O$4:O4297)-SUM($P$3:P4296),0)</f>
        <v>8588.2661214341642</v>
      </c>
      <c r="Q4297" s="6">
        <f t="shared" si="475"/>
        <v>14.97517187427264</v>
      </c>
      <c r="R4297" s="8">
        <f>IF(E4296&lt;&gt;E4297,SUM($Q$4:Q4297)-SUM($R$3:R4296),0)</f>
        <v>469.14270943833981</v>
      </c>
      <c r="S4297" s="6">
        <f>IF(B4297&gt;0,SUM($R$4:R4297)-SUM($S$3:S4296),0)</f>
        <v>1421.6806832935981</v>
      </c>
    </row>
    <row r="4298" spans="1:19">
      <c r="A4298">
        <f>IF(E4297&lt;&gt;E4298,COUNTIF($A$4:A4297,"&lt;&gt;0")+1,0)</f>
        <v>0</v>
      </c>
      <c r="B4298">
        <f>IF(A4298&lt;&gt;0,IF(MOD(A4298,3)=0,COUNTIF($B$4:B4297,"&lt;&gt;0")+1,0),0)</f>
        <v>0</v>
      </c>
      <c r="C4298" s="9">
        <f>'Dash Board'!$C$12+COUNT('Daily reducing balance'!$F$4:F4297)</f>
        <v>46024</v>
      </c>
      <c r="D4298">
        <f t="shared" si="469"/>
        <v>2026</v>
      </c>
      <c r="E4298">
        <f t="shared" si="470"/>
        <v>1</v>
      </c>
      <c r="F4298">
        <f>DAY('Dash Board'!$C$12+COUNT('Daily reducing balance'!$F$4:F4297))</f>
        <v>2</v>
      </c>
      <c r="G4298" s="8">
        <f t="shared" si="471"/>
        <v>109241.39877350963</v>
      </c>
      <c r="H4298" s="6">
        <f>G4298*'Dash Board'!$C$11/365</f>
        <v>31.425607866352085</v>
      </c>
      <c r="I4298" s="6">
        <f>H4298*'Dash Board'!$C$18/'Dash Board'!$C$11</f>
        <v>14.964575174453374</v>
      </c>
      <c r="J4298" s="6">
        <f>(G4298&gt;1)*PMT('Dash Board'!$C$11/365,$U$4,-'Dash Board'!$C$19)</f>
        <v>108.80376961660664</v>
      </c>
      <c r="K4298" s="6">
        <f t="shared" si="473"/>
        <v>0</v>
      </c>
      <c r="L4298" s="8">
        <f t="shared" si="474"/>
        <v>109164.02061175936</v>
      </c>
      <c r="N4298" s="8">
        <f t="shared" si="472"/>
        <v>93.839194442153271</v>
      </c>
      <c r="O4298" s="8">
        <f>IF(E4297&lt;&gt;E4298,SUM($N$4:N4298)-SUM($O$3:O4297),0)</f>
        <v>0</v>
      </c>
      <c r="P4298" s="6">
        <f>IF(B4298&gt;0,SUM($O$4:O4298)-SUM($P$3:P4297),0)</f>
        <v>0</v>
      </c>
      <c r="Q4298" s="6">
        <f t="shared" si="475"/>
        <v>14.964575174453374</v>
      </c>
      <c r="R4298" s="8">
        <f>IF(E4297&lt;&gt;E4298,SUM($Q$4:Q4298)-SUM($R$3:R4297),0)</f>
        <v>0</v>
      </c>
      <c r="S4298" s="6">
        <f>IF(B4298&gt;0,SUM($R$4:R4298)-SUM($S$3:S4297),0)</f>
        <v>0</v>
      </c>
    </row>
    <row r="4299" spans="1:19">
      <c r="A4299">
        <f>IF(E4298&lt;&gt;E4299,COUNTIF($A$4:A4298,"&lt;&gt;0")+1,0)</f>
        <v>0</v>
      </c>
      <c r="B4299">
        <f>IF(A4299&lt;&gt;0,IF(MOD(A4299,3)=0,COUNTIF($B$4:B4298,"&lt;&gt;0")+1,0),0)</f>
        <v>0</v>
      </c>
      <c r="C4299" s="9">
        <f>'Dash Board'!$C$12+COUNT('Daily reducing balance'!$F$4:F4298)</f>
        <v>46025</v>
      </c>
      <c r="D4299">
        <f t="shared" si="469"/>
        <v>2026</v>
      </c>
      <c r="E4299">
        <f t="shared" si="470"/>
        <v>1</v>
      </c>
      <c r="F4299">
        <f>DAY('Dash Board'!$C$12+COUNT('Daily reducing balance'!$F$4:F4298))</f>
        <v>3</v>
      </c>
      <c r="G4299" s="8">
        <f t="shared" si="471"/>
        <v>109164.02061175936</v>
      </c>
      <c r="H4299" s="6">
        <f>G4299*'Dash Board'!$C$11/365</f>
        <v>31.403348395163651</v>
      </c>
      <c r="I4299" s="6">
        <f>H4299*'Dash Board'!$C$18/'Dash Board'!$C$11</f>
        <v>14.953975426268405</v>
      </c>
      <c r="J4299" s="6">
        <f>(G4299&gt;1)*PMT('Dash Board'!$C$11/365,$U$4,-'Dash Board'!$C$19)</f>
        <v>108.80376961660664</v>
      </c>
      <c r="K4299" s="6">
        <f t="shared" si="473"/>
        <v>0</v>
      </c>
      <c r="L4299" s="8">
        <f t="shared" si="474"/>
        <v>109086.62019053791</v>
      </c>
      <c r="N4299" s="8">
        <f t="shared" si="472"/>
        <v>93.849794190338244</v>
      </c>
      <c r="O4299" s="8">
        <f>IF(E4298&lt;&gt;E4299,SUM($N$4:N4299)-SUM($O$3:O4298),0)</f>
        <v>0</v>
      </c>
      <c r="P4299" s="6">
        <f>IF(B4299&gt;0,SUM($O$4:O4299)-SUM($P$3:P4298),0)</f>
        <v>0</v>
      </c>
      <c r="Q4299" s="6">
        <f t="shared" si="475"/>
        <v>14.953975426268405</v>
      </c>
      <c r="R4299" s="8">
        <f>IF(E4298&lt;&gt;E4299,SUM($Q$4:Q4299)-SUM($R$3:R4298),0)</f>
        <v>0</v>
      </c>
      <c r="S4299" s="6">
        <f>IF(B4299&gt;0,SUM($R$4:R4299)-SUM($S$3:S4298),0)</f>
        <v>0</v>
      </c>
    </row>
    <row r="4300" spans="1:19">
      <c r="A4300">
        <f>IF(E4299&lt;&gt;E4300,COUNTIF($A$4:A4299,"&lt;&gt;0")+1,0)</f>
        <v>0</v>
      </c>
      <c r="B4300">
        <f>IF(A4300&lt;&gt;0,IF(MOD(A4300,3)=0,COUNTIF($B$4:B4299,"&lt;&gt;0")+1,0),0)</f>
        <v>0</v>
      </c>
      <c r="C4300" s="9">
        <f>'Dash Board'!$C$12+COUNT('Daily reducing balance'!$F$4:F4299)</f>
        <v>46026</v>
      </c>
      <c r="D4300">
        <f t="shared" si="469"/>
        <v>2026</v>
      </c>
      <c r="E4300">
        <f t="shared" si="470"/>
        <v>1</v>
      </c>
      <c r="F4300">
        <f>DAY('Dash Board'!$C$12+COUNT('Daily reducing balance'!$F$4:F4299))</f>
        <v>4</v>
      </c>
      <c r="G4300" s="8">
        <f t="shared" si="471"/>
        <v>109086.62019053791</v>
      </c>
      <c r="H4300" s="6">
        <f>G4300*'Dash Board'!$C$11/365</f>
        <v>31.381082520565702</v>
      </c>
      <c r="I4300" s="6">
        <f>H4300*'Dash Board'!$C$18/'Dash Board'!$C$11</f>
        <v>14.943372628840811</v>
      </c>
      <c r="J4300" s="6">
        <f>(G4300&gt;1)*PMT('Dash Board'!$C$11/365,$U$4,-'Dash Board'!$C$19)</f>
        <v>108.80376961660664</v>
      </c>
      <c r="K4300" s="6">
        <f t="shared" si="473"/>
        <v>0</v>
      </c>
      <c r="L4300" s="8">
        <f t="shared" si="474"/>
        <v>109009.19750344187</v>
      </c>
      <c r="N4300" s="8">
        <f t="shared" si="472"/>
        <v>93.860396987765839</v>
      </c>
      <c r="O4300" s="8">
        <f>IF(E4299&lt;&gt;E4300,SUM($N$4:N4300)-SUM($O$3:O4299),0)</f>
        <v>0</v>
      </c>
      <c r="P4300" s="6">
        <f>IF(B4300&gt;0,SUM($O$4:O4300)-SUM($P$3:P4299),0)</f>
        <v>0</v>
      </c>
      <c r="Q4300" s="6">
        <f t="shared" si="475"/>
        <v>14.943372628840811</v>
      </c>
      <c r="R4300" s="8">
        <f>IF(E4299&lt;&gt;E4300,SUM($Q$4:Q4300)-SUM($R$3:R4299),0)</f>
        <v>0</v>
      </c>
      <c r="S4300" s="6">
        <f>IF(B4300&gt;0,SUM($R$4:R4300)-SUM($S$3:S4299),0)</f>
        <v>0</v>
      </c>
    </row>
    <row r="4301" spans="1:19">
      <c r="A4301">
        <f>IF(E4300&lt;&gt;E4301,COUNTIF($A$4:A4300,"&lt;&gt;0")+1,0)</f>
        <v>0</v>
      </c>
      <c r="B4301">
        <f>IF(A4301&lt;&gt;0,IF(MOD(A4301,3)=0,COUNTIF($B$4:B4300,"&lt;&gt;0")+1,0),0)</f>
        <v>0</v>
      </c>
      <c r="C4301" s="9">
        <f>'Dash Board'!$C$12+COUNT('Daily reducing balance'!$F$4:F4300)</f>
        <v>46027</v>
      </c>
      <c r="D4301">
        <f t="shared" si="469"/>
        <v>2026</v>
      </c>
      <c r="E4301">
        <f t="shared" si="470"/>
        <v>1</v>
      </c>
      <c r="F4301">
        <f>DAY('Dash Board'!$C$12+COUNT('Daily reducing balance'!$F$4:F4300))</f>
        <v>5</v>
      </c>
      <c r="G4301" s="8">
        <f t="shared" si="471"/>
        <v>109009.19750344187</v>
      </c>
      <c r="H4301" s="6">
        <f>G4301*'Dash Board'!$C$11/365</f>
        <v>31.358810240716153</v>
      </c>
      <c r="I4301" s="6">
        <f>H4301*'Dash Board'!$C$18/'Dash Board'!$C$11</f>
        <v>14.932766781293406</v>
      </c>
      <c r="J4301" s="6">
        <f>(G4301&gt;1)*PMT('Dash Board'!$C$11/365,$U$4,-'Dash Board'!$C$19)</f>
        <v>108.80376961660664</v>
      </c>
      <c r="K4301" s="6">
        <f t="shared" si="473"/>
        <v>0</v>
      </c>
      <c r="L4301" s="8">
        <f t="shared" si="474"/>
        <v>108931.75254406598</v>
      </c>
      <c r="N4301" s="8">
        <f t="shared" si="472"/>
        <v>93.871002835313234</v>
      </c>
      <c r="O4301" s="8">
        <f>IF(E4300&lt;&gt;E4301,SUM($N$4:N4301)-SUM($O$3:O4300),0)</f>
        <v>0</v>
      </c>
      <c r="P4301" s="6">
        <f>IF(B4301&gt;0,SUM($O$4:O4301)-SUM($P$3:P4300),0)</f>
        <v>0</v>
      </c>
      <c r="Q4301" s="6">
        <f t="shared" si="475"/>
        <v>14.932766781293406</v>
      </c>
      <c r="R4301" s="8">
        <f>IF(E4300&lt;&gt;E4301,SUM($Q$4:Q4301)-SUM($R$3:R4300),0)</f>
        <v>0</v>
      </c>
      <c r="S4301" s="6">
        <f>IF(B4301&gt;0,SUM($R$4:R4301)-SUM($S$3:S4300),0)</f>
        <v>0</v>
      </c>
    </row>
    <row r="4302" spans="1:19">
      <c r="A4302">
        <f>IF(E4301&lt;&gt;E4302,COUNTIF($A$4:A4301,"&lt;&gt;0")+1,0)</f>
        <v>0</v>
      </c>
      <c r="B4302">
        <f>IF(A4302&lt;&gt;0,IF(MOD(A4302,3)=0,COUNTIF($B$4:B4301,"&lt;&gt;0")+1,0),0)</f>
        <v>0</v>
      </c>
      <c r="C4302" s="9">
        <f>'Dash Board'!$C$12+COUNT('Daily reducing balance'!$F$4:F4301)</f>
        <v>46028</v>
      </c>
      <c r="D4302">
        <f t="shared" si="469"/>
        <v>2026</v>
      </c>
      <c r="E4302">
        <f t="shared" si="470"/>
        <v>1</v>
      </c>
      <c r="F4302">
        <f>DAY('Dash Board'!$C$12+COUNT('Daily reducing balance'!$F$4:F4301))</f>
        <v>6</v>
      </c>
      <c r="G4302" s="8">
        <f t="shared" si="471"/>
        <v>108931.75254406598</v>
      </c>
      <c r="H4302" s="6">
        <f>G4302*'Dash Board'!$C$11/365</f>
        <v>31.336531553772407</v>
      </c>
      <c r="I4302" s="6">
        <f>H4302*'Dash Board'!$C$18/'Dash Board'!$C$11</f>
        <v>14.922157882748765</v>
      </c>
      <c r="J4302" s="6">
        <f>(G4302&gt;1)*PMT('Dash Board'!$C$11/365,$U$4,-'Dash Board'!$C$19)</f>
        <v>108.80376961660664</v>
      </c>
      <c r="K4302" s="6">
        <f t="shared" si="473"/>
        <v>0</v>
      </c>
      <c r="L4302" s="8">
        <f t="shared" si="474"/>
        <v>108854.28530600313</v>
      </c>
      <c r="N4302" s="8">
        <f t="shared" si="472"/>
        <v>93.881611733857881</v>
      </c>
      <c r="O4302" s="8">
        <f>IF(E4301&lt;&gt;E4302,SUM($N$4:N4302)-SUM($O$3:O4301),0)</f>
        <v>0</v>
      </c>
      <c r="P4302" s="6">
        <f>IF(B4302&gt;0,SUM($O$4:O4302)-SUM($P$3:P4301),0)</f>
        <v>0</v>
      </c>
      <c r="Q4302" s="6">
        <f t="shared" si="475"/>
        <v>14.922157882748765</v>
      </c>
      <c r="R4302" s="8">
        <f>IF(E4301&lt;&gt;E4302,SUM($Q$4:Q4302)-SUM($R$3:R4301),0)</f>
        <v>0</v>
      </c>
      <c r="S4302" s="6">
        <f>IF(B4302&gt;0,SUM($R$4:R4302)-SUM($S$3:S4301),0)</f>
        <v>0</v>
      </c>
    </row>
    <row r="4303" spans="1:19">
      <c r="A4303">
        <f>IF(E4302&lt;&gt;E4303,COUNTIF($A$4:A4302,"&lt;&gt;0")+1,0)</f>
        <v>0</v>
      </c>
      <c r="B4303">
        <f>IF(A4303&lt;&gt;0,IF(MOD(A4303,3)=0,COUNTIF($B$4:B4302,"&lt;&gt;0")+1,0),0)</f>
        <v>0</v>
      </c>
      <c r="C4303" s="9">
        <f>'Dash Board'!$C$12+COUNT('Daily reducing balance'!$F$4:F4302)</f>
        <v>46029</v>
      </c>
      <c r="D4303">
        <f t="shared" si="469"/>
        <v>2026</v>
      </c>
      <c r="E4303">
        <f t="shared" si="470"/>
        <v>1</v>
      </c>
      <c r="F4303">
        <f>DAY('Dash Board'!$C$12+COUNT('Daily reducing balance'!$F$4:F4302))</f>
        <v>7</v>
      </c>
      <c r="G4303" s="8">
        <f t="shared" si="471"/>
        <v>108854.28530600313</v>
      </c>
      <c r="H4303" s="6">
        <f>G4303*'Dash Board'!$C$11/365</f>
        <v>31.314246457891315</v>
      </c>
      <c r="I4303" s="6">
        <f>H4303*'Dash Board'!$C$18/'Dash Board'!$C$11</f>
        <v>14.911545932329199</v>
      </c>
      <c r="J4303" s="6">
        <f>(G4303&gt;1)*PMT('Dash Board'!$C$11/365,$U$4,-'Dash Board'!$C$19)</f>
        <v>108.80376961660664</v>
      </c>
      <c r="K4303" s="6">
        <f t="shared" si="473"/>
        <v>0</v>
      </c>
      <c r="L4303" s="8">
        <f t="shared" si="474"/>
        <v>108776.79578284441</v>
      </c>
      <c r="N4303" s="8">
        <f t="shared" si="472"/>
        <v>93.89222368427744</v>
      </c>
      <c r="O4303" s="8">
        <f>IF(E4302&lt;&gt;E4303,SUM($N$4:N4303)-SUM($O$3:O4302),0)</f>
        <v>0</v>
      </c>
      <c r="P4303" s="6">
        <f>IF(B4303&gt;0,SUM($O$4:O4303)-SUM($P$3:P4302),0)</f>
        <v>0</v>
      </c>
      <c r="Q4303" s="6">
        <f t="shared" si="475"/>
        <v>14.911545932329199</v>
      </c>
      <c r="R4303" s="8">
        <f>IF(E4302&lt;&gt;E4303,SUM($Q$4:Q4303)-SUM($R$3:R4302),0)</f>
        <v>0</v>
      </c>
      <c r="S4303" s="6">
        <f>IF(B4303&gt;0,SUM($R$4:R4303)-SUM($S$3:S4302),0)</f>
        <v>0</v>
      </c>
    </row>
    <row r="4304" spans="1:19">
      <c r="A4304">
        <f>IF(E4303&lt;&gt;E4304,COUNTIF($A$4:A4303,"&lt;&gt;0")+1,0)</f>
        <v>0</v>
      </c>
      <c r="B4304">
        <f>IF(A4304&lt;&gt;0,IF(MOD(A4304,3)=0,COUNTIF($B$4:B4303,"&lt;&gt;0")+1,0),0)</f>
        <v>0</v>
      </c>
      <c r="C4304" s="9">
        <f>'Dash Board'!$C$12+COUNT('Daily reducing balance'!$F$4:F4303)</f>
        <v>46030</v>
      </c>
      <c r="D4304">
        <f t="shared" si="469"/>
        <v>2026</v>
      </c>
      <c r="E4304">
        <f t="shared" si="470"/>
        <v>1</v>
      </c>
      <c r="F4304">
        <f>DAY('Dash Board'!$C$12+COUNT('Daily reducing balance'!$F$4:F4303))</f>
        <v>8</v>
      </c>
      <c r="G4304" s="8">
        <f t="shared" si="471"/>
        <v>108776.79578284441</v>
      </c>
      <c r="H4304" s="6">
        <f>G4304*'Dash Board'!$C$11/365</f>
        <v>31.291954951229211</v>
      </c>
      <c r="I4304" s="6">
        <f>H4304*'Dash Board'!$C$18/'Dash Board'!$C$11</f>
        <v>14.90093092915677</v>
      </c>
      <c r="J4304" s="6">
        <f>(G4304&gt;1)*PMT('Dash Board'!$C$11/365,$U$4,-'Dash Board'!$C$19)</f>
        <v>108.80376961660664</v>
      </c>
      <c r="K4304" s="6">
        <f t="shared" si="473"/>
        <v>0</v>
      </c>
      <c r="L4304" s="8">
        <f t="shared" si="474"/>
        <v>108699.28396817902</v>
      </c>
      <c r="N4304" s="8">
        <f t="shared" si="472"/>
        <v>93.902838687449872</v>
      </c>
      <c r="O4304" s="8">
        <f>IF(E4303&lt;&gt;E4304,SUM($N$4:N4304)-SUM($O$3:O4303),0)</f>
        <v>0</v>
      </c>
      <c r="P4304" s="6">
        <f>IF(B4304&gt;0,SUM($O$4:O4304)-SUM($P$3:P4303),0)</f>
        <v>0</v>
      </c>
      <c r="Q4304" s="6">
        <f t="shared" si="475"/>
        <v>14.90093092915677</v>
      </c>
      <c r="R4304" s="8">
        <f>IF(E4303&lt;&gt;E4304,SUM($Q$4:Q4304)-SUM($R$3:R4303),0)</f>
        <v>0</v>
      </c>
      <c r="S4304" s="6">
        <f>IF(B4304&gt;0,SUM($R$4:R4304)-SUM($S$3:S4303),0)</f>
        <v>0</v>
      </c>
    </row>
    <row r="4305" spans="1:19">
      <c r="A4305">
        <f>IF(E4304&lt;&gt;E4305,COUNTIF($A$4:A4304,"&lt;&gt;0")+1,0)</f>
        <v>0</v>
      </c>
      <c r="B4305">
        <f>IF(A4305&lt;&gt;0,IF(MOD(A4305,3)=0,COUNTIF($B$4:B4304,"&lt;&gt;0")+1,0),0)</f>
        <v>0</v>
      </c>
      <c r="C4305" s="9">
        <f>'Dash Board'!$C$12+COUNT('Daily reducing balance'!$F$4:F4304)</f>
        <v>46031</v>
      </c>
      <c r="D4305">
        <f t="shared" si="469"/>
        <v>2026</v>
      </c>
      <c r="E4305">
        <f t="shared" si="470"/>
        <v>1</v>
      </c>
      <c r="F4305">
        <f>DAY('Dash Board'!$C$12+COUNT('Daily reducing balance'!$F$4:F4304))</f>
        <v>9</v>
      </c>
      <c r="G4305" s="8">
        <f t="shared" si="471"/>
        <v>108699.28396817902</v>
      </c>
      <c r="H4305" s="6">
        <f>G4305*'Dash Board'!$C$11/365</f>
        <v>31.269657031941907</v>
      </c>
      <c r="I4305" s="6">
        <f>H4305*'Dash Board'!$C$18/'Dash Board'!$C$11</f>
        <v>14.890312872353292</v>
      </c>
      <c r="J4305" s="6">
        <f>(G4305&gt;1)*PMT('Dash Board'!$C$11/365,$U$4,-'Dash Board'!$C$19)</f>
        <v>108.80376961660664</v>
      </c>
      <c r="K4305" s="6">
        <f t="shared" si="473"/>
        <v>0</v>
      </c>
      <c r="L4305" s="8">
        <f t="shared" si="474"/>
        <v>108621.74985559435</v>
      </c>
      <c r="N4305" s="8">
        <f t="shared" si="472"/>
        <v>93.913456744253352</v>
      </c>
      <c r="O4305" s="8">
        <f>IF(E4304&lt;&gt;E4305,SUM($N$4:N4305)-SUM($O$3:O4304),0)</f>
        <v>0</v>
      </c>
      <c r="P4305" s="6">
        <f>IF(B4305&gt;0,SUM($O$4:O4305)-SUM($P$3:P4304),0)</f>
        <v>0</v>
      </c>
      <c r="Q4305" s="6">
        <f t="shared" si="475"/>
        <v>14.890312872353292</v>
      </c>
      <c r="R4305" s="8">
        <f>IF(E4304&lt;&gt;E4305,SUM($Q$4:Q4305)-SUM($R$3:R4304),0)</f>
        <v>0</v>
      </c>
      <c r="S4305" s="6">
        <f>IF(B4305&gt;0,SUM($R$4:R4305)-SUM($S$3:S4304),0)</f>
        <v>0</v>
      </c>
    </row>
    <row r="4306" spans="1:19">
      <c r="A4306">
        <f>IF(E4305&lt;&gt;E4306,COUNTIF($A$4:A4305,"&lt;&gt;0")+1,0)</f>
        <v>0</v>
      </c>
      <c r="B4306">
        <f>IF(A4306&lt;&gt;0,IF(MOD(A4306,3)=0,COUNTIF($B$4:B4305,"&lt;&gt;0")+1,0),0)</f>
        <v>0</v>
      </c>
      <c r="C4306" s="9">
        <f>'Dash Board'!$C$12+COUNT('Daily reducing balance'!$F$4:F4305)</f>
        <v>46032</v>
      </c>
      <c r="D4306">
        <f t="shared" si="469"/>
        <v>2026</v>
      </c>
      <c r="E4306">
        <f t="shared" si="470"/>
        <v>1</v>
      </c>
      <c r="F4306">
        <f>DAY('Dash Board'!$C$12+COUNT('Daily reducing balance'!$F$4:F4305))</f>
        <v>10</v>
      </c>
      <c r="G4306" s="8">
        <f t="shared" si="471"/>
        <v>108621.74985559435</v>
      </c>
      <c r="H4306" s="6">
        <f>G4306*'Dash Board'!$C$11/365</f>
        <v>31.24735269818467</v>
      </c>
      <c r="I4306" s="6">
        <f>H4306*'Dash Board'!$C$18/'Dash Board'!$C$11</f>
        <v>14.879691761040322</v>
      </c>
      <c r="J4306" s="6">
        <f>(G4306&gt;1)*PMT('Dash Board'!$C$11/365,$U$4,-'Dash Board'!$C$19)</f>
        <v>108.80376961660664</v>
      </c>
      <c r="K4306" s="6">
        <f t="shared" si="473"/>
        <v>0</v>
      </c>
      <c r="L4306" s="8">
        <f t="shared" si="474"/>
        <v>108544.19343867591</v>
      </c>
      <c r="N4306" s="8">
        <f t="shared" si="472"/>
        <v>93.924077855566324</v>
      </c>
      <c r="O4306" s="8">
        <f>IF(E4305&lt;&gt;E4306,SUM($N$4:N4306)-SUM($O$3:O4305),0)</f>
        <v>0</v>
      </c>
      <c r="P4306" s="6">
        <f>IF(B4306&gt;0,SUM($O$4:O4306)-SUM($P$3:P4305),0)</f>
        <v>0</v>
      </c>
      <c r="Q4306" s="6">
        <f t="shared" si="475"/>
        <v>14.879691761040322</v>
      </c>
      <c r="R4306" s="8">
        <f>IF(E4305&lt;&gt;E4306,SUM($Q$4:Q4306)-SUM($R$3:R4305),0)</f>
        <v>0</v>
      </c>
      <c r="S4306" s="6">
        <f>IF(B4306&gt;0,SUM($R$4:R4306)-SUM($S$3:S4305),0)</f>
        <v>0</v>
      </c>
    </row>
    <row r="4307" spans="1:19">
      <c r="A4307">
        <f>IF(E4306&lt;&gt;E4307,COUNTIF($A$4:A4306,"&lt;&gt;0")+1,0)</f>
        <v>0</v>
      </c>
      <c r="B4307">
        <f>IF(A4307&lt;&gt;0,IF(MOD(A4307,3)=0,COUNTIF($B$4:B4306,"&lt;&gt;0")+1,0),0)</f>
        <v>0</v>
      </c>
      <c r="C4307" s="9">
        <f>'Dash Board'!$C$12+COUNT('Daily reducing balance'!$F$4:F4306)</f>
        <v>46033</v>
      </c>
      <c r="D4307">
        <f t="shared" si="469"/>
        <v>2026</v>
      </c>
      <c r="E4307">
        <f t="shared" si="470"/>
        <v>1</v>
      </c>
      <c r="F4307">
        <f>DAY('Dash Board'!$C$12+COUNT('Daily reducing balance'!$F$4:F4306))</f>
        <v>11</v>
      </c>
      <c r="G4307" s="8">
        <f t="shared" si="471"/>
        <v>108544.19343867591</v>
      </c>
      <c r="H4307" s="6">
        <f>G4307*'Dash Board'!$C$11/365</f>
        <v>31.225041948112246</v>
      </c>
      <c r="I4307" s="6">
        <f>H4307*'Dash Board'!$C$18/'Dash Board'!$C$11</f>
        <v>14.869067594339166</v>
      </c>
      <c r="J4307" s="6">
        <f>(G4307&gt;1)*PMT('Dash Board'!$C$11/365,$U$4,-'Dash Board'!$C$19)</f>
        <v>108.80376961660664</v>
      </c>
      <c r="K4307" s="6">
        <f t="shared" si="473"/>
        <v>0</v>
      </c>
      <c r="L4307" s="8">
        <f t="shared" si="474"/>
        <v>108466.61471100741</v>
      </c>
      <c r="N4307" s="8">
        <f t="shared" si="472"/>
        <v>93.934702022267473</v>
      </c>
      <c r="O4307" s="8">
        <f>IF(E4306&lt;&gt;E4307,SUM($N$4:N4307)-SUM($O$3:O4306),0)</f>
        <v>0</v>
      </c>
      <c r="P4307" s="6">
        <f>IF(B4307&gt;0,SUM($O$4:O4307)-SUM($P$3:P4306),0)</f>
        <v>0</v>
      </c>
      <c r="Q4307" s="6">
        <f t="shared" si="475"/>
        <v>14.869067594339166</v>
      </c>
      <c r="R4307" s="8">
        <f>IF(E4306&lt;&gt;E4307,SUM($Q$4:Q4307)-SUM($R$3:R4306),0)</f>
        <v>0</v>
      </c>
      <c r="S4307" s="6">
        <f>IF(B4307&gt;0,SUM($R$4:R4307)-SUM($S$3:S4306),0)</f>
        <v>0</v>
      </c>
    </row>
    <row r="4308" spans="1:19">
      <c r="A4308">
        <f>IF(E4307&lt;&gt;E4308,COUNTIF($A$4:A4307,"&lt;&gt;0")+1,0)</f>
        <v>0</v>
      </c>
      <c r="B4308">
        <f>IF(A4308&lt;&gt;0,IF(MOD(A4308,3)=0,COUNTIF($B$4:B4307,"&lt;&gt;0")+1,0),0)</f>
        <v>0</v>
      </c>
      <c r="C4308" s="9">
        <f>'Dash Board'!$C$12+COUNT('Daily reducing balance'!$F$4:F4307)</f>
        <v>46034</v>
      </c>
      <c r="D4308">
        <f t="shared" si="469"/>
        <v>2026</v>
      </c>
      <c r="E4308">
        <f t="shared" si="470"/>
        <v>1</v>
      </c>
      <c r="F4308">
        <f>DAY('Dash Board'!$C$12+COUNT('Daily reducing balance'!$F$4:F4307))</f>
        <v>12</v>
      </c>
      <c r="G4308" s="8">
        <f t="shared" si="471"/>
        <v>108466.61471100741</v>
      </c>
      <c r="H4308" s="6">
        <f>G4308*'Dash Board'!$C$11/365</f>
        <v>31.202724779878842</v>
      </c>
      <c r="I4308" s="6">
        <f>H4308*'Dash Board'!$C$18/'Dash Board'!$C$11</f>
        <v>14.858440371370879</v>
      </c>
      <c r="J4308" s="6">
        <f>(G4308&gt;1)*PMT('Dash Board'!$C$11/365,$U$4,-'Dash Board'!$C$19)</f>
        <v>108.80376961660664</v>
      </c>
      <c r="K4308" s="6">
        <f t="shared" si="473"/>
        <v>0</v>
      </c>
      <c r="L4308" s="8">
        <f t="shared" si="474"/>
        <v>108389.01366617068</v>
      </c>
      <c r="N4308" s="8">
        <f t="shared" si="472"/>
        <v>93.945329245235769</v>
      </c>
      <c r="O4308" s="8">
        <f>IF(E4307&lt;&gt;E4308,SUM($N$4:N4308)-SUM($O$3:O4307),0)</f>
        <v>0</v>
      </c>
      <c r="P4308" s="6">
        <f>IF(B4308&gt;0,SUM($O$4:O4308)-SUM($P$3:P4307),0)</f>
        <v>0</v>
      </c>
      <c r="Q4308" s="6">
        <f t="shared" si="475"/>
        <v>14.858440371370879</v>
      </c>
      <c r="R4308" s="8">
        <f>IF(E4307&lt;&gt;E4308,SUM($Q$4:Q4308)-SUM($R$3:R4307),0)</f>
        <v>0</v>
      </c>
      <c r="S4308" s="6">
        <f>IF(B4308&gt;0,SUM($R$4:R4308)-SUM($S$3:S4307),0)</f>
        <v>0</v>
      </c>
    </row>
    <row r="4309" spans="1:19">
      <c r="A4309">
        <f>IF(E4308&lt;&gt;E4309,COUNTIF($A$4:A4308,"&lt;&gt;0")+1,0)</f>
        <v>0</v>
      </c>
      <c r="B4309">
        <f>IF(A4309&lt;&gt;0,IF(MOD(A4309,3)=0,COUNTIF($B$4:B4308,"&lt;&gt;0")+1,0),0)</f>
        <v>0</v>
      </c>
      <c r="C4309" s="9">
        <f>'Dash Board'!$C$12+COUNT('Daily reducing balance'!$F$4:F4308)</f>
        <v>46035</v>
      </c>
      <c r="D4309">
        <f t="shared" si="469"/>
        <v>2026</v>
      </c>
      <c r="E4309">
        <f t="shared" si="470"/>
        <v>1</v>
      </c>
      <c r="F4309">
        <f>DAY('Dash Board'!$C$12+COUNT('Daily reducing balance'!$F$4:F4308))</f>
        <v>13</v>
      </c>
      <c r="G4309" s="8">
        <f t="shared" si="471"/>
        <v>108389.01366617068</v>
      </c>
      <c r="H4309" s="6">
        <f>G4309*'Dash Board'!$C$11/365</f>
        <v>31.180401191638136</v>
      </c>
      <c r="I4309" s="6">
        <f>H4309*'Dash Board'!$C$18/'Dash Board'!$C$11</f>
        <v>14.847810091256257</v>
      </c>
      <c r="J4309" s="6">
        <f>(G4309&gt;1)*PMT('Dash Board'!$C$11/365,$U$4,-'Dash Board'!$C$19)</f>
        <v>108.80376961660664</v>
      </c>
      <c r="K4309" s="6">
        <f t="shared" si="473"/>
        <v>0</v>
      </c>
      <c r="L4309" s="8">
        <f t="shared" si="474"/>
        <v>108311.3902977457</v>
      </c>
      <c r="N4309" s="8">
        <f t="shared" si="472"/>
        <v>93.95595952535038</v>
      </c>
      <c r="O4309" s="8">
        <f>IF(E4308&lt;&gt;E4309,SUM($N$4:N4309)-SUM($O$3:O4308),0)</f>
        <v>0</v>
      </c>
      <c r="P4309" s="6">
        <f>IF(B4309&gt;0,SUM($O$4:O4309)-SUM($P$3:P4308),0)</f>
        <v>0</v>
      </c>
      <c r="Q4309" s="6">
        <f t="shared" si="475"/>
        <v>14.847810091256257</v>
      </c>
      <c r="R4309" s="8">
        <f>IF(E4308&lt;&gt;E4309,SUM($Q$4:Q4309)-SUM($R$3:R4308),0)</f>
        <v>0</v>
      </c>
      <c r="S4309" s="6">
        <f>IF(B4309&gt;0,SUM($R$4:R4309)-SUM($S$3:S4308),0)</f>
        <v>0</v>
      </c>
    </row>
    <row r="4310" spans="1:19">
      <c r="A4310">
        <f>IF(E4309&lt;&gt;E4310,COUNTIF($A$4:A4309,"&lt;&gt;0")+1,0)</f>
        <v>0</v>
      </c>
      <c r="B4310">
        <f>IF(A4310&lt;&gt;0,IF(MOD(A4310,3)=0,COUNTIF($B$4:B4309,"&lt;&gt;0")+1,0),0)</f>
        <v>0</v>
      </c>
      <c r="C4310" s="9">
        <f>'Dash Board'!$C$12+COUNT('Daily reducing balance'!$F$4:F4309)</f>
        <v>46036</v>
      </c>
      <c r="D4310">
        <f t="shared" si="469"/>
        <v>2026</v>
      </c>
      <c r="E4310">
        <f t="shared" si="470"/>
        <v>1</v>
      </c>
      <c r="F4310">
        <f>DAY('Dash Board'!$C$12+COUNT('Daily reducing balance'!$F$4:F4309))</f>
        <v>14</v>
      </c>
      <c r="G4310" s="8">
        <f t="shared" si="471"/>
        <v>108311.3902977457</v>
      </c>
      <c r="H4310" s="6">
        <f>G4310*'Dash Board'!$C$11/365</f>
        <v>31.158071181543281</v>
      </c>
      <c r="I4310" s="6">
        <f>H4310*'Dash Board'!$C$18/'Dash Board'!$C$11</f>
        <v>14.83717675311585</v>
      </c>
      <c r="J4310" s="6">
        <f>(G4310&gt;1)*PMT('Dash Board'!$C$11/365,$U$4,-'Dash Board'!$C$19)</f>
        <v>108.80376961660664</v>
      </c>
      <c r="K4310" s="6">
        <f t="shared" si="473"/>
        <v>0</v>
      </c>
      <c r="L4310" s="8">
        <f t="shared" si="474"/>
        <v>108233.74459931064</v>
      </c>
      <c r="N4310" s="8">
        <f t="shared" si="472"/>
        <v>93.966592863490789</v>
      </c>
      <c r="O4310" s="8">
        <f>IF(E4309&lt;&gt;E4310,SUM($N$4:N4310)-SUM($O$3:O4309),0)</f>
        <v>0</v>
      </c>
      <c r="P4310" s="6">
        <f>IF(B4310&gt;0,SUM($O$4:O4310)-SUM($P$3:P4309),0)</f>
        <v>0</v>
      </c>
      <c r="Q4310" s="6">
        <f t="shared" si="475"/>
        <v>14.83717675311585</v>
      </c>
      <c r="R4310" s="8">
        <f>IF(E4309&lt;&gt;E4310,SUM($Q$4:Q4310)-SUM($R$3:R4309),0)</f>
        <v>0</v>
      </c>
      <c r="S4310" s="6">
        <f>IF(B4310&gt;0,SUM($R$4:R4310)-SUM($S$3:S4309),0)</f>
        <v>0</v>
      </c>
    </row>
    <row r="4311" spans="1:19">
      <c r="A4311">
        <f>IF(E4310&lt;&gt;E4311,COUNTIF($A$4:A4310,"&lt;&gt;0")+1,0)</f>
        <v>0</v>
      </c>
      <c r="B4311">
        <f>IF(A4311&lt;&gt;0,IF(MOD(A4311,3)=0,COUNTIF($B$4:B4310,"&lt;&gt;0")+1,0),0)</f>
        <v>0</v>
      </c>
      <c r="C4311" s="9">
        <f>'Dash Board'!$C$12+COUNT('Daily reducing balance'!$F$4:F4310)</f>
        <v>46037</v>
      </c>
      <c r="D4311">
        <f t="shared" si="469"/>
        <v>2026</v>
      </c>
      <c r="E4311">
        <f t="shared" si="470"/>
        <v>1</v>
      </c>
      <c r="F4311">
        <f>DAY('Dash Board'!$C$12+COUNT('Daily reducing balance'!$F$4:F4310))</f>
        <v>15</v>
      </c>
      <c r="G4311" s="8">
        <f t="shared" si="471"/>
        <v>108233.74459931064</v>
      </c>
      <c r="H4311" s="6">
        <f>G4311*'Dash Board'!$C$11/365</f>
        <v>31.135734747746895</v>
      </c>
      <c r="I4311" s="6">
        <f>H4311*'Dash Board'!$C$18/'Dash Board'!$C$11</f>
        <v>14.82654035606995</v>
      </c>
      <c r="J4311" s="6">
        <f>(G4311&gt;1)*PMT('Dash Board'!$C$11/365,$U$4,-'Dash Board'!$C$19)</f>
        <v>108.80376961660664</v>
      </c>
      <c r="K4311" s="6">
        <f t="shared" si="473"/>
        <v>0</v>
      </c>
      <c r="L4311" s="8">
        <f t="shared" si="474"/>
        <v>108156.07656444177</v>
      </c>
      <c r="N4311" s="8">
        <f t="shared" si="472"/>
        <v>93.977229260536689</v>
      </c>
      <c r="O4311" s="8">
        <f>IF(E4310&lt;&gt;E4311,SUM($N$4:N4311)-SUM($O$3:O4310),0)</f>
        <v>0</v>
      </c>
      <c r="P4311" s="6">
        <f>IF(B4311&gt;0,SUM($O$4:O4311)-SUM($P$3:P4310),0)</f>
        <v>0</v>
      </c>
      <c r="Q4311" s="6">
        <f t="shared" si="475"/>
        <v>14.82654035606995</v>
      </c>
      <c r="R4311" s="8">
        <f>IF(E4310&lt;&gt;E4311,SUM($Q$4:Q4311)-SUM($R$3:R4310),0)</f>
        <v>0</v>
      </c>
      <c r="S4311" s="6">
        <f>IF(B4311&gt;0,SUM($R$4:R4311)-SUM($S$3:S4310),0)</f>
        <v>0</v>
      </c>
    </row>
    <row r="4312" spans="1:19">
      <c r="A4312">
        <f>IF(E4311&lt;&gt;E4312,COUNTIF($A$4:A4311,"&lt;&gt;0")+1,0)</f>
        <v>0</v>
      </c>
      <c r="B4312">
        <f>IF(A4312&lt;&gt;0,IF(MOD(A4312,3)=0,COUNTIF($B$4:B4311,"&lt;&gt;0")+1,0),0)</f>
        <v>0</v>
      </c>
      <c r="C4312" s="9">
        <f>'Dash Board'!$C$12+COUNT('Daily reducing balance'!$F$4:F4311)</f>
        <v>46038</v>
      </c>
      <c r="D4312">
        <f t="shared" si="469"/>
        <v>2026</v>
      </c>
      <c r="E4312">
        <f t="shared" si="470"/>
        <v>1</v>
      </c>
      <c r="F4312">
        <f>DAY('Dash Board'!$C$12+COUNT('Daily reducing balance'!$F$4:F4311))</f>
        <v>16</v>
      </c>
      <c r="G4312" s="8">
        <f t="shared" si="471"/>
        <v>108156.07656444177</v>
      </c>
      <c r="H4312" s="6">
        <f>G4312*'Dash Board'!$C$11/365</f>
        <v>31.113391888401054</v>
      </c>
      <c r="I4312" s="6">
        <f>H4312*'Dash Board'!$C$18/'Dash Board'!$C$11</f>
        <v>14.815900899238597</v>
      </c>
      <c r="J4312" s="6">
        <f>(G4312&gt;1)*PMT('Dash Board'!$C$11/365,$U$4,-'Dash Board'!$C$19)</f>
        <v>108.80376961660664</v>
      </c>
      <c r="K4312" s="6">
        <f t="shared" si="473"/>
        <v>0</v>
      </c>
      <c r="L4312" s="8">
        <f t="shared" si="474"/>
        <v>108078.38618671356</v>
      </c>
      <c r="N4312" s="8">
        <f t="shared" si="472"/>
        <v>93.987868717368045</v>
      </c>
      <c r="O4312" s="8">
        <f>IF(E4311&lt;&gt;E4312,SUM($N$4:N4312)-SUM($O$3:O4311),0)</f>
        <v>0</v>
      </c>
      <c r="P4312" s="6">
        <f>IF(B4312&gt;0,SUM($O$4:O4312)-SUM($P$3:P4311),0)</f>
        <v>0</v>
      </c>
      <c r="Q4312" s="6">
        <f t="shared" si="475"/>
        <v>14.815900899238597</v>
      </c>
      <c r="R4312" s="8">
        <f>IF(E4311&lt;&gt;E4312,SUM($Q$4:Q4312)-SUM($R$3:R4311),0)</f>
        <v>0</v>
      </c>
      <c r="S4312" s="6">
        <f>IF(B4312&gt;0,SUM($R$4:R4312)-SUM($S$3:S4311),0)</f>
        <v>0</v>
      </c>
    </row>
    <row r="4313" spans="1:19">
      <c r="A4313">
        <f>IF(E4312&lt;&gt;E4313,COUNTIF($A$4:A4312,"&lt;&gt;0")+1,0)</f>
        <v>0</v>
      </c>
      <c r="B4313">
        <f>IF(A4313&lt;&gt;0,IF(MOD(A4313,3)=0,COUNTIF($B$4:B4312,"&lt;&gt;0")+1,0),0)</f>
        <v>0</v>
      </c>
      <c r="C4313" s="9">
        <f>'Dash Board'!$C$12+COUNT('Daily reducing balance'!$F$4:F4312)</f>
        <v>46039</v>
      </c>
      <c r="D4313">
        <f t="shared" si="469"/>
        <v>2026</v>
      </c>
      <c r="E4313">
        <f t="shared" si="470"/>
        <v>1</v>
      </c>
      <c r="F4313">
        <f>DAY('Dash Board'!$C$12+COUNT('Daily reducing balance'!$F$4:F4312))</f>
        <v>17</v>
      </c>
      <c r="G4313" s="8">
        <f t="shared" si="471"/>
        <v>108078.38618671356</v>
      </c>
      <c r="H4313" s="6">
        <f>G4313*'Dash Board'!$C$11/365</f>
        <v>31.091042601657325</v>
      </c>
      <c r="I4313" s="6">
        <f>H4313*'Dash Board'!$C$18/'Dash Board'!$C$11</f>
        <v>14.805258381741586</v>
      </c>
      <c r="J4313" s="6">
        <f>(G4313&gt;1)*PMT('Dash Board'!$C$11/365,$U$4,-'Dash Board'!$C$19)</f>
        <v>108.80376961660664</v>
      </c>
      <c r="K4313" s="6">
        <f t="shared" si="473"/>
        <v>0</v>
      </c>
      <c r="L4313" s="8">
        <f t="shared" si="474"/>
        <v>108000.67345969861</v>
      </c>
      <c r="N4313" s="8">
        <f t="shared" si="472"/>
        <v>93.998511234865063</v>
      </c>
      <c r="O4313" s="8">
        <f>IF(E4312&lt;&gt;E4313,SUM($N$4:N4313)-SUM($O$3:O4312),0)</f>
        <v>0</v>
      </c>
      <c r="P4313" s="6">
        <f>IF(B4313&gt;0,SUM($O$4:O4313)-SUM($P$3:P4312),0)</f>
        <v>0</v>
      </c>
      <c r="Q4313" s="6">
        <f t="shared" si="475"/>
        <v>14.805258381741586</v>
      </c>
      <c r="R4313" s="8">
        <f>IF(E4312&lt;&gt;E4313,SUM($Q$4:Q4313)-SUM($R$3:R4312),0)</f>
        <v>0</v>
      </c>
      <c r="S4313" s="6">
        <f>IF(B4313&gt;0,SUM($R$4:R4313)-SUM($S$3:S4312),0)</f>
        <v>0</v>
      </c>
    </row>
    <row r="4314" spans="1:19">
      <c r="A4314">
        <f>IF(E4313&lt;&gt;E4314,COUNTIF($A$4:A4313,"&lt;&gt;0")+1,0)</f>
        <v>0</v>
      </c>
      <c r="B4314">
        <f>IF(A4314&lt;&gt;0,IF(MOD(A4314,3)=0,COUNTIF($B$4:B4313,"&lt;&gt;0")+1,0),0)</f>
        <v>0</v>
      </c>
      <c r="C4314" s="9">
        <f>'Dash Board'!$C$12+COUNT('Daily reducing balance'!$F$4:F4313)</f>
        <v>46040</v>
      </c>
      <c r="D4314">
        <f t="shared" si="469"/>
        <v>2026</v>
      </c>
      <c r="E4314">
        <f t="shared" si="470"/>
        <v>1</v>
      </c>
      <c r="F4314">
        <f>DAY('Dash Board'!$C$12+COUNT('Daily reducing balance'!$F$4:F4313))</f>
        <v>18</v>
      </c>
      <c r="G4314" s="8">
        <f t="shared" si="471"/>
        <v>108000.67345969861</v>
      </c>
      <c r="H4314" s="6">
        <f>G4314*'Dash Board'!$C$11/365</f>
        <v>31.068686885666722</v>
      </c>
      <c r="I4314" s="6">
        <f>H4314*'Dash Board'!$C$18/'Dash Board'!$C$11</f>
        <v>14.794612802698442</v>
      </c>
      <c r="J4314" s="6">
        <f>(G4314&gt;1)*PMT('Dash Board'!$C$11/365,$U$4,-'Dash Board'!$C$19)</f>
        <v>108.80376961660664</v>
      </c>
      <c r="K4314" s="6">
        <f t="shared" si="473"/>
        <v>0</v>
      </c>
      <c r="L4314" s="8">
        <f t="shared" si="474"/>
        <v>107922.93837696766</v>
      </c>
      <c r="N4314" s="8">
        <f t="shared" si="472"/>
        <v>94.009156813908206</v>
      </c>
      <c r="O4314" s="8">
        <f>IF(E4313&lt;&gt;E4314,SUM($N$4:N4314)-SUM($O$3:O4313),0)</f>
        <v>0</v>
      </c>
      <c r="P4314" s="6">
        <f>IF(B4314&gt;0,SUM($O$4:O4314)-SUM($P$3:P4313),0)</f>
        <v>0</v>
      </c>
      <c r="Q4314" s="6">
        <f t="shared" si="475"/>
        <v>14.794612802698442</v>
      </c>
      <c r="R4314" s="8">
        <f>IF(E4313&lt;&gt;E4314,SUM($Q$4:Q4314)-SUM($R$3:R4313),0)</f>
        <v>0</v>
      </c>
      <c r="S4314" s="6">
        <f>IF(B4314&gt;0,SUM($R$4:R4314)-SUM($S$3:S4313),0)</f>
        <v>0</v>
      </c>
    </row>
    <row r="4315" spans="1:19">
      <c r="A4315">
        <f>IF(E4314&lt;&gt;E4315,COUNTIF($A$4:A4314,"&lt;&gt;0")+1,0)</f>
        <v>0</v>
      </c>
      <c r="B4315">
        <f>IF(A4315&lt;&gt;0,IF(MOD(A4315,3)=0,COUNTIF($B$4:B4314,"&lt;&gt;0")+1,0),0)</f>
        <v>0</v>
      </c>
      <c r="C4315" s="9">
        <f>'Dash Board'!$C$12+COUNT('Daily reducing balance'!$F$4:F4314)</f>
        <v>46041</v>
      </c>
      <c r="D4315">
        <f t="shared" si="469"/>
        <v>2026</v>
      </c>
      <c r="E4315">
        <f t="shared" si="470"/>
        <v>1</v>
      </c>
      <c r="F4315">
        <f>DAY('Dash Board'!$C$12+COUNT('Daily reducing balance'!$F$4:F4314))</f>
        <v>19</v>
      </c>
      <c r="G4315" s="8">
        <f t="shared" si="471"/>
        <v>107922.93837696766</v>
      </c>
      <c r="H4315" s="6">
        <f>G4315*'Dash Board'!$C$11/365</f>
        <v>31.046324738579738</v>
      </c>
      <c r="I4315" s="6">
        <f>H4315*'Dash Board'!$C$18/'Dash Board'!$C$11</f>
        <v>14.783964161228447</v>
      </c>
      <c r="J4315" s="6">
        <f>(G4315&gt;1)*PMT('Dash Board'!$C$11/365,$U$4,-'Dash Board'!$C$19)</f>
        <v>108.80376961660664</v>
      </c>
      <c r="K4315" s="6">
        <f t="shared" si="473"/>
        <v>0</v>
      </c>
      <c r="L4315" s="8">
        <f t="shared" si="474"/>
        <v>107845.18093208963</v>
      </c>
      <c r="N4315" s="8">
        <f t="shared" si="472"/>
        <v>94.01980545537819</v>
      </c>
      <c r="O4315" s="8">
        <f>IF(E4314&lt;&gt;E4315,SUM($N$4:N4315)-SUM($O$3:O4314),0)</f>
        <v>0</v>
      </c>
      <c r="P4315" s="6">
        <f>IF(B4315&gt;0,SUM($O$4:O4315)-SUM($P$3:P4314),0)</f>
        <v>0</v>
      </c>
      <c r="Q4315" s="6">
        <f t="shared" si="475"/>
        <v>14.783964161228447</v>
      </c>
      <c r="R4315" s="8">
        <f>IF(E4314&lt;&gt;E4315,SUM($Q$4:Q4315)-SUM($R$3:R4314),0)</f>
        <v>0</v>
      </c>
      <c r="S4315" s="6">
        <f>IF(B4315&gt;0,SUM($R$4:R4315)-SUM($S$3:S4314),0)</f>
        <v>0</v>
      </c>
    </row>
    <row r="4316" spans="1:19">
      <c r="A4316">
        <f>IF(E4315&lt;&gt;E4316,COUNTIF($A$4:A4315,"&lt;&gt;0")+1,0)</f>
        <v>0</v>
      </c>
      <c r="B4316">
        <f>IF(A4316&lt;&gt;0,IF(MOD(A4316,3)=0,COUNTIF($B$4:B4315,"&lt;&gt;0")+1,0),0)</f>
        <v>0</v>
      </c>
      <c r="C4316" s="9">
        <f>'Dash Board'!$C$12+COUNT('Daily reducing balance'!$F$4:F4315)</f>
        <v>46042</v>
      </c>
      <c r="D4316">
        <f t="shared" si="469"/>
        <v>2026</v>
      </c>
      <c r="E4316">
        <f t="shared" si="470"/>
        <v>1</v>
      </c>
      <c r="F4316">
        <f>DAY('Dash Board'!$C$12+COUNT('Daily reducing balance'!$F$4:F4315))</f>
        <v>20</v>
      </c>
      <c r="G4316" s="8">
        <f t="shared" si="471"/>
        <v>107845.18093208963</v>
      </c>
      <c r="H4316" s="6">
        <f>G4316*'Dash Board'!$C$11/365</f>
        <v>31.02395615854633</v>
      </c>
      <c r="I4316" s="6">
        <f>H4316*'Dash Board'!$C$18/'Dash Board'!$C$11</f>
        <v>14.773312456450634</v>
      </c>
      <c r="J4316" s="6">
        <f>(G4316&gt;1)*PMT('Dash Board'!$C$11/365,$U$4,-'Dash Board'!$C$19)</f>
        <v>108.80376961660664</v>
      </c>
      <c r="K4316" s="6">
        <f t="shared" si="473"/>
        <v>0</v>
      </c>
      <c r="L4316" s="8">
        <f t="shared" si="474"/>
        <v>107767.40111863156</v>
      </c>
      <c r="N4316" s="8">
        <f t="shared" si="472"/>
        <v>94.030457160156004</v>
      </c>
      <c r="O4316" s="8">
        <f>IF(E4315&lt;&gt;E4316,SUM($N$4:N4316)-SUM($O$3:O4315),0)</f>
        <v>0</v>
      </c>
      <c r="P4316" s="6">
        <f>IF(B4316&gt;0,SUM($O$4:O4316)-SUM($P$3:P4315),0)</f>
        <v>0</v>
      </c>
      <c r="Q4316" s="6">
        <f t="shared" si="475"/>
        <v>14.773312456450634</v>
      </c>
      <c r="R4316" s="8">
        <f>IF(E4315&lt;&gt;E4316,SUM($Q$4:Q4316)-SUM($R$3:R4315),0)</f>
        <v>0</v>
      </c>
      <c r="S4316" s="6">
        <f>IF(B4316&gt;0,SUM($R$4:R4316)-SUM($S$3:S4315),0)</f>
        <v>0</v>
      </c>
    </row>
    <row r="4317" spans="1:19">
      <c r="A4317">
        <f>IF(E4316&lt;&gt;E4317,COUNTIF($A$4:A4316,"&lt;&gt;0")+1,0)</f>
        <v>0</v>
      </c>
      <c r="B4317">
        <f>IF(A4317&lt;&gt;0,IF(MOD(A4317,3)=0,COUNTIF($B$4:B4316,"&lt;&gt;0")+1,0),0)</f>
        <v>0</v>
      </c>
      <c r="C4317" s="9">
        <f>'Dash Board'!$C$12+COUNT('Daily reducing balance'!$F$4:F4316)</f>
        <v>46043</v>
      </c>
      <c r="D4317">
        <f t="shared" si="469"/>
        <v>2026</v>
      </c>
      <c r="E4317">
        <f t="shared" si="470"/>
        <v>1</v>
      </c>
      <c r="F4317">
        <f>DAY('Dash Board'!$C$12+COUNT('Daily reducing balance'!$F$4:F4316))</f>
        <v>21</v>
      </c>
      <c r="G4317" s="8">
        <f t="shared" si="471"/>
        <v>107767.40111863156</v>
      </c>
      <c r="H4317" s="6">
        <f>G4317*'Dash Board'!$C$11/365</f>
        <v>31.001581143715928</v>
      </c>
      <c r="I4317" s="6">
        <f>H4317*'Dash Board'!$C$18/'Dash Board'!$C$11</f>
        <v>14.762657687483777</v>
      </c>
      <c r="J4317" s="6">
        <f>(G4317&gt;1)*PMT('Dash Board'!$C$11/365,$U$4,-'Dash Board'!$C$19)</f>
        <v>108.80376961660664</v>
      </c>
      <c r="K4317" s="6">
        <f t="shared" si="473"/>
        <v>0</v>
      </c>
      <c r="L4317" s="8">
        <f t="shared" si="474"/>
        <v>107689.59893015867</v>
      </c>
      <c r="N4317" s="8">
        <f t="shared" si="472"/>
        <v>94.041111929122863</v>
      </c>
      <c r="O4317" s="8">
        <f>IF(E4316&lt;&gt;E4317,SUM($N$4:N4317)-SUM($O$3:O4316),0)</f>
        <v>0</v>
      </c>
      <c r="P4317" s="6">
        <f>IF(B4317&gt;0,SUM($O$4:O4317)-SUM($P$3:P4316),0)</f>
        <v>0</v>
      </c>
      <c r="Q4317" s="6">
        <f t="shared" si="475"/>
        <v>14.762657687483777</v>
      </c>
      <c r="R4317" s="8">
        <f>IF(E4316&lt;&gt;E4317,SUM($Q$4:Q4317)-SUM($R$3:R4316),0)</f>
        <v>0</v>
      </c>
      <c r="S4317" s="6">
        <f>IF(B4317&gt;0,SUM($R$4:R4317)-SUM($S$3:S4316),0)</f>
        <v>0</v>
      </c>
    </row>
    <row r="4318" spans="1:19">
      <c r="A4318">
        <f>IF(E4317&lt;&gt;E4318,COUNTIF($A$4:A4317,"&lt;&gt;0")+1,0)</f>
        <v>0</v>
      </c>
      <c r="B4318">
        <f>IF(A4318&lt;&gt;0,IF(MOD(A4318,3)=0,COUNTIF($B$4:B4317,"&lt;&gt;0")+1,0),0)</f>
        <v>0</v>
      </c>
      <c r="C4318" s="9">
        <f>'Dash Board'!$C$12+COUNT('Daily reducing balance'!$F$4:F4317)</f>
        <v>46044</v>
      </c>
      <c r="D4318">
        <f t="shared" si="469"/>
        <v>2026</v>
      </c>
      <c r="E4318">
        <f t="shared" si="470"/>
        <v>1</v>
      </c>
      <c r="F4318">
        <f>DAY('Dash Board'!$C$12+COUNT('Daily reducing balance'!$F$4:F4317))</f>
        <v>22</v>
      </c>
      <c r="G4318" s="8">
        <f t="shared" si="471"/>
        <v>107689.59893015867</v>
      </c>
      <c r="H4318" s="6">
        <f>G4318*'Dash Board'!$C$11/365</f>
        <v>30.979199692237422</v>
      </c>
      <c r="I4318" s="6">
        <f>H4318*'Dash Board'!$C$18/'Dash Board'!$C$11</f>
        <v>14.751999853446392</v>
      </c>
      <c r="J4318" s="6">
        <f>(G4318&gt;1)*PMT('Dash Board'!$C$11/365,$U$4,-'Dash Board'!$C$19)</f>
        <v>108.80376961660664</v>
      </c>
      <c r="K4318" s="6">
        <f t="shared" si="473"/>
        <v>0</v>
      </c>
      <c r="L4318" s="8">
        <f t="shared" si="474"/>
        <v>107611.7743602343</v>
      </c>
      <c r="N4318" s="8">
        <f t="shared" si="472"/>
        <v>94.051769763160252</v>
      </c>
      <c r="O4318" s="8">
        <f>IF(E4317&lt;&gt;E4318,SUM($N$4:N4318)-SUM($O$3:O4317),0)</f>
        <v>0</v>
      </c>
      <c r="P4318" s="6">
        <f>IF(B4318&gt;0,SUM($O$4:O4318)-SUM($P$3:P4317),0)</f>
        <v>0</v>
      </c>
      <c r="Q4318" s="6">
        <f t="shared" si="475"/>
        <v>14.751999853446392</v>
      </c>
      <c r="R4318" s="8">
        <f>IF(E4317&lt;&gt;E4318,SUM($Q$4:Q4318)-SUM($R$3:R4317),0)</f>
        <v>0</v>
      </c>
      <c r="S4318" s="6">
        <f>IF(B4318&gt;0,SUM($R$4:R4318)-SUM($S$3:S4317),0)</f>
        <v>0</v>
      </c>
    </row>
    <row r="4319" spans="1:19">
      <c r="A4319">
        <f>IF(E4318&lt;&gt;E4319,COUNTIF($A$4:A4318,"&lt;&gt;0")+1,0)</f>
        <v>0</v>
      </c>
      <c r="B4319">
        <f>IF(A4319&lt;&gt;0,IF(MOD(A4319,3)=0,COUNTIF($B$4:B4318,"&lt;&gt;0")+1,0),0)</f>
        <v>0</v>
      </c>
      <c r="C4319" s="9">
        <f>'Dash Board'!$C$12+COUNT('Daily reducing balance'!$F$4:F4318)</f>
        <v>46045</v>
      </c>
      <c r="D4319">
        <f t="shared" si="469"/>
        <v>2026</v>
      </c>
      <c r="E4319">
        <f t="shared" si="470"/>
        <v>1</v>
      </c>
      <c r="F4319">
        <f>DAY('Dash Board'!$C$12+COUNT('Daily reducing balance'!$F$4:F4318))</f>
        <v>23</v>
      </c>
      <c r="G4319" s="8">
        <f t="shared" si="471"/>
        <v>107611.7743602343</v>
      </c>
      <c r="H4319" s="6">
        <f>G4319*'Dash Board'!$C$11/365</f>
        <v>30.956811802259178</v>
      </c>
      <c r="I4319" s="6">
        <f>H4319*'Dash Board'!$C$18/'Dash Board'!$C$11</f>
        <v>14.741338953456752</v>
      </c>
      <c r="J4319" s="6">
        <f>(G4319&gt;1)*PMT('Dash Board'!$C$11/365,$U$4,-'Dash Board'!$C$19)</f>
        <v>108.80376961660664</v>
      </c>
      <c r="K4319" s="6">
        <f t="shared" si="473"/>
        <v>0</v>
      </c>
      <c r="L4319" s="8">
        <f t="shared" si="474"/>
        <v>107533.92740241994</v>
      </c>
      <c r="N4319" s="8">
        <f t="shared" si="472"/>
        <v>94.062430663149897</v>
      </c>
      <c r="O4319" s="8">
        <f>IF(E4318&lt;&gt;E4319,SUM($N$4:N4319)-SUM($O$3:O4318),0)</f>
        <v>0</v>
      </c>
      <c r="P4319" s="6">
        <f>IF(B4319&gt;0,SUM($O$4:O4319)-SUM($P$3:P4318),0)</f>
        <v>0</v>
      </c>
      <c r="Q4319" s="6">
        <f t="shared" si="475"/>
        <v>14.741338953456752</v>
      </c>
      <c r="R4319" s="8">
        <f>IF(E4318&lt;&gt;E4319,SUM($Q$4:Q4319)-SUM($R$3:R4318),0)</f>
        <v>0</v>
      </c>
      <c r="S4319" s="6">
        <f>IF(B4319&gt;0,SUM($R$4:R4319)-SUM($S$3:S4318),0)</f>
        <v>0</v>
      </c>
    </row>
    <row r="4320" spans="1:19">
      <c r="A4320">
        <f>IF(E4319&lt;&gt;E4320,COUNTIF($A$4:A4319,"&lt;&gt;0")+1,0)</f>
        <v>0</v>
      </c>
      <c r="B4320">
        <f>IF(A4320&lt;&gt;0,IF(MOD(A4320,3)=0,COUNTIF($B$4:B4319,"&lt;&gt;0")+1,0),0)</f>
        <v>0</v>
      </c>
      <c r="C4320" s="9">
        <f>'Dash Board'!$C$12+COUNT('Daily reducing balance'!$F$4:F4319)</f>
        <v>46046</v>
      </c>
      <c r="D4320">
        <f t="shared" si="469"/>
        <v>2026</v>
      </c>
      <c r="E4320">
        <f t="shared" si="470"/>
        <v>1</v>
      </c>
      <c r="F4320">
        <f>DAY('Dash Board'!$C$12+COUNT('Daily reducing balance'!$F$4:F4319))</f>
        <v>24</v>
      </c>
      <c r="G4320" s="8">
        <f t="shared" si="471"/>
        <v>107533.92740241994</v>
      </c>
      <c r="H4320" s="6">
        <f>G4320*'Dash Board'!$C$11/365</f>
        <v>30.934417471929024</v>
      </c>
      <c r="I4320" s="6">
        <f>H4320*'Dash Board'!$C$18/'Dash Board'!$C$11</f>
        <v>14.73067498663287</v>
      </c>
      <c r="J4320" s="6">
        <f>(G4320&gt;1)*PMT('Dash Board'!$C$11/365,$U$4,-'Dash Board'!$C$19)</f>
        <v>108.80376961660664</v>
      </c>
      <c r="K4320" s="6">
        <f t="shared" si="473"/>
        <v>0</v>
      </c>
      <c r="L4320" s="8">
        <f t="shared" si="474"/>
        <v>107456.05805027526</v>
      </c>
      <c r="N4320" s="8">
        <f t="shared" si="472"/>
        <v>94.073094629973781</v>
      </c>
      <c r="O4320" s="8">
        <f>IF(E4319&lt;&gt;E4320,SUM($N$4:N4320)-SUM($O$3:O4319),0)</f>
        <v>0</v>
      </c>
      <c r="P4320" s="6">
        <f>IF(B4320&gt;0,SUM($O$4:O4320)-SUM($P$3:P4319),0)</f>
        <v>0</v>
      </c>
      <c r="Q4320" s="6">
        <f t="shared" si="475"/>
        <v>14.73067498663287</v>
      </c>
      <c r="R4320" s="8">
        <f>IF(E4319&lt;&gt;E4320,SUM($Q$4:Q4320)-SUM($R$3:R4319),0)</f>
        <v>0</v>
      </c>
      <c r="S4320" s="6">
        <f>IF(B4320&gt;0,SUM($R$4:R4320)-SUM($S$3:S4319),0)</f>
        <v>0</v>
      </c>
    </row>
    <row r="4321" spans="1:19">
      <c r="A4321">
        <f>IF(E4320&lt;&gt;E4321,COUNTIF($A$4:A4320,"&lt;&gt;0")+1,0)</f>
        <v>0</v>
      </c>
      <c r="B4321">
        <f>IF(A4321&lt;&gt;0,IF(MOD(A4321,3)=0,COUNTIF($B$4:B4320,"&lt;&gt;0")+1,0),0)</f>
        <v>0</v>
      </c>
      <c r="C4321" s="9">
        <f>'Dash Board'!$C$12+COUNT('Daily reducing balance'!$F$4:F4320)</f>
        <v>46047</v>
      </c>
      <c r="D4321">
        <f t="shared" si="469"/>
        <v>2026</v>
      </c>
      <c r="E4321">
        <f t="shared" si="470"/>
        <v>1</v>
      </c>
      <c r="F4321">
        <f>DAY('Dash Board'!$C$12+COUNT('Daily reducing balance'!$F$4:F4320))</f>
        <v>25</v>
      </c>
      <c r="G4321" s="8">
        <f t="shared" si="471"/>
        <v>107456.05805027526</v>
      </c>
      <c r="H4321" s="6">
        <f>G4321*'Dash Board'!$C$11/365</f>
        <v>30.91201669939425</v>
      </c>
      <c r="I4321" s="6">
        <f>H4321*'Dash Board'!$C$18/'Dash Board'!$C$11</f>
        <v>14.720007952092502</v>
      </c>
      <c r="J4321" s="6">
        <f>(G4321&gt;1)*PMT('Dash Board'!$C$11/365,$U$4,-'Dash Board'!$C$19)</f>
        <v>108.80376961660664</v>
      </c>
      <c r="K4321" s="6">
        <f t="shared" si="473"/>
        <v>0</v>
      </c>
      <c r="L4321" s="8">
        <f t="shared" si="474"/>
        <v>107378.16629735804</v>
      </c>
      <c r="N4321" s="8">
        <f t="shared" si="472"/>
        <v>94.083761664514142</v>
      </c>
      <c r="O4321" s="8">
        <f>IF(E4320&lt;&gt;E4321,SUM($N$4:N4321)-SUM($O$3:O4320),0)</f>
        <v>0</v>
      </c>
      <c r="P4321" s="6">
        <f>IF(B4321&gt;0,SUM($O$4:O4321)-SUM($P$3:P4320),0)</f>
        <v>0</v>
      </c>
      <c r="Q4321" s="6">
        <f t="shared" si="475"/>
        <v>14.720007952092502</v>
      </c>
      <c r="R4321" s="8">
        <f>IF(E4320&lt;&gt;E4321,SUM($Q$4:Q4321)-SUM($R$3:R4320),0)</f>
        <v>0</v>
      </c>
      <c r="S4321" s="6">
        <f>IF(B4321&gt;0,SUM($R$4:R4321)-SUM($S$3:S4320),0)</f>
        <v>0</v>
      </c>
    </row>
    <row r="4322" spans="1:19">
      <c r="A4322">
        <f>IF(E4321&lt;&gt;E4322,COUNTIF($A$4:A4321,"&lt;&gt;0")+1,0)</f>
        <v>0</v>
      </c>
      <c r="B4322">
        <f>IF(A4322&lt;&gt;0,IF(MOD(A4322,3)=0,COUNTIF($B$4:B4321,"&lt;&gt;0")+1,0),0)</f>
        <v>0</v>
      </c>
      <c r="C4322" s="9">
        <f>'Dash Board'!$C$12+COUNT('Daily reducing balance'!$F$4:F4321)</f>
        <v>46048</v>
      </c>
      <c r="D4322">
        <f t="shared" si="469"/>
        <v>2026</v>
      </c>
      <c r="E4322">
        <f t="shared" si="470"/>
        <v>1</v>
      </c>
      <c r="F4322">
        <f>DAY('Dash Board'!$C$12+COUNT('Daily reducing balance'!$F$4:F4321))</f>
        <v>26</v>
      </c>
      <c r="G4322" s="8">
        <f t="shared" si="471"/>
        <v>107378.16629735804</v>
      </c>
      <c r="H4322" s="6">
        <f>G4322*'Dash Board'!$C$11/365</f>
        <v>30.889609482801625</v>
      </c>
      <c r="I4322" s="6">
        <f>H4322*'Dash Board'!$C$18/'Dash Board'!$C$11</f>
        <v>14.709337848953156</v>
      </c>
      <c r="J4322" s="6">
        <f>(G4322&gt;1)*PMT('Dash Board'!$C$11/365,$U$4,-'Dash Board'!$C$19)</f>
        <v>108.80376961660664</v>
      </c>
      <c r="K4322" s="6">
        <f t="shared" si="473"/>
        <v>0</v>
      </c>
      <c r="L4322" s="8">
        <f t="shared" si="474"/>
        <v>107300.25213722423</v>
      </c>
      <c r="N4322" s="8">
        <f t="shared" si="472"/>
        <v>94.094431767653489</v>
      </c>
      <c r="O4322" s="8">
        <f>IF(E4321&lt;&gt;E4322,SUM($N$4:N4322)-SUM($O$3:O4321),0)</f>
        <v>0</v>
      </c>
      <c r="P4322" s="6">
        <f>IF(B4322&gt;0,SUM($O$4:O4322)-SUM($P$3:P4321),0)</f>
        <v>0</v>
      </c>
      <c r="Q4322" s="6">
        <f t="shared" si="475"/>
        <v>14.709337848953156</v>
      </c>
      <c r="R4322" s="8">
        <f>IF(E4321&lt;&gt;E4322,SUM($Q$4:Q4322)-SUM($R$3:R4321),0)</f>
        <v>0</v>
      </c>
      <c r="S4322" s="6">
        <f>IF(B4322&gt;0,SUM($R$4:R4322)-SUM($S$3:S4321),0)</f>
        <v>0</v>
      </c>
    </row>
    <row r="4323" spans="1:19">
      <c r="A4323">
        <f>IF(E4322&lt;&gt;E4323,COUNTIF($A$4:A4322,"&lt;&gt;0")+1,0)</f>
        <v>0</v>
      </c>
      <c r="B4323">
        <f>IF(A4323&lt;&gt;0,IF(MOD(A4323,3)=0,COUNTIF($B$4:B4322,"&lt;&gt;0")+1,0),0)</f>
        <v>0</v>
      </c>
      <c r="C4323" s="9">
        <f>'Dash Board'!$C$12+COUNT('Daily reducing balance'!$F$4:F4322)</f>
        <v>46049</v>
      </c>
      <c r="D4323">
        <f t="shared" si="469"/>
        <v>2026</v>
      </c>
      <c r="E4323">
        <f t="shared" si="470"/>
        <v>1</v>
      </c>
      <c r="F4323">
        <f>DAY('Dash Board'!$C$12+COUNT('Daily reducing balance'!$F$4:F4322))</f>
        <v>27</v>
      </c>
      <c r="G4323" s="8">
        <f t="shared" si="471"/>
        <v>107300.25213722423</v>
      </c>
      <c r="H4323" s="6">
        <f>G4323*'Dash Board'!$C$11/365</f>
        <v>30.867195820297379</v>
      </c>
      <c r="I4323" s="6">
        <f>H4323*'Dash Board'!$C$18/'Dash Board'!$C$11</f>
        <v>14.698664676332086</v>
      </c>
      <c r="J4323" s="6">
        <f>(G4323&gt;1)*PMT('Dash Board'!$C$11/365,$U$4,-'Dash Board'!$C$19)</f>
        <v>108.80376961660664</v>
      </c>
      <c r="K4323" s="6">
        <f t="shared" si="473"/>
        <v>0</v>
      </c>
      <c r="L4323" s="8">
        <f t="shared" si="474"/>
        <v>107222.31556342791</v>
      </c>
      <c r="N4323" s="8">
        <f t="shared" si="472"/>
        <v>94.105104940274558</v>
      </c>
      <c r="O4323" s="8">
        <f>IF(E4322&lt;&gt;E4323,SUM($N$4:N4323)-SUM($O$3:O4322),0)</f>
        <v>0</v>
      </c>
      <c r="P4323" s="6">
        <f>IF(B4323&gt;0,SUM($O$4:O4323)-SUM($P$3:P4322),0)</f>
        <v>0</v>
      </c>
      <c r="Q4323" s="6">
        <f t="shared" si="475"/>
        <v>14.698664676332086</v>
      </c>
      <c r="R4323" s="8">
        <f>IF(E4322&lt;&gt;E4323,SUM($Q$4:Q4323)-SUM($R$3:R4322),0)</f>
        <v>0</v>
      </c>
      <c r="S4323" s="6">
        <f>IF(B4323&gt;0,SUM($R$4:R4323)-SUM($S$3:S4322),0)</f>
        <v>0</v>
      </c>
    </row>
    <row r="4324" spans="1:19">
      <c r="A4324">
        <f>IF(E4323&lt;&gt;E4324,COUNTIF($A$4:A4323,"&lt;&gt;0")+1,0)</f>
        <v>0</v>
      </c>
      <c r="B4324">
        <f>IF(A4324&lt;&gt;0,IF(MOD(A4324,3)=0,COUNTIF($B$4:B4323,"&lt;&gt;0")+1,0),0)</f>
        <v>0</v>
      </c>
      <c r="C4324" s="9">
        <f>'Dash Board'!$C$12+COUNT('Daily reducing balance'!$F$4:F4323)</f>
        <v>46050</v>
      </c>
      <c r="D4324">
        <f t="shared" si="469"/>
        <v>2026</v>
      </c>
      <c r="E4324">
        <f t="shared" si="470"/>
        <v>1</v>
      </c>
      <c r="F4324">
        <f>DAY('Dash Board'!$C$12+COUNT('Daily reducing balance'!$F$4:F4323))</f>
        <v>28</v>
      </c>
      <c r="G4324" s="8">
        <f t="shared" si="471"/>
        <v>107222.31556342791</v>
      </c>
      <c r="H4324" s="6">
        <f>G4324*'Dash Board'!$C$11/365</f>
        <v>30.844775710027204</v>
      </c>
      <c r="I4324" s="6">
        <f>H4324*'Dash Board'!$C$18/'Dash Board'!$C$11</f>
        <v>14.687988433346288</v>
      </c>
      <c r="J4324" s="6">
        <f>(G4324&gt;1)*PMT('Dash Board'!$C$11/365,$U$4,-'Dash Board'!$C$19)</f>
        <v>108.80376961660664</v>
      </c>
      <c r="K4324" s="6">
        <f t="shared" si="473"/>
        <v>0</v>
      </c>
      <c r="L4324" s="8">
        <f t="shared" si="474"/>
        <v>107144.35656952132</v>
      </c>
      <c r="N4324" s="8">
        <f t="shared" si="472"/>
        <v>94.115781183260353</v>
      </c>
      <c r="O4324" s="8">
        <f>IF(E4323&lt;&gt;E4324,SUM($N$4:N4324)-SUM($O$3:O4323),0)</f>
        <v>0</v>
      </c>
      <c r="P4324" s="6">
        <f>IF(B4324&gt;0,SUM($O$4:O4324)-SUM($P$3:P4323),0)</f>
        <v>0</v>
      </c>
      <c r="Q4324" s="6">
        <f t="shared" si="475"/>
        <v>14.687988433346288</v>
      </c>
      <c r="R4324" s="8">
        <f>IF(E4323&lt;&gt;E4324,SUM($Q$4:Q4324)-SUM($R$3:R4323),0)</f>
        <v>0</v>
      </c>
      <c r="S4324" s="6">
        <f>IF(B4324&gt;0,SUM($R$4:R4324)-SUM($S$3:S4323),0)</f>
        <v>0</v>
      </c>
    </row>
    <row r="4325" spans="1:19">
      <c r="A4325">
        <f>IF(E4324&lt;&gt;E4325,COUNTIF($A$4:A4324,"&lt;&gt;0")+1,0)</f>
        <v>0</v>
      </c>
      <c r="B4325">
        <f>IF(A4325&lt;&gt;0,IF(MOD(A4325,3)=0,COUNTIF($B$4:B4324,"&lt;&gt;0")+1,0),0)</f>
        <v>0</v>
      </c>
      <c r="C4325" s="9">
        <f>'Dash Board'!$C$12+COUNT('Daily reducing balance'!$F$4:F4324)</f>
        <v>46051</v>
      </c>
      <c r="D4325">
        <f t="shared" si="469"/>
        <v>2026</v>
      </c>
      <c r="E4325">
        <f t="shared" si="470"/>
        <v>1</v>
      </c>
      <c r="F4325">
        <f>DAY('Dash Board'!$C$12+COUNT('Daily reducing balance'!$F$4:F4324))</f>
        <v>29</v>
      </c>
      <c r="G4325" s="8">
        <f t="shared" si="471"/>
        <v>107144.35656952132</v>
      </c>
      <c r="H4325" s="6">
        <f>G4325*'Dash Board'!$C$11/365</f>
        <v>30.822349150136265</v>
      </c>
      <c r="I4325" s="6">
        <f>H4325*'Dash Board'!$C$18/'Dash Board'!$C$11</f>
        <v>14.677309119112509</v>
      </c>
      <c r="J4325" s="6">
        <f>(G4325&gt;1)*PMT('Dash Board'!$C$11/365,$U$4,-'Dash Board'!$C$19)</f>
        <v>108.80376961660664</v>
      </c>
      <c r="K4325" s="6">
        <f t="shared" si="473"/>
        <v>0</v>
      </c>
      <c r="L4325" s="8">
        <f t="shared" si="474"/>
        <v>107066.37514905485</v>
      </c>
      <c r="N4325" s="8">
        <f t="shared" si="472"/>
        <v>94.126460497494136</v>
      </c>
      <c r="O4325" s="8">
        <f>IF(E4324&lt;&gt;E4325,SUM($N$4:N4325)-SUM($O$3:O4324),0)</f>
        <v>0</v>
      </c>
      <c r="P4325" s="6">
        <f>IF(B4325&gt;0,SUM($O$4:O4325)-SUM($P$3:P4324),0)</f>
        <v>0</v>
      </c>
      <c r="Q4325" s="6">
        <f t="shared" si="475"/>
        <v>14.677309119112509</v>
      </c>
      <c r="R4325" s="8">
        <f>IF(E4324&lt;&gt;E4325,SUM($Q$4:Q4325)-SUM($R$3:R4324),0)</f>
        <v>0</v>
      </c>
      <c r="S4325" s="6">
        <f>IF(B4325&gt;0,SUM($R$4:R4325)-SUM($S$3:S4324),0)</f>
        <v>0</v>
      </c>
    </row>
    <row r="4326" spans="1:19">
      <c r="A4326">
        <f>IF(E4325&lt;&gt;E4326,COUNTIF($A$4:A4325,"&lt;&gt;0")+1,0)</f>
        <v>0</v>
      </c>
      <c r="B4326">
        <f>IF(A4326&lt;&gt;0,IF(MOD(A4326,3)=0,COUNTIF($B$4:B4325,"&lt;&gt;0")+1,0),0)</f>
        <v>0</v>
      </c>
      <c r="C4326" s="9">
        <f>'Dash Board'!$C$12+COUNT('Daily reducing balance'!$F$4:F4325)</f>
        <v>46052</v>
      </c>
      <c r="D4326">
        <f t="shared" si="469"/>
        <v>2026</v>
      </c>
      <c r="E4326">
        <f t="shared" si="470"/>
        <v>1</v>
      </c>
      <c r="F4326">
        <f>DAY('Dash Board'!$C$12+COUNT('Daily reducing balance'!$F$4:F4325))</f>
        <v>30</v>
      </c>
      <c r="G4326" s="8">
        <f t="shared" si="471"/>
        <v>107066.37514905485</v>
      </c>
      <c r="H4326" s="6">
        <f>G4326*'Dash Board'!$C$11/365</f>
        <v>30.799916138769202</v>
      </c>
      <c r="I4326" s="6">
        <f>H4326*'Dash Board'!$C$18/'Dash Board'!$C$11</f>
        <v>14.666626732747241</v>
      </c>
      <c r="J4326" s="6">
        <f>(G4326&gt;1)*PMT('Dash Board'!$C$11/365,$U$4,-'Dash Board'!$C$19)</f>
        <v>108.80376961660664</v>
      </c>
      <c r="K4326" s="6">
        <f t="shared" si="473"/>
        <v>0</v>
      </c>
      <c r="L4326" s="8">
        <f t="shared" si="474"/>
        <v>106988.371295577</v>
      </c>
      <c r="N4326" s="8">
        <f t="shared" si="472"/>
        <v>94.137142883859397</v>
      </c>
      <c r="O4326" s="8">
        <f>IF(E4325&lt;&gt;E4326,SUM($N$4:N4326)-SUM($O$3:O4325),0)</f>
        <v>0</v>
      </c>
      <c r="P4326" s="6">
        <f>IF(B4326&gt;0,SUM($O$4:O4326)-SUM($P$3:P4325),0)</f>
        <v>0</v>
      </c>
      <c r="Q4326" s="6">
        <f t="shared" si="475"/>
        <v>14.666626732747241</v>
      </c>
      <c r="R4326" s="8">
        <f>IF(E4325&lt;&gt;E4326,SUM($Q$4:Q4326)-SUM($R$3:R4325),0)</f>
        <v>0</v>
      </c>
      <c r="S4326" s="6">
        <f>IF(B4326&gt;0,SUM($R$4:R4326)-SUM($S$3:S4325),0)</f>
        <v>0</v>
      </c>
    </row>
    <row r="4327" spans="1:19">
      <c r="A4327">
        <f>IF(E4326&lt;&gt;E4327,COUNTIF($A$4:A4326,"&lt;&gt;0")+1,0)</f>
        <v>0</v>
      </c>
      <c r="B4327">
        <f>IF(A4327&lt;&gt;0,IF(MOD(A4327,3)=0,COUNTIF($B$4:B4326,"&lt;&gt;0")+1,0),0)</f>
        <v>0</v>
      </c>
      <c r="C4327" s="9">
        <f>'Dash Board'!$C$12+COUNT('Daily reducing balance'!$F$4:F4326)</f>
        <v>46053</v>
      </c>
      <c r="D4327">
        <f t="shared" si="469"/>
        <v>2026</v>
      </c>
      <c r="E4327">
        <f t="shared" si="470"/>
        <v>1</v>
      </c>
      <c r="F4327">
        <f>DAY('Dash Board'!$C$12+COUNT('Daily reducing balance'!$F$4:F4326))</f>
        <v>31</v>
      </c>
      <c r="G4327" s="8">
        <f t="shared" si="471"/>
        <v>106988.371295577</v>
      </c>
      <c r="H4327" s="6">
        <f>G4327*'Dash Board'!$C$11/365</f>
        <v>30.777476674070094</v>
      </c>
      <c r="I4327" s="6">
        <f>H4327*'Dash Board'!$C$18/'Dash Board'!$C$11</f>
        <v>14.655941273366713</v>
      </c>
      <c r="J4327" s="6">
        <f>(G4327&gt;1)*PMT('Dash Board'!$C$11/365,$U$4,-'Dash Board'!$C$19)</f>
        <v>108.80376961660664</v>
      </c>
      <c r="K4327" s="6">
        <f t="shared" si="473"/>
        <v>0</v>
      </c>
      <c r="L4327" s="8">
        <f t="shared" si="474"/>
        <v>106910.34500263447</v>
      </c>
      <c r="N4327" s="8">
        <f t="shared" si="472"/>
        <v>94.147828343239937</v>
      </c>
      <c r="O4327" s="8">
        <f>IF(E4326&lt;&gt;E4327,SUM($N$4:N4327)-SUM($O$3:O4326),0)</f>
        <v>0</v>
      </c>
      <c r="P4327" s="6">
        <f>IF(B4327&gt;0,SUM($O$4:O4327)-SUM($P$3:P4326),0)</f>
        <v>0</v>
      </c>
      <c r="Q4327" s="6">
        <f t="shared" si="475"/>
        <v>14.655941273366713</v>
      </c>
      <c r="R4327" s="8">
        <f>IF(E4326&lt;&gt;E4327,SUM($Q$4:Q4327)-SUM($R$3:R4326),0)</f>
        <v>0</v>
      </c>
      <c r="S4327" s="6">
        <f>IF(B4327&gt;0,SUM($R$4:R4327)-SUM($S$3:S4326),0)</f>
        <v>0</v>
      </c>
    </row>
    <row r="4328" spans="1:19">
      <c r="A4328">
        <f>IF(E4327&lt;&gt;E4328,COUNTIF($A$4:A4327,"&lt;&gt;0")+1,0)</f>
        <v>142</v>
      </c>
      <c r="B4328">
        <f>IF(A4328&lt;&gt;0,IF(MOD(A4328,3)=0,COUNTIF($B$4:B4327,"&lt;&gt;0")+1,0),0)</f>
        <v>0</v>
      </c>
      <c r="C4328" s="9">
        <f>'Dash Board'!$C$12+COUNT('Daily reducing balance'!$F$4:F4327)</f>
        <v>46054</v>
      </c>
      <c r="D4328">
        <f t="shared" si="469"/>
        <v>2026</v>
      </c>
      <c r="E4328">
        <f t="shared" si="470"/>
        <v>2</v>
      </c>
      <c r="F4328">
        <f>DAY('Dash Board'!$C$12+COUNT('Daily reducing balance'!$F$4:F4327))</f>
        <v>1</v>
      </c>
      <c r="G4328" s="8">
        <f t="shared" si="471"/>
        <v>106910.34500263447</v>
      </c>
      <c r="H4328" s="6">
        <f>G4328*'Dash Board'!$C$11/365</f>
        <v>30.755030754182517</v>
      </c>
      <c r="I4328" s="6">
        <f>H4328*'Dash Board'!$C$18/'Dash Board'!$C$11</f>
        <v>14.645252740086915</v>
      </c>
      <c r="J4328" s="6">
        <f>(G4328&gt;1)*PMT('Dash Board'!$C$11/365,$U$4,-'Dash Board'!$C$19)</f>
        <v>108.80376961660664</v>
      </c>
      <c r="K4328" s="6">
        <f t="shared" si="473"/>
        <v>3046.5055492649849</v>
      </c>
      <c r="L4328" s="8">
        <f t="shared" si="474"/>
        <v>106832.29626377203</v>
      </c>
      <c r="N4328" s="8">
        <f t="shared" si="472"/>
        <v>94.158516876519727</v>
      </c>
      <c r="O4328" s="8">
        <f>IF(E4327&lt;&gt;E4328,SUM($N$4:N4328)-SUM($O$3:O4327),0)</f>
        <v>2913.9576446018764</v>
      </c>
      <c r="P4328" s="6">
        <f>IF(B4328&gt;0,SUM($O$4:O4328)-SUM($P$3:P4327),0)</f>
        <v>0</v>
      </c>
      <c r="Q4328" s="6">
        <f t="shared" si="475"/>
        <v>14.645252740086915</v>
      </c>
      <c r="R4328" s="8">
        <f>IF(E4327&lt;&gt;E4328,SUM($Q$4:Q4328)-SUM($R$3:R4327),0)</f>
        <v>458.95921351309516</v>
      </c>
      <c r="S4328" s="6">
        <f>IF(B4328&gt;0,SUM($R$4:R4328)-SUM($S$3:S4327),0)</f>
        <v>0</v>
      </c>
    </row>
    <row r="4329" spans="1:19">
      <c r="A4329">
        <f>IF(E4328&lt;&gt;E4329,COUNTIF($A$4:A4328,"&lt;&gt;0")+1,0)</f>
        <v>0</v>
      </c>
      <c r="B4329">
        <f>IF(A4329&lt;&gt;0,IF(MOD(A4329,3)=0,COUNTIF($B$4:B4328,"&lt;&gt;0")+1,0),0)</f>
        <v>0</v>
      </c>
      <c r="C4329" s="9">
        <f>'Dash Board'!$C$12+COUNT('Daily reducing balance'!$F$4:F4328)</f>
        <v>46055</v>
      </c>
      <c r="D4329">
        <f t="shared" si="469"/>
        <v>2026</v>
      </c>
      <c r="E4329">
        <f t="shared" si="470"/>
        <v>2</v>
      </c>
      <c r="F4329">
        <f>DAY('Dash Board'!$C$12+COUNT('Daily reducing balance'!$F$4:F4328))</f>
        <v>2</v>
      </c>
      <c r="G4329" s="8">
        <f t="shared" si="471"/>
        <v>106832.29626377203</v>
      </c>
      <c r="H4329" s="6">
        <f>G4329*'Dash Board'!$C$11/365</f>
        <v>30.732578377249489</v>
      </c>
      <c r="I4329" s="6">
        <f>H4329*'Dash Board'!$C$18/'Dash Board'!$C$11</f>
        <v>14.634561132023567</v>
      </c>
      <c r="J4329" s="6">
        <f>(G4329&gt;1)*PMT('Dash Board'!$C$11/365,$U$4,-'Dash Board'!$C$19)</f>
        <v>108.80376961660664</v>
      </c>
      <c r="K4329" s="6">
        <f t="shared" si="473"/>
        <v>0</v>
      </c>
      <c r="L4329" s="8">
        <f t="shared" si="474"/>
        <v>106754.22507253267</v>
      </c>
      <c r="N4329" s="8">
        <f t="shared" si="472"/>
        <v>94.169208484583081</v>
      </c>
      <c r="O4329" s="8">
        <f>IF(E4328&lt;&gt;E4329,SUM($N$4:N4329)-SUM($O$3:O4328),0)</f>
        <v>0</v>
      </c>
      <c r="P4329" s="6">
        <f>IF(B4329&gt;0,SUM($O$4:O4329)-SUM($P$3:P4328),0)</f>
        <v>0</v>
      </c>
      <c r="Q4329" s="6">
        <f t="shared" si="475"/>
        <v>14.634561132023567</v>
      </c>
      <c r="R4329" s="8">
        <f>IF(E4328&lt;&gt;E4329,SUM($Q$4:Q4329)-SUM($R$3:R4328),0)</f>
        <v>0</v>
      </c>
      <c r="S4329" s="6">
        <f>IF(B4329&gt;0,SUM($R$4:R4329)-SUM($S$3:S4328),0)</f>
        <v>0</v>
      </c>
    </row>
    <row r="4330" spans="1:19">
      <c r="A4330">
        <f>IF(E4329&lt;&gt;E4330,COUNTIF($A$4:A4329,"&lt;&gt;0")+1,0)</f>
        <v>0</v>
      </c>
      <c r="B4330">
        <f>IF(A4330&lt;&gt;0,IF(MOD(A4330,3)=0,COUNTIF($B$4:B4329,"&lt;&gt;0")+1,0),0)</f>
        <v>0</v>
      </c>
      <c r="C4330" s="9">
        <f>'Dash Board'!$C$12+COUNT('Daily reducing balance'!$F$4:F4329)</f>
        <v>46056</v>
      </c>
      <c r="D4330">
        <f t="shared" si="469"/>
        <v>2026</v>
      </c>
      <c r="E4330">
        <f t="shared" si="470"/>
        <v>2</v>
      </c>
      <c r="F4330">
        <f>DAY('Dash Board'!$C$12+COUNT('Daily reducing balance'!$F$4:F4329))</f>
        <v>3</v>
      </c>
      <c r="G4330" s="8">
        <f t="shared" si="471"/>
        <v>106754.22507253267</v>
      </c>
      <c r="H4330" s="6">
        <f>G4330*'Dash Board'!$C$11/365</f>
        <v>30.710119541413508</v>
      </c>
      <c r="I4330" s="6">
        <f>H4330*'Dash Board'!$C$18/'Dash Board'!$C$11</f>
        <v>14.62386644829215</v>
      </c>
      <c r="J4330" s="6">
        <f>(G4330&gt;1)*PMT('Dash Board'!$C$11/365,$U$4,-'Dash Board'!$C$19)</f>
        <v>108.80376961660664</v>
      </c>
      <c r="K4330" s="6">
        <f t="shared" si="473"/>
        <v>0</v>
      </c>
      <c r="L4330" s="8">
        <f t="shared" si="474"/>
        <v>106676.13142245747</v>
      </c>
      <c r="N4330" s="8">
        <f t="shared" si="472"/>
        <v>94.179903168314496</v>
      </c>
      <c r="O4330" s="8">
        <f>IF(E4329&lt;&gt;E4330,SUM($N$4:N4330)-SUM($O$3:O4329),0)</f>
        <v>0</v>
      </c>
      <c r="P4330" s="6">
        <f>IF(B4330&gt;0,SUM($O$4:O4330)-SUM($P$3:P4329),0)</f>
        <v>0</v>
      </c>
      <c r="Q4330" s="6">
        <f t="shared" si="475"/>
        <v>14.62386644829215</v>
      </c>
      <c r="R4330" s="8">
        <f>IF(E4329&lt;&gt;E4330,SUM($Q$4:Q4330)-SUM($R$3:R4329),0)</f>
        <v>0</v>
      </c>
      <c r="S4330" s="6">
        <f>IF(B4330&gt;0,SUM($R$4:R4330)-SUM($S$3:S4329),0)</f>
        <v>0</v>
      </c>
    </row>
    <row r="4331" spans="1:19">
      <c r="A4331">
        <f>IF(E4330&lt;&gt;E4331,COUNTIF($A$4:A4330,"&lt;&gt;0")+1,0)</f>
        <v>0</v>
      </c>
      <c r="B4331">
        <f>IF(A4331&lt;&gt;0,IF(MOD(A4331,3)=0,COUNTIF($B$4:B4330,"&lt;&gt;0")+1,0),0)</f>
        <v>0</v>
      </c>
      <c r="C4331" s="9">
        <f>'Dash Board'!$C$12+COUNT('Daily reducing balance'!$F$4:F4330)</f>
        <v>46057</v>
      </c>
      <c r="D4331">
        <f t="shared" si="469"/>
        <v>2026</v>
      </c>
      <c r="E4331">
        <f t="shared" si="470"/>
        <v>2</v>
      </c>
      <c r="F4331">
        <f>DAY('Dash Board'!$C$12+COUNT('Daily reducing balance'!$F$4:F4330))</f>
        <v>4</v>
      </c>
      <c r="G4331" s="8">
        <f t="shared" si="471"/>
        <v>106676.13142245747</v>
      </c>
      <c r="H4331" s="6">
        <f>G4331*'Dash Board'!$C$11/365</f>
        <v>30.687654244816535</v>
      </c>
      <c r="I4331" s="6">
        <f>H4331*'Dash Board'!$C$18/'Dash Board'!$C$11</f>
        <v>14.613168688007876</v>
      </c>
      <c r="J4331" s="6">
        <f>(G4331&gt;1)*PMT('Dash Board'!$C$11/365,$U$4,-'Dash Board'!$C$19)</f>
        <v>108.80376961660664</v>
      </c>
      <c r="K4331" s="6">
        <f t="shared" si="473"/>
        <v>0</v>
      </c>
      <c r="L4331" s="8">
        <f t="shared" si="474"/>
        <v>106598.01530708568</v>
      </c>
      <c r="N4331" s="8">
        <f t="shared" si="472"/>
        <v>94.190600928598769</v>
      </c>
      <c r="O4331" s="8">
        <f>IF(E4330&lt;&gt;E4331,SUM($N$4:N4331)-SUM($O$3:O4330),0)</f>
        <v>0</v>
      </c>
      <c r="P4331" s="6">
        <f>IF(B4331&gt;0,SUM($O$4:O4331)-SUM($P$3:P4330),0)</f>
        <v>0</v>
      </c>
      <c r="Q4331" s="6">
        <f t="shared" si="475"/>
        <v>14.613168688007876</v>
      </c>
      <c r="R4331" s="8">
        <f>IF(E4330&lt;&gt;E4331,SUM($Q$4:Q4331)-SUM($R$3:R4330),0)</f>
        <v>0</v>
      </c>
      <c r="S4331" s="6">
        <f>IF(B4331&gt;0,SUM($R$4:R4331)-SUM($S$3:S4330),0)</f>
        <v>0</v>
      </c>
    </row>
    <row r="4332" spans="1:19">
      <c r="A4332">
        <f>IF(E4331&lt;&gt;E4332,COUNTIF($A$4:A4331,"&lt;&gt;0")+1,0)</f>
        <v>0</v>
      </c>
      <c r="B4332">
        <f>IF(A4332&lt;&gt;0,IF(MOD(A4332,3)=0,COUNTIF($B$4:B4331,"&lt;&gt;0")+1,0),0)</f>
        <v>0</v>
      </c>
      <c r="C4332" s="9">
        <f>'Dash Board'!$C$12+COUNT('Daily reducing balance'!$F$4:F4331)</f>
        <v>46058</v>
      </c>
      <c r="D4332">
        <f t="shared" si="469"/>
        <v>2026</v>
      </c>
      <c r="E4332">
        <f t="shared" si="470"/>
        <v>2</v>
      </c>
      <c r="F4332">
        <f>DAY('Dash Board'!$C$12+COUNT('Daily reducing balance'!$F$4:F4331))</f>
        <v>5</v>
      </c>
      <c r="G4332" s="8">
        <f t="shared" si="471"/>
        <v>106598.01530708568</v>
      </c>
      <c r="H4332" s="6">
        <f>G4332*'Dash Board'!$C$11/365</f>
        <v>30.665182485599985</v>
      </c>
      <c r="I4332" s="6">
        <f>H4332*'Dash Board'!$C$18/'Dash Board'!$C$11</f>
        <v>14.602467850285709</v>
      </c>
      <c r="J4332" s="6">
        <f>(G4332&gt;1)*PMT('Dash Board'!$C$11/365,$U$4,-'Dash Board'!$C$19)</f>
        <v>108.80376961660664</v>
      </c>
      <c r="K4332" s="6">
        <f t="shared" si="473"/>
        <v>0</v>
      </c>
      <c r="L4332" s="8">
        <f t="shared" si="474"/>
        <v>106519.87671995466</v>
      </c>
      <c r="N4332" s="8">
        <f t="shared" si="472"/>
        <v>94.201301766320938</v>
      </c>
      <c r="O4332" s="8">
        <f>IF(E4331&lt;&gt;E4332,SUM($N$4:N4332)-SUM($O$3:O4331),0)</f>
        <v>0</v>
      </c>
      <c r="P4332" s="6">
        <f>IF(B4332&gt;0,SUM($O$4:O4332)-SUM($P$3:P4331),0)</f>
        <v>0</v>
      </c>
      <c r="Q4332" s="6">
        <f t="shared" si="475"/>
        <v>14.602467850285709</v>
      </c>
      <c r="R4332" s="8">
        <f>IF(E4331&lt;&gt;E4332,SUM($Q$4:Q4332)-SUM($R$3:R4331),0)</f>
        <v>0</v>
      </c>
      <c r="S4332" s="6">
        <f>IF(B4332&gt;0,SUM($R$4:R4332)-SUM($S$3:S4331),0)</f>
        <v>0</v>
      </c>
    </row>
    <row r="4333" spans="1:19">
      <c r="A4333">
        <f>IF(E4332&lt;&gt;E4333,COUNTIF($A$4:A4332,"&lt;&gt;0")+1,0)</f>
        <v>0</v>
      </c>
      <c r="B4333">
        <f>IF(A4333&lt;&gt;0,IF(MOD(A4333,3)=0,COUNTIF($B$4:B4332,"&lt;&gt;0")+1,0),0)</f>
        <v>0</v>
      </c>
      <c r="C4333" s="9">
        <f>'Dash Board'!$C$12+COUNT('Daily reducing balance'!$F$4:F4332)</f>
        <v>46059</v>
      </c>
      <c r="D4333">
        <f t="shared" si="469"/>
        <v>2026</v>
      </c>
      <c r="E4333">
        <f t="shared" si="470"/>
        <v>2</v>
      </c>
      <c r="F4333">
        <f>DAY('Dash Board'!$C$12+COUNT('Daily reducing balance'!$F$4:F4332))</f>
        <v>6</v>
      </c>
      <c r="G4333" s="8">
        <f t="shared" si="471"/>
        <v>106519.87671995466</v>
      </c>
      <c r="H4333" s="6">
        <f>G4333*'Dash Board'!$C$11/365</f>
        <v>30.642704261904765</v>
      </c>
      <c r="I4333" s="6">
        <f>H4333*'Dash Board'!$C$18/'Dash Board'!$C$11</f>
        <v>14.591763934240365</v>
      </c>
      <c r="J4333" s="6">
        <f>(G4333&gt;1)*PMT('Dash Board'!$C$11/365,$U$4,-'Dash Board'!$C$19)</f>
        <v>108.80376961660664</v>
      </c>
      <c r="K4333" s="6">
        <f t="shared" si="473"/>
        <v>0</v>
      </c>
      <c r="L4333" s="8">
        <f t="shared" si="474"/>
        <v>106441.71565459995</v>
      </c>
      <c r="N4333" s="8">
        <f t="shared" si="472"/>
        <v>94.212005682366282</v>
      </c>
      <c r="O4333" s="8">
        <f>IF(E4332&lt;&gt;E4333,SUM($N$4:N4333)-SUM($O$3:O4332),0)</f>
        <v>0</v>
      </c>
      <c r="P4333" s="6">
        <f>IF(B4333&gt;0,SUM($O$4:O4333)-SUM($P$3:P4332),0)</f>
        <v>0</v>
      </c>
      <c r="Q4333" s="6">
        <f t="shared" si="475"/>
        <v>14.591763934240365</v>
      </c>
      <c r="R4333" s="8">
        <f>IF(E4332&lt;&gt;E4333,SUM($Q$4:Q4333)-SUM($R$3:R4332),0)</f>
        <v>0</v>
      </c>
      <c r="S4333" s="6">
        <f>IF(B4333&gt;0,SUM($R$4:R4333)-SUM($S$3:S4332),0)</f>
        <v>0</v>
      </c>
    </row>
    <row r="4334" spans="1:19">
      <c r="A4334">
        <f>IF(E4333&lt;&gt;E4334,COUNTIF($A$4:A4333,"&lt;&gt;0")+1,0)</f>
        <v>0</v>
      </c>
      <c r="B4334">
        <f>IF(A4334&lt;&gt;0,IF(MOD(A4334,3)=0,COUNTIF($B$4:B4333,"&lt;&gt;0")+1,0),0)</f>
        <v>0</v>
      </c>
      <c r="C4334" s="9">
        <f>'Dash Board'!$C$12+COUNT('Daily reducing balance'!$F$4:F4333)</f>
        <v>46060</v>
      </c>
      <c r="D4334">
        <f t="shared" si="469"/>
        <v>2026</v>
      </c>
      <c r="E4334">
        <f t="shared" si="470"/>
        <v>2</v>
      </c>
      <c r="F4334">
        <f>DAY('Dash Board'!$C$12+COUNT('Daily reducing balance'!$F$4:F4333))</f>
        <v>7</v>
      </c>
      <c r="G4334" s="8">
        <f t="shared" si="471"/>
        <v>106441.71565459995</v>
      </c>
      <c r="H4334" s="6">
        <f>G4334*'Dash Board'!$C$11/365</f>
        <v>30.620219571871214</v>
      </c>
      <c r="I4334" s="6">
        <f>H4334*'Dash Board'!$C$18/'Dash Board'!$C$11</f>
        <v>14.581056938986293</v>
      </c>
      <c r="J4334" s="6">
        <f>(G4334&gt;1)*PMT('Dash Board'!$C$11/365,$U$4,-'Dash Board'!$C$19)</f>
        <v>108.80376961660664</v>
      </c>
      <c r="K4334" s="6">
        <f t="shared" si="473"/>
        <v>0</v>
      </c>
      <c r="L4334" s="8">
        <f t="shared" si="474"/>
        <v>106363.5321045552</v>
      </c>
      <c r="N4334" s="8">
        <f t="shared" si="472"/>
        <v>94.222712677620351</v>
      </c>
      <c r="O4334" s="8">
        <f>IF(E4333&lt;&gt;E4334,SUM($N$4:N4334)-SUM($O$3:O4333),0)</f>
        <v>0</v>
      </c>
      <c r="P4334" s="6">
        <f>IF(B4334&gt;0,SUM($O$4:O4334)-SUM($P$3:P4333),0)</f>
        <v>0</v>
      </c>
      <c r="Q4334" s="6">
        <f t="shared" si="475"/>
        <v>14.581056938986293</v>
      </c>
      <c r="R4334" s="8">
        <f>IF(E4333&lt;&gt;E4334,SUM($Q$4:Q4334)-SUM($R$3:R4333),0)</f>
        <v>0</v>
      </c>
      <c r="S4334" s="6">
        <f>IF(B4334&gt;0,SUM($R$4:R4334)-SUM($S$3:S4333),0)</f>
        <v>0</v>
      </c>
    </row>
    <row r="4335" spans="1:19">
      <c r="A4335">
        <f>IF(E4334&lt;&gt;E4335,COUNTIF($A$4:A4334,"&lt;&gt;0")+1,0)</f>
        <v>0</v>
      </c>
      <c r="B4335">
        <f>IF(A4335&lt;&gt;0,IF(MOD(A4335,3)=0,COUNTIF($B$4:B4334,"&lt;&gt;0")+1,0),0)</f>
        <v>0</v>
      </c>
      <c r="C4335" s="9">
        <f>'Dash Board'!$C$12+COUNT('Daily reducing balance'!$F$4:F4334)</f>
        <v>46061</v>
      </c>
      <c r="D4335">
        <f t="shared" si="469"/>
        <v>2026</v>
      </c>
      <c r="E4335">
        <f t="shared" si="470"/>
        <v>2</v>
      </c>
      <c r="F4335">
        <f>DAY('Dash Board'!$C$12+COUNT('Daily reducing balance'!$F$4:F4334))</f>
        <v>8</v>
      </c>
      <c r="G4335" s="8">
        <f t="shared" si="471"/>
        <v>106363.5321045552</v>
      </c>
      <c r="H4335" s="6">
        <f>G4335*'Dash Board'!$C$11/365</f>
        <v>30.597728413639167</v>
      </c>
      <c r="I4335" s="6">
        <f>H4335*'Dash Board'!$C$18/'Dash Board'!$C$11</f>
        <v>14.570346863637701</v>
      </c>
      <c r="J4335" s="6">
        <f>(G4335&gt;1)*PMT('Dash Board'!$C$11/365,$U$4,-'Dash Board'!$C$19)</f>
        <v>108.80376961660664</v>
      </c>
      <c r="K4335" s="6">
        <f t="shared" si="473"/>
        <v>0</v>
      </c>
      <c r="L4335" s="8">
        <f t="shared" si="474"/>
        <v>106285.32606335223</v>
      </c>
      <c r="N4335" s="8">
        <f t="shared" si="472"/>
        <v>94.233422752968949</v>
      </c>
      <c r="O4335" s="8">
        <f>IF(E4334&lt;&gt;E4335,SUM($N$4:N4335)-SUM($O$3:O4334),0)</f>
        <v>0</v>
      </c>
      <c r="P4335" s="6">
        <f>IF(B4335&gt;0,SUM($O$4:O4335)-SUM($P$3:P4334),0)</f>
        <v>0</v>
      </c>
      <c r="Q4335" s="6">
        <f t="shared" si="475"/>
        <v>14.570346863637701</v>
      </c>
      <c r="R4335" s="8">
        <f>IF(E4334&lt;&gt;E4335,SUM($Q$4:Q4335)-SUM($R$3:R4334),0)</f>
        <v>0</v>
      </c>
      <c r="S4335" s="6">
        <f>IF(B4335&gt;0,SUM($R$4:R4335)-SUM($S$3:S4334),0)</f>
        <v>0</v>
      </c>
    </row>
    <row r="4336" spans="1:19">
      <c r="A4336">
        <f>IF(E4335&lt;&gt;E4336,COUNTIF($A$4:A4335,"&lt;&gt;0")+1,0)</f>
        <v>0</v>
      </c>
      <c r="B4336">
        <f>IF(A4336&lt;&gt;0,IF(MOD(A4336,3)=0,COUNTIF($B$4:B4335,"&lt;&gt;0")+1,0),0)</f>
        <v>0</v>
      </c>
      <c r="C4336" s="9">
        <f>'Dash Board'!$C$12+COUNT('Daily reducing balance'!$F$4:F4335)</f>
        <v>46062</v>
      </c>
      <c r="D4336">
        <f t="shared" si="469"/>
        <v>2026</v>
      </c>
      <c r="E4336">
        <f t="shared" si="470"/>
        <v>2</v>
      </c>
      <c r="F4336">
        <f>DAY('Dash Board'!$C$12+COUNT('Daily reducing balance'!$F$4:F4335))</f>
        <v>9</v>
      </c>
      <c r="G4336" s="8">
        <f t="shared" si="471"/>
        <v>106285.32606335223</v>
      </c>
      <c r="H4336" s="6">
        <f>G4336*'Dash Board'!$C$11/365</f>
        <v>30.575230785347898</v>
      </c>
      <c r="I4336" s="6">
        <f>H4336*'Dash Board'!$C$18/'Dash Board'!$C$11</f>
        <v>14.559633707308524</v>
      </c>
      <c r="J4336" s="6">
        <f>(G4336&gt;1)*PMT('Dash Board'!$C$11/365,$U$4,-'Dash Board'!$C$19)</f>
        <v>108.80376961660664</v>
      </c>
      <c r="K4336" s="6">
        <f t="shared" si="473"/>
        <v>0</v>
      </c>
      <c r="L4336" s="8">
        <f t="shared" si="474"/>
        <v>106207.09752452097</v>
      </c>
      <c r="N4336" s="8">
        <f t="shared" si="472"/>
        <v>94.244135909298123</v>
      </c>
      <c r="O4336" s="8">
        <f>IF(E4335&lt;&gt;E4336,SUM($N$4:N4336)-SUM($O$3:O4335),0)</f>
        <v>0</v>
      </c>
      <c r="P4336" s="6">
        <f>IF(B4336&gt;0,SUM($O$4:O4336)-SUM($P$3:P4335),0)</f>
        <v>0</v>
      </c>
      <c r="Q4336" s="6">
        <f t="shared" si="475"/>
        <v>14.559633707308524</v>
      </c>
      <c r="R4336" s="8">
        <f>IF(E4335&lt;&gt;E4336,SUM($Q$4:Q4336)-SUM($R$3:R4335),0)</f>
        <v>0</v>
      </c>
      <c r="S4336" s="6">
        <f>IF(B4336&gt;0,SUM($R$4:R4336)-SUM($S$3:S4335),0)</f>
        <v>0</v>
      </c>
    </row>
    <row r="4337" spans="1:19">
      <c r="A4337">
        <f>IF(E4336&lt;&gt;E4337,COUNTIF($A$4:A4336,"&lt;&gt;0")+1,0)</f>
        <v>0</v>
      </c>
      <c r="B4337">
        <f>IF(A4337&lt;&gt;0,IF(MOD(A4337,3)=0,COUNTIF($B$4:B4336,"&lt;&gt;0")+1,0),0)</f>
        <v>0</v>
      </c>
      <c r="C4337" s="9">
        <f>'Dash Board'!$C$12+COUNT('Daily reducing balance'!$F$4:F4336)</f>
        <v>46063</v>
      </c>
      <c r="D4337">
        <f t="shared" si="469"/>
        <v>2026</v>
      </c>
      <c r="E4337">
        <f t="shared" si="470"/>
        <v>2</v>
      </c>
      <c r="F4337">
        <f>DAY('Dash Board'!$C$12+COUNT('Daily reducing balance'!$F$4:F4336))</f>
        <v>10</v>
      </c>
      <c r="G4337" s="8">
        <f t="shared" si="471"/>
        <v>106207.09752452097</v>
      </c>
      <c r="H4337" s="6">
        <f>G4337*'Dash Board'!$C$11/365</f>
        <v>30.552726685136165</v>
      </c>
      <c r="I4337" s="6">
        <f>H4337*'Dash Board'!$C$18/'Dash Board'!$C$11</f>
        <v>14.54891746911246</v>
      </c>
      <c r="J4337" s="6">
        <f>(G4337&gt;1)*PMT('Dash Board'!$C$11/365,$U$4,-'Dash Board'!$C$19)</f>
        <v>108.80376961660664</v>
      </c>
      <c r="K4337" s="6">
        <f t="shared" si="473"/>
        <v>0</v>
      </c>
      <c r="L4337" s="8">
        <f t="shared" si="474"/>
        <v>106128.8464815895</v>
      </c>
      <c r="N4337" s="8">
        <f t="shared" si="472"/>
        <v>94.254852147494177</v>
      </c>
      <c r="O4337" s="8">
        <f>IF(E4336&lt;&gt;E4337,SUM($N$4:N4337)-SUM($O$3:O4336),0)</f>
        <v>0</v>
      </c>
      <c r="P4337" s="6">
        <f>IF(B4337&gt;0,SUM($O$4:O4337)-SUM($P$3:P4336),0)</f>
        <v>0</v>
      </c>
      <c r="Q4337" s="6">
        <f t="shared" si="475"/>
        <v>14.54891746911246</v>
      </c>
      <c r="R4337" s="8">
        <f>IF(E4336&lt;&gt;E4337,SUM($Q$4:Q4337)-SUM($R$3:R4336),0)</f>
        <v>0</v>
      </c>
      <c r="S4337" s="6">
        <f>IF(B4337&gt;0,SUM($R$4:R4337)-SUM($S$3:S4336),0)</f>
        <v>0</v>
      </c>
    </row>
    <row r="4338" spans="1:19">
      <c r="A4338">
        <f>IF(E4337&lt;&gt;E4338,COUNTIF($A$4:A4337,"&lt;&gt;0")+1,0)</f>
        <v>0</v>
      </c>
      <c r="B4338">
        <f>IF(A4338&lt;&gt;0,IF(MOD(A4338,3)=0,COUNTIF($B$4:B4337,"&lt;&gt;0")+1,0),0)</f>
        <v>0</v>
      </c>
      <c r="C4338" s="9">
        <f>'Dash Board'!$C$12+COUNT('Daily reducing balance'!$F$4:F4337)</f>
        <v>46064</v>
      </c>
      <c r="D4338">
        <f t="shared" si="469"/>
        <v>2026</v>
      </c>
      <c r="E4338">
        <f t="shared" si="470"/>
        <v>2</v>
      </c>
      <c r="F4338">
        <f>DAY('Dash Board'!$C$12+COUNT('Daily reducing balance'!$F$4:F4337))</f>
        <v>11</v>
      </c>
      <c r="G4338" s="8">
        <f t="shared" si="471"/>
        <v>106128.8464815895</v>
      </c>
      <c r="H4338" s="6">
        <f>G4338*'Dash Board'!$C$11/365</f>
        <v>30.530216111142185</v>
      </c>
      <c r="I4338" s="6">
        <f>H4338*'Dash Board'!$C$18/'Dash Board'!$C$11</f>
        <v>14.538198148162946</v>
      </c>
      <c r="J4338" s="6">
        <f>(G4338&gt;1)*PMT('Dash Board'!$C$11/365,$U$4,-'Dash Board'!$C$19)</f>
        <v>108.80376961660664</v>
      </c>
      <c r="K4338" s="6">
        <f t="shared" si="473"/>
        <v>0</v>
      </c>
      <c r="L4338" s="8">
        <f t="shared" si="474"/>
        <v>106050.57292808403</v>
      </c>
      <c r="N4338" s="8">
        <f t="shared" si="472"/>
        <v>94.265571468443696</v>
      </c>
      <c r="O4338" s="8">
        <f>IF(E4337&lt;&gt;E4338,SUM($N$4:N4338)-SUM($O$3:O4337),0)</f>
        <v>0</v>
      </c>
      <c r="P4338" s="6">
        <f>IF(B4338&gt;0,SUM($O$4:O4338)-SUM($P$3:P4337),0)</f>
        <v>0</v>
      </c>
      <c r="Q4338" s="6">
        <f t="shared" si="475"/>
        <v>14.538198148162946</v>
      </c>
      <c r="R4338" s="8">
        <f>IF(E4337&lt;&gt;E4338,SUM($Q$4:Q4338)-SUM($R$3:R4337),0)</f>
        <v>0</v>
      </c>
      <c r="S4338" s="6">
        <f>IF(B4338&gt;0,SUM($R$4:R4338)-SUM($S$3:S4337),0)</f>
        <v>0</v>
      </c>
    </row>
    <row r="4339" spans="1:19">
      <c r="A4339">
        <f>IF(E4338&lt;&gt;E4339,COUNTIF($A$4:A4338,"&lt;&gt;0")+1,0)</f>
        <v>0</v>
      </c>
      <c r="B4339">
        <f>IF(A4339&lt;&gt;0,IF(MOD(A4339,3)=0,COUNTIF($B$4:B4338,"&lt;&gt;0")+1,0),0)</f>
        <v>0</v>
      </c>
      <c r="C4339" s="9">
        <f>'Dash Board'!$C$12+COUNT('Daily reducing balance'!$F$4:F4338)</f>
        <v>46065</v>
      </c>
      <c r="D4339">
        <f t="shared" si="469"/>
        <v>2026</v>
      </c>
      <c r="E4339">
        <f t="shared" si="470"/>
        <v>2</v>
      </c>
      <c r="F4339">
        <f>DAY('Dash Board'!$C$12+COUNT('Daily reducing balance'!$F$4:F4338))</f>
        <v>12</v>
      </c>
      <c r="G4339" s="8">
        <f t="shared" si="471"/>
        <v>106050.57292808403</v>
      </c>
      <c r="H4339" s="6">
        <f>G4339*'Dash Board'!$C$11/365</f>
        <v>30.507699061503622</v>
      </c>
      <c r="I4339" s="6">
        <f>H4339*'Dash Board'!$C$18/'Dash Board'!$C$11</f>
        <v>14.527475743573156</v>
      </c>
      <c r="J4339" s="6">
        <f>(G4339&gt;1)*PMT('Dash Board'!$C$11/365,$U$4,-'Dash Board'!$C$19)</f>
        <v>108.80376961660664</v>
      </c>
      <c r="K4339" s="6">
        <f t="shared" si="473"/>
        <v>0</v>
      </c>
      <c r="L4339" s="8">
        <f t="shared" si="474"/>
        <v>105972.27685752892</v>
      </c>
      <c r="N4339" s="8">
        <f t="shared" si="472"/>
        <v>94.276293873033495</v>
      </c>
      <c r="O4339" s="8">
        <f>IF(E4338&lt;&gt;E4339,SUM($N$4:N4339)-SUM($O$3:O4338),0)</f>
        <v>0</v>
      </c>
      <c r="P4339" s="6">
        <f>IF(B4339&gt;0,SUM($O$4:O4339)-SUM($P$3:P4338),0)</f>
        <v>0</v>
      </c>
      <c r="Q4339" s="6">
        <f t="shared" si="475"/>
        <v>14.527475743573156</v>
      </c>
      <c r="R4339" s="8">
        <f>IF(E4338&lt;&gt;E4339,SUM($Q$4:Q4339)-SUM($R$3:R4338),0)</f>
        <v>0</v>
      </c>
      <c r="S4339" s="6">
        <f>IF(B4339&gt;0,SUM($R$4:R4339)-SUM($S$3:S4338),0)</f>
        <v>0</v>
      </c>
    </row>
    <row r="4340" spans="1:19">
      <c r="A4340">
        <f>IF(E4339&lt;&gt;E4340,COUNTIF($A$4:A4339,"&lt;&gt;0")+1,0)</f>
        <v>0</v>
      </c>
      <c r="B4340">
        <f>IF(A4340&lt;&gt;0,IF(MOD(A4340,3)=0,COUNTIF($B$4:B4339,"&lt;&gt;0")+1,0),0)</f>
        <v>0</v>
      </c>
      <c r="C4340" s="9">
        <f>'Dash Board'!$C$12+COUNT('Daily reducing balance'!$F$4:F4339)</f>
        <v>46066</v>
      </c>
      <c r="D4340">
        <f t="shared" ref="D4340:D4403" si="476">IF(AND(E4340=1,F4340=1),D4339+1,D4339)</f>
        <v>2026</v>
      </c>
      <c r="E4340">
        <f t="shared" ref="E4340:E4403" si="477">IF(F4340=1,IF(E4339+1&gt;12,1,E4339+1),E4339)</f>
        <v>2</v>
      </c>
      <c r="F4340">
        <f>DAY('Dash Board'!$C$12+COUNT('Daily reducing balance'!$F$4:F4339))</f>
        <v>13</v>
      </c>
      <c r="G4340" s="8">
        <f t="shared" ref="G4340:G4403" si="478">L4339</f>
        <v>105972.27685752892</v>
      </c>
      <c r="H4340" s="6">
        <f>G4340*'Dash Board'!$C$11/365</f>
        <v>30.485175534357634</v>
      </c>
      <c r="I4340" s="6">
        <f>H4340*'Dash Board'!$C$18/'Dash Board'!$C$11</f>
        <v>14.516750254456017</v>
      </c>
      <c r="J4340" s="6">
        <f>(G4340&gt;1)*PMT('Dash Board'!$C$11/365,$U$4,-'Dash Board'!$C$19)</f>
        <v>108.80376961660664</v>
      </c>
      <c r="K4340" s="6">
        <f t="shared" si="473"/>
        <v>0</v>
      </c>
      <c r="L4340" s="8">
        <f t="shared" si="474"/>
        <v>105893.95826344666</v>
      </c>
      <c r="N4340" s="8">
        <f t="shared" ref="N4340:N4403" si="479">J4340-I4340</f>
        <v>94.28701936215063</v>
      </c>
      <c r="O4340" s="8">
        <f>IF(E4339&lt;&gt;E4340,SUM($N$4:N4340)-SUM($O$3:O4339),0)</f>
        <v>0</v>
      </c>
      <c r="P4340" s="6">
        <f>IF(B4340&gt;0,SUM($O$4:O4340)-SUM($P$3:P4339),0)</f>
        <v>0</v>
      </c>
      <c r="Q4340" s="6">
        <f t="shared" si="475"/>
        <v>14.516750254456017</v>
      </c>
      <c r="R4340" s="8">
        <f>IF(E4339&lt;&gt;E4340,SUM($Q$4:Q4340)-SUM($R$3:R4339),0)</f>
        <v>0</v>
      </c>
      <c r="S4340" s="6">
        <f>IF(B4340&gt;0,SUM($R$4:R4340)-SUM($S$3:S4339),0)</f>
        <v>0</v>
      </c>
    </row>
    <row r="4341" spans="1:19">
      <c r="A4341">
        <f>IF(E4340&lt;&gt;E4341,COUNTIF($A$4:A4340,"&lt;&gt;0")+1,0)</f>
        <v>0</v>
      </c>
      <c r="B4341">
        <f>IF(A4341&lt;&gt;0,IF(MOD(A4341,3)=0,COUNTIF($B$4:B4340,"&lt;&gt;0")+1,0),0)</f>
        <v>0</v>
      </c>
      <c r="C4341" s="9">
        <f>'Dash Board'!$C$12+COUNT('Daily reducing balance'!$F$4:F4340)</f>
        <v>46067</v>
      </c>
      <c r="D4341">
        <f t="shared" si="476"/>
        <v>2026</v>
      </c>
      <c r="E4341">
        <f t="shared" si="477"/>
        <v>2</v>
      </c>
      <c r="F4341">
        <f>DAY('Dash Board'!$C$12+COUNT('Daily reducing balance'!$F$4:F4340))</f>
        <v>14</v>
      </c>
      <c r="G4341" s="8">
        <f t="shared" si="478"/>
        <v>105893.95826344666</v>
      </c>
      <c r="H4341" s="6">
        <f>G4341*'Dash Board'!$C$11/365</f>
        <v>30.46264552784082</v>
      </c>
      <c r="I4341" s="6">
        <f>H4341*'Dash Board'!$C$18/'Dash Board'!$C$11</f>
        <v>14.506021679924203</v>
      </c>
      <c r="J4341" s="6">
        <f>(G4341&gt;1)*PMT('Dash Board'!$C$11/365,$U$4,-'Dash Board'!$C$19)</f>
        <v>108.80376961660664</v>
      </c>
      <c r="K4341" s="6">
        <f t="shared" si="473"/>
        <v>0</v>
      </c>
      <c r="L4341" s="8">
        <f t="shared" si="474"/>
        <v>105815.61713935788</v>
      </c>
      <c r="N4341" s="8">
        <f t="shared" si="479"/>
        <v>94.297747936682441</v>
      </c>
      <c r="O4341" s="8">
        <f>IF(E4340&lt;&gt;E4341,SUM($N$4:N4341)-SUM($O$3:O4340),0)</f>
        <v>0</v>
      </c>
      <c r="P4341" s="6">
        <f>IF(B4341&gt;0,SUM($O$4:O4341)-SUM($P$3:P4340),0)</f>
        <v>0</v>
      </c>
      <c r="Q4341" s="6">
        <f t="shared" si="475"/>
        <v>14.506021679924203</v>
      </c>
      <c r="R4341" s="8">
        <f>IF(E4340&lt;&gt;E4341,SUM($Q$4:Q4341)-SUM($R$3:R4340),0)</f>
        <v>0</v>
      </c>
      <c r="S4341" s="6">
        <f>IF(B4341&gt;0,SUM($R$4:R4341)-SUM($S$3:S4340),0)</f>
        <v>0</v>
      </c>
    </row>
    <row r="4342" spans="1:19">
      <c r="A4342">
        <f>IF(E4341&lt;&gt;E4342,COUNTIF($A$4:A4341,"&lt;&gt;0")+1,0)</f>
        <v>0</v>
      </c>
      <c r="B4342">
        <f>IF(A4342&lt;&gt;0,IF(MOD(A4342,3)=0,COUNTIF($B$4:B4341,"&lt;&gt;0")+1,0),0)</f>
        <v>0</v>
      </c>
      <c r="C4342" s="9">
        <f>'Dash Board'!$C$12+COUNT('Daily reducing balance'!$F$4:F4341)</f>
        <v>46068</v>
      </c>
      <c r="D4342">
        <f t="shared" si="476"/>
        <v>2026</v>
      </c>
      <c r="E4342">
        <f t="shared" si="477"/>
        <v>2</v>
      </c>
      <c r="F4342">
        <f>DAY('Dash Board'!$C$12+COUNT('Daily reducing balance'!$F$4:F4341))</f>
        <v>15</v>
      </c>
      <c r="G4342" s="8">
        <f t="shared" si="478"/>
        <v>105815.61713935788</v>
      </c>
      <c r="H4342" s="6">
        <f>G4342*'Dash Board'!$C$11/365</f>
        <v>30.440109040089254</v>
      </c>
      <c r="I4342" s="6">
        <f>H4342*'Dash Board'!$C$18/'Dash Board'!$C$11</f>
        <v>14.495290019090122</v>
      </c>
      <c r="J4342" s="6">
        <f>(G4342&gt;1)*PMT('Dash Board'!$C$11/365,$U$4,-'Dash Board'!$C$19)</f>
        <v>108.80376961660664</v>
      </c>
      <c r="K4342" s="6">
        <f t="shared" si="473"/>
        <v>0</v>
      </c>
      <c r="L4342" s="8">
        <f t="shared" si="474"/>
        <v>105737.25347878136</v>
      </c>
      <c r="N4342" s="8">
        <f t="shared" si="479"/>
        <v>94.308479597516524</v>
      </c>
      <c r="O4342" s="8">
        <f>IF(E4341&lt;&gt;E4342,SUM($N$4:N4342)-SUM($O$3:O4341),0)</f>
        <v>0</v>
      </c>
      <c r="P4342" s="6">
        <f>IF(B4342&gt;0,SUM($O$4:O4342)-SUM($P$3:P4341),0)</f>
        <v>0</v>
      </c>
      <c r="Q4342" s="6">
        <f t="shared" si="475"/>
        <v>14.495290019090122</v>
      </c>
      <c r="R4342" s="8">
        <f>IF(E4341&lt;&gt;E4342,SUM($Q$4:Q4342)-SUM($R$3:R4341),0)</f>
        <v>0</v>
      </c>
      <c r="S4342" s="6">
        <f>IF(B4342&gt;0,SUM($R$4:R4342)-SUM($S$3:S4341),0)</f>
        <v>0</v>
      </c>
    </row>
    <row r="4343" spans="1:19">
      <c r="A4343">
        <f>IF(E4342&lt;&gt;E4343,COUNTIF($A$4:A4342,"&lt;&gt;0")+1,0)</f>
        <v>0</v>
      </c>
      <c r="B4343">
        <f>IF(A4343&lt;&gt;0,IF(MOD(A4343,3)=0,COUNTIF($B$4:B4342,"&lt;&gt;0")+1,0),0)</f>
        <v>0</v>
      </c>
      <c r="C4343" s="9">
        <f>'Dash Board'!$C$12+COUNT('Daily reducing balance'!$F$4:F4342)</f>
        <v>46069</v>
      </c>
      <c r="D4343">
        <f t="shared" si="476"/>
        <v>2026</v>
      </c>
      <c r="E4343">
        <f t="shared" si="477"/>
        <v>2</v>
      </c>
      <c r="F4343">
        <f>DAY('Dash Board'!$C$12+COUNT('Daily reducing balance'!$F$4:F4342))</f>
        <v>16</v>
      </c>
      <c r="G4343" s="8">
        <f t="shared" si="478"/>
        <v>105737.25347878136</v>
      </c>
      <c r="H4343" s="6">
        <f>G4343*'Dash Board'!$C$11/365</f>
        <v>30.417566069238475</v>
      </c>
      <c r="I4343" s="6">
        <f>H4343*'Dash Board'!$C$18/'Dash Board'!$C$11</f>
        <v>14.484555271065942</v>
      </c>
      <c r="J4343" s="6">
        <f>(G4343&gt;1)*PMT('Dash Board'!$C$11/365,$U$4,-'Dash Board'!$C$19)</f>
        <v>108.80376961660664</v>
      </c>
      <c r="K4343" s="6">
        <f t="shared" si="473"/>
        <v>0</v>
      </c>
      <c r="L4343" s="8">
        <f t="shared" si="474"/>
        <v>105658.86727523399</v>
      </c>
      <c r="N4343" s="8">
        <f t="shared" si="479"/>
        <v>94.319214345540701</v>
      </c>
      <c r="O4343" s="8">
        <f>IF(E4342&lt;&gt;E4343,SUM($N$4:N4343)-SUM($O$3:O4342),0)</f>
        <v>0</v>
      </c>
      <c r="P4343" s="6">
        <f>IF(B4343&gt;0,SUM($O$4:O4343)-SUM($P$3:P4342),0)</f>
        <v>0</v>
      </c>
      <c r="Q4343" s="6">
        <f t="shared" si="475"/>
        <v>14.484555271065942</v>
      </c>
      <c r="R4343" s="8">
        <f>IF(E4342&lt;&gt;E4343,SUM($Q$4:Q4343)-SUM($R$3:R4342),0)</f>
        <v>0</v>
      </c>
      <c r="S4343" s="6">
        <f>IF(B4343&gt;0,SUM($R$4:R4343)-SUM($S$3:S4342),0)</f>
        <v>0</v>
      </c>
    </row>
    <row r="4344" spans="1:19">
      <c r="A4344">
        <f>IF(E4343&lt;&gt;E4344,COUNTIF($A$4:A4343,"&lt;&gt;0")+1,0)</f>
        <v>0</v>
      </c>
      <c r="B4344">
        <f>IF(A4344&lt;&gt;0,IF(MOD(A4344,3)=0,COUNTIF($B$4:B4343,"&lt;&gt;0")+1,0),0)</f>
        <v>0</v>
      </c>
      <c r="C4344" s="9">
        <f>'Dash Board'!$C$12+COUNT('Daily reducing balance'!$F$4:F4343)</f>
        <v>46070</v>
      </c>
      <c r="D4344">
        <f t="shared" si="476"/>
        <v>2026</v>
      </c>
      <c r="E4344">
        <f t="shared" si="477"/>
        <v>2</v>
      </c>
      <c r="F4344">
        <f>DAY('Dash Board'!$C$12+COUNT('Daily reducing balance'!$F$4:F4343))</f>
        <v>17</v>
      </c>
      <c r="G4344" s="8">
        <f t="shared" si="478"/>
        <v>105658.86727523399</v>
      </c>
      <c r="H4344" s="6">
        <f>G4344*'Dash Board'!$C$11/365</f>
        <v>30.395016613423476</v>
      </c>
      <c r="I4344" s="6">
        <f>H4344*'Dash Board'!$C$18/'Dash Board'!$C$11</f>
        <v>14.473817434963561</v>
      </c>
      <c r="J4344" s="6">
        <f>(G4344&gt;1)*PMT('Dash Board'!$C$11/365,$U$4,-'Dash Board'!$C$19)</f>
        <v>108.80376961660664</v>
      </c>
      <c r="K4344" s="6">
        <f t="shared" si="473"/>
        <v>0</v>
      </c>
      <c r="L4344" s="8">
        <f t="shared" si="474"/>
        <v>105580.45852223079</v>
      </c>
      <c r="N4344" s="8">
        <f t="shared" si="479"/>
        <v>94.32995218164308</v>
      </c>
      <c r="O4344" s="8">
        <f>IF(E4343&lt;&gt;E4344,SUM($N$4:N4344)-SUM($O$3:O4343),0)</f>
        <v>0</v>
      </c>
      <c r="P4344" s="6">
        <f>IF(B4344&gt;0,SUM($O$4:O4344)-SUM($P$3:P4343),0)</f>
        <v>0</v>
      </c>
      <c r="Q4344" s="6">
        <f t="shared" si="475"/>
        <v>14.473817434963561</v>
      </c>
      <c r="R4344" s="8">
        <f>IF(E4343&lt;&gt;E4344,SUM($Q$4:Q4344)-SUM($R$3:R4343),0)</f>
        <v>0</v>
      </c>
      <c r="S4344" s="6">
        <f>IF(B4344&gt;0,SUM($R$4:R4344)-SUM($S$3:S4343),0)</f>
        <v>0</v>
      </c>
    </row>
    <row r="4345" spans="1:19">
      <c r="A4345">
        <f>IF(E4344&lt;&gt;E4345,COUNTIF($A$4:A4344,"&lt;&gt;0")+1,0)</f>
        <v>0</v>
      </c>
      <c r="B4345">
        <f>IF(A4345&lt;&gt;0,IF(MOD(A4345,3)=0,COUNTIF($B$4:B4344,"&lt;&gt;0")+1,0),0)</f>
        <v>0</v>
      </c>
      <c r="C4345" s="9">
        <f>'Dash Board'!$C$12+COUNT('Daily reducing balance'!$F$4:F4344)</f>
        <v>46071</v>
      </c>
      <c r="D4345">
        <f t="shared" si="476"/>
        <v>2026</v>
      </c>
      <c r="E4345">
        <f t="shared" si="477"/>
        <v>2</v>
      </c>
      <c r="F4345">
        <f>DAY('Dash Board'!$C$12+COUNT('Daily reducing balance'!$F$4:F4344))</f>
        <v>18</v>
      </c>
      <c r="G4345" s="8">
        <f t="shared" si="478"/>
        <v>105580.45852223079</v>
      </c>
      <c r="H4345" s="6">
        <f>G4345*'Dash Board'!$C$11/365</f>
        <v>30.372460670778718</v>
      </c>
      <c r="I4345" s="6">
        <f>H4345*'Dash Board'!$C$18/'Dash Board'!$C$11</f>
        <v>14.463076509894629</v>
      </c>
      <c r="J4345" s="6">
        <f>(G4345&gt;1)*PMT('Dash Board'!$C$11/365,$U$4,-'Dash Board'!$C$19)</f>
        <v>108.80376961660664</v>
      </c>
      <c r="K4345" s="6">
        <f t="shared" si="473"/>
        <v>0</v>
      </c>
      <c r="L4345" s="8">
        <f t="shared" si="474"/>
        <v>105502.02721328496</v>
      </c>
      <c r="N4345" s="8">
        <f t="shared" si="479"/>
        <v>94.34069310671201</v>
      </c>
      <c r="O4345" s="8">
        <f>IF(E4344&lt;&gt;E4345,SUM($N$4:N4345)-SUM($O$3:O4344),0)</f>
        <v>0</v>
      </c>
      <c r="P4345" s="6">
        <f>IF(B4345&gt;0,SUM($O$4:O4345)-SUM($P$3:P4344),0)</f>
        <v>0</v>
      </c>
      <c r="Q4345" s="6">
        <f t="shared" si="475"/>
        <v>14.463076509894629</v>
      </c>
      <c r="R4345" s="8">
        <f>IF(E4344&lt;&gt;E4345,SUM($Q$4:Q4345)-SUM($R$3:R4344),0)</f>
        <v>0</v>
      </c>
      <c r="S4345" s="6">
        <f>IF(B4345&gt;0,SUM($R$4:R4345)-SUM($S$3:S4344),0)</f>
        <v>0</v>
      </c>
    </row>
    <row r="4346" spans="1:19">
      <c r="A4346">
        <f>IF(E4345&lt;&gt;E4346,COUNTIF($A$4:A4345,"&lt;&gt;0")+1,0)</f>
        <v>0</v>
      </c>
      <c r="B4346">
        <f>IF(A4346&lt;&gt;0,IF(MOD(A4346,3)=0,COUNTIF($B$4:B4345,"&lt;&gt;0")+1,0),0)</f>
        <v>0</v>
      </c>
      <c r="C4346" s="9">
        <f>'Dash Board'!$C$12+COUNT('Daily reducing balance'!$F$4:F4345)</f>
        <v>46072</v>
      </c>
      <c r="D4346">
        <f t="shared" si="476"/>
        <v>2026</v>
      </c>
      <c r="E4346">
        <f t="shared" si="477"/>
        <v>2</v>
      </c>
      <c r="F4346">
        <f>DAY('Dash Board'!$C$12+COUNT('Daily reducing balance'!$F$4:F4345))</f>
        <v>19</v>
      </c>
      <c r="G4346" s="8">
        <f t="shared" si="478"/>
        <v>105502.02721328496</v>
      </c>
      <c r="H4346" s="6">
        <f>G4346*'Dash Board'!$C$11/365</f>
        <v>30.34989823943814</v>
      </c>
      <c r="I4346" s="6">
        <f>H4346*'Dash Board'!$C$18/'Dash Board'!$C$11</f>
        <v>14.452332494970543</v>
      </c>
      <c r="J4346" s="6">
        <f>(G4346&gt;1)*PMT('Dash Board'!$C$11/365,$U$4,-'Dash Board'!$C$19)</f>
        <v>108.80376961660664</v>
      </c>
      <c r="K4346" s="6">
        <f t="shared" si="473"/>
        <v>0</v>
      </c>
      <c r="L4346" s="8">
        <f t="shared" si="474"/>
        <v>105423.57334190779</v>
      </c>
      <c r="N4346" s="8">
        <f t="shared" si="479"/>
        <v>94.351437121636096</v>
      </c>
      <c r="O4346" s="8">
        <f>IF(E4345&lt;&gt;E4346,SUM($N$4:N4346)-SUM($O$3:O4345),0)</f>
        <v>0</v>
      </c>
      <c r="P4346" s="6">
        <f>IF(B4346&gt;0,SUM($O$4:O4346)-SUM($P$3:P4345),0)</f>
        <v>0</v>
      </c>
      <c r="Q4346" s="6">
        <f t="shared" si="475"/>
        <v>14.452332494970543</v>
      </c>
      <c r="R4346" s="8">
        <f>IF(E4345&lt;&gt;E4346,SUM($Q$4:Q4346)-SUM($R$3:R4345),0)</f>
        <v>0</v>
      </c>
      <c r="S4346" s="6">
        <f>IF(B4346&gt;0,SUM($R$4:R4346)-SUM($S$3:S4345),0)</f>
        <v>0</v>
      </c>
    </row>
    <row r="4347" spans="1:19">
      <c r="A4347">
        <f>IF(E4346&lt;&gt;E4347,COUNTIF($A$4:A4346,"&lt;&gt;0")+1,0)</f>
        <v>0</v>
      </c>
      <c r="B4347">
        <f>IF(A4347&lt;&gt;0,IF(MOD(A4347,3)=0,COUNTIF($B$4:B4346,"&lt;&gt;0")+1,0),0)</f>
        <v>0</v>
      </c>
      <c r="C4347" s="9">
        <f>'Dash Board'!$C$12+COUNT('Daily reducing balance'!$F$4:F4346)</f>
        <v>46073</v>
      </c>
      <c r="D4347">
        <f t="shared" si="476"/>
        <v>2026</v>
      </c>
      <c r="E4347">
        <f t="shared" si="477"/>
        <v>2</v>
      </c>
      <c r="F4347">
        <f>DAY('Dash Board'!$C$12+COUNT('Daily reducing balance'!$F$4:F4346))</f>
        <v>20</v>
      </c>
      <c r="G4347" s="8">
        <f t="shared" si="478"/>
        <v>105423.57334190779</v>
      </c>
      <c r="H4347" s="6">
        <f>G4347*'Dash Board'!$C$11/365</f>
        <v>30.327329317535114</v>
      </c>
      <c r="I4347" s="6">
        <f>H4347*'Dash Board'!$C$18/'Dash Board'!$C$11</f>
        <v>14.441585389302436</v>
      </c>
      <c r="J4347" s="6">
        <f>(G4347&gt;1)*PMT('Dash Board'!$C$11/365,$U$4,-'Dash Board'!$C$19)</f>
        <v>108.80376961660664</v>
      </c>
      <c r="K4347" s="6">
        <f t="shared" si="473"/>
        <v>0</v>
      </c>
      <c r="L4347" s="8">
        <f t="shared" si="474"/>
        <v>105345.0969016087</v>
      </c>
      <c r="N4347" s="8">
        <f t="shared" si="479"/>
        <v>94.362184227304212</v>
      </c>
      <c r="O4347" s="8">
        <f>IF(E4346&lt;&gt;E4347,SUM($N$4:N4347)-SUM($O$3:O4346),0)</f>
        <v>0</v>
      </c>
      <c r="P4347" s="6">
        <f>IF(B4347&gt;0,SUM($O$4:O4347)-SUM($P$3:P4346),0)</f>
        <v>0</v>
      </c>
      <c r="Q4347" s="6">
        <f t="shared" si="475"/>
        <v>14.441585389302436</v>
      </c>
      <c r="R4347" s="8">
        <f>IF(E4346&lt;&gt;E4347,SUM($Q$4:Q4347)-SUM($R$3:R4346),0)</f>
        <v>0</v>
      </c>
      <c r="S4347" s="6">
        <f>IF(B4347&gt;0,SUM($R$4:R4347)-SUM($S$3:S4346),0)</f>
        <v>0</v>
      </c>
    </row>
    <row r="4348" spans="1:19">
      <c r="A4348">
        <f>IF(E4347&lt;&gt;E4348,COUNTIF($A$4:A4347,"&lt;&gt;0")+1,0)</f>
        <v>0</v>
      </c>
      <c r="B4348">
        <f>IF(A4348&lt;&gt;0,IF(MOD(A4348,3)=0,COUNTIF($B$4:B4347,"&lt;&gt;0")+1,0),0)</f>
        <v>0</v>
      </c>
      <c r="C4348" s="9">
        <f>'Dash Board'!$C$12+COUNT('Daily reducing balance'!$F$4:F4347)</f>
        <v>46074</v>
      </c>
      <c r="D4348">
        <f t="shared" si="476"/>
        <v>2026</v>
      </c>
      <c r="E4348">
        <f t="shared" si="477"/>
        <v>2</v>
      </c>
      <c r="F4348">
        <f>DAY('Dash Board'!$C$12+COUNT('Daily reducing balance'!$F$4:F4347))</f>
        <v>21</v>
      </c>
      <c r="G4348" s="8">
        <f t="shared" si="478"/>
        <v>105345.0969016087</v>
      </c>
      <c r="H4348" s="6">
        <f>G4348*'Dash Board'!$C$11/365</f>
        <v>30.304753903202499</v>
      </c>
      <c r="I4348" s="6">
        <f>H4348*'Dash Board'!$C$18/'Dash Board'!$C$11</f>
        <v>14.43083519200119</v>
      </c>
      <c r="J4348" s="6">
        <f>(G4348&gt;1)*PMT('Dash Board'!$C$11/365,$U$4,-'Dash Board'!$C$19)</f>
        <v>108.80376961660664</v>
      </c>
      <c r="K4348" s="6">
        <f t="shared" si="473"/>
        <v>0</v>
      </c>
      <c r="L4348" s="8">
        <f t="shared" si="474"/>
        <v>105266.59788589529</v>
      </c>
      <c r="N4348" s="8">
        <f t="shared" si="479"/>
        <v>94.372934424605461</v>
      </c>
      <c r="O4348" s="8">
        <f>IF(E4347&lt;&gt;E4348,SUM($N$4:N4348)-SUM($O$3:O4347),0)</f>
        <v>0</v>
      </c>
      <c r="P4348" s="6">
        <f>IF(B4348&gt;0,SUM($O$4:O4348)-SUM($P$3:P4347),0)</f>
        <v>0</v>
      </c>
      <c r="Q4348" s="6">
        <f t="shared" si="475"/>
        <v>14.43083519200119</v>
      </c>
      <c r="R4348" s="8">
        <f>IF(E4347&lt;&gt;E4348,SUM($Q$4:Q4348)-SUM($R$3:R4347),0)</f>
        <v>0</v>
      </c>
      <c r="S4348" s="6">
        <f>IF(B4348&gt;0,SUM($R$4:R4348)-SUM($S$3:S4347),0)</f>
        <v>0</v>
      </c>
    </row>
    <row r="4349" spans="1:19">
      <c r="A4349">
        <f>IF(E4348&lt;&gt;E4349,COUNTIF($A$4:A4348,"&lt;&gt;0")+1,0)</f>
        <v>0</v>
      </c>
      <c r="B4349">
        <f>IF(A4349&lt;&gt;0,IF(MOD(A4349,3)=0,COUNTIF($B$4:B4348,"&lt;&gt;0")+1,0),0)</f>
        <v>0</v>
      </c>
      <c r="C4349" s="9">
        <f>'Dash Board'!$C$12+COUNT('Daily reducing balance'!$F$4:F4348)</f>
        <v>46075</v>
      </c>
      <c r="D4349">
        <f t="shared" si="476"/>
        <v>2026</v>
      </c>
      <c r="E4349">
        <f t="shared" si="477"/>
        <v>2</v>
      </c>
      <c r="F4349">
        <f>DAY('Dash Board'!$C$12+COUNT('Daily reducing balance'!$F$4:F4348))</f>
        <v>22</v>
      </c>
      <c r="G4349" s="8">
        <f t="shared" si="478"/>
        <v>105266.59788589529</v>
      </c>
      <c r="H4349" s="6">
        <f>G4349*'Dash Board'!$C$11/365</f>
        <v>30.282171994572614</v>
      </c>
      <c r="I4349" s="6">
        <f>H4349*'Dash Board'!$C$18/'Dash Board'!$C$11</f>
        <v>14.420081902177436</v>
      </c>
      <c r="J4349" s="6">
        <f>(G4349&gt;1)*PMT('Dash Board'!$C$11/365,$U$4,-'Dash Board'!$C$19)</f>
        <v>108.80376961660664</v>
      </c>
      <c r="K4349" s="6">
        <f t="shared" si="473"/>
        <v>0</v>
      </c>
      <c r="L4349" s="8">
        <f t="shared" si="474"/>
        <v>105188.07628827325</v>
      </c>
      <c r="N4349" s="8">
        <f t="shared" si="479"/>
        <v>94.383687714429215</v>
      </c>
      <c r="O4349" s="8">
        <f>IF(E4348&lt;&gt;E4349,SUM($N$4:N4349)-SUM($O$3:O4348),0)</f>
        <v>0</v>
      </c>
      <c r="P4349" s="6">
        <f>IF(B4349&gt;0,SUM($O$4:O4349)-SUM($P$3:P4348),0)</f>
        <v>0</v>
      </c>
      <c r="Q4349" s="6">
        <f t="shared" si="475"/>
        <v>14.420081902177436</v>
      </c>
      <c r="R4349" s="8">
        <f>IF(E4348&lt;&gt;E4349,SUM($Q$4:Q4349)-SUM($R$3:R4348),0)</f>
        <v>0</v>
      </c>
      <c r="S4349" s="6">
        <f>IF(B4349&gt;0,SUM($R$4:R4349)-SUM($S$3:S4348),0)</f>
        <v>0</v>
      </c>
    </row>
    <row r="4350" spans="1:19">
      <c r="A4350">
        <f>IF(E4349&lt;&gt;E4350,COUNTIF($A$4:A4349,"&lt;&gt;0")+1,0)</f>
        <v>0</v>
      </c>
      <c r="B4350">
        <f>IF(A4350&lt;&gt;0,IF(MOD(A4350,3)=0,COUNTIF($B$4:B4349,"&lt;&gt;0")+1,0),0)</f>
        <v>0</v>
      </c>
      <c r="C4350" s="9">
        <f>'Dash Board'!$C$12+COUNT('Daily reducing balance'!$F$4:F4349)</f>
        <v>46076</v>
      </c>
      <c r="D4350">
        <f t="shared" si="476"/>
        <v>2026</v>
      </c>
      <c r="E4350">
        <f t="shared" si="477"/>
        <v>2</v>
      </c>
      <c r="F4350">
        <f>DAY('Dash Board'!$C$12+COUNT('Daily reducing balance'!$F$4:F4349))</f>
        <v>23</v>
      </c>
      <c r="G4350" s="8">
        <f t="shared" si="478"/>
        <v>105188.07628827325</v>
      </c>
      <c r="H4350" s="6">
        <f>G4350*'Dash Board'!$C$11/365</f>
        <v>30.259583589777236</v>
      </c>
      <c r="I4350" s="6">
        <f>H4350*'Dash Board'!$C$18/'Dash Board'!$C$11</f>
        <v>14.409325518941541</v>
      </c>
      <c r="J4350" s="6">
        <f>(G4350&gt;1)*PMT('Dash Board'!$C$11/365,$U$4,-'Dash Board'!$C$19)</f>
        <v>108.80376961660664</v>
      </c>
      <c r="K4350" s="6">
        <f t="shared" si="473"/>
        <v>0</v>
      </c>
      <c r="L4350" s="8">
        <f t="shared" si="474"/>
        <v>105109.53210224642</v>
      </c>
      <c r="N4350" s="8">
        <f t="shared" si="479"/>
        <v>94.394444097665101</v>
      </c>
      <c r="O4350" s="8">
        <f>IF(E4349&lt;&gt;E4350,SUM($N$4:N4350)-SUM($O$3:O4349),0)</f>
        <v>0</v>
      </c>
      <c r="P4350" s="6">
        <f>IF(B4350&gt;0,SUM($O$4:O4350)-SUM($P$3:P4349),0)</f>
        <v>0</v>
      </c>
      <c r="Q4350" s="6">
        <f t="shared" si="475"/>
        <v>14.409325518941541</v>
      </c>
      <c r="R4350" s="8">
        <f>IF(E4349&lt;&gt;E4350,SUM($Q$4:Q4350)-SUM($R$3:R4349),0)</f>
        <v>0</v>
      </c>
      <c r="S4350" s="6">
        <f>IF(B4350&gt;0,SUM($R$4:R4350)-SUM($S$3:S4349),0)</f>
        <v>0</v>
      </c>
    </row>
    <row r="4351" spans="1:19">
      <c r="A4351">
        <f>IF(E4350&lt;&gt;E4351,COUNTIF($A$4:A4350,"&lt;&gt;0")+1,0)</f>
        <v>0</v>
      </c>
      <c r="B4351">
        <f>IF(A4351&lt;&gt;0,IF(MOD(A4351,3)=0,COUNTIF($B$4:B4350,"&lt;&gt;0")+1,0),0)</f>
        <v>0</v>
      </c>
      <c r="C4351" s="9">
        <f>'Dash Board'!$C$12+COUNT('Daily reducing balance'!$F$4:F4350)</f>
        <v>46077</v>
      </c>
      <c r="D4351">
        <f t="shared" si="476"/>
        <v>2026</v>
      </c>
      <c r="E4351">
        <f t="shared" si="477"/>
        <v>2</v>
      </c>
      <c r="F4351">
        <f>DAY('Dash Board'!$C$12+COUNT('Daily reducing balance'!$F$4:F4350))</f>
        <v>24</v>
      </c>
      <c r="G4351" s="8">
        <f t="shared" si="478"/>
        <v>105109.53210224642</v>
      </c>
      <c r="H4351" s="6">
        <f>G4351*'Dash Board'!$C$11/365</f>
        <v>30.236988686947601</v>
      </c>
      <c r="I4351" s="6">
        <f>H4351*'Dash Board'!$C$18/'Dash Board'!$C$11</f>
        <v>14.398566041403621</v>
      </c>
      <c r="J4351" s="6">
        <f>(G4351&gt;1)*PMT('Dash Board'!$C$11/365,$U$4,-'Dash Board'!$C$19)</f>
        <v>108.80376961660664</v>
      </c>
      <c r="K4351" s="6">
        <f t="shared" si="473"/>
        <v>0</v>
      </c>
      <c r="L4351" s="8">
        <f t="shared" si="474"/>
        <v>105030.96532131675</v>
      </c>
      <c r="N4351" s="8">
        <f t="shared" si="479"/>
        <v>94.405203575203018</v>
      </c>
      <c r="O4351" s="8">
        <f>IF(E4350&lt;&gt;E4351,SUM($N$4:N4351)-SUM($O$3:O4350),0)</f>
        <v>0</v>
      </c>
      <c r="P4351" s="6">
        <f>IF(B4351&gt;0,SUM($O$4:O4351)-SUM($P$3:P4350),0)</f>
        <v>0</v>
      </c>
      <c r="Q4351" s="6">
        <f t="shared" si="475"/>
        <v>14.398566041403621</v>
      </c>
      <c r="R4351" s="8">
        <f>IF(E4350&lt;&gt;E4351,SUM($Q$4:Q4351)-SUM($R$3:R4350),0)</f>
        <v>0</v>
      </c>
      <c r="S4351" s="6">
        <f>IF(B4351&gt;0,SUM($R$4:R4351)-SUM($S$3:S4350),0)</f>
        <v>0</v>
      </c>
    </row>
    <row r="4352" spans="1:19">
      <c r="A4352">
        <f>IF(E4351&lt;&gt;E4352,COUNTIF($A$4:A4351,"&lt;&gt;0")+1,0)</f>
        <v>0</v>
      </c>
      <c r="B4352">
        <f>IF(A4352&lt;&gt;0,IF(MOD(A4352,3)=0,COUNTIF($B$4:B4351,"&lt;&gt;0")+1,0),0)</f>
        <v>0</v>
      </c>
      <c r="C4352" s="9">
        <f>'Dash Board'!$C$12+COUNT('Daily reducing balance'!$F$4:F4351)</f>
        <v>46078</v>
      </c>
      <c r="D4352">
        <f t="shared" si="476"/>
        <v>2026</v>
      </c>
      <c r="E4352">
        <f t="shared" si="477"/>
        <v>2</v>
      </c>
      <c r="F4352">
        <f>DAY('Dash Board'!$C$12+COUNT('Daily reducing balance'!$F$4:F4351))</f>
        <v>25</v>
      </c>
      <c r="G4352" s="8">
        <f t="shared" si="478"/>
        <v>105030.96532131675</v>
      </c>
      <c r="H4352" s="6">
        <f>G4352*'Dash Board'!$C$11/365</f>
        <v>30.214387284214407</v>
      </c>
      <c r="I4352" s="6">
        <f>H4352*'Dash Board'!$C$18/'Dash Board'!$C$11</f>
        <v>14.387803468673528</v>
      </c>
      <c r="J4352" s="6">
        <f>(G4352&gt;1)*PMT('Dash Board'!$C$11/365,$U$4,-'Dash Board'!$C$19)</f>
        <v>108.80376961660664</v>
      </c>
      <c r="K4352" s="6">
        <f t="shared" si="473"/>
        <v>0</v>
      </c>
      <c r="L4352" s="8">
        <f t="shared" si="474"/>
        <v>104952.37593898435</v>
      </c>
      <c r="N4352" s="8">
        <f t="shared" si="479"/>
        <v>94.415966147933119</v>
      </c>
      <c r="O4352" s="8">
        <f>IF(E4351&lt;&gt;E4352,SUM($N$4:N4352)-SUM($O$3:O4351),0)</f>
        <v>0</v>
      </c>
      <c r="P4352" s="6">
        <f>IF(B4352&gt;0,SUM($O$4:O4352)-SUM($P$3:P4351),0)</f>
        <v>0</v>
      </c>
      <c r="Q4352" s="6">
        <f t="shared" si="475"/>
        <v>14.387803468673528</v>
      </c>
      <c r="R4352" s="8">
        <f>IF(E4351&lt;&gt;E4352,SUM($Q$4:Q4352)-SUM($R$3:R4351),0)</f>
        <v>0</v>
      </c>
      <c r="S4352" s="6">
        <f>IF(B4352&gt;0,SUM($R$4:R4352)-SUM($S$3:S4351),0)</f>
        <v>0</v>
      </c>
    </row>
    <row r="4353" spans="1:19">
      <c r="A4353">
        <f>IF(E4352&lt;&gt;E4353,COUNTIF($A$4:A4352,"&lt;&gt;0")+1,0)</f>
        <v>0</v>
      </c>
      <c r="B4353">
        <f>IF(A4353&lt;&gt;0,IF(MOD(A4353,3)=0,COUNTIF($B$4:B4352,"&lt;&gt;0")+1,0),0)</f>
        <v>0</v>
      </c>
      <c r="C4353" s="9">
        <f>'Dash Board'!$C$12+COUNT('Daily reducing balance'!$F$4:F4352)</f>
        <v>46079</v>
      </c>
      <c r="D4353">
        <f t="shared" si="476"/>
        <v>2026</v>
      </c>
      <c r="E4353">
        <f t="shared" si="477"/>
        <v>2</v>
      </c>
      <c r="F4353">
        <f>DAY('Dash Board'!$C$12+COUNT('Daily reducing balance'!$F$4:F4352))</f>
        <v>26</v>
      </c>
      <c r="G4353" s="8">
        <f t="shared" si="478"/>
        <v>104952.37593898435</v>
      </c>
      <c r="H4353" s="6">
        <f>G4353*'Dash Board'!$C$11/365</f>
        <v>30.191779379707825</v>
      </c>
      <c r="I4353" s="6">
        <f>H4353*'Dash Board'!$C$18/'Dash Board'!$C$11</f>
        <v>14.37703779986087</v>
      </c>
      <c r="J4353" s="6">
        <f>(G4353&gt;1)*PMT('Dash Board'!$C$11/365,$U$4,-'Dash Board'!$C$19)</f>
        <v>108.80376961660664</v>
      </c>
      <c r="K4353" s="6">
        <f t="shared" si="473"/>
        <v>0</v>
      </c>
      <c r="L4353" s="8">
        <f t="shared" si="474"/>
        <v>104873.76394874744</v>
      </c>
      <c r="N4353" s="8">
        <f t="shared" si="479"/>
        <v>94.426731816745772</v>
      </c>
      <c r="O4353" s="8">
        <f>IF(E4352&lt;&gt;E4353,SUM($N$4:N4353)-SUM($O$3:O4352),0)</f>
        <v>0</v>
      </c>
      <c r="P4353" s="6">
        <f>IF(B4353&gt;0,SUM($O$4:O4353)-SUM($P$3:P4352),0)</f>
        <v>0</v>
      </c>
      <c r="Q4353" s="6">
        <f t="shared" si="475"/>
        <v>14.37703779986087</v>
      </c>
      <c r="R4353" s="8">
        <f>IF(E4352&lt;&gt;E4353,SUM($Q$4:Q4353)-SUM($R$3:R4352),0)</f>
        <v>0</v>
      </c>
      <c r="S4353" s="6">
        <f>IF(B4353&gt;0,SUM($R$4:R4353)-SUM($S$3:S4352),0)</f>
        <v>0</v>
      </c>
    </row>
    <row r="4354" spans="1:19">
      <c r="A4354">
        <f>IF(E4353&lt;&gt;E4354,COUNTIF($A$4:A4353,"&lt;&gt;0")+1,0)</f>
        <v>0</v>
      </c>
      <c r="B4354">
        <f>IF(A4354&lt;&gt;0,IF(MOD(A4354,3)=0,COUNTIF($B$4:B4353,"&lt;&gt;0")+1,0),0)</f>
        <v>0</v>
      </c>
      <c r="C4354" s="9">
        <f>'Dash Board'!$C$12+COUNT('Daily reducing balance'!$F$4:F4353)</f>
        <v>46080</v>
      </c>
      <c r="D4354">
        <f t="shared" si="476"/>
        <v>2026</v>
      </c>
      <c r="E4354">
        <f t="shared" si="477"/>
        <v>2</v>
      </c>
      <c r="F4354">
        <f>DAY('Dash Board'!$C$12+COUNT('Daily reducing balance'!$F$4:F4353))</f>
        <v>27</v>
      </c>
      <c r="G4354" s="8">
        <f t="shared" si="478"/>
        <v>104873.76394874744</v>
      </c>
      <c r="H4354" s="6">
        <f>G4354*'Dash Board'!$C$11/365</f>
        <v>30.169164971557482</v>
      </c>
      <c r="I4354" s="6">
        <f>H4354*'Dash Board'!$C$18/'Dash Board'!$C$11</f>
        <v>14.366269034074993</v>
      </c>
      <c r="J4354" s="6">
        <f>(G4354&gt;1)*PMT('Dash Board'!$C$11/365,$U$4,-'Dash Board'!$C$19)</f>
        <v>108.80376961660664</v>
      </c>
      <c r="K4354" s="6">
        <f t="shared" si="473"/>
        <v>0</v>
      </c>
      <c r="L4354" s="8">
        <f t="shared" si="474"/>
        <v>104795.12934410237</v>
      </c>
      <c r="N4354" s="8">
        <f t="shared" si="479"/>
        <v>94.437500582531655</v>
      </c>
      <c r="O4354" s="8">
        <f>IF(E4353&lt;&gt;E4354,SUM($N$4:N4354)-SUM($O$3:O4353),0)</f>
        <v>0</v>
      </c>
      <c r="P4354" s="6">
        <f>IF(B4354&gt;0,SUM($O$4:O4354)-SUM($P$3:P4353),0)</f>
        <v>0</v>
      </c>
      <c r="Q4354" s="6">
        <f t="shared" si="475"/>
        <v>14.366269034074993</v>
      </c>
      <c r="R4354" s="8">
        <f>IF(E4353&lt;&gt;E4354,SUM($Q$4:Q4354)-SUM($R$3:R4353),0)</f>
        <v>0</v>
      </c>
      <c r="S4354" s="6">
        <f>IF(B4354&gt;0,SUM($R$4:R4354)-SUM($S$3:S4353),0)</f>
        <v>0</v>
      </c>
    </row>
    <row r="4355" spans="1:19">
      <c r="A4355">
        <f>IF(E4354&lt;&gt;E4355,COUNTIF($A$4:A4354,"&lt;&gt;0")+1,0)</f>
        <v>0</v>
      </c>
      <c r="B4355">
        <f>IF(A4355&lt;&gt;0,IF(MOD(A4355,3)=0,COUNTIF($B$4:B4354,"&lt;&gt;0")+1,0),0)</f>
        <v>0</v>
      </c>
      <c r="C4355" s="9">
        <f>'Dash Board'!$C$12+COUNT('Daily reducing balance'!$F$4:F4354)</f>
        <v>46081</v>
      </c>
      <c r="D4355">
        <f t="shared" si="476"/>
        <v>2026</v>
      </c>
      <c r="E4355">
        <f t="shared" si="477"/>
        <v>2</v>
      </c>
      <c r="F4355">
        <f>DAY('Dash Board'!$C$12+COUNT('Daily reducing balance'!$F$4:F4354))</f>
        <v>28</v>
      </c>
      <c r="G4355" s="8">
        <f t="shared" si="478"/>
        <v>104795.12934410237</v>
      </c>
      <c r="H4355" s="6">
        <f>G4355*'Dash Board'!$C$11/365</f>
        <v>30.146544057892463</v>
      </c>
      <c r="I4355" s="6">
        <f>H4355*'Dash Board'!$C$18/'Dash Board'!$C$11</f>
        <v>14.355497170424984</v>
      </c>
      <c r="J4355" s="6">
        <f>(G4355&gt;1)*PMT('Dash Board'!$C$11/365,$U$4,-'Dash Board'!$C$19)</f>
        <v>108.80376961660664</v>
      </c>
      <c r="K4355" s="6">
        <f t="shared" si="473"/>
        <v>0</v>
      </c>
      <c r="L4355" s="8">
        <f t="shared" si="474"/>
        <v>104716.47211854365</v>
      </c>
      <c r="N4355" s="8">
        <f t="shared" si="479"/>
        <v>94.448272446181662</v>
      </c>
      <c r="O4355" s="8">
        <f>IF(E4354&lt;&gt;E4355,SUM($N$4:N4355)-SUM($O$3:O4354),0)</f>
        <v>0</v>
      </c>
      <c r="P4355" s="6">
        <f>IF(B4355&gt;0,SUM($O$4:O4355)-SUM($P$3:P4354),0)</f>
        <v>0</v>
      </c>
      <c r="Q4355" s="6">
        <f t="shared" si="475"/>
        <v>14.355497170424984</v>
      </c>
      <c r="R4355" s="8">
        <f>IF(E4354&lt;&gt;E4355,SUM($Q$4:Q4355)-SUM($R$3:R4354),0)</f>
        <v>0</v>
      </c>
      <c r="S4355" s="6">
        <f>IF(B4355&gt;0,SUM($R$4:R4355)-SUM($S$3:S4354),0)</f>
        <v>0</v>
      </c>
    </row>
    <row r="4356" spans="1:19">
      <c r="A4356">
        <f>IF(E4355&lt;&gt;E4356,COUNTIF($A$4:A4355,"&lt;&gt;0")+1,0)</f>
        <v>143</v>
      </c>
      <c r="B4356">
        <f>IF(A4356&lt;&gt;0,IF(MOD(A4356,3)=0,COUNTIF($B$4:B4355,"&lt;&gt;0")+1,0),0)</f>
        <v>0</v>
      </c>
      <c r="C4356" s="9">
        <f>'Dash Board'!$C$12+COUNT('Daily reducing balance'!$F$4:F4355)</f>
        <v>46082</v>
      </c>
      <c r="D4356">
        <f t="shared" si="476"/>
        <v>2026</v>
      </c>
      <c r="E4356">
        <f t="shared" si="477"/>
        <v>3</v>
      </c>
      <c r="F4356">
        <f>DAY('Dash Board'!$C$12+COUNT('Daily reducing balance'!$F$4:F4355))</f>
        <v>1</v>
      </c>
      <c r="G4356" s="8">
        <f t="shared" si="478"/>
        <v>104716.47211854365</v>
      </c>
      <c r="H4356" s="6">
        <f>G4356*'Dash Board'!$C$11/365</f>
        <v>30.123916636841322</v>
      </c>
      <c r="I4356" s="6">
        <f>H4356*'Dash Board'!$C$18/'Dash Board'!$C$11</f>
        <v>14.344722208019679</v>
      </c>
      <c r="J4356" s="6">
        <f>(G4356&gt;1)*PMT('Dash Board'!$C$11/365,$U$4,-'Dash Board'!$C$19)</f>
        <v>108.80376961660664</v>
      </c>
      <c r="K4356" s="6">
        <f t="shared" si="473"/>
        <v>3372.9168581148047</v>
      </c>
      <c r="L4356" s="8">
        <f t="shared" si="474"/>
        <v>104637.79226556388</v>
      </c>
      <c r="N4356" s="8">
        <f t="shared" si="479"/>
        <v>94.459047408586969</v>
      </c>
      <c r="O4356" s="8">
        <f>IF(E4355&lt;&gt;E4356,SUM($N$4:N4356)-SUM($O$3:O4355),0)</f>
        <v>2640.7905249520554</v>
      </c>
      <c r="P4356" s="6">
        <f>IF(B4356&gt;0,SUM($O$4:O4356)-SUM($P$3:P4355),0)</f>
        <v>0</v>
      </c>
      <c r="Q4356" s="6">
        <f t="shared" si="475"/>
        <v>14.344722208019679</v>
      </c>
      <c r="R4356" s="8">
        <f>IF(E4355&lt;&gt;E4356,SUM($Q$4:Q4356)-SUM($R$3:R4355),0)</f>
        <v>405.71502431289991</v>
      </c>
      <c r="S4356" s="6">
        <f>IF(B4356&gt;0,SUM($R$4:R4356)-SUM($S$3:S4355),0)</f>
        <v>0</v>
      </c>
    </row>
    <row r="4357" spans="1:19">
      <c r="A4357">
        <f>IF(E4356&lt;&gt;E4357,COUNTIF($A$4:A4356,"&lt;&gt;0")+1,0)</f>
        <v>0</v>
      </c>
      <c r="B4357">
        <f>IF(A4357&lt;&gt;0,IF(MOD(A4357,3)=0,COUNTIF($B$4:B4356,"&lt;&gt;0")+1,0),0)</f>
        <v>0</v>
      </c>
      <c r="C4357" s="9">
        <f>'Dash Board'!$C$12+COUNT('Daily reducing balance'!$F$4:F4356)</f>
        <v>46083</v>
      </c>
      <c r="D4357">
        <f t="shared" si="476"/>
        <v>2026</v>
      </c>
      <c r="E4357">
        <f t="shared" si="477"/>
        <v>3</v>
      </c>
      <c r="F4357">
        <f>DAY('Dash Board'!$C$12+COUNT('Daily reducing balance'!$F$4:F4356))</f>
        <v>2</v>
      </c>
      <c r="G4357" s="8">
        <f t="shared" si="478"/>
        <v>104637.79226556388</v>
      </c>
      <c r="H4357" s="6">
        <f>G4357*'Dash Board'!$C$11/365</f>
        <v>30.101282706532075</v>
      </c>
      <c r="I4357" s="6">
        <f>H4357*'Dash Board'!$C$18/'Dash Board'!$C$11</f>
        <v>14.333944145967656</v>
      </c>
      <c r="J4357" s="6">
        <f>(G4357&gt;1)*PMT('Dash Board'!$C$11/365,$U$4,-'Dash Board'!$C$19)</f>
        <v>108.80376961660664</v>
      </c>
      <c r="K4357" s="6">
        <f t="shared" ref="K4357:K4420" si="480">IF(F4357=1,SUMIFS($J$4:$J$7308,$D$4:$D$7308,"="&amp;YEAR(C4357),$E$4:$E$7308,"="&amp;MONTH(C4357)),0)</f>
        <v>0</v>
      </c>
      <c r="L4357" s="8">
        <f t="shared" ref="L4357:L4420" si="481">IF(G4357+H4357-J4357&lt;0,0,G4357+H4357-J4357)</f>
        <v>104559.0897786538</v>
      </c>
      <c r="N4357" s="8">
        <f t="shared" si="479"/>
        <v>94.469825470638995</v>
      </c>
      <c r="O4357" s="8">
        <f>IF(E4356&lt;&gt;E4357,SUM($N$4:N4357)-SUM($O$3:O4356),0)</f>
        <v>0</v>
      </c>
      <c r="P4357" s="6">
        <f>IF(B4357&gt;0,SUM($O$4:O4357)-SUM($P$3:P4356),0)</f>
        <v>0</v>
      </c>
      <c r="Q4357" s="6">
        <f t="shared" ref="Q4357:Q4420" si="482">I4357</f>
        <v>14.333944145967656</v>
      </c>
      <c r="R4357" s="8">
        <f>IF(E4356&lt;&gt;E4357,SUM($Q$4:Q4357)-SUM($R$3:R4356),0)</f>
        <v>0</v>
      </c>
      <c r="S4357" s="6">
        <f>IF(B4357&gt;0,SUM($R$4:R4357)-SUM($S$3:S4356),0)</f>
        <v>0</v>
      </c>
    </row>
    <row r="4358" spans="1:19">
      <c r="A4358">
        <f>IF(E4357&lt;&gt;E4358,COUNTIF($A$4:A4357,"&lt;&gt;0")+1,0)</f>
        <v>0</v>
      </c>
      <c r="B4358">
        <f>IF(A4358&lt;&gt;0,IF(MOD(A4358,3)=0,COUNTIF($B$4:B4357,"&lt;&gt;0")+1,0),0)</f>
        <v>0</v>
      </c>
      <c r="C4358" s="9">
        <f>'Dash Board'!$C$12+COUNT('Daily reducing balance'!$F$4:F4357)</f>
        <v>46084</v>
      </c>
      <c r="D4358">
        <f t="shared" si="476"/>
        <v>2026</v>
      </c>
      <c r="E4358">
        <f t="shared" si="477"/>
        <v>3</v>
      </c>
      <c r="F4358">
        <f>DAY('Dash Board'!$C$12+COUNT('Daily reducing balance'!$F$4:F4357))</f>
        <v>3</v>
      </c>
      <c r="G4358" s="8">
        <f t="shared" si="478"/>
        <v>104559.0897786538</v>
      </c>
      <c r="H4358" s="6">
        <f>G4358*'Dash Board'!$C$11/365</f>
        <v>30.078642265092185</v>
      </c>
      <c r="I4358" s="6">
        <f>H4358*'Dash Board'!$C$18/'Dash Board'!$C$11</f>
        <v>14.323162983377232</v>
      </c>
      <c r="J4358" s="6">
        <f>(G4358&gt;1)*PMT('Dash Board'!$C$11/365,$U$4,-'Dash Board'!$C$19)</f>
        <v>108.80376961660664</v>
      </c>
      <c r="K4358" s="6">
        <f t="shared" si="480"/>
        <v>0</v>
      </c>
      <c r="L4358" s="8">
        <f t="shared" si="481"/>
        <v>104480.36465130227</v>
      </c>
      <c r="N4358" s="8">
        <f t="shared" si="479"/>
        <v>94.480606633229414</v>
      </c>
      <c r="O4358" s="8">
        <f>IF(E4357&lt;&gt;E4358,SUM($N$4:N4358)-SUM($O$3:O4357),0)</f>
        <v>0</v>
      </c>
      <c r="P4358" s="6">
        <f>IF(B4358&gt;0,SUM($O$4:O4358)-SUM($P$3:P4357),0)</f>
        <v>0</v>
      </c>
      <c r="Q4358" s="6">
        <f t="shared" si="482"/>
        <v>14.323162983377232</v>
      </c>
      <c r="R4358" s="8">
        <f>IF(E4357&lt;&gt;E4358,SUM($Q$4:Q4358)-SUM($R$3:R4357),0)</f>
        <v>0</v>
      </c>
      <c r="S4358" s="6">
        <f>IF(B4358&gt;0,SUM($R$4:R4358)-SUM($S$3:S4357),0)</f>
        <v>0</v>
      </c>
    </row>
    <row r="4359" spans="1:19">
      <c r="A4359">
        <f>IF(E4358&lt;&gt;E4359,COUNTIF($A$4:A4358,"&lt;&gt;0")+1,0)</f>
        <v>0</v>
      </c>
      <c r="B4359">
        <f>IF(A4359&lt;&gt;0,IF(MOD(A4359,3)=0,COUNTIF($B$4:B4358,"&lt;&gt;0")+1,0),0)</f>
        <v>0</v>
      </c>
      <c r="C4359" s="9">
        <f>'Dash Board'!$C$12+COUNT('Daily reducing balance'!$F$4:F4358)</f>
        <v>46085</v>
      </c>
      <c r="D4359">
        <f t="shared" si="476"/>
        <v>2026</v>
      </c>
      <c r="E4359">
        <f t="shared" si="477"/>
        <v>3</v>
      </c>
      <c r="F4359">
        <f>DAY('Dash Board'!$C$12+COUNT('Daily reducing balance'!$F$4:F4358))</f>
        <v>4</v>
      </c>
      <c r="G4359" s="8">
        <f t="shared" si="478"/>
        <v>104480.36465130227</v>
      </c>
      <c r="H4359" s="6">
        <f>G4359*'Dash Board'!$C$11/365</f>
        <v>30.055995310648598</v>
      </c>
      <c r="I4359" s="6">
        <f>H4359*'Dash Board'!$C$18/'Dash Board'!$C$11</f>
        <v>14.312378719356476</v>
      </c>
      <c r="J4359" s="6">
        <f>(G4359&gt;1)*PMT('Dash Board'!$C$11/365,$U$4,-'Dash Board'!$C$19)</f>
        <v>108.80376961660664</v>
      </c>
      <c r="K4359" s="6">
        <f t="shared" si="480"/>
        <v>0</v>
      </c>
      <c r="L4359" s="8">
        <f t="shared" si="481"/>
        <v>104401.6168769963</v>
      </c>
      <c r="N4359" s="8">
        <f t="shared" si="479"/>
        <v>94.49139089725017</v>
      </c>
      <c r="O4359" s="8">
        <f>IF(E4358&lt;&gt;E4359,SUM($N$4:N4359)-SUM($O$3:O4358),0)</f>
        <v>0</v>
      </c>
      <c r="P4359" s="6">
        <f>IF(B4359&gt;0,SUM($O$4:O4359)-SUM($P$3:P4358),0)</f>
        <v>0</v>
      </c>
      <c r="Q4359" s="6">
        <f t="shared" si="482"/>
        <v>14.312378719356476</v>
      </c>
      <c r="R4359" s="8">
        <f>IF(E4358&lt;&gt;E4359,SUM($Q$4:Q4359)-SUM($R$3:R4358),0)</f>
        <v>0</v>
      </c>
      <c r="S4359" s="6">
        <f>IF(B4359&gt;0,SUM($R$4:R4359)-SUM($S$3:S4358),0)</f>
        <v>0</v>
      </c>
    </row>
    <row r="4360" spans="1:19">
      <c r="A4360">
        <f>IF(E4359&lt;&gt;E4360,COUNTIF($A$4:A4359,"&lt;&gt;0")+1,0)</f>
        <v>0</v>
      </c>
      <c r="B4360">
        <f>IF(A4360&lt;&gt;0,IF(MOD(A4360,3)=0,COUNTIF($B$4:B4359,"&lt;&gt;0")+1,0),0)</f>
        <v>0</v>
      </c>
      <c r="C4360" s="9">
        <f>'Dash Board'!$C$12+COUNT('Daily reducing balance'!$F$4:F4359)</f>
        <v>46086</v>
      </c>
      <c r="D4360">
        <f t="shared" si="476"/>
        <v>2026</v>
      </c>
      <c r="E4360">
        <f t="shared" si="477"/>
        <v>3</v>
      </c>
      <c r="F4360">
        <f>DAY('Dash Board'!$C$12+COUNT('Daily reducing balance'!$F$4:F4359))</f>
        <v>5</v>
      </c>
      <c r="G4360" s="8">
        <f t="shared" si="478"/>
        <v>104401.6168769963</v>
      </c>
      <c r="H4360" s="6">
        <f>G4360*'Dash Board'!$C$11/365</f>
        <v>30.033341841327701</v>
      </c>
      <c r="I4360" s="6">
        <f>H4360*'Dash Board'!$C$18/'Dash Board'!$C$11</f>
        <v>14.301591353013192</v>
      </c>
      <c r="J4360" s="6">
        <f>(G4360&gt;1)*PMT('Dash Board'!$C$11/365,$U$4,-'Dash Board'!$C$19)</f>
        <v>108.80376961660664</v>
      </c>
      <c r="K4360" s="6">
        <f t="shared" si="480"/>
        <v>0</v>
      </c>
      <c r="L4360" s="8">
        <f t="shared" si="481"/>
        <v>104322.846449221</v>
      </c>
      <c r="N4360" s="8">
        <f t="shared" si="479"/>
        <v>94.50217826359345</v>
      </c>
      <c r="O4360" s="8">
        <f>IF(E4359&lt;&gt;E4360,SUM($N$4:N4360)-SUM($O$3:O4359),0)</f>
        <v>0</v>
      </c>
      <c r="P4360" s="6">
        <f>IF(B4360&gt;0,SUM($O$4:O4360)-SUM($P$3:P4359),0)</f>
        <v>0</v>
      </c>
      <c r="Q4360" s="6">
        <f t="shared" si="482"/>
        <v>14.301591353013192</v>
      </c>
      <c r="R4360" s="8">
        <f>IF(E4359&lt;&gt;E4360,SUM($Q$4:Q4360)-SUM($R$3:R4359),0)</f>
        <v>0</v>
      </c>
      <c r="S4360" s="6">
        <f>IF(B4360&gt;0,SUM($R$4:R4360)-SUM($S$3:S4359),0)</f>
        <v>0</v>
      </c>
    </row>
    <row r="4361" spans="1:19">
      <c r="A4361">
        <f>IF(E4360&lt;&gt;E4361,COUNTIF($A$4:A4360,"&lt;&gt;0")+1,0)</f>
        <v>0</v>
      </c>
      <c r="B4361">
        <f>IF(A4361&lt;&gt;0,IF(MOD(A4361,3)=0,COUNTIF($B$4:B4360,"&lt;&gt;0")+1,0),0)</f>
        <v>0</v>
      </c>
      <c r="C4361" s="9">
        <f>'Dash Board'!$C$12+COUNT('Daily reducing balance'!$F$4:F4360)</f>
        <v>46087</v>
      </c>
      <c r="D4361">
        <f t="shared" si="476"/>
        <v>2026</v>
      </c>
      <c r="E4361">
        <f t="shared" si="477"/>
        <v>3</v>
      </c>
      <c r="F4361">
        <f>DAY('Dash Board'!$C$12+COUNT('Daily reducing balance'!$F$4:F4360))</f>
        <v>6</v>
      </c>
      <c r="G4361" s="8">
        <f t="shared" si="478"/>
        <v>104322.846449221</v>
      </c>
      <c r="H4361" s="6">
        <f>G4361*'Dash Board'!$C$11/365</f>
        <v>30.010681855255356</v>
      </c>
      <c r="I4361" s="6">
        <f>H4361*'Dash Board'!$C$18/'Dash Board'!$C$11</f>
        <v>14.290800883454933</v>
      </c>
      <c r="J4361" s="6">
        <f>(G4361&gt;1)*PMT('Dash Board'!$C$11/365,$U$4,-'Dash Board'!$C$19)</f>
        <v>108.80376961660664</v>
      </c>
      <c r="K4361" s="6">
        <f t="shared" si="480"/>
        <v>0</v>
      </c>
      <c r="L4361" s="8">
        <f t="shared" si="481"/>
        <v>104244.05336145965</v>
      </c>
      <c r="N4361" s="8">
        <f t="shared" si="479"/>
        <v>94.512968733151709</v>
      </c>
      <c r="O4361" s="8">
        <f>IF(E4360&lt;&gt;E4361,SUM($N$4:N4361)-SUM($O$3:O4360),0)</f>
        <v>0</v>
      </c>
      <c r="P4361" s="6">
        <f>IF(B4361&gt;0,SUM($O$4:O4361)-SUM($P$3:P4360),0)</f>
        <v>0</v>
      </c>
      <c r="Q4361" s="6">
        <f t="shared" si="482"/>
        <v>14.290800883454933</v>
      </c>
      <c r="R4361" s="8">
        <f>IF(E4360&lt;&gt;E4361,SUM($Q$4:Q4361)-SUM($R$3:R4360),0)</f>
        <v>0</v>
      </c>
      <c r="S4361" s="6">
        <f>IF(B4361&gt;0,SUM($R$4:R4361)-SUM($S$3:S4360),0)</f>
        <v>0</v>
      </c>
    </row>
    <row r="4362" spans="1:19">
      <c r="A4362">
        <f>IF(E4361&lt;&gt;E4362,COUNTIF($A$4:A4361,"&lt;&gt;0")+1,0)</f>
        <v>0</v>
      </c>
      <c r="B4362">
        <f>IF(A4362&lt;&gt;0,IF(MOD(A4362,3)=0,COUNTIF($B$4:B4361,"&lt;&gt;0")+1,0),0)</f>
        <v>0</v>
      </c>
      <c r="C4362" s="9">
        <f>'Dash Board'!$C$12+COUNT('Daily reducing balance'!$F$4:F4361)</f>
        <v>46088</v>
      </c>
      <c r="D4362">
        <f t="shared" si="476"/>
        <v>2026</v>
      </c>
      <c r="E4362">
        <f t="shared" si="477"/>
        <v>3</v>
      </c>
      <c r="F4362">
        <f>DAY('Dash Board'!$C$12+COUNT('Daily reducing balance'!$F$4:F4361))</f>
        <v>7</v>
      </c>
      <c r="G4362" s="8">
        <f t="shared" si="478"/>
        <v>104244.05336145965</v>
      </c>
      <c r="H4362" s="6">
        <f>G4362*'Dash Board'!$C$11/365</f>
        <v>29.988015350556886</v>
      </c>
      <c r="I4362" s="6">
        <f>H4362*'Dash Board'!$C$18/'Dash Board'!$C$11</f>
        <v>14.280007309788996</v>
      </c>
      <c r="J4362" s="6">
        <f>(G4362&gt;1)*PMT('Dash Board'!$C$11/365,$U$4,-'Dash Board'!$C$19)</f>
        <v>108.80376961660664</v>
      </c>
      <c r="K4362" s="6">
        <f t="shared" si="480"/>
        <v>0</v>
      </c>
      <c r="L4362" s="8">
        <f t="shared" si="481"/>
        <v>104165.23760719359</v>
      </c>
      <c r="N4362" s="8">
        <f t="shared" si="479"/>
        <v>94.523762306817645</v>
      </c>
      <c r="O4362" s="8">
        <f>IF(E4361&lt;&gt;E4362,SUM($N$4:N4362)-SUM($O$3:O4361),0)</f>
        <v>0</v>
      </c>
      <c r="P4362" s="6">
        <f>IF(B4362&gt;0,SUM($O$4:O4362)-SUM($P$3:P4361),0)</f>
        <v>0</v>
      </c>
      <c r="Q4362" s="6">
        <f t="shared" si="482"/>
        <v>14.280007309788996</v>
      </c>
      <c r="R4362" s="8">
        <f>IF(E4361&lt;&gt;E4362,SUM($Q$4:Q4362)-SUM($R$3:R4361),0)</f>
        <v>0</v>
      </c>
      <c r="S4362" s="6">
        <f>IF(B4362&gt;0,SUM($R$4:R4362)-SUM($S$3:S4361),0)</f>
        <v>0</v>
      </c>
    </row>
    <row r="4363" spans="1:19">
      <c r="A4363">
        <f>IF(E4362&lt;&gt;E4363,COUNTIF($A$4:A4362,"&lt;&gt;0")+1,0)</f>
        <v>0</v>
      </c>
      <c r="B4363">
        <f>IF(A4363&lt;&gt;0,IF(MOD(A4363,3)=0,COUNTIF($B$4:B4362,"&lt;&gt;0")+1,0),0)</f>
        <v>0</v>
      </c>
      <c r="C4363" s="9">
        <f>'Dash Board'!$C$12+COUNT('Daily reducing balance'!$F$4:F4362)</f>
        <v>46089</v>
      </c>
      <c r="D4363">
        <f t="shared" si="476"/>
        <v>2026</v>
      </c>
      <c r="E4363">
        <f t="shared" si="477"/>
        <v>3</v>
      </c>
      <c r="F4363">
        <f>DAY('Dash Board'!$C$12+COUNT('Daily reducing balance'!$F$4:F4362))</f>
        <v>8</v>
      </c>
      <c r="G4363" s="8">
        <f t="shared" si="478"/>
        <v>104165.23760719359</v>
      </c>
      <c r="H4363" s="6">
        <f>G4363*'Dash Board'!$C$11/365</f>
        <v>29.965342325357057</v>
      </c>
      <c r="I4363" s="6">
        <f>H4363*'Dash Board'!$C$18/'Dash Board'!$C$11</f>
        <v>14.269210631122409</v>
      </c>
      <c r="J4363" s="6">
        <f>(G4363&gt;1)*PMT('Dash Board'!$C$11/365,$U$4,-'Dash Board'!$C$19)</f>
        <v>108.80376961660664</v>
      </c>
      <c r="K4363" s="6">
        <f t="shared" si="480"/>
        <v>0</v>
      </c>
      <c r="L4363" s="8">
        <f t="shared" si="481"/>
        <v>104086.39917990234</v>
      </c>
      <c r="N4363" s="8">
        <f t="shared" si="479"/>
        <v>94.534558985484239</v>
      </c>
      <c r="O4363" s="8">
        <f>IF(E4362&lt;&gt;E4363,SUM($N$4:N4363)-SUM($O$3:O4362),0)</f>
        <v>0</v>
      </c>
      <c r="P4363" s="6">
        <f>IF(B4363&gt;0,SUM($O$4:O4363)-SUM($P$3:P4362),0)</f>
        <v>0</v>
      </c>
      <c r="Q4363" s="6">
        <f t="shared" si="482"/>
        <v>14.269210631122409</v>
      </c>
      <c r="R4363" s="8">
        <f>IF(E4362&lt;&gt;E4363,SUM($Q$4:Q4363)-SUM($R$3:R4362),0)</f>
        <v>0</v>
      </c>
      <c r="S4363" s="6">
        <f>IF(B4363&gt;0,SUM($R$4:R4363)-SUM($S$3:S4362),0)</f>
        <v>0</v>
      </c>
    </row>
    <row r="4364" spans="1:19">
      <c r="A4364">
        <f>IF(E4363&lt;&gt;E4364,COUNTIF($A$4:A4363,"&lt;&gt;0")+1,0)</f>
        <v>0</v>
      </c>
      <c r="B4364">
        <f>IF(A4364&lt;&gt;0,IF(MOD(A4364,3)=0,COUNTIF($B$4:B4363,"&lt;&gt;0")+1,0),0)</f>
        <v>0</v>
      </c>
      <c r="C4364" s="9">
        <f>'Dash Board'!$C$12+COUNT('Daily reducing balance'!$F$4:F4363)</f>
        <v>46090</v>
      </c>
      <c r="D4364">
        <f t="shared" si="476"/>
        <v>2026</v>
      </c>
      <c r="E4364">
        <f t="shared" si="477"/>
        <v>3</v>
      </c>
      <c r="F4364">
        <f>DAY('Dash Board'!$C$12+COUNT('Daily reducing balance'!$F$4:F4363))</f>
        <v>9</v>
      </c>
      <c r="G4364" s="8">
        <f t="shared" si="478"/>
        <v>104086.39917990234</v>
      </c>
      <c r="H4364" s="6">
        <f>G4364*'Dash Board'!$C$11/365</f>
        <v>29.942662777780122</v>
      </c>
      <c r="I4364" s="6">
        <f>H4364*'Dash Board'!$C$18/'Dash Board'!$C$11</f>
        <v>14.258410846561963</v>
      </c>
      <c r="J4364" s="6">
        <f>(G4364&gt;1)*PMT('Dash Board'!$C$11/365,$U$4,-'Dash Board'!$C$19)</f>
        <v>108.80376961660664</v>
      </c>
      <c r="K4364" s="6">
        <f t="shared" si="480"/>
        <v>0</v>
      </c>
      <c r="L4364" s="8">
        <f t="shared" si="481"/>
        <v>104007.53807306351</v>
      </c>
      <c r="N4364" s="8">
        <f t="shared" si="479"/>
        <v>94.545358770044686</v>
      </c>
      <c r="O4364" s="8">
        <f>IF(E4363&lt;&gt;E4364,SUM($N$4:N4364)-SUM($O$3:O4363),0)</f>
        <v>0</v>
      </c>
      <c r="P4364" s="6">
        <f>IF(B4364&gt;0,SUM($O$4:O4364)-SUM($P$3:P4363),0)</f>
        <v>0</v>
      </c>
      <c r="Q4364" s="6">
        <f t="shared" si="482"/>
        <v>14.258410846561963</v>
      </c>
      <c r="R4364" s="8">
        <f>IF(E4363&lt;&gt;E4364,SUM($Q$4:Q4364)-SUM($R$3:R4363),0)</f>
        <v>0</v>
      </c>
      <c r="S4364" s="6">
        <f>IF(B4364&gt;0,SUM($R$4:R4364)-SUM($S$3:S4363),0)</f>
        <v>0</v>
      </c>
    </row>
    <row r="4365" spans="1:19">
      <c r="A4365">
        <f>IF(E4364&lt;&gt;E4365,COUNTIF($A$4:A4364,"&lt;&gt;0")+1,0)</f>
        <v>0</v>
      </c>
      <c r="B4365">
        <f>IF(A4365&lt;&gt;0,IF(MOD(A4365,3)=0,COUNTIF($B$4:B4364,"&lt;&gt;0")+1,0),0)</f>
        <v>0</v>
      </c>
      <c r="C4365" s="9">
        <f>'Dash Board'!$C$12+COUNT('Daily reducing balance'!$F$4:F4364)</f>
        <v>46091</v>
      </c>
      <c r="D4365">
        <f t="shared" si="476"/>
        <v>2026</v>
      </c>
      <c r="E4365">
        <f t="shared" si="477"/>
        <v>3</v>
      </c>
      <c r="F4365">
        <f>DAY('Dash Board'!$C$12+COUNT('Daily reducing balance'!$F$4:F4364))</f>
        <v>10</v>
      </c>
      <c r="G4365" s="8">
        <f t="shared" si="478"/>
        <v>104007.53807306351</v>
      </c>
      <c r="H4365" s="6">
        <f>G4365*'Dash Board'!$C$11/365</f>
        <v>29.919976705949775</v>
      </c>
      <c r="I4365" s="6">
        <f>H4365*'Dash Board'!$C$18/'Dash Board'!$C$11</f>
        <v>14.24760795521418</v>
      </c>
      <c r="J4365" s="6">
        <f>(G4365&gt;1)*PMT('Dash Board'!$C$11/365,$U$4,-'Dash Board'!$C$19)</f>
        <v>108.80376961660664</v>
      </c>
      <c r="K4365" s="6">
        <f t="shared" si="480"/>
        <v>0</v>
      </c>
      <c r="L4365" s="8">
        <f t="shared" si="481"/>
        <v>103928.65428015284</v>
      </c>
      <c r="N4365" s="8">
        <f t="shared" si="479"/>
        <v>94.556161661392466</v>
      </c>
      <c r="O4365" s="8">
        <f>IF(E4364&lt;&gt;E4365,SUM($N$4:N4365)-SUM($O$3:O4364),0)</f>
        <v>0</v>
      </c>
      <c r="P4365" s="6">
        <f>IF(B4365&gt;0,SUM($O$4:O4365)-SUM($P$3:P4364),0)</f>
        <v>0</v>
      </c>
      <c r="Q4365" s="6">
        <f t="shared" si="482"/>
        <v>14.24760795521418</v>
      </c>
      <c r="R4365" s="8">
        <f>IF(E4364&lt;&gt;E4365,SUM($Q$4:Q4365)-SUM($R$3:R4364),0)</f>
        <v>0</v>
      </c>
      <c r="S4365" s="6">
        <f>IF(B4365&gt;0,SUM($R$4:R4365)-SUM($S$3:S4364),0)</f>
        <v>0</v>
      </c>
    </row>
    <row r="4366" spans="1:19">
      <c r="A4366">
        <f>IF(E4365&lt;&gt;E4366,COUNTIF($A$4:A4365,"&lt;&gt;0")+1,0)</f>
        <v>0</v>
      </c>
      <c r="B4366">
        <f>IF(A4366&lt;&gt;0,IF(MOD(A4366,3)=0,COUNTIF($B$4:B4365,"&lt;&gt;0")+1,0),0)</f>
        <v>0</v>
      </c>
      <c r="C4366" s="9">
        <f>'Dash Board'!$C$12+COUNT('Daily reducing balance'!$F$4:F4365)</f>
        <v>46092</v>
      </c>
      <c r="D4366">
        <f t="shared" si="476"/>
        <v>2026</v>
      </c>
      <c r="E4366">
        <f t="shared" si="477"/>
        <v>3</v>
      </c>
      <c r="F4366">
        <f>DAY('Dash Board'!$C$12+COUNT('Daily reducing balance'!$F$4:F4365))</f>
        <v>11</v>
      </c>
      <c r="G4366" s="8">
        <f t="shared" si="478"/>
        <v>103928.65428015284</v>
      </c>
      <c r="H4366" s="6">
        <f>G4366*'Dash Board'!$C$11/365</f>
        <v>29.897284107989172</v>
      </c>
      <c r="I4366" s="6">
        <f>H4366*'Dash Board'!$C$18/'Dash Board'!$C$11</f>
        <v>14.236801956185323</v>
      </c>
      <c r="J4366" s="6">
        <f>(G4366&gt;1)*PMT('Dash Board'!$C$11/365,$U$4,-'Dash Board'!$C$19)</f>
        <v>108.80376961660664</v>
      </c>
      <c r="K4366" s="6">
        <f t="shared" si="480"/>
        <v>0</v>
      </c>
      <c r="L4366" s="8">
        <f t="shared" si="481"/>
        <v>103849.74779464422</v>
      </c>
      <c r="N4366" s="8">
        <f t="shared" si="479"/>
        <v>94.566967660421327</v>
      </c>
      <c r="O4366" s="8">
        <f>IF(E4365&lt;&gt;E4366,SUM($N$4:N4366)-SUM($O$3:O4365),0)</f>
        <v>0</v>
      </c>
      <c r="P4366" s="6">
        <f>IF(B4366&gt;0,SUM($O$4:O4366)-SUM($P$3:P4365),0)</f>
        <v>0</v>
      </c>
      <c r="Q4366" s="6">
        <f t="shared" si="482"/>
        <v>14.236801956185323</v>
      </c>
      <c r="R4366" s="8">
        <f>IF(E4365&lt;&gt;E4366,SUM($Q$4:Q4366)-SUM($R$3:R4365),0)</f>
        <v>0</v>
      </c>
      <c r="S4366" s="6">
        <f>IF(B4366&gt;0,SUM($R$4:R4366)-SUM($S$3:S4365),0)</f>
        <v>0</v>
      </c>
    </row>
    <row r="4367" spans="1:19">
      <c r="A4367">
        <f>IF(E4366&lt;&gt;E4367,COUNTIF($A$4:A4366,"&lt;&gt;0")+1,0)</f>
        <v>0</v>
      </c>
      <c r="B4367">
        <f>IF(A4367&lt;&gt;0,IF(MOD(A4367,3)=0,COUNTIF($B$4:B4366,"&lt;&gt;0")+1,0),0)</f>
        <v>0</v>
      </c>
      <c r="C4367" s="9">
        <f>'Dash Board'!$C$12+COUNT('Daily reducing balance'!$F$4:F4366)</f>
        <v>46093</v>
      </c>
      <c r="D4367">
        <f t="shared" si="476"/>
        <v>2026</v>
      </c>
      <c r="E4367">
        <f t="shared" si="477"/>
        <v>3</v>
      </c>
      <c r="F4367">
        <f>DAY('Dash Board'!$C$12+COUNT('Daily reducing balance'!$F$4:F4366))</f>
        <v>12</v>
      </c>
      <c r="G4367" s="8">
        <f t="shared" si="478"/>
        <v>103849.74779464422</v>
      </c>
      <c r="H4367" s="6">
        <f>G4367*'Dash Board'!$C$11/365</f>
        <v>29.874584982020938</v>
      </c>
      <c r="I4367" s="6">
        <f>H4367*'Dash Board'!$C$18/'Dash Board'!$C$11</f>
        <v>14.2259928485814</v>
      </c>
      <c r="J4367" s="6">
        <f>(G4367&gt;1)*PMT('Dash Board'!$C$11/365,$U$4,-'Dash Board'!$C$19)</f>
        <v>108.80376961660664</v>
      </c>
      <c r="K4367" s="6">
        <f t="shared" si="480"/>
        <v>0</v>
      </c>
      <c r="L4367" s="8">
        <f t="shared" si="481"/>
        <v>103770.81861000964</v>
      </c>
      <c r="N4367" s="8">
        <f t="shared" si="479"/>
        <v>94.577776768025245</v>
      </c>
      <c r="O4367" s="8">
        <f>IF(E4366&lt;&gt;E4367,SUM($N$4:N4367)-SUM($O$3:O4366),0)</f>
        <v>0</v>
      </c>
      <c r="P4367" s="6">
        <f>IF(B4367&gt;0,SUM($O$4:O4367)-SUM($P$3:P4366),0)</f>
        <v>0</v>
      </c>
      <c r="Q4367" s="6">
        <f t="shared" si="482"/>
        <v>14.2259928485814</v>
      </c>
      <c r="R4367" s="8">
        <f>IF(E4366&lt;&gt;E4367,SUM($Q$4:Q4367)-SUM($R$3:R4366),0)</f>
        <v>0</v>
      </c>
      <c r="S4367" s="6">
        <f>IF(B4367&gt;0,SUM($R$4:R4367)-SUM($S$3:S4366),0)</f>
        <v>0</v>
      </c>
    </row>
    <row r="4368" spans="1:19">
      <c r="A4368">
        <f>IF(E4367&lt;&gt;E4368,COUNTIF($A$4:A4367,"&lt;&gt;0")+1,0)</f>
        <v>0</v>
      </c>
      <c r="B4368">
        <f>IF(A4368&lt;&gt;0,IF(MOD(A4368,3)=0,COUNTIF($B$4:B4367,"&lt;&gt;0")+1,0),0)</f>
        <v>0</v>
      </c>
      <c r="C4368" s="9">
        <f>'Dash Board'!$C$12+COUNT('Daily reducing balance'!$F$4:F4367)</f>
        <v>46094</v>
      </c>
      <c r="D4368">
        <f t="shared" si="476"/>
        <v>2026</v>
      </c>
      <c r="E4368">
        <f t="shared" si="477"/>
        <v>3</v>
      </c>
      <c r="F4368">
        <f>DAY('Dash Board'!$C$12+COUNT('Daily reducing balance'!$F$4:F4367))</f>
        <v>13</v>
      </c>
      <c r="G4368" s="8">
        <f t="shared" si="478"/>
        <v>103770.81861000964</v>
      </c>
      <c r="H4368" s="6">
        <f>G4368*'Dash Board'!$C$11/365</f>
        <v>29.85187932616715</v>
      </c>
      <c r="I4368" s="6">
        <f>H4368*'Dash Board'!$C$18/'Dash Board'!$C$11</f>
        <v>14.215180631508169</v>
      </c>
      <c r="J4368" s="6">
        <f>(G4368&gt;1)*PMT('Dash Board'!$C$11/365,$U$4,-'Dash Board'!$C$19)</f>
        <v>108.80376961660664</v>
      </c>
      <c r="K4368" s="6">
        <f t="shared" si="480"/>
        <v>0</v>
      </c>
      <c r="L4368" s="8">
        <f t="shared" si="481"/>
        <v>103691.86671971918</v>
      </c>
      <c r="N4368" s="8">
        <f t="shared" si="479"/>
        <v>94.588588985098482</v>
      </c>
      <c r="O4368" s="8">
        <f>IF(E4367&lt;&gt;E4368,SUM($N$4:N4368)-SUM($O$3:O4367),0)</f>
        <v>0</v>
      </c>
      <c r="P4368" s="6">
        <f>IF(B4368&gt;0,SUM($O$4:O4368)-SUM($P$3:P4367),0)</f>
        <v>0</v>
      </c>
      <c r="Q4368" s="6">
        <f t="shared" si="482"/>
        <v>14.215180631508169</v>
      </c>
      <c r="R4368" s="8">
        <f>IF(E4367&lt;&gt;E4368,SUM($Q$4:Q4368)-SUM($R$3:R4367),0)</f>
        <v>0</v>
      </c>
      <c r="S4368" s="6">
        <f>IF(B4368&gt;0,SUM($R$4:R4368)-SUM($S$3:S4367),0)</f>
        <v>0</v>
      </c>
    </row>
    <row r="4369" spans="1:19">
      <c r="A4369">
        <f>IF(E4368&lt;&gt;E4369,COUNTIF($A$4:A4368,"&lt;&gt;0")+1,0)</f>
        <v>0</v>
      </c>
      <c r="B4369">
        <f>IF(A4369&lt;&gt;0,IF(MOD(A4369,3)=0,COUNTIF($B$4:B4368,"&lt;&gt;0")+1,0),0)</f>
        <v>0</v>
      </c>
      <c r="C4369" s="9">
        <f>'Dash Board'!$C$12+COUNT('Daily reducing balance'!$F$4:F4368)</f>
        <v>46095</v>
      </c>
      <c r="D4369">
        <f t="shared" si="476"/>
        <v>2026</v>
      </c>
      <c r="E4369">
        <f t="shared" si="477"/>
        <v>3</v>
      </c>
      <c r="F4369">
        <f>DAY('Dash Board'!$C$12+COUNT('Daily reducing balance'!$F$4:F4368))</f>
        <v>14</v>
      </c>
      <c r="G4369" s="8">
        <f t="shared" si="478"/>
        <v>103691.86671971918</v>
      </c>
      <c r="H4369" s="6">
        <f>G4369*'Dash Board'!$C$11/365</f>
        <v>29.829167138549352</v>
      </c>
      <c r="I4369" s="6">
        <f>H4369*'Dash Board'!$C$18/'Dash Board'!$C$11</f>
        <v>14.204365304071121</v>
      </c>
      <c r="J4369" s="6">
        <f>(G4369&gt;1)*PMT('Dash Board'!$C$11/365,$U$4,-'Dash Board'!$C$19)</f>
        <v>108.80376961660664</v>
      </c>
      <c r="K4369" s="6">
        <f t="shared" si="480"/>
        <v>0</v>
      </c>
      <c r="L4369" s="8">
        <f t="shared" si="481"/>
        <v>103612.89211724112</v>
      </c>
      <c r="N4369" s="8">
        <f t="shared" si="479"/>
        <v>94.599404312535526</v>
      </c>
      <c r="O4369" s="8">
        <f>IF(E4368&lt;&gt;E4369,SUM($N$4:N4369)-SUM($O$3:O4368),0)</f>
        <v>0</v>
      </c>
      <c r="P4369" s="6">
        <f>IF(B4369&gt;0,SUM($O$4:O4369)-SUM($P$3:P4368),0)</f>
        <v>0</v>
      </c>
      <c r="Q4369" s="6">
        <f t="shared" si="482"/>
        <v>14.204365304071121</v>
      </c>
      <c r="R4369" s="8">
        <f>IF(E4368&lt;&gt;E4369,SUM($Q$4:Q4369)-SUM($R$3:R4368),0)</f>
        <v>0</v>
      </c>
      <c r="S4369" s="6">
        <f>IF(B4369&gt;0,SUM($R$4:R4369)-SUM($S$3:S4368),0)</f>
        <v>0</v>
      </c>
    </row>
    <row r="4370" spans="1:19">
      <c r="A4370">
        <f>IF(E4369&lt;&gt;E4370,COUNTIF($A$4:A4369,"&lt;&gt;0")+1,0)</f>
        <v>0</v>
      </c>
      <c r="B4370">
        <f>IF(A4370&lt;&gt;0,IF(MOD(A4370,3)=0,COUNTIF($B$4:B4369,"&lt;&gt;0")+1,0),0)</f>
        <v>0</v>
      </c>
      <c r="C4370" s="9">
        <f>'Dash Board'!$C$12+COUNT('Daily reducing balance'!$F$4:F4369)</f>
        <v>46096</v>
      </c>
      <c r="D4370">
        <f t="shared" si="476"/>
        <v>2026</v>
      </c>
      <c r="E4370">
        <f t="shared" si="477"/>
        <v>3</v>
      </c>
      <c r="F4370">
        <f>DAY('Dash Board'!$C$12+COUNT('Daily reducing balance'!$F$4:F4369))</f>
        <v>15</v>
      </c>
      <c r="G4370" s="8">
        <f t="shared" si="478"/>
        <v>103612.89211724112</v>
      </c>
      <c r="H4370" s="6">
        <f>G4370*'Dash Board'!$C$11/365</f>
        <v>29.806448417288539</v>
      </c>
      <c r="I4370" s="6">
        <f>H4370*'Dash Board'!$C$18/'Dash Board'!$C$11</f>
        <v>14.193546865375495</v>
      </c>
      <c r="J4370" s="6">
        <f>(G4370&gt;1)*PMT('Dash Board'!$C$11/365,$U$4,-'Dash Board'!$C$19)</f>
        <v>108.80376961660664</v>
      </c>
      <c r="K4370" s="6">
        <f t="shared" si="480"/>
        <v>0</v>
      </c>
      <c r="L4370" s="8">
        <f t="shared" si="481"/>
        <v>103533.8947960418</v>
      </c>
      <c r="N4370" s="8">
        <f t="shared" si="479"/>
        <v>94.610222751231149</v>
      </c>
      <c r="O4370" s="8">
        <f>IF(E4369&lt;&gt;E4370,SUM($N$4:N4370)-SUM($O$3:O4369),0)</f>
        <v>0</v>
      </c>
      <c r="P4370" s="6">
        <f>IF(B4370&gt;0,SUM($O$4:O4370)-SUM($P$3:P4369),0)</f>
        <v>0</v>
      </c>
      <c r="Q4370" s="6">
        <f t="shared" si="482"/>
        <v>14.193546865375495</v>
      </c>
      <c r="R4370" s="8">
        <f>IF(E4369&lt;&gt;E4370,SUM($Q$4:Q4370)-SUM($R$3:R4369),0)</f>
        <v>0</v>
      </c>
      <c r="S4370" s="6">
        <f>IF(B4370&gt;0,SUM($R$4:R4370)-SUM($S$3:S4369),0)</f>
        <v>0</v>
      </c>
    </row>
    <row r="4371" spans="1:19">
      <c r="A4371">
        <f>IF(E4370&lt;&gt;E4371,COUNTIF($A$4:A4370,"&lt;&gt;0")+1,0)</f>
        <v>0</v>
      </c>
      <c r="B4371">
        <f>IF(A4371&lt;&gt;0,IF(MOD(A4371,3)=0,COUNTIF($B$4:B4370,"&lt;&gt;0")+1,0),0)</f>
        <v>0</v>
      </c>
      <c r="C4371" s="9">
        <f>'Dash Board'!$C$12+COUNT('Daily reducing balance'!$F$4:F4370)</f>
        <v>46097</v>
      </c>
      <c r="D4371">
        <f t="shared" si="476"/>
        <v>2026</v>
      </c>
      <c r="E4371">
        <f t="shared" si="477"/>
        <v>3</v>
      </c>
      <c r="F4371">
        <f>DAY('Dash Board'!$C$12+COUNT('Daily reducing balance'!$F$4:F4370))</f>
        <v>16</v>
      </c>
      <c r="G4371" s="8">
        <f t="shared" si="478"/>
        <v>103533.8947960418</v>
      </c>
      <c r="H4371" s="6">
        <f>G4371*'Dash Board'!$C$11/365</f>
        <v>29.783723160505172</v>
      </c>
      <c r="I4371" s="6">
        <f>H4371*'Dash Board'!$C$18/'Dash Board'!$C$11</f>
        <v>14.182725314526275</v>
      </c>
      <c r="J4371" s="6">
        <f>(G4371&gt;1)*PMT('Dash Board'!$C$11/365,$U$4,-'Dash Board'!$C$19)</f>
        <v>108.80376961660664</v>
      </c>
      <c r="K4371" s="6">
        <f t="shared" si="480"/>
        <v>0</v>
      </c>
      <c r="L4371" s="8">
        <f t="shared" si="481"/>
        <v>103454.8747495857</v>
      </c>
      <c r="N4371" s="8">
        <f t="shared" si="479"/>
        <v>94.621044302080364</v>
      </c>
      <c r="O4371" s="8">
        <f>IF(E4370&lt;&gt;E4371,SUM($N$4:N4371)-SUM($O$3:O4370),0)</f>
        <v>0</v>
      </c>
      <c r="P4371" s="6">
        <f>IF(B4371&gt;0,SUM($O$4:O4371)-SUM($P$3:P4370),0)</f>
        <v>0</v>
      </c>
      <c r="Q4371" s="6">
        <f t="shared" si="482"/>
        <v>14.182725314526275</v>
      </c>
      <c r="R4371" s="8">
        <f>IF(E4370&lt;&gt;E4371,SUM($Q$4:Q4371)-SUM($R$3:R4370),0)</f>
        <v>0</v>
      </c>
      <c r="S4371" s="6">
        <f>IF(B4371&gt;0,SUM($R$4:R4371)-SUM($S$3:S4370),0)</f>
        <v>0</v>
      </c>
    </row>
    <row r="4372" spans="1:19">
      <c r="A4372">
        <f>IF(E4371&lt;&gt;E4372,COUNTIF($A$4:A4371,"&lt;&gt;0")+1,0)</f>
        <v>0</v>
      </c>
      <c r="B4372">
        <f>IF(A4372&lt;&gt;0,IF(MOD(A4372,3)=0,COUNTIF($B$4:B4371,"&lt;&gt;0")+1,0),0)</f>
        <v>0</v>
      </c>
      <c r="C4372" s="9">
        <f>'Dash Board'!$C$12+COUNT('Daily reducing balance'!$F$4:F4371)</f>
        <v>46098</v>
      </c>
      <c r="D4372">
        <f t="shared" si="476"/>
        <v>2026</v>
      </c>
      <c r="E4372">
        <f t="shared" si="477"/>
        <v>3</v>
      </c>
      <c r="F4372">
        <f>DAY('Dash Board'!$C$12+COUNT('Daily reducing balance'!$F$4:F4371))</f>
        <v>17</v>
      </c>
      <c r="G4372" s="8">
        <f t="shared" si="478"/>
        <v>103454.8747495857</v>
      </c>
      <c r="H4372" s="6">
        <f>G4372*'Dash Board'!$C$11/365</f>
        <v>29.760991366319171</v>
      </c>
      <c r="I4372" s="6">
        <f>H4372*'Dash Board'!$C$18/'Dash Board'!$C$11</f>
        <v>14.171900650628178</v>
      </c>
      <c r="J4372" s="6">
        <f>(G4372&gt;1)*PMT('Dash Board'!$C$11/365,$U$4,-'Dash Board'!$C$19)</f>
        <v>108.80376961660664</v>
      </c>
      <c r="K4372" s="6">
        <f t="shared" si="480"/>
        <v>0</v>
      </c>
      <c r="L4372" s="8">
        <f t="shared" si="481"/>
        <v>103375.8319713354</v>
      </c>
      <c r="N4372" s="8">
        <f t="shared" si="479"/>
        <v>94.63186896597847</v>
      </c>
      <c r="O4372" s="8">
        <f>IF(E4371&lt;&gt;E4372,SUM($N$4:N4372)-SUM($O$3:O4371),0)</f>
        <v>0</v>
      </c>
      <c r="P4372" s="6">
        <f>IF(B4372&gt;0,SUM($O$4:O4372)-SUM($P$3:P4371),0)</f>
        <v>0</v>
      </c>
      <c r="Q4372" s="6">
        <f t="shared" si="482"/>
        <v>14.171900650628178</v>
      </c>
      <c r="R4372" s="8">
        <f>IF(E4371&lt;&gt;E4372,SUM($Q$4:Q4372)-SUM($R$3:R4371),0)</f>
        <v>0</v>
      </c>
      <c r="S4372" s="6">
        <f>IF(B4372&gt;0,SUM($R$4:R4372)-SUM($S$3:S4371),0)</f>
        <v>0</v>
      </c>
    </row>
    <row r="4373" spans="1:19">
      <c r="A4373">
        <f>IF(E4372&lt;&gt;E4373,COUNTIF($A$4:A4372,"&lt;&gt;0")+1,0)</f>
        <v>0</v>
      </c>
      <c r="B4373">
        <f>IF(A4373&lt;&gt;0,IF(MOD(A4373,3)=0,COUNTIF($B$4:B4372,"&lt;&gt;0")+1,0),0)</f>
        <v>0</v>
      </c>
      <c r="C4373" s="9">
        <f>'Dash Board'!$C$12+COUNT('Daily reducing balance'!$F$4:F4372)</f>
        <v>46099</v>
      </c>
      <c r="D4373">
        <f t="shared" si="476"/>
        <v>2026</v>
      </c>
      <c r="E4373">
        <f t="shared" si="477"/>
        <v>3</v>
      </c>
      <c r="F4373">
        <f>DAY('Dash Board'!$C$12+COUNT('Daily reducing balance'!$F$4:F4372))</f>
        <v>18</v>
      </c>
      <c r="G4373" s="8">
        <f t="shared" si="478"/>
        <v>103375.8319713354</v>
      </c>
      <c r="H4373" s="6">
        <f>G4373*'Dash Board'!$C$11/365</f>
        <v>29.738253032849908</v>
      </c>
      <c r="I4373" s="6">
        <f>H4373*'Dash Board'!$C$18/'Dash Board'!$C$11</f>
        <v>14.161072872785672</v>
      </c>
      <c r="J4373" s="6">
        <f>(G4373&gt;1)*PMT('Dash Board'!$C$11/365,$U$4,-'Dash Board'!$C$19)</f>
        <v>108.80376961660664</v>
      </c>
      <c r="K4373" s="6">
        <f t="shared" si="480"/>
        <v>0</v>
      </c>
      <c r="L4373" s="8">
        <f t="shared" si="481"/>
        <v>103296.76645475163</v>
      </c>
      <c r="N4373" s="8">
        <f t="shared" si="479"/>
        <v>94.642696743820977</v>
      </c>
      <c r="O4373" s="8">
        <f>IF(E4372&lt;&gt;E4373,SUM($N$4:N4373)-SUM($O$3:O4372),0)</f>
        <v>0</v>
      </c>
      <c r="P4373" s="6">
        <f>IF(B4373&gt;0,SUM($O$4:O4373)-SUM($P$3:P4372),0)</f>
        <v>0</v>
      </c>
      <c r="Q4373" s="6">
        <f t="shared" si="482"/>
        <v>14.161072872785672</v>
      </c>
      <c r="R4373" s="8">
        <f>IF(E4372&lt;&gt;E4373,SUM($Q$4:Q4373)-SUM($R$3:R4372),0)</f>
        <v>0</v>
      </c>
      <c r="S4373" s="6">
        <f>IF(B4373&gt;0,SUM($R$4:R4373)-SUM($S$3:S4372),0)</f>
        <v>0</v>
      </c>
    </row>
    <row r="4374" spans="1:19">
      <c r="A4374">
        <f>IF(E4373&lt;&gt;E4374,COUNTIF($A$4:A4373,"&lt;&gt;0")+1,0)</f>
        <v>0</v>
      </c>
      <c r="B4374">
        <f>IF(A4374&lt;&gt;0,IF(MOD(A4374,3)=0,COUNTIF($B$4:B4373,"&lt;&gt;0")+1,0),0)</f>
        <v>0</v>
      </c>
      <c r="C4374" s="9">
        <f>'Dash Board'!$C$12+COUNT('Daily reducing balance'!$F$4:F4373)</f>
        <v>46100</v>
      </c>
      <c r="D4374">
        <f t="shared" si="476"/>
        <v>2026</v>
      </c>
      <c r="E4374">
        <f t="shared" si="477"/>
        <v>3</v>
      </c>
      <c r="F4374">
        <f>DAY('Dash Board'!$C$12+COUNT('Daily reducing balance'!$F$4:F4373))</f>
        <v>19</v>
      </c>
      <c r="G4374" s="8">
        <f t="shared" si="478"/>
        <v>103296.76645475163</v>
      </c>
      <c r="H4374" s="6">
        <f>G4374*'Dash Board'!$C$11/365</f>
        <v>29.71550815821622</v>
      </c>
      <c r="I4374" s="6">
        <f>H4374*'Dash Board'!$C$18/'Dash Board'!$C$11</f>
        <v>14.150241980102964</v>
      </c>
      <c r="J4374" s="6">
        <f>(G4374&gt;1)*PMT('Dash Board'!$C$11/365,$U$4,-'Dash Board'!$C$19)</f>
        <v>108.80376961660664</v>
      </c>
      <c r="K4374" s="6">
        <f t="shared" si="480"/>
        <v>0</v>
      </c>
      <c r="L4374" s="8">
        <f t="shared" si="481"/>
        <v>103217.67819329324</v>
      </c>
      <c r="N4374" s="8">
        <f t="shared" si="479"/>
        <v>94.653527636503682</v>
      </c>
      <c r="O4374" s="8">
        <f>IF(E4373&lt;&gt;E4374,SUM($N$4:N4374)-SUM($O$3:O4373),0)</f>
        <v>0</v>
      </c>
      <c r="P4374" s="6">
        <f>IF(B4374&gt;0,SUM($O$4:O4374)-SUM($P$3:P4373),0)</f>
        <v>0</v>
      </c>
      <c r="Q4374" s="6">
        <f t="shared" si="482"/>
        <v>14.150241980102964</v>
      </c>
      <c r="R4374" s="8">
        <f>IF(E4373&lt;&gt;E4374,SUM($Q$4:Q4374)-SUM($R$3:R4373),0)</f>
        <v>0</v>
      </c>
      <c r="S4374" s="6">
        <f>IF(B4374&gt;0,SUM($R$4:R4374)-SUM($S$3:S4373),0)</f>
        <v>0</v>
      </c>
    </row>
    <row r="4375" spans="1:19">
      <c r="A4375">
        <f>IF(E4374&lt;&gt;E4375,COUNTIF($A$4:A4374,"&lt;&gt;0")+1,0)</f>
        <v>0</v>
      </c>
      <c r="B4375">
        <f>IF(A4375&lt;&gt;0,IF(MOD(A4375,3)=0,COUNTIF($B$4:B4374,"&lt;&gt;0")+1,0),0)</f>
        <v>0</v>
      </c>
      <c r="C4375" s="9">
        <f>'Dash Board'!$C$12+COUNT('Daily reducing balance'!$F$4:F4374)</f>
        <v>46101</v>
      </c>
      <c r="D4375">
        <f t="shared" si="476"/>
        <v>2026</v>
      </c>
      <c r="E4375">
        <f t="shared" si="477"/>
        <v>3</v>
      </c>
      <c r="F4375">
        <f>DAY('Dash Board'!$C$12+COUNT('Daily reducing balance'!$F$4:F4374))</f>
        <v>20</v>
      </c>
      <c r="G4375" s="8">
        <f t="shared" si="478"/>
        <v>103217.67819329324</v>
      </c>
      <c r="H4375" s="6">
        <f>G4375*'Dash Board'!$C$11/365</f>
        <v>29.69275674053641</v>
      </c>
      <c r="I4375" s="6">
        <f>H4375*'Dash Board'!$C$18/'Dash Board'!$C$11</f>
        <v>14.139407971684005</v>
      </c>
      <c r="J4375" s="6">
        <f>(G4375&gt;1)*PMT('Dash Board'!$C$11/365,$U$4,-'Dash Board'!$C$19)</f>
        <v>108.80376961660664</v>
      </c>
      <c r="K4375" s="6">
        <f t="shared" si="480"/>
        <v>0</v>
      </c>
      <c r="L4375" s="8">
        <f t="shared" si="481"/>
        <v>103138.56718041716</v>
      </c>
      <c r="N4375" s="8">
        <f t="shared" si="479"/>
        <v>94.664361644922636</v>
      </c>
      <c r="O4375" s="8">
        <f>IF(E4374&lt;&gt;E4375,SUM($N$4:N4375)-SUM($O$3:O4374),0)</f>
        <v>0</v>
      </c>
      <c r="P4375" s="6">
        <f>IF(B4375&gt;0,SUM($O$4:O4375)-SUM($P$3:P4374),0)</f>
        <v>0</v>
      </c>
      <c r="Q4375" s="6">
        <f t="shared" si="482"/>
        <v>14.139407971684005</v>
      </c>
      <c r="R4375" s="8">
        <f>IF(E4374&lt;&gt;E4375,SUM($Q$4:Q4375)-SUM($R$3:R4374),0)</f>
        <v>0</v>
      </c>
      <c r="S4375" s="6">
        <f>IF(B4375&gt;0,SUM($R$4:R4375)-SUM($S$3:S4374),0)</f>
        <v>0</v>
      </c>
    </row>
    <row r="4376" spans="1:19">
      <c r="A4376">
        <f>IF(E4375&lt;&gt;E4376,COUNTIF($A$4:A4375,"&lt;&gt;0")+1,0)</f>
        <v>0</v>
      </c>
      <c r="B4376">
        <f>IF(A4376&lt;&gt;0,IF(MOD(A4376,3)=0,COUNTIF($B$4:B4375,"&lt;&gt;0")+1,0),0)</f>
        <v>0</v>
      </c>
      <c r="C4376" s="9">
        <f>'Dash Board'!$C$12+COUNT('Daily reducing balance'!$F$4:F4375)</f>
        <v>46102</v>
      </c>
      <c r="D4376">
        <f t="shared" si="476"/>
        <v>2026</v>
      </c>
      <c r="E4376">
        <f t="shared" si="477"/>
        <v>3</v>
      </c>
      <c r="F4376">
        <f>DAY('Dash Board'!$C$12+COUNT('Daily reducing balance'!$F$4:F4375))</f>
        <v>21</v>
      </c>
      <c r="G4376" s="8">
        <f t="shared" si="478"/>
        <v>103138.56718041716</v>
      </c>
      <c r="H4376" s="6">
        <f>G4376*'Dash Board'!$C$11/365</f>
        <v>29.669998777928225</v>
      </c>
      <c r="I4376" s="6">
        <f>H4376*'Dash Board'!$C$18/'Dash Board'!$C$11</f>
        <v>14.12857084663249</v>
      </c>
      <c r="J4376" s="6">
        <f>(G4376&gt;1)*PMT('Dash Board'!$C$11/365,$U$4,-'Dash Board'!$C$19)</f>
        <v>108.80376961660664</v>
      </c>
      <c r="K4376" s="6">
        <f t="shared" si="480"/>
        <v>0</v>
      </c>
      <c r="L4376" s="8">
        <f t="shared" si="481"/>
        <v>103059.43340957847</v>
      </c>
      <c r="N4376" s="8">
        <f t="shared" si="479"/>
        <v>94.675198769974159</v>
      </c>
      <c r="O4376" s="8">
        <f>IF(E4375&lt;&gt;E4376,SUM($N$4:N4376)-SUM($O$3:O4375),0)</f>
        <v>0</v>
      </c>
      <c r="P4376" s="6">
        <f>IF(B4376&gt;0,SUM($O$4:O4376)-SUM($P$3:P4375),0)</f>
        <v>0</v>
      </c>
      <c r="Q4376" s="6">
        <f t="shared" si="482"/>
        <v>14.12857084663249</v>
      </c>
      <c r="R4376" s="8">
        <f>IF(E4375&lt;&gt;E4376,SUM($Q$4:Q4376)-SUM($R$3:R4375),0)</f>
        <v>0</v>
      </c>
      <c r="S4376" s="6">
        <f>IF(B4376&gt;0,SUM($R$4:R4376)-SUM($S$3:S4375),0)</f>
        <v>0</v>
      </c>
    </row>
    <row r="4377" spans="1:19">
      <c r="A4377">
        <f>IF(E4376&lt;&gt;E4377,COUNTIF($A$4:A4376,"&lt;&gt;0")+1,0)</f>
        <v>0</v>
      </c>
      <c r="B4377">
        <f>IF(A4377&lt;&gt;0,IF(MOD(A4377,3)=0,COUNTIF($B$4:B4376,"&lt;&gt;0")+1,0),0)</f>
        <v>0</v>
      </c>
      <c r="C4377" s="9">
        <f>'Dash Board'!$C$12+COUNT('Daily reducing balance'!$F$4:F4376)</f>
        <v>46103</v>
      </c>
      <c r="D4377">
        <f t="shared" si="476"/>
        <v>2026</v>
      </c>
      <c r="E4377">
        <f t="shared" si="477"/>
        <v>3</v>
      </c>
      <c r="F4377">
        <f>DAY('Dash Board'!$C$12+COUNT('Daily reducing balance'!$F$4:F4376))</f>
        <v>22</v>
      </c>
      <c r="G4377" s="8">
        <f t="shared" si="478"/>
        <v>103059.43340957847</v>
      </c>
      <c r="H4377" s="6">
        <f>G4377*'Dash Board'!$C$11/365</f>
        <v>29.647234268508875</v>
      </c>
      <c r="I4377" s="6">
        <f>H4377*'Dash Board'!$C$18/'Dash Board'!$C$11</f>
        <v>14.117730604051847</v>
      </c>
      <c r="J4377" s="6">
        <f>(G4377&gt;1)*PMT('Dash Board'!$C$11/365,$U$4,-'Dash Board'!$C$19)</f>
        <v>108.80376961660664</v>
      </c>
      <c r="K4377" s="6">
        <f t="shared" si="480"/>
        <v>0</v>
      </c>
      <c r="L4377" s="8">
        <f t="shared" si="481"/>
        <v>102980.27687423037</v>
      </c>
      <c r="N4377" s="8">
        <f t="shared" si="479"/>
        <v>94.686039012554801</v>
      </c>
      <c r="O4377" s="8">
        <f>IF(E4376&lt;&gt;E4377,SUM($N$4:N4377)-SUM($O$3:O4376),0)</f>
        <v>0</v>
      </c>
      <c r="P4377" s="6">
        <f>IF(B4377&gt;0,SUM($O$4:O4377)-SUM($P$3:P4376),0)</f>
        <v>0</v>
      </c>
      <c r="Q4377" s="6">
        <f t="shared" si="482"/>
        <v>14.117730604051847</v>
      </c>
      <c r="R4377" s="8">
        <f>IF(E4376&lt;&gt;E4377,SUM($Q$4:Q4377)-SUM($R$3:R4376),0)</f>
        <v>0</v>
      </c>
      <c r="S4377" s="6">
        <f>IF(B4377&gt;0,SUM($R$4:R4377)-SUM($S$3:S4376),0)</f>
        <v>0</v>
      </c>
    </row>
    <row r="4378" spans="1:19">
      <c r="A4378">
        <f>IF(E4377&lt;&gt;E4378,COUNTIF($A$4:A4377,"&lt;&gt;0")+1,0)</f>
        <v>0</v>
      </c>
      <c r="B4378">
        <f>IF(A4378&lt;&gt;0,IF(MOD(A4378,3)=0,COUNTIF($B$4:B4377,"&lt;&gt;0")+1,0),0)</f>
        <v>0</v>
      </c>
      <c r="C4378" s="9">
        <f>'Dash Board'!$C$12+COUNT('Daily reducing balance'!$F$4:F4377)</f>
        <v>46104</v>
      </c>
      <c r="D4378">
        <f t="shared" si="476"/>
        <v>2026</v>
      </c>
      <c r="E4378">
        <f t="shared" si="477"/>
        <v>3</v>
      </c>
      <c r="F4378">
        <f>DAY('Dash Board'!$C$12+COUNT('Daily reducing balance'!$F$4:F4377))</f>
        <v>23</v>
      </c>
      <c r="G4378" s="8">
        <f t="shared" si="478"/>
        <v>102980.27687423037</v>
      </c>
      <c r="H4378" s="6">
        <f>G4378*'Dash Board'!$C$11/365</f>
        <v>29.624463210395039</v>
      </c>
      <c r="I4378" s="6">
        <f>H4378*'Dash Board'!$C$18/'Dash Board'!$C$11</f>
        <v>14.106887243045259</v>
      </c>
      <c r="J4378" s="6">
        <f>(G4378&gt;1)*PMT('Dash Board'!$C$11/365,$U$4,-'Dash Board'!$C$19)</f>
        <v>108.80376961660664</v>
      </c>
      <c r="K4378" s="6">
        <f t="shared" si="480"/>
        <v>0</v>
      </c>
      <c r="L4378" s="8">
        <f t="shared" si="481"/>
        <v>102901.09756782415</v>
      </c>
      <c r="N4378" s="8">
        <f t="shared" si="479"/>
        <v>94.69688237356138</v>
      </c>
      <c r="O4378" s="8">
        <f>IF(E4377&lt;&gt;E4378,SUM($N$4:N4378)-SUM($O$3:O4377),0)</f>
        <v>0</v>
      </c>
      <c r="P4378" s="6">
        <f>IF(B4378&gt;0,SUM($O$4:O4378)-SUM($P$3:P4377),0)</f>
        <v>0</v>
      </c>
      <c r="Q4378" s="6">
        <f t="shared" si="482"/>
        <v>14.106887243045259</v>
      </c>
      <c r="R4378" s="8">
        <f>IF(E4377&lt;&gt;E4378,SUM($Q$4:Q4378)-SUM($R$3:R4377),0)</f>
        <v>0</v>
      </c>
      <c r="S4378" s="6">
        <f>IF(B4378&gt;0,SUM($R$4:R4378)-SUM($S$3:S4377),0)</f>
        <v>0</v>
      </c>
    </row>
    <row r="4379" spans="1:19">
      <c r="A4379">
        <f>IF(E4378&lt;&gt;E4379,COUNTIF($A$4:A4378,"&lt;&gt;0")+1,0)</f>
        <v>0</v>
      </c>
      <c r="B4379">
        <f>IF(A4379&lt;&gt;0,IF(MOD(A4379,3)=0,COUNTIF($B$4:B4378,"&lt;&gt;0")+1,0),0)</f>
        <v>0</v>
      </c>
      <c r="C4379" s="9">
        <f>'Dash Board'!$C$12+COUNT('Daily reducing balance'!$F$4:F4378)</f>
        <v>46105</v>
      </c>
      <c r="D4379">
        <f t="shared" si="476"/>
        <v>2026</v>
      </c>
      <c r="E4379">
        <f t="shared" si="477"/>
        <v>3</v>
      </c>
      <c r="F4379">
        <f>DAY('Dash Board'!$C$12+COUNT('Daily reducing balance'!$F$4:F4378))</f>
        <v>24</v>
      </c>
      <c r="G4379" s="8">
        <f t="shared" si="478"/>
        <v>102901.09756782415</v>
      </c>
      <c r="H4379" s="6">
        <f>G4379*'Dash Board'!$C$11/365</f>
        <v>29.601685601702833</v>
      </c>
      <c r="I4379" s="6">
        <f>H4379*'Dash Board'!$C$18/'Dash Board'!$C$11</f>
        <v>14.096040762715635</v>
      </c>
      <c r="J4379" s="6">
        <f>(G4379&gt;1)*PMT('Dash Board'!$C$11/365,$U$4,-'Dash Board'!$C$19)</f>
        <v>108.80376961660664</v>
      </c>
      <c r="K4379" s="6">
        <f t="shared" si="480"/>
        <v>0</v>
      </c>
      <c r="L4379" s="8">
        <f t="shared" si="481"/>
        <v>102821.89548380925</v>
      </c>
      <c r="N4379" s="8">
        <f t="shared" si="479"/>
        <v>94.707728853891012</v>
      </c>
      <c r="O4379" s="8">
        <f>IF(E4378&lt;&gt;E4379,SUM($N$4:N4379)-SUM($O$3:O4378),0)</f>
        <v>0</v>
      </c>
      <c r="P4379" s="6">
        <f>IF(B4379&gt;0,SUM($O$4:O4379)-SUM($P$3:P4378),0)</f>
        <v>0</v>
      </c>
      <c r="Q4379" s="6">
        <f t="shared" si="482"/>
        <v>14.096040762715635</v>
      </c>
      <c r="R4379" s="8">
        <f>IF(E4378&lt;&gt;E4379,SUM($Q$4:Q4379)-SUM($R$3:R4378),0)</f>
        <v>0</v>
      </c>
      <c r="S4379" s="6">
        <f>IF(B4379&gt;0,SUM($R$4:R4379)-SUM($S$3:S4378),0)</f>
        <v>0</v>
      </c>
    </row>
    <row r="4380" spans="1:19">
      <c r="A4380">
        <f>IF(E4379&lt;&gt;E4380,COUNTIF($A$4:A4379,"&lt;&gt;0")+1,0)</f>
        <v>0</v>
      </c>
      <c r="B4380">
        <f>IF(A4380&lt;&gt;0,IF(MOD(A4380,3)=0,COUNTIF($B$4:B4379,"&lt;&gt;0")+1,0),0)</f>
        <v>0</v>
      </c>
      <c r="C4380" s="9">
        <f>'Dash Board'!$C$12+COUNT('Daily reducing balance'!$F$4:F4379)</f>
        <v>46106</v>
      </c>
      <c r="D4380">
        <f t="shared" si="476"/>
        <v>2026</v>
      </c>
      <c r="E4380">
        <f t="shared" si="477"/>
        <v>3</v>
      </c>
      <c r="F4380">
        <f>DAY('Dash Board'!$C$12+COUNT('Daily reducing balance'!$F$4:F4379))</f>
        <v>25</v>
      </c>
      <c r="G4380" s="8">
        <f t="shared" si="478"/>
        <v>102821.89548380925</v>
      </c>
      <c r="H4380" s="6">
        <f>G4380*'Dash Board'!$C$11/365</f>
        <v>29.578901440547863</v>
      </c>
      <c r="I4380" s="6">
        <f>H4380*'Dash Board'!$C$18/'Dash Board'!$C$11</f>
        <v>14.085191162165652</v>
      </c>
      <c r="J4380" s="6">
        <f>(G4380&gt;1)*PMT('Dash Board'!$C$11/365,$U$4,-'Dash Board'!$C$19)</f>
        <v>108.80376961660664</v>
      </c>
      <c r="K4380" s="6">
        <f t="shared" si="480"/>
        <v>0</v>
      </c>
      <c r="L4380" s="8">
        <f t="shared" si="481"/>
        <v>102742.67061563318</v>
      </c>
      <c r="N4380" s="8">
        <f t="shared" si="479"/>
        <v>94.718578454440987</v>
      </c>
      <c r="O4380" s="8">
        <f>IF(E4379&lt;&gt;E4380,SUM($N$4:N4380)-SUM($O$3:O4379),0)</f>
        <v>0</v>
      </c>
      <c r="P4380" s="6">
        <f>IF(B4380&gt;0,SUM($O$4:O4380)-SUM($P$3:P4379),0)</f>
        <v>0</v>
      </c>
      <c r="Q4380" s="6">
        <f t="shared" si="482"/>
        <v>14.085191162165652</v>
      </c>
      <c r="R4380" s="8">
        <f>IF(E4379&lt;&gt;E4380,SUM($Q$4:Q4380)-SUM($R$3:R4379),0)</f>
        <v>0</v>
      </c>
      <c r="S4380" s="6">
        <f>IF(B4380&gt;0,SUM($R$4:R4380)-SUM($S$3:S4379),0)</f>
        <v>0</v>
      </c>
    </row>
    <row r="4381" spans="1:19">
      <c r="A4381">
        <f>IF(E4380&lt;&gt;E4381,COUNTIF($A$4:A4380,"&lt;&gt;0")+1,0)</f>
        <v>0</v>
      </c>
      <c r="B4381">
        <f>IF(A4381&lt;&gt;0,IF(MOD(A4381,3)=0,COUNTIF($B$4:B4380,"&lt;&gt;0")+1,0),0)</f>
        <v>0</v>
      </c>
      <c r="C4381" s="9">
        <f>'Dash Board'!$C$12+COUNT('Daily reducing balance'!$F$4:F4380)</f>
        <v>46107</v>
      </c>
      <c r="D4381">
        <f t="shared" si="476"/>
        <v>2026</v>
      </c>
      <c r="E4381">
        <f t="shared" si="477"/>
        <v>3</v>
      </c>
      <c r="F4381">
        <f>DAY('Dash Board'!$C$12+COUNT('Daily reducing balance'!$F$4:F4380))</f>
        <v>26</v>
      </c>
      <c r="G4381" s="8">
        <f t="shared" si="478"/>
        <v>102742.67061563318</v>
      </c>
      <c r="H4381" s="6">
        <f>G4381*'Dash Board'!$C$11/365</f>
        <v>29.556110725045158</v>
      </c>
      <c r="I4381" s="6">
        <f>H4381*'Dash Board'!$C$18/'Dash Board'!$C$11</f>
        <v>14.074338440497696</v>
      </c>
      <c r="J4381" s="6">
        <f>(G4381&gt;1)*PMT('Dash Board'!$C$11/365,$U$4,-'Dash Board'!$C$19)</f>
        <v>108.80376961660664</v>
      </c>
      <c r="K4381" s="6">
        <f t="shared" si="480"/>
        <v>0</v>
      </c>
      <c r="L4381" s="8">
        <f t="shared" si="481"/>
        <v>102663.4229567416</v>
      </c>
      <c r="N4381" s="8">
        <f t="shared" si="479"/>
        <v>94.729431176108946</v>
      </c>
      <c r="O4381" s="8">
        <f>IF(E4380&lt;&gt;E4381,SUM($N$4:N4381)-SUM($O$3:O4380),0)</f>
        <v>0</v>
      </c>
      <c r="P4381" s="6">
        <f>IF(B4381&gt;0,SUM($O$4:O4381)-SUM($P$3:P4380),0)</f>
        <v>0</v>
      </c>
      <c r="Q4381" s="6">
        <f t="shared" si="482"/>
        <v>14.074338440497696</v>
      </c>
      <c r="R4381" s="8">
        <f>IF(E4380&lt;&gt;E4381,SUM($Q$4:Q4381)-SUM($R$3:R4380),0)</f>
        <v>0</v>
      </c>
      <c r="S4381" s="6">
        <f>IF(B4381&gt;0,SUM($R$4:R4381)-SUM($S$3:S4380),0)</f>
        <v>0</v>
      </c>
    </row>
    <row r="4382" spans="1:19">
      <c r="A4382">
        <f>IF(E4381&lt;&gt;E4382,COUNTIF($A$4:A4381,"&lt;&gt;0")+1,0)</f>
        <v>0</v>
      </c>
      <c r="B4382">
        <f>IF(A4382&lt;&gt;0,IF(MOD(A4382,3)=0,COUNTIF($B$4:B4381,"&lt;&gt;0")+1,0),0)</f>
        <v>0</v>
      </c>
      <c r="C4382" s="9">
        <f>'Dash Board'!$C$12+COUNT('Daily reducing balance'!$F$4:F4381)</f>
        <v>46108</v>
      </c>
      <c r="D4382">
        <f t="shared" si="476"/>
        <v>2026</v>
      </c>
      <c r="E4382">
        <f t="shared" si="477"/>
        <v>3</v>
      </c>
      <c r="F4382">
        <f>DAY('Dash Board'!$C$12+COUNT('Daily reducing balance'!$F$4:F4381))</f>
        <v>27</v>
      </c>
      <c r="G4382" s="8">
        <f t="shared" si="478"/>
        <v>102663.4229567416</v>
      </c>
      <c r="H4382" s="6">
        <f>G4382*'Dash Board'!$C$11/365</f>
        <v>29.53331345330923</v>
      </c>
      <c r="I4382" s="6">
        <f>H4382*'Dash Board'!$C$18/'Dash Board'!$C$11</f>
        <v>14.063482596813921</v>
      </c>
      <c r="J4382" s="6">
        <f>(G4382&gt;1)*PMT('Dash Board'!$C$11/365,$U$4,-'Dash Board'!$C$19)</f>
        <v>108.80376961660664</v>
      </c>
      <c r="K4382" s="6">
        <f t="shared" si="480"/>
        <v>0</v>
      </c>
      <c r="L4382" s="8">
        <f t="shared" si="481"/>
        <v>102584.1525005783</v>
      </c>
      <c r="N4382" s="8">
        <f t="shared" si="479"/>
        <v>94.740287019792717</v>
      </c>
      <c r="O4382" s="8">
        <f>IF(E4381&lt;&gt;E4382,SUM($N$4:N4382)-SUM($O$3:O4381),0)</f>
        <v>0</v>
      </c>
      <c r="P4382" s="6">
        <f>IF(B4382&gt;0,SUM($O$4:O4382)-SUM($P$3:P4381),0)</f>
        <v>0</v>
      </c>
      <c r="Q4382" s="6">
        <f t="shared" si="482"/>
        <v>14.063482596813921</v>
      </c>
      <c r="R4382" s="8">
        <f>IF(E4381&lt;&gt;E4382,SUM($Q$4:Q4382)-SUM($R$3:R4381),0)</f>
        <v>0</v>
      </c>
      <c r="S4382" s="6">
        <f>IF(B4382&gt;0,SUM($R$4:R4382)-SUM($S$3:S4381),0)</f>
        <v>0</v>
      </c>
    </row>
    <row r="4383" spans="1:19">
      <c r="A4383">
        <f>IF(E4382&lt;&gt;E4383,COUNTIF($A$4:A4382,"&lt;&gt;0")+1,0)</f>
        <v>0</v>
      </c>
      <c r="B4383">
        <f>IF(A4383&lt;&gt;0,IF(MOD(A4383,3)=0,COUNTIF($B$4:B4382,"&lt;&gt;0")+1,0),0)</f>
        <v>0</v>
      </c>
      <c r="C4383" s="9">
        <f>'Dash Board'!$C$12+COUNT('Daily reducing balance'!$F$4:F4382)</f>
        <v>46109</v>
      </c>
      <c r="D4383">
        <f t="shared" si="476"/>
        <v>2026</v>
      </c>
      <c r="E4383">
        <f t="shared" si="477"/>
        <v>3</v>
      </c>
      <c r="F4383">
        <f>DAY('Dash Board'!$C$12+COUNT('Daily reducing balance'!$F$4:F4382))</f>
        <v>28</v>
      </c>
      <c r="G4383" s="8">
        <f t="shared" si="478"/>
        <v>102584.1525005783</v>
      </c>
      <c r="H4383" s="6">
        <f>G4383*'Dash Board'!$C$11/365</f>
        <v>29.510509623454031</v>
      </c>
      <c r="I4383" s="6">
        <f>H4383*'Dash Board'!$C$18/'Dash Board'!$C$11</f>
        <v>14.052623630216207</v>
      </c>
      <c r="J4383" s="6">
        <f>(G4383&gt;1)*PMT('Dash Board'!$C$11/365,$U$4,-'Dash Board'!$C$19)</f>
        <v>108.80376961660664</v>
      </c>
      <c r="K4383" s="6">
        <f t="shared" si="480"/>
        <v>0</v>
      </c>
      <c r="L4383" s="8">
        <f t="shared" si="481"/>
        <v>102504.85924058514</v>
      </c>
      <c r="N4383" s="8">
        <f t="shared" si="479"/>
        <v>94.751145986390441</v>
      </c>
      <c r="O4383" s="8">
        <f>IF(E4382&lt;&gt;E4383,SUM($N$4:N4383)-SUM($O$3:O4382),0)</f>
        <v>0</v>
      </c>
      <c r="P4383" s="6">
        <f>IF(B4383&gt;0,SUM($O$4:O4383)-SUM($P$3:P4382),0)</f>
        <v>0</v>
      </c>
      <c r="Q4383" s="6">
        <f t="shared" si="482"/>
        <v>14.052623630216207</v>
      </c>
      <c r="R4383" s="8">
        <f>IF(E4382&lt;&gt;E4383,SUM($Q$4:Q4383)-SUM($R$3:R4382),0)</f>
        <v>0</v>
      </c>
      <c r="S4383" s="6">
        <f>IF(B4383&gt;0,SUM($R$4:R4383)-SUM($S$3:S4382),0)</f>
        <v>0</v>
      </c>
    </row>
    <row r="4384" spans="1:19">
      <c r="A4384">
        <f>IF(E4383&lt;&gt;E4384,COUNTIF($A$4:A4383,"&lt;&gt;0")+1,0)</f>
        <v>0</v>
      </c>
      <c r="B4384">
        <f>IF(A4384&lt;&gt;0,IF(MOD(A4384,3)=0,COUNTIF($B$4:B4383,"&lt;&gt;0")+1,0),0)</f>
        <v>0</v>
      </c>
      <c r="C4384" s="9">
        <f>'Dash Board'!$C$12+COUNT('Daily reducing balance'!$F$4:F4383)</f>
        <v>46110</v>
      </c>
      <c r="D4384">
        <f t="shared" si="476"/>
        <v>2026</v>
      </c>
      <c r="E4384">
        <f t="shared" si="477"/>
        <v>3</v>
      </c>
      <c r="F4384">
        <f>DAY('Dash Board'!$C$12+COUNT('Daily reducing balance'!$F$4:F4383))</f>
        <v>29</v>
      </c>
      <c r="G4384" s="8">
        <f t="shared" si="478"/>
        <v>102504.85924058514</v>
      </c>
      <c r="H4384" s="6">
        <f>G4384*'Dash Board'!$C$11/365</f>
        <v>29.487699233592984</v>
      </c>
      <c r="I4384" s="6">
        <f>H4384*'Dash Board'!$C$18/'Dash Board'!$C$11</f>
        <v>14.041761539806185</v>
      </c>
      <c r="J4384" s="6">
        <f>(G4384&gt;1)*PMT('Dash Board'!$C$11/365,$U$4,-'Dash Board'!$C$19)</f>
        <v>108.80376961660664</v>
      </c>
      <c r="K4384" s="6">
        <f t="shared" si="480"/>
        <v>0</v>
      </c>
      <c r="L4384" s="8">
        <f t="shared" si="481"/>
        <v>102425.54317020212</v>
      </c>
      <c r="N4384" s="8">
        <f t="shared" si="479"/>
        <v>94.762008076800456</v>
      </c>
      <c r="O4384" s="8">
        <f>IF(E4383&lt;&gt;E4384,SUM($N$4:N4384)-SUM($O$3:O4383),0)</f>
        <v>0</v>
      </c>
      <c r="P4384" s="6">
        <f>IF(B4384&gt;0,SUM($O$4:O4384)-SUM($P$3:P4383),0)</f>
        <v>0</v>
      </c>
      <c r="Q4384" s="6">
        <f t="shared" si="482"/>
        <v>14.041761539806185</v>
      </c>
      <c r="R4384" s="8">
        <f>IF(E4383&lt;&gt;E4384,SUM($Q$4:Q4384)-SUM($R$3:R4383),0)</f>
        <v>0</v>
      </c>
      <c r="S4384" s="6">
        <f>IF(B4384&gt;0,SUM($R$4:R4384)-SUM($S$3:S4383),0)</f>
        <v>0</v>
      </c>
    </row>
    <row r="4385" spans="1:19">
      <c r="A4385">
        <f>IF(E4384&lt;&gt;E4385,COUNTIF($A$4:A4384,"&lt;&gt;0")+1,0)</f>
        <v>0</v>
      </c>
      <c r="B4385">
        <f>IF(A4385&lt;&gt;0,IF(MOD(A4385,3)=0,COUNTIF($B$4:B4384,"&lt;&gt;0")+1,0),0)</f>
        <v>0</v>
      </c>
      <c r="C4385" s="9">
        <f>'Dash Board'!$C$12+COUNT('Daily reducing balance'!$F$4:F4384)</f>
        <v>46111</v>
      </c>
      <c r="D4385">
        <f t="shared" si="476"/>
        <v>2026</v>
      </c>
      <c r="E4385">
        <f t="shared" si="477"/>
        <v>3</v>
      </c>
      <c r="F4385">
        <f>DAY('Dash Board'!$C$12+COUNT('Daily reducing balance'!$F$4:F4384))</f>
        <v>30</v>
      </c>
      <c r="G4385" s="8">
        <f t="shared" si="478"/>
        <v>102425.54317020212</v>
      </c>
      <c r="H4385" s="6">
        <f>G4385*'Dash Board'!$C$11/365</f>
        <v>29.464882281838964</v>
      </c>
      <c r="I4385" s="6">
        <f>H4385*'Dash Board'!$C$18/'Dash Board'!$C$11</f>
        <v>14.030896324685223</v>
      </c>
      <c r="J4385" s="6">
        <f>(G4385&gt;1)*PMT('Dash Board'!$C$11/365,$U$4,-'Dash Board'!$C$19)</f>
        <v>108.80376961660664</v>
      </c>
      <c r="K4385" s="6">
        <f t="shared" si="480"/>
        <v>0</v>
      </c>
      <c r="L4385" s="8">
        <f t="shared" si="481"/>
        <v>102346.20428286734</v>
      </c>
      <c r="N4385" s="8">
        <f t="shared" si="479"/>
        <v>94.772873291921428</v>
      </c>
      <c r="O4385" s="8">
        <f>IF(E4384&lt;&gt;E4385,SUM($N$4:N4385)-SUM($O$3:O4384),0)</f>
        <v>0</v>
      </c>
      <c r="P4385" s="6">
        <f>IF(B4385&gt;0,SUM($O$4:O4385)-SUM($P$3:P4384),0)</f>
        <v>0</v>
      </c>
      <c r="Q4385" s="6">
        <f t="shared" si="482"/>
        <v>14.030896324685223</v>
      </c>
      <c r="R4385" s="8">
        <f>IF(E4384&lt;&gt;E4385,SUM($Q$4:Q4385)-SUM($R$3:R4384),0)</f>
        <v>0</v>
      </c>
      <c r="S4385" s="6">
        <f>IF(B4385&gt;0,SUM($R$4:R4385)-SUM($S$3:S4384),0)</f>
        <v>0</v>
      </c>
    </row>
    <row r="4386" spans="1:19">
      <c r="A4386">
        <f>IF(E4385&lt;&gt;E4386,COUNTIF($A$4:A4385,"&lt;&gt;0")+1,0)</f>
        <v>0</v>
      </c>
      <c r="B4386">
        <f>IF(A4386&lt;&gt;0,IF(MOD(A4386,3)=0,COUNTIF($B$4:B4385,"&lt;&gt;0")+1,0),0)</f>
        <v>0</v>
      </c>
      <c r="C4386" s="9">
        <f>'Dash Board'!$C$12+COUNT('Daily reducing balance'!$F$4:F4385)</f>
        <v>46112</v>
      </c>
      <c r="D4386">
        <f t="shared" si="476"/>
        <v>2026</v>
      </c>
      <c r="E4386">
        <f t="shared" si="477"/>
        <v>3</v>
      </c>
      <c r="F4386">
        <f>DAY('Dash Board'!$C$12+COUNT('Daily reducing balance'!$F$4:F4385))</f>
        <v>31</v>
      </c>
      <c r="G4386" s="8">
        <f t="shared" si="478"/>
        <v>102346.20428286734</v>
      </c>
      <c r="H4386" s="6">
        <f>G4386*'Dash Board'!$C$11/365</f>
        <v>29.442058766304303</v>
      </c>
      <c r="I4386" s="6">
        <f>H4386*'Dash Board'!$C$18/'Dash Board'!$C$11</f>
        <v>14.020027983954432</v>
      </c>
      <c r="J4386" s="6">
        <f>(G4386&gt;1)*PMT('Dash Board'!$C$11/365,$U$4,-'Dash Board'!$C$19)</f>
        <v>108.80376961660664</v>
      </c>
      <c r="K4386" s="6">
        <f t="shared" si="480"/>
        <v>0</v>
      </c>
      <c r="L4386" s="8">
        <f t="shared" si="481"/>
        <v>102266.84257201703</v>
      </c>
      <c r="N4386" s="8">
        <f t="shared" si="479"/>
        <v>94.783741632652209</v>
      </c>
      <c r="O4386" s="8">
        <f>IF(E4385&lt;&gt;E4386,SUM($N$4:N4386)-SUM($O$3:O4385),0)</f>
        <v>0</v>
      </c>
      <c r="P4386" s="6">
        <f>IF(B4386&gt;0,SUM($O$4:O4386)-SUM($P$3:P4385),0)</f>
        <v>0</v>
      </c>
      <c r="Q4386" s="6">
        <f t="shared" si="482"/>
        <v>14.020027983954432</v>
      </c>
      <c r="R4386" s="8">
        <f>IF(E4385&lt;&gt;E4386,SUM($Q$4:Q4386)-SUM($R$3:R4385),0)</f>
        <v>0</v>
      </c>
      <c r="S4386" s="6">
        <f>IF(B4386&gt;0,SUM($R$4:R4386)-SUM($S$3:S4385),0)</f>
        <v>0</v>
      </c>
    </row>
    <row r="4387" spans="1:19">
      <c r="A4387">
        <f>IF(E4386&lt;&gt;E4387,COUNTIF($A$4:A4386,"&lt;&gt;0")+1,0)</f>
        <v>144</v>
      </c>
      <c r="B4387">
        <f>IF(A4387&lt;&gt;0,IF(MOD(A4387,3)=0,COUNTIF($B$4:B4386,"&lt;&gt;0")+1,0),0)</f>
        <v>48</v>
      </c>
      <c r="C4387" s="9">
        <f>'Dash Board'!$C$12+COUNT('Daily reducing balance'!$F$4:F4386)</f>
        <v>46113</v>
      </c>
      <c r="D4387">
        <f t="shared" si="476"/>
        <v>2026</v>
      </c>
      <c r="E4387">
        <f t="shared" si="477"/>
        <v>4</v>
      </c>
      <c r="F4387">
        <f>DAY('Dash Board'!$C$12+COUNT('Daily reducing balance'!$F$4:F4386))</f>
        <v>1</v>
      </c>
      <c r="G4387" s="8">
        <f t="shared" si="478"/>
        <v>102266.84257201703</v>
      </c>
      <c r="H4387" s="6">
        <f>G4387*'Dash Board'!$C$11/365</f>
        <v>29.419228685100791</v>
      </c>
      <c r="I4387" s="6">
        <f>H4387*'Dash Board'!$C$18/'Dash Board'!$C$11</f>
        <v>14.009156516714665</v>
      </c>
      <c r="J4387" s="6">
        <f>(G4387&gt;1)*PMT('Dash Board'!$C$11/365,$U$4,-'Dash Board'!$C$19)</f>
        <v>108.80376961660664</v>
      </c>
      <c r="K4387" s="6">
        <f t="shared" si="480"/>
        <v>3264.1130884981981</v>
      </c>
      <c r="L4387" s="8">
        <f t="shared" si="481"/>
        <v>102187.45803108552</v>
      </c>
      <c r="N4387" s="8">
        <f t="shared" si="479"/>
        <v>94.794613099891976</v>
      </c>
      <c r="O4387" s="8">
        <f>IF(E4386&lt;&gt;E4387,SUM($N$4:N4387)-SUM($O$3:O4386),0)</f>
        <v>2933.5917992403265</v>
      </c>
      <c r="P4387" s="6">
        <f>IF(B4387&gt;0,SUM($O$4:O4387)-SUM($P$3:P4386),0)</f>
        <v>8488.3399687942583</v>
      </c>
      <c r="Q4387" s="6">
        <f t="shared" si="482"/>
        <v>14.009156516714665</v>
      </c>
      <c r="R4387" s="8">
        <f>IF(E4386&lt;&gt;E4387,SUM($Q$4:Q4387)-SUM($R$3:R4386),0)</f>
        <v>439.32505887455773</v>
      </c>
      <c r="S4387" s="6">
        <f>IF(B4387&gt;0,SUM($R$4:R4387)-SUM($S$3:S4386),0)</f>
        <v>1303.9992967005528</v>
      </c>
    </row>
    <row r="4388" spans="1:19">
      <c r="A4388">
        <f>IF(E4387&lt;&gt;E4388,COUNTIF($A$4:A4387,"&lt;&gt;0")+1,0)</f>
        <v>0</v>
      </c>
      <c r="B4388">
        <f>IF(A4388&lt;&gt;0,IF(MOD(A4388,3)=0,COUNTIF($B$4:B4387,"&lt;&gt;0")+1,0),0)</f>
        <v>0</v>
      </c>
      <c r="C4388" s="9">
        <f>'Dash Board'!$C$12+COUNT('Daily reducing balance'!$F$4:F4387)</f>
        <v>46114</v>
      </c>
      <c r="D4388">
        <f t="shared" si="476"/>
        <v>2026</v>
      </c>
      <c r="E4388">
        <f t="shared" si="477"/>
        <v>4</v>
      </c>
      <c r="F4388">
        <f>DAY('Dash Board'!$C$12+COUNT('Daily reducing balance'!$F$4:F4387))</f>
        <v>2</v>
      </c>
      <c r="G4388" s="8">
        <f t="shared" si="478"/>
        <v>102187.45803108552</v>
      </c>
      <c r="H4388" s="6">
        <f>G4388*'Dash Board'!$C$11/365</f>
        <v>29.396392036339673</v>
      </c>
      <c r="I4388" s="6">
        <f>H4388*'Dash Board'!$C$18/'Dash Board'!$C$11</f>
        <v>13.998281922066512</v>
      </c>
      <c r="J4388" s="6">
        <f>(G4388&gt;1)*PMT('Dash Board'!$C$11/365,$U$4,-'Dash Board'!$C$19)</f>
        <v>108.80376961660664</v>
      </c>
      <c r="K4388" s="6">
        <f t="shared" si="480"/>
        <v>0</v>
      </c>
      <c r="L4388" s="8">
        <f t="shared" si="481"/>
        <v>102108.05065350526</v>
      </c>
      <c r="N4388" s="8">
        <f t="shared" si="479"/>
        <v>94.805487694540133</v>
      </c>
      <c r="O4388" s="8">
        <f>IF(E4387&lt;&gt;E4388,SUM($N$4:N4388)-SUM($O$3:O4387),0)</f>
        <v>0</v>
      </c>
      <c r="P4388" s="6">
        <f>IF(B4388&gt;0,SUM($O$4:O4388)-SUM($P$3:P4387),0)</f>
        <v>0</v>
      </c>
      <c r="Q4388" s="6">
        <f t="shared" si="482"/>
        <v>13.998281922066512</v>
      </c>
      <c r="R4388" s="8">
        <f>IF(E4387&lt;&gt;E4388,SUM($Q$4:Q4388)-SUM($R$3:R4387),0)</f>
        <v>0</v>
      </c>
      <c r="S4388" s="6">
        <f>IF(B4388&gt;0,SUM($R$4:R4388)-SUM($S$3:S4387),0)</f>
        <v>0</v>
      </c>
    </row>
    <row r="4389" spans="1:19">
      <c r="A4389">
        <f>IF(E4388&lt;&gt;E4389,COUNTIF($A$4:A4388,"&lt;&gt;0")+1,0)</f>
        <v>0</v>
      </c>
      <c r="B4389">
        <f>IF(A4389&lt;&gt;0,IF(MOD(A4389,3)=0,COUNTIF($B$4:B4388,"&lt;&gt;0")+1,0),0)</f>
        <v>0</v>
      </c>
      <c r="C4389" s="9">
        <f>'Dash Board'!$C$12+COUNT('Daily reducing balance'!$F$4:F4388)</f>
        <v>46115</v>
      </c>
      <c r="D4389">
        <f t="shared" si="476"/>
        <v>2026</v>
      </c>
      <c r="E4389">
        <f t="shared" si="477"/>
        <v>4</v>
      </c>
      <c r="F4389">
        <f>DAY('Dash Board'!$C$12+COUNT('Daily reducing balance'!$F$4:F4388))</f>
        <v>3</v>
      </c>
      <c r="G4389" s="8">
        <f t="shared" si="478"/>
        <v>102108.05065350526</v>
      </c>
      <c r="H4389" s="6">
        <f>G4389*'Dash Board'!$C$11/365</f>
        <v>29.373548818131649</v>
      </c>
      <c r="I4389" s="6">
        <f>H4389*'Dash Board'!$C$18/'Dash Board'!$C$11</f>
        <v>13.98740419911031</v>
      </c>
      <c r="J4389" s="6">
        <f>(G4389&gt;1)*PMT('Dash Board'!$C$11/365,$U$4,-'Dash Board'!$C$19)</f>
        <v>108.80376961660664</v>
      </c>
      <c r="K4389" s="6">
        <f t="shared" si="480"/>
        <v>0</v>
      </c>
      <c r="L4389" s="8">
        <f t="shared" si="481"/>
        <v>102028.62043270677</v>
      </c>
      <c r="N4389" s="8">
        <f t="shared" si="479"/>
        <v>94.816365417496328</v>
      </c>
      <c r="O4389" s="8">
        <f>IF(E4388&lt;&gt;E4389,SUM($N$4:N4389)-SUM($O$3:O4388),0)</f>
        <v>0</v>
      </c>
      <c r="P4389" s="6">
        <f>IF(B4389&gt;0,SUM($O$4:O4389)-SUM($P$3:P4388),0)</f>
        <v>0</v>
      </c>
      <c r="Q4389" s="6">
        <f t="shared" si="482"/>
        <v>13.98740419911031</v>
      </c>
      <c r="R4389" s="8">
        <f>IF(E4388&lt;&gt;E4389,SUM($Q$4:Q4389)-SUM($R$3:R4388),0)</f>
        <v>0</v>
      </c>
      <c r="S4389" s="6">
        <f>IF(B4389&gt;0,SUM($R$4:R4389)-SUM($S$3:S4388),0)</f>
        <v>0</v>
      </c>
    </row>
    <row r="4390" spans="1:19">
      <c r="A4390">
        <f>IF(E4389&lt;&gt;E4390,COUNTIF($A$4:A4389,"&lt;&gt;0")+1,0)</f>
        <v>0</v>
      </c>
      <c r="B4390">
        <f>IF(A4390&lt;&gt;0,IF(MOD(A4390,3)=0,COUNTIF($B$4:B4389,"&lt;&gt;0")+1,0),0)</f>
        <v>0</v>
      </c>
      <c r="C4390" s="9">
        <f>'Dash Board'!$C$12+COUNT('Daily reducing balance'!$F$4:F4389)</f>
        <v>46116</v>
      </c>
      <c r="D4390">
        <f t="shared" si="476"/>
        <v>2026</v>
      </c>
      <c r="E4390">
        <f t="shared" si="477"/>
        <v>4</v>
      </c>
      <c r="F4390">
        <f>DAY('Dash Board'!$C$12+COUNT('Daily reducing balance'!$F$4:F4389))</f>
        <v>4</v>
      </c>
      <c r="G4390" s="8">
        <f t="shared" si="478"/>
        <v>102028.62043270677</v>
      </c>
      <c r="H4390" s="6">
        <f>G4390*'Dash Board'!$C$11/365</f>
        <v>29.350699028586877</v>
      </c>
      <c r="I4390" s="6">
        <f>H4390*'Dash Board'!$C$18/'Dash Board'!$C$11</f>
        <v>13.976523346946133</v>
      </c>
      <c r="J4390" s="6">
        <f>(G4390&gt;1)*PMT('Dash Board'!$C$11/365,$U$4,-'Dash Board'!$C$19)</f>
        <v>108.80376961660664</v>
      </c>
      <c r="K4390" s="6">
        <f t="shared" si="480"/>
        <v>0</v>
      </c>
      <c r="L4390" s="8">
        <f t="shared" si="481"/>
        <v>101949.16736211874</v>
      </c>
      <c r="N4390" s="8">
        <f t="shared" si="479"/>
        <v>94.827246269660506</v>
      </c>
      <c r="O4390" s="8">
        <f>IF(E4389&lt;&gt;E4390,SUM($N$4:N4390)-SUM($O$3:O4389),0)</f>
        <v>0</v>
      </c>
      <c r="P4390" s="6">
        <f>IF(B4390&gt;0,SUM($O$4:O4390)-SUM($P$3:P4389),0)</f>
        <v>0</v>
      </c>
      <c r="Q4390" s="6">
        <f t="shared" si="482"/>
        <v>13.976523346946133</v>
      </c>
      <c r="R4390" s="8">
        <f>IF(E4389&lt;&gt;E4390,SUM($Q$4:Q4390)-SUM($R$3:R4389),0)</f>
        <v>0</v>
      </c>
      <c r="S4390" s="6">
        <f>IF(B4390&gt;0,SUM($R$4:R4390)-SUM($S$3:S4389),0)</f>
        <v>0</v>
      </c>
    </row>
    <row r="4391" spans="1:19">
      <c r="A4391">
        <f>IF(E4390&lt;&gt;E4391,COUNTIF($A$4:A4390,"&lt;&gt;0")+1,0)</f>
        <v>0</v>
      </c>
      <c r="B4391">
        <f>IF(A4391&lt;&gt;0,IF(MOD(A4391,3)=0,COUNTIF($B$4:B4390,"&lt;&gt;0")+1,0),0)</f>
        <v>0</v>
      </c>
      <c r="C4391" s="9">
        <f>'Dash Board'!$C$12+COUNT('Daily reducing balance'!$F$4:F4390)</f>
        <v>46117</v>
      </c>
      <c r="D4391">
        <f t="shared" si="476"/>
        <v>2026</v>
      </c>
      <c r="E4391">
        <f t="shared" si="477"/>
        <v>4</v>
      </c>
      <c r="F4391">
        <f>DAY('Dash Board'!$C$12+COUNT('Daily reducing balance'!$F$4:F4390))</f>
        <v>5</v>
      </c>
      <c r="G4391" s="8">
        <f t="shared" si="478"/>
        <v>101949.16736211874</v>
      </c>
      <c r="H4391" s="6">
        <f>G4391*'Dash Board'!$C$11/365</f>
        <v>29.32784266581498</v>
      </c>
      <c r="I4391" s="6">
        <f>H4391*'Dash Board'!$C$18/'Dash Board'!$C$11</f>
        <v>13.9656393646738</v>
      </c>
      <c r="J4391" s="6">
        <f>(G4391&gt;1)*PMT('Dash Board'!$C$11/365,$U$4,-'Dash Board'!$C$19)</f>
        <v>108.80376961660664</v>
      </c>
      <c r="K4391" s="6">
        <f t="shared" si="480"/>
        <v>0</v>
      </c>
      <c r="L4391" s="8">
        <f t="shared" si="481"/>
        <v>101869.69143516794</v>
      </c>
      <c r="N4391" s="8">
        <f t="shared" si="479"/>
        <v>94.838130251932839</v>
      </c>
      <c r="O4391" s="8">
        <f>IF(E4390&lt;&gt;E4391,SUM($N$4:N4391)-SUM($O$3:O4390),0)</f>
        <v>0</v>
      </c>
      <c r="P4391" s="6">
        <f>IF(B4391&gt;0,SUM($O$4:O4391)-SUM($P$3:P4390),0)</f>
        <v>0</v>
      </c>
      <c r="Q4391" s="6">
        <f t="shared" si="482"/>
        <v>13.9656393646738</v>
      </c>
      <c r="R4391" s="8">
        <f>IF(E4390&lt;&gt;E4391,SUM($Q$4:Q4391)-SUM($R$3:R4390),0)</f>
        <v>0</v>
      </c>
      <c r="S4391" s="6">
        <f>IF(B4391&gt;0,SUM($R$4:R4391)-SUM($S$3:S4390),0)</f>
        <v>0</v>
      </c>
    </row>
    <row r="4392" spans="1:19">
      <c r="A4392">
        <f>IF(E4391&lt;&gt;E4392,COUNTIF($A$4:A4391,"&lt;&gt;0")+1,0)</f>
        <v>0</v>
      </c>
      <c r="B4392">
        <f>IF(A4392&lt;&gt;0,IF(MOD(A4392,3)=0,COUNTIF($B$4:B4391,"&lt;&gt;0")+1,0),0)</f>
        <v>0</v>
      </c>
      <c r="C4392" s="9">
        <f>'Dash Board'!$C$12+COUNT('Daily reducing balance'!$F$4:F4391)</f>
        <v>46118</v>
      </c>
      <c r="D4392">
        <f t="shared" si="476"/>
        <v>2026</v>
      </c>
      <c r="E4392">
        <f t="shared" si="477"/>
        <v>4</v>
      </c>
      <c r="F4392">
        <f>DAY('Dash Board'!$C$12+COUNT('Daily reducing balance'!$F$4:F4391))</f>
        <v>6</v>
      </c>
      <c r="G4392" s="8">
        <f t="shared" si="478"/>
        <v>101869.69143516794</v>
      </c>
      <c r="H4392" s="6">
        <f>G4392*'Dash Board'!$C$11/365</f>
        <v>29.304979727925023</v>
      </c>
      <c r="I4392" s="6">
        <f>H4392*'Dash Board'!$C$18/'Dash Board'!$C$11</f>
        <v>13.95475225139287</v>
      </c>
      <c r="J4392" s="6">
        <f>(G4392&gt;1)*PMT('Dash Board'!$C$11/365,$U$4,-'Dash Board'!$C$19)</f>
        <v>108.80376961660664</v>
      </c>
      <c r="K4392" s="6">
        <f t="shared" si="480"/>
        <v>0</v>
      </c>
      <c r="L4392" s="8">
        <f t="shared" si="481"/>
        <v>101790.19264527925</v>
      </c>
      <c r="N4392" s="8">
        <f t="shared" si="479"/>
        <v>94.849017365213768</v>
      </c>
      <c r="O4392" s="8">
        <f>IF(E4391&lt;&gt;E4392,SUM($N$4:N4392)-SUM($O$3:O4391),0)</f>
        <v>0</v>
      </c>
      <c r="P4392" s="6">
        <f>IF(B4392&gt;0,SUM($O$4:O4392)-SUM($P$3:P4391),0)</f>
        <v>0</v>
      </c>
      <c r="Q4392" s="6">
        <f t="shared" si="482"/>
        <v>13.95475225139287</v>
      </c>
      <c r="R4392" s="8">
        <f>IF(E4391&lt;&gt;E4392,SUM($Q$4:Q4392)-SUM($R$3:R4391),0)</f>
        <v>0</v>
      </c>
      <c r="S4392" s="6">
        <f>IF(B4392&gt;0,SUM($R$4:R4392)-SUM($S$3:S4391),0)</f>
        <v>0</v>
      </c>
    </row>
    <row r="4393" spans="1:19">
      <c r="A4393">
        <f>IF(E4392&lt;&gt;E4393,COUNTIF($A$4:A4392,"&lt;&gt;0")+1,0)</f>
        <v>0</v>
      </c>
      <c r="B4393">
        <f>IF(A4393&lt;&gt;0,IF(MOD(A4393,3)=0,COUNTIF($B$4:B4392,"&lt;&gt;0")+1,0),0)</f>
        <v>0</v>
      </c>
      <c r="C4393" s="9">
        <f>'Dash Board'!$C$12+COUNT('Daily reducing balance'!$F$4:F4392)</f>
        <v>46119</v>
      </c>
      <c r="D4393">
        <f t="shared" si="476"/>
        <v>2026</v>
      </c>
      <c r="E4393">
        <f t="shared" si="477"/>
        <v>4</v>
      </c>
      <c r="F4393">
        <f>DAY('Dash Board'!$C$12+COUNT('Daily reducing balance'!$F$4:F4392))</f>
        <v>7</v>
      </c>
      <c r="G4393" s="8">
        <f t="shared" si="478"/>
        <v>101790.19264527925</v>
      </c>
      <c r="H4393" s="6">
        <f>G4393*'Dash Board'!$C$11/365</f>
        <v>29.28211021302554</v>
      </c>
      <c r="I4393" s="6">
        <f>H4393*'Dash Board'!$C$18/'Dash Board'!$C$11</f>
        <v>13.943862006202639</v>
      </c>
      <c r="J4393" s="6">
        <f>(G4393&gt;1)*PMT('Dash Board'!$C$11/365,$U$4,-'Dash Board'!$C$19)</f>
        <v>108.80376961660664</v>
      </c>
      <c r="K4393" s="6">
        <f t="shared" si="480"/>
        <v>0</v>
      </c>
      <c r="L4393" s="8">
        <f t="shared" si="481"/>
        <v>101710.67098587567</v>
      </c>
      <c r="N4393" s="8">
        <f t="shared" si="479"/>
        <v>94.859907610404008</v>
      </c>
      <c r="O4393" s="8">
        <f>IF(E4392&lt;&gt;E4393,SUM($N$4:N4393)-SUM($O$3:O4392),0)</f>
        <v>0</v>
      </c>
      <c r="P4393" s="6">
        <f>IF(B4393&gt;0,SUM($O$4:O4393)-SUM($P$3:P4392),0)</f>
        <v>0</v>
      </c>
      <c r="Q4393" s="6">
        <f t="shared" si="482"/>
        <v>13.943862006202639</v>
      </c>
      <c r="R4393" s="8">
        <f>IF(E4392&lt;&gt;E4393,SUM($Q$4:Q4393)-SUM($R$3:R4392),0)</f>
        <v>0</v>
      </c>
      <c r="S4393" s="6">
        <f>IF(B4393&gt;0,SUM($R$4:R4393)-SUM($S$3:S4392),0)</f>
        <v>0</v>
      </c>
    </row>
    <row r="4394" spans="1:19">
      <c r="A4394">
        <f>IF(E4393&lt;&gt;E4394,COUNTIF($A$4:A4393,"&lt;&gt;0")+1,0)</f>
        <v>0</v>
      </c>
      <c r="B4394">
        <f>IF(A4394&lt;&gt;0,IF(MOD(A4394,3)=0,COUNTIF($B$4:B4393,"&lt;&gt;0")+1,0),0)</f>
        <v>0</v>
      </c>
      <c r="C4394" s="9">
        <f>'Dash Board'!$C$12+COUNT('Daily reducing balance'!$F$4:F4393)</f>
        <v>46120</v>
      </c>
      <c r="D4394">
        <f t="shared" si="476"/>
        <v>2026</v>
      </c>
      <c r="E4394">
        <f t="shared" si="477"/>
        <v>4</v>
      </c>
      <c r="F4394">
        <f>DAY('Dash Board'!$C$12+COUNT('Daily reducing balance'!$F$4:F4393))</f>
        <v>8</v>
      </c>
      <c r="G4394" s="8">
        <f t="shared" si="478"/>
        <v>101710.67098587567</v>
      </c>
      <c r="H4394" s="6">
        <f>G4394*'Dash Board'!$C$11/365</f>
        <v>29.259234119224509</v>
      </c>
      <c r="I4394" s="6">
        <f>H4394*'Dash Board'!$C$18/'Dash Board'!$C$11</f>
        <v>13.932968628202147</v>
      </c>
      <c r="J4394" s="6">
        <f>(G4394&gt;1)*PMT('Dash Board'!$C$11/365,$U$4,-'Dash Board'!$C$19)</f>
        <v>108.80376961660664</v>
      </c>
      <c r="K4394" s="6">
        <f t="shared" si="480"/>
        <v>0</v>
      </c>
      <c r="L4394" s="8">
        <f t="shared" si="481"/>
        <v>101631.12645037827</v>
      </c>
      <c r="N4394" s="8">
        <f t="shared" si="479"/>
        <v>94.870800988404497</v>
      </c>
      <c r="O4394" s="8">
        <f>IF(E4393&lt;&gt;E4394,SUM($N$4:N4394)-SUM($O$3:O4393),0)</f>
        <v>0</v>
      </c>
      <c r="P4394" s="6">
        <f>IF(B4394&gt;0,SUM($O$4:O4394)-SUM($P$3:P4393),0)</f>
        <v>0</v>
      </c>
      <c r="Q4394" s="6">
        <f t="shared" si="482"/>
        <v>13.932968628202147</v>
      </c>
      <c r="R4394" s="8">
        <f>IF(E4393&lt;&gt;E4394,SUM($Q$4:Q4394)-SUM($R$3:R4393),0)</f>
        <v>0</v>
      </c>
      <c r="S4394" s="6">
        <f>IF(B4394&gt;0,SUM($R$4:R4394)-SUM($S$3:S4393),0)</f>
        <v>0</v>
      </c>
    </row>
    <row r="4395" spans="1:19">
      <c r="A4395">
        <f>IF(E4394&lt;&gt;E4395,COUNTIF($A$4:A4394,"&lt;&gt;0")+1,0)</f>
        <v>0</v>
      </c>
      <c r="B4395">
        <f>IF(A4395&lt;&gt;0,IF(MOD(A4395,3)=0,COUNTIF($B$4:B4394,"&lt;&gt;0")+1,0),0)</f>
        <v>0</v>
      </c>
      <c r="C4395" s="9">
        <f>'Dash Board'!$C$12+COUNT('Daily reducing balance'!$F$4:F4394)</f>
        <v>46121</v>
      </c>
      <c r="D4395">
        <f t="shared" si="476"/>
        <v>2026</v>
      </c>
      <c r="E4395">
        <f t="shared" si="477"/>
        <v>4</v>
      </c>
      <c r="F4395">
        <f>DAY('Dash Board'!$C$12+COUNT('Daily reducing balance'!$F$4:F4394))</f>
        <v>9</v>
      </c>
      <c r="G4395" s="8">
        <f t="shared" si="478"/>
        <v>101631.12645037827</v>
      </c>
      <c r="H4395" s="6">
        <f>G4395*'Dash Board'!$C$11/365</f>
        <v>29.236351444629367</v>
      </c>
      <c r="I4395" s="6">
        <f>H4395*'Dash Board'!$C$18/'Dash Board'!$C$11</f>
        <v>13.922072116490176</v>
      </c>
      <c r="J4395" s="6">
        <f>(G4395&gt;1)*PMT('Dash Board'!$C$11/365,$U$4,-'Dash Board'!$C$19)</f>
        <v>108.80376961660664</v>
      </c>
      <c r="K4395" s="6">
        <f t="shared" si="480"/>
        <v>0</v>
      </c>
      <c r="L4395" s="8">
        <f t="shared" si="481"/>
        <v>101551.55903220629</v>
      </c>
      <c r="N4395" s="8">
        <f t="shared" si="479"/>
        <v>94.881697500116474</v>
      </c>
      <c r="O4395" s="8">
        <f>IF(E4394&lt;&gt;E4395,SUM($N$4:N4395)-SUM($O$3:O4394),0)</f>
        <v>0</v>
      </c>
      <c r="P4395" s="6">
        <f>IF(B4395&gt;0,SUM($O$4:O4395)-SUM($P$3:P4394),0)</f>
        <v>0</v>
      </c>
      <c r="Q4395" s="6">
        <f t="shared" si="482"/>
        <v>13.922072116490176</v>
      </c>
      <c r="R4395" s="8">
        <f>IF(E4394&lt;&gt;E4395,SUM($Q$4:Q4395)-SUM($R$3:R4394),0)</f>
        <v>0</v>
      </c>
      <c r="S4395" s="6">
        <f>IF(B4395&gt;0,SUM($R$4:R4395)-SUM($S$3:S4394),0)</f>
        <v>0</v>
      </c>
    </row>
    <row r="4396" spans="1:19">
      <c r="A4396">
        <f>IF(E4395&lt;&gt;E4396,COUNTIF($A$4:A4395,"&lt;&gt;0")+1,0)</f>
        <v>0</v>
      </c>
      <c r="B4396">
        <f>IF(A4396&lt;&gt;0,IF(MOD(A4396,3)=0,COUNTIF($B$4:B4395,"&lt;&gt;0")+1,0),0)</f>
        <v>0</v>
      </c>
      <c r="C4396" s="9">
        <f>'Dash Board'!$C$12+COUNT('Daily reducing balance'!$F$4:F4395)</f>
        <v>46122</v>
      </c>
      <c r="D4396">
        <f t="shared" si="476"/>
        <v>2026</v>
      </c>
      <c r="E4396">
        <f t="shared" si="477"/>
        <v>4</v>
      </c>
      <c r="F4396">
        <f>DAY('Dash Board'!$C$12+COUNT('Daily reducing balance'!$F$4:F4395))</f>
        <v>10</v>
      </c>
      <c r="G4396" s="8">
        <f t="shared" si="478"/>
        <v>101551.55903220629</v>
      </c>
      <c r="H4396" s="6">
        <f>G4396*'Dash Board'!$C$11/365</f>
        <v>29.213462187347016</v>
      </c>
      <c r="I4396" s="6">
        <f>H4396*'Dash Board'!$C$18/'Dash Board'!$C$11</f>
        <v>13.911172470165246</v>
      </c>
      <c r="J4396" s="6">
        <f>(G4396&gt;1)*PMT('Dash Board'!$C$11/365,$U$4,-'Dash Board'!$C$19)</f>
        <v>108.80376961660664</v>
      </c>
      <c r="K4396" s="6">
        <f t="shared" si="480"/>
        <v>0</v>
      </c>
      <c r="L4396" s="8">
        <f t="shared" si="481"/>
        <v>101471.96872477702</v>
      </c>
      <c r="N4396" s="8">
        <f t="shared" si="479"/>
        <v>94.892597146441403</v>
      </c>
      <c r="O4396" s="8">
        <f>IF(E4395&lt;&gt;E4396,SUM($N$4:N4396)-SUM($O$3:O4395),0)</f>
        <v>0</v>
      </c>
      <c r="P4396" s="6">
        <f>IF(B4396&gt;0,SUM($O$4:O4396)-SUM($P$3:P4395),0)</f>
        <v>0</v>
      </c>
      <c r="Q4396" s="6">
        <f t="shared" si="482"/>
        <v>13.911172470165246</v>
      </c>
      <c r="R4396" s="8">
        <f>IF(E4395&lt;&gt;E4396,SUM($Q$4:Q4396)-SUM($R$3:R4395),0)</f>
        <v>0</v>
      </c>
      <c r="S4396" s="6">
        <f>IF(B4396&gt;0,SUM($R$4:R4396)-SUM($S$3:S4395),0)</f>
        <v>0</v>
      </c>
    </row>
    <row r="4397" spans="1:19">
      <c r="A4397">
        <f>IF(E4396&lt;&gt;E4397,COUNTIF($A$4:A4396,"&lt;&gt;0")+1,0)</f>
        <v>0</v>
      </c>
      <c r="B4397">
        <f>IF(A4397&lt;&gt;0,IF(MOD(A4397,3)=0,COUNTIF($B$4:B4396,"&lt;&gt;0")+1,0),0)</f>
        <v>0</v>
      </c>
      <c r="C4397" s="9">
        <f>'Dash Board'!$C$12+COUNT('Daily reducing balance'!$F$4:F4396)</f>
        <v>46123</v>
      </c>
      <c r="D4397">
        <f t="shared" si="476"/>
        <v>2026</v>
      </c>
      <c r="E4397">
        <f t="shared" si="477"/>
        <v>4</v>
      </c>
      <c r="F4397">
        <f>DAY('Dash Board'!$C$12+COUNT('Daily reducing balance'!$F$4:F4396))</f>
        <v>11</v>
      </c>
      <c r="G4397" s="8">
        <f t="shared" si="478"/>
        <v>101471.96872477702</v>
      </c>
      <c r="H4397" s="6">
        <f>G4397*'Dash Board'!$C$11/365</f>
        <v>29.190566345483798</v>
      </c>
      <c r="I4397" s="6">
        <f>H4397*'Dash Board'!$C$18/'Dash Board'!$C$11</f>
        <v>13.900269688325618</v>
      </c>
      <c r="J4397" s="6">
        <f>(G4397&gt;1)*PMT('Dash Board'!$C$11/365,$U$4,-'Dash Board'!$C$19)</f>
        <v>108.80376961660664</v>
      </c>
      <c r="K4397" s="6">
        <f t="shared" si="480"/>
        <v>0</v>
      </c>
      <c r="L4397" s="8">
        <f t="shared" si="481"/>
        <v>101392.35552150589</v>
      </c>
      <c r="N4397" s="8">
        <f t="shared" si="479"/>
        <v>94.903499928281022</v>
      </c>
      <c r="O4397" s="8">
        <f>IF(E4396&lt;&gt;E4397,SUM($N$4:N4397)-SUM($O$3:O4396),0)</f>
        <v>0</v>
      </c>
      <c r="P4397" s="6">
        <f>IF(B4397&gt;0,SUM($O$4:O4397)-SUM($P$3:P4396),0)</f>
        <v>0</v>
      </c>
      <c r="Q4397" s="6">
        <f t="shared" si="482"/>
        <v>13.900269688325618</v>
      </c>
      <c r="R4397" s="8">
        <f>IF(E4396&lt;&gt;E4397,SUM($Q$4:Q4397)-SUM($R$3:R4396),0)</f>
        <v>0</v>
      </c>
      <c r="S4397" s="6">
        <f>IF(B4397&gt;0,SUM($R$4:R4397)-SUM($S$3:S4396),0)</f>
        <v>0</v>
      </c>
    </row>
    <row r="4398" spans="1:19">
      <c r="A4398">
        <f>IF(E4397&lt;&gt;E4398,COUNTIF($A$4:A4397,"&lt;&gt;0")+1,0)</f>
        <v>0</v>
      </c>
      <c r="B4398">
        <f>IF(A4398&lt;&gt;0,IF(MOD(A4398,3)=0,COUNTIF($B$4:B4397,"&lt;&gt;0")+1,0),0)</f>
        <v>0</v>
      </c>
      <c r="C4398" s="9">
        <f>'Dash Board'!$C$12+COUNT('Daily reducing balance'!$F$4:F4397)</f>
        <v>46124</v>
      </c>
      <c r="D4398">
        <f t="shared" si="476"/>
        <v>2026</v>
      </c>
      <c r="E4398">
        <f t="shared" si="477"/>
        <v>4</v>
      </c>
      <c r="F4398">
        <f>DAY('Dash Board'!$C$12+COUNT('Daily reducing balance'!$F$4:F4397))</f>
        <v>12</v>
      </c>
      <c r="G4398" s="8">
        <f t="shared" si="478"/>
        <v>101392.35552150589</v>
      </c>
      <c r="H4398" s="6">
        <f>G4398*'Dash Board'!$C$11/365</f>
        <v>29.167663917145525</v>
      </c>
      <c r="I4398" s="6">
        <f>H4398*'Dash Board'!$C$18/'Dash Board'!$C$11</f>
        <v>13.8893637700693</v>
      </c>
      <c r="J4398" s="6">
        <f>(G4398&gt;1)*PMT('Dash Board'!$C$11/365,$U$4,-'Dash Board'!$C$19)</f>
        <v>108.80376961660664</v>
      </c>
      <c r="K4398" s="6">
        <f t="shared" si="480"/>
        <v>0</v>
      </c>
      <c r="L4398" s="8">
        <f t="shared" si="481"/>
        <v>101312.71941580642</v>
      </c>
      <c r="N4398" s="8">
        <f t="shared" si="479"/>
        <v>94.914405846537349</v>
      </c>
      <c r="O4398" s="8">
        <f>IF(E4397&lt;&gt;E4398,SUM($N$4:N4398)-SUM($O$3:O4397),0)</f>
        <v>0</v>
      </c>
      <c r="P4398" s="6">
        <f>IF(B4398&gt;0,SUM($O$4:O4398)-SUM($P$3:P4397),0)</f>
        <v>0</v>
      </c>
      <c r="Q4398" s="6">
        <f t="shared" si="482"/>
        <v>13.8893637700693</v>
      </c>
      <c r="R4398" s="8">
        <f>IF(E4397&lt;&gt;E4398,SUM($Q$4:Q4398)-SUM($R$3:R4397),0)</f>
        <v>0</v>
      </c>
      <c r="S4398" s="6">
        <f>IF(B4398&gt;0,SUM($R$4:R4398)-SUM($S$3:S4397),0)</f>
        <v>0</v>
      </c>
    </row>
    <row r="4399" spans="1:19">
      <c r="A4399">
        <f>IF(E4398&lt;&gt;E4399,COUNTIF($A$4:A4398,"&lt;&gt;0")+1,0)</f>
        <v>0</v>
      </c>
      <c r="B4399">
        <f>IF(A4399&lt;&gt;0,IF(MOD(A4399,3)=0,COUNTIF($B$4:B4398,"&lt;&gt;0")+1,0),0)</f>
        <v>0</v>
      </c>
      <c r="C4399" s="9">
        <f>'Dash Board'!$C$12+COUNT('Daily reducing balance'!$F$4:F4398)</f>
        <v>46125</v>
      </c>
      <c r="D4399">
        <f t="shared" si="476"/>
        <v>2026</v>
      </c>
      <c r="E4399">
        <f t="shared" si="477"/>
        <v>4</v>
      </c>
      <c r="F4399">
        <f>DAY('Dash Board'!$C$12+COUNT('Daily reducing balance'!$F$4:F4398))</f>
        <v>13</v>
      </c>
      <c r="G4399" s="8">
        <f t="shared" si="478"/>
        <v>101312.71941580642</v>
      </c>
      <c r="H4399" s="6">
        <f>G4399*'Dash Board'!$C$11/365</f>
        <v>29.144754900437462</v>
      </c>
      <c r="I4399" s="6">
        <f>H4399*'Dash Board'!$C$18/'Dash Board'!$C$11</f>
        <v>13.878454714494032</v>
      </c>
      <c r="J4399" s="6">
        <f>(G4399&gt;1)*PMT('Dash Board'!$C$11/365,$U$4,-'Dash Board'!$C$19)</f>
        <v>108.80376961660664</v>
      </c>
      <c r="K4399" s="6">
        <f t="shared" si="480"/>
        <v>0</v>
      </c>
      <c r="L4399" s="8">
        <f t="shared" si="481"/>
        <v>101233.06040109025</v>
      </c>
      <c r="N4399" s="8">
        <f t="shared" si="479"/>
        <v>94.925314902112618</v>
      </c>
      <c r="O4399" s="8">
        <f>IF(E4398&lt;&gt;E4399,SUM($N$4:N4399)-SUM($O$3:O4398),0)</f>
        <v>0</v>
      </c>
      <c r="P4399" s="6">
        <f>IF(B4399&gt;0,SUM($O$4:O4399)-SUM($P$3:P4398),0)</f>
        <v>0</v>
      </c>
      <c r="Q4399" s="6">
        <f t="shared" si="482"/>
        <v>13.878454714494032</v>
      </c>
      <c r="R4399" s="8">
        <f>IF(E4398&lt;&gt;E4399,SUM($Q$4:Q4399)-SUM($R$3:R4398),0)</f>
        <v>0</v>
      </c>
      <c r="S4399" s="6">
        <f>IF(B4399&gt;0,SUM($R$4:R4399)-SUM($S$3:S4398),0)</f>
        <v>0</v>
      </c>
    </row>
    <row r="4400" spans="1:19">
      <c r="A4400">
        <f>IF(E4399&lt;&gt;E4400,COUNTIF($A$4:A4399,"&lt;&gt;0")+1,0)</f>
        <v>0</v>
      </c>
      <c r="B4400">
        <f>IF(A4400&lt;&gt;0,IF(MOD(A4400,3)=0,COUNTIF($B$4:B4399,"&lt;&gt;0")+1,0),0)</f>
        <v>0</v>
      </c>
      <c r="C4400" s="9">
        <f>'Dash Board'!$C$12+COUNT('Daily reducing balance'!$F$4:F4399)</f>
        <v>46126</v>
      </c>
      <c r="D4400">
        <f t="shared" si="476"/>
        <v>2026</v>
      </c>
      <c r="E4400">
        <f t="shared" si="477"/>
        <v>4</v>
      </c>
      <c r="F4400">
        <f>DAY('Dash Board'!$C$12+COUNT('Daily reducing balance'!$F$4:F4399))</f>
        <v>14</v>
      </c>
      <c r="G4400" s="8">
        <f t="shared" si="478"/>
        <v>101233.06040109025</v>
      </c>
      <c r="H4400" s="6">
        <f>G4400*'Dash Board'!$C$11/365</f>
        <v>29.121839293464316</v>
      </c>
      <c r="I4400" s="6">
        <f>H4400*'Dash Board'!$C$18/'Dash Board'!$C$11</f>
        <v>13.867542520697294</v>
      </c>
      <c r="J4400" s="6">
        <f>(G4400&gt;1)*PMT('Dash Board'!$C$11/365,$U$4,-'Dash Board'!$C$19)</f>
        <v>108.80376961660664</v>
      </c>
      <c r="K4400" s="6">
        <f t="shared" si="480"/>
        <v>0</v>
      </c>
      <c r="L4400" s="8">
        <f t="shared" si="481"/>
        <v>101153.3784707671</v>
      </c>
      <c r="N4400" s="8">
        <f t="shared" si="479"/>
        <v>94.936227095909345</v>
      </c>
      <c r="O4400" s="8">
        <f>IF(E4399&lt;&gt;E4400,SUM($N$4:N4400)-SUM($O$3:O4399),0)</f>
        <v>0</v>
      </c>
      <c r="P4400" s="6">
        <f>IF(B4400&gt;0,SUM($O$4:O4400)-SUM($P$3:P4399),0)</f>
        <v>0</v>
      </c>
      <c r="Q4400" s="6">
        <f t="shared" si="482"/>
        <v>13.867542520697294</v>
      </c>
      <c r="R4400" s="8">
        <f>IF(E4399&lt;&gt;E4400,SUM($Q$4:Q4400)-SUM($R$3:R4399),0)</f>
        <v>0</v>
      </c>
      <c r="S4400" s="6">
        <f>IF(B4400&gt;0,SUM($R$4:R4400)-SUM($S$3:S4399),0)</f>
        <v>0</v>
      </c>
    </row>
    <row r="4401" spans="1:19">
      <c r="A4401">
        <f>IF(E4400&lt;&gt;E4401,COUNTIF($A$4:A4400,"&lt;&gt;0")+1,0)</f>
        <v>0</v>
      </c>
      <c r="B4401">
        <f>IF(A4401&lt;&gt;0,IF(MOD(A4401,3)=0,COUNTIF($B$4:B4400,"&lt;&gt;0")+1,0),0)</f>
        <v>0</v>
      </c>
      <c r="C4401" s="9">
        <f>'Dash Board'!$C$12+COUNT('Daily reducing balance'!$F$4:F4400)</f>
        <v>46127</v>
      </c>
      <c r="D4401">
        <f t="shared" si="476"/>
        <v>2026</v>
      </c>
      <c r="E4401">
        <f t="shared" si="477"/>
        <v>4</v>
      </c>
      <c r="F4401">
        <f>DAY('Dash Board'!$C$12+COUNT('Daily reducing balance'!$F$4:F4400))</f>
        <v>15</v>
      </c>
      <c r="G4401" s="8">
        <f t="shared" si="478"/>
        <v>101153.3784707671</v>
      </c>
      <c r="H4401" s="6">
        <f>G4401*'Dash Board'!$C$11/365</f>
        <v>29.098917094330265</v>
      </c>
      <c r="I4401" s="6">
        <f>H4401*'Dash Board'!$C$18/'Dash Board'!$C$11</f>
        <v>13.856627187776317</v>
      </c>
      <c r="J4401" s="6">
        <f>(G4401&gt;1)*PMT('Dash Board'!$C$11/365,$U$4,-'Dash Board'!$C$19)</f>
        <v>108.80376961660664</v>
      </c>
      <c r="K4401" s="6">
        <f t="shared" si="480"/>
        <v>0</v>
      </c>
      <c r="L4401" s="8">
        <f t="shared" si="481"/>
        <v>101073.67361824482</v>
      </c>
      <c r="N4401" s="8">
        <f t="shared" si="479"/>
        <v>94.947142428830333</v>
      </c>
      <c r="O4401" s="8">
        <f>IF(E4400&lt;&gt;E4401,SUM($N$4:N4401)-SUM($O$3:O4400),0)</f>
        <v>0</v>
      </c>
      <c r="P4401" s="6">
        <f>IF(B4401&gt;0,SUM($O$4:O4401)-SUM($P$3:P4400),0)</f>
        <v>0</v>
      </c>
      <c r="Q4401" s="6">
        <f t="shared" si="482"/>
        <v>13.856627187776317</v>
      </c>
      <c r="R4401" s="8">
        <f>IF(E4400&lt;&gt;E4401,SUM($Q$4:Q4401)-SUM($R$3:R4400),0)</f>
        <v>0</v>
      </c>
      <c r="S4401" s="6">
        <f>IF(B4401&gt;0,SUM($R$4:R4401)-SUM($S$3:S4400),0)</f>
        <v>0</v>
      </c>
    </row>
    <row r="4402" spans="1:19">
      <c r="A4402">
        <f>IF(E4401&lt;&gt;E4402,COUNTIF($A$4:A4401,"&lt;&gt;0")+1,0)</f>
        <v>0</v>
      </c>
      <c r="B4402">
        <f>IF(A4402&lt;&gt;0,IF(MOD(A4402,3)=0,COUNTIF($B$4:B4401,"&lt;&gt;0")+1,0),0)</f>
        <v>0</v>
      </c>
      <c r="C4402" s="9">
        <f>'Dash Board'!$C$12+COUNT('Daily reducing balance'!$F$4:F4401)</f>
        <v>46128</v>
      </c>
      <c r="D4402">
        <f t="shared" si="476"/>
        <v>2026</v>
      </c>
      <c r="E4402">
        <f t="shared" si="477"/>
        <v>4</v>
      </c>
      <c r="F4402">
        <f>DAY('Dash Board'!$C$12+COUNT('Daily reducing balance'!$F$4:F4401))</f>
        <v>16</v>
      </c>
      <c r="G4402" s="8">
        <f t="shared" si="478"/>
        <v>101073.67361824482</v>
      </c>
      <c r="H4402" s="6">
        <f>G4402*'Dash Board'!$C$11/365</f>
        <v>29.075988301138921</v>
      </c>
      <c r="I4402" s="6">
        <f>H4402*'Dash Board'!$C$18/'Dash Board'!$C$11</f>
        <v>13.84570871482806</v>
      </c>
      <c r="J4402" s="6">
        <f>(G4402&gt;1)*PMT('Dash Board'!$C$11/365,$U$4,-'Dash Board'!$C$19)</f>
        <v>108.80376961660664</v>
      </c>
      <c r="K4402" s="6">
        <f t="shared" si="480"/>
        <v>0</v>
      </c>
      <c r="L4402" s="8">
        <f t="shared" si="481"/>
        <v>100993.94583692934</v>
      </c>
      <c r="N4402" s="8">
        <f t="shared" si="479"/>
        <v>94.95806090177858</v>
      </c>
      <c r="O4402" s="8">
        <f>IF(E4401&lt;&gt;E4402,SUM($N$4:N4402)-SUM($O$3:O4401),0)</f>
        <v>0</v>
      </c>
      <c r="P4402" s="6">
        <f>IF(B4402&gt;0,SUM($O$4:O4402)-SUM($P$3:P4401),0)</f>
        <v>0</v>
      </c>
      <c r="Q4402" s="6">
        <f t="shared" si="482"/>
        <v>13.84570871482806</v>
      </c>
      <c r="R4402" s="8">
        <f>IF(E4401&lt;&gt;E4402,SUM($Q$4:Q4402)-SUM($R$3:R4401),0)</f>
        <v>0</v>
      </c>
      <c r="S4402" s="6">
        <f>IF(B4402&gt;0,SUM($R$4:R4402)-SUM($S$3:S4401),0)</f>
        <v>0</v>
      </c>
    </row>
    <row r="4403" spans="1:19">
      <c r="A4403">
        <f>IF(E4402&lt;&gt;E4403,COUNTIF($A$4:A4402,"&lt;&gt;0")+1,0)</f>
        <v>0</v>
      </c>
      <c r="B4403">
        <f>IF(A4403&lt;&gt;0,IF(MOD(A4403,3)=0,COUNTIF($B$4:B4402,"&lt;&gt;0")+1,0),0)</f>
        <v>0</v>
      </c>
      <c r="C4403" s="9">
        <f>'Dash Board'!$C$12+COUNT('Daily reducing balance'!$F$4:F4402)</f>
        <v>46129</v>
      </c>
      <c r="D4403">
        <f t="shared" si="476"/>
        <v>2026</v>
      </c>
      <c r="E4403">
        <f t="shared" si="477"/>
        <v>4</v>
      </c>
      <c r="F4403">
        <f>DAY('Dash Board'!$C$12+COUNT('Daily reducing balance'!$F$4:F4402))</f>
        <v>17</v>
      </c>
      <c r="G4403" s="8">
        <f t="shared" si="478"/>
        <v>100993.94583692934</v>
      </c>
      <c r="H4403" s="6">
        <f>G4403*'Dash Board'!$C$11/365</f>
        <v>29.053052911993369</v>
      </c>
      <c r="I4403" s="6">
        <f>H4403*'Dash Board'!$C$18/'Dash Board'!$C$11</f>
        <v>13.834787100949224</v>
      </c>
      <c r="J4403" s="6">
        <f>(G4403&gt;1)*PMT('Dash Board'!$C$11/365,$U$4,-'Dash Board'!$C$19)</f>
        <v>108.80376961660664</v>
      </c>
      <c r="K4403" s="6">
        <f t="shared" si="480"/>
        <v>0</v>
      </c>
      <c r="L4403" s="8">
        <f t="shared" si="481"/>
        <v>100914.19512022473</v>
      </c>
      <c r="N4403" s="8">
        <f t="shared" si="479"/>
        <v>94.968982515657416</v>
      </c>
      <c r="O4403" s="8">
        <f>IF(E4402&lt;&gt;E4403,SUM($N$4:N4403)-SUM($O$3:O4402),0)</f>
        <v>0</v>
      </c>
      <c r="P4403" s="6">
        <f>IF(B4403&gt;0,SUM($O$4:O4403)-SUM($P$3:P4402),0)</f>
        <v>0</v>
      </c>
      <c r="Q4403" s="6">
        <f t="shared" si="482"/>
        <v>13.834787100949224</v>
      </c>
      <c r="R4403" s="8">
        <f>IF(E4402&lt;&gt;E4403,SUM($Q$4:Q4403)-SUM($R$3:R4402),0)</f>
        <v>0</v>
      </c>
      <c r="S4403" s="6">
        <f>IF(B4403&gt;0,SUM($R$4:R4403)-SUM($S$3:S4402),0)</f>
        <v>0</v>
      </c>
    </row>
    <row r="4404" spans="1:19">
      <c r="A4404">
        <f>IF(E4403&lt;&gt;E4404,COUNTIF($A$4:A4403,"&lt;&gt;0")+1,0)</f>
        <v>0</v>
      </c>
      <c r="B4404">
        <f>IF(A4404&lt;&gt;0,IF(MOD(A4404,3)=0,COUNTIF($B$4:B4403,"&lt;&gt;0")+1,0),0)</f>
        <v>0</v>
      </c>
      <c r="C4404" s="9">
        <f>'Dash Board'!$C$12+COUNT('Daily reducing balance'!$F$4:F4403)</f>
        <v>46130</v>
      </c>
      <c r="D4404">
        <f t="shared" ref="D4404:D4467" si="483">IF(AND(E4404=1,F4404=1),D4403+1,D4403)</f>
        <v>2026</v>
      </c>
      <c r="E4404">
        <f t="shared" ref="E4404:E4467" si="484">IF(F4404=1,IF(E4403+1&gt;12,1,E4403+1),E4403)</f>
        <v>4</v>
      </c>
      <c r="F4404">
        <f>DAY('Dash Board'!$C$12+COUNT('Daily reducing balance'!$F$4:F4403))</f>
        <v>18</v>
      </c>
      <c r="G4404" s="8">
        <f t="shared" ref="G4404:G4467" si="485">L4403</f>
        <v>100914.19512022473</v>
      </c>
      <c r="H4404" s="6">
        <f>G4404*'Dash Board'!$C$11/365</f>
        <v>29.030110924996155</v>
      </c>
      <c r="I4404" s="6">
        <f>H4404*'Dash Board'!$C$18/'Dash Board'!$C$11</f>
        <v>13.823862345236266</v>
      </c>
      <c r="J4404" s="6">
        <f>(G4404&gt;1)*PMT('Dash Board'!$C$11/365,$U$4,-'Dash Board'!$C$19)</f>
        <v>108.80376961660664</v>
      </c>
      <c r="K4404" s="6">
        <f t="shared" si="480"/>
        <v>0</v>
      </c>
      <c r="L4404" s="8">
        <f t="shared" si="481"/>
        <v>100834.42146153311</v>
      </c>
      <c r="N4404" s="8">
        <f t="shared" ref="N4404:N4467" si="486">J4404-I4404</f>
        <v>94.979907271370379</v>
      </c>
      <c r="O4404" s="8">
        <f>IF(E4403&lt;&gt;E4404,SUM($N$4:N4404)-SUM($O$3:O4403),0)</f>
        <v>0</v>
      </c>
      <c r="P4404" s="6">
        <f>IF(B4404&gt;0,SUM($O$4:O4404)-SUM($P$3:P4403),0)</f>
        <v>0</v>
      </c>
      <c r="Q4404" s="6">
        <f t="shared" si="482"/>
        <v>13.823862345236266</v>
      </c>
      <c r="R4404" s="8">
        <f>IF(E4403&lt;&gt;E4404,SUM($Q$4:Q4404)-SUM($R$3:R4403),0)</f>
        <v>0</v>
      </c>
      <c r="S4404" s="6">
        <f>IF(B4404&gt;0,SUM($R$4:R4404)-SUM($S$3:S4403),0)</f>
        <v>0</v>
      </c>
    </row>
    <row r="4405" spans="1:19">
      <c r="A4405">
        <f>IF(E4404&lt;&gt;E4405,COUNTIF($A$4:A4404,"&lt;&gt;0")+1,0)</f>
        <v>0</v>
      </c>
      <c r="B4405">
        <f>IF(A4405&lt;&gt;0,IF(MOD(A4405,3)=0,COUNTIF($B$4:B4404,"&lt;&gt;0")+1,0),0)</f>
        <v>0</v>
      </c>
      <c r="C4405" s="9">
        <f>'Dash Board'!$C$12+COUNT('Daily reducing balance'!$F$4:F4404)</f>
        <v>46131</v>
      </c>
      <c r="D4405">
        <f t="shared" si="483"/>
        <v>2026</v>
      </c>
      <c r="E4405">
        <f t="shared" si="484"/>
        <v>4</v>
      </c>
      <c r="F4405">
        <f>DAY('Dash Board'!$C$12+COUNT('Daily reducing balance'!$F$4:F4404))</f>
        <v>19</v>
      </c>
      <c r="G4405" s="8">
        <f t="shared" si="485"/>
        <v>100834.42146153311</v>
      </c>
      <c r="H4405" s="6">
        <f>G4405*'Dash Board'!$C$11/365</f>
        <v>29.007162338249252</v>
      </c>
      <c r="I4405" s="6">
        <f>H4405*'Dash Board'!$C$18/'Dash Board'!$C$11</f>
        <v>13.812934446785359</v>
      </c>
      <c r="J4405" s="6">
        <f>(G4405&gt;1)*PMT('Dash Board'!$C$11/365,$U$4,-'Dash Board'!$C$19)</f>
        <v>108.80376961660664</v>
      </c>
      <c r="K4405" s="6">
        <f t="shared" si="480"/>
        <v>0</v>
      </c>
      <c r="L4405" s="8">
        <f t="shared" si="481"/>
        <v>100754.62485425475</v>
      </c>
      <c r="N4405" s="8">
        <f t="shared" si="486"/>
        <v>94.990835169821281</v>
      </c>
      <c r="O4405" s="8">
        <f>IF(E4404&lt;&gt;E4405,SUM($N$4:N4405)-SUM($O$3:O4404),0)</f>
        <v>0</v>
      </c>
      <c r="P4405" s="6">
        <f>IF(B4405&gt;0,SUM($O$4:O4405)-SUM($P$3:P4404),0)</f>
        <v>0</v>
      </c>
      <c r="Q4405" s="6">
        <f t="shared" si="482"/>
        <v>13.812934446785359</v>
      </c>
      <c r="R4405" s="8">
        <f>IF(E4404&lt;&gt;E4405,SUM($Q$4:Q4405)-SUM($R$3:R4404),0)</f>
        <v>0</v>
      </c>
      <c r="S4405" s="6">
        <f>IF(B4405&gt;0,SUM($R$4:R4405)-SUM($S$3:S4404),0)</f>
        <v>0</v>
      </c>
    </row>
    <row r="4406" spans="1:19">
      <c r="A4406">
        <f>IF(E4405&lt;&gt;E4406,COUNTIF($A$4:A4405,"&lt;&gt;0")+1,0)</f>
        <v>0</v>
      </c>
      <c r="B4406">
        <f>IF(A4406&lt;&gt;0,IF(MOD(A4406,3)=0,COUNTIF($B$4:B4405,"&lt;&gt;0")+1,0),0)</f>
        <v>0</v>
      </c>
      <c r="C4406" s="9">
        <f>'Dash Board'!$C$12+COUNT('Daily reducing balance'!$F$4:F4405)</f>
        <v>46132</v>
      </c>
      <c r="D4406">
        <f t="shared" si="483"/>
        <v>2026</v>
      </c>
      <c r="E4406">
        <f t="shared" si="484"/>
        <v>4</v>
      </c>
      <c r="F4406">
        <f>DAY('Dash Board'!$C$12+COUNT('Daily reducing balance'!$F$4:F4405))</f>
        <v>20</v>
      </c>
      <c r="G4406" s="8">
        <f t="shared" si="485"/>
        <v>100754.62485425475</v>
      </c>
      <c r="H4406" s="6">
        <f>G4406*'Dash Board'!$C$11/365</f>
        <v>28.984207149854107</v>
      </c>
      <c r="I4406" s="6">
        <f>H4406*'Dash Board'!$C$18/'Dash Board'!$C$11</f>
        <v>13.802003404692435</v>
      </c>
      <c r="J4406" s="6">
        <f>(G4406&gt;1)*PMT('Dash Board'!$C$11/365,$U$4,-'Dash Board'!$C$19)</f>
        <v>108.80376961660664</v>
      </c>
      <c r="K4406" s="6">
        <f t="shared" si="480"/>
        <v>0</v>
      </c>
      <c r="L4406" s="8">
        <f t="shared" si="481"/>
        <v>100674.805291788</v>
      </c>
      <c r="N4406" s="8">
        <f t="shared" si="486"/>
        <v>95.001766211914202</v>
      </c>
      <c r="O4406" s="8">
        <f>IF(E4405&lt;&gt;E4406,SUM($N$4:N4406)-SUM($O$3:O4405),0)</f>
        <v>0</v>
      </c>
      <c r="P4406" s="6">
        <f>IF(B4406&gt;0,SUM($O$4:O4406)-SUM($P$3:P4405),0)</f>
        <v>0</v>
      </c>
      <c r="Q4406" s="6">
        <f t="shared" si="482"/>
        <v>13.802003404692435</v>
      </c>
      <c r="R4406" s="8">
        <f>IF(E4405&lt;&gt;E4406,SUM($Q$4:Q4406)-SUM($R$3:R4405),0)</f>
        <v>0</v>
      </c>
      <c r="S4406" s="6">
        <f>IF(B4406&gt;0,SUM($R$4:R4406)-SUM($S$3:S4405),0)</f>
        <v>0</v>
      </c>
    </row>
    <row r="4407" spans="1:19">
      <c r="A4407">
        <f>IF(E4406&lt;&gt;E4407,COUNTIF($A$4:A4406,"&lt;&gt;0")+1,0)</f>
        <v>0</v>
      </c>
      <c r="B4407">
        <f>IF(A4407&lt;&gt;0,IF(MOD(A4407,3)=0,COUNTIF($B$4:B4406,"&lt;&gt;0")+1,0),0)</f>
        <v>0</v>
      </c>
      <c r="C4407" s="9">
        <f>'Dash Board'!$C$12+COUNT('Daily reducing balance'!$F$4:F4406)</f>
        <v>46133</v>
      </c>
      <c r="D4407">
        <f t="shared" si="483"/>
        <v>2026</v>
      </c>
      <c r="E4407">
        <f t="shared" si="484"/>
        <v>4</v>
      </c>
      <c r="F4407">
        <f>DAY('Dash Board'!$C$12+COUNT('Daily reducing balance'!$F$4:F4406))</f>
        <v>21</v>
      </c>
      <c r="G4407" s="8">
        <f t="shared" si="485"/>
        <v>100674.805291788</v>
      </c>
      <c r="H4407" s="6">
        <f>G4407*'Dash Board'!$C$11/365</f>
        <v>28.961245357911615</v>
      </c>
      <c r="I4407" s="6">
        <f>H4407*'Dash Board'!$C$18/'Dash Board'!$C$11</f>
        <v>13.791069218053151</v>
      </c>
      <c r="J4407" s="6">
        <f>(G4407&gt;1)*PMT('Dash Board'!$C$11/365,$U$4,-'Dash Board'!$C$19)</f>
        <v>108.80376961660664</v>
      </c>
      <c r="K4407" s="6">
        <f t="shared" si="480"/>
        <v>0</v>
      </c>
      <c r="L4407" s="8">
        <f t="shared" si="481"/>
        <v>100594.9627675293</v>
      </c>
      <c r="N4407" s="8">
        <f t="shared" si="486"/>
        <v>95.012700398553491</v>
      </c>
      <c r="O4407" s="8">
        <f>IF(E4406&lt;&gt;E4407,SUM($N$4:N4407)-SUM($O$3:O4406),0)</f>
        <v>0</v>
      </c>
      <c r="P4407" s="6">
        <f>IF(B4407&gt;0,SUM($O$4:O4407)-SUM($P$3:P4406),0)</f>
        <v>0</v>
      </c>
      <c r="Q4407" s="6">
        <f t="shared" si="482"/>
        <v>13.791069218053151</v>
      </c>
      <c r="R4407" s="8">
        <f>IF(E4406&lt;&gt;E4407,SUM($Q$4:Q4407)-SUM($R$3:R4406),0)</f>
        <v>0</v>
      </c>
      <c r="S4407" s="6">
        <f>IF(B4407&gt;0,SUM($R$4:R4407)-SUM($S$3:S4406),0)</f>
        <v>0</v>
      </c>
    </row>
    <row r="4408" spans="1:19">
      <c r="A4408">
        <f>IF(E4407&lt;&gt;E4408,COUNTIF($A$4:A4407,"&lt;&gt;0")+1,0)</f>
        <v>0</v>
      </c>
      <c r="B4408">
        <f>IF(A4408&lt;&gt;0,IF(MOD(A4408,3)=0,COUNTIF($B$4:B4407,"&lt;&gt;0")+1,0),0)</f>
        <v>0</v>
      </c>
      <c r="C4408" s="9">
        <f>'Dash Board'!$C$12+COUNT('Daily reducing balance'!$F$4:F4407)</f>
        <v>46134</v>
      </c>
      <c r="D4408">
        <f t="shared" si="483"/>
        <v>2026</v>
      </c>
      <c r="E4408">
        <f t="shared" si="484"/>
        <v>4</v>
      </c>
      <c r="F4408">
        <f>DAY('Dash Board'!$C$12+COUNT('Daily reducing balance'!$F$4:F4407))</f>
        <v>22</v>
      </c>
      <c r="G4408" s="8">
        <f t="shared" si="485"/>
        <v>100594.9627675293</v>
      </c>
      <c r="H4408" s="6">
        <f>G4408*'Dash Board'!$C$11/365</f>
        <v>28.938276960522124</v>
      </c>
      <c r="I4408" s="6">
        <f>H4408*'Dash Board'!$C$18/'Dash Board'!$C$11</f>
        <v>13.780131885962918</v>
      </c>
      <c r="J4408" s="6">
        <f>(G4408&gt;1)*PMT('Dash Board'!$C$11/365,$U$4,-'Dash Board'!$C$19)</f>
        <v>108.80376961660664</v>
      </c>
      <c r="K4408" s="6">
        <f t="shared" si="480"/>
        <v>0</v>
      </c>
      <c r="L4408" s="8">
        <f t="shared" si="481"/>
        <v>100515.09727487322</v>
      </c>
      <c r="N4408" s="8">
        <f t="shared" si="486"/>
        <v>95.023637730643728</v>
      </c>
      <c r="O4408" s="8">
        <f>IF(E4407&lt;&gt;E4408,SUM($N$4:N4408)-SUM($O$3:O4407),0)</f>
        <v>0</v>
      </c>
      <c r="P4408" s="6">
        <f>IF(B4408&gt;0,SUM($O$4:O4408)-SUM($P$3:P4407),0)</f>
        <v>0</v>
      </c>
      <c r="Q4408" s="6">
        <f t="shared" si="482"/>
        <v>13.780131885962918</v>
      </c>
      <c r="R4408" s="8">
        <f>IF(E4407&lt;&gt;E4408,SUM($Q$4:Q4408)-SUM($R$3:R4407),0)</f>
        <v>0</v>
      </c>
      <c r="S4408" s="6">
        <f>IF(B4408&gt;0,SUM($R$4:R4408)-SUM($S$3:S4407),0)</f>
        <v>0</v>
      </c>
    </row>
    <row r="4409" spans="1:19">
      <c r="A4409">
        <f>IF(E4408&lt;&gt;E4409,COUNTIF($A$4:A4408,"&lt;&gt;0")+1,0)</f>
        <v>0</v>
      </c>
      <c r="B4409">
        <f>IF(A4409&lt;&gt;0,IF(MOD(A4409,3)=0,COUNTIF($B$4:B4408,"&lt;&gt;0")+1,0),0)</f>
        <v>0</v>
      </c>
      <c r="C4409" s="9">
        <f>'Dash Board'!$C$12+COUNT('Daily reducing balance'!$F$4:F4408)</f>
        <v>46135</v>
      </c>
      <c r="D4409">
        <f t="shared" si="483"/>
        <v>2026</v>
      </c>
      <c r="E4409">
        <f t="shared" si="484"/>
        <v>4</v>
      </c>
      <c r="F4409">
        <f>DAY('Dash Board'!$C$12+COUNT('Daily reducing balance'!$F$4:F4408))</f>
        <v>23</v>
      </c>
      <c r="G4409" s="8">
        <f t="shared" si="485"/>
        <v>100515.09727487322</v>
      </c>
      <c r="H4409" s="6">
        <f>G4409*'Dash Board'!$C$11/365</f>
        <v>28.915301955785441</v>
      </c>
      <c r="I4409" s="6">
        <f>H4409*'Dash Board'!$C$18/'Dash Board'!$C$11</f>
        <v>13.769191407516878</v>
      </c>
      <c r="J4409" s="6">
        <f>(G4409&gt;1)*PMT('Dash Board'!$C$11/365,$U$4,-'Dash Board'!$C$19)</f>
        <v>108.80376961660664</v>
      </c>
      <c r="K4409" s="6">
        <f t="shared" si="480"/>
        <v>0</v>
      </c>
      <c r="L4409" s="8">
        <f t="shared" si="481"/>
        <v>100435.20880721239</v>
      </c>
      <c r="N4409" s="8">
        <f t="shared" si="486"/>
        <v>95.034578209089773</v>
      </c>
      <c r="O4409" s="8">
        <f>IF(E4408&lt;&gt;E4409,SUM($N$4:N4409)-SUM($O$3:O4408),0)</f>
        <v>0</v>
      </c>
      <c r="P4409" s="6">
        <f>IF(B4409&gt;0,SUM($O$4:O4409)-SUM($P$3:P4408),0)</f>
        <v>0</v>
      </c>
      <c r="Q4409" s="6">
        <f t="shared" si="482"/>
        <v>13.769191407516878</v>
      </c>
      <c r="R4409" s="8">
        <f>IF(E4408&lt;&gt;E4409,SUM($Q$4:Q4409)-SUM($R$3:R4408),0)</f>
        <v>0</v>
      </c>
      <c r="S4409" s="6">
        <f>IF(B4409&gt;0,SUM($R$4:R4409)-SUM($S$3:S4408),0)</f>
        <v>0</v>
      </c>
    </row>
    <row r="4410" spans="1:19">
      <c r="A4410">
        <f>IF(E4409&lt;&gt;E4410,COUNTIF($A$4:A4409,"&lt;&gt;0")+1,0)</f>
        <v>0</v>
      </c>
      <c r="B4410">
        <f>IF(A4410&lt;&gt;0,IF(MOD(A4410,3)=0,COUNTIF($B$4:B4409,"&lt;&gt;0")+1,0),0)</f>
        <v>0</v>
      </c>
      <c r="C4410" s="9">
        <f>'Dash Board'!$C$12+COUNT('Daily reducing balance'!$F$4:F4409)</f>
        <v>46136</v>
      </c>
      <c r="D4410">
        <f t="shared" si="483"/>
        <v>2026</v>
      </c>
      <c r="E4410">
        <f t="shared" si="484"/>
        <v>4</v>
      </c>
      <c r="F4410">
        <f>DAY('Dash Board'!$C$12+COUNT('Daily reducing balance'!$F$4:F4409))</f>
        <v>24</v>
      </c>
      <c r="G4410" s="8">
        <f t="shared" si="485"/>
        <v>100435.20880721239</v>
      </c>
      <c r="H4410" s="6">
        <f>G4410*'Dash Board'!$C$11/365</f>
        <v>28.892320341800822</v>
      </c>
      <c r="I4410" s="6">
        <f>H4410*'Dash Board'!$C$18/'Dash Board'!$C$11</f>
        <v>13.758247781809917</v>
      </c>
      <c r="J4410" s="6">
        <f>(G4410&gt;1)*PMT('Dash Board'!$C$11/365,$U$4,-'Dash Board'!$C$19)</f>
        <v>108.80376961660664</v>
      </c>
      <c r="K4410" s="6">
        <f t="shared" si="480"/>
        <v>0</v>
      </c>
      <c r="L4410" s="8">
        <f t="shared" si="481"/>
        <v>100355.29735793757</v>
      </c>
      <c r="N4410" s="8">
        <f t="shared" si="486"/>
        <v>95.04552183479673</v>
      </c>
      <c r="O4410" s="8">
        <f>IF(E4409&lt;&gt;E4410,SUM($N$4:N4410)-SUM($O$3:O4409),0)</f>
        <v>0</v>
      </c>
      <c r="P4410" s="6">
        <f>IF(B4410&gt;0,SUM($O$4:O4410)-SUM($P$3:P4409),0)</f>
        <v>0</v>
      </c>
      <c r="Q4410" s="6">
        <f t="shared" si="482"/>
        <v>13.758247781809917</v>
      </c>
      <c r="R4410" s="8">
        <f>IF(E4409&lt;&gt;E4410,SUM($Q$4:Q4410)-SUM($R$3:R4409),0)</f>
        <v>0</v>
      </c>
      <c r="S4410" s="6">
        <f>IF(B4410&gt;0,SUM($R$4:R4410)-SUM($S$3:S4409),0)</f>
        <v>0</v>
      </c>
    </row>
    <row r="4411" spans="1:19">
      <c r="A4411">
        <f>IF(E4410&lt;&gt;E4411,COUNTIF($A$4:A4410,"&lt;&gt;0")+1,0)</f>
        <v>0</v>
      </c>
      <c r="B4411">
        <f>IF(A4411&lt;&gt;0,IF(MOD(A4411,3)=0,COUNTIF($B$4:B4410,"&lt;&gt;0")+1,0),0)</f>
        <v>0</v>
      </c>
      <c r="C4411" s="9">
        <f>'Dash Board'!$C$12+COUNT('Daily reducing balance'!$F$4:F4410)</f>
        <v>46137</v>
      </c>
      <c r="D4411">
        <f t="shared" si="483"/>
        <v>2026</v>
      </c>
      <c r="E4411">
        <f t="shared" si="484"/>
        <v>4</v>
      </c>
      <c r="F4411">
        <f>DAY('Dash Board'!$C$12+COUNT('Daily reducing balance'!$F$4:F4410))</f>
        <v>25</v>
      </c>
      <c r="G4411" s="8">
        <f t="shared" si="485"/>
        <v>100355.29735793757</v>
      </c>
      <c r="H4411" s="6">
        <f>G4411*'Dash Board'!$C$11/365</f>
        <v>28.869332116666968</v>
      </c>
      <c r="I4411" s="6">
        <f>H4411*'Dash Board'!$C$18/'Dash Board'!$C$11</f>
        <v>13.747301007936652</v>
      </c>
      <c r="J4411" s="6">
        <f>(G4411&gt;1)*PMT('Dash Board'!$C$11/365,$U$4,-'Dash Board'!$C$19)</f>
        <v>108.80376961660664</v>
      </c>
      <c r="K4411" s="6">
        <f t="shared" si="480"/>
        <v>0</v>
      </c>
      <c r="L4411" s="8">
        <f t="shared" si="481"/>
        <v>100275.36292043762</v>
      </c>
      <c r="N4411" s="8">
        <f t="shared" si="486"/>
        <v>95.056468608669988</v>
      </c>
      <c r="O4411" s="8">
        <f>IF(E4410&lt;&gt;E4411,SUM($N$4:N4411)-SUM($O$3:O4410),0)</f>
        <v>0</v>
      </c>
      <c r="P4411" s="6">
        <f>IF(B4411&gt;0,SUM($O$4:O4411)-SUM($P$3:P4410),0)</f>
        <v>0</v>
      </c>
      <c r="Q4411" s="6">
        <f t="shared" si="482"/>
        <v>13.747301007936652</v>
      </c>
      <c r="R4411" s="8">
        <f>IF(E4410&lt;&gt;E4411,SUM($Q$4:Q4411)-SUM($R$3:R4410),0)</f>
        <v>0</v>
      </c>
      <c r="S4411" s="6">
        <f>IF(B4411&gt;0,SUM($R$4:R4411)-SUM($S$3:S4410),0)</f>
        <v>0</v>
      </c>
    </row>
    <row r="4412" spans="1:19">
      <c r="A4412">
        <f>IF(E4411&lt;&gt;E4412,COUNTIF($A$4:A4411,"&lt;&gt;0")+1,0)</f>
        <v>0</v>
      </c>
      <c r="B4412">
        <f>IF(A4412&lt;&gt;0,IF(MOD(A4412,3)=0,COUNTIF($B$4:B4411,"&lt;&gt;0")+1,0),0)</f>
        <v>0</v>
      </c>
      <c r="C4412" s="9">
        <f>'Dash Board'!$C$12+COUNT('Daily reducing balance'!$F$4:F4411)</f>
        <v>46138</v>
      </c>
      <c r="D4412">
        <f t="shared" si="483"/>
        <v>2026</v>
      </c>
      <c r="E4412">
        <f t="shared" si="484"/>
        <v>4</v>
      </c>
      <c r="F4412">
        <f>DAY('Dash Board'!$C$12+COUNT('Daily reducing balance'!$F$4:F4411))</f>
        <v>26</v>
      </c>
      <c r="G4412" s="8">
        <f t="shared" si="485"/>
        <v>100275.36292043762</v>
      </c>
      <c r="H4412" s="6">
        <f>G4412*'Dash Board'!$C$11/365</f>
        <v>28.846337278482057</v>
      </c>
      <c r="I4412" s="6">
        <f>H4412*'Dash Board'!$C$18/'Dash Board'!$C$11</f>
        <v>13.736351084991457</v>
      </c>
      <c r="J4412" s="6">
        <f>(G4412&gt;1)*PMT('Dash Board'!$C$11/365,$U$4,-'Dash Board'!$C$19)</f>
        <v>108.80376961660664</v>
      </c>
      <c r="K4412" s="6">
        <f t="shared" si="480"/>
        <v>0</v>
      </c>
      <c r="L4412" s="8">
        <f t="shared" si="481"/>
        <v>100195.40548809948</v>
      </c>
      <c r="N4412" s="8">
        <f t="shared" si="486"/>
        <v>95.067418531615189</v>
      </c>
      <c r="O4412" s="8">
        <f>IF(E4411&lt;&gt;E4412,SUM($N$4:N4412)-SUM($O$3:O4411),0)</f>
        <v>0</v>
      </c>
      <c r="P4412" s="6">
        <f>IF(B4412&gt;0,SUM($O$4:O4412)-SUM($P$3:P4411),0)</f>
        <v>0</v>
      </c>
      <c r="Q4412" s="6">
        <f t="shared" si="482"/>
        <v>13.736351084991457</v>
      </c>
      <c r="R4412" s="8">
        <f>IF(E4411&lt;&gt;E4412,SUM($Q$4:Q4412)-SUM($R$3:R4411),0)</f>
        <v>0</v>
      </c>
      <c r="S4412" s="6">
        <f>IF(B4412&gt;0,SUM($R$4:R4412)-SUM($S$3:S4411),0)</f>
        <v>0</v>
      </c>
    </row>
    <row r="4413" spans="1:19">
      <c r="A4413">
        <f>IF(E4412&lt;&gt;E4413,COUNTIF($A$4:A4412,"&lt;&gt;0")+1,0)</f>
        <v>0</v>
      </c>
      <c r="B4413">
        <f>IF(A4413&lt;&gt;0,IF(MOD(A4413,3)=0,COUNTIF($B$4:B4412,"&lt;&gt;0")+1,0),0)</f>
        <v>0</v>
      </c>
      <c r="C4413" s="9">
        <f>'Dash Board'!$C$12+COUNT('Daily reducing balance'!$F$4:F4412)</f>
        <v>46139</v>
      </c>
      <c r="D4413">
        <f t="shared" si="483"/>
        <v>2026</v>
      </c>
      <c r="E4413">
        <f t="shared" si="484"/>
        <v>4</v>
      </c>
      <c r="F4413">
        <f>DAY('Dash Board'!$C$12+COUNT('Daily reducing balance'!$F$4:F4412))</f>
        <v>27</v>
      </c>
      <c r="G4413" s="8">
        <f t="shared" si="485"/>
        <v>100195.40548809948</v>
      </c>
      <c r="H4413" s="6">
        <f>G4413*'Dash Board'!$C$11/365</f>
        <v>28.823335825343687</v>
      </c>
      <c r="I4413" s="6">
        <f>H4413*'Dash Board'!$C$18/'Dash Board'!$C$11</f>
        <v>13.725398012068423</v>
      </c>
      <c r="J4413" s="6">
        <f>(G4413&gt;1)*PMT('Dash Board'!$C$11/365,$U$4,-'Dash Board'!$C$19)</f>
        <v>108.80376961660664</v>
      </c>
      <c r="K4413" s="6">
        <f t="shared" si="480"/>
        <v>0</v>
      </c>
      <c r="L4413" s="8">
        <f t="shared" si="481"/>
        <v>100115.42505430822</v>
      </c>
      <c r="N4413" s="8">
        <f t="shared" si="486"/>
        <v>95.078371604538219</v>
      </c>
      <c r="O4413" s="8">
        <f>IF(E4412&lt;&gt;E4413,SUM($N$4:N4413)-SUM($O$3:O4412),0)</f>
        <v>0</v>
      </c>
      <c r="P4413" s="6">
        <f>IF(B4413&gt;0,SUM($O$4:O4413)-SUM($P$3:P4412),0)</f>
        <v>0</v>
      </c>
      <c r="Q4413" s="6">
        <f t="shared" si="482"/>
        <v>13.725398012068423</v>
      </c>
      <c r="R4413" s="8">
        <f>IF(E4412&lt;&gt;E4413,SUM($Q$4:Q4413)-SUM($R$3:R4412),0)</f>
        <v>0</v>
      </c>
      <c r="S4413" s="6">
        <f>IF(B4413&gt;0,SUM($R$4:R4413)-SUM($S$3:S4412),0)</f>
        <v>0</v>
      </c>
    </row>
    <row r="4414" spans="1:19">
      <c r="A4414">
        <f>IF(E4413&lt;&gt;E4414,COUNTIF($A$4:A4413,"&lt;&gt;0")+1,0)</f>
        <v>0</v>
      </c>
      <c r="B4414">
        <f>IF(A4414&lt;&gt;0,IF(MOD(A4414,3)=0,COUNTIF($B$4:B4413,"&lt;&gt;0")+1,0),0)</f>
        <v>0</v>
      </c>
      <c r="C4414" s="9">
        <f>'Dash Board'!$C$12+COUNT('Daily reducing balance'!$F$4:F4413)</f>
        <v>46140</v>
      </c>
      <c r="D4414">
        <f t="shared" si="483"/>
        <v>2026</v>
      </c>
      <c r="E4414">
        <f t="shared" si="484"/>
        <v>4</v>
      </c>
      <c r="F4414">
        <f>DAY('Dash Board'!$C$12+COUNT('Daily reducing balance'!$F$4:F4413))</f>
        <v>28</v>
      </c>
      <c r="G4414" s="8">
        <f t="shared" si="485"/>
        <v>100115.42505430822</v>
      </c>
      <c r="H4414" s="6">
        <f>G4414*'Dash Board'!$C$11/365</f>
        <v>28.800327755348938</v>
      </c>
      <c r="I4414" s="6">
        <f>H4414*'Dash Board'!$C$18/'Dash Board'!$C$11</f>
        <v>13.7144417882614</v>
      </c>
      <c r="J4414" s="6">
        <f>(G4414&gt;1)*PMT('Dash Board'!$C$11/365,$U$4,-'Dash Board'!$C$19)</f>
        <v>108.80376961660664</v>
      </c>
      <c r="K4414" s="6">
        <f t="shared" si="480"/>
        <v>0</v>
      </c>
      <c r="L4414" s="8">
        <f t="shared" si="481"/>
        <v>100035.42161244695</v>
      </c>
      <c r="N4414" s="8">
        <f t="shared" si="486"/>
        <v>95.089327828345247</v>
      </c>
      <c r="O4414" s="8">
        <f>IF(E4413&lt;&gt;E4414,SUM($N$4:N4414)-SUM($O$3:O4413),0)</f>
        <v>0</v>
      </c>
      <c r="P4414" s="6">
        <f>IF(B4414&gt;0,SUM($O$4:O4414)-SUM($P$3:P4413),0)</f>
        <v>0</v>
      </c>
      <c r="Q4414" s="6">
        <f t="shared" si="482"/>
        <v>13.7144417882614</v>
      </c>
      <c r="R4414" s="8">
        <f>IF(E4413&lt;&gt;E4414,SUM($Q$4:Q4414)-SUM($R$3:R4413),0)</f>
        <v>0</v>
      </c>
      <c r="S4414" s="6">
        <f>IF(B4414&gt;0,SUM($R$4:R4414)-SUM($S$3:S4413),0)</f>
        <v>0</v>
      </c>
    </row>
    <row r="4415" spans="1:19">
      <c r="A4415">
        <f>IF(E4414&lt;&gt;E4415,COUNTIF($A$4:A4414,"&lt;&gt;0")+1,0)</f>
        <v>0</v>
      </c>
      <c r="B4415">
        <f>IF(A4415&lt;&gt;0,IF(MOD(A4415,3)=0,COUNTIF($B$4:B4414,"&lt;&gt;0")+1,0),0)</f>
        <v>0</v>
      </c>
      <c r="C4415" s="9">
        <f>'Dash Board'!$C$12+COUNT('Daily reducing balance'!$F$4:F4414)</f>
        <v>46141</v>
      </c>
      <c r="D4415">
        <f t="shared" si="483"/>
        <v>2026</v>
      </c>
      <c r="E4415">
        <f t="shared" si="484"/>
        <v>4</v>
      </c>
      <c r="F4415">
        <f>DAY('Dash Board'!$C$12+COUNT('Daily reducing balance'!$F$4:F4414))</f>
        <v>29</v>
      </c>
      <c r="G4415" s="8">
        <f t="shared" si="485"/>
        <v>100035.42161244695</v>
      </c>
      <c r="H4415" s="6">
        <f>G4415*'Dash Board'!$C$11/365</f>
        <v>28.777313066594328</v>
      </c>
      <c r="I4415" s="6">
        <f>H4415*'Dash Board'!$C$18/'Dash Board'!$C$11</f>
        <v>13.703482412663966</v>
      </c>
      <c r="J4415" s="6">
        <f>(G4415&gt;1)*PMT('Dash Board'!$C$11/365,$U$4,-'Dash Board'!$C$19)</f>
        <v>108.80376961660664</v>
      </c>
      <c r="K4415" s="6">
        <f t="shared" si="480"/>
        <v>0</v>
      </c>
      <c r="L4415" s="8">
        <f t="shared" si="481"/>
        <v>99955.395155896927</v>
      </c>
      <c r="N4415" s="8">
        <f t="shared" si="486"/>
        <v>95.100287203942685</v>
      </c>
      <c r="O4415" s="8">
        <f>IF(E4414&lt;&gt;E4415,SUM($N$4:N4415)-SUM($O$3:O4414),0)</f>
        <v>0</v>
      </c>
      <c r="P4415" s="6">
        <f>IF(B4415&gt;0,SUM($O$4:O4415)-SUM($P$3:P4414),0)</f>
        <v>0</v>
      </c>
      <c r="Q4415" s="6">
        <f t="shared" si="482"/>
        <v>13.703482412663966</v>
      </c>
      <c r="R4415" s="8">
        <f>IF(E4414&lt;&gt;E4415,SUM($Q$4:Q4415)-SUM($R$3:R4414),0)</f>
        <v>0</v>
      </c>
      <c r="S4415" s="6">
        <f>IF(B4415&gt;0,SUM($R$4:R4415)-SUM($S$3:S4414),0)</f>
        <v>0</v>
      </c>
    </row>
    <row r="4416" spans="1:19">
      <c r="A4416">
        <f>IF(E4415&lt;&gt;E4416,COUNTIF($A$4:A4415,"&lt;&gt;0")+1,0)</f>
        <v>0</v>
      </c>
      <c r="B4416">
        <f>IF(A4416&lt;&gt;0,IF(MOD(A4416,3)=0,COUNTIF($B$4:B4415,"&lt;&gt;0")+1,0),0)</f>
        <v>0</v>
      </c>
      <c r="C4416" s="9">
        <f>'Dash Board'!$C$12+COUNT('Daily reducing balance'!$F$4:F4415)</f>
        <v>46142</v>
      </c>
      <c r="D4416">
        <f t="shared" si="483"/>
        <v>2026</v>
      </c>
      <c r="E4416">
        <f t="shared" si="484"/>
        <v>4</v>
      </c>
      <c r="F4416">
        <f>DAY('Dash Board'!$C$12+COUNT('Daily reducing balance'!$F$4:F4415))</f>
        <v>30</v>
      </c>
      <c r="G4416" s="8">
        <f t="shared" si="485"/>
        <v>99955.395155896927</v>
      </c>
      <c r="H4416" s="6">
        <f>G4416*'Dash Board'!$C$11/365</f>
        <v>28.754291757175825</v>
      </c>
      <c r="I4416" s="6">
        <f>H4416*'Dash Board'!$C$18/'Dash Board'!$C$11</f>
        <v>13.692519884369442</v>
      </c>
      <c r="J4416" s="6">
        <f>(G4416&gt;1)*PMT('Dash Board'!$C$11/365,$U$4,-'Dash Board'!$C$19)</f>
        <v>108.80376961660664</v>
      </c>
      <c r="K4416" s="6">
        <f t="shared" si="480"/>
        <v>0</v>
      </c>
      <c r="L4416" s="8">
        <f t="shared" si="481"/>
        <v>99875.345678037484</v>
      </c>
      <c r="N4416" s="8">
        <f t="shared" si="486"/>
        <v>95.111249732237198</v>
      </c>
      <c r="O4416" s="8">
        <f>IF(E4415&lt;&gt;E4416,SUM($N$4:N4416)-SUM($O$3:O4415),0)</f>
        <v>0</v>
      </c>
      <c r="P4416" s="6">
        <f>IF(B4416&gt;0,SUM($O$4:O4416)-SUM($P$3:P4415),0)</f>
        <v>0</v>
      </c>
      <c r="Q4416" s="6">
        <f t="shared" si="482"/>
        <v>13.692519884369442</v>
      </c>
      <c r="R4416" s="8">
        <f>IF(E4415&lt;&gt;E4416,SUM($Q$4:Q4416)-SUM($R$3:R4415),0)</f>
        <v>0</v>
      </c>
      <c r="S4416" s="6">
        <f>IF(B4416&gt;0,SUM($R$4:R4416)-SUM($S$3:S4415),0)</f>
        <v>0</v>
      </c>
    </row>
    <row r="4417" spans="1:19">
      <c r="A4417">
        <f>IF(E4416&lt;&gt;E4417,COUNTIF($A$4:A4416,"&lt;&gt;0")+1,0)</f>
        <v>145</v>
      </c>
      <c r="B4417">
        <f>IF(A4417&lt;&gt;0,IF(MOD(A4417,3)=0,COUNTIF($B$4:B4416,"&lt;&gt;0")+1,0),0)</f>
        <v>0</v>
      </c>
      <c r="C4417" s="9">
        <f>'Dash Board'!$C$12+COUNT('Daily reducing balance'!$F$4:F4416)</f>
        <v>46143</v>
      </c>
      <c r="D4417">
        <f t="shared" si="483"/>
        <v>2026</v>
      </c>
      <c r="E4417">
        <f t="shared" si="484"/>
        <v>5</v>
      </c>
      <c r="F4417">
        <f>DAY('Dash Board'!$C$12+COUNT('Daily reducing balance'!$F$4:F4416))</f>
        <v>1</v>
      </c>
      <c r="G4417" s="8">
        <f t="shared" si="485"/>
        <v>99875.345678037484</v>
      </c>
      <c r="H4417" s="6">
        <f>G4417*'Dash Board'!$C$11/365</f>
        <v>28.731263825188865</v>
      </c>
      <c r="I4417" s="6">
        <f>H4417*'Dash Board'!$C$18/'Dash Board'!$C$11</f>
        <v>13.68155420247089</v>
      </c>
      <c r="J4417" s="6">
        <f>(G4417&gt;1)*PMT('Dash Board'!$C$11/365,$U$4,-'Dash Board'!$C$19)</f>
        <v>108.80376961660664</v>
      </c>
      <c r="K4417" s="6">
        <f t="shared" si="480"/>
        <v>3372.9168581148047</v>
      </c>
      <c r="L4417" s="8">
        <f t="shared" si="481"/>
        <v>99795.273172246059</v>
      </c>
      <c r="N4417" s="8">
        <f t="shared" si="486"/>
        <v>95.122215414135752</v>
      </c>
      <c r="O4417" s="8">
        <f>IF(E4416&lt;&gt;E4417,SUM($N$4:N4417)-SUM($O$3:O4416),0)</f>
        <v>2848.9091696131509</v>
      </c>
      <c r="P4417" s="6">
        <f>IF(B4417&gt;0,SUM($O$4:O4417)-SUM($P$3:P4416),0)</f>
        <v>0</v>
      </c>
      <c r="Q4417" s="6">
        <f t="shared" si="482"/>
        <v>13.68155420247089</v>
      </c>
      <c r="R4417" s="8">
        <f>IF(E4416&lt;&gt;E4417,SUM($Q$4:Q4417)-SUM($R$3:R4416),0)</f>
        <v>415.20391888526501</v>
      </c>
      <c r="S4417" s="6">
        <f>IF(B4417&gt;0,SUM($R$4:R4417)-SUM($S$3:S4416),0)</f>
        <v>0</v>
      </c>
    </row>
    <row r="4418" spans="1:19">
      <c r="A4418">
        <f>IF(E4417&lt;&gt;E4418,COUNTIF($A$4:A4417,"&lt;&gt;0")+1,0)</f>
        <v>0</v>
      </c>
      <c r="B4418">
        <f>IF(A4418&lt;&gt;0,IF(MOD(A4418,3)=0,COUNTIF($B$4:B4417,"&lt;&gt;0")+1,0),0)</f>
        <v>0</v>
      </c>
      <c r="C4418" s="9">
        <f>'Dash Board'!$C$12+COUNT('Daily reducing balance'!$F$4:F4417)</f>
        <v>46144</v>
      </c>
      <c r="D4418">
        <f t="shared" si="483"/>
        <v>2026</v>
      </c>
      <c r="E4418">
        <f t="shared" si="484"/>
        <v>5</v>
      </c>
      <c r="F4418">
        <f>DAY('Dash Board'!$C$12+COUNT('Daily reducing balance'!$F$4:F4417))</f>
        <v>2</v>
      </c>
      <c r="G4418" s="8">
        <f t="shared" si="485"/>
        <v>99795.273172246059</v>
      </c>
      <c r="H4418" s="6">
        <f>G4418*'Dash Board'!$C$11/365</f>
        <v>28.708229268728317</v>
      </c>
      <c r="I4418" s="6">
        <f>H4418*'Dash Board'!$C$18/'Dash Board'!$C$11</f>
        <v>13.670585366061104</v>
      </c>
      <c r="J4418" s="6">
        <f>(G4418&gt;1)*PMT('Dash Board'!$C$11/365,$U$4,-'Dash Board'!$C$19)</f>
        <v>108.80376961660664</v>
      </c>
      <c r="K4418" s="6">
        <f t="shared" si="480"/>
        <v>0</v>
      </c>
      <c r="L4418" s="8">
        <f t="shared" si="481"/>
        <v>99715.177631898172</v>
      </c>
      <c r="N4418" s="8">
        <f t="shared" si="486"/>
        <v>95.13318425054554</v>
      </c>
      <c r="O4418" s="8">
        <f>IF(E4417&lt;&gt;E4418,SUM($N$4:N4418)-SUM($O$3:O4417),0)</f>
        <v>0</v>
      </c>
      <c r="P4418" s="6">
        <f>IF(B4418&gt;0,SUM($O$4:O4418)-SUM($P$3:P4417),0)</f>
        <v>0</v>
      </c>
      <c r="Q4418" s="6">
        <f t="shared" si="482"/>
        <v>13.670585366061104</v>
      </c>
      <c r="R4418" s="8">
        <f>IF(E4417&lt;&gt;E4418,SUM($Q$4:Q4418)-SUM($R$3:R4417),0)</f>
        <v>0</v>
      </c>
      <c r="S4418" s="6">
        <f>IF(B4418&gt;0,SUM($R$4:R4418)-SUM($S$3:S4417),0)</f>
        <v>0</v>
      </c>
    </row>
    <row r="4419" spans="1:19">
      <c r="A4419">
        <f>IF(E4418&lt;&gt;E4419,COUNTIF($A$4:A4418,"&lt;&gt;0")+1,0)</f>
        <v>0</v>
      </c>
      <c r="B4419">
        <f>IF(A4419&lt;&gt;0,IF(MOD(A4419,3)=0,COUNTIF($B$4:B4418,"&lt;&gt;0")+1,0),0)</f>
        <v>0</v>
      </c>
      <c r="C4419" s="9">
        <f>'Dash Board'!$C$12+COUNT('Daily reducing balance'!$F$4:F4418)</f>
        <v>46145</v>
      </c>
      <c r="D4419">
        <f t="shared" si="483"/>
        <v>2026</v>
      </c>
      <c r="E4419">
        <f t="shared" si="484"/>
        <v>5</v>
      </c>
      <c r="F4419">
        <f>DAY('Dash Board'!$C$12+COUNT('Daily reducing balance'!$F$4:F4418))</f>
        <v>3</v>
      </c>
      <c r="G4419" s="8">
        <f t="shared" si="485"/>
        <v>99715.177631898172</v>
      </c>
      <c r="H4419" s="6">
        <f>G4419*'Dash Board'!$C$11/365</f>
        <v>28.685188085888512</v>
      </c>
      <c r="I4419" s="6">
        <f>H4419*'Dash Board'!$C$18/'Dash Board'!$C$11</f>
        <v>13.659613374232626</v>
      </c>
      <c r="J4419" s="6">
        <f>(G4419&gt;1)*PMT('Dash Board'!$C$11/365,$U$4,-'Dash Board'!$C$19)</f>
        <v>108.80376961660664</v>
      </c>
      <c r="K4419" s="6">
        <f t="shared" si="480"/>
        <v>0</v>
      </c>
      <c r="L4419" s="8">
        <f t="shared" si="481"/>
        <v>99635.059050367447</v>
      </c>
      <c r="N4419" s="8">
        <f t="shared" si="486"/>
        <v>95.144156242374024</v>
      </c>
      <c r="O4419" s="8">
        <f>IF(E4418&lt;&gt;E4419,SUM($N$4:N4419)-SUM($O$3:O4418),0)</f>
        <v>0</v>
      </c>
      <c r="P4419" s="6">
        <f>IF(B4419&gt;0,SUM($O$4:O4419)-SUM($P$3:P4418),0)</f>
        <v>0</v>
      </c>
      <c r="Q4419" s="6">
        <f t="shared" si="482"/>
        <v>13.659613374232626</v>
      </c>
      <c r="R4419" s="8">
        <f>IF(E4418&lt;&gt;E4419,SUM($Q$4:Q4419)-SUM($R$3:R4418),0)</f>
        <v>0</v>
      </c>
      <c r="S4419" s="6">
        <f>IF(B4419&gt;0,SUM($R$4:R4419)-SUM($S$3:S4418),0)</f>
        <v>0</v>
      </c>
    </row>
    <row r="4420" spans="1:19">
      <c r="A4420">
        <f>IF(E4419&lt;&gt;E4420,COUNTIF($A$4:A4419,"&lt;&gt;0")+1,0)</f>
        <v>0</v>
      </c>
      <c r="B4420">
        <f>IF(A4420&lt;&gt;0,IF(MOD(A4420,3)=0,COUNTIF($B$4:B4419,"&lt;&gt;0")+1,0),0)</f>
        <v>0</v>
      </c>
      <c r="C4420" s="9">
        <f>'Dash Board'!$C$12+COUNT('Daily reducing balance'!$F$4:F4419)</f>
        <v>46146</v>
      </c>
      <c r="D4420">
        <f t="shared" si="483"/>
        <v>2026</v>
      </c>
      <c r="E4420">
        <f t="shared" si="484"/>
        <v>5</v>
      </c>
      <c r="F4420">
        <f>DAY('Dash Board'!$C$12+COUNT('Daily reducing balance'!$F$4:F4419))</f>
        <v>4</v>
      </c>
      <c r="G4420" s="8">
        <f t="shared" si="485"/>
        <v>99635.059050367447</v>
      </c>
      <c r="H4420" s="6">
        <f>G4420*'Dash Board'!$C$11/365</f>
        <v>28.662140274763239</v>
      </c>
      <c r="I4420" s="6">
        <f>H4420*'Dash Board'!$C$18/'Dash Board'!$C$11</f>
        <v>13.648638226077734</v>
      </c>
      <c r="J4420" s="6">
        <f>(G4420&gt;1)*PMT('Dash Board'!$C$11/365,$U$4,-'Dash Board'!$C$19)</f>
        <v>108.80376961660664</v>
      </c>
      <c r="K4420" s="6">
        <f t="shared" si="480"/>
        <v>0</v>
      </c>
      <c r="L4420" s="8">
        <f t="shared" si="481"/>
        <v>99554.917421025602</v>
      </c>
      <c r="N4420" s="8">
        <f t="shared" si="486"/>
        <v>95.155131390528908</v>
      </c>
      <c r="O4420" s="8">
        <f>IF(E4419&lt;&gt;E4420,SUM($N$4:N4420)-SUM($O$3:O4419),0)</f>
        <v>0</v>
      </c>
      <c r="P4420" s="6">
        <f>IF(B4420&gt;0,SUM($O$4:O4420)-SUM($P$3:P4419),0)</f>
        <v>0</v>
      </c>
      <c r="Q4420" s="6">
        <f t="shared" si="482"/>
        <v>13.648638226077734</v>
      </c>
      <c r="R4420" s="8">
        <f>IF(E4419&lt;&gt;E4420,SUM($Q$4:Q4420)-SUM($R$3:R4419),0)</f>
        <v>0</v>
      </c>
      <c r="S4420" s="6">
        <f>IF(B4420&gt;0,SUM($R$4:R4420)-SUM($S$3:S4419),0)</f>
        <v>0</v>
      </c>
    </row>
    <row r="4421" spans="1:19">
      <c r="A4421">
        <f>IF(E4420&lt;&gt;E4421,COUNTIF($A$4:A4420,"&lt;&gt;0")+1,0)</f>
        <v>0</v>
      </c>
      <c r="B4421">
        <f>IF(A4421&lt;&gt;0,IF(MOD(A4421,3)=0,COUNTIF($B$4:B4420,"&lt;&gt;0")+1,0),0)</f>
        <v>0</v>
      </c>
      <c r="C4421" s="9">
        <f>'Dash Board'!$C$12+COUNT('Daily reducing balance'!$F$4:F4420)</f>
        <v>46147</v>
      </c>
      <c r="D4421">
        <f t="shared" si="483"/>
        <v>2026</v>
      </c>
      <c r="E4421">
        <f t="shared" si="484"/>
        <v>5</v>
      </c>
      <c r="F4421">
        <f>DAY('Dash Board'!$C$12+COUNT('Daily reducing balance'!$F$4:F4420))</f>
        <v>5</v>
      </c>
      <c r="G4421" s="8">
        <f t="shared" si="485"/>
        <v>99554.917421025602</v>
      </c>
      <c r="H4421" s="6">
        <f>G4421*'Dash Board'!$C$11/365</f>
        <v>28.639085833445723</v>
      </c>
      <c r="I4421" s="6">
        <f>H4421*'Dash Board'!$C$18/'Dash Board'!$C$11</f>
        <v>13.63765992068844</v>
      </c>
      <c r="J4421" s="6">
        <f>(G4421&gt;1)*PMT('Dash Board'!$C$11/365,$U$4,-'Dash Board'!$C$19)</f>
        <v>108.80376961660664</v>
      </c>
      <c r="K4421" s="6">
        <f t="shared" ref="K4421:K4484" si="487">IF(F4421=1,SUMIFS($J$4:$J$7308,$D$4:$D$7308,"="&amp;YEAR(C4421),$E$4:$E$7308,"="&amp;MONTH(C4421)),0)</f>
        <v>0</v>
      </c>
      <c r="L4421" s="8">
        <f t="shared" ref="L4421:L4484" si="488">IF(G4421+H4421-J4421&lt;0,0,G4421+H4421-J4421)</f>
        <v>99474.752737242437</v>
      </c>
      <c r="N4421" s="8">
        <f t="shared" si="486"/>
        <v>95.166109695918209</v>
      </c>
      <c r="O4421" s="8">
        <f>IF(E4420&lt;&gt;E4421,SUM($N$4:N4421)-SUM($O$3:O4420),0)</f>
        <v>0</v>
      </c>
      <c r="P4421" s="6">
        <f>IF(B4421&gt;0,SUM($O$4:O4421)-SUM($P$3:P4420),0)</f>
        <v>0</v>
      </c>
      <c r="Q4421" s="6">
        <f t="shared" ref="Q4421:Q4484" si="489">I4421</f>
        <v>13.63765992068844</v>
      </c>
      <c r="R4421" s="8">
        <f>IF(E4420&lt;&gt;E4421,SUM($Q$4:Q4421)-SUM($R$3:R4420),0)</f>
        <v>0</v>
      </c>
      <c r="S4421" s="6">
        <f>IF(B4421&gt;0,SUM($R$4:R4421)-SUM($S$3:S4420),0)</f>
        <v>0</v>
      </c>
    </row>
    <row r="4422" spans="1:19">
      <c r="A4422">
        <f>IF(E4421&lt;&gt;E4422,COUNTIF($A$4:A4421,"&lt;&gt;0")+1,0)</f>
        <v>0</v>
      </c>
      <c r="B4422">
        <f>IF(A4422&lt;&gt;0,IF(MOD(A4422,3)=0,COUNTIF($B$4:B4421,"&lt;&gt;0")+1,0),0)</f>
        <v>0</v>
      </c>
      <c r="C4422" s="9">
        <f>'Dash Board'!$C$12+COUNT('Daily reducing balance'!$F$4:F4421)</f>
        <v>46148</v>
      </c>
      <c r="D4422">
        <f t="shared" si="483"/>
        <v>2026</v>
      </c>
      <c r="E4422">
        <f t="shared" si="484"/>
        <v>5</v>
      </c>
      <c r="F4422">
        <f>DAY('Dash Board'!$C$12+COUNT('Daily reducing balance'!$F$4:F4421))</f>
        <v>6</v>
      </c>
      <c r="G4422" s="8">
        <f t="shared" si="485"/>
        <v>99474.752737242437</v>
      </c>
      <c r="H4422" s="6">
        <f>G4422*'Dash Board'!$C$11/365</f>
        <v>28.616024760028644</v>
      </c>
      <c r="I4422" s="6">
        <f>H4422*'Dash Board'!$C$18/'Dash Board'!$C$11</f>
        <v>13.626678457156499</v>
      </c>
      <c r="J4422" s="6">
        <f>(G4422&gt;1)*PMT('Dash Board'!$C$11/365,$U$4,-'Dash Board'!$C$19)</f>
        <v>108.80376961660664</v>
      </c>
      <c r="K4422" s="6">
        <f t="shared" si="487"/>
        <v>0</v>
      </c>
      <c r="L4422" s="8">
        <f t="shared" si="488"/>
        <v>99394.564992385858</v>
      </c>
      <c r="N4422" s="8">
        <f t="shared" si="486"/>
        <v>95.177091159450143</v>
      </c>
      <c r="O4422" s="8">
        <f>IF(E4421&lt;&gt;E4422,SUM($N$4:N4422)-SUM($O$3:O4421),0)</f>
        <v>0</v>
      </c>
      <c r="P4422" s="6">
        <f>IF(B4422&gt;0,SUM($O$4:O4422)-SUM($P$3:P4421),0)</f>
        <v>0</v>
      </c>
      <c r="Q4422" s="6">
        <f t="shared" si="489"/>
        <v>13.626678457156499</v>
      </c>
      <c r="R4422" s="8">
        <f>IF(E4421&lt;&gt;E4422,SUM($Q$4:Q4422)-SUM($R$3:R4421),0)</f>
        <v>0</v>
      </c>
      <c r="S4422" s="6">
        <f>IF(B4422&gt;0,SUM($R$4:R4422)-SUM($S$3:S4421),0)</f>
        <v>0</v>
      </c>
    </row>
    <row r="4423" spans="1:19">
      <c r="A4423">
        <f>IF(E4422&lt;&gt;E4423,COUNTIF($A$4:A4422,"&lt;&gt;0")+1,0)</f>
        <v>0</v>
      </c>
      <c r="B4423">
        <f>IF(A4423&lt;&gt;0,IF(MOD(A4423,3)=0,COUNTIF($B$4:B4422,"&lt;&gt;0")+1,0),0)</f>
        <v>0</v>
      </c>
      <c r="C4423" s="9">
        <f>'Dash Board'!$C$12+COUNT('Daily reducing balance'!$F$4:F4422)</f>
        <v>46149</v>
      </c>
      <c r="D4423">
        <f t="shared" si="483"/>
        <v>2026</v>
      </c>
      <c r="E4423">
        <f t="shared" si="484"/>
        <v>5</v>
      </c>
      <c r="F4423">
        <f>DAY('Dash Board'!$C$12+COUNT('Daily reducing balance'!$F$4:F4422))</f>
        <v>7</v>
      </c>
      <c r="G4423" s="8">
        <f t="shared" si="485"/>
        <v>99394.564992385858</v>
      </c>
      <c r="H4423" s="6">
        <f>G4423*'Dash Board'!$C$11/365</f>
        <v>28.592957052604152</v>
      </c>
      <c r="I4423" s="6">
        <f>H4423*'Dash Board'!$C$18/'Dash Board'!$C$11</f>
        <v>13.615693834573406</v>
      </c>
      <c r="J4423" s="6">
        <f>(G4423&gt;1)*PMT('Dash Board'!$C$11/365,$U$4,-'Dash Board'!$C$19)</f>
        <v>108.80376961660664</v>
      </c>
      <c r="K4423" s="6">
        <f t="shared" si="487"/>
        <v>0</v>
      </c>
      <c r="L4423" s="8">
        <f t="shared" si="488"/>
        <v>99314.35417982185</v>
      </c>
      <c r="N4423" s="8">
        <f t="shared" si="486"/>
        <v>95.188075782033238</v>
      </c>
      <c r="O4423" s="8">
        <f>IF(E4422&lt;&gt;E4423,SUM($N$4:N4423)-SUM($O$3:O4422),0)</f>
        <v>0</v>
      </c>
      <c r="P4423" s="6">
        <f>IF(B4423&gt;0,SUM($O$4:O4423)-SUM($P$3:P4422),0)</f>
        <v>0</v>
      </c>
      <c r="Q4423" s="6">
        <f t="shared" si="489"/>
        <v>13.615693834573406</v>
      </c>
      <c r="R4423" s="8">
        <f>IF(E4422&lt;&gt;E4423,SUM($Q$4:Q4423)-SUM($R$3:R4422),0)</f>
        <v>0</v>
      </c>
      <c r="S4423" s="6">
        <f>IF(B4423&gt;0,SUM($R$4:R4423)-SUM($S$3:S4422),0)</f>
        <v>0</v>
      </c>
    </row>
    <row r="4424" spans="1:19">
      <c r="A4424">
        <f>IF(E4423&lt;&gt;E4424,COUNTIF($A$4:A4423,"&lt;&gt;0")+1,0)</f>
        <v>0</v>
      </c>
      <c r="B4424">
        <f>IF(A4424&lt;&gt;0,IF(MOD(A4424,3)=0,COUNTIF($B$4:B4423,"&lt;&gt;0")+1,0),0)</f>
        <v>0</v>
      </c>
      <c r="C4424" s="9">
        <f>'Dash Board'!$C$12+COUNT('Daily reducing balance'!$F$4:F4423)</f>
        <v>46150</v>
      </c>
      <c r="D4424">
        <f t="shared" si="483"/>
        <v>2026</v>
      </c>
      <c r="E4424">
        <f t="shared" si="484"/>
        <v>5</v>
      </c>
      <c r="F4424">
        <f>DAY('Dash Board'!$C$12+COUNT('Daily reducing balance'!$F$4:F4423))</f>
        <v>8</v>
      </c>
      <c r="G4424" s="8">
        <f t="shared" si="485"/>
        <v>99314.35417982185</v>
      </c>
      <c r="H4424" s="6">
        <f>G4424*'Dash Board'!$C$11/365</f>
        <v>28.569882709263819</v>
      </c>
      <c r="I4424" s="6">
        <f>H4424*'Dash Board'!$C$18/'Dash Board'!$C$11</f>
        <v>13.604706052030391</v>
      </c>
      <c r="J4424" s="6">
        <f>(G4424&gt;1)*PMT('Dash Board'!$C$11/365,$U$4,-'Dash Board'!$C$19)</f>
        <v>108.80376961660664</v>
      </c>
      <c r="K4424" s="6">
        <f t="shared" si="487"/>
        <v>0</v>
      </c>
      <c r="L4424" s="8">
        <f t="shared" si="488"/>
        <v>99234.120292914507</v>
      </c>
      <c r="N4424" s="8">
        <f t="shared" si="486"/>
        <v>95.19906356457625</v>
      </c>
      <c r="O4424" s="8">
        <f>IF(E4423&lt;&gt;E4424,SUM($N$4:N4424)-SUM($O$3:O4423),0)</f>
        <v>0</v>
      </c>
      <c r="P4424" s="6">
        <f>IF(B4424&gt;0,SUM($O$4:O4424)-SUM($P$3:P4423),0)</f>
        <v>0</v>
      </c>
      <c r="Q4424" s="6">
        <f t="shared" si="489"/>
        <v>13.604706052030391</v>
      </c>
      <c r="R4424" s="8">
        <f>IF(E4423&lt;&gt;E4424,SUM($Q$4:Q4424)-SUM($R$3:R4423),0)</f>
        <v>0</v>
      </c>
      <c r="S4424" s="6">
        <f>IF(B4424&gt;0,SUM($R$4:R4424)-SUM($S$3:S4423),0)</f>
        <v>0</v>
      </c>
    </row>
    <row r="4425" spans="1:19">
      <c r="A4425">
        <f>IF(E4424&lt;&gt;E4425,COUNTIF($A$4:A4424,"&lt;&gt;0")+1,0)</f>
        <v>0</v>
      </c>
      <c r="B4425">
        <f>IF(A4425&lt;&gt;0,IF(MOD(A4425,3)=0,COUNTIF($B$4:B4424,"&lt;&gt;0")+1,0),0)</f>
        <v>0</v>
      </c>
      <c r="C4425" s="9">
        <f>'Dash Board'!$C$12+COUNT('Daily reducing balance'!$F$4:F4424)</f>
        <v>46151</v>
      </c>
      <c r="D4425">
        <f t="shared" si="483"/>
        <v>2026</v>
      </c>
      <c r="E4425">
        <f t="shared" si="484"/>
        <v>5</v>
      </c>
      <c r="F4425">
        <f>DAY('Dash Board'!$C$12+COUNT('Daily reducing balance'!$F$4:F4424))</f>
        <v>9</v>
      </c>
      <c r="G4425" s="8">
        <f t="shared" si="485"/>
        <v>99234.120292914507</v>
      </c>
      <c r="H4425" s="6">
        <f>G4425*'Dash Board'!$C$11/365</f>
        <v>28.546801728098696</v>
      </c>
      <c r="I4425" s="6">
        <f>H4425*'Dash Board'!$C$18/'Dash Board'!$C$11</f>
        <v>13.593715108618428</v>
      </c>
      <c r="J4425" s="6">
        <f>(G4425&gt;1)*PMT('Dash Board'!$C$11/365,$U$4,-'Dash Board'!$C$19)</f>
        <v>108.80376961660664</v>
      </c>
      <c r="K4425" s="6">
        <f t="shared" si="487"/>
        <v>0</v>
      </c>
      <c r="L4425" s="8">
        <f t="shared" si="488"/>
        <v>99153.863325025988</v>
      </c>
      <c r="N4425" s="8">
        <f t="shared" si="486"/>
        <v>95.210054507988218</v>
      </c>
      <c r="O4425" s="8">
        <f>IF(E4424&lt;&gt;E4425,SUM($N$4:N4425)-SUM($O$3:O4424),0)</f>
        <v>0</v>
      </c>
      <c r="P4425" s="6">
        <f>IF(B4425&gt;0,SUM($O$4:O4425)-SUM($P$3:P4424),0)</f>
        <v>0</v>
      </c>
      <c r="Q4425" s="6">
        <f t="shared" si="489"/>
        <v>13.593715108618428</v>
      </c>
      <c r="R4425" s="8">
        <f>IF(E4424&lt;&gt;E4425,SUM($Q$4:Q4425)-SUM($R$3:R4424),0)</f>
        <v>0</v>
      </c>
      <c r="S4425" s="6">
        <f>IF(B4425&gt;0,SUM($R$4:R4425)-SUM($S$3:S4424),0)</f>
        <v>0</v>
      </c>
    </row>
    <row r="4426" spans="1:19">
      <c r="A4426">
        <f>IF(E4425&lt;&gt;E4426,COUNTIF($A$4:A4425,"&lt;&gt;0")+1,0)</f>
        <v>0</v>
      </c>
      <c r="B4426">
        <f>IF(A4426&lt;&gt;0,IF(MOD(A4426,3)=0,COUNTIF($B$4:B4425,"&lt;&gt;0")+1,0),0)</f>
        <v>0</v>
      </c>
      <c r="C4426" s="9">
        <f>'Dash Board'!$C$12+COUNT('Daily reducing balance'!$F$4:F4425)</f>
        <v>46152</v>
      </c>
      <c r="D4426">
        <f t="shared" si="483"/>
        <v>2026</v>
      </c>
      <c r="E4426">
        <f t="shared" si="484"/>
        <v>5</v>
      </c>
      <c r="F4426">
        <f>DAY('Dash Board'!$C$12+COUNT('Daily reducing balance'!$F$4:F4425))</f>
        <v>10</v>
      </c>
      <c r="G4426" s="8">
        <f t="shared" si="485"/>
        <v>99153.863325025988</v>
      </c>
      <c r="H4426" s="6">
        <f>G4426*'Dash Board'!$C$11/365</f>
        <v>28.523714107199254</v>
      </c>
      <c r="I4426" s="6">
        <f>H4426*'Dash Board'!$C$18/'Dash Board'!$C$11</f>
        <v>13.582721003428217</v>
      </c>
      <c r="J4426" s="6">
        <f>(G4426&gt;1)*PMT('Dash Board'!$C$11/365,$U$4,-'Dash Board'!$C$19)</f>
        <v>108.80376961660664</v>
      </c>
      <c r="K4426" s="6">
        <f t="shared" si="487"/>
        <v>0</v>
      </c>
      <c r="L4426" s="8">
        <f t="shared" si="488"/>
        <v>99073.583269516574</v>
      </c>
      <c r="N4426" s="8">
        <f t="shared" si="486"/>
        <v>95.221048613178425</v>
      </c>
      <c r="O4426" s="8">
        <f>IF(E4425&lt;&gt;E4426,SUM($N$4:N4426)-SUM($O$3:O4425),0)</f>
        <v>0</v>
      </c>
      <c r="P4426" s="6">
        <f>IF(B4426&gt;0,SUM($O$4:O4426)-SUM($P$3:P4425),0)</f>
        <v>0</v>
      </c>
      <c r="Q4426" s="6">
        <f t="shared" si="489"/>
        <v>13.582721003428217</v>
      </c>
      <c r="R4426" s="8">
        <f>IF(E4425&lt;&gt;E4426,SUM($Q$4:Q4426)-SUM($R$3:R4425),0)</f>
        <v>0</v>
      </c>
      <c r="S4426" s="6">
        <f>IF(B4426&gt;0,SUM($R$4:R4426)-SUM($S$3:S4425),0)</f>
        <v>0</v>
      </c>
    </row>
    <row r="4427" spans="1:19">
      <c r="A4427">
        <f>IF(E4426&lt;&gt;E4427,COUNTIF($A$4:A4426,"&lt;&gt;0")+1,0)</f>
        <v>0</v>
      </c>
      <c r="B4427">
        <f>IF(A4427&lt;&gt;0,IF(MOD(A4427,3)=0,COUNTIF($B$4:B4426,"&lt;&gt;0")+1,0),0)</f>
        <v>0</v>
      </c>
      <c r="C4427" s="9">
        <f>'Dash Board'!$C$12+COUNT('Daily reducing balance'!$F$4:F4426)</f>
        <v>46153</v>
      </c>
      <c r="D4427">
        <f t="shared" si="483"/>
        <v>2026</v>
      </c>
      <c r="E4427">
        <f t="shared" si="484"/>
        <v>5</v>
      </c>
      <c r="F4427">
        <f>DAY('Dash Board'!$C$12+COUNT('Daily reducing balance'!$F$4:F4426))</f>
        <v>11</v>
      </c>
      <c r="G4427" s="8">
        <f t="shared" si="485"/>
        <v>99073.583269516574</v>
      </c>
      <c r="H4427" s="6">
        <f>G4427*'Dash Board'!$C$11/365</f>
        <v>28.50061984465545</v>
      </c>
      <c r="I4427" s="6">
        <f>H4427*'Dash Board'!$C$18/'Dash Board'!$C$11</f>
        <v>13.571723735550217</v>
      </c>
      <c r="J4427" s="6">
        <f>(G4427&gt;1)*PMT('Dash Board'!$C$11/365,$U$4,-'Dash Board'!$C$19)</f>
        <v>108.80376961660664</v>
      </c>
      <c r="K4427" s="6">
        <f t="shared" si="487"/>
        <v>0</v>
      </c>
      <c r="L4427" s="8">
        <f t="shared" si="488"/>
        <v>98993.28011974461</v>
      </c>
      <c r="N4427" s="8">
        <f t="shared" si="486"/>
        <v>95.232045881056422</v>
      </c>
      <c r="O4427" s="8">
        <f>IF(E4426&lt;&gt;E4427,SUM($N$4:N4427)-SUM($O$3:O4426),0)</f>
        <v>0</v>
      </c>
      <c r="P4427" s="6">
        <f>IF(B4427&gt;0,SUM($O$4:O4427)-SUM($P$3:P4426),0)</f>
        <v>0</v>
      </c>
      <c r="Q4427" s="6">
        <f t="shared" si="489"/>
        <v>13.571723735550217</v>
      </c>
      <c r="R4427" s="8">
        <f>IF(E4426&lt;&gt;E4427,SUM($Q$4:Q4427)-SUM($R$3:R4426),0)</f>
        <v>0</v>
      </c>
      <c r="S4427" s="6">
        <f>IF(B4427&gt;0,SUM($R$4:R4427)-SUM($S$3:S4426),0)</f>
        <v>0</v>
      </c>
    </row>
    <row r="4428" spans="1:19">
      <c r="A4428">
        <f>IF(E4427&lt;&gt;E4428,COUNTIF($A$4:A4427,"&lt;&gt;0")+1,0)</f>
        <v>0</v>
      </c>
      <c r="B4428">
        <f>IF(A4428&lt;&gt;0,IF(MOD(A4428,3)=0,COUNTIF($B$4:B4427,"&lt;&gt;0")+1,0),0)</f>
        <v>0</v>
      </c>
      <c r="C4428" s="9">
        <f>'Dash Board'!$C$12+COUNT('Daily reducing balance'!$F$4:F4427)</f>
        <v>46154</v>
      </c>
      <c r="D4428">
        <f t="shared" si="483"/>
        <v>2026</v>
      </c>
      <c r="E4428">
        <f t="shared" si="484"/>
        <v>5</v>
      </c>
      <c r="F4428">
        <f>DAY('Dash Board'!$C$12+COUNT('Daily reducing balance'!$F$4:F4427))</f>
        <v>12</v>
      </c>
      <c r="G4428" s="8">
        <f t="shared" si="485"/>
        <v>98993.28011974461</v>
      </c>
      <c r="H4428" s="6">
        <f>G4428*'Dash Board'!$C$11/365</f>
        <v>28.477518938556667</v>
      </c>
      <c r="I4428" s="6">
        <f>H4428*'Dash Board'!$C$18/'Dash Board'!$C$11</f>
        <v>13.560723304074605</v>
      </c>
      <c r="J4428" s="6">
        <f>(G4428&gt;1)*PMT('Dash Board'!$C$11/365,$U$4,-'Dash Board'!$C$19)</f>
        <v>108.80376961660664</v>
      </c>
      <c r="K4428" s="6">
        <f t="shared" si="487"/>
        <v>0</v>
      </c>
      <c r="L4428" s="8">
        <f t="shared" si="488"/>
        <v>98912.95386906655</v>
      </c>
      <c r="N4428" s="8">
        <f t="shared" si="486"/>
        <v>95.243046312532044</v>
      </c>
      <c r="O4428" s="8">
        <f>IF(E4427&lt;&gt;E4428,SUM($N$4:N4428)-SUM($O$3:O4427),0)</f>
        <v>0</v>
      </c>
      <c r="P4428" s="6">
        <f>IF(B4428&gt;0,SUM($O$4:O4428)-SUM($P$3:P4427),0)</f>
        <v>0</v>
      </c>
      <c r="Q4428" s="6">
        <f t="shared" si="489"/>
        <v>13.560723304074605</v>
      </c>
      <c r="R4428" s="8">
        <f>IF(E4427&lt;&gt;E4428,SUM($Q$4:Q4428)-SUM($R$3:R4427),0)</f>
        <v>0</v>
      </c>
      <c r="S4428" s="6">
        <f>IF(B4428&gt;0,SUM($R$4:R4428)-SUM($S$3:S4427),0)</f>
        <v>0</v>
      </c>
    </row>
    <row r="4429" spans="1:19">
      <c r="A4429">
        <f>IF(E4428&lt;&gt;E4429,COUNTIF($A$4:A4428,"&lt;&gt;0")+1,0)</f>
        <v>0</v>
      </c>
      <c r="B4429">
        <f>IF(A4429&lt;&gt;0,IF(MOD(A4429,3)=0,COUNTIF($B$4:B4428,"&lt;&gt;0")+1,0),0)</f>
        <v>0</v>
      </c>
      <c r="C4429" s="9">
        <f>'Dash Board'!$C$12+COUNT('Daily reducing balance'!$F$4:F4428)</f>
        <v>46155</v>
      </c>
      <c r="D4429">
        <f t="shared" si="483"/>
        <v>2026</v>
      </c>
      <c r="E4429">
        <f t="shared" si="484"/>
        <v>5</v>
      </c>
      <c r="F4429">
        <f>DAY('Dash Board'!$C$12+COUNT('Daily reducing balance'!$F$4:F4428))</f>
        <v>13</v>
      </c>
      <c r="G4429" s="8">
        <f t="shared" si="485"/>
        <v>98912.95386906655</v>
      </c>
      <c r="H4429" s="6">
        <f>G4429*'Dash Board'!$C$11/365</f>
        <v>28.454411386991744</v>
      </c>
      <c r="I4429" s="6">
        <f>H4429*'Dash Board'!$C$18/'Dash Board'!$C$11</f>
        <v>13.549719708091308</v>
      </c>
      <c r="J4429" s="6">
        <f>(G4429&gt;1)*PMT('Dash Board'!$C$11/365,$U$4,-'Dash Board'!$C$19)</f>
        <v>108.80376961660664</v>
      </c>
      <c r="K4429" s="6">
        <f t="shared" si="487"/>
        <v>0</v>
      </c>
      <c r="L4429" s="8">
        <f t="shared" si="488"/>
        <v>98832.604510836929</v>
      </c>
      <c r="N4429" s="8">
        <f t="shared" si="486"/>
        <v>95.254049908515341</v>
      </c>
      <c r="O4429" s="8">
        <f>IF(E4428&lt;&gt;E4429,SUM($N$4:N4429)-SUM($O$3:O4428),0)</f>
        <v>0</v>
      </c>
      <c r="P4429" s="6">
        <f>IF(B4429&gt;0,SUM($O$4:O4429)-SUM($P$3:P4428),0)</f>
        <v>0</v>
      </c>
      <c r="Q4429" s="6">
        <f t="shared" si="489"/>
        <v>13.549719708091308</v>
      </c>
      <c r="R4429" s="8">
        <f>IF(E4428&lt;&gt;E4429,SUM($Q$4:Q4429)-SUM($R$3:R4428),0)</f>
        <v>0</v>
      </c>
      <c r="S4429" s="6">
        <f>IF(B4429&gt;0,SUM($R$4:R4429)-SUM($S$3:S4428),0)</f>
        <v>0</v>
      </c>
    </row>
    <row r="4430" spans="1:19">
      <c r="A4430">
        <f>IF(E4429&lt;&gt;E4430,COUNTIF($A$4:A4429,"&lt;&gt;0")+1,0)</f>
        <v>0</v>
      </c>
      <c r="B4430">
        <f>IF(A4430&lt;&gt;0,IF(MOD(A4430,3)=0,COUNTIF($B$4:B4429,"&lt;&gt;0")+1,0),0)</f>
        <v>0</v>
      </c>
      <c r="C4430" s="9">
        <f>'Dash Board'!$C$12+COUNT('Daily reducing balance'!$F$4:F4429)</f>
        <v>46156</v>
      </c>
      <c r="D4430">
        <f t="shared" si="483"/>
        <v>2026</v>
      </c>
      <c r="E4430">
        <f t="shared" si="484"/>
        <v>5</v>
      </c>
      <c r="F4430">
        <f>DAY('Dash Board'!$C$12+COUNT('Daily reducing balance'!$F$4:F4429))</f>
        <v>14</v>
      </c>
      <c r="G4430" s="8">
        <f t="shared" si="485"/>
        <v>98832.604510836929</v>
      </c>
      <c r="H4430" s="6">
        <f>G4430*'Dash Board'!$C$11/365</f>
        <v>28.431297188048976</v>
      </c>
      <c r="I4430" s="6">
        <f>H4430*'Dash Board'!$C$18/'Dash Board'!$C$11</f>
        <v>13.538712946689989</v>
      </c>
      <c r="J4430" s="6">
        <f>(G4430&gt;1)*PMT('Dash Board'!$C$11/365,$U$4,-'Dash Board'!$C$19)</f>
        <v>108.80376961660664</v>
      </c>
      <c r="K4430" s="6">
        <f t="shared" si="487"/>
        <v>0</v>
      </c>
      <c r="L4430" s="8">
        <f t="shared" si="488"/>
        <v>98752.232038408358</v>
      </c>
      <c r="N4430" s="8">
        <f t="shared" si="486"/>
        <v>95.26505666991666</v>
      </c>
      <c r="O4430" s="8">
        <f>IF(E4429&lt;&gt;E4430,SUM($N$4:N4430)-SUM($O$3:O4429),0)</f>
        <v>0</v>
      </c>
      <c r="P4430" s="6">
        <f>IF(B4430&gt;0,SUM($O$4:O4430)-SUM($P$3:P4429),0)</f>
        <v>0</v>
      </c>
      <c r="Q4430" s="6">
        <f t="shared" si="489"/>
        <v>13.538712946689989</v>
      </c>
      <c r="R4430" s="8">
        <f>IF(E4429&lt;&gt;E4430,SUM($Q$4:Q4430)-SUM($R$3:R4429),0)</f>
        <v>0</v>
      </c>
      <c r="S4430" s="6">
        <f>IF(B4430&gt;0,SUM($R$4:R4430)-SUM($S$3:S4429),0)</f>
        <v>0</v>
      </c>
    </row>
    <row r="4431" spans="1:19">
      <c r="A4431">
        <f>IF(E4430&lt;&gt;E4431,COUNTIF($A$4:A4430,"&lt;&gt;0")+1,0)</f>
        <v>0</v>
      </c>
      <c r="B4431">
        <f>IF(A4431&lt;&gt;0,IF(MOD(A4431,3)=0,COUNTIF($B$4:B4430,"&lt;&gt;0")+1,0),0)</f>
        <v>0</v>
      </c>
      <c r="C4431" s="9">
        <f>'Dash Board'!$C$12+COUNT('Daily reducing balance'!$F$4:F4430)</f>
        <v>46157</v>
      </c>
      <c r="D4431">
        <f t="shared" si="483"/>
        <v>2026</v>
      </c>
      <c r="E4431">
        <f t="shared" si="484"/>
        <v>5</v>
      </c>
      <c r="F4431">
        <f>DAY('Dash Board'!$C$12+COUNT('Daily reducing balance'!$F$4:F4430))</f>
        <v>15</v>
      </c>
      <c r="G4431" s="8">
        <f t="shared" si="485"/>
        <v>98752.232038408358</v>
      </c>
      <c r="H4431" s="6">
        <f>G4431*'Dash Board'!$C$11/365</f>
        <v>28.408176339816098</v>
      </c>
      <c r="I4431" s="6">
        <f>H4431*'Dash Board'!$C$18/'Dash Board'!$C$11</f>
        <v>13.527703018960047</v>
      </c>
      <c r="J4431" s="6">
        <f>(G4431&gt;1)*PMT('Dash Board'!$C$11/365,$U$4,-'Dash Board'!$C$19)</f>
        <v>108.80376961660664</v>
      </c>
      <c r="K4431" s="6">
        <f t="shared" si="487"/>
        <v>0</v>
      </c>
      <c r="L4431" s="8">
        <f t="shared" si="488"/>
        <v>98671.836445131557</v>
      </c>
      <c r="N4431" s="8">
        <f t="shared" si="486"/>
        <v>95.276066597646604</v>
      </c>
      <c r="O4431" s="8">
        <f>IF(E4430&lt;&gt;E4431,SUM($N$4:N4431)-SUM($O$3:O4430),0)</f>
        <v>0</v>
      </c>
      <c r="P4431" s="6">
        <f>IF(B4431&gt;0,SUM($O$4:O4431)-SUM($P$3:P4430),0)</f>
        <v>0</v>
      </c>
      <c r="Q4431" s="6">
        <f t="shared" si="489"/>
        <v>13.527703018960047</v>
      </c>
      <c r="R4431" s="8">
        <f>IF(E4430&lt;&gt;E4431,SUM($Q$4:Q4431)-SUM($R$3:R4430),0)</f>
        <v>0</v>
      </c>
      <c r="S4431" s="6">
        <f>IF(B4431&gt;0,SUM($R$4:R4431)-SUM($S$3:S4430),0)</f>
        <v>0</v>
      </c>
    </row>
    <row r="4432" spans="1:19">
      <c r="A4432">
        <f>IF(E4431&lt;&gt;E4432,COUNTIF($A$4:A4431,"&lt;&gt;0")+1,0)</f>
        <v>0</v>
      </c>
      <c r="B4432">
        <f>IF(A4432&lt;&gt;0,IF(MOD(A4432,3)=0,COUNTIF($B$4:B4431,"&lt;&gt;0")+1,0),0)</f>
        <v>0</v>
      </c>
      <c r="C4432" s="9">
        <f>'Dash Board'!$C$12+COUNT('Daily reducing balance'!$F$4:F4431)</f>
        <v>46158</v>
      </c>
      <c r="D4432">
        <f t="shared" si="483"/>
        <v>2026</v>
      </c>
      <c r="E4432">
        <f t="shared" si="484"/>
        <v>5</v>
      </c>
      <c r="F4432">
        <f>DAY('Dash Board'!$C$12+COUNT('Daily reducing balance'!$F$4:F4431))</f>
        <v>16</v>
      </c>
      <c r="G4432" s="8">
        <f t="shared" si="485"/>
        <v>98671.836445131557</v>
      </c>
      <c r="H4432" s="6">
        <f>G4432*'Dash Board'!$C$11/365</f>
        <v>28.385048840380307</v>
      </c>
      <c r="I4432" s="6">
        <f>H4432*'Dash Board'!$C$18/'Dash Board'!$C$11</f>
        <v>13.516689923990622</v>
      </c>
      <c r="J4432" s="6">
        <f>(G4432&gt;1)*PMT('Dash Board'!$C$11/365,$U$4,-'Dash Board'!$C$19)</f>
        <v>108.80376961660664</v>
      </c>
      <c r="K4432" s="6">
        <f t="shared" si="487"/>
        <v>0</v>
      </c>
      <c r="L4432" s="8">
        <f t="shared" si="488"/>
        <v>98591.417724355328</v>
      </c>
      <c r="N4432" s="8">
        <f t="shared" si="486"/>
        <v>95.287079692616018</v>
      </c>
      <c r="O4432" s="8">
        <f>IF(E4431&lt;&gt;E4432,SUM($N$4:N4432)-SUM($O$3:O4431),0)</f>
        <v>0</v>
      </c>
      <c r="P4432" s="6">
        <f>IF(B4432&gt;0,SUM($O$4:O4432)-SUM($P$3:P4431),0)</f>
        <v>0</v>
      </c>
      <c r="Q4432" s="6">
        <f t="shared" si="489"/>
        <v>13.516689923990622</v>
      </c>
      <c r="R4432" s="8">
        <f>IF(E4431&lt;&gt;E4432,SUM($Q$4:Q4432)-SUM($R$3:R4431),0)</f>
        <v>0</v>
      </c>
      <c r="S4432" s="6">
        <f>IF(B4432&gt;0,SUM($R$4:R4432)-SUM($S$3:S4431),0)</f>
        <v>0</v>
      </c>
    </row>
    <row r="4433" spans="1:19">
      <c r="A4433">
        <f>IF(E4432&lt;&gt;E4433,COUNTIF($A$4:A4432,"&lt;&gt;0")+1,0)</f>
        <v>0</v>
      </c>
      <c r="B4433">
        <f>IF(A4433&lt;&gt;0,IF(MOD(A4433,3)=0,COUNTIF($B$4:B4432,"&lt;&gt;0")+1,0),0)</f>
        <v>0</v>
      </c>
      <c r="C4433" s="9">
        <f>'Dash Board'!$C$12+COUNT('Daily reducing balance'!$F$4:F4432)</f>
        <v>46159</v>
      </c>
      <c r="D4433">
        <f t="shared" si="483"/>
        <v>2026</v>
      </c>
      <c r="E4433">
        <f t="shared" si="484"/>
        <v>5</v>
      </c>
      <c r="F4433">
        <f>DAY('Dash Board'!$C$12+COUNT('Daily reducing balance'!$F$4:F4432))</f>
        <v>17</v>
      </c>
      <c r="G4433" s="8">
        <f t="shared" si="485"/>
        <v>98591.417724355328</v>
      </c>
      <c r="H4433" s="6">
        <f>G4433*'Dash Board'!$C$11/365</f>
        <v>28.361914687828246</v>
      </c>
      <c r="I4433" s="6">
        <f>H4433*'Dash Board'!$C$18/'Dash Board'!$C$11</f>
        <v>13.505673660870595</v>
      </c>
      <c r="J4433" s="6">
        <f>(G4433&gt;1)*PMT('Dash Board'!$C$11/365,$U$4,-'Dash Board'!$C$19)</f>
        <v>108.80376961660664</v>
      </c>
      <c r="K4433" s="6">
        <f t="shared" si="487"/>
        <v>0</v>
      </c>
      <c r="L4433" s="8">
        <f t="shared" si="488"/>
        <v>98510.975869426547</v>
      </c>
      <c r="N4433" s="8">
        <f t="shared" si="486"/>
        <v>95.298095955736045</v>
      </c>
      <c r="O4433" s="8">
        <f>IF(E4432&lt;&gt;E4433,SUM($N$4:N4433)-SUM($O$3:O4432),0)</f>
        <v>0</v>
      </c>
      <c r="P4433" s="6">
        <f>IF(B4433&gt;0,SUM($O$4:O4433)-SUM($P$3:P4432),0)</f>
        <v>0</v>
      </c>
      <c r="Q4433" s="6">
        <f t="shared" si="489"/>
        <v>13.505673660870595</v>
      </c>
      <c r="R4433" s="8">
        <f>IF(E4432&lt;&gt;E4433,SUM($Q$4:Q4433)-SUM($R$3:R4432),0)</f>
        <v>0</v>
      </c>
      <c r="S4433" s="6">
        <f>IF(B4433&gt;0,SUM($R$4:R4433)-SUM($S$3:S4432),0)</f>
        <v>0</v>
      </c>
    </row>
    <row r="4434" spans="1:19">
      <c r="A4434">
        <f>IF(E4433&lt;&gt;E4434,COUNTIF($A$4:A4433,"&lt;&gt;0")+1,0)</f>
        <v>0</v>
      </c>
      <c r="B4434">
        <f>IF(A4434&lt;&gt;0,IF(MOD(A4434,3)=0,COUNTIF($B$4:B4433,"&lt;&gt;0")+1,0),0)</f>
        <v>0</v>
      </c>
      <c r="C4434" s="9">
        <f>'Dash Board'!$C$12+COUNT('Daily reducing balance'!$F$4:F4433)</f>
        <v>46160</v>
      </c>
      <c r="D4434">
        <f t="shared" si="483"/>
        <v>2026</v>
      </c>
      <c r="E4434">
        <f t="shared" si="484"/>
        <v>5</v>
      </c>
      <c r="F4434">
        <f>DAY('Dash Board'!$C$12+COUNT('Daily reducing balance'!$F$4:F4433))</f>
        <v>18</v>
      </c>
      <c r="G4434" s="8">
        <f t="shared" si="485"/>
        <v>98510.975869426547</v>
      </c>
      <c r="H4434" s="6">
        <f>G4434*'Dash Board'!$C$11/365</f>
        <v>28.338773880245991</v>
      </c>
      <c r="I4434" s="6">
        <f>H4434*'Dash Board'!$C$18/'Dash Board'!$C$11</f>
        <v>13.494654228688569</v>
      </c>
      <c r="J4434" s="6">
        <f>(G4434&gt;1)*PMT('Dash Board'!$C$11/365,$U$4,-'Dash Board'!$C$19)</f>
        <v>108.80376961660664</v>
      </c>
      <c r="K4434" s="6">
        <f t="shared" si="487"/>
        <v>0</v>
      </c>
      <c r="L4434" s="8">
        <f t="shared" si="488"/>
        <v>98430.510873690175</v>
      </c>
      <c r="N4434" s="8">
        <f t="shared" si="486"/>
        <v>95.309115387918069</v>
      </c>
      <c r="O4434" s="8">
        <f>IF(E4433&lt;&gt;E4434,SUM($N$4:N4434)-SUM($O$3:O4433),0)</f>
        <v>0</v>
      </c>
      <c r="P4434" s="6">
        <f>IF(B4434&gt;0,SUM($O$4:O4434)-SUM($P$3:P4433),0)</f>
        <v>0</v>
      </c>
      <c r="Q4434" s="6">
        <f t="shared" si="489"/>
        <v>13.494654228688569</v>
      </c>
      <c r="R4434" s="8">
        <f>IF(E4433&lt;&gt;E4434,SUM($Q$4:Q4434)-SUM($R$3:R4433),0)</f>
        <v>0</v>
      </c>
      <c r="S4434" s="6">
        <f>IF(B4434&gt;0,SUM($R$4:R4434)-SUM($S$3:S4433),0)</f>
        <v>0</v>
      </c>
    </row>
    <row r="4435" spans="1:19">
      <c r="A4435">
        <f>IF(E4434&lt;&gt;E4435,COUNTIF($A$4:A4434,"&lt;&gt;0")+1,0)</f>
        <v>0</v>
      </c>
      <c r="B4435">
        <f>IF(A4435&lt;&gt;0,IF(MOD(A4435,3)=0,COUNTIF($B$4:B4434,"&lt;&gt;0")+1,0),0)</f>
        <v>0</v>
      </c>
      <c r="C4435" s="9">
        <f>'Dash Board'!$C$12+COUNT('Daily reducing balance'!$F$4:F4434)</f>
        <v>46161</v>
      </c>
      <c r="D4435">
        <f t="shared" si="483"/>
        <v>2026</v>
      </c>
      <c r="E4435">
        <f t="shared" si="484"/>
        <v>5</v>
      </c>
      <c r="F4435">
        <f>DAY('Dash Board'!$C$12+COUNT('Daily reducing balance'!$F$4:F4434))</f>
        <v>19</v>
      </c>
      <c r="G4435" s="8">
        <f t="shared" si="485"/>
        <v>98430.510873690175</v>
      </c>
      <c r="H4435" s="6">
        <f>G4435*'Dash Board'!$C$11/365</f>
        <v>28.315626415719088</v>
      </c>
      <c r="I4435" s="6">
        <f>H4435*'Dash Board'!$C$18/'Dash Board'!$C$11</f>
        <v>13.483631626532899</v>
      </c>
      <c r="J4435" s="6">
        <f>(G4435&gt;1)*PMT('Dash Board'!$C$11/365,$U$4,-'Dash Board'!$C$19)</f>
        <v>108.80376961660664</v>
      </c>
      <c r="K4435" s="6">
        <f t="shared" si="487"/>
        <v>0</v>
      </c>
      <c r="L4435" s="8">
        <f t="shared" si="488"/>
        <v>98350.022730489276</v>
      </c>
      <c r="N4435" s="8">
        <f t="shared" si="486"/>
        <v>95.320137990073746</v>
      </c>
      <c r="O4435" s="8">
        <f>IF(E4434&lt;&gt;E4435,SUM($N$4:N4435)-SUM($O$3:O4434),0)</f>
        <v>0</v>
      </c>
      <c r="P4435" s="6">
        <f>IF(B4435&gt;0,SUM($O$4:O4435)-SUM($P$3:P4434),0)</f>
        <v>0</v>
      </c>
      <c r="Q4435" s="6">
        <f t="shared" si="489"/>
        <v>13.483631626532899</v>
      </c>
      <c r="R4435" s="8">
        <f>IF(E4434&lt;&gt;E4435,SUM($Q$4:Q4435)-SUM($R$3:R4434),0)</f>
        <v>0</v>
      </c>
      <c r="S4435" s="6">
        <f>IF(B4435&gt;0,SUM($R$4:R4435)-SUM($S$3:S4434),0)</f>
        <v>0</v>
      </c>
    </row>
    <row r="4436" spans="1:19">
      <c r="A4436">
        <f>IF(E4435&lt;&gt;E4436,COUNTIF($A$4:A4435,"&lt;&gt;0")+1,0)</f>
        <v>0</v>
      </c>
      <c r="B4436">
        <f>IF(A4436&lt;&gt;0,IF(MOD(A4436,3)=0,COUNTIF($B$4:B4435,"&lt;&gt;0")+1,0),0)</f>
        <v>0</v>
      </c>
      <c r="C4436" s="9">
        <f>'Dash Board'!$C$12+COUNT('Daily reducing balance'!$F$4:F4435)</f>
        <v>46162</v>
      </c>
      <c r="D4436">
        <f t="shared" si="483"/>
        <v>2026</v>
      </c>
      <c r="E4436">
        <f t="shared" si="484"/>
        <v>5</v>
      </c>
      <c r="F4436">
        <f>DAY('Dash Board'!$C$12+COUNT('Daily reducing balance'!$F$4:F4435))</f>
        <v>20</v>
      </c>
      <c r="G4436" s="8">
        <f t="shared" si="485"/>
        <v>98350.022730489276</v>
      </c>
      <c r="H4436" s="6">
        <f>G4436*'Dash Board'!$C$11/365</f>
        <v>28.29247229233253</v>
      </c>
      <c r="I4436" s="6">
        <f>H4436*'Dash Board'!$C$18/'Dash Board'!$C$11</f>
        <v>13.472605853491682</v>
      </c>
      <c r="J4436" s="6">
        <f>(G4436&gt;1)*PMT('Dash Board'!$C$11/365,$U$4,-'Dash Board'!$C$19)</f>
        <v>108.80376961660664</v>
      </c>
      <c r="K4436" s="6">
        <f t="shared" si="487"/>
        <v>0</v>
      </c>
      <c r="L4436" s="8">
        <f t="shared" si="488"/>
        <v>98269.511433164997</v>
      </c>
      <c r="N4436" s="8">
        <f t="shared" si="486"/>
        <v>95.331163763114958</v>
      </c>
      <c r="O4436" s="8">
        <f>IF(E4435&lt;&gt;E4436,SUM($N$4:N4436)-SUM($O$3:O4435),0)</f>
        <v>0</v>
      </c>
      <c r="P4436" s="6">
        <f>IF(B4436&gt;0,SUM($O$4:O4436)-SUM($P$3:P4435),0)</f>
        <v>0</v>
      </c>
      <c r="Q4436" s="6">
        <f t="shared" si="489"/>
        <v>13.472605853491682</v>
      </c>
      <c r="R4436" s="8">
        <f>IF(E4435&lt;&gt;E4436,SUM($Q$4:Q4436)-SUM($R$3:R4435),0)</f>
        <v>0</v>
      </c>
      <c r="S4436" s="6">
        <f>IF(B4436&gt;0,SUM($R$4:R4436)-SUM($S$3:S4435),0)</f>
        <v>0</v>
      </c>
    </row>
    <row r="4437" spans="1:19">
      <c r="A4437">
        <f>IF(E4436&lt;&gt;E4437,COUNTIF($A$4:A4436,"&lt;&gt;0")+1,0)</f>
        <v>0</v>
      </c>
      <c r="B4437">
        <f>IF(A4437&lt;&gt;0,IF(MOD(A4437,3)=0,COUNTIF($B$4:B4436,"&lt;&gt;0")+1,0),0)</f>
        <v>0</v>
      </c>
      <c r="C4437" s="9">
        <f>'Dash Board'!$C$12+COUNT('Daily reducing balance'!$F$4:F4436)</f>
        <v>46163</v>
      </c>
      <c r="D4437">
        <f t="shared" si="483"/>
        <v>2026</v>
      </c>
      <c r="E4437">
        <f t="shared" si="484"/>
        <v>5</v>
      </c>
      <c r="F4437">
        <f>DAY('Dash Board'!$C$12+COUNT('Daily reducing balance'!$F$4:F4436))</f>
        <v>21</v>
      </c>
      <c r="G4437" s="8">
        <f t="shared" si="485"/>
        <v>98269.511433164997</v>
      </c>
      <c r="H4437" s="6">
        <f>G4437*'Dash Board'!$C$11/365</f>
        <v>28.269311508170752</v>
      </c>
      <c r="I4437" s="6">
        <f>H4437*'Dash Board'!$C$18/'Dash Board'!$C$11</f>
        <v>13.46157690865274</v>
      </c>
      <c r="J4437" s="6">
        <f>(G4437&gt;1)*PMT('Dash Board'!$C$11/365,$U$4,-'Dash Board'!$C$19)</f>
        <v>108.80376961660664</v>
      </c>
      <c r="K4437" s="6">
        <f t="shared" si="487"/>
        <v>0</v>
      </c>
      <c r="L4437" s="8">
        <f t="shared" si="488"/>
        <v>98188.976975056547</v>
      </c>
      <c r="N4437" s="8">
        <f t="shared" si="486"/>
        <v>95.342192707953899</v>
      </c>
      <c r="O4437" s="8">
        <f>IF(E4436&lt;&gt;E4437,SUM($N$4:N4437)-SUM($O$3:O4436),0)</f>
        <v>0</v>
      </c>
      <c r="P4437" s="6">
        <f>IF(B4437&gt;0,SUM($O$4:O4437)-SUM($P$3:P4436),0)</f>
        <v>0</v>
      </c>
      <c r="Q4437" s="6">
        <f t="shared" si="489"/>
        <v>13.46157690865274</v>
      </c>
      <c r="R4437" s="8">
        <f>IF(E4436&lt;&gt;E4437,SUM($Q$4:Q4437)-SUM($R$3:R4436),0)</f>
        <v>0</v>
      </c>
      <c r="S4437" s="6">
        <f>IF(B4437&gt;0,SUM($R$4:R4437)-SUM($S$3:S4436),0)</f>
        <v>0</v>
      </c>
    </row>
    <row r="4438" spans="1:19">
      <c r="A4438">
        <f>IF(E4437&lt;&gt;E4438,COUNTIF($A$4:A4437,"&lt;&gt;0")+1,0)</f>
        <v>0</v>
      </c>
      <c r="B4438">
        <f>IF(A4438&lt;&gt;0,IF(MOD(A4438,3)=0,COUNTIF($B$4:B4437,"&lt;&gt;0")+1,0),0)</f>
        <v>0</v>
      </c>
      <c r="C4438" s="9">
        <f>'Dash Board'!$C$12+COUNT('Daily reducing balance'!$F$4:F4437)</f>
        <v>46164</v>
      </c>
      <c r="D4438">
        <f t="shared" si="483"/>
        <v>2026</v>
      </c>
      <c r="E4438">
        <f t="shared" si="484"/>
        <v>5</v>
      </c>
      <c r="F4438">
        <f>DAY('Dash Board'!$C$12+COUNT('Daily reducing balance'!$F$4:F4437))</f>
        <v>22</v>
      </c>
      <c r="G4438" s="8">
        <f t="shared" si="485"/>
        <v>98188.976975056547</v>
      </c>
      <c r="H4438" s="6">
        <f>G4438*'Dash Board'!$C$11/365</f>
        <v>28.246144061317636</v>
      </c>
      <c r="I4438" s="6">
        <f>H4438*'Dash Board'!$C$18/'Dash Board'!$C$11</f>
        <v>13.450544791103637</v>
      </c>
      <c r="J4438" s="6">
        <f>(G4438&gt;1)*PMT('Dash Board'!$C$11/365,$U$4,-'Dash Board'!$C$19)</f>
        <v>108.80376961660664</v>
      </c>
      <c r="K4438" s="6">
        <f t="shared" si="487"/>
        <v>0</v>
      </c>
      <c r="L4438" s="8">
        <f t="shared" si="488"/>
        <v>98108.419349501244</v>
      </c>
      <c r="N4438" s="8">
        <f t="shared" si="486"/>
        <v>95.353224825503005</v>
      </c>
      <c r="O4438" s="8">
        <f>IF(E4437&lt;&gt;E4438,SUM($N$4:N4438)-SUM($O$3:O4437),0)</f>
        <v>0</v>
      </c>
      <c r="P4438" s="6">
        <f>IF(B4438&gt;0,SUM($O$4:O4438)-SUM($P$3:P4437),0)</f>
        <v>0</v>
      </c>
      <c r="Q4438" s="6">
        <f t="shared" si="489"/>
        <v>13.450544791103637</v>
      </c>
      <c r="R4438" s="8">
        <f>IF(E4437&lt;&gt;E4438,SUM($Q$4:Q4438)-SUM($R$3:R4437),0)</f>
        <v>0</v>
      </c>
      <c r="S4438" s="6">
        <f>IF(B4438&gt;0,SUM($R$4:R4438)-SUM($S$3:S4437),0)</f>
        <v>0</v>
      </c>
    </row>
    <row r="4439" spans="1:19">
      <c r="A4439">
        <f>IF(E4438&lt;&gt;E4439,COUNTIF($A$4:A4438,"&lt;&gt;0")+1,0)</f>
        <v>0</v>
      </c>
      <c r="B4439">
        <f>IF(A4439&lt;&gt;0,IF(MOD(A4439,3)=0,COUNTIF($B$4:B4438,"&lt;&gt;0")+1,0),0)</f>
        <v>0</v>
      </c>
      <c r="C4439" s="9">
        <f>'Dash Board'!$C$12+COUNT('Daily reducing balance'!$F$4:F4438)</f>
        <v>46165</v>
      </c>
      <c r="D4439">
        <f t="shared" si="483"/>
        <v>2026</v>
      </c>
      <c r="E4439">
        <f t="shared" si="484"/>
        <v>5</v>
      </c>
      <c r="F4439">
        <f>DAY('Dash Board'!$C$12+COUNT('Daily reducing balance'!$F$4:F4438))</f>
        <v>23</v>
      </c>
      <c r="G4439" s="8">
        <f t="shared" si="485"/>
        <v>98108.419349501244</v>
      </c>
      <c r="H4439" s="6">
        <f>G4439*'Dash Board'!$C$11/365</f>
        <v>28.222969949856523</v>
      </c>
      <c r="I4439" s="6">
        <f>H4439*'Dash Board'!$C$18/'Dash Board'!$C$11</f>
        <v>13.439509499931679</v>
      </c>
      <c r="J4439" s="6">
        <f>(G4439&gt;1)*PMT('Dash Board'!$C$11/365,$U$4,-'Dash Board'!$C$19)</f>
        <v>108.80376961660664</v>
      </c>
      <c r="K4439" s="6">
        <f t="shared" si="487"/>
        <v>0</v>
      </c>
      <c r="L4439" s="8">
        <f t="shared" si="488"/>
        <v>98027.838549834487</v>
      </c>
      <c r="N4439" s="8">
        <f t="shared" si="486"/>
        <v>95.36426011667497</v>
      </c>
      <c r="O4439" s="8">
        <f>IF(E4438&lt;&gt;E4439,SUM($N$4:N4439)-SUM($O$3:O4438),0)</f>
        <v>0</v>
      </c>
      <c r="P4439" s="6">
        <f>IF(B4439&gt;0,SUM($O$4:O4439)-SUM($P$3:P4438),0)</f>
        <v>0</v>
      </c>
      <c r="Q4439" s="6">
        <f t="shared" si="489"/>
        <v>13.439509499931679</v>
      </c>
      <c r="R4439" s="8">
        <f>IF(E4438&lt;&gt;E4439,SUM($Q$4:Q4439)-SUM($R$3:R4438),0)</f>
        <v>0</v>
      </c>
      <c r="S4439" s="6">
        <f>IF(B4439&gt;0,SUM($R$4:R4439)-SUM($S$3:S4438),0)</f>
        <v>0</v>
      </c>
    </row>
    <row r="4440" spans="1:19">
      <c r="A4440">
        <f>IF(E4439&lt;&gt;E4440,COUNTIF($A$4:A4439,"&lt;&gt;0")+1,0)</f>
        <v>0</v>
      </c>
      <c r="B4440">
        <f>IF(A4440&lt;&gt;0,IF(MOD(A4440,3)=0,COUNTIF($B$4:B4439,"&lt;&gt;0")+1,0),0)</f>
        <v>0</v>
      </c>
      <c r="C4440" s="9">
        <f>'Dash Board'!$C$12+COUNT('Daily reducing balance'!$F$4:F4439)</f>
        <v>46166</v>
      </c>
      <c r="D4440">
        <f t="shared" si="483"/>
        <v>2026</v>
      </c>
      <c r="E4440">
        <f t="shared" si="484"/>
        <v>5</v>
      </c>
      <c r="F4440">
        <f>DAY('Dash Board'!$C$12+COUNT('Daily reducing balance'!$F$4:F4439))</f>
        <v>24</v>
      </c>
      <c r="G4440" s="8">
        <f t="shared" si="485"/>
        <v>98027.838549834487</v>
      </c>
      <c r="H4440" s="6">
        <f>G4440*'Dash Board'!$C$11/365</f>
        <v>28.199789171870194</v>
      </c>
      <c r="I4440" s="6">
        <f>H4440*'Dash Board'!$C$18/'Dash Board'!$C$11</f>
        <v>13.428471034223904</v>
      </c>
      <c r="J4440" s="6">
        <f>(G4440&gt;1)*PMT('Dash Board'!$C$11/365,$U$4,-'Dash Board'!$C$19)</f>
        <v>108.80376961660664</v>
      </c>
      <c r="K4440" s="6">
        <f t="shared" si="487"/>
        <v>0</v>
      </c>
      <c r="L4440" s="8">
        <f t="shared" si="488"/>
        <v>97947.234569389737</v>
      </c>
      <c r="N4440" s="8">
        <f t="shared" si="486"/>
        <v>95.37529858238274</v>
      </c>
      <c r="O4440" s="8">
        <f>IF(E4439&lt;&gt;E4440,SUM($N$4:N4440)-SUM($O$3:O4439),0)</f>
        <v>0</v>
      </c>
      <c r="P4440" s="6">
        <f>IF(B4440&gt;0,SUM($O$4:O4440)-SUM($P$3:P4439),0)</f>
        <v>0</v>
      </c>
      <c r="Q4440" s="6">
        <f t="shared" si="489"/>
        <v>13.428471034223904</v>
      </c>
      <c r="R4440" s="8">
        <f>IF(E4439&lt;&gt;E4440,SUM($Q$4:Q4440)-SUM($R$3:R4439),0)</f>
        <v>0</v>
      </c>
      <c r="S4440" s="6">
        <f>IF(B4440&gt;0,SUM($R$4:R4440)-SUM($S$3:S4439),0)</f>
        <v>0</v>
      </c>
    </row>
    <row r="4441" spans="1:19">
      <c r="A4441">
        <f>IF(E4440&lt;&gt;E4441,COUNTIF($A$4:A4440,"&lt;&gt;0")+1,0)</f>
        <v>0</v>
      </c>
      <c r="B4441">
        <f>IF(A4441&lt;&gt;0,IF(MOD(A4441,3)=0,COUNTIF($B$4:B4440,"&lt;&gt;0")+1,0),0)</f>
        <v>0</v>
      </c>
      <c r="C4441" s="9">
        <f>'Dash Board'!$C$12+COUNT('Daily reducing balance'!$F$4:F4440)</f>
        <v>46167</v>
      </c>
      <c r="D4441">
        <f t="shared" si="483"/>
        <v>2026</v>
      </c>
      <c r="E4441">
        <f t="shared" si="484"/>
        <v>5</v>
      </c>
      <c r="F4441">
        <f>DAY('Dash Board'!$C$12+COUNT('Daily reducing balance'!$F$4:F4440))</f>
        <v>25</v>
      </c>
      <c r="G4441" s="8">
        <f t="shared" si="485"/>
        <v>97947.234569389737</v>
      </c>
      <c r="H4441" s="6">
        <f>G4441*'Dash Board'!$C$11/365</f>
        <v>28.176601725440882</v>
      </c>
      <c r="I4441" s="6">
        <f>H4441*'Dash Board'!$C$18/'Dash Board'!$C$11</f>
        <v>13.417429393067088</v>
      </c>
      <c r="J4441" s="6">
        <f>(G4441&gt;1)*PMT('Dash Board'!$C$11/365,$U$4,-'Dash Board'!$C$19)</f>
        <v>108.80376961660664</v>
      </c>
      <c r="K4441" s="6">
        <f t="shared" si="487"/>
        <v>0</v>
      </c>
      <c r="L4441" s="8">
        <f t="shared" si="488"/>
        <v>97866.607401498564</v>
      </c>
      <c r="N4441" s="8">
        <f t="shared" si="486"/>
        <v>95.386340223539548</v>
      </c>
      <c r="O4441" s="8">
        <f>IF(E4440&lt;&gt;E4441,SUM($N$4:N4441)-SUM($O$3:O4440),0)</f>
        <v>0</v>
      </c>
      <c r="P4441" s="6">
        <f>IF(B4441&gt;0,SUM($O$4:O4441)-SUM($P$3:P4440),0)</f>
        <v>0</v>
      </c>
      <c r="Q4441" s="6">
        <f t="shared" si="489"/>
        <v>13.417429393067088</v>
      </c>
      <c r="R4441" s="8">
        <f>IF(E4440&lt;&gt;E4441,SUM($Q$4:Q4441)-SUM($R$3:R4440),0)</f>
        <v>0</v>
      </c>
      <c r="S4441" s="6">
        <f>IF(B4441&gt;0,SUM($R$4:R4441)-SUM($S$3:S4440),0)</f>
        <v>0</v>
      </c>
    </row>
    <row r="4442" spans="1:19">
      <c r="A4442">
        <f>IF(E4441&lt;&gt;E4442,COUNTIF($A$4:A4441,"&lt;&gt;0")+1,0)</f>
        <v>0</v>
      </c>
      <c r="B4442">
        <f>IF(A4442&lt;&gt;0,IF(MOD(A4442,3)=0,COUNTIF($B$4:B4441,"&lt;&gt;0")+1,0),0)</f>
        <v>0</v>
      </c>
      <c r="C4442" s="9">
        <f>'Dash Board'!$C$12+COUNT('Daily reducing balance'!$F$4:F4441)</f>
        <v>46168</v>
      </c>
      <c r="D4442">
        <f t="shared" si="483"/>
        <v>2026</v>
      </c>
      <c r="E4442">
        <f t="shared" si="484"/>
        <v>5</v>
      </c>
      <c r="F4442">
        <f>DAY('Dash Board'!$C$12+COUNT('Daily reducing balance'!$F$4:F4441))</f>
        <v>26</v>
      </c>
      <c r="G4442" s="8">
        <f t="shared" si="485"/>
        <v>97866.607401498564</v>
      </c>
      <c r="H4442" s="6">
        <f>G4442*'Dash Board'!$C$11/365</f>
        <v>28.153407608650273</v>
      </c>
      <c r="I4442" s="6">
        <f>H4442*'Dash Board'!$C$18/'Dash Board'!$C$11</f>
        <v>13.406384575547749</v>
      </c>
      <c r="J4442" s="6">
        <f>(G4442&gt;1)*PMT('Dash Board'!$C$11/365,$U$4,-'Dash Board'!$C$19)</f>
        <v>108.80376961660664</v>
      </c>
      <c r="K4442" s="6">
        <f t="shared" si="487"/>
        <v>0</v>
      </c>
      <c r="L4442" s="8">
        <f t="shared" si="488"/>
        <v>97785.957039490604</v>
      </c>
      <c r="N4442" s="8">
        <f t="shared" si="486"/>
        <v>95.397385041058897</v>
      </c>
      <c r="O4442" s="8">
        <f>IF(E4441&lt;&gt;E4442,SUM($N$4:N4442)-SUM($O$3:O4441),0)</f>
        <v>0</v>
      </c>
      <c r="P4442" s="6">
        <f>IF(B4442&gt;0,SUM($O$4:O4442)-SUM($P$3:P4441),0)</f>
        <v>0</v>
      </c>
      <c r="Q4442" s="6">
        <f t="shared" si="489"/>
        <v>13.406384575547749</v>
      </c>
      <c r="R4442" s="8">
        <f>IF(E4441&lt;&gt;E4442,SUM($Q$4:Q4442)-SUM($R$3:R4441),0)</f>
        <v>0</v>
      </c>
      <c r="S4442" s="6">
        <f>IF(B4442&gt;0,SUM($R$4:R4442)-SUM($S$3:S4441),0)</f>
        <v>0</v>
      </c>
    </row>
    <row r="4443" spans="1:19">
      <c r="A4443">
        <f>IF(E4442&lt;&gt;E4443,COUNTIF($A$4:A4442,"&lt;&gt;0")+1,0)</f>
        <v>0</v>
      </c>
      <c r="B4443">
        <f>IF(A4443&lt;&gt;0,IF(MOD(A4443,3)=0,COUNTIF($B$4:B4442,"&lt;&gt;0")+1,0),0)</f>
        <v>0</v>
      </c>
      <c r="C4443" s="9">
        <f>'Dash Board'!$C$12+COUNT('Daily reducing balance'!$F$4:F4442)</f>
        <v>46169</v>
      </c>
      <c r="D4443">
        <f t="shared" si="483"/>
        <v>2026</v>
      </c>
      <c r="E4443">
        <f t="shared" si="484"/>
        <v>5</v>
      </c>
      <c r="F4443">
        <f>DAY('Dash Board'!$C$12+COUNT('Daily reducing balance'!$F$4:F4442))</f>
        <v>27</v>
      </c>
      <c r="G4443" s="8">
        <f t="shared" si="485"/>
        <v>97785.957039490604</v>
      </c>
      <c r="H4443" s="6">
        <f>G4443*'Dash Board'!$C$11/365</f>
        <v>28.130206819579488</v>
      </c>
      <c r="I4443" s="6">
        <f>H4443*'Dash Board'!$C$18/'Dash Board'!$C$11</f>
        <v>13.395336580752138</v>
      </c>
      <c r="J4443" s="6">
        <f>(G4443&gt;1)*PMT('Dash Board'!$C$11/365,$U$4,-'Dash Board'!$C$19)</f>
        <v>108.80376961660664</v>
      </c>
      <c r="K4443" s="6">
        <f t="shared" si="487"/>
        <v>0</v>
      </c>
      <c r="L4443" s="8">
        <f t="shared" si="488"/>
        <v>97705.28347669357</v>
      </c>
      <c r="N4443" s="8">
        <f t="shared" si="486"/>
        <v>95.4084330358545</v>
      </c>
      <c r="O4443" s="8">
        <f>IF(E4442&lt;&gt;E4443,SUM($N$4:N4443)-SUM($O$3:O4442),0)</f>
        <v>0</v>
      </c>
      <c r="P4443" s="6">
        <f>IF(B4443&gt;0,SUM($O$4:O4443)-SUM($P$3:P4442),0)</f>
        <v>0</v>
      </c>
      <c r="Q4443" s="6">
        <f t="shared" si="489"/>
        <v>13.395336580752138</v>
      </c>
      <c r="R4443" s="8">
        <f>IF(E4442&lt;&gt;E4443,SUM($Q$4:Q4443)-SUM($R$3:R4442),0)</f>
        <v>0</v>
      </c>
      <c r="S4443" s="6">
        <f>IF(B4443&gt;0,SUM($R$4:R4443)-SUM($S$3:S4442),0)</f>
        <v>0</v>
      </c>
    </row>
    <row r="4444" spans="1:19">
      <c r="A4444">
        <f>IF(E4443&lt;&gt;E4444,COUNTIF($A$4:A4443,"&lt;&gt;0")+1,0)</f>
        <v>0</v>
      </c>
      <c r="B4444">
        <f>IF(A4444&lt;&gt;0,IF(MOD(A4444,3)=0,COUNTIF($B$4:B4443,"&lt;&gt;0")+1,0),0)</f>
        <v>0</v>
      </c>
      <c r="C4444" s="9">
        <f>'Dash Board'!$C$12+COUNT('Daily reducing balance'!$F$4:F4443)</f>
        <v>46170</v>
      </c>
      <c r="D4444">
        <f t="shared" si="483"/>
        <v>2026</v>
      </c>
      <c r="E4444">
        <f t="shared" si="484"/>
        <v>5</v>
      </c>
      <c r="F4444">
        <f>DAY('Dash Board'!$C$12+COUNT('Daily reducing balance'!$F$4:F4443))</f>
        <v>28</v>
      </c>
      <c r="G4444" s="8">
        <f t="shared" si="485"/>
        <v>97705.28347669357</v>
      </c>
      <c r="H4444" s="6">
        <f>G4444*'Dash Board'!$C$11/365</f>
        <v>28.106999356309107</v>
      </c>
      <c r="I4444" s="6">
        <f>H4444*'Dash Board'!$C$18/'Dash Board'!$C$11</f>
        <v>13.384285407766244</v>
      </c>
      <c r="J4444" s="6">
        <f>(G4444&gt;1)*PMT('Dash Board'!$C$11/365,$U$4,-'Dash Board'!$C$19)</f>
        <v>108.80376961660664</v>
      </c>
      <c r="K4444" s="6">
        <f t="shared" si="487"/>
        <v>0</v>
      </c>
      <c r="L4444" s="8">
        <f t="shared" si="488"/>
        <v>97624.586706433271</v>
      </c>
      <c r="N4444" s="8">
        <f t="shared" si="486"/>
        <v>95.419484208840402</v>
      </c>
      <c r="O4444" s="8">
        <f>IF(E4443&lt;&gt;E4444,SUM($N$4:N4444)-SUM($O$3:O4443),0)</f>
        <v>0</v>
      </c>
      <c r="P4444" s="6">
        <f>IF(B4444&gt;0,SUM($O$4:O4444)-SUM($P$3:P4443),0)</f>
        <v>0</v>
      </c>
      <c r="Q4444" s="6">
        <f t="shared" si="489"/>
        <v>13.384285407766244</v>
      </c>
      <c r="R4444" s="8">
        <f>IF(E4443&lt;&gt;E4444,SUM($Q$4:Q4444)-SUM($R$3:R4443),0)</f>
        <v>0</v>
      </c>
      <c r="S4444" s="6">
        <f>IF(B4444&gt;0,SUM($R$4:R4444)-SUM($S$3:S4443),0)</f>
        <v>0</v>
      </c>
    </row>
    <row r="4445" spans="1:19">
      <c r="A4445">
        <f>IF(E4444&lt;&gt;E4445,COUNTIF($A$4:A4444,"&lt;&gt;0")+1,0)</f>
        <v>0</v>
      </c>
      <c r="B4445">
        <f>IF(A4445&lt;&gt;0,IF(MOD(A4445,3)=0,COUNTIF($B$4:B4444,"&lt;&gt;0")+1,0),0)</f>
        <v>0</v>
      </c>
      <c r="C4445" s="9">
        <f>'Dash Board'!$C$12+COUNT('Daily reducing balance'!$F$4:F4444)</f>
        <v>46171</v>
      </c>
      <c r="D4445">
        <f t="shared" si="483"/>
        <v>2026</v>
      </c>
      <c r="E4445">
        <f t="shared" si="484"/>
        <v>5</v>
      </c>
      <c r="F4445">
        <f>DAY('Dash Board'!$C$12+COUNT('Daily reducing balance'!$F$4:F4444))</f>
        <v>29</v>
      </c>
      <c r="G4445" s="8">
        <f t="shared" si="485"/>
        <v>97624.586706433271</v>
      </c>
      <c r="H4445" s="6">
        <f>G4445*'Dash Board'!$C$11/365</f>
        <v>28.083785216919161</v>
      </c>
      <c r="I4445" s="6">
        <f>H4445*'Dash Board'!$C$18/'Dash Board'!$C$11</f>
        <v>13.373231055675792</v>
      </c>
      <c r="J4445" s="6">
        <f>(G4445&gt;1)*PMT('Dash Board'!$C$11/365,$U$4,-'Dash Board'!$C$19)</f>
        <v>108.80376961660664</v>
      </c>
      <c r="K4445" s="6">
        <f t="shared" si="487"/>
        <v>0</v>
      </c>
      <c r="L4445" s="8">
        <f t="shared" si="488"/>
        <v>97543.866722033577</v>
      </c>
      <c r="N4445" s="8">
        <f t="shared" si="486"/>
        <v>95.430538560930856</v>
      </c>
      <c r="O4445" s="8">
        <f>IF(E4444&lt;&gt;E4445,SUM($N$4:N4445)-SUM($O$3:O4444),0)</f>
        <v>0</v>
      </c>
      <c r="P4445" s="6">
        <f>IF(B4445&gt;0,SUM($O$4:O4445)-SUM($P$3:P4444),0)</f>
        <v>0</v>
      </c>
      <c r="Q4445" s="6">
        <f t="shared" si="489"/>
        <v>13.373231055675792</v>
      </c>
      <c r="R4445" s="8">
        <f>IF(E4444&lt;&gt;E4445,SUM($Q$4:Q4445)-SUM($R$3:R4444),0)</f>
        <v>0</v>
      </c>
      <c r="S4445" s="6">
        <f>IF(B4445&gt;0,SUM($R$4:R4445)-SUM($S$3:S4444),0)</f>
        <v>0</v>
      </c>
    </row>
    <row r="4446" spans="1:19">
      <c r="A4446">
        <f>IF(E4445&lt;&gt;E4446,COUNTIF($A$4:A4445,"&lt;&gt;0")+1,0)</f>
        <v>0</v>
      </c>
      <c r="B4446">
        <f>IF(A4446&lt;&gt;0,IF(MOD(A4446,3)=0,COUNTIF($B$4:B4445,"&lt;&gt;0")+1,0),0)</f>
        <v>0</v>
      </c>
      <c r="C4446" s="9">
        <f>'Dash Board'!$C$12+COUNT('Daily reducing balance'!$F$4:F4445)</f>
        <v>46172</v>
      </c>
      <c r="D4446">
        <f t="shared" si="483"/>
        <v>2026</v>
      </c>
      <c r="E4446">
        <f t="shared" si="484"/>
        <v>5</v>
      </c>
      <c r="F4446">
        <f>DAY('Dash Board'!$C$12+COUNT('Daily reducing balance'!$F$4:F4445))</f>
        <v>30</v>
      </c>
      <c r="G4446" s="8">
        <f t="shared" si="485"/>
        <v>97543.866722033577</v>
      </c>
      <c r="H4446" s="6">
        <f>G4446*'Dash Board'!$C$11/365</f>
        <v>28.06056439948911</v>
      </c>
      <c r="I4446" s="6">
        <f>H4446*'Dash Board'!$C$18/'Dash Board'!$C$11</f>
        <v>13.362173523566243</v>
      </c>
      <c r="J4446" s="6">
        <f>(G4446&gt;1)*PMT('Dash Board'!$C$11/365,$U$4,-'Dash Board'!$C$19)</f>
        <v>108.80376961660664</v>
      </c>
      <c r="K4446" s="6">
        <f t="shared" si="487"/>
        <v>0</v>
      </c>
      <c r="L4446" s="8">
        <f t="shared" si="488"/>
        <v>97463.123516816457</v>
      </c>
      <c r="N4446" s="8">
        <f t="shared" si="486"/>
        <v>95.441596093040403</v>
      </c>
      <c r="O4446" s="8">
        <f>IF(E4445&lt;&gt;E4446,SUM($N$4:N4446)-SUM($O$3:O4445),0)</f>
        <v>0</v>
      </c>
      <c r="P4446" s="6">
        <f>IF(B4446&gt;0,SUM($O$4:O4446)-SUM($P$3:P4445),0)</f>
        <v>0</v>
      </c>
      <c r="Q4446" s="6">
        <f t="shared" si="489"/>
        <v>13.362173523566243</v>
      </c>
      <c r="R4446" s="8">
        <f>IF(E4445&lt;&gt;E4446,SUM($Q$4:Q4446)-SUM($R$3:R4445),0)</f>
        <v>0</v>
      </c>
      <c r="S4446" s="6">
        <f>IF(B4446&gt;0,SUM($R$4:R4446)-SUM($S$3:S4445),0)</f>
        <v>0</v>
      </c>
    </row>
    <row r="4447" spans="1:19">
      <c r="A4447">
        <f>IF(E4446&lt;&gt;E4447,COUNTIF($A$4:A4446,"&lt;&gt;0")+1,0)</f>
        <v>0</v>
      </c>
      <c r="B4447">
        <f>IF(A4447&lt;&gt;0,IF(MOD(A4447,3)=0,COUNTIF($B$4:B4446,"&lt;&gt;0")+1,0),0)</f>
        <v>0</v>
      </c>
      <c r="C4447" s="9">
        <f>'Dash Board'!$C$12+COUNT('Daily reducing balance'!$F$4:F4446)</f>
        <v>46173</v>
      </c>
      <c r="D4447">
        <f t="shared" si="483"/>
        <v>2026</v>
      </c>
      <c r="E4447">
        <f t="shared" si="484"/>
        <v>5</v>
      </c>
      <c r="F4447">
        <f>DAY('Dash Board'!$C$12+COUNT('Daily reducing balance'!$F$4:F4446))</f>
        <v>31</v>
      </c>
      <c r="G4447" s="8">
        <f t="shared" si="485"/>
        <v>97463.123516816457</v>
      </c>
      <c r="H4447" s="6">
        <f>G4447*'Dash Board'!$C$11/365</f>
        <v>28.037336902097884</v>
      </c>
      <c r="I4447" s="6">
        <f>H4447*'Dash Board'!$C$18/'Dash Board'!$C$11</f>
        <v>13.351112810522803</v>
      </c>
      <c r="J4447" s="6">
        <f>(G4447&gt;1)*PMT('Dash Board'!$C$11/365,$U$4,-'Dash Board'!$C$19)</f>
        <v>108.80376961660664</v>
      </c>
      <c r="K4447" s="6">
        <f t="shared" si="487"/>
        <v>0</v>
      </c>
      <c r="L4447" s="8">
        <f t="shared" si="488"/>
        <v>97382.357084101939</v>
      </c>
      <c r="N4447" s="8">
        <f t="shared" si="486"/>
        <v>95.452656806083837</v>
      </c>
      <c r="O4447" s="8">
        <f>IF(E4446&lt;&gt;E4447,SUM($N$4:N4447)-SUM($O$3:O4446),0)</f>
        <v>0</v>
      </c>
      <c r="P4447" s="6">
        <f>IF(B4447&gt;0,SUM($O$4:O4447)-SUM($P$3:P4446),0)</f>
        <v>0</v>
      </c>
      <c r="Q4447" s="6">
        <f t="shared" si="489"/>
        <v>13.351112810522803</v>
      </c>
      <c r="R4447" s="8">
        <f>IF(E4446&lt;&gt;E4447,SUM($Q$4:Q4447)-SUM($R$3:R4446),0)</f>
        <v>0</v>
      </c>
      <c r="S4447" s="6">
        <f>IF(B4447&gt;0,SUM($R$4:R4447)-SUM($S$3:S4446),0)</f>
        <v>0</v>
      </c>
    </row>
    <row r="4448" spans="1:19">
      <c r="A4448">
        <f>IF(E4447&lt;&gt;E4448,COUNTIF($A$4:A4447,"&lt;&gt;0")+1,0)</f>
        <v>146</v>
      </c>
      <c r="B4448">
        <f>IF(A4448&lt;&gt;0,IF(MOD(A4448,3)=0,COUNTIF($B$4:B4447,"&lt;&gt;0")+1,0),0)</f>
        <v>0</v>
      </c>
      <c r="C4448" s="9">
        <f>'Dash Board'!$C$12+COUNT('Daily reducing balance'!$F$4:F4447)</f>
        <v>46174</v>
      </c>
      <c r="D4448">
        <f t="shared" si="483"/>
        <v>2026</v>
      </c>
      <c r="E4448">
        <f t="shared" si="484"/>
        <v>6</v>
      </c>
      <c r="F4448">
        <f>DAY('Dash Board'!$C$12+COUNT('Daily reducing balance'!$F$4:F4447))</f>
        <v>1</v>
      </c>
      <c r="G4448" s="8">
        <f t="shared" si="485"/>
        <v>97382.357084101939</v>
      </c>
      <c r="H4448" s="6">
        <f>G4448*'Dash Board'!$C$11/365</f>
        <v>28.014102722823846</v>
      </c>
      <c r="I4448" s="6">
        <f>H4448*'Dash Board'!$C$18/'Dash Board'!$C$11</f>
        <v>13.340048915630405</v>
      </c>
      <c r="J4448" s="6">
        <f>(G4448&gt;1)*PMT('Dash Board'!$C$11/365,$U$4,-'Dash Board'!$C$19)</f>
        <v>108.80376961660664</v>
      </c>
      <c r="K4448" s="6">
        <f t="shared" si="487"/>
        <v>3264.1130884981981</v>
      </c>
      <c r="L4448" s="8">
        <f t="shared" si="488"/>
        <v>97301.567417208149</v>
      </c>
      <c r="N4448" s="8">
        <f t="shared" si="486"/>
        <v>95.463720700976239</v>
      </c>
      <c r="O4448" s="8">
        <f>IF(E4447&lt;&gt;E4448,SUM($N$4:N4448)-SUM($O$3:O4447),0)</f>
        <v>2954.2449042687076</v>
      </c>
      <c r="P4448" s="6">
        <f>IF(B4448&gt;0,SUM($O$4:O4448)-SUM($P$3:P4447),0)</f>
        <v>0</v>
      </c>
      <c r="Q4448" s="6">
        <f t="shared" si="489"/>
        <v>13.340048915630405</v>
      </c>
      <c r="R4448" s="8">
        <f>IF(E4447&lt;&gt;E4448,SUM($Q$4:Q4448)-SUM($R$3:R4447),0)</f>
        <v>418.67195384623483</v>
      </c>
      <c r="S4448" s="6">
        <f>IF(B4448&gt;0,SUM($R$4:R4448)-SUM($S$3:S4447),0)</f>
        <v>0</v>
      </c>
    </row>
    <row r="4449" spans="1:19">
      <c r="A4449">
        <f>IF(E4448&lt;&gt;E4449,COUNTIF($A$4:A4448,"&lt;&gt;0")+1,0)</f>
        <v>0</v>
      </c>
      <c r="B4449">
        <f>IF(A4449&lt;&gt;0,IF(MOD(A4449,3)=0,COUNTIF($B$4:B4448,"&lt;&gt;0")+1,0),0)</f>
        <v>0</v>
      </c>
      <c r="C4449" s="9">
        <f>'Dash Board'!$C$12+COUNT('Daily reducing balance'!$F$4:F4448)</f>
        <v>46175</v>
      </c>
      <c r="D4449">
        <f t="shared" si="483"/>
        <v>2026</v>
      </c>
      <c r="E4449">
        <f t="shared" si="484"/>
        <v>6</v>
      </c>
      <c r="F4449">
        <f>DAY('Dash Board'!$C$12+COUNT('Daily reducing balance'!$F$4:F4448))</f>
        <v>2</v>
      </c>
      <c r="G4449" s="8">
        <f t="shared" si="485"/>
        <v>97301.567417208149</v>
      </c>
      <c r="H4449" s="6">
        <f>G4449*'Dash Board'!$C$11/365</f>
        <v>27.990861859744808</v>
      </c>
      <c r="I4449" s="6">
        <f>H4449*'Dash Board'!$C$18/'Dash Board'!$C$11</f>
        <v>13.328981837973719</v>
      </c>
      <c r="J4449" s="6">
        <f>(G4449&gt;1)*PMT('Dash Board'!$C$11/365,$U$4,-'Dash Board'!$C$19)</f>
        <v>108.80376961660664</v>
      </c>
      <c r="K4449" s="6">
        <f t="shared" si="487"/>
        <v>0</v>
      </c>
      <c r="L4449" s="8">
        <f t="shared" si="488"/>
        <v>97220.754509451275</v>
      </c>
      <c r="N4449" s="8">
        <f t="shared" si="486"/>
        <v>95.47478777863293</v>
      </c>
      <c r="O4449" s="8">
        <f>IF(E4448&lt;&gt;E4449,SUM($N$4:N4449)-SUM($O$3:O4448),0)</f>
        <v>0</v>
      </c>
      <c r="P4449" s="6">
        <f>IF(B4449&gt;0,SUM($O$4:O4449)-SUM($P$3:P4448),0)</f>
        <v>0</v>
      </c>
      <c r="Q4449" s="6">
        <f t="shared" si="489"/>
        <v>13.328981837973719</v>
      </c>
      <c r="R4449" s="8">
        <f>IF(E4448&lt;&gt;E4449,SUM($Q$4:Q4449)-SUM($R$3:R4448),0)</f>
        <v>0</v>
      </c>
      <c r="S4449" s="6">
        <f>IF(B4449&gt;0,SUM($R$4:R4449)-SUM($S$3:S4448),0)</f>
        <v>0</v>
      </c>
    </row>
    <row r="4450" spans="1:19">
      <c r="A4450">
        <f>IF(E4449&lt;&gt;E4450,COUNTIF($A$4:A4449,"&lt;&gt;0")+1,0)</f>
        <v>0</v>
      </c>
      <c r="B4450">
        <f>IF(A4450&lt;&gt;0,IF(MOD(A4450,3)=0,COUNTIF($B$4:B4449,"&lt;&gt;0")+1,0),0)</f>
        <v>0</v>
      </c>
      <c r="C4450" s="9">
        <f>'Dash Board'!$C$12+COUNT('Daily reducing balance'!$F$4:F4449)</f>
        <v>46176</v>
      </c>
      <c r="D4450">
        <f t="shared" si="483"/>
        <v>2026</v>
      </c>
      <c r="E4450">
        <f t="shared" si="484"/>
        <v>6</v>
      </c>
      <c r="F4450">
        <f>DAY('Dash Board'!$C$12+COUNT('Daily reducing balance'!$F$4:F4449))</f>
        <v>3</v>
      </c>
      <c r="G4450" s="8">
        <f t="shared" si="485"/>
        <v>97220.754509451275</v>
      </c>
      <c r="H4450" s="6">
        <f>G4450*'Dash Board'!$C$11/365</f>
        <v>27.967614310938036</v>
      </c>
      <c r="I4450" s="6">
        <f>H4450*'Dash Board'!$C$18/'Dash Board'!$C$11</f>
        <v>13.317911576637162</v>
      </c>
      <c r="J4450" s="6">
        <f>(G4450&gt;1)*PMT('Dash Board'!$C$11/365,$U$4,-'Dash Board'!$C$19)</f>
        <v>108.80376961660664</v>
      </c>
      <c r="K4450" s="6">
        <f t="shared" si="487"/>
        <v>0</v>
      </c>
      <c r="L4450" s="8">
        <f t="shared" si="488"/>
        <v>97139.9183541456</v>
      </c>
      <c r="N4450" s="8">
        <f t="shared" si="486"/>
        <v>95.485858039969486</v>
      </c>
      <c r="O4450" s="8">
        <f>IF(E4449&lt;&gt;E4450,SUM($N$4:N4450)-SUM($O$3:O4449),0)</f>
        <v>0</v>
      </c>
      <c r="P4450" s="6">
        <f>IF(B4450&gt;0,SUM($O$4:O4450)-SUM($P$3:P4449),0)</f>
        <v>0</v>
      </c>
      <c r="Q4450" s="6">
        <f t="shared" si="489"/>
        <v>13.317911576637162</v>
      </c>
      <c r="R4450" s="8">
        <f>IF(E4449&lt;&gt;E4450,SUM($Q$4:Q4450)-SUM($R$3:R4449),0)</f>
        <v>0</v>
      </c>
      <c r="S4450" s="6">
        <f>IF(B4450&gt;0,SUM($R$4:R4450)-SUM($S$3:S4449),0)</f>
        <v>0</v>
      </c>
    </row>
    <row r="4451" spans="1:19">
      <c r="A4451">
        <f>IF(E4450&lt;&gt;E4451,COUNTIF($A$4:A4450,"&lt;&gt;0")+1,0)</f>
        <v>0</v>
      </c>
      <c r="B4451">
        <f>IF(A4451&lt;&gt;0,IF(MOD(A4451,3)=0,COUNTIF($B$4:B4450,"&lt;&gt;0")+1,0),0)</f>
        <v>0</v>
      </c>
      <c r="C4451" s="9">
        <f>'Dash Board'!$C$12+COUNT('Daily reducing balance'!$F$4:F4450)</f>
        <v>46177</v>
      </c>
      <c r="D4451">
        <f t="shared" si="483"/>
        <v>2026</v>
      </c>
      <c r="E4451">
        <f t="shared" si="484"/>
        <v>6</v>
      </c>
      <c r="F4451">
        <f>DAY('Dash Board'!$C$12+COUNT('Daily reducing balance'!$F$4:F4450))</f>
        <v>4</v>
      </c>
      <c r="G4451" s="8">
        <f t="shared" si="485"/>
        <v>97139.9183541456</v>
      </c>
      <c r="H4451" s="6">
        <f>G4451*'Dash Board'!$C$11/365</f>
        <v>27.94436007448024</v>
      </c>
      <c r="I4451" s="6">
        <f>H4451*'Dash Board'!$C$18/'Dash Board'!$C$11</f>
        <v>13.306838130704877</v>
      </c>
      <c r="J4451" s="6">
        <f>(G4451&gt;1)*PMT('Dash Board'!$C$11/365,$U$4,-'Dash Board'!$C$19)</f>
        <v>108.80376961660664</v>
      </c>
      <c r="K4451" s="6">
        <f t="shared" si="487"/>
        <v>0</v>
      </c>
      <c r="L4451" s="8">
        <f t="shared" si="488"/>
        <v>97059.058944603472</v>
      </c>
      <c r="N4451" s="8">
        <f t="shared" si="486"/>
        <v>95.496931485901769</v>
      </c>
      <c r="O4451" s="8">
        <f>IF(E4450&lt;&gt;E4451,SUM($N$4:N4451)-SUM($O$3:O4450),0)</f>
        <v>0</v>
      </c>
      <c r="P4451" s="6">
        <f>IF(B4451&gt;0,SUM($O$4:O4451)-SUM($P$3:P4450),0)</f>
        <v>0</v>
      </c>
      <c r="Q4451" s="6">
        <f t="shared" si="489"/>
        <v>13.306838130704877</v>
      </c>
      <c r="R4451" s="8">
        <f>IF(E4450&lt;&gt;E4451,SUM($Q$4:Q4451)-SUM($R$3:R4450),0)</f>
        <v>0</v>
      </c>
      <c r="S4451" s="6">
        <f>IF(B4451&gt;0,SUM($R$4:R4451)-SUM($S$3:S4450),0)</f>
        <v>0</v>
      </c>
    </row>
    <row r="4452" spans="1:19">
      <c r="A4452">
        <f>IF(E4451&lt;&gt;E4452,COUNTIF($A$4:A4451,"&lt;&gt;0")+1,0)</f>
        <v>0</v>
      </c>
      <c r="B4452">
        <f>IF(A4452&lt;&gt;0,IF(MOD(A4452,3)=0,COUNTIF($B$4:B4451,"&lt;&gt;0")+1,0),0)</f>
        <v>0</v>
      </c>
      <c r="C4452" s="9">
        <f>'Dash Board'!$C$12+COUNT('Daily reducing balance'!$F$4:F4451)</f>
        <v>46178</v>
      </c>
      <c r="D4452">
        <f t="shared" si="483"/>
        <v>2026</v>
      </c>
      <c r="E4452">
        <f t="shared" si="484"/>
        <v>6</v>
      </c>
      <c r="F4452">
        <f>DAY('Dash Board'!$C$12+COUNT('Daily reducing balance'!$F$4:F4451))</f>
        <v>5</v>
      </c>
      <c r="G4452" s="8">
        <f t="shared" si="485"/>
        <v>97059.058944603472</v>
      </c>
      <c r="H4452" s="6">
        <f>G4452*'Dash Board'!$C$11/365</f>
        <v>27.921099148447574</v>
      </c>
      <c r="I4452" s="6">
        <f>H4452*'Dash Board'!$C$18/'Dash Board'!$C$11</f>
        <v>13.295761499260751</v>
      </c>
      <c r="J4452" s="6">
        <f>(G4452&gt;1)*PMT('Dash Board'!$C$11/365,$U$4,-'Dash Board'!$C$19)</f>
        <v>108.80376961660664</v>
      </c>
      <c r="K4452" s="6">
        <f t="shared" si="487"/>
        <v>0</v>
      </c>
      <c r="L4452" s="8">
        <f t="shared" si="488"/>
        <v>96978.176274135301</v>
      </c>
      <c r="N4452" s="8">
        <f t="shared" si="486"/>
        <v>95.508008117345895</v>
      </c>
      <c r="O4452" s="8">
        <f>IF(E4451&lt;&gt;E4452,SUM($N$4:N4452)-SUM($O$3:O4451),0)</f>
        <v>0</v>
      </c>
      <c r="P4452" s="6">
        <f>IF(B4452&gt;0,SUM($O$4:O4452)-SUM($P$3:P4451),0)</f>
        <v>0</v>
      </c>
      <c r="Q4452" s="6">
        <f t="shared" si="489"/>
        <v>13.295761499260751</v>
      </c>
      <c r="R4452" s="8">
        <f>IF(E4451&lt;&gt;E4452,SUM($Q$4:Q4452)-SUM($R$3:R4451),0)</f>
        <v>0</v>
      </c>
      <c r="S4452" s="6">
        <f>IF(B4452&gt;0,SUM($R$4:R4452)-SUM($S$3:S4451),0)</f>
        <v>0</v>
      </c>
    </row>
    <row r="4453" spans="1:19">
      <c r="A4453">
        <f>IF(E4452&lt;&gt;E4453,COUNTIF($A$4:A4452,"&lt;&gt;0")+1,0)</f>
        <v>0</v>
      </c>
      <c r="B4453">
        <f>IF(A4453&lt;&gt;0,IF(MOD(A4453,3)=0,COUNTIF($B$4:B4452,"&lt;&gt;0")+1,0),0)</f>
        <v>0</v>
      </c>
      <c r="C4453" s="9">
        <f>'Dash Board'!$C$12+COUNT('Daily reducing balance'!$F$4:F4452)</f>
        <v>46179</v>
      </c>
      <c r="D4453">
        <f t="shared" si="483"/>
        <v>2026</v>
      </c>
      <c r="E4453">
        <f t="shared" si="484"/>
        <v>6</v>
      </c>
      <c r="F4453">
        <f>DAY('Dash Board'!$C$12+COUNT('Daily reducing balance'!$F$4:F4452))</f>
        <v>6</v>
      </c>
      <c r="G4453" s="8">
        <f t="shared" si="485"/>
        <v>96978.176274135301</v>
      </c>
      <c r="H4453" s="6">
        <f>G4453*'Dash Board'!$C$11/365</f>
        <v>27.897831530915632</v>
      </c>
      <c r="I4453" s="6">
        <f>H4453*'Dash Board'!$C$18/'Dash Board'!$C$11</f>
        <v>13.284681681388397</v>
      </c>
      <c r="J4453" s="6">
        <f>(G4453&gt;1)*PMT('Dash Board'!$C$11/365,$U$4,-'Dash Board'!$C$19)</f>
        <v>108.80376961660664</v>
      </c>
      <c r="K4453" s="6">
        <f t="shared" si="487"/>
        <v>0</v>
      </c>
      <c r="L4453" s="8">
        <f t="shared" si="488"/>
        <v>96897.270336049609</v>
      </c>
      <c r="N4453" s="8">
        <f t="shared" si="486"/>
        <v>95.519087935218252</v>
      </c>
      <c r="O4453" s="8">
        <f>IF(E4452&lt;&gt;E4453,SUM($N$4:N4453)-SUM($O$3:O4452),0)</f>
        <v>0</v>
      </c>
      <c r="P4453" s="6">
        <f>IF(B4453&gt;0,SUM($O$4:O4453)-SUM($P$3:P4452),0)</f>
        <v>0</v>
      </c>
      <c r="Q4453" s="6">
        <f t="shared" si="489"/>
        <v>13.284681681388397</v>
      </c>
      <c r="R4453" s="8">
        <f>IF(E4452&lt;&gt;E4453,SUM($Q$4:Q4453)-SUM($R$3:R4452),0)</f>
        <v>0</v>
      </c>
      <c r="S4453" s="6">
        <f>IF(B4453&gt;0,SUM($R$4:R4453)-SUM($S$3:S4452),0)</f>
        <v>0</v>
      </c>
    </row>
    <row r="4454" spans="1:19">
      <c r="A4454">
        <f>IF(E4453&lt;&gt;E4454,COUNTIF($A$4:A4453,"&lt;&gt;0")+1,0)</f>
        <v>0</v>
      </c>
      <c r="B4454">
        <f>IF(A4454&lt;&gt;0,IF(MOD(A4454,3)=0,COUNTIF($B$4:B4453,"&lt;&gt;0")+1,0),0)</f>
        <v>0</v>
      </c>
      <c r="C4454" s="9">
        <f>'Dash Board'!$C$12+COUNT('Daily reducing balance'!$F$4:F4453)</f>
        <v>46180</v>
      </c>
      <c r="D4454">
        <f t="shared" si="483"/>
        <v>2026</v>
      </c>
      <c r="E4454">
        <f t="shared" si="484"/>
        <v>6</v>
      </c>
      <c r="F4454">
        <f>DAY('Dash Board'!$C$12+COUNT('Daily reducing balance'!$F$4:F4453))</f>
        <v>7</v>
      </c>
      <c r="G4454" s="8">
        <f t="shared" si="485"/>
        <v>96897.270336049609</v>
      </c>
      <c r="H4454" s="6">
        <f>G4454*'Dash Board'!$C$11/365</f>
        <v>27.874557219959478</v>
      </c>
      <c r="I4454" s="6">
        <f>H4454*'Dash Board'!$C$18/'Dash Board'!$C$11</f>
        <v>13.273598676171181</v>
      </c>
      <c r="J4454" s="6">
        <f>(G4454&gt;1)*PMT('Dash Board'!$C$11/365,$U$4,-'Dash Board'!$C$19)</f>
        <v>108.80376961660664</v>
      </c>
      <c r="K4454" s="6">
        <f t="shared" si="487"/>
        <v>0</v>
      </c>
      <c r="L4454" s="8">
        <f t="shared" si="488"/>
        <v>96816.34112365295</v>
      </c>
      <c r="N4454" s="8">
        <f t="shared" si="486"/>
        <v>95.530170940435468</v>
      </c>
      <c r="O4454" s="8">
        <f>IF(E4453&lt;&gt;E4454,SUM($N$4:N4454)-SUM($O$3:O4453),0)</f>
        <v>0</v>
      </c>
      <c r="P4454" s="6">
        <f>IF(B4454&gt;0,SUM($O$4:O4454)-SUM($P$3:P4453),0)</f>
        <v>0</v>
      </c>
      <c r="Q4454" s="6">
        <f t="shared" si="489"/>
        <v>13.273598676171181</v>
      </c>
      <c r="R4454" s="8">
        <f>IF(E4453&lt;&gt;E4454,SUM($Q$4:Q4454)-SUM($R$3:R4453),0)</f>
        <v>0</v>
      </c>
      <c r="S4454" s="6">
        <f>IF(B4454&gt;0,SUM($R$4:R4454)-SUM($S$3:S4453),0)</f>
        <v>0</v>
      </c>
    </row>
    <row r="4455" spans="1:19">
      <c r="A4455">
        <f>IF(E4454&lt;&gt;E4455,COUNTIF($A$4:A4454,"&lt;&gt;0")+1,0)</f>
        <v>0</v>
      </c>
      <c r="B4455">
        <f>IF(A4455&lt;&gt;0,IF(MOD(A4455,3)=0,COUNTIF($B$4:B4454,"&lt;&gt;0")+1,0),0)</f>
        <v>0</v>
      </c>
      <c r="C4455" s="9">
        <f>'Dash Board'!$C$12+COUNT('Daily reducing balance'!$F$4:F4454)</f>
        <v>46181</v>
      </c>
      <c r="D4455">
        <f t="shared" si="483"/>
        <v>2026</v>
      </c>
      <c r="E4455">
        <f t="shared" si="484"/>
        <v>6</v>
      </c>
      <c r="F4455">
        <f>DAY('Dash Board'!$C$12+COUNT('Daily reducing balance'!$F$4:F4454))</f>
        <v>8</v>
      </c>
      <c r="G4455" s="8">
        <f t="shared" si="485"/>
        <v>96816.34112365295</v>
      </c>
      <c r="H4455" s="6">
        <f>G4455*'Dash Board'!$C$11/365</f>
        <v>27.851276213653584</v>
      </c>
      <c r="I4455" s="6">
        <f>H4455*'Dash Board'!$C$18/'Dash Board'!$C$11</f>
        <v>13.262512482692184</v>
      </c>
      <c r="J4455" s="6">
        <f>(G4455&gt;1)*PMT('Dash Board'!$C$11/365,$U$4,-'Dash Board'!$C$19)</f>
        <v>108.80376961660664</v>
      </c>
      <c r="K4455" s="6">
        <f t="shared" si="487"/>
        <v>0</v>
      </c>
      <c r="L4455" s="8">
        <f t="shared" si="488"/>
        <v>96735.388630249989</v>
      </c>
      <c r="N4455" s="8">
        <f t="shared" si="486"/>
        <v>95.541257133914456</v>
      </c>
      <c r="O4455" s="8">
        <f>IF(E4454&lt;&gt;E4455,SUM($N$4:N4455)-SUM($O$3:O4454),0)</f>
        <v>0</v>
      </c>
      <c r="P4455" s="6">
        <f>IF(B4455&gt;0,SUM($O$4:O4455)-SUM($P$3:P4454),0)</f>
        <v>0</v>
      </c>
      <c r="Q4455" s="6">
        <f t="shared" si="489"/>
        <v>13.262512482692184</v>
      </c>
      <c r="R4455" s="8">
        <f>IF(E4454&lt;&gt;E4455,SUM($Q$4:Q4455)-SUM($R$3:R4454),0)</f>
        <v>0</v>
      </c>
      <c r="S4455" s="6">
        <f>IF(B4455&gt;0,SUM($R$4:R4455)-SUM($S$3:S4454),0)</f>
        <v>0</v>
      </c>
    </row>
    <row r="4456" spans="1:19">
      <c r="A4456">
        <f>IF(E4455&lt;&gt;E4456,COUNTIF($A$4:A4455,"&lt;&gt;0")+1,0)</f>
        <v>0</v>
      </c>
      <c r="B4456">
        <f>IF(A4456&lt;&gt;0,IF(MOD(A4456,3)=0,COUNTIF($B$4:B4455,"&lt;&gt;0")+1,0),0)</f>
        <v>0</v>
      </c>
      <c r="C4456" s="9">
        <f>'Dash Board'!$C$12+COUNT('Daily reducing balance'!$F$4:F4455)</f>
        <v>46182</v>
      </c>
      <c r="D4456">
        <f t="shared" si="483"/>
        <v>2026</v>
      </c>
      <c r="E4456">
        <f t="shared" si="484"/>
        <v>6</v>
      </c>
      <c r="F4456">
        <f>DAY('Dash Board'!$C$12+COUNT('Daily reducing balance'!$F$4:F4455))</f>
        <v>9</v>
      </c>
      <c r="G4456" s="8">
        <f t="shared" si="485"/>
        <v>96735.388630249989</v>
      </c>
      <c r="H4456" s="6">
        <f>G4456*'Dash Board'!$C$11/365</f>
        <v>27.827988510071915</v>
      </c>
      <c r="I4456" s="6">
        <f>H4456*'Dash Board'!$C$18/'Dash Board'!$C$11</f>
        <v>13.251423100034245</v>
      </c>
      <c r="J4456" s="6">
        <f>(G4456&gt;1)*PMT('Dash Board'!$C$11/365,$U$4,-'Dash Board'!$C$19)</f>
        <v>108.80376961660664</v>
      </c>
      <c r="K4456" s="6">
        <f t="shared" si="487"/>
        <v>0</v>
      </c>
      <c r="L4456" s="8">
        <f t="shared" si="488"/>
        <v>96654.412849143453</v>
      </c>
      <c r="N4456" s="8">
        <f t="shared" si="486"/>
        <v>95.552346516572399</v>
      </c>
      <c r="O4456" s="8">
        <f>IF(E4455&lt;&gt;E4456,SUM($N$4:N4456)-SUM($O$3:O4455),0)</f>
        <v>0</v>
      </c>
      <c r="P4456" s="6">
        <f>IF(B4456&gt;0,SUM($O$4:O4456)-SUM($P$3:P4455),0)</f>
        <v>0</v>
      </c>
      <c r="Q4456" s="6">
        <f t="shared" si="489"/>
        <v>13.251423100034245</v>
      </c>
      <c r="R4456" s="8">
        <f>IF(E4455&lt;&gt;E4456,SUM($Q$4:Q4456)-SUM($R$3:R4455),0)</f>
        <v>0</v>
      </c>
      <c r="S4456" s="6">
        <f>IF(B4456&gt;0,SUM($R$4:R4456)-SUM($S$3:S4455),0)</f>
        <v>0</v>
      </c>
    </row>
    <row r="4457" spans="1:19">
      <c r="A4457">
        <f>IF(E4456&lt;&gt;E4457,COUNTIF($A$4:A4456,"&lt;&gt;0")+1,0)</f>
        <v>0</v>
      </c>
      <c r="B4457">
        <f>IF(A4457&lt;&gt;0,IF(MOD(A4457,3)=0,COUNTIF($B$4:B4456,"&lt;&gt;0")+1,0),0)</f>
        <v>0</v>
      </c>
      <c r="C4457" s="9">
        <f>'Dash Board'!$C$12+COUNT('Daily reducing balance'!$F$4:F4456)</f>
        <v>46183</v>
      </c>
      <c r="D4457">
        <f t="shared" si="483"/>
        <v>2026</v>
      </c>
      <c r="E4457">
        <f t="shared" si="484"/>
        <v>6</v>
      </c>
      <c r="F4457">
        <f>DAY('Dash Board'!$C$12+COUNT('Daily reducing balance'!$F$4:F4456))</f>
        <v>10</v>
      </c>
      <c r="G4457" s="8">
        <f t="shared" si="485"/>
        <v>96654.412849143453</v>
      </c>
      <c r="H4457" s="6">
        <f>G4457*'Dash Board'!$C$11/365</f>
        <v>27.80469410728784</v>
      </c>
      <c r="I4457" s="6">
        <f>H4457*'Dash Board'!$C$18/'Dash Board'!$C$11</f>
        <v>13.240330527279927</v>
      </c>
      <c r="J4457" s="6">
        <f>(G4457&gt;1)*PMT('Dash Board'!$C$11/365,$U$4,-'Dash Board'!$C$19)</f>
        <v>108.80376961660664</v>
      </c>
      <c r="K4457" s="6">
        <f t="shared" si="487"/>
        <v>0</v>
      </c>
      <c r="L4457" s="8">
        <f t="shared" si="488"/>
        <v>96573.413773634122</v>
      </c>
      <c r="N4457" s="8">
        <f t="shared" si="486"/>
        <v>95.563439089326721</v>
      </c>
      <c r="O4457" s="8">
        <f>IF(E4456&lt;&gt;E4457,SUM($N$4:N4457)-SUM($O$3:O4456),0)</f>
        <v>0</v>
      </c>
      <c r="P4457" s="6">
        <f>IF(B4457&gt;0,SUM($O$4:O4457)-SUM($P$3:P4456),0)</f>
        <v>0</v>
      </c>
      <c r="Q4457" s="6">
        <f t="shared" si="489"/>
        <v>13.240330527279927</v>
      </c>
      <c r="R4457" s="8">
        <f>IF(E4456&lt;&gt;E4457,SUM($Q$4:Q4457)-SUM($R$3:R4456),0)</f>
        <v>0</v>
      </c>
      <c r="S4457" s="6">
        <f>IF(B4457&gt;0,SUM($R$4:R4457)-SUM($S$3:S4456),0)</f>
        <v>0</v>
      </c>
    </row>
    <row r="4458" spans="1:19">
      <c r="A4458">
        <f>IF(E4457&lt;&gt;E4458,COUNTIF($A$4:A4457,"&lt;&gt;0")+1,0)</f>
        <v>0</v>
      </c>
      <c r="B4458">
        <f>IF(A4458&lt;&gt;0,IF(MOD(A4458,3)=0,COUNTIF($B$4:B4457,"&lt;&gt;0")+1,0),0)</f>
        <v>0</v>
      </c>
      <c r="C4458" s="9">
        <f>'Dash Board'!$C$12+COUNT('Daily reducing balance'!$F$4:F4457)</f>
        <v>46184</v>
      </c>
      <c r="D4458">
        <f t="shared" si="483"/>
        <v>2026</v>
      </c>
      <c r="E4458">
        <f t="shared" si="484"/>
        <v>6</v>
      </c>
      <c r="F4458">
        <f>DAY('Dash Board'!$C$12+COUNT('Daily reducing balance'!$F$4:F4457))</f>
        <v>11</v>
      </c>
      <c r="G4458" s="8">
        <f t="shared" si="485"/>
        <v>96573.413773634122</v>
      </c>
      <c r="H4458" s="6">
        <f>G4458*'Dash Board'!$C$11/365</f>
        <v>27.781393003374195</v>
      </c>
      <c r="I4458" s="6">
        <f>H4458*'Dash Board'!$C$18/'Dash Board'!$C$11</f>
        <v>13.229234763511522</v>
      </c>
      <c r="J4458" s="6">
        <f>(G4458&gt;1)*PMT('Dash Board'!$C$11/365,$U$4,-'Dash Board'!$C$19)</f>
        <v>108.80376961660664</v>
      </c>
      <c r="K4458" s="6">
        <f t="shared" si="487"/>
        <v>0</v>
      </c>
      <c r="L4458" s="8">
        <f t="shared" si="488"/>
        <v>96492.391397020881</v>
      </c>
      <c r="N4458" s="8">
        <f t="shared" si="486"/>
        <v>95.574534853095116</v>
      </c>
      <c r="O4458" s="8">
        <f>IF(E4457&lt;&gt;E4458,SUM($N$4:N4458)-SUM($O$3:O4457),0)</f>
        <v>0</v>
      </c>
      <c r="P4458" s="6">
        <f>IF(B4458&gt;0,SUM($O$4:O4458)-SUM($P$3:P4457),0)</f>
        <v>0</v>
      </c>
      <c r="Q4458" s="6">
        <f t="shared" si="489"/>
        <v>13.229234763511522</v>
      </c>
      <c r="R4458" s="8">
        <f>IF(E4457&lt;&gt;E4458,SUM($Q$4:Q4458)-SUM($R$3:R4457),0)</f>
        <v>0</v>
      </c>
      <c r="S4458" s="6">
        <f>IF(B4458&gt;0,SUM($R$4:R4458)-SUM($S$3:S4457),0)</f>
        <v>0</v>
      </c>
    </row>
    <row r="4459" spans="1:19">
      <c r="A4459">
        <f>IF(E4458&lt;&gt;E4459,COUNTIF($A$4:A4458,"&lt;&gt;0")+1,0)</f>
        <v>0</v>
      </c>
      <c r="B4459">
        <f>IF(A4459&lt;&gt;0,IF(MOD(A4459,3)=0,COUNTIF($B$4:B4458,"&lt;&gt;0")+1,0),0)</f>
        <v>0</v>
      </c>
      <c r="C4459" s="9">
        <f>'Dash Board'!$C$12+COUNT('Daily reducing balance'!$F$4:F4458)</f>
        <v>46185</v>
      </c>
      <c r="D4459">
        <f t="shared" si="483"/>
        <v>2026</v>
      </c>
      <c r="E4459">
        <f t="shared" si="484"/>
        <v>6</v>
      </c>
      <c r="F4459">
        <f>DAY('Dash Board'!$C$12+COUNT('Daily reducing balance'!$F$4:F4458))</f>
        <v>12</v>
      </c>
      <c r="G4459" s="8">
        <f t="shared" si="485"/>
        <v>96492.391397020881</v>
      </c>
      <c r="H4459" s="6">
        <f>G4459*'Dash Board'!$C$11/365</f>
        <v>27.758085196403268</v>
      </c>
      <c r="I4459" s="6">
        <f>H4459*'Dash Board'!$C$18/'Dash Board'!$C$11</f>
        <v>13.21813580781108</v>
      </c>
      <c r="J4459" s="6">
        <f>(G4459&gt;1)*PMT('Dash Board'!$C$11/365,$U$4,-'Dash Board'!$C$19)</f>
        <v>108.80376961660664</v>
      </c>
      <c r="K4459" s="6">
        <f t="shared" si="487"/>
        <v>0</v>
      </c>
      <c r="L4459" s="8">
        <f t="shared" si="488"/>
        <v>96411.345712600669</v>
      </c>
      <c r="N4459" s="8">
        <f t="shared" si="486"/>
        <v>95.585633808795563</v>
      </c>
      <c r="O4459" s="8">
        <f>IF(E4458&lt;&gt;E4459,SUM($N$4:N4459)-SUM($O$3:O4458),0)</f>
        <v>0</v>
      </c>
      <c r="P4459" s="6">
        <f>IF(B4459&gt;0,SUM($O$4:O4459)-SUM($P$3:P4458),0)</f>
        <v>0</v>
      </c>
      <c r="Q4459" s="6">
        <f t="shared" si="489"/>
        <v>13.21813580781108</v>
      </c>
      <c r="R4459" s="8">
        <f>IF(E4458&lt;&gt;E4459,SUM($Q$4:Q4459)-SUM($R$3:R4458),0)</f>
        <v>0</v>
      </c>
      <c r="S4459" s="6">
        <f>IF(B4459&gt;0,SUM($R$4:R4459)-SUM($S$3:S4458),0)</f>
        <v>0</v>
      </c>
    </row>
    <row r="4460" spans="1:19">
      <c r="A4460">
        <f>IF(E4459&lt;&gt;E4460,COUNTIF($A$4:A4459,"&lt;&gt;0")+1,0)</f>
        <v>0</v>
      </c>
      <c r="B4460">
        <f>IF(A4460&lt;&gt;0,IF(MOD(A4460,3)=0,COUNTIF($B$4:B4459,"&lt;&gt;0")+1,0),0)</f>
        <v>0</v>
      </c>
      <c r="C4460" s="9">
        <f>'Dash Board'!$C$12+COUNT('Daily reducing balance'!$F$4:F4459)</f>
        <v>46186</v>
      </c>
      <c r="D4460">
        <f t="shared" si="483"/>
        <v>2026</v>
      </c>
      <c r="E4460">
        <f t="shared" si="484"/>
        <v>6</v>
      </c>
      <c r="F4460">
        <f>DAY('Dash Board'!$C$12+COUNT('Daily reducing balance'!$F$4:F4459))</f>
        <v>13</v>
      </c>
      <c r="G4460" s="8">
        <f t="shared" si="485"/>
        <v>96411.345712600669</v>
      </c>
      <c r="H4460" s="6">
        <f>G4460*'Dash Board'!$C$11/365</f>
        <v>27.734770684446765</v>
      </c>
      <c r="I4460" s="6">
        <f>H4460*'Dash Board'!$C$18/'Dash Board'!$C$11</f>
        <v>13.207033659260366</v>
      </c>
      <c r="J4460" s="6">
        <f>(G4460&gt;1)*PMT('Dash Board'!$C$11/365,$U$4,-'Dash Board'!$C$19)</f>
        <v>108.80376961660664</v>
      </c>
      <c r="K4460" s="6">
        <f t="shared" si="487"/>
        <v>0</v>
      </c>
      <c r="L4460" s="8">
        <f t="shared" si="488"/>
        <v>96330.2767136685</v>
      </c>
      <c r="N4460" s="8">
        <f t="shared" si="486"/>
        <v>95.596735957346283</v>
      </c>
      <c r="O4460" s="8">
        <f>IF(E4459&lt;&gt;E4460,SUM($N$4:N4460)-SUM($O$3:O4459),0)</f>
        <v>0</v>
      </c>
      <c r="P4460" s="6">
        <f>IF(B4460&gt;0,SUM($O$4:O4460)-SUM($P$3:P4459),0)</f>
        <v>0</v>
      </c>
      <c r="Q4460" s="6">
        <f t="shared" si="489"/>
        <v>13.207033659260366</v>
      </c>
      <c r="R4460" s="8">
        <f>IF(E4459&lt;&gt;E4460,SUM($Q$4:Q4460)-SUM($R$3:R4459),0)</f>
        <v>0</v>
      </c>
      <c r="S4460" s="6">
        <f>IF(B4460&gt;0,SUM($R$4:R4460)-SUM($S$3:S4459),0)</f>
        <v>0</v>
      </c>
    </row>
    <row r="4461" spans="1:19">
      <c r="A4461">
        <f>IF(E4460&lt;&gt;E4461,COUNTIF($A$4:A4460,"&lt;&gt;0")+1,0)</f>
        <v>0</v>
      </c>
      <c r="B4461">
        <f>IF(A4461&lt;&gt;0,IF(MOD(A4461,3)=0,COUNTIF($B$4:B4460,"&lt;&gt;0")+1,0),0)</f>
        <v>0</v>
      </c>
      <c r="C4461" s="9">
        <f>'Dash Board'!$C$12+COUNT('Daily reducing balance'!$F$4:F4460)</f>
        <v>46187</v>
      </c>
      <c r="D4461">
        <f t="shared" si="483"/>
        <v>2026</v>
      </c>
      <c r="E4461">
        <f t="shared" si="484"/>
        <v>6</v>
      </c>
      <c r="F4461">
        <f>DAY('Dash Board'!$C$12+COUNT('Daily reducing balance'!$F$4:F4460))</f>
        <v>14</v>
      </c>
      <c r="G4461" s="8">
        <f t="shared" si="485"/>
        <v>96330.2767136685</v>
      </c>
      <c r="H4461" s="6">
        <f>G4461*'Dash Board'!$C$11/365</f>
        <v>27.711449465575868</v>
      </c>
      <c r="I4461" s="6">
        <f>H4461*'Dash Board'!$C$18/'Dash Board'!$C$11</f>
        <v>13.195928316940892</v>
      </c>
      <c r="J4461" s="6">
        <f>(G4461&gt;1)*PMT('Dash Board'!$C$11/365,$U$4,-'Dash Board'!$C$19)</f>
        <v>108.80376961660664</v>
      </c>
      <c r="K4461" s="6">
        <f t="shared" si="487"/>
        <v>0</v>
      </c>
      <c r="L4461" s="8">
        <f t="shared" si="488"/>
        <v>96249.184393517455</v>
      </c>
      <c r="N4461" s="8">
        <f t="shared" si="486"/>
        <v>95.607841299665751</v>
      </c>
      <c r="O4461" s="8">
        <f>IF(E4460&lt;&gt;E4461,SUM($N$4:N4461)-SUM($O$3:O4460),0)</f>
        <v>0</v>
      </c>
      <c r="P4461" s="6">
        <f>IF(B4461&gt;0,SUM($O$4:O4461)-SUM($P$3:P4460),0)</f>
        <v>0</v>
      </c>
      <c r="Q4461" s="6">
        <f t="shared" si="489"/>
        <v>13.195928316940892</v>
      </c>
      <c r="R4461" s="8">
        <f>IF(E4460&lt;&gt;E4461,SUM($Q$4:Q4461)-SUM($R$3:R4460),0)</f>
        <v>0</v>
      </c>
      <c r="S4461" s="6">
        <f>IF(B4461&gt;0,SUM($R$4:R4461)-SUM($S$3:S4460),0)</f>
        <v>0</v>
      </c>
    </row>
    <row r="4462" spans="1:19">
      <c r="A4462">
        <f>IF(E4461&lt;&gt;E4462,COUNTIF($A$4:A4461,"&lt;&gt;0")+1,0)</f>
        <v>0</v>
      </c>
      <c r="B4462">
        <f>IF(A4462&lt;&gt;0,IF(MOD(A4462,3)=0,COUNTIF($B$4:B4461,"&lt;&gt;0")+1,0),0)</f>
        <v>0</v>
      </c>
      <c r="C4462" s="9">
        <f>'Dash Board'!$C$12+COUNT('Daily reducing balance'!$F$4:F4461)</f>
        <v>46188</v>
      </c>
      <c r="D4462">
        <f t="shared" si="483"/>
        <v>2026</v>
      </c>
      <c r="E4462">
        <f t="shared" si="484"/>
        <v>6</v>
      </c>
      <c r="F4462">
        <f>DAY('Dash Board'!$C$12+COUNT('Daily reducing balance'!$F$4:F4461))</f>
        <v>15</v>
      </c>
      <c r="G4462" s="8">
        <f t="shared" si="485"/>
        <v>96249.184393517455</v>
      </c>
      <c r="H4462" s="6">
        <f>G4462*'Dash Board'!$C$11/365</f>
        <v>27.688121537861182</v>
      </c>
      <c r="I4462" s="6">
        <f>H4462*'Dash Board'!$C$18/'Dash Board'!$C$11</f>
        <v>13.184819779933898</v>
      </c>
      <c r="J4462" s="6">
        <f>(G4462&gt;1)*PMT('Dash Board'!$C$11/365,$U$4,-'Dash Board'!$C$19)</f>
        <v>108.80376961660664</v>
      </c>
      <c r="K4462" s="6">
        <f t="shared" si="487"/>
        <v>0</v>
      </c>
      <c r="L4462" s="8">
        <f t="shared" si="488"/>
        <v>96168.068745438708</v>
      </c>
      <c r="N4462" s="8">
        <f t="shared" si="486"/>
        <v>95.618949836672741</v>
      </c>
      <c r="O4462" s="8">
        <f>IF(E4461&lt;&gt;E4462,SUM($N$4:N4462)-SUM($O$3:O4461),0)</f>
        <v>0</v>
      </c>
      <c r="P4462" s="6">
        <f>IF(B4462&gt;0,SUM($O$4:O4462)-SUM($P$3:P4461),0)</f>
        <v>0</v>
      </c>
      <c r="Q4462" s="6">
        <f t="shared" si="489"/>
        <v>13.184819779933898</v>
      </c>
      <c r="R4462" s="8">
        <f>IF(E4461&lt;&gt;E4462,SUM($Q$4:Q4462)-SUM($R$3:R4461),0)</f>
        <v>0</v>
      </c>
      <c r="S4462" s="6">
        <f>IF(B4462&gt;0,SUM($R$4:R4462)-SUM($S$3:S4461),0)</f>
        <v>0</v>
      </c>
    </row>
    <row r="4463" spans="1:19">
      <c r="A4463">
        <f>IF(E4462&lt;&gt;E4463,COUNTIF($A$4:A4462,"&lt;&gt;0")+1,0)</f>
        <v>0</v>
      </c>
      <c r="B4463">
        <f>IF(A4463&lt;&gt;0,IF(MOD(A4463,3)=0,COUNTIF($B$4:B4462,"&lt;&gt;0")+1,0),0)</f>
        <v>0</v>
      </c>
      <c r="C4463" s="9">
        <f>'Dash Board'!$C$12+COUNT('Daily reducing balance'!$F$4:F4462)</f>
        <v>46189</v>
      </c>
      <c r="D4463">
        <f t="shared" si="483"/>
        <v>2026</v>
      </c>
      <c r="E4463">
        <f t="shared" si="484"/>
        <v>6</v>
      </c>
      <c r="F4463">
        <f>DAY('Dash Board'!$C$12+COUNT('Daily reducing balance'!$F$4:F4462))</f>
        <v>16</v>
      </c>
      <c r="G4463" s="8">
        <f t="shared" si="485"/>
        <v>96168.068745438708</v>
      </c>
      <c r="H4463" s="6">
        <f>G4463*'Dash Board'!$C$11/365</f>
        <v>27.664786899372778</v>
      </c>
      <c r="I4463" s="6">
        <f>H4463*'Dash Board'!$C$18/'Dash Board'!$C$11</f>
        <v>13.173708047320373</v>
      </c>
      <c r="J4463" s="6">
        <f>(G4463&gt;1)*PMT('Dash Board'!$C$11/365,$U$4,-'Dash Board'!$C$19)</f>
        <v>108.80376961660664</v>
      </c>
      <c r="K4463" s="6">
        <f t="shared" si="487"/>
        <v>0</v>
      </c>
      <c r="L4463" s="8">
        <f t="shared" si="488"/>
        <v>96086.929762721469</v>
      </c>
      <c r="N4463" s="8">
        <f t="shared" si="486"/>
        <v>95.630061569286269</v>
      </c>
      <c r="O4463" s="8">
        <f>IF(E4462&lt;&gt;E4463,SUM($N$4:N4463)-SUM($O$3:O4462),0)</f>
        <v>0</v>
      </c>
      <c r="P4463" s="6">
        <f>IF(B4463&gt;0,SUM($O$4:O4463)-SUM($P$3:P4462),0)</f>
        <v>0</v>
      </c>
      <c r="Q4463" s="6">
        <f t="shared" si="489"/>
        <v>13.173708047320373</v>
      </c>
      <c r="R4463" s="8">
        <f>IF(E4462&lt;&gt;E4463,SUM($Q$4:Q4463)-SUM($R$3:R4462),0)</f>
        <v>0</v>
      </c>
      <c r="S4463" s="6">
        <f>IF(B4463&gt;0,SUM($R$4:R4463)-SUM($S$3:S4462),0)</f>
        <v>0</v>
      </c>
    </row>
    <row r="4464" spans="1:19">
      <c r="A4464">
        <f>IF(E4463&lt;&gt;E4464,COUNTIF($A$4:A4463,"&lt;&gt;0")+1,0)</f>
        <v>0</v>
      </c>
      <c r="B4464">
        <f>IF(A4464&lt;&gt;0,IF(MOD(A4464,3)=0,COUNTIF($B$4:B4463,"&lt;&gt;0")+1,0),0)</f>
        <v>0</v>
      </c>
      <c r="C4464" s="9">
        <f>'Dash Board'!$C$12+COUNT('Daily reducing balance'!$F$4:F4463)</f>
        <v>46190</v>
      </c>
      <c r="D4464">
        <f t="shared" si="483"/>
        <v>2026</v>
      </c>
      <c r="E4464">
        <f t="shared" si="484"/>
        <v>6</v>
      </c>
      <c r="F4464">
        <f>DAY('Dash Board'!$C$12+COUNT('Daily reducing balance'!$F$4:F4463))</f>
        <v>17</v>
      </c>
      <c r="G4464" s="8">
        <f t="shared" si="485"/>
        <v>96086.929762721469</v>
      </c>
      <c r="H4464" s="6">
        <f>G4464*'Dash Board'!$C$11/365</f>
        <v>27.641445548180148</v>
      </c>
      <c r="I4464" s="6">
        <f>H4464*'Dash Board'!$C$18/'Dash Board'!$C$11</f>
        <v>13.162593118181025</v>
      </c>
      <c r="J4464" s="6">
        <f>(G4464&gt;1)*PMT('Dash Board'!$C$11/365,$U$4,-'Dash Board'!$C$19)</f>
        <v>108.80376961660664</v>
      </c>
      <c r="K4464" s="6">
        <f t="shared" si="487"/>
        <v>0</v>
      </c>
      <c r="L4464" s="8">
        <f t="shared" si="488"/>
        <v>96005.767438653042</v>
      </c>
      <c r="N4464" s="8">
        <f t="shared" si="486"/>
        <v>95.641176498425622</v>
      </c>
      <c r="O4464" s="8">
        <f>IF(E4463&lt;&gt;E4464,SUM($N$4:N4464)-SUM($O$3:O4463),0)</f>
        <v>0</v>
      </c>
      <c r="P4464" s="6">
        <f>IF(B4464&gt;0,SUM($O$4:O4464)-SUM($P$3:P4463),0)</f>
        <v>0</v>
      </c>
      <c r="Q4464" s="6">
        <f t="shared" si="489"/>
        <v>13.162593118181025</v>
      </c>
      <c r="R4464" s="8">
        <f>IF(E4463&lt;&gt;E4464,SUM($Q$4:Q4464)-SUM($R$3:R4463),0)</f>
        <v>0</v>
      </c>
      <c r="S4464" s="6">
        <f>IF(B4464&gt;0,SUM($R$4:R4464)-SUM($S$3:S4463),0)</f>
        <v>0</v>
      </c>
    </row>
    <row r="4465" spans="1:19">
      <c r="A4465">
        <f>IF(E4464&lt;&gt;E4465,COUNTIF($A$4:A4464,"&lt;&gt;0")+1,0)</f>
        <v>0</v>
      </c>
      <c r="B4465">
        <f>IF(A4465&lt;&gt;0,IF(MOD(A4465,3)=0,COUNTIF($B$4:B4464,"&lt;&gt;0")+1,0),0)</f>
        <v>0</v>
      </c>
      <c r="C4465" s="9">
        <f>'Dash Board'!$C$12+COUNT('Daily reducing balance'!$F$4:F4464)</f>
        <v>46191</v>
      </c>
      <c r="D4465">
        <f t="shared" si="483"/>
        <v>2026</v>
      </c>
      <c r="E4465">
        <f t="shared" si="484"/>
        <v>6</v>
      </c>
      <c r="F4465">
        <f>DAY('Dash Board'!$C$12+COUNT('Daily reducing balance'!$F$4:F4464))</f>
        <v>18</v>
      </c>
      <c r="G4465" s="8">
        <f t="shared" si="485"/>
        <v>96005.767438653042</v>
      </c>
      <c r="H4465" s="6">
        <f>G4465*'Dash Board'!$C$11/365</f>
        <v>27.618097482352244</v>
      </c>
      <c r="I4465" s="6">
        <f>H4465*'Dash Board'!$C$18/'Dash Board'!$C$11</f>
        <v>13.151474991596308</v>
      </c>
      <c r="J4465" s="6">
        <f>(G4465&gt;1)*PMT('Dash Board'!$C$11/365,$U$4,-'Dash Board'!$C$19)</f>
        <v>108.80376961660664</v>
      </c>
      <c r="K4465" s="6">
        <f t="shared" si="487"/>
        <v>0</v>
      </c>
      <c r="L4465" s="8">
        <f t="shared" si="488"/>
        <v>95924.581766518779</v>
      </c>
      <c r="N4465" s="8">
        <f t="shared" si="486"/>
        <v>95.652294625010342</v>
      </c>
      <c r="O4465" s="8">
        <f>IF(E4464&lt;&gt;E4465,SUM($N$4:N4465)-SUM($O$3:O4464),0)</f>
        <v>0</v>
      </c>
      <c r="P4465" s="6">
        <f>IF(B4465&gt;0,SUM($O$4:O4465)-SUM($P$3:P4464),0)</f>
        <v>0</v>
      </c>
      <c r="Q4465" s="6">
        <f t="shared" si="489"/>
        <v>13.151474991596308</v>
      </c>
      <c r="R4465" s="8">
        <f>IF(E4464&lt;&gt;E4465,SUM($Q$4:Q4465)-SUM($R$3:R4464),0)</f>
        <v>0</v>
      </c>
      <c r="S4465" s="6">
        <f>IF(B4465&gt;0,SUM($R$4:R4465)-SUM($S$3:S4464),0)</f>
        <v>0</v>
      </c>
    </row>
    <row r="4466" spans="1:19">
      <c r="A4466">
        <f>IF(E4465&lt;&gt;E4466,COUNTIF($A$4:A4465,"&lt;&gt;0")+1,0)</f>
        <v>0</v>
      </c>
      <c r="B4466">
        <f>IF(A4466&lt;&gt;0,IF(MOD(A4466,3)=0,COUNTIF($B$4:B4465,"&lt;&gt;0")+1,0),0)</f>
        <v>0</v>
      </c>
      <c r="C4466" s="9">
        <f>'Dash Board'!$C$12+COUNT('Daily reducing balance'!$F$4:F4465)</f>
        <v>46192</v>
      </c>
      <c r="D4466">
        <f t="shared" si="483"/>
        <v>2026</v>
      </c>
      <c r="E4466">
        <f t="shared" si="484"/>
        <v>6</v>
      </c>
      <c r="F4466">
        <f>DAY('Dash Board'!$C$12+COUNT('Daily reducing balance'!$F$4:F4465))</f>
        <v>19</v>
      </c>
      <c r="G4466" s="8">
        <f t="shared" si="485"/>
        <v>95924.581766518779</v>
      </c>
      <c r="H4466" s="6">
        <f>G4466*'Dash Board'!$C$11/365</f>
        <v>27.594742699957454</v>
      </c>
      <c r="I4466" s="6">
        <f>H4466*'Dash Board'!$C$18/'Dash Board'!$C$11</f>
        <v>13.140353666646408</v>
      </c>
      <c r="J4466" s="6">
        <f>(G4466&gt;1)*PMT('Dash Board'!$C$11/365,$U$4,-'Dash Board'!$C$19)</f>
        <v>108.80376961660664</v>
      </c>
      <c r="K4466" s="6">
        <f t="shared" si="487"/>
        <v>0</v>
      </c>
      <c r="L4466" s="8">
        <f t="shared" si="488"/>
        <v>95843.372739602128</v>
      </c>
      <c r="N4466" s="8">
        <f t="shared" si="486"/>
        <v>95.663415949960239</v>
      </c>
      <c r="O4466" s="8">
        <f>IF(E4465&lt;&gt;E4466,SUM($N$4:N4466)-SUM($O$3:O4465),0)</f>
        <v>0</v>
      </c>
      <c r="P4466" s="6">
        <f>IF(B4466&gt;0,SUM($O$4:O4466)-SUM($P$3:P4465),0)</f>
        <v>0</v>
      </c>
      <c r="Q4466" s="6">
        <f t="shared" si="489"/>
        <v>13.140353666646408</v>
      </c>
      <c r="R4466" s="8">
        <f>IF(E4465&lt;&gt;E4466,SUM($Q$4:Q4466)-SUM($R$3:R4465),0)</f>
        <v>0</v>
      </c>
      <c r="S4466" s="6">
        <f>IF(B4466&gt;0,SUM($R$4:R4466)-SUM($S$3:S4465),0)</f>
        <v>0</v>
      </c>
    </row>
    <row r="4467" spans="1:19">
      <c r="A4467">
        <f>IF(E4466&lt;&gt;E4467,COUNTIF($A$4:A4466,"&lt;&gt;0")+1,0)</f>
        <v>0</v>
      </c>
      <c r="B4467">
        <f>IF(A4467&lt;&gt;0,IF(MOD(A4467,3)=0,COUNTIF($B$4:B4466,"&lt;&gt;0")+1,0),0)</f>
        <v>0</v>
      </c>
      <c r="C4467" s="9">
        <f>'Dash Board'!$C$12+COUNT('Daily reducing balance'!$F$4:F4466)</f>
        <v>46193</v>
      </c>
      <c r="D4467">
        <f t="shared" si="483"/>
        <v>2026</v>
      </c>
      <c r="E4467">
        <f t="shared" si="484"/>
        <v>6</v>
      </c>
      <c r="F4467">
        <f>DAY('Dash Board'!$C$12+COUNT('Daily reducing balance'!$F$4:F4466))</f>
        <v>20</v>
      </c>
      <c r="G4467" s="8">
        <f t="shared" si="485"/>
        <v>95843.372739602128</v>
      </c>
      <c r="H4467" s="6">
        <f>G4467*'Dash Board'!$C$11/365</f>
        <v>27.571381199063623</v>
      </c>
      <c r="I4467" s="6">
        <f>H4467*'Dash Board'!$C$18/'Dash Board'!$C$11</f>
        <v>13.129229142411251</v>
      </c>
      <c r="J4467" s="6">
        <f>(G4467&gt;1)*PMT('Dash Board'!$C$11/365,$U$4,-'Dash Board'!$C$19)</f>
        <v>108.80376961660664</v>
      </c>
      <c r="K4467" s="6">
        <f t="shared" si="487"/>
        <v>0</v>
      </c>
      <c r="L4467" s="8">
        <f t="shared" si="488"/>
        <v>95762.140351184571</v>
      </c>
      <c r="N4467" s="8">
        <f t="shared" si="486"/>
        <v>95.674540474195396</v>
      </c>
      <c r="O4467" s="8">
        <f>IF(E4466&lt;&gt;E4467,SUM($N$4:N4467)-SUM($O$3:O4466),0)</f>
        <v>0</v>
      </c>
      <c r="P4467" s="6">
        <f>IF(B4467&gt;0,SUM($O$4:O4467)-SUM($P$3:P4466),0)</f>
        <v>0</v>
      </c>
      <c r="Q4467" s="6">
        <f t="shared" si="489"/>
        <v>13.129229142411251</v>
      </c>
      <c r="R4467" s="8">
        <f>IF(E4466&lt;&gt;E4467,SUM($Q$4:Q4467)-SUM($R$3:R4466),0)</f>
        <v>0</v>
      </c>
      <c r="S4467" s="6">
        <f>IF(B4467&gt;0,SUM($R$4:R4467)-SUM($S$3:S4466),0)</f>
        <v>0</v>
      </c>
    </row>
    <row r="4468" spans="1:19">
      <c r="A4468">
        <f>IF(E4467&lt;&gt;E4468,COUNTIF($A$4:A4467,"&lt;&gt;0")+1,0)</f>
        <v>0</v>
      </c>
      <c r="B4468">
        <f>IF(A4468&lt;&gt;0,IF(MOD(A4468,3)=0,COUNTIF($B$4:B4467,"&lt;&gt;0")+1,0),0)</f>
        <v>0</v>
      </c>
      <c r="C4468" s="9">
        <f>'Dash Board'!$C$12+COUNT('Daily reducing balance'!$F$4:F4467)</f>
        <v>46194</v>
      </c>
      <c r="D4468">
        <f t="shared" ref="D4468:D4531" si="490">IF(AND(E4468=1,F4468=1),D4467+1,D4467)</f>
        <v>2026</v>
      </c>
      <c r="E4468">
        <f t="shared" ref="E4468:E4531" si="491">IF(F4468=1,IF(E4467+1&gt;12,1,E4467+1),E4467)</f>
        <v>6</v>
      </c>
      <c r="F4468">
        <f>DAY('Dash Board'!$C$12+COUNT('Daily reducing balance'!$F$4:F4467))</f>
        <v>21</v>
      </c>
      <c r="G4468" s="8">
        <f t="shared" ref="G4468:G4531" si="492">L4467</f>
        <v>95762.140351184571</v>
      </c>
      <c r="H4468" s="6">
        <f>G4468*'Dash Board'!$C$11/365</f>
        <v>27.548012977738029</v>
      </c>
      <c r="I4468" s="6">
        <f>H4468*'Dash Board'!$C$18/'Dash Board'!$C$11</f>
        <v>13.118101417970491</v>
      </c>
      <c r="J4468" s="6">
        <f>(G4468&gt;1)*PMT('Dash Board'!$C$11/365,$U$4,-'Dash Board'!$C$19)</f>
        <v>108.80376961660664</v>
      </c>
      <c r="K4468" s="6">
        <f t="shared" si="487"/>
        <v>0</v>
      </c>
      <c r="L4468" s="8">
        <f t="shared" si="488"/>
        <v>95680.8845945457</v>
      </c>
      <c r="N4468" s="8">
        <f t="shared" ref="N4468:N4531" si="493">J4468-I4468</f>
        <v>95.685668198636151</v>
      </c>
      <c r="O4468" s="8">
        <f>IF(E4467&lt;&gt;E4468,SUM($N$4:N4468)-SUM($O$3:O4467),0)</f>
        <v>0</v>
      </c>
      <c r="P4468" s="6">
        <f>IF(B4468&gt;0,SUM($O$4:O4468)-SUM($P$3:P4467),0)</f>
        <v>0</v>
      </c>
      <c r="Q4468" s="6">
        <f t="shared" si="489"/>
        <v>13.118101417970491</v>
      </c>
      <c r="R4468" s="8">
        <f>IF(E4467&lt;&gt;E4468,SUM($Q$4:Q4468)-SUM($R$3:R4467),0)</f>
        <v>0</v>
      </c>
      <c r="S4468" s="6">
        <f>IF(B4468&gt;0,SUM($R$4:R4468)-SUM($S$3:S4467),0)</f>
        <v>0</v>
      </c>
    </row>
    <row r="4469" spans="1:19">
      <c r="A4469">
        <f>IF(E4468&lt;&gt;E4469,COUNTIF($A$4:A4468,"&lt;&gt;0")+1,0)</f>
        <v>0</v>
      </c>
      <c r="B4469">
        <f>IF(A4469&lt;&gt;0,IF(MOD(A4469,3)=0,COUNTIF($B$4:B4468,"&lt;&gt;0")+1,0),0)</f>
        <v>0</v>
      </c>
      <c r="C4469" s="9">
        <f>'Dash Board'!$C$12+COUNT('Daily reducing balance'!$F$4:F4468)</f>
        <v>46195</v>
      </c>
      <c r="D4469">
        <f t="shared" si="490"/>
        <v>2026</v>
      </c>
      <c r="E4469">
        <f t="shared" si="491"/>
        <v>6</v>
      </c>
      <c r="F4469">
        <f>DAY('Dash Board'!$C$12+COUNT('Daily reducing balance'!$F$4:F4468))</f>
        <v>22</v>
      </c>
      <c r="G4469" s="8">
        <f t="shared" si="492"/>
        <v>95680.8845945457</v>
      </c>
      <c r="H4469" s="6">
        <f>G4469*'Dash Board'!$C$11/365</f>
        <v>27.524638034047392</v>
      </c>
      <c r="I4469" s="6">
        <f>H4469*'Dash Board'!$C$18/'Dash Board'!$C$11</f>
        <v>13.106970492403521</v>
      </c>
      <c r="J4469" s="6">
        <f>(G4469&gt;1)*PMT('Dash Board'!$C$11/365,$U$4,-'Dash Board'!$C$19)</f>
        <v>108.80376961660664</v>
      </c>
      <c r="K4469" s="6">
        <f t="shared" si="487"/>
        <v>0</v>
      </c>
      <c r="L4469" s="8">
        <f t="shared" si="488"/>
        <v>95599.60546296314</v>
      </c>
      <c r="N4469" s="8">
        <f t="shared" si="493"/>
        <v>95.696799124203125</v>
      </c>
      <c r="O4469" s="8">
        <f>IF(E4468&lt;&gt;E4469,SUM($N$4:N4469)-SUM($O$3:O4468),0)</f>
        <v>0</v>
      </c>
      <c r="P4469" s="6">
        <f>IF(B4469&gt;0,SUM($O$4:O4469)-SUM($P$3:P4468),0)</f>
        <v>0</v>
      </c>
      <c r="Q4469" s="6">
        <f t="shared" si="489"/>
        <v>13.106970492403521</v>
      </c>
      <c r="R4469" s="8">
        <f>IF(E4468&lt;&gt;E4469,SUM($Q$4:Q4469)-SUM($R$3:R4468),0)</f>
        <v>0</v>
      </c>
      <c r="S4469" s="6">
        <f>IF(B4469&gt;0,SUM($R$4:R4469)-SUM($S$3:S4468),0)</f>
        <v>0</v>
      </c>
    </row>
    <row r="4470" spans="1:19">
      <c r="A4470">
        <f>IF(E4469&lt;&gt;E4470,COUNTIF($A$4:A4469,"&lt;&gt;0")+1,0)</f>
        <v>0</v>
      </c>
      <c r="B4470">
        <f>IF(A4470&lt;&gt;0,IF(MOD(A4470,3)=0,COUNTIF($B$4:B4469,"&lt;&gt;0")+1,0),0)</f>
        <v>0</v>
      </c>
      <c r="C4470" s="9">
        <f>'Dash Board'!$C$12+COUNT('Daily reducing balance'!$F$4:F4469)</f>
        <v>46196</v>
      </c>
      <c r="D4470">
        <f t="shared" si="490"/>
        <v>2026</v>
      </c>
      <c r="E4470">
        <f t="shared" si="491"/>
        <v>6</v>
      </c>
      <c r="F4470">
        <f>DAY('Dash Board'!$C$12+COUNT('Daily reducing balance'!$F$4:F4469))</f>
        <v>23</v>
      </c>
      <c r="G4470" s="8">
        <f t="shared" si="492"/>
        <v>95599.60546296314</v>
      </c>
      <c r="H4470" s="6">
        <f>G4470*'Dash Board'!$C$11/365</f>
        <v>27.501256366057888</v>
      </c>
      <c r="I4470" s="6">
        <f>H4470*'Dash Board'!$C$18/'Dash Board'!$C$11</f>
        <v>13.095836364789472</v>
      </c>
      <c r="J4470" s="6">
        <f>(G4470&gt;1)*PMT('Dash Board'!$C$11/365,$U$4,-'Dash Board'!$C$19)</f>
        <v>108.80376961660664</v>
      </c>
      <c r="K4470" s="6">
        <f t="shared" si="487"/>
        <v>0</v>
      </c>
      <c r="L4470" s="8">
        <f t="shared" si="488"/>
        <v>95518.302949712583</v>
      </c>
      <c r="N4470" s="8">
        <f t="shared" si="493"/>
        <v>95.707933251817167</v>
      </c>
      <c r="O4470" s="8">
        <f>IF(E4469&lt;&gt;E4470,SUM($N$4:N4470)-SUM($O$3:O4469),0)</f>
        <v>0</v>
      </c>
      <c r="P4470" s="6">
        <f>IF(B4470&gt;0,SUM($O$4:O4470)-SUM($P$3:P4469),0)</f>
        <v>0</v>
      </c>
      <c r="Q4470" s="6">
        <f t="shared" si="489"/>
        <v>13.095836364789472</v>
      </c>
      <c r="R4470" s="8">
        <f>IF(E4469&lt;&gt;E4470,SUM($Q$4:Q4470)-SUM($R$3:R4469),0)</f>
        <v>0</v>
      </c>
      <c r="S4470" s="6">
        <f>IF(B4470&gt;0,SUM($R$4:R4470)-SUM($S$3:S4469),0)</f>
        <v>0</v>
      </c>
    </row>
    <row r="4471" spans="1:19">
      <c r="A4471">
        <f>IF(E4470&lt;&gt;E4471,COUNTIF($A$4:A4470,"&lt;&gt;0")+1,0)</f>
        <v>0</v>
      </c>
      <c r="B4471">
        <f>IF(A4471&lt;&gt;0,IF(MOD(A4471,3)=0,COUNTIF($B$4:B4470,"&lt;&gt;0")+1,0),0)</f>
        <v>0</v>
      </c>
      <c r="C4471" s="9">
        <f>'Dash Board'!$C$12+COUNT('Daily reducing balance'!$F$4:F4470)</f>
        <v>46197</v>
      </c>
      <c r="D4471">
        <f t="shared" si="490"/>
        <v>2026</v>
      </c>
      <c r="E4471">
        <f t="shared" si="491"/>
        <v>6</v>
      </c>
      <c r="F4471">
        <f>DAY('Dash Board'!$C$12+COUNT('Daily reducing balance'!$F$4:F4470))</f>
        <v>24</v>
      </c>
      <c r="G4471" s="8">
        <f t="shared" si="492"/>
        <v>95518.302949712583</v>
      </c>
      <c r="H4471" s="6">
        <f>G4471*'Dash Board'!$C$11/365</f>
        <v>27.477867971835124</v>
      </c>
      <c r="I4471" s="6">
        <f>H4471*'Dash Board'!$C$18/'Dash Board'!$C$11</f>
        <v>13.084699034207203</v>
      </c>
      <c r="J4471" s="6">
        <f>(G4471&gt;1)*PMT('Dash Board'!$C$11/365,$U$4,-'Dash Board'!$C$19)</f>
        <v>108.80376961660664</v>
      </c>
      <c r="K4471" s="6">
        <f t="shared" si="487"/>
        <v>0</v>
      </c>
      <c r="L4471" s="8">
        <f t="shared" si="488"/>
        <v>95436.977048067798</v>
      </c>
      <c r="N4471" s="8">
        <f t="shared" si="493"/>
        <v>95.719070582399439</v>
      </c>
      <c r="O4471" s="8">
        <f>IF(E4470&lt;&gt;E4471,SUM($N$4:N4471)-SUM($O$3:O4470),0)</f>
        <v>0</v>
      </c>
      <c r="P4471" s="6">
        <f>IF(B4471&gt;0,SUM($O$4:O4471)-SUM($P$3:P4470),0)</f>
        <v>0</v>
      </c>
      <c r="Q4471" s="6">
        <f t="shared" si="489"/>
        <v>13.084699034207203</v>
      </c>
      <c r="R4471" s="8">
        <f>IF(E4470&lt;&gt;E4471,SUM($Q$4:Q4471)-SUM($R$3:R4470),0)</f>
        <v>0</v>
      </c>
      <c r="S4471" s="6">
        <f>IF(B4471&gt;0,SUM($R$4:R4471)-SUM($S$3:S4470),0)</f>
        <v>0</v>
      </c>
    </row>
    <row r="4472" spans="1:19">
      <c r="A4472">
        <f>IF(E4471&lt;&gt;E4472,COUNTIF($A$4:A4471,"&lt;&gt;0")+1,0)</f>
        <v>0</v>
      </c>
      <c r="B4472">
        <f>IF(A4472&lt;&gt;0,IF(MOD(A4472,3)=0,COUNTIF($B$4:B4471,"&lt;&gt;0")+1,0),0)</f>
        <v>0</v>
      </c>
      <c r="C4472" s="9">
        <f>'Dash Board'!$C$12+COUNT('Daily reducing balance'!$F$4:F4471)</f>
        <v>46198</v>
      </c>
      <c r="D4472">
        <f t="shared" si="490"/>
        <v>2026</v>
      </c>
      <c r="E4472">
        <f t="shared" si="491"/>
        <v>6</v>
      </c>
      <c r="F4472">
        <f>DAY('Dash Board'!$C$12+COUNT('Daily reducing balance'!$F$4:F4471))</f>
        <v>25</v>
      </c>
      <c r="G4472" s="8">
        <f t="shared" si="492"/>
        <v>95436.977048067798</v>
      </c>
      <c r="H4472" s="6">
        <f>G4472*'Dash Board'!$C$11/365</f>
        <v>27.454472849444159</v>
      </c>
      <c r="I4472" s="6">
        <f>H4472*'Dash Board'!$C$18/'Dash Board'!$C$11</f>
        <v>13.073558499735315</v>
      </c>
      <c r="J4472" s="6">
        <f>(G4472&gt;1)*PMT('Dash Board'!$C$11/365,$U$4,-'Dash Board'!$C$19)</f>
        <v>108.80376961660664</v>
      </c>
      <c r="K4472" s="6">
        <f t="shared" si="487"/>
        <v>0</v>
      </c>
      <c r="L4472" s="8">
        <f t="shared" si="488"/>
        <v>95355.627751300635</v>
      </c>
      <c r="N4472" s="8">
        <f t="shared" si="493"/>
        <v>95.730211116871331</v>
      </c>
      <c r="O4472" s="8">
        <f>IF(E4471&lt;&gt;E4472,SUM($N$4:N4472)-SUM($O$3:O4471),0)</f>
        <v>0</v>
      </c>
      <c r="P4472" s="6">
        <f>IF(B4472&gt;0,SUM($O$4:O4472)-SUM($P$3:P4471),0)</f>
        <v>0</v>
      </c>
      <c r="Q4472" s="6">
        <f t="shared" si="489"/>
        <v>13.073558499735315</v>
      </c>
      <c r="R4472" s="8">
        <f>IF(E4471&lt;&gt;E4472,SUM($Q$4:Q4472)-SUM($R$3:R4471),0)</f>
        <v>0</v>
      </c>
      <c r="S4472" s="6">
        <f>IF(B4472&gt;0,SUM($R$4:R4472)-SUM($S$3:S4471),0)</f>
        <v>0</v>
      </c>
    </row>
    <row r="4473" spans="1:19">
      <c r="A4473">
        <f>IF(E4472&lt;&gt;E4473,COUNTIF($A$4:A4472,"&lt;&gt;0")+1,0)</f>
        <v>0</v>
      </c>
      <c r="B4473">
        <f>IF(A4473&lt;&gt;0,IF(MOD(A4473,3)=0,COUNTIF($B$4:B4472,"&lt;&gt;0")+1,0),0)</f>
        <v>0</v>
      </c>
      <c r="C4473" s="9">
        <f>'Dash Board'!$C$12+COUNT('Daily reducing balance'!$F$4:F4472)</f>
        <v>46199</v>
      </c>
      <c r="D4473">
        <f t="shared" si="490"/>
        <v>2026</v>
      </c>
      <c r="E4473">
        <f t="shared" si="491"/>
        <v>6</v>
      </c>
      <c r="F4473">
        <f>DAY('Dash Board'!$C$12+COUNT('Daily reducing balance'!$F$4:F4472))</f>
        <v>26</v>
      </c>
      <c r="G4473" s="8">
        <f t="shared" si="492"/>
        <v>95355.627751300635</v>
      </c>
      <c r="H4473" s="6">
        <f>G4473*'Dash Board'!$C$11/365</f>
        <v>27.431070996949497</v>
      </c>
      <c r="I4473" s="6">
        <f>H4473*'Dash Board'!$C$18/'Dash Board'!$C$11</f>
        <v>13.062414760452143</v>
      </c>
      <c r="J4473" s="6">
        <f>(G4473&gt;1)*PMT('Dash Board'!$C$11/365,$U$4,-'Dash Board'!$C$19)</f>
        <v>108.80376961660664</v>
      </c>
      <c r="K4473" s="6">
        <f t="shared" si="487"/>
        <v>0</v>
      </c>
      <c r="L4473" s="8">
        <f t="shared" si="488"/>
        <v>95274.255052680965</v>
      </c>
      <c r="N4473" s="8">
        <f t="shared" si="493"/>
        <v>95.741354856154501</v>
      </c>
      <c r="O4473" s="8">
        <f>IF(E4472&lt;&gt;E4473,SUM($N$4:N4473)-SUM($O$3:O4472),0)</f>
        <v>0</v>
      </c>
      <c r="P4473" s="6">
        <f>IF(B4473&gt;0,SUM($O$4:O4473)-SUM($P$3:P4472),0)</f>
        <v>0</v>
      </c>
      <c r="Q4473" s="6">
        <f t="shared" si="489"/>
        <v>13.062414760452143</v>
      </c>
      <c r="R4473" s="8">
        <f>IF(E4472&lt;&gt;E4473,SUM($Q$4:Q4473)-SUM($R$3:R4472),0)</f>
        <v>0</v>
      </c>
      <c r="S4473" s="6">
        <f>IF(B4473&gt;0,SUM($R$4:R4473)-SUM($S$3:S4472),0)</f>
        <v>0</v>
      </c>
    </row>
    <row r="4474" spans="1:19">
      <c r="A4474">
        <f>IF(E4473&lt;&gt;E4474,COUNTIF($A$4:A4473,"&lt;&gt;0")+1,0)</f>
        <v>0</v>
      </c>
      <c r="B4474">
        <f>IF(A4474&lt;&gt;0,IF(MOD(A4474,3)=0,COUNTIF($B$4:B4473,"&lt;&gt;0")+1,0),0)</f>
        <v>0</v>
      </c>
      <c r="C4474" s="9">
        <f>'Dash Board'!$C$12+COUNT('Daily reducing balance'!$F$4:F4473)</f>
        <v>46200</v>
      </c>
      <c r="D4474">
        <f t="shared" si="490"/>
        <v>2026</v>
      </c>
      <c r="E4474">
        <f t="shared" si="491"/>
        <v>6</v>
      </c>
      <c r="F4474">
        <f>DAY('Dash Board'!$C$12+COUNT('Daily reducing balance'!$F$4:F4473))</f>
        <v>27</v>
      </c>
      <c r="G4474" s="8">
        <f t="shared" si="492"/>
        <v>95274.255052680965</v>
      </c>
      <c r="H4474" s="6">
        <f>G4474*'Dash Board'!$C$11/365</f>
        <v>27.407662412415068</v>
      </c>
      <c r="I4474" s="6">
        <f>H4474*'Dash Board'!$C$18/'Dash Board'!$C$11</f>
        <v>13.051267815435748</v>
      </c>
      <c r="J4474" s="6">
        <f>(G4474&gt;1)*PMT('Dash Board'!$C$11/365,$U$4,-'Dash Board'!$C$19)</f>
        <v>108.80376961660664</v>
      </c>
      <c r="K4474" s="6">
        <f t="shared" si="487"/>
        <v>0</v>
      </c>
      <c r="L4474" s="8">
        <f t="shared" si="488"/>
        <v>95192.858945476764</v>
      </c>
      <c r="N4474" s="8">
        <f t="shared" si="493"/>
        <v>95.752501801170894</v>
      </c>
      <c r="O4474" s="8">
        <f>IF(E4473&lt;&gt;E4474,SUM($N$4:N4474)-SUM($O$3:O4473),0)</f>
        <v>0</v>
      </c>
      <c r="P4474" s="6">
        <f>IF(B4474&gt;0,SUM($O$4:O4474)-SUM($P$3:P4473),0)</f>
        <v>0</v>
      </c>
      <c r="Q4474" s="6">
        <f t="shared" si="489"/>
        <v>13.051267815435748</v>
      </c>
      <c r="R4474" s="8">
        <f>IF(E4473&lt;&gt;E4474,SUM($Q$4:Q4474)-SUM($R$3:R4473),0)</f>
        <v>0</v>
      </c>
      <c r="S4474" s="6">
        <f>IF(B4474&gt;0,SUM($R$4:R4474)-SUM($S$3:S4473),0)</f>
        <v>0</v>
      </c>
    </row>
    <row r="4475" spans="1:19">
      <c r="A4475">
        <f>IF(E4474&lt;&gt;E4475,COUNTIF($A$4:A4474,"&lt;&gt;0")+1,0)</f>
        <v>0</v>
      </c>
      <c r="B4475">
        <f>IF(A4475&lt;&gt;0,IF(MOD(A4475,3)=0,COUNTIF($B$4:B4474,"&lt;&gt;0")+1,0),0)</f>
        <v>0</v>
      </c>
      <c r="C4475" s="9">
        <f>'Dash Board'!$C$12+COUNT('Daily reducing balance'!$F$4:F4474)</f>
        <v>46201</v>
      </c>
      <c r="D4475">
        <f t="shared" si="490"/>
        <v>2026</v>
      </c>
      <c r="E4475">
        <f t="shared" si="491"/>
        <v>6</v>
      </c>
      <c r="F4475">
        <f>DAY('Dash Board'!$C$12+COUNT('Daily reducing balance'!$F$4:F4474))</f>
        <v>28</v>
      </c>
      <c r="G4475" s="8">
        <f t="shared" si="492"/>
        <v>95192.858945476764</v>
      </c>
      <c r="H4475" s="6">
        <f>G4475*'Dash Board'!$C$11/365</f>
        <v>27.384247093904275</v>
      </c>
      <c r="I4475" s="6">
        <f>H4475*'Dash Board'!$C$18/'Dash Board'!$C$11</f>
        <v>13.04011766376394</v>
      </c>
      <c r="J4475" s="6">
        <f>(G4475&gt;1)*PMT('Dash Board'!$C$11/365,$U$4,-'Dash Board'!$C$19)</f>
        <v>108.80376961660664</v>
      </c>
      <c r="K4475" s="6">
        <f t="shared" si="487"/>
        <v>0</v>
      </c>
      <c r="L4475" s="8">
        <f t="shared" si="488"/>
        <v>95111.439422954048</v>
      </c>
      <c r="N4475" s="8">
        <f t="shared" si="493"/>
        <v>95.763651952842707</v>
      </c>
      <c r="O4475" s="8">
        <f>IF(E4474&lt;&gt;E4475,SUM($N$4:N4475)-SUM($O$3:O4474),0)</f>
        <v>0</v>
      </c>
      <c r="P4475" s="6">
        <f>IF(B4475&gt;0,SUM($O$4:O4475)-SUM($P$3:P4474),0)</f>
        <v>0</v>
      </c>
      <c r="Q4475" s="6">
        <f t="shared" si="489"/>
        <v>13.04011766376394</v>
      </c>
      <c r="R4475" s="8">
        <f>IF(E4474&lt;&gt;E4475,SUM($Q$4:Q4475)-SUM($R$3:R4474),0)</f>
        <v>0</v>
      </c>
      <c r="S4475" s="6">
        <f>IF(B4475&gt;0,SUM($R$4:R4475)-SUM($S$3:S4474),0)</f>
        <v>0</v>
      </c>
    </row>
    <row r="4476" spans="1:19">
      <c r="A4476">
        <f>IF(E4475&lt;&gt;E4476,COUNTIF($A$4:A4475,"&lt;&gt;0")+1,0)</f>
        <v>0</v>
      </c>
      <c r="B4476">
        <f>IF(A4476&lt;&gt;0,IF(MOD(A4476,3)=0,COUNTIF($B$4:B4475,"&lt;&gt;0")+1,0),0)</f>
        <v>0</v>
      </c>
      <c r="C4476" s="9">
        <f>'Dash Board'!$C$12+COUNT('Daily reducing balance'!$F$4:F4475)</f>
        <v>46202</v>
      </c>
      <c r="D4476">
        <f t="shared" si="490"/>
        <v>2026</v>
      </c>
      <c r="E4476">
        <f t="shared" si="491"/>
        <v>6</v>
      </c>
      <c r="F4476">
        <f>DAY('Dash Board'!$C$12+COUNT('Daily reducing balance'!$F$4:F4475))</f>
        <v>29</v>
      </c>
      <c r="G4476" s="8">
        <f t="shared" si="492"/>
        <v>95111.439422954048</v>
      </c>
      <c r="H4476" s="6">
        <f>G4476*'Dash Board'!$C$11/365</f>
        <v>27.360825039479934</v>
      </c>
      <c r="I4476" s="6">
        <f>H4476*'Dash Board'!$C$18/'Dash Board'!$C$11</f>
        <v>13.028964304514256</v>
      </c>
      <c r="J4476" s="6">
        <f>(G4476&gt;1)*PMT('Dash Board'!$C$11/365,$U$4,-'Dash Board'!$C$19)</f>
        <v>108.80376961660664</v>
      </c>
      <c r="K4476" s="6">
        <f t="shared" si="487"/>
        <v>0</v>
      </c>
      <c r="L4476" s="8">
        <f t="shared" si="488"/>
        <v>95029.99647837691</v>
      </c>
      <c r="N4476" s="8">
        <f t="shared" si="493"/>
        <v>95.774805312092383</v>
      </c>
      <c r="O4476" s="8">
        <f>IF(E4475&lt;&gt;E4476,SUM($N$4:N4476)-SUM($O$3:O4475),0)</f>
        <v>0</v>
      </c>
      <c r="P4476" s="6">
        <f>IF(B4476&gt;0,SUM($O$4:O4476)-SUM($P$3:P4475),0)</f>
        <v>0</v>
      </c>
      <c r="Q4476" s="6">
        <f t="shared" si="489"/>
        <v>13.028964304514256</v>
      </c>
      <c r="R4476" s="8">
        <f>IF(E4475&lt;&gt;E4476,SUM($Q$4:Q4476)-SUM($R$3:R4475),0)</f>
        <v>0</v>
      </c>
      <c r="S4476" s="6">
        <f>IF(B4476&gt;0,SUM($R$4:R4476)-SUM($S$3:S4475),0)</f>
        <v>0</v>
      </c>
    </row>
    <row r="4477" spans="1:19">
      <c r="A4477">
        <f>IF(E4476&lt;&gt;E4477,COUNTIF($A$4:A4476,"&lt;&gt;0")+1,0)</f>
        <v>0</v>
      </c>
      <c r="B4477">
        <f>IF(A4477&lt;&gt;0,IF(MOD(A4477,3)=0,COUNTIF($B$4:B4476,"&lt;&gt;0")+1,0),0)</f>
        <v>0</v>
      </c>
      <c r="C4477" s="9">
        <f>'Dash Board'!$C$12+COUNT('Daily reducing balance'!$F$4:F4476)</f>
        <v>46203</v>
      </c>
      <c r="D4477">
        <f t="shared" si="490"/>
        <v>2026</v>
      </c>
      <c r="E4477">
        <f t="shared" si="491"/>
        <v>6</v>
      </c>
      <c r="F4477">
        <f>DAY('Dash Board'!$C$12+COUNT('Daily reducing balance'!$F$4:F4476))</f>
        <v>30</v>
      </c>
      <c r="G4477" s="8">
        <f t="shared" si="492"/>
        <v>95029.99647837691</v>
      </c>
      <c r="H4477" s="6">
        <f>G4477*'Dash Board'!$C$11/365</f>
        <v>27.337396247204314</v>
      </c>
      <c r="I4477" s="6">
        <f>H4477*'Dash Board'!$C$18/'Dash Board'!$C$11</f>
        <v>13.017807736763961</v>
      </c>
      <c r="J4477" s="6">
        <f>(G4477&gt;1)*PMT('Dash Board'!$C$11/365,$U$4,-'Dash Board'!$C$19)</f>
        <v>108.80376961660664</v>
      </c>
      <c r="K4477" s="6">
        <f t="shared" si="487"/>
        <v>0</v>
      </c>
      <c r="L4477" s="8">
        <f t="shared" si="488"/>
        <v>94948.530105007507</v>
      </c>
      <c r="N4477" s="8">
        <f t="shared" si="493"/>
        <v>95.785961879842688</v>
      </c>
      <c r="O4477" s="8">
        <f>IF(E4476&lt;&gt;E4477,SUM($N$4:N4477)-SUM($O$3:O4476),0)</f>
        <v>0</v>
      </c>
      <c r="P4477" s="6">
        <f>IF(B4477&gt;0,SUM($O$4:O4477)-SUM($P$3:P4476),0)</f>
        <v>0</v>
      </c>
      <c r="Q4477" s="6">
        <f t="shared" si="489"/>
        <v>13.017807736763961</v>
      </c>
      <c r="R4477" s="8">
        <f>IF(E4476&lt;&gt;E4477,SUM($Q$4:Q4477)-SUM($R$3:R4476),0)</f>
        <v>0</v>
      </c>
      <c r="S4477" s="6">
        <f>IF(B4477&gt;0,SUM($R$4:R4477)-SUM($S$3:S4476),0)</f>
        <v>0</v>
      </c>
    </row>
    <row r="4478" spans="1:19">
      <c r="A4478">
        <f>IF(E4477&lt;&gt;E4478,COUNTIF($A$4:A4477,"&lt;&gt;0")+1,0)</f>
        <v>147</v>
      </c>
      <c r="B4478">
        <f>IF(A4478&lt;&gt;0,IF(MOD(A4478,3)=0,COUNTIF($B$4:B4477,"&lt;&gt;0")+1,0),0)</f>
        <v>49</v>
      </c>
      <c r="C4478" s="9">
        <f>'Dash Board'!$C$12+COUNT('Daily reducing balance'!$F$4:F4477)</f>
        <v>46204</v>
      </c>
      <c r="D4478">
        <f t="shared" si="490"/>
        <v>2026</v>
      </c>
      <c r="E4478">
        <f t="shared" si="491"/>
        <v>7</v>
      </c>
      <c r="F4478">
        <f>DAY('Dash Board'!$C$12+COUNT('Daily reducing balance'!$F$4:F4477))</f>
        <v>1</v>
      </c>
      <c r="G4478" s="8">
        <f t="shared" si="492"/>
        <v>94948.530105007507</v>
      </c>
      <c r="H4478" s="6">
        <f>G4478*'Dash Board'!$C$11/365</f>
        <v>27.313960715139142</v>
      </c>
      <c r="I4478" s="6">
        <f>H4478*'Dash Board'!$C$18/'Dash Board'!$C$11</f>
        <v>13.006647959590069</v>
      </c>
      <c r="J4478" s="6">
        <f>(G4478&gt;1)*PMT('Dash Board'!$C$11/365,$U$4,-'Dash Board'!$C$19)</f>
        <v>108.80376961660664</v>
      </c>
      <c r="K4478" s="6">
        <f t="shared" si="487"/>
        <v>3372.9168581148047</v>
      </c>
      <c r="L4478" s="8">
        <f t="shared" si="488"/>
        <v>94867.040296106032</v>
      </c>
      <c r="N4478" s="8">
        <f t="shared" si="493"/>
        <v>95.797121657016575</v>
      </c>
      <c r="O4478" s="8">
        <f>IF(E4477&lt;&gt;E4478,SUM($N$4:N4478)-SUM($O$3:O4477),0)</f>
        <v>2869.0721516428748</v>
      </c>
      <c r="P4478" s="6">
        <f>IF(B4478&gt;0,SUM($O$4:O4478)-SUM($P$3:P4477),0)</f>
        <v>8672.2262255247333</v>
      </c>
      <c r="Q4478" s="6">
        <f t="shared" si="489"/>
        <v>13.006647959590069</v>
      </c>
      <c r="R4478" s="8">
        <f>IF(E4477&lt;&gt;E4478,SUM($Q$4:Q4478)-SUM($R$3:R4477),0)</f>
        <v>395.04093685536645</v>
      </c>
      <c r="S4478" s="6">
        <f>IF(B4478&gt;0,SUM($R$4:R4478)-SUM($S$3:S4477),0)</f>
        <v>1228.9168095868663</v>
      </c>
    </row>
    <row r="4479" spans="1:19">
      <c r="A4479">
        <f>IF(E4478&lt;&gt;E4479,COUNTIF($A$4:A4478,"&lt;&gt;0")+1,0)</f>
        <v>0</v>
      </c>
      <c r="B4479">
        <f>IF(A4479&lt;&gt;0,IF(MOD(A4479,3)=0,COUNTIF($B$4:B4478,"&lt;&gt;0")+1,0),0)</f>
        <v>0</v>
      </c>
      <c r="C4479" s="9">
        <f>'Dash Board'!$C$12+COUNT('Daily reducing balance'!$F$4:F4478)</f>
        <v>46205</v>
      </c>
      <c r="D4479">
        <f t="shared" si="490"/>
        <v>2026</v>
      </c>
      <c r="E4479">
        <f t="shared" si="491"/>
        <v>7</v>
      </c>
      <c r="F4479">
        <f>DAY('Dash Board'!$C$12+COUNT('Daily reducing balance'!$F$4:F4478))</f>
        <v>2</v>
      </c>
      <c r="G4479" s="8">
        <f t="shared" si="492"/>
        <v>94867.040296106032</v>
      </c>
      <c r="H4479" s="6">
        <f>G4479*'Dash Board'!$C$11/365</f>
        <v>27.290518441345572</v>
      </c>
      <c r="I4479" s="6">
        <f>H4479*'Dash Board'!$C$18/'Dash Board'!$C$11</f>
        <v>12.995484972069322</v>
      </c>
      <c r="J4479" s="6">
        <f>(G4479&gt;1)*PMT('Dash Board'!$C$11/365,$U$4,-'Dash Board'!$C$19)</f>
        <v>108.80376961660664</v>
      </c>
      <c r="K4479" s="6">
        <f t="shared" si="487"/>
        <v>0</v>
      </c>
      <c r="L4479" s="8">
        <f t="shared" si="488"/>
        <v>94785.527044930757</v>
      </c>
      <c r="N4479" s="8">
        <f t="shared" si="493"/>
        <v>95.808284644537324</v>
      </c>
      <c r="O4479" s="8">
        <f>IF(E4478&lt;&gt;E4479,SUM($N$4:N4479)-SUM($O$3:O4478),0)</f>
        <v>0</v>
      </c>
      <c r="P4479" s="6">
        <f>IF(B4479&gt;0,SUM($O$4:O4479)-SUM($P$3:P4478),0)</f>
        <v>0</v>
      </c>
      <c r="Q4479" s="6">
        <f t="shared" si="489"/>
        <v>12.995484972069322</v>
      </c>
      <c r="R4479" s="8">
        <f>IF(E4478&lt;&gt;E4479,SUM($Q$4:Q4479)-SUM($R$3:R4478),0)</f>
        <v>0</v>
      </c>
      <c r="S4479" s="6">
        <f>IF(B4479&gt;0,SUM($R$4:R4479)-SUM($S$3:S4478),0)</f>
        <v>0</v>
      </c>
    </row>
    <row r="4480" spans="1:19">
      <c r="A4480">
        <f>IF(E4479&lt;&gt;E4480,COUNTIF($A$4:A4479,"&lt;&gt;0")+1,0)</f>
        <v>0</v>
      </c>
      <c r="B4480">
        <f>IF(A4480&lt;&gt;0,IF(MOD(A4480,3)=0,COUNTIF($B$4:B4479,"&lt;&gt;0")+1,0),0)</f>
        <v>0</v>
      </c>
      <c r="C4480" s="9">
        <f>'Dash Board'!$C$12+COUNT('Daily reducing balance'!$F$4:F4479)</f>
        <v>46206</v>
      </c>
      <c r="D4480">
        <f t="shared" si="490"/>
        <v>2026</v>
      </c>
      <c r="E4480">
        <f t="shared" si="491"/>
        <v>7</v>
      </c>
      <c r="F4480">
        <f>DAY('Dash Board'!$C$12+COUNT('Daily reducing balance'!$F$4:F4479))</f>
        <v>3</v>
      </c>
      <c r="G4480" s="8">
        <f t="shared" si="492"/>
        <v>94785.527044930757</v>
      </c>
      <c r="H4480" s="6">
        <f>G4480*'Dash Board'!$C$11/365</f>
        <v>27.267069423884191</v>
      </c>
      <c r="I4480" s="6">
        <f>H4480*'Dash Board'!$C$18/'Dash Board'!$C$11</f>
        <v>12.984318773278188</v>
      </c>
      <c r="J4480" s="6">
        <f>(G4480&gt;1)*PMT('Dash Board'!$C$11/365,$U$4,-'Dash Board'!$C$19)</f>
        <v>108.80376961660664</v>
      </c>
      <c r="K4480" s="6">
        <f t="shared" si="487"/>
        <v>0</v>
      </c>
      <c r="L4480" s="8">
        <f t="shared" si="488"/>
        <v>94703.990344738035</v>
      </c>
      <c r="N4480" s="8">
        <f t="shared" si="493"/>
        <v>95.819450843328454</v>
      </c>
      <c r="O4480" s="8">
        <f>IF(E4479&lt;&gt;E4480,SUM($N$4:N4480)-SUM($O$3:O4479),0)</f>
        <v>0</v>
      </c>
      <c r="P4480" s="6">
        <f>IF(B4480&gt;0,SUM($O$4:O4480)-SUM($P$3:P4479),0)</f>
        <v>0</v>
      </c>
      <c r="Q4480" s="6">
        <f t="shared" si="489"/>
        <v>12.984318773278188</v>
      </c>
      <c r="R4480" s="8">
        <f>IF(E4479&lt;&gt;E4480,SUM($Q$4:Q4480)-SUM($R$3:R4479),0)</f>
        <v>0</v>
      </c>
      <c r="S4480" s="6">
        <f>IF(B4480&gt;0,SUM($R$4:R4480)-SUM($S$3:S4479),0)</f>
        <v>0</v>
      </c>
    </row>
    <row r="4481" spans="1:19">
      <c r="A4481">
        <f>IF(E4480&lt;&gt;E4481,COUNTIF($A$4:A4480,"&lt;&gt;0")+1,0)</f>
        <v>0</v>
      </c>
      <c r="B4481">
        <f>IF(A4481&lt;&gt;0,IF(MOD(A4481,3)=0,COUNTIF($B$4:B4480,"&lt;&gt;0")+1,0),0)</f>
        <v>0</v>
      </c>
      <c r="C4481" s="9">
        <f>'Dash Board'!$C$12+COUNT('Daily reducing balance'!$F$4:F4480)</f>
        <v>46207</v>
      </c>
      <c r="D4481">
        <f t="shared" si="490"/>
        <v>2026</v>
      </c>
      <c r="E4481">
        <f t="shared" si="491"/>
        <v>7</v>
      </c>
      <c r="F4481">
        <f>DAY('Dash Board'!$C$12+COUNT('Daily reducing balance'!$F$4:F4480))</f>
        <v>4</v>
      </c>
      <c r="G4481" s="8">
        <f t="shared" si="492"/>
        <v>94703.990344738035</v>
      </c>
      <c r="H4481" s="6">
        <f>G4481*'Dash Board'!$C$11/365</f>
        <v>27.243613660815051</v>
      </c>
      <c r="I4481" s="6">
        <f>H4481*'Dash Board'!$C$18/'Dash Board'!$C$11</f>
        <v>12.973149362292881</v>
      </c>
      <c r="J4481" s="6">
        <f>(G4481&gt;1)*PMT('Dash Board'!$C$11/365,$U$4,-'Dash Board'!$C$19)</f>
        <v>108.80376961660664</v>
      </c>
      <c r="K4481" s="6">
        <f t="shared" si="487"/>
        <v>0</v>
      </c>
      <c r="L4481" s="8">
        <f t="shared" si="488"/>
        <v>94622.430188782237</v>
      </c>
      <c r="N4481" s="8">
        <f t="shared" si="493"/>
        <v>95.830620254313757</v>
      </c>
      <c r="O4481" s="8">
        <f>IF(E4480&lt;&gt;E4481,SUM($N$4:N4481)-SUM($O$3:O4480),0)</f>
        <v>0</v>
      </c>
      <c r="P4481" s="6">
        <f>IF(B4481&gt;0,SUM($O$4:O4481)-SUM($P$3:P4480),0)</f>
        <v>0</v>
      </c>
      <c r="Q4481" s="6">
        <f t="shared" si="489"/>
        <v>12.973149362292881</v>
      </c>
      <c r="R4481" s="8">
        <f>IF(E4480&lt;&gt;E4481,SUM($Q$4:Q4481)-SUM($R$3:R4480),0)</f>
        <v>0</v>
      </c>
      <c r="S4481" s="6">
        <f>IF(B4481&gt;0,SUM($R$4:R4481)-SUM($S$3:S4480),0)</f>
        <v>0</v>
      </c>
    </row>
    <row r="4482" spans="1:19">
      <c r="A4482">
        <f>IF(E4481&lt;&gt;E4482,COUNTIF($A$4:A4481,"&lt;&gt;0")+1,0)</f>
        <v>0</v>
      </c>
      <c r="B4482">
        <f>IF(A4482&lt;&gt;0,IF(MOD(A4482,3)=0,COUNTIF($B$4:B4481,"&lt;&gt;0")+1,0),0)</f>
        <v>0</v>
      </c>
      <c r="C4482" s="9">
        <f>'Dash Board'!$C$12+COUNT('Daily reducing balance'!$F$4:F4481)</f>
        <v>46208</v>
      </c>
      <c r="D4482">
        <f t="shared" si="490"/>
        <v>2026</v>
      </c>
      <c r="E4482">
        <f t="shared" si="491"/>
        <v>7</v>
      </c>
      <c r="F4482">
        <f>DAY('Dash Board'!$C$12+COUNT('Daily reducing balance'!$F$4:F4481))</f>
        <v>5</v>
      </c>
      <c r="G4482" s="8">
        <f t="shared" si="492"/>
        <v>94622.430188782237</v>
      </c>
      <c r="H4482" s="6">
        <f>G4482*'Dash Board'!$C$11/365</f>
        <v>27.22015115019763</v>
      </c>
      <c r="I4482" s="6">
        <f>H4482*'Dash Board'!$C$18/'Dash Board'!$C$11</f>
        <v>12.96197673818935</v>
      </c>
      <c r="J4482" s="6">
        <f>(G4482&gt;1)*PMT('Dash Board'!$C$11/365,$U$4,-'Dash Board'!$C$19)</f>
        <v>108.80376961660664</v>
      </c>
      <c r="K4482" s="6">
        <f t="shared" si="487"/>
        <v>0</v>
      </c>
      <c r="L4482" s="8">
        <f t="shared" si="488"/>
        <v>94540.846570315814</v>
      </c>
      <c r="N4482" s="8">
        <f t="shared" si="493"/>
        <v>95.841792878417294</v>
      </c>
      <c r="O4482" s="8">
        <f>IF(E4481&lt;&gt;E4482,SUM($N$4:N4482)-SUM($O$3:O4481),0)</f>
        <v>0</v>
      </c>
      <c r="P4482" s="6">
        <f>IF(B4482&gt;0,SUM($O$4:O4482)-SUM($P$3:P4481),0)</f>
        <v>0</v>
      </c>
      <c r="Q4482" s="6">
        <f t="shared" si="489"/>
        <v>12.96197673818935</v>
      </c>
      <c r="R4482" s="8">
        <f>IF(E4481&lt;&gt;E4482,SUM($Q$4:Q4482)-SUM($R$3:R4481),0)</f>
        <v>0</v>
      </c>
      <c r="S4482" s="6">
        <f>IF(B4482&gt;0,SUM($R$4:R4482)-SUM($S$3:S4481),0)</f>
        <v>0</v>
      </c>
    </row>
    <row r="4483" spans="1:19">
      <c r="A4483">
        <f>IF(E4482&lt;&gt;E4483,COUNTIF($A$4:A4482,"&lt;&gt;0")+1,0)</f>
        <v>0</v>
      </c>
      <c r="B4483">
        <f>IF(A4483&lt;&gt;0,IF(MOD(A4483,3)=0,COUNTIF($B$4:B4482,"&lt;&gt;0")+1,0),0)</f>
        <v>0</v>
      </c>
      <c r="C4483" s="9">
        <f>'Dash Board'!$C$12+COUNT('Daily reducing balance'!$F$4:F4482)</f>
        <v>46209</v>
      </c>
      <c r="D4483">
        <f t="shared" si="490"/>
        <v>2026</v>
      </c>
      <c r="E4483">
        <f t="shared" si="491"/>
        <v>7</v>
      </c>
      <c r="F4483">
        <f>DAY('Dash Board'!$C$12+COUNT('Daily reducing balance'!$F$4:F4482))</f>
        <v>6</v>
      </c>
      <c r="G4483" s="8">
        <f t="shared" si="492"/>
        <v>94540.846570315814</v>
      </c>
      <c r="H4483" s="6">
        <f>G4483*'Dash Board'!$C$11/365</f>
        <v>27.196681890090851</v>
      </c>
      <c r="I4483" s="6">
        <f>H4483*'Dash Board'!$C$18/'Dash Board'!$C$11</f>
        <v>12.950800900043264</v>
      </c>
      <c r="J4483" s="6">
        <f>(G4483&gt;1)*PMT('Dash Board'!$C$11/365,$U$4,-'Dash Board'!$C$19)</f>
        <v>108.80376961660664</v>
      </c>
      <c r="K4483" s="6">
        <f t="shared" si="487"/>
        <v>0</v>
      </c>
      <c r="L4483" s="8">
        <f t="shared" si="488"/>
        <v>94459.239482589284</v>
      </c>
      <c r="N4483" s="8">
        <f t="shared" si="493"/>
        <v>95.852968716563382</v>
      </c>
      <c r="O4483" s="8">
        <f>IF(E4482&lt;&gt;E4483,SUM($N$4:N4483)-SUM($O$3:O4482),0)</f>
        <v>0</v>
      </c>
      <c r="P4483" s="6">
        <f>IF(B4483&gt;0,SUM($O$4:O4483)-SUM($P$3:P4482),0)</f>
        <v>0</v>
      </c>
      <c r="Q4483" s="6">
        <f t="shared" si="489"/>
        <v>12.950800900043264</v>
      </c>
      <c r="R4483" s="8">
        <f>IF(E4482&lt;&gt;E4483,SUM($Q$4:Q4483)-SUM($R$3:R4482),0)</f>
        <v>0</v>
      </c>
      <c r="S4483" s="6">
        <f>IF(B4483&gt;0,SUM($R$4:R4483)-SUM($S$3:S4482),0)</f>
        <v>0</v>
      </c>
    </row>
    <row r="4484" spans="1:19">
      <c r="A4484">
        <f>IF(E4483&lt;&gt;E4484,COUNTIF($A$4:A4483,"&lt;&gt;0")+1,0)</f>
        <v>0</v>
      </c>
      <c r="B4484">
        <f>IF(A4484&lt;&gt;0,IF(MOD(A4484,3)=0,COUNTIF($B$4:B4483,"&lt;&gt;0")+1,0),0)</f>
        <v>0</v>
      </c>
      <c r="C4484" s="9">
        <f>'Dash Board'!$C$12+COUNT('Daily reducing balance'!$F$4:F4483)</f>
        <v>46210</v>
      </c>
      <c r="D4484">
        <f t="shared" si="490"/>
        <v>2026</v>
      </c>
      <c r="E4484">
        <f t="shared" si="491"/>
        <v>7</v>
      </c>
      <c r="F4484">
        <f>DAY('Dash Board'!$C$12+COUNT('Daily reducing balance'!$F$4:F4483))</f>
        <v>7</v>
      </c>
      <c r="G4484" s="8">
        <f t="shared" si="492"/>
        <v>94459.239482589284</v>
      </c>
      <c r="H4484" s="6">
        <f>G4484*'Dash Board'!$C$11/365</f>
        <v>27.17320587855308</v>
      </c>
      <c r="I4484" s="6">
        <f>H4484*'Dash Board'!$C$18/'Dash Board'!$C$11</f>
        <v>12.93962184693004</v>
      </c>
      <c r="J4484" s="6">
        <f>(G4484&gt;1)*PMT('Dash Board'!$C$11/365,$U$4,-'Dash Board'!$C$19)</f>
        <v>108.80376961660664</v>
      </c>
      <c r="K4484" s="6">
        <f t="shared" si="487"/>
        <v>0</v>
      </c>
      <c r="L4484" s="8">
        <f t="shared" si="488"/>
        <v>94377.608918851227</v>
      </c>
      <c r="N4484" s="8">
        <f t="shared" si="493"/>
        <v>95.864147769676606</v>
      </c>
      <c r="O4484" s="8">
        <f>IF(E4483&lt;&gt;E4484,SUM($N$4:N4484)-SUM($O$3:O4483),0)</f>
        <v>0</v>
      </c>
      <c r="P4484" s="6">
        <f>IF(B4484&gt;0,SUM($O$4:O4484)-SUM($P$3:P4483),0)</f>
        <v>0</v>
      </c>
      <c r="Q4484" s="6">
        <f t="shared" si="489"/>
        <v>12.93962184693004</v>
      </c>
      <c r="R4484" s="8">
        <f>IF(E4483&lt;&gt;E4484,SUM($Q$4:Q4484)-SUM($R$3:R4483),0)</f>
        <v>0</v>
      </c>
      <c r="S4484" s="6">
        <f>IF(B4484&gt;0,SUM($R$4:R4484)-SUM($S$3:S4483),0)</f>
        <v>0</v>
      </c>
    </row>
    <row r="4485" spans="1:19">
      <c r="A4485">
        <f>IF(E4484&lt;&gt;E4485,COUNTIF($A$4:A4484,"&lt;&gt;0")+1,0)</f>
        <v>0</v>
      </c>
      <c r="B4485">
        <f>IF(A4485&lt;&gt;0,IF(MOD(A4485,3)=0,COUNTIF($B$4:B4484,"&lt;&gt;0")+1,0),0)</f>
        <v>0</v>
      </c>
      <c r="C4485" s="9">
        <f>'Dash Board'!$C$12+COUNT('Daily reducing balance'!$F$4:F4484)</f>
        <v>46211</v>
      </c>
      <c r="D4485">
        <f t="shared" si="490"/>
        <v>2026</v>
      </c>
      <c r="E4485">
        <f t="shared" si="491"/>
        <v>7</v>
      </c>
      <c r="F4485">
        <f>DAY('Dash Board'!$C$12+COUNT('Daily reducing balance'!$F$4:F4484))</f>
        <v>8</v>
      </c>
      <c r="G4485" s="8">
        <f t="shared" si="492"/>
        <v>94377.608918851227</v>
      </c>
      <c r="H4485" s="6">
        <f>G4485*'Dash Board'!$C$11/365</f>
        <v>27.149723113642132</v>
      </c>
      <c r="I4485" s="6">
        <f>H4485*'Dash Board'!$C$18/'Dash Board'!$C$11</f>
        <v>12.928439577924827</v>
      </c>
      <c r="J4485" s="6">
        <f>(G4485&gt;1)*PMT('Dash Board'!$C$11/365,$U$4,-'Dash Board'!$C$19)</f>
        <v>108.80376961660664</v>
      </c>
      <c r="K4485" s="6">
        <f t="shared" ref="K4485:K4548" si="494">IF(F4485=1,SUMIFS($J$4:$J$7308,$D$4:$D$7308,"="&amp;YEAR(C4485),$E$4:$E$7308,"="&amp;MONTH(C4485)),0)</f>
        <v>0</v>
      </c>
      <c r="L4485" s="8">
        <f t="shared" ref="L4485:L4548" si="495">IF(G4485+H4485-J4485&lt;0,0,G4485+H4485-J4485)</f>
        <v>94295.954872348259</v>
      </c>
      <c r="N4485" s="8">
        <f t="shared" si="493"/>
        <v>95.875330038681824</v>
      </c>
      <c r="O4485" s="8">
        <f>IF(E4484&lt;&gt;E4485,SUM($N$4:N4485)-SUM($O$3:O4484),0)</f>
        <v>0</v>
      </c>
      <c r="P4485" s="6">
        <f>IF(B4485&gt;0,SUM($O$4:O4485)-SUM($P$3:P4484),0)</f>
        <v>0</v>
      </c>
      <c r="Q4485" s="6">
        <f t="shared" ref="Q4485:Q4548" si="496">I4485</f>
        <v>12.928439577924827</v>
      </c>
      <c r="R4485" s="8">
        <f>IF(E4484&lt;&gt;E4485,SUM($Q$4:Q4485)-SUM($R$3:R4484),0)</f>
        <v>0</v>
      </c>
      <c r="S4485" s="6">
        <f>IF(B4485&gt;0,SUM($R$4:R4485)-SUM($S$3:S4484),0)</f>
        <v>0</v>
      </c>
    </row>
    <row r="4486" spans="1:19">
      <c r="A4486">
        <f>IF(E4485&lt;&gt;E4486,COUNTIF($A$4:A4485,"&lt;&gt;0")+1,0)</f>
        <v>0</v>
      </c>
      <c r="B4486">
        <f>IF(A4486&lt;&gt;0,IF(MOD(A4486,3)=0,COUNTIF($B$4:B4485,"&lt;&gt;0")+1,0),0)</f>
        <v>0</v>
      </c>
      <c r="C4486" s="9">
        <f>'Dash Board'!$C$12+COUNT('Daily reducing balance'!$F$4:F4485)</f>
        <v>46212</v>
      </c>
      <c r="D4486">
        <f t="shared" si="490"/>
        <v>2026</v>
      </c>
      <c r="E4486">
        <f t="shared" si="491"/>
        <v>7</v>
      </c>
      <c r="F4486">
        <f>DAY('Dash Board'!$C$12+COUNT('Daily reducing balance'!$F$4:F4485))</f>
        <v>9</v>
      </c>
      <c r="G4486" s="8">
        <f t="shared" si="492"/>
        <v>94295.954872348259</v>
      </c>
      <c r="H4486" s="6">
        <f>G4486*'Dash Board'!$C$11/365</f>
        <v>27.12623359341525</v>
      </c>
      <c r="I4486" s="6">
        <f>H4486*'Dash Board'!$C$18/'Dash Board'!$C$11</f>
        <v>12.917254092102501</v>
      </c>
      <c r="J4486" s="6">
        <f>(G4486&gt;1)*PMT('Dash Board'!$C$11/365,$U$4,-'Dash Board'!$C$19)</f>
        <v>108.80376961660664</v>
      </c>
      <c r="K4486" s="6">
        <f t="shared" si="494"/>
        <v>0</v>
      </c>
      <c r="L4486" s="8">
        <f t="shared" si="495"/>
        <v>94214.27733632506</v>
      </c>
      <c r="N4486" s="8">
        <f t="shared" si="493"/>
        <v>95.886515524504148</v>
      </c>
      <c r="O4486" s="8">
        <f>IF(E4485&lt;&gt;E4486,SUM($N$4:N4486)-SUM($O$3:O4485),0)</f>
        <v>0</v>
      </c>
      <c r="P4486" s="6">
        <f>IF(B4486&gt;0,SUM($O$4:O4486)-SUM($P$3:P4485),0)</f>
        <v>0</v>
      </c>
      <c r="Q4486" s="6">
        <f t="shared" si="496"/>
        <v>12.917254092102501</v>
      </c>
      <c r="R4486" s="8">
        <f>IF(E4485&lt;&gt;E4486,SUM($Q$4:Q4486)-SUM($R$3:R4485),0)</f>
        <v>0</v>
      </c>
      <c r="S4486" s="6">
        <f>IF(B4486&gt;0,SUM($R$4:R4486)-SUM($S$3:S4485),0)</f>
        <v>0</v>
      </c>
    </row>
    <row r="4487" spans="1:19">
      <c r="A4487">
        <f>IF(E4486&lt;&gt;E4487,COUNTIF($A$4:A4486,"&lt;&gt;0")+1,0)</f>
        <v>0</v>
      </c>
      <c r="B4487">
        <f>IF(A4487&lt;&gt;0,IF(MOD(A4487,3)=0,COUNTIF($B$4:B4486,"&lt;&gt;0")+1,0),0)</f>
        <v>0</v>
      </c>
      <c r="C4487" s="9">
        <f>'Dash Board'!$C$12+COUNT('Daily reducing balance'!$F$4:F4486)</f>
        <v>46213</v>
      </c>
      <c r="D4487">
        <f t="shared" si="490"/>
        <v>2026</v>
      </c>
      <c r="E4487">
        <f t="shared" si="491"/>
        <v>7</v>
      </c>
      <c r="F4487">
        <f>DAY('Dash Board'!$C$12+COUNT('Daily reducing balance'!$F$4:F4486))</f>
        <v>10</v>
      </c>
      <c r="G4487" s="8">
        <f t="shared" si="492"/>
        <v>94214.27733632506</v>
      </c>
      <c r="H4487" s="6">
        <f>G4487*'Dash Board'!$C$11/365</f>
        <v>27.102737315929126</v>
      </c>
      <c r="I4487" s="6">
        <f>H4487*'Dash Board'!$C$18/'Dash Board'!$C$11</f>
        <v>12.90606538853768</v>
      </c>
      <c r="J4487" s="6">
        <f>(G4487&gt;1)*PMT('Dash Board'!$C$11/365,$U$4,-'Dash Board'!$C$19)</f>
        <v>108.80376961660664</v>
      </c>
      <c r="K4487" s="6">
        <f t="shared" si="494"/>
        <v>0</v>
      </c>
      <c r="L4487" s="8">
        <f t="shared" si="495"/>
        <v>94132.576304024376</v>
      </c>
      <c r="N4487" s="8">
        <f t="shared" si="493"/>
        <v>95.89770422806896</v>
      </c>
      <c r="O4487" s="8">
        <f>IF(E4486&lt;&gt;E4487,SUM($N$4:N4487)-SUM($O$3:O4486),0)</f>
        <v>0</v>
      </c>
      <c r="P4487" s="6">
        <f>IF(B4487&gt;0,SUM($O$4:O4487)-SUM($P$3:P4486),0)</f>
        <v>0</v>
      </c>
      <c r="Q4487" s="6">
        <f t="shared" si="496"/>
        <v>12.90606538853768</v>
      </c>
      <c r="R4487" s="8">
        <f>IF(E4486&lt;&gt;E4487,SUM($Q$4:Q4487)-SUM($R$3:R4486),0)</f>
        <v>0</v>
      </c>
      <c r="S4487" s="6">
        <f>IF(B4487&gt;0,SUM($R$4:R4487)-SUM($S$3:S4486),0)</f>
        <v>0</v>
      </c>
    </row>
    <row r="4488" spans="1:19">
      <c r="A4488">
        <f>IF(E4487&lt;&gt;E4488,COUNTIF($A$4:A4487,"&lt;&gt;0")+1,0)</f>
        <v>0</v>
      </c>
      <c r="B4488">
        <f>IF(A4488&lt;&gt;0,IF(MOD(A4488,3)=0,COUNTIF($B$4:B4487,"&lt;&gt;0")+1,0),0)</f>
        <v>0</v>
      </c>
      <c r="C4488" s="9">
        <f>'Dash Board'!$C$12+COUNT('Daily reducing balance'!$F$4:F4487)</f>
        <v>46214</v>
      </c>
      <c r="D4488">
        <f t="shared" si="490"/>
        <v>2026</v>
      </c>
      <c r="E4488">
        <f t="shared" si="491"/>
        <v>7</v>
      </c>
      <c r="F4488">
        <f>DAY('Dash Board'!$C$12+COUNT('Daily reducing balance'!$F$4:F4487))</f>
        <v>11</v>
      </c>
      <c r="G4488" s="8">
        <f t="shared" si="492"/>
        <v>94132.576304024376</v>
      </c>
      <c r="H4488" s="6">
        <f>G4488*'Dash Board'!$C$11/365</f>
        <v>27.079234279239888</v>
      </c>
      <c r="I4488" s="6">
        <f>H4488*'Dash Board'!$C$18/'Dash Board'!$C$11</f>
        <v>12.894873466304709</v>
      </c>
      <c r="J4488" s="6">
        <f>(G4488&gt;1)*PMT('Dash Board'!$C$11/365,$U$4,-'Dash Board'!$C$19)</f>
        <v>108.80376961660664</v>
      </c>
      <c r="K4488" s="6">
        <f t="shared" si="494"/>
        <v>0</v>
      </c>
      <c r="L4488" s="8">
        <f t="shared" si="495"/>
        <v>94050.851768687004</v>
      </c>
      <c r="N4488" s="8">
        <f t="shared" si="493"/>
        <v>95.908896150301928</v>
      </c>
      <c r="O4488" s="8">
        <f>IF(E4487&lt;&gt;E4488,SUM($N$4:N4488)-SUM($O$3:O4487),0)</f>
        <v>0</v>
      </c>
      <c r="P4488" s="6">
        <f>IF(B4488&gt;0,SUM($O$4:O4488)-SUM($P$3:P4487),0)</f>
        <v>0</v>
      </c>
      <c r="Q4488" s="6">
        <f t="shared" si="496"/>
        <v>12.894873466304709</v>
      </c>
      <c r="R4488" s="8">
        <f>IF(E4487&lt;&gt;E4488,SUM($Q$4:Q4488)-SUM($R$3:R4487),0)</f>
        <v>0</v>
      </c>
      <c r="S4488" s="6">
        <f>IF(B4488&gt;0,SUM($R$4:R4488)-SUM($S$3:S4487),0)</f>
        <v>0</v>
      </c>
    </row>
    <row r="4489" spans="1:19">
      <c r="A4489">
        <f>IF(E4488&lt;&gt;E4489,COUNTIF($A$4:A4488,"&lt;&gt;0")+1,0)</f>
        <v>0</v>
      </c>
      <c r="B4489">
        <f>IF(A4489&lt;&gt;0,IF(MOD(A4489,3)=0,COUNTIF($B$4:B4488,"&lt;&gt;0")+1,0),0)</f>
        <v>0</v>
      </c>
      <c r="C4489" s="9">
        <f>'Dash Board'!$C$12+COUNT('Daily reducing balance'!$F$4:F4488)</f>
        <v>46215</v>
      </c>
      <c r="D4489">
        <f t="shared" si="490"/>
        <v>2026</v>
      </c>
      <c r="E4489">
        <f t="shared" si="491"/>
        <v>7</v>
      </c>
      <c r="F4489">
        <f>DAY('Dash Board'!$C$12+COUNT('Daily reducing balance'!$F$4:F4488))</f>
        <v>12</v>
      </c>
      <c r="G4489" s="8">
        <f t="shared" si="492"/>
        <v>94050.851768687004</v>
      </c>
      <c r="H4489" s="6">
        <f>G4489*'Dash Board'!$C$11/365</f>
        <v>27.055724481403107</v>
      </c>
      <c r="I4489" s="6">
        <f>H4489*'Dash Board'!$C$18/'Dash Board'!$C$11</f>
        <v>12.883678324477671</v>
      </c>
      <c r="J4489" s="6">
        <f>(G4489&gt;1)*PMT('Dash Board'!$C$11/365,$U$4,-'Dash Board'!$C$19)</f>
        <v>108.80376961660664</v>
      </c>
      <c r="K4489" s="6">
        <f t="shared" si="494"/>
        <v>0</v>
      </c>
      <c r="L4489" s="8">
        <f t="shared" si="495"/>
        <v>93969.103723551787</v>
      </c>
      <c r="N4489" s="8">
        <f t="shared" si="493"/>
        <v>95.920091292128973</v>
      </c>
      <c r="O4489" s="8">
        <f>IF(E4488&lt;&gt;E4489,SUM($N$4:N4489)-SUM($O$3:O4488),0)</f>
        <v>0</v>
      </c>
      <c r="P4489" s="6">
        <f>IF(B4489&gt;0,SUM($O$4:O4489)-SUM($P$3:P4488),0)</f>
        <v>0</v>
      </c>
      <c r="Q4489" s="6">
        <f t="shared" si="496"/>
        <v>12.883678324477671</v>
      </c>
      <c r="R4489" s="8">
        <f>IF(E4488&lt;&gt;E4489,SUM($Q$4:Q4489)-SUM($R$3:R4488),0)</f>
        <v>0</v>
      </c>
      <c r="S4489" s="6">
        <f>IF(B4489&gt;0,SUM($R$4:R4489)-SUM($S$3:S4488),0)</f>
        <v>0</v>
      </c>
    </row>
    <row r="4490" spans="1:19">
      <c r="A4490">
        <f>IF(E4489&lt;&gt;E4490,COUNTIF($A$4:A4489,"&lt;&gt;0")+1,0)</f>
        <v>0</v>
      </c>
      <c r="B4490">
        <f>IF(A4490&lt;&gt;0,IF(MOD(A4490,3)=0,COUNTIF($B$4:B4489,"&lt;&gt;0")+1,0),0)</f>
        <v>0</v>
      </c>
      <c r="C4490" s="9">
        <f>'Dash Board'!$C$12+COUNT('Daily reducing balance'!$F$4:F4489)</f>
        <v>46216</v>
      </c>
      <c r="D4490">
        <f t="shared" si="490"/>
        <v>2026</v>
      </c>
      <c r="E4490">
        <f t="shared" si="491"/>
        <v>7</v>
      </c>
      <c r="F4490">
        <f>DAY('Dash Board'!$C$12+COUNT('Daily reducing balance'!$F$4:F4489))</f>
        <v>13</v>
      </c>
      <c r="G4490" s="8">
        <f t="shared" si="492"/>
        <v>93969.103723551787</v>
      </c>
      <c r="H4490" s="6">
        <f>G4490*'Dash Board'!$C$11/365</f>
        <v>27.032207920473802</v>
      </c>
      <c r="I4490" s="6">
        <f>H4490*'Dash Board'!$C$18/'Dash Board'!$C$11</f>
        <v>12.872479962130384</v>
      </c>
      <c r="J4490" s="6">
        <f>(G4490&gt;1)*PMT('Dash Board'!$C$11/365,$U$4,-'Dash Board'!$C$19)</f>
        <v>108.80376961660664</v>
      </c>
      <c r="K4490" s="6">
        <f t="shared" si="494"/>
        <v>0</v>
      </c>
      <c r="L4490" s="8">
        <f t="shared" si="495"/>
        <v>93887.332161855651</v>
      </c>
      <c r="N4490" s="8">
        <f t="shared" si="493"/>
        <v>95.931289654476259</v>
      </c>
      <c r="O4490" s="8">
        <f>IF(E4489&lt;&gt;E4490,SUM($N$4:N4490)-SUM($O$3:O4489),0)</f>
        <v>0</v>
      </c>
      <c r="P4490" s="6">
        <f>IF(B4490&gt;0,SUM($O$4:O4490)-SUM($P$3:P4489),0)</f>
        <v>0</v>
      </c>
      <c r="Q4490" s="6">
        <f t="shared" si="496"/>
        <v>12.872479962130384</v>
      </c>
      <c r="R4490" s="8">
        <f>IF(E4489&lt;&gt;E4490,SUM($Q$4:Q4490)-SUM($R$3:R4489),0)</f>
        <v>0</v>
      </c>
      <c r="S4490" s="6">
        <f>IF(B4490&gt;0,SUM($R$4:R4490)-SUM($S$3:S4489),0)</f>
        <v>0</v>
      </c>
    </row>
    <row r="4491" spans="1:19">
      <c r="A4491">
        <f>IF(E4490&lt;&gt;E4491,COUNTIF($A$4:A4490,"&lt;&gt;0")+1,0)</f>
        <v>0</v>
      </c>
      <c r="B4491">
        <f>IF(A4491&lt;&gt;0,IF(MOD(A4491,3)=0,COUNTIF($B$4:B4490,"&lt;&gt;0")+1,0),0)</f>
        <v>0</v>
      </c>
      <c r="C4491" s="9">
        <f>'Dash Board'!$C$12+COUNT('Daily reducing balance'!$F$4:F4490)</f>
        <v>46217</v>
      </c>
      <c r="D4491">
        <f t="shared" si="490"/>
        <v>2026</v>
      </c>
      <c r="E4491">
        <f t="shared" si="491"/>
        <v>7</v>
      </c>
      <c r="F4491">
        <f>DAY('Dash Board'!$C$12+COUNT('Daily reducing balance'!$F$4:F4490))</f>
        <v>14</v>
      </c>
      <c r="G4491" s="8">
        <f t="shared" si="492"/>
        <v>93887.332161855651</v>
      </c>
      <c r="H4491" s="6">
        <f>G4491*'Dash Board'!$C$11/365</f>
        <v>27.00868459450642</v>
      </c>
      <c r="I4491" s="6">
        <f>H4491*'Dash Board'!$C$18/'Dash Board'!$C$11</f>
        <v>12.861278378336392</v>
      </c>
      <c r="J4491" s="6">
        <f>(G4491&gt;1)*PMT('Dash Board'!$C$11/365,$U$4,-'Dash Board'!$C$19)</f>
        <v>108.80376961660664</v>
      </c>
      <c r="K4491" s="6">
        <f t="shared" si="494"/>
        <v>0</v>
      </c>
      <c r="L4491" s="8">
        <f t="shared" si="495"/>
        <v>93805.537076833542</v>
      </c>
      <c r="N4491" s="8">
        <f t="shared" si="493"/>
        <v>95.94249123827025</v>
      </c>
      <c r="O4491" s="8">
        <f>IF(E4490&lt;&gt;E4491,SUM($N$4:N4491)-SUM($O$3:O4490),0)</f>
        <v>0</v>
      </c>
      <c r="P4491" s="6">
        <f>IF(B4491&gt;0,SUM($O$4:O4491)-SUM($P$3:P4490),0)</f>
        <v>0</v>
      </c>
      <c r="Q4491" s="6">
        <f t="shared" si="496"/>
        <v>12.861278378336392</v>
      </c>
      <c r="R4491" s="8">
        <f>IF(E4490&lt;&gt;E4491,SUM($Q$4:Q4491)-SUM($R$3:R4490),0)</f>
        <v>0</v>
      </c>
      <c r="S4491" s="6">
        <f>IF(B4491&gt;0,SUM($R$4:R4491)-SUM($S$3:S4490),0)</f>
        <v>0</v>
      </c>
    </row>
    <row r="4492" spans="1:19">
      <c r="A4492">
        <f>IF(E4491&lt;&gt;E4492,COUNTIF($A$4:A4491,"&lt;&gt;0")+1,0)</f>
        <v>0</v>
      </c>
      <c r="B4492">
        <f>IF(A4492&lt;&gt;0,IF(MOD(A4492,3)=0,COUNTIF($B$4:B4491,"&lt;&gt;0")+1,0),0)</f>
        <v>0</v>
      </c>
      <c r="C4492" s="9">
        <f>'Dash Board'!$C$12+COUNT('Daily reducing balance'!$F$4:F4491)</f>
        <v>46218</v>
      </c>
      <c r="D4492">
        <f t="shared" si="490"/>
        <v>2026</v>
      </c>
      <c r="E4492">
        <f t="shared" si="491"/>
        <v>7</v>
      </c>
      <c r="F4492">
        <f>DAY('Dash Board'!$C$12+COUNT('Daily reducing balance'!$F$4:F4491))</f>
        <v>15</v>
      </c>
      <c r="G4492" s="8">
        <f t="shared" si="492"/>
        <v>93805.537076833542</v>
      </c>
      <c r="H4492" s="6">
        <f>G4492*'Dash Board'!$C$11/365</f>
        <v>26.985154501554852</v>
      </c>
      <c r="I4492" s="6">
        <f>H4492*'Dash Board'!$C$18/'Dash Board'!$C$11</f>
        <v>12.850073572168979</v>
      </c>
      <c r="J4492" s="6">
        <f>(G4492&gt;1)*PMT('Dash Board'!$C$11/365,$U$4,-'Dash Board'!$C$19)</f>
        <v>108.80376961660664</v>
      </c>
      <c r="K4492" s="6">
        <f t="shared" si="494"/>
        <v>0</v>
      </c>
      <c r="L4492" s="8">
        <f t="shared" si="495"/>
        <v>93723.718461718483</v>
      </c>
      <c r="N4492" s="8">
        <f t="shared" si="493"/>
        <v>95.953696044437663</v>
      </c>
      <c r="O4492" s="8">
        <f>IF(E4491&lt;&gt;E4492,SUM($N$4:N4492)-SUM($O$3:O4491),0)</f>
        <v>0</v>
      </c>
      <c r="P4492" s="6">
        <f>IF(B4492&gt;0,SUM($O$4:O4492)-SUM($P$3:P4491),0)</f>
        <v>0</v>
      </c>
      <c r="Q4492" s="6">
        <f t="shared" si="496"/>
        <v>12.850073572168979</v>
      </c>
      <c r="R4492" s="8">
        <f>IF(E4491&lt;&gt;E4492,SUM($Q$4:Q4492)-SUM($R$3:R4491),0)</f>
        <v>0</v>
      </c>
      <c r="S4492" s="6">
        <f>IF(B4492&gt;0,SUM($R$4:R4492)-SUM($S$3:S4491),0)</f>
        <v>0</v>
      </c>
    </row>
    <row r="4493" spans="1:19">
      <c r="A4493">
        <f>IF(E4492&lt;&gt;E4493,COUNTIF($A$4:A4492,"&lt;&gt;0")+1,0)</f>
        <v>0</v>
      </c>
      <c r="B4493">
        <f>IF(A4493&lt;&gt;0,IF(MOD(A4493,3)=0,COUNTIF($B$4:B4492,"&lt;&gt;0")+1,0),0)</f>
        <v>0</v>
      </c>
      <c r="C4493" s="9">
        <f>'Dash Board'!$C$12+COUNT('Daily reducing balance'!$F$4:F4492)</f>
        <v>46219</v>
      </c>
      <c r="D4493">
        <f t="shared" si="490"/>
        <v>2026</v>
      </c>
      <c r="E4493">
        <f t="shared" si="491"/>
        <v>7</v>
      </c>
      <c r="F4493">
        <f>DAY('Dash Board'!$C$12+COUNT('Daily reducing balance'!$F$4:F4492))</f>
        <v>16</v>
      </c>
      <c r="G4493" s="8">
        <f t="shared" si="492"/>
        <v>93723.718461718483</v>
      </c>
      <c r="H4493" s="6">
        <f>G4493*'Dash Board'!$C$11/365</f>
        <v>26.961617639672436</v>
      </c>
      <c r="I4493" s="6">
        <f>H4493*'Dash Board'!$C$18/'Dash Board'!$C$11</f>
        <v>12.838865542701161</v>
      </c>
      <c r="J4493" s="6">
        <f>(G4493&gt;1)*PMT('Dash Board'!$C$11/365,$U$4,-'Dash Board'!$C$19)</f>
        <v>108.80376961660664</v>
      </c>
      <c r="K4493" s="6">
        <f t="shared" si="494"/>
        <v>0</v>
      </c>
      <c r="L4493" s="8">
        <f t="shared" si="495"/>
        <v>93641.876309741536</v>
      </c>
      <c r="N4493" s="8">
        <f t="shared" si="493"/>
        <v>95.964904073905487</v>
      </c>
      <c r="O4493" s="8">
        <f>IF(E4492&lt;&gt;E4493,SUM($N$4:N4493)-SUM($O$3:O4492),0)</f>
        <v>0</v>
      </c>
      <c r="P4493" s="6">
        <f>IF(B4493&gt;0,SUM($O$4:O4493)-SUM($P$3:P4492),0)</f>
        <v>0</v>
      </c>
      <c r="Q4493" s="6">
        <f t="shared" si="496"/>
        <v>12.838865542701161</v>
      </c>
      <c r="R4493" s="8">
        <f>IF(E4492&lt;&gt;E4493,SUM($Q$4:Q4493)-SUM($R$3:R4492),0)</f>
        <v>0</v>
      </c>
      <c r="S4493" s="6">
        <f>IF(B4493&gt;0,SUM($R$4:R4493)-SUM($S$3:S4492),0)</f>
        <v>0</v>
      </c>
    </row>
    <row r="4494" spans="1:19">
      <c r="A4494">
        <f>IF(E4493&lt;&gt;E4494,COUNTIF($A$4:A4493,"&lt;&gt;0")+1,0)</f>
        <v>0</v>
      </c>
      <c r="B4494">
        <f>IF(A4494&lt;&gt;0,IF(MOD(A4494,3)=0,COUNTIF($B$4:B4493,"&lt;&gt;0")+1,0),0)</f>
        <v>0</v>
      </c>
      <c r="C4494" s="9">
        <f>'Dash Board'!$C$12+COUNT('Daily reducing balance'!$F$4:F4493)</f>
        <v>46220</v>
      </c>
      <c r="D4494">
        <f t="shared" si="490"/>
        <v>2026</v>
      </c>
      <c r="E4494">
        <f t="shared" si="491"/>
        <v>7</v>
      </c>
      <c r="F4494">
        <f>DAY('Dash Board'!$C$12+COUNT('Daily reducing balance'!$F$4:F4493))</f>
        <v>17</v>
      </c>
      <c r="G4494" s="8">
        <f t="shared" si="492"/>
        <v>93641.876309741536</v>
      </c>
      <c r="H4494" s="6">
        <f>G4494*'Dash Board'!$C$11/365</f>
        <v>26.938074006911947</v>
      </c>
      <c r="I4494" s="6">
        <f>H4494*'Dash Board'!$C$18/'Dash Board'!$C$11</f>
        <v>12.827654289005691</v>
      </c>
      <c r="J4494" s="6">
        <f>(G4494&gt;1)*PMT('Dash Board'!$C$11/365,$U$4,-'Dash Board'!$C$19)</f>
        <v>108.80376961660664</v>
      </c>
      <c r="K4494" s="6">
        <f t="shared" si="494"/>
        <v>0</v>
      </c>
      <c r="L4494" s="8">
        <f t="shared" si="495"/>
        <v>93560.010614131839</v>
      </c>
      <c r="N4494" s="8">
        <f t="shared" si="493"/>
        <v>95.976115327600951</v>
      </c>
      <c r="O4494" s="8">
        <f>IF(E4493&lt;&gt;E4494,SUM($N$4:N4494)-SUM($O$3:O4493),0)</f>
        <v>0</v>
      </c>
      <c r="P4494" s="6">
        <f>IF(B4494&gt;0,SUM($O$4:O4494)-SUM($P$3:P4493),0)</f>
        <v>0</v>
      </c>
      <c r="Q4494" s="6">
        <f t="shared" si="496"/>
        <v>12.827654289005691</v>
      </c>
      <c r="R4494" s="8">
        <f>IF(E4493&lt;&gt;E4494,SUM($Q$4:Q4494)-SUM($R$3:R4493),0)</f>
        <v>0</v>
      </c>
      <c r="S4494" s="6">
        <f>IF(B4494&gt;0,SUM($R$4:R4494)-SUM($S$3:S4493),0)</f>
        <v>0</v>
      </c>
    </row>
    <row r="4495" spans="1:19">
      <c r="A4495">
        <f>IF(E4494&lt;&gt;E4495,COUNTIF($A$4:A4494,"&lt;&gt;0")+1,0)</f>
        <v>0</v>
      </c>
      <c r="B4495">
        <f>IF(A4495&lt;&gt;0,IF(MOD(A4495,3)=0,COUNTIF($B$4:B4494,"&lt;&gt;0")+1,0),0)</f>
        <v>0</v>
      </c>
      <c r="C4495" s="9">
        <f>'Dash Board'!$C$12+COUNT('Daily reducing balance'!$F$4:F4494)</f>
        <v>46221</v>
      </c>
      <c r="D4495">
        <f t="shared" si="490"/>
        <v>2026</v>
      </c>
      <c r="E4495">
        <f t="shared" si="491"/>
        <v>7</v>
      </c>
      <c r="F4495">
        <f>DAY('Dash Board'!$C$12+COUNT('Daily reducing balance'!$F$4:F4494))</f>
        <v>18</v>
      </c>
      <c r="G4495" s="8">
        <f t="shared" si="492"/>
        <v>93560.010614131839</v>
      </c>
      <c r="H4495" s="6">
        <f>G4495*'Dash Board'!$C$11/365</f>
        <v>26.914523601325595</v>
      </c>
      <c r="I4495" s="6">
        <f>H4495*'Dash Board'!$C$18/'Dash Board'!$C$11</f>
        <v>12.816439810155046</v>
      </c>
      <c r="J4495" s="6">
        <f>(G4495&gt;1)*PMT('Dash Board'!$C$11/365,$U$4,-'Dash Board'!$C$19)</f>
        <v>108.80376961660664</v>
      </c>
      <c r="K4495" s="6">
        <f t="shared" si="494"/>
        <v>0</v>
      </c>
      <c r="L4495" s="8">
        <f t="shared" si="495"/>
        <v>93478.121368116554</v>
      </c>
      <c r="N4495" s="8">
        <f t="shared" si="493"/>
        <v>95.987329806451598</v>
      </c>
      <c r="O4495" s="8">
        <f>IF(E4494&lt;&gt;E4495,SUM($N$4:N4495)-SUM($O$3:O4494),0)</f>
        <v>0</v>
      </c>
      <c r="P4495" s="6">
        <f>IF(B4495&gt;0,SUM($O$4:O4495)-SUM($P$3:P4494),0)</f>
        <v>0</v>
      </c>
      <c r="Q4495" s="6">
        <f t="shared" si="496"/>
        <v>12.816439810155046</v>
      </c>
      <c r="R4495" s="8">
        <f>IF(E4494&lt;&gt;E4495,SUM($Q$4:Q4495)-SUM($R$3:R4494),0)</f>
        <v>0</v>
      </c>
      <c r="S4495" s="6">
        <f>IF(B4495&gt;0,SUM($R$4:R4495)-SUM($S$3:S4494),0)</f>
        <v>0</v>
      </c>
    </row>
    <row r="4496" spans="1:19">
      <c r="A4496">
        <f>IF(E4495&lt;&gt;E4496,COUNTIF($A$4:A4495,"&lt;&gt;0")+1,0)</f>
        <v>0</v>
      </c>
      <c r="B4496">
        <f>IF(A4496&lt;&gt;0,IF(MOD(A4496,3)=0,COUNTIF($B$4:B4495,"&lt;&gt;0")+1,0),0)</f>
        <v>0</v>
      </c>
      <c r="C4496" s="9">
        <f>'Dash Board'!$C$12+COUNT('Daily reducing balance'!$F$4:F4495)</f>
        <v>46222</v>
      </c>
      <c r="D4496">
        <f t="shared" si="490"/>
        <v>2026</v>
      </c>
      <c r="E4496">
        <f t="shared" si="491"/>
        <v>7</v>
      </c>
      <c r="F4496">
        <f>DAY('Dash Board'!$C$12+COUNT('Daily reducing balance'!$F$4:F4495))</f>
        <v>19</v>
      </c>
      <c r="G4496" s="8">
        <f t="shared" si="492"/>
        <v>93478.121368116554</v>
      </c>
      <c r="H4496" s="6">
        <f>G4496*'Dash Board'!$C$11/365</f>
        <v>26.890966420965036</v>
      </c>
      <c r="I4496" s="6">
        <f>H4496*'Dash Board'!$C$18/'Dash Board'!$C$11</f>
        <v>12.805222105221446</v>
      </c>
      <c r="J4496" s="6">
        <f>(G4496&gt;1)*PMT('Dash Board'!$C$11/365,$U$4,-'Dash Board'!$C$19)</f>
        <v>108.80376961660664</v>
      </c>
      <c r="K4496" s="6">
        <f t="shared" si="494"/>
        <v>0</v>
      </c>
      <c r="L4496" s="8">
        <f t="shared" si="495"/>
        <v>93396.208564920904</v>
      </c>
      <c r="N4496" s="8">
        <f t="shared" si="493"/>
        <v>95.998547511385198</v>
      </c>
      <c r="O4496" s="8">
        <f>IF(E4495&lt;&gt;E4496,SUM($N$4:N4496)-SUM($O$3:O4495),0)</f>
        <v>0</v>
      </c>
      <c r="P4496" s="6">
        <f>IF(B4496&gt;0,SUM($O$4:O4496)-SUM($P$3:P4495),0)</f>
        <v>0</v>
      </c>
      <c r="Q4496" s="6">
        <f t="shared" si="496"/>
        <v>12.805222105221446</v>
      </c>
      <c r="R4496" s="8">
        <f>IF(E4495&lt;&gt;E4496,SUM($Q$4:Q4496)-SUM($R$3:R4495),0)</f>
        <v>0</v>
      </c>
      <c r="S4496" s="6">
        <f>IF(B4496&gt;0,SUM($R$4:R4496)-SUM($S$3:S4495),0)</f>
        <v>0</v>
      </c>
    </row>
    <row r="4497" spans="1:19">
      <c r="A4497">
        <f>IF(E4496&lt;&gt;E4497,COUNTIF($A$4:A4496,"&lt;&gt;0")+1,0)</f>
        <v>0</v>
      </c>
      <c r="B4497">
        <f>IF(A4497&lt;&gt;0,IF(MOD(A4497,3)=0,COUNTIF($B$4:B4496,"&lt;&gt;0")+1,0),0)</f>
        <v>0</v>
      </c>
      <c r="C4497" s="9">
        <f>'Dash Board'!$C$12+COUNT('Daily reducing balance'!$F$4:F4496)</f>
        <v>46223</v>
      </c>
      <c r="D4497">
        <f t="shared" si="490"/>
        <v>2026</v>
      </c>
      <c r="E4497">
        <f t="shared" si="491"/>
        <v>7</v>
      </c>
      <c r="F4497">
        <f>DAY('Dash Board'!$C$12+COUNT('Daily reducing balance'!$F$4:F4496))</f>
        <v>20</v>
      </c>
      <c r="G4497" s="8">
        <f t="shared" si="492"/>
        <v>93396.208564920904</v>
      </c>
      <c r="H4497" s="6">
        <f>G4497*'Dash Board'!$C$11/365</f>
        <v>26.867402463881355</v>
      </c>
      <c r="I4497" s="6">
        <f>H4497*'Dash Board'!$C$18/'Dash Board'!$C$11</f>
        <v>12.794001173276836</v>
      </c>
      <c r="J4497" s="6">
        <f>(G4497&gt;1)*PMT('Dash Board'!$C$11/365,$U$4,-'Dash Board'!$C$19)</f>
        <v>108.80376961660664</v>
      </c>
      <c r="K4497" s="6">
        <f t="shared" si="494"/>
        <v>0</v>
      </c>
      <c r="L4497" s="8">
        <f t="shared" si="495"/>
        <v>93314.272197768165</v>
      </c>
      <c r="N4497" s="8">
        <f t="shared" si="493"/>
        <v>96.009768443329804</v>
      </c>
      <c r="O4497" s="8">
        <f>IF(E4496&lt;&gt;E4497,SUM($N$4:N4497)-SUM($O$3:O4496),0)</f>
        <v>0</v>
      </c>
      <c r="P4497" s="6">
        <f>IF(B4497&gt;0,SUM($O$4:O4497)-SUM($P$3:P4496),0)</f>
        <v>0</v>
      </c>
      <c r="Q4497" s="6">
        <f t="shared" si="496"/>
        <v>12.794001173276836</v>
      </c>
      <c r="R4497" s="8">
        <f>IF(E4496&lt;&gt;E4497,SUM($Q$4:Q4497)-SUM($R$3:R4496),0)</f>
        <v>0</v>
      </c>
      <c r="S4497" s="6">
        <f>IF(B4497&gt;0,SUM($R$4:R4497)-SUM($S$3:S4496),0)</f>
        <v>0</v>
      </c>
    </row>
    <row r="4498" spans="1:19">
      <c r="A4498">
        <f>IF(E4497&lt;&gt;E4498,COUNTIF($A$4:A4497,"&lt;&gt;0")+1,0)</f>
        <v>0</v>
      </c>
      <c r="B4498">
        <f>IF(A4498&lt;&gt;0,IF(MOD(A4498,3)=0,COUNTIF($B$4:B4497,"&lt;&gt;0")+1,0),0)</f>
        <v>0</v>
      </c>
      <c r="C4498" s="9">
        <f>'Dash Board'!$C$12+COUNT('Daily reducing balance'!$F$4:F4497)</f>
        <v>46224</v>
      </c>
      <c r="D4498">
        <f t="shared" si="490"/>
        <v>2026</v>
      </c>
      <c r="E4498">
        <f t="shared" si="491"/>
        <v>7</v>
      </c>
      <c r="F4498">
        <f>DAY('Dash Board'!$C$12+COUNT('Daily reducing balance'!$F$4:F4497))</f>
        <v>21</v>
      </c>
      <c r="G4498" s="8">
        <f t="shared" si="492"/>
        <v>93314.272197768165</v>
      </c>
      <c r="H4498" s="6">
        <f>G4498*'Dash Board'!$C$11/365</f>
        <v>26.843831728125089</v>
      </c>
      <c r="I4498" s="6">
        <f>H4498*'Dash Board'!$C$18/'Dash Board'!$C$11</f>
        <v>12.7827770133929</v>
      </c>
      <c r="J4498" s="6">
        <f>(G4498&gt;1)*PMT('Dash Board'!$C$11/365,$U$4,-'Dash Board'!$C$19)</f>
        <v>108.80376961660664</v>
      </c>
      <c r="K4498" s="6">
        <f t="shared" si="494"/>
        <v>0</v>
      </c>
      <c r="L4498" s="8">
        <f t="shared" si="495"/>
        <v>93232.312259879676</v>
      </c>
      <c r="N4498" s="8">
        <f t="shared" si="493"/>
        <v>96.020992603213742</v>
      </c>
      <c r="O4498" s="8">
        <f>IF(E4497&lt;&gt;E4498,SUM($N$4:N4498)-SUM($O$3:O4497),0)</f>
        <v>0</v>
      </c>
      <c r="P4498" s="6">
        <f>IF(B4498&gt;0,SUM($O$4:O4498)-SUM($P$3:P4497),0)</f>
        <v>0</v>
      </c>
      <c r="Q4498" s="6">
        <f t="shared" si="496"/>
        <v>12.7827770133929</v>
      </c>
      <c r="R4498" s="8">
        <f>IF(E4497&lt;&gt;E4498,SUM($Q$4:Q4498)-SUM($R$3:R4497),0)</f>
        <v>0</v>
      </c>
      <c r="S4498" s="6">
        <f>IF(B4498&gt;0,SUM($R$4:R4498)-SUM($S$3:S4497),0)</f>
        <v>0</v>
      </c>
    </row>
    <row r="4499" spans="1:19">
      <c r="A4499">
        <f>IF(E4498&lt;&gt;E4499,COUNTIF($A$4:A4498,"&lt;&gt;0")+1,0)</f>
        <v>0</v>
      </c>
      <c r="B4499">
        <f>IF(A4499&lt;&gt;0,IF(MOD(A4499,3)=0,COUNTIF($B$4:B4498,"&lt;&gt;0")+1,0),0)</f>
        <v>0</v>
      </c>
      <c r="C4499" s="9">
        <f>'Dash Board'!$C$12+COUNT('Daily reducing balance'!$F$4:F4498)</f>
        <v>46225</v>
      </c>
      <c r="D4499">
        <f t="shared" si="490"/>
        <v>2026</v>
      </c>
      <c r="E4499">
        <f t="shared" si="491"/>
        <v>7</v>
      </c>
      <c r="F4499">
        <f>DAY('Dash Board'!$C$12+COUNT('Daily reducing balance'!$F$4:F4498))</f>
        <v>22</v>
      </c>
      <c r="G4499" s="8">
        <f t="shared" si="492"/>
        <v>93232.312259879676</v>
      </c>
      <c r="H4499" s="6">
        <f>G4499*'Dash Board'!$C$11/365</f>
        <v>26.82025421174621</v>
      </c>
      <c r="I4499" s="6">
        <f>H4499*'Dash Board'!$C$18/'Dash Board'!$C$11</f>
        <v>12.771549624641054</v>
      </c>
      <c r="J4499" s="6">
        <f>(G4499&gt;1)*PMT('Dash Board'!$C$11/365,$U$4,-'Dash Board'!$C$19)</f>
        <v>108.80376961660664</v>
      </c>
      <c r="K4499" s="6">
        <f t="shared" si="494"/>
        <v>0</v>
      </c>
      <c r="L4499" s="8">
        <f t="shared" si="495"/>
        <v>93150.328744474813</v>
      </c>
      <c r="N4499" s="8">
        <f t="shared" si="493"/>
        <v>96.03221999196559</v>
      </c>
      <c r="O4499" s="8">
        <f>IF(E4498&lt;&gt;E4499,SUM($N$4:N4499)-SUM($O$3:O4498),0)</f>
        <v>0</v>
      </c>
      <c r="P4499" s="6">
        <f>IF(B4499&gt;0,SUM($O$4:O4499)-SUM($P$3:P4498),0)</f>
        <v>0</v>
      </c>
      <c r="Q4499" s="6">
        <f t="shared" si="496"/>
        <v>12.771549624641054</v>
      </c>
      <c r="R4499" s="8">
        <f>IF(E4498&lt;&gt;E4499,SUM($Q$4:Q4499)-SUM($R$3:R4498),0)</f>
        <v>0</v>
      </c>
      <c r="S4499" s="6">
        <f>IF(B4499&gt;0,SUM($R$4:R4499)-SUM($S$3:S4498),0)</f>
        <v>0</v>
      </c>
    </row>
    <row r="4500" spans="1:19">
      <c r="A4500">
        <f>IF(E4499&lt;&gt;E4500,COUNTIF($A$4:A4499,"&lt;&gt;0")+1,0)</f>
        <v>0</v>
      </c>
      <c r="B4500">
        <f>IF(A4500&lt;&gt;0,IF(MOD(A4500,3)=0,COUNTIF($B$4:B4499,"&lt;&gt;0")+1,0),0)</f>
        <v>0</v>
      </c>
      <c r="C4500" s="9">
        <f>'Dash Board'!$C$12+COUNT('Daily reducing balance'!$F$4:F4499)</f>
        <v>46226</v>
      </c>
      <c r="D4500">
        <f t="shared" si="490"/>
        <v>2026</v>
      </c>
      <c r="E4500">
        <f t="shared" si="491"/>
        <v>7</v>
      </c>
      <c r="F4500">
        <f>DAY('Dash Board'!$C$12+COUNT('Daily reducing balance'!$F$4:F4499))</f>
        <v>23</v>
      </c>
      <c r="G4500" s="8">
        <f t="shared" si="492"/>
        <v>93150.328744474813</v>
      </c>
      <c r="H4500" s="6">
        <f>G4500*'Dash Board'!$C$11/365</f>
        <v>26.796669912794126</v>
      </c>
      <c r="I4500" s="6">
        <f>H4500*'Dash Board'!$C$18/'Dash Board'!$C$11</f>
        <v>12.760319006092443</v>
      </c>
      <c r="J4500" s="6">
        <f>(G4500&gt;1)*PMT('Dash Board'!$C$11/365,$U$4,-'Dash Board'!$C$19)</f>
        <v>108.80376961660664</v>
      </c>
      <c r="K4500" s="6">
        <f t="shared" si="494"/>
        <v>0</v>
      </c>
      <c r="L4500" s="8">
        <f t="shared" si="495"/>
        <v>93068.321644771</v>
      </c>
      <c r="N4500" s="8">
        <f t="shared" si="493"/>
        <v>96.043450610514199</v>
      </c>
      <c r="O4500" s="8">
        <f>IF(E4499&lt;&gt;E4500,SUM($N$4:N4500)-SUM($O$3:O4499),0)</f>
        <v>0</v>
      </c>
      <c r="P4500" s="6">
        <f>IF(B4500&gt;0,SUM($O$4:O4500)-SUM($P$3:P4499),0)</f>
        <v>0</v>
      </c>
      <c r="Q4500" s="6">
        <f t="shared" si="496"/>
        <v>12.760319006092443</v>
      </c>
      <c r="R4500" s="8">
        <f>IF(E4499&lt;&gt;E4500,SUM($Q$4:Q4500)-SUM($R$3:R4499),0)</f>
        <v>0</v>
      </c>
      <c r="S4500" s="6">
        <f>IF(B4500&gt;0,SUM($R$4:R4500)-SUM($S$3:S4499),0)</f>
        <v>0</v>
      </c>
    </row>
    <row r="4501" spans="1:19">
      <c r="A4501">
        <f>IF(E4500&lt;&gt;E4501,COUNTIF($A$4:A4500,"&lt;&gt;0")+1,0)</f>
        <v>0</v>
      </c>
      <c r="B4501">
        <f>IF(A4501&lt;&gt;0,IF(MOD(A4501,3)=0,COUNTIF($B$4:B4500,"&lt;&gt;0")+1,0),0)</f>
        <v>0</v>
      </c>
      <c r="C4501" s="9">
        <f>'Dash Board'!$C$12+COUNT('Daily reducing balance'!$F$4:F4500)</f>
        <v>46227</v>
      </c>
      <c r="D4501">
        <f t="shared" si="490"/>
        <v>2026</v>
      </c>
      <c r="E4501">
        <f t="shared" si="491"/>
        <v>7</v>
      </c>
      <c r="F4501">
        <f>DAY('Dash Board'!$C$12+COUNT('Daily reducing balance'!$F$4:F4500))</f>
        <v>24</v>
      </c>
      <c r="G4501" s="8">
        <f t="shared" si="492"/>
        <v>93068.321644771</v>
      </c>
      <c r="H4501" s="6">
        <f>G4501*'Dash Board'!$C$11/365</f>
        <v>26.773078829317686</v>
      </c>
      <c r="I4501" s="6">
        <f>H4501*'Dash Board'!$C$18/'Dash Board'!$C$11</f>
        <v>12.749085156817948</v>
      </c>
      <c r="J4501" s="6">
        <f>(G4501&gt;1)*PMT('Dash Board'!$C$11/365,$U$4,-'Dash Board'!$C$19)</f>
        <v>108.80376961660664</v>
      </c>
      <c r="K4501" s="6">
        <f t="shared" si="494"/>
        <v>0</v>
      </c>
      <c r="L4501" s="8">
        <f t="shared" si="495"/>
        <v>92986.290953983698</v>
      </c>
      <c r="N4501" s="8">
        <f t="shared" si="493"/>
        <v>96.054684459788689</v>
      </c>
      <c r="O4501" s="8">
        <f>IF(E4500&lt;&gt;E4501,SUM($N$4:N4501)-SUM($O$3:O4500),0)</f>
        <v>0</v>
      </c>
      <c r="P4501" s="6">
        <f>IF(B4501&gt;0,SUM($O$4:O4501)-SUM($P$3:P4500),0)</f>
        <v>0</v>
      </c>
      <c r="Q4501" s="6">
        <f t="shared" si="496"/>
        <v>12.749085156817948</v>
      </c>
      <c r="R4501" s="8">
        <f>IF(E4500&lt;&gt;E4501,SUM($Q$4:Q4501)-SUM($R$3:R4500),0)</f>
        <v>0</v>
      </c>
      <c r="S4501" s="6">
        <f>IF(B4501&gt;0,SUM($R$4:R4501)-SUM($S$3:S4500),0)</f>
        <v>0</v>
      </c>
    </row>
    <row r="4502" spans="1:19">
      <c r="A4502">
        <f>IF(E4501&lt;&gt;E4502,COUNTIF($A$4:A4501,"&lt;&gt;0")+1,0)</f>
        <v>0</v>
      </c>
      <c r="B4502">
        <f>IF(A4502&lt;&gt;0,IF(MOD(A4502,3)=0,COUNTIF($B$4:B4501,"&lt;&gt;0")+1,0),0)</f>
        <v>0</v>
      </c>
      <c r="C4502" s="9">
        <f>'Dash Board'!$C$12+COUNT('Daily reducing balance'!$F$4:F4501)</f>
        <v>46228</v>
      </c>
      <c r="D4502">
        <f t="shared" si="490"/>
        <v>2026</v>
      </c>
      <c r="E4502">
        <f t="shared" si="491"/>
        <v>7</v>
      </c>
      <c r="F4502">
        <f>DAY('Dash Board'!$C$12+COUNT('Daily reducing balance'!$F$4:F4501))</f>
        <v>25</v>
      </c>
      <c r="G4502" s="8">
        <f t="shared" si="492"/>
        <v>92986.290953983698</v>
      </c>
      <c r="H4502" s="6">
        <f>G4502*'Dash Board'!$C$11/365</f>
        <v>26.749480959365172</v>
      </c>
      <c r="I4502" s="6">
        <f>H4502*'Dash Board'!$C$18/'Dash Board'!$C$11</f>
        <v>12.737848075888179</v>
      </c>
      <c r="J4502" s="6">
        <f>(G4502&gt;1)*PMT('Dash Board'!$C$11/365,$U$4,-'Dash Board'!$C$19)</f>
        <v>108.80376961660664</v>
      </c>
      <c r="K4502" s="6">
        <f t="shared" si="494"/>
        <v>0</v>
      </c>
      <c r="L4502" s="8">
        <f t="shared" si="495"/>
        <v>92904.236665326447</v>
      </c>
      <c r="N4502" s="8">
        <f t="shared" si="493"/>
        <v>96.065921540718463</v>
      </c>
      <c r="O4502" s="8">
        <f>IF(E4501&lt;&gt;E4502,SUM($N$4:N4502)-SUM($O$3:O4501),0)</f>
        <v>0</v>
      </c>
      <c r="P4502" s="6">
        <f>IF(B4502&gt;0,SUM($O$4:O4502)-SUM($P$3:P4501),0)</f>
        <v>0</v>
      </c>
      <c r="Q4502" s="6">
        <f t="shared" si="496"/>
        <v>12.737848075888179</v>
      </c>
      <c r="R4502" s="8">
        <f>IF(E4501&lt;&gt;E4502,SUM($Q$4:Q4502)-SUM($R$3:R4501),0)</f>
        <v>0</v>
      </c>
      <c r="S4502" s="6">
        <f>IF(B4502&gt;0,SUM($R$4:R4502)-SUM($S$3:S4501),0)</f>
        <v>0</v>
      </c>
    </row>
    <row r="4503" spans="1:19">
      <c r="A4503">
        <f>IF(E4502&lt;&gt;E4503,COUNTIF($A$4:A4502,"&lt;&gt;0")+1,0)</f>
        <v>0</v>
      </c>
      <c r="B4503">
        <f>IF(A4503&lt;&gt;0,IF(MOD(A4503,3)=0,COUNTIF($B$4:B4502,"&lt;&gt;0")+1,0),0)</f>
        <v>0</v>
      </c>
      <c r="C4503" s="9">
        <f>'Dash Board'!$C$12+COUNT('Daily reducing balance'!$F$4:F4502)</f>
        <v>46229</v>
      </c>
      <c r="D4503">
        <f t="shared" si="490"/>
        <v>2026</v>
      </c>
      <c r="E4503">
        <f t="shared" si="491"/>
        <v>7</v>
      </c>
      <c r="F4503">
        <f>DAY('Dash Board'!$C$12+COUNT('Daily reducing balance'!$F$4:F4502))</f>
        <v>26</v>
      </c>
      <c r="G4503" s="8">
        <f t="shared" si="492"/>
        <v>92904.236665326447</v>
      </c>
      <c r="H4503" s="6">
        <f>G4503*'Dash Board'!$C$11/365</f>
        <v>26.725876300984321</v>
      </c>
      <c r="I4503" s="6">
        <f>H4503*'Dash Board'!$C$18/'Dash Board'!$C$11</f>
        <v>12.726607762373487</v>
      </c>
      <c r="J4503" s="6">
        <f>(G4503&gt;1)*PMT('Dash Board'!$C$11/365,$U$4,-'Dash Board'!$C$19)</f>
        <v>108.80376961660664</v>
      </c>
      <c r="K4503" s="6">
        <f t="shared" si="494"/>
        <v>0</v>
      </c>
      <c r="L4503" s="8">
        <f t="shared" si="495"/>
        <v>92822.158772010822</v>
      </c>
      <c r="N4503" s="8">
        <f t="shared" si="493"/>
        <v>96.077161854233154</v>
      </c>
      <c r="O4503" s="8">
        <f>IF(E4502&lt;&gt;E4503,SUM($N$4:N4503)-SUM($O$3:O4502),0)</f>
        <v>0</v>
      </c>
      <c r="P4503" s="6">
        <f>IF(B4503&gt;0,SUM($O$4:O4503)-SUM($P$3:P4502),0)</f>
        <v>0</v>
      </c>
      <c r="Q4503" s="6">
        <f t="shared" si="496"/>
        <v>12.726607762373487</v>
      </c>
      <c r="R4503" s="8">
        <f>IF(E4502&lt;&gt;E4503,SUM($Q$4:Q4503)-SUM($R$3:R4502),0)</f>
        <v>0</v>
      </c>
      <c r="S4503" s="6">
        <f>IF(B4503&gt;0,SUM($R$4:R4503)-SUM($S$3:S4502),0)</f>
        <v>0</v>
      </c>
    </row>
    <row r="4504" spans="1:19">
      <c r="A4504">
        <f>IF(E4503&lt;&gt;E4504,COUNTIF($A$4:A4503,"&lt;&gt;0")+1,0)</f>
        <v>0</v>
      </c>
      <c r="B4504">
        <f>IF(A4504&lt;&gt;0,IF(MOD(A4504,3)=0,COUNTIF($B$4:B4503,"&lt;&gt;0")+1,0),0)</f>
        <v>0</v>
      </c>
      <c r="C4504" s="9">
        <f>'Dash Board'!$C$12+COUNT('Daily reducing balance'!$F$4:F4503)</f>
        <v>46230</v>
      </c>
      <c r="D4504">
        <f t="shared" si="490"/>
        <v>2026</v>
      </c>
      <c r="E4504">
        <f t="shared" si="491"/>
        <v>7</v>
      </c>
      <c r="F4504">
        <f>DAY('Dash Board'!$C$12+COUNT('Daily reducing balance'!$F$4:F4503))</f>
        <v>27</v>
      </c>
      <c r="G4504" s="8">
        <f t="shared" si="492"/>
        <v>92822.158772010822</v>
      </c>
      <c r="H4504" s="6">
        <f>G4504*'Dash Board'!$C$11/365</f>
        <v>26.702264852222289</v>
      </c>
      <c r="I4504" s="6">
        <f>H4504*'Dash Board'!$C$18/'Dash Board'!$C$11</f>
        <v>12.715364215343948</v>
      </c>
      <c r="J4504" s="6">
        <f>(G4504&gt;1)*PMT('Dash Board'!$C$11/365,$U$4,-'Dash Board'!$C$19)</f>
        <v>108.80376961660664</v>
      </c>
      <c r="K4504" s="6">
        <f t="shared" si="494"/>
        <v>0</v>
      </c>
      <c r="L4504" s="8">
        <f t="shared" si="495"/>
        <v>92740.057267246433</v>
      </c>
      <c r="N4504" s="8">
        <f t="shared" si="493"/>
        <v>96.08840540126269</v>
      </c>
      <c r="O4504" s="8">
        <f>IF(E4503&lt;&gt;E4504,SUM($N$4:N4504)-SUM($O$3:O4503),0)</f>
        <v>0</v>
      </c>
      <c r="P4504" s="6">
        <f>IF(B4504&gt;0,SUM($O$4:O4504)-SUM($P$3:P4503),0)</f>
        <v>0</v>
      </c>
      <c r="Q4504" s="6">
        <f t="shared" si="496"/>
        <v>12.715364215343948</v>
      </c>
      <c r="R4504" s="8">
        <f>IF(E4503&lt;&gt;E4504,SUM($Q$4:Q4504)-SUM($R$3:R4503),0)</f>
        <v>0</v>
      </c>
      <c r="S4504" s="6">
        <f>IF(B4504&gt;0,SUM($R$4:R4504)-SUM($S$3:S4503),0)</f>
        <v>0</v>
      </c>
    </row>
    <row r="4505" spans="1:19">
      <c r="A4505">
        <f>IF(E4504&lt;&gt;E4505,COUNTIF($A$4:A4504,"&lt;&gt;0")+1,0)</f>
        <v>0</v>
      </c>
      <c r="B4505">
        <f>IF(A4505&lt;&gt;0,IF(MOD(A4505,3)=0,COUNTIF($B$4:B4504,"&lt;&gt;0")+1,0),0)</f>
        <v>0</v>
      </c>
      <c r="C4505" s="9">
        <f>'Dash Board'!$C$12+COUNT('Daily reducing balance'!$F$4:F4504)</f>
        <v>46231</v>
      </c>
      <c r="D4505">
        <f t="shared" si="490"/>
        <v>2026</v>
      </c>
      <c r="E4505">
        <f t="shared" si="491"/>
        <v>7</v>
      </c>
      <c r="F4505">
        <f>DAY('Dash Board'!$C$12+COUNT('Daily reducing balance'!$F$4:F4504))</f>
        <v>28</v>
      </c>
      <c r="G4505" s="8">
        <f t="shared" si="492"/>
        <v>92740.057267246433</v>
      </c>
      <c r="H4505" s="6">
        <f>G4505*'Dash Board'!$C$11/365</f>
        <v>26.678646611125686</v>
      </c>
      <c r="I4505" s="6">
        <f>H4505*'Dash Board'!$C$18/'Dash Board'!$C$11</f>
        <v>12.704117433869376</v>
      </c>
      <c r="J4505" s="6">
        <f>(G4505&gt;1)*PMT('Dash Board'!$C$11/365,$U$4,-'Dash Board'!$C$19)</f>
        <v>108.80376961660664</v>
      </c>
      <c r="K4505" s="6">
        <f t="shared" si="494"/>
        <v>0</v>
      </c>
      <c r="L4505" s="8">
        <f t="shared" si="495"/>
        <v>92657.932144240942</v>
      </c>
      <c r="N4505" s="8">
        <f t="shared" si="493"/>
        <v>96.099652182737273</v>
      </c>
      <c r="O4505" s="8">
        <f>IF(E4504&lt;&gt;E4505,SUM($N$4:N4505)-SUM($O$3:O4504),0)</f>
        <v>0</v>
      </c>
      <c r="P4505" s="6">
        <f>IF(B4505&gt;0,SUM($O$4:O4505)-SUM($P$3:P4504),0)</f>
        <v>0</v>
      </c>
      <c r="Q4505" s="6">
        <f t="shared" si="496"/>
        <v>12.704117433869376</v>
      </c>
      <c r="R4505" s="8">
        <f>IF(E4504&lt;&gt;E4505,SUM($Q$4:Q4505)-SUM($R$3:R4504),0)</f>
        <v>0</v>
      </c>
      <c r="S4505" s="6">
        <f>IF(B4505&gt;0,SUM($R$4:R4505)-SUM($S$3:S4504),0)</f>
        <v>0</v>
      </c>
    </row>
    <row r="4506" spans="1:19">
      <c r="A4506">
        <f>IF(E4505&lt;&gt;E4506,COUNTIF($A$4:A4505,"&lt;&gt;0")+1,0)</f>
        <v>0</v>
      </c>
      <c r="B4506">
        <f>IF(A4506&lt;&gt;0,IF(MOD(A4506,3)=0,COUNTIF($B$4:B4505,"&lt;&gt;0")+1,0),0)</f>
        <v>0</v>
      </c>
      <c r="C4506" s="9">
        <f>'Dash Board'!$C$12+COUNT('Daily reducing balance'!$F$4:F4505)</f>
        <v>46232</v>
      </c>
      <c r="D4506">
        <f t="shared" si="490"/>
        <v>2026</v>
      </c>
      <c r="E4506">
        <f t="shared" si="491"/>
        <v>7</v>
      </c>
      <c r="F4506">
        <f>DAY('Dash Board'!$C$12+COUNT('Daily reducing balance'!$F$4:F4505))</f>
        <v>29</v>
      </c>
      <c r="G4506" s="8">
        <f t="shared" si="492"/>
        <v>92657.932144240942</v>
      </c>
      <c r="H4506" s="6">
        <f>G4506*'Dash Board'!$C$11/365</f>
        <v>26.655021575740545</v>
      </c>
      <c r="I4506" s="6">
        <f>H4506*'Dash Board'!$C$18/'Dash Board'!$C$11</f>
        <v>12.692867417019309</v>
      </c>
      <c r="J4506" s="6">
        <f>(G4506&gt;1)*PMT('Dash Board'!$C$11/365,$U$4,-'Dash Board'!$C$19)</f>
        <v>108.80376961660664</v>
      </c>
      <c r="K4506" s="6">
        <f t="shared" si="494"/>
        <v>0</v>
      </c>
      <c r="L4506" s="8">
        <f t="shared" si="495"/>
        <v>92575.783396200073</v>
      </c>
      <c r="N4506" s="8">
        <f t="shared" si="493"/>
        <v>96.110902199587329</v>
      </c>
      <c r="O4506" s="8">
        <f>IF(E4505&lt;&gt;E4506,SUM($N$4:N4506)-SUM($O$3:O4505),0)</f>
        <v>0</v>
      </c>
      <c r="P4506" s="6">
        <f>IF(B4506&gt;0,SUM($O$4:O4506)-SUM($P$3:P4505),0)</f>
        <v>0</v>
      </c>
      <c r="Q4506" s="6">
        <f t="shared" si="496"/>
        <v>12.692867417019309</v>
      </c>
      <c r="R4506" s="8">
        <f>IF(E4505&lt;&gt;E4506,SUM($Q$4:Q4506)-SUM($R$3:R4505),0)</f>
        <v>0</v>
      </c>
      <c r="S4506" s="6">
        <f>IF(B4506&gt;0,SUM($R$4:R4506)-SUM($S$3:S4505),0)</f>
        <v>0</v>
      </c>
    </row>
    <row r="4507" spans="1:19">
      <c r="A4507">
        <f>IF(E4506&lt;&gt;E4507,COUNTIF($A$4:A4506,"&lt;&gt;0")+1,0)</f>
        <v>0</v>
      </c>
      <c r="B4507">
        <f>IF(A4507&lt;&gt;0,IF(MOD(A4507,3)=0,COUNTIF($B$4:B4506,"&lt;&gt;0")+1,0),0)</f>
        <v>0</v>
      </c>
      <c r="C4507" s="9">
        <f>'Dash Board'!$C$12+COUNT('Daily reducing balance'!$F$4:F4506)</f>
        <v>46233</v>
      </c>
      <c r="D4507">
        <f t="shared" si="490"/>
        <v>2026</v>
      </c>
      <c r="E4507">
        <f t="shared" si="491"/>
        <v>7</v>
      </c>
      <c r="F4507">
        <f>DAY('Dash Board'!$C$12+COUNT('Daily reducing balance'!$F$4:F4506))</f>
        <v>30</v>
      </c>
      <c r="G4507" s="8">
        <f t="shared" si="492"/>
        <v>92575.783396200073</v>
      </c>
      <c r="H4507" s="6">
        <f>G4507*'Dash Board'!$C$11/365</f>
        <v>26.631389744112347</v>
      </c>
      <c r="I4507" s="6">
        <f>H4507*'Dash Board'!$C$18/'Dash Board'!$C$11</f>
        <v>12.681614163863024</v>
      </c>
      <c r="J4507" s="6">
        <f>(G4507&gt;1)*PMT('Dash Board'!$C$11/365,$U$4,-'Dash Board'!$C$19)</f>
        <v>108.80376961660664</v>
      </c>
      <c r="K4507" s="6">
        <f t="shared" si="494"/>
        <v>0</v>
      </c>
      <c r="L4507" s="8">
        <f t="shared" si="495"/>
        <v>92493.611016327573</v>
      </c>
      <c r="N4507" s="8">
        <f t="shared" si="493"/>
        <v>96.122155452743613</v>
      </c>
      <c r="O4507" s="8">
        <f>IF(E4506&lt;&gt;E4507,SUM($N$4:N4507)-SUM($O$3:O4506),0)</f>
        <v>0</v>
      </c>
      <c r="P4507" s="6">
        <f>IF(B4507&gt;0,SUM($O$4:O4507)-SUM($P$3:P4506),0)</f>
        <v>0</v>
      </c>
      <c r="Q4507" s="6">
        <f t="shared" si="496"/>
        <v>12.681614163863024</v>
      </c>
      <c r="R4507" s="8">
        <f>IF(E4506&lt;&gt;E4507,SUM($Q$4:Q4507)-SUM($R$3:R4506),0)</f>
        <v>0</v>
      </c>
      <c r="S4507" s="6">
        <f>IF(B4507&gt;0,SUM($R$4:R4507)-SUM($S$3:S4506),0)</f>
        <v>0</v>
      </c>
    </row>
    <row r="4508" spans="1:19">
      <c r="A4508">
        <f>IF(E4507&lt;&gt;E4508,COUNTIF($A$4:A4507,"&lt;&gt;0")+1,0)</f>
        <v>0</v>
      </c>
      <c r="B4508">
        <f>IF(A4508&lt;&gt;0,IF(MOD(A4508,3)=0,COUNTIF($B$4:B4507,"&lt;&gt;0")+1,0),0)</f>
        <v>0</v>
      </c>
      <c r="C4508" s="9">
        <f>'Dash Board'!$C$12+COUNT('Daily reducing balance'!$F$4:F4507)</f>
        <v>46234</v>
      </c>
      <c r="D4508">
        <f t="shared" si="490"/>
        <v>2026</v>
      </c>
      <c r="E4508">
        <f t="shared" si="491"/>
        <v>7</v>
      </c>
      <c r="F4508">
        <f>DAY('Dash Board'!$C$12+COUNT('Daily reducing balance'!$F$4:F4507))</f>
        <v>31</v>
      </c>
      <c r="G4508" s="8">
        <f t="shared" si="492"/>
        <v>92493.611016327573</v>
      </c>
      <c r="H4508" s="6">
        <f>G4508*'Dash Board'!$C$11/365</f>
        <v>26.607751114286014</v>
      </c>
      <c r="I4508" s="6">
        <f>H4508*'Dash Board'!$C$18/'Dash Board'!$C$11</f>
        <v>12.670357673469532</v>
      </c>
      <c r="J4508" s="6">
        <f>(G4508&gt;1)*PMT('Dash Board'!$C$11/365,$U$4,-'Dash Board'!$C$19)</f>
        <v>108.80376961660664</v>
      </c>
      <c r="K4508" s="6">
        <f t="shared" si="494"/>
        <v>0</v>
      </c>
      <c r="L4508" s="8">
        <f t="shared" si="495"/>
        <v>92411.414997825239</v>
      </c>
      <c r="N4508" s="8">
        <f t="shared" si="493"/>
        <v>96.133411943137105</v>
      </c>
      <c r="O4508" s="8">
        <f>IF(E4507&lt;&gt;E4508,SUM($N$4:N4508)-SUM($O$3:O4507),0)</f>
        <v>0</v>
      </c>
      <c r="P4508" s="6">
        <f>IF(B4508&gt;0,SUM($O$4:O4508)-SUM($P$3:P4507),0)</f>
        <v>0</v>
      </c>
      <c r="Q4508" s="6">
        <f t="shared" si="496"/>
        <v>12.670357673469532</v>
      </c>
      <c r="R4508" s="8">
        <f>IF(E4507&lt;&gt;E4508,SUM($Q$4:Q4508)-SUM($R$3:R4507),0)</f>
        <v>0</v>
      </c>
      <c r="S4508" s="6">
        <f>IF(B4508&gt;0,SUM($R$4:R4508)-SUM($S$3:S4507),0)</f>
        <v>0</v>
      </c>
    </row>
    <row r="4509" spans="1:19">
      <c r="A4509">
        <f>IF(E4508&lt;&gt;E4509,COUNTIF($A$4:A4508,"&lt;&gt;0")+1,0)</f>
        <v>148</v>
      </c>
      <c r="B4509">
        <f>IF(A4509&lt;&gt;0,IF(MOD(A4509,3)=0,COUNTIF($B$4:B4508,"&lt;&gt;0")+1,0),0)</f>
        <v>0</v>
      </c>
      <c r="C4509" s="9">
        <f>'Dash Board'!$C$12+COUNT('Daily reducing balance'!$F$4:F4508)</f>
        <v>46235</v>
      </c>
      <c r="D4509">
        <f t="shared" si="490"/>
        <v>2026</v>
      </c>
      <c r="E4509">
        <f t="shared" si="491"/>
        <v>8</v>
      </c>
      <c r="F4509">
        <f>DAY('Dash Board'!$C$12+COUNT('Daily reducing balance'!$F$4:F4508))</f>
        <v>1</v>
      </c>
      <c r="G4509" s="8">
        <f t="shared" si="492"/>
        <v>92411.414997825239</v>
      </c>
      <c r="H4509" s="6">
        <f>G4509*'Dash Board'!$C$11/365</f>
        <v>26.584105684305889</v>
      </c>
      <c r="I4509" s="6">
        <f>H4509*'Dash Board'!$C$18/'Dash Board'!$C$11</f>
        <v>12.659097944907568</v>
      </c>
      <c r="J4509" s="6">
        <f>(G4509&gt;1)*PMT('Dash Board'!$C$11/365,$U$4,-'Dash Board'!$C$19)</f>
        <v>108.80376961660664</v>
      </c>
      <c r="K4509" s="6">
        <f t="shared" si="494"/>
        <v>3372.9168581148047</v>
      </c>
      <c r="L4509" s="8">
        <f t="shared" si="495"/>
        <v>92329.195333892931</v>
      </c>
      <c r="N4509" s="8">
        <f t="shared" si="493"/>
        <v>96.144671671699072</v>
      </c>
      <c r="O4509" s="8">
        <f>IF(E4508&lt;&gt;E4509,SUM($N$4:N4509)-SUM($O$3:O4508),0)</f>
        <v>2975.2635743521387</v>
      </c>
      <c r="P4509" s="6">
        <f>IF(B4509&gt;0,SUM($O$4:O4509)-SUM($P$3:P4508),0)</f>
        <v>0</v>
      </c>
      <c r="Q4509" s="6">
        <f t="shared" si="496"/>
        <v>12.659097944907568</v>
      </c>
      <c r="R4509" s="8">
        <f>IF(E4508&lt;&gt;E4509,SUM($Q$4:Q4509)-SUM($R$3:R4508),0)</f>
        <v>397.65328376286197</v>
      </c>
      <c r="S4509" s="6">
        <f>IF(B4509&gt;0,SUM($R$4:R4509)-SUM($S$3:S4508),0)</f>
        <v>0</v>
      </c>
    </row>
    <row r="4510" spans="1:19">
      <c r="A4510">
        <f>IF(E4509&lt;&gt;E4510,COUNTIF($A$4:A4509,"&lt;&gt;0")+1,0)</f>
        <v>0</v>
      </c>
      <c r="B4510">
        <f>IF(A4510&lt;&gt;0,IF(MOD(A4510,3)=0,COUNTIF($B$4:B4509,"&lt;&gt;0")+1,0),0)</f>
        <v>0</v>
      </c>
      <c r="C4510" s="9">
        <f>'Dash Board'!$C$12+COUNT('Daily reducing balance'!$F$4:F4509)</f>
        <v>46236</v>
      </c>
      <c r="D4510">
        <f t="shared" si="490"/>
        <v>2026</v>
      </c>
      <c r="E4510">
        <f t="shared" si="491"/>
        <v>8</v>
      </c>
      <c r="F4510">
        <f>DAY('Dash Board'!$C$12+COUNT('Daily reducing balance'!$F$4:F4509))</f>
        <v>2</v>
      </c>
      <c r="G4510" s="8">
        <f t="shared" si="492"/>
        <v>92329.195333892931</v>
      </c>
      <c r="H4510" s="6">
        <f>G4510*'Dash Board'!$C$11/365</f>
        <v>26.560453452215775</v>
      </c>
      <c r="I4510" s="6">
        <f>H4510*'Dash Board'!$C$18/'Dash Board'!$C$11</f>
        <v>12.647834977245608</v>
      </c>
      <c r="J4510" s="6">
        <f>(G4510&gt;1)*PMT('Dash Board'!$C$11/365,$U$4,-'Dash Board'!$C$19)</f>
        <v>108.80376961660664</v>
      </c>
      <c r="K4510" s="6">
        <f t="shared" si="494"/>
        <v>0</v>
      </c>
      <c r="L4510" s="8">
        <f t="shared" si="495"/>
        <v>92246.95201772853</v>
      </c>
      <c r="N4510" s="8">
        <f t="shared" si="493"/>
        <v>96.155934639361035</v>
      </c>
      <c r="O4510" s="8">
        <f>IF(E4509&lt;&gt;E4510,SUM($N$4:N4510)-SUM($O$3:O4509),0)</f>
        <v>0</v>
      </c>
      <c r="P4510" s="6">
        <f>IF(B4510&gt;0,SUM($O$4:O4510)-SUM($P$3:P4509),0)</f>
        <v>0</v>
      </c>
      <c r="Q4510" s="6">
        <f t="shared" si="496"/>
        <v>12.647834977245608</v>
      </c>
      <c r="R4510" s="8">
        <f>IF(E4509&lt;&gt;E4510,SUM($Q$4:Q4510)-SUM($R$3:R4509),0)</f>
        <v>0</v>
      </c>
      <c r="S4510" s="6">
        <f>IF(B4510&gt;0,SUM($R$4:R4510)-SUM($S$3:S4509),0)</f>
        <v>0</v>
      </c>
    </row>
    <row r="4511" spans="1:19">
      <c r="A4511">
        <f>IF(E4510&lt;&gt;E4511,COUNTIF($A$4:A4510,"&lt;&gt;0")+1,0)</f>
        <v>0</v>
      </c>
      <c r="B4511">
        <f>IF(A4511&lt;&gt;0,IF(MOD(A4511,3)=0,COUNTIF($B$4:B4510,"&lt;&gt;0")+1,0),0)</f>
        <v>0</v>
      </c>
      <c r="C4511" s="9">
        <f>'Dash Board'!$C$12+COUNT('Daily reducing balance'!$F$4:F4510)</f>
        <v>46237</v>
      </c>
      <c r="D4511">
        <f t="shared" si="490"/>
        <v>2026</v>
      </c>
      <c r="E4511">
        <f t="shared" si="491"/>
        <v>8</v>
      </c>
      <c r="F4511">
        <f>DAY('Dash Board'!$C$12+COUNT('Daily reducing balance'!$F$4:F4510))</f>
        <v>3</v>
      </c>
      <c r="G4511" s="8">
        <f t="shared" si="492"/>
        <v>92246.95201772853</v>
      </c>
      <c r="H4511" s="6">
        <f>G4511*'Dash Board'!$C$11/365</f>
        <v>26.536794416058889</v>
      </c>
      <c r="I4511" s="6">
        <f>H4511*'Dash Board'!$C$18/'Dash Board'!$C$11</f>
        <v>12.636568769551854</v>
      </c>
      <c r="J4511" s="6">
        <f>(G4511&gt;1)*PMT('Dash Board'!$C$11/365,$U$4,-'Dash Board'!$C$19)</f>
        <v>108.80376961660664</v>
      </c>
      <c r="K4511" s="6">
        <f t="shared" si="494"/>
        <v>0</v>
      </c>
      <c r="L4511" s="8">
        <f t="shared" si="495"/>
        <v>92164.68504252797</v>
      </c>
      <c r="N4511" s="8">
        <f t="shared" si="493"/>
        <v>96.167200847054787</v>
      </c>
      <c r="O4511" s="8">
        <f>IF(E4510&lt;&gt;E4511,SUM($N$4:N4511)-SUM($O$3:O4510),0)</f>
        <v>0</v>
      </c>
      <c r="P4511" s="6">
        <f>IF(B4511&gt;0,SUM($O$4:O4511)-SUM($P$3:P4510),0)</f>
        <v>0</v>
      </c>
      <c r="Q4511" s="6">
        <f t="shared" si="496"/>
        <v>12.636568769551854</v>
      </c>
      <c r="R4511" s="8">
        <f>IF(E4510&lt;&gt;E4511,SUM($Q$4:Q4511)-SUM($R$3:R4510),0)</f>
        <v>0</v>
      </c>
      <c r="S4511" s="6">
        <f>IF(B4511&gt;0,SUM($R$4:R4511)-SUM($S$3:S4510),0)</f>
        <v>0</v>
      </c>
    </row>
    <row r="4512" spans="1:19">
      <c r="A4512">
        <f>IF(E4511&lt;&gt;E4512,COUNTIF($A$4:A4511,"&lt;&gt;0")+1,0)</f>
        <v>0</v>
      </c>
      <c r="B4512">
        <f>IF(A4512&lt;&gt;0,IF(MOD(A4512,3)=0,COUNTIF($B$4:B4511,"&lt;&gt;0")+1,0),0)</f>
        <v>0</v>
      </c>
      <c r="C4512" s="9">
        <f>'Dash Board'!$C$12+COUNT('Daily reducing balance'!$F$4:F4511)</f>
        <v>46238</v>
      </c>
      <c r="D4512">
        <f t="shared" si="490"/>
        <v>2026</v>
      </c>
      <c r="E4512">
        <f t="shared" si="491"/>
        <v>8</v>
      </c>
      <c r="F4512">
        <f>DAY('Dash Board'!$C$12+COUNT('Daily reducing balance'!$F$4:F4511))</f>
        <v>4</v>
      </c>
      <c r="G4512" s="8">
        <f t="shared" si="492"/>
        <v>92164.68504252797</v>
      </c>
      <c r="H4512" s="6">
        <f>G4512*'Dash Board'!$C$11/365</f>
        <v>26.513128573877907</v>
      </c>
      <c r="I4512" s="6">
        <f>H4512*'Dash Board'!$C$18/'Dash Board'!$C$11</f>
        <v>12.625299320894243</v>
      </c>
      <c r="J4512" s="6">
        <f>(G4512&gt;1)*PMT('Dash Board'!$C$11/365,$U$4,-'Dash Board'!$C$19)</f>
        <v>108.80376961660664</v>
      </c>
      <c r="K4512" s="6">
        <f t="shared" si="494"/>
        <v>0</v>
      </c>
      <c r="L4512" s="8">
        <f t="shared" si="495"/>
        <v>92082.394401485231</v>
      </c>
      <c r="N4512" s="8">
        <f t="shared" si="493"/>
        <v>96.178470295712401</v>
      </c>
      <c r="O4512" s="8">
        <f>IF(E4511&lt;&gt;E4512,SUM($N$4:N4512)-SUM($O$3:O4511),0)</f>
        <v>0</v>
      </c>
      <c r="P4512" s="6">
        <f>IF(B4512&gt;0,SUM($O$4:O4512)-SUM($P$3:P4511),0)</f>
        <v>0</v>
      </c>
      <c r="Q4512" s="6">
        <f t="shared" si="496"/>
        <v>12.625299320894243</v>
      </c>
      <c r="R4512" s="8">
        <f>IF(E4511&lt;&gt;E4512,SUM($Q$4:Q4512)-SUM($R$3:R4511),0)</f>
        <v>0</v>
      </c>
      <c r="S4512" s="6">
        <f>IF(B4512&gt;0,SUM($R$4:R4512)-SUM($S$3:S4511),0)</f>
        <v>0</v>
      </c>
    </row>
    <row r="4513" spans="1:19">
      <c r="A4513">
        <f>IF(E4512&lt;&gt;E4513,COUNTIF($A$4:A4512,"&lt;&gt;0")+1,0)</f>
        <v>0</v>
      </c>
      <c r="B4513">
        <f>IF(A4513&lt;&gt;0,IF(MOD(A4513,3)=0,COUNTIF($B$4:B4512,"&lt;&gt;0")+1,0),0)</f>
        <v>0</v>
      </c>
      <c r="C4513" s="9">
        <f>'Dash Board'!$C$12+COUNT('Daily reducing balance'!$F$4:F4512)</f>
        <v>46239</v>
      </c>
      <c r="D4513">
        <f t="shared" si="490"/>
        <v>2026</v>
      </c>
      <c r="E4513">
        <f t="shared" si="491"/>
        <v>8</v>
      </c>
      <c r="F4513">
        <f>DAY('Dash Board'!$C$12+COUNT('Daily reducing balance'!$F$4:F4512))</f>
        <v>5</v>
      </c>
      <c r="G4513" s="8">
        <f t="shared" si="492"/>
        <v>92082.394401485231</v>
      </c>
      <c r="H4513" s="6">
        <f>G4513*'Dash Board'!$C$11/365</f>
        <v>26.489455923714928</v>
      </c>
      <c r="I4513" s="6">
        <f>H4513*'Dash Board'!$C$18/'Dash Board'!$C$11</f>
        <v>12.614026630340444</v>
      </c>
      <c r="J4513" s="6">
        <f>(G4513&gt;1)*PMT('Dash Board'!$C$11/365,$U$4,-'Dash Board'!$C$19)</f>
        <v>108.80376961660664</v>
      </c>
      <c r="K4513" s="6">
        <f t="shared" si="494"/>
        <v>0</v>
      </c>
      <c r="L4513" s="8">
        <f t="shared" si="495"/>
        <v>92000.080087792332</v>
      </c>
      <c r="N4513" s="8">
        <f t="shared" si="493"/>
        <v>96.189742986266197</v>
      </c>
      <c r="O4513" s="8">
        <f>IF(E4512&lt;&gt;E4513,SUM($N$4:N4513)-SUM($O$3:O4512),0)</f>
        <v>0</v>
      </c>
      <c r="P4513" s="6">
        <f>IF(B4513&gt;0,SUM($O$4:O4513)-SUM($P$3:P4512),0)</f>
        <v>0</v>
      </c>
      <c r="Q4513" s="6">
        <f t="shared" si="496"/>
        <v>12.614026630340444</v>
      </c>
      <c r="R4513" s="8">
        <f>IF(E4512&lt;&gt;E4513,SUM($Q$4:Q4513)-SUM($R$3:R4512),0)</f>
        <v>0</v>
      </c>
      <c r="S4513" s="6">
        <f>IF(B4513&gt;0,SUM($R$4:R4513)-SUM($S$3:S4512),0)</f>
        <v>0</v>
      </c>
    </row>
    <row r="4514" spans="1:19">
      <c r="A4514">
        <f>IF(E4513&lt;&gt;E4514,COUNTIF($A$4:A4513,"&lt;&gt;0")+1,0)</f>
        <v>0</v>
      </c>
      <c r="B4514">
        <f>IF(A4514&lt;&gt;0,IF(MOD(A4514,3)=0,COUNTIF($B$4:B4513,"&lt;&gt;0")+1,0),0)</f>
        <v>0</v>
      </c>
      <c r="C4514" s="9">
        <f>'Dash Board'!$C$12+COUNT('Daily reducing balance'!$F$4:F4513)</f>
        <v>46240</v>
      </c>
      <c r="D4514">
        <f t="shared" si="490"/>
        <v>2026</v>
      </c>
      <c r="E4514">
        <f t="shared" si="491"/>
        <v>8</v>
      </c>
      <c r="F4514">
        <f>DAY('Dash Board'!$C$12+COUNT('Daily reducing balance'!$F$4:F4513))</f>
        <v>6</v>
      </c>
      <c r="G4514" s="8">
        <f t="shared" si="492"/>
        <v>92000.080087792332</v>
      </c>
      <c r="H4514" s="6">
        <f>G4514*'Dash Board'!$C$11/365</f>
        <v>26.465776463611494</v>
      </c>
      <c r="I4514" s="6">
        <f>H4514*'Dash Board'!$C$18/'Dash Board'!$C$11</f>
        <v>12.602750696957855</v>
      </c>
      <c r="J4514" s="6">
        <f>(G4514&gt;1)*PMT('Dash Board'!$C$11/365,$U$4,-'Dash Board'!$C$19)</f>
        <v>108.80376961660664</v>
      </c>
      <c r="K4514" s="6">
        <f t="shared" si="494"/>
        <v>0</v>
      </c>
      <c r="L4514" s="8">
        <f t="shared" si="495"/>
        <v>91917.742094639325</v>
      </c>
      <c r="N4514" s="8">
        <f t="shared" si="493"/>
        <v>96.201018919648789</v>
      </c>
      <c r="O4514" s="8">
        <f>IF(E4513&lt;&gt;E4514,SUM($N$4:N4514)-SUM($O$3:O4513),0)</f>
        <v>0</v>
      </c>
      <c r="P4514" s="6">
        <f>IF(B4514&gt;0,SUM($O$4:O4514)-SUM($P$3:P4513),0)</f>
        <v>0</v>
      </c>
      <c r="Q4514" s="6">
        <f t="shared" si="496"/>
        <v>12.602750696957855</v>
      </c>
      <c r="R4514" s="8">
        <f>IF(E4513&lt;&gt;E4514,SUM($Q$4:Q4514)-SUM($R$3:R4513),0)</f>
        <v>0</v>
      </c>
      <c r="S4514" s="6">
        <f>IF(B4514&gt;0,SUM($R$4:R4514)-SUM($S$3:S4513),0)</f>
        <v>0</v>
      </c>
    </row>
    <row r="4515" spans="1:19">
      <c r="A4515">
        <f>IF(E4514&lt;&gt;E4515,COUNTIF($A$4:A4514,"&lt;&gt;0")+1,0)</f>
        <v>0</v>
      </c>
      <c r="B4515">
        <f>IF(A4515&lt;&gt;0,IF(MOD(A4515,3)=0,COUNTIF($B$4:B4514,"&lt;&gt;0")+1,0),0)</f>
        <v>0</v>
      </c>
      <c r="C4515" s="9">
        <f>'Dash Board'!$C$12+COUNT('Daily reducing balance'!$F$4:F4514)</f>
        <v>46241</v>
      </c>
      <c r="D4515">
        <f t="shared" si="490"/>
        <v>2026</v>
      </c>
      <c r="E4515">
        <f t="shared" si="491"/>
        <v>8</v>
      </c>
      <c r="F4515">
        <f>DAY('Dash Board'!$C$12+COUNT('Daily reducing balance'!$F$4:F4514))</f>
        <v>7</v>
      </c>
      <c r="G4515" s="8">
        <f t="shared" si="492"/>
        <v>91917.742094639325</v>
      </c>
      <c r="H4515" s="6">
        <f>G4515*'Dash Board'!$C$11/365</f>
        <v>26.442090191608571</v>
      </c>
      <c r="I4515" s="6">
        <f>H4515*'Dash Board'!$C$18/'Dash Board'!$C$11</f>
        <v>12.591471519813608</v>
      </c>
      <c r="J4515" s="6">
        <f>(G4515&gt;1)*PMT('Dash Board'!$C$11/365,$U$4,-'Dash Board'!$C$19)</f>
        <v>108.80376961660664</v>
      </c>
      <c r="K4515" s="6">
        <f t="shared" si="494"/>
        <v>0</v>
      </c>
      <c r="L4515" s="8">
        <f t="shared" si="495"/>
        <v>91835.380415214313</v>
      </c>
      <c r="N4515" s="8">
        <f t="shared" si="493"/>
        <v>96.212298096793035</v>
      </c>
      <c r="O4515" s="8">
        <f>IF(E4514&lt;&gt;E4515,SUM($N$4:N4515)-SUM($O$3:O4514),0)</f>
        <v>0</v>
      </c>
      <c r="P4515" s="6">
        <f>IF(B4515&gt;0,SUM($O$4:O4515)-SUM($P$3:P4514),0)</f>
        <v>0</v>
      </c>
      <c r="Q4515" s="6">
        <f t="shared" si="496"/>
        <v>12.591471519813608</v>
      </c>
      <c r="R4515" s="8">
        <f>IF(E4514&lt;&gt;E4515,SUM($Q$4:Q4515)-SUM($R$3:R4514),0)</f>
        <v>0</v>
      </c>
      <c r="S4515" s="6">
        <f>IF(B4515&gt;0,SUM($R$4:R4515)-SUM($S$3:S4514),0)</f>
        <v>0</v>
      </c>
    </row>
    <row r="4516" spans="1:19">
      <c r="A4516">
        <f>IF(E4515&lt;&gt;E4516,COUNTIF($A$4:A4515,"&lt;&gt;0")+1,0)</f>
        <v>0</v>
      </c>
      <c r="B4516">
        <f>IF(A4516&lt;&gt;0,IF(MOD(A4516,3)=0,COUNTIF($B$4:B4515,"&lt;&gt;0")+1,0),0)</f>
        <v>0</v>
      </c>
      <c r="C4516" s="9">
        <f>'Dash Board'!$C$12+COUNT('Daily reducing balance'!$F$4:F4515)</f>
        <v>46242</v>
      </c>
      <c r="D4516">
        <f t="shared" si="490"/>
        <v>2026</v>
      </c>
      <c r="E4516">
        <f t="shared" si="491"/>
        <v>8</v>
      </c>
      <c r="F4516">
        <f>DAY('Dash Board'!$C$12+COUNT('Daily reducing balance'!$F$4:F4515))</f>
        <v>8</v>
      </c>
      <c r="G4516" s="8">
        <f t="shared" si="492"/>
        <v>91835.380415214313</v>
      </c>
      <c r="H4516" s="6">
        <f>G4516*'Dash Board'!$C$11/365</f>
        <v>26.418397105746582</v>
      </c>
      <c r="I4516" s="6">
        <f>H4516*'Dash Board'!$C$18/'Dash Board'!$C$11</f>
        <v>12.580189097974564</v>
      </c>
      <c r="J4516" s="6">
        <f>(G4516&gt;1)*PMT('Dash Board'!$C$11/365,$U$4,-'Dash Board'!$C$19)</f>
        <v>108.80376961660664</v>
      </c>
      <c r="K4516" s="6">
        <f t="shared" si="494"/>
        <v>0</v>
      </c>
      <c r="L4516" s="8">
        <f t="shared" si="495"/>
        <v>91752.995042703449</v>
      </c>
      <c r="N4516" s="8">
        <f t="shared" si="493"/>
        <v>96.223580518632076</v>
      </c>
      <c r="O4516" s="8">
        <f>IF(E4515&lt;&gt;E4516,SUM($N$4:N4516)-SUM($O$3:O4515),0)</f>
        <v>0</v>
      </c>
      <c r="P4516" s="6">
        <f>IF(B4516&gt;0,SUM($O$4:O4516)-SUM($P$3:P4515),0)</f>
        <v>0</v>
      </c>
      <c r="Q4516" s="6">
        <f t="shared" si="496"/>
        <v>12.580189097974564</v>
      </c>
      <c r="R4516" s="8">
        <f>IF(E4515&lt;&gt;E4516,SUM($Q$4:Q4516)-SUM($R$3:R4515),0)</f>
        <v>0</v>
      </c>
      <c r="S4516" s="6">
        <f>IF(B4516&gt;0,SUM($R$4:R4516)-SUM($S$3:S4515),0)</f>
        <v>0</v>
      </c>
    </row>
    <row r="4517" spans="1:19">
      <c r="A4517">
        <f>IF(E4516&lt;&gt;E4517,COUNTIF($A$4:A4516,"&lt;&gt;0")+1,0)</f>
        <v>0</v>
      </c>
      <c r="B4517">
        <f>IF(A4517&lt;&gt;0,IF(MOD(A4517,3)=0,COUNTIF($B$4:B4516,"&lt;&gt;0")+1,0),0)</f>
        <v>0</v>
      </c>
      <c r="C4517" s="9">
        <f>'Dash Board'!$C$12+COUNT('Daily reducing balance'!$F$4:F4516)</f>
        <v>46243</v>
      </c>
      <c r="D4517">
        <f t="shared" si="490"/>
        <v>2026</v>
      </c>
      <c r="E4517">
        <f t="shared" si="491"/>
        <v>8</v>
      </c>
      <c r="F4517">
        <f>DAY('Dash Board'!$C$12+COUNT('Daily reducing balance'!$F$4:F4516))</f>
        <v>9</v>
      </c>
      <c r="G4517" s="8">
        <f t="shared" si="492"/>
        <v>91752.995042703449</v>
      </c>
      <c r="H4517" s="6">
        <f>G4517*'Dash Board'!$C$11/365</f>
        <v>26.394697204065377</v>
      </c>
      <c r="I4517" s="6">
        <f>H4517*'Dash Board'!$C$18/'Dash Board'!$C$11</f>
        <v>12.568903430507325</v>
      </c>
      <c r="J4517" s="6">
        <f>(G4517&gt;1)*PMT('Dash Board'!$C$11/365,$U$4,-'Dash Board'!$C$19)</f>
        <v>108.80376961660664</v>
      </c>
      <c r="K4517" s="6">
        <f t="shared" si="494"/>
        <v>0</v>
      </c>
      <c r="L4517" s="8">
        <f t="shared" si="495"/>
        <v>91670.585970290907</v>
      </c>
      <c r="N4517" s="8">
        <f t="shared" si="493"/>
        <v>96.234866186099325</v>
      </c>
      <c r="O4517" s="8">
        <f>IF(E4516&lt;&gt;E4517,SUM($N$4:N4517)-SUM($O$3:O4516),0)</f>
        <v>0</v>
      </c>
      <c r="P4517" s="6">
        <f>IF(B4517&gt;0,SUM($O$4:O4517)-SUM($P$3:P4516),0)</f>
        <v>0</v>
      </c>
      <c r="Q4517" s="6">
        <f t="shared" si="496"/>
        <v>12.568903430507325</v>
      </c>
      <c r="R4517" s="8">
        <f>IF(E4516&lt;&gt;E4517,SUM($Q$4:Q4517)-SUM($R$3:R4516),0)</f>
        <v>0</v>
      </c>
      <c r="S4517" s="6">
        <f>IF(B4517&gt;0,SUM($R$4:R4517)-SUM($S$3:S4516),0)</f>
        <v>0</v>
      </c>
    </row>
    <row r="4518" spans="1:19">
      <c r="A4518">
        <f>IF(E4517&lt;&gt;E4518,COUNTIF($A$4:A4517,"&lt;&gt;0")+1,0)</f>
        <v>0</v>
      </c>
      <c r="B4518">
        <f>IF(A4518&lt;&gt;0,IF(MOD(A4518,3)=0,COUNTIF($B$4:B4517,"&lt;&gt;0")+1,0),0)</f>
        <v>0</v>
      </c>
      <c r="C4518" s="9">
        <f>'Dash Board'!$C$12+COUNT('Daily reducing balance'!$F$4:F4517)</f>
        <v>46244</v>
      </c>
      <c r="D4518">
        <f t="shared" si="490"/>
        <v>2026</v>
      </c>
      <c r="E4518">
        <f t="shared" si="491"/>
        <v>8</v>
      </c>
      <c r="F4518">
        <f>DAY('Dash Board'!$C$12+COUNT('Daily reducing balance'!$F$4:F4517))</f>
        <v>10</v>
      </c>
      <c r="G4518" s="8">
        <f t="shared" si="492"/>
        <v>91670.585970290907</v>
      </c>
      <c r="H4518" s="6">
        <f>G4518*'Dash Board'!$C$11/365</f>
        <v>26.370990484604235</v>
      </c>
      <c r="I4518" s="6">
        <f>H4518*'Dash Board'!$C$18/'Dash Board'!$C$11</f>
        <v>12.557614516478209</v>
      </c>
      <c r="J4518" s="6">
        <f>(G4518&gt;1)*PMT('Dash Board'!$C$11/365,$U$4,-'Dash Board'!$C$19)</f>
        <v>108.80376961660664</v>
      </c>
      <c r="K4518" s="6">
        <f t="shared" si="494"/>
        <v>0</v>
      </c>
      <c r="L4518" s="8">
        <f t="shared" si="495"/>
        <v>91588.153191158897</v>
      </c>
      <c r="N4518" s="8">
        <f t="shared" si="493"/>
        <v>96.246155100128433</v>
      </c>
      <c r="O4518" s="8">
        <f>IF(E4517&lt;&gt;E4518,SUM($N$4:N4518)-SUM($O$3:O4517),0)</f>
        <v>0</v>
      </c>
      <c r="P4518" s="6">
        <f>IF(B4518&gt;0,SUM($O$4:O4518)-SUM($P$3:P4517),0)</f>
        <v>0</v>
      </c>
      <c r="Q4518" s="6">
        <f t="shared" si="496"/>
        <v>12.557614516478209</v>
      </c>
      <c r="R4518" s="8">
        <f>IF(E4517&lt;&gt;E4518,SUM($Q$4:Q4518)-SUM($R$3:R4517),0)</f>
        <v>0</v>
      </c>
      <c r="S4518" s="6">
        <f>IF(B4518&gt;0,SUM($R$4:R4518)-SUM($S$3:S4517),0)</f>
        <v>0</v>
      </c>
    </row>
    <row r="4519" spans="1:19">
      <c r="A4519">
        <f>IF(E4518&lt;&gt;E4519,COUNTIF($A$4:A4518,"&lt;&gt;0")+1,0)</f>
        <v>0</v>
      </c>
      <c r="B4519">
        <f>IF(A4519&lt;&gt;0,IF(MOD(A4519,3)=0,COUNTIF($B$4:B4518,"&lt;&gt;0")+1,0),0)</f>
        <v>0</v>
      </c>
      <c r="C4519" s="9">
        <f>'Dash Board'!$C$12+COUNT('Daily reducing balance'!$F$4:F4518)</f>
        <v>46245</v>
      </c>
      <c r="D4519">
        <f t="shared" si="490"/>
        <v>2026</v>
      </c>
      <c r="E4519">
        <f t="shared" si="491"/>
        <v>8</v>
      </c>
      <c r="F4519">
        <f>DAY('Dash Board'!$C$12+COUNT('Daily reducing balance'!$F$4:F4518))</f>
        <v>11</v>
      </c>
      <c r="G4519" s="8">
        <f t="shared" si="492"/>
        <v>91588.153191158897</v>
      </c>
      <c r="H4519" s="6">
        <f>G4519*'Dash Board'!$C$11/365</f>
        <v>26.347276945401873</v>
      </c>
      <c r="I4519" s="6">
        <f>H4519*'Dash Board'!$C$18/'Dash Board'!$C$11</f>
        <v>12.546322354953274</v>
      </c>
      <c r="J4519" s="6">
        <f>(G4519&gt;1)*PMT('Dash Board'!$C$11/365,$U$4,-'Dash Board'!$C$19)</f>
        <v>108.80376961660664</v>
      </c>
      <c r="K4519" s="6">
        <f t="shared" si="494"/>
        <v>0</v>
      </c>
      <c r="L4519" s="8">
        <f t="shared" si="495"/>
        <v>91505.696698487678</v>
      </c>
      <c r="N4519" s="8">
        <f t="shared" si="493"/>
        <v>96.257447261653368</v>
      </c>
      <c r="O4519" s="8">
        <f>IF(E4518&lt;&gt;E4519,SUM($N$4:N4519)-SUM($O$3:O4518),0)</f>
        <v>0</v>
      </c>
      <c r="P4519" s="6">
        <f>IF(B4519&gt;0,SUM($O$4:O4519)-SUM($P$3:P4518),0)</f>
        <v>0</v>
      </c>
      <c r="Q4519" s="6">
        <f t="shared" si="496"/>
        <v>12.546322354953274</v>
      </c>
      <c r="R4519" s="8">
        <f>IF(E4518&lt;&gt;E4519,SUM($Q$4:Q4519)-SUM($R$3:R4518),0)</f>
        <v>0</v>
      </c>
      <c r="S4519" s="6">
        <f>IF(B4519&gt;0,SUM($R$4:R4519)-SUM($S$3:S4518),0)</f>
        <v>0</v>
      </c>
    </row>
    <row r="4520" spans="1:19">
      <c r="A4520">
        <f>IF(E4519&lt;&gt;E4520,COUNTIF($A$4:A4519,"&lt;&gt;0")+1,0)</f>
        <v>0</v>
      </c>
      <c r="B4520">
        <f>IF(A4520&lt;&gt;0,IF(MOD(A4520,3)=0,COUNTIF($B$4:B4519,"&lt;&gt;0")+1,0),0)</f>
        <v>0</v>
      </c>
      <c r="C4520" s="9">
        <f>'Dash Board'!$C$12+COUNT('Daily reducing balance'!$F$4:F4519)</f>
        <v>46246</v>
      </c>
      <c r="D4520">
        <f t="shared" si="490"/>
        <v>2026</v>
      </c>
      <c r="E4520">
        <f t="shared" si="491"/>
        <v>8</v>
      </c>
      <c r="F4520">
        <f>DAY('Dash Board'!$C$12+COUNT('Daily reducing balance'!$F$4:F4519))</f>
        <v>12</v>
      </c>
      <c r="G4520" s="8">
        <f t="shared" si="492"/>
        <v>91505.696698487678</v>
      </c>
      <c r="H4520" s="6">
        <f>G4520*'Dash Board'!$C$11/365</f>
        <v>26.323556584496451</v>
      </c>
      <c r="I4520" s="6">
        <f>H4520*'Dash Board'!$C$18/'Dash Board'!$C$11</f>
        <v>12.535026944998313</v>
      </c>
      <c r="J4520" s="6">
        <f>(G4520&gt;1)*PMT('Dash Board'!$C$11/365,$U$4,-'Dash Board'!$C$19)</f>
        <v>108.80376961660664</v>
      </c>
      <c r="K4520" s="6">
        <f t="shared" si="494"/>
        <v>0</v>
      </c>
      <c r="L4520" s="8">
        <f t="shared" si="495"/>
        <v>91423.216485455559</v>
      </c>
      <c r="N4520" s="8">
        <f t="shared" si="493"/>
        <v>96.268742671608337</v>
      </c>
      <c r="O4520" s="8">
        <f>IF(E4519&lt;&gt;E4520,SUM($N$4:N4520)-SUM($O$3:O4519),0)</f>
        <v>0</v>
      </c>
      <c r="P4520" s="6">
        <f>IF(B4520&gt;0,SUM($O$4:O4520)-SUM($P$3:P4519),0)</f>
        <v>0</v>
      </c>
      <c r="Q4520" s="6">
        <f t="shared" si="496"/>
        <v>12.535026944998313</v>
      </c>
      <c r="R4520" s="8">
        <f>IF(E4519&lt;&gt;E4520,SUM($Q$4:Q4520)-SUM($R$3:R4519),0)</f>
        <v>0</v>
      </c>
      <c r="S4520" s="6">
        <f>IF(B4520&gt;0,SUM($R$4:R4520)-SUM($S$3:S4519),0)</f>
        <v>0</v>
      </c>
    </row>
    <row r="4521" spans="1:19">
      <c r="A4521">
        <f>IF(E4520&lt;&gt;E4521,COUNTIF($A$4:A4520,"&lt;&gt;0")+1,0)</f>
        <v>0</v>
      </c>
      <c r="B4521">
        <f>IF(A4521&lt;&gt;0,IF(MOD(A4521,3)=0,COUNTIF($B$4:B4520,"&lt;&gt;0")+1,0),0)</f>
        <v>0</v>
      </c>
      <c r="C4521" s="9">
        <f>'Dash Board'!$C$12+COUNT('Daily reducing balance'!$F$4:F4520)</f>
        <v>46247</v>
      </c>
      <c r="D4521">
        <f t="shared" si="490"/>
        <v>2026</v>
      </c>
      <c r="E4521">
        <f t="shared" si="491"/>
        <v>8</v>
      </c>
      <c r="F4521">
        <f>DAY('Dash Board'!$C$12+COUNT('Daily reducing balance'!$F$4:F4520))</f>
        <v>13</v>
      </c>
      <c r="G4521" s="8">
        <f t="shared" si="492"/>
        <v>91423.216485455559</v>
      </c>
      <c r="H4521" s="6">
        <f>G4521*'Dash Board'!$C$11/365</f>
        <v>26.299829399925571</v>
      </c>
      <c r="I4521" s="6">
        <f>H4521*'Dash Board'!$C$18/'Dash Board'!$C$11</f>
        <v>12.523728285678844</v>
      </c>
      <c r="J4521" s="6">
        <f>(G4521&gt;1)*PMT('Dash Board'!$C$11/365,$U$4,-'Dash Board'!$C$19)</f>
        <v>108.80376961660664</v>
      </c>
      <c r="K4521" s="6">
        <f t="shared" si="494"/>
        <v>0</v>
      </c>
      <c r="L4521" s="8">
        <f t="shared" si="495"/>
        <v>91340.712545238872</v>
      </c>
      <c r="N4521" s="8">
        <f t="shared" si="493"/>
        <v>96.280041330927801</v>
      </c>
      <c r="O4521" s="8">
        <f>IF(E4520&lt;&gt;E4521,SUM($N$4:N4521)-SUM($O$3:O4520),0)</f>
        <v>0</v>
      </c>
      <c r="P4521" s="6">
        <f>IF(B4521&gt;0,SUM($O$4:O4521)-SUM($P$3:P4520),0)</f>
        <v>0</v>
      </c>
      <c r="Q4521" s="6">
        <f t="shared" si="496"/>
        <v>12.523728285678844</v>
      </c>
      <c r="R4521" s="8">
        <f>IF(E4520&lt;&gt;E4521,SUM($Q$4:Q4521)-SUM($R$3:R4520),0)</f>
        <v>0</v>
      </c>
      <c r="S4521" s="6">
        <f>IF(B4521&gt;0,SUM($R$4:R4521)-SUM($S$3:S4520),0)</f>
        <v>0</v>
      </c>
    </row>
    <row r="4522" spans="1:19">
      <c r="A4522">
        <f>IF(E4521&lt;&gt;E4522,COUNTIF($A$4:A4521,"&lt;&gt;0")+1,0)</f>
        <v>0</v>
      </c>
      <c r="B4522">
        <f>IF(A4522&lt;&gt;0,IF(MOD(A4522,3)=0,COUNTIF($B$4:B4521,"&lt;&gt;0")+1,0),0)</f>
        <v>0</v>
      </c>
      <c r="C4522" s="9">
        <f>'Dash Board'!$C$12+COUNT('Daily reducing balance'!$F$4:F4521)</f>
        <v>46248</v>
      </c>
      <c r="D4522">
        <f t="shared" si="490"/>
        <v>2026</v>
      </c>
      <c r="E4522">
        <f t="shared" si="491"/>
        <v>8</v>
      </c>
      <c r="F4522">
        <f>DAY('Dash Board'!$C$12+COUNT('Daily reducing balance'!$F$4:F4521))</f>
        <v>14</v>
      </c>
      <c r="G4522" s="8">
        <f t="shared" si="492"/>
        <v>91340.712545238872</v>
      </c>
      <c r="H4522" s="6">
        <f>G4522*'Dash Board'!$C$11/365</f>
        <v>26.276095389726251</v>
      </c>
      <c r="I4522" s="6">
        <f>H4522*'Dash Board'!$C$18/'Dash Board'!$C$11</f>
        <v>12.512426376060121</v>
      </c>
      <c r="J4522" s="6">
        <f>(G4522&gt;1)*PMT('Dash Board'!$C$11/365,$U$4,-'Dash Board'!$C$19)</f>
        <v>108.80376961660664</v>
      </c>
      <c r="K4522" s="6">
        <f t="shared" si="494"/>
        <v>0</v>
      </c>
      <c r="L4522" s="8">
        <f t="shared" si="495"/>
        <v>91258.184871011981</v>
      </c>
      <c r="N4522" s="8">
        <f t="shared" si="493"/>
        <v>96.291343240546524</v>
      </c>
      <c r="O4522" s="8">
        <f>IF(E4521&lt;&gt;E4522,SUM($N$4:N4522)-SUM($O$3:O4521),0)</f>
        <v>0</v>
      </c>
      <c r="P4522" s="6">
        <f>IF(B4522&gt;0,SUM($O$4:O4522)-SUM($P$3:P4521),0)</f>
        <v>0</v>
      </c>
      <c r="Q4522" s="6">
        <f t="shared" si="496"/>
        <v>12.512426376060121</v>
      </c>
      <c r="R4522" s="8">
        <f>IF(E4521&lt;&gt;E4522,SUM($Q$4:Q4522)-SUM($R$3:R4521),0)</f>
        <v>0</v>
      </c>
      <c r="S4522" s="6">
        <f>IF(B4522&gt;0,SUM($R$4:R4522)-SUM($S$3:S4521),0)</f>
        <v>0</v>
      </c>
    </row>
    <row r="4523" spans="1:19">
      <c r="A4523">
        <f>IF(E4522&lt;&gt;E4523,COUNTIF($A$4:A4522,"&lt;&gt;0")+1,0)</f>
        <v>0</v>
      </c>
      <c r="B4523">
        <f>IF(A4523&lt;&gt;0,IF(MOD(A4523,3)=0,COUNTIF($B$4:B4522,"&lt;&gt;0")+1,0),0)</f>
        <v>0</v>
      </c>
      <c r="C4523" s="9">
        <f>'Dash Board'!$C$12+COUNT('Daily reducing balance'!$F$4:F4522)</f>
        <v>46249</v>
      </c>
      <c r="D4523">
        <f t="shared" si="490"/>
        <v>2026</v>
      </c>
      <c r="E4523">
        <f t="shared" si="491"/>
        <v>8</v>
      </c>
      <c r="F4523">
        <f>DAY('Dash Board'!$C$12+COUNT('Daily reducing balance'!$F$4:F4522))</f>
        <v>15</v>
      </c>
      <c r="G4523" s="8">
        <f t="shared" si="492"/>
        <v>91258.184871011981</v>
      </c>
      <c r="H4523" s="6">
        <f>G4523*'Dash Board'!$C$11/365</f>
        <v>26.252354551934953</v>
      </c>
      <c r="I4523" s="6">
        <f>H4523*'Dash Board'!$C$18/'Dash Board'!$C$11</f>
        <v>12.501121215207121</v>
      </c>
      <c r="J4523" s="6">
        <f>(G4523&gt;1)*PMT('Dash Board'!$C$11/365,$U$4,-'Dash Board'!$C$19)</f>
        <v>108.80376961660664</v>
      </c>
      <c r="K4523" s="6">
        <f t="shared" si="494"/>
        <v>0</v>
      </c>
      <c r="L4523" s="8">
        <f t="shared" si="495"/>
        <v>91175.633455947303</v>
      </c>
      <c r="N4523" s="8">
        <f t="shared" si="493"/>
        <v>96.302648401399523</v>
      </c>
      <c r="O4523" s="8">
        <f>IF(E4522&lt;&gt;E4523,SUM($N$4:N4523)-SUM($O$3:O4522),0)</f>
        <v>0</v>
      </c>
      <c r="P4523" s="6">
        <f>IF(B4523&gt;0,SUM($O$4:O4523)-SUM($P$3:P4522),0)</f>
        <v>0</v>
      </c>
      <c r="Q4523" s="6">
        <f t="shared" si="496"/>
        <v>12.501121215207121</v>
      </c>
      <c r="R4523" s="8">
        <f>IF(E4522&lt;&gt;E4523,SUM($Q$4:Q4523)-SUM($R$3:R4522),0)</f>
        <v>0</v>
      </c>
      <c r="S4523" s="6">
        <f>IF(B4523&gt;0,SUM($R$4:R4523)-SUM($S$3:S4522),0)</f>
        <v>0</v>
      </c>
    </row>
    <row r="4524" spans="1:19">
      <c r="A4524">
        <f>IF(E4523&lt;&gt;E4524,COUNTIF($A$4:A4523,"&lt;&gt;0")+1,0)</f>
        <v>0</v>
      </c>
      <c r="B4524">
        <f>IF(A4524&lt;&gt;0,IF(MOD(A4524,3)=0,COUNTIF($B$4:B4523,"&lt;&gt;0")+1,0),0)</f>
        <v>0</v>
      </c>
      <c r="C4524" s="9">
        <f>'Dash Board'!$C$12+COUNT('Daily reducing balance'!$F$4:F4523)</f>
        <v>46250</v>
      </c>
      <c r="D4524">
        <f t="shared" si="490"/>
        <v>2026</v>
      </c>
      <c r="E4524">
        <f t="shared" si="491"/>
        <v>8</v>
      </c>
      <c r="F4524">
        <f>DAY('Dash Board'!$C$12+COUNT('Daily reducing balance'!$F$4:F4523))</f>
        <v>16</v>
      </c>
      <c r="G4524" s="8">
        <f t="shared" si="492"/>
        <v>91175.633455947303</v>
      </c>
      <c r="H4524" s="6">
        <f>G4524*'Dash Board'!$C$11/365</f>
        <v>26.228606884587577</v>
      </c>
      <c r="I4524" s="6">
        <f>H4524*'Dash Board'!$C$18/'Dash Board'!$C$11</f>
        <v>12.489812802184561</v>
      </c>
      <c r="J4524" s="6">
        <f>(G4524&gt;1)*PMT('Dash Board'!$C$11/365,$U$4,-'Dash Board'!$C$19)</f>
        <v>108.80376961660664</v>
      </c>
      <c r="K4524" s="6">
        <f t="shared" si="494"/>
        <v>0</v>
      </c>
      <c r="L4524" s="8">
        <f t="shared" si="495"/>
        <v>91093.058293215276</v>
      </c>
      <c r="N4524" s="8">
        <f t="shared" si="493"/>
        <v>96.313956814422085</v>
      </c>
      <c r="O4524" s="8">
        <f>IF(E4523&lt;&gt;E4524,SUM($N$4:N4524)-SUM($O$3:O4523),0)</f>
        <v>0</v>
      </c>
      <c r="P4524" s="6">
        <f>IF(B4524&gt;0,SUM($O$4:O4524)-SUM($P$3:P4523),0)</f>
        <v>0</v>
      </c>
      <c r="Q4524" s="6">
        <f t="shared" si="496"/>
        <v>12.489812802184561</v>
      </c>
      <c r="R4524" s="8">
        <f>IF(E4523&lt;&gt;E4524,SUM($Q$4:Q4524)-SUM($R$3:R4523),0)</f>
        <v>0</v>
      </c>
      <c r="S4524" s="6">
        <f>IF(B4524&gt;0,SUM($R$4:R4524)-SUM($S$3:S4523),0)</f>
        <v>0</v>
      </c>
    </row>
    <row r="4525" spans="1:19">
      <c r="A4525">
        <f>IF(E4524&lt;&gt;E4525,COUNTIF($A$4:A4524,"&lt;&gt;0")+1,0)</f>
        <v>0</v>
      </c>
      <c r="B4525">
        <f>IF(A4525&lt;&gt;0,IF(MOD(A4525,3)=0,COUNTIF($B$4:B4524,"&lt;&gt;0")+1,0),0)</f>
        <v>0</v>
      </c>
      <c r="C4525" s="9">
        <f>'Dash Board'!$C$12+COUNT('Daily reducing balance'!$F$4:F4524)</f>
        <v>46251</v>
      </c>
      <c r="D4525">
        <f t="shared" si="490"/>
        <v>2026</v>
      </c>
      <c r="E4525">
        <f t="shared" si="491"/>
        <v>8</v>
      </c>
      <c r="F4525">
        <f>DAY('Dash Board'!$C$12+COUNT('Daily reducing balance'!$F$4:F4524))</f>
        <v>17</v>
      </c>
      <c r="G4525" s="8">
        <f t="shared" si="492"/>
        <v>91093.058293215276</v>
      </c>
      <c r="H4525" s="6">
        <f>G4525*'Dash Board'!$C$11/365</f>
        <v>26.204852385719462</v>
      </c>
      <c r="I4525" s="6">
        <f>H4525*'Dash Board'!$C$18/'Dash Board'!$C$11</f>
        <v>12.47850113605689</v>
      </c>
      <c r="J4525" s="6">
        <f>(G4525&gt;1)*PMT('Dash Board'!$C$11/365,$U$4,-'Dash Board'!$C$19)</f>
        <v>108.80376961660664</v>
      </c>
      <c r="K4525" s="6">
        <f t="shared" si="494"/>
        <v>0</v>
      </c>
      <c r="L4525" s="8">
        <f t="shared" si="495"/>
        <v>91010.459375984385</v>
      </c>
      <c r="N4525" s="8">
        <f t="shared" si="493"/>
        <v>96.325268480549752</v>
      </c>
      <c r="O4525" s="8">
        <f>IF(E4524&lt;&gt;E4525,SUM($N$4:N4525)-SUM($O$3:O4524),0)</f>
        <v>0</v>
      </c>
      <c r="P4525" s="6">
        <f>IF(B4525&gt;0,SUM($O$4:O4525)-SUM($P$3:P4524),0)</f>
        <v>0</v>
      </c>
      <c r="Q4525" s="6">
        <f t="shared" si="496"/>
        <v>12.47850113605689</v>
      </c>
      <c r="R4525" s="8">
        <f>IF(E4524&lt;&gt;E4525,SUM($Q$4:Q4525)-SUM($R$3:R4524),0)</f>
        <v>0</v>
      </c>
      <c r="S4525" s="6">
        <f>IF(B4525&gt;0,SUM($R$4:R4525)-SUM($S$3:S4524),0)</f>
        <v>0</v>
      </c>
    </row>
    <row r="4526" spans="1:19">
      <c r="A4526">
        <f>IF(E4525&lt;&gt;E4526,COUNTIF($A$4:A4525,"&lt;&gt;0")+1,0)</f>
        <v>0</v>
      </c>
      <c r="B4526">
        <f>IF(A4526&lt;&gt;0,IF(MOD(A4526,3)=0,COUNTIF($B$4:B4525,"&lt;&gt;0")+1,0),0)</f>
        <v>0</v>
      </c>
      <c r="C4526" s="9">
        <f>'Dash Board'!$C$12+COUNT('Daily reducing balance'!$F$4:F4525)</f>
        <v>46252</v>
      </c>
      <c r="D4526">
        <f t="shared" si="490"/>
        <v>2026</v>
      </c>
      <c r="E4526">
        <f t="shared" si="491"/>
        <v>8</v>
      </c>
      <c r="F4526">
        <f>DAY('Dash Board'!$C$12+COUNT('Daily reducing balance'!$F$4:F4525))</f>
        <v>18</v>
      </c>
      <c r="G4526" s="8">
        <f t="shared" si="492"/>
        <v>91010.459375984385</v>
      </c>
      <c r="H4526" s="6">
        <f>G4526*'Dash Board'!$C$11/365</f>
        <v>26.181091053365371</v>
      </c>
      <c r="I4526" s="6">
        <f>H4526*'Dash Board'!$C$18/'Dash Board'!$C$11</f>
        <v>12.467186215888272</v>
      </c>
      <c r="J4526" s="6">
        <f>(G4526&gt;1)*PMT('Dash Board'!$C$11/365,$U$4,-'Dash Board'!$C$19)</f>
        <v>108.80376961660664</v>
      </c>
      <c r="K4526" s="6">
        <f t="shared" si="494"/>
        <v>0</v>
      </c>
      <c r="L4526" s="8">
        <f t="shared" si="495"/>
        <v>90927.836697421139</v>
      </c>
      <c r="N4526" s="8">
        <f t="shared" si="493"/>
        <v>96.336583400718368</v>
      </c>
      <c r="O4526" s="8">
        <f>IF(E4525&lt;&gt;E4526,SUM($N$4:N4526)-SUM($O$3:O4525),0)</f>
        <v>0</v>
      </c>
      <c r="P4526" s="6">
        <f>IF(B4526&gt;0,SUM($O$4:O4526)-SUM($P$3:P4525),0)</f>
        <v>0</v>
      </c>
      <c r="Q4526" s="6">
        <f t="shared" si="496"/>
        <v>12.467186215888272</v>
      </c>
      <c r="R4526" s="8">
        <f>IF(E4525&lt;&gt;E4526,SUM($Q$4:Q4526)-SUM($R$3:R4525),0)</f>
        <v>0</v>
      </c>
      <c r="S4526" s="6">
        <f>IF(B4526&gt;0,SUM($R$4:R4526)-SUM($S$3:S4525),0)</f>
        <v>0</v>
      </c>
    </row>
    <row r="4527" spans="1:19">
      <c r="A4527">
        <f>IF(E4526&lt;&gt;E4527,COUNTIF($A$4:A4526,"&lt;&gt;0")+1,0)</f>
        <v>0</v>
      </c>
      <c r="B4527">
        <f>IF(A4527&lt;&gt;0,IF(MOD(A4527,3)=0,COUNTIF($B$4:B4526,"&lt;&gt;0")+1,0),0)</f>
        <v>0</v>
      </c>
      <c r="C4527" s="9">
        <f>'Dash Board'!$C$12+COUNT('Daily reducing balance'!$F$4:F4526)</f>
        <v>46253</v>
      </c>
      <c r="D4527">
        <f t="shared" si="490"/>
        <v>2026</v>
      </c>
      <c r="E4527">
        <f t="shared" si="491"/>
        <v>8</v>
      </c>
      <c r="F4527">
        <f>DAY('Dash Board'!$C$12+COUNT('Daily reducing balance'!$F$4:F4526))</f>
        <v>19</v>
      </c>
      <c r="G4527" s="8">
        <f t="shared" si="492"/>
        <v>90927.836697421139</v>
      </c>
      <c r="H4527" s="6">
        <f>G4527*'Dash Board'!$C$11/365</f>
        <v>26.157322885559505</v>
      </c>
      <c r="I4527" s="6">
        <f>H4527*'Dash Board'!$C$18/'Dash Board'!$C$11</f>
        <v>12.455868040742622</v>
      </c>
      <c r="J4527" s="6">
        <f>(G4527&gt;1)*PMT('Dash Board'!$C$11/365,$U$4,-'Dash Board'!$C$19)</f>
        <v>108.80376961660664</v>
      </c>
      <c r="K4527" s="6">
        <f t="shared" si="494"/>
        <v>0</v>
      </c>
      <c r="L4527" s="8">
        <f t="shared" si="495"/>
        <v>90845.190250690081</v>
      </c>
      <c r="N4527" s="8">
        <f t="shared" si="493"/>
        <v>96.347901575864029</v>
      </c>
      <c r="O4527" s="8">
        <f>IF(E4526&lt;&gt;E4527,SUM($N$4:N4527)-SUM($O$3:O4526),0)</f>
        <v>0</v>
      </c>
      <c r="P4527" s="6">
        <f>IF(B4527&gt;0,SUM($O$4:O4527)-SUM($P$3:P4526),0)</f>
        <v>0</v>
      </c>
      <c r="Q4527" s="6">
        <f t="shared" si="496"/>
        <v>12.455868040742622</v>
      </c>
      <c r="R4527" s="8">
        <f>IF(E4526&lt;&gt;E4527,SUM($Q$4:Q4527)-SUM($R$3:R4526),0)</f>
        <v>0</v>
      </c>
      <c r="S4527" s="6">
        <f>IF(B4527&gt;0,SUM($R$4:R4527)-SUM($S$3:S4526),0)</f>
        <v>0</v>
      </c>
    </row>
    <row r="4528" spans="1:19">
      <c r="A4528">
        <f>IF(E4527&lt;&gt;E4528,COUNTIF($A$4:A4527,"&lt;&gt;0")+1,0)</f>
        <v>0</v>
      </c>
      <c r="B4528">
        <f>IF(A4528&lt;&gt;0,IF(MOD(A4528,3)=0,COUNTIF($B$4:B4527,"&lt;&gt;0")+1,0),0)</f>
        <v>0</v>
      </c>
      <c r="C4528" s="9">
        <f>'Dash Board'!$C$12+COUNT('Daily reducing balance'!$F$4:F4527)</f>
        <v>46254</v>
      </c>
      <c r="D4528">
        <f t="shared" si="490"/>
        <v>2026</v>
      </c>
      <c r="E4528">
        <f t="shared" si="491"/>
        <v>8</v>
      </c>
      <c r="F4528">
        <f>DAY('Dash Board'!$C$12+COUNT('Daily reducing balance'!$F$4:F4527))</f>
        <v>20</v>
      </c>
      <c r="G4528" s="8">
        <f t="shared" si="492"/>
        <v>90845.190250690081</v>
      </c>
      <c r="H4528" s="6">
        <f>G4528*'Dash Board'!$C$11/365</f>
        <v>26.133547880335499</v>
      </c>
      <c r="I4528" s="6">
        <f>H4528*'Dash Board'!$C$18/'Dash Board'!$C$11</f>
        <v>12.444546609683572</v>
      </c>
      <c r="J4528" s="6">
        <f>(G4528&gt;1)*PMT('Dash Board'!$C$11/365,$U$4,-'Dash Board'!$C$19)</f>
        <v>108.80376961660664</v>
      </c>
      <c r="K4528" s="6">
        <f t="shared" si="494"/>
        <v>0</v>
      </c>
      <c r="L4528" s="8">
        <f t="shared" si="495"/>
        <v>90762.520028953804</v>
      </c>
      <c r="N4528" s="8">
        <f t="shared" si="493"/>
        <v>96.359223006923074</v>
      </c>
      <c r="O4528" s="8">
        <f>IF(E4527&lt;&gt;E4528,SUM($N$4:N4528)-SUM($O$3:O4527),0)</f>
        <v>0</v>
      </c>
      <c r="P4528" s="6">
        <f>IF(B4528&gt;0,SUM($O$4:O4528)-SUM($P$3:P4527),0)</f>
        <v>0</v>
      </c>
      <c r="Q4528" s="6">
        <f t="shared" si="496"/>
        <v>12.444546609683572</v>
      </c>
      <c r="R4528" s="8">
        <f>IF(E4527&lt;&gt;E4528,SUM($Q$4:Q4528)-SUM($R$3:R4527),0)</f>
        <v>0</v>
      </c>
      <c r="S4528" s="6">
        <f>IF(B4528&gt;0,SUM($R$4:R4528)-SUM($S$3:S4527),0)</f>
        <v>0</v>
      </c>
    </row>
    <row r="4529" spans="1:19">
      <c r="A4529">
        <f>IF(E4528&lt;&gt;E4529,COUNTIF($A$4:A4528,"&lt;&gt;0")+1,0)</f>
        <v>0</v>
      </c>
      <c r="B4529">
        <f>IF(A4529&lt;&gt;0,IF(MOD(A4529,3)=0,COUNTIF($B$4:B4528,"&lt;&gt;0")+1,0),0)</f>
        <v>0</v>
      </c>
      <c r="C4529" s="9">
        <f>'Dash Board'!$C$12+COUNT('Daily reducing balance'!$F$4:F4528)</f>
        <v>46255</v>
      </c>
      <c r="D4529">
        <f t="shared" si="490"/>
        <v>2026</v>
      </c>
      <c r="E4529">
        <f t="shared" si="491"/>
        <v>8</v>
      </c>
      <c r="F4529">
        <f>DAY('Dash Board'!$C$12+COUNT('Daily reducing balance'!$F$4:F4528))</f>
        <v>21</v>
      </c>
      <c r="G4529" s="8">
        <f t="shared" si="492"/>
        <v>90762.520028953804</v>
      </c>
      <c r="H4529" s="6">
        <f>G4529*'Dash Board'!$C$11/365</f>
        <v>26.109766035726437</v>
      </c>
      <c r="I4529" s="6">
        <f>H4529*'Dash Board'!$C$18/'Dash Board'!$C$11</f>
        <v>12.433221921774495</v>
      </c>
      <c r="J4529" s="6">
        <f>(G4529&gt;1)*PMT('Dash Board'!$C$11/365,$U$4,-'Dash Board'!$C$19)</f>
        <v>108.80376961660664</v>
      </c>
      <c r="K4529" s="6">
        <f t="shared" si="494"/>
        <v>0</v>
      </c>
      <c r="L4529" s="8">
        <f t="shared" si="495"/>
        <v>90679.826025372924</v>
      </c>
      <c r="N4529" s="8">
        <f t="shared" si="493"/>
        <v>96.370547694832155</v>
      </c>
      <c r="O4529" s="8">
        <f>IF(E4528&lt;&gt;E4529,SUM($N$4:N4529)-SUM($O$3:O4528),0)</f>
        <v>0</v>
      </c>
      <c r="P4529" s="6">
        <f>IF(B4529&gt;0,SUM($O$4:O4529)-SUM($P$3:P4528),0)</f>
        <v>0</v>
      </c>
      <c r="Q4529" s="6">
        <f t="shared" si="496"/>
        <v>12.433221921774495</v>
      </c>
      <c r="R4529" s="8">
        <f>IF(E4528&lt;&gt;E4529,SUM($Q$4:Q4529)-SUM($R$3:R4528),0)</f>
        <v>0</v>
      </c>
      <c r="S4529" s="6">
        <f>IF(B4529&gt;0,SUM($R$4:R4529)-SUM($S$3:S4528),0)</f>
        <v>0</v>
      </c>
    </row>
    <row r="4530" spans="1:19">
      <c r="A4530">
        <f>IF(E4529&lt;&gt;E4530,COUNTIF($A$4:A4529,"&lt;&gt;0")+1,0)</f>
        <v>0</v>
      </c>
      <c r="B4530">
        <f>IF(A4530&lt;&gt;0,IF(MOD(A4530,3)=0,COUNTIF($B$4:B4529,"&lt;&gt;0")+1,0),0)</f>
        <v>0</v>
      </c>
      <c r="C4530" s="9">
        <f>'Dash Board'!$C$12+COUNT('Daily reducing balance'!$F$4:F4529)</f>
        <v>46256</v>
      </c>
      <c r="D4530">
        <f t="shared" si="490"/>
        <v>2026</v>
      </c>
      <c r="E4530">
        <f t="shared" si="491"/>
        <v>8</v>
      </c>
      <c r="F4530">
        <f>DAY('Dash Board'!$C$12+COUNT('Daily reducing balance'!$F$4:F4529))</f>
        <v>22</v>
      </c>
      <c r="G4530" s="8">
        <f t="shared" si="492"/>
        <v>90679.826025372924</v>
      </c>
      <c r="H4530" s="6">
        <f>G4530*'Dash Board'!$C$11/365</f>
        <v>26.085977349764811</v>
      </c>
      <c r="I4530" s="6">
        <f>H4530*'Dash Board'!$C$18/'Dash Board'!$C$11</f>
        <v>12.421893976078481</v>
      </c>
      <c r="J4530" s="6">
        <f>(G4530&gt;1)*PMT('Dash Board'!$C$11/365,$U$4,-'Dash Board'!$C$19)</f>
        <v>108.80376961660664</v>
      </c>
      <c r="K4530" s="6">
        <f t="shared" si="494"/>
        <v>0</v>
      </c>
      <c r="L4530" s="8">
        <f t="shared" si="495"/>
        <v>90597.108233106075</v>
      </c>
      <c r="N4530" s="8">
        <f t="shared" si="493"/>
        <v>96.381875640528165</v>
      </c>
      <c r="O4530" s="8">
        <f>IF(E4529&lt;&gt;E4530,SUM($N$4:N4530)-SUM($O$3:O4529),0)</f>
        <v>0</v>
      </c>
      <c r="P4530" s="6">
        <f>IF(B4530&gt;0,SUM($O$4:O4530)-SUM($P$3:P4529),0)</f>
        <v>0</v>
      </c>
      <c r="Q4530" s="6">
        <f t="shared" si="496"/>
        <v>12.421893976078481</v>
      </c>
      <c r="R4530" s="8">
        <f>IF(E4529&lt;&gt;E4530,SUM($Q$4:Q4530)-SUM($R$3:R4529),0)</f>
        <v>0</v>
      </c>
      <c r="S4530" s="6">
        <f>IF(B4530&gt;0,SUM($R$4:R4530)-SUM($S$3:S4529),0)</f>
        <v>0</v>
      </c>
    </row>
    <row r="4531" spans="1:19">
      <c r="A4531">
        <f>IF(E4530&lt;&gt;E4531,COUNTIF($A$4:A4530,"&lt;&gt;0")+1,0)</f>
        <v>0</v>
      </c>
      <c r="B4531">
        <f>IF(A4531&lt;&gt;0,IF(MOD(A4531,3)=0,COUNTIF($B$4:B4530,"&lt;&gt;0")+1,0),0)</f>
        <v>0</v>
      </c>
      <c r="C4531" s="9">
        <f>'Dash Board'!$C$12+COUNT('Daily reducing balance'!$F$4:F4530)</f>
        <v>46257</v>
      </c>
      <c r="D4531">
        <f t="shared" si="490"/>
        <v>2026</v>
      </c>
      <c r="E4531">
        <f t="shared" si="491"/>
        <v>8</v>
      </c>
      <c r="F4531">
        <f>DAY('Dash Board'!$C$12+COUNT('Daily reducing balance'!$F$4:F4530))</f>
        <v>23</v>
      </c>
      <c r="G4531" s="8">
        <f t="shared" si="492"/>
        <v>90597.108233106075</v>
      </c>
      <c r="H4531" s="6">
        <f>G4531*'Dash Board'!$C$11/365</f>
        <v>26.062181820482571</v>
      </c>
      <c r="I4531" s="6">
        <f>H4531*'Dash Board'!$C$18/'Dash Board'!$C$11</f>
        <v>12.41056277165837</v>
      </c>
      <c r="J4531" s="6">
        <f>(G4531&gt;1)*PMT('Dash Board'!$C$11/365,$U$4,-'Dash Board'!$C$19)</f>
        <v>108.80376961660664</v>
      </c>
      <c r="K4531" s="6">
        <f t="shared" si="494"/>
        <v>0</v>
      </c>
      <c r="L4531" s="8">
        <f t="shared" si="495"/>
        <v>90514.366645309943</v>
      </c>
      <c r="N4531" s="8">
        <f t="shared" si="493"/>
        <v>96.393206844948281</v>
      </c>
      <c r="O4531" s="8">
        <f>IF(E4530&lt;&gt;E4531,SUM($N$4:N4531)-SUM($O$3:O4530),0)</f>
        <v>0</v>
      </c>
      <c r="P4531" s="6">
        <f>IF(B4531&gt;0,SUM($O$4:O4531)-SUM($P$3:P4530),0)</f>
        <v>0</v>
      </c>
      <c r="Q4531" s="6">
        <f t="shared" si="496"/>
        <v>12.41056277165837</v>
      </c>
      <c r="R4531" s="8">
        <f>IF(E4530&lt;&gt;E4531,SUM($Q$4:Q4531)-SUM($R$3:R4530),0)</f>
        <v>0</v>
      </c>
      <c r="S4531" s="6">
        <f>IF(B4531&gt;0,SUM($R$4:R4531)-SUM($S$3:S4530),0)</f>
        <v>0</v>
      </c>
    </row>
    <row r="4532" spans="1:19">
      <c r="A4532">
        <f>IF(E4531&lt;&gt;E4532,COUNTIF($A$4:A4531,"&lt;&gt;0")+1,0)</f>
        <v>0</v>
      </c>
      <c r="B4532">
        <f>IF(A4532&lt;&gt;0,IF(MOD(A4532,3)=0,COUNTIF($B$4:B4531,"&lt;&gt;0")+1,0),0)</f>
        <v>0</v>
      </c>
      <c r="C4532" s="9">
        <f>'Dash Board'!$C$12+COUNT('Daily reducing balance'!$F$4:F4531)</f>
        <v>46258</v>
      </c>
      <c r="D4532">
        <f t="shared" ref="D4532:D4595" si="497">IF(AND(E4532=1,F4532=1),D4531+1,D4531)</f>
        <v>2026</v>
      </c>
      <c r="E4532">
        <f t="shared" ref="E4532:E4595" si="498">IF(F4532=1,IF(E4531+1&gt;12,1,E4531+1),E4531)</f>
        <v>8</v>
      </c>
      <c r="F4532">
        <f>DAY('Dash Board'!$C$12+COUNT('Daily reducing balance'!$F$4:F4531))</f>
        <v>24</v>
      </c>
      <c r="G4532" s="8">
        <f t="shared" ref="G4532:G4595" si="499">L4531</f>
        <v>90514.366645309943</v>
      </c>
      <c r="H4532" s="6">
        <f>G4532*'Dash Board'!$C$11/365</f>
        <v>26.03837944591108</v>
      </c>
      <c r="I4532" s="6">
        <f>H4532*'Dash Board'!$C$18/'Dash Board'!$C$11</f>
        <v>12.399228307576704</v>
      </c>
      <c r="J4532" s="6">
        <f>(G4532&gt;1)*PMT('Dash Board'!$C$11/365,$U$4,-'Dash Board'!$C$19)</f>
        <v>108.80376961660664</v>
      </c>
      <c r="K4532" s="6">
        <f t="shared" si="494"/>
        <v>0</v>
      </c>
      <c r="L4532" s="8">
        <f t="shared" si="495"/>
        <v>90431.601255139234</v>
      </c>
      <c r="N4532" s="8">
        <f t="shared" ref="N4532:N4595" si="500">J4532-I4532</f>
        <v>96.404541309029938</v>
      </c>
      <c r="O4532" s="8">
        <f>IF(E4531&lt;&gt;E4532,SUM($N$4:N4532)-SUM($O$3:O4531),0)</f>
        <v>0</v>
      </c>
      <c r="P4532" s="6">
        <f>IF(B4532&gt;0,SUM($O$4:O4532)-SUM($P$3:P4531),0)</f>
        <v>0</v>
      </c>
      <c r="Q4532" s="6">
        <f t="shared" si="496"/>
        <v>12.399228307576704</v>
      </c>
      <c r="R4532" s="8">
        <f>IF(E4531&lt;&gt;E4532,SUM($Q$4:Q4532)-SUM($R$3:R4531),0)</f>
        <v>0</v>
      </c>
      <c r="S4532" s="6">
        <f>IF(B4532&gt;0,SUM($R$4:R4532)-SUM($S$3:S4531),0)</f>
        <v>0</v>
      </c>
    </row>
    <row r="4533" spans="1:19">
      <c r="A4533">
        <f>IF(E4532&lt;&gt;E4533,COUNTIF($A$4:A4532,"&lt;&gt;0")+1,0)</f>
        <v>0</v>
      </c>
      <c r="B4533">
        <f>IF(A4533&lt;&gt;0,IF(MOD(A4533,3)=0,COUNTIF($B$4:B4532,"&lt;&gt;0")+1,0),0)</f>
        <v>0</v>
      </c>
      <c r="C4533" s="9">
        <f>'Dash Board'!$C$12+COUNT('Daily reducing balance'!$F$4:F4532)</f>
        <v>46259</v>
      </c>
      <c r="D4533">
        <f t="shared" si="497"/>
        <v>2026</v>
      </c>
      <c r="E4533">
        <f t="shared" si="498"/>
        <v>8</v>
      </c>
      <c r="F4533">
        <f>DAY('Dash Board'!$C$12+COUNT('Daily reducing balance'!$F$4:F4532))</f>
        <v>25</v>
      </c>
      <c r="G4533" s="8">
        <f t="shared" si="499"/>
        <v>90431.601255139234</v>
      </c>
      <c r="H4533" s="6">
        <f>G4533*'Dash Board'!$C$11/365</f>
        <v>26.014570224081151</v>
      </c>
      <c r="I4533" s="6">
        <f>H4533*'Dash Board'!$C$18/'Dash Board'!$C$11</f>
        <v>12.387890582895787</v>
      </c>
      <c r="J4533" s="6">
        <f>(G4533&gt;1)*PMT('Dash Board'!$C$11/365,$U$4,-'Dash Board'!$C$19)</f>
        <v>108.80376961660664</v>
      </c>
      <c r="K4533" s="6">
        <f t="shared" si="494"/>
        <v>0</v>
      </c>
      <c r="L4533" s="8">
        <f t="shared" si="495"/>
        <v>90348.812055746705</v>
      </c>
      <c r="N4533" s="8">
        <f t="shared" si="500"/>
        <v>96.415879033710851</v>
      </c>
      <c r="O4533" s="8">
        <f>IF(E4532&lt;&gt;E4533,SUM($N$4:N4533)-SUM($O$3:O4532),0)</f>
        <v>0</v>
      </c>
      <c r="P4533" s="6">
        <f>IF(B4533&gt;0,SUM($O$4:O4533)-SUM($P$3:P4532),0)</f>
        <v>0</v>
      </c>
      <c r="Q4533" s="6">
        <f t="shared" si="496"/>
        <v>12.387890582895787</v>
      </c>
      <c r="R4533" s="8">
        <f>IF(E4532&lt;&gt;E4533,SUM($Q$4:Q4533)-SUM($R$3:R4532),0)</f>
        <v>0</v>
      </c>
      <c r="S4533" s="6">
        <f>IF(B4533&gt;0,SUM($R$4:R4533)-SUM($S$3:S4532),0)</f>
        <v>0</v>
      </c>
    </row>
    <row r="4534" spans="1:19">
      <c r="A4534">
        <f>IF(E4533&lt;&gt;E4534,COUNTIF($A$4:A4533,"&lt;&gt;0")+1,0)</f>
        <v>0</v>
      </c>
      <c r="B4534">
        <f>IF(A4534&lt;&gt;0,IF(MOD(A4534,3)=0,COUNTIF($B$4:B4533,"&lt;&gt;0")+1,0),0)</f>
        <v>0</v>
      </c>
      <c r="C4534" s="9">
        <f>'Dash Board'!$C$12+COUNT('Daily reducing balance'!$F$4:F4533)</f>
        <v>46260</v>
      </c>
      <c r="D4534">
        <f t="shared" si="497"/>
        <v>2026</v>
      </c>
      <c r="E4534">
        <f t="shared" si="498"/>
        <v>8</v>
      </c>
      <c r="F4534">
        <f>DAY('Dash Board'!$C$12+COUNT('Daily reducing balance'!$F$4:F4533))</f>
        <v>26</v>
      </c>
      <c r="G4534" s="8">
        <f t="shared" si="499"/>
        <v>90348.812055746705</v>
      </c>
      <c r="H4534" s="6">
        <f>G4534*'Dash Board'!$C$11/365</f>
        <v>25.990754153023023</v>
      </c>
      <c r="I4534" s="6">
        <f>H4534*'Dash Board'!$C$18/'Dash Board'!$C$11</f>
        <v>12.376549596677631</v>
      </c>
      <c r="J4534" s="6">
        <f>(G4534&gt;1)*PMT('Dash Board'!$C$11/365,$U$4,-'Dash Board'!$C$19)</f>
        <v>108.80376961660664</v>
      </c>
      <c r="K4534" s="6">
        <f t="shared" si="494"/>
        <v>0</v>
      </c>
      <c r="L4534" s="8">
        <f t="shared" si="495"/>
        <v>90265.999040283117</v>
      </c>
      <c r="N4534" s="8">
        <f t="shared" si="500"/>
        <v>96.42722001992901</v>
      </c>
      <c r="O4534" s="8">
        <f>IF(E4533&lt;&gt;E4534,SUM($N$4:N4534)-SUM($O$3:O4533),0)</f>
        <v>0</v>
      </c>
      <c r="P4534" s="6">
        <f>IF(B4534&gt;0,SUM($O$4:O4534)-SUM($P$3:P4533),0)</f>
        <v>0</v>
      </c>
      <c r="Q4534" s="6">
        <f t="shared" si="496"/>
        <v>12.376549596677631</v>
      </c>
      <c r="R4534" s="8">
        <f>IF(E4533&lt;&gt;E4534,SUM($Q$4:Q4534)-SUM($R$3:R4533),0)</f>
        <v>0</v>
      </c>
      <c r="S4534" s="6">
        <f>IF(B4534&gt;0,SUM($R$4:R4534)-SUM($S$3:S4533),0)</f>
        <v>0</v>
      </c>
    </row>
    <row r="4535" spans="1:19">
      <c r="A4535">
        <f>IF(E4534&lt;&gt;E4535,COUNTIF($A$4:A4534,"&lt;&gt;0")+1,0)</f>
        <v>0</v>
      </c>
      <c r="B4535">
        <f>IF(A4535&lt;&gt;0,IF(MOD(A4535,3)=0,COUNTIF($B$4:B4534,"&lt;&gt;0")+1,0),0)</f>
        <v>0</v>
      </c>
      <c r="C4535" s="9">
        <f>'Dash Board'!$C$12+COUNT('Daily reducing balance'!$F$4:F4534)</f>
        <v>46261</v>
      </c>
      <c r="D4535">
        <f t="shared" si="497"/>
        <v>2026</v>
      </c>
      <c r="E4535">
        <f t="shared" si="498"/>
        <v>8</v>
      </c>
      <c r="F4535">
        <f>DAY('Dash Board'!$C$12+COUNT('Daily reducing balance'!$F$4:F4534))</f>
        <v>27</v>
      </c>
      <c r="G4535" s="8">
        <f t="shared" si="499"/>
        <v>90265.999040283117</v>
      </c>
      <c r="H4535" s="6">
        <f>G4535*'Dash Board'!$C$11/365</f>
        <v>25.966931230766374</v>
      </c>
      <c r="I4535" s="6">
        <f>H4535*'Dash Board'!$C$18/'Dash Board'!$C$11</f>
        <v>12.365205347983988</v>
      </c>
      <c r="J4535" s="6">
        <f>(G4535&gt;1)*PMT('Dash Board'!$C$11/365,$U$4,-'Dash Board'!$C$19)</f>
        <v>108.80376961660664</v>
      </c>
      <c r="K4535" s="6">
        <f t="shared" si="494"/>
        <v>0</v>
      </c>
      <c r="L4535" s="8">
        <f t="shared" si="495"/>
        <v>90183.16220189727</v>
      </c>
      <c r="N4535" s="8">
        <f t="shared" si="500"/>
        <v>96.438564268622656</v>
      </c>
      <c r="O4535" s="8">
        <f>IF(E4534&lt;&gt;E4535,SUM($N$4:N4535)-SUM($O$3:O4534),0)</f>
        <v>0</v>
      </c>
      <c r="P4535" s="6">
        <f>IF(B4535&gt;0,SUM($O$4:O4535)-SUM($P$3:P4534),0)</f>
        <v>0</v>
      </c>
      <c r="Q4535" s="6">
        <f t="shared" si="496"/>
        <v>12.365205347983988</v>
      </c>
      <c r="R4535" s="8">
        <f>IF(E4534&lt;&gt;E4535,SUM($Q$4:Q4535)-SUM($R$3:R4534),0)</f>
        <v>0</v>
      </c>
      <c r="S4535" s="6">
        <f>IF(B4535&gt;0,SUM($R$4:R4535)-SUM($S$3:S4534),0)</f>
        <v>0</v>
      </c>
    </row>
    <row r="4536" spans="1:19">
      <c r="A4536">
        <f>IF(E4535&lt;&gt;E4536,COUNTIF($A$4:A4535,"&lt;&gt;0")+1,0)</f>
        <v>0</v>
      </c>
      <c r="B4536">
        <f>IF(A4536&lt;&gt;0,IF(MOD(A4536,3)=0,COUNTIF($B$4:B4535,"&lt;&gt;0")+1,0),0)</f>
        <v>0</v>
      </c>
      <c r="C4536" s="9">
        <f>'Dash Board'!$C$12+COUNT('Daily reducing balance'!$F$4:F4535)</f>
        <v>46262</v>
      </c>
      <c r="D4536">
        <f t="shared" si="497"/>
        <v>2026</v>
      </c>
      <c r="E4536">
        <f t="shared" si="498"/>
        <v>8</v>
      </c>
      <c r="F4536">
        <f>DAY('Dash Board'!$C$12+COUNT('Daily reducing balance'!$F$4:F4535))</f>
        <v>28</v>
      </c>
      <c r="G4536" s="8">
        <f t="shared" si="499"/>
        <v>90183.16220189727</v>
      </c>
      <c r="H4536" s="6">
        <f>G4536*'Dash Board'!$C$11/365</f>
        <v>25.943101455340312</v>
      </c>
      <c r="I4536" s="6">
        <f>H4536*'Dash Board'!$C$18/'Dash Board'!$C$11</f>
        <v>12.353857835876338</v>
      </c>
      <c r="J4536" s="6">
        <f>(G4536&gt;1)*PMT('Dash Board'!$C$11/365,$U$4,-'Dash Board'!$C$19)</f>
        <v>108.80376961660664</v>
      </c>
      <c r="K4536" s="6">
        <f t="shared" si="494"/>
        <v>0</v>
      </c>
      <c r="L4536" s="8">
        <f t="shared" si="495"/>
        <v>90100.301533735998</v>
      </c>
      <c r="N4536" s="8">
        <f t="shared" si="500"/>
        <v>96.449911780730304</v>
      </c>
      <c r="O4536" s="8">
        <f>IF(E4535&lt;&gt;E4536,SUM($N$4:N4536)-SUM($O$3:O4535),0)</f>
        <v>0</v>
      </c>
      <c r="P4536" s="6">
        <f>IF(B4536&gt;0,SUM($O$4:O4536)-SUM($P$3:P4535),0)</f>
        <v>0</v>
      </c>
      <c r="Q4536" s="6">
        <f t="shared" si="496"/>
        <v>12.353857835876338</v>
      </c>
      <c r="R4536" s="8">
        <f>IF(E4535&lt;&gt;E4536,SUM($Q$4:Q4536)-SUM($R$3:R4535),0)</f>
        <v>0</v>
      </c>
      <c r="S4536" s="6">
        <f>IF(B4536&gt;0,SUM($R$4:R4536)-SUM($S$3:S4535),0)</f>
        <v>0</v>
      </c>
    </row>
    <row r="4537" spans="1:19">
      <c r="A4537">
        <f>IF(E4536&lt;&gt;E4537,COUNTIF($A$4:A4536,"&lt;&gt;0")+1,0)</f>
        <v>0</v>
      </c>
      <c r="B4537">
        <f>IF(A4537&lt;&gt;0,IF(MOD(A4537,3)=0,COUNTIF($B$4:B4536,"&lt;&gt;0")+1,0),0)</f>
        <v>0</v>
      </c>
      <c r="C4537" s="9">
        <f>'Dash Board'!$C$12+COUNT('Daily reducing balance'!$F$4:F4536)</f>
        <v>46263</v>
      </c>
      <c r="D4537">
        <f t="shared" si="497"/>
        <v>2026</v>
      </c>
      <c r="E4537">
        <f t="shared" si="498"/>
        <v>8</v>
      </c>
      <c r="F4537">
        <f>DAY('Dash Board'!$C$12+COUNT('Daily reducing balance'!$F$4:F4536))</f>
        <v>29</v>
      </c>
      <c r="G4537" s="8">
        <f t="shared" si="499"/>
        <v>90100.301533735998</v>
      </c>
      <c r="H4537" s="6">
        <f>G4537*'Dash Board'!$C$11/365</f>
        <v>25.919264824773368</v>
      </c>
      <c r="I4537" s="6">
        <f>H4537*'Dash Board'!$C$18/'Dash Board'!$C$11</f>
        <v>12.342507059415892</v>
      </c>
      <c r="J4537" s="6">
        <f>(G4537&gt;1)*PMT('Dash Board'!$C$11/365,$U$4,-'Dash Board'!$C$19)</f>
        <v>108.80376961660664</v>
      </c>
      <c r="K4537" s="6">
        <f t="shared" si="494"/>
        <v>0</v>
      </c>
      <c r="L4537" s="8">
        <f t="shared" si="495"/>
        <v>90017.417028944154</v>
      </c>
      <c r="N4537" s="8">
        <f t="shared" si="500"/>
        <v>96.46126255719075</v>
      </c>
      <c r="O4537" s="8">
        <f>IF(E4536&lt;&gt;E4537,SUM($N$4:N4537)-SUM($O$3:O4536),0)</f>
        <v>0</v>
      </c>
      <c r="P4537" s="6">
        <f>IF(B4537&gt;0,SUM($O$4:O4537)-SUM($P$3:P4536),0)</f>
        <v>0</v>
      </c>
      <c r="Q4537" s="6">
        <f t="shared" si="496"/>
        <v>12.342507059415892</v>
      </c>
      <c r="R4537" s="8">
        <f>IF(E4536&lt;&gt;E4537,SUM($Q$4:Q4537)-SUM($R$3:R4536),0)</f>
        <v>0</v>
      </c>
      <c r="S4537" s="6">
        <f>IF(B4537&gt;0,SUM($R$4:R4537)-SUM($S$3:S4536),0)</f>
        <v>0</v>
      </c>
    </row>
    <row r="4538" spans="1:19">
      <c r="A4538">
        <f>IF(E4537&lt;&gt;E4538,COUNTIF($A$4:A4537,"&lt;&gt;0")+1,0)</f>
        <v>0</v>
      </c>
      <c r="B4538">
        <f>IF(A4538&lt;&gt;0,IF(MOD(A4538,3)=0,COUNTIF($B$4:B4537,"&lt;&gt;0")+1,0),0)</f>
        <v>0</v>
      </c>
      <c r="C4538" s="9">
        <f>'Dash Board'!$C$12+COUNT('Daily reducing balance'!$F$4:F4537)</f>
        <v>46264</v>
      </c>
      <c r="D4538">
        <f t="shared" si="497"/>
        <v>2026</v>
      </c>
      <c r="E4538">
        <f t="shared" si="498"/>
        <v>8</v>
      </c>
      <c r="F4538">
        <f>DAY('Dash Board'!$C$12+COUNT('Daily reducing balance'!$F$4:F4537))</f>
        <v>30</v>
      </c>
      <c r="G4538" s="8">
        <f t="shared" si="499"/>
        <v>90017.417028944154</v>
      </c>
      <c r="H4538" s="6">
        <f>G4538*'Dash Board'!$C$11/365</f>
        <v>25.895421337093524</v>
      </c>
      <c r="I4538" s="6">
        <f>H4538*'Dash Board'!$C$18/'Dash Board'!$C$11</f>
        <v>12.331153017663585</v>
      </c>
      <c r="J4538" s="6">
        <f>(G4538&gt;1)*PMT('Dash Board'!$C$11/365,$U$4,-'Dash Board'!$C$19)</f>
        <v>108.80376961660664</v>
      </c>
      <c r="K4538" s="6">
        <f t="shared" si="494"/>
        <v>0</v>
      </c>
      <c r="L4538" s="8">
        <f t="shared" si="495"/>
        <v>89934.508680664629</v>
      </c>
      <c r="N4538" s="8">
        <f t="shared" si="500"/>
        <v>96.472616598943063</v>
      </c>
      <c r="O4538" s="8">
        <f>IF(E4537&lt;&gt;E4538,SUM($N$4:N4538)-SUM($O$3:O4537),0)</f>
        <v>0</v>
      </c>
      <c r="P4538" s="6">
        <f>IF(B4538&gt;0,SUM($O$4:O4538)-SUM($P$3:P4537),0)</f>
        <v>0</v>
      </c>
      <c r="Q4538" s="6">
        <f t="shared" si="496"/>
        <v>12.331153017663585</v>
      </c>
      <c r="R4538" s="8">
        <f>IF(E4537&lt;&gt;E4538,SUM($Q$4:Q4538)-SUM($R$3:R4537),0)</f>
        <v>0</v>
      </c>
      <c r="S4538" s="6">
        <f>IF(B4538&gt;0,SUM($R$4:R4538)-SUM($S$3:S4537),0)</f>
        <v>0</v>
      </c>
    </row>
    <row r="4539" spans="1:19">
      <c r="A4539">
        <f>IF(E4538&lt;&gt;E4539,COUNTIF($A$4:A4538,"&lt;&gt;0")+1,0)</f>
        <v>0</v>
      </c>
      <c r="B4539">
        <f>IF(A4539&lt;&gt;0,IF(MOD(A4539,3)=0,COUNTIF($B$4:B4538,"&lt;&gt;0")+1,0),0)</f>
        <v>0</v>
      </c>
      <c r="C4539" s="9">
        <f>'Dash Board'!$C$12+COUNT('Daily reducing balance'!$F$4:F4538)</f>
        <v>46265</v>
      </c>
      <c r="D4539">
        <f t="shared" si="497"/>
        <v>2026</v>
      </c>
      <c r="E4539">
        <f t="shared" si="498"/>
        <v>8</v>
      </c>
      <c r="F4539">
        <f>DAY('Dash Board'!$C$12+COUNT('Daily reducing balance'!$F$4:F4538))</f>
        <v>31</v>
      </c>
      <c r="G4539" s="8">
        <f t="shared" si="499"/>
        <v>89934.508680664629</v>
      </c>
      <c r="H4539" s="6">
        <f>G4539*'Dash Board'!$C$11/365</f>
        <v>25.871570990328181</v>
      </c>
      <c r="I4539" s="6">
        <f>H4539*'Dash Board'!$C$18/'Dash Board'!$C$11</f>
        <v>12.319795709680088</v>
      </c>
      <c r="J4539" s="6">
        <f>(G4539&gt;1)*PMT('Dash Board'!$C$11/365,$U$4,-'Dash Board'!$C$19)</f>
        <v>108.80376961660664</v>
      </c>
      <c r="K4539" s="6">
        <f t="shared" si="494"/>
        <v>0</v>
      </c>
      <c r="L4539" s="8">
        <f t="shared" si="495"/>
        <v>89851.576482038348</v>
      </c>
      <c r="N4539" s="8">
        <f t="shared" si="500"/>
        <v>96.483973906926551</v>
      </c>
      <c r="O4539" s="8">
        <f>IF(E4538&lt;&gt;E4539,SUM($N$4:N4539)-SUM($O$3:O4538),0)</f>
        <v>0</v>
      </c>
      <c r="P4539" s="6">
        <f>IF(B4539&gt;0,SUM($O$4:O4539)-SUM($P$3:P4538),0)</f>
        <v>0</v>
      </c>
      <c r="Q4539" s="6">
        <f t="shared" si="496"/>
        <v>12.319795709680088</v>
      </c>
      <c r="R4539" s="8">
        <f>IF(E4538&lt;&gt;E4539,SUM($Q$4:Q4539)-SUM($R$3:R4538),0)</f>
        <v>0</v>
      </c>
      <c r="S4539" s="6">
        <f>IF(B4539&gt;0,SUM($R$4:R4539)-SUM($S$3:S4538),0)</f>
        <v>0</v>
      </c>
    </row>
    <row r="4540" spans="1:19">
      <c r="A4540">
        <f>IF(E4539&lt;&gt;E4540,COUNTIF($A$4:A4539,"&lt;&gt;0")+1,0)</f>
        <v>149</v>
      </c>
      <c r="B4540">
        <f>IF(A4540&lt;&gt;0,IF(MOD(A4540,3)=0,COUNTIF($B$4:B4539,"&lt;&gt;0")+1,0),0)</f>
        <v>0</v>
      </c>
      <c r="C4540" s="9">
        <f>'Dash Board'!$C$12+COUNT('Daily reducing balance'!$F$4:F4539)</f>
        <v>46266</v>
      </c>
      <c r="D4540">
        <f t="shared" si="497"/>
        <v>2026</v>
      </c>
      <c r="E4540">
        <f t="shared" si="498"/>
        <v>9</v>
      </c>
      <c r="F4540">
        <f>DAY('Dash Board'!$C$12+COUNT('Daily reducing balance'!$F$4:F4539))</f>
        <v>1</v>
      </c>
      <c r="G4540" s="8">
        <f t="shared" si="499"/>
        <v>89851.576482038348</v>
      </c>
      <c r="H4540" s="6">
        <f>G4540*'Dash Board'!$C$11/365</f>
        <v>25.847713782504179</v>
      </c>
      <c r="I4540" s="6">
        <f>H4540*'Dash Board'!$C$18/'Dash Board'!$C$11</f>
        <v>12.308435134525801</v>
      </c>
      <c r="J4540" s="6">
        <f>(G4540&gt;1)*PMT('Dash Board'!$C$11/365,$U$4,-'Dash Board'!$C$19)</f>
        <v>108.80376961660664</v>
      </c>
      <c r="K4540" s="6">
        <f t="shared" si="494"/>
        <v>3264.1130884981981</v>
      </c>
      <c r="L4540" s="8">
        <f t="shared" si="495"/>
        <v>89768.620426204245</v>
      </c>
      <c r="N4540" s="8">
        <f t="shared" si="500"/>
        <v>96.495334482080835</v>
      </c>
      <c r="O4540" s="8">
        <f>IF(E4539&lt;&gt;E4540,SUM($N$4:N4540)-SUM($O$3:O4539),0)</f>
        <v>2986.0873579117469</v>
      </c>
      <c r="P4540" s="6">
        <f>IF(B4540&gt;0,SUM($O$4:O4540)-SUM($P$3:P4539),0)</f>
        <v>0</v>
      </c>
      <c r="Q4540" s="6">
        <f t="shared" si="496"/>
        <v>12.308435134525801</v>
      </c>
      <c r="R4540" s="8">
        <f>IF(E4539&lt;&gt;E4540,SUM($Q$4:Q4540)-SUM($R$3:R4539),0)</f>
        <v>386.82950020299177</v>
      </c>
      <c r="S4540" s="6">
        <f>IF(B4540&gt;0,SUM($R$4:R4540)-SUM($S$3:S4539),0)</f>
        <v>0</v>
      </c>
    </row>
    <row r="4541" spans="1:19">
      <c r="A4541">
        <f>IF(E4540&lt;&gt;E4541,COUNTIF($A$4:A4540,"&lt;&gt;0")+1,0)</f>
        <v>0</v>
      </c>
      <c r="B4541">
        <f>IF(A4541&lt;&gt;0,IF(MOD(A4541,3)=0,COUNTIF($B$4:B4540,"&lt;&gt;0")+1,0),0)</f>
        <v>0</v>
      </c>
      <c r="C4541" s="9">
        <f>'Dash Board'!$C$12+COUNT('Daily reducing balance'!$F$4:F4540)</f>
        <v>46267</v>
      </c>
      <c r="D4541">
        <f t="shared" si="497"/>
        <v>2026</v>
      </c>
      <c r="E4541">
        <f t="shared" si="498"/>
        <v>9</v>
      </c>
      <c r="F4541">
        <f>DAY('Dash Board'!$C$12+COUNT('Daily reducing balance'!$F$4:F4540))</f>
        <v>2</v>
      </c>
      <c r="G4541" s="8">
        <f t="shared" si="499"/>
        <v>89768.620426204245</v>
      </c>
      <c r="H4541" s="6">
        <f>G4541*'Dash Board'!$C$11/365</f>
        <v>25.823849711647796</v>
      </c>
      <c r="I4541" s="6">
        <f>H4541*'Dash Board'!$C$18/'Dash Board'!$C$11</f>
        <v>12.297071291260858</v>
      </c>
      <c r="J4541" s="6">
        <f>(G4541&gt;1)*PMT('Dash Board'!$C$11/365,$U$4,-'Dash Board'!$C$19)</f>
        <v>108.80376961660664</v>
      </c>
      <c r="K4541" s="6">
        <f t="shared" si="494"/>
        <v>0</v>
      </c>
      <c r="L4541" s="8">
        <f t="shared" si="495"/>
        <v>89685.640506299285</v>
      </c>
      <c r="N4541" s="8">
        <f t="shared" si="500"/>
        <v>96.506698325345781</v>
      </c>
      <c r="O4541" s="8">
        <f>IF(E4540&lt;&gt;E4541,SUM($N$4:N4541)-SUM($O$3:O4540),0)</f>
        <v>0</v>
      </c>
      <c r="P4541" s="6">
        <f>IF(B4541&gt;0,SUM($O$4:O4541)-SUM($P$3:P4540),0)</f>
        <v>0</v>
      </c>
      <c r="Q4541" s="6">
        <f t="shared" si="496"/>
        <v>12.297071291260858</v>
      </c>
      <c r="R4541" s="8">
        <f>IF(E4540&lt;&gt;E4541,SUM($Q$4:Q4541)-SUM($R$3:R4540),0)</f>
        <v>0</v>
      </c>
      <c r="S4541" s="6">
        <f>IF(B4541&gt;0,SUM($R$4:R4541)-SUM($S$3:S4540),0)</f>
        <v>0</v>
      </c>
    </row>
    <row r="4542" spans="1:19">
      <c r="A4542">
        <f>IF(E4541&lt;&gt;E4542,COUNTIF($A$4:A4541,"&lt;&gt;0")+1,0)</f>
        <v>0</v>
      </c>
      <c r="B4542">
        <f>IF(A4542&lt;&gt;0,IF(MOD(A4542,3)=0,COUNTIF($B$4:B4541,"&lt;&gt;0")+1,0),0)</f>
        <v>0</v>
      </c>
      <c r="C4542" s="9">
        <f>'Dash Board'!$C$12+COUNT('Daily reducing balance'!$F$4:F4541)</f>
        <v>46268</v>
      </c>
      <c r="D4542">
        <f t="shared" si="497"/>
        <v>2026</v>
      </c>
      <c r="E4542">
        <f t="shared" si="498"/>
        <v>9</v>
      </c>
      <c r="F4542">
        <f>DAY('Dash Board'!$C$12+COUNT('Daily reducing balance'!$F$4:F4541))</f>
        <v>3</v>
      </c>
      <c r="G4542" s="8">
        <f t="shared" si="499"/>
        <v>89685.640506299285</v>
      </c>
      <c r="H4542" s="6">
        <f>G4542*'Dash Board'!$C$11/365</f>
        <v>25.799978775784727</v>
      </c>
      <c r="I4542" s="6">
        <f>H4542*'Dash Board'!$C$18/'Dash Board'!$C$11</f>
        <v>12.285704178945108</v>
      </c>
      <c r="J4542" s="6">
        <f>(G4542&gt;1)*PMT('Dash Board'!$C$11/365,$U$4,-'Dash Board'!$C$19)</f>
        <v>108.80376961660664</v>
      </c>
      <c r="K4542" s="6">
        <f t="shared" si="494"/>
        <v>0</v>
      </c>
      <c r="L4542" s="8">
        <f t="shared" si="495"/>
        <v>89602.636715458459</v>
      </c>
      <c r="N4542" s="8">
        <f t="shared" si="500"/>
        <v>96.518065437661534</v>
      </c>
      <c r="O4542" s="8">
        <f>IF(E4541&lt;&gt;E4542,SUM($N$4:N4542)-SUM($O$3:O4541),0)</f>
        <v>0</v>
      </c>
      <c r="P4542" s="6">
        <f>IF(B4542&gt;0,SUM($O$4:O4542)-SUM($P$3:P4541),0)</f>
        <v>0</v>
      </c>
      <c r="Q4542" s="6">
        <f t="shared" si="496"/>
        <v>12.285704178945108</v>
      </c>
      <c r="R4542" s="8">
        <f>IF(E4541&lt;&gt;E4542,SUM($Q$4:Q4542)-SUM($R$3:R4541),0)</f>
        <v>0</v>
      </c>
      <c r="S4542" s="6">
        <f>IF(B4542&gt;0,SUM($R$4:R4542)-SUM($S$3:S4541),0)</f>
        <v>0</v>
      </c>
    </row>
    <row r="4543" spans="1:19">
      <c r="A4543">
        <f>IF(E4542&lt;&gt;E4543,COUNTIF($A$4:A4542,"&lt;&gt;0")+1,0)</f>
        <v>0</v>
      </c>
      <c r="B4543">
        <f>IF(A4543&lt;&gt;0,IF(MOD(A4543,3)=0,COUNTIF($B$4:B4542,"&lt;&gt;0")+1,0),0)</f>
        <v>0</v>
      </c>
      <c r="C4543" s="9">
        <f>'Dash Board'!$C$12+COUNT('Daily reducing balance'!$F$4:F4542)</f>
        <v>46269</v>
      </c>
      <c r="D4543">
        <f t="shared" si="497"/>
        <v>2026</v>
      </c>
      <c r="E4543">
        <f t="shared" si="498"/>
        <v>9</v>
      </c>
      <c r="F4543">
        <f>DAY('Dash Board'!$C$12+COUNT('Daily reducing balance'!$F$4:F4542))</f>
        <v>4</v>
      </c>
      <c r="G4543" s="8">
        <f t="shared" si="499"/>
        <v>89602.636715458459</v>
      </c>
      <c r="H4543" s="6">
        <f>G4543*'Dash Board'!$C$11/365</f>
        <v>25.776100972940107</v>
      </c>
      <c r="I4543" s="6">
        <f>H4543*'Dash Board'!$C$18/'Dash Board'!$C$11</f>
        <v>12.274333796638148</v>
      </c>
      <c r="J4543" s="6">
        <f>(G4543&gt;1)*PMT('Dash Board'!$C$11/365,$U$4,-'Dash Board'!$C$19)</f>
        <v>108.80376961660664</v>
      </c>
      <c r="K4543" s="6">
        <f t="shared" si="494"/>
        <v>0</v>
      </c>
      <c r="L4543" s="8">
        <f t="shared" si="495"/>
        <v>89519.609046814789</v>
      </c>
      <c r="N4543" s="8">
        <f t="shared" si="500"/>
        <v>96.529435819968498</v>
      </c>
      <c r="O4543" s="8">
        <f>IF(E4542&lt;&gt;E4543,SUM($N$4:N4543)-SUM($O$3:O4542),0)</f>
        <v>0</v>
      </c>
      <c r="P4543" s="6">
        <f>IF(B4543&gt;0,SUM($O$4:O4543)-SUM($P$3:P4542),0)</f>
        <v>0</v>
      </c>
      <c r="Q4543" s="6">
        <f t="shared" si="496"/>
        <v>12.274333796638148</v>
      </c>
      <c r="R4543" s="8">
        <f>IF(E4542&lt;&gt;E4543,SUM($Q$4:Q4543)-SUM($R$3:R4542),0)</f>
        <v>0</v>
      </c>
      <c r="S4543" s="6">
        <f>IF(B4543&gt;0,SUM($R$4:R4543)-SUM($S$3:S4542),0)</f>
        <v>0</v>
      </c>
    </row>
    <row r="4544" spans="1:19">
      <c r="A4544">
        <f>IF(E4543&lt;&gt;E4544,COUNTIF($A$4:A4543,"&lt;&gt;0")+1,0)</f>
        <v>0</v>
      </c>
      <c r="B4544">
        <f>IF(A4544&lt;&gt;0,IF(MOD(A4544,3)=0,COUNTIF($B$4:B4543,"&lt;&gt;0")+1,0),0)</f>
        <v>0</v>
      </c>
      <c r="C4544" s="9">
        <f>'Dash Board'!$C$12+COUNT('Daily reducing balance'!$F$4:F4543)</f>
        <v>46270</v>
      </c>
      <c r="D4544">
        <f t="shared" si="497"/>
        <v>2026</v>
      </c>
      <c r="E4544">
        <f t="shared" si="498"/>
        <v>9</v>
      </c>
      <c r="F4544">
        <f>DAY('Dash Board'!$C$12+COUNT('Daily reducing balance'!$F$4:F4543))</f>
        <v>5</v>
      </c>
      <c r="G4544" s="8">
        <f t="shared" si="499"/>
        <v>89519.609046814789</v>
      </c>
      <c r="H4544" s="6">
        <f>G4544*'Dash Board'!$C$11/365</f>
        <v>25.7522163011385</v>
      </c>
      <c r="I4544" s="6">
        <f>H4544*'Dash Board'!$C$18/'Dash Board'!$C$11</f>
        <v>12.262960143399287</v>
      </c>
      <c r="J4544" s="6">
        <f>(G4544&gt;1)*PMT('Dash Board'!$C$11/365,$U$4,-'Dash Board'!$C$19)</f>
        <v>108.80376961660664</v>
      </c>
      <c r="K4544" s="6">
        <f t="shared" si="494"/>
        <v>0</v>
      </c>
      <c r="L4544" s="8">
        <f t="shared" si="495"/>
        <v>89436.55749349932</v>
      </c>
      <c r="N4544" s="8">
        <f t="shared" si="500"/>
        <v>96.540809473207361</v>
      </c>
      <c r="O4544" s="8">
        <f>IF(E4543&lt;&gt;E4544,SUM($N$4:N4544)-SUM($O$3:O4543),0)</f>
        <v>0</v>
      </c>
      <c r="P4544" s="6">
        <f>IF(B4544&gt;0,SUM($O$4:O4544)-SUM($P$3:P4543),0)</f>
        <v>0</v>
      </c>
      <c r="Q4544" s="6">
        <f t="shared" si="496"/>
        <v>12.262960143399287</v>
      </c>
      <c r="R4544" s="8">
        <f>IF(E4543&lt;&gt;E4544,SUM($Q$4:Q4544)-SUM($R$3:R4543),0)</f>
        <v>0</v>
      </c>
      <c r="S4544" s="6">
        <f>IF(B4544&gt;0,SUM($R$4:R4544)-SUM($S$3:S4543),0)</f>
        <v>0</v>
      </c>
    </row>
    <row r="4545" spans="1:19">
      <c r="A4545">
        <f>IF(E4544&lt;&gt;E4545,COUNTIF($A$4:A4544,"&lt;&gt;0")+1,0)</f>
        <v>0</v>
      </c>
      <c r="B4545">
        <f>IF(A4545&lt;&gt;0,IF(MOD(A4545,3)=0,COUNTIF($B$4:B4544,"&lt;&gt;0")+1,0),0)</f>
        <v>0</v>
      </c>
      <c r="C4545" s="9">
        <f>'Dash Board'!$C$12+COUNT('Daily reducing balance'!$F$4:F4544)</f>
        <v>46271</v>
      </c>
      <c r="D4545">
        <f t="shared" si="497"/>
        <v>2026</v>
      </c>
      <c r="E4545">
        <f t="shared" si="498"/>
        <v>9</v>
      </c>
      <c r="F4545">
        <f>DAY('Dash Board'!$C$12+COUNT('Daily reducing balance'!$F$4:F4544))</f>
        <v>6</v>
      </c>
      <c r="G4545" s="8">
        <f t="shared" si="499"/>
        <v>89436.55749349932</v>
      </c>
      <c r="H4545" s="6">
        <f>G4545*'Dash Board'!$C$11/365</f>
        <v>25.728324758403911</v>
      </c>
      <c r="I4545" s="6">
        <f>H4545*'Dash Board'!$C$18/'Dash Board'!$C$11</f>
        <v>12.251583218287577</v>
      </c>
      <c r="J4545" s="6">
        <f>(G4545&gt;1)*PMT('Dash Board'!$C$11/365,$U$4,-'Dash Board'!$C$19)</f>
        <v>108.80376961660664</v>
      </c>
      <c r="K4545" s="6">
        <f t="shared" si="494"/>
        <v>0</v>
      </c>
      <c r="L4545" s="8">
        <f t="shared" si="495"/>
        <v>89353.482048641104</v>
      </c>
      <c r="N4545" s="8">
        <f t="shared" si="500"/>
        <v>96.552186398319066</v>
      </c>
      <c r="O4545" s="8">
        <f>IF(E4544&lt;&gt;E4545,SUM($N$4:N4545)-SUM($O$3:O4544),0)</f>
        <v>0</v>
      </c>
      <c r="P4545" s="6">
        <f>IF(B4545&gt;0,SUM($O$4:O4545)-SUM($P$3:P4544),0)</f>
        <v>0</v>
      </c>
      <c r="Q4545" s="6">
        <f t="shared" si="496"/>
        <v>12.251583218287577</v>
      </c>
      <c r="R4545" s="8">
        <f>IF(E4544&lt;&gt;E4545,SUM($Q$4:Q4545)-SUM($R$3:R4544),0)</f>
        <v>0</v>
      </c>
      <c r="S4545" s="6">
        <f>IF(B4545&gt;0,SUM($R$4:R4545)-SUM($S$3:S4544),0)</f>
        <v>0</v>
      </c>
    </row>
    <row r="4546" spans="1:19">
      <c r="A4546">
        <f>IF(E4545&lt;&gt;E4546,COUNTIF($A$4:A4545,"&lt;&gt;0")+1,0)</f>
        <v>0</v>
      </c>
      <c r="B4546">
        <f>IF(A4546&lt;&gt;0,IF(MOD(A4546,3)=0,COUNTIF($B$4:B4545,"&lt;&gt;0")+1,0),0)</f>
        <v>0</v>
      </c>
      <c r="C4546" s="9">
        <f>'Dash Board'!$C$12+COUNT('Daily reducing balance'!$F$4:F4545)</f>
        <v>46272</v>
      </c>
      <c r="D4546">
        <f t="shared" si="497"/>
        <v>2026</v>
      </c>
      <c r="E4546">
        <f t="shared" si="498"/>
        <v>9</v>
      </c>
      <c r="F4546">
        <f>DAY('Dash Board'!$C$12+COUNT('Daily reducing balance'!$F$4:F4545))</f>
        <v>7</v>
      </c>
      <c r="G4546" s="8">
        <f t="shared" si="499"/>
        <v>89353.482048641104</v>
      </c>
      <c r="H4546" s="6">
        <f>G4546*'Dash Board'!$C$11/365</f>
        <v>25.704426342759767</v>
      </c>
      <c r="I4546" s="6">
        <f>H4546*'Dash Board'!$C$18/'Dash Board'!$C$11</f>
        <v>12.240203020361795</v>
      </c>
      <c r="J4546" s="6">
        <f>(G4546&gt;1)*PMT('Dash Board'!$C$11/365,$U$4,-'Dash Board'!$C$19)</f>
        <v>108.80376961660664</v>
      </c>
      <c r="K4546" s="6">
        <f t="shared" si="494"/>
        <v>0</v>
      </c>
      <c r="L4546" s="8">
        <f t="shared" si="495"/>
        <v>89270.382705367258</v>
      </c>
      <c r="N4546" s="8">
        <f t="shared" si="500"/>
        <v>96.563566596244854</v>
      </c>
      <c r="O4546" s="8">
        <f>IF(E4545&lt;&gt;E4546,SUM($N$4:N4546)-SUM($O$3:O4545),0)</f>
        <v>0</v>
      </c>
      <c r="P4546" s="6">
        <f>IF(B4546&gt;0,SUM($O$4:O4546)-SUM($P$3:P4545),0)</f>
        <v>0</v>
      </c>
      <c r="Q4546" s="6">
        <f t="shared" si="496"/>
        <v>12.240203020361795</v>
      </c>
      <c r="R4546" s="8">
        <f>IF(E4545&lt;&gt;E4546,SUM($Q$4:Q4546)-SUM($R$3:R4545),0)</f>
        <v>0</v>
      </c>
      <c r="S4546" s="6">
        <f>IF(B4546&gt;0,SUM($R$4:R4546)-SUM($S$3:S4545),0)</f>
        <v>0</v>
      </c>
    </row>
    <row r="4547" spans="1:19">
      <c r="A4547">
        <f>IF(E4546&lt;&gt;E4547,COUNTIF($A$4:A4546,"&lt;&gt;0")+1,0)</f>
        <v>0</v>
      </c>
      <c r="B4547">
        <f>IF(A4547&lt;&gt;0,IF(MOD(A4547,3)=0,COUNTIF($B$4:B4546,"&lt;&gt;0")+1,0),0)</f>
        <v>0</v>
      </c>
      <c r="C4547" s="9">
        <f>'Dash Board'!$C$12+COUNT('Daily reducing balance'!$F$4:F4546)</f>
        <v>46273</v>
      </c>
      <c r="D4547">
        <f t="shared" si="497"/>
        <v>2026</v>
      </c>
      <c r="E4547">
        <f t="shared" si="498"/>
        <v>9</v>
      </c>
      <c r="F4547">
        <f>DAY('Dash Board'!$C$12+COUNT('Daily reducing balance'!$F$4:F4546))</f>
        <v>8</v>
      </c>
      <c r="G4547" s="8">
        <f t="shared" si="499"/>
        <v>89270.382705367258</v>
      </c>
      <c r="H4547" s="6">
        <f>G4547*'Dash Board'!$C$11/365</f>
        <v>25.680521052228933</v>
      </c>
      <c r="I4547" s="6">
        <f>H4547*'Dash Board'!$C$18/'Dash Board'!$C$11</f>
        <v>12.228819548680445</v>
      </c>
      <c r="J4547" s="6">
        <f>(G4547&gt;1)*PMT('Dash Board'!$C$11/365,$U$4,-'Dash Board'!$C$19)</f>
        <v>108.80376961660664</v>
      </c>
      <c r="K4547" s="6">
        <f t="shared" si="494"/>
        <v>0</v>
      </c>
      <c r="L4547" s="8">
        <f t="shared" si="495"/>
        <v>89187.259456802873</v>
      </c>
      <c r="N4547" s="8">
        <f t="shared" si="500"/>
        <v>96.574950067926196</v>
      </c>
      <c r="O4547" s="8">
        <f>IF(E4546&lt;&gt;E4547,SUM($N$4:N4547)-SUM($O$3:O4546),0)</f>
        <v>0</v>
      </c>
      <c r="P4547" s="6">
        <f>IF(B4547&gt;0,SUM($O$4:O4547)-SUM($P$3:P4546),0)</f>
        <v>0</v>
      </c>
      <c r="Q4547" s="6">
        <f t="shared" si="496"/>
        <v>12.228819548680445</v>
      </c>
      <c r="R4547" s="8">
        <f>IF(E4546&lt;&gt;E4547,SUM($Q$4:Q4547)-SUM($R$3:R4546),0)</f>
        <v>0</v>
      </c>
      <c r="S4547" s="6">
        <f>IF(B4547&gt;0,SUM($R$4:R4547)-SUM($S$3:S4546),0)</f>
        <v>0</v>
      </c>
    </row>
    <row r="4548" spans="1:19">
      <c r="A4548">
        <f>IF(E4547&lt;&gt;E4548,COUNTIF($A$4:A4547,"&lt;&gt;0")+1,0)</f>
        <v>0</v>
      </c>
      <c r="B4548">
        <f>IF(A4548&lt;&gt;0,IF(MOD(A4548,3)=0,COUNTIF($B$4:B4547,"&lt;&gt;0")+1,0),0)</f>
        <v>0</v>
      </c>
      <c r="C4548" s="9">
        <f>'Dash Board'!$C$12+COUNT('Daily reducing balance'!$F$4:F4547)</f>
        <v>46274</v>
      </c>
      <c r="D4548">
        <f t="shared" si="497"/>
        <v>2026</v>
      </c>
      <c r="E4548">
        <f t="shared" si="498"/>
        <v>9</v>
      </c>
      <c r="F4548">
        <f>DAY('Dash Board'!$C$12+COUNT('Daily reducing balance'!$F$4:F4547))</f>
        <v>9</v>
      </c>
      <c r="G4548" s="8">
        <f t="shared" si="499"/>
        <v>89187.259456802873</v>
      </c>
      <c r="H4548" s="6">
        <f>G4548*'Dash Board'!$C$11/365</f>
        <v>25.656608884833702</v>
      </c>
      <c r="I4548" s="6">
        <f>H4548*'Dash Board'!$C$18/'Dash Board'!$C$11</f>
        <v>12.217432802301763</v>
      </c>
      <c r="J4548" s="6">
        <f>(G4548&gt;1)*PMT('Dash Board'!$C$11/365,$U$4,-'Dash Board'!$C$19)</f>
        <v>108.80376961660664</v>
      </c>
      <c r="K4548" s="6">
        <f t="shared" si="494"/>
        <v>0</v>
      </c>
      <c r="L4548" s="8">
        <f t="shared" si="495"/>
        <v>89104.112296071093</v>
      </c>
      <c r="N4548" s="8">
        <f t="shared" si="500"/>
        <v>96.586336814304886</v>
      </c>
      <c r="O4548" s="8">
        <f>IF(E4547&lt;&gt;E4548,SUM($N$4:N4548)-SUM($O$3:O4547),0)</f>
        <v>0</v>
      </c>
      <c r="P4548" s="6">
        <f>IF(B4548&gt;0,SUM($O$4:O4548)-SUM($P$3:P4547),0)</f>
        <v>0</v>
      </c>
      <c r="Q4548" s="6">
        <f t="shared" si="496"/>
        <v>12.217432802301763</v>
      </c>
      <c r="R4548" s="8">
        <f>IF(E4547&lt;&gt;E4548,SUM($Q$4:Q4548)-SUM($R$3:R4547),0)</f>
        <v>0</v>
      </c>
      <c r="S4548" s="6">
        <f>IF(B4548&gt;0,SUM($R$4:R4548)-SUM($S$3:S4547),0)</f>
        <v>0</v>
      </c>
    </row>
    <row r="4549" spans="1:19">
      <c r="A4549">
        <f>IF(E4548&lt;&gt;E4549,COUNTIF($A$4:A4548,"&lt;&gt;0")+1,0)</f>
        <v>0</v>
      </c>
      <c r="B4549">
        <f>IF(A4549&lt;&gt;0,IF(MOD(A4549,3)=0,COUNTIF($B$4:B4548,"&lt;&gt;0")+1,0),0)</f>
        <v>0</v>
      </c>
      <c r="C4549" s="9">
        <f>'Dash Board'!$C$12+COUNT('Daily reducing balance'!$F$4:F4548)</f>
        <v>46275</v>
      </c>
      <c r="D4549">
        <f t="shared" si="497"/>
        <v>2026</v>
      </c>
      <c r="E4549">
        <f t="shared" si="498"/>
        <v>9</v>
      </c>
      <c r="F4549">
        <f>DAY('Dash Board'!$C$12+COUNT('Daily reducing balance'!$F$4:F4548))</f>
        <v>10</v>
      </c>
      <c r="G4549" s="8">
        <f t="shared" si="499"/>
        <v>89104.112296071093</v>
      </c>
      <c r="H4549" s="6">
        <f>G4549*'Dash Board'!$C$11/365</f>
        <v>25.632689838595795</v>
      </c>
      <c r="I4549" s="6">
        <f>H4549*'Dash Board'!$C$18/'Dash Board'!$C$11</f>
        <v>12.206042780283711</v>
      </c>
      <c r="J4549" s="6">
        <f>(G4549&gt;1)*PMT('Dash Board'!$C$11/365,$U$4,-'Dash Board'!$C$19)</f>
        <v>108.80376961660664</v>
      </c>
      <c r="K4549" s="6">
        <f t="shared" ref="K4549:K4612" si="501">IF(F4549=1,SUMIFS($J$4:$J$7308,$D$4:$D$7308,"="&amp;YEAR(C4549),$E$4:$E$7308,"="&amp;MONTH(C4549)),0)</f>
        <v>0</v>
      </c>
      <c r="L4549" s="8">
        <f t="shared" ref="L4549:L4612" si="502">IF(G4549+H4549-J4549&lt;0,0,G4549+H4549-J4549)</f>
        <v>89020.941216293068</v>
      </c>
      <c r="N4549" s="8">
        <f t="shared" si="500"/>
        <v>96.597726836322934</v>
      </c>
      <c r="O4549" s="8">
        <f>IF(E4548&lt;&gt;E4549,SUM($N$4:N4549)-SUM($O$3:O4548),0)</f>
        <v>0</v>
      </c>
      <c r="P4549" s="6">
        <f>IF(B4549&gt;0,SUM($O$4:O4549)-SUM($P$3:P4548),0)</f>
        <v>0</v>
      </c>
      <c r="Q4549" s="6">
        <f t="shared" ref="Q4549:Q4612" si="503">I4549</f>
        <v>12.206042780283711</v>
      </c>
      <c r="R4549" s="8">
        <f>IF(E4548&lt;&gt;E4549,SUM($Q$4:Q4549)-SUM($R$3:R4548),0)</f>
        <v>0</v>
      </c>
      <c r="S4549" s="6">
        <f>IF(B4549&gt;0,SUM($R$4:R4549)-SUM($S$3:S4548),0)</f>
        <v>0</v>
      </c>
    </row>
    <row r="4550" spans="1:19">
      <c r="A4550">
        <f>IF(E4549&lt;&gt;E4550,COUNTIF($A$4:A4549,"&lt;&gt;0")+1,0)</f>
        <v>0</v>
      </c>
      <c r="B4550">
        <f>IF(A4550&lt;&gt;0,IF(MOD(A4550,3)=0,COUNTIF($B$4:B4549,"&lt;&gt;0")+1,0),0)</f>
        <v>0</v>
      </c>
      <c r="C4550" s="9">
        <f>'Dash Board'!$C$12+COUNT('Daily reducing balance'!$F$4:F4549)</f>
        <v>46276</v>
      </c>
      <c r="D4550">
        <f t="shared" si="497"/>
        <v>2026</v>
      </c>
      <c r="E4550">
        <f t="shared" si="498"/>
        <v>9</v>
      </c>
      <c r="F4550">
        <f>DAY('Dash Board'!$C$12+COUNT('Daily reducing balance'!$F$4:F4549))</f>
        <v>11</v>
      </c>
      <c r="G4550" s="8">
        <f t="shared" si="499"/>
        <v>89020.941216293068</v>
      </c>
      <c r="H4550" s="6">
        <f>G4550*'Dash Board'!$C$11/365</f>
        <v>25.608763911536361</v>
      </c>
      <c r="I4550" s="6">
        <f>H4550*'Dash Board'!$C$18/'Dash Board'!$C$11</f>
        <v>12.194649481683982</v>
      </c>
      <c r="J4550" s="6">
        <f>(G4550&gt;1)*PMT('Dash Board'!$C$11/365,$U$4,-'Dash Board'!$C$19)</f>
        <v>108.80376961660664</v>
      </c>
      <c r="K4550" s="6">
        <f t="shared" si="501"/>
        <v>0</v>
      </c>
      <c r="L4550" s="8">
        <f t="shared" si="502"/>
        <v>88937.746210587997</v>
      </c>
      <c r="N4550" s="8">
        <f t="shared" si="500"/>
        <v>96.609120134922662</v>
      </c>
      <c r="O4550" s="8">
        <f>IF(E4549&lt;&gt;E4550,SUM($N$4:N4550)-SUM($O$3:O4549),0)</f>
        <v>0</v>
      </c>
      <c r="P4550" s="6">
        <f>IF(B4550&gt;0,SUM($O$4:O4550)-SUM($P$3:P4549),0)</f>
        <v>0</v>
      </c>
      <c r="Q4550" s="6">
        <f t="shared" si="503"/>
        <v>12.194649481683982</v>
      </c>
      <c r="R4550" s="8">
        <f>IF(E4549&lt;&gt;E4550,SUM($Q$4:Q4550)-SUM($R$3:R4549),0)</f>
        <v>0</v>
      </c>
      <c r="S4550" s="6">
        <f>IF(B4550&gt;0,SUM($R$4:R4550)-SUM($S$3:S4549),0)</f>
        <v>0</v>
      </c>
    </row>
    <row r="4551" spans="1:19">
      <c r="A4551">
        <f>IF(E4550&lt;&gt;E4551,COUNTIF($A$4:A4550,"&lt;&gt;0")+1,0)</f>
        <v>0</v>
      </c>
      <c r="B4551">
        <f>IF(A4551&lt;&gt;0,IF(MOD(A4551,3)=0,COUNTIF($B$4:B4550,"&lt;&gt;0")+1,0),0)</f>
        <v>0</v>
      </c>
      <c r="C4551" s="9">
        <f>'Dash Board'!$C$12+COUNT('Daily reducing balance'!$F$4:F4550)</f>
        <v>46277</v>
      </c>
      <c r="D4551">
        <f t="shared" si="497"/>
        <v>2026</v>
      </c>
      <c r="E4551">
        <f t="shared" si="498"/>
        <v>9</v>
      </c>
      <c r="F4551">
        <f>DAY('Dash Board'!$C$12+COUNT('Daily reducing balance'!$F$4:F4550))</f>
        <v>12</v>
      </c>
      <c r="G4551" s="8">
        <f t="shared" si="499"/>
        <v>88937.746210587997</v>
      </c>
      <c r="H4551" s="6">
        <f>G4551*'Dash Board'!$C$11/365</f>
        <v>25.584831101675999</v>
      </c>
      <c r="I4551" s="6">
        <f>H4551*'Dash Board'!$C$18/'Dash Board'!$C$11</f>
        <v>12.183252905560002</v>
      </c>
      <c r="J4551" s="6">
        <f>(G4551&gt;1)*PMT('Dash Board'!$C$11/365,$U$4,-'Dash Board'!$C$19)</f>
        <v>108.80376961660664</v>
      </c>
      <c r="K4551" s="6">
        <f t="shared" si="501"/>
        <v>0</v>
      </c>
      <c r="L4551" s="8">
        <f t="shared" si="502"/>
        <v>88854.527272073057</v>
      </c>
      <c r="N4551" s="8">
        <f t="shared" si="500"/>
        <v>96.620516711046648</v>
      </c>
      <c r="O4551" s="8">
        <f>IF(E4550&lt;&gt;E4551,SUM($N$4:N4551)-SUM($O$3:O4550),0)</f>
        <v>0</v>
      </c>
      <c r="P4551" s="6">
        <f>IF(B4551&gt;0,SUM($O$4:O4551)-SUM($P$3:P4550),0)</f>
        <v>0</v>
      </c>
      <c r="Q4551" s="6">
        <f t="shared" si="503"/>
        <v>12.183252905560002</v>
      </c>
      <c r="R4551" s="8">
        <f>IF(E4550&lt;&gt;E4551,SUM($Q$4:Q4551)-SUM($R$3:R4550),0)</f>
        <v>0</v>
      </c>
      <c r="S4551" s="6">
        <f>IF(B4551&gt;0,SUM($R$4:R4551)-SUM($S$3:S4550),0)</f>
        <v>0</v>
      </c>
    </row>
    <row r="4552" spans="1:19">
      <c r="A4552">
        <f>IF(E4551&lt;&gt;E4552,COUNTIF($A$4:A4551,"&lt;&gt;0")+1,0)</f>
        <v>0</v>
      </c>
      <c r="B4552">
        <f>IF(A4552&lt;&gt;0,IF(MOD(A4552,3)=0,COUNTIF($B$4:B4551,"&lt;&gt;0")+1,0),0)</f>
        <v>0</v>
      </c>
      <c r="C4552" s="9">
        <f>'Dash Board'!$C$12+COUNT('Daily reducing balance'!$F$4:F4551)</f>
        <v>46278</v>
      </c>
      <c r="D4552">
        <f t="shared" si="497"/>
        <v>2026</v>
      </c>
      <c r="E4552">
        <f t="shared" si="498"/>
        <v>9</v>
      </c>
      <c r="F4552">
        <f>DAY('Dash Board'!$C$12+COUNT('Daily reducing balance'!$F$4:F4551))</f>
        <v>13</v>
      </c>
      <c r="G4552" s="8">
        <f t="shared" si="499"/>
        <v>88854.527272073057</v>
      </c>
      <c r="H4552" s="6">
        <f>G4552*'Dash Board'!$C$11/365</f>
        <v>25.560891407034713</v>
      </c>
      <c r="I4552" s="6">
        <f>H4552*'Dash Board'!$C$18/'Dash Board'!$C$11</f>
        <v>12.171853050968913</v>
      </c>
      <c r="J4552" s="6">
        <f>(G4552&gt;1)*PMT('Dash Board'!$C$11/365,$U$4,-'Dash Board'!$C$19)</f>
        <v>108.80376961660664</v>
      </c>
      <c r="K4552" s="6">
        <f t="shared" si="501"/>
        <v>0</v>
      </c>
      <c r="L4552" s="8">
        <f t="shared" si="502"/>
        <v>88771.284393863476</v>
      </c>
      <c r="N4552" s="8">
        <f t="shared" si="500"/>
        <v>96.631916565637738</v>
      </c>
      <c r="O4552" s="8">
        <f>IF(E4551&lt;&gt;E4552,SUM($N$4:N4552)-SUM($O$3:O4551),0)</f>
        <v>0</v>
      </c>
      <c r="P4552" s="6">
        <f>IF(B4552&gt;0,SUM($O$4:O4552)-SUM($P$3:P4551),0)</f>
        <v>0</v>
      </c>
      <c r="Q4552" s="6">
        <f t="shared" si="503"/>
        <v>12.171853050968913</v>
      </c>
      <c r="R4552" s="8">
        <f>IF(E4551&lt;&gt;E4552,SUM($Q$4:Q4552)-SUM($R$3:R4551),0)</f>
        <v>0</v>
      </c>
      <c r="S4552" s="6">
        <f>IF(B4552&gt;0,SUM($R$4:R4552)-SUM($S$3:S4551),0)</f>
        <v>0</v>
      </c>
    </row>
    <row r="4553" spans="1:19">
      <c r="A4553">
        <f>IF(E4552&lt;&gt;E4553,COUNTIF($A$4:A4552,"&lt;&gt;0")+1,0)</f>
        <v>0</v>
      </c>
      <c r="B4553">
        <f>IF(A4553&lt;&gt;0,IF(MOD(A4553,3)=0,COUNTIF($B$4:B4552,"&lt;&gt;0")+1,0),0)</f>
        <v>0</v>
      </c>
      <c r="C4553" s="9">
        <f>'Dash Board'!$C$12+COUNT('Daily reducing balance'!$F$4:F4552)</f>
        <v>46279</v>
      </c>
      <c r="D4553">
        <f t="shared" si="497"/>
        <v>2026</v>
      </c>
      <c r="E4553">
        <f t="shared" si="498"/>
        <v>9</v>
      </c>
      <c r="F4553">
        <f>DAY('Dash Board'!$C$12+COUNT('Daily reducing balance'!$F$4:F4552))</f>
        <v>14</v>
      </c>
      <c r="G4553" s="8">
        <f t="shared" si="499"/>
        <v>88771.284393863476</v>
      </c>
      <c r="H4553" s="6">
        <f>G4553*'Dash Board'!$C$11/365</f>
        <v>25.536944825631956</v>
      </c>
      <c r="I4553" s="6">
        <f>H4553*'Dash Board'!$C$18/'Dash Board'!$C$11</f>
        <v>12.160449916967599</v>
      </c>
      <c r="J4553" s="6">
        <f>(G4553&gt;1)*PMT('Dash Board'!$C$11/365,$U$4,-'Dash Board'!$C$19)</f>
        <v>108.80376961660664</v>
      </c>
      <c r="K4553" s="6">
        <f t="shared" si="501"/>
        <v>0</v>
      </c>
      <c r="L4553" s="8">
        <f t="shared" si="502"/>
        <v>88688.017569072501</v>
      </c>
      <c r="N4553" s="8">
        <f t="shared" si="500"/>
        <v>96.643319699639051</v>
      </c>
      <c r="O4553" s="8">
        <f>IF(E4552&lt;&gt;E4553,SUM($N$4:N4553)-SUM($O$3:O4552),0)</f>
        <v>0</v>
      </c>
      <c r="P4553" s="6">
        <f>IF(B4553&gt;0,SUM($O$4:O4553)-SUM($P$3:P4552),0)</f>
        <v>0</v>
      </c>
      <c r="Q4553" s="6">
        <f t="shared" si="503"/>
        <v>12.160449916967599</v>
      </c>
      <c r="R4553" s="8">
        <f>IF(E4552&lt;&gt;E4553,SUM($Q$4:Q4553)-SUM($R$3:R4552),0)</f>
        <v>0</v>
      </c>
      <c r="S4553" s="6">
        <f>IF(B4553&gt;0,SUM($R$4:R4553)-SUM($S$3:S4552),0)</f>
        <v>0</v>
      </c>
    </row>
    <row r="4554" spans="1:19">
      <c r="A4554">
        <f>IF(E4553&lt;&gt;E4554,COUNTIF($A$4:A4553,"&lt;&gt;0")+1,0)</f>
        <v>0</v>
      </c>
      <c r="B4554">
        <f>IF(A4554&lt;&gt;0,IF(MOD(A4554,3)=0,COUNTIF($B$4:B4553,"&lt;&gt;0")+1,0),0)</f>
        <v>0</v>
      </c>
      <c r="C4554" s="9">
        <f>'Dash Board'!$C$12+COUNT('Daily reducing balance'!$F$4:F4553)</f>
        <v>46280</v>
      </c>
      <c r="D4554">
        <f t="shared" si="497"/>
        <v>2026</v>
      </c>
      <c r="E4554">
        <f t="shared" si="498"/>
        <v>9</v>
      </c>
      <c r="F4554">
        <f>DAY('Dash Board'!$C$12+COUNT('Daily reducing balance'!$F$4:F4553))</f>
        <v>15</v>
      </c>
      <c r="G4554" s="8">
        <f t="shared" si="499"/>
        <v>88688.017569072501</v>
      </c>
      <c r="H4554" s="6">
        <f>G4554*'Dash Board'!$C$11/365</f>
        <v>25.512991355486609</v>
      </c>
      <c r="I4554" s="6">
        <f>H4554*'Dash Board'!$C$18/'Dash Board'!$C$11</f>
        <v>12.149043502612672</v>
      </c>
      <c r="J4554" s="6">
        <f>(G4554&gt;1)*PMT('Dash Board'!$C$11/365,$U$4,-'Dash Board'!$C$19)</f>
        <v>108.80376961660664</v>
      </c>
      <c r="K4554" s="6">
        <f t="shared" si="501"/>
        <v>0</v>
      </c>
      <c r="L4554" s="8">
        <f t="shared" si="502"/>
        <v>88604.726790811372</v>
      </c>
      <c r="N4554" s="8">
        <f t="shared" si="500"/>
        <v>96.654726113993974</v>
      </c>
      <c r="O4554" s="8">
        <f>IF(E4553&lt;&gt;E4554,SUM($N$4:N4554)-SUM($O$3:O4553),0)</f>
        <v>0</v>
      </c>
      <c r="P4554" s="6">
        <f>IF(B4554&gt;0,SUM($O$4:O4554)-SUM($P$3:P4553),0)</f>
        <v>0</v>
      </c>
      <c r="Q4554" s="6">
        <f t="shared" si="503"/>
        <v>12.149043502612672</v>
      </c>
      <c r="R4554" s="8">
        <f>IF(E4553&lt;&gt;E4554,SUM($Q$4:Q4554)-SUM($R$3:R4553),0)</f>
        <v>0</v>
      </c>
      <c r="S4554" s="6">
        <f>IF(B4554&gt;0,SUM($R$4:R4554)-SUM($S$3:S4553),0)</f>
        <v>0</v>
      </c>
    </row>
    <row r="4555" spans="1:19">
      <c r="A4555">
        <f>IF(E4554&lt;&gt;E4555,COUNTIF($A$4:A4554,"&lt;&gt;0")+1,0)</f>
        <v>0</v>
      </c>
      <c r="B4555">
        <f>IF(A4555&lt;&gt;0,IF(MOD(A4555,3)=0,COUNTIF($B$4:B4554,"&lt;&gt;0")+1,0),0)</f>
        <v>0</v>
      </c>
      <c r="C4555" s="9">
        <f>'Dash Board'!$C$12+COUNT('Daily reducing balance'!$F$4:F4554)</f>
        <v>46281</v>
      </c>
      <c r="D4555">
        <f t="shared" si="497"/>
        <v>2026</v>
      </c>
      <c r="E4555">
        <f t="shared" si="498"/>
        <v>9</v>
      </c>
      <c r="F4555">
        <f>DAY('Dash Board'!$C$12+COUNT('Daily reducing balance'!$F$4:F4554))</f>
        <v>16</v>
      </c>
      <c r="G4555" s="8">
        <f t="shared" si="499"/>
        <v>88604.726790811372</v>
      </c>
      <c r="H4555" s="6">
        <f>G4555*'Dash Board'!$C$11/365</f>
        <v>25.489030994616968</v>
      </c>
      <c r="I4555" s="6">
        <f>H4555*'Dash Board'!$C$18/'Dash Board'!$C$11</f>
        <v>12.137633806960462</v>
      </c>
      <c r="J4555" s="6">
        <f>(G4555&gt;1)*PMT('Dash Board'!$C$11/365,$U$4,-'Dash Board'!$C$19)</f>
        <v>108.80376961660664</v>
      </c>
      <c r="K4555" s="6">
        <f t="shared" si="501"/>
        <v>0</v>
      </c>
      <c r="L4555" s="8">
        <f t="shared" si="502"/>
        <v>88521.412052189378</v>
      </c>
      <c r="N4555" s="8">
        <f t="shared" si="500"/>
        <v>96.666135809646178</v>
      </c>
      <c r="O4555" s="8">
        <f>IF(E4554&lt;&gt;E4555,SUM($N$4:N4555)-SUM($O$3:O4554),0)</f>
        <v>0</v>
      </c>
      <c r="P4555" s="6">
        <f>IF(B4555&gt;0,SUM($O$4:O4555)-SUM($P$3:P4554),0)</f>
        <v>0</v>
      </c>
      <c r="Q4555" s="6">
        <f t="shared" si="503"/>
        <v>12.137633806960462</v>
      </c>
      <c r="R4555" s="8">
        <f>IF(E4554&lt;&gt;E4555,SUM($Q$4:Q4555)-SUM($R$3:R4554),0)</f>
        <v>0</v>
      </c>
      <c r="S4555" s="6">
        <f>IF(B4555&gt;0,SUM($R$4:R4555)-SUM($S$3:S4554),0)</f>
        <v>0</v>
      </c>
    </row>
    <row r="4556" spans="1:19">
      <c r="A4556">
        <f>IF(E4555&lt;&gt;E4556,COUNTIF($A$4:A4555,"&lt;&gt;0")+1,0)</f>
        <v>0</v>
      </c>
      <c r="B4556">
        <f>IF(A4556&lt;&gt;0,IF(MOD(A4556,3)=0,COUNTIF($B$4:B4555,"&lt;&gt;0")+1,0),0)</f>
        <v>0</v>
      </c>
      <c r="C4556" s="9">
        <f>'Dash Board'!$C$12+COUNT('Daily reducing balance'!$F$4:F4555)</f>
        <v>46282</v>
      </c>
      <c r="D4556">
        <f t="shared" si="497"/>
        <v>2026</v>
      </c>
      <c r="E4556">
        <f t="shared" si="498"/>
        <v>9</v>
      </c>
      <c r="F4556">
        <f>DAY('Dash Board'!$C$12+COUNT('Daily reducing balance'!$F$4:F4555))</f>
        <v>17</v>
      </c>
      <c r="G4556" s="8">
        <f t="shared" si="499"/>
        <v>88521.412052189378</v>
      </c>
      <c r="H4556" s="6">
        <f>G4556*'Dash Board'!$C$11/365</f>
        <v>25.46506374104078</v>
      </c>
      <c r="I4556" s="6">
        <f>H4556*'Dash Board'!$C$18/'Dash Board'!$C$11</f>
        <v>12.126220829067041</v>
      </c>
      <c r="J4556" s="6">
        <f>(G4556&gt;1)*PMT('Dash Board'!$C$11/365,$U$4,-'Dash Board'!$C$19)</f>
        <v>108.80376961660664</v>
      </c>
      <c r="K4556" s="6">
        <f t="shared" si="501"/>
        <v>0</v>
      </c>
      <c r="L4556" s="8">
        <f t="shared" si="502"/>
        <v>88438.073346313802</v>
      </c>
      <c r="N4556" s="8">
        <f t="shared" si="500"/>
        <v>96.677548787539607</v>
      </c>
      <c r="O4556" s="8">
        <f>IF(E4555&lt;&gt;E4556,SUM($N$4:N4556)-SUM($O$3:O4555),0)</f>
        <v>0</v>
      </c>
      <c r="P4556" s="6">
        <f>IF(B4556&gt;0,SUM($O$4:O4556)-SUM($P$3:P4555),0)</f>
        <v>0</v>
      </c>
      <c r="Q4556" s="6">
        <f t="shared" si="503"/>
        <v>12.126220829067041</v>
      </c>
      <c r="R4556" s="8">
        <f>IF(E4555&lt;&gt;E4556,SUM($Q$4:Q4556)-SUM($R$3:R4555),0)</f>
        <v>0</v>
      </c>
      <c r="S4556" s="6">
        <f>IF(B4556&gt;0,SUM($R$4:R4556)-SUM($S$3:S4555),0)</f>
        <v>0</v>
      </c>
    </row>
    <row r="4557" spans="1:19">
      <c r="A4557">
        <f>IF(E4556&lt;&gt;E4557,COUNTIF($A$4:A4556,"&lt;&gt;0")+1,0)</f>
        <v>0</v>
      </c>
      <c r="B4557">
        <f>IF(A4557&lt;&gt;0,IF(MOD(A4557,3)=0,COUNTIF($B$4:B4556,"&lt;&gt;0")+1,0),0)</f>
        <v>0</v>
      </c>
      <c r="C4557" s="9">
        <f>'Dash Board'!$C$12+COUNT('Daily reducing balance'!$F$4:F4556)</f>
        <v>46283</v>
      </c>
      <c r="D4557">
        <f t="shared" si="497"/>
        <v>2026</v>
      </c>
      <c r="E4557">
        <f t="shared" si="498"/>
        <v>9</v>
      </c>
      <c r="F4557">
        <f>DAY('Dash Board'!$C$12+COUNT('Daily reducing balance'!$F$4:F4556))</f>
        <v>18</v>
      </c>
      <c r="G4557" s="8">
        <f t="shared" si="499"/>
        <v>88438.073346313802</v>
      </c>
      <c r="H4557" s="6">
        <f>G4557*'Dash Board'!$C$11/365</f>
        <v>25.441089592775203</v>
      </c>
      <c r="I4557" s="6">
        <f>H4557*'Dash Board'!$C$18/'Dash Board'!$C$11</f>
        <v>12.114804567988193</v>
      </c>
      <c r="J4557" s="6">
        <f>(G4557&gt;1)*PMT('Dash Board'!$C$11/365,$U$4,-'Dash Board'!$C$19)</f>
        <v>108.80376961660664</v>
      </c>
      <c r="K4557" s="6">
        <f t="shared" si="501"/>
        <v>0</v>
      </c>
      <c r="L4557" s="8">
        <f t="shared" si="502"/>
        <v>88354.71066628996</v>
      </c>
      <c r="N4557" s="8">
        <f t="shared" si="500"/>
        <v>96.688965048618456</v>
      </c>
      <c r="O4557" s="8">
        <f>IF(E4556&lt;&gt;E4557,SUM($N$4:N4557)-SUM($O$3:O4556),0)</f>
        <v>0</v>
      </c>
      <c r="P4557" s="6">
        <f>IF(B4557&gt;0,SUM($O$4:O4557)-SUM($P$3:P4556),0)</f>
        <v>0</v>
      </c>
      <c r="Q4557" s="6">
        <f t="shared" si="503"/>
        <v>12.114804567988193</v>
      </c>
      <c r="R4557" s="8">
        <f>IF(E4556&lt;&gt;E4557,SUM($Q$4:Q4557)-SUM($R$3:R4556),0)</f>
        <v>0</v>
      </c>
      <c r="S4557" s="6">
        <f>IF(B4557&gt;0,SUM($R$4:R4557)-SUM($S$3:S4556),0)</f>
        <v>0</v>
      </c>
    </row>
    <row r="4558" spans="1:19">
      <c r="A4558">
        <f>IF(E4557&lt;&gt;E4558,COUNTIF($A$4:A4557,"&lt;&gt;0")+1,0)</f>
        <v>0</v>
      </c>
      <c r="B4558">
        <f>IF(A4558&lt;&gt;0,IF(MOD(A4558,3)=0,COUNTIF($B$4:B4557,"&lt;&gt;0")+1,0),0)</f>
        <v>0</v>
      </c>
      <c r="C4558" s="9">
        <f>'Dash Board'!$C$12+COUNT('Daily reducing balance'!$F$4:F4557)</f>
        <v>46284</v>
      </c>
      <c r="D4558">
        <f t="shared" si="497"/>
        <v>2026</v>
      </c>
      <c r="E4558">
        <f t="shared" si="498"/>
        <v>9</v>
      </c>
      <c r="F4558">
        <f>DAY('Dash Board'!$C$12+COUNT('Daily reducing balance'!$F$4:F4557))</f>
        <v>19</v>
      </c>
      <c r="G4558" s="8">
        <f t="shared" si="499"/>
        <v>88354.71066628996</v>
      </c>
      <c r="H4558" s="6">
        <f>G4558*'Dash Board'!$C$11/365</f>
        <v>25.417108547836836</v>
      </c>
      <c r="I4558" s="6">
        <f>H4558*'Dash Board'!$C$18/'Dash Board'!$C$11</f>
        <v>12.103385022779447</v>
      </c>
      <c r="J4558" s="6">
        <f>(G4558&gt;1)*PMT('Dash Board'!$C$11/365,$U$4,-'Dash Board'!$C$19)</f>
        <v>108.80376961660664</v>
      </c>
      <c r="K4558" s="6">
        <f t="shared" si="501"/>
        <v>0</v>
      </c>
      <c r="L4558" s="8">
        <f t="shared" si="502"/>
        <v>88271.324005221177</v>
      </c>
      <c r="N4558" s="8">
        <f t="shared" si="500"/>
        <v>96.700384593827195</v>
      </c>
      <c r="O4558" s="8">
        <f>IF(E4557&lt;&gt;E4558,SUM($N$4:N4558)-SUM($O$3:O4557),0)</f>
        <v>0</v>
      </c>
      <c r="P4558" s="6">
        <f>IF(B4558&gt;0,SUM($O$4:O4558)-SUM($P$3:P4557),0)</f>
        <v>0</v>
      </c>
      <c r="Q4558" s="6">
        <f t="shared" si="503"/>
        <v>12.103385022779447</v>
      </c>
      <c r="R4558" s="8">
        <f>IF(E4557&lt;&gt;E4558,SUM($Q$4:Q4558)-SUM($R$3:R4557),0)</f>
        <v>0</v>
      </c>
      <c r="S4558" s="6">
        <f>IF(B4558&gt;0,SUM($R$4:R4558)-SUM($S$3:S4557),0)</f>
        <v>0</v>
      </c>
    </row>
    <row r="4559" spans="1:19">
      <c r="A4559">
        <f>IF(E4558&lt;&gt;E4559,COUNTIF($A$4:A4558,"&lt;&gt;0")+1,0)</f>
        <v>0</v>
      </c>
      <c r="B4559">
        <f>IF(A4559&lt;&gt;0,IF(MOD(A4559,3)=0,COUNTIF($B$4:B4558,"&lt;&gt;0")+1,0),0)</f>
        <v>0</v>
      </c>
      <c r="C4559" s="9">
        <f>'Dash Board'!$C$12+COUNT('Daily reducing balance'!$F$4:F4558)</f>
        <v>46285</v>
      </c>
      <c r="D4559">
        <f t="shared" si="497"/>
        <v>2026</v>
      </c>
      <c r="E4559">
        <f t="shared" si="498"/>
        <v>9</v>
      </c>
      <c r="F4559">
        <f>DAY('Dash Board'!$C$12+COUNT('Daily reducing balance'!$F$4:F4558))</f>
        <v>20</v>
      </c>
      <c r="G4559" s="8">
        <f t="shared" si="499"/>
        <v>88271.324005221177</v>
      </c>
      <c r="H4559" s="6">
        <f>G4559*'Dash Board'!$C$11/365</f>
        <v>25.393120604241705</v>
      </c>
      <c r="I4559" s="6">
        <f>H4559*'Dash Board'!$C$18/'Dash Board'!$C$11</f>
        <v>12.091962192496052</v>
      </c>
      <c r="J4559" s="6">
        <f>(G4559&gt;1)*PMT('Dash Board'!$C$11/365,$U$4,-'Dash Board'!$C$19)</f>
        <v>108.80376961660664</v>
      </c>
      <c r="K4559" s="6">
        <f t="shared" si="501"/>
        <v>0</v>
      </c>
      <c r="L4559" s="8">
        <f t="shared" si="502"/>
        <v>88187.91335620881</v>
      </c>
      <c r="N4559" s="8">
        <f t="shared" si="500"/>
        <v>96.711807424110589</v>
      </c>
      <c r="O4559" s="8">
        <f>IF(E4558&lt;&gt;E4559,SUM($N$4:N4559)-SUM($O$3:O4558),0)</f>
        <v>0</v>
      </c>
      <c r="P4559" s="6">
        <f>IF(B4559&gt;0,SUM($O$4:O4559)-SUM($P$3:P4558),0)</f>
        <v>0</v>
      </c>
      <c r="Q4559" s="6">
        <f t="shared" si="503"/>
        <v>12.091962192496052</v>
      </c>
      <c r="R4559" s="8">
        <f>IF(E4558&lt;&gt;E4559,SUM($Q$4:Q4559)-SUM($R$3:R4558),0)</f>
        <v>0</v>
      </c>
      <c r="S4559" s="6">
        <f>IF(B4559&gt;0,SUM($R$4:R4559)-SUM($S$3:S4558),0)</f>
        <v>0</v>
      </c>
    </row>
    <row r="4560" spans="1:19">
      <c r="A4560">
        <f>IF(E4559&lt;&gt;E4560,COUNTIF($A$4:A4559,"&lt;&gt;0")+1,0)</f>
        <v>0</v>
      </c>
      <c r="B4560">
        <f>IF(A4560&lt;&gt;0,IF(MOD(A4560,3)=0,COUNTIF($B$4:B4559,"&lt;&gt;0")+1,0),0)</f>
        <v>0</v>
      </c>
      <c r="C4560" s="9">
        <f>'Dash Board'!$C$12+COUNT('Daily reducing balance'!$F$4:F4559)</f>
        <v>46286</v>
      </c>
      <c r="D4560">
        <f t="shared" si="497"/>
        <v>2026</v>
      </c>
      <c r="E4560">
        <f t="shared" si="498"/>
        <v>9</v>
      </c>
      <c r="F4560">
        <f>DAY('Dash Board'!$C$12+COUNT('Daily reducing balance'!$F$4:F4559))</f>
        <v>21</v>
      </c>
      <c r="G4560" s="8">
        <f t="shared" si="499"/>
        <v>88187.91335620881</v>
      </c>
      <c r="H4560" s="6">
        <f>G4560*'Dash Board'!$C$11/365</f>
        <v>25.369125760005275</v>
      </c>
      <c r="I4560" s="6">
        <f>H4560*'Dash Board'!$C$18/'Dash Board'!$C$11</f>
        <v>12.08053607619299</v>
      </c>
      <c r="J4560" s="6">
        <f>(G4560&gt;1)*PMT('Dash Board'!$C$11/365,$U$4,-'Dash Board'!$C$19)</f>
        <v>108.80376961660664</v>
      </c>
      <c r="K4560" s="6">
        <f t="shared" si="501"/>
        <v>0</v>
      </c>
      <c r="L4560" s="8">
        <f t="shared" si="502"/>
        <v>88104.478712352196</v>
      </c>
      <c r="N4560" s="8">
        <f t="shared" si="500"/>
        <v>96.723233540413659</v>
      </c>
      <c r="O4560" s="8">
        <f>IF(E4559&lt;&gt;E4560,SUM($N$4:N4560)-SUM($O$3:O4559),0)</f>
        <v>0</v>
      </c>
      <c r="P4560" s="6">
        <f>IF(B4560&gt;0,SUM($O$4:O4560)-SUM($P$3:P4559),0)</f>
        <v>0</v>
      </c>
      <c r="Q4560" s="6">
        <f t="shared" si="503"/>
        <v>12.08053607619299</v>
      </c>
      <c r="R4560" s="8">
        <f>IF(E4559&lt;&gt;E4560,SUM($Q$4:Q4560)-SUM($R$3:R4559),0)</f>
        <v>0</v>
      </c>
      <c r="S4560" s="6">
        <f>IF(B4560&gt;0,SUM($R$4:R4560)-SUM($S$3:S4559),0)</f>
        <v>0</v>
      </c>
    </row>
    <row r="4561" spans="1:19">
      <c r="A4561">
        <f>IF(E4560&lt;&gt;E4561,COUNTIF($A$4:A4560,"&lt;&gt;0")+1,0)</f>
        <v>0</v>
      </c>
      <c r="B4561">
        <f>IF(A4561&lt;&gt;0,IF(MOD(A4561,3)=0,COUNTIF($B$4:B4560,"&lt;&gt;0")+1,0),0)</f>
        <v>0</v>
      </c>
      <c r="C4561" s="9">
        <f>'Dash Board'!$C$12+COUNT('Daily reducing balance'!$F$4:F4560)</f>
        <v>46287</v>
      </c>
      <c r="D4561">
        <f t="shared" si="497"/>
        <v>2026</v>
      </c>
      <c r="E4561">
        <f t="shared" si="498"/>
        <v>9</v>
      </c>
      <c r="F4561">
        <f>DAY('Dash Board'!$C$12+COUNT('Daily reducing balance'!$F$4:F4560))</f>
        <v>22</v>
      </c>
      <c r="G4561" s="8">
        <f t="shared" si="499"/>
        <v>88104.478712352196</v>
      </c>
      <c r="H4561" s="6">
        <f>G4561*'Dash Board'!$C$11/365</f>
        <v>25.345124013142414</v>
      </c>
      <c r="I4561" s="6">
        <f>H4561*'Dash Board'!$C$18/'Dash Board'!$C$11</f>
        <v>12.069106672924962</v>
      </c>
      <c r="J4561" s="6">
        <f>(G4561&gt;1)*PMT('Dash Board'!$C$11/365,$U$4,-'Dash Board'!$C$19)</f>
        <v>108.80376961660664</v>
      </c>
      <c r="K4561" s="6">
        <f t="shared" si="501"/>
        <v>0</v>
      </c>
      <c r="L4561" s="8">
        <f t="shared" si="502"/>
        <v>88021.020066748722</v>
      </c>
      <c r="N4561" s="8">
        <f t="shared" si="500"/>
        <v>96.734662943681684</v>
      </c>
      <c r="O4561" s="8">
        <f>IF(E4560&lt;&gt;E4561,SUM($N$4:N4561)-SUM($O$3:O4560),0)</f>
        <v>0</v>
      </c>
      <c r="P4561" s="6">
        <f>IF(B4561&gt;0,SUM($O$4:O4561)-SUM($P$3:P4560),0)</f>
        <v>0</v>
      </c>
      <c r="Q4561" s="6">
        <f t="shared" si="503"/>
        <v>12.069106672924962</v>
      </c>
      <c r="R4561" s="8">
        <f>IF(E4560&lt;&gt;E4561,SUM($Q$4:Q4561)-SUM($R$3:R4560),0)</f>
        <v>0</v>
      </c>
      <c r="S4561" s="6">
        <f>IF(B4561&gt;0,SUM($R$4:R4561)-SUM($S$3:S4560),0)</f>
        <v>0</v>
      </c>
    </row>
    <row r="4562" spans="1:19">
      <c r="A4562">
        <f>IF(E4561&lt;&gt;E4562,COUNTIF($A$4:A4561,"&lt;&gt;0")+1,0)</f>
        <v>0</v>
      </c>
      <c r="B4562">
        <f>IF(A4562&lt;&gt;0,IF(MOD(A4562,3)=0,COUNTIF($B$4:B4561,"&lt;&gt;0")+1,0),0)</f>
        <v>0</v>
      </c>
      <c r="C4562" s="9">
        <f>'Dash Board'!$C$12+COUNT('Daily reducing balance'!$F$4:F4561)</f>
        <v>46288</v>
      </c>
      <c r="D4562">
        <f t="shared" si="497"/>
        <v>2026</v>
      </c>
      <c r="E4562">
        <f t="shared" si="498"/>
        <v>9</v>
      </c>
      <c r="F4562">
        <f>DAY('Dash Board'!$C$12+COUNT('Daily reducing balance'!$F$4:F4561))</f>
        <v>23</v>
      </c>
      <c r="G4562" s="8">
        <f t="shared" si="499"/>
        <v>88021.020066748722</v>
      </c>
      <c r="H4562" s="6">
        <f>G4562*'Dash Board'!$C$11/365</f>
        <v>25.321115361667438</v>
      </c>
      <c r="I4562" s="6">
        <f>H4562*'Dash Board'!$C$18/'Dash Board'!$C$11</f>
        <v>12.057673981746399</v>
      </c>
      <c r="J4562" s="6">
        <f>(G4562&gt;1)*PMT('Dash Board'!$C$11/365,$U$4,-'Dash Board'!$C$19)</f>
        <v>108.80376961660664</v>
      </c>
      <c r="K4562" s="6">
        <f t="shared" si="501"/>
        <v>0</v>
      </c>
      <c r="L4562" s="8">
        <f t="shared" si="502"/>
        <v>87937.537412493781</v>
      </c>
      <c r="N4562" s="8">
        <f t="shared" si="500"/>
        <v>96.746095634860239</v>
      </c>
      <c r="O4562" s="8">
        <f>IF(E4561&lt;&gt;E4562,SUM($N$4:N4562)-SUM($O$3:O4561),0)</f>
        <v>0</v>
      </c>
      <c r="P4562" s="6">
        <f>IF(B4562&gt;0,SUM($O$4:O4562)-SUM($P$3:P4561),0)</f>
        <v>0</v>
      </c>
      <c r="Q4562" s="6">
        <f t="shared" si="503"/>
        <v>12.057673981746399</v>
      </c>
      <c r="R4562" s="8">
        <f>IF(E4561&lt;&gt;E4562,SUM($Q$4:Q4562)-SUM($R$3:R4561),0)</f>
        <v>0</v>
      </c>
      <c r="S4562" s="6">
        <f>IF(B4562&gt;0,SUM($R$4:R4562)-SUM($S$3:S4561),0)</f>
        <v>0</v>
      </c>
    </row>
    <row r="4563" spans="1:19">
      <c r="A4563">
        <f>IF(E4562&lt;&gt;E4563,COUNTIF($A$4:A4562,"&lt;&gt;0")+1,0)</f>
        <v>0</v>
      </c>
      <c r="B4563">
        <f>IF(A4563&lt;&gt;0,IF(MOD(A4563,3)=0,COUNTIF($B$4:B4562,"&lt;&gt;0")+1,0),0)</f>
        <v>0</v>
      </c>
      <c r="C4563" s="9">
        <f>'Dash Board'!$C$12+COUNT('Daily reducing balance'!$F$4:F4562)</f>
        <v>46289</v>
      </c>
      <c r="D4563">
        <f t="shared" si="497"/>
        <v>2026</v>
      </c>
      <c r="E4563">
        <f t="shared" si="498"/>
        <v>9</v>
      </c>
      <c r="F4563">
        <f>DAY('Dash Board'!$C$12+COUNT('Daily reducing balance'!$F$4:F4562))</f>
        <v>24</v>
      </c>
      <c r="G4563" s="8">
        <f t="shared" si="499"/>
        <v>87937.537412493781</v>
      </c>
      <c r="H4563" s="6">
        <f>G4563*'Dash Board'!$C$11/365</f>
        <v>25.297099803594097</v>
      </c>
      <c r="I4563" s="6">
        <f>H4563*'Dash Board'!$C$18/'Dash Board'!$C$11</f>
        <v>12.046238001711478</v>
      </c>
      <c r="J4563" s="6">
        <f>(G4563&gt;1)*PMT('Dash Board'!$C$11/365,$U$4,-'Dash Board'!$C$19)</f>
        <v>108.80376961660664</v>
      </c>
      <c r="K4563" s="6">
        <f t="shared" si="501"/>
        <v>0</v>
      </c>
      <c r="L4563" s="8">
        <f t="shared" si="502"/>
        <v>87854.030742680756</v>
      </c>
      <c r="N4563" s="8">
        <f t="shared" si="500"/>
        <v>96.757531614895171</v>
      </c>
      <c r="O4563" s="8">
        <f>IF(E4562&lt;&gt;E4563,SUM($N$4:N4563)-SUM($O$3:O4562),0)</f>
        <v>0</v>
      </c>
      <c r="P4563" s="6">
        <f>IF(B4563&gt;0,SUM($O$4:O4563)-SUM($P$3:P4562),0)</f>
        <v>0</v>
      </c>
      <c r="Q4563" s="6">
        <f t="shared" si="503"/>
        <v>12.046238001711478</v>
      </c>
      <c r="R4563" s="8">
        <f>IF(E4562&lt;&gt;E4563,SUM($Q$4:Q4563)-SUM($R$3:R4562),0)</f>
        <v>0</v>
      </c>
      <c r="S4563" s="6">
        <f>IF(B4563&gt;0,SUM($R$4:R4563)-SUM($S$3:S4562),0)</f>
        <v>0</v>
      </c>
    </row>
    <row r="4564" spans="1:19">
      <c r="A4564">
        <f>IF(E4563&lt;&gt;E4564,COUNTIF($A$4:A4563,"&lt;&gt;0")+1,0)</f>
        <v>0</v>
      </c>
      <c r="B4564">
        <f>IF(A4564&lt;&gt;0,IF(MOD(A4564,3)=0,COUNTIF($B$4:B4563,"&lt;&gt;0")+1,0),0)</f>
        <v>0</v>
      </c>
      <c r="C4564" s="9">
        <f>'Dash Board'!$C$12+COUNT('Daily reducing balance'!$F$4:F4563)</f>
        <v>46290</v>
      </c>
      <c r="D4564">
        <f t="shared" si="497"/>
        <v>2026</v>
      </c>
      <c r="E4564">
        <f t="shared" si="498"/>
        <v>9</v>
      </c>
      <c r="F4564">
        <f>DAY('Dash Board'!$C$12+COUNT('Daily reducing balance'!$F$4:F4563))</f>
        <v>25</v>
      </c>
      <c r="G4564" s="8">
        <f t="shared" si="499"/>
        <v>87854.030742680756</v>
      </c>
      <c r="H4564" s="6">
        <f>G4564*'Dash Board'!$C$11/365</f>
        <v>25.273077336935557</v>
      </c>
      <c r="I4564" s="6">
        <f>H4564*'Dash Board'!$C$18/'Dash Board'!$C$11</f>
        <v>12.034798731874076</v>
      </c>
      <c r="J4564" s="6">
        <f>(G4564&gt;1)*PMT('Dash Board'!$C$11/365,$U$4,-'Dash Board'!$C$19)</f>
        <v>108.80376961660664</v>
      </c>
      <c r="K4564" s="6">
        <f t="shared" si="501"/>
        <v>0</v>
      </c>
      <c r="L4564" s="8">
        <f t="shared" si="502"/>
        <v>87770.500050401082</v>
      </c>
      <c r="N4564" s="8">
        <f t="shared" si="500"/>
        <v>96.768970884732568</v>
      </c>
      <c r="O4564" s="8">
        <f>IF(E4563&lt;&gt;E4564,SUM($N$4:N4564)-SUM($O$3:O4563),0)</f>
        <v>0</v>
      </c>
      <c r="P4564" s="6">
        <f>IF(B4564&gt;0,SUM($O$4:O4564)-SUM($P$3:P4563),0)</f>
        <v>0</v>
      </c>
      <c r="Q4564" s="6">
        <f t="shared" si="503"/>
        <v>12.034798731874076</v>
      </c>
      <c r="R4564" s="8">
        <f>IF(E4563&lt;&gt;E4564,SUM($Q$4:Q4564)-SUM($R$3:R4563),0)</f>
        <v>0</v>
      </c>
      <c r="S4564" s="6">
        <f>IF(B4564&gt;0,SUM($R$4:R4564)-SUM($S$3:S4563),0)</f>
        <v>0</v>
      </c>
    </row>
    <row r="4565" spans="1:19">
      <c r="A4565">
        <f>IF(E4564&lt;&gt;E4565,COUNTIF($A$4:A4564,"&lt;&gt;0")+1,0)</f>
        <v>0</v>
      </c>
      <c r="B4565">
        <f>IF(A4565&lt;&gt;0,IF(MOD(A4565,3)=0,COUNTIF($B$4:B4564,"&lt;&gt;0")+1,0),0)</f>
        <v>0</v>
      </c>
      <c r="C4565" s="9">
        <f>'Dash Board'!$C$12+COUNT('Daily reducing balance'!$F$4:F4564)</f>
        <v>46291</v>
      </c>
      <c r="D4565">
        <f t="shared" si="497"/>
        <v>2026</v>
      </c>
      <c r="E4565">
        <f t="shared" si="498"/>
        <v>9</v>
      </c>
      <c r="F4565">
        <f>DAY('Dash Board'!$C$12+COUNT('Daily reducing balance'!$F$4:F4564))</f>
        <v>26</v>
      </c>
      <c r="G4565" s="8">
        <f t="shared" si="499"/>
        <v>87770.500050401082</v>
      </c>
      <c r="H4565" s="6">
        <f>G4565*'Dash Board'!$C$11/365</f>
        <v>25.24904795970442</v>
      </c>
      <c r="I4565" s="6">
        <f>H4565*'Dash Board'!$C$18/'Dash Board'!$C$11</f>
        <v>12.023356171287821</v>
      </c>
      <c r="J4565" s="6">
        <f>(G4565&gt;1)*PMT('Dash Board'!$C$11/365,$U$4,-'Dash Board'!$C$19)</f>
        <v>108.80376961660664</v>
      </c>
      <c r="K4565" s="6">
        <f t="shared" si="501"/>
        <v>0</v>
      </c>
      <c r="L4565" s="8">
        <f t="shared" si="502"/>
        <v>87686.945328744172</v>
      </c>
      <c r="N4565" s="8">
        <f t="shared" si="500"/>
        <v>96.780413445318828</v>
      </c>
      <c r="O4565" s="8">
        <f>IF(E4564&lt;&gt;E4565,SUM($N$4:N4565)-SUM($O$3:O4564),0)</f>
        <v>0</v>
      </c>
      <c r="P4565" s="6">
        <f>IF(B4565&gt;0,SUM($O$4:O4565)-SUM($P$3:P4564),0)</f>
        <v>0</v>
      </c>
      <c r="Q4565" s="6">
        <f t="shared" si="503"/>
        <v>12.023356171287821</v>
      </c>
      <c r="R4565" s="8">
        <f>IF(E4564&lt;&gt;E4565,SUM($Q$4:Q4565)-SUM($R$3:R4564),0)</f>
        <v>0</v>
      </c>
      <c r="S4565" s="6">
        <f>IF(B4565&gt;0,SUM($R$4:R4565)-SUM($S$3:S4564),0)</f>
        <v>0</v>
      </c>
    </row>
    <row r="4566" spans="1:19">
      <c r="A4566">
        <f>IF(E4565&lt;&gt;E4566,COUNTIF($A$4:A4565,"&lt;&gt;0")+1,0)</f>
        <v>0</v>
      </c>
      <c r="B4566">
        <f>IF(A4566&lt;&gt;0,IF(MOD(A4566,3)=0,COUNTIF($B$4:B4565,"&lt;&gt;0")+1,0),0)</f>
        <v>0</v>
      </c>
      <c r="C4566" s="9">
        <f>'Dash Board'!$C$12+COUNT('Daily reducing balance'!$F$4:F4565)</f>
        <v>46292</v>
      </c>
      <c r="D4566">
        <f t="shared" si="497"/>
        <v>2026</v>
      </c>
      <c r="E4566">
        <f t="shared" si="498"/>
        <v>9</v>
      </c>
      <c r="F4566">
        <f>DAY('Dash Board'!$C$12+COUNT('Daily reducing balance'!$F$4:F4565))</f>
        <v>27</v>
      </c>
      <c r="G4566" s="8">
        <f t="shared" si="499"/>
        <v>87686.945328744172</v>
      </c>
      <c r="H4566" s="6">
        <f>G4566*'Dash Board'!$C$11/365</f>
        <v>25.225011669912707</v>
      </c>
      <c r="I4566" s="6">
        <f>H4566*'Dash Board'!$C$18/'Dash Board'!$C$11</f>
        <v>12.011910319006052</v>
      </c>
      <c r="J4566" s="6">
        <f>(G4566&gt;1)*PMT('Dash Board'!$C$11/365,$U$4,-'Dash Board'!$C$19)</f>
        <v>108.80376961660664</v>
      </c>
      <c r="K4566" s="6">
        <f t="shared" si="501"/>
        <v>0</v>
      </c>
      <c r="L4566" s="8">
        <f t="shared" si="502"/>
        <v>87603.366570797472</v>
      </c>
      <c r="N4566" s="8">
        <f t="shared" si="500"/>
        <v>96.791859297600595</v>
      </c>
      <c r="O4566" s="8">
        <f>IF(E4565&lt;&gt;E4566,SUM($N$4:N4566)-SUM($O$3:O4565),0)</f>
        <v>0</v>
      </c>
      <c r="P4566" s="6">
        <f>IF(B4566&gt;0,SUM($O$4:O4566)-SUM($P$3:P4565),0)</f>
        <v>0</v>
      </c>
      <c r="Q4566" s="6">
        <f t="shared" si="503"/>
        <v>12.011910319006052</v>
      </c>
      <c r="R4566" s="8">
        <f>IF(E4565&lt;&gt;E4566,SUM($Q$4:Q4566)-SUM($R$3:R4565),0)</f>
        <v>0</v>
      </c>
      <c r="S4566" s="6">
        <f>IF(B4566&gt;0,SUM($R$4:R4566)-SUM($S$3:S4565),0)</f>
        <v>0</v>
      </c>
    </row>
    <row r="4567" spans="1:19">
      <c r="A4567">
        <f>IF(E4566&lt;&gt;E4567,COUNTIF($A$4:A4566,"&lt;&gt;0")+1,0)</f>
        <v>0</v>
      </c>
      <c r="B4567">
        <f>IF(A4567&lt;&gt;0,IF(MOD(A4567,3)=0,COUNTIF($B$4:B4566,"&lt;&gt;0")+1,0),0)</f>
        <v>0</v>
      </c>
      <c r="C4567" s="9">
        <f>'Dash Board'!$C$12+COUNT('Daily reducing balance'!$F$4:F4566)</f>
        <v>46293</v>
      </c>
      <c r="D4567">
        <f t="shared" si="497"/>
        <v>2026</v>
      </c>
      <c r="E4567">
        <f t="shared" si="498"/>
        <v>9</v>
      </c>
      <c r="F4567">
        <f>DAY('Dash Board'!$C$12+COUNT('Daily reducing balance'!$F$4:F4566))</f>
        <v>28</v>
      </c>
      <c r="G4567" s="8">
        <f t="shared" si="499"/>
        <v>87603.366570797472</v>
      </c>
      <c r="H4567" s="6">
        <f>G4567*'Dash Board'!$C$11/365</f>
        <v>25.200968465571872</v>
      </c>
      <c r="I4567" s="6">
        <f>H4567*'Dash Board'!$C$18/'Dash Board'!$C$11</f>
        <v>12.000461174081845</v>
      </c>
      <c r="J4567" s="6">
        <f>(G4567&gt;1)*PMT('Dash Board'!$C$11/365,$U$4,-'Dash Board'!$C$19)</f>
        <v>108.80376961660664</v>
      </c>
      <c r="K4567" s="6">
        <f t="shared" si="501"/>
        <v>0</v>
      </c>
      <c r="L4567" s="8">
        <f t="shared" si="502"/>
        <v>87519.763769646437</v>
      </c>
      <c r="N4567" s="8">
        <f t="shared" si="500"/>
        <v>96.803308442524795</v>
      </c>
      <c r="O4567" s="8">
        <f>IF(E4566&lt;&gt;E4567,SUM($N$4:N4567)-SUM($O$3:O4566),0)</f>
        <v>0</v>
      </c>
      <c r="P4567" s="6">
        <f>IF(B4567&gt;0,SUM($O$4:O4567)-SUM($P$3:P4566),0)</f>
        <v>0</v>
      </c>
      <c r="Q4567" s="6">
        <f t="shared" si="503"/>
        <v>12.000461174081845</v>
      </c>
      <c r="R4567" s="8">
        <f>IF(E4566&lt;&gt;E4567,SUM($Q$4:Q4567)-SUM($R$3:R4566),0)</f>
        <v>0</v>
      </c>
      <c r="S4567" s="6">
        <f>IF(B4567&gt;0,SUM($R$4:R4567)-SUM($S$3:S4566),0)</f>
        <v>0</v>
      </c>
    </row>
    <row r="4568" spans="1:19">
      <c r="A4568">
        <f>IF(E4567&lt;&gt;E4568,COUNTIF($A$4:A4567,"&lt;&gt;0")+1,0)</f>
        <v>0</v>
      </c>
      <c r="B4568">
        <f>IF(A4568&lt;&gt;0,IF(MOD(A4568,3)=0,COUNTIF($B$4:B4567,"&lt;&gt;0")+1,0),0)</f>
        <v>0</v>
      </c>
      <c r="C4568" s="9">
        <f>'Dash Board'!$C$12+COUNT('Daily reducing balance'!$F$4:F4567)</f>
        <v>46294</v>
      </c>
      <c r="D4568">
        <f t="shared" si="497"/>
        <v>2026</v>
      </c>
      <c r="E4568">
        <f t="shared" si="498"/>
        <v>9</v>
      </c>
      <c r="F4568">
        <f>DAY('Dash Board'!$C$12+COUNT('Daily reducing balance'!$F$4:F4567))</f>
        <v>29</v>
      </c>
      <c r="G4568" s="8">
        <f t="shared" si="499"/>
        <v>87519.763769646437</v>
      </c>
      <c r="H4568" s="6">
        <f>G4568*'Dash Board'!$C$11/365</f>
        <v>25.176918344692808</v>
      </c>
      <c r="I4568" s="6">
        <f>H4568*'Dash Board'!$C$18/'Dash Board'!$C$11</f>
        <v>11.989008735568005</v>
      </c>
      <c r="J4568" s="6">
        <f>(G4568&gt;1)*PMT('Dash Board'!$C$11/365,$U$4,-'Dash Board'!$C$19)</f>
        <v>108.80376961660664</v>
      </c>
      <c r="K4568" s="6">
        <f t="shared" si="501"/>
        <v>0</v>
      </c>
      <c r="L4568" s="8">
        <f t="shared" si="502"/>
        <v>87436.136918374512</v>
      </c>
      <c r="N4568" s="8">
        <f t="shared" si="500"/>
        <v>96.814760881038637</v>
      </c>
      <c r="O4568" s="8">
        <f>IF(E4567&lt;&gt;E4568,SUM($N$4:N4568)-SUM($O$3:O4567),0)</f>
        <v>0</v>
      </c>
      <c r="P4568" s="6">
        <f>IF(B4568&gt;0,SUM($O$4:O4568)-SUM($P$3:P4567),0)</f>
        <v>0</v>
      </c>
      <c r="Q4568" s="6">
        <f t="shared" si="503"/>
        <v>11.989008735568005</v>
      </c>
      <c r="R4568" s="8">
        <f>IF(E4567&lt;&gt;E4568,SUM($Q$4:Q4568)-SUM($R$3:R4567),0)</f>
        <v>0</v>
      </c>
      <c r="S4568" s="6">
        <f>IF(B4568&gt;0,SUM($R$4:R4568)-SUM($S$3:S4567),0)</f>
        <v>0</v>
      </c>
    </row>
    <row r="4569" spans="1:19">
      <c r="A4569">
        <f>IF(E4568&lt;&gt;E4569,COUNTIF($A$4:A4568,"&lt;&gt;0")+1,0)</f>
        <v>0</v>
      </c>
      <c r="B4569">
        <f>IF(A4569&lt;&gt;0,IF(MOD(A4569,3)=0,COUNTIF($B$4:B4568,"&lt;&gt;0")+1,0),0)</f>
        <v>0</v>
      </c>
      <c r="C4569" s="9">
        <f>'Dash Board'!$C$12+COUNT('Daily reducing balance'!$F$4:F4568)</f>
        <v>46295</v>
      </c>
      <c r="D4569">
        <f t="shared" si="497"/>
        <v>2026</v>
      </c>
      <c r="E4569">
        <f t="shared" si="498"/>
        <v>9</v>
      </c>
      <c r="F4569">
        <f>DAY('Dash Board'!$C$12+COUNT('Daily reducing balance'!$F$4:F4568))</f>
        <v>30</v>
      </c>
      <c r="G4569" s="8">
        <f t="shared" si="499"/>
        <v>87436.136918374512</v>
      </c>
      <c r="H4569" s="6">
        <f>G4569*'Dash Board'!$C$11/365</f>
        <v>25.152861305285818</v>
      </c>
      <c r="I4569" s="6">
        <f>H4569*'Dash Board'!$C$18/'Dash Board'!$C$11</f>
        <v>11.977553002517057</v>
      </c>
      <c r="J4569" s="6">
        <f>(G4569&gt;1)*PMT('Dash Board'!$C$11/365,$U$4,-'Dash Board'!$C$19)</f>
        <v>108.80376961660664</v>
      </c>
      <c r="K4569" s="6">
        <f t="shared" si="501"/>
        <v>0</v>
      </c>
      <c r="L4569" s="8">
        <f t="shared" si="502"/>
        <v>87352.486010063178</v>
      </c>
      <c r="N4569" s="8">
        <f t="shared" si="500"/>
        <v>96.826216614089589</v>
      </c>
      <c r="O4569" s="8">
        <f>IF(E4568&lt;&gt;E4569,SUM($N$4:N4569)-SUM($O$3:O4568),0)</f>
        <v>0</v>
      </c>
      <c r="P4569" s="6">
        <f>IF(B4569&gt;0,SUM($O$4:O4569)-SUM($P$3:P4568),0)</f>
        <v>0</v>
      </c>
      <c r="Q4569" s="6">
        <f t="shared" si="503"/>
        <v>11.977553002517057</v>
      </c>
      <c r="R4569" s="8">
        <f>IF(E4568&lt;&gt;E4569,SUM($Q$4:Q4569)-SUM($R$3:R4568),0)</f>
        <v>0</v>
      </c>
      <c r="S4569" s="6">
        <f>IF(B4569&gt;0,SUM($R$4:R4569)-SUM($S$3:S4568),0)</f>
        <v>0</v>
      </c>
    </row>
    <row r="4570" spans="1:19">
      <c r="A4570">
        <f>IF(E4569&lt;&gt;E4570,COUNTIF($A$4:A4569,"&lt;&gt;0")+1,0)</f>
        <v>150</v>
      </c>
      <c r="B4570">
        <f>IF(A4570&lt;&gt;0,IF(MOD(A4570,3)=0,COUNTIF($B$4:B4569,"&lt;&gt;0")+1,0),0)</f>
        <v>50</v>
      </c>
      <c r="C4570" s="9">
        <f>'Dash Board'!$C$12+COUNT('Daily reducing balance'!$F$4:F4569)</f>
        <v>46296</v>
      </c>
      <c r="D4570">
        <f t="shared" si="497"/>
        <v>2026</v>
      </c>
      <c r="E4570">
        <f t="shared" si="498"/>
        <v>10</v>
      </c>
      <c r="F4570">
        <f>DAY('Dash Board'!$C$12+COUNT('Daily reducing balance'!$F$4:F4569))</f>
        <v>1</v>
      </c>
      <c r="G4570" s="8">
        <f t="shared" si="499"/>
        <v>87352.486010063178</v>
      </c>
      <c r="H4570" s="6">
        <f>G4570*'Dash Board'!$C$11/365</f>
        <v>25.128797345360638</v>
      </c>
      <c r="I4570" s="6">
        <f>H4570*'Dash Board'!$C$18/'Dash Board'!$C$11</f>
        <v>11.966093973981257</v>
      </c>
      <c r="J4570" s="6">
        <f>(G4570&gt;1)*PMT('Dash Board'!$C$11/365,$U$4,-'Dash Board'!$C$19)</f>
        <v>108.80376961660664</v>
      </c>
      <c r="K4570" s="6">
        <f t="shared" si="501"/>
        <v>3372.9168581148047</v>
      </c>
      <c r="L4570" s="8">
        <f t="shared" si="502"/>
        <v>87268.811037791922</v>
      </c>
      <c r="N4570" s="8">
        <f t="shared" si="500"/>
        <v>96.837675642625385</v>
      </c>
      <c r="O4570" s="8">
        <f>IF(E4569&lt;&gt;E4570,SUM($N$4:N4570)-SUM($O$3:O4569),0)</f>
        <v>2900.1589456000365</v>
      </c>
      <c r="P4570" s="6">
        <f>IF(B4570&gt;0,SUM($O$4:O4570)-SUM($P$3:P4569),0)</f>
        <v>8861.5098778639222</v>
      </c>
      <c r="Q4570" s="6">
        <f t="shared" si="503"/>
        <v>11.966093973981257</v>
      </c>
      <c r="R4570" s="8">
        <f>IF(E4569&lt;&gt;E4570,SUM($Q$4:Q4570)-SUM($R$3:R4569),0)</f>
        <v>363.95414289808832</v>
      </c>
      <c r="S4570" s="6">
        <f>IF(B4570&gt;0,SUM($R$4:R4570)-SUM($S$3:S4569),0)</f>
        <v>1148.4369268639421</v>
      </c>
    </row>
    <row r="4571" spans="1:19">
      <c r="A4571">
        <f>IF(E4570&lt;&gt;E4571,COUNTIF($A$4:A4570,"&lt;&gt;0")+1,0)</f>
        <v>0</v>
      </c>
      <c r="B4571">
        <f>IF(A4571&lt;&gt;0,IF(MOD(A4571,3)=0,COUNTIF($B$4:B4570,"&lt;&gt;0")+1,0),0)</f>
        <v>0</v>
      </c>
      <c r="C4571" s="9">
        <f>'Dash Board'!$C$12+COUNT('Daily reducing balance'!$F$4:F4570)</f>
        <v>46297</v>
      </c>
      <c r="D4571">
        <f t="shared" si="497"/>
        <v>2026</v>
      </c>
      <c r="E4571">
        <f t="shared" si="498"/>
        <v>10</v>
      </c>
      <c r="F4571">
        <f>DAY('Dash Board'!$C$12+COUNT('Daily reducing balance'!$F$4:F4570))</f>
        <v>2</v>
      </c>
      <c r="G4571" s="8">
        <f t="shared" si="499"/>
        <v>87268.811037791922</v>
      </c>
      <c r="H4571" s="6">
        <f>G4571*'Dash Board'!$C$11/365</f>
        <v>25.10472646292644</v>
      </c>
      <c r="I4571" s="6">
        <f>H4571*'Dash Board'!$C$18/'Dash Board'!$C$11</f>
        <v>11.954631649012592</v>
      </c>
      <c r="J4571" s="6">
        <f>(G4571&gt;1)*PMT('Dash Board'!$C$11/365,$U$4,-'Dash Board'!$C$19)</f>
        <v>108.80376961660664</v>
      </c>
      <c r="K4571" s="6">
        <f t="shared" si="501"/>
        <v>0</v>
      </c>
      <c r="L4571" s="8">
        <f t="shared" si="502"/>
        <v>87185.111994638239</v>
      </c>
      <c r="N4571" s="8">
        <f t="shared" si="500"/>
        <v>96.849137967594046</v>
      </c>
      <c r="O4571" s="8">
        <f>IF(E4570&lt;&gt;E4571,SUM($N$4:N4571)-SUM($O$3:O4570),0)</f>
        <v>0</v>
      </c>
      <c r="P4571" s="6">
        <f>IF(B4571&gt;0,SUM($O$4:O4571)-SUM($P$3:P4570),0)</f>
        <v>0</v>
      </c>
      <c r="Q4571" s="6">
        <f t="shared" si="503"/>
        <v>11.954631649012592</v>
      </c>
      <c r="R4571" s="8">
        <f>IF(E4570&lt;&gt;E4571,SUM($Q$4:Q4571)-SUM($R$3:R4570),0)</f>
        <v>0</v>
      </c>
      <c r="S4571" s="6">
        <f>IF(B4571&gt;0,SUM($R$4:R4571)-SUM($S$3:S4570),0)</f>
        <v>0</v>
      </c>
    </row>
    <row r="4572" spans="1:19">
      <c r="A4572">
        <f>IF(E4571&lt;&gt;E4572,COUNTIF($A$4:A4571,"&lt;&gt;0")+1,0)</f>
        <v>0</v>
      </c>
      <c r="B4572">
        <f>IF(A4572&lt;&gt;0,IF(MOD(A4572,3)=0,COUNTIF($B$4:B4571,"&lt;&gt;0")+1,0),0)</f>
        <v>0</v>
      </c>
      <c r="C4572" s="9">
        <f>'Dash Board'!$C$12+COUNT('Daily reducing balance'!$F$4:F4571)</f>
        <v>46298</v>
      </c>
      <c r="D4572">
        <f t="shared" si="497"/>
        <v>2026</v>
      </c>
      <c r="E4572">
        <f t="shared" si="498"/>
        <v>10</v>
      </c>
      <c r="F4572">
        <f>DAY('Dash Board'!$C$12+COUNT('Daily reducing balance'!$F$4:F4571))</f>
        <v>3</v>
      </c>
      <c r="G4572" s="8">
        <f t="shared" si="499"/>
        <v>87185.111994638239</v>
      </c>
      <c r="H4572" s="6">
        <f>G4572*'Dash Board'!$C$11/365</f>
        <v>25.080648655991819</v>
      </c>
      <c r="I4572" s="6">
        <f>H4572*'Dash Board'!$C$18/'Dash Board'!$C$11</f>
        <v>11.943166026662773</v>
      </c>
      <c r="J4572" s="6">
        <f>(G4572&gt;1)*PMT('Dash Board'!$C$11/365,$U$4,-'Dash Board'!$C$19)</f>
        <v>108.80376961660664</v>
      </c>
      <c r="K4572" s="6">
        <f t="shared" si="501"/>
        <v>0</v>
      </c>
      <c r="L4572" s="8">
        <f t="shared" si="502"/>
        <v>87101.388873677613</v>
      </c>
      <c r="N4572" s="8">
        <f t="shared" si="500"/>
        <v>96.860603589943878</v>
      </c>
      <c r="O4572" s="8">
        <f>IF(E4571&lt;&gt;E4572,SUM($N$4:N4572)-SUM($O$3:O4571),0)</f>
        <v>0</v>
      </c>
      <c r="P4572" s="6">
        <f>IF(B4572&gt;0,SUM($O$4:O4572)-SUM($P$3:P4571),0)</f>
        <v>0</v>
      </c>
      <c r="Q4572" s="6">
        <f t="shared" si="503"/>
        <v>11.943166026662773</v>
      </c>
      <c r="R4572" s="8">
        <f>IF(E4571&lt;&gt;E4572,SUM($Q$4:Q4572)-SUM($R$3:R4571),0)</f>
        <v>0</v>
      </c>
      <c r="S4572" s="6">
        <f>IF(B4572&gt;0,SUM($R$4:R4572)-SUM($S$3:S4571),0)</f>
        <v>0</v>
      </c>
    </row>
    <row r="4573" spans="1:19">
      <c r="A4573">
        <f>IF(E4572&lt;&gt;E4573,COUNTIF($A$4:A4572,"&lt;&gt;0")+1,0)</f>
        <v>0</v>
      </c>
      <c r="B4573">
        <f>IF(A4573&lt;&gt;0,IF(MOD(A4573,3)=0,COUNTIF($B$4:B4572,"&lt;&gt;0")+1,0),0)</f>
        <v>0</v>
      </c>
      <c r="C4573" s="9">
        <f>'Dash Board'!$C$12+COUNT('Daily reducing balance'!$F$4:F4572)</f>
        <v>46299</v>
      </c>
      <c r="D4573">
        <f t="shared" si="497"/>
        <v>2026</v>
      </c>
      <c r="E4573">
        <f t="shared" si="498"/>
        <v>10</v>
      </c>
      <c r="F4573">
        <f>DAY('Dash Board'!$C$12+COUNT('Daily reducing balance'!$F$4:F4572))</f>
        <v>4</v>
      </c>
      <c r="G4573" s="8">
        <f t="shared" si="499"/>
        <v>87101.388873677613</v>
      </c>
      <c r="H4573" s="6">
        <f>G4573*'Dash Board'!$C$11/365</f>
        <v>25.056563922564791</v>
      </c>
      <c r="I4573" s="6">
        <f>H4573*'Dash Board'!$C$18/'Dash Board'!$C$11</f>
        <v>11.931697105983236</v>
      </c>
      <c r="J4573" s="6">
        <f>(G4573&gt;1)*PMT('Dash Board'!$C$11/365,$U$4,-'Dash Board'!$C$19)</f>
        <v>108.80376961660664</v>
      </c>
      <c r="K4573" s="6">
        <f t="shared" si="501"/>
        <v>0</v>
      </c>
      <c r="L4573" s="8">
        <f t="shared" si="502"/>
        <v>87017.641667983567</v>
      </c>
      <c r="N4573" s="8">
        <f t="shared" si="500"/>
        <v>96.872072510623411</v>
      </c>
      <c r="O4573" s="8">
        <f>IF(E4572&lt;&gt;E4573,SUM($N$4:N4573)-SUM($O$3:O4572),0)</f>
        <v>0</v>
      </c>
      <c r="P4573" s="6">
        <f>IF(B4573&gt;0,SUM($O$4:O4573)-SUM($P$3:P4572),0)</f>
        <v>0</v>
      </c>
      <c r="Q4573" s="6">
        <f t="shared" si="503"/>
        <v>11.931697105983236</v>
      </c>
      <c r="R4573" s="8">
        <f>IF(E4572&lt;&gt;E4573,SUM($Q$4:Q4573)-SUM($R$3:R4572),0)</f>
        <v>0</v>
      </c>
      <c r="S4573" s="6">
        <f>IF(B4573&gt;0,SUM($R$4:R4573)-SUM($S$3:S4572),0)</f>
        <v>0</v>
      </c>
    </row>
    <row r="4574" spans="1:19">
      <c r="A4574">
        <f>IF(E4573&lt;&gt;E4574,COUNTIF($A$4:A4573,"&lt;&gt;0")+1,0)</f>
        <v>0</v>
      </c>
      <c r="B4574">
        <f>IF(A4574&lt;&gt;0,IF(MOD(A4574,3)=0,COUNTIF($B$4:B4573,"&lt;&gt;0")+1,0),0)</f>
        <v>0</v>
      </c>
      <c r="C4574" s="9">
        <f>'Dash Board'!$C$12+COUNT('Daily reducing balance'!$F$4:F4573)</f>
        <v>46300</v>
      </c>
      <c r="D4574">
        <f t="shared" si="497"/>
        <v>2026</v>
      </c>
      <c r="E4574">
        <f t="shared" si="498"/>
        <v>10</v>
      </c>
      <c r="F4574">
        <f>DAY('Dash Board'!$C$12+COUNT('Daily reducing balance'!$F$4:F4573))</f>
        <v>5</v>
      </c>
      <c r="G4574" s="8">
        <f t="shared" si="499"/>
        <v>87017.641667983567</v>
      </c>
      <c r="H4574" s="6">
        <f>G4574*'Dash Board'!$C$11/365</f>
        <v>25.032472260652806</v>
      </c>
      <c r="I4574" s="6">
        <f>H4574*'Dash Board'!$C$18/'Dash Board'!$C$11</f>
        <v>11.920224886025146</v>
      </c>
      <c r="J4574" s="6">
        <f>(G4574&gt;1)*PMT('Dash Board'!$C$11/365,$U$4,-'Dash Board'!$C$19)</f>
        <v>108.80376961660664</v>
      </c>
      <c r="K4574" s="6">
        <f t="shared" si="501"/>
        <v>0</v>
      </c>
      <c r="L4574" s="8">
        <f t="shared" si="502"/>
        <v>86933.870370627599</v>
      </c>
      <c r="N4574" s="8">
        <f t="shared" si="500"/>
        <v>96.883544730581491</v>
      </c>
      <c r="O4574" s="8">
        <f>IF(E4573&lt;&gt;E4574,SUM($N$4:N4574)-SUM($O$3:O4573),0)</f>
        <v>0</v>
      </c>
      <c r="P4574" s="6">
        <f>IF(B4574&gt;0,SUM($O$4:O4574)-SUM($P$3:P4573),0)</f>
        <v>0</v>
      </c>
      <c r="Q4574" s="6">
        <f t="shared" si="503"/>
        <v>11.920224886025146</v>
      </c>
      <c r="R4574" s="8">
        <f>IF(E4573&lt;&gt;E4574,SUM($Q$4:Q4574)-SUM($R$3:R4573),0)</f>
        <v>0</v>
      </c>
      <c r="S4574" s="6">
        <f>IF(B4574&gt;0,SUM($R$4:R4574)-SUM($S$3:S4573),0)</f>
        <v>0</v>
      </c>
    </row>
    <row r="4575" spans="1:19">
      <c r="A4575">
        <f>IF(E4574&lt;&gt;E4575,COUNTIF($A$4:A4574,"&lt;&gt;0")+1,0)</f>
        <v>0</v>
      </c>
      <c r="B4575">
        <f>IF(A4575&lt;&gt;0,IF(MOD(A4575,3)=0,COUNTIF($B$4:B4574,"&lt;&gt;0")+1,0),0)</f>
        <v>0</v>
      </c>
      <c r="C4575" s="9">
        <f>'Dash Board'!$C$12+COUNT('Daily reducing balance'!$F$4:F4574)</f>
        <v>46301</v>
      </c>
      <c r="D4575">
        <f t="shared" si="497"/>
        <v>2026</v>
      </c>
      <c r="E4575">
        <f t="shared" si="498"/>
        <v>10</v>
      </c>
      <c r="F4575">
        <f>DAY('Dash Board'!$C$12+COUNT('Daily reducing balance'!$F$4:F4574))</f>
        <v>6</v>
      </c>
      <c r="G4575" s="8">
        <f t="shared" si="499"/>
        <v>86933.870370627599</v>
      </c>
      <c r="H4575" s="6">
        <f>G4575*'Dash Board'!$C$11/365</f>
        <v>25.008373668262735</v>
      </c>
      <c r="I4575" s="6">
        <f>H4575*'Dash Board'!$C$18/'Dash Board'!$C$11</f>
        <v>11.908749365839398</v>
      </c>
      <c r="J4575" s="6">
        <f>(G4575&gt;1)*PMT('Dash Board'!$C$11/365,$U$4,-'Dash Board'!$C$19)</f>
        <v>108.80376961660664</v>
      </c>
      <c r="K4575" s="6">
        <f t="shared" si="501"/>
        <v>0</v>
      </c>
      <c r="L4575" s="8">
        <f t="shared" si="502"/>
        <v>86850.074974679243</v>
      </c>
      <c r="N4575" s="8">
        <f t="shared" si="500"/>
        <v>96.895020250767246</v>
      </c>
      <c r="O4575" s="8">
        <f>IF(E4574&lt;&gt;E4575,SUM($N$4:N4575)-SUM($O$3:O4574),0)</f>
        <v>0</v>
      </c>
      <c r="P4575" s="6">
        <f>IF(B4575&gt;0,SUM($O$4:O4575)-SUM($P$3:P4574),0)</f>
        <v>0</v>
      </c>
      <c r="Q4575" s="6">
        <f t="shared" si="503"/>
        <v>11.908749365839398</v>
      </c>
      <c r="R4575" s="8">
        <f>IF(E4574&lt;&gt;E4575,SUM($Q$4:Q4575)-SUM($R$3:R4574),0)</f>
        <v>0</v>
      </c>
      <c r="S4575" s="6">
        <f>IF(B4575&gt;0,SUM($R$4:R4575)-SUM($S$3:S4574),0)</f>
        <v>0</v>
      </c>
    </row>
    <row r="4576" spans="1:19">
      <c r="A4576">
        <f>IF(E4575&lt;&gt;E4576,COUNTIF($A$4:A4575,"&lt;&gt;0")+1,0)</f>
        <v>0</v>
      </c>
      <c r="B4576">
        <f>IF(A4576&lt;&gt;0,IF(MOD(A4576,3)=0,COUNTIF($B$4:B4575,"&lt;&gt;0")+1,0),0)</f>
        <v>0</v>
      </c>
      <c r="C4576" s="9">
        <f>'Dash Board'!$C$12+COUNT('Daily reducing balance'!$F$4:F4575)</f>
        <v>46302</v>
      </c>
      <c r="D4576">
        <f t="shared" si="497"/>
        <v>2026</v>
      </c>
      <c r="E4576">
        <f t="shared" si="498"/>
        <v>10</v>
      </c>
      <c r="F4576">
        <f>DAY('Dash Board'!$C$12+COUNT('Daily reducing balance'!$F$4:F4575))</f>
        <v>7</v>
      </c>
      <c r="G4576" s="8">
        <f t="shared" si="499"/>
        <v>86850.074974679243</v>
      </c>
      <c r="H4576" s="6">
        <f>G4576*'Dash Board'!$C$11/365</f>
        <v>24.984268143400879</v>
      </c>
      <c r="I4576" s="6">
        <f>H4576*'Dash Board'!$C$18/'Dash Board'!$C$11</f>
        <v>11.89727054447661</v>
      </c>
      <c r="J4576" s="6">
        <f>(G4576&gt;1)*PMT('Dash Board'!$C$11/365,$U$4,-'Dash Board'!$C$19)</f>
        <v>108.80376961660664</v>
      </c>
      <c r="K4576" s="6">
        <f t="shared" si="501"/>
        <v>0</v>
      </c>
      <c r="L4576" s="8">
        <f t="shared" si="502"/>
        <v>86766.255473206023</v>
      </c>
      <c r="N4576" s="8">
        <f t="shared" si="500"/>
        <v>96.906499072130032</v>
      </c>
      <c r="O4576" s="8">
        <f>IF(E4575&lt;&gt;E4576,SUM($N$4:N4576)-SUM($O$3:O4575),0)</f>
        <v>0</v>
      </c>
      <c r="P4576" s="6">
        <f>IF(B4576&gt;0,SUM($O$4:O4576)-SUM($P$3:P4575),0)</f>
        <v>0</v>
      </c>
      <c r="Q4576" s="6">
        <f t="shared" si="503"/>
        <v>11.89727054447661</v>
      </c>
      <c r="R4576" s="8">
        <f>IF(E4575&lt;&gt;E4576,SUM($Q$4:Q4576)-SUM($R$3:R4575),0)</f>
        <v>0</v>
      </c>
      <c r="S4576" s="6">
        <f>IF(B4576&gt;0,SUM($R$4:R4576)-SUM($S$3:S4575),0)</f>
        <v>0</v>
      </c>
    </row>
    <row r="4577" spans="1:19">
      <c r="A4577">
        <f>IF(E4576&lt;&gt;E4577,COUNTIF($A$4:A4576,"&lt;&gt;0")+1,0)</f>
        <v>0</v>
      </c>
      <c r="B4577">
        <f>IF(A4577&lt;&gt;0,IF(MOD(A4577,3)=0,COUNTIF($B$4:B4576,"&lt;&gt;0")+1,0),0)</f>
        <v>0</v>
      </c>
      <c r="C4577" s="9">
        <f>'Dash Board'!$C$12+COUNT('Daily reducing balance'!$F$4:F4576)</f>
        <v>46303</v>
      </c>
      <c r="D4577">
        <f t="shared" si="497"/>
        <v>2026</v>
      </c>
      <c r="E4577">
        <f t="shared" si="498"/>
        <v>10</v>
      </c>
      <c r="F4577">
        <f>DAY('Dash Board'!$C$12+COUNT('Daily reducing balance'!$F$4:F4576))</f>
        <v>8</v>
      </c>
      <c r="G4577" s="8">
        <f t="shared" si="499"/>
        <v>86766.255473206023</v>
      </c>
      <c r="H4577" s="6">
        <f>G4577*'Dash Board'!$C$11/365</f>
        <v>24.960155684072966</v>
      </c>
      <c r="I4577" s="6">
        <f>H4577*'Dash Board'!$C$18/'Dash Board'!$C$11</f>
        <v>11.885788420987128</v>
      </c>
      <c r="J4577" s="6">
        <f>(G4577&gt;1)*PMT('Dash Board'!$C$11/365,$U$4,-'Dash Board'!$C$19)</f>
        <v>108.80376961660664</v>
      </c>
      <c r="K4577" s="6">
        <f t="shared" si="501"/>
        <v>0</v>
      </c>
      <c r="L4577" s="8">
        <f t="shared" si="502"/>
        <v>86682.411859273489</v>
      </c>
      <c r="N4577" s="8">
        <f t="shared" si="500"/>
        <v>96.917981195619518</v>
      </c>
      <c r="O4577" s="8">
        <f>IF(E4576&lt;&gt;E4577,SUM($N$4:N4577)-SUM($O$3:O4576),0)</f>
        <v>0</v>
      </c>
      <c r="P4577" s="6">
        <f>IF(B4577&gt;0,SUM($O$4:O4577)-SUM($P$3:P4576),0)</f>
        <v>0</v>
      </c>
      <c r="Q4577" s="6">
        <f t="shared" si="503"/>
        <v>11.885788420987128</v>
      </c>
      <c r="R4577" s="8">
        <f>IF(E4576&lt;&gt;E4577,SUM($Q$4:Q4577)-SUM($R$3:R4576),0)</f>
        <v>0</v>
      </c>
      <c r="S4577" s="6">
        <f>IF(B4577&gt;0,SUM($R$4:R4577)-SUM($S$3:S4576),0)</f>
        <v>0</v>
      </c>
    </row>
    <row r="4578" spans="1:19">
      <c r="A4578">
        <f>IF(E4577&lt;&gt;E4578,COUNTIF($A$4:A4577,"&lt;&gt;0")+1,0)</f>
        <v>0</v>
      </c>
      <c r="B4578">
        <f>IF(A4578&lt;&gt;0,IF(MOD(A4578,3)=0,COUNTIF($B$4:B4577,"&lt;&gt;0")+1,0),0)</f>
        <v>0</v>
      </c>
      <c r="C4578" s="9">
        <f>'Dash Board'!$C$12+COUNT('Daily reducing balance'!$F$4:F4577)</f>
        <v>46304</v>
      </c>
      <c r="D4578">
        <f t="shared" si="497"/>
        <v>2026</v>
      </c>
      <c r="E4578">
        <f t="shared" si="498"/>
        <v>10</v>
      </c>
      <c r="F4578">
        <f>DAY('Dash Board'!$C$12+COUNT('Daily reducing balance'!$F$4:F4577))</f>
        <v>9</v>
      </c>
      <c r="G4578" s="8">
        <f t="shared" si="499"/>
        <v>86682.411859273489</v>
      </c>
      <c r="H4578" s="6">
        <f>G4578*'Dash Board'!$C$11/365</f>
        <v>24.93603628828415</v>
      </c>
      <c r="I4578" s="6">
        <f>H4578*'Dash Board'!$C$18/'Dash Board'!$C$11</f>
        <v>11.874302994421026</v>
      </c>
      <c r="J4578" s="6">
        <f>(G4578&gt;1)*PMT('Dash Board'!$C$11/365,$U$4,-'Dash Board'!$C$19)</f>
        <v>108.80376961660664</v>
      </c>
      <c r="K4578" s="6">
        <f t="shared" si="501"/>
        <v>0</v>
      </c>
      <c r="L4578" s="8">
        <f t="shared" si="502"/>
        <v>86598.544125945162</v>
      </c>
      <c r="N4578" s="8">
        <f t="shared" si="500"/>
        <v>96.929466622185615</v>
      </c>
      <c r="O4578" s="8">
        <f>IF(E4577&lt;&gt;E4578,SUM($N$4:N4578)-SUM($O$3:O4577),0)</f>
        <v>0</v>
      </c>
      <c r="P4578" s="6">
        <f>IF(B4578&gt;0,SUM($O$4:O4578)-SUM($P$3:P4577),0)</f>
        <v>0</v>
      </c>
      <c r="Q4578" s="6">
        <f t="shared" si="503"/>
        <v>11.874302994421026</v>
      </c>
      <c r="R4578" s="8">
        <f>IF(E4577&lt;&gt;E4578,SUM($Q$4:Q4578)-SUM($R$3:R4577),0)</f>
        <v>0</v>
      </c>
      <c r="S4578" s="6">
        <f>IF(B4578&gt;0,SUM($R$4:R4578)-SUM($S$3:S4577),0)</f>
        <v>0</v>
      </c>
    </row>
    <row r="4579" spans="1:19">
      <c r="A4579">
        <f>IF(E4578&lt;&gt;E4579,COUNTIF($A$4:A4578,"&lt;&gt;0")+1,0)</f>
        <v>0</v>
      </c>
      <c r="B4579">
        <f>IF(A4579&lt;&gt;0,IF(MOD(A4579,3)=0,COUNTIF($B$4:B4578,"&lt;&gt;0")+1,0),0)</f>
        <v>0</v>
      </c>
      <c r="C4579" s="9">
        <f>'Dash Board'!$C$12+COUNT('Daily reducing balance'!$F$4:F4578)</f>
        <v>46305</v>
      </c>
      <c r="D4579">
        <f t="shared" si="497"/>
        <v>2026</v>
      </c>
      <c r="E4579">
        <f t="shared" si="498"/>
        <v>10</v>
      </c>
      <c r="F4579">
        <f>DAY('Dash Board'!$C$12+COUNT('Daily reducing balance'!$F$4:F4578))</f>
        <v>10</v>
      </c>
      <c r="G4579" s="8">
        <f t="shared" si="499"/>
        <v>86598.544125945162</v>
      </c>
      <c r="H4579" s="6">
        <f>G4579*'Dash Board'!$C$11/365</f>
        <v>24.911909954039022</v>
      </c>
      <c r="I4579" s="6">
        <f>H4579*'Dash Board'!$C$18/'Dash Board'!$C$11</f>
        <v>11.862814263828108</v>
      </c>
      <c r="J4579" s="6">
        <f>(G4579&gt;1)*PMT('Dash Board'!$C$11/365,$U$4,-'Dash Board'!$C$19)</f>
        <v>108.80376961660664</v>
      </c>
      <c r="K4579" s="6">
        <f t="shared" si="501"/>
        <v>0</v>
      </c>
      <c r="L4579" s="8">
        <f t="shared" si="502"/>
        <v>86514.652266282588</v>
      </c>
      <c r="N4579" s="8">
        <f t="shared" si="500"/>
        <v>96.940955352778531</v>
      </c>
      <c r="O4579" s="8">
        <f>IF(E4578&lt;&gt;E4579,SUM($N$4:N4579)-SUM($O$3:O4578),0)</f>
        <v>0</v>
      </c>
      <c r="P4579" s="6">
        <f>IF(B4579&gt;0,SUM($O$4:O4579)-SUM($P$3:P4578),0)</f>
        <v>0</v>
      </c>
      <c r="Q4579" s="6">
        <f t="shared" si="503"/>
        <v>11.862814263828108</v>
      </c>
      <c r="R4579" s="8">
        <f>IF(E4578&lt;&gt;E4579,SUM($Q$4:Q4579)-SUM($R$3:R4578),0)</f>
        <v>0</v>
      </c>
      <c r="S4579" s="6">
        <f>IF(B4579&gt;0,SUM($R$4:R4579)-SUM($S$3:S4578),0)</f>
        <v>0</v>
      </c>
    </row>
    <row r="4580" spans="1:19">
      <c r="A4580">
        <f>IF(E4579&lt;&gt;E4580,COUNTIF($A$4:A4579,"&lt;&gt;0")+1,0)</f>
        <v>0</v>
      </c>
      <c r="B4580">
        <f>IF(A4580&lt;&gt;0,IF(MOD(A4580,3)=0,COUNTIF($B$4:B4579,"&lt;&gt;0")+1,0),0)</f>
        <v>0</v>
      </c>
      <c r="C4580" s="9">
        <f>'Dash Board'!$C$12+COUNT('Daily reducing balance'!$F$4:F4579)</f>
        <v>46306</v>
      </c>
      <c r="D4580">
        <f t="shared" si="497"/>
        <v>2026</v>
      </c>
      <c r="E4580">
        <f t="shared" si="498"/>
        <v>10</v>
      </c>
      <c r="F4580">
        <f>DAY('Dash Board'!$C$12+COUNT('Daily reducing balance'!$F$4:F4579))</f>
        <v>11</v>
      </c>
      <c r="G4580" s="8">
        <f t="shared" si="499"/>
        <v>86514.652266282588</v>
      </c>
      <c r="H4580" s="6">
        <f>G4580*'Dash Board'!$C$11/365</f>
        <v>24.887776679341567</v>
      </c>
      <c r="I4580" s="6">
        <f>H4580*'Dash Board'!$C$18/'Dash Board'!$C$11</f>
        <v>11.851322228257889</v>
      </c>
      <c r="J4580" s="6">
        <f>(G4580&gt;1)*PMT('Dash Board'!$C$11/365,$U$4,-'Dash Board'!$C$19)</f>
        <v>108.80376961660664</v>
      </c>
      <c r="K4580" s="6">
        <f t="shared" si="501"/>
        <v>0</v>
      </c>
      <c r="L4580" s="8">
        <f t="shared" si="502"/>
        <v>86430.736273345319</v>
      </c>
      <c r="N4580" s="8">
        <f t="shared" si="500"/>
        <v>96.952447388348759</v>
      </c>
      <c r="O4580" s="8">
        <f>IF(E4579&lt;&gt;E4580,SUM($N$4:N4580)-SUM($O$3:O4579),0)</f>
        <v>0</v>
      </c>
      <c r="P4580" s="6">
        <f>IF(B4580&gt;0,SUM($O$4:O4580)-SUM($P$3:P4579),0)</f>
        <v>0</v>
      </c>
      <c r="Q4580" s="6">
        <f t="shared" si="503"/>
        <v>11.851322228257889</v>
      </c>
      <c r="R4580" s="8">
        <f>IF(E4579&lt;&gt;E4580,SUM($Q$4:Q4580)-SUM($R$3:R4579),0)</f>
        <v>0</v>
      </c>
      <c r="S4580" s="6">
        <f>IF(B4580&gt;0,SUM($R$4:R4580)-SUM($S$3:S4579),0)</f>
        <v>0</v>
      </c>
    </row>
    <row r="4581" spans="1:19">
      <c r="A4581">
        <f>IF(E4580&lt;&gt;E4581,COUNTIF($A$4:A4580,"&lt;&gt;0")+1,0)</f>
        <v>0</v>
      </c>
      <c r="B4581">
        <f>IF(A4581&lt;&gt;0,IF(MOD(A4581,3)=0,COUNTIF($B$4:B4580,"&lt;&gt;0")+1,0),0)</f>
        <v>0</v>
      </c>
      <c r="C4581" s="9">
        <f>'Dash Board'!$C$12+COUNT('Daily reducing balance'!$F$4:F4580)</f>
        <v>46307</v>
      </c>
      <c r="D4581">
        <f t="shared" si="497"/>
        <v>2026</v>
      </c>
      <c r="E4581">
        <f t="shared" si="498"/>
        <v>10</v>
      </c>
      <c r="F4581">
        <f>DAY('Dash Board'!$C$12+COUNT('Daily reducing balance'!$F$4:F4580))</f>
        <v>12</v>
      </c>
      <c r="G4581" s="8">
        <f t="shared" si="499"/>
        <v>86430.736273345319</v>
      </c>
      <c r="H4581" s="6">
        <f>G4581*'Dash Board'!$C$11/365</f>
        <v>24.863636462195227</v>
      </c>
      <c r="I4581" s="6">
        <f>H4581*'Dash Board'!$C$18/'Dash Board'!$C$11</f>
        <v>11.839826886759635</v>
      </c>
      <c r="J4581" s="6">
        <f>(G4581&gt;1)*PMT('Dash Board'!$C$11/365,$U$4,-'Dash Board'!$C$19)</f>
        <v>108.80376961660664</v>
      </c>
      <c r="K4581" s="6">
        <f t="shared" si="501"/>
        <v>0</v>
      </c>
      <c r="L4581" s="8">
        <f t="shared" si="502"/>
        <v>86346.796140190898</v>
      </c>
      <c r="N4581" s="8">
        <f t="shared" si="500"/>
        <v>96.963942729847005</v>
      </c>
      <c r="O4581" s="8">
        <f>IF(E4580&lt;&gt;E4581,SUM($N$4:N4581)-SUM($O$3:O4580),0)</f>
        <v>0</v>
      </c>
      <c r="P4581" s="6">
        <f>IF(B4581&gt;0,SUM($O$4:O4581)-SUM($P$3:P4580),0)</f>
        <v>0</v>
      </c>
      <c r="Q4581" s="6">
        <f t="shared" si="503"/>
        <v>11.839826886759635</v>
      </c>
      <c r="R4581" s="8">
        <f>IF(E4580&lt;&gt;E4581,SUM($Q$4:Q4581)-SUM($R$3:R4580),0)</f>
        <v>0</v>
      </c>
      <c r="S4581" s="6">
        <f>IF(B4581&gt;0,SUM($R$4:R4581)-SUM($S$3:S4580),0)</f>
        <v>0</v>
      </c>
    </row>
    <row r="4582" spans="1:19">
      <c r="A4582">
        <f>IF(E4581&lt;&gt;E4582,COUNTIF($A$4:A4581,"&lt;&gt;0")+1,0)</f>
        <v>0</v>
      </c>
      <c r="B4582">
        <f>IF(A4582&lt;&gt;0,IF(MOD(A4582,3)=0,COUNTIF($B$4:B4581,"&lt;&gt;0")+1,0),0)</f>
        <v>0</v>
      </c>
      <c r="C4582" s="9">
        <f>'Dash Board'!$C$12+COUNT('Daily reducing balance'!$F$4:F4581)</f>
        <v>46308</v>
      </c>
      <c r="D4582">
        <f t="shared" si="497"/>
        <v>2026</v>
      </c>
      <c r="E4582">
        <f t="shared" si="498"/>
        <v>10</v>
      </c>
      <c r="F4582">
        <f>DAY('Dash Board'!$C$12+COUNT('Daily reducing balance'!$F$4:F4581))</f>
        <v>13</v>
      </c>
      <c r="G4582" s="8">
        <f t="shared" si="499"/>
        <v>86346.796140190898</v>
      </c>
      <c r="H4582" s="6">
        <f>G4582*'Dash Board'!$C$11/365</f>
        <v>24.839489300602864</v>
      </c>
      <c r="I4582" s="6">
        <f>H4582*'Dash Board'!$C$18/'Dash Board'!$C$11</f>
        <v>11.828328238382317</v>
      </c>
      <c r="J4582" s="6">
        <f>(G4582&gt;1)*PMT('Dash Board'!$C$11/365,$U$4,-'Dash Board'!$C$19)</f>
        <v>108.80376961660664</v>
      </c>
      <c r="K4582" s="6">
        <f t="shared" si="501"/>
        <v>0</v>
      </c>
      <c r="L4582" s="8">
        <f t="shared" si="502"/>
        <v>86262.831859874888</v>
      </c>
      <c r="N4582" s="8">
        <f t="shared" si="500"/>
        <v>96.975441378224332</v>
      </c>
      <c r="O4582" s="8">
        <f>IF(E4581&lt;&gt;E4582,SUM($N$4:N4582)-SUM($O$3:O4581),0)</f>
        <v>0</v>
      </c>
      <c r="P4582" s="6">
        <f>IF(B4582&gt;0,SUM($O$4:O4582)-SUM($P$3:P4581),0)</f>
        <v>0</v>
      </c>
      <c r="Q4582" s="6">
        <f t="shared" si="503"/>
        <v>11.828328238382317</v>
      </c>
      <c r="R4582" s="8">
        <f>IF(E4581&lt;&gt;E4582,SUM($Q$4:Q4582)-SUM($R$3:R4581),0)</f>
        <v>0</v>
      </c>
      <c r="S4582" s="6">
        <f>IF(B4582&gt;0,SUM($R$4:R4582)-SUM($S$3:S4581),0)</f>
        <v>0</v>
      </c>
    </row>
    <row r="4583" spans="1:19">
      <c r="A4583">
        <f>IF(E4582&lt;&gt;E4583,COUNTIF($A$4:A4582,"&lt;&gt;0")+1,0)</f>
        <v>0</v>
      </c>
      <c r="B4583">
        <f>IF(A4583&lt;&gt;0,IF(MOD(A4583,3)=0,COUNTIF($B$4:B4582,"&lt;&gt;0")+1,0),0)</f>
        <v>0</v>
      </c>
      <c r="C4583" s="9">
        <f>'Dash Board'!$C$12+COUNT('Daily reducing balance'!$F$4:F4582)</f>
        <v>46309</v>
      </c>
      <c r="D4583">
        <f t="shared" si="497"/>
        <v>2026</v>
      </c>
      <c r="E4583">
        <f t="shared" si="498"/>
        <v>10</v>
      </c>
      <c r="F4583">
        <f>DAY('Dash Board'!$C$12+COUNT('Daily reducing balance'!$F$4:F4582))</f>
        <v>14</v>
      </c>
      <c r="G4583" s="8">
        <f t="shared" si="499"/>
        <v>86262.831859874888</v>
      </c>
      <c r="H4583" s="6">
        <f>G4583*'Dash Board'!$C$11/365</f>
        <v>24.815335192566746</v>
      </c>
      <c r="I4583" s="6">
        <f>H4583*'Dash Board'!$C$18/'Dash Board'!$C$11</f>
        <v>11.816826282174642</v>
      </c>
      <c r="J4583" s="6">
        <f>(G4583&gt;1)*PMT('Dash Board'!$C$11/365,$U$4,-'Dash Board'!$C$19)</f>
        <v>108.80376961660664</v>
      </c>
      <c r="K4583" s="6">
        <f t="shared" si="501"/>
        <v>0</v>
      </c>
      <c r="L4583" s="8">
        <f t="shared" si="502"/>
        <v>86178.843425450847</v>
      </c>
      <c r="N4583" s="8">
        <f t="shared" si="500"/>
        <v>96.986943334431999</v>
      </c>
      <c r="O4583" s="8">
        <f>IF(E4582&lt;&gt;E4583,SUM($N$4:N4583)-SUM($O$3:O4582),0)</f>
        <v>0</v>
      </c>
      <c r="P4583" s="6">
        <f>IF(B4583&gt;0,SUM($O$4:O4583)-SUM($P$3:P4582),0)</f>
        <v>0</v>
      </c>
      <c r="Q4583" s="6">
        <f t="shared" si="503"/>
        <v>11.816826282174642</v>
      </c>
      <c r="R4583" s="8">
        <f>IF(E4582&lt;&gt;E4583,SUM($Q$4:Q4583)-SUM($R$3:R4582),0)</f>
        <v>0</v>
      </c>
      <c r="S4583" s="6">
        <f>IF(B4583&gt;0,SUM($R$4:R4583)-SUM($S$3:S4582),0)</f>
        <v>0</v>
      </c>
    </row>
    <row r="4584" spans="1:19">
      <c r="A4584">
        <f>IF(E4583&lt;&gt;E4584,COUNTIF($A$4:A4583,"&lt;&gt;0")+1,0)</f>
        <v>0</v>
      </c>
      <c r="B4584">
        <f>IF(A4584&lt;&gt;0,IF(MOD(A4584,3)=0,COUNTIF($B$4:B4583,"&lt;&gt;0")+1,0),0)</f>
        <v>0</v>
      </c>
      <c r="C4584" s="9">
        <f>'Dash Board'!$C$12+COUNT('Daily reducing balance'!$F$4:F4583)</f>
        <v>46310</v>
      </c>
      <c r="D4584">
        <f t="shared" si="497"/>
        <v>2026</v>
      </c>
      <c r="E4584">
        <f t="shared" si="498"/>
        <v>10</v>
      </c>
      <c r="F4584">
        <f>DAY('Dash Board'!$C$12+COUNT('Daily reducing balance'!$F$4:F4583))</f>
        <v>15</v>
      </c>
      <c r="G4584" s="8">
        <f t="shared" si="499"/>
        <v>86178.843425450847</v>
      </c>
      <c r="H4584" s="6">
        <f>G4584*'Dash Board'!$C$11/365</f>
        <v>24.7911741360886</v>
      </c>
      <c r="I4584" s="6">
        <f>H4584*'Dash Board'!$C$18/'Dash Board'!$C$11</f>
        <v>11.805321017185049</v>
      </c>
      <c r="J4584" s="6">
        <f>(G4584&gt;1)*PMT('Dash Board'!$C$11/365,$U$4,-'Dash Board'!$C$19)</f>
        <v>108.80376961660664</v>
      </c>
      <c r="K4584" s="6">
        <f t="shared" si="501"/>
        <v>0</v>
      </c>
      <c r="L4584" s="8">
        <f t="shared" si="502"/>
        <v>86094.83082997032</v>
      </c>
      <c r="N4584" s="8">
        <f t="shared" si="500"/>
        <v>96.998448599421593</v>
      </c>
      <c r="O4584" s="8">
        <f>IF(E4583&lt;&gt;E4584,SUM($N$4:N4584)-SUM($O$3:O4583),0)</f>
        <v>0</v>
      </c>
      <c r="P4584" s="6">
        <f>IF(B4584&gt;0,SUM($O$4:O4584)-SUM($P$3:P4583),0)</f>
        <v>0</v>
      </c>
      <c r="Q4584" s="6">
        <f t="shared" si="503"/>
        <v>11.805321017185049</v>
      </c>
      <c r="R4584" s="8">
        <f>IF(E4583&lt;&gt;E4584,SUM($Q$4:Q4584)-SUM($R$3:R4583),0)</f>
        <v>0</v>
      </c>
      <c r="S4584" s="6">
        <f>IF(B4584&gt;0,SUM($R$4:R4584)-SUM($S$3:S4583),0)</f>
        <v>0</v>
      </c>
    </row>
    <row r="4585" spans="1:19">
      <c r="A4585">
        <f>IF(E4584&lt;&gt;E4585,COUNTIF($A$4:A4584,"&lt;&gt;0")+1,0)</f>
        <v>0</v>
      </c>
      <c r="B4585">
        <f>IF(A4585&lt;&gt;0,IF(MOD(A4585,3)=0,COUNTIF($B$4:B4584,"&lt;&gt;0")+1,0),0)</f>
        <v>0</v>
      </c>
      <c r="C4585" s="9">
        <f>'Dash Board'!$C$12+COUNT('Daily reducing balance'!$F$4:F4584)</f>
        <v>46311</v>
      </c>
      <c r="D4585">
        <f t="shared" si="497"/>
        <v>2026</v>
      </c>
      <c r="E4585">
        <f t="shared" si="498"/>
        <v>10</v>
      </c>
      <c r="F4585">
        <f>DAY('Dash Board'!$C$12+COUNT('Daily reducing balance'!$F$4:F4584))</f>
        <v>16</v>
      </c>
      <c r="G4585" s="8">
        <f t="shared" si="499"/>
        <v>86094.83082997032</v>
      </c>
      <c r="H4585" s="6">
        <f>G4585*'Dash Board'!$C$11/365</f>
        <v>24.767006129169545</v>
      </c>
      <c r="I4585" s="6">
        <f>H4585*'Dash Board'!$C$18/'Dash Board'!$C$11</f>
        <v>11.793812442461689</v>
      </c>
      <c r="J4585" s="6">
        <f>(G4585&gt;1)*PMT('Dash Board'!$C$11/365,$U$4,-'Dash Board'!$C$19)</f>
        <v>108.80376961660664</v>
      </c>
      <c r="K4585" s="6">
        <f t="shared" si="501"/>
        <v>0</v>
      </c>
      <c r="L4585" s="8">
        <f t="shared" si="502"/>
        <v>86010.794066482878</v>
      </c>
      <c r="N4585" s="8">
        <f t="shared" si="500"/>
        <v>97.009957174144958</v>
      </c>
      <c r="O4585" s="8">
        <f>IF(E4584&lt;&gt;E4585,SUM($N$4:N4585)-SUM($O$3:O4584),0)</f>
        <v>0</v>
      </c>
      <c r="P4585" s="6">
        <f>IF(B4585&gt;0,SUM($O$4:O4585)-SUM($P$3:P4584),0)</f>
        <v>0</v>
      </c>
      <c r="Q4585" s="6">
        <f t="shared" si="503"/>
        <v>11.793812442461689</v>
      </c>
      <c r="R4585" s="8">
        <f>IF(E4584&lt;&gt;E4585,SUM($Q$4:Q4585)-SUM($R$3:R4584),0)</f>
        <v>0</v>
      </c>
      <c r="S4585" s="6">
        <f>IF(B4585&gt;0,SUM($R$4:R4585)-SUM($S$3:S4584),0)</f>
        <v>0</v>
      </c>
    </row>
    <row r="4586" spans="1:19">
      <c r="A4586">
        <f>IF(E4585&lt;&gt;E4586,COUNTIF($A$4:A4585,"&lt;&gt;0")+1,0)</f>
        <v>0</v>
      </c>
      <c r="B4586">
        <f>IF(A4586&lt;&gt;0,IF(MOD(A4586,3)=0,COUNTIF($B$4:B4585,"&lt;&gt;0")+1,0),0)</f>
        <v>0</v>
      </c>
      <c r="C4586" s="9">
        <f>'Dash Board'!$C$12+COUNT('Daily reducing balance'!$F$4:F4585)</f>
        <v>46312</v>
      </c>
      <c r="D4586">
        <f t="shared" si="497"/>
        <v>2026</v>
      </c>
      <c r="E4586">
        <f t="shared" si="498"/>
        <v>10</v>
      </c>
      <c r="F4586">
        <f>DAY('Dash Board'!$C$12+COUNT('Daily reducing balance'!$F$4:F4585))</f>
        <v>17</v>
      </c>
      <c r="G4586" s="8">
        <f t="shared" si="499"/>
        <v>86010.794066482878</v>
      </c>
      <c r="H4586" s="6">
        <f>G4586*'Dash Board'!$C$11/365</f>
        <v>24.742831169810145</v>
      </c>
      <c r="I4586" s="6">
        <f>H4586*'Dash Board'!$C$18/'Dash Board'!$C$11</f>
        <v>11.782300557052451</v>
      </c>
      <c r="J4586" s="6">
        <f>(G4586&gt;1)*PMT('Dash Board'!$C$11/365,$U$4,-'Dash Board'!$C$19)</f>
        <v>108.80376961660664</v>
      </c>
      <c r="K4586" s="6">
        <f t="shared" si="501"/>
        <v>0</v>
      </c>
      <c r="L4586" s="8">
        <f t="shared" si="502"/>
        <v>85926.733128036081</v>
      </c>
      <c r="N4586" s="8">
        <f t="shared" si="500"/>
        <v>97.021469059554192</v>
      </c>
      <c r="O4586" s="8">
        <f>IF(E4585&lt;&gt;E4586,SUM($N$4:N4586)-SUM($O$3:O4585),0)</f>
        <v>0</v>
      </c>
      <c r="P4586" s="6">
        <f>IF(B4586&gt;0,SUM($O$4:O4586)-SUM($P$3:P4585),0)</f>
        <v>0</v>
      </c>
      <c r="Q4586" s="6">
        <f t="shared" si="503"/>
        <v>11.782300557052451</v>
      </c>
      <c r="R4586" s="8">
        <f>IF(E4585&lt;&gt;E4586,SUM($Q$4:Q4586)-SUM($R$3:R4585),0)</f>
        <v>0</v>
      </c>
      <c r="S4586" s="6">
        <f>IF(B4586&gt;0,SUM($R$4:R4586)-SUM($S$3:S4585),0)</f>
        <v>0</v>
      </c>
    </row>
    <row r="4587" spans="1:19">
      <c r="A4587">
        <f>IF(E4586&lt;&gt;E4587,COUNTIF($A$4:A4586,"&lt;&gt;0")+1,0)</f>
        <v>0</v>
      </c>
      <c r="B4587">
        <f>IF(A4587&lt;&gt;0,IF(MOD(A4587,3)=0,COUNTIF($B$4:B4586,"&lt;&gt;0")+1,0),0)</f>
        <v>0</v>
      </c>
      <c r="C4587" s="9">
        <f>'Dash Board'!$C$12+COUNT('Daily reducing balance'!$F$4:F4586)</f>
        <v>46313</v>
      </c>
      <c r="D4587">
        <f t="shared" si="497"/>
        <v>2026</v>
      </c>
      <c r="E4587">
        <f t="shared" si="498"/>
        <v>10</v>
      </c>
      <c r="F4587">
        <f>DAY('Dash Board'!$C$12+COUNT('Daily reducing balance'!$F$4:F4586))</f>
        <v>18</v>
      </c>
      <c r="G4587" s="8">
        <f t="shared" si="499"/>
        <v>85926.733128036081</v>
      </c>
      <c r="H4587" s="6">
        <f>G4587*'Dash Board'!$C$11/365</f>
        <v>24.71864925601038</v>
      </c>
      <c r="I4587" s="6">
        <f>H4587*'Dash Board'!$C$18/'Dash Board'!$C$11</f>
        <v>11.770785360004943</v>
      </c>
      <c r="J4587" s="6">
        <f>(G4587&gt;1)*PMT('Dash Board'!$C$11/365,$U$4,-'Dash Board'!$C$19)</f>
        <v>108.80376961660664</v>
      </c>
      <c r="K4587" s="6">
        <f t="shared" si="501"/>
        <v>0</v>
      </c>
      <c r="L4587" s="8">
        <f t="shared" si="502"/>
        <v>85842.648007675481</v>
      </c>
      <c r="N4587" s="8">
        <f t="shared" si="500"/>
        <v>97.032984256601708</v>
      </c>
      <c r="O4587" s="8">
        <f>IF(E4586&lt;&gt;E4587,SUM($N$4:N4587)-SUM($O$3:O4586),0)</f>
        <v>0</v>
      </c>
      <c r="P4587" s="6">
        <f>IF(B4587&gt;0,SUM($O$4:O4587)-SUM($P$3:P4586),0)</f>
        <v>0</v>
      </c>
      <c r="Q4587" s="6">
        <f t="shared" si="503"/>
        <v>11.770785360004943</v>
      </c>
      <c r="R4587" s="8">
        <f>IF(E4586&lt;&gt;E4587,SUM($Q$4:Q4587)-SUM($R$3:R4586),0)</f>
        <v>0</v>
      </c>
      <c r="S4587" s="6">
        <f>IF(B4587&gt;0,SUM($R$4:R4587)-SUM($S$3:S4586),0)</f>
        <v>0</v>
      </c>
    </row>
    <row r="4588" spans="1:19">
      <c r="A4588">
        <f>IF(E4587&lt;&gt;E4588,COUNTIF($A$4:A4587,"&lt;&gt;0")+1,0)</f>
        <v>0</v>
      </c>
      <c r="B4588">
        <f>IF(A4588&lt;&gt;0,IF(MOD(A4588,3)=0,COUNTIF($B$4:B4587,"&lt;&gt;0")+1,0),0)</f>
        <v>0</v>
      </c>
      <c r="C4588" s="9">
        <f>'Dash Board'!$C$12+COUNT('Daily reducing balance'!$F$4:F4587)</f>
        <v>46314</v>
      </c>
      <c r="D4588">
        <f t="shared" si="497"/>
        <v>2026</v>
      </c>
      <c r="E4588">
        <f t="shared" si="498"/>
        <v>10</v>
      </c>
      <c r="F4588">
        <f>DAY('Dash Board'!$C$12+COUNT('Daily reducing balance'!$F$4:F4587))</f>
        <v>19</v>
      </c>
      <c r="G4588" s="8">
        <f t="shared" si="499"/>
        <v>85842.648007675481</v>
      </c>
      <c r="H4588" s="6">
        <f>G4588*'Dash Board'!$C$11/365</f>
        <v>24.694460385769659</v>
      </c>
      <c r="I4588" s="6">
        <f>H4588*'Dash Board'!$C$18/'Dash Board'!$C$11</f>
        <v>11.759266850366506</v>
      </c>
      <c r="J4588" s="6">
        <f>(G4588&gt;1)*PMT('Dash Board'!$C$11/365,$U$4,-'Dash Board'!$C$19)</f>
        <v>108.80376961660664</v>
      </c>
      <c r="K4588" s="6">
        <f t="shared" si="501"/>
        <v>0</v>
      </c>
      <c r="L4588" s="8">
        <f t="shared" si="502"/>
        <v>85758.538698444638</v>
      </c>
      <c r="N4588" s="8">
        <f t="shared" si="500"/>
        <v>97.044502766240143</v>
      </c>
      <c r="O4588" s="8">
        <f>IF(E4587&lt;&gt;E4588,SUM($N$4:N4588)-SUM($O$3:O4587),0)</f>
        <v>0</v>
      </c>
      <c r="P4588" s="6">
        <f>IF(B4588&gt;0,SUM($O$4:O4588)-SUM($P$3:P4587),0)</f>
        <v>0</v>
      </c>
      <c r="Q4588" s="6">
        <f t="shared" si="503"/>
        <v>11.759266850366506</v>
      </c>
      <c r="R4588" s="8">
        <f>IF(E4587&lt;&gt;E4588,SUM($Q$4:Q4588)-SUM($R$3:R4587),0)</f>
        <v>0</v>
      </c>
      <c r="S4588" s="6">
        <f>IF(B4588&gt;0,SUM($R$4:R4588)-SUM($S$3:S4587),0)</f>
        <v>0</v>
      </c>
    </row>
    <row r="4589" spans="1:19">
      <c r="A4589">
        <f>IF(E4588&lt;&gt;E4589,COUNTIF($A$4:A4588,"&lt;&gt;0")+1,0)</f>
        <v>0</v>
      </c>
      <c r="B4589">
        <f>IF(A4589&lt;&gt;0,IF(MOD(A4589,3)=0,COUNTIF($B$4:B4588,"&lt;&gt;0")+1,0),0)</f>
        <v>0</v>
      </c>
      <c r="C4589" s="9">
        <f>'Dash Board'!$C$12+COUNT('Daily reducing balance'!$F$4:F4588)</f>
        <v>46315</v>
      </c>
      <c r="D4589">
        <f t="shared" si="497"/>
        <v>2026</v>
      </c>
      <c r="E4589">
        <f t="shared" si="498"/>
        <v>10</v>
      </c>
      <c r="F4589">
        <f>DAY('Dash Board'!$C$12+COUNT('Daily reducing balance'!$F$4:F4588))</f>
        <v>20</v>
      </c>
      <c r="G4589" s="8">
        <f t="shared" si="499"/>
        <v>85758.538698444638</v>
      </c>
      <c r="H4589" s="6">
        <f>G4589*'Dash Board'!$C$11/365</f>
        <v>24.67026455708681</v>
      </c>
      <c r="I4589" s="6">
        <f>H4589*'Dash Board'!$C$18/'Dash Board'!$C$11</f>
        <v>11.747745027184196</v>
      </c>
      <c r="J4589" s="6">
        <f>(G4589&gt;1)*PMT('Dash Board'!$C$11/365,$U$4,-'Dash Board'!$C$19)</f>
        <v>108.80376961660664</v>
      </c>
      <c r="K4589" s="6">
        <f t="shared" si="501"/>
        <v>0</v>
      </c>
      <c r="L4589" s="8">
        <f t="shared" si="502"/>
        <v>85674.405193385115</v>
      </c>
      <c r="N4589" s="8">
        <f t="shared" si="500"/>
        <v>97.056024589422449</v>
      </c>
      <c r="O4589" s="8">
        <f>IF(E4588&lt;&gt;E4589,SUM($N$4:N4589)-SUM($O$3:O4588),0)</f>
        <v>0</v>
      </c>
      <c r="P4589" s="6">
        <f>IF(B4589&gt;0,SUM($O$4:O4589)-SUM($P$3:P4588),0)</f>
        <v>0</v>
      </c>
      <c r="Q4589" s="6">
        <f t="shared" si="503"/>
        <v>11.747745027184196</v>
      </c>
      <c r="R4589" s="8">
        <f>IF(E4588&lt;&gt;E4589,SUM($Q$4:Q4589)-SUM($R$3:R4588),0)</f>
        <v>0</v>
      </c>
      <c r="S4589" s="6">
        <f>IF(B4589&gt;0,SUM($R$4:R4589)-SUM($S$3:S4588),0)</f>
        <v>0</v>
      </c>
    </row>
    <row r="4590" spans="1:19">
      <c r="A4590">
        <f>IF(E4589&lt;&gt;E4590,COUNTIF($A$4:A4589,"&lt;&gt;0")+1,0)</f>
        <v>0</v>
      </c>
      <c r="B4590">
        <f>IF(A4590&lt;&gt;0,IF(MOD(A4590,3)=0,COUNTIF($B$4:B4589,"&lt;&gt;0")+1,0),0)</f>
        <v>0</v>
      </c>
      <c r="C4590" s="9">
        <f>'Dash Board'!$C$12+COUNT('Daily reducing balance'!$F$4:F4589)</f>
        <v>46316</v>
      </c>
      <c r="D4590">
        <f t="shared" si="497"/>
        <v>2026</v>
      </c>
      <c r="E4590">
        <f t="shared" si="498"/>
        <v>10</v>
      </c>
      <c r="F4590">
        <f>DAY('Dash Board'!$C$12+COUNT('Daily reducing balance'!$F$4:F4589))</f>
        <v>21</v>
      </c>
      <c r="G4590" s="8">
        <f t="shared" si="499"/>
        <v>85674.405193385115</v>
      </c>
      <c r="H4590" s="6">
        <f>G4590*'Dash Board'!$C$11/365</f>
        <v>24.646061767960099</v>
      </c>
      <c r="I4590" s="6">
        <f>H4590*'Dash Board'!$C$18/'Dash Board'!$C$11</f>
        <v>11.736219889504811</v>
      </c>
      <c r="J4590" s="6">
        <f>(G4590&gt;1)*PMT('Dash Board'!$C$11/365,$U$4,-'Dash Board'!$C$19)</f>
        <v>108.80376961660664</v>
      </c>
      <c r="K4590" s="6">
        <f t="shared" si="501"/>
        <v>0</v>
      </c>
      <c r="L4590" s="8">
        <f t="shared" si="502"/>
        <v>85590.247485536456</v>
      </c>
      <c r="N4590" s="8">
        <f t="shared" si="500"/>
        <v>97.067549727101834</v>
      </c>
      <c r="O4590" s="8">
        <f>IF(E4589&lt;&gt;E4590,SUM($N$4:N4590)-SUM($O$3:O4589),0)</f>
        <v>0</v>
      </c>
      <c r="P4590" s="6">
        <f>IF(B4590&gt;0,SUM($O$4:O4590)-SUM($P$3:P4589),0)</f>
        <v>0</v>
      </c>
      <c r="Q4590" s="6">
        <f t="shared" si="503"/>
        <v>11.736219889504811</v>
      </c>
      <c r="R4590" s="8">
        <f>IF(E4589&lt;&gt;E4590,SUM($Q$4:Q4590)-SUM($R$3:R4589),0)</f>
        <v>0</v>
      </c>
      <c r="S4590" s="6">
        <f>IF(B4590&gt;0,SUM($R$4:R4590)-SUM($S$3:S4589),0)</f>
        <v>0</v>
      </c>
    </row>
    <row r="4591" spans="1:19">
      <c r="A4591">
        <f>IF(E4590&lt;&gt;E4591,COUNTIF($A$4:A4590,"&lt;&gt;0")+1,0)</f>
        <v>0</v>
      </c>
      <c r="B4591">
        <f>IF(A4591&lt;&gt;0,IF(MOD(A4591,3)=0,COUNTIF($B$4:B4590,"&lt;&gt;0")+1,0),0)</f>
        <v>0</v>
      </c>
      <c r="C4591" s="9">
        <f>'Dash Board'!$C$12+COUNT('Daily reducing balance'!$F$4:F4590)</f>
        <v>46317</v>
      </c>
      <c r="D4591">
        <f t="shared" si="497"/>
        <v>2026</v>
      </c>
      <c r="E4591">
        <f t="shared" si="498"/>
        <v>10</v>
      </c>
      <c r="F4591">
        <f>DAY('Dash Board'!$C$12+COUNT('Daily reducing balance'!$F$4:F4590))</f>
        <v>22</v>
      </c>
      <c r="G4591" s="8">
        <f t="shared" si="499"/>
        <v>85590.247485536456</v>
      </c>
      <c r="H4591" s="6">
        <f>G4591*'Dash Board'!$C$11/365</f>
        <v>24.621852016387198</v>
      </c>
      <c r="I4591" s="6">
        <f>H4591*'Dash Board'!$C$18/'Dash Board'!$C$11</f>
        <v>11.724691436374856</v>
      </c>
      <c r="J4591" s="6">
        <f>(G4591&gt;1)*PMT('Dash Board'!$C$11/365,$U$4,-'Dash Board'!$C$19)</f>
        <v>108.80376961660664</v>
      </c>
      <c r="K4591" s="6">
        <f t="shared" si="501"/>
        <v>0</v>
      </c>
      <c r="L4591" s="8">
        <f t="shared" si="502"/>
        <v>85506.065567936224</v>
      </c>
      <c r="N4591" s="8">
        <f t="shared" si="500"/>
        <v>97.079078180231789</v>
      </c>
      <c r="O4591" s="8">
        <f>IF(E4590&lt;&gt;E4591,SUM($N$4:N4591)-SUM($O$3:O4590),0)</f>
        <v>0</v>
      </c>
      <c r="P4591" s="6">
        <f>IF(B4591&gt;0,SUM($O$4:O4591)-SUM($P$3:P4590),0)</f>
        <v>0</v>
      </c>
      <c r="Q4591" s="6">
        <f t="shared" si="503"/>
        <v>11.724691436374856</v>
      </c>
      <c r="R4591" s="8">
        <f>IF(E4590&lt;&gt;E4591,SUM($Q$4:Q4591)-SUM($R$3:R4590),0)</f>
        <v>0</v>
      </c>
      <c r="S4591" s="6">
        <f>IF(B4591&gt;0,SUM($R$4:R4591)-SUM($S$3:S4590),0)</f>
        <v>0</v>
      </c>
    </row>
    <row r="4592" spans="1:19">
      <c r="A4592">
        <f>IF(E4591&lt;&gt;E4592,COUNTIF($A$4:A4591,"&lt;&gt;0")+1,0)</f>
        <v>0</v>
      </c>
      <c r="B4592">
        <f>IF(A4592&lt;&gt;0,IF(MOD(A4592,3)=0,COUNTIF($B$4:B4591,"&lt;&gt;0")+1,0),0)</f>
        <v>0</v>
      </c>
      <c r="C4592" s="9">
        <f>'Dash Board'!$C$12+COUNT('Daily reducing balance'!$F$4:F4591)</f>
        <v>46318</v>
      </c>
      <c r="D4592">
        <f t="shared" si="497"/>
        <v>2026</v>
      </c>
      <c r="E4592">
        <f t="shared" si="498"/>
        <v>10</v>
      </c>
      <c r="F4592">
        <f>DAY('Dash Board'!$C$12+COUNT('Daily reducing balance'!$F$4:F4591))</f>
        <v>23</v>
      </c>
      <c r="G4592" s="8">
        <f t="shared" si="499"/>
        <v>85506.065567936224</v>
      </c>
      <c r="H4592" s="6">
        <f>G4592*'Dash Board'!$C$11/365</f>
        <v>24.597635300365212</v>
      </c>
      <c r="I4592" s="6">
        <f>H4592*'Dash Board'!$C$18/'Dash Board'!$C$11</f>
        <v>11.713159666840578</v>
      </c>
      <c r="J4592" s="6">
        <f>(G4592&gt;1)*PMT('Dash Board'!$C$11/365,$U$4,-'Dash Board'!$C$19)</f>
        <v>108.80376961660664</v>
      </c>
      <c r="K4592" s="6">
        <f t="shared" si="501"/>
        <v>0</v>
      </c>
      <c r="L4592" s="8">
        <f t="shared" si="502"/>
        <v>85421.859433619975</v>
      </c>
      <c r="N4592" s="8">
        <f t="shared" si="500"/>
        <v>97.090609949766062</v>
      </c>
      <c r="O4592" s="8">
        <f>IF(E4591&lt;&gt;E4592,SUM($N$4:N4592)-SUM($O$3:O4591),0)</f>
        <v>0</v>
      </c>
      <c r="P4592" s="6">
        <f>IF(B4592&gt;0,SUM($O$4:O4592)-SUM($P$3:P4591),0)</f>
        <v>0</v>
      </c>
      <c r="Q4592" s="6">
        <f t="shared" si="503"/>
        <v>11.713159666840578</v>
      </c>
      <c r="R4592" s="8">
        <f>IF(E4591&lt;&gt;E4592,SUM($Q$4:Q4592)-SUM($R$3:R4591),0)</f>
        <v>0</v>
      </c>
      <c r="S4592" s="6">
        <f>IF(B4592&gt;0,SUM($R$4:R4592)-SUM($S$3:S4591),0)</f>
        <v>0</v>
      </c>
    </row>
    <row r="4593" spans="1:19">
      <c r="A4593">
        <f>IF(E4592&lt;&gt;E4593,COUNTIF($A$4:A4592,"&lt;&gt;0")+1,0)</f>
        <v>0</v>
      </c>
      <c r="B4593">
        <f>IF(A4593&lt;&gt;0,IF(MOD(A4593,3)=0,COUNTIF($B$4:B4592,"&lt;&gt;0")+1,0),0)</f>
        <v>0</v>
      </c>
      <c r="C4593" s="9">
        <f>'Dash Board'!$C$12+COUNT('Daily reducing balance'!$F$4:F4592)</f>
        <v>46319</v>
      </c>
      <c r="D4593">
        <f t="shared" si="497"/>
        <v>2026</v>
      </c>
      <c r="E4593">
        <f t="shared" si="498"/>
        <v>10</v>
      </c>
      <c r="F4593">
        <f>DAY('Dash Board'!$C$12+COUNT('Daily reducing balance'!$F$4:F4592))</f>
        <v>24</v>
      </c>
      <c r="G4593" s="8">
        <f t="shared" si="499"/>
        <v>85421.859433619975</v>
      </c>
      <c r="H4593" s="6">
        <f>G4593*'Dash Board'!$C$11/365</f>
        <v>24.573411617890677</v>
      </c>
      <c r="I4593" s="6">
        <f>H4593*'Dash Board'!$C$18/'Dash Board'!$C$11</f>
        <v>11.701624579947943</v>
      </c>
      <c r="J4593" s="6">
        <f>(G4593&gt;1)*PMT('Dash Board'!$C$11/365,$U$4,-'Dash Board'!$C$19)</f>
        <v>108.80376961660664</v>
      </c>
      <c r="K4593" s="6">
        <f t="shared" si="501"/>
        <v>0</v>
      </c>
      <c r="L4593" s="8">
        <f t="shared" si="502"/>
        <v>85337.629075621255</v>
      </c>
      <c r="N4593" s="8">
        <f t="shared" si="500"/>
        <v>97.102145036658698</v>
      </c>
      <c r="O4593" s="8">
        <f>IF(E4592&lt;&gt;E4593,SUM($N$4:N4593)-SUM($O$3:O4592),0)</f>
        <v>0</v>
      </c>
      <c r="P4593" s="6">
        <f>IF(B4593&gt;0,SUM($O$4:O4593)-SUM($P$3:P4592),0)</f>
        <v>0</v>
      </c>
      <c r="Q4593" s="6">
        <f t="shared" si="503"/>
        <v>11.701624579947943</v>
      </c>
      <c r="R4593" s="8">
        <f>IF(E4592&lt;&gt;E4593,SUM($Q$4:Q4593)-SUM($R$3:R4592),0)</f>
        <v>0</v>
      </c>
      <c r="S4593" s="6">
        <f>IF(B4593&gt;0,SUM($R$4:R4593)-SUM($S$3:S4592),0)</f>
        <v>0</v>
      </c>
    </row>
    <row r="4594" spans="1:19">
      <c r="A4594">
        <f>IF(E4593&lt;&gt;E4594,COUNTIF($A$4:A4593,"&lt;&gt;0")+1,0)</f>
        <v>0</v>
      </c>
      <c r="B4594">
        <f>IF(A4594&lt;&gt;0,IF(MOD(A4594,3)=0,COUNTIF($B$4:B4593,"&lt;&gt;0")+1,0),0)</f>
        <v>0</v>
      </c>
      <c r="C4594" s="9">
        <f>'Dash Board'!$C$12+COUNT('Daily reducing balance'!$F$4:F4593)</f>
        <v>46320</v>
      </c>
      <c r="D4594">
        <f t="shared" si="497"/>
        <v>2026</v>
      </c>
      <c r="E4594">
        <f t="shared" si="498"/>
        <v>10</v>
      </c>
      <c r="F4594">
        <f>DAY('Dash Board'!$C$12+COUNT('Daily reducing balance'!$F$4:F4593))</f>
        <v>25</v>
      </c>
      <c r="G4594" s="8">
        <f t="shared" si="499"/>
        <v>85337.629075621255</v>
      </c>
      <c r="H4594" s="6">
        <f>G4594*'Dash Board'!$C$11/365</f>
        <v>24.549180966959536</v>
      </c>
      <c r="I4594" s="6">
        <f>H4594*'Dash Board'!$C$18/'Dash Board'!$C$11</f>
        <v>11.690086174742637</v>
      </c>
      <c r="J4594" s="6">
        <f>(G4594&gt;1)*PMT('Dash Board'!$C$11/365,$U$4,-'Dash Board'!$C$19)</f>
        <v>108.80376961660664</v>
      </c>
      <c r="K4594" s="6">
        <f t="shared" si="501"/>
        <v>0</v>
      </c>
      <c r="L4594" s="8">
        <f t="shared" si="502"/>
        <v>85253.374486971603</v>
      </c>
      <c r="N4594" s="8">
        <f t="shared" si="500"/>
        <v>97.113683441864012</v>
      </c>
      <c r="O4594" s="8">
        <f>IF(E4593&lt;&gt;E4594,SUM($N$4:N4594)-SUM($O$3:O4593),0)</f>
        <v>0</v>
      </c>
      <c r="P4594" s="6">
        <f>IF(B4594&gt;0,SUM($O$4:O4594)-SUM($P$3:P4593),0)</f>
        <v>0</v>
      </c>
      <c r="Q4594" s="6">
        <f t="shared" si="503"/>
        <v>11.690086174742637</v>
      </c>
      <c r="R4594" s="8">
        <f>IF(E4593&lt;&gt;E4594,SUM($Q$4:Q4594)-SUM($R$3:R4593),0)</f>
        <v>0</v>
      </c>
      <c r="S4594" s="6">
        <f>IF(B4594&gt;0,SUM($R$4:R4594)-SUM($S$3:S4593),0)</f>
        <v>0</v>
      </c>
    </row>
    <row r="4595" spans="1:19">
      <c r="A4595">
        <f>IF(E4594&lt;&gt;E4595,COUNTIF($A$4:A4594,"&lt;&gt;0")+1,0)</f>
        <v>0</v>
      </c>
      <c r="B4595">
        <f>IF(A4595&lt;&gt;0,IF(MOD(A4595,3)=0,COUNTIF($B$4:B4594,"&lt;&gt;0")+1,0),0)</f>
        <v>0</v>
      </c>
      <c r="C4595" s="9">
        <f>'Dash Board'!$C$12+COUNT('Daily reducing balance'!$F$4:F4594)</f>
        <v>46321</v>
      </c>
      <c r="D4595">
        <f t="shared" si="497"/>
        <v>2026</v>
      </c>
      <c r="E4595">
        <f t="shared" si="498"/>
        <v>10</v>
      </c>
      <c r="F4595">
        <f>DAY('Dash Board'!$C$12+COUNT('Daily reducing balance'!$F$4:F4594))</f>
        <v>26</v>
      </c>
      <c r="G4595" s="8">
        <f t="shared" si="499"/>
        <v>85253.374486971603</v>
      </c>
      <c r="H4595" s="6">
        <f>G4595*'Dash Board'!$C$11/365</f>
        <v>24.52494334556717</v>
      </c>
      <c r="I4595" s="6">
        <f>H4595*'Dash Board'!$C$18/'Dash Board'!$C$11</f>
        <v>11.678544450270083</v>
      </c>
      <c r="J4595" s="6">
        <f>(G4595&gt;1)*PMT('Dash Board'!$C$11/365,$U$4,-'Dash Board'!$C$19)</f>
        <v>108.80376961660664</v>
      </c>
      <c r="K4595" s="6">
        <f t="shared" si="501"/>
        <v>0</v>
      </c>
      <c r="L4595" s="8">
        <f t="shared" si="502"/>
        <v>85169.09566070055</v>
      </c>
      <c r="N4595" s="8">
        <f t="shared" si="500"/>
        <v>97.125225166336563</v>
      </c>
      <c r="O4595" s="8">
        <f>IF(E4594&lt;&gt;E4595,SUM($N$4:N4595)-SUM($O$3:O4594),0)</f>
        <v>0</v>
      </c>
      <c r="P4595" s="6">
        <f>IF(B4595&gt;0,SUM($O$4:O4595)-SUM($P$3:P4594),0)</f>
        <v>0</v>
      </c>
      <c r="Q4595" s="6">
        <f t="shared" si="503"/>
        <v>11.678544450270083</v>
      </c>
      <c r="R4595" s="8">
        <f>IF(E4594&lt;&gt;E4595,SUM($Q$4:Q4595)-SUM($R$3:R4594),0)</f>
        <v>0</v>
      </c>
      <c r="S4595" s="6">
        <f>IF(B4595&gt;0,SUM($R$4:R4595)-SUM($S$3:S4594),0)</f>
        <v>0</v>
      </c>
    </row>
    <row r="4596" spans="1:19">
      <c r="A4596">
        <f>IF(E4595&lt;&gt;E4596,COUNTIF($A$4:A4595,"&lt;&gt;0")+1,0)</f>
        <v>0</v>
      </c>
      <c r="B4596">
        <f>IF(A4596&lt;&gt;0,IF(MOD(A4596,3)=0,COUNTIF($B$4:B4595,"&lt;&gt;0")+1,0),0)</f>
        <v>0</v>
      </c>
      <c r="C4596" s="9">
        <f>'Dash Board'!$C$12+COUNT('Daily reducing balance'!$F$4:F4595)</f>
        <v>46322</v>
      </c>
      <c r="D4596">
        <f t="shared" ref="D4596:D4659" si="504">IF(AND(E4596=1,F4596=1),D4595+1,D4595)</f>
        <v>2026</v>
      </c>
      <c r="E4596">
        <f t="shared" ref="E4596:E4659" si="505">IF(F4596=1,IF(E4595+1&gt;12,1,E4595+1),E4595)</f>
        <v>10</v>
      </c>
      <c r="F4596">
        <f>DAY('Dash Board'!$C$12+COUNT('Daily reducing balance'!$F$4:F4595))</f>
        <v>27</v>
      </c>
      <c r="G4596" s="8">
        <f t="shared" ref="G4596:G4659" si="506">L4595</f>
        <v>85169.09566070055</v>
      </c>
      <c r="H4596" s="6">
        <f>G4596*'Dash Board'!$C$11/365</f>
        <v>24.500698751708377</v>
      </c>
      <c r="I4596" s="6">
        <f>H4596*'Dash Board'!$C$18/'Dash Board'!$C$11</f>
        <v>11.666999405575419</v>
      </c>
      <c r="J4596" s="6">
        <f>(G4596&gt;1)*PMT('Dash Board'!$C$11/365,$U$4,-'Dash Board'!$C$19)</f>
        <v>108.80376961660664</v>
      </c>
      <c r="K4596" s="6">
        <f t="shared" si="501"/>
        <v>0</v>
      </c>
      <c r="L4596" s="8">
        <f t="shared" si="502"/>
        <v>85084.792589835648</v>
      </c>
      <c r="N4596" s="8">
        <f t="shared" ref="N4596:N4659" si="507">J4596-I4596</f>
        <v>97.136770211031219</v>
      </c>
      <c r="O4596" s="8">
        <f>IF(E4595&lt;&gt;E4596,SUM($N$4:N4596)-SUM($O$3:O4595),0)</f>
        <v>0</v>
      </c>
      <c r="P4596" s="6">
        <f>IF(B4596&gt;0,SUM($O$4:O4596)-SUM($P$3:P4595),0)</f>
        <v>0</v>
      </c>
      <c r="Q4596" s="6">
        <f t="shared" si="503"/>
        <v>11.666999405575419</v>
      </c>
      <c r="R4596" s="8">
        <f>IF(E4595&lt;&gt;E4596,SUM($Q$4:Q4596)-SUM($R$3:R4595),0)</f>
        <v>0</v>
      </c>
      <c r="S4596" s="6">
        <f>IF(B4596&gt;0,SUM($R$4:R4596)-SUM($S$3:S4595),0)</f>
        <v>0</v>
      </c>
    </row>
    <row r="4597" spans="1:19">
      <c r="A4597">
        <f>IF(E4596&lt;&gt;E4597,COUNTIF($A$4:A4596,"&lt;&gt;0")+1,0)</f>
        <v>0</v>
      </c>
      <c r="B4597">
        <f>IF(A4597&lt;&gt;0,IF(MOD(A4597,3)=0,COUNTIF($B$4:B4596,"&lt;&gt;0")+1,0),0)</f>
        <v>0</v>
      </c>
      <c r="C4597" s="9">
        <f>'Dash Board'!$C$12+COUNT('Daily reducing balance'!$F$4:F4596)</f>
        <v>46323</v>
      </c>
      <c r="D4597">
        <f t="shared" si="504"/>
        <v>2026</v>
      </c>
      <c r="E4597">
        <f t="shared" si="505"/>
        <v>10</v>
      </c>
      <c r="F4597">
        <f>DAY('Dash Board'!$C$12+COUNT('Daily reducing balance'!$F$4:F4596))</f>
        <v>28</v>
      </c>
      <c r="G4597" s="8">
        <f t="shared" si="506"/>
        <v>85084.792589835648</v>
      </c>
      <c r="H4597" s="6">
        <f>G4597*'Dash Board'!$C$11/365</f>
        <v>24.476447183377374</v>
      </c>
      <c r="I4597" s="6">
        <f>H4597*'Dash Board'!$C$18/'Dash Board'!$C$11</f>
        <v>11.655451039703513</v>
      </c>
      <c r="J4597" s="6">
        <f>(G4597&gt;1)*PMT('Dash Board'!$C$11/365,$U$4,-'Dash Board'!$C$19)</f>
        <v>108.80376961660664</v>
      </c>
      <c r="K4597" s="6">
        <f t="shared" si="501"/>
        <v>0</v>
      </c>
      <c r="L4597" s="8">
        <f t="shared" si="502"/>
        <v>85000.465267402411</v>
      </c>
      <c r="N4597" s="8">
        <f t="shared" si="507"/>
        <v>97.148318576903137</v>
      </c>
      <c r="O4597" s="8">
        <f>IF(E4596&lt;&gt;E4597,SUM($N$4:N4597)-SUM($O$3:O4596),0)</f>
        <v>0</v>
      </c>
      <c r="P4597" s="6">
        <f>IF(B4597&gt;0,SUM($O$4:O4597)-SUM($P$3:P4596),0)</f>
        <v>0</v>
      </c>
      <c r="Q4597" s="6">
        <f t="shared" si="503"/>
        <v>11.655451039703513</v>
      </c>
      <c r="R4597" s="8">
        <f>IF(E4596&lt;&gt;E4597,SUM($Q$4:Q4597)-SUM($R$3:R4596),0)</f>
        <v>0</v>
      </c>
      <c r="S4597" s="6">
        <f>IF(B4597&gt;0,SUM($R$4:R4597)-SUM($S$3:S4596),0)</f>
        <v>0</v>
      </c>
    </row>
    <row r="4598" spans="1:19">
      <c r="A4598">
        <f>IF(E4597&lt;&gt;E4598,COUNTIF($A$4:A4597,"&lt;&gt;0")+1,0)</f>
        <v>0</v>
      </c>
      <c r="B4598">
        <f>IF(A4598&lt;&gt;0,IF(MOD(A4598,3)=0,COUNTIF($B$4:B4597,"&lt;&gt;0")+1,0),0)</f>
        <v>0</v>
      </c>
      <c r="C4598" s="9">
        <f>'Dash Board'!$C$12+COUNT('Daily reducing balance'!$F$4:F4597)</f>
        <v>46324</v>
      </c>
      <c r="D4598">
        <f t="shared" si="504"/>
        <v>2026</v>
      </c>
      <c r="E4598">
        <f t="shared" si="505"/>
        <v>10</v>
      </c>
      <c r="F4598">
        <f>DAY('Dash Board'!$C$12+COUNT('Daily reducing balance'!$F$4:F4597))</f>
        <v>29</v>
      </c>
      <c r="G4598" s="8">
        <f t="shared" si="506"/>
        <v>85000.465267402411</v>
      </c>
      <c r="H4598" s="6">
        <f>G4598*'Dash Board'!$C$11/365</f>
        <v>24.452188638567815</v>
      </c>
      <c r="I4598" s="6">
        <f>H4598*'Dash Board'!$C$18/'Dash Board'!$C$11</f>
        <v>11.643899351698961</v>
      </c>
      <c r="J4598" s="6">
        <f>(G4598&gt;1)*PMT('Dash Board'!$C$11/365,$U$4,-'Dash Board'!$C$19)</f>
        <v>108.80376961660664</v>
      </c>
      <c r="K4598" s="6">
        <f t="shared" si="501"/>
        <v>0</v>
      </c>
      <c r="L4598" s="8">
        <f t="shared" si="502"/>
        <v>84916.11368642436</v>
      </c>
      <c r="N4598" s="8">
        <f t="shared" si="507"/>
        <v>97.159870264907681</v>
      </c>
      <c r="O4598" s="8">
        <f>IF(E4597&lt;&gt;E4598,SUM($N$4:N4598)-SUM($O$3:O4597),0)</f>
        <v>0</v>
      </c>
      <c r="P4598" s="6">
        <f>IF(B4598&gt;0,SUM($O$4:O4598)-SUM($P$3:P4597),0)</f>
        <v>0</v>
      </c>
      <c r="Q4598" s="6">
        <f t="shared" si="503"/>
        <v>11.643899351698961</v>
      </c>
      <c r="R4598" s="8">
        <f>IF(E4597&lt;&gt;E4598,SUM($Q$4:Q4598)-SUM($R$3:R4597),0)</f>
        <v>0</v>
      </c>
      <c r="S4598" s="6">
        <f>IF(B4598&gt;0,SUM($R$4:R4598)-SUM($S$3:S4597),0)</f>
        <v>0</v>
      </c>
    </row>
    <row r="4599" spans="1:19">
      <c r="A4599">
        <f>IF(E4598&lt;&gt;E4599,COUNTIF($A$4:A4598,"&lt;&gt;0")+1,0)</f>
        <v>0</v>
      </c>
      <c r="B4599">
        <f>IF(A4599&lt;&gt;0,IF(MOD(A4599,3)=0,COUNTIF($B$4:B4598,"&lt;&gt;0")+1,0),0)</f>
        <v>0</v>
      </c>
      <c r="C4599" s="9">
        <f>'Dash Board'!$C$12+COUNT('Daily reducing balance'!$F$4:F4598)</f>
        <v>46325</v>
      </c>
      <c r="D4599">
        <f t="shared" si="504"/>
        <v>2026</v>
      </c>
      <c r="E4599">
        <f t="shared" si="505"/>
        <v>10</v>
      </c>
      <c r="F4599">
        <f>DAY('Dash Board'!$C$12+COUNT('Daily reducing balance'!$F$4:F4598))</f>
        <v>30</v>
      </c>
      <c r="G4599" s="8">
        <f t="shared" si="506"/>
        <v>84916.11368642436</v>
      </c>
      <c r="H4599" s="6">
        <f>G4599*'Dash Board'!$C$11/365</f>
        <v>24.427923115272762</v>
      </c>
      <c r="I4599" s="6">
        <f>H4599*'Dash Board'!$C$18/'Dash Board'!$C$11</f>
        <v>11.632344340606078</v>
      </c>
      <c r="J4599" s="6">
        <f>(G4599&gt;1)*PMT('Dash Board'!$C$11/365,$U$4,-'Dash Board'!$C$19)</f>
        <v>108.80376961660664</v>
      </c>
      <c r="K4599" s="6">
        <f t="shared" si="501"/>
        <v>0</v>
      </c>
      <c r="L4599" s="8">
        <f t="shared" si="502"/>
        <v>84831.737839923022</v>
      </c>
      <c r="N4599" s="8">
        <f t="shared" si="507"/>
        <v>97.171425276000562</v>
      </c>
      <c r="O4599" s="8">
        <f>IF(E4598&lt;&gt;E4599,SUM($N$4:N4599)-SUM($O$3:O4598),0)</f>
        <v>0</v>
      </c>
      <c r="P4599" s="6">
        <f>IF(B4599&gt;0,SUM($O$4:O4599)-SUM($P$3:P4598),0)</f>
        <v>0</v>
      </c>
      <c r="Q4599" s="6">
        <f t="shared" si="503"/>
        <v>11.632344340606078</v>
      </c>
      <c r="R4599" s="8">
        <f>IF(E4598&lt;&gt;E4599,SUM($Q$4:Q4599)-SUM($R$3:R4598),0)</f>
        <v>0</v>
      </c>
      <c r="S4599" s="6">
        <f>IF(B4599&gt;0,SUM($R$4:R4599)-SUM($S$3:S4598),0)</f>
        <v>0</v>
      </c>
    </row>
    <row r="4600" spans="1:19">
      <c r="A4600">
        <f>IF(E4599&lt;&gt;E4600,COUNTIF($A$4:A4599,"&lt;&gt;0")+1,0)</f>
        <v>0</v>
      </c>
      <c r="B4600">
        <f>IF(A4600&lt;&gt;0,IF(MOD(A4600,3)=0,COUNTIF($B$4:B4599,"&lt;&gt;0")+1,0),0)</f>
        <v>0</v>
      </c>
      <c r="C4600" s="9">
        <f>'Dash Board'!$C$12+COUNT('Daily reducing balance'!$F$4:F4599)</f>
        <v>46326</v>
      </c>
      <c r="D4600">
        <f t="shared" si="504"/>
        <v>2026</v>
      </c>
      <c r="E4600">
        <f t="shared" si="505"/>
        <v>10</v>
      </c>
      <c r="F4600">
        <f>DAY('Dash Board'!$C$12+COUNT('Daily reducing balance'!$F$4:F4599))</f>
        <v>31</v>
      </c>
      <c r="G4600" s="8">
        <f t="shared" si="506"/>
        <v>84831.737839923022</v>
      </c>
      <c r="H4600" s="6">
        <f>G4600*'Dash Board'!$C$11/365</f>
        <v>24.403650611484704</v>
      </c>
      <c r="I4600" s="6">
        <f>H4600*'Dash Board'!$C$18/'Dash Board'!$C$11</f>
        <v>11.620786005468908</v>
      </c>
      <c r="J4600" s="6">
        <f>(G4600&gt;1)*PMT('Dash Board'!$C$11/365,$U$4,-'Dash Board'!$C$19)</f>
        <v>108.80376961660664</v>
      </c>
      <c r="K4600" s="6">
        <f t="shared" si="501"/>
        <v>0</v>
      </c>
      <c r="L4600" s="8">
        <f t="shared" si="502"/>
        <v>84747.337720917887</v>
      </c>
      <c r="N4600" s="8">
        <f t="shared" si="507"/>
        <v>97.182983611137729</v>
      </c>
      <c r="O4600" s="8">
        <f>IF(E4599&lt;&gt;E4600,SUM($N$4:N4600)-SUM($O$3:O4599),0)</f>
        <v>0</v>
      </c>
      <c r="P4600" s="6">
        <f>IF(B4600&gt;0,SUM($O$4:O4600)-SUM($P$3:P4599),0)</f>
        <v>0</v>
      </c>
      <c r="Q4600" s="6">
        <f t="shared" si="503"/>
        <v>11.620786005468908</v>
      </c>
      <c r="R4600" s="8">
        <f>IF(E4599&lt;&gt;E4600,SUM($Q$4:Q4600)-SUM($R$3:R4599),0)</f>
        <v>0</v>
      </c>
      <c r="S4600" s="6">
        <f>IF(B4600&gt;0,SUM($R$4:R4600)-SUM($S$3:S4599),0)</f>
        <v>0</v>
      </c>
    </row>
    <row r="4601" spans="1:19">
      <c r="A4601">
        <f>IF(E4600&lt;&gt;E4601,COUNTIF($A$4:A4600,"&lt;&gt;0")+1,0)</f>
        <v>151</v>
      </c>
      <c r="B4601">
        <f>IF(A4601&lt;&gt;0,IF(MOD(A4601,3)=0,COUNTIF($B$4:B4600,"&lt;&gt;0")+1,0),0)</f>
        <v>0</v>
      </c>
      <c r="C4601" s="9">
        <f>'Dash Board'!$C$12+COUNT('Daily reducing balance'!$F$4:F4600)</f>
        <v>46327</v>
      </c>
      <c r="D4601">
        <f t="shared" si="504"/>
        <v>2026</v>
      </c>
      <c r="E4601">
        <f t="shared" si="505"/>
        <v>11</v>
      </c>
      <c r="F4601">
        <f>DAY('Dash Board'!$C$12+COUNT('Daily reducing balance'!$F$4:F4600))</f>
        <v>1</v>
      </c>
      <c r="G4601" s="8">
        <f t="shared" si="506"/>
        <v>84747.337720917887</v>
      </c>
      <c r="H4601" s="6">
        <f>G4601*'Dash Board'!$C$11/365</f>
        <v>24.379371125195554</v>
      </c>
      <c r="I4601" s="6">
        <f>H4601*'Dash Board'!$C$18/'Dash Board'!$C$11</f>
        <v>11.609224345331217</v>
      </c>
      <c r="J4601" s="6">
        <f>(G4601&gt;1)*PMT('Dash Board'!$C$11/365,$U$4,-'Dash Board'!$C$19)</f>
        <v>108.80376961660664</v>
      </c>
      <c r="K4601" s="6">
        <f t="shared" si="501"/>
        <v>3264.1130884981981</v>
      </c>
      <c r="L4601" s="8">
        <f t="shared" si="502"/>
        <v>84662.913322426466</v>
      </c>
      <c r="N4601" s="8">
        <f t="shared" si="507"/>
        <v>97.19454527127543</v>
      </c>
      <c r="O4601" s="8">
        <f>IF(E4600&lt;&gt;E4601,SUM($N$4:N4601)-SUM($O$3:O4600),0)</f>
        <v>3007.669647281873</v>
      </c>
      <c r="P4601" s="6">
        <f>IF(B4601&gt;0,SUM($O$4:O4601)-SUM($P$3:P4600),0)</f>
        <v>0</v>
      </c>
      <c r="Q4601" s="6">
        <f t="shared" si="503"/>
        <v>11.609224345331217</v>
      </c>
      <c r="R4601" s="8">
        <f>IF(E4600&lt;&gt;E4601,SUM($Q$4:Q4601)-SUM($R$3:R4600),0)</f>
        <v>365.24721083318582</v>
      </c>
      <c r="S4601" s="6">
        <f>IF(B4601&gt;0,SUM($R$4:R4601)-SUM($S$3:S4600),0)</f>
        <v>0</v>
      </c>
    </row>
    <row r="4602" spans="1:19">
      <c r="A4602">
        <f>IF(E4601&lt;&gt;E4602,COUNTIF($A$4:A4601,"&lt;&gt;0")+1,0)</f>
        <v>0</v>
      </c>
      <c r="B4602">
        <f>IF(A4602&lt;&gt;0,IF(MOD(A4602,3)=0,COUNTIF($B$4:B4601,"&lt;&gt;0")+1,0),0)</f>
        <v>0</v>
      </c>
      <c r="C4602" s="9">
        <f>'Dash Board'!$C$12+COUNT('Daily reducing balance'!$F$4:F4601)</f>
        <v>46328</v>
      </c>
      <c r="D4602">
        <f t="shared" si="504"/>
        <v>2026</v>
      </c>
      <c r="E4602">
        <f t="shared" si="505"/>
        <v>11</v>
      </c>
      <c r="F4602">
        <f>DAY('Dash Board'!$C$12+COUNT('Daily reducing balance'!$F$4:F4601))</f>
        <v>2</v>
      </c>
      <c r="G4602" s="8">
        <f t="shared" si="506"/>
        <v>84662.913322426466</v>
      </c>
      <c r="H4602" s="6">
        <f>G4602*'Dash Board'!$C$11/365</f>
        <v>24.355084654396656</v>
      </c>
      <c r="I4602" s="6">
        <f>H4602*'Dash Board'!$C$18/'Dash Board'!$C$11</f>
        <v>11.597659359236506</v>
      </c>
      <c r="J4602" s="6">
        <f>(G4602&gt;1)*PMT('Dash Board'!$C$11/365,$U$4,-'Dash Board'!$C$19)</f>
        <v>108.80376961660664</v>
      </c>
      <c r="K4602" s="6">
        <f t="shared" si="501"/>
        <v>0</v>
      </c>
      <c r="L4602" s="8">
        <f t="shared" si="502"/>
        <v>84578.464637464247</v>
      </c>
      <c r="N4602" s="8">
        <f t="shared" si="507"/>
        <v>97.206110257370142</v>
      </c>
      <c r="O4602" s="8">
        <f>IF(E4601&lt;&gt;E4602,SUM($N$4:N4602)-SUM($O$3:O4601),0)</f>
        <v>0</v>
      </c>
      <c r="P4602" s="6">
        <f>IF(B4602&gt;0,SUM($O$4:O4602)-SUM($P$3:P4601),0)</f>
        <v>0</v>
      </c>
      <c r="Q4602" s="6">
        <f t="shared" si="503"/>
        <v>11.597659359236506</v>
      </c>
      <c r="R4602" s="8">
        <f>IF(E4601&lt;&gt;E4602,SUM($Q$4:Q4602)-SUM($R$3:R4601),0)</f>
        <v>0</v>
      </c>
      <c r="S4602" s="6">
        <f>IF(B4602&gt;0,SUM($R$4:R4602)-SUM($S$3:S4601),0)</f>
        <v>0</v>
      </c>
    </row>
    <row r="4603" spans="1:19">
      <c r="A4603">
        <f>IF(E4602&lt;&gt;E4603,COUNTIF($A$4:A4602,"&lt;&gt;0")+1,0)</f>
        <v>0</v>
      </c>
      <c r="B4603">
        <f>IF(A4603&lt;&gt;0,IF(MOD(A4603,3)=0,COUNTIF($B$4:B4602,"&lt;&gt;0")+1,0),0)</f>
        <v>0</v>
      </c>
      <c r="C4603" s="9">
        <f>'Dash Board'!$C$12+COUNT('Daily reducing balance'!$F$4:F4602)</f>
        <v>46329</v>
      </c>
      <c r="D4603">
        <f t="shared" si="504"/>
        <v>2026</v>
      </c>
      <c r="E4603">
        <f t="shared" si="505"/>
        <v>11</v>
      </c>
      <c r="F4603">
        <f>DAY('Dash Board'!$C$12+COUNT('Daily reducing balance'!$F$4:F4602))</f>
        <v>3</v>
      </c>
      <c r="G4603" s="8">
        <f t="shared" si="506"/>
        <v>84578.464637464247</v>
      </c>
      <c r="H4603" s="6">
        <f>G4603*'Dash Board'!$C$11/365</f>
        <v>24.330791197078753</v>
      </c>
      <c r="I4603" s="6">
        <f>H4603*'Dash Board'!$C$18/'Dash Board'!$C$11</f>
        <v>11.586091046227978</v>
      </c>
      <c r="J4603" s="6">
        <f>(G4603&gt;1)*PMT('Dash Board'!$C$11/365,$U$4,-'Dash Board'!$C$19)</f>
        <v>108.80376961660664</v>
      </c>
      <c r="K4603" s="6">
        <f t="shared" si="501"/>
        <v>0</v>
      </c>
      <c r="L4603" s="8">
        <f t="shared" si="502"/>
        <v>84493.99165904471</v>
      </c>
      <c r="N4603" s="8">
        <f t="shared" si="507"/>
        <v>97.217678570378666</v>
      </c>
      <c r="O4603" s="8">
        <f>IF(E4602&lt;&gt;E4603,SUM($N$4:N4603)-SUM($O$3:O4602),0)</f>
        <v>0</v>
      </c>
      <c r="P4603" s="6">
        <f>IF(B4603&gt;0,SUM($O$4:O4603)-SUM($P$3:P4602),0)</f>
        <v>0</v>
      </c>
      <c r="Q4603" s="6">
        <f t="shared" si="503"/>
        <v>11.586091046227978</v>
      </c>
      <c r="R4603" s="8">
        <f>IF(E4602&lt;&gt;E4603,SUM($Q$4:Q4603)-SUM($R$3:R4602),0)</f>
        <v>0</v>
      </c>
      <c r="S4603" s="6">
        <f>IF(B4603&gt;0,SUM($R$4:R4603)-SUM($S$3:S4602),0)</f>
        <v>0</v>
      </c>
    </row>
    <row r="4604" spans="1:19">
      <c r="A4604">
        <f>IF(E4603&lt;&gt;E4604,COUNTIF($A$4:A4603,"&lt;&gt;0")+1,0)</f>
        <v>0</v>
      </c>
      <c r="B4604">
        <f>IF(A4604&lt;&gt;0,IF(MOD(A4604,3)=0,COUNTIF($B$4:B4603,"&lt;&gt;0")+1,0),0)</f>
        <v>0</v>
      </c>
      <c r="C4604" s="9">
        <f>'Dash Board'!$C$12+COUNT('Daily reducing balance'!$F$4:F4603)</f>
        <v>46330</v>
      </c>
      <c r="D4604">
        <f t="shared" si="504"/>
        <v>2026</v>
      </c>
      <c r="E4604">
        <f t="shared" si="505"/>
        <v>11</v>
      </c>
      <c r="F4604">
        <f>DAY('Dash Board'!$C$12+COUNT('Daily reducing balance'!$F$4:F4603))</f>
        <v>4</v>
      </c>
      <c r="G4604" s="8">
        <f t="shared" si="506"/>
        <v>84493.99165904471</v>
      </c>
      <c r="H4604" s="6">
        <f>G4604*'Dash Board'!$C$11/365</f>
        <v>24.30649075123204</v>
      </c>
      <c r="I4604" s="6">
        <f>H4604*'Dash Board'!$C$18/'Dash Board'!$C$11</f>
        <v>11.574519405348592</v>
      </c>
      <c r="J4604" s="6">
        <f>(G4604&gt;1)*PMT('Dash Board'!$C$11/365,$U$4,-'Dash Board'!$C$19)</f>
        <v>108.80376961660664</v>
      </c>
      <c r="K4604" s="6">
        <f t="shared" si="501"/>
        <v>0</v>
      </c>
      <c r="L4604" s="8">
        <f t="shared" si="502"/>
        <v>84409.494380179327</v>
      </c>
      <c r="N4604" s="8">
        <f t="shared" si="507"/>
        <v>97.229250211258048</v>
      </c>
      <c r="O4604" s="8">
        <f>IF(E4603&lt;&gt;E4604,SUM($N$4:N4604)-SUM($O$3:O4603),0)</f>
        <v>0</v>
      </c>
      <c r="P4604" s="6">
        <f>IF(B4604&gt;0,SUM($O$4:O4604)-SUM($P$3:P4603),0)</f>
        <v>0</v>
      </c>
      <c r="Q4604" s="6">
        <f t="shared" si="503"/>
        <v>11.574519405348592</v>
      </c>
      <c r="R4604" s="8">
        <f>IF(E4603&lt;&gt;E4604,SUM($Q$4:Q4604)-SUM($R$3:R4603),0)</f>
        <v>0</v>
      </c>
      <c r="S4604" s="6">
        <f>IF(B4604&gt;0,SUM($R$4:R4604)-SUM($S$3:S4603),0)</f>
        <v>0</v>
      </c>
    </row>
    <row r="4605" spans="1:19">
      <c r="A4605">
        <f>IF(E4604&lt;&gt;E4605,COUNTIF($A$4:A4604,"&lt;&gt;0")+1,0)</f>
        <v>0</v>
      </c>
      <c r="B4605">
        <f>IF(A4605&lt;&gt;0,IF(MOD(A4605,3)=0,COUNTIF($B$4:B4604,"&lt;&gt;0")+1,0),0)</f>
        <v>0</v>
      </c>
      <c r="C4605" s="9">
        <f>'Dash Board'!$C$12+COUNT('Daily reducing balance'!$F$4:F4604)</f>
        <v>46331</v>
      </c>
      <c r="D4605">
        <f t="shared" si="504"/>
        <v>2026</v>
      </c>
      <c r="E4605">
        <f t="shared" si="505"/>
        <v>11</v>
      </c>
      <c r="F4605">
        <f>DAY('Dash Board'!$C$12+COUNT('Daily reducing balance'!$F$4:F4604))</f>
        <v>5</v>
      </c>
      <c r="G4605" s="8">
        <f t="shared" si="506"/>
        <v>84409.494380179327</v>
      </c>
      <c r="H4605" s="6">
        <f>G4605*'Dash Board'!$C$11/365</f>
        <v>24.282183314846108</v>
      </c>
      <c r="I4605" s="6">
        <f>H4605*'Dash Board'!$C$18/'Dash Board'!$C$11</f>
        <v>11.562944435641006</v>
      </c>
      <c r="J4605" s="6">
        <f>(G4605&gt;1)*PMT('Dash Board'!$C$11/365,$U$4,-'Dash Board'!$C$19)</f>
        <v>108.80376961660664</v>
      </c>
      <c r="K4605" s="6">
        <f t="shared" si="501"/>
        <v>0</v>
      </c>
      <c r="L4605" s="8">
        <f t="shared" si="502"/>
        <v>84324.972793877561</v>
      </c>
      <c r="N4605" s="8">
        <f t="shared" si="507"/>
        <v>97.240825180965643</v>
      </c>
      <c r="O4605" s="8">
        <f>IF(E4604&lt;&gt;E4605,SUM($N$4:N4605)-SUM($O$3:O4604),0)</f>
        <v>0</v>
      </c>
      <c r="P4605" s="6">
        <f>IF(B4605&gt;0,SUM($O$4:O4605)-SUM($P$3:P4604),0)</f>
        <v>0</v>
      </c>
      <c r="Q4605" s="6">
        <f t="shared" si="503"/>
        <v>11.562944435641006</v>
      </c>
      <c r="R4605" s="8">
        <f>IF(E4604&lt;&gt;E4605,SUM($Q$4:Q4605)-SUM($R$3:R4604),0)</f>
        <v>0</v>
      </c>
      <c r="S4605" s="6">
        <f>IF(B4605&gt;0,SUM($R$4:R4605)-SUM($S$3:S4604),0)</f>
        <v>0</v>
      </c>
    </row>
    <row r="4606" spans="1:19">
      <c r="A4606">
        <f>IF(E4605&lt;&gt;E4606,COUNTIF($A$4:A4605,"&lt;&gt;0")+1,0)</f>
        <v>0</v>
      </c>
      <c r="B4606">
        <f>IF(A4606&lt;&gt;0,IF(MOD(A4606,3)=0,COUNTIF($B$4:B4605,"&lt;&gt;0")+1,0),0)</f>
        <v>0</v>
      </c>
      <c r="C4606" s="9">
        <f>'Dash Board'!$C$12+COUNT('Daily reducing balance'!$F$4:F4605)</f>
        <v>46332</v>
      </c>
      <c r="D4606">
        <f t="shared" si="504"/>
        <v>2026</v>
      </c>
      <c r="E4606">
        <f t="shared" si="505"/>
        <v>11</v>
      </c>
      <c r="F4606">
        <f>DAY('Dash Board'!$C$12+COUNT('Daily reducing balance'!$F$4:F4605))</f>
        <v>6</v>
      </c>
      <c r="G4606" s="8">
        <f t="shared" si="506"/>
        <v>84324.972793877561</v>
      </c>
      <c r="H4606" s="6">
        <f>G4606*'Dash Board'!$C$11/365</f>
        <v>24.257868885909986</v>
      </c>
      <c r="I4606" s="6">
        <f>H4606*'Dash Board'!$C$18/'Dash Board'!$C$11</f>
        <v>11.551366136147612</v>
      </c>
      <c r="J4606" s="6">
        <f>(G4606&gt;1)*PMT('Dash Board'!$C$11/365,$U$4,-'Dash Board'!$C$19)</f>
        <v>108.80376961660664</v>
      </c>
      <c r="K4606" s="6">
        <f t="shared" si="501"/>
        <v>0</v>
      </c>
      <c r="L4606" s="8">
        <f t="shared" si="502"/>
        <v>84240.426893146854</v>
      </c>
      <c r="N4606" s="8">
        <f t="shared" si="507"/>
        <v>97.252403480459037</v>
      </c>
      <c r="O4606" s="8">
        <f>IF(E4605&lt;&gt;E4606,SUM($N$4:N4606)-SUM($O$3:O4605),0)</f>
        <v>0</v>
      </c>
      <c r="P4606" s="6">
        <f>IF(B4606&gt;0,SUM($O$4:O4606)-SUM($P$3:P4605),0)</f>
        <v>0</v>
      </c>
      <c r="Q4606" s="6">
        <f t="shared" si="503"/>
        <v>11.551366136147612</v>
      </c>
      <c r="R4606" s="8">
        <f>IF(E4605&lt;&gt;E4606,SUM($Q$4:Q4606)-SUM($R$3:R4605),0)</f>
        <v>0</v>
      </c>
      <c r="S4606" s="6">
        <f>IF(B4606&gt;0,SUM($R$4:R4606)-SUM($S$3:S4605),0)</f>
        <v>0</v>
      </c>
    </row>
    <row r="4607" spans="1:19">
      <c r="A4607">
        <f>IF(E4606&lt;&gt;E4607,COUNTIF($A$4:A4606,"&lt;&gt;0")+1,0)</f>
        <v>0</v>
      </c>
      <c r="B4607">
        <f>IF(A4607&lt;&gt;0,IF(MOD(A4607,3)=0,COUNTIF($B$4:B4606,"&lt;&gt;0")+1,0),0)</f>
        <v>0</v>
      </c>
      <c r="C4607" s="9">
        <f>'Dash Board'!$C$12+COUNT('Daily reducing balance'!$F$4:F4606)</f>
        <v>46333</v>
      </c>
      <c r="D4607">
        <f t="shared" si="504"/>
        <v>2026</v>
      </c>
      <c r="E4607">
        <f t="shared" si="505"/>
        <v>11</v>
      </c>
      <c r="F4607">
        <f>DAY('Dash Board'!$C$12+COUNT('Daily reducing balance'!$F$4:F4606))</f>
        <v>7</v>
      </c>
      <c r="G4607" s="8">
        <f t="shared" si="506"/>
        <v>84240.426893146854</v>
      </c>
      <c r="H4607" s="6">
        <f>G4607*'Dash Board'!$C$11/365</f>
        <v>24.233547462412108</v>
      </c>
      <c r="I4607" s="6">
        <f>H4607*'Dash Board'!$C$18/'Dash Board'!$C$11</f>
        <v>11.539784505910529</v>
      </c>
      <c r="J4607" s="6">
        <f>(G4607&gt;1)*PMT('Dash Board'!$C$11/365,$U$4,-'Dash Board'!$C$19)</f>
        <v>108.80376961660664</v>
      </c>
      <c r="K4607" s="6">
        <f t="shared" si="501"/>
        <v>0</v>
      </c>
      <c r="L4607" s="8">
        <f t="shared" si="502"/>
        <v>84155.856670992653</v>
      </c>
      <c r="N4607" s="8">
        <f t="shared" si="507"/>
        <v>97.263985110696112</v>
      </c>
      <c r="O4607" s="8">
        <f>IF(E4606&lt;&gt;E4607,SUM($N$4:N4607)-SUM($O$3:O4606),0)</f>
        <v>0</v>
      </c>
      <c r="P4607" s="6">
        <f>IF(B4607&gt;0,SUM($O$4:O4607)-SUM($P$3:P4606),0)</f>
        <v>0</v>
      </c>
      <c r="Q4607" s="6">
        <f t="shared" si="503"/>
        <v>11.539784505910529</v>
      </c>
      <c r="R4607" s="8">
        <f>IF(E4606&lt;&gt;E4607,SUM($Q$4:Q4607)-SUM($R$3:R4606),0)</f>
        <v>0</v>
      </c>
      <c r="S4607" s="6">
        <f>IF(B4607&gt;0,SUM($R$4:R4607)-SUM($S$3:S4606),0)</f>
        <v>0</v>
      </c>
    </row>
    <row r="4608" spans="1:19">
      <c r="A4608">
        <f>IF(E4607&lt;&gt;E4608,COUNTIF($A$4:A4607,"&lt;&gt;0")+1,0)</f>
        <v>0</v>
      </c>
      <c r="B4608">
        <f>IF(A4608&lt;&gt;0,IF(MOD(A4608,3)=0,COUNTIF($B$4:B4607,"&lt;&gt;0")+1,0),0)</f>
        <v>0</v>
      </c>
      <c r="C4608" s="9">
        <f>'Dash Board'!$C$12+COUNT('Daily reducing balance'!$F$4:F4607)</f>
        <v>46334</v>
      </c>
      <c r="D4608">
        <f t="shared" si="504"/>
        <v>2026</v>
      </c>
      <c r="E4608">
        <f t="shared" si="505"/>
        <v>11</v>
      </c>
      <c r="F4608">
        <f>DAY('Dash Board'!$C$12+COUNT('Daily reducing balance'!$F$4:F4607))</f>
        <v>8</v>
      </c>
      <c r="G4608" s="8">
        <f t="shared" si="506"/>
        <v>84155.856670992653</v>
      </c>
      <c r="H4608" s="6">
        <f>G4608*'Dash Board'!$C$11/365</f>
        <v>24.209219042340351</v>
      </c>
      <c r="I4608" s="6">
        <f>H4608*'Dash Board'!$C$18/'Dash Board'!$C$11</f>
        <v>11.528199543971596</v>
      </c>
      <c r="J4608" s="6">
        <f>(G4608&gt;1)*PMT('Dash Board'!$C$11/365,$U$4,-'Dash Board'!$C$19)</f>
        <v>108.80376961660664</v>
      </c>
      <c r="K4608" s="6">
        <f t="shared" si="501"/>
        <v>0</v>
      </c>
      <c r="L4608" s="8">
        <f t="shared" si="502"/>
        <v>84071.262120418382</v>
      </c>
      <c r="N4608" s="8">
        <f t="shared" si="507"/>
        <v>97.275570072635048</v>
      </c>
      <c r="O4608" s="8">
        <f>IF(E4607&lt;&gt;E4608,SUM($N$4:N4608)-SUM($O$3:O4607),0)</f>
        <v>0</v>
      </c>
      <c r="P4608" s="6">
        <f>IF(B4608&gt;0,SUM($O$4:O4608)-SUM($P$3:P4607),0)</f>
        <v>0</v>
      </c>
      <c r="Q4608" s="6">
        <f t="shared" si="503"/>
        <v>11.528199543971596</v>
      </c>
      <c r="R4608" s="8">
        <f>IF(E4607&lt;&gt;E4608,SUM($Q$4:Q4608)-SUM($R$3:R4607),0)</f>
        <v>0</v>
      </c>
      <c r="S4608" s="6">
        <f>IF(B4608&gt;0,SUM($R$4:R4608)-SUM($S$3:S4607),0)</f>
        <v>0</v>
      </c>
    </row>
    <row r="4609" spans="1:19">
      <c r="A4609">
        <f>IF(E4608&lt;&gt;E4609,COUNTIF($A$4:A4608,"&lt;&gt;0")+1,0)</f>
        <v>0</v>
      </c>
      <c r="B4609">
        <f>IF(A4609&lt;&gt;0,IF(MOD(A4609,3)=0,COUNTIF($B$4:B4608,"&lt;&gt;0")+1,0),0)</f>
        <v>0</v>
      </c>
      <c r="C4609" s="9">
        <f>'Dash Board'!$C$12+COUNT('Daily reducing balance'!$F$4:F4608)</f>
        <v>46335</v>
      </c>
      <c r="D4609">
        <f t="shared" si="504"/>
        <v>2026</v>
      </c>
      <c r="E4609">
        <f t="shared" si="505"/>
        <v>11</v>
      </c>
      <c r="F4609">
        <f>DAY('Dash Board'!$C$12+COUNT('Daily reducing balance'!$F$4:F4608))</f>
        <v>9</v>
      </c>
      <c r="G4609" s="8">
        <f t="shared" si="506"/>
        <v>84071.262120418382</v>
      </c>
      <c r="H4609" s="6">
        <f>G4609*'Dash Board'!$C$11/365</f>
        <v>24.184883623681998</v>
      </c>
      <c r="I4609" s="6">
        <f>H4609*'Dash Board'!$C$18/'Dash Board'!$C$11</f>
        <v>11.516611249372382</v>
      </c>
      <c r="J4609" s="6">
        <f>(G4609&gt;1)*PMT('Dash Board'!$C$11/365,$U$4,-'Dash Board'!$C$19)</f>
        <v>108.80376961660664</v>
      </c>
      <c r="K4609" s="6">
        <f t="shared" si="501"/>
        <v>0</v>
      </c>
      <c r="L4609" s="8">
        <f t="shared" si="502"/>
        <v>83986.643234425443</v>
      </c>
      <c r="N4609" s="8">
        <f t="shared" si="507"/>
        <v>97.287158367234269</v>
      </c>
      <c r="O4609" s="8">
        <f>IF(E4608&lt;&gt;E4609,SUM($N$4:N4609)-SUM($O$3:O4608),0)</f>
        <v>0</v>
      </c>
      <c r="P4609" s="6">
        <f>IF(B4609&gt;0,SUM($O$4:O4609)-SUM($P$3:P4608),0)</f>
        <v>0</v>
      </c>
      <c r="Q4609" s="6">
        <f t="shared" si="503"/>
        <v>11.516611249372382</v>
      </c>
      <c r="R4609" s="8">
        <f>IF(E4608&lt;&gt;E4609,SUM($Q$4:Q4609)-SUM($R$3:R4608),0)</f>
        <v>0</v>
      </c>
      <c r="S4609" s="6">
        <f>IF(B4609&gt;0,SUM($R$4:R4609)-SUM($S$3:S4608),0)</f>
        <v>0</v>
      </c>
    </row>
    <row r="4610" spans="1:19">
      <c r="A4610">
        <f>IF(E4609&lt;&gt;E4610,COUNTIF($A$4:A4609,"&lt;&gt;0")+1,0)</f>
        <v>0</v>
      </c>
      <c r="B4610">
        <f>IF(A4610&lt;&gt;0,IF(MOD(A4610,3)=0,COUNTIF($B$4:B4609,"&lt;&gt;0")+1,0),0)</f>
        <v>0</v>
      </c>
      <c r="C4610" s="9">
        <f>'Dash Board'!$C$12+COUNT('Daily reducing balance'!$F$4:F4609)</f>
        <v>46336</v>
      </c>
      <c r="D4610">
        <f t="shared" si="504"/>
        <v>2026</v>
      </c>
      <c r="E4610">
        <f t="shared" si="505"/>
        <v>11</v>
      </c>
      <c r="F4610">
        <f>DAY('Dash Board'!$C$12+COUNT('Daily reducing balance'!$F$4:F4609))</f>
        <v>10</v>
      </c>
      <c r="G4610" s="8">
        <f t="shared" si="506"/>
        <v>83986.643234425443</v>
      </c>
      <c r="H4610" s="6">
        <f>G4610*'Dash Board'!$C$11/365</f>
        <v>24.160541204423758</v>
      </c>
      <c r="I4610" s="6">
        <f>H4610*'Dash Board'!$C$18/'Dash Board'!$C$11</f>
        <v>11.505019621154172</v>
      </c>
      <c r="J4610" s="6">
        <f>(G4610&gt;1)*PMT('Dash Board'!$C$11/365,$U$4,-'Dash Board'!$C$19)</f>
        <v>108.80376961660664</v>
      </c>
      <c r="K4610" s="6">
        <f t="shared" si="501"/>
        <v>0</v>
      </c>
      <c r="L4610" s="8">
        <f t="shared" si="502"/>
        <v>83902.000006013259</v>
      </c>
      <c r="N4610" s="8">
        <f t="shared" si="507"/>
        <v>97.298749995452468</v>
      </c>
      <c r="O4610" s="8">
        <f>IF(E4609&lt;&gt;E4610,SUM($N$4:N4610)-SUM($O$3:O4609),0)</f>
        <v>0</v>
      </c>
      <c r="P4610" s="6">
        <f>IF(B4610&gt;0,SUM($O$4:O4610)-SUM($P$3:P4609),0)</f>
        <v>0</v>
      </c>
      <c r="Q4610" s="6">
        <f t="shared" si="503"/>
        <v>11.505019621154172</v>
      </c>
      <c r="R4610" s="8">
        <f>IF(E4609&lt;&gt;E4610,SUM($Q$4:Q4610)-SUM($R$3:R4609),0)</f>
        <v>0</v>
      </c>
      <c r="S4610" s="6">
        <f>IF(B4610&gt;0,SUM($R$4:R4610)-SUM($S$3:S4609),0)</f>
        <v>0</v>
      </c>
    </row>
    <row r="4611" spans="1:19">
      <c r="A4611">
        <f>IF(E4610&lt;&gt;E4611,COUNTIF($A$4:A4610,"&lt;&gt;0")+1,0)</f>
        <v>0</v>
      </c>
      <c r="B4611">
        <f>IF(A4611&lt;&gt;0,IF(MOD(A4611,3)=0,COUNTIF($B$4:B4610,"&lt;&gt;0")+1,0),0)</f>
        <v>0</v>
      </c>
      <c r="C4611" s="9">
        <f>'Dash Board'!$C$12+COUNT('Daily reducing balance'!$F$4:F4610)</f>
        <v>46337</v>
      </c>
      <c r="D4611">
        <f t="shared" si="504"/>
        <v>2026</v>
      </c>
      <c r="E4611">
        <f t="shared" si="505"/>
        <v>11</v>
      </c>
      <c r="F4611">
        <f>DAY('Dash Board'!$C$12+COUNT('Daily reducing balance'!$F$4:F4610))</f>
        <v>11</v>
      </c>
      <c r="G4611" s="8">
        <f t="shared" si="506"/>
        <v>83902.000006013259</v>
      </c>
      <c r="H4611" s="6">
        <f>G4611*'Dash Board'!$C$11/365</f>
        <v>24.136191782551759</v>
      </c>
      <c r="I4611" s="6">
        <f>H4611*'Dash Board'!$C$18/'Dash Board'!$C$11</f>
        <v>11.493424658357982</v>
      </c>
      <c r="J4611" s="6">
        <f>(G4611&gt;1)*PMT('Dash Board'!$C$11/365,$U$4,-'Dash Board'!$C$19)</f>
        <v>108.80376961660664</v>
      </c>
      <c r="K4611" s="6">
        <f t="shared" si="501"/>
        <v>0</v>
      </c>
      <c r="L4611" s="8">
        <f t="shared" si="502"/>
        <v>83817.332428179201</v>
      </c>
      <c r="N4611" s="8">
        <f t="shared" si="507"/>
        <v>97.310344958248663</v>
      </c>
      <c r="O4611" s="8">
        <f>IF(E4610&lt;&gt;E4611,SUM($N$4:N4611)-SUM($O$3:O4610),0)</f>
        <v>0</v>
      </c>
      <c r="P4611" s="6">
        <f>IF(B4611&gt;0,SUM($O$4:O4611)-SUM($P$3:P4610),0)</f>
        <v>0</v>
      </c>
      <c r="Q4611" s="6">
        <f t="shared" si="503"/>
        <v>11.493424658357982</v>
      </c>
      <c r="R4611" s="8">
        <f>IF(E4610&lt;&gt;E4611,SUM($Q$4:Q4611)-SUM($R$3:R4610),0)</f>
        <v>0</v>
      </c>
      <c r="S4611" s="6">
        <f>IF(B4611&gt;0,SUM($R$4:R4611)-SUM($S$3:S4610),0)</f>
        <v>0</v>
      </c>
    </row>
    <row r="4612" spans="1:19">
      <c r="A4612">
        <f>IF(E4611&lt;&gt;E4612,COUNTIF($A$4:A4611,"&lt;&gt;0")+1,0)</f>
        <v>0</v>
      </c>
      <c r="B4612">
        <f>IF(A4612&lt;&gt;0,IF(MOD(A4612,3)=0,COUNTIF($B$4:B4611,"&lt;&gt;0")+1,0),0)</f>
        <v>0</v>
      </c>
      <c r="C4612" s="9">
        <f>'Dash Board'!$C$12+COUNT('Daily reducing balance'!$F$4:F4611)</f>
        <v>46338</v>
      </c>
      <c r="D4612">
        <f t="shared" si="504"/>
        <v>2026</v>
      </c>
      <c r="E4612">
        <f t="shared" si="505"/>
        <v>11</v>
      </c>
      <c r="F4612">
        <f>DAY('Dash Board'!$C$12+COUNT('Daily reducing balance'!$F$4:F4611))</f>
        <v>12</v>
      </c>
      <c r="G4612" s="8">
        <f t="shared" si="506"/>
        <v>83817.332428179201</v>
      </c>
      <c r="H4612" s="6">
        <f>G4612*'Dash Board'!$C$11/365</f>
        <v>24.111835356051554</v>
      </c>
      <c r="I4612" s="6">
        <f>H4612*'Dash Board'!$C$18/'Dash Board'!$C$11</f>
        <v>11.48182636002455</v>
      </c>
      <c r="J4612" s="6">
        <f>(G4612&gt;1)*PMT('Dash Board'!$C$11/365,$U$4,-'Dash Board'!$C$19)</f>
        <v>108.80376961660664</v>
      </c>
      <c r="K4612" s="6">
        <f t="shared" si="501"/>
        <v>0</v>
      </c>
      <c r="L4612" s="8">
        <f t="shared" si="502"/>
        <v>83732.640493918632</v>
      </c>
      <c r="N4612" s="8">
        <f t="shared" si="507"/>
        <v>97.321943256582088</v>
      </c>
      <c r="O4612" s="8">
        <f>IF(E4611&lt;&gt;E4612,SUM($N$4:N4612)-SUM($O$3:O4611),0)</f>
        <v>0</v>
      </c>
      <c r="P4612" s="6">
        <f>IF(B4612&gt;0,SUM($O$4:O4612)-SUM($P$3:P4611),0)</f>
        <v>0</v>
      </c>
      <c r="Q4612" s="6">
        <f t="shared" si="503"/>
        <v>11.48182636002455</v>
      </c>
      <c r="R4612" s="8">
        <f>IF(E4611&lt;&gt;E4612,SUM($Q$4:Q4612)-SUM($R$3:R4611),0)</f>
        <v>0</v>
      </c>
      <c r="S4612" s="6">
        <f>IF(B4612&gt;0,SUM($R$4:R4612)-SUM($S$3:S4611),0)</f>
        <v>0</v>
      </c>
    </row>
    <row r="4613" spans="1:19">
      <c r="A4613">
        <f>IF(E4612&lt;&gt;E4613,COUNTIF($A$4:A4612,"&lt;&gt;0")+1,0)</f>
        <v>0</v>
      </c>
      <c r="B4613">
        <f>IF(A4613&lt;&gt;0,IF(MOD(A4613,3)=0,COUNTIF($B$4:B4612,"&lt;&gt;0")+1,0),0)</f>
        <v>0</v>
      </c>
      <c r="C4613" s="9">
        <f>'Dash Board'!$C$12+COUNT('Daily reducing balance'!$F$4:F4612)</f>
        <v>46339</v>
      </c>
      <c r="D4613">
        <f t="shared" si="504"/>
        <v>2026</v>
      </c>
      <c r="E4613">
        <f t="shared" si="505"/>
        <v>11</v>
      </c>
      <c r="F4613">
        <f>DAY('Dash Board'!$C$12+COUNT('Daily reducing balance'!$F$4:F4612))</f>
        <v>13</v>
      </c>
      <c r="G4613" s="8">
        <f t="shared" si="506"/>
        <v>83732.640493918632</v>
      </c>
      <c r="H4613" s="6">
        <f>G4613*'Dash Board'!$C$11/365</f>
        <v>24.087471922908097</v>
      </c>
      <c r="I4613" s="6">
        <f>H4613*'Dash Board'!$C$18/'Dash Board'!$C$11</f>
        <v>11.470224725194333</v>
      </c>
      <c r="J4613" s="6">
        <f>(G4613&gt;1)*PMT('Dash Board'!$C$11/365,$U$4,-'Dash Board'!$C$19)</f>
        <v>108.80376961660664</v>
      </c>
      <c r="K4613" s="6">
        <f t="shared" ref="K4613:K4676" si="508">IF(F4613=1,SUMIFS($J$4:$J$7308,$D$4:$D$7308,"="&amp;YEAR(C4613),$E$4:$E$7308,"="&amp;MONTH(C4613)),0)</f>
        <v>0</v>
      </c>
      <c r="L4613" s="8">
        <f t="shared" ref="L4613:L4676" si="509">IF(G4613+H4613-J4613&lt;0,0,G4613+H4613-J4613)</f>
        <v>83647.924196224922</v>
      </c>
      <c r="N4613" s="8">
        <f t="shared" si="507"/>
        <v>97.333544891412316</v>
      </c>
      <c r="O4613" s="8">
        <f>IF(E4612&lt;&gt;E4613,SUM($N$4:N4613)-SUM($O$3:O4612),0)</f>
        <v>0</v>
      </c>
      <c r="P4613" s="6">
        <f>IF(B4613&gt;0,SUM($O$4:O4613)-SUM($P$3:P4612),0)</f>
        <v>0</v>
      </c>
      <c r="Q4613" s="6">
        <f t="shared" ref="Q4613:Q4676" si="510">I4613</f>
        <v>11.470224725194333</v>
      </c>
      <c r="R4613" s="8">
        <f>IF(E4612&lt;&gt;E4613,SUM($Q$4:Q4613)-SUM($R$3:R4612),0)</f>
        <v>0</v>
      </c>
      <c r="S4613" s="6">
        <f>IF(B4613&gt;0,SUM($R$4:R4613)-SUM($S$3:S4612),0)</f>
        <v>0</v>
      </c>
    </row>
    <row r="4614" spans="1:19">
      <c r="A4614">
        <f>IF(E4613&lt;&gt;E4614,COUNTIF($A$4:A4613,"&lt;&gt;0")+1,0)</f>
        <v>0</v>
      </c>
      <c r="B4614">
        <f>IF(A4614&lt;&gt;0,IF(MOD(A4614,3)=0,COUNTIF($B$4:B4613,"&lt;&gt;0")+1,0),0)</f>
        <v>0</v>
      </c>
      <c r="C4614" s="9">
        <f>'Dash Board'!$C$12+COUNT('Daily reducing balance'!$F$4:F4613)</f>
        <v>46340</v>
      </c>
      <c r="D4614">
        <f t="shared" si="504"/>
        <v>2026</v>
      </c>
      <c r="E4614">
        <f t="shared" si="505"/>
        <v>11</v>
      </c>
      <c r="F4614">
        <f>DAY('Dash Board'!$C$12+COUNT('Daily reducing balance'!$F$4:F4613))</f>
        <v>14</v>
      </c>
      <c r="G4614" s="8">
        <f t="shared" si="506"/>
        <v>83647.924196224922</v>
      </c>
      <c r="H4614" s="6">
        <f>G4614*'Dash Board'!$C$11/365</f>
        <v>24.0631014811058</v>
      </c>
      <c r="I4614" s="6">
        <f>H4614*'Dash Board'!$C$18/'Dash Board'!$C$11</f>
        <v>11.458619752907525</v>
      </c>
      <c r="J4614" s="6">
        <f>(G4614&gt;1)*PMT('Dash Board'!$C$11/365,$U$4,-'Dash Board'!$C$19)</f>
        <v>108.80376961660664</v>
      </c>
      <c r="K4614" s="6">
        <f t="shared" si="508"/>
        <v>0</v>
      </c>
      <c r="L4614" s="8">
        <f t="shared" si="509"/>
        <v>83563.183528089416</v>
      </c>
      <c r="N4614" s="8">
        <f t="shared" si="507"/>
        <v>97.34514986369912</v>
      </c>
      <c r="O4614" s="8">
        <f>IF(E4613&lt;&gt;E4614,SUM($N$4:N4614)-SUM($O$3:O4613),0)</f>
        <v>0</v>
      </c>
      <c r="P4614" s="6">
        <f>IF(B4614&gt;0,SUM($O$4:O4614)-SUM($P$3:P4613),0)</f>
        <v>0</v>
      </c>
      <c r="Q4614" s="6">
        <f t="shared" si="510"/>
        <v>11.458619752907525</v>
      </c>
      <c r="R4614" s="8">
        <f>IF(E4613&lt;&gt;E4614,SUM($Q$4:Q4614)-SUM($R$3:R4613),0)</f>
        <v>0</v>
      </c>
      <c r="S4614" s="6">
        <f>IF(B4614&gt;0,SUM($R$4:R4614)-SUM($S$3:S4613),0)</f>
        <v>0</v>
      </c>
    </row>
    <row r="4615" spans="1:19">
      <c r="A4615">
        <f>IF(E4614&lt;&gt;E4615,COUNTIF($A$4:A4614,"&lt;&gt;0")+1,0)</f>
        <v>0</v>
      </c>
      <c r="B4615">
        <f>IF(A4615&lt;&gt;0,IF(MOD(A4615,3)=0,COUNTIF($B$4:B4614,"&lt;&gt;0")+1,0),0)</f>
        <v>0</v>
      </c>
      <c r="C4615" s="9">
        <f>'Dash Board'!$C$12+COUNT('Daily reducing balance'!$F$4:F4614)</f>
        <v>46341</v>
      </c>
      <c r="D4615">
        <f t="shared" si="504"/>
        <v>2026</v>
      </c>
      <c r="E4615">
        <f t="shared" si="505"/>
        <v>11</v>
      </c>
      <c r="F4615">
        <f>DAY('Dash Board'!$C$12+COUNT('Daily reducing balance'!$F$4:F4614))</f>
        <v>15</v>
      </c>
      <c r="G4615" s="8">
        <f t="shared" si="506"/>
        <v>83563.183528089416</v>
      </c>
      <c r="H4615" s="6">
        <f>G4615*'Dash Board'!$C$11/365</f>
        <v>24.038724028628462</v>
      </c>
      <c r="I4615" s="6">
        <f>H4615*'Dash Board'!$C$18/'Dash Board'!$C$11</f>
        <v>11.447011442204031</v>
      </c>
      <c r="J4615" s="6">
        <f>(G4615&gt;1)*PMT('Dash Board'!$C$11/365,$U$4,-'Dash Board'!$C$19)</f>
        <v>108.80376961660664</v>
      </c>
      <c r="K4615" s="6">
        <f t="shared" si="508"/>
        <v>0</v>
      </c>
      <c r="L4615" s="8">
        <f t="shared" si="509"/>
        <v>83478.418482501424</v>
      </c>
      <c r="N4615" s="8">
        <f t="shared" si="507"/>
        <v>97.356758174402614</v>
      </c>
      <c r="O4615" s="8">
        <f>IF(E4614&lt;&gt;E4615,SUM($N$4:N4615)-SUM($O$3:O4614),0)</f>
        <v>0</v>
      </c>
      <c r="P4615" s="6">
        <f>IF(B4615&gt;0,SUM($O$4:O4615)-SUM($P$3:P4614),0)</f>
        <v>0</v>
      </c>
      <c r="Q4615" s="6">
        <f t="shared" si="510"/>
        <v>11.447011442204031</v>
      </c>
      <c r="R4615" s="8">
        <f>IF(E4614&lt;&gt;E4615,SUM($Q$4:Q4615)-SUM($R$3:R4614),0)</f>
        <v>0</v>
      </c>
      <c r="S4615" s="6">
        <f>IF(B4615&gt;0,SUM($R$4:R4615)-SUM($S$3:S4614),0)</f>
        <v>0</v>
      </c>
    </row>
    <row r="4616" spans="1:19">
      <c r="A4616">
        <f>IF(E4615&lt;&gt;E4616,COUNTIF($A$4:A4615,"&lt;&gt;0")+1,0)</f>
        <v>0</v>
      </c>
      <c r="B4616">
        <f>IF(A4616&lt;&gt;0,IF(MOD(A4616,3)=0,COUNTIF($B$4:B4615,"&lt;&gt;0")+1,0),0)</f>
        <v>0</v>
      </c>
      <c r="C4616" s="9">
        <f>'Dash Board'!$C$12+COUNT('Daily reducing balance'!$F$4:F4615)</f>
        <v>46342</v>
      </c>
      <c r="D4616">
        <f t="shared" si="504"/>
        <v>2026</v>
      </c>
      <c r="E4616">
        <f t="shared" si="505"/>
        <v>11</v>
      </c>
      <c r="F4616">
        <f>DAY('Dash Board'!$C$12+COUNT('Daily reducing balance'!$F$4:F4615))</f>
        <v>16</v>
      </c>
      <c r="G4616" s="8">
        <f t="shared" si="506"/>
        <v>83478.418482501424</v>
      </c>
      <c r="H4616" s="6">
        <f>G4616*'Dash Board'!$C$11/365</f>
        <v>24.014339563459313</v>
      </c>
      <c r="I4616" s="6">
        <f>H4616*'Dash Board'!$C$18/'Dash Board'!$C$11</f>
        <v>11.435399792123482</v>
      </c>
      <c r="J4616" s="6">
        <f>(G4616&gt;1)*PMT('Dash Board'!$C$11/365,$U$4,-'Dash Board'!$C$19)</f>
        <v>108.80376961660664</v>
      </c>
      <c r="K4616" s="6">
        <f t="shared" si="508"/>
        <v>0</v>
      </c>
      <c r="L4616" s="8">
        <f t="shared" si="509"/>
        <v>83393.629052448276</v>
      </c>
      <c r="N4616" s="8">
        <f t="shared" si="507"/>
        <v>97.368369824483167</v>
      </c>
      <c r="O4616" s="8">
        <f>IF(E4615&lt;&gt;E4616,SUM($N$4:N4616)-SUM($O$3:O4615),0)</f>
        <v>0</v>
      </c>
      <c r="P4616" s="6">
        <f>IF(B4616&gt;0,SUM($O$4:O4616)-SUM($P$3:P4615),0)</f>
        <v>0</v>
      </c>
      <c r="Q4616" s="6">
        <f t="shared" si="510"/>
        <v>11.435399792123482</v>
      </c>
      <c r="R4616" s="8">
        <f>IF(E4615&lt;&gt;E4616,SUM($Q$4:Q4616)-SUM($R$3:R4615),0)</f>
        <v>0</v>
      </c>
      <c r="S4616" s="6">
        <f>IF(B4616&gt;0,SUM($R$4:R4616)-SUM($S$3:S4615),0)</f>
        <v>0</v>
      </c>
    </row>
    <row r="4617" spans="1:19">
      <c r="A4617">
        <f>IF(E4616&lt;&gt;E4617,COUNTIF($A$4:A4616,"&lt;&gt;0")+1,0)</f>
        <v>0</v>
      </c>
      <c r="B4617">
        <f>IF(A4617&lt;&gt;0,IF(MOD(A4617,3)=0,COUNTIF($B$4:B4616,"&lt;&gt;0")+1,0),0)</f>
        <v>0</v>
      </c>
      <c r="C4617" s="9">
        <f>'Dash Board'!$C$12+COUNT('Daily reducing balance'!$F$4:F4616)</f>
        <v>46343</v>
      </c>
      <c r="D4617">
        <f t="shared" si="504"/>
        <v>2026</v>
      </c>
      <c r="E4617">
        <f t="shared" si="505"/>
        <v>11</v>
      </c>
      <c r="F4617">
        <f>DAY('Dash Board'!$C$12+COUNT('Daily reducing balance'!$F$4:F4616))</f>
        <v>17</v>
      </c>
      <c r="G4617" s="8">
        <f t="shared" si="506"/>
        <v>83393.629052448276</v>
      </c>
      <c r="H4617" s="6">
        <f>G4617*'Dash Board'!$C$11/365</f>
        <v>23.989948083581012</v>
      </c>
      <c r="I4617" s="6">
        <f>H4617*'Dash Board'!$C$18/'Dash Board'!$C$11</f>
        <v>11.423784801705246</v>
      </c>
      <c r="J4617" s="6">
        <f>(G4617&gt;1)*PMT('Dash Board'!$C$11/365,$U$4,-'Dash Board'!$C$19)</f>
        <v>108.80376961660664</v>
      </c>
      <c r="K4617" s="6">
        <f t="shared" si="508"/>
        <v>0</v>
      </c>
      <c r="L4617" s="8">
        <f t="shared" si="509"/>
        <v>83308.815230915236</v>
      </c>
      <c r="N4617" s="8">
        <f t="shared" si="507"/>
        <v>97.379984814901405</v>
      </c>
      <c r="O4617" s="8">
        <f>IF(E4616&lt;&gt;E4617,SUM($N$4:N4617)-SUM($O$3:O4616),0)</f>
        <v>0</v>
      </c>
      <c r="P4617" s="6">
        <f>IF(B4617&gt;0,SUM($O$4:O4617)-SUM($P$3:P4616),0)</f>
        <v>0</v>
      </c>
      <c r="Q4617" s="6">
        <f t="shared" si="510"/>
        <v>11.423784801705246</v>
      </c>
      <c r="R4617" s="8">
        <f>IF(E4616&lt;&gt;E4617,SUM($Q$4:Q4617)-SUM($R$3:R4616),0)</f>
        <v>0</v>
      </c>
      <c r="S4617" s="6">
        <f>IF(B4617&gt;0,SUM($R$4:R4617)-SUM($S$3:S4616),0)</f>
        <v>0</v>
      </c>
    </row>
    <row r="4618" spans="1:19">
      <c r="A4618">
        <f>IF(E4617&lt;&gt;E4618,COUNTIF($A$4:A4617,"&lt;&gt;0")+1,0)</f>
        <v>0</v>
      </c>
      <c r="B4618">
        <f>IF(A4618&lt;&gt;0,IF(MOD(A4618,3)=0,COUNTIF($B$4:B4617,"&lt;&gt;0")+1,0),0)</f>
        <v>0</v>
      </c>
      <c r="C4618" s="9">
        <f>'Dash Board'!$C$12+COUNT('Daily reducing balance'!$F$4:F4617)</f>
        <v>46344</v>
      </c>
      <c r="D4618">
        <f t="shared" si="504"/>
        <v>2026</v>
      </c>
      <c r="E4618">
        <f t="shared" si="505"/>
        <v>11</v>
      </c>
      <c r="F4618">
        <f>DAY('Dash Board'!$C$12+COUNT('Daily reducing balance'!$F$4:F4617))</f>
        <v>18</v>
      </c>
      <c r="G4618" s="8">
        <f t="shared" si="506"/>
        <v>83308.815230915236</v>
      </c>
      <c r="H4618" s="6">
        <f>G4618*'Dash Board'!$C$11/365</f>
        <v>23.965549586975616</v>
      </c>
      <c r="I4618" s="6">
        <f>H4618*'Dash Board'!$C$18/'Dash Board'!$C$11</f>
        <v>11.41216646998839</v>
      </c>
      <c r="J4618" s="6">
        <f>(G4618&gt;1)*PMT('Dash Board'!$C$11/365,$U$4,-'Dash Board'!$C$19)</f>
        <v>108.80376961660664</v>
      </c>
      <c r="K4618" s="6">
        <f t="shared" si="508"/>
        <v>0</v>
      </c>
      <c r="L4618" s="8">
        <f t="shared" si="509"/>
        <v>83223.977010885603</v>
      </c>
      <c r="N4618" s="8">
        <f t="shared" si="507"/>
        <v>97.391603146618252</v>
      </c>
      <c r="O4618" s="8">
        <f>IF(E4617&lt;&gt;E4618,SUM($N$4:N4618)-SUM($O$3:O4617),0)</f>
        <v>0</v>
      </c>
      <c r="P4618" s="6">
        <f>IF(B4618&gt;0,SUM($O$4:O4618)-SUM($P$3:P4617),0)</f>
        <v>0</v>
      </c>
      <c r="Q4618" s="6">
        <f t="shared" si="510"/>
        <v>11.41216646998839</v>
      </c>
      <c r="R4618" s="8">
        <f>IF(E4617&lt;&gt;E4618,SUM($Q$4:Q4618)-SUM($R$3:R4617),0)</f>
        <v>0</v>
      </c>
      <c r="S4618" s="6">
        <f>IF(B4618&gt;0,SUM($R$4:R4618)-SUM($S$3:S4617),0)</f>
        <v>0</v>
      </c>
    </row>
    <row r="4619" spans="1:19">
      <c r="A4619">
        <f>IF(E4618&lt;&gt;E4619,COUNTIF($A$4:A4618,"&lt;&gt;0")+1,0)</f>
        <v>0</v>
      </c>
      <c r="B4619">
        <f>IF(A4619&lt;&gt;0,IF(MOD(A4619,3)=0,COUNTIF($B$4:B4618,"&lt;&gt;0")+1,0),0)</f>
        <v>0</v>
      </c>
      <c r="C4619" s="9">
        <f>'Dash Board'!$C$12+COUNT('Daily reducing balance'!$F$4:F4618)</f>
        <v>46345</v>
      </c>
      <c r="D4619">
        <f t="shared" si="504"/>
        <v>2026</v>
      </c>
      <c r="E4619">
        <f t="shared" si="505"/>
        <v>11</v>
      </c>
      <c r="F4619">
        <f>DAY('Dash Board'!$C$12+COUNT('Daily reducing balance'!$F$4:F4618))</f>
        <v>19</v>
      </c>
      <c r="G4619" s="8">
        <f t="shared" si="506"/>
        <v>83223.977010885603</v>
      </c>
      <c r="H4619" s="6">
        <f>G4619*'Dash Board'!$C$11/365</f>
        <v>23.941144071624628</v>
      </c>
      <c r="I4619" s="6">
        <f>H4619*'Dash Board'!$C$18/'Dash Board'!$C$11</f>
        <v>11.400544796011729</v>
      </c>
      <c r="J4619" s="6">
        <f>(G4619&gt;1)*PMT('Dash Board'!$C$11/365,$U$4,-'Dash Board'!$C$19)</f>
        <v>108.80376961660664</v>
      </c>
      <c r="K4619" s="6">
        <f t="shared" si="508"/>
        <v>0</v>
      </c>
      <c r="L4619" s="8">
        <f t="shared" si="509"/>
        <v>83139.11438534061</v>
      </c>
      <c r="N4619" s="8">
        <f t="shared" si="507"/>
        <v>97.403224820594914</v>
      </c>
      <c r="O4619" s="8">
        <f>IF(E4618&lt;&gt;E4619,SUM($N$4:N4619)-SUM($O$3:O4618),0)</f>
        <v>0</v>
      </c>
      <c r="P4619" s="6">
        <f>IF(B4619&gt;0,SUM($O$4:O4619)-SUM($P$3:P4618),0)</f>
        <v>0</v>
      </c>
      <c r="Q4619" s="6">
        <f t="shared" si="510"/>
        <v>11.400544796011729</v>
      </c>
      <c r="R4619" s="8">
        <f>IF(E4618&lt;&gt;E4619,SUM($Q$4:Q4619)-SUM($R$3:R4618),0)</f>
        <v>0</v>
      </c>
      <c r="S4619" s="6">
        <f>IF(B4619&gt;0,SUM($R$4:R4619)-SUM($S$3:S4618),0)</f>
        <v>0</v>
      </c>
    </row>
    <row r="4620" spans="1:19">
      <c r="A4620">
        <f>IF(E4619&lt;&gt;E4620,COUNTIF($A$4:A4619,"&lt;&gt;0")+1,0)</f>
        <v>0</v>
      </c>
      <c r="B4620">
        <f>IF(A4620&lt;&gt;0,IF(MOD(A4620,3)=0,COUNTIF($B$4:B4619,"&lt;&gt;0")+1,0),0)</f>
        <v>0</v>
      </c>
      <c r="C4620" s="9">
        <f>'Dash Board'!$C$12+COUNT('Daily reducing balance'!$F$4:F4619)</f>
        <v>46346</v>
      </c>
      <c r="D4620">
        <f t="shared" si="504"/>
        <v>2026</v>
      </c>
      <c r="E4620">
        <f t="shared" si="505"/>
        <v>11</v>
      </c>
      <c r="F4620">
        <f>DAY('Dash Board'!$C$12+COUNT('Daily reducing balance'!$F$4:F4619))</f>
        <v>20</v>
      </c>
      <c r="G4620" s="8">
        <f t="shared" si="506"/>
        <v>83139.11438534061</v>
      </c>
      <c r="H4620" s="6">
        <f>G4620*'Dash Board'!$C$11/365</f>
        <v>23.916731535508944</v>
      </c>
      <c r="I4620" s="6">
        <f>H4620*'Dash Board'!$C$18/'Dash Board'!$C$11</f>
        <v>11.388919778813785</v>
      </c>
      <c r="J4620" s="6">
        <f>(G4620&gt;1)*PMT('Dash Board'!$C$11/365,$U$4,-'Dash Board'!$C$19)</f>
        <v>108.80376961660664</v>
      </c>
      <c r="K4620" s="6">
        <f t="shared" si="508"/>
        <v>0</v>
      </c>
      <c r="L4620" s="8">
        <f t="shared" si="509"/>
        <v>83054.227347259512</v>
      </c>
      <c r="N4620" s="8">
        <f t="shared" si="507"/>
        <v>97.414849837792858</v>
      </c>
      <c r="O4620" s="8">
        <f>IF(E4619&lt;&gt;E4620,SUM($N$4:N4620)-SUM($O$3:O4619),0)</f>
        <v>0</v>
      </c>
      <c r="P4620" s="6">
        <f>IF(B4620&gt;0,SUM($O$4:O4620)-SUM($P$3:P4619),0)</f>
        <v>0</v>
      </c>
      <c r="Q4620" s="6">
        <f t="shared" si="510"/>
        <v>11.388919778813785</v>
      </c>
      <c r="R4620" s="8">
        <f>IF(E4619&lt;&gt;E4620,SUM($Q$4:Q4620)-SUM($R$3:R4619),0)</f>
        <v>0</v>
      </c>
      <c r="S4620" s="6">
        <f>IF(B4620&gt;0,SUM($R$4:R4620)-SUM($S$3:S4619),0)</f>
        <v>0</v>
      </c>
    </row>
    <row r="4621" spans="1:19">
      <c r="A4621">
        <f>IF(E4620&lt;&gt;E4621,COUNTIF($A$4:A4620,"&lt;&gt;0")+1,0)</f>
        <v>0</v>
      </c>
      <c r="B4621">
        <f>IF(A4621&lt;&gt;0,IF(MOD(A4621,3)=0,COUNTIF($B$4:B4620,"&lt;&gt;0")+1,0),0)</f>
        <v>0</v>
      </c>
      <c r="C4621" s="9">
        <f>'Dash Board'!$C$12+COUNT('Daily reducing balance'!$F$4:F4620)</f>
        <v>46347</v>
      </c>
      <c r="D4621">
        <f t="shared" si="504"/>
        <v>2026</v>
      </c>
      <c r="E4621">
        <f t="shared" si="505"/>
        <v>11</v>
      </c>
      <c r="F4621">
        <f>DAY('Dash Board'!$C$12+COUNT('Daily reducing balance'!$F$4:F4620))</f>
        <v>21</v>
      </c>
      <c r="G4621" s="8">
        <f t="shared" si="506"/>
        <v>83054.227347259512</v>
      </c>
      <c r="H4621" s="6">
        <f>G4621*'Dash Board'!$C$11/365</f>
        <v>23.892311976608898</v>
      </c>
      <c r="I4621" s="6">
        <f>H4621*'Dash Board'!$C$18/'Dash Board'!$C$11</f>
        <v>11.37729141743281</v>
      </c>
      <c r="J4621" s="6">
        <f>(G4621&gt;1)*PMT('Dash Board'!$C$11/365,$U$4,-'Dash Board'!$C$19)</f>
        <v>108.80376961660664</v>
      </c>
      <c r="K4621" s="6">
        <f t="shared" si="508"/>
        <v>0</v>
      </c>
      <c r="L4621" s="8">
        <f t="shared" si="509"/>
        <v>82969.315889619509</v>
      </c>
      <c r="N4621" s="8">
        <f t="shared" si="507"/>
        <v>97.426478199173829</v>
      </c>
      <c r="O4621" s="8">
        <f>IF(E4620&lt;&gt;E4621,SUM($N$4:N4621)-SUM($O$3:O4620),0)</f>
        <v>0</v>
      </c>
      <c r="P4621" s="6">
        <f>IF(B4621&gt;0,SUM($O$4:O4621)-SUM($P$3:P4620),0)</f>
        <v>0</v>
      </c>
      <c r="Q4621" s="6">
        <f t="shared" si="510"/>
        <v>11.37729141743281</v>
      </c>
      <c r="R4621" s="8">
        <f>IF(E4620&lt;&gt;E4621,SUM($Q$4:Q4621)-SUM($R$3:R4620),0)</f>
        <v>0</v>
      </c>
      <c r="S4621" s="6">
        <f>IF(B4621&gt;0,SUM($R$4:R4621)-SUM($S$3:S4620),0)</f>
        <v>0</v>
      </c>
    </row>
    <row r="4622" spans="1:19">
      <c r="A4622">
        <f>IF(E4621&lt;&gt;E4622,COUNTIF($A$4:A4621,"&lt;&gt;0")+1,0)</f>
        <v>0</v>
      </c>
      <c r="B4622">
        <f>IF(A4622&lt;&gt;0,IF(MOD(A4622,3)=0,COUNTIF($B$4:B4621,"&lt;&gt;0")+1,0),0)</f>
        <v>0</v>
      </c>
      <c r="C4622" s="9">
        <f>'Dash Board'!$C$12+COUNT('Daily reducing balance'!$F$4:F4621)</f>
        <v>46348</v>
      </c>
      <c r="D4622">
        <f t="shared" si="504"/>
        <v>2026</v>
      </c>
      <c r="E4622">
        <f t="shared" si="505"/>
        <v>11</v>
      </c>
      <c r="F4622">
        <f>DAY('Dash Board'!$C$12+COUNT('Daily reducing balance'!$F$4:F4621))</f>
        <v>22</v>
      </c>
      <c r="G4622" s="8">
        <f t="shared" si="506"/>
        <v>82969.315889619509</v>
      </c>
      <c r="H4622" s="6">
        <f>G4622*'Dash Board'!$C$11/365</f>
        <v>23.867885392904242</v>
      </c>
      <c r="I4622" s="6">
        <f>H4622*'Dash Board'!$C$18/'Dash Board'!$C$11</f>
        <v>11.365659710906783</v>
      </c>
      <c r="J4622" s="6">
        <f>(G4622&gt;1)*PMT('Dash Board'!$C$11/365,$U$4,-'Dash Board'!$C$19)</f>
        <v>108.80376961660664</v>
      </c>
      <c r="K4622" s="6">
        <f t="shared" si="508"/>
        <v>0</v>
      </c>
      <c r="L4622" s="8">
        <f t="shared" si="509"/>
        <v>82884.380005395797</v>
      </c>
      <c r="N4622" s="8">
        <f t="shared" si="507"/>
        <v>97.438109905699861</v>
      </c>
      <c r="O4622" s="8">
        <f>IF(E4621&lt;&gt;E4622,SUM($N$4:N4622)-SUM($O$3:O4621),0)</f>
        <v>0</v>
      </c>
      <c r="P4622" s="6">
        <f>IF(B4622&gt;0,SUM($O$4:O4622)-SUM($P$3:P4621),0)</f>
        <v>0</v>
      </c>
      <c r="Q4622" s="6">
        <f t="shared" si="510"/>
        <v>11.365659710906783</v>
      </c>
      <c r="R4622" s="8">
        <f>IF(E4621&lt;&gt;E4622,SUM($Q$4:Q4622)-SUM($R$3:R4621),0)</f>
        <v>0</v>
      </c>
      <c r="S4622" s="6">
        <f>IF(B4622&gt;0,SUM($R$4:R4622)-SUM($S$3:S4621),0)</f>
        <v>0</v>
      </c>
    </row>
    <row r="4623" spans="1:19">
      <c r="A4623">
        <f>IF(E4622&lt;&gt;E4623,COUNTIF($A$4:A4622,"&lt;&gt;0")+1,0)</f>
        <v>0</v>
      </c>
      <c r="B4623">
        <f>IF(A4623&lt;&gt;0,IF(MOD(A4623,3)=0,COUNTIF($B$4:B4622,"&lt;&gt;0")+1,0),0)</f>
        <v>0</v>
      </c>
      <c r="C4623" s="9">
        <f>'Dash Board'!$C$12+COUNT('Daily reducing balance'!$F$4:F4622)</f>
        <v>46349</v>
      </c>
      <c r="D4623">
        <f t="shared" si="504"/>
        <v>2026</v>
      </c>
      <c r="E4623">
        <f t="shared" si="505"/>
        <v>11</v>
      </c>
      <c r="F4623">
        <f>DAY('Dash Board'!$C$12+COUNT('Daily reducing balance'!$F$4:F4622))</f>
        <v>23</v>
      </c>
      <c r="G4623" s="8">
        <f t="shared" si="506"/>
        <v>82884.380005395797</v>
      </c>
      <c r="H4623" s="6">
        <f>G4623*'Dash Board'!$C$11/365</f>
        <v>23.843451782374132</v>
      </c>
      <c r="I4623" s="6">
        <f>H4623*'Dash Board'!$C$18/'Dash Board'!$C$11</f>
        <v>11.354024658273397</v>
      </c>
      <c r="J4623" s="6">
        <f>(G4623&gt;1)*PMT('Dash Board'!$C$11/365,$U$4,-'Dash Board'!$C$19)</f>
        <v>108.80376961660664</v>
      </c>
      <c r="K4623" s="6">
        <f t="shared" si="508"/>
        <v>0</v>
      </c>
      <c r="L4623" s="8">
        <f t="shared" si="509"/>
        <v>82799.41968756156</v>
      </c>
      <c r="N4623" s="8">
        <f t="shared" si="507"/>
        <v>97.449744958333241</v>
      </c>
      <c r="O4623" s="8">
        <f>IF(E4622&lt;&gt;E4623,SUM($N$4:N4623)-SUM($O$3:O4622),0)</f>
        <v>0</v>
      </c>
      <c r="P4623" s="6">
        <f>IF(B4623&gt;0,SUM($O$4:O4623)-SUM($P$3:P4622),0)</f>
        <v>0</v>
      </c>
      <c r="Q4623" s="6">
        <f t="shared" si="510"/>
        <v>11.354024658273397</v>
      </c>
      <c r="R4623" s="8">
        <f>IF(E4622&lt;&gt;E4623,SUM($Q$4:Q4623)-SUM($R$3:R4622),0)</f>
        <v>0</v>
      </c>
      <c r="S4623" s="6">
        <f>IF(B4623&gt;0,SUM($R$4:R4623)-SUM($S$3:S4622),0)</f>
        <v>0</v>
      </c>
    </row>
    <row r="4624" spans="1:19">
      <c r="A4624">
        <f>IF(E4623&lt;&gt;E4624,COUNTIF($A$4:A4623,"&lt;&gt;0")+1,0)</f>
        <v>0</v>
      </c>
      <c r="B4624">
        <f>IF(A4624&lt;&gt;0,IF(MOD(A4624,3)=0,COUNTIF($B$4:B4623,"&lt;&gt;0")+1,0),0)</f>
        <v>0</v>
      </c>
      <c r="C4624" s="9">
        <f>'Dash Board'!$C$12+COUNT('Daily reducing balance'!$F$4:F4623)</f>
        <v>46350</v>
      </c>
      <c r="D4624">
        <f t="shared" si="504"/>
        <v>2026</v>
      </c>
      <c r="E4624">
        <f t="shared" si="505"/>
        <v>11</v>
      </c>
      <c r="F4624">
        <f>DAY('Dash Board'!$C$12+COUNT('Daily reducing balance'!$F$4:F4623))</f>
        <v>24</v>
      </c>
      <c r="G4624" s="8">
        <f t="shared" si="506"/>
        <v>82799.41968756156</v>
      </c>
      <c r="H4624" s="6">
        <f>G4624*'Dash Board'!$C$11/365</f>
        <v>23.819011142997162</v>
      </c>
      <c r="I4624" s="6">
        <f>H4624*'Dash Board'!$C$18/'Dash Board'!$C$11</f>
        <v>11.342386258570079</v>
      </c>
      <c r="J4624" s="6">
        <f>(G4624&gt;1)*PMT('Dash Board'!$C$11/365,$U$4,-'Dash Board'!$C$19)</f>
        <v>108.80376961660664</v>
      </c>
      <c r="K4624" s="6">
        <f t="shared" si="508"/>
        <v>0</v>
      </c>
      <c r="L4624" s="8">
        <f t="shared" si="509"/>
        <v>82714.434929087947</v>
      </c>
      <c r="N4624" s="8">
        <f t="shared" si="507"/>
        <v>97.461383358036571</v>
      </c>
      <c r="O4624" s="8">
        <f>IF(E4623&lt;&gt;E4624,SUM($N$4:N4624)-SUM($O$3:O4623),0)</f>
        <v>0</v>
      </c>
      <c r="P4624" s="6">
        <f>IF(B4624&gt;0,SUM($O$4:O4624)-SUM($P$3:P4623),0)</f>
        <v>0</v>
      </c>
      <c r="Q4624" s="6">
        <f t="shared" si="510"/>
        <v>11.342386258570079</v>
      </c>
      <c r="R4624" s="8">
        <f>IF(E4623&lt;&gt;E4624,SUM($Q$4:Q4624)-SUM($R$3:R4623),0)</f>
        <v>0</v>
      </c>
      <c r="S4624" s="6">
        <f>IF(B4624&gt;0,SUM($R$4:R4624)-SUM($S$3:S4623),0)</f>
        <v>0</v>
      </c>
    </row>
    <row r="4625" spans="1:19">
      <c r="A4625">
        <f>IF(E4624&lt;&gt;E4625,COUNTIF($A$4:A4624,"&lt;&gt;0")+1,0)</f>
        <v>0</v>
      </c>
      <c r="B4625">
        <f>IF(A4625&lt;&gt;0,IF(MOD(A4625,3)=0,COUNTIF($B$4:B4624,"&lt;&gt;0")+1,0),0)</f>
        <v>0</v>
      </c>
      <c r="C4625" s="9">
        <f>'Dash Board'!$C$12+COUNT('Daily reducing balance'!$F$4:F4624)</f>
        <v>46351</v>
      </c>
      <c r="D4625">
        <f t="shared" si="504"/>
        <v>2026</v>
      </c>
      <c r="E4625">
        <f t="shared" si="505"/>
        <v>11</v>
      </c>
      <c r="F4625">
        <f>DAY('Dash Board'!$C$12+COUNT('Daily reducing balance'!$F$4:F4624))</f>
        <v>25</v>
      </c>
      <c r="G4625" s="8">
        <f t="shared" si="506"/>
        <v>82714.434929087947</v>
      </c>
      <c r="H4625" s="6">
        <f>G4625*'Dash Board'!$C$11/365</f>
        <v>23.794563472751328</v>
      </c>
      <c r="I4625" s="6">
        <f>H4625*'Dash Board'!$C$18/'Dash Board'!$C$11</f>
        <v>11.330744510833966</v>
      </c>
      <c r="J4625" s="6">
        <f>(G4625&gt;1)*PMT('Dash Board'!$C$11/365,$U$4,-'Dash Board'!$C$19)</f>
        <v>108.80376961660664</v>
      </c>
      <c r="K4625" s="6">
        <f t="shared" si="508"/>
        <v>0</v>
      </c>
      <c r="L4625" s="8">
        <f t="shared" si="509"/>
        <v>82629.425722944085</v>
      </c>
      <c r="N4625" s="8">
        <f t="shared" si="507"/>
        <v>97.473025105772678</v>
      </c>
      <c r="O4625" s="8">
        <f>IF(E4624&lt;&gt;E4625,SUM($N$4:N4625)-SUM($O$3:O4624),0)</f>
        <v>0</v>
      </c>
      <c r="P4625" s="6">
        <f>IF(B4625&gt;0,SUM($O$4:O4625)-SUM($P$3:P4624),0)</f>
        <v>0</v>
      </c>
      <c r="Q4625" s="6">
        <f t="shared" si="510"/>
        <v>11.330744510833966</v>
      </c>
      <c r="R4625" s="8">
        <f>IF(E4624&lt;&gt;E4625,SUM($Q$4:Q4625)-SUM($R$3:R4624),0)</f>
        <v>0</v>
      </c>
      <c r="S4625" s="6">
        <f>IF(B4625&gt;0,SUM($R$4:R4625)-SUM($S$3:S4624),0)</f>
        <v>0</v>
      </c>
    </row>
    <row r="4626" spans="1:19">
      <c r="A4626">
        <f>IF(E4625&lt;&gt;E4626,COUNTIF($A$4:A4625,"&lt;&gt;0")+1,0)</f>
        <v>0</v>
      </c>
      <c r="B4626">
        <f>IF(A4626&lt;&gt;0,IF(MOD(A4626,3)=0,COUNTIF($B$4:B4625,"&lt;&gt;0")+1,0),0)</f>
        <v>0</v>
      </c>
      <c r="C4626" s="9">
        <f>'Dash Board'!$C$12+COUNT('Daily reducing balance'!$F$4:F4625)</f>
        <v>46352</v>
      </c>
      <c r="D4626">
        <f t="shared" si="504"/>
        <v>2026</v>
      </c>
      <c r="E4626">
        <f t="shared" si="505"/>
        <v>11</v>
      </c>
      <c r="F4626">
        <f>DAY('Dash Board'!$C$12+COUNT('Daily reducing balance'!$F$4:F4625))</f>
        <v>26</v>
      </c>
      <c r="G4626" s="8">
        <f t="shared" si="506"/>
        <v>82629.425722944085</v>
      </c>
      <c r="H4626" s="6">
        <f>G4626*'Dash Board'!$C$11/365</f>
        <v>23.770108769614048</v>
      </c>
      <c r="I4626" s="6">
        <f>H4626*'Dash Board'!$C$18/'Dash Board'!$C$11</f>
        <v>11.319099414101927</v>
      </c>
      <c r="J4626" s="6">
        <f>(G4626&gt;1)*PMT('Dash Board'!$C$11/365,$U$4,-'Dash Board'!$C$19)</f>
        <v>108.80376961660664</v>
      </c>
      <c r="K4626" s="6">
        <f t="shared" si="508"/>
        <v>0</v>
      </c>
      <c r="L4626" s="8">
        <f t="shared" si="509"/>
        <v>82544.392062097089</v>
      </c>
      <c r="N4626" s="8">
        <f t="shared" si="507"/>
        <v>97.484670202504716</v>
      </c>
      <c r="O4626" s="8">
        <f>IF(E4625&lt;&gt;E4626,SUM($N$4:N4626)-SUM($O$3:O4625),0)</f>
        <v>0</v>
      </c>
      <c r="P4626" s="6">
        <f>IF(B4626&gt;0,SUM($O$4:O4626)-SUM($P$3:P4625),0)</f>
        <v>0</v>
      </c>
      <c r="Q4626" s="6">
        <f t="shared" si="510"/>
        <v>11.319099414101927</v>
      </c>
      <c r="R4626" s="8">
        <f>IF(E4625&lt;&gt;E4626,SUM($Q$4:Q4626)-SUM($R$3:R4625),0)</f>
        <v>0</v>
      </c>
      <c r="S4626" s="6">
        <f>IF(B4626&gt;0,SUM($R$4:R4626)-SUM($S$3:S4625),0)</f>
        <v>0</v>
      </c>
    </row>
    <row r="4627" spans="1:19">
      <c r="A4627">
        <f>IF(E4626&lt;&gt;E4627,COUNTIF($A$4:A4626,"&lt;&gt;0")+1,0)</f>
        <v>0</v>
      </c>
      <c r="B4627">
        <f>IF(A4627&lt;&gt;0,IF(MOD(A4627,3)=0,COUNTIF($B$4:B4626,"&lt;&gt;0")+1,0),0)</f>
        <v>0</v>
      </c>
      <c r="C4627" s="9">
        <f>'Dash Board'!$C$12+COUNT('Daily reducing balance'!$F$4:F4626)</f>
        <v>46353</v>
      </c>
      <c r="D4627">
        <f t="shared" si="504"/>
        <v>2026</v>
      </c>
      <c r="E4627">
        <f t="shared" si="505"/>
        <v>11</v>
      </c>
      <c r="F4627">
        <f>DAY('Dash Board'!$C$12+COUNT('Daily reducing balance'!$F$4:F4626))</f>
        <v>27</v>
      </c>
      <c r="G4627" s="8">
        <f t="shared" si="506"/>
        <v>82544.392062097089</v>
      </c>
      <c r="H4627" s="6">
        <f>G4627*'Dash Board'!$C$11/365</f>
        <v>23.745647031562175</v>
      </c>
      <c r="I4627" s="6">
        <f>H4627*'Dash Board'!$C$18/'Dash Board'!$C$11</f>
        <v>11.30745096741056</v>
      </c>
      <c r="J4627" s="6">
        <f>(G4627&gt;1)*PMT('Dash Board'!$C$11/365,$U$4,-'Dash Board'!$C$19)</f>
        <v>108.80376961660664</v>
      </c>
      <c r="K4627" s="6">
        <f t="shared" si="508"/>
        <v>0</v>
      </c>
      <c r="L4627" s="8">
        <f t="shared" si="509"/>
        <v>82459.333939512042</v>
      </c>
      <c r="N4627" s="8">
        <f t="shared" si="507"/>
        <v>97.496318649196084</v>
      </c>
      <c r="O4627" s="8">
        <f>IF(E4626&lt;&gt;E4627,SUM($N$4:N4627)-SUM($O$3:O4626),0)</f>
        <v>0</v>
      </c>
      <c r="P4627" s="6">
        <f>IF(B4627&gt;0,SUM($O$4:O4627)-SUM($P$3:P4626),0)</f>
        <v>0</v>
      </c>
      <c r="Q4627" s="6">
        <f t="shared" si="510"/>
        <v>11.30745096741056</v>
      </c>
      <c r="R4627" s="8">
        <f>IF(E4626&lt;&gt;E4627,SUM($Q$4:Q4627)-SUM($R$3:R4626),0)</f>
        <v>0</v>
      </c>
      <c r="S4627" s="6">
        <f>IF(B4627&gt;0,SUM($R$4:R4627)-SUM($S$3:S4626),0)</f>
        <v>0</v>
      </c>
    </row>
    <row r="4628" spans="1:19">
      <c r="A4628">
        <f>IF(E4627&lt;&gt;E4628,COUNTIF($A$4:A4627,"&lt;&gt;0")+1,0)</f>
        <v>0</v>
      </c>
      <c r="B4628">
        <f>IF(A4628&lt;&gt;0,IF(MOD(A4628,3)=0,COUNTIF($B$4:B4627,"&lt;&gt;0")+1,0),0)</f>
        <v>0</v>
      </c>
      <c r="C4628" s="9">
        <f>'Dash Board'!$C$12+COUNT('Daily reducing balance'!$F$4:F4627)</f>
        <v>46354</v>
      </c>
      <c r="D4628">
        <f t="shared" si="504"/>
        <v>2026</v>
      </c>
      <c r="E4628">
        <f t="shared" si="505"/>
        <v>11</v>
      </c>
      <c r="F4628">
        <f>DAY('Dash Board'!$C$12+COUNT('Daily reducing balance'!$F$4:F4627))</f>
        <v>28</v>
      </c>
      <c r="G4628" s="8">
        <f t="shared" si="506"/>
        <v>82459.333939512042</v>
      </c>
      <c r="H4628" s="6">
        <f>G4628*'Dash Board'!$C$11/365</f>
        <v>23.721178256571953</v>
      </c>
      <c r="I4628" s="6">
        <f>H4628*'Dash Board'!$C$18/'Dash Board'!$C$11</f>
        <v>11.295799169796169</v>
      </c>
      <c r="J4628" s="6">
        <f>(G4628&gt;1)*PMT('Dash Board'!$C$11/365,$U$4,-'Dash Board'!$C$19)</f>
        <v>108.80376961660664</v>
      </c>
      <c r="K4628" s="6">
        <f t="shared" si="508"/>
        <v>0</v>
      </c>
      <c r="L4628" s="8">
        <f t="shared" si="509"/>
        <v>82374.251348152</v>
      </c>
      <c r="N4628" s="8">
        <f t="shared" si="507"/>
        <v>97.507970446810475</v>
      </c>
      <c r="O4628" s="8">
        <f>IF(E4627&lt;&gt;E4628,SUM($N$4:N4628)-SUM($O$3:O4627),0)</f>
        <v>0</v>
      </c>
      <c r="P4628" s="6">
        <f>IF(B4628&gt;0,SUM($O$4:O4628)-SUM($P$3:P4627),0)</f>
        <v>0</v>
      </c>
      <c r="Q4628" s="6">
        <f t="shared" si="510"/>
        <v>11.295799169796169</v>
      </c>
      <c r="R4628" s="8">
        <f>IF(E4627&lt;&gt;E4628,SUM($Q$4:Q4628)-SUM($R$3:R4627),0)</f>
        <v>0</v>
      </c>
      <c r="S4628" s="6">
        <f>IF(B4628&gt;0,SUM($R$4:R4628)-SUM($S$3:S4627),0)</f>
        <v>0</v>
      </c>
    </row>
    <row r="4629" spans="1:19">
      <c r="A4629">
        <f>IF(E4628&lt;&gt;E4629,COUNTIF($A$4:A4628,"&lt;&gt;0")+1,0)</f>
        <v>0</v>
      </c>
      <c r="B4629">
        <f>IF(A4629&lt;&gt;0,IF(MOD(A4629,3)=0,COUNTIF($B$4:B4628,"&lt;&gt;0")+1,0),0)</f>
        <v>0</v>
      </c>
      <c r="C4629" s="9">
        <f>'Dash Board'!$C$12+COUNT('Daily reducing balance'!$F$4:F4628)</f>
        <v>46355</v>
      </c>
      <c r="D4629">
        <f t="shared" si="504"/>
        <v>2026</v>
      </c>
      <c r="E4629">
        <f t="shared" si="505"/>
        <v>11</v>
      </c>
      <c r="F4629">
        <f>DAY('Dash Board'!$C$12+COUNT('Daily reducing balance'!$F$4:F4628))</f>
        <v>29</v>
      </c>
      <c r="G4629" s="8">
        <f t="shared" si="506"/>
        <v>82374.251348152</v>
      </c>
      <c r="H4629" s="6">
        <f>G4629*'Dash Board'!$C$11/365</f>
        <v>23.696702442619067</v>
      </c>
      <c r="I4629" s="6">
        <f>H4629*'Dash Board'!$C$18/'Dash Board'!$C$11</f>
        <v>11.284144020294795</v>
      </c>
      <c r="J4629" s="6">
        <f>(G4629&gt;1)*PMT('Dash Board'!$C$11/365,$U$4,-'Dash Board'!$C$19)</f>
        <v>108.80376961660664</v>
      </c>
      <c r="K4629" s="6">
        <f t="shared" si="508"/>
        <v>0</v>
      </c>
      <c r="L4629" s="8">
        <f t="shared" si="509"/>
        <v>82289.144280977998</v>
      </c>
      <c r="N4629" s="8">
        <f t="shared" si="507"/>
        <v>97.519625596311855</v>
      </c>
      <c r="O4629" s="8">
        <f>IF(E4628&lt;&gt;E4629,SUM($N$4:N4629)-SUM($O$3:O4628),0)</f>
        <v>0</v>
      </c>
      <c r="P4629" s="6">
        <f>IF(B4629&gt;0,SUM($O$4:O4629)-SUM($P$3:P4628),0)</f>
        <v>0</v>
      </c>
      <c r="Q4629" s="6">
        <f t="shared" si="510"/>
        <v>11.284144020294795</v>
      </c>
      <c r="R4629" s="8">
        <f>IF(E4628&lt;&gt;E4629,SUM($Q$4:Q4629)-SUM($R$3:R4628),0)</f>
        <v>0</v>
      </c>
      <c r="S4629" s="6">
        <f>IF(B4629&gt;0,SUM($R$4:R4629)-SUM($S$3:S4628),0)</f>
        <v>0</v>
      </c>
    </row>
    <row r="4630" spans="1:19">
      <c r="A4630">
        <f>IF(E4629&lt;&gt;E4630,COUNTIF($A$4:A4629,"&lt;&gt;0")+1,0)</f>
        <v>0</v>
      </c>
      <c r="B4630">
        <f>IF(A4630&lt;&gt;0,IF(MOD(A4630,3)=0,COUNTIF($B$4:B4629,"&lt;&gt;0")+1,0),0)</f>
        <v>0</v>
      </c>
      <c r="C4630" s="9">
        <f>'Dash Board'!$C$12+COUNT('Daily reducing balance'!$F$4:F4629)</f>
        <v>46356</v>
      </c>
      <c r="D4630">
        <f t="shared" si="504"/>
        <v>2026</v>
      </c>
      <c r="E4630">
        <f t="shared" si="505"/>
        <v>11</v>
      </c>
      <c r="F4630">
        <f>DAY('Dash Board'!$C$12+COUNT('Daily reducing balance'!$F$4:F4629))</f>
        <v>30</v>
      </c>
      <c r="G4630" s="8">
        <f t="shared" si="506"/>
        <v>82289.144280977998</v>
      </c>
      <c r="H4630" s="6">
        <f>G4630*'Dash Board'!$C$11/365</f>
        <v>23.672219587678601</v>
      </c>
      <c r="I4630" s="6">
        <f>H4630*'Dash Board'!$C$18/'Dash Board'!$C$11</f>
        <v>11.27248551794219</v>
      </c>
      <c r="J4630" s="6">
        <f>(G4630&gt;1)*PMT('Dash Board'!$C$11/365,$U$4,-'Dash Board'!$C$19)</f>
        <v>108.80376961660664</v>
      </c>
      <c r="K4630" s="6">
        <f t="shared" si="508"/>
        <v>0</v>
      </c>
      <c r="L4630" s="8">
        <f t="shared" si="509"/>
        <v>82204.012730949064</v>
      </c>
      <c r="N4630" s="8">
        <f t="shared" si="507"/>
        <v>97.531284098664457</v>
      </c>
      <c r="O4630" s="8">
        <f>IF(E4629&lt;&gt;E4630,SUM($N$4:N4630)-SUM($O$3:O4629),0)</f>
        <v>0</v>
      </c>
      <c r="P4630" s="6">
        <f>IF(B4630&gt;0,SUM($O$4:O4630)-SUM($P$3:P4629),0)</f>
        <v>0</v>
      </c>
      <c r="Q4630" s="6">
        <f t="shared" si="510"/>
        <v>11.27248551794219</v>
      </c>
      <c r="R4630" s="8">
        <f>IF(E4629&lt;&gt;E4630,SUM($Q$4:Q4630)-SUM($R$3:R4629),0)</f>
        <v>0</v>
      </c>
      <c r="S4630" s="6">
        <f>IF(B4630&gt;0,SUM($R$4:R4630)-SUM($S$3:S4629),0)</f>
        <v>0</v>
      </c>
    </row>
    <row r="4631" spans="1:19">
      <c r="A4631">
        <f>IF(E4630&lt;&gt;E4631,COUNTIF($A$4:A4630,"&lt;&gt;0")+1,0)</f>
        <v>152</v>
      </c>
      <c r="B4631">
        <f>IF(A4631&lt;&gt;0,IF(MOD(A4631,3)=0,COUNTIF($B$4:B4630,"&lt;&gt;0")+1,0),0)</f>
        <v>0</v>
      </c>
      <c r="C4631" s="9">
        <f>'Dash Board'!$C$12+COUNT('Daily reducing balance'!$F$4:F4630)</f>
        <v>46357</v>
      </c>
      <c r="D4631">
        <f t="shared" si="504"/>
        <v>2026</v>
      </c>
      <c r="E4631">
        <f t="shared" si="505"/>
        <v>12</v>
      </c>
      <c r="F4631">
        <f>DAY('Dash Board'!$C$12+COUNT('Daily reducing balance'!$F$4:F4630))</f>
        <v>1</v>
      </c>
      <c r="G4631" s="8">
        <f t="shared" si="506"/>
        <v>82204.012730949064</v>
      </c>
      <c r="H4631" s="6">
        <f>G4631*'Dash Board'!$C$11/365</f>
        <v>23.647729689725075</v>
      </c>
      <c r="I4631" s="6">
        <f>H4631*'Dash Board'!$C$18/'Dash Board'!$C$11</f>
        <v>11.260823661773845</v>
      </c>
      <c r="J4631" s="6">
        <f>(G4631&gt;1)*PMT('Dash Board'!$C$11/365,$U$4,-'Dash Board'!$C$19)</f>
        <v>108.80376961660664</v>
      </c>
      <c r="K4631" s="6">
        <f t="shared" si="508"/>
        <v>3372.9168581148047</v>
      </c>
      <c r="L4631" s="8">
        <f t="shared" si="509"/>
        <v>82118.856691022171</v>
      </c>
      <c r="N4631" s="8">
        <f t="shared" si="507"/>
        <v>97.542945954832803</v>
      </c>
      <c r="O4631" s="8">
        <f>IF(E4630&lt;&gt;E4631,SUM($N$4:N4631)-SUM($O$3:O4630),0)</f>
        <v>2921.229061310587</v>
      </c>
      <c r="P4631" s="6">
        <f>IF(B4631&gt;0,SUM($O$4:O4631)-SUM($P$3:P4630),0)</f>
        <v>0</v>
      </c>
      <c r="Q4631" s="6">
        <f t="shared" si="510"/>
        <v>11.260823661773845</v>
      </c>
      <c r="R4631" s="8">
        <f>IF(E4630&lt;&gt;E4631,SUM($Q$4:Q4631)-SUM($R$3:R4630),0)</f>
        <v>342.88402718765428</v>
      </c>
      <c r="S4631" s="6">
        <f>IF(B4631&gt;0,SUM($R$4:R4631)-SUM($S$3:S4630),0)</f>
        <v>0</v>
      </c>
    </row>
    <row r="4632" spans="1:19">
      <c r="A4632">
        <f>IF(E4631&lt;&gt;E4632,COUNTIF($A$4:A4631,"&lt;&gt;0")+1,0)</f>
        <v>0</v>
      </c>
      <c r="B4632">
        <f>IF(A4632&lt;&gt;0,IF(MOD(A4632,3)=0,COUNTIF($B$4:B4631,"&lt;&gt;0")+1,0),0)</f>
        <v>0</v>
      </c>
      <c r="C4632" s="9">
        <f>'Dash Board'!$C$12+COUNT('Daily reducing balance'!$F$4:F4631)</f>
        <v>46358</v>
      </c>
      <c r="D4632">
        <f t="shared" si="504"/>
        <v>2026</v>
      </c>
      <c r="E4632">
        <f t="shared" si="505"/>
        <v>12</v>
      </c>
      <c r="F4632">
        <f>DAY('Dash Board'!$C$12+COUNT('Daily reducing balance'!$F$4:F4631))</f>
        <v>2</v>
      </c>
      <c r="G4632" s="8">
        <f t="shared" si="506"/>
        <v>82118.856691022171</v>
      </c>
      <c r="H4632" s="6">
        <f>G4632*'Dash Board'!$C$11/365</f>
        <v>23.623232746732402</v>
      </c>
      <c r="I4632" s="6">
        <f>H4632*'Dash Board'!$C$18/'Dash Board'!$C$11</f>
        <v>11.249158450824954</v>
      </c>
      <c r="J4632" s="6">
        <f>(G4632&gt;1)*PMT('Dash Board'!$C$11/365,$U$4,-'Dash Board'!$C$19)</f>
        <v>108.80376961660664</v>
      </c>
      <c r="K4632" s="6">
        <f t="shared" si="508"/>
        <v>0</v>
      </c>
      <c r="L4632" s="8">
        <f t="shared" si="509"/>
        <v>82033.676154152286</v>
      </c>
      <c r="N4632" s="8">
        <f t="shared" si="507"/>
        <v>97.554611165781694</v>
      </c>
      <c r="O4632" s="8">
        <f>IF(E4631&lt;&gt;E4632,SUM($N$4:N4632)-SUM($O$3:O4631),0)</f>
        <v>0</v>
      </c>
      <c r="P4632" s="6">
        <f>IF(B4632&gt;0,SUM($O$4:O4632)-SUM($P$3:P4631),0)</f>
        <v>0</v>
      </c>
      <c r="Q4632" s="6">
        <f t="shared" si="510"/>
        <v>11.249158450824954</v>
      </c>
      <c r="R4632" s="8">
        <f>IF(E4631&lt;&gt;E4632,SUM($Q$4:Q4632)-SUM($R$3:R4631),0)</f>
        <v>0</v>
      </c>
      <c r="S4632" s="6">
        <f>IF(B4632&gt;0,SUM($R$4:R4632)-SUM($S$3:S4631),0)</f>
        <v>0</v>
      </c>
    </row>
    <row r="4633" spans="1:19">
      <c r="A4633">
        <f>IF(E4632&lt;&gt;E4633,COUNTIF($A$4:A4632,"&lt;&gt;0")+1,0)</f>
        <v>0</v>
      </c>
      <c r="B4633">
        <f>IF(A4633&lt;&gt;0,IF(MOD(A4633,3)=0,COUNTIF($B$4:B4632,"&lt;&gt;0")+1,0),0)</f>
        <v>0</v>
      </c>
      <c r="C4633" s="9">
        <f>'Dash Board'!$C$12+COUNT('Daily reducing balance'!$F$4:F4632)</f>
        <v>46359</v>
      </c>
      <c r="D4633">
        <f t="shared" si="504"/>
        <v>2026</v>
      </c>
      <c r="E4633">
        <f t="shared" si="505"/>
        <v>12</v>
      </c>
      <c r="F4633">
        <f>DAY('Dash Board'!$C$12+COUNT('Daily reducing balance'!$F$4:F4632))</f>
        <v>3</v>
      </c>
      <c r="G4633" s="8">
        <f t="shared" si="506"/>
        <v>82033.676154152286</v>
      </c>
      <c r="H4633" s="6">
        <f>G4633*'Dash Board'!$C$11/365</f>
        <v>23.598728756673946</v>
      </c>
      <c r="I4633" s="6">
        <f>H4633*'Dash Board'!$C$18/'Dash Board'!$C$11</f>
        <v>11.237489884130452</v>
      </c>
      <c r="J4633" s="6">
        <f>(G4633&gt;1)*PMT('Dash Board'!$C$11/365,$U$4,-'Dash Board'!$C$19)</f>
        <v>108.80376961660664</v>
      </c>
      <c r="K4633" s="6">
        <f t="shared" si="508"/>
        <v>0</v>
      </c>
      <c r="L4633" s="8">
        <f t="shared" si="509"/>
        <v>81948.47111329234</v>
      </c>
      <c r="N4633" s="8">
        <f t="shared" si="507"/>
        <v>97.56627973247619</v>
      </c>
      <c r="O4633" s="8">
        <f>IF(E4632&lt;&gt;E4633,SUM($N$4:N4633)-SUM($O$3:O4632),0)</f>
        <v>0</v>
      </c>
      <c r="P4633" s="6">
        <f>IF(B4633&gt;0,SUM($O$4:O4633)-SUM($P$3:P4632),0)</f>
        <v>0</v>
      </c>
      <c r="Q4633" s="6">
        <f t="shared" si="510"/>
        <v>11.237489884130452</v>
      </c>
      <c r="R4633" s="8">
        <f>IF(E4632&lt;&gt;E4633,SUM($Q$4:Q4633)-SUM($R$3:R4632),0)</f>
        <v>0</v>
      </c>
      <c r="S4633" s="6">
        <f>IF(B4633&gt;0,SUM($R$4:R4633)-SUM($S$3:S4632),0)</f>
        <v>0</v>
      </c>
    </row>
    <row r="4634" spans="1:19">
      <c r="A4634">
        <f>IF(E4633&lt;&gt;E4634,COUNTIF($A$4:A4633,"&lt;&gt;0")+1,0)</f>
        <v>0</v>
      </c>
      <c r="B4634">
        <f>IF(A4634&lt;&gt;0,IF(MOD(A4634,3)=0,COUNTIF($B$4:B4633,"&lt;&gt;0")+1,0),0)</f>
        <v>0</v>
      </c>
      <c r="C4634" s="9">
        <f>'Dash Board'!$C$12+COUNT('Daily reducing balance'!$F$4:F4633)</f>
        <v>46360</v>
      </c>
      <c r="D4634">
        <f t="shared" si="504"/>
        <v>2026</v>
      </c>
      <c r="E4634">
        <f t="shared" si="505"/>
        <v>12</v>
      </c>
      <c r="F4634">
        <f>DAY('Dash Board'!$C$12+COUNT('Daily reducing balance'!$F$4:F4633))</f>
        <v>4</v>
      </c>
      <c r="G4634" s="8">
        <f t="shared" si="506"/>
        <v>81948.47111329234</v>
      </c>
      <c r="H4634" s="6">
        <f>G4634*'Dash Board'!$C$11/365</f>
        <v>23.574217717522451</v>
      </c>
      <c r="I4634" s="6">
        <f>H4634*'Dash Board'!$C$18/'Dash Board'!$C$11</f>
        <v>11.225817960724978</v>
      </c>
      <c r="J4634" s="6">
        <f>(G4634&gt;1)*PMT('Dash Board'!$C$11/365,$U$4,-'Dash Board'!$C$19)</f>
        <v>108.80376961660664</v>
      </c>
      <c r="K4634" s="6">
        <f t="shared" si="508"/>
        <v>0</v>
      </c>
      <c r="L4634" s="8">
        <f t="shared" si="509"/>
        <v>81863.241561393254</v>
      </c>
      <c r="N4634" s="8">
        <f t="shared" si="507"/>
        <v>97.577951655881662</v>
      </c>
      <c r="O4634" s="8">
        <f>IF(E4633&lt;&gt;E4634,SUM($N$4:N4634)-SUM($O$3:O4633),0)</f>
        <v>0</v>
      </c>
      <c r="P4634" s="6">
        <f>IF(B4634&gt;0,SUM($O$4:O4634)-SUM($P$3:P4633),0)</f>
        <v>0</v>
      </c>
      <c r="Q4634" s="6">
        <f t="shared" si="510"/>
        <v>11.225817960724978</v>
      </c>
      <c r="R4634" s="8">
        <f>IF(E4633&lt;&gt;E4634,SUM($Q$4:Q4634)-SUM($R$3:R4633),0)</f>
        <v>0</v>
      </c>
      <c r="S4634" s="6">
        <f>IF(B4634&gt;0,SUM($R$4:R4634)-SUM($S$3:S4633),0)</f>
        <v>0</v>
      </c>
    </row>
    <row r="4635" spans="1:19">
      <c r="A4635">
        <f>IF(E4634&lt;&gt;E4635,COUNTIF($A$4:A4634,"&lt;&gt;0")+1,0)</f>
        <v>0</v>
      </c>
      <c r="B4635">
        <f>IF(A4635&lt;&gt;0,IF(MOD(A4635,3)=0,COUNTIF($B$4:B4634,"&lt;&gt;0")+1,0),0)</f>
        <v>0</v>
      </c>
      <c r="C4635" s="9">
        <f>'Dash Board'!$C$12+COUNT('Daily reducing balance'!$F$4:F4634)</f>
        <v>46361</v>
      </c>
      <c r="D4635">
        <f t="shared" si="504"/>
        <v>2026</v>
      </c>
      <c r="E4635">
        <f t="shared" si="505"/>
        <v>12</v>
      </c>
      <c r="F4635">
        <f>DAY('Dash Board'!$C$12+COUNT('Daily reducing balance'!$F$4:F4634))</f>
        <v>5</v>
      </c>
      <c r="G4635" s="8">
        <f t="shared" si="506"/>
        <v>81863.241561393254</v>
      </c>
      <c r="H4635" s="6">
        <f>G4635*'Dash Board'!$C$11/365</f>
        <v>23.549699627250114</v>
      </c>
      <c r="I4635" s="6">
        <f>H4635*'Dash Board'!$C$18/'Dash Board'!$C$11</f>
        <v>11.214142679642912</v>
      </c>
      <c r="J4635" s="6">
        <f>(G4635&gt;1)*PMT('Dash Board'!$C$11/365,$U$4,-'Dash Board'!$C$19)</f>
        <v>108.80376961660664</v>
      </c>
      <c r="K4635" s="6">
        <f t="shared" si="508"/>
        <v>0</v>
      </c>
      <c r="L4635" s="8">
        <f t="shared" si="509"/>
        <v>81777.987491403896</v>
      </c>
      <c r="N4635" s="8">
        <f t="shared" si="507"/>
        <v>97.589626936963725</v>
      </c>
      <c r="O4635" s="8">
        <f>IF(E4634&lt;&gt;E4635,SUM($N$4:N4635)-SUM($O$3:O4634),0)</f>
        <v>0</v>
      </c>
      <c r="P4635" s="6">
        <f>IF(B4635&gt;0,SUM($O$4:O4635)-SUM($P$3:P4634),0)</f>
        <v>0</v>
      </c>
      <c r="Q4635" s="6">
        <f t="shared" si="510"/>
        <v>11.214142679642912</v>
      </c>
      <c r="R4635" s="8">
        <f>IF(E4634&lt;&gt;E4635,SUM($Q$4:Q4635)-SUM($R$3:R4634),0)</f>
        <v>0</v>
      </c>
      <c r="S4635" s="6">
        <f>IF(B4635&gt;0,SUM($R$4:R4635)-SUM($S$3:S4634),0)</f>
        <v>0</v>
      </c>
    </row>
    <row r="4636" spans="1:19">
      <c r="A4636">
        <f>IF(E4635&lt;&gt;E4636,COUNTIF($A$4:A4635,"&lt;&gt;0")+1,0)</f>
        <v>0</v>
      </c>
      <c r="B4636">
        <f>IF(A4636&lt;&gt;0,IF(MOD(A4636,3)=0,COUNTIF($B$4:B4635,"&lt;&gt;0")+1,0),0)</f>
        <v>0</v>
      </c>
      <c r="C4636" s="9">
        <f>'Dash Board'!$C$12+COUNT('Daily reducing balance'!$F$4:F4635)</f>
        <v>46362</v>
      </c>
      <c r="D4636">
        <f t="shared" si="504"/>
        <v>2026</v>
      </c>
      <c r="E4636">
        <f t="shared" si="505"/>
        <v>12</v>
      </c>
      <c r="F4636">
        <f>DAY('Dash Board'!$C$12+COUNT('Daily reducing balance'!$F$4:F4635))</f>
        <v>6</v>
      </c>
      <c r="G4636" s="8">
        <f t="shared" si="506"/>
        <v>81777.987491403896</v>
      </c>
      <c r="H4636" s="6">
        <f>G4636*'Dash Board'!$C$11/365</f>
        <v>23.525174483828515</v>
      </c>
      <c r="I4636" s="6">
        <f>H4636*'Dash Board'!$C$18/'Dash Board'!$C$11</f>
        <v>11.202464039918341</v>
      </c>
      <c r="J4636" s="6">
        <f>(G4636&gt;1)*PMT('Dash Board'!$C$11/365,$U$4,-'Dash Board'!$C$19)</f>
        <v>108.80376961660664</v>
      </c>
      <c r="K4636" s="6">
        <f t="shared" si="508"/>
        <v>0</v>
      </c>
      <c r="L4636" s="8">
        <f t="shared" si="509"/>
        <v>81692.708896271113</v>
      </c>
      <c r="N4636" s="8">
        <f t="shared" si="507"/>
        <v>97.601305576688304</v>
      </c>
      <c r="O4636" s="8">
        <f>IF(E4635&lt;&gt;E4636,SUM($N$4:N4636)-SUM($O$3:O4635),0)</f>
        <v>0</v>
      </c>
      <c r="P4636" s="6">
        <f>IF(B4636&gt;0,SUM($O$4:O4636)-SUM($P$3:P4635),0)</f>
        <v>0</v>
      </c>
      <c r="Q4636" s="6">
        <f t="shared" si="510"/>
        <v>11.202464039918341</v>
      </c>
      <c r="R4636" s="8">
        <f>IF(E4635&lt;&gt;E4636,SUM($Q$4:Q4636)-SUM($R$3:R4635),0)</f>
        <v>0</v>
      </c>
      <c r="S4636" s="6">
        <f>IF(B4636&gt;0,SUM($R$4:R4636)-SUM($S$3:S4635),0)</f>
        <v>0</v>
      </c>
    </row>
    <row r="4637" spans="1:19">
      <c r="A4637">
        <f>IF(E4636&lt;&gt;E4637,COUNTIF($A$4:A4636,"&lt;&gt;0")+1,0)</f>
        <v>0</v>
      </c>
      <c r="B4637">
        <f>IF(A4637&lt;&gt;0,IF(MOD(A4637,3)=0,COUNTIF($B$4:B4636,"&lt;&gt;0")+1,0),0)</f>
        <v>0</v>
      </c>
      <c r="C4637" s="9">
        <f>'Dash Board'!$C$12+COUNT('Daily reducing balance'!$F$4:F4636)</f>
        <v>46363</v>
      </c>
      <c r="D4637">
        <f t="shared" si="504"/>
        <v>2026</v>
      </c>
      <c r="E4637">
        <f t="shared" si="505"/>
        <v>12</v>
      </c>
      <c r="F4637">
        <f>DAY('Dash Board'!$C$12+COUNT('Daily reducing balance'!$F$4:F4636))</f>
        <v>7</v>
      </c>
      <c r="G4637" s="8">
        <f t="shared" si="506"/>
        <v>81692.708896271113</v>
      </c>
      <c r="H4637" s="6">
        <f>G4637*'Dash Board'!$C$11/365</f>
        <v>23.500642285228675</v>
      </c>
      <c r="I4637" s="6">
        <f>H4637*'Dash Board'!$C$18/'Dash Board'!$C$11</f>
        <v>11.190782040585084</v>
      </c>
      <c r="J4637" s="6">
        <f>(G4637&gt;1)*PMT('Dash Board'!$C$11/365,$U$4,-'Dash Board'!$C$19)</f>
        <v>108.80376961660664</v>
      </c>
      <c r="K4637" s="6">
        <f t="shared" si="508"/>
        <v>0</v>
      </c>
      <c r="L4637" s="8">
        <f t="shared" si="509"/>
        <v>81607.40576893973</v>
      </c>
      <c r="N4637" s="8">
        <f t="shared" si="507"/>
        <v>97.612987576021567</v>
      </c>
      <c r="O4637" s="8">
        <f>IF(E4636&lt;&gt;E4637,SUM($N$4:N4637)-SUM($O$3:O4636),0)</f>
        <v>0</v>
      </c>
      <c r="P4637" s="6">
        <f>IF(B4637&gt;0,SUM($O$4:O4637)-SUM($P$3:P4636),0)</f>
        <v>0</v>
      </c>
      <c r="Q4637" s="6">
        <f t="shared" si="510"/>
        <v>11.190782040585084</v>
      </c>
      <c r="R4637" s="8">
        <f>IF(E4636&lt;&gt;E4637,SUM($Q$4:Q4637)-SUM($R$3:R4636),0)</f>
        <v>0</v>
      </c>
      <c r="S4637" s="6">
        <f>IF(B4637&gt;0,SUM($R$4:R4637)-SUM($S$3:S4636),0)</f>
        <v>0</v>
      </c>
    </row>
    <row r="4638" spans="1:19">
      <c r="A4638">
        <f>IF(E4637&lt;&gt;E4638,COUNTIF($A$4:A4637,"&lt;&gt;0")+1,0)</f>
        <v>0</v>
      </c>
      <c r="B4638">
        <f>IF(A4638&lt;&gt;0,IF(MOD(A4638,3)=0,COUNTIF($B$4:B4637,"&lt;&gt;0")+1,0),0)</f>
        <v>0</v>
      </c>
      <c r="C4638" s="9">
        <f>'Dash Board'!$C$12+COUNT('Daily reducing balance'!$F$4:F4637)</f>
        <v>46364</v>
      </c>
      <c r="D4638">
        <f t="shared" si="504"/>
        <v>2026</v>
      </c>
      <c r="E4638">
        <f t="shared" si="505"/>
        <v>12</v>
      </c>
      <c r="F4638">
        <f>DAY('Dash Board'!$C$12+COUNT('Daily reducing balance'!$F$4:F4637))</f>
        <v>8</v>
      </c>
      <c r="G4638" s="8">
        <f t="shared" si="506"/>
        <v>81607.40576893973</v>
      </c>
      <c r="H4638" s="6">
        <f>G4638*'Dash Board'!$C$11/365</f>
        <v>23.476103029421015</v>
      </c>
      <c r="I4638" s="6">
        <f>H4638*'Dash Board'!$C$18/'Dash Board'!$C$11</f>
        <v>11.179096680676675</v>
      </c>
      <c r="J4638" s="6">
        <f>(G4638&gt;1)*PMT('Dash Board'!$C$11/365,$U$4,-'Dash Board'!$C$19)</f>
        <v>108.80376961660664</v>
      </c>
      <c r="K4638" s="6">
        <f t="shared" si="508"/>
        <v>0</v>
      </c>
      <c r="L4638" s="8">
        <f t="shared" si="509"/>
        <v>81522.078102352534</v>
      </c>
      <c r="N4638" s="8">
        <f t="shared" si="507"/>
        <v>97.624672935929965</v>
      </c>
      <c r="O4638" s="8">
        <f>IF(E4637&lt;&gt;E4638,SUM($N$4:N4638)-SUM($O$3:O4637),0)</f>
        <v>0</v>
      </c>
      <c r="P4638" s="6">
        <f>IF(B4638&gt;0,SUM($O$4:O4638)-SUM($P$3:P4637),0)</f>
        <v>0</v>
      </c>
      <c r="Q4638" s="6">
        <f t="shared" si="510"/>
        <v>11.179096680676675</v>
      </c>
      <c r="R4638" s="8">
        <f>IF(E4637&lt;&gt;E4638,SUM($Q$4:Q4638)-SUM($R$3:R4637),0)</f>
        <v>0</v>
      </c>
      <c r="S4638" s="6">
        <f>IF(B4638&gt;0,SUM($R$4:R4638)-SUM($S$3:S4637),0)</f>
        <v>0</v>
      </c>
    </row>
    <row r="4639" spans="1:19">
      <c r="A4639">
        <f>IF(E4638&lt;&gt;E4639,COUNTIF($A$4:A4638,"&lt;&gt;0")+1,0)</f>
        <v>0</v>
      </c>
      <c r="B4639">
        <f>IF(A4639&lt;&gt;0,IF(MOD(A4639,3)=0,COUNTIF($B$4:B4638,"&lt;&gt;0")+1,0),0)</f>
        <v>0</v>
      </c>
      <c r="C4639" s="9">
        <f>'Dash Board'!$C$12+COUNT('Daily reducing balance'!$F$4:F4638)</f>
        <v>46365</v>
      </c>
      <c r="D4639">
        <f t="shared" si="504"/>
        <v>2026</v>
      </c>
      <c r="E4639">
        <f t="shared" si="505"/>
        <v>12</v>
      </c>
      <c r="F4639">
        <f>DAY('Dash Board'!$C$12+COUNT('Daily reducing balance'!$F$4:F4638))</f>
        <v>9</v>
      </c>
      <c r="G4639" s="8">
        <f t="shared" si="506"/>
        <v>81522.078102352534</v>
      </c>
      <c r="H4639" s="6">
        <f>G4639*'Dash Board'!$C$11/365</f>
        <v>23.451556714375382</v>
      </c>
      <c r="I4639" s="6">
        <f>H4639*'Dash Board'!$C$18/'Dash Board'!$C$11</f>
        <v>11.167407959226372</v>
      </c>
      <c r="J4639" s="6">
        <f>(G4639&gt;1)*PMT('Dash Board'!$C$11/365,$U$4,-'Dash Board'!$C$19)</f>
        <v>108.80376961660664</v>
      </c>
      <c r="K4639" s="6">
        <f t="shared" si="508"/>
        <v>0</v>
      </c>
      <c r="L4639" s="8">
        <f t="shared" si="509"/>
        <v>81436.725889450303</v>
      </c>
      <c r="N4639" s="8">
        <f t="shared" si="507"/>
        <v>97.636361657380277</v>
      </c>
      <c r="O4639" s="8">
        <f>IF(E4638&lt;&gt;E4639,SUM($N$4:N4639)-SUM($O$3:O4638),0)</f>
        <v>0</v>
      </c>
      <c r="P4639" s="6">
        <f>IF(B4639&gt;0,SUM($O$4:O4639)-SUM($P$3:P4638),0)</f>
        <v>0</v>
      </c>
      <c r="Q4639" s="6">
        <f t="shared" si="510"/>
        <v>11.167407959226372</v>
      </c>
      <c r="R4639" s="8">
        <f>IF(E4638&lt;&gt;E4639,SUM($Q$4:Q4639)-SUM($R$3:R4638),0)</f>
        <v>0</v>
      </c>
      <c r="S4639" s="6">
        <f>IF(B4639&gt;0,SUM($R$4:R4639)-SUM($S$3:S4638),0)</f>
        <v>0</v>
      </c>
    </row>
    <row r="4640" spans="1:19">
      <c r="A4640">
        <f>IF(E4639&lt;&gt;E4640,COUNTIF($A$4:A4639,"&lt;&gt;0")+1,0)</f>
        <v>0</v>
      </c>
      <c r="B4640">
        <f>IF(A4640&lt;&gt;0,IF(MOD(A4640,3)=0,COUNTIF($B$4:B4639,"&lt;&gt;0")+1,0),0)</f>
        <v>0</v>
      </c>
      <c r="C4640" s="9">
        <f>'Dash Board'!$C$12+COUNT('Daily reducing balance'!$F$4:F4639)</f>
        <v>46366</v>
      </c>
      <c r="D4640">
        <f t="shared" si="504"/>
        <v>2026</v>
      </c>
      <c r="E4640">
        <f t="shared" si="505"/>
        <v>12</v>
      </c>
      <c r="F4640">
        <f>DAY('Dash Board'!$C$12+COUNT('Daily reducing balance'!$F$4:F4639))</f>
        <v>10</v>
      </c>
      <c r="G4640" s="8">
        <f t="shared" si="506"/>
        <v>81436.725889450303</v>
      </c>
      <c r="H4640" s="6">
        <f>G4640*'Dash Board'!$C$11/365</f>
        <v>23.427003338061049</v>
      </c>
      <c r="I4640" s="6">
        <f>H4640*'Dash Board'!$C$18/'Dash Board'!$C$11</f>
        <v>11.155715875267166</v>
      </c>
      <c r="J4640" s="6">
        <f>(G4640&gt;1)*PMT('Dash Board'!$C$11/365,$U$4,-'Dash Board'!$C$19)</f>
        <v>108.80376961660664</v>
      </c>
      <c r="K4640" s="6">
        <f t="shared" si="508"/>
        <v>0</v>
      </c>
      <c r="L4640" s="8">
        <f t="shared" si="509"/>
        <v>81351.349123171749</v>
      </c>
      <c r="N4640" s="8">
        <f t="shared" si="507"/>
        <v>97.648053741339481</v>
      </c>
      <c r="O4640" s="8">
        <f>IF(E4639&lt;&gt;E4640,SUM($N$4:N4640)-SUM($O$3:O4639),0)</f>
        <v>0</v>
      </c>
      <c r="P4640" s="6">
        <f>IF(B4640&gt;0,SUM($O$4:O4640)-SUM($P$3:P4639),0)</f>
        <v>0</v>
      </c>
      <c r="Q4640" s="6">
        <f t="shared" si="510"/>
        <v>11.155715875267166</v>
      </c>
      <c r="R4640" s="8">
        <f>IF(E4639&lt;&gt;E4640,SUM($Q$4:Q4640)-SUM($R$3:R4639),0)</f>
        <v>0</v>
      </c>
      <c r="S4640" s="6">
        <f>IF(B4640&gt;0,SUM($R$4:R4640)-SUM($S$3:S4639),0)</f>
        <v>0</v>
      </c>
    </row>
    <row r="4641" spans="1:19">
      <c r="A4641">
        <f>IF(E4640&lt;&gt;E4641,COUNTIF($A$4:A4640,"&lt;&gt;0")+1,0)</f>
        <v>0</v>
      </c>
      <c r="B4641">
        <f>IF(A4641&lt;&gt;0,IF(MOD(A4641,3)=0,COUNTIF($B$4:B4640,"&lt;&gt;0")+1,0),0)</f>
        <v>0</v>
      </c>
      <c r="C4641" s="9">
        <f>'Dash Board'!$C$12+COUNT('Daily reducing balance'!$F$4:F4640)</f>
        <v>46367</v>
      </c>
      <c r="D4641">
        <f t="shared" si="504"/>
        <v>2026</v>
      </c>
      <c r="E4641">
        <f t="shared" si="505"/>
        <v>12</v>
      </c>
      <c r="F4641">
        <f>DAY('Dash Board'!$C$12+COUNT('Daily reducing balance'!$F$4:F4640))</f>
        <v>11</v>
      </c>
      <c r="G4641" s="8">
        <f t="shared" si="506"/>
        <v>81351.349123171749</v>
      </c>
      <c r="H4641" s="6">
        <f>G4641*'Dash Board'!$C$11/365</f>
        <v>23.402442898446665</v>
      </c>
      <c r="I4641" s="6">
        <f>H4641*'Dash Board'!$C$18/'Dash Board'!$C$11</f>
        <v>11.144020427831746</v>
      </c>
      <c r="J4641" s="6">
        <f>(G4641&gt;1)*PMT('Dash Board'!$C$11/365,$U$4,-'Dash Board'!$C$19)</f>
        <v>108.80376961660664</v>
      </c>
      <c r="K4641" s="6">
        <f t="shared" si="508"/>
        <v>0</v>
      </c>
      <c r="L4641" s="8">
        <f t="shared" si="509"/>
        <v>81265.947796453576</v>
      </c>
      <c r="N4641" s="8">
        <f t="shared" si="507"/>
        <v>97.659749188774896</v>
      </c>
      <c r="O4641" s="8">
        <f>IF(E4640&lt;&gt;E4641,SUM($N$4:N4641)-SUM($O$3:O4640),0)</f>
        <v>0</v>
      </c>
      <c r="P4641" s="6">
        <f>IF(B4641&gt;0,SUM($O$4:O4641)-SUM($P$3:P4640),0)</f>
        <v>0</v>
      </c>
      <c r="Q4641" s="6">
        <f t="shared" si="510"/>
        <v>11.144020427831746</v>
      </c>
      <c r="R4641" s="8">
        <f>IF(E4640&lt;&gt;E4641,SUM($Q$4:Q4641)-SUM($R$3:R4640),0)</f>
        <v>0</v>
      </c>
      <c r="S4641" s="6">
        <f>IF(B4641&gt;0,SUM($R$4:R4641)-SUM($S$3:S4640),0)</f>
        <v>0</v>
      </c>
    </row>
    <row r="4642" spans="1:19">
      <c r="A4642">
        <f>IF(E4641&lt;&gt;E4642,COUNTIF($A$4:A4641,"&lt;&gt;0")+1,0)</f>
        <v>0</v>
      </c>
      <c r="B4642">
        <f>IF(A4642&lt;&gt;0,IF(MOD(A4642,3)=0,COUNTIF($B$4:B4641,"&lt;&gt;0")+1,0),0)</f>
        <v>0</v>
      </c>
      <c r="C4642" s="9">
        <f>'Dash Board'!$C$12+COUNT('Daily reducing balance'!$F$4:F4641)</f>
        <v>46368</v>
      </c>
      <c r="D4642">
        <f t="shared" si="504"/>
        <v>2026</v>
      </c>
      <c r="E4642">
        <f t="shared" si="505"/>
        <v>12</v>
      </c>
      <c r="F4642">
        <f>DAY('Dash Board'!$C$12+COUNT('Daily reducing balance'!$F$4:F4641))</f>
        <v>12</v>
      </c>
      <c r="G4642" s="8">
        <f t="shared" si="506"/>
        <v>81265.947796453576</v>
      </c>
      <c r="H4642" s="6">
        <f>G4642*'Dash Board'!$C$11/365</f>
        <v>23.377875393500343</v>
      </c>
      <c r="I4642" s="6">
        <f>H4642*'Dash Board'!$C$18/'Dash Board'!$C$11</f>
        <v>11.132321615952545</v>
      </c>
      <c r="J4642" s="6">
        <f>(G4642&gt;1)*PMT('Dash Board'!$C$11/365,$U$4,-'Dash Board'!$C$19)</f>
        <v>108.80376961660664</v>
      </c>
      <c r="K4642" s="6">
        <f t="shared" si="508"/>
        <v>0</v>
      </c>
      <c r="L4642" s="8">
        <f t="shared" si="509"/>
        <v>81180.521902230466</v>
      </c>
      <c r="N4642" s="8">
        <f t="shared" si="507"/>
        <v>97.671448000654095</v>
      </c>
      <c r="O4642" s="8">
        <f>IF(E4641&lt;&gt;E4642,SUM($N$4:N4642)-SUM($O$3:O4641),0)</f>
        <v>0</v>
      </c>
      <c r="P4642" s="6">
        <f>IF(B4642&gt;0,SUM($O$4:O4642)-SUM($P$3:P4641),0)</f>
        <v>0</v>
      </c>
      <c r="Q4642" s="6">
        <f t="shared" si="510"/>
        <v>11.132321615952545</v>
      </c>
      <c r="R4642" s="8">
        <f>IF(E4641&lt;&gt;E4642,SUM($Q$4:Q4642)-SUM($R$3:R4641),0)</f>
        <v>0</v>
      </c>
      <c r="S4642" s="6">
        <f>IF(B4642&gt;0,SUM($R$4:R4642)-SUM($S$3:S4641),0)</f>
        <v>0</v>
      </c>
    </row>
    <row r="4643" spans="1:19">
      <c r="A4643">
        <f>IF(E4642&lt;&gt;E4643,COUNTIF($A$4:A4642,"&lt;&gt;0")+1,0)</f>
        <v>0</v>
      </c>
      <c r="B4643">
        <f>IF(A4643&lt;&gt;0,IF(MOD(A4643,3)=0,COUNTIF($B$4:B4642,"&lt;&gt;0")+1,0),0)</f>
        <v>0</v>
      </c>
      <c r="C4643" s="9">
        <f>'Dash Board'!$C$12+COUNT('Daily reducing balance'!$F$4:F4642)</f>
        <v>46369</v>
      </c>
      <c r="D4643">
        <f t="shared" si="504"/>
        <v>2026</v>
      </c>
      <c r="E4643">
        <f t="shared" si="505"/>
        <v>12</v>
      </c>
      <c r="F4643">
        <f>DAY('Dash Board'!$C$12+COUNT('Daily reducing balance'!$F$4:F4642))</f>
        <v>13</v>
      </c>
      <c r="G4643" s="8">
        <f t="shared" si="506"/>
        <v>81180.521902230466</v>
      </c>
      <c r="H4643" s="6">
        <f>G4643*'Dash Board'!$C$11/365</f>
        <v>23.353300821189585</v>
      </c>
      <c r="I4643" s="6">
        <f>H4643*'Dash Board'!$C$18/'Dash Board'!$C$11</f>
        <v>11.120619438661707</v>
      </c>
      <c r="J4643" s="6">
        <f>(G4643&gt;1)*PMT('Dash Board'!$C$11/365,$U$4,-'Dash Board'!$C$19)</f>
        <v>108.80376961660664</v>
      </c>
      <c r="K4643" s="6">
        <f t="shared" si="508"/>
        <v>0</v>
      </c>
      <c r="L4643" s="8">
        <f t="shared" si="509"/>
        <v>81095.071433435049</v>
      </c>
      <c r="N4643" s="8">
        <f t="shared" si="507"/>
        <v>97.683150177944938</v>
      </c>
      <c r="O4643" s="8">
        <f>IF(E4642&lt;&gt;E4643,SUM($N$4:N4643)-SUM($O$3:O4642),0)</f>
        <v>0</v>
      </c>
      <c r="P4643" s="6">
        <f>IF(B4643&gt;0,SUM($O$4:O4643)-SUM($P$3:P4642),0)</f>
        <v>0</v>
      </c>
      <c r="Q4643" s="6">
        <f t="shared" si="510"/>
        <v>11.120619438661707</v>
      </c>
      <c r="R4643" s="8">
        <f>IF(E4642&lt;&gt;E4643,SUM($Q$4:Q4643)-SUM($R$3:R4642),0)</f>
        <v>0</v>
      </c>
      <c r="S4643" s="6">
        <f>IF(B4643&gt;0,SUM($R$4:R4643)-SUM($S$3:S4642),0)</f>
        <v>0</v>
      </c>
    </row>
    <row r="4644" spans="1:19">
      <c r="A4644">
        <f>IF(E4643&lt;&gt;E4644,COUNTIF($A$4:A4643,"&lt;&gt;0")+1,0)</f>
        <v>0</v>
      </c>
      <c r="B4644">
        <f>IF(A4644&lt;&gt;0,IF(MOD(A4644,3)=0,COUNTIF($B$4:B4643,"&lt;&gt;0")+1,0),0)</f>
        <v>0</v>
      </c>
      <c r="C4644" s="9">
        <f>'Dash Board'!$C$12+COUNT('Daily reducing balance'!$F$4:F4643)</f>
        <v>46370</v>
      </c>
      <c r="D4644">
        <f t="shared" si="504"/>
        <v>2026</v>
      </c>
      <c r="E4644">
        <f t="shared" si="505"/>
        <v>12</v>
      </c>
      <c r="F4644">
        <f>DAY('Dash Board'!$C$12+COUNT('Daily reducing balance'!$F$4:F4643))</f>
        <v>14</v>
      </c>
      <c r="G4644" s="8">
        <f t="shared" si="506"/>
        <v>81095.071433435049</v>
      </c>
      <c r="H4644" s="6">
        <f>G4644*'Dash Board'!$C$11/365</f>
        <v>23.328719179481315</v>
      </c>
      <c r="I4644" s="6">
        <f>H4644*'Dash Board'!$C$18/'Dash Board'!$C$11</f>
        <v>11.108913894991103</v>
      </c>
      <c r="J4644" s="6">
        <f>(G4644&gt;1)*PMT('Dash Board'!$C$11/365,$U$4,-'Dash Board'!$C$19)</f>
        <v>108.80376961660664</v>
      </c>
      <c r="K4644" s="6">
        <f t="shared" si="508"/>
        <v>0</v>
      </c>
      <c r="L4644" s="8">
        <f t="shared" si="509"/>
        <v>81009.596382997915</v>
      </c>
      <c r="N4644" s="8">
        <f t="shared" si="507"/>
        <v>97.694855721615539</v>
      </c>
      <c r="O4644" s="8">
        <f>IF(E4643&lt;&gt;E4644,SUM($N$4:N4644)-SUM($O$3:O4643),0)</f>
        <v>0</v>
      </c>
      <c r="P4644" s="6">
        <f>IF(B4644&gt;0,SUM($O$4:O4644)-SUM($P$3:P4643),0)</f>
        <v>0</v>
      </c>
      <c r="Q4644" s="6">
        <f t="shared" si="510"/>
        <v>11.108913894991103</v>
      </c>
      <c r="R4644" s="8">
        <f>IF(E4643&lt;&gt;E4644,SUM($Q$4:Q4644)-SUM($R$3:R4643),0)</f>
        <v>0</v>
      </c>
      <c r="S4644" s="6">
        <f>IF(B4644&gt;0,SUM($R$4:R4644)-SUM($S$3:S4643),0)</f>
        <v>0</v>
      </c>
    </row>
    <row r="4645" spans="1:19">
      <c r="A4645">
        <f>IF(E4644&lt;&gt;E4645,COUNTIF($A$4:A4644,"&lt;&gt;0")+1,0)</f>
        <v>0</v>
      </c>
      <c r="B4645">
        <f>IF(A4645&lt;&gt;0,IF(MOD(A4645,3)=0,COUNTIF($B$4:B4644,"&lt;&gt;0")+1,0),0)</f>
        <v>0</v>
      </c>
      <c r="C4645" s="9">
        <f>'Dash Board'!$C$12+COUNT('Daily reducing balance'!$F$4:F4644)</f>
        <v>46371</v>
      </c>
      <c r="D4645">
        <f t="shared" si="504"/>
        <v>2026</v>
      </c>
      <c r="E4645">
        <f t="shared" si="505"/>
        <v>12</v>
      </c>
      <c r="F4645">
        <f>DAY('Dash Board'!$C$12+COUNT('Daily reducing balance'!$F$4:F4644))</f>
        <v>15</v>
      </c>
      <c r="G4645" s="8">
        <f t="shared" si="506"/>
        <v>81009.596382997915</v>
      </c>
      <c r="H4645" s="6">
        <f>G4645*'Dash Board'!$C$11/365</f>
        <v>23.304130466341867</v>
      </c>
      <c r="I4645" s="6">
        <f>H4645*'Dash Board'!$C$18/'Dash Board'!$C$11</f>
        <v>11.097204983972318</v>
      </c>
      <c r="J4645" s="6">
        <f>(G4645&gt;1)*PMT('Dash Board'!$C$11/365,$U$4,-'Dash Board'!$C$19)</f>
        <v>108.80376961660664</v>
      </c>
      <c r="K4645" s="6">
        <f t="shared" si="508"/>
        <v>0</v>
      </c>
      <c r="L4645" s="8">
        <f t="shared" si="509"/>
        <v>80924.096743847636</v>
      </c>
      <c r="N4645" s="8">
        <f t="shared" si="507"/>
        <v>97.706564632634326</v>
      </c>
      <c r="O4645" s="8">
        <f>IF(E4644&lt;&gt;E4645,SUM($N$4:N4645)-SUM($O$3:O4644),0)</f>
        <v>0</v>
      </c>
      <c r="P4645" s="6">
        <f>IF(B4645&gt;0,SUM($O$4:O4645)-SUM($P$3:P4644),0)</f>
        <v>0</v>
      </c>
      <c r="Q4645" s="6">
        <f t="shared" si="510"/>
        <v>11.097204983972318</v>
      </c>
      <c r="R4645" s="8">
        <f>IF(E4644&lt;&gt;E4645,SUM($Q$4:Q4645)-SUM($R$3:R4644),0)</f>
        <v>0</v>
      </c>
      <c r="S4645" s="6">
        <f>IF(B4645&gt;0,SUM($R$4:R4645)-SUM($S$3:S4644),0)</f>
        <v>0</v>
      </c>
    </row>
    <row r="4646" spans="1:19">
      <c r="A4646">
        <f>IF(E4645&lt;&gt;E4646,COUNTIF($A$4:A4645,"&lt;&gt;0")+1,0)</f>
        <v>0</v>
      </c>
      <c r="B4646">
        <f>IF(A4646&lt;&gt;0,IF(MOD(A4646,3)=0,COUNTIF($B$4:B4645,"&lt;&gt;0")+1,0),0)</f>
        <v>0</v>
      </c>
      <c r="C4646" s="9">
        <f>'Dash Board'!$C$12+COUNT('Daily reducing balance'!$F$4:F4645)</f>
        <v>46372</v>
      </c>
      <c r="D4646">
        <f t="shared" si="504"/>
        <v>2026</v>
      </c>
      <c r="E4646">
        <f t="shared" si="505"/>
        <v>12</v>
      </c>
      <c r="F4646">
        <f>DAY('Dash Board'!$C$12+COUNT('Daily reducing balance'!$F$4:F4645))</f>
        <v>16</v>
      </c>
      <c r="G4646" s="8">
        <f t="shared" si="506"/>
        <v>80924.096743847636</v>
      </c>
      <c r="H4646" s="6">
        <f>G4646*'Dash Board'!$C$11/365</f>
        <v>23.279534679736994</v>
      </c>
      <c r="I4646" s="6">
        <f>H4646*'Dash Board'!$C$18/'Dash Board'!$C$11</f>
        <v>11.085492704636664</v>
      </c>
      <c r="J4646" s="6">
        <f>(G4646&gt;1)*PMT('Dash Board'!$C$11/365,$U$4,-'Dash Board'!$C$19)</f>
        <v>108.80376961660664</v>
      </c>
      <c r="K4646" s="6">
        <f t="shared" si="508"/>
        <v>0</v>
      </c>
      <c r="L4646" s="8">
        <f t="shared" si="509"/>
        <v>80838.572508910758</v>
      </c>
      <c r="N4646" s="8">
        <f t="shared" si="507"/>
        <v>97.71827691196998</v>
      </c>
      <c r="O4646" s="8">
        <f>IF(E4645&lt;&gt;E4646,SUM($N$4:N4646)-SUM($O$3:O4645),0)</f>
        <v>0</v>
      </c>
      <c r="P4646" s="6">
        <f>IF(B4646&gt;0,SUM($O$4:O4646)-SUM($P$3:P4645),0)</f>
        <v>0</v>
      </c>
      <c r="Q4646" s="6">
        <f t="shared" si="510"/>
        <v>11.085492704636664</v>
      </c>
      <c r="R4646" s="8">
        <f>IF(E4645&lt;&gt;E4646,SUM($Q$4:Q4646)-SUM($R$3:R4645),0)</f>
        <v>0</v>
      </c>
      <c r="S4646" s="6">
        <f>IF(B4646&gt;0,SUM($R$4:R4646)-SUM($S$3:S4645),0)</f>
        <v>0</v>
      </c>
    </row>
    <row r="4647" spans="1:19">
      <c r="A4647">
        <f>IF(E4646&lt;&gt;E4647,COUNTIF($A$4:A4646,"&lt;&gt;0")+1,0)</f>
        <v>0</v>
      </c>
      <c r="B4647">
        <f>IF(A4647&lt;&gt;0,IF(MOD(A4647,3)=0,COUNTIF($B$4:B4646,"&lt;&gt;0")+1,0),0)</f>
        <v>0</v>
      </c>
      <c r="C4647" s="9">
        <f>'Dash Board'!$C$12+COUNT('Daily reducing balance'!$F$4:F4646)</f>
        <v>46373</v>
      </c>
      <c r="D4647">
        <f t="shared" si="504"/>
        <v>2026</v>
      </c>
      <c r="E4647">
        <f t="shared" si="505"/>
        <v>12</v>
      </c>
      <c r="F4647">
        <f>DAY('Dash Board'!$C$12+COUNT('Daily reducing balance'!$F$4:F4646))</f>
        <v>17</v>
      </c>
      <c r="G4647" s="8">
        <f t="shared" si="506"/>
        <v>80838.572508910758</v>
      </c>
      <c r="H4647" s="6">
        <f>G4647*'Dash Board'!$C$11/365</f>
        <v>23.25493181763186</v>
      </c>
      <c r="I4647" s="6">
        <f>H4647*'Dash Board'!$C$18/'Dash Board'!$C$11</f>
        <v>11.073777056015173</v>
      </c>
      <c r="J4647" s="6">
        <f>(G4647&gt;1)*PMT('Dash Board'!$C$11/365,$U$4,-'Dash Board'!$C$19)</f>
        <v>108.80376961660664</v>
      </c>
      <c r="K4647" s="6">
        <f t="shared" si="508"/>
        <v>0</v>
      </c>
      <c r="L4647" s="8">
        <f t="shared" si="509"/>
        <v>80753.023671111776</v>
      </c>
      <c r="N4647" s="8">
        <f t="shared" si="507"/>
        <v>97.729992560591469</v>
      </c>
      <c r="O4647" s="8">
        <f>IF(E4646&lt;&gt;E4647,SUM($N$4:N4647)-SUM($O$3:O4646),0)</f>
        <v>0</v>
      </c>
      <c r="P4647" s="6">
        <f>IF(B4647&gt;0,SUM($O$4:O4647)-SUM($P$3:P4646),0)</f>
        <v>0</v>
      </c>
      <c r="Q4647" s="6">
        <f t="shared" si="510"/>
        <v>11.073777056015173</v>
      </c>
      <c r="R4647" s="8">
        <f>IF(E4646&lt;&gt;E4647,SUM($Q$4:Q4647)-SUM($R$3:R4646),0)</f>
        <v>0</v>
      </c>
      <c r="S4647" s="6">
        <f>IF(B4647&gt;0,SUM($R$4:R4647)-SUM($S$3:S4646),0)</f>
        <v>0</v>
      </c>
    </row>
    <row r="4648" spans="1:19">
      <c r="A4648">
        <f>IF(E4647&lt;&gt;E4648,COUNTIF($A$4:A4647,"&lt;&gt;0")+1,0)</f>
        <v>0</v>
      </c>
      <c r="B4648">
        <f>IF(A4648&lt;&gt;0,IF(MOD(A4648,3)=0,COUNTIF($B$4:B4647,"&lt;&gt;0")+1,0),0)</f>
        <v>0</v>
      </c>
      <c r="C4648" s="9">
        <f>'Dash Board'!$C$12+COUNT('Daily reducing balance'!$F$4:F4647)</f>
        <v>46374</v>
      </c>
      <c r="D4648">
        <f t="shared" si="504"/>
        <v>2026</v>
      </c>
      <c r="E4648">
        <f t="shared" si="505"/>
        <v>12</v>
      </c>
      <c r="F4648">
        <f>DAY('Dash Board'!$C$12+COUNT('Daily reducing balance'!$F$4:F4647))</f>
        <v>18</v>
      </c>
      <c r="G4648" s="8">
        <f t="shared" si="506"/>
        <v>80753.023671111776</v>
      </c>
      <c r="H4648" s="6">
        <f>G4648*'Dash Board'!$C$11/365</f>
        <v>23.230321877991056</v>
      </c>
      <c r="I4648" s="6">
        <f>H4648*'Dash Board'!$C$18/'Dash Board'!$C$11</f>
        <v>11.062058037138598</v>
      </c>
      <c r="J4648" s="6">
        <f>(G4648&gt;1)*PMT('Dash Board'!$C$11/365,$U$4,-'Dash Board'!$C$19)</f>
        <v>108.80376961660664</v>
      </c>
      <c r="K4648" s="6">
        <f t="shared" si="508"/>
        <v>0</v>
      </c>
      <c r="L4648" s="8">
        <f t="shared" si="509"/>
        <v>80667.450223373147</v>
      </c>
      <c r="N4648" s="8">
        <f t="shared" si="507"/>
        <v>97.741711579468046</v>
      </c>
      <c r="O4648" s="8">
        <f>IF(E4647&lt;&gt;E4648,SUM($N$4:N4648)-SUM($O$3:O4647),0)</f>
        <v>0</v>
      </c>
      <c r="P4648" s="6">
        <f>IF(B4648&gt;0,SUM($O$4:O4648)-SUM($P$3:P4647),0)</f>
        <v>0</v>
      </c>
      <c r="Q4648" s="6">
        <f t="shared" si="510"/>
        <v>11.062058037138598</v>
      </c>
      <c r="R4648" s="8">
        <f>IF(E4647&lt;&gt;E4648,SUM($Q$4:Q4648)-SUM($R$3:R4647),0)</f>
        <v>0</v>
      </c>
      <c r="S4648" s="6">
        <f>IF(B4648&gt;0,SUM($R$4:R4648)-SUM($S$3:S4647),0)</f>
        <v>0</v>
      </c>
    </row>
    <row r="4649" spans="1:19">
      <c r="A4649">
        <f>IF(E4648&lt;&gt;E4649,COUNTIF($A$4:A4648,"&lt;&gt;0")+1,0)</f>
        <v>0</v>
      </c>
      <c r="B4649">
        <f>IF(A4649&lt;&gt;0,IF(MOD(A4649,3)=0,COUNTIF($B$4:B4648,"&lt;&gt;0")+1,0),0)</f>
        <v>0</v>
      </c>
      <c r="C4649" s="9">
        <f>'Dash Board'!$C$12+COUNT('Daily reducing balance'!$F$4:F4648)</f>
        <v>46375</v>
      </c>
      <c r="D4649">
        <f t="shared" si="504"/>
        <v>2026</v>
      </c>
      <c r="E4649">
        <f t="shared" si="505"/>
        <v>12</v>
      </c>
      <c r="F4649">
        <f>DAY('Dash Board'!$C$12+COUNT('Daily reducing balance'!$F$4:F4648))</f>
        <v>19</v>
      </c>
      <c r="G4649" s="8">
        <f t="shared" si="506"/>
        <v>80667.450223373147</v>
      </c>
      <c r="H4649" s="6">
        <f>G4649*'Dash Board'!$C$11/365</f>
        <v>23.205704858778574</v>
      </c>
      <c r="I4649" s="6">
        <f>H4649*'Dash Board'!$C$18/'Dash Board'!$C$11</f>
        <v>11.050335647037418</v>
      </c>
      <c r="J4649" s="6">
        <f>(G4649&gt;1)*PMT('Dash Board'!$C$11/365,$U$4,-'Dash Board'!$C$19)</f>
        <v>108.80376961660664</v>
      </c>
      <c r="K4649" s="6">
        <f t="shared" si="508"/>
        <v>0</v>
      </c>
      <c r="L4649" s="8">
        <f t="shared" si="509"/>
        <v>80581.852158615307</v>
      </c>
      <c r="N4649" s="8">
        <f t="shared" si="507"/>
        <v>97.75343396956923</v>
      </c>
      <c r="O4649" s="8">
        <f>IF(E4648&lt;&gt;E4649,SUM($N$4:N4649)-SUM($O$3:O4648),0)</f>
        <v>0</v>
      </c>
      <c r="P4649" s="6">
        <f>IF(B4649&gt;0,SUM($O$4:O4649)-SUM($P$3:P4648),0)</f>
        <v>0</v>
      </c>
      <c r="Q4649" s="6">
        <f t="shared" si="510"/>
        <v>11.050335647037418</v>
      </c>
      <c r="R4649" s="8">
        <f>IF(E4648&lt;&gt;E4649,SUM($Q$4:Q4649)-SUM($R$3:R4648),0)</f>
        <v>0</v>
      </c>
      <c r="S4649" s="6">
        <f>IF(B4649&gt;0,SUM($R$4:R4649)-SUM($S$3:S4648),0)</f>
        <v>0</v>
      </c>
    </row>
    <row r="4650" spans="1:19">
      <c r="A4650">
        <f>IF(E4649&lt;&gt;E4650,COUNTIF($A$4:A4649,"&lt;&gt;0")+1,0)</f>
        <v>0</v>
      </c>
      <c r="B4650">
        <f>IF(A4650&lt;&gt;0,IF(MOD(A4650,3)=0,COUNTIF($B$4:B4649,"&lt;&gt;0")+1,0),0)</f>
        <v>0</v>
      </c>
      <c r="C4650" s="9">
        <f>'Dash Board'!$C$12+COUNT('Daily reducing balance'!$F$4:F4649)</f>
        <v>46376</v>
      </c>
      <c r="D4650">
        <f t="shared" si="504"/>
        <v>2026</v>
      </c>
      <c r="E4650">
        <f t="shared" si="505"/>
        <v>12</v>
      </c>
      <c r="F4650">
        <f>DAY('Dash Board'!$C$12+COUNT('Daily reducing balance'!$F$4:F4649))</f>
        <v>20</v>
      </c>
      <c r="G4650" s="8">
        <f t="shared" si="506"/>
        <v>80581.852158615307</v>
      </c>
      <c r="H4650" s="6">
        <f>G4650*'Dash Board'!$C$11/365</f>
        <v>23.18108075795783</v>
      </c>
      <c r="I4650" s="6">
        <f>H4650*'Dash Board'!$C$18/'Dash Board'!$C$11</f>
        <v>11.038609884741824</v>
      </c>
      <c r="J4650" s="6">
        <f>(G4650&gt;1)*PMT('Dash Board'!$C$11/365,$U$4,-'Dash Board'!$C$19)</f>
        <v>108.80376961660664</v>
      </c>
      <c r="K4650" s="6">
        <f t="shared" si="508"/>
        <v>0</v>
      </c>
      <c r="L4650" s="8">
        <f t="shared" si="509"/>
        <v>80496.229469756654</v>
      </c>
      <c r="N4650" s="8">
        <f t="shared" si="507"/>
        <v>97.765159731864827</v>
      </c>
      <c r="O4650" s="8">
        <f>IF(E4649&lt;&gt;E4650,SUM($N$4:N4650)-SUM($O$3:O4649),0)</f>
        <v>0</v>
      </c>
      <c r="P4650" s="6">
        <f>IF(B4650&gt;0,SUM($O$4:O4650)-SUM($P$3:P4649),0)</f>
        <v>0</v>
      </c>
      <c r="Q4650" s="6">
        <f t="shared" si="510"/>
        <v>11.038609884741824</v>
      </c>
      <c r="R4650" s="8">
        <f>IF(E4649&lt;&gt;E4650,SUM($Q$4:Q4650)-SUM($R$3:R4649),0)</f>
        <v>0</v>
      </c>
      <c r="S4650" s="6">
        <f>IF(B4650&gt;0,SUM($R$4:R4650)-SUM($S$3:S4649),0)</f>
        <v>0</v>
      </c>
    </row>
    <row r="4651" spans="1:19">
      <c r="A4651">
        <f>IF(E4650&lt;&gt;E4651,COUNTIF($A$4:A4650,"&lt;&gt;0")+1,0)</f>
        <v>0</v>
      </c>
      <c r="B4651">
        <f>IF(A4651&lt;&gt;0,IF(MOD(A4651,3)=0,COUNTIF($B$4:B4650,"&lt;&gt;0")+1,0),0)</f>
        <v>0</v>
      </c>
      <c r="C4651" s="9">
        <f>'Dash Board'!$C$12+COUNT('Daily reducing balance'!$F$4:F4650)</f>
        <v>46377</v>
      </c>
      <c r="D4651">
        <f t="shared" si="504"/>
        <v>2026</v>
      </c>
      <c r="E4651">
        <f t="shared" si="505"/>
        <v>12</v>
      </c>
      <c r="F4651">
        <f>DAY('Dash Board'!$C$12+COUNT('Daily reducing balance'!$F$4:F4650))</f>
        <v>21</v>
      </c>
      <c r="G4651" s="8">
        <f t="shared" si="506"/>
        <v>80496.229469756654</v>
      </c>
      <c r="H4651" s="6">
        <f>G4651*'Dash Board'!$C$11/365</f>
        <v>23.156449573491638</v>
      </c>
      <c r="I4651" s="6">
        <f>H4651*'Dash Board'!$C$18/'Dash Board'!$C$11</f>
        <v>11.026880749281732</v>
      </c>
      <c r="J4651" s="6">
        <f>(G4651&gt;1)*PMT('Dash Board'!$C$11/365,$U$4,-'Dash Board'!$C$19)</f>
        <v>108.80376961660664</v>
      </c>
      <c r="K4651" s="6">
        <f t="shared" si="508"/>
        <v>0</v>
      </c>
      <c r="L4651" s="8">
        <f t="shared" si="509"/>
        <v>80410.582149713533</v>
      </c>
      <c r="N4651" s="8">
        <f t="shared" si="507"/>
        <v>97.776888867324914</v>
      </c>
      <c r="O4651" s="8">
        <f>IF(E4650&lt;&gt;E4651,SUM($N$4:N4651)-SUM($O$3:O4650),0)</f>
        <v>0</v>
      </c>
      <c r="P4651" s="6">
        <f>IF(B4651&gt;0,SUM($O$4:O4651)-SUM($P$3:P4650),0)</f>
        <v>0</v>
      </c>
      <c r="Q4651" s="6">
        <f t="shared" si="510"/>
        <v>11.026880749281732</v>
      </c>
      <c r="R4651" s="8">
        <f>IF(E4650&lt;&gt;E4651,SUM($Q$4:Q4651)-SUM($R$3:R4650),0)</f>
        <v>0</v>
      </c>
      <c r="S4651" s="6">
        <f>IF(B4651&gt;0,SUM($R$4:R4651)-SUM($S$3:S4650),0)</f>
        <v>0</v>
      </c>
    </row>
    <row r="4652" spans="1:19">
      <c r="A4652">
        <f>IF(E4651&lt;&gt;E4652,COUNTIF($A$4:A4651,"&lt;&gt;0")+1,0)</f>
        <v>0</v>
      </c>
      <c r="B4652">
        <f>IF(A4652&lt;&gt;0,IF(MOD(A4652,3)=0,COUNTIF($B$4:B4651,"&lt;&gt;0")+1,0),0)</f>
        <v>0</v>
      </c>
      <c r="C4652" s="9">
        <f>'Dash Board'!$C$12+COUNT('Daily reducing balance'!$F$4:F4651)</f>
        <v>46378</v>
      </c>
      <c r="D4652">
        <f t="shared" si="504"/>
        <v>2026</v>
      </c>
      <c r="E4652">
        <f t="shared" si="505"/>
        <v>12</v>
      </c>
      <c r="F4652">
        <f>DAY('Dash Board'!$C$12+COUNT('Daily reducing balance'!$F$4:F4651))</f>
        <v>22</v>
      </c>
      <c r="G4652" s="8">
        <f t="shared" si="506"/>
        <v>80410.582149713533</v>
      </c>
      <c r="H4652" s="6">
        <f>G4652*'Dash Board'!$C$11/365</f>
        <v>23.13181130334225</v>
      </c>
      <c r="I4652" s="6">
        <f>H4652*'Dash Board'!$C$18/'Dash Board'!$C$11</f>
        <v>11.015148239686786</v>
      </c>
      <c r="J4652" s="6">
        <f>(G4652&gt;1)*PMT('Dash Board'!$C$11/365,$U$4,-'Dash Board'!$C$19)</f>
        <v>108.80376961660664</v>
      </c>
      <c r="K4652" s="6">
        <f t="shared" si="508"/>
        <v>0</v>
      </c>
      <c r="L4652" s="8">
        <f t="shared" si="509"/>
        <v>80324.910191400268</v>
      </c>
      <c r="N4652" s="8">
        <f t="shared" si="507"/>
        <v>97.788621376919863</v>
      </c>
      <c r="O4652" s="8">
        <f>IF(E4651&lt;&gt;E4652,SUM($N$4:N4652)-SUM($O$3:O4651),0)</f>
        <v>0</v>
      </c>
      <c r="P4652" s="6">
        <f>IF(B4652&gt;0,SUM($O$4:O4652)-SUM($P$3:P4651),0)</f>
        <v>0</v>
      </c>
      <c r="Q4652" s="6">
        <f t="shared" si="510"/>
        <v>11.015148239686786</v>
      </c>
      <c r="R4652" s="8">
        <f>IF(E4651&lt;&gt;E4652,SUM($Q$4:Q4652)-SUM($R$3:R4651),0)</f>
        <v>0</v>
      </c>
      <c r="S4652" s="6">
        <f>IF(B4652&gt;0,SUM($R$4:R4652)-SUM($S$3:S4651),0)</f>
        <v>0</v>
      </c>
    </row>
    <row r="4653" spans="1:19">
      <c r="A4653">
        <f>IF(E4652&lt;&gt;E4653,COUNTIF($A$4:A4652,"&lt;&gt;0")+1,0)</f>
        <v>0</v>
      </c>
      <c r="B4653">
        <f>IF(A4653&lt;&gt;0,IF(MOD(A4653,3)=0,COUNTIF($B$4:B4652,"&lt;&gt;0")+1,0),0)</f>
        <v>0</v>
      </c>
      <c r="C4653" s="9">
        <f>'Dash Board'!$C$12+COUNT('Daily reducing balance'!$F$4:F4652)</f>
        <v>46379</v>
      </c>
      <c r="D4653">
        <f t="shared" si="504"/>
        <v>2026</v>
      </c>
      <c r="E4653">
        <f t="shared" si="505"/>
        <v>12</v>
      </c>
      <c r="F4653">
        <f>DAY('Dash Board'!$C$12+COUNT('Daily reducing balance'!$F$4:F4652))</f>
        <v>23</v>
      </c>
      <c r="G4653" s="8">
        <f t="shared" si="506"/>
        <v>80324.910191400268</v>
      </c>
      <c r="H4653" s="6">
        <f>G4653*'Dash Board'!$C$11/365</f>
        <v>23.107165945471312</v>
      </c>
      <c r="I4653" s="6">
        <f>H4653*'Dash Board'!$C$18/'Dash Board'!$C$11</f>
        <v>11.00341235498634</v>
      </c>
      <c r="J4653" s="6">
        <f>(G4653&gt;1)*PMT('Dash Board'!$C$11/365,$U$4,-'Dash Board'!$C$19)</f>
        <v>108.80376961660664</v>
      </c>
      <c r="K4653" s="6">
        <f t="shared" si="508"/>
        <v>0</v>
      </c>
      <c r="L4653" s="8">
        <f t="shared" si="509"/>
        <v>80239.213587729129</v>
      </c>
      <c r="N4653" s="8">
        <f t="shared" si="507"/>
        <v>97.800357261620306</v>
      </c>
      <c r="O4653" s="8">
        <f>IF(E4652&lt;&gt;E4653,SUM($N$4:N4653)-SUM($O$3:O4652),0)</f>
        <v>0</v>
      </c>
      <c r="P4653" s="6">
        <f>IF(B4653&gt;0,SUM($O$4:O4653)-SUM($P$3:P4652),0)</f>
        <v>0</v>
      </c>
      <c r="Q4653" s="6">
        <f t="shared" si="510"/>
        <v>11.00341235498634</v>
      </c>
      <c r="R4653" s="8">
        <f>IF(E4652&lt;&gt;E4653,SUM($Q$4:Q4653)-SUM($R$3:R4652),0)</f>
        <v>0</v>
      </c>
      <c r="S4653" s="6">
        <f>IF(B4653&gt;0,SUM($R$4:R4653)-SUM($S$3:S4652),0)</f>
        <v>0</v>
      </c>
    </row>
    <row r="4654" spans="1:19">
      <c r="A4654">
        <f>IF(E4653&lt;&gt;E4654,COUNTIF($A$4:A4653,"&lt;&gt;0")+1,0)</f>
        <v>0</v>
      </c>
      <c r="B4654">
        <f>IF(A4654&lt;&gt;0,IF(MOD(A4654,3)=0,COUNTIF($B$4:B4653,"&lt;&gt;0")+1,0),0)</f>
        <v>0</v>
      </c>
      <c r="C4654" s="9">
        <f>'Dash Board'!$C$12+COUNT('Daily reducing balance'!$F$4:F4653)</f>
        <v>46380</v>
      </c>
      <c r="D4654">
        <f t="shared" si="504"/>
        <v>2026</v>
      </c>
      <c r="E4654">
        <f t="shared" si="505"/>
        <v>12</v>
      </c>
      <c r="F4654">
        <f>DAY('Dash Board'!$C$12+COUNT('Daily reducing balance'!$F$4:F4653))</f>
        <v>24</v>
      </c>
      <c r="G4654" s="8">
        <f t="shared" si="506"/>
        <v>80239.213587729129</v>
      </c>
      <c r="H4654" s="6">
        <f>G4654*'Dash Board'!$C$11/365</f>
        <v>23.082513497839887</v>
      </c>
      <c r="I4654" s="6">
        <f>H4654*'Dash Board'!$C$18/'Dash Board'!$C$11</f>
        <v>10.991673094209471</v>
      </c>
      <c r="J4654" s="6">
        <f>(G4654&gt;1)*PMT('Dash Board'!$C$11/365,$U$4,-'Dash Board'!$C$19)</f>
        <v>108.80376961660664</v>
      </c>
      <c r="K4654" s="6">
        <f t="shared" si="508"/>
        <v>0</v>
      </c>
      <c r="L4654" s="8">
        <f t="shared" si="509"/>
        <v>80153.492331610352</v>
      </c>
      <c r="N4654" s="8">
        <f t="shared" si="507"/>
        <v>97.812096522397169</v>
      </c>
      <c r="O4654" s="8">
        <f>IF(E4653&lt;&gt;E4654,SUM($N$4:N4654)-SUM($O$3:O4653),0)</f>
        <v>0</v>
      </c>
      <c r="P4654" s="6">
        <f>IF(B4654&gt;0,SUM($O$4:O4654)-SUM($P$3:P4653),0)</f>
        <v>0</v>
      </c>
      <c r="Q4654" s="6">
        <f t="shared" si="510"/>
        <v>10.991673094209471</v>
      </c>
      <c r="R4654" s="8">
        <f>IF(E4653&lt;&gt;E4654,SUM($Q$4:Q4654)-SUM($R$3:R4653),0)</f>
        <v>0</v>
      </c>
      <c r="S4654" s="6">
        <f>IF(B4654&gt;0,SUM($R$4:R4654)-SUM($S$3:S4653),0)</f>
        <v>0</v>
      </c>
    </row>
    <row r="4655" spans="1:19">
      <c r="A4655">
        <f>IF(E4654&lt;&gt;E4655,COUNTIF($A$4:A4654,"&lt;&gt;0")+1,0)</f>
        <v>0</v>
      </c>
      <c r="B4655">
        <f>IF(A4655&lt;&gt;0,IF(MOD(A4655,3)=0,COUNTIF($B$4:B4654,"&lt;&gt;0")+1,0),0)</f>
        <v>0</v>
      </c>
      <c r="C4655" s="9">
        <f>'Dash Board'!$C$12+COUNT('Daily reducing balance'!$F$4:F4654)</f>
        <v>46381</v>
      </c>
      <c r="D4655">
        <f t="shared" si="504"/>
        <v>2026</v>
      </c>
      <c r="E4655">
        <f t="shared" si="505"/>
        <v>12</v>
      </c>
      <c r="F4655">
        <f>DAY('Dash Board'!$C$12+COUNT('Daily reducing balance'!$F$4:F4654))</f>
        <v>25</v>
      </c>
      <c r="G4655" s="8">
        <f t="shared" si="506"/>
        <v>80153.492331610352</v>
      </c>
      <c r="H4655" s="6">
        <f>G4655*'Dash Board'!$C$11/365</f>
        <v>23.057853958408458</v>
      </c>
      <c r="I4655" s="6">
        <f>H4655*'Dash Board'!$C$18/'Dash Board'!$C$11</f>
        <v>10.979930456384981</v>
      </c>
      <c r="J4655" s="6">
        <f>(G4655&gt;1)*PMT('Dash Board'!$C$11/365,$U$4,-'Dash Board'!$C$19)</f>
        <v>108.80376961660664</v>
      </c>
      <c r="K4655" s="6">
        <f t="shared" si="508"/>
        <v>0</v>
      </c>
      <c r="L4655" s="8">
        <f t="shared" si="509"/>
        <v>80067.746415952148</v>
      </c>
      <c r="N4655" s="8">
        <f t="shared" si="507"/>
        <v>97.823839160221667</v>
      </c>
      <c r="O4655" s="8">
        <f>IF(E4654&lt;&gt;E4655,SUM($N$4:N4655)-SUM($O$3:O4654),0)</f>
        <v>0</v>
      </c>
      <c r="P4655" s="6">
        <f>IF(B4655&gt;0,SUM($O$4:O4655)-SUM($P$3:P4654),0)</f>
        <v>0</v>
      </c>
      <c r="Q4655" s="6">
        <f t="shared" si="510"/>
        <v>10.979930456384981</v>
      </c>
      <c r="R4655" s="8">
        <f>IF(E4654&lt;&gt;E4655,SUM($Q$4:Q4655)-SUM($R$3:R4654),0)</f>
        <v>0</v>
      </c>
      <c r="S4655" s="6">
        <f>IF(B4655&gt;0,SUM($R$4:R4655)-SUM($S$3:S4654),0)</f>
        <v>0</v>
      </c>
    </row>
    <row r="4656" spans="1:19">
      <c r="A4656">
        <f>IF(E4655&lt;&gt;E4656,COUNTIF($A$4:A4655,"&lt;&gt;0")+1,0)</f>
        <v>0</v>
      </c>
      <c r="B4656">
        <f>IF(A4656&lt;&gt;0,IF(MOD(A4656,3)=0,COUNTIF($B$4:B4655,"&lt;&gt;0")+1,0),0)</f>
        <v>0</v>
      </c>
      <c r="C4656" s="9">
        <f>'Dash Board'!$C$12+COUNT('Daily reducing balance'!$F$4:F4655)</f>
        <v>46382</v>
      </c>
      <c r="D4656">
        <f t="shared" si="504"/>
        <v>2026</v>
      </c>
      <c r="E4656">
        <f t="shared" si="505"/>
        <v>12</v>
      </c>
      <c r="F4656">
        <f>DAY('Dash Board'!$C$12+COUNT('Daily reducing balance'!$F$4:F4655))</f>
        <v>26</v>
      </c>
      <c r="G4656" s="8">
        <f t="shared" si="506"/>
        <v>80067.746415952148</v>
      </c>
      <c r="H4656" s="6">
        <f>G4656*'Dash Board'!$C$11/365</f>
        <v>23.033187325136915</v>
      </c>
      <c r="I4656" s="6">
        <f>H4656*'Dash Board'!$C$18/'Dash Board'!$C$11</f>
        <v>10.968184440541389</v>
      </c>
      <c r="J4656" s="6">
        <f>(G4656&gt;1)*PMT('Dash Board'!$C$11/365,$U$4,-'Dash Board'!$C$19)</f>
        <v>108.80376961660664</v>
      </c>
      <c r="K4656" s="6">
        <f t="shared" si="508"/>
        <v>0</v>
      </c>
      <c r="L4656" s="8">
        <f t="shared" si="509"/>
        <v>79981.975833660676</v>
      </c>
      <c r="N4656" s="8">
        <f t="shared" si="507"/>
        <v>97.835585176065251</v>
      </c>
      <c r="O4656" s="8">
        <f>IF(E4655&lt;&gt;E4656,SUM($N$4:N4656)-SUM($O$3:O4655),0)</f>
        <v>0</v>
      </c>
      <c r="P4656" s="6">
        <f>IF(B4656&gt;0,SUM($O$4:O4656)-SUM($P$3:P4655),0)</f>
        <v>0</v>
      </c>
      <c r="Q4656" s="6">
        <f t="shared" si="510"/>
        <v>10.968184440541389</v>
      </c>
      <c r="R4656" s="8">
        <f>IF(E4655&lt;&gt;E4656,SUM($Q$4:Q4656)-SUM($R$3:R4655),0)</f>
        <v>0</v>
      </c>
      <c r="S4656" s="6">
        <f>IF(B4656&gt;0,SUM($R$4:R4656)-SUM($S$3:S4655),0)</f>
        <v>0</v>
      </c>
    </row>
    <row r="4657" spans="1:19">
      <c r="A4657">
        <f>IF(E4656&lt;&gt;E4657,COUNTIF($A$4:A4656,"&lt;&gt;0")+1,0)</f>
        <v>0</v>
      </c>
      <c r="B4657">
        <f>IF(A4657&lt;&gt;0,IF(MOD(A4657,3)=0,COUNTIF($B$4:B4656,"&lt;&gt;0")+1,0),0)</f>
        <v>0</v>
      </c>
      <c r="C4657" s="9">
        <f>'Dash Board'!$C$12+COUNT('Daily reducing balance'!$F$4:F4656)</f>
        <v>46383</v>
      </c>
      <c r="D4657">
        <f t="shared" si="504"/>
        <v>2026</v>
      </c>
      <c r="E4657">
        <f t="shared" si="505"/>
        <v>12</v>
      </c>
      <c r="F4657">
        <f>DAY('Dash Board'!$C$12+COUNT('Daily reducing balance'!$F$4:F4656))</f>
        <v>27</v>
      </c>
      <c r="G4657" s="8">
        <f t="shared" si="506"/>
        <v>79981.975833660676</v>
      </c>
      <c r="H4657" s="6">
        <f>G4657*'Dash Board'!$C$11/365</f>
        <v>23.008513595984574</v>
      </c>
      <c r="I4657" s="6">
        <f>H4657*'Dash Board'!$C$18/'Dash Board'!$C$11</f>
        <v>10.956435045706941</v>
      </c>
      <c r="J4657" s="6">
        <f>(G4657&gt;1)*PMT('Dash Board'!$C$11/365,$U$4,-'Dash Board'!$C$19)</f>
        <v>108.80376961660664</v>
      </c>
      <c r="K4657" s="6">
        <f t="shared" si="508"/>
        <v>0</v>
      </c>
      <c r="L4657" s="8">
        <f t="shared" si="509"/>
        <v>79896.180577640043</v>
      </c>
      <c r="N4657" s="8">
        <f t="shared" si="507"/>
        <v>97.847334570899704</v>
      </c>
      <c r="O4657" s="8">
        <f>IF(E4656&lt;&gt;E4657,SUM($N$4:N4657)-SUM($O$3:O4656),0)</f>
        <v>0</v>
      </c>
      <c r="P4657" s="6">
        <f>IF(B4657&gt;0,SUM($O$4:O4657)-SUM($P$3:P4656),0)</f>
        <v>0</v>
      </c>
      <c r="Q4657" s="6">
        <f t="shared" si="510"/>
        <v>10.956435045706941</v>
      </c>
      <c r="R4657" s="8">
        <f>IF(E4656&lt;&gt;E4657,SUM($Q$4:Q4657)-SUM($R$3:R4656),0)</f>
        <v>0</v>
      </c>
      <c r="S4657" s="6">
        <f>IF(B4657&gt;0,SUM($R$4:R4657)-SUM($S$3:S4656),0)</f>
        <v>0</v>
      </c>
    </row>
    <row r="4658" spans="1:19">
      <c r="A4658">
        <f>IF(E4657&lt;&gt;E4658,COUNTIF($A$4:A4657,"&lt;&gt;0")+1,0)</f>
        <v>0</v>
      </c>
      <c r="B4658">
        <f>IF(A4658&lt;&gt;0,IF(MOD(A4658,3)=0,COUNTIF($B$4:B4657,"&lt;&gt;0")+1,0),0)</f>
        <v>0</v>
      </c>
      <c r="C4658" s="9">
        <f>'Dash Board'!$C$12+COUNT('Daily reducing balance'!$F$4:F4657)</f>
        <v>46384</v>
      </c>
      <c r="D4658">
        <f t="shared" si="504"/>
        <v>2026</v>
      </c>
      <c r="E4658">
        <f t="shared" si="505"/>
        <v>12</v>
      </c>
      <c r="F4658">
        <f>DAY('Dash Board'!$C$12+COUNT('Daily reducing balance'!$F$4:F4657))</f>
        <v>28</v>
      </c>
      <c r="G4658" s="8">
        <f t="shared" si="506"/>
        <v>79896.180577640043</v>
      </c>
      <c r="H4658" s="6">
        <f>G4658*'Dash Board'!$C$11/365</f>
        <v>22.983832768910148</v>
      </c>
      <c r="I4658" s="6">
        <f>H4658*'Dash Board'!$C$18/'Dash Board'!$C$11</f>
        <v>10.944682270909595</v>
      </c>
      <c r="J4658" s="6">
        <f>(G4658&gt;1)*PMT('Dash Board'!$C$11/365,$U$4,-'Dash Board'!$C$19)</f>
        <v>108.80376961660664</v>
      </c>
      <c r="K4658" s="6">
        <f t="shared" si="508"/>
        <v>0</v>
      </c>
      <c r="L4658" s="8">
        <f t="shared" si="509"/>
        <v>79810.360640792336</v>
      </c>
      <c r="N4658" s="8">
        <f t="shared" si="507"/>
        <v>97.859087345697048</v>
      </c>
      <c r="O4658" s="8">
        <f>IF(E4657&lt;&gt;E4658,SUM($N$4:N4658)-SUM($O$3:O4657),0)</f>
        <v>0</v>
      </c>
      <c r="P4658" s="6">
        <f>IF(B4658&gt;0,SUM($O$4:O4658)-SUM($P$3:P4657),0)</f>
        <v>0</v>
      </c>
      <c r="Q4658" s="6">
        <f t="shared" si="510"/>
        <v>10.944682270909595</v>
      </c>
      <c r="R4658" s="8">
        <f>IF(E4657&lt;&gt;E4658,SUM($Q$4:Q4658)-SUM($R$3:R4657),0)</f>
        <v>0</v>
      </c>
      <c r="S4658" s="6">
        <f>IF(B4658&gt;0,SUM($R$4:R4658)-SUM($S$3:S4657),0)</f>
        <v>0</v>
      </c>
    </row>
    <row r="4659" spans="1:19">
      <c r="A4659">
        <f>IF(E4658&lt;&gt;E4659,COUNTIF($A$4:A4658,"&lt;&gt;0")+1,0)</f>
        <v>0</v>
      </c>
      <c r="B4659">
        <f>IF(A4659&lt;&gt;0,IF(MOD(A4659,3)=0,COUNTIF($B$4:B4658,"&lt;&gt;0")+1,0),0)</f>
        <v>0</v>
      </c>
      <c r="C4659" s="9">
        <f>'Dash Board'!$C$12+COUNT('Daily reducing balance'!$F$4:F4658)</f>
        <v>46385</v>
      </c>
      <c r="D4659">
        <f t="shared" si="504"/>
        <v>2026</v>
      </c>
      <c r="E4659">
        <f t="shared" si="505"/>
        <v>12</v>
      </c>
      <c r="F4659">
        <f>DAY('Dash Board'!$C$12+COUNT('Daily reducing balance'!$F$4:F4658))</f>
        <v>29</v>
      </c>
      <c r="G4659" s="8">
        <f t="shared" si="506"/>
        <v>79810.360640792336</v>
      </c>
      <c r="H4659" s="6">
        <f>G4659*'Dash Board'!$C$11/365</f>
        <v>22.959144841871765</v>
      </c>
      <c r="I4659" s="6">
        <f>H4659*'Dash Board'!$C$18/'Dash Board'!$C$11</f>
        <v>10.932926115177033</v>
      </c>
      <c r="J4659" s="6">
        <f>(G4659&gt;1)*PMT('Dash Board'!$C$11/365,$U$4,-'Dash Board'!$C$19)</f>
        <v>108.80376961660664</v>
      </c>
      <c r="K4659" s="6">
        <f t="shared" si="508"/>
        <v>0</v>
      </c>
      <c r="L4659" s="8">
        <f t="shared" si="509"/>
        <v>79724.516016017587</v>
      </c>
      <c r="N4659" s="8">
        <f t="shared" si="507"/>
        <v>97.870843501429619</v>
      </c>
      <c r="O4659" s="8">
        <f>IF(E4658&lt;&gt;E4659,SUM($N$4:N4659)-SUM($O$3:O4658),0)</f>
        <v>0</v>
      </c>
      <c r="P4659" s="6">
        <f>IF(B4659&gt;0,SUM($O$4:O4659)-SUM($P$3:P4658),0)</f>
        <v>0</v>
      </c>
      <c r="Q4659" s="6">
        <f t="shared" si="510"/>
        <v>10.932926115177033</v>
      </c>
      <c r="R4659" s="8">
        <f>IF(E4658&lt;&gt;E4659,SUM($Q$4:Q4659)-SUM($R$3:R4658),0)</f>
        <v>0</v>
      </c>
      <c r="S4659" s="6">
        <f>IF(B4659&gt;0,SUM($R$4:R4659)-SUM($S$3:S4658),0)</f>
        <v>0</v>
      </c>
    </row>
    <row r="4660" spans="1:19">
      <c r="A4660">
        <f>IF(E4659&lt;&gt;E4660,COUNTIF($A$4:A4659,"&lt;&gt;0")+1,0)</f>
        <v>0</v>
      </c>
      <c r="B4660">
        <f>IF(A4660&lt;&gt;0,IF(MOD(A4660,3)=0,COUNTIF($B$4:B4659,"&lt;&gt;0")+1,0),0)</f>
        <v>0</v>
      </c>
      <c r="C4660" s="9">
        <f>'Dash Board'!$C$12+COUNT('Daily reducing balance'!$F$4:F4659)</f>
        <v>46386</v>
      </c>
      <c r="D4660">
        <f t="shared" ref="D4660:D4723" si="511">IF(AND(E4660=1,F4660=1),D4659+1,D4659)</f>
        <v>2026</v>
      </c>
      <c r="E4660">
        <f t="shared" ref="E4660:E4723" si="512">IF(F4660=1,IF(E4659+1&gt;12,1,E4659+1),E4659)</f>
        <v>12</v>
      </c>
      <c r="F4660">
        <f>DAY('Dash Board'!$C$12+COUNT('Daily reducing balance'!$F$4:F4659))</f>
        <v>30</v>
      </c>
      <c r="G4660" s="8">
        <f t="shared" ref="G4660:G4723" si="513">L4659</f>
        <v>79724.516016017587</v>
      </c>
      <c r="H4660" s="6">
        <f>G4660*'Dash Board'!$C$11/365</f>
        <v>22.934449812826976</v>
      </c>
      <c r="I4660" s="6">
        <f>H4660*'Dash Board'!$C$18/'Dash Board'!$C$11</f>
        <v>10.921166577536656</v>
      </c>
      <c r="J4660" s="6">
        <f>(G4660&gt;1)*PMT('Dash Board'!$C$11/365,$U$4,-'Dash Board'!$C$19)</f>
        <v>108.80376961660664</v>
      </c>
      <c r="K4660" s="6">
        <f t="shared" si="508"/>
        <v>0</v>
      </c>
      <c r="L4660" s="8">
        <f t="shared" si="509"/>
        <v>79638.646696213807</v>
      </c>
      <c r="N4660" s="8">
        <f t="shared" ref="N4660:N4723" si="514">J4660-I4660</f>
        <v>97.882603039069991</v>
      </c>
      <c r="O4660" s="8">
        <f>IF(E4659&lt;&gt;E4660,SUM($N$4:N4660)-SUM($O$3:O4659),0)</f>
        <v>0</v>
      </c>
      <c r="P4660" s="6">
        <f>IF(B4660&gt;0,SUM($O$4:O4660)-SUM($P$3:P4659),0)</f>
        <v>0</v>
      </c>
      <c r="Q4660" s="6">
        <f t="shared" si="510"/>
        <v>10.921166577536656</v>
      </c>
      <c r="R4660" s="8">
        <f>IF(E4659&lt;&gt;E4660,SUM($Q$4:Q4660)-SUM($R$3:R4659),0)</f>
        <v>0</v>
      </c>
      <c r="S4660" s="6">
        <f>IF(B4660&gt;0,SUM($R$4:R4660)-SUM($S$3:S4659),0)</f>
        <v>0</v>
      </c>
    </row>
    <row r="4661" spans="1:19">
      <c r="A4661">
        <f>IF(E4660&lt;&gt;E4661,COUNTIF($A$4:A4660,"&lt;&gt;0")+1,0)</f>
        <v>0</v>
      </c>
      <c r="B4661">
        <f>IF(A4661&lt;&gt;0,IF(MOD(A4661,3)=0,COUNTIF($B$4:B4660,"&lt;&gt;0")+1,0),0)</f>
        <v>0</v>
      </c>
      <c r="C4661" s="9">
        <f>'Dash Board'!$C$12+COUNT('Daily reducing balance'!$F$4:F4660)</f>
        <v>46387</v>
      </c>
      <c r="D4661">
        <f t="shared" si="511"/>
        <v>2026</v>
      </c>
      <c r="E4661">
        <f t="shared" si="512"/>
        <v>12</v>
      </c>
      <c r="F4661">
        <f>DAY('Dash Board'!$C$12+COUNT('Daily reducing balance'!$F$4:F4660))</f>
        <v>31</v>
      </c>
      <c r="G4661" s="8">
        <f t="shared" si="513"/>
        <v>79638.646696213807</v>
      </c>
      <c r="H4661" s="6">
        <f>G4661*'Dash Board'!$C$11/365</f>
        <v>22.909747679732739</v>
      </c>
      <c r="I4661" s="6">
        <f>H4661*'Dash Board'!$C$18/'Dash Board'!$C$11</f>
        <v>10.909403657015591</v>
      </c>
      <c r="J4661" s="6">
        <f>(G4661&gt;1)*PMT('Dash Board'!$C$11/365,$U$4,-'Dash Board'!$C$19)</f>
        <v>108.80376961660664</v>
      </c>
      <c r="K4661" s="6">
        <f t="shared" si="508"/>
        <v>0</v>
      </c>
      <c r="L4661" s="8">
        <f t="shared" si="509"/>
        <v>79552.752674276926</v>
      </c>
      <c r="N4661" s="8">
        <f t="shared" si="514"/>
        <v>97.894365959591056</v>
      </c>
      <c r="O4661" s="8">
        <f>IF(E4660&lt;&gt;E4661,SUM($N$4:N4661)-SUM($O$3:O4660),0)</f>
        <v>0</v>
      </c>
      <c r="P4661" s="6">
        <f>IF(B4661&gt;0,SUM($O$4:O4661)-SUM($P$3:P4660),0)</f>
        <v>0</v>
      </c>
      <c r="Q4661" s="6">
        <f t="shared" si="510"/>
        <v>10.909403657015591</v>
      </c>
      <c r="R4661" s="8">
        <f>IF(E4660&lt;&gt;E4661,SUM($Q$4:Q4661)-SUM($R$3:R4660),0)</f>
        <v>0</v>
      </c>
      <c r="S4661" s="6">
        <f>IF(B4661&gt;0,SUM($R$4:R4661)-SUM($S$3:S4660),0)</f>
        <v>0</v>
      </c>
    </row>
    <row r="4662" spans="1:19">
      <c r="A4662">
        <f>IF(E4661&lt;&gt;E4662,COUNTIF($A$4:A4661,"&lt;&gt;0")+1,0)</f>
        <v>153</v>
      </c>
      <c r="B4662">
        <f>IF(A4662&lt;&gt;0,IF(MOD(A4662,3)=0,COUNTIF($B$4:B4661,"&lt;&gt;0")+1,0),0)</f>
        <v>51</v>
      </c>
      <c r="C4662" s="9">
        <f>'Dash Board'!$C$12+COUNT('Daily reducing balance'!$F$4:F4661)</f>
        <v>46388</v>
      </c>
      <c r="D4662">
        <f t="shared" si="511"/>
        <v>2027</v>
      </c>
      <c r="E4662">
        <f t="shared" si="512"/>
        <v>1</v>
      </c>
      <c r="F4662">
        <f>DAY('Dash Board'!$C$12+COUNT('Daily reducing balance'!$F$4:F4661))</f>
        <v>1</v>
      </c>
      <c r="G4662" s="8">
        <f t="shared" si="513"/>
        <v>79552.752674276926</v>
      </c>
      <c r="H4662" s="6">
        <f>G4662*'Dash Board'!$C$11/365</f>
        <v>22.885038440545415</v>
      </c>
      <c r="I4662" s="6">
        <f>H4662*'Dash Board'!$C$18/'Dash Board'!$C$11</f>
        <v>10.897637352640675</v>
      </c>
      <c r="J4662" s="6">
        <f>(G4662&gt;1)*PMT('Dash Board'!$C$11/365,$U$4,-'Dash Board'!$C$19)</f>
        <v>108.80376961660664</v>
      </c>
      <c r="K4662" s="6">
        <f t="shared" si="508"/>
        <v>3372.9168581148047</v>
      </c>
      <c r="L4662" s="8">
        <f t="shared" si="509"/>
        <v>79466.833943100864</v>
      </c>
      <c r="N4662" s="8">
        <f t="shared" si="514"/>
        <v>97.906132263965972</v>
      </c>
      <c r="O4662" s="8">
        <f>IF(E4661&lt;&gt;E4662,SUM($N$4:N4662)-SUM($O$3:O4661),0)</f>
        <v>3029.6339484986383</v>
      </c>
      <c r="P4662" s="6">
        <f>IF(B4662&gt;0,SUM($O$4:O4662)-SUM($P$3:P4661),0)</f>
        <v>8958.5326570910984</v>
      </c>
      <c r="Q4662" s="6">
        <f t="shared" si="510"/>
        <v>10.897637352640675</v>
      </c>
      <c r="R4662" s="8">
        <f>IF(E4661&lt;&gt;E4662,SUM($Q$4:Q4662)-SUM($R$3:R4661),0)</f>
        <v>343.28290961612947</v>
      </c>
      <c r="S4662" s="6">
        <f>IF(B4662&gt;0,SUM($R$4:R4662)-SUM($S$3:S4661),0)</f>
        <v>1051.4141476369696</v>
      </c>
    </row>
    <row r="4663" spans="1:19">
      <c r="A4663">
        <f>IF(E4662&lt;&gt;E4663,COUNTIF($A$4:A4662,"&lt;&gt;0")+1,0)</f>
        <v>0</v>
      </c>
      <c r="B4663">
        <f>IF(A4663&lt;&gt;0,IF(MOD(A4663,3)=0,COUNTIF($B$4:B4662,"&lt;&gt;0")+1,0),0)</f>
        <v>0</v>
      </c>
      <c r="C4663" s="9">
        <f>'Dash Board'!$C$12+COUNT('Daily reducing balance'!$F$4:F4662)</f>
        <v>46389</v>
      </c>
      <c r="D4663">
        <f t="shared" si="511"/>
        <v>2027</v>
      </c>
      <c r="E4663">
        <f t="shared" si="512"/>
        <v>1</v>
      </c>
      <c r="F4663">
        <f>DAY('Dash Board'!$C$12+COUNT('Daily reducing balance'!$F$4:F4662))</f>
        <v>2</v>
      </c>
      <c r="G4663" s="8">
        <f t="shared" si="513"/>
        <v>79466.833943100864</v>
      </c>
      <c r="H4663" s="6">
        <f>G4663*'Dash Board'!$C$11/365</f>
        <v>22.860322093220798</v>
      </c>
      <c r="I4663" s="6">
        <f>H4663*'Dash Board'!$C$18/'Dash Board'!$C$11</f>
        <v>10.885867663438475</v>
      </c>
      <c r="J4663" s="6">
        <f>(G4663&gt;1)*PMT('Dash Board'!$C$11/365,$U$4,-'Dash Board'!$C$19)</f>
        <v>108.80376961660664</v>
      </c>
      <c r="K4663" s="6">
        <f t="shared" si="508"/>
        <v>0</v>
      </c>
      <c r="L4663" s="8">
        <f t="shared" si="509"/>
        <v>79380.890495577478</v>
      </c>
      <c r="N4663" s="8">
        <f t="shared" si="514"/>
        <v>97.917901953168169</v>
      </c>
      <c r="O4663" s="8">
        <f>IF(E4662&lt;&gt;E4663,SUM($N$4:N4663)-SUM($O$3:O4662),0)</f>
        <v>0</v>
      </c>
      <c r="P4663" s="6">
        <f>IF(B4663&gt;0,SUM($O$4:O4663)-SUM($P$3:P4662),0)</f>
        <v>0</v>
      </c>
      <c r="Q4663" s="6">
        <f t="shared" si="510"/>
        <v>10.885867663438475</v>
      </c>
      <c r="R4663" s="8">
        <f>IF(E4662&lt;&gt;E4663,SUM($Q$4:Q4663)-SUM($R$3:R4662),0)</f>
        <v>0</v>
      </c>
      <c r="S4663" s="6">
        <f>IF(B4663&gt;0,SUM($R$4:R4663)-SUM($S$3:S4662),0)</f>
        <v>0</v>
      </c>
    </row>
    <row r="4664" spans="1:19">
      <c r="A4664">
        <f>IF(E4663&lt;&gt;E4664,COUNTIF($A$4:A4663,"&lt;&gt;0")+1,0)</f>
        <v>0</v>
      </c>
      <c r="B4664">
        <f>IF(A4664&lt;&gt;0,IF(MOD(A4664,3)=0,COUNTIF($B$4:B4663,"&lt;&gt;0")+1,0),0)</f>
        <v>0</v>
      </c>
      <c r="C4664" s="9">
        <f>'Dash Board'!$C$12+COUNT('Daily reducing balance'!$F$4:F4663)</f>
        <v>46390</v>
      </c>
      <c r="D4664">
        <f t="shared" si="511"/>
        <v>2027</v>
      </c>
      <c r="E4664">
        <f t="shared" si="512"/>
        <v>1</v>
      </c>
      <c r="F4664">
        <f>DAY('Dash Board'!$C$12+COUNT('Daily reducing balance'!$F$4:F4663))</f>
        <v>3</v>
      </c>
      <c r="G4664" s="8">
        <f t="shared" si="513"/>
        <v>79380.890495577478</v>
      </c>
      <c r="H4664" s="6">
        <f>G4664*'Dash Board'!$C$11/365</f>
        <v>22.835598635714067</v>
      </c>
      <c r="I4664" s="6">
        <f>H4664*'Dash Board'!$C$18/'Dash Board'!$C$11</f>
        <v>10.87409458843527</v>
      </c>
      <c r="J4664" s="6">
        <f>(G4664&gt;1)*PMT('Dash Board'!$C$11/365,$U$4,-'Dash Board'!$C$19)</f>
        <v>108.80376961660664</v>
      </c>
      <c r="K4664" s="6">
        <f t="shared" si="508"/>
        <v>0</v>
      </c>
      <c r="L4664" s="8">
        <f t="shared" si="509"/>
        <v>79294.922324596584</v>
      </c>
      <c r="N4664" s="8">
        <f t="shared" si="514"/>
        <v>97.929675028171374</v>
      </c>
      <c r="O4664" s="8">
        <f>IF(E4663&lt;&gt;E4664,SUM($N$4:N4664)-SUM($O$3:O4663),0)</f>
        <v>0</v>
      </c>
      <c r="P4664" s="6">
        <f>IF(B4664&gt;0,SUM($O$4:O4664)-SUM($P$3:P4663),0)</f>
        <v>0</v>
      </c>
      <c r="Q4664" s="6">
        <f t="shared" si="510"/>
        <v>10.87409458843527</v>
      </c>
      <c r="R4664" s="8">
        <f>IF(E4663&lt;&gt;E4664,SUM($Q$4:Q4664)-SUM($R$3:R4663),0)</f>
        <v>0</v>
      </c>
      <c r="S4664" s="6">
        <f>IF(B4664&gt;0,SUM($R$4:R4664)-SUM($S$3:S4663),0)</f>
        <v>0</v>
      </c>
    </row>
    <row r="4665" spans="1:19">
      <c r="A4665">
        <f>IF(E4664&lt;&gt;E4665,COUNTIF($A$4:A4664,"&lt;&gt;0")+1,0)</f>
        <v>0</v>
      </c>
      <c r="B4665">
        <f>IF(A4665&lt;&gt;0,IF(MOD(A4665,3)=0,COUNTIF($B$4:B4664,"&lt;&gt;0")+1,0),0)</f>
        <v>0</v>
      </c>
      <c r="C4665" s="9">
        <f>'Dash Board'!$C$12+COUNT('Daily reducing balance'!$F$4:F4664)</f>
        <v>46391</v>
      </c>
      <c r="D4665">
        <f t="shared" si="511"/>
        <v>2027</v>
      </c>
      <c r="E4665">
        <f t="shared" si="512"/>
        <v>1</v>
      </c>
      <c r="F4665">
        <f>DAY('Dash Board'!$C$12+COUNT('Daily reducing balance'!$F$4:F4664))</f>
        <v>4</v>
      </c>
      <c r="G4665" s="8">
        <f t="shared" si="513"/>
        <v>79294.922324596584</v>
      </c>
      <c r="H4665" s="6">
        <f>G4665*'Dash Board'!$C$11/365</f>
        <v>22.81086806597984</v>
      </c>
      <c r="I4665" s="6">
        <f>H4665*'Dash Board'!$C$18/'Dash Board'!$C$11</f>
        <v>10.862318126657067</v>
      </c>
      <c r="J4665" s="6">
        <f>(G4665&gt;1)*PMT('Dash Board'!$C$11/365,$U$4,-'Dash Board'!$C$19)</f>
        <v>108.80376961660664</v>
      </c>
      <c r="K4665" s="6">
        <f t="shared" si="508"/>
        <v>0</v>
      </c>
      <c r="L4665" s="8">
        <f t="shared" si="509"/>
        <v>79208.929423045949</v>
      </c>
      <c r="N4665" s="8">
        <f t="shared" si="514"/>
        <v>97.941451489949571</v>
      </c>
      <c r="O4665" s="8">
        <f>IF(E4664&lt;&gt;E4665,SUM($N$4:N4665)-SUM($O$3:O4664),0)</f>
        <v>0</v>
      </c>
      <c r="P4665" s="6">
        <f>IF(B4665&gt;0,SUM($O$4:O4665)-SUM($P$3:P4664),0)</f>
        <v>0</v>
      </c>
      <c r="Q4665" s="6">
        <f t="shared" si="510"/>
        <v>10.862318126657067</v>
      </c>
      <c r="R4665" s="8">
        <f>IF(E4664&lt;&gt;E4665,SUM($Q$4:Q4665)-SUM($R$3:R4664),0)</f>
        <v>0</v>
      </c>
      <c r="S4665" s="6">
        <f>IF(B4665&gt;0,SUM($R$4:R4665)-SUM($S$3:S4664),0)</f>
        <v>0</v>
      </c>
    </row>
    <row r="4666" spans="1:19">
      <c r="A4666">
        <f>IF(E4665&lt;&gt;E4666,COUNTIF($A$4:A4665,"&lt;&gt;0")+1,0)</f>
        <v>0</v>
      </c>
      <c r="B4666">
        <f>IF(A4666&lt;&gt;0,IF(MOD(A4666,3)=0,COUNTIF($B$4:B4665,"&lt;&gt;0")+1,0),0)</f>
        <v>0</v>
      </c>
      <c r="C4666" s="9">
        <f>'Dash Board'!$C$12+COUNT('Daily reducing balance'!$F$4:F4665)</f>
        <v>46392</v>
      </c>
      <c r="D4666">
        <f t="shared" si="511"/>
        <v>2027</v>
      </c>
      <c r="E4666">
        <f t="shared" si="512"/>
        <v>1</v>
      </c>
      <c r="F4666">
        <f>DAY('Dash Board'!$C$12+COUNT('Daily reducing balance'!$F$4:F4665))</f>
        <v>5</v>
      </c>
      <c r="G4666" s="8">
        <f t="shared" si="513"/>
        <v>79208.929423045949</v>
      </c>
      <c r="H4666" s="6">
        <f>G4666*'Dash Board'!$C$11/365</f>
        <v>22.786130381972121</v>
      </c>
      <c r="I4666" s="6">
        <f>H4666*'Dash Board'!$C$18/'Dash Board'!$C$11</f>
        <v>10.850538277129582</v>
      </c>
      <c r="J4666" s="6">
        <f>(G4666&gt;1)*PMT('Dash Board'!$C$11/365,$U$4,-'Dash Board'!$C$19)</f>
        <v>108.80376961660664</v>
      </c>
      <c r="K4666" s="6">
        <f t="shared" si="508"/>
        <v>0</v>
      </c>
      <c r="L4666" s="8">
        <f t="shared" si="509"/>
        <v>79122.911783811302</v>
      </c>
      <c r="N4666" s="8">
        <f t="shared" si="514"/>
        <v>97.953231339477057</v>
      </c>
      <c r="O4666" s="8">
        <f>IF(E4665&lt;&gt;E4666,SUM($N$4:N4666)-SUM($O$3:O4665),0)</f>
        <v>0</v>
      </c>
      <c r="P4666" s="6">
        <f>IF(B4666&gt;0,SUM($O$4:O4666)-SUM($P$3:P4665),0)</f>
        <v>0</v>
      </c>
      <c r="Q4666" s="6">
        <f t="shared" si="510"/>
        <v>10.850538277129582</v>
      </c>
      <c r="R4666" s="8">
        <f>IF(E4665&lt;&gt;E4666,SUM($Q$4:Q4666)-SUM($R$3:R4665),0)</f>
        <v>0</v>
      </c>
      <c r="S4666" s="6">
        <f>IF(B4666&gt;0,SUM($R$4:R4666)-SUM($S$3:S4665),0)</f>
        <v>0</v>
      </c>
    </row>
    <row r="4667" spans="1:19">
      <c r="A4667">
        <f>IF(E4666&lt;&gt;E4667,COUNTIF($A$4:A4666,"&lt;&gt;0")+1,0)</f>
        <v>0</v>
      </c>
      <c r="B4667">
        <f>IF(A4667&lt;&gt;0,IF(MOD(A4667,3)=0,COUNTIF($B$4:B4666,"&lt;&gt;0")+1,0),0)</f>
        <v>0</v>
      </c>
      <c r="C4667" s="9">
        <f>'Dash Board'!$C$12+COUNT('Daily reducing balance'!$F$4:F4666)</f>
        <v>46393</v>
      </c>
      <c r="D4667">
        <f t="shared" si="511"/>
        <v>2027</v>
      </c>
      <c r="E4667">
        <f t="shared" si="512"/>
        <v>1</v>
      </c>
      <c r="F4667">
        <f>DAY('Dash Board'!$C$12+COUNT('Daily reducing balance'!$F$4:F4666))</f>
        <v>6</v>
      </c>
      <c r="G4667" s="8">
        <f t="shared" si="513"/>
        <v>79122.911783811302</v>
      </c>
      <c r="H4667" s="6">
        <f>G4667*'Dash Board'!$C$11/365</f>
        <v>22.761385581644348</v>
      </c>
      <c r="I4667" s="6">
        <f>H4667*'Dash Board'!$C$18/'Dash Board'!$C$11</f>
        <v>10.838755038878261</v>
      </c>
      <c r="J4667" s="6">
        <f>(G4667&gt;1)*PMT('Dash Board'!$C$11/365,$U$4,-'Dash Board'!$C$19)</f>
        <v>108.80376961660664</v>
      </c>
      <c r="K4667" s="6">
        <f t="shared" si="508"/>
        <v>0</v>
      </c>
      <c r="L4667" s="8">
        <f t="shared" si="509"/>
        <v>79036.869399776333</v>
      </c>
      <c r="N4667" s="8">
        <f t="shared" si="514"/>
        <v>97.965014577728383</v>
      </c>
      <c r="O4667" s="8">
        <f>IF(E4666&lt;&gt;E4667,SUM($N$4:N4667)-SUM($O$3:O4666),0)</f>
        <v>0</v>
      </c>
      <c r="P4667" s="6">
        <f>IF(B4667&gt;0,SUM($O$4:O4667)-SUM($P$3:P4666),0)</f>
        <v>0</v>
      </c>
      <c r="Q4667" s="6">
        <f t="shared" si="510"/>
        <v>10.838755038878261</v>
      </c>
      <c r="R4667" s="8">
        <f>IF(E4666&lt;&gt;E4667,SUM($Q$4:Q4667)-SUM($R$3:R4666),0)</f>
        <v>0</v>
      </c>
      <c r="S4667" s="6">
        <f>IF(B4667&gt;0,SUM($R$4:R4667)-SUM($S$3:S4666),0)</f>
        <v>0</v>
      </c>
    </row>
    <row r="4668" spans="1:19">
      <c r="A4668">
        <f>IF(E4667&lt;&gt;E4668,COUNTIF($A$4:A4667,"&lt;&gt;0")+1,0)</f>
        <v>0</v>
      </c>
      <c r="B4668">
        <f>IF(A4668&lt;&gt;0,IF(MOD(A4668,3)=0,COUNTIF($B$4:B4667,"&lt;&gt;0")+1,0),0)</f>
        <v>0</v>
      </c>
      <c r="C4668" s="9">
        <f>'Dash Board'!$C$12+COUNT('Daily reducing balance'!$F$4:F4667)</f>
        <v>46394</v>
      </c>
      <c r="D4668">
        <f t="shared" si="511"/>
        <v>2027</v>
      </c>
      <c r="E4668">
        <f t="shared" si="512"/>
        <v>1</v>
      </c>
      <c r="F4668">
        <f>DAY('Dash Board'!$C$12+COUNT('Daily reducing balance'!$F$4:F4667))</f>
        <v>7</v>
      </c>
      <c r="G4668" s="8">
        <f t="shared" si="513"/>
        <v>79036.869399776333</v>
      </c>
      <c r="H4668" s="6">
        <f>G4668*'Dash Board'!$C$11/365</f>
        <v>22.736633662949355</v>
      </c>
      <c r="I4668" s="6">
        <f>H4668*'Dash Board'!$C$18/'Dash Board'!$C$11</f>
        <v>10.826968410928266</v>
      </c>
      <c r="J4668" s="6">
        <f>(G4668&gt;1)*PMT('Dash Board'!$C$11/365,$U$4,-'Dash Board'!$C$19)</f>
        <v>108.80376961660664</v>
      </c>
      <c r="K4668" s="6">
        <f t="shared" si="508"/>
        <v>0</v>
      </c>
      <c r="L4668" s="8">
        <f t="shared" si="509"/>
        <v>78950.802263822668</v>
      </c>
      <c r="N4668" s="8">
        <f t="shared" si="514"/>
        <v>97.976801205678385</v>
      </c>
      <c r="O4668" s="8">
        <f>IF(E4667&lt;&gt;E4668,SUM($N$4:N4668)-SUM($O$3:O4667),0)</f>
        <v>0</v>
      </c>
      <c r="P4668" s="6">
        <f>IF(B4668&gt;0,SUM($O$4:O4668)-SUM($P$3:P4667),0)</f>
        <v>0</v>
      </c>
      <c r="Q4668" s="6">
        <f t="shared" si="510"/>
        <v>10.826968410928266</v>
      </c>
      <c r="R4668" s="8">
        <f>IF(E4667&lt;&gt;E4668,SUM($Q$4:Q4668)-SUM($R$3:R4667),0)</f>
        <v>0</v>
      </c>
      <c r="S4668" s="6">
        <f>IF(B4668&gt;0,SUM($R$4:R4668)-SUM($S$3:S4667),0)</f>
        <v>0</v>
      </c>
    </row>
    <row r="4669" spans="1:19">
      <c r="A4669">
        <f>IF(E4668&lt;&gt;E4669,COUNTIF($A$4:A4668,"&lt;&gt;0")+1,0)</f>
        <v>0</v>
      </c>
      <c r="B4669">
        <f>IF(A4669&lt;&gt;0,IF(MOD(A4669,3)=0,COUNTIF($B$4:B4668,"&lt;&gt;0")+1,0),0)</f>
        <v>0</v>
      </c>
      <c r="C4669" s="9">
        <f>'Dash Board'!$C$12+COUNT('Daily reducing balance'!$F$4:F4668)</f>
        <v>46395</v>
      </c>
      <c r="D4669">
        <f t="shared" si="511"/>
        <v>2027</v>
      </c>
      <c r="E4669">
        <f t="shared" si="512"/>
        <v>1</v>
      </c>
      <c r="F4669">
        <f>DAY('Dash Board'!$C$12+COUNT('Daily reducing balance'!$F$4:F4668))</f>
        <v>8</v>
      </c>
      <c r="G4669" s="8">
        <f t="shared" si="513"/>
        <v>78950.802263822668</v>
      </c>
      <c r="H4669" s="6">
        <f>G4669*'Dash Board'!$C$11/365</f>
        <v>22.711874623839396</v>
      </c>
      <c r="I4669" s="6">
        <f>H4669*'Dash Board'!$C$18/'Dash Board'!$C$11</f>
        <v>10.815178392304476</v>
      </c>
      <c r="J4669" s="6">
        <f>(G4669&gt;1)*PMT('Dash Board'!$C$11/365,$U$4,-'Dash Board'!$C$19)</f>
        <v>108.80376961660664</v>
      </c>
      <c r="K4669" s="6">
        <f t="shared" si="508"/>
        <v>0</v>
      </c>
      <c r="L4669" s="8">
        <f t="shared" si="509"/>
        <v>78864.710368829896</v>
      </c>
      <c r="N4669" s="8">
        <f t="shared" si="514"/>
        <v>97.988591224302169</v>
      </c>
      <c r="O4669" s="8">
        <f>IF(E4668&lt;&gt;E4669,SUM($N$4:N4669)-SUM($O$3:O4668),0)</f>
        <v>0</v>
      </c>
      <c r="P4669" s="6">
        <f>IF(B4669&gt;0,SUM($O$4:O4669)-SUM($P$3:P4668),0)</f>
        <v>0</v>
      </c>
      <c r="Q4669" s="6">
        <f t="shared" si="510"/>
        <v>10.815178392304476</v>
      </c>
      <c r="R4669" s="8">
        <f>IF(E4668&lt;&gt;E4669,SUM($Q$4:Q4669)-SUM($R$3:R4668),0)</f>
        <v>0</v>
      </c>
      <c r="S4669" s="6">
        <f>IF(B4669&gt;0,SUM($R$4:R4669)-SUM($S$3:S4668),0)</f>
        <v>0</v>
      </c>
    </row>
    <row r="4670" spans="1:19">
      <c r="A4670">
        <f>IF(E4669&lt;&gt;E4670,COUNTIF($A$4:A4669,"&lt;&gt;0")+1,0)</f>
        <v>0</v>
      </c>
      <c r="B4670">
        <f>IF(A4670&lt;&gt;0,IF(MOD(A4670,3)=0,COUNTIF($B$4:B4669,"&lt;&gt;0")+1,0),0)</f>
        <v>0</v>
      </c>
      <c r="C4670" s="9">
        <f>'Dash Board'!$C$12+COUNT('Daily reducing balance'!$F$4:F4669)</f>
        <v>46396</v>
      </c>
      <c r="D4670">
        <f t="shared" si="511"/>
        <v>2027</v>
      </c>
      <c r="E4670">
        <f t="shared" si="512"/>
        <v>1</v>
      </c>
      <c r="F4670">
        <f>DAY('Dash Board'!$C$12+COUNT('Daily reducing balance'!$F$4:F4669))</f>
        <v>9</v>
      </c>
      <c r="G4670" s="8">
        <f t="shared" si="513"/>
        <v>78864.710368829896</v>
      </c>
      <c r="H4670" s="6">
        <f>G4670*'Dash Board'!$C$11/365</f>
        <v>22.687108462266131</v>
      </c>
      <c r="I4670" s="6">
        <f>H4670*'Dash Board'!$C$18/'Dash Board'!$C$11</f>
        <v>10.803384982031492</v>
      </c>
      <c r="J4670" s="6">
        <f>(G4670&gt;1)*PMT('Dash Board'!$C$11/365,$U$4,-'Dash Board'!$C$19)</f>
        <v>108.80376961660664</v>
      </c>
      <c r="K4670" s="6">
        <f t="shared" si="508"/>
        <v>0</v>
      </c>
      <c r="L4670" s="8">
        <f t="shared" si="509"/>
        <v>78778.593707675551</v>
      </c>
      <c r="N4670" s="8">
        <f t="shared" si="514"/>
        <v>98.000384634575155</v>
      </c>
      <c r="O4670" s="8">
        <f>IF(E4669&lt;&gt;E4670,SUM($N$4:N4670)-SUM($O$3:O4669),0)</f>
        <v>0</v>
      </c>
      <c r="P4670" s="6">
        <f>IF(B4670&gt;0,SUM($O$4:O4670)-SUM($P$3:P4669),0)</f>
        <v>0</v>
      </c>
      <c r="Q4670" s="6">
        <f t="shared" si="510"/>
        <v>10.803384982031492</v>
      </c>
      <c r="R4670" s="8">
        <f>IF(E4669&lt;&gt;E4670,SUM($Q$4:Q4670)-SUM($R$3:R4669),0)</f>
        <v>0</v>
      </c>
      <c r="S4670" s="6">
        <f>IF(B4670&gt;0,SUM($R$4:R4670)-SUM($S$3:S4669),0)</f>
        <v>0</v>
      </c>
    </row>
    <row r="4671" spans="1:19">
      <c r="A4671">
        <f>IF(E4670&lt;&gt;E4671,COUNTIF($A$4:A4670,"&lt;&gt;0")+1,0)</f>
        <v>0</v>
      </c>
      <c r="B4671">
        <f>IF(A4671&lt;&gt;0,IF(MOD(A4671,3)=0,COUNTIF($B$4:B4670,"&lt;&gt;0")+1,0),0)</f>
        <v>0</v>
      </c>
      <c r="C4671" s="9">
        <f>'Dash Board'!$C$12+COUNT('Daily reducing balance'!$F$4:F4670)</f>
        <v>46397</v>
      </c>
      <c r="D4671">
        <f t="shared" si="511"/>
        <v>2027</v>
      </c>
      <c r="E4671">
        <f t="shared" si="512"/>
        <v>1</v>
      </c>
      <c r="F4671">
        <f>DAY('Dash Board'!$C$12+COUNT('Daily reducing balance'!$F$4:F4670))</f>
        <v>10</v>
      </c>
      <c r="G4671" s="8">
        <f t="shared" si="513"/>
        <v>78778.593707675551</v>
      </c>
      <c r="H4671" s="6">
        <f>G4671*'Dash Board'!$C$11/365</f>
        <v>22.662335176180637</v>
      </c>
      <c r="I4671" s="6">
        <f>H4671*'Dash Board'!$C$18/'Dash Board'!$C$11</f>
        <v>10.791588179133637</v>
      </c>
      <c r="J4671" s="6">
        <f>(G4671&gt;1)*PMT('Dash Board'!$C$11/365,$U$4,-'Dash Board'!$C$19)</f>
        <v>108.80376961660664</v>
      </c>
      <c r="K4671" s="6">
        <f t="shared" si="508"/>
        <v>0</v>
      </c>
      <c r="L4671" s="8">
        <f t="shared" si="509"/>
        <v>78692.452273235118</v>
      </c>
      <c r="N4671" s="8">
        <f t="shared" si="514"/>
        <v>98.012181437473004</v>
      </c>
      <c r="O4671" s="8">
        <f>IF(E4670&lt;&gt;E4671,SUM($N$4:N4671)-SUM($O$3:O4670),0)</f>
        <v>0</v>
      </c>
      <c r="P4671" s="6">
        <f>IF(B4671&gt;0,SUM($O$4:O4671)-SUM($P$3:P4670),0)</f>
        <v>0</v>
      </c>
      <c r="Q4671" s="6">
        <f t="shared" si="510"/>
        <v>10.791588179133637</v>
      </c>
      <c r="R4671" s="8">
        <f>IF(E4670&lt;&gt;E4671,SUM($Q$4:Q4671)-SUM($R$3:R4670),0)</f>
        <v>0</v>
      </c>
      <c r="S4671" s="6">
        <f>IF(B4671&gt;0,SUM($R$4:R4671)-SUM($S$3:S4670),0)</f>
        <v>0</v>
      </c>
    </row>
    <row r="4672" spans="1:19">
      <c r="A4672">
        <f>IF(E4671&lt;&gt;E4672,COUNTIF($A$4:A4671,"&lt;&gt;0")+1,0)</f>
        <v>0</v>
      </c>
      <c r="B4672">
        <f>IF(A4672&lt;&gt;0,IF(MOD(A4672,3)=0,COUNTIF($B$4:B4671,"&lt;&gt;0")+1,0),0)</f>
        <v>0</v>
      </c>
      <c r="C4672" s="9">
        <f>'Dash Board'!$C$12+COUNT('Daily reducing balance'!$F$4:F4671)</f>
        <v>46398</v>
      </c>
      <c r="D4672">
        <f t="shared" si="511"/>
        <v>2027</v>
      </c>
      <c r="E4672">
        <f t="shared" si="512"/>
        <v>1</v>
      </c>
      <c r="F4672">
        <f>DAY('Dash Board'!$C$12+COUNT('Daily reducing balance'!$F$4:F4671))</f>
        <v>11</v>
      </c>
      <c r="G4672" s="8">
        <f t="shared" si="513"/>
        <v>78692.452273235118</v>
      </c>
      <c r="H4672" s="6">
        <f>G4672*'Dash Board'!$C$11/365</f>
        <v>22.637554763533387</v>
      </c>
      <c r="I4672" s="6">
        <f>H4672*'Dash Board'!$C$18/'Dash Board'!$C$11</f>
        <v>10.779787982634947</v>
      </c>
      <c r="J4672" s="6">
        <f>(G4672&gt;1)*PMT('Dash Board'!$C$11/365,$U$4,-'Dash Board'!$C$19)</f>
        <v>108.80376961660664</v>
      </c>
      <c r="K4672" s="6">
        <f t="shared" si="508"/>
        <v>0</v>
      </c>
      <c r="L4672" s="8">
        <f t="shared" si="509"/>
        <v>78606.286058382044</v>
      </c>
      <c r="N4672" s="8">
        <f t="shared" si="514"/>
        <v>98.023981633971701</v>
      </c>
      <c r="O4672" s="8">
        <f>IF(E4671&lt;&gt;E4672,SUM($N$4:N4672)-SUM($O$3:O4671),0)</f>
        <v>0</v>
      </c>
      <c r="P4672" s="6">
        <f>IF(B4672&gt;0,SUM($O$4:O4672)-SUM($P$3:P4671),0)</f>
        <v>0</v>
      </c>
      <c r="Q4672" s="6">
        <f t="shared" si="510"/>
        <v>10.779787982634947</v>
      </c>
      <c r="R4672" s="8">
        <f>IF(E4671&lt;&gt;E4672,SUM($Q$4:Q4672)-SUM($R$3:R4671),0)</f>
        <v>0</v>
      </c>
      <c r="S4672" s="6">
        <f>IF(B4672&gt;0,SUM($R$4:R4672)-SUM($S$3:S4671),0)</f>
        <v>0</v>
      </c>
    </row>
    <row r="4673" spans="1:19">
      <c r="A4673">
        <f>IF(E4672&lt;&gt;E4673,COUNTIF($A$4:A4672,"&lt;&gt;0")+1,0)</f>
        <v>0</v>
      </c>
      <c r="B4673">
        <f>IF(A4673&lt;&gt;0,IF(MOD(A4673,3)=0,COUNTIF($B$4:B4672,"&lt;&gt;0")+1,0),0)</f>
        <v>0</v>
      </c>
      <c r="C4673" s="9">
        <f>'Dash Board'!$C$12+COUNT('Daily reducing balance'!$F$4:F4672)</f>
        <v>46399</v>
      </c>
      <c r="D4673">
        <f t="shared" si="511"/>
        <v>2027</v>
      </c>
      <c r="E4673">
        <f t="shared" si="512"/>
        <v>1</v>
      </c>
      <c r="F4673">
        <f>DAY('Dash Board'!$C$12+COUNT('Daily reducing balance'!$F$4:F4672))</f>
        <v>12</v>
      </c>
      <c r="G4673" s="8">
        <f t="shared" si="513"/>
        <v>78606.286058382044</v>
      </c>
      <c r="H4673" s="6">
        <f>G4673*'Dash Board'!$C$11/365</f>
        <v>22.612767222274282</v>
      </c>
      <c r="I4673" s="6">
        <f>H4673*'Dash Board'!$C$18/'Dash Board'!$C$11</f>
        <v>10.767984391559182</v>
      </c>
      <c r="J4673" s="6">
        <f>(G4673&gt;1)*PMT('Dash Board'!$C$11/365,$U$4,-'Dash Board'!$C$19)</f>
        <v>108.80376961660664</v>
      </c>
      <c r="K4673" s="6">
        <f t="shared" si="508"/>
        <v>0</v>
      </c>
      <c r="L4673" s="8">
        <f t="shared" si="509"/>
        <v>78520.095055987709</v>
      </c>
      <c r="N4673" s="8">
        <f t="shared" si="514"/>
        <v>98.035785225047462</v>
      </c>
      <c r="O4673" s="8">
        <f>IF(E4672&lt;&gt;E4673,SUM($N$4:N4673)-SUM($O$3:O4672),0)</f>
        <v>0</v>
      </c>
      <c r="P4673" s="6">
        <f>IF(B4673&gt;0,SUM($O$4:O4673)-SUM($P$3:P4672),0)</f>
        <v>0</v>
      </c>
      <c r="Q4673" s="6">
        <f t="shared" si="510"/>
        <v>10.767984391559182</v>
      </c>
      <c r="R4673" s="8">
        <f>IF(E4672&lt;&gt;E4673,SUM($Q$4:Q4673)-SUM($R$3:R4672),0)</f>
        <v>0</v>
      </c>
      <c r="S4673" s="6">
        <f>IF(B4673&gt;0,SUM($R$4:R4673)-SUM($S$3:S4672),0)</f>
        <v>0</v>
      </c>
    </row>
    <row r="4674" spans="1:19">
      <c r="A4674">
        <f>IF(E4673&lt;&gt;E4674,COUNTIF($A$4:A4673,"&lt;&gt;0")+1,0)</f>
        <v>0</v>
      </c>
      <c r="B4674">
        <f>IF(A4674&lt;&gt;0,IF(MOD(A4674,3)=0,COUNTIF($B$4:B4673,"&lt;&gt;0")+1,0),0)</f>
        <v>0</v>
      </c>
      <c r="C4674" s="9">
        <f>'Dash Board'!$C$12+COUNT('Daily reducing balance'!$F$4:F4673)</f>
        <v>46400</v>
      </c>
      <c r="D4674">
        <f t="shared" si="511"/>
        <v>2027</v>
      </c>
      <c r="E4674">
        <f t="shared" si="512"/>
        <v>1</v>
      </c>
      <c r="F4674">
        <f>DAY('Dash Board'!$C$12+COUNT('Daily reducing balance'!$F$4:F4673))</f>
        <v>13</v>
      </c>
      <c r="G4674" s="8">
        <f t="shared" si="513"/>
        <v>78520.095055987709</v>
      </c>
      <c r="H4674" s="6">
        <f>G4674*'Dash Board'!$C$11/365</f>
        <v>22.587972550352628</v>
      </c>
      <c r="I4674" s="6">
        <f>H4674*'Dash Board'!$C$18/'Dash Board'!$C$11</f>
        <v>10.756177404929824</v>
      </c>
      <c r="J4674" s="6">
        <f>(G4674&gt;1)*PMT('Dash Board'!$C$11/365,$U$4,-'Dash Board'!$C$19)</f>
        <v>108.80376961660664</v>
      </c>
      <c r="K4674" s="6">
        <f t="shared" si="508"/>
        <v>0</v>
      </c>
      <c r="L4674" s="8">
        <f t="shared" si="509"/>
        <v>78433.879258921443</v>
      </c>
      <c r="N4674" s="8">
        <f t="shared" si="514"/>
        <v>98.047592211676815</v>
      </c>
      <c r="O4674" s="8">
        <f>IF(E4673&lt;&gt;E4674,SUM($N$4:N4674)-SUM($O$3:O4673),0)</f>
        <v>0</v>
      </c>
      <c r="P4674" s="6">
        <f>IF(B4674&gt;0,SUM($O$4:O4674)-SUM($P$3:P4673),0)</f>
        <v>0</v>
      </c>
      <c r="Q4674" s="6">
        <f t="shared" si="510"/>
        <v>10.756177404929824</v>
      </c>
      <c r="R4674" s="8">
        <f>IF(E4673&lt;&gt;E4674,SUM($Q$4:Q4674)-SUM($R$3:R4673),0)</f>
        <v>0</v>
      </c>
      <c r="S4674" s="6">
        <f>IF(B4674&gt;0,SUM($R$4:R4674)-SUM($S$3:S4673),0)</f>
        <v>0</v>
      </c>
    </row>
    <row r="4675" spans="1:19">
      <c r="A4675">
        <f>IF(E4674&lt;&gt;E4675,COUNTIF($A$4:A4674,"&lt;&gt;0")+1,0)</f>
        <v>0</v>
      </c>
      <c r="B4675">
        <f>IF(A4675&lt;&gt;0,IF(MOD(A4675,3)=0,COUNTIF($B$4:B4674,"&lt;&gt;0")+1,0),0)</f>
        <v>0</v>
      </c>
      <c r="C4675" s="9">
        <f>'Dash Board'!$C$12+COUNT('Daily reducing balance'!$F$4:F4674)</f>
        <v>46401</v>
      </c>
      <c r="D4675">
        <f t="shared" si="511"/>
        <v>2027</v>
      </c>
      <c r="E4675">
        <f t="shared" si="512"/>
        <v>1</v>
      </c>
      <c r="F4675">
        <f>DAY('Dash Board'!$C$12+COUNT('Daily reducing balance'!$F$4:F4674))</f>
        <v>14</v>
      </c>
      <c r="G4675" s="8">
        <f t="shared" si="513"/>
        <v>78433.879258921443</v>
      </c>
      <c r="H4675" s="6">
        <f>G4675*'Dash Board'!$C$11/365</f>
        <v>22.563170745717127</v>
      </c>
      <c r="I4675" s="6">
        <f>H4675*'Dash Board'!$C$18/'Dash Board'!$C$11</f>
        <v>10.744367021770062</v>
      </c>
      <c r="J4675" s="6">
        <f>(G4675&gt;1)*PMT('Dash Board'!$C$11/365,$U$4,-'Dash Board'!$C$19)</f>
        <v>108.80376961660664</v>
      </c>
      <c r="K4675" s="6">
        <f t="shared" si="508"/>
        <v>0</v>
      </c>
      <c r="L4675" s="8">
        <f t="shared" si="509"/>
        <v>78347.63866005055</v>
      </c>
      <c r="N4675" s="8">
        <f t="shared" si="514"/>
        <v>98.059402594836584</v>
      </c>
      <c r="O4675" s="8">
        <f>IF(E4674&lt;&gt;E4675,SUM($N$4:N4675)-SUM($O$3:O4674),0)</f>
        <v>0</v>
      </c>
      <c r="P4675" s="6">
        <f>IF(B4675&gt;0,SUM($O$4:O4675)-SUM($P$3:P4674),0)</f>
        <v>0</v>
      </c>
      <c r="Q4675" s="6">
        <f t="shared" si="510"/>
        <v>10.744367021770062</v>
      </c>
      <c r="R4675" s="8">
        <f>IF(E4674&lt;&gt;E4675,SUM($Q$4:Q4675)-SUM($R$3:R4674),0)</f>
        <v>0</v>
      </c>
      <c r="S4675" s="6">
        <f>IF(B4675&gt;0,SUM($R$4:R4675)-SUM($S$3:S4674),0)</f>
        <v>0</v>
      </c>
    </row>
    <row r="4676" spans="1:19">
      <c r="A4676">
        <f>IF(E4675&lt;&gt;E4676,COUNTIF($A$4:A4675,"&lt;&gt;0")+1,0)</f>
        <v>0</v>
      </c>
      <c r="B4676">
        <f>IF(A4676&lt;&gt;0,IF(MOD(A4676,3)=0,COUNTIF($B$4:B4675,"&lt;&gt;0")+1,0),0)</f>
        <v>0</v>
      </c>
      <c r="C4676" s="9">
        <f>'Dash Board'!$C$12+COUNT('Daily reducing balance'!$F$4:F4675)</f>
        <v>46402</v>
      </c>
      <c r="D4676">
        <f t="shared" si="511"/>
        <v>2027</v>
      </c>
      <c r="E4676">
        <f t="shared" si="512"/>
        <v>1</v>
      </c>
      <c r="F4676">
        <f>DAY('Dash Board'!$C$12+COUNT('Daily reducing balance'!$F$4:F4675))</f>
        <v>15</v>
      </c>
      <c r="G4676" s="8">
        <f t="shared" si="513"/>
        <v>78347.63866005055</v>
      </c>
      <c r="H4676" s="6">
        <f>G4676*'Dash Board'!$C$11/365</f>
        <v>22.538361806315908</v>
      </c>
      <c r="I4676" s="6">
        <f>H4676*'Dash Board'!$C$18/'Dash Board'!$C$11</f>
        <v>10.732553241102814</v>
      </c>
      <c r="J4676" s="6">
        <f>(G4676&gt;1)*PMT('Dash Board'!$C$11/365,$U$4,-'Dash Board'!$C$19)</f>
        <v>108.80376961660664</v>
      </c>
      <c r="K4676" s="6">
        <f t="shared" si="508"/>
        <v>0</v>
      </c>
      <c r="L4676" s="8">
        <f t="shared" si="509"/>
        <v>78261.373252240257</v>
      </c>
      <c r="N4676" s="8">
        <f t="shared" si="514"/>
        <v>98.071216375503838</v>
      </c>
      <c r="O4676" s="8">
        <f>IF(E4675&lt;&gt;E4676,SUM($N$4:N4676)-SUM($O$3:O4675),0)</f>
        <v>0</v>
      </c>
      <c r="P4676" s="6">
        <f>IF(B4676&gt;0,SUM($O$4:O4676)-SUM($P$3:P4675),0)</f>
        <v>0</v>
      </c>
      <c r="Q4676" s="6">
        <f t="shared" si="510"/>
        <v>10.732553241102814</v>
      </c>
      <c r="R4676" s="8">
        <f>IF(E4675&lt;&gt;E4676,SUM($Q$4:Q4676)-SUM($R$3:R4675),0)</f>
        <v>0</v>
      </c>
      <c r="S4676" s="6">
        <f>IF(B4676&gt;0,SUM($R$4:R4676)-SUM($S$3:S4675),0)</f>
        <v>0</v>
      </c>
    </row>
    <row r="4677" spans="1:19">
      <c r="A4677">
        <f>IF(E4676&lt;&gt;E4677,COUNTIF($A$4:A4676,"&lt;&gt;0")+1,0)</f>
        <v>0</v>
      </c>
      <c r="B4677">
        <f>IF(A4677&lt;&gt;0,IF(MOD(A4677,3)=0,COUNTIF($B$4:B4676,"&lt;&gt;0")+1,0),0)</f>
        <v>0</v>
      </c>
      <c r="C4677" s="9">
        <f>'Dash Board'!$C$12+COUNT('Daily reducing balance'!$F$4:F4676)</f>
        <v>46403</v>
      </c>
      <c r="D4677">
        <f t="shared" si="511"/>
        <v>2027</v>
      </c>
      <c r="E4677">
        <f t="shared" si="512"/>
        <v>1</v>
      </c>
      <c r="F4677">
        <f>DAY('Dash Board'!$C$12+COUNT('Daily reducing balance'!$F$4:F4676))</f>
        <v>16</v>
      </c>
      <c r="G4677" s="8">
        <f t="shared" si="513"/>
        <v>78261.373252240257</v>
      </c>
      <c r="H4677" s="6">
        <f>G4677*'Dash Board'!$C$11/365</f>
        <v>22.513545730096514</v>
      </c>
      <c r="I4677" s="6">
        <f>H4677*'Dash Board'!$C$18/'Dash Board'!$C$11</f>
        <v>10.720736061950721</v>
      </c>
      <c r="J4677" s="6">
        <f>(G4677&gt;1)*PMT('Dash Board'!$C$11/365,$U$4,-'Dash Board'!$C$19)</f>
        <v>108.80376961660664</v>
      </c>
      <c r="K4677" s="6">
        <f t="shared" ref="K4677:K4740" si="515">IF(F4677=1,SUMIFS($J$4:$J$7308,$D$4:$D$7308,"="&amp;YEAR(C4677),$E$4:$E$7308,"="&amp;MONTH(C4677)),0)</f>
        <v>0</v>
      </c>
      <c r="L4677" s="8">
        <f t="shared" ref="L4677:L4740" si="516">IF(G4677+H4677-J4677&lt;0,0,G4677+H4677-J4677)</f>
        <v>78175.083028353736</v>
      </c>
      <c r="N4677" s="8">
        <f t="shared" si="514"/>
        <v>98.083033554655927</v>
      </c>
      <c r="O4677" s="8">
        <f>IF(E4676&lt;&gt;E4677,SUM($N$4:N4677)-SUM($O$3:O4676),0)</f>
        <v>0</v>
      </c>
      <c r="P4677" s="6">
        <f>IF(B4677&gt;0,SUM($O$4:O4677)-SUM($P$3:P4676),0)</f>
        <v>0</v>
      </c>
      <c r="Q4677" s="6">
        <f t="shared" ref="Q4677:Q4740" si="517">I4677</f>
        <v>10.720736061950721</v>
      </c>
      <c r="R4677" s="8">
        <f>IF(E4676&lt;&gt;E4677,SUM($Q$4:Q4677)-SUM($R$3:R4676),0)</f>
        <v>0</v>
      </c>
      <c r="S4677" s="6">
        <f>IF(B4677&gt;0,SUM($R$4:R4677)-SUM($S$3:S4676),0)</f>
        <v>0</v>
      </c>
    </row>
    <row r="4678" spans="1:19">
      <c r="A4678">
        <f>IF(E4677&lt;&gt;E4678,COUNTIF($A$4:A4677,"&lt;&gt;0")+1,0)</f>
        <v>0</v>
      </c>
      <c r="B4678">
        <f>IF(A4678&lt;&gt;0,IF(MOD(A4678,3)=0,COUNTIF($B$4:B4677,"&lt;&gt;0")+1,0),0)</f>
        <v>0</v>
      </c>
      <c r="C4678" s="9">
        <f>'Dash Board'!$C$12+COUNT('Daily reducing balance'!$F$4:F4677)</f>
        <v>46404</v>
      </c>
      <c r="D4678">
        <f t="shared" si="511"/>
        <v>2027</v>
      </c>
      <c r="E4678">
        <f t="shared" si="512"/>
        <v>1</v>
      </c>
      <c r="F4678">
        <f>DAY('Dash Board'!$C$12+COUNT('Daily reducing balance'!$F$4:F4677))</f>
        <v>17</v>
      </c>
      <c r="G4678" s="8">
        <f t="shared" si="513"/>
        <v>78175.083028353736</v>
      </c>
      <c r="H4678" s="6">
        <f>G4678*'Dash Board'!$C$11/365</f>
        <v>22.488722515005868</v>
      </c>
      <c r="I4678" s="6">
        <f>H4678*'Dash Board'!$C$18/'Dash Board'!$C$11</f>
        <v>10.70891548333613</v>
      </c>
      <c r="J4678" s="6">
        <f>(G4678&gt;1)*PMT('Dash Board'!$C$11/365,$U$4,-'Dash Board'!$C$19)</f>
        <v>108.80376961660664</v>
      </c>
      <c r="K4678" s="6">
        <f t="shared" si="515"/>
        <v>0</v>
      </c>
      <c r="L4678" s="8">
        <f t="shared" si="516"/>
        <v>78088.767981252124</v>
      </c>
      <c r="N4678" s="8">
        <f t="shared" si="514"/>
        <v>98.094854133270516</v>
      </c>
      <c r="O4678" s="8">
        <f>IF(E4677&lt;&gt;E4678,SUM($N$4:N4678)-SUM($O$3:O4677),0)</f>
        <v>0</v>
      </c>
      <c r="P4678" s="6">
        <f>IF(B4678&gt;0,SUM($O$4:O4678)-SUM($P$3:P4677),0)</f>
        <v>0</v>
      </c>
      <c r="Q4678" s="6">
        <f t="shared" si="517"/>
        <v>10.70891548333613</v>
      </c>
      <c r="R4678" s="8">
        <f>IF(E4677&lt;&gt;E4678,SUM($Q$4:Q4678)-SUM($R$3:R4677),0)</f>
        <v>0</v>
      </c>
      <c r="S4678" s="6">
        <f>IF(B4678&gt;0,SUM($R$4:R4678)-SUM($S$3:S4677),0)</f>
        <v>0</v>
      </c>
    </row>
    <row r="4679" spans="1:19">
      <c r="A4679">
        <f>IF(E4678&lt;&gt;E4679,COUNTIF($A$4:A4678,"&lt;&gt;0")+1,0)</f>
        <v>0</v>
      </c>
      <c r="B4679">
        <f>IF(A4679&lt;&gt;0,IF(MOD(A4679,3)=0,COUNTIF($B$4:B4678,"&lt;&gt;0")+1,0),0)</f>
        <v>0</v>
      </c>
      <c r="C4679" s="9">
        <f>'Dash Board'!$C$12+COUNT('Daily reducing balance'!$F$4:F4678)</f>
        <v>46405</v>
      </c>
      <c r="D4679">
        <f t="shared" si="511"/>
        <v>2027</v>
      </c>
      <c r="E4679">
        <f t="shared" si="512"/>
        <v>1</v>
      </c>
      <c r="F4679">
        <f>DAY('Dash Board'!$C$12+COUNT('Daily reducing balance'!$F$4:F4678))</f>
        <v>18</v>
      </c>
      <c r="G4679" s="8">
        <f t="shared" si="513"/>
        <v>78088.767981252124</v>
      </c>
      <c r="H4679" s="6">
        <f>G4679*'Dash Board'!$C$11/365</f>
        <v>22.463892158990337</v>
      </c>
      <c r="I4679" s="6">
        <f>H4679*'Dash Board'!$C$18/'Dash Board'!$C$11</f>
        <v>10.697091504281115</v>
      </c>
      <c r="J4679" s="6">
        <f>(G4679&gt;1)*PMT('Dash Board'!$C$11/365,$U$4,-'Dash Board'!$C$19)</f>
        <v>108.80376961660664</v>
      </c>
      <c r="K4679" s="6">
        <f t="shared" si="515"/>
        <v>0</v>
      </c>
      <c r="L4679" s="8">
        <f t="shared" si="516"/>
        <v>78002.428103794504</v>
      </c>
      <c r="N4679" s="8">
        <f t="shared" si="514"/>
        <v>98.106678112325525</v>
      </c>
      <c r="O4679" s="8">
        <f>IF(E4678&lt;&gt;E4679,SUM($N$4:N4679)-SUM($O$3:O4678),0)</f>
        <v>0</v>
      </c>
      <c r="P4679" s="6">
        <f>IF(B4679&gt;0,SUM($O$4:O4679)-SUM($P$3:P4678),0)</f>
        <v>0</v>
      </c>
      <c r="Q4679" s="6">
        <f t="shared" si="517"/>
        <v>10.697091504281115</v>
      </c>
      <c r="R4679" s="8">
        <f>IF(E4678&lt;&gt;E4679,SUM($Q$4:Q4679)-SUM($R$3:R4678),0)</f>
        <v>0</v>
      </c>
      <c r="S4679" s="6">
        <f>IF(B4679&gt;0,SUM($R$4:R4679)-SUM($S$3:S4678),0)</f>
        <v>0</v>
      </c>
    </row>
    <row r="4680" spans="1:19">
      <c r="A4680">
        <f>IF(E4679&lt;&gt;E4680,COUNTIF($A$4:A4679,"&lt;&gt;0")+1,0)</f>
        <v>0</v>
      </c>
      <c r="B4680">
        <f>IF(A4680&lt;&gt;0,IF(MOD(A4680,3)=0,COUNTIF($B$4:B4679,"&lt;&gt;0")+1,0),0)</f>
        <v>0</v>
      </c>
      <c r="C4680" s="9">
        <f>'Dash Board'!$C$12+COUNT('Daily reducing balance'!$F$4:F4679)</f>
        <v>46406</v>
      </c>
      <c r="D4680">
        <f t="shared" si="511"/>
        <v>2027</v>
      </c>
      <c r="E4680">
        <f t="shared" si="512"/>
        <v>1</v>
      </c>
      <c r="F4680">
        <f>DAY('Dash Board'!$C$12+COUNT('Daily reducing balance'!$F$4:F4679))</f>
        <v>19</v>
      </c>
      <c r="G4680" s="8">
        <f t="shared" si="513"/>
        <v>78002.428103794504</v>
      </c>
      <c r="H4680" s="6">
        <f>G4680*'Dash Board'!$C$11/365</f>
        <v>22.43905465999568</v>
      </c>
      <c r="I4680" s="6">
        <f>H4680*'Dash Board'!$C$18/'Dash Board'!$C$11</f>
        <v>10.685264123807467</v>
      </c>
      <c r="J4680" s="6">
        <f>(G4680&gt;1)*PMT('Dash Board'!$C$11/365,$U$4,-'Dash Board'!$C$19)</f>
        <v>108.80376961660664</v>
      </c>
      <c r="K4680" s="6">
        <f t="shared" si="515"/>
        <v>0</v>
      </c>
      <c r="L4680" s="8">
        <f t="shared" si="516"/>
        <v>77916.06338883788</v>
      </c>
      <c r="N4680" s="8">
        <f t="shared" si="514"/>
        <v>98.118505492799173</v>
      </c>
      <c r="O4680" s="8">
        <f>IF(E4679&lt;&gt;E4680,SUM($N$4:N4680)-SUM($O$3:O4679),0)</f>
        <v>0</v>
      </c>
      <c r="P4680" s="6">
        <f>IF(B4680&gt;0,SUM($O$4:O4680)-SUM($P$3:P4679),0)</f>
        <v>0</v>
      </c>
      <c r="Q4680" s="6">
        <f t="shared" si="517"/>
        <v>10.685264123807467</v>
      </c>
      <c r="R4680" s="8">
        <f>IF(E4679&lt;&gt;E4680,SUM($Q$4:Q4680)-SUM($R$3:R4679),0)</f>
        <v>0</v>
      </c>
      <c r="S4680" s="6">
        <f>IF(B4680&gt;0,SUM($R$4:R4680)-SUM($S$3:S4679),0)</f>
        <v>0</v>
      </c>
    </row>
    <row r="4681" spans="1:19">
      <c r="A4681">
        <f>IF(E4680&lt;&gt;E4681,COUNTIF($A$4:A4680,"&lt;&gt;0")+1,0)</f>
        <v>0</v>
      </c>
      <c r="B4681">
        <f>IF(A4681&lt;&gt;0,IF(MOD(A4681,3)=0,COUNTIF($B$4:B4680,"&lt;&gt;0")+1,0),0)</f>
        <v>0</v>
      </c>
      <c r="C4681" s="9">
        <f>'Dash Board'!$C$12+COUNT('Daily reducing balance'!$F$4:F4680)</f>
        <v>46407</v>
      </c>
      <c r="D4681">
        <f t="shared" si="511"/>
        <v>2027</v>
      </c>
      <c r="E4681">
        <f t="shared" si="512"/>
        <v>1</v>
      </c>
      <c r="F4681">
        <f>DAY('Dash Board'!$C$12+COUNT('Daily reducing balance'!$F$4:F4680))</f>
        <v>20</v>
      </c>
      <c r="G4681" s="8">
        <f t="shared" si="513"/>
        <v>77916.06338883788</v>
      </c>
      <c r="H4681" s="6">
        <f>G4681*'Dash Board'!$C$11/365</f>
        <v>22.414210015967061</v>
      </c>
      <c r="I4681" s="6">
        <f>H4681*'Dash Board'!$C$18/'Dash Board'!$C$11</f>
        <v>10.673433340936697</v>
      </c>
      <c r="J4681" s="6">
        <f>(G4681&gt;1)*PMT('Dash Board'!$C$11/365,$U$4,-'Dash Board'!$C$19)</f>
        <v>108.80376961660664</v>
      </c>
      <c r="K4681" s="6">
        <f t="shared" si="515"/>
        <v>0</v>
      </c>
      <c r="L4681" s="8">
        <f t="shared" si="516"/>
        <v>77829.673829237232</v>
      </c>
      <c r="N4681" s="8">
        <f t="shared" si="514"/>
        <v>98.130336275669947</v>
      </c>
      <c r="O4681" s="8">
        <f>IF(E4680&lt;&gt;E4681,SUM($N$4:N4681)-SUM($O$3:O4680),0)</f>
        <v>0</v>
      </c>
      <c r="P4681" s="6">
        <f>IF(B4681&gt;0,SUM($O$4:O4681)-SUM($P$3:P4680),0)</f>
        <v>0</v>
      </c>
      <c r="Q4681" s="6">
        <f t="shared" si="517"/>
        <v>10.673433340936697</v>
      </c>
      <c r="R4681" s="8">
        <f>IF(E4680&lt;&gt;E4681,SUM($Q$4:Q4681)-SUM($R$3:R4680),0)</f>
        <v>0</v>
      </c>
      <c r="S4681" s="6">
        <f>IF(B4681&gt;0,SUM($R$4:R4681)-SUM($S$3:S4680),0)</f>
        <v>0</v>
      </c>
    </row>
    <row r="4682" spans="1:19">
      <c r="A4682">
        <f>IF(E4681&lt;&gt;E4682,COUNTIF($A$4:A4681,"&lt;&gt;0")+1,0)</f>
        <v>0</v>
      </c>
      <c r="B4682">
        <f>IF(A4682&lt;&gt;0,IF(MOD(A4682,3)=0,COUNTIF($B$4:B4681,"&lt;&gt;0")+1,0),0)</f>
        <v>0</v>
      </c>
      <c r="C4682" s="9">
        <f>'Dash Board'!$C$12+COUNT('Daily reducing balance'!$F$4:F4681)</f>
        <v>46408</v>
      </c>
      <c r="D4682">
        <f t="shared" si="511"/>
        <v>2027</v>
      </c>
      <c r="E4682">
        <f t="shared" si="512"/>
        <v>1</v>
      </c>
      <c r="F4682">
        <f>DAY('Dash Board'!$C$12+COUNT('Daily reducing balance'!$F$4:F4681))</f>
        <v>21</v>
      </c>
      <c r="G4682" s="8">
        <f t="shared" si="513"/>
        <v>77829.673829237232</v>
      </c>
      <c r="H4682" s="6">
        <f>G4682*'Dash Board'!$C$11/365</f>
        <v>22.389358224849065</v>
      </c>
      <c r="I4682" s="6">
        <f>H4682*'Dash Board'!$C$18/'Dash Board'!$C$11</f>
        <v>10.661599154690032</v>
      </c>
      <c r="J4682" s="6">
        <f>(G4682&gt;1)*PMT('Dash Board'!$C$11/365,$U$4,-'Dash Board'!$C$19)</f>
        <v>108.80376961660664</v>
      </c>
      <c r="K4682" s="6">
        <f t="shared" si="515"/>
        <v>0</v>
      </c>
      <c r="L4682" s="8">
        <f t="shared" si="516"/>
        <v>77743.25941784546</v>
      </c>
      <c r="N4682" s="8">
        <f t="shared" si="514"/>
        <v>98.142170461916606</v>
      </c>
      <c r="O4682" s="8">
        <f>IF(E4681&lt;&gt;E4682,SUM($N$4:N4682)-SUM($O$3:O4681),0)</f>
        <v>0</v>
      </c>
      <c r="P4682" s="6">
        <f>IF(B4682&gt;0,SUM($O$4:O4682)-SUM($P$3:P4681),0)</f>
        <v>0</v>
      </c>
      <c r="Q4682" s="6">
        <f t="shared" si="517"/>
        <v>10.661599154690032</v>
      </c>
      <c r="R4682" s="8">
        <f>IF(E4681&lt;&gt;E4682,SUM($Q$4:Q4682)-SUM($R$3:R4681),0)</f>
        <v>0</v>
      </c>
      <c r="S4682" s="6">
        <f>IF(B4682&gt;0,SUM($R$4:R4682)-SUM($S$3:S4681),0)</f>
        <v>0</v>
      </c>
    </row>
    <row r="4683" spans="1:19">
      <c r="A4683">
        <f>IF(E4682&lt;&gt;E4683,COUNTIF($A$4:A4682,"&lt;&gt;0")+1,0)</f>
        <v>0</v>
      </c>
      <c r="B4683">
        <f>IF(A4683&lt;&gt;0,IF(MOD(A4683,3)=0,COUNTIF($B$4:B4682,"&lt;&gt;0")+1,0),0)</f>
        <v>0</v>
      </c>
      <c r="C4683" s="9">
        <f>'Dash Board'!$C$12+COUNT('Daily reducing balance'!$F$4:F4682)</f>
        <v>46409</v>
      </c>
      <c r="D4683">
        <f t="shared" si="511"/>
        <v>2027</v>
      </c>
      <c r="E4683">
        <f t="shared" si="512"/>
        <v>1</v>
      </c>
      <c r="F4683">
        <f>DAY('Dash Board'!$C$12+COUNT('Daily reducing balance'!$F$4:F4682))</f>
        <v>22</v>
      </c>
      <c r="G4683" s="8">
        <f t="shared" si="513"/>
        <v>77743.25941784546</v>
      </c>
      <c r="H4683" s="6">
        <f>G4683*'Dash Board'!$C$11/365</f>
        <v>22.36449928458568</v>
      </c>
      <c r="I4683" s="6">
        <f>H4683*'Dash Board'!$C$18/'Dash Board'!$C$11</f>
        <v>10.64976156408842</v>
      </c>
      <c r="J4683" s="6">
        <f>(G4683&gt;1)*PMT('Dash Board'!$C$11/365,$U$4,-'Dash Board'!$C$19)</f>
        <v>108.80376961660664</v>
      </c>
      <c r="K4683" s="6">
        <f t="shared" si="515"/>
        <v>0</v>
      </c>
      <c r="L4683" s="8">
        <f t="shared" si="516"/>
        <v>77656.820147513426</v>
      </c>
      <c r="N4683" s="8">
        <f t="shared" si="514"/>
        <v>98.154008052518222</v>
      </c>
      <c r="O4683" s="8">
        <f>IF(E4682&lt;&gt;E4683,SUM($N$4:N4683)-SUM($O$3:O4682),0)</f>
        <v>0</v>
      </c>
      <c r="P4683" s="6">
        <f>IF(B4683&gt;0,SUM($O$4:O4683)-SUM($P$3:P4682),0)</f>
        <v>0</v>
      </c>
      <c r="Q4683" s="6">
        <f t="shared" si="517"/>
        <v>10.64976156408842</v>
      </c>
      <c r="R4683" s="8">
        <f>IF(E4682&lt;&gt;E4683,SUM($Q$4:Q4683)-SUM($R$3:R4682),0)</f>
        <v>0</v>
      </c>
      <c r="S4683" s="6">
        <f>IF(B4683&gt;0,SUM($R$4:R4683)-SUM($S$3:S4682),0)</f>
        <v>0</v>
      </c>
    </row>
    <row r="4684" spans="1:19">
      <c r="A4684">
        <f>IF(E4683&lt;&gt;E4684,COUNTIF($A$4:A4683,"&lt;&gt;0")+1,0)</f>
        <v>0</v>
      </c>
      <c r="B4684">
        <f>IF(A4684&lt;&gt;0,IF(MOD(A4684,3)=0,COUNTIF($B$4:B4683,"&lt;&gt;0")+1,0),0)</f>
        <v>0</v>
      </c>
      <c r="C4684" s="9">
        <f>'Dash Board'!$C$12+COUNT('Daily reducing balance'!$F$4:F4683)</f>
        <v>46410</v>
      </c>
      <c r="D4684">
        <f t="shared" si="511"/>
        <v>2027</v>
      </c>
      <c r="E4684">
        <f t="shared" si="512"/>
        <v>1</v>
      </c>
      <c r="F4684">
        <f>DAY('Dash Board'!$C$12+COUNT('Daily reducing balance'!$F$4:F4683))</f>
        <v>23</v>
      </c>
      <c r="G4684" s="8">
        <f t="shared" si="513"/>
        <v>77656.820147513426</v>
      </c>
      <c r="H4684" s="6">
        <f>G4684*'Dash Board'!$C$11/365</f>
        <v>22.339633193120299</v>
      </c>
      <c r="I4684" s="6">
        <f>H4684*'Dash Board'!$C$18/'Dash Board'!$C$11</f>
        <v>10.637920568152524</v>
      </c>
      <c r="J4684" s="6">
        <f>(G4684&gt;1)*PMT('Dash Board'!$C$11/365,$U$4,-'Dash Board'!$C$19)</f>
        <v>108.80376961660664</v>
      </c>
      <c r="K4684" s="6">
        <f t="shared" si="515"/>
        <v>0</v>
      </c>
      <c r="L4684" s="8">
        <f t="shared" si="516"/>
        <v>77570.356011089927</v>
      </c>
      <c r="N4684" s="8">
        <f t="shared" si="514"/>
        <v>98.16584904845412</v>
      </c>
      <c r="O4684" s="8">
        <f>IF(E4683&lt;&gt;E4684,SUM($N$4:N4684)-SUM($O$3:O4683),0)</f>
        <v>0</v>
      </c>
      <c r="P4684" s="6">
        <f>IF(B4684&gt;0,SUM($O$4:O4684)-SUM($P$3:P4683),0)</f>
        <v>0</v>
      </c>
      <c r="Q4684" s="6">
        <f t="shared" si="517"/>
        <v>10.637920568152524</v>
      </c>
      <c r="R4684" s="8">
        <f>IF(E4683&lt;&gt;E4684,SUM($Q$4:Q4684)-SUM($R$3:R4683),0)</f>
        <v>0</v>
      </c>
      <c r="S4684" s="6">
        <f>IF(B4684&gt;0,SUM($R$4:R4684)-SUM($S$3:S4683),0)</f>
        <v>0</v>
      </c>
    </row>
    <row r="4685" spans="1:19">
      <c r="A4685">
        <f>IF(E4684&lt;&gt;E4685,COUNTIF($A$4:A4684,"&lt;&gt;0")+1,0)</f>
        <v>0</v>
      </c>
      <c r="B4685">
        <f>IF(A4685&lt;&gt;0,IF(MOD(A4685,3)=0,COUNTIF($B$4:B4684,"&lt;&gt;0")+1,0),0)</f>
        <v>0</v>
      </c>
      <c r="C4685" s="9">
        <f>'Dash Board'!$C$12+COUNT('Daily reducing balance'!$F$4:F4684)</f>
        <v>46411</v>
      </c>
      <c r="D4685">
        <f t="shared" si="511"/>
        <v>2027</v>
      </c>
      <c r="E4685">
        <f t="shared" si="512"/>
        <v>1</v>
      </c>
      <c r="F4685">
        <f>DAY('Dash Board'!$C$12+COUNT('Daily reducing balance'!$F$4:F4684))</f>
        <v>24</v>
      </c>
      <c r="G4685" s="8">
        <f t="shared" si="513"/>
        <v>77570.356011089927</v>
      </c>
      <c r="H4685" s="6">
        <f>G4685*'Dash Board'!$C$11/365</f>
        <v>22.314759948395732</v>
      </c>
      <c r="I4685" s="6">
        <f>H4685*'Dash Board'!$C$18/'Dash Board'!$C$11</f>
        <v>10.626076165902731</v>
      </c>
      <c r="J4685" s="6">
        <f>(G4685&gt;1)*PMT('Dash Board'!$C$11/365,$U$4,-'Dash Board'!$C$19)</f>
        <v>108.80376961660664</v>
      </c>
      <c r="K4685" s="6">
        <f t="shared" si="515"/>
        <v>0</v>
      </c>
      <c r="L4685" s="8">
        <f t="shared" si="516"/>
        <v>77483.867001421706</v>
      </c>
      <c r="N4685" s="8">
        <f t="shared" si="514"/>
        <v>98.177693450703913</v>
      </c>
      <c r="O4685" s="8">
        <f>IF(E4684&lt;&gt;E4685,SUM($N$4:N4685)-SUM($O$3:O4684),0)</f>
        <v>0</v>
      </c>
      <c r="P4685" s="6">
        <f>IF(B4685&gt;0,SUM($O$4:O4685)-SUM($P$3:P4684),0)</f>
        <v>0</v>
      </c>
      <c r="Q4685" s="6">
        <f t="shared" si="517"/>
        <v>10.626076165902731</v>
      </c>
      <c r="R4685" s="8">
        <f>IF(E4684&lt;&gt;E4685,SUM($Q$4:Q4685)-SUM($R$3:R4684),0)</f>
        <v>0</v>
      </c>
      <c r="S4685" s="6">
        <f>IF(B4685&gt;0,SUM($R$4:R4685)-SUM($S$3:S4684),0)</f>
        <v>0</v>
      </c>
    </row>
    <row r="4686" spans="1:19">
      <c r="A4686">
        <f>IF(E4685&lt;&gt;E4686,COUNTIF($A$4:A4685,"&lt;&gt;0")+1,0)</f>
        <v>0</v>
      </c>
      <c r="B4686">
        <f>IF(A4686&lt;&gt;0,IF(MOD(A4686,3)=0,COUNTIF($B$4:B4685,"&lt;&gt;0")+1,0),0)</f>
        <v>0</v>
      </c>
      <c r="C4686" s="9">
        <f>'Dash Board'!$C$12+COUNT('Daily reducing balance'!$F$4:F4685)</f>
        <v>46412</v>
      </c>
      <c r="D4686">
        <f t="shared" si="511"/>
        <v>2027</v>
      </c>
      <c r="E4686">
        <f t="shared" si="512"/>
        <v>1</v>
      </c>
      <c r="F4686">
        <f>DAY('Dash Board'!$C$12+COUNT('Daily reducing balance'!$F$4:F4685))</f>
        <v>25</v>
      </c>
      <c r="G4686" s="8">
        <f t="shared" si="513"/>
        <v>77483.867001421706</v>
      </c>
      <c r="H4686" s="6">
        <f>G4686*'Dash Board'!$C$11/365</f>
        <v>22.28987954835419</v>
      </c>
      <c r="I4686" s="6">
        <f>H4686*'Dash Board'!$C$18/'Dash Board'!$C$11</f>
        <v>10.61422835635914</v>
      </c>
      <c r="J4686" s="6">
        <f>(G4686&gt;1)*PMT('Dash Board'!$C$11/365,$U$4,-'Dash Board'!$C$19)</f>
        <v>108.80376961660664</v>
      </c>
      <c r="K4686" s="6">
        <f t="shared" si="515"/>
        <v>0</v>
      </c>
      <c r="L4686" s="8">
        <f t="shared" si="516"/>
        <v>77397.353111353441</v>
      </c>
      <c r="N4686" s="8">
        <f t="shared" si="514"/>
        <v>98.189541260247509</v>
      </c>
      <c r="O4686" s="8">
        <f>IF(E4685&lt;&gt;E4686,SUM($N$4:N4686)-SUM($O$3:O4685),0)</f>
        <v>0</v>
      </c>
      <c r="P4686" s="6">
        <f>IF(B4686&gt;0,SUM($O$4:O4686)-SUM($P$3:P4685),0)</f>
        <v>0</v>
      </c>
      <c r="Q4686" s="6">
        <f t="shared" si="517"/>
        <v>10.61422835635914</v>
      </c>
      <c r="R4686" s="8">
        <f>IF(E4685&lt;&gt;E4686,SUM($Q$4:Q4686)-SUM($R$3:R4685),0)</f>
        <v>0</v>
      </c>
      <c r="S4686" s="6">
        <f>IF(B4686&gt;0,SUM($R$4:R4686)-SUM($S$3:S4685),0)</f>
        <v>0</v>
      </c>
    </row>
    <row r="4687" spans="1:19">
      <c r="A4687">
        <f>IF(E4686&lt;&gt;E4687,COUNTIF($A$4:A4686,"&lt;&gt;0")+1,0)</f>
        <v>0</v>
      </c>
      <c r="B4687">
        <f>IF(A4687&lt;&gt;0,IF(MOD(A4687,3)=0,COUNTIF($B$4:B4686,"&lt;&gt;0")+1,0),0)</f>
        <v>0</v>
      </c>
      <c r="C4687" s="9">
        <f>'Dash Board'!$C$12+COUNT('Daily reducing balance'!$F$4:F4686)</f>
        <v>46413</v>
      </c>
      <c r="D4687">
        <f t="shared" si="511"/>
        <v>2027</v>
      </c>
      <c r="E4687">
        <f t="shared" si="512"/>
        <v>1</v>
      </c>
      <c r="F4687">
        <f>DAY('Dash Board'!$C$12+COUNT('Daily reducing balance'!$F$4:F4686))</f>
        <v>26</v>
      </c>
      <c r="G4687" s="8">
        <f t="shared" si="513"/>
        <v>77397.353111353441</v>
      </c>
      <c r="H4687" s="6">
        <f>G4687*'Dash Board'!$C$11/365</f>
        <v>22.26499199093729</v>
      </c>
      <c r="I4687" s="6">
        <f>H4687*'Dash Board'!$C$18/'Dash Board'!$C$11</f>
        <v>10.602377138541568</v>
      </c>
      <c r="J4687" s="6">
        <f>(G4687&gt;1)*PMT('Dash Board'!$C$11/365,$U$4,-'Dash Board'!$C$19)</f>
        <v>108.80376961660664</v>
      </c>
      <c r="K4687" s="6">
        <f t="shared" si="515"/>
        <v>0</v>
      </c>
      <c r="L4687" s="8">
        <f t="shared" si="516"/>
        <v>77310.814333727758</v>
      </c>
      <c r="N4687" s="8">
        <f t="shared" si="514"/>
        <v>98.201392478065074</v>
      </c>
      <c r="O4687" s="8">
        <f>IF(E4686&lt;&gt;E4687,SUM($N$4:N4687)-SUM($O$3:O4686),0)</f>
        <v>0</v>
      </c>
      <c r="P4687" s="6">
        <f>IF(B4687&gt;0,SUM($O$4:O4687)-SUM($P$3:P4686),0)</f>
        <v>0</v>
      </c>
      <c r="Q4687" s="6">
        <f t="shared" si="517"/>
        <v>10.602377138541568</v>
      </c>
      <c r="R4687" s="8">
        <f>IF(E4686&lt;&gt;E4687,SUM($Q$4:Q4687)-SUM($R$3:R4686),0)</f>
        <v>0</v>
      </c>
      <c r="S4687" s="6">
        <f>IF(B4687&gt;0,SUM($R$4:R4687)-SUM($S$3:S4686),0)</f>
        <v>0</v>
      </c>
    </row>
    <row r="4688" spans="1:19">
      <c r="A4688">
        <f>IF(E4687&lt;&gt;E4688,COUNTIF($A$4:A4687,"&lt;&gt;0")+1,0)</f>
        <v>0</v>
      </c>
      <c r="B4688">
        <f>IF(A4688&lt;&gt;0,IF(MOD(A4688,3)=0,COUNTIF($B$4:B4687,"&lt;&gt;0")+1,0),0)</f>
        <v>0</v>
      </c>
      <c r="C4688" s="9">
        <f>'Dash Board'!$C$12+COUNT('Daily reducing balance'!$F$4:F4687)</f>
        <v>46414</v>
      </c>
      <c r="D4688">
        <f t="shared" si="511"/>
        <v>2027</v>
      </c>
      <c r="E4688">
        <f t="shared" si="512"/>
        <v>1</v>
      </c>
      <c r="F4688">
        <f>DAY('Dash Board'!$C$12+COUNT('Daily reducing balance'!$F$4:F4687))</f>
        <v>27</v>
      </c>
      <c r="G4688" s="8">
        <f t="shared" si="513"/>
        <v>77310.814333727758</v>
      </c>
      <c r="H4688" s="6">
        <f>G4688*'Dash Board'!$C$11/365</f>
        <v>22.240097274086065</v>
      </c>
      <c r="I4688" s="6">
        <f>H4688*'Dash Board'!$C$18/'Dash Board'!$C$11</f>
        <v>10.590522511469555</v>
      </c>
      <c r="J4688" s="6">
        <f>(G4688&gt;1)*PMT('Dash Board'!$C$11/365,$U$4,-'Dash Board'!$C$19)</f>
        <v>108.80376961660664</v>
      </c>
      <c r="K4688" s="6">
        <f t="shared" si="515"/>
        <v>0</v>
      </c>
      <c r="L4688" s="8">
        <f t="shared" si="516"/>
        <v>77224.250661385231</v>
      </c>
      <c r="N4688" s="8">
        <f t="shared" si="514"/>
        <v>98.213247105137086</v>
      </c>
      <c r="O4688" s="8">
        <f>IF(E4687&lt;&gt;E4688,SUM($N$4:N4688)-SUM($O$3:O4687),0)</f>
        <v>0</v>
      </c>
      <c r="P4688" s="6">
        <f>IF(B4688&gt;0,SUM($O$4:O4688)-SUM($P$3:P4687),0)</f>
        <v>0</v>
      </c>
      <c r="Q4688" s="6">
        <f t="shared" si="517"/>
        <v>10.590522511469555</v>
      </c>
      <c r="R4688" s="8">
        <f>IF(E4687&lt;&gt;E4688,SUM($Q$4:Q4688)-SUM($R$3:R4687),0)</f>
        <v>0</v>
      </c>
      <c r="S4688" s="6">
        <f>IF(B4688&gt;0,SUM($R$4:R4688)-SUM($S$3:S4687),0)</f>
        <v>0</v>
      </c>
    </row>
    <row r="4689" spans="1:19">
      <c r="A4689">
        <f>IF(E4688&lt;&gt;E4689,COUNTIF($A$4:A4688,"&lt;&gt;0")+1,0)</f>
        <v>0</v>
      </c>
      <c r="B4689">
        <f>IF(A4689&lt;&gt;0,IF(MOD(A4689,3)=0,COUNTIF($B$4:B4688,"&lt;&gt;0")+1,0),0)</f>
        <v>0</v>
      </c>
      <c r="C4689" s="9">
        <f>'Dash Board'!$C$12+COUNT('Daily reducing balance'!$F$4:F4688)</f>
        <v>46415</v>
      </c>
      <c r="D4689">
        <f t="shared" si="511"/>
        <v>2027</v>
      </c>
      <c r="E4689">
        <f t="shared" si="512"/>
        <v>1</v>
      </c>
      <c r="F4689">
        <f>DAY('Dash Board'!$C$12+COUNT('Daily reducing balance'!$F$4:F4688))</f>
        <v>28</v>
      </c>
      <c r="G4689" s="8">
        <f t="shared" si="513"/>
        <v>77224.250661385231</v>
      </c>
      <c r="H4689" s="6">
        <f>G4689*'Dash Board'!$C$11/365</f>
        <v>22.215195395740956</v>
      </c>
      <c r="I4689" s="6">
        <f>H4689*'Dash Board'!$C$18/'Dash Board'!$C$11</f>
        <v>10.578664474162363</v>
      </c>
      <c r="J4689" s="6">
        <f>(G4689&gt;1)*PMT('Dash Board'!$C$11/365,$U$4,-'Dash Board'!$C$19)</f>
        <v>108.80376961660664</v>
      </c>
      <c r="K4689" s="6">
        <f t="shared" si="515"/>
        <v>0</v>
      </c>
      <c r="L4689" s="8">
        <f t="shared" si="516"/>
        <v>77137.662087164354</v>
      </c>
      <c r="N4689" s="8">
        <f t="shared" si="514"/>
        <v>98.225105142444278</v>
      </c>
      <c r="O4689" s="8">
        <f>IF(E4688&lt;&gt;E4689,SUM($N$4:N4689)-SUM($O$3:O4688),0)</f>
        <v>0</v>
      </c>
      <c r="P4689" s="6">
        <f>IF(B4689&gt;0,SUM($O$4:O4689)-SUM($P$3:P4688),0)</f>
        <v>0</v>
      </c>
      <c r="Q4689" s="6">
        <f t="shared" si="517"/>
        <v>10.578664474162363</v>
      </c>
      <c r="R4689" s="8">
        <f>IF(E4688&lt;&gt;E4689,SUM($Q$4:Q4689)-SUM($R$3:R4688),0)</f>
        <v>0</v>
      </c>
      <c r="S4689" s="6">
        <f>IF(B4689&gt;0,SUM($R$4:R4689)-SUM($S$3:S4688),0)</f>
        <v>0</v>
      </c>
    </row>
    <row r="4690" spans="1:19">
      <c r="A4690">
        <f>IF(E4689&lt;&gt;E4690,COUNTIF($A$4:A4689,"&lt;&gt;0")+1,0)</f>
        <v>0</v>
      </c>
      <c r="B4690">
        <f>IF(A4690&lt;&gt;0,IF(MOD(A4690,3)=0,COUNTIF($B$4:B4689,"&lt;&gt;0")+1,0),0)</f>
        <v>0</v>
      </c>
      <c r="C4690" s="9">
        <f>'Dash Board'!$C$12+COUNT('Daily reducing balance'!$F$4:F4689)</f>
        <v>46416</v>
      </c>
      <c r="D4690">
        <f t="shared" si="511"/>
        <v>2027</v>
      </c>
      <c r="E4690">
        <f t="shared" si="512"/>
        <v>1</v>
      </c>
      <c r="F4690">
        <f>DAY('Dash Board'!$C$12+COUNT('Daily reducing balance'!$F$4:F4689))</f>
        <v>29</v>
      </c>
      <c r="G4690" s="8">
        <f t="shared" si="513"/>
        <v>77137.662087164354</v>
      </c>
      <c r="H4690" s="6">
        <f>G4690*'Dash Board'!$C$11/365</f>
        <v>22.190286353841799</v>
      </c>
      <c r="I4690" s="6">
        <f>H4690*'Dash Board'!$C$18/'Dash Board'!$C$11</f>
        <v>10.566803025638954</v>
      </c>
      <c r="J4690" s="6">
        <f>(G4690&gt;1)*PMT('Dash Board'!$C$11/365,$U$4,-'Dash Board'!$C$19)</f>
        <v>108.80376961660664</v>
      </c>
      <c r="K4690" s="6">
        <f t="shared" si="515"/>
        <v>0</v>
      </c>
      <c r="L4690" s="8">
        <f t="shared" si="516"/>
        <v>77051.048603901581</v>
      </c>
      <c r="N4690" s="8">
        <f t="shared" si="514"/>
        <v>98.236966590967683</v>
      </c>
      <c r="O4690" s="8">
        <f>IF(E4689&lt;&gt;E4690,SUM($N$4:N4690)-SUM($O$3:O4689),0)</f>
        <v>0</v>
      </c>
      <c r="P4690" s="6">
        <f>IF(B4690&gt;0,SUM($O$4:O4690)-SUM($P$3:P4689),0)</f>
        <v>0</v>
      </c>
      <c r="Q4690" s="6">
        <f t="shared" si="517"/>
        <v>10.566803025638954</v>
      </c>
      <c r="R4690" s="8">
        <f>IF(E4689&lt;&gt;E4690,SUM($Q$4:Q4690)-SUM($R$3:R4689),0)</f>
        <v>0</v>
      </c>
      <c r="S4690" s="6">
        <f>IF(B4690&gt;0,SUM($R$4:R4690)-SUM($S$3:S4689),0)</f>
        <v>0</v>
      </c>
    </row>
    <row r="4691" spans="1:19">
      <c r="A4691">
        <f>IF(E4690&lt;&gt;E4691,COUNTIF($A$4:A4690,"&lt;&gt;0")+1,0)</f>
        <v>0</v>
      </c>
      <c r="B4691">
        <f>IF(A4691&lt;&gt;0,IF(MOD(A4691,3)=0,COUNTIF($B$4:B4690,"&lt;&gt;0")+1,0),0)</f>
        <v>0</v>
      </c>
      <c r="C4691" s="9">
        <f>'Dash Board'!$C$12+COUNT('Daily reducing balance'!$F$4:F4690)</f>
        <v>46417</v>
      </c>
      <c r="D4691">
        <f t="shared" si="511"/>
        <v>2027</v>
      </c>
      <c r="E4691">
        <f t="shared" si="512"/>
        <v>1</v>
      </c>
      <c r="F4691">
        <f>DAY('Dash Board'!$C$12+COUNT('Daily reducing balance'!$F$4:F4690))</f>
        <v>30</v>
      </c>
      <c r="G4691" s="8">
        <f t="shared" si="513"/>
        <v>77051.048603901581</v>
      </c>
      <c r="H4691" s="6">
        <f>G4691*'Dash Board'!$C$11/365</f>
        <v>22.165370146327852</v>
      </c>
      <c r="I4691" s="6">
        <f>H4691*'Dash Board'!$C$18/'Dash Board'!$C$11</f>
        <v>10.554938164918026</v>
      </c>
      <c r="J4691" s="6">
        <f>(G4691&gt;1)*PMT('Dash Board'!$C$11/365,$U$4,-'Dash Board'!$C$19)</f>
        <v>108.80376961660664</v>
      </c>
      <c r="K4691" s="6">
        <f t="shared" si="515"/>
        <v>0</v>
      </c>
      <c r="L4691" s="8">
        <f t="shared" si="516"/>
        <v>76964.410204431289</v>
      </c>
      <c r="N4691" s="8">
        <f t="shared" si="514"/>
        <v>98.248831451688616</v>
      </c>
      <c r="O4691" s="8">
        <f>IF(E4690&lt;&gt;E4691,SUM($N$4:N4691)-SUM($O$3:O4690),0)</f>
        <v>0</v>
      </c>
      <c r="P4691" s="6">
        <f>IF(B4691&gt;0,SUM($O$4:O4691)-SUM($P$3:P4690),0)</f>
        <v>0</v>
      </c>
      <c r="Q4691" s="6">
        <f t="shared" si="517"/>
        <v>10.554938164918026</v>
      </c>
      <c r="R4691" s="8">
        <f>IF(E4690&lt;&gt;E4691,SUM($Q$4:Q4691)-SUM($R$3:R4690),0)</f>
        <v>0</v>
      </c>
      <c r="S4691" s="6">
        <f>IF(B4691&gt;0,SUM($R$4:R4691)-SUM($S$3:S4690),0)</f>
        <v>0</v>
      </c>
    </row>
    <row r="4692" spans="1:19">
      <c r="A4692">
        <f>IF(E4691&lt;&gt;E4692,COUNTIF($A$4:A4691,"&lt;&gt;0")+1,0)</f>
        <v>0</v>
      </c>
      <c r="B4692">
        <f>IF(A4692&lt;&gt;0,IF(MOD(A4692,3)=0,COUNTIF($B$4:B4691,"&lt;&gt;0")+1,0),0)</f>
        <v>0</v>
      </c>
      <c r="C4692" s="9">
        <f>'Dash Board'!$C$12+COUNT('Daily reducing balance'!$F$4:F4691)</f>
        <v>46418</v>
      </c>
      <c r="D4692">
        <f t="shared" si="511"/>
        <v>2027</v>
      </c>
      <c r="E4692">
        <f t="shared" si="512"/>
        <v>1</v>
      </c>
      <c r="F4692">
        <f>DAY('Dash Board'!$C$12+COUNT('Daily reducing balance'!$F$4:F4691))</f>
        <v>31</v>
      </c>
      <c r="G4692" s="8">
        <f t="shared" si="513"/>
        <v>76964.410204431289</v>
      </c>
      <c r="H4692" s="6">
        <f>G4692*'Dash Board'!$C$11/365</f>
        <v>22.140446771137768</v>
      </c>
      <c r="I4692" s="6">
        <f>H4692*'Dash Board'!$C$18/'Dash Board'!$C$11</f>
        <v>10.543069891017986</v>
      </c>
      <c r="J4692" s="6">
        <f>(G4692&gt;1)*PMT('Dash Board'!$C$11/365,$U$4,-'Dash Board'!$C$19)</f>
        <v>108.80376961660664</v>
      </c>
      <c r="K4692" s="6">
        <f t="shared" si="515"/>
        <v>0</v>
      </c>
      <c r="L4692" s="8">
        <f t="shared" si="516"/>
        <v>76877.746881585816</v>
      </c>
      <c r="N4692" s="8">
        <f t="shared" si="514"/>
        <v>98.260699725588665</v>
      </c>
      <c r="O4692" s="8">
        <f>IF(E4691&lt;&gt;E4692,SUM($N$4:N4692)-SUM($O$3:O4691),0)</f>
        <v>0</v>
      </c>
      <c r="P4692" s="6">
        <f>IF(B4692&gt;0,SUM($O$4:O4692)-SUM($P$3:P4691),0)</f>
        <v>0</v>
      </c>
      <c r="Q4692" s="6">
        <f t="shared" si="517"/>
        <v>10.543069891017986</v>
      </c>
      <c r="R4692" s="8">
        <f>IF(E4691&lt;&gt;E4692,SUM($Q$4:Q4692)-SUM($R$3:R4691),0)</f>
        <v>0</v>
      </c>
      <c r="S4692" s="6">
        <f>IF(B4692&gt;0,SUM($R$4:R4692)-SUM($S$3:S4691),0)</f>
        <v>0</v>
      </c>
    </row>
    <row r="4693" spans="1:19">
      <c r="A4693">
        <f>IF(E4692&lt;&gt;E4693,COUNTIF($A$4:A4692,"&lt;&gt;0")+1,0)</f>
        <v>154</v>
      </c>
      <c r="B4693">
        <f>IF(A4693&lt;&gt;0,IF(MOD(A4693,3)=0,COUNTIF($B$4:B4692,"&lt;&gt;0")+1,0),0)</f>
        <v>0</v>
      </c>
      <c r="C4693" s="9">
        <f>'Dash Board'!$C$12+COUNT('Daily reducing balance'!$F$4:F4692)</f>
        <v>46419</v>
      </c>
      <c r="D4693">
        <f t="shared" si="511"/>
        <v>2027</v>
      </c>
      <c r="E4693">
        <f t="shared" si="512"/>
        <v>2</v>
      </c>
      <c r="F4693">
        <f>DAY('Dash Board'!$C$12+COUNT('Daily reducing balance'!$F$4:F4692))</f>
        <v>1</v>
      </c>
      <c r="G4693" s="8">
        <f t="shared" si="513"/>
        <v>76877.746881585816</v>
      </c>
      <c r="H4693" s="6">
        <f>G4693*'Dash Board'!$C$11/365</f>
        <v>22.115516226209618</v>
      </c>
      <c r="I4693" s="6">
        <f>H4693*'Dash Board'!$C$18/'Dash Board'!$C$11</f>
        <v>10.531198202956961</v>
      </c>
      <c r="J4693" s="6">
        <f>(G4693&gt;1)*PMT('Dash Board'!$C$11/365,$U$4,-'Dash Board'!$C$19)</f>
        <v>108.80376961660664</v>
      </c>
      <c r="K4693" s="6">
        <f t="shared" si="515"/>
        <v>3046.5055492649849</v>
      </c>
      <c r="L4693" s="8">
        <f t="shared" si="516"/>
        <v>76791.058628195417</v>
      </c>
      <c r="N4693" s="8">
        <f t="shared" si="514"/>
        <v>98.272571413649686</v>
      </c>
      <c r="O4693" s="8">
        <f>IF(E4692&lt;&gt;E4693,SUM($N$4:N4693)-SUM($O$3:O4692),0)</f>
        <v>3040.9446946817334</v>
      </c>
      <c r="P4693" s="6">
        <f>IF(B4693&gt;0,SUM($O$4:O4693)-SUM($P$3:P4692),0)</f>
        <v>0</v>
      </c>
      <c r="Q4693" s="6">
        <f t="shared" si="517"/>
        <v>10.531198202956961</v>
      </c>
      <c r="R4693" s="8">
        <f>IF(E4692&lt;&gt;E4693,SUM($Q$4:Q4693)-SUM($R$3:R4692),0)</f>
        <v>331.97216343317996</v>
      </c>
      <c r="S4693" s="6">
        <f>IF(B4693&gt;0,SUM($R$4:R4693)-SUM($S$3:S4692),0)</f>
        <v>0</v>
      </c>
    </row>
    <row r="4694" spans="1:19">
      <c r="A4694">
        <f>IF(E4693&lt;&gt;E4694,COUNTIF($A$4:A4693,"&lt;&gt;0")+1,0)</f>
        <v>0</v>
      </c>
      <c r="B4694">
        <f>IF(A4694&lt;&gt;0,IF(MOD(A4694,3)=0,COUNTIF($B$4:B4693,"&lt;&gt;0")+1,0),0)</f>
        <v>0</v>
      </c>
      <c r="C4694" s="9">
        <f>'Dash Board'!$C$12+COUNT('Daily reducing balance'!$F$4:F4693)</f>
        <v>46420</v>
      </c>
      <c r="D4694">
        <f t="shared" si="511"/>
        <v>2027</v>
      </c>
      <c r="E4694">
        <f t="shared" si="512"/>
        <v>2</v>
      </c>
      <c r="F4694">
        <f>DAY('Dash Board'!$C$12+COUNT('Daily reducing balance'!$F$4:F4693))</f>
        <v>2</v>
      </c>
      <c r="G4694" s="8">
        <f t="shared" si="513"/>
        <v>76791.058628195417</v>
      </c>
      <c r="H4694" s="6">
        <f>G4694*'Dash Board'!$C$11/365</f>
        <v>22.090578509480874</v>
      </c>
      <c r="I4694" s="6">
        <f>H4694*'Dash Board'!$C$18/'Dash Board'!$C$11</f>
        <v>10.519323099752798</v>
      </c>
      <c r="J4694" s="6">
        <f>(G4694&gt;1)*PMT('Dash Board'!$C$11/365,$U$4,-'Dash Board'!$C$19)</f>
        <v>108.80376961660664</v>
      </c>
      <c r="K4694" s="6">
        <f t="shared" si="515"/>
        <v>0</v>
      </c>
      <c r="L4694" s="8">
        <f t="shared" si="516"/>
        <v>76704.345437088283</v>
      </c>
      <c r="N4694" s="8">
        <f t="shared" si="514"/>
        <v>98.284446516853848</v>
      </c>
      <c r="O4694" s="8">
        <f>IF(E4693&lt;&gt;E4694,SUM($N$4:N4694)-SUM($O$3:O4693),0)</f>
        <v>0</v>
      </c>
      <c r="P4694" s="6">
        <f>IF(B4694&gt;0,SUM($O$4:O4694)-SUM($P$3:P4693),0)</f>
        <v>0</v>
      </c>
      <c r="Q4694" s="6">
        <f t="shared" si="517"/>
        <v>10.519323099752798</v>
      </c>
      <c r="R4694" s="8">
        <f>IF(E4693&lt;&gt;E4694,SUM($Q$4:Q4694)-SUM($R$3:R4693),0)</f>
        <v>0</v>
      </c>
      <c r="S4694" s="6">
        <f>IF(B4694&gt;0,SUM($R$4:R4694)-SUM($S$3:S4693),0)</f>
        <v>0</v>
      </c>
    </row>
    <row r="4695" spans="1:19">
      <c r="A4695">
        <f>IF(E4694&lt;&gt;E4695,COUNTIF($A$4:A4694,"&lt;&gt;0")+1,0)</f>
        <v>0</v>
      </c>
      <c r="B4695">
        <f>IF(A4695&lt;&gt;0,IF(MOD(A4695,3)=0,COUNTIF($B$4:B4694,"&lt;&gt;0")+1,0),0)</f>
        <v>0</v>
      </c>
      <c r="C4695" s="9">
        <f>'Dash Board'!$C$12+COUNT('Daily reducing balance'!$F$4:F4694)</f>
        <v>46421</v>
      </c>
      <c r="D4695">
        <f t="shared" si="511"/>
        <v>2027</v>
      </c>
      <c r="E4695">
        <f t="shared" si="512"/>
        <v>2</v>
      </c>
      <c r="F4695">
        <f>DAY('Dash Board'!$C$12+COUNT('Daily reducing balance'!$F$4:F4694))</f>
        <v>3</v>
      </c>
      <c r="G4695" s="8">
        <f t="shared" si="513"/>
        <v>76704.345437088283</v>
      </c>
      <c r="H4695" s="6">
        <f>G4695*'Dash Board'!$C$11/365</f>
        <v>22.065633618888409</v>
      </c>
      <c r="I4695" s="6">
        <f>H4695*'Dash Board'!$C$18/'Dash Board'!$C$11</f>
        <v>10.507444580423053</v>
      </c>
      <c r="J4695" s="6">
        <f>(G4695&gt;1)*PMT('Dash Board'!$C$11/365,$U$4,-'Dash Board'!$C$19)</f>
        <v>108.80376961660664</v>
      </c>
      <c r="K4695" s="6">
        <f t="shared" si="515"/>
        <v>0</v>
      </c>
      <c r="L4695" s="8">
        <f t="shared" si="516"/>
        <v>76617.607301090553</v>
      </c>
      <c r="N4695" s="8">
        <f t="shared" si="514"/>
        <v>98.296325036183589</v>
      </c>
      <c r="O4695" s="8">
        <f>IF(E4694&lt;&gt;E4695,SUM($N$4:N4695)-SUM($O$3:O4694),0)</f>
        <v>0</v>
      </c>
      <c r="P4695" s="6">
        <f>IF(B4695&gt;0,SUM($O$4:O4695)-SUM($P$3:P4694),0)</f>
        <v>0</v>
      </c>
      <c r="Q4695" s="6">
        <f t="shared" si="517"/>
        <v>10.507444580423053</v>
      </c>
      <c r="R4695" s="8">
        <f>IF(E4694&lt;&gt;E4695,SUM($Q$4:Q4695)-SUM($R$3:R4694),0)</f>
        <v>0</v>
      </c>
      <c r="S4695" s="6">
        <f>IF(B4695&gt;0,SUM($R$4:R4695)-SUM($S$3:S4694),0)</f>
        <v>0</v>
      </c>
    </row>
    <row r="4696" spans="1:19">
      <c r="A4696">
        <f>IF(E4695&lt;&gt;E4696,COUNTIF($A$4:A4695,"&lt;&gt;0")+1,0)</f>
        <v>0</v>
      </c>
      <c r="B4696">
        <f>IF(A4696&lt;&gt;0,IF(MOD(A4696,3)=0,COUNTIF($B$4:B4695,"&lt;&gt;0")+1,0),0)</f>
        <v>0</v>
      </c>
      <c r="C4696" s="9">
        <f>'Dash Board'!$C$12+COUNT('Daily reducing balance'!$F$4:F4695)</f>
        <v>46422</v>
      </c>
      <c r="D4696">
        <f t="shared" si="511"/>
        <v>2027</v>
      </c>
      <c r="E4696">
        <f t="shared" si="512"/>
        <v>2</v>
      </c>
      <c r="F4696">
        <f>DAY('Dash Board'!$C$12+COUNT('Daily reducing balance'!$F$4:F4695))</f>
        <v>4</v>
      </c>
      <c r="G4696" s="8">
        <f t="shared" si="513"/>
        <v>76617.607301090553</v>
      </c>
      <c r="H4696" s="6">
        <f>G4696*'Dash Board'!$C$11/365</f>
        <v>22.040681552368515</v>
      </c>
      <c r="I4696" s="6">
        <f>H4696*'Dash Board'!$C$18/'Dash Board'!$C$11</f>
        <v>10.495562643985009</v>
      </c>
      <c r="J4696" s="6">
        <f>(G4696&gt;1)*PMT('Dash Board'!$C$11/365,$U$4,-'Dash Board'!$C$19)</f>
        <v>108.80376961660664</v>
      </c>
      <c r="K4696" s="6">
        <f t="shared" si="515"/>
        <v>0</v>
      </c>
      <c r="L4696" s="8">
        <f t="shared" si="516"/>
        <v>76530.844213026314</v>
      </c>
      <c r="N4696" s="8">
        <f t="shared" si="514"/>
        <v>98.308206972621633</v>
      </c>
      <c r="O4696" s="8">
        <f>IF(E4695&lt;&gt;E4696,SUM($N$4:N4696)-SUM($O$3:O4695),0)</f>
        <v>0</v>
      </c>
      <c r="P4696" s="6">
        <f>IF(B4696&gt;0,SUM($O$4:O4696)-SUM($P$3:P4695),0)</f>
        <v>0</v>
      </c>
      <c r="Q4696" s="6">
        <f t="shared" si="517"/>
        <v>10.495562643985009</v>
      </c>
      <c r="R4696" s="8">
        <f>IF(E4695&lt;&gt;E4696,SUM($Q$4:Q4696)-SUM($R$3:R4695),0)</f>
        <v>0</v>
      </c>
      <c r="S4696" s="6">
        <f>IF(B4696&gt;0,SUM($R$4:R4696)-SUM($S$3:S4695),0)</f>
        <v>0</v>
      </c>
    </row>
    <row r="4697" spans="1:19">
      <c r="A4697">
        <f>IF(E4696&lt;&gt;E4697,COUNTIF($A$4:A4696,"&lt;&gt;0")+1,0)</f>
        <v>0</v>
      </c>
      <c r="B4697">
        <f>IF(A4697&lt;&gt;0,IF(MOD(A4697,3)=0,COUNTIF($B$4:B4696,"&lt;&gt;0")+1,0),0)</f>
        <v>0</v>
      </c>
      <c r="C4697" s="9">
        <f>'Dash Board'!$C$12+COUNT('Daily reducing balance'!$F$4:F4696)</f>
        <v>46423</v>
      </c>
      <c r="D4697">
        <f t="shared" si="511"/>
        <v>2027</v>
      </c>
      <c r="E4697">
        <f t="shared" si="512"/>
        <v>2</v>
      </c>
      <c r="F4697">
        <f>DAY('Dash Board'!$C$12+COUNT('Daily reducing balance'!$F$4:F4696))</f>
        <v>5</v>
      </c>
      <c r="G4697" s="8">
        <f t="shared" si="513"/>
        <v>76530.844213026314</v>
      </c>
      <c r="H4697" s="6">
        <f>G4697*'Dash Board'!$C$11/365</f>
        <v>22.015722307856883</v>
      </c>
      <c r="I4697" s="6">
        <f>H4697*'Dash Board'!$C$18/'Dash Board'!$C$11</f>
        <v>10.48367728945566</v>
      </c>
      <c r="J4697" s="6">
        <f>(G4697&gt;1)*PMT('Dash Board'!$C$11/365,$U$4,-'Dash Board'!$C$19)</f>
        <v>108.80376961660664</v>
      </c>
      <c r="K4697" s="6">
        <f t="shared" si="515"/>
        <v>0</v>
      </c>
      <c r="L4697" s="8">
        <f t="shared" si="516"/>
        <v>76444.056165717557</v>
      </c>
      <c r="N4697" s="8">
        <f t="shared" si="514"/>
        <v>98.320092327150988</v>
      </c>
      <c r="O4697" s="8">
        <f>IF(E4696&lt;&gt;E4697,SUM($N$4:N4697)-SUM($O$3:O4696),0)</f>
        <v>0</v>
      </c>
      <c r="P4697" s="6">
        <f>IF(B4697&gt;0,SUM($O$4:O4697)-SUM($P$3:P4696),0)</f>
        <v>0</v>
      </c>
      <c r="Q4697" s="6">
        <f t="shared" si="517"/>
        <v>10.48367728945566</v>
      </c>
      <c r="R4697" s="8">
        <f>IF(E4696&lt;&gt;E4697,SUM($Q$4:Q4697)-SUM($R$3:R4696),0)</f>
        <v>0</v>
      </c>
      <c r="S4697" s="6">
        <f>IF(B4697&gt;0,SUM($R$4:R4697)-SUM($S$3:S4696),0)</f>
        <v>0</v>
      </c>
    </row>
    <row r="4698" spans="1:19">
      <c r="A4698">
        <f>IF(E4697&lt;&gt;E4698,COUNTIF($A$4:A4697,"&lt;&gt;0")+1,0)</f>
        <v>0</v>
      </c>
      <c r="B4698">
        <f>IF(A4698&lt;&gt;0,IF(MOD(A4698,3)=0,COUNTIF($B$4:B4697,"&lt;&gt;0")+1,0),0)</f>
        <v>0</v>
      </c>
      <c r="C4698" s="9">
        <f>'Dash Board'!$C$12+COUNT('Daily reducing balance'!$F$4:F4697)</f>
        <v>46424</v>
      </c>
      <c r="D4698">
        <f t="shared" si="511"/>
        <v>2027</v>
      </c>
      <c r="E4698">
        <f t="shared" si="512"/>
        <v>2</v>
      </c>
      <c r="F4698">
        <f>DAY('Dash Board'!$C$12+COUNT('Daily reducing balance'!$F$4:F4697))</f>
        <v>6</v>
      </c>
      <c r="G4698" s="8">
        <f t="shared" si="513"/>
        <v>76444.056165717557</v>
      </c>
      <c r="H4698" s="6">
        <f>G4698*'Dash Board'!$C$11/365</f>
        <v>21.99075588328861</v>
      </c>
      <c r="I4698" s="6">
        <f>H4698*'Dash Board'!$C$18/'Dash Board'!$C$11</f>
        <v>10.471788515851721</v>
      </c>
      <c r="J4698" s="6">
        <f>(G4698&gt;1)*PMT('Dash Board'!$C$11/365,$U$4,-'Dash Board'!$C$19)</f>
        <v>108.80376961660664</v>
      </c>
      <c r="K4698" s="6">
        <f t="shared" si="515"/>
        <v>0</v>
      </c>
      <c r="L4698" s="8">
        <f t="shared" si="516"/>
        <v>76357.243151984236</v>
      </c>
      <c r="N4698" s="8">
        <f t="shared" si="514"/>
        <v>98.331981100754916</v>
      </c>
      <c r="O4698" s="8">
        <f>IF(E4697&lt;&gt;E4698,SUM($N$4:N4698)-SUM($O$3:O4697),0)</f>
        <v>0</v>
      </c>
      <c r="P4698" s="6">
        <f>IF(B4698&gt;0,SUM($O$4:O4698)-SUM($P$3:P4697),0)</f>
        <v>0</v>
      </c>
      <c r="Q4698" s="6">
        <f t="shared" si="517"/>
        <v>10.471788515851721</v>
      </c>
      <c r="R4698" s="8">
        <f>IF(E4697&lt;&gt;E4698,SUM($Q$4:Q4698)-SUM($R$3:R4697),0)</f>
        <v>0</v>
      </c>
      <c r="S4698" s="6">
        <f>IF(B4698&gt;0,SUM($R$4:R4698)-SUM($S$3:S4697),0)</f>
        <v>0</v>
      </c>
    </row>
    <row r="4699" spans="1:19">
      <c r="A4699">
        <f>IF(E4698&lt;&gt;E4699,COUNTIF($A$4:A4698,"&lt;&gt;0")+1,0)</f>
        <v>0</v>
      </c>
      <c r="B4699">
        <f>IF(A4699&lt;&gt;0,IF(MOD(A4699,3)=0,COUNTIF($B$4:B4698,"&lt;&gt;0")+1,0),0)</f>
        <v>0</v>
      </c>
      <c r="C4699" s="9">
        <f>'Dash Board'!$C$12+COUNT('Daily reducing balance'!$F$4:F4698)</f>
        <v>46425</v>
      </c>
      <c r="D4699">
        <f t="shared" si="511"/>
        <v>2027</v>
      </c>
      <c r="E4699">
        <f t="shared" si="512"/>
        <v>2</v>
      </c>
      <c r="F4699">
        <f>DAY('Dash Board'!$C$12+COUNT('Daily reducing balance'!$F$4:F4698))</f>
        <v>7</v>
      </c>
      <c r="G4699" s="8">
        <f t="shared" si="513"/>
        <v>76357.243151984236</v>
      </c>
      <c r="H4699" s="6">
        <f>G4699*'Dash Board'!$C$11/365</f>
        <v>21.965782276598205</v>
      </c>
      <c r="I4699" s="6">
        <f>H4699*'Dash Board'!$C$18/'Dash Board'!$C$11</f>
        <v>10.459896322189621</v>
      </c>
      <c r="J4699" s="6">
        <f>(G4699&gt;1)*PMT('Dash Board'!$C$11/365,$U$4,-'Dash Board'!$C$19)</f>
        <v>108.80376961660664</v>
      </c>
      <c r="K4699" s="6">
        <f t="shared" si="515"/>
        <v>0</v>
      </c>
      <c r="L4699" s="8">
        <f t="shared" si="516"/>
        <v>76270.405164644224</v>
      </c>
      <c r="N4699" s="8">
        <f t="shared" si="514"/>
        <v>98.343873294417023</v>
      </c>
      <c r="O4699" s="8">
        <f>IF(E4698&lt;&gt;E4699,SUM($N$4:N4699)-SUM($O$3:O4698),0)</f>
        <v>0</v>
      </c>
      <c r="P4699" s="6">
        <f>IF(B4699&gt;0,SUM($O$4:O4699)-SUM($P$3:P4698),0)</f>
        <v>0</v>
      </c>
      <c r="Q4699" s="6">
        <f t="shared" si="517"/>
        <v>10.459896322189621</v>
      </c>
      <c r="R4699" s="8">
        <f>IF(E4698&lt;&gt;E4699,SUM($Q$4:Q4699)-SUM($R$3:R4698),0)</f>
        <v>0</v>
      </c>
      <c r="S4699" s="6">
        <f>IF(B4699&gt;0,SUM($R$4:R4699)-SUM($S$3:S4698),0)</f>
        <v>0</v>
      </c>
    </row>
    <row r="4700" spans="1:19">
      <c r="A4700">
        <f>IF(E4699&lt;&gt;E4700,COUNTIF($A$4:A4699,"&lt;&gt;0")+1,0)</f>
        <v>0</v>
      </c>
      <c r="B4700">
        <f>IF(A4700&lt;&gt;0,IF(MOD(A4700,3)=0,COUNTIF($B$4:B4699,"&lt;&gt;0")+1,0),0)</f>
        <v>0</v>
      </c>
      <c r="C4700" s="9">
        <f>'Dash Board'!$C$12+COUNT('Daily reducing balance'!$F$4:F4699)</f>
        <v>46426</v>
      </c>
      <c r="D4700">
        <f t="shared" si="511"/>
        <v>2027</v>
      </c>
      <c r="E4700">
        <f t="shared" si="512"/>
        <v>2</v>
      </c>
      <c r="F4700">
        <f>DAY('Dash Board'!$C$12+COUNT('Daily reducing balance'!$F$4:F4699))</f>
        <v>8</v>
      </c>
      <c r="G4700" s="8">
        <f t="shared" si="513"/>
        <v>76270.405164644224</v>
      </c>
      <c r="H4700" s="6">
        <f>G4700*'Dash Board'!$C$11/365</f>
        <v>21.940801485719572</v>
      </c>
      <c r="I4700" s="6">
        <f>H4700*'Dash Board'!$C$18/'Dash Board'!$C$11</f>
        <v>10.448000707485512</v>
      </c>
      <c r="J4700" s="6">
        <f>(G4700&gt;1)*PMT('Dash Board'!$C$11/365,$U$4,-'Dash Board'!$C$19)</f>
        <v>108.80376961660664</v>
      </c>
      <c r="K4700" s="6">
        <f t="shared" si="515"/>
        <v>0</v>
      </c>
      <c r="L4700" s="8">
        <f t="shared" si="516"/>
        <v>76183.542196513328</v>
      </c>
      <c r="N4700" s="8">
        <f t="shared" si="514"/>
        <v>98.355768909121139</v>
      </c>
      <c r="O4700" s="8">
        <f>IF(E4699&lt;&gt;E4700,SUM($N$4:N4700)-SUM($O$3:O4699),0)</f>
        <v>0</v>
      </c>
      <c r="P4700" s="6">
        <f>IF(B4700&gt;0,SUM($O$4:O4700)-SUM($P$3:P4699),0)</f>
        <v>0</v>
      </c>
      <c r="Q4700" s="6">
        <f t="shared" si="517"/>
        <v>10.448000707485512</v>
      </c>
      <c r="R4700" s="8">
        <f>IF(E4699&lt;&gt;E4700,SUM($Q$4:Q4700)-SUM($R$3:R4699),0)</f>
        <v>0</v>
      </c>
      <c r="S4700" s="6">
        <f>IF(B4700&gt;0,SUM($R$4:R4700)-SUM($S$3:S4699),0)</f>
        <v>0</v>
      </c>
    </row>
    <row r="4701" spans="1:19">
      <c r="A4701">
        <f>IF(E4700&lt;&gt;E4701,COUNTIF($A$4:A4700,"&lt;&gt;0")+1,0)</f>
        <v>0</v>
      </c>
      <c r="B4701">
        <f>IF(A4701&lt;&gt;0,IF(MOD(A4701,3)=0,COUNTIF($B$4:B4700,"&lt;&gt;0")+1,0),0)</f>
        <v>0</v>
      </c>
      <c r="C4701" s="9">
        <f>'Dash Board'!$C$12+COUNT('Daily reducing balance'!$F$4:F4700)</f>
        <v>46427</v>
      </c>
      <c r="D4701">
        <f t="shared" si="511"/>
        <v>2027</v>
      </c>
      <c r="E4701">
        <f t="shared" si="512"/>
        <v>2</v>
      </c>
      <c r="F4701">
        <f>DAY('Dash Board'!$C$12+COUNT('Daily reducing balance'!$F$4:F4700))</f>
        <v>9</v>
      </c>
      <c r="G4701" s="8">
        <f t="shared" si="513"/>
        <v>76183.542196513328</v>
      </c>
      <c r="H4701" s="6">
        <f>G4701*'Dash Board'!$C$11/365</f>
        <v>21.915813508586027</v>
      </c>
      <c r="I4701" s="6">
        <f>H4701*'Dash Board'!$C$18/'Dash Board'!$C$11</f>
        <v>10.436101670755251</v>
      </c>
      <c r="J4701" s="6">
        <f>(G4701&gt;1)*PMT('Dash Board'!$C$11/365,$U$4,-'Dash Board'!$C$19)</f>
        <v>108.80376961660664</v>
      </c>
      <c r="K4701" s="6">
        <f t="shared" si="515"/>
        <v>0</v>
      </c>
      <c r="L4701" s="8">
        <f t="shared" si="516"/>
        <v>76096.654240405303</v>
      </c>
      <c r="N4701" s="8">
        <f t="shared" si="514"/>
        <v>98.367667945851395</v>
      </c>
      <c r="O4701" s="8">
        <f>IF(E4700&lt;&gt;E4701,SUM($N$4:N4701)-SUM($O$3:O4700),0)</f>
        <v>0</v>
      </c>
      <c r="P4701" s="6">
        <f>IF(B4701&gt;0,SUM($O$4:O4701)-SUM($P$3:P4700),0)</f>
        <v>0</v>
      </c>
      <c r="Q4701" s="6">
        <f t="shared" si="517"/>
        <v>10.436101670755251</v>
      </c>
      <c r="R4701" s="8">
        <f>IF(E4700&lt;&gt;E4701,SUM($Q$4:Q4701)-SUM($R$3:R4700),0)</f>
        <v>0</v>
      </c>
      <c r="S4701" s="6">
        <f>IF(B4701&gt;0,SUM($R$4:R4701)-SUM($S$3:S4700),0)</f>
        <v>0</v>
      </c>
    </row>
    <row r="4702" spans="1:19">
      <c r="A4702">
        <f>IF(E4701&lt;&gt;E4702,COUNTIF($A$4:A4701,"&lt;&gt;0")+1,0)</f>
        <v>0</v>
      </c>
      <c r="B4702">
        <f>IF(A4702&lt;&gt;0,IF(MOD(A4702,3)=0,COUNTIF($B$4:B4701,"&lt;&gt;0")+1,0),0)</f>
        <v>0</v>
      </c>
      <c r="C4702" s="9">
        <f>'Dash Board'!$C$12+COUNT('Daily reducing balance'!$F$4:F4701)</f>
        <v>46428</v>
      </c>
      <c r="D4702">
        <f t="shared" si="511"/>
        <v>2027</v>
      </c>
      <c r="E4702">
        <f t="shared" si="512"/>
        <v>2</v>
      </c>
      <c r="F4702">
        <f>DAY('Dash Board'!$C$12+COUNT('Daily reducing balance'!$F$4:F4701))</f>
        <v>10</v>
      </c>
      <c r="G4702" s="8">
        <f t="shared" si="513"/>
        <v>76096.654240405303</v>
      </c>
      <c r="H4702" s="6">
        <f>G4702*'Dash Board'!$C$11/365</f>
        <v>21.890818343130292</v>
      </c>
      <c r="I4702" s="6">
        <f>H4702*'Dash Board'!$C$18/'Dash Board'!$C$11</f>
        <v>10.424199211014425</v>
      </c>
      <c r="J4702" s="6">
        <f>(G4702&gt;1)*PMT('Dash Board'!$C$11/365,$U$4,-'Dash Board'!$C$19)</f>
        <v>108.80376961660664</v>
      </c>
      <c r="K4702" s="6">
        <f t="shared" si="515"/>
        <v>0</v>
      </c>
      <c r="L4702" s="8">
        <f t="shared" si="516"/>
        <v>76009.741289131824</v>
      </c>
      <c r="N4702" s="8">
        <f t="shared" si="514"/>
        <v>98.379570405592219</v>
      </c>
      <c r="O4702" s="8">
        <f>IF(E4701&lt;&gt;E4702,SUM($N$4:N4702)-SUM($O$3:O4701),0)</f>
        <v>0</v>
      </c>
      <c r="P4702" s="6">
        <f>IF(B4702&gt;0,SUM($O$4:O4702)-SUM($P$3:P4701),0)</f>
        <v>0</v>
      </c>
      <c r="Q4702" s="6">
        <f t="shared" si="517"/>
        <v>10.424199211014425</v>
      </c>
      <c r="R4702" s="8">
        <f>IF(E4701&lt;&gt;E4702,SUM($Q$4:Q4702)-SUM($R$3:R4701),0)</f>
        <v>0</v>
      </c>
      <c r="S4702" s="6">
        <f>IF(B4702&gt;0,SUM($R$4:R4702)-SUM($S$3:S4701),0)</f>
        <v>0</v>
      </c>
    </row>
    <row r="4703" spans="1:19">
      <c r="A4703">
        <f>IF(E4702&lt;&gt;E4703,COUNTIF($A$4:A4702,"&lt;&gt;0")+1,0)</f>
        <v>0</v>
      </c>
      <c r="B4703">
        <f>IF(A4703&lt;&gt;0,IF(MOD(A4703,3)=0,COUNTIF($B$4:B4702,"&lt;&gt;0")+1,0),0)</f>
        <v>0</v>
      </c>
      <c r="C4703" s="9">
        <f>'Dash Board'!$C$12+COUNT('Daily reducing balance'!$F$4:F4702)</f>
        <v>46429</v>
      </c>
      <c r="D4703">
        <f t="shared" si="511"/>
        <v>2027</v>
      </c>
      <c r="E4703">
        <f t="shared" si="512"/>
        <v>2</v>
      </c>
      <c r="F4703">
        <f>DAY('Dash Board'!$C$12+COUNT('Daily reducing balance'!$F$4:F4702))</f>
        <v>11</v>
      </c>
      <c r="G4703" s="8">
        <f t="shared" si="513"/>
        <v>76009.741289131824</v>
      </c>
      <c r="H4703" s="6">
        <f>G4703*'Dash Board'!$C$11/365</f>
        <v>21.865815987284495</v>
      </c>
      <c r="I4703" s="6">
        <f>H4703*'Dash Board'!$C$18/'Dash Board'!$C$11</f>
        <v>10.412293327278332</v>
      </c>
      <c r="J4703" s="6">
        <f>(G4703&gt;1)*PMT('Dash Board'!$C$11/365,$U$4,-'Dash Board'!$C$19)</f>
        <v>108.80376961660664</v>
      </c>
      <c r="K4703" s="6">
        <f t="shared" si="515"/>
        <v>0</v>
      </c>
      <c r="L4703" s="8">
        <f t="shared" si="516"/>
        <v>75922.803335502496</v>
      </c>
      <c r="N4703" s="8">
        <f t="shared" si="514"/>
        <v>98.39147628932831</v>
      </c>
      <c r="O4703" s="8">
        <f>IF(E4702&lt;&gt;E4703,SUM($N$4:N4703)-SUM($O$3:O4702),0)</f>
        <v>0</v>
      </c>
      <c r="P4703" s="6">
        <f>IF(B4703&gt;0,SUM($O$4:O4703)-SUM($P$3:P4702),0)</f>
        <v>0</v>
      </c>
      <c r="Q4703" s="6">
        <f t="shared" si="517"/>
        <v>10.412293327278332</v>
      </c>
      <c r="R4703" s="8">
        <f>IF(E4702&lt;&gt;E4703,SUM($Q$4:Q4703)-SUM($R$3:R4702),0)</f>
        <v>0</v>
      </c>
      <c r="S4703" s="6">
        <f>IF(B4703&gt;0,SUM($R$4:R4703)-SUM($S$3:S4702),0)</f>
        <v>0</v>
      </c>
    </row>
    <row r="4704" spans="1:19">
      <c r="A4704">
        <f>IF(E4703&lt;&gt;E4704,COUNTIF($A$4:A4703,"&lt;&gt;0")+1,0)</f>
        <v>0</v>
      </c>
      <c r="B4704">
        <f>IF(A4704&lt;&gt;0,IF(MOD(A4704,3)=0,COUNTIF($B$4:B4703,"&lt;&gt;0")+1,0),0)</f>
        <v>0</v>
      </c>
      <c r="C4704" s="9">
        <f>'Dash Board'!$C$12+COUNT('Daily reducing balance'!$F$4:F4703)</f>
        <v>46430</v>
      </c>
      <c r="D4704">
        <f t="shared" si="511"/>
        <v>2027</v>
      </c>
      <c r="E4704">
        <f t="shared" si="512"/>
        <v>2</v>
      </c>
      <c r="F4704">
        <f>DAY('Dash Board'!$C$12+COUNT('Daily reducing balance'!$F$4:F4703))</f>
        <v>12</v>
      </c>
      <c r="G4704" s="8">
        <f t="shared" si="513"/>
        <v>75922.803335502496</v>
      </c>
      <c r="H4704" s="6">
        <f>G4704*'Dash Board'!$C$11/365</f>
        <v>21.84080643898017</v>
      </c>
      <c r="I4704" s="6">
        <f>H4704*'Dash Board'!$C$18/'Dash Board'!$C$11</f>
        <v>10.400384018561986</v>
      </c>
      <c r="J4704" s="6">
        <f>(G4704&gt;1)*PMT('Dash Board'!$C$11/365,$U$4,-'Dash Board'!$C$19)</f>
        <v>108.80376961660664</v>
      </c>
      <c r="K4704" s="6">
        <f t="shared" si="515"/>
        <v>0</v>
      </c>
      <c r="L4704" s="8">
        <f t="shared" si="516"/>
        <v>75835.840372324863</v>
      </c>
      <c r="N4704" s="8">
        <f t="shared" si="514"/>
        <v>98.40338559804465</v>
      </c>
      <c r="O4704" s="8">
        <f>IF(E4703&lt;&gt;E4704,SUM($N$4:N4704)-SUM($O$3:O4703),0)</f>
        <v>0</v>
      </c>
      <c r="P4704" s="6">
        <f>IF(B4704&gt;0,SUM($O$4:O4704)-SUM($P$3:P4703),0)</f>
        <v>0</v>
      </c>
      <c r="Q4704" s="6">
        <f t="shared" si="517"/>
        <v>10.400384018561986</v>
      </c>
      <c r="R4704" s="8">
        <f>IF(E4703&lt;&gt;E4704,SUM($Q$4:Q4704)-SUM($R$3:R4703),0)</f>
        <v>0</v>
      </c>
      <c r="S4704" s="6">
        <f>IF(B4704&gt;0,SUM($R$4:R4704)-SUM($S$3:S4703),0)</f>
        <v>0</v>
      </c>
    </row>
    <row r="4705" spans="1:19">
      <c r="A4705">
        <f>IF(E4704&lt;&gt;E4705,COUNTIF($A$4:A4704,"&lt;&gt;0")+1,0)</f>
        <v>0</v>
      </c>
      <c r="B4705">
        <f>IF(A4705&lt;&gt;0,IF(MOD(A4705,3)=0,COUNTIF($B$4:B4704,"&lt;&gt;0")+1,0),0)</f>
        <v>0</v>
      </c>
      <c r="C4705" s="9">
        <f>'Dash Board'!$C$12+COUNT('Daily reducing balance'!$F$4:F4704)</f>
        <v>46431</v>
      </c>
      <c r="D4705">
        <f t="shared" si="511"/>
        <v>2027</v>
      </c>
      <c r="E4705">
        <f t="shared" si="512"/>
        <v>2</v>
      </c>
      <c r="F4705">
        <f>DAY('Dash Board'!$C$12+COUNT('Daily reducing balance'!$F$4:F4704))</f>
        <v>13</v>
      </c>
      <c r="G4705" s="8">
        <f t="shared" si="513"/>
        <v>75835.840372324863</v>
      </c>
      <c r="H4705" s="6">
        <f>G4705*'Dash Board'!$C$11/365</f>
        <v>21.815789696148247</v>
      </c>
      <c r="I4705" s="6">
        <f>H4705*'Dash Board'!$C$18/'Dash Board'!$C$11</f>
        <v>10.388471283880119</v>
      </c>
      <c r="J4705" s="6">
        <f>(G4705&gt;1)*PMT('Dash Board'!$C$11/365,$U$4,-'Dash Board'!$C$19)</f>
        <v>108.80376961660664</v>
      </c>
      <c r="K4705" s="6">
        <f t="shared" si="515"/>
        <v>0</v>
      </c>
      <c r="L4705" s="8">
        <f t="shared" si="516"/>
        <v>75748.852392404398</v>
      </c>
      <c r="N4705" s="8">
        <f t="shared" si="514"/>
        <v>98.415298332726522</v>
      </c>
      <c r="O4705" s="8">
        <f>IF(E4704&lt;&gt;E4705,SUM($N$4:N4705)-SUM($O$3:O4704),0)</f>
        <v>0</v>
      </c>
      <c r="P4705" s="6">
        <f>IF(B4705&gt;0,SUM($O$4:O4705)-SUM($P$3:P4704),0)</f>
        <v>0</v>
      </c>
      <c r="Q4705" s="6">
        <f t="shared" si="517"/>
        <v>10.388471283880119</v>
      </c>
      <c r="R4705" s="8">
        <f>IF(E4704&lt;&gt;E4705,SUM($Q$4:Q4705)-SUM($R$3:R4704),0)</f>
        <v>0</v>
      </c>
      <c r="S4705" s="6">
        <f>IF(B4705&gt;0,SUM($R$4:R4705)-SUM($S$3:S4704),0)</f>
        <v>0</v>
      </c>
    </row>
    <row r="4706" spans="1:19">
      <c r="A4706">
        <f>IF(E4705&lt;&gt;E4706,COUNTIF($A$4:A4705,"&lt;&gt;0")+1,0)</f>
        <v>0</v>
      </c>
      <c r="B4706">
        <f>IF(A4706&lt;&gt;0,IF(MOD(A4706,3)=0,COUNTIF($B$4:B4705,"&lt;&gt;0")+1,0),0)</f>
        <v>0</v>
      </c>
      <c r="C4706" s="9">
        <f>'Dash Board'!$C$12+COUNT('Daily reducing balance'!$F$4:F4705)</f>
        <v>46432</v>
      </c>
      <c r="D4706">
        <f t="shared" si="511"/>
        <v>2027</v>
      </c>
      <c r="E4706">
        <f t="shared" si="512"/>
        <v>2</v>
      </c>
      <c r="F4706">
        <f>DAY('Dash Board'!$C$12+COUNT('Daily reducing balance'!$F$4:F4705))</f>
        <v>14</v>
      </c>
      <c r="G4706" s="8">
        <f t="shared" si="513"/>
        <v>75748.852392404398</v>
      </c>
      <c r="H4706" s="6">
        <f>G4706*'Dash Board'!$C$11/365</f>
        <v>21.790765756719072</v>
      </c>
      <c r="I4706" s="6">
        <f>H4706*'Dash Board'!$C$18/'Dash Board'!$C$11</f>
        <v>10.376555122247177</v>
      </c>
      <c r="J4706" s="6">
        <f>(G4706&gt;1)*PMT('Dash Board'!$C$11/365,$U$4,-'Dash Board'!$C$19)</f>
        <v>108.80376961660664</v>
      </c>
      <c r="K4706" s="6">
        <f t="shared" si="515"/>
        <v>0</v>
      </c>
      <c r="L4706" s="8">
        <f t="shared" si="516"/>
        <v>75661.839388544497</v>
      </c>
      <c r="N4706" s="8">
        <f t="shared" si="514"/>
        <v>98.427214494359461</v>
      </c>
      <c r="O4706" s="8">
        <f>IF(E4705&lt;&gt;E4706,SUM($N$4:N4706)-SUM($O$3:O4705),0)</f>
        <v>0</v>
      </c>
      <c r="P4706" s="6">
        <f>IF(B4706&gt;0,SUM($O$4:O4706)-SUM($P$3:P4705),0)</f>
        <v>0</v>
      </c>
      <c r="Q4706" s="6">
        <f t="shared" si="517"/>
        <v>10.376555122247177</v>
      </c>
      <c r="R4706" s="8">
        <f>IF(E4705&lt;&gt;E4706,SUM($Q$4:Q4706)-SUM($R$3:R4705),0)</f>
        <v>0</v>
      </c>
      <c r="S4706" s="6">
        <f>IF(B4706&gt;0,SUM($R$4:R4706)-SUM($S$3:S4705),0)</f>
        <v>0</v>
      </c>
    </row>
    <row r="4707" spans="1:19">
      <c r="A4707">
        <f>IF(E4706&lt;&gt;E4707,COUNTIF($A$4:A4706,"&lt;&gt;0")+1,0)</f>
        <v>0</v>
      </c>
      <c r="B4707">
        <f>IF(A4707&lt;&gt;0,IF(MOD(A4707,3)=0,COUNTIF($B$4:B4706,"&lt;&gt;0")+1,0),0)</f>
        <v>0</v>
      </c>
      <c r="C4707" s="9">
        <f>'Dash Board'!$C$12+COUNT('Daily reducing balance'!$F$4:F4706)</f>
        <v>46433</v>
      </c>
      <c r="D4707">
        <f t="shared" si="511"/>
        <v>2027</v>
      </c>
      <c r="E4707">
        <f t="shared" si="512"/>
        <v>2</v>
      </c>
      <c r="F4707">
        <f>DAY('Dash Board'!$C$12+COUNT('Daily reducing balance'!$F$4:F4706))</f>
        <v>15</v>
      </c>
      <c r="G4707" s="8">
        <f t="shared" si="513"/>
        <v>75661.839388544497</v>
      </c>
      <c r="H4707" s="6">
        <f>G4707*'Dash Board'!$C$11/365</f>
        <v>21.765734618622389</v>
      </c>
      <c r="I4707" s="6">
        <f>H4707*'Dash Board'!$C$18/'Dash Board'!$C$11</f>
        <v>10.36463553267733</v>
      </c>
      <c r="J4707" s="6">
        <f>(G4707&gt;1)*PMT('Dash Board'!$C$11/365,$U$4,-'Dash Board'!$C$19)</f>
        <v>108.80376961660664</v>
      </c>
      <c r="K4707" s="6">
        <f t="shared" si="515"/>
        <v>0</v>
      </c>
      <c r="L4707" s="8">
        <f t="shared" si="516"/>
        <v>75574.8013535465</v>
      </c>
      <c r="N4707" s="8">
        <f t="shared" si="514"/>
        <v>98.439134083929318</v>
      </c>
      <c r="O4707" s="8">
        <f>IF(E4706&lt;&gt;E4707,SUM($N$4:N4707)-SUM($O$3:O4706),0)</f>
        <v>0</v>
      </c>
      <c r="P4707" s="6">
        <f>IF(B4707&gt;0,SUM($O$4:O4707)-SUM($P$3:P4706),0)</f>
        <v>0</v>
      </c>
      <c r="Q4707" s="6">
        <f t="shared" si="517"/>
        <v>10.36463553267733</v>
      </c>
      <c r="R4707" s="8">
        <f>IF(E4706&lt;&gt;E4707,SUM($Q$4:Q4707)-SUM($R$3:R4706),0)</f>
        <v>0</v>
      </c>
      <c r="S4707" s="6">
        <f>IF(B4707&gt;0,SUM($R$4:R4707)-SUM($S$3:S4706),0)</f>
        <v>0</v>
      </c>
    </row>
    <row r="4708" spans="1:19">
      <c r="A4708">
        <f>IF(E4707&lt;&gt;E4708,COUNTIF($A$4:A4707,"&lt;&gt;0")+1,0)</f>
        <v>0</v>
      </c>
      <c r="B4708">
        <f>IF(A4708&lt;&gt;0,IF(MOD(A4708,3)=0,COUNTIF($B$4:B4707,"&lt;&gt;0")+1,0),0)</f>
        <v>0</v>
      </c>
      <c r="C4708" s="9">
        <f>'Dash Board'!$C$12+COUNT('Daily reducing balance'!$F$4:F4707)</f>
        <v>46434</v>
      </c>
      <c r="D4708">
        <f t="shared" si="511"/>
        <v>2027</v>
      </c>
      <c r="E4708">
        <f t="shared" si="512"/>
        <v>2</v>
      </c>
      <c r="F4708">
        <f>DAY('Dash Board'!$C$12+COUNT('Daily reducing balance'!$F$4:F4707))</f>
        <v>16</v>
      </c>
      <c r="G4708" s="8">
        <f t="shared" si="513"/>
        <v>75574.8013535465</v>
      </c>
      <c r="H4708" s="6">
        <f>G4708*'Dash Board'!$C$11/365</f>
        <v>21.740696279787347</v>
      </c>
      <c r="I4708" s="6">
        <f>H4708*'Dash Board'!$C$18/'Dash Board'!$C$11</f>
        <v>10.35271251418445</v>
      </c>
      <c r="J4708" s="6">
        <f>(G4708&gt;1)*PMT('Dash Board'!$C$11/365,$U$4,-'Dash Board'!$C$19)</f>
        <v>108.80376961660664</v>
      </c>
      <c r="K4708" s="6">
        <f t="shared" si="515"/>
        <v>0</v>
      </c>
      <c r="L4708" s="8">
        <f t="shared" si="516"/>
        <v>75487.738280209669</v>
      </c>
      <c r="N4708" s="8">
        <f t="shared" si="514"/>
        <v>98.451057102422197</v>
      </c>
      <c r="O4708" s="8">
        <f>IF(E4707&lt;&gt;E4708,SUM($N$4:N4708)-SUM($O$3:O4707),0)</f>
        <v>0</v>
      </c>
      <c r="P4708" s="6">
        <f>IF(B4708&gt;0,SUM($O$4:O4708)-SUM($P$3:P4707),0)</f>
        <v>0</v>
      </c>
      <c r="Q4708" s="6">
        <f t="shared" si="517"/>
        <v>10.35271251418445</v>
      </c>
      <c r="R4708" s="8">
        <f>IF(E4707&lt;&gt;E4708,SUM($Q$4:Q4708)-SUM($R$3:R4707),0)</f>
        <v>0</v>
      </c>
      <c r="S4708" s="6">
        <f>IF(B4708&gt;0,SUM($R$4:R4708)-SUM($S$3:S4707),0)</f>
        <v>0</v>
      </c>
    </row>
    <row r="4709" spans="1:19">
      <c r="A4709">
        <f>IF(E4708&lt;&gt;E4709,COUNTIF($A$4:A4708,"&lt;&gt;0")+1,0)</f>
        <v>0</v>
      </c>
      <c r="B4709">
        <f>IF(A4709&lt;&gt;0,IF(MOD(A4709,3)=0,COUNTIF($B$4:B4708,"&lt;&gt;0")+1,0),0)</f>
        <v>0</v>
      </c>
      <c r="C4709" s="9">
        <f>'Dash Board'!$C$12+COUNT('Daily reducing balance'!$F$4:F4708)</f>
        <v>46435</v>
      </c>
      <c r="D4709">
        <f t="shared" si="511"/>
        <v>2027</v>
      </c>
      <c r="E4709">
        <f t="shared" si="512"/>
        <v>2</v>
      </c>
      <c r="F4709">
        <f>DAY('Dash Board'!$C$12+COUNT('Daily reducing balance'!$F$4:F4708))</f>
        <v>17</v>
      </c>
      <c r="G4709" s="8">
        <f t="shared" si="513"/>
        <v>75487.738280209669</v>
      </c>
      <c r="H4709" s="6">
        <f>G4709*'Dash Board'!$C$11/365</f>
        <v>21.715650738142507</v>
      </c>
      <c r="I4709" s="6">
        <f>H4709*'Dash Board'!$C$18/'Dash Board'!$C$11</f>
        <v>10.340786065782147</v>
      </c>
      <c r="J4709" s="6">
        <f>(G4709&gt;1)*PMT('Dash Board'!$C$11/365,$U$4,-'Dash Board'!$C$19)</f>
        <v>108.80376961660664</v>
      </c>
      <c r="K4709" s="6">
        <f t="shared" si="515"/>
        <v>0</v>
      </c>
      <c r="L4709" s="8">
        <f t="shared" si="516"/>
        <v>75400.650161331199</v>
      </c>
      <c r="N4709" s="8">
        <f t="shared" si="514"/>
        <v>98.462983550824504</v>
      </c>
      <c r="O4709" s="8">
        <f>IF(E4708&lt;&gt;E4709,SUM($N$4:N4709)-SUM($O$3:O4708),0)</f>
        <v>0</v>
      </c>
      <c r="P4709" s="6">
        <f>IF(B4709&gt;0,SUM($O$4:O4709)-SUM($P$3:P4708),0)</f>
        <v>0</v>
      </c>
      <c r="Q4709" s="6">
        <f t="shared" si="517"/>
        <v>10.340786065782147</v>
      </c>
      <c r="R4709" s="8">
        <f>IF(E4708&lt;&gt;E4709,SUM($Q$4:Q4709)-SUM($R$3:R4708),0)</f>
        <v>0</v>
      </c>
      <c r="S4709" s="6">
        <f>IF(B4709&gt;0,SUM($R$4:R4709)-SUM($S$3:S4708),0)</f>
        <v>0</v>
      </c>
    </row>
    <row r="4710" spans="1:19">
      <c r="A4710">
        <f>IF(E4709&lt;&gt;E4710,COUNTIF($A$4:A4709,"&lt;&gt;0")+1,0)</f>
        <v>0</v>
      </c>
      <c r="B4710">
        <f>IF(A4710&lt;&gt;0,IF(MOD(A4710,3)=0,COUNTIF($B$4:B4709,"&lt;&gt;0")+1,0),0)</f>
        <v>0</v>
      </c>
      <c r="C4710" s="9">
        <f>'Dash Board'!$C$12+COUNT('Daily reducing balance'!$F$4:F4709)</f>
        <v>46436</v>
      </c>
      <c r="D4710">
        <f t="shared" si="511"/>
        <v>2027</v>
      </c>
      <c r="E4710">
        <f t="shared" si="512"/>
        <v>2</v>
      </c>
      <c r="F4710">
        <f>DAY('Dash Board'!$C$12+COUNT('Daily reducing balance'!$F$4:F4709))</f>
        <v>18</v>
      </c>
      <c r="G4710" s="8">
        <f t="shared" si="513"/>
        <v>75400.650161331199</v>
      </c>
      <c r="H4710" s="6">
        <f>G4710*'Dash Board'!$C$11/365</f>
        <v>21.690597991615824</v>
      </c>
      <c r="I4710" s="6">
        <f>H4710*'Dash Board'!$C$18/'Dash Board'!$C$11</f>
        <v>10.328856186483726</v>
      </c>
      <c r="J4710" s="6">
        <f>(G4710&gt;1)*PMT('Dash Board'!$C$11/365,$U$4,-'Dash Board'!$C$19)</f>
        <v>108.80376961660664</v>
      </c>
      <c r="K4710" s="6">
        <f t="shared" si="515"/>
        <v>0</v>
      </c>
      <c r="L4710" s="8">
        <f t="shared" si="516"/>
        <v>75313.536989706205</v>
      </c>
      <c r="N4710" s="8">
        <f t="shared" si="514"/>
        <v>98.474913430122911</v>
      </c>
      <c r="O4710" s="8">
        <f>IF(E4709&lt;&gt;E4710,SUM($N$4:N4710)-SUM($O$3:O4709),0)</f>
        <v>0</v>
      </c>
      <c r="P4710" s="6">
        <f>IF(B4710&gt;0,SUM($O$4:O4710)-SUM($P$3:P4709),0)</f>
        <v>0</v>
      </c>
      <c r="Q4710" s="6">
        <f t="shared" si="517"/>
        <v>10.328856186483726</v>
      </c>
      <c r="R4710" s="8">
        <f>IF(E4709&lt;&gt;E4710,SUM($Q$4:Q4710)-SUM($R$3:R4709),0)</f>
        <v>0</v>
      </c>
      <c r="S4710" s="6">
        <f>IF(B4710&gt;0,SUM($R$4:R4710)-SUM($S$3:S4709),0)</f>
        <v>0</v>
      </c>
    </row>
    <row r="4711" spans="1:19">
      <c r="A4711">
        <f>IF(E4710&lt;&gt;E4711,COUNTIF($A$4:A4710,"&lt;&gt;0")+1,0)</f>
        <v>0</v>
      </c>
      <c r="B4711">
        <f>IF(A4711&lt;&gt;0,IF(MOD(A4711,3)=0,COUNTIF($B$4:B4710,"&lt;&gt;0")+1,0),0)</f>
        <v>0</v>
      </c>
      <c r="C4711" s="9">
        <f>'Dash Board'!$C$12+COUNT('Daily reducing balance'!$F$4:F4710)</f>
        <v>46437</v>
      </c>
      <c r="D4711">
        <f t="shared" si="511"/>
        <v>2027</v>
      </c>
      <c r="E4711">
        <f t="shared" si="512"/>
        <v>2</v>
      </c>
      <c r="F4711">
        <f>DAY('Dash Board'!$C$12+COUNT('Daily reducing balance'!$F$4:F4710))</f>
        <v>19</v>
      </c>
      <c r="G4711" s="8">
        <f t="shared" si="513"/>
        <v>75313.536989706205</v>
      </c>
      <c r="H4711" s="6">
        <f>G4711*'Dash Board'!$C$11/365</f>
        <v>21.665538038134663</v>
      </c>
      <c r="I4711" s="6">
        <f>H4711*'Dash Board'!$C$18/'Dash Board'!$C$11</f>
        <v>10.316922875302222</v>
      </c>
      <c r="J4711" s="6">
        <f>(G4711&gt;1)*PMT('Dash Board'!$C$11/365,$U$4,-'Dash Board'!$C$19)</f>
        <v>108.80376961660664</v>
      </c>
      <c r="K4711" s="6">
        <f t="shared" si="515"/>
        <v>0</v>
      </c>
      <c r="L4711" s="8">
        <f t="shared" si="516"/>
        <v>75226.398758127732</v>
      </c>
      <c r="N4711" s="8">
        <f t="shared" si="514"/>
        <v>98.486846741304419</v>
      </c>
      <c r="O4711" s="8">
        <f>IF(E4710&lt;&gt;E4711,SUM($N$4:N4711)-SUM($O$3:O4710),0)</f>
        <v>0</v>
      </c>
      <c r="P4711" s="6">
        <f>IF(B4711&gt;0,SUM($O$4:O4711)-SUM($P$3:P4710),0)</f>
        <v>0</v>
      </c>
      <c r="Q4711" s="6">
        <f t="shared" si="517"/>
        <v>10.316922875302222</v>
      </c>
      <c r="R4711" s="8">
        <f>IF(E4710&lt;&gt;E4711,SUM($Q$4:Q4711)-SUM($R$3:R4710),0)</f>
        <v>0</v>
      </c>
      <c r="S4711" s="6">
        <f>IF(B4711&gt;0,SUM($R$4:R4711)-SUM($S$3:S4710),0)</f>
        <v>0</v>
      </c>
    </row>
    <row r="4712" spans="1:19">
      <c r="A4712">
        <f>IF(E4711&lt;&gt;E4712,COUNTIF($A$4:A4711,"&lt;&gt;0")+1,0)</f>
        <v>0</v>
      </c>
      <c r="B4712">
        <f>IF(A4712&lt;&gt;0,IF(MOD(A4712,3)=0,COUNTIF($B$4:B4711,"&lt;&gt;0")+1,0),0)</f>
        <v>0</v>
      </c>
      <c r="C4712" s="9">
        <f>'Dash Board'!$C$12+COUNT('Daily reducing balance'!$F$4:F4711)</f>
        <v>46438</v>
      </c>
      <c r="D4712">
        <f t="shared" si="511"/>
        <v>2027</v>
      </c>
      <c r="E4712">
        <f t="shared" si="512"/>
        <v>2</v>
      </c>
      <c r="F4712">
        <f>DAY('Dash Board'!$C$12+COUNT('Daily reducing balance'!$F$4:F4711))</f>
        <v>20</v>
      </c>
      <c r="G4712" s="8">
        <f t="shared" si="513"/>
        <v>75226.398758127732</v>
      </c>
      <c r="H4712" s="6">
        <f>G4712*'Dash Board'!$C$11/365</f>
        <v>21.640470875625784</v>
      </c>
      <c r="I4712" s="6">
        <f>H4712*'Dash Board'!$C$18/'Dash Board'!$C$11</f>
        <v>10.304986131250375</v>
      </c>
      <c r="J4712" s="6">
        <f>(G4712&gt;1)*PMT('Dash Board'!$C$11/365,$U$4,-'Dash Board'!$C$19)</f>
        <v>108.80376961660664</v>
      </c>
      <c r="K4712" s="6">
        <f t="shared" si="515"/>
        <v>0</v>
      </c>
      <c r="L4712" s="8">
        <f t="shared" si="516"/>
        <v>75139.235459386749</v>
      </c>
      <c r="N4712" s="8">
        <f t="shared" si="514"/>
        <v>98.49878348535627</v>
      </c>
      <c r="O4712" s="8">
        <f>IF(E4711&lt;&gt;E4712,SUM($N$4:N4712)-SUM($O$3:O4711),0)</f>
        <v>0</v>
      </c>
      <c r="P4712" s="6">
        <f>IF(B4712&gt;0,SUM($O$4:O4712)-SUM($P$3:P4711),0)</f>
        <v>0</v>
      </c>
      <c r="Q4712" s="6">
        <f t="shared" si="517"/>
        <v>10.304986131250375</v>
      </c>
      <c r="R4712" s="8">
        <f>IF(E4711&lt;&gt;E4712,SUM($Q$4:Q4712)-SUM($R$3:R4711),0)</f>
        <v>0</v>
      </c>
      <c r="S4712" s="6">
        <f>IF(B4712&gt;0,SUM($R$4:R4712)-SUM($S$3:S4711),0)</f>
        <v>0</v>
      </c>
    </row>
    <row r="4713" spans="1:19">
      <c r="A4713">
        <f>IF(E4712&lt;&gt;E4713,COUNTIF($A$4:A4712,"&lt;&gt;0")+1,0)</f>
        <v>0</v>
      </c>
      <c r="B4713">
        <f>IF(A4713&lt;&gt;0,IF(MOD(A4713,3)=0,COUNTIF($B$4:B4712,"&lt;&gt;0")+1,0),0)</f>
        <v>0</v>
      </c>
      <c r="C4713" s="9">
        <f>'Dash Board'!$C$12+COUNT('Daily reducing balance'!$F$4:F4712)</f>
        <v>46439</v>
      </c>
      <c r="D4713">
        <f t="shared" si="511"/>
        <v>2027</v>
      </c>
      <c r="E4713">
        <f t="shared" si="512"/>
        <v>2</v>
      </c>
      <c r="F4713">
        <f>DAY('Dash Board'!$C$12+COUNT('Daily reducing balance'!$F$4:F4712))</f>
        <v>21</v>
      </c>
      <c r="G4713" s="8">
        <f t="shared" si="513"/>
        <v>75139.235459386749</v>
      </c>
      <c r="H4713" s="6">
        <f>G4713*'Dash Board'!$C$11/365</f>
        <v>21.615396502015365</v>
      </c>
      <c r="I4713" s="6">
        <f>H4713*'Dash Board'!$C$18/'Dash Board'!$C$11</f>
        <v>10.29304595334065</v>
      </c>
      <c r="J4713" s="6">
        <f>(G4713&gt;1)*PMT('Dash Board'!$C$11/365,$U$4,-'Dash Board'!$C$19)</f>
        <v>108.80376961660664</v>
      </c>
      <c r="K4713" s="6">
        <f t="shared" si="515"/>
        <v>0</v>
      </c>
      <c r="L4713" s="8">
        <f t="shared" si="516"/>
        <v>75052.047086272156</v>
      </c>
      <c r="N4713" s="8">
        <f t="shared" si="514"/>
        <v>98.510723663265992</v>
      </c>
      <c r="O4713" s="8">
        <f>IF(E4712&lt;&gt;E4713,SUM($N$4:N4713)-SUM($O$3:O4712),0)</f>
        <v>0</v>
      </c>
      <c r="P4713" s="6">
        <f>IF(B4713&gt;0,SUM($O$4:O4713)-SUM($P$3:P4712),0)</f>
        <v>0</v>
      </c>
      <c r="Q4713" s="6">
        <f t="shared" si="517"/>
        <v>10.29304595334065</v>
      </c>
      <c r="R4713" s="8">
        <f>IF(E4712&lt;&gt;E4713,SUM($Q$4:Q4713)-SUM($R$3:R4712),0)</f>
        <v>0</v>
      </c>
      <c r="S4713" s="6">
        <f>IF(B4713&gt;0,SUM($R$4:R4713)-SUM($S$3:S4712),0)</f>
        <v>0</v>
      </c>
    </row>
    <row r="4714" spans="1:19">
      <c r="A4714">
        <f>IF(E4713&lt;&gt;E4714,COUNTIF($A$4:A4713,"&lt;&gt;0")+1,0)</f>
        <v>0</v>
      </c>
      <c r="B4714">
        <f>IF(A4714&lt;&gt;0,IF(MOD(A4714,3)=0,COUNTIF($B$4:B4713,"&lt;&gt;0")+1,0),0)</f>
        <v>0</v>
      </c>
      <c r="C4714" s="9">
        <f>'Dash Board'!$C$12+COUNT('Daily reducing balance'!$F$4:F4713)</f>
        <v>46440</v>
      </c>
      <c r="D4714">
        <f t="shared" si="511"/>
        <v>2027</v>
      </c>
      <c r="E4714">
        <f t="shared" si="512"/>
        <v>2</v>
      </c>
      <c r="F4714">
        <f>DAY('Dash Board'!$C$12+COUNT('Daily reducing balance'!$F$4:F4713))</f>
        <v>22</v>
      </c>
      <c r="G4714" s="8">
        <f t="shared" si="513"/>
        <v>75052.047086272156</v>
      </c>
      <c r="H4714" s="6">
        <f>G4714*'Dash Board'!$C$11/365</f>
        <v>21.590314915228976</v>
      </c>
      <c r="I4714" s="6">
        <f>H4714*'Dash Board'!$C$18/'Dash Board'!$C$11</f>
        <v>10.281102340585226</v>
      </c>
      <c r="J4714" s="6">
        <f>(G4714&gt;1)*PMT('Dash Board'!$C$11/365,$U$4,-'Dash Board'!$C$19)</f>
        <v>108.80376961660664</v>
      </c>
      <c r="K4714" s="6">
        <f t="shared" si="515"/>
        <v>0</v>
      </c>
      <c r="L4714" s="8">
        <f t="shared" si="516"/>
        <v>74964.833631570771</v>
      </c>
      <c r="N4714" s="8">
        <f t="shared" si="514"/>
        <v>98.522667276021423</v>
      </c>
      <c r="O4714" s="8">
        <f>IF(E4713&lt;&gt;E4714,SUM($N$4:N4714)-SUM($O$3:O4713),0)</f>
        <v>0</v>
      </c>
      <c r="P4714" s="6">
        <f>IF(B4714&gt;0,SUM($O$4:O4714)-SUM($P$3:P4713),0)</f>
        <v>0</v>
      </c>
      <c r="Q4714" s="6">
        <f t="shared" si="517"/>
        <v>10.281102340585226</v>
      </c>
      <c r="R4714" s="8">
        <f>IF(E4713&lt;&gt;E4714,SUM($Q$4:Q4714)-SUM($R$3:R4713),0)</f>
        <v>0</v>
      </c>
      <c r="S4714" s="6">
        <f>IF(B4714&gt;0,SUM($R$4:R4714)-SUM($S$3:S4713),0)</f>
        <v>0</v>
      </c>
    </row>
    <row r="4715" spans="1:19">
      <c r="A4715">
        <f>IF(E4714&lt;&gt;E4715,COUNTIF($A$4:A4714,"&lt;&gt;0")+1,0)</f>
        <v>0</v>
      </c>
      <c r="B4715">
        <f>IF(A4715&lt;&gt;0,IF(MOD(A4715,3)=0,COUNTIF($B$4:B4714,"&lt;&gt;0")+1,0),0)</f>
        <v>0</v>
      </c>
      <c r="C4715" s="9">
        <f>'Dash Board'!$C$12+COUNT('Daily reducing balance'!$F$4:F4714)</f>
        <v>46441</v>
      </c>
      <c r="D4715">
        <f t="shared" si="511"/>
        <v>2027</v>
      </c>
      <c r="E4715">
        <f t="shared" si="512"/>
        <v>2</v>
      </c>
      <c r="F4715">
        <f>DAY('Dash Board'!$C$12+COUNT('Daily reducing balance'!$F$4:F4714))</f>
        <v>23</v>
      </c>
      <c r="G4715" s="8">
        <f t="shared" si="513"/>
        <v>74964.833631570771</v>
      </c>
      <c r="H4715" s="6">
        <f>G4715*'Dash Board'!$C$11/365</f>
        <v>21.565226113191592</v>
      </c>
      <c r="I4715" s="6">
        <f>H4715*'Dash Board'!$C$18/'Dash Board'!$C$11</f>
        <v>10.269155291995997</v>
      </c>
      <c r="J4715" s="6">
        <f>(G4715&gt;1)*PMT('Dash Board'!$C$11/365,$U$4,-'Dash Board'!$C$19)</f>
        <v>108.80376961660664</v>
      </c>
      <c r="K4715" s="6">
        <f t="shared" si="515"/>
        <v>0</v>
      </c>
      <c r="L4715" s="8">
        <f t="shared" si="516"/>
        <v>74877.595088067348</v>
      </c>
      <c r="N4715" s="8">
        <f t="shared" si="514"/>
        <v>98.534614324610644</v>
      </c>
      <c r="O4715" s="8">
        <f>IF(E4714&lt;&gt;E4715,SUM($N$4:N4715)-SUM($O$3:O4714),0)</f>
        <v>0</v>
      </c>
      <c r="P4715" s="6">
        <f>IF(B4715&gt;0,SUM($O$4:O4715)-SUM($P$3:P4714),0)</f>
        <v>0</v>
      </c>
      <c r="Q4715" s="6">
        <f t="shared" si="517"/>
        <v>10.269155291995997</v>
      </c>
      <c r="R4715" s="8">
        <f>IF(E4714&lt;&gt;E4715,SUM($Q$4:Q4715)-SUM($R$3:R4714),0)</f>
        <v>0</v>
      </c>
      <c r="S4715" s="6">
        <f>IF(B4715&gt;0,SUM($R$4:R4715)-SUM($S$3:S4714),0)</f>
        <v>0</v>
      </c>
    </row>
    <row r="4716" spans="1:19">
      <c r="A4716">
        <f>IF(E4715&lt;&gt;E4716,COUNTIF($A$4:A4715,"&lt;&gt;0")+1,0)</f>
        <v>0</v>
      </c>
      <c r="B4716">
        <f>IF(A4716&lt;&gt;0,IF(MOD(A4716,3)=0,COUNTIF($B$4:B4715,"&lt;&gt;0")+1,0),0)</f>
        <v>0</v>
      </c>
      <c r="C4716" s="9">
        <f>'Dash Board'!$C$12+COUNT('Daily reducing balance'!$F$4:F4715)</f>
        <v>46442</v>
      </c>
      <c r="D4716">
        <f t="shared" si="511"/>
        <v>2027</v>
      </c>
      <c r="E4716">
        <f t="shared" si="512"/>
        <v>2</v>
      </c>
      <c r="F4716">
        <f>DAY('Dash Board'!$C$12+COUNT('Daily reducing balance'!$F$4:F4715))</f>
        <v>24</v>
      </c>
      <c r="G4716" s="8">
        <f t="shared" si="513"/>
        <v>74877.595088067348</v>
      </c>
      <c r="H4716" s="6">
        <f>G4716*'Dash Board'!$C$11/365</f>
        <v>21.540130093827592</v>
      </c>
      <c r="I4716" s="6">
        <f>H4716*'Dash Board'!$C$18/'Dash Board'!$C$11</f>
        <v>10.25720480658457</v>
      </c>
      <c r="J4716" s="6">
        <f>(G4716&gt;1)*PMT('Dash Board'!$C$11/365,$U$4,-'Dash Board'!$C$19)</f>
        <v>108.80376961660664</v>
      </c>
      <c r="K4716" s="6">
        <f t="shared" si="515"/>
        <v>0</v>
      </c>
      <c r="L4716" s="8">
        <f t="shared" si="516"/>
        <v>74790.331448544559</v>
      </c>
      <c r="N4716" s="8">
        <f t="shared" si="514"/>
        <v>98.546564810022076</v>
      </c>
      <c r="O4716" s="8">
        <f>IF(E4715&lt;&gt;E4716,SUM($N$4:N4716)-SUM($O$3:O4715),0)</f>
        <v>0</v>
      </c>
      <c r="P4716" s="6">
        <f>IF(B4716&gt;0,SUM($O$4:O4716)-SUM($P$3:P4715),0)</f>
        <v>0</v>
      </c>
      <c r="Q4716" s="6">
        <f t="shared" si="517"/>
        <v>10.25720480658457</v>
      </c>
      <c r="R4716" s="8">
        <f>IF(E4715&lt;&gt;E4716,SUM($Q$4:Q4716)-SUM($R$3:R4715),0)</f>
        <v>0</v>
      </c>
      <c r="S4716" s="6">
        <f>IF(B4716&gt;0,SUM($R$4:R4716)-SUM($S$3:S4715),0)</f>
        <v>0</v>
      </c>
    </row>
    <row r="4717" spans="1:19">
      <c r="A4717">
        <f>IF(E4716&lt;&gt;E4717,COUNTIF($A$4:A4716,"&lt;&gt;0")+1,0)</f>
        <v>0</v>
      </c>
      <c r="B4717">
        <f>IF(A4717&lt;&gt;0,IF(MOD(A4717,3)=0,COUNTIF($B$4:B4716,"&lt;&gt;0")+1,0),0)</f>
        <v>0</v>
      </c>
      <c r="C4717" s="9">
        <f>'Dash Board'!$C$12+COUNT('Daily reducing balance'!$F$4:F4716)</f>
        <v>46443</v>
      </c>
      <c r="D4717">
        <f t="shared" si="511"/>
        <v>2027</v>
      </c>
      <c r="E4717">
        <f t="shared" si="512"/>
        <v>2</v>
      </c>
      <c r="F4717">
        <f>DAY('Dash Board'!$C$12+COUNT('Daily reducing balance'!$F$4:F4716))</f>
        <v>25</v>
      </c>
      <c r="G4717" s="8">
        <f t="shared" si="513"/>
        <v>74790.331448544559</v>
      </c>
      <c r="H4717" s="6">
        <f>G4717*'Dash Board'!$C$11/365</f>
        <v>21.515026855060764</v>
      </c>
      <c r="I4717" s="6">
        <f>H4717*'Dash Board'!$C$18/'Dash Board'!$C$11</f>
        <v>10.245250883362269</v>
      </c>
      <c r="J4717" s="6">
        <f>(G4717&gt;1)*PMT('Dash Board'!$C$11/365,$U$4,-'Dash Board'!$C$19)</f>
        <v>108.80376961660664</v>
      </c>
      <c r="K4717" s="6">
        <f t="shared" si="515"/>
        <v>0</v>
      </c>
      <c r="L4717" s="8">
        <f t="shared" si="516"/>
        <v>74703.042705783009</v>
      </c>
      <c r="N4717" s="8">
        <f t="shared" si="514"/>
        <v>98.55851873324437</v>
      </c>
      <c r="O4717" s="8">
        <f>IF(E4716&lt;&gt;E4717,SUM($N$4:N4717)-SUM($O$3:O4716),0)</f>
        <v>0</v>
      </c>
      <c r="P4717" s="6">
        <f>IF(B4717&gt;0,SUM($O$4:O4717)-SUM($P$3:P4716),0)</f>
        <v>0</v>
      </c>
      <c r="Q4717" s="6">
        <f t="shared" si="517"/>
        <v>10.245250883362269</v>
      </c>
      <c r="R4717" s="8">
        <f>IF(E4716&lt;&gt;E4717,SUM($Q$4:Q4717)-SUM($R$3:R4716),0)</f>
        <v>0</v>
      </c>
      <c r="S4717" s="6">
        <f>IF(B4717&gt;0,SUM($R$4:R4717)-SUM($S$3:S4716),0)</f>
        <v>0</v>
      </c>
    </row>
    <row r="4718" spans="1:19">
      <c r="A4718">
        <f>IF(E4717&lt;&gt;E4718,COUNTIF($A$4:A4717,"&lt;&gt;0")+1,0)</f>
        <v>0</v>
      </c>
      <c r="B4718">
        <f>IF(A4718&lt;&gt;0,IF(MOD(A4718,3)=0,COUNTIF($B$4:B4717,"&lt;&gt;0")+1,0),0)</f>
        <v>0</v>
      </c>
      <c r="C4718" s="9">
        <f>'Dash Board'!$C$12+COUNT('Daily reducing balance'!$F$4:F4717)</f>
        <v>46444</v>
      </c>
      <c r="D4718">
        <f t="shared" si="511"/>
        <v>2027</v>
      </c>
      <c r="E4718">
        <f t="shared" si="512"/>
        <v>2</v>
      </c>
      <c r="F4718">
        <f>DAY('Dash Board'!$C$12+COUNT('Daily reducing balance'!$F$4:F4717))</f>
        <v>26</v>
      </c>
      <c r="G4718" s="8">
        <f t="shared" si="513"/>
        <v>74703.042705783009</v>
      </c>
      <c r="H4718" s="6">
        <f>G4718*'Dash Board'!$C$11/365</f>
        <v>21.489916394814291</v>
      </c>
      <c r="I4718" s="6">
        <f>H4718*'Dash Board'!$C$18/'Dash Board'!$C$11</f>
        <v>10.233293521340139</v>
      </c>
      <c r="J4718" s="6">
        <f>(G4718&gt;1)*PMT('Dash Board'!$C$11/365,$U$4,-'Dash Board'!$C$19)</f>
        <v>108.80376961660664</v>
      </c>
      <c r="K4718" s="6">
        <f t="shared" si="515"/>
        <v>0</v>
      </c>
      <c r="L4718" s="8">
        <f t="shared" si="516"/>
        <v>74615.728852561209</v>
      </c>
      <c r="N4718" s="8">
        <f t="shared" si="514"/>
        <v>98.5704760952665</v>
      </c>
      <c r="O4718" s="8">
        <f>IF(E4717&lt;&gt;E4718,SUM($N$4:N4718)-SUM($O$3:O4717),0)</f>
        <v>0</v>
      </c>
      <c r="P4718" s="6">
        <f>IF(B4718&gt;0,SUM($O$4:O4718)-SUM($P$3:P4717),0)</f>
        <v>0</v>
      </c>
      <c r="Q4718" s="6">
        <f t="shared" si="517"/>
        <v>10.233293521340139</v>
      </c>
      <c r="R4718" s="8">
        <f>IF(E4717&lt;&gt;E4718,SUM($Q$4:Q4718)-SUM($R$3:R4717),0)</f>
        <v>0</v>
      </c>
      <c r="S4718" s="6">
        <f>IF(B4718&gt;0,SUM($R$4:R4718)-SUM($S$3:S4717),0)</f>
        <v>0</v>
      </c>
    </row>
    <row r="4719" spans="1:19">
      <c r="A4719">
        <f>IF(E4718&lt;&gt;E4719,COUNTIF($A$4:A4718,"&lt;&gt;0")+1,0)</f>
        <v>0</v>
      </c>
      <c r="B4719">
        <f>IF(A4719&lt;&gt;0,IF(MOD(A4719,3)=0,COUNTIF($B$4:B4718,"&lt;&gt;0")+1,0),0)</f>
        <v>0</v>
      </c>
      <c r="C4719" s="9">
        <f>'Dash Board'!$C$12+COUNT('Daily reducing balance'!$F$4:F4718)</f>
        <v>46445</v>
      </c>
      <c r="D4719">
        <f t="shared" si="511"/>
        <v>2027</v>
      </c>
      <c r="E4719">
        <f t="shared" si="512"/>
        <v>2</v>
      </c>
      <c r="F4719">
        <f>DAY('Dash Board'!$C$12+COUNT('Daily reducing balance'!$F$4:F4718))</f>
        <v>27</v>
      </c>
      <c r="G4719" s="8">
        <f t="shared" si="513"/>
        <v>74615.728852561209</v>
      </c>
      <c r="H4719" s="6">
        <f>G4719*'Dash Board'!$C$11/365</f>
        <v>21.464798711010758</v>
      </c>
      <c r="I4719" s="6">
        <f>H4719*'Dash Board'!$C$18/'Dash Board'!$C$11</f>
        <v>10.221332719528933</v>
      </c>
      <c r="J4719" s="6">
        <f>(G4719&gt;1)*PMT('Dash Board'!$C$11/365,$U$4,-'Dash Board'!$C$19)</f>
        <v>108.80376961660664</v>
      </c>
      <c r="K4719" s="6">
        <f t="shared" si="515"/>
        <v>0</v>
      </c>
      <c r="L4719" s="8">
        <f t="shared" si="516"/>
        <v>74528.389881655603</v>
      </c>
      <c r="N4719" s="8">
        <f t="shared" si="514"/>
        <v>98.582436897077713</v>
      </c>
      <c r="O4719" s="8">
        <f>IF(E4718&lt;&gt;E4719,SUM($N$4:N4719)-SUM($O$3:O4718),0)</f>
        <v>0</v>
      </c>
      <c r="P4719" s="6">
        <f>IF(B4719&gt;0,SUM($O$4:O4719)-SUM($P$3:P4718),0)</f>
        <v>0</v>
      </c>
      <c r="Q4719" s="6">
        <f t="shared" si="517"/>
        <v>10.221332719528933</v>
      </c>
      <c r="R4719" s="8">
        <f>IF(E4718&lt;&gt;E4719,SUM($Q$4:Q4719)-SUM($R$3:R4718),0)</f>
        <v>0</v>
      </c>
      <c r="S4719" s="6">
        <f>IF(B4719&gt;0,SUM($R$4:R4719)-SUM($S$3:S4718),0)</f>
        <v>0</v>
      </c>
    </row>
    <row r="4720" spans="1:19">
      <c r="A4720">
        <f>IF(E4719&lt;&gt;E4720,COUNTIF($A$4:A4719,"&lt;&gt;0")+1,0)</f>
        <v>0</v>
      </c>
      <c r="B4720">
        <f>IF(A4720&lt;&gt;0,IF(MOD(A4720,3)=0,COUNTIF($B$4:B4719,"&lt;&gt;0")+1,0),0)</f>
        <v>0</v>
      </c>
      <c r="C4720" s="9">
        <f>'Dash Board'!$C$12+COUNT('Daily reducing balance'!$F$4:F4719)</f>
        <v>46446</v>
      </c>
      <c r="D4720">
        <f t="shared" si="511"/>
        <v>2027</v>
      </c>
      <c r="E4720">
        <f t="shared" si="512"/>
        <v>2</v>
      </c>
      <c r="F4720">
        <f>DAY('Dash Board'!$C$12+COUNT('Daily reducing balance'!$F$4:F4719))</f>
        <v>28</v>
      </c>
      <c r="G4720" s="8">
        <f t="shared" si="513"/>
        <v>74528.389881655603</v>
      </c>
      <c r="H4720" s="6">
        <f>G4720*'Dash Board'!$C$11/365</f>
        <v>21.439673801572159</v>
      </c>
      <c r="I4720" s="6">
        <f>H4720*'Dash Board'!$C$18/'Dash Board'!$C$11</f>
        <v>10.209368476939124</v>
      </c>
      <c r="J4720" s="6">
        <f>(G4720&gt;1)*PMT('Dash Board'!$C$11/365,$U$4,-'Dash Board'!$C$19)</f>
        <v>108.80376961660664</v>
      </c>
      <c r="K4720" s="6">
        <f t="shared" si="515"/>
        <v>0</v>
      </c>
      <c r="L4720" s="8">
        <f t="shared" si="516"/>
        <v>74441.025785840568</v>
      </c>
      <c r="N4720" s="8">
        <f t="shared" si="514"/>
        <v>98.594401139667525</v>
      </c>
      <c r="O4720" s="8">
        <f>IF(E4719&lt;&gt;E4720,SUM($N$4:N4720)-SUM($O$3:O4719),0)</f>
        <v>0</v>
      </c>
      <c r="P4720" s="6">
        <f>IF(B4720&gt;0,SUM($O$4:O4720)-SUM($P$3:P4719),0)</f>
        <v>0</v>
      </c>
      <c r="Q4720" s="6">
        <f t="shared" si="517"/>
        <v>10.209368476939124</v>
      </c>
      <c r="R4720" s="8">
        <f>IF(E4719&lt;&gt;E4720,SUM($Q$4:Q4720)-SUM($R$3:R4719),0)</f>
        <v>0</v>
      </c>
      <c r="S4720" s="6">
        <f>IF(B4720&gt;0,SUM($R$4:R4720)-SUM($S$3:S4719),0)</f>
        <v>0</v>
      </c>
    </row>
    <row r="4721" spans="1:19">
      <c r="A4721">
        <f>IF(E4720&lt;&gt;E4721,COUNTIF($A$4:A4720,"&lt;&gt;0")+1,0)</f>
        <v>155</v>
      </c>
      <c r="B4721">
        <f>IF(A4721&lt;&gt;0,IF(MOD(A4721,3)=0,COUNTIF($B$4:B4720,"&lt;&gt;0")+1,0),0)</f>
        <v>0</v>
      </c>
      <c r="C4721" s="9">
        <f>'Dash Board'!$C$12+COUNT('Daily reducing balance'!$F$4:F4720)</f>
        <v>46447</v>
      </c>
      <c r="D4721">
        <f t="shared" si="511"/>
        <v>2027</v>
      </c>
      <c r="E4721">
        <f t="shared" si="512"/>
        <v>3</v>
      </c>
      <c r="F4721">
        <f>DAY('Dash Board'!$C$12+COUNT('Daily reducing balance'!$F$4:F4720))</f>
        <v>1</v>
      </c>
      <c r="G4721" s="8">
        <f t="shared" si="513"/>
        <v>74441.025785840568</v>
      </c>
      <c r="H4721" s="6">
        <f>G4721*'Dash Board'!$C$11/365</f>
        <v>21.41454166441989</v>
      </c>
      <c r="I4721" s="6">
        <f>H4721*'Dash Board'!$C$18/'Dash Board'!$C$11</f>
        <v>10.1974007925809</v>
      </c>
      <c r="J4721" s="6">
        <f>(G4721&gt;1)*PMT('Dash Board'!$C$11/365,$U$4,-'Dash Board'!$C$19)</f>
        <v>108.80376961660664</v>
      </c>
      <c r="K4721" s="6">
        <f t="shared" si="515"/>
        <v>3372.9168581148047</v>
      </c>
      <c r="L4721" s="8">
        <f t="shared" si="516"/>
        <v>74353.636557888371</v>
      </c>
      <c r="N4721" s="8">
        <f t="shared" si="514"/>
        <v>98.606368824025736</v>
      </c>
      <c r="O4721" s="8">
        <f>IF(E4720&lt;&gt;E4721,SUM($N$4:N4721)-SUM($O$3:O4720),0)</f>
        <v>2756.465797380195</v>
      </c>
      <c r="P4721" s="6">
        <f>IF(B4721&gt;0,SUM($O$4:O4721)-SUM($P$3:P4720),0)</f>
        <v>0</v>
      </c>
      <c r="Q4721" s="6">
        <f t="shared" si="517"/>
        <v>10.1974007925809</v>
      </c>
      <c r="R4721" s="8">
        <f>IF(E4720&lt;&gt;E4721,SUM($Q$4:Q4721)-SUM($R$3:R4720),0)</f>
        <v>290.03975188481854</v>
      </c>
      <c r="S4721" s="6">
        <f>IF(B4721&gt;0,SUM($R$4:R4721)-SUM($S$3:S4720),0)</f>
        <v>0</v>
      </c>
    </row>
    <row r="4722" spans="1:19">
      <c r="A4722">
        <f>IF(E4721&lt;&gt;E4722,COUNTIF($A$4:A4721,"&lt;&gt;0")+1,0)</f>
        <v>0</v>
      </c>
      <c r="B4722">
        <f>IF(A4722&lt;&gt;0,IF(MOD(A4722,3)=0,COUNTIF($B$4:B4721,"&lt;&gt;0")+1,0),0)</f>
        <v>0</v>
      </c>
      <c r="C4722" s="9">
        <f>'Dash Board'!$C$12+COUNT('Daily reducing balance'!$F$4:F4721)</f>
        <v>46448</v>
      </c>
      <c r="D4722">
        <f t="shared" si="511"/>
        <v>2027</v>
      </c>
      <c r="E4722">
        <f t="shared" si="512"/>
        <v>3</v>
      </c>
      <c r="F4722">
        <f>DAY('Dash Board'!$C$12+COUNT('Daily reducing balance'!$F$4:F4721))</f>
        <v>2</v>
      </c>
      <c r="G4722" s="8">
        <f t="shared" si="513"/>
        <v>74353.636557888371</v>
      </c>
      <c r="H4722" s="6">
        <f>G4722*'Dash Board'!$C$11/365</f>
        <v>21.389402297474735</v>
      </c>
      <c r="I4722" s="6">
        <f>H4722*'Dash Board'!$C$18/'Dash Board'!$C$11</f>
        <v>10.185429665464161</v>
      </c>
      <c r="J4722" s="6">
        <f>(G4722&gt;1)*PMT('Dash Board'!$C$11/365,$U$4,-'Dash Board'!$C$19)</f>
        <v>108.80376961660664</v>
      </c>
      <c r="K4722" s="6">
        <f t="shared" si="515"/>
        <v>0</v>
      </c>
      <c r="L4722" s="8">
        <f t="shared" si="516"/>
        <v>74266.222190569228</v>
      </c>
      <c r="N4722" s="8">
        <f t="shared" si="514"/>
        <v>98.618339951142488</v>
      </c>
      <c r="O4722" s="8">
        <f>IF(E4721&lt;&gt;E4722,SUM($N$4:N4722)-SUM($O$3:O4721),0)</f>
        <v>0</v>
      </c>
      <c r="P4722" s="6">
        <f>IF(B4722&gt;0,SUM($O$4:O4722)-SUM($P$3:P4721),0)</f>
        <v>0</v>
      </c>
      <c r="Q4722" s="6">
        <f t="shared" si="517"/>
        <v>10.185429665464161</v>
      </c>
      <c r="R4722" s="8">
        <f>IF(E4721&lt;&gt;E4722,SUM($Q$4:Q4722)-SUM($R$3:R4721),0)</f>
        <v>0</v>
      </c>
      <c r="S4722" s="6">
        <f>IF(B4722&gt;0,SUM($R$4:R4722)-SUM($S$3:S4721),0)</f>
        <v>0</v>
      </c>
    </row>
    <row r="4723" spans="1:19">
      <c r="A4723">
        <f>IF(E4722&lt;&gt;E4723,COUNTIF($A$4:A4722,"&lt;&gt;0")+1,0)</f>
        <v>0</v>
      </c>
      <c r="B4723">
        <f>IF(A4723&lt;&gt;0,IF(MOD(A4723,3)=0,COUNTIF($B$4:B4722,"&lt;&gt;0")+1,0),0)</f>
        <v>0</v>
      </c>
      <c r="C4723" s="9">
        <f>'Dash Board'!$C$12+COUNT('Daily reducing balance'!$F$4:F4722)</f>
        <v>46449</v>
      </c>
      <c r="D4723">
        <f t="shared" si="511"/>
        <v>2027</v>
      </c>
      <c r="E4723">
        <f t="shared" si="512"/>
        <v>3</v>
      </c>
      <c r="F4723">
        <f>DAY('Dash Board'!$C$12+COUNT('Daily reducing balance'!$F$4:F4722))</f>
        <v>3</v>
      </c>
      <c r="G4723" s="8">
        <f t="shared" si="513"/>
        <v>74266.222190569228</v>
      </c>
      <c r="H4723" s="6">
        <f>G4723*'Dash Board'!$C$11/365</f>
        <v>21.364255698656898</v>
      </c>
      <c r="I4723" s="6">
        <f>H4723*'Dash Board'!$C$18/'Dash Board'!$C$11</f>
        <v>10.173455094598523</v>
      </c>
      <c r="J4723" s="6">
        <f>(G4723&gt;1)*PMT('Dash Board'!$C$11/365,$U$4,-'Dash Board'!$C$19)</f>
        <v>108.80376961660664</v>
      </c>
      <c r="K4723" s="6">
        <f t="shared" si="515"/>
        <v>0</v>
      </c>
      <c r="L4723" s="8">
        <f t="shared" si="516"/>
        <v>74178.782676651274</v>
      </c>
      <c r="N4723" s="8">
        <f t="shared" si="514"/>
        <v>98.630314522008121</v>
      </c>
      <c r="O4723" s="8">
        <f>IF(E4722&lt;&gt;E4723,SUM($N$4:N4723)-SUM($O$3:O4722),0)</f>
        <v>0</v>
      </c>
      <c r="P4723" s="6">
        <f>IF(B4723&gt;0,SUM($O$4:O4723)-SUM($P$3:P4722),0)</f>
        <v>0</v>
      </c>
      <c r="Q4723" s="6">
        <f t="shared" si="517"/>
        <v>10.173455094598523</v>
      </c>
      <c r="R4723" s="8">
        <f>IF(E4722&lt;&gt;E4723,SUM($Q$4:Q4723)-SUM($R$3:R4722),0)</f>
        <v>0</v>
      </c>
      <c r="S4723" s="6">
        <f>IF(B4723&gt;0,SUM($R$4:R4723)-SUM($S$3:S4722),0)</f>
        <v>0</v>
      </c>
    </row>
    <row r="4724" spans="1:19">
      <c r="A4724">
        <f>IF(E4723&lt;&gt;E4724,COUNTIF($A$4:A4723,"&lt;&gt;0")+1,0)</f>
        <v>0</v>
      </c>
      <c r="B4724">
        <f>IF(A4724&lt;&gt;0,IF(MOD(A4724,3)=0,COUNTIF($B$4:B4723,"&lt;&gt;0")+1,0),0)</f>
        <v>0</v>
      </c>
      <c r="C4724" s="9">
        <f>'Dash Board'!$C$12+COUNT('Daily reducing balance'!$F$4:F4723)</f>
        <v>46450</v>
      </c>
      <c r="D4724">
        <f t="shared" ref="D4724:D4787" si="518">IF(AND(E4724=1,F4724=1),D4723+1,D4723)</f>
        <v>2027</v>
      </c>
      <c r="E4724">
        <f t="shared" ref="E4724:E4787" si="519">IF(F4724=1,IF(E4723+1&gt;12,1,E4723+1),E4723)</f>
        <v>3</v>
      </c>
      <c r="F4724">
        <f>DAY('Dash Board'!$C$12+COUNT('Daily reducing balance'!$F$4:F4723))</f>
        <v>4</v>
      </c>
      <c r="G4724" s="8">
        <f t="shared" ref="G4724:G4787" si="520">L4723</f>
        <v>74178.782676651274</v>
      </c>
      <c r="H4724" s="6">
        <f>G4724*'Dash Board'!$C$11/365</f>
        <v>21.339101865885983</v>
      </c>
      <c r="I4724" s="6">
        <f>H4724*'Dash Board'!$C$18/'Dash Board'!$C$11</f>
        <v>10.161477078993327</v>
      </c>
      <c r="J4724" s="6">
        <f>(G4724&gt;1)*PMT('Dash Board'!$C$11/365,$U$4,-'Dash Board'!$C$19)</f>
        <v>108.80376961660664</v>
      </c>
      <c r="K4724" s="6">
        <f t="shared" si="515"/>
        <v>0</v>
      </c>
      <c r="L4724" s="8">
        <f t="shared" si="516"/>
        <v>74091.318008900547</v>
      </c>
      <c r="N4724" s="8">
        <f t="shared" ref="N4724:N4787" si="521">J4724-I4724</f>
        <v>98.642292537613315</v>
      </c>
      <c r="O4724" s="8">
        <f>IF(E4723&lt;&gt;E4724,SUM($N$4:N4724)-SUM($O$3:O4723),0)</f>
        <v>0</v>
      </c>
      <c r="P4724" s="6">
        <f>IF(B4724&gt;0,SUM($O$4:O4724)-SUM($P$3:P4723),0)</f>
        <v>0</v>
      </c>
      <c r="Q4724" s="6">
        <f t="shared" si="517"/>
        <v>10.161477078993327</v>
      </c>
      <c r="R4724" s="8">
        <f>IF(E4723&lt;&gt;E4724,SUM($Q$4:Q4724)-SUM($R$3:R4723),0)</f>
        <v>0</v>
      </c>
      <c r="S4724" s="6">
        <f>IF(B4724&gt;0,SUM($R$4:R4724)-SUM($S$3:S4723),0)</f>
        <v>0</v>
      </c>
    </row>
    <row r="4725" spans="1:19">
      <c r="A4725">
        <f>IF(E4724&lt;&gt;E4725,COUNTIF($A$4:A4724,"&lt;&gt;0")+1,0)</f>
        <v>0</v>
      </c>
      <c r="B4725">
        <f>IF(A4725&lt;&gt;0,IF(MOD(A4725,3)=0,COUNTIF($B$4:B4724,"&lt;&gt;0")+1,0),0)</f>
        <v>0</v>
      </c>
      <c r="C4725" s="9">
        <f>'Dash Board'!$C$12+COUNT('Daily reducing balance'!$F$4:F4724)</f>
        <v>46451</v>
      </c>
      <c r="D4725">
        <f t="shared" si="518"/>
        <v>2027</v>
      </c>
      <c r="E4725">
        <f t="shared" si="519"/>
        <v>3</v>
      </c>
      <c r="F4725">
        <f>DAY('Dash Board'!$C$12+COUNT('Daily reducing balance'!$F$4:F4724))</f>
        <v>5</v>
      </c>
      <c r="G4725" s="8">
        <f t="shared" si="520"/>
        <v>74091.318008900547</v>
      </c>
      <c r="H4725" s="6">
        <f>G4725*'Dash Board'!$C$11/365</f>
        <v>21.313940797080981</v>
      </c>
      <c r="I4725" s="6">
        <f>H4725*'Dash Board'!$C$18/'Dash Board'!$C$11</f>
        <v>10.14949561765761</v>
      </c>
      <c r="J4725" s="6">
        <f>(G4725&gt;1)*PMT('Dash Board'!$C$11/365,$U$4,-'Dash Board'!$C$19)</f>
        <v>108.80376961660664</v>
      </c>
      <c r="K4725" s="6">
        <f t="shared" si="515"/>
        <v>0</v>
      </c>
      <c r="L4725" s="8">
        <f t="shared" si="516"/>
        <v>74003.828180081007</v>
      </c>
      <c r="N4725" s="8">
        <f t="shared" si="521"/>
        <v>98.654273998949037</v>
      </c>
      <c r="O4725" s="8">
        <f>IF(E4724&lt;&gt;E4725,SUM($N$4:N4725)-SUM($O$3:O4724),0)</f>
        <v>0</v>
      </c>
      <c r="P4725" s="6">
        <f>IF(B4725&gt;0,SUM($O$4:O4725)-SUM($P$3:P4724),0)</f>
        <v>0</v>
      </c>
      <c r="Q4725" s="6">
        <f t="shared" si="517"/>
        <v>10.14949561765761</v>
      </c>
      <c r="R4725" s="8">
        <f>IF(E4724&lt;&gt;E4725,SUM($Q$4:Q4725)-SUM($R$3:R4724),0)</f>
        <v>0</v>
      </c>
      <c r="S4725" s="6">
        <f>IF(B4725&gt;0,SUM($R$4:R4725)-SUM($S$3:S4724),0)</f>
        <v>0</v>
      </c>
    </row>
    <row r="4726" spans="1:19">
      <c r="A4726">
        <f>IF(E4725&lt;&gt;E4726,COUNTIF($A$4:A4725,"&lt;&gt;0")+1,0)</f>
        <v>0</v>
      </c>
      <c r="B4726">
        <f>IF(A4726&lt;&gt;0,IF(MOD(A4726,3)=0,COUNTIF($B$4:B4725,"&lt;&gt;0")+1,0),0)</f>
        <v>0</v>
      </c>
      <c r="C4726" s="9">
        <f>'Dash Board'!$C$12+COUNT('Daily reducing balance'!$F$4:F4725)</f>
        <v>46452</v>
      </c>
      <c r="D4726">
        <f t="shared" si="518"/>
        <v>2027</v>
      </c>
      <c r="E4726">
        <f t="shared" si="519"/>
        <v>3</v>
      </c>
      <c r="F4726">
        <f>DAY('Dash Board'!$C$12+COUNT('Daily reducing balance'!$F$4:F4725))</f>
        <v>6</v>
      </c>
      <c r="G4726" s="8">
        <f t="shared" si="520"/>
        <v>74003.828180081007</v>
      </c>
      <c r="H4726" s="6">
        <f>G4726*'Dash Board'!$C$11/365</f>
        <v>21.288772490160291</v>
      </c>
      <c r="I4726" s="6">
        <f>H4726*'Dash Board'!$C$18/'Dash Board'!$C$11</f>
        <v>10.137510709600139</v>
      </c>
      <c r="J4726" s="6">
        <f>(G4726&gt;1)*PMT('Dash Board'!$C$11/365,$U$4,-'Dash Board'!$C$19)</f>
        <v>108.80376961660664</v>
      </c>
      <c r="K4726" s="6">
        <f t="shared" si="515"/>
        <v>0</v>
      </c>
      <c r="L4726" s="8">
        <f t="shared" si="516"/>
        <v>73916.31318295456</v>
      </c>
      <c r="N4726" s="8">
        <f t="shared" si="521"/>
        <v>98.666258907006508</v>
      </c>
      <c r="O4726" s="8">
        <f>IF(E4725&lt;&gt;E4726,SUM($N$4:N4726)-SUM($O$3:O4725),0)</f>
        <v>0</v>
      </c>
      <c r="P4726" s="6">
        <f>IF(B4726&gt;0,SUM($O$4:O4726)-SUM($P$3:P4725),0)</f>
        <v>0</v>
      </c>
      <c r="Q4726" s="6">
        <f t="shared" si="517"/>
        <v>10.137510709600139</v>
      </c>
      <c r="R4726" s="8">
        <f>IF(E4725&lt;&gt;E4726,SUM($Q$4:Q4726)-SUM($R$3:R4725),0)</f>
        <v>0</v>
      </c>
      <c r="S4726" s="6">
        <f>IF(B4726&gt;0,SUM($R$4:R4726)-SUM($S$3:S4725),0)</f>
        <v>0</v>
      </c>
    </row>
    <row r="4727" spans="1:19">
      <c r="A4727">
        <f>IF(E4726&lt;&gt;E4727,COUNTIF($A$4:A4726,"&lt;&gt;0")+1,0)</f>
        <v>0</v>
      </c>
      <c r="B4727">
        <f>IF(A4727&lt;&gt;0,IF(MOD(A4727,3)=0,COUNTIF($B$4:B4726,"&lt;&gt;0")+1,0),0)</f>
        <v>0</v>
      </c>
      <c r="C4727" s="9">
        <f>'Dash Board'!$C$12+COUNT('Daily reducing balance'!$F$4:F4726)</f>
        <v>46453</v>
      </c>
      <c r="D4727">
        <f t="shared" si="518"/>
        <v>2027</v>
      </c>
      <c r="E4727">
        <f t="shared" si="519"/>
        <v>3</v>
      </c>
      <c r="F4727">
        <f>DAY('Dash Board'!$C$12+COUNT('Daily reducing balance'!$F$4:F4726))</f>
        <v>7</v>
      </c>
      <c r="G4727" s="8">
        <f t="shared" si="520"/>
        <v>73916.31318295456</v>
      </c>
      <c r="H4727" s="6">
        <f>G4727*'Dash Board'!$C$11/365</f>
        <v>21.263596943041723</v>
      </c>
      <c r="I4727" s="6">
        <f>H4727*'Dash Board'!$C$18/'Dash Board'!$C$11</f>
        <v>10.125522353829393</v>
      </c>
      <c r="J4727" s="6">
        <f>(G4727&gt;1)*PMT('Dash Board'!$C$11/365,$U$4,-'Dash Board'!$C$19)</f>
        <v>108.80376961660664</v>
      </c>
      <c r="K4727" s="6">
        <f t="shared" si="515"/>
        <v>0</v>
      </c>
      <c r="L4727" s="8">
        <f t="shared" si="516"/>
        <v>73828.773010280987</v>
      </c>
      <c r="N4727" s="8">
        <f t="shared" si="521"/>
        <v>98.678247262777248</v>
      </c>
      <c r="O4727" s="8">
        <f>IF(E4726&lt;&gt;E4727,SUM($N$4:N4727)-SUM($O$3:O4726),0)</f>
        <v>0</v>
      </c>
      <c r="P4727" s="6">
        <f>IF(B4727&gt;0,SUM($O$4:O4727)-SUM($P$3:P4726),0)</f>
        <v>0</v>
      </c>
      <c r="Q4727" s="6">
        <f t="shared" si="517"/>
        <v>10.125522353829393</v>
      </c>
      <c r="R4727" s="8">
        <f>IF(E4726&lt;&gt;E4727,SUM($Q$4:Q4727)-SUM($R$3:R4726),0)</f>
        <v>0</v>
      </c>
      <c r="S4727" s="6">
        <f>IF(B4727&gt;0,SUM($R$4:R4727)-SUM($S$3:S4726),0)</f>
        <v>0</v>
      </c>
    </row>
    <row r="4728" spans="1:19">
      <c r="A4728">
        <f>IF(E4727&lt;&gt;E4728,COUNTIF($A$4:A4727,"&lt;&gt;0")+1,0)</f>
        <v>0</v>
      </c>
      <c r="B4728">
        <f>IF(A4728&lt;&gt;0,IF(MOD(A4728,3)=0,COUNTIF($B$4:B4727,"&lt;&gt;0")+1,0),0)</f>
        <v>0</v>
      </c>
      <c r="C4728" s="9">
        <f>'Dash Board'!$C$12+COUNT('Daily reducing balance'!$F$4:F4727)</f>
        <v>46454</v>
      </c>
      <c r="D4728">
        <f t="shared" si="518"/>
        <v>2027</v>
      </c>
      <c r="E4728">
        <f t="shared" si="519"/>
        <v>3</v>
      </c>
      <c r="F4728">
        <f>DAY('Dash Board'!$C$12+COUNT('Daily reducing balance'!$F$4:F4727))</f>
        <v>8</v>
      </c>
      <c r="G4728" s="8">
        <f t="shared" si="520"/>
        <v>73828.773010280987</v>
      </c>
      <c r="H4728" s="6">
        <f>G4728*'Dash Board'!$C$11/365</f>
        <v>21.238414153642474</v>
      </c>
      <c r="I4728" s="6">
        <f>H4728*'Dash Board'!$C$18/'Dash Board'!$C$11</f>
        <v>10.113530549353561</v>
      </c>
      <c r="J4728" s="6">
        <f>(G4728&gt;1)*PMT('Dash Board'!$C$11/365,$U$4,-'Dash Board'!$C$19)</f>
        <v>108.80376961660664</v>
      </c>
      <c r="K4728" s="6">
        <f t="shared" si="515"/>
        <v>0</v>
      </c>
      <c r="L4728" s="8">
        <f t="shared" si="516"/>
        <v>73741.207654818019</v>
      </c>
      <c r="N4728" s="8">
        <f t="shared" si="521"/>
        <v>98.690239067253088</v>
      </c>
      <c r="O4728" s="8">
        <f>IF(E4727&lt;&gt;E4728,SUM($N$4:N4728)-SUM($O$3:O4727),0)</f>
        <v>0</v>
      </c>
      <c r="P4728" s="6">
        <f>IF(B4728&gt;0,SUM($O$4:O4728)-SUM($P$3:P4727),0)</f>
        <v>0</v>
      </c>
      <c r="Q4728" s="6">
        <f t="shared" si="517"/>
        <v>10.113530549353561</v>
      </c>
      <c r="R4728" s="8">
        <f>IF(E4727&lt;&gt;E4728,SUM($Q$4:Q4728)-SUM($R$3:R4727),0)</f>
        <v>0</v>
      </c>
      <c r="S4728" s="6">
        <f>IF(B4728&gt;0,SUM($R$4:R4728)-SUM($S$3:S4727),0)</f>
        <v>0</v>
      </c>
    </row>
    <row r="4729" spans="1:19">
      <c r="A4729">
        <f>IF(E4728&lt;&gt;E4729,COUNTIF($A$4:A4728,"&lt;&gt;0")+1,0)</f>
        <v>0</v>
      </c>
      <c r="B4729">
        <f>IF(A4729&lt;&gt;0,IF(MOD(A4729,3)=0,COUNTIF($B$4:B4728,"&lt;&gt;0")+1,0),0)</f>
        <v>0</v>
      </c>
      <c r="C4729" s="9">
        <f>'Dash Board'!$C$12+COUNT('Daily reducing balance'!$F$4:F4728)</f>
        <v>46455</v>
      </c>
      <c r="D4729">
        <f t="shared" si="518"/>
        <v>2027</v>
      </c>
      <c r="E4729">
        <f t="shared" si="519"/>
        <v>3</v>
      </c>
      <c r="F4729">
        <f>DAY('Dash Board'!$C$12+COUNT('Daily reducing balance'!$F$4:F4728))</f>
        <v>9</v>
      </c>
      <c r="G4729" s="8">
        <f t="shared" si="520"/>
        <v>73741.207654818019</v>
      </c>
      <c r="H4729" s="6">
        <f>G4729*'Dash Board'!$C$11/365</f>
        <v>21.213224119879158</v>
      </c>
      <c r="I4729" s="6">
        <f>H4729*'Dash Board'!$C$18/'Dash Board'!$C$11</f>
        <v>10.101535295180552</v>
      </c>
      <c r="J4729" s="6">
        <f>(G4729&gt;1)*PMT('Dash Board'!$C$11/365,$U$4,-'Dash Board'!$C$19)</f>
        <v>108.80376961660664</v>
      </c>
      <c r="K4729" s="6">
        <f t="shared" si="515"/>
        <v>0</v>
      </c>
      <c r="L4729" s="8">
        <f t="shared" si="516"/>
        <v>73653.617109321291</v>
      </c>
      <c r="N4729" s="8">
        <f t="shared" si="521"/>
        <v>98.70223432142609</v>
      </c>
      <c r="O4729" s="8">
        <f>IF(E4728&lt;&gt;E4729,SUM($N$4:N4729)-SUM($O$3:O4728),0)</f>
        <v>0</v>
      </c>
      <c r="P4729" s="6">
        <f>IF(B4729&gt;0,SUM($O$4:O4729)-SUM($P$3:P4728),0)</f>
        <v>0</v>
      </c>
      <c r="Q4729" s="6">
        <f t="shared" si="517"/>
        <v>10.101535295180552</v>
      </c>
      <c r="R4729" s="8">
        <f>IF(E4728&lt;&gt;E4729,SUM($Q$4:Q4729)-SUM($R$3:R4728),0)</f>
        <v>0</v>
      </c>
      <c r="S4729" s="6">
        <f>IF(B4729&gt;0,SUM($R$4:R4729)-SUM($S$3:S4728),0)</f>
        <v>0</v>
      </c>
    </row>
    <row r="4730" spans="1:19">
      <c r="A4730">
        <f>IF(E4729&lt;&gt;E4730,COUNTIF($A$4:A4729,"&lt;&gt;0")+1,0)</f>
        <v>0</v>
      </c>
      <c r="B4730">
        <f>IF(A4730&lt;&gt;0,IF(MOD(A4730,3)=0,COUNTIF($B$4:B4729,"&lt;&gt;0")+1,0),0)</f>
        <v>0</v>
      </c>
      <c r="C4730" s="9">
        <f>'Dash Board'!$C$12+COUNT('Daily reducing balance'!$F$4:F4729)</f>
        <v>46456</v>
      </c>
      <c r="D4730">
        <f t="shared" si="518"/>
        <v>2027</v>
      </c>
      <c r="E4730">
        <f t="shared" si="519"/>
        <v>3</v>
      </c>
      <c r="F4730">
        <f>DAY('Dash Board'!$C$12+COUNT('Daily reducing balance'!$F$4:F4729))</f>
        <v>10</v>
      </c>
      <c r="G4730" s="8">
        <f t="shared" si="520"/>
        <v>73653.617109321291</v>
      </c>
      <c r="H4730" s="6">
        <f>G4730*'Dash Board'!$C$11/365</f>
        <v>21.188026839667767</v>
      </c>
      <c r="I4730" s="6">
        <f>H4730*'Dash Board'!$C$18/'Dash Board'!$C$11</f>
        <v>10.089536590317984</v>
      </c>
      <c r="J4730" s="6">
        <f>(G4730&gt;1)*PMT('Dash Board'!$C$11/365,$U$4,-'Dash Board'!$C$19)</f>
        <v>108.80376961660664</v>
      </c>
      <c r="K4730" s="6">
        <f t="shared" si="515"/>
        <v>0</v>
      </c>
      <c r="L4730" s="8">
        <f t="shared" si="516"/>
        <v>73566.00136654434</v>
      </c>
      <c r="N4730" s="8">
        <f t="shared" si="521"/>
        <v>98.714233026288667</v>
      </c>
      <c r="O4730" s="8">
        <f>IF(E4729&lt;&gt;E4730,SUM($N$4:N4730)-SUM($O$3:O4729),0)</f>
        <v>0</v>
      </c>
      <c r="P4730" s="6">
        <f>IF(B4730&gt;0,SUM($O$4:O4730)-SUM($P$3:P4729),0)</f>
        <v>0</v>
      </c>
      <c r="Q4730" s="6">
        <f t="shared" si="517"/>
        <v>10.089536590317984</v>
      </c>
      <c r="R4730" s="8">
        <f>IF(E4729&lt;&gt;E4730,SUM($Q$4:Q4730)-SUM($R$3:R4729),0)</f>
        <v>0</v>
      </c>
      <c r="S4730" s="6">
        <f>IF(B4730&gt;0,SUM($R$4:R4730)-SUM($S$3:S4729),0)</f>
        <v>0</v>
      </c>
    </row>
    <row r="4731" spans="1:19">
      <c r="A4731">
        <f>IF(E4730&lt;&gt;E4731,COUNTIF($A$4:A4730,"&lt;&gt;0")+1,0)</f>
        <v>0</v>
      </c>
      <c r="B4731">
        <f>IF(A4731&lt;&gt;0,IF(MOD(A4731,3)=0,COUNTIF($B$4:B4730,"&lt;&gt;0")+1,0),0)</f>
        <v>0</v>
      </c>
      <c r="C4731" s="9">
        <f>'Dash Board'!$C$12+COUNT('Daily reducing balance'!$F$4:F4730)</f>
        <v>46457</v>
      </c>
      <c r="D4731">
        <f t="shared" si="518"/>
        <v>2027</v>
      </c>
      <c r="E4731">
        <f t="shared" si="519"/>
        <v>3</v>
      </c>
      <c r="F4731">
        <f>DAY('Dash Board'!$C$12+COUNT('Daily reducing balance'!$F$4:F4730))</f>
        <v>11</v>
      </c>
      <c r="G4731" s="8">
        <f t="shared" si="520"/>
        <v>73566.00136654434</v>
      </c>
      <c r="H4731" s="6">
        <f>G4731*'Dash Board'!$C$11/365</f>
        <v>21.162822310923715</v>
      </c>
      <c r="I4731" s="6">
        <f>H4731*'Dash Board'!$C$18/'Dash Board'!$C$11</f>
        <v>10.077534433773197</v>
      </c>
      <c r="J4731" s="6">
        <f>(G4731&gt;1)*PMT('Dash Board'!$C$11/365,$U$4,-'Dash Board'!$C$19)</f>
        <v>108.80376961660664</v>
      </c>
      <c r="K4731" s="6">
        <f t="shared" si="515"/>
        <v>0</v>
      </c>
      <c r="L4731" s="8">
        <f t="shared" si="516"/>
        <v>73478.360419238656</v>
      </c>
      <c r="N4731" s="8">
        <f t="shared" si="521"/>
        <v>98.726235182833449</v>
      </c>
      <c r="O4731" s="8">
        <f>IF(E4730&lt;&gt;E4731,SUM($N$4:N4731)-SUM($O$3:O4730),0)</f>
        <v>0</v>
      </c>
      <c r="P4731" s="6">
        <f>IF(B4731&gt;0,SUM($O$4:O4731)-SUM($P$3:P4730),0)</f>
        <v>0</v>
      </c>
      <c r="Q4731" s="6">
        <f t="shared" si="517"/>
        <v>10.077534433773197</v>
      </c>
      <c r="R4731" s="8">
        <f>IF(E4730&lt;&gt;E4731,SUM($Q$4:Q4731)-SUM($R$3:R4730),0)</f>
        <v>0</v>
      </c>
      <c r="S4731" s="6">
        <f>IF(B4731&gt;0,SUM($R$4:R4731)-SUM($S$3:S4730),0)</f>
        <v>0</v>
      </c>
    </row>
    <row r="4732" spans="1:19">
      <c r="A4732">
        <f>IF(E4731&lt;&gt;E4732,COUNTIF($A$4:A4731,"&lt;&gt;0")+1,0)</f>
        <v>0</v>
      </c>
      <c r="B4732">
        <f>IF(A4732&lt;&gt;0,IF(MOD(A4732,3)=0,COUNTIF($B$4:B4731,"&lt;&gt;0")+1,0),0)</f>
        <v>0</v>
      </c>
      <c r="C4732" s="9">
        <f>'Dash Board'!$C$12+COUNT('Daily reducing balance'!$F$4:F4731)</f>
        <v>46458</v>
      </c>
      <c r="D4732">
        <f t="shared" si="518"/>
        <v>2027</v>
      </c>
      <c r="E4732">
        <f t="shared" si="519"/>
        <v>3</v>
      </c>
      <c r="F4732">
        <f>DAY('Dash Board'!$C$12+COUNT('Daily reducing balance'!$F$4:F4731))</f>
        <v>12</v>
      </c>
      <c r="G4732" s="8">
        <f t="shared" si="520"/>
        <v>73478.360419238656</v>
      </c>
      <c r="H4732" s="6">
        <f>G4732*'Dash Board'!$C$11/365</f>
        <v>21.137610531561805</v>
      </c>
      <c r="I4732" s="6">
        <f>H4732*'Dash Board'!$C$18/'Dash Board'!$C$11</f>
        <v>10.06552882455324</v>
      </c>
      <c r="J4732" s="6">
        <f>(G4732&gt;1)*PMT('Dash Board'!$C$11/365,$U$4,-'Dash Board'!$C$19)</f>
        <v>108.80376961660664</v>
      </c>
      <c r="K4732" s="6">
        <f t="shared" si="515"/>
        <v>0</v>
      </c>
      <c r="L4732" s="8">
        <f t="shared" si="516"/>
        <v>73390.694260153599</v>
      </c>
      <c r="N4732" s="8">
        <f t="shared" si="521"/>
        <v>98.738240792053404</v>
      </c>
      <c r="O4732" s="8">
        <f>IF(E4731&lt;&gt;E4732,SUM($N$4:N4732)-SUM($O$3:O4731),0)</f>
        <v>0</v>
      </c>
      <c r="P4732" s="6">
        <f>IF(B4732&gt;0,SUM($O$4:O4732)-SUM($P$3:P4731),0)</f>
        <v>0</v>
      </c>
      <c r="Q4732" s="6">
        <f t="shared" si="517"/>
        <v>10.06552882455324</v>
      </c>
      <c r="R4732" s="8">
        <f>IF(E4731&lt;&gt;E4732,SUM($Q$4:Q4732)-SUM($R$3:R4731),0)</f>
        <v>0</v>
      </c>
      <c r="S4732" s="6">
        <f>IF(B4732&gt;0,SUM($R$4:R4732)-SUM($S$3:S4731),0)</f>
        <v>0</v>
      </c>
    </row>
    <row r="4733" spans="1:19">
      <c r="A4733">
        <f>IF(E4732&lt;&gt;E4733,COUNTIF($A$4:A4732,"&lt;&gt;0")+1,0)</f>
        <v>0</v>
      </c>
      <c r="B4733">
        <f>IF(A4733&lt;&gt;0,IF(MOD(A4733,3)=0,COUNTIF($B$4:B4732,"&lt;&gt;0")+1,0),0)</f>
        <v>0</v>
      </c>
      <c r="C4733" s="9">
        <f>'Dash Board'!$C$12+COUNT('Daily reducing balance'!$F$4:F4732)</f>
        <v>46459</v>
      </c>
      <c r="D4733">
        <f t="shared" si="518"/>
        <v>2027</v>
      </c>
      <c r="E4733">
        <f t="shared" si="519"/>
        <v>3</v>
      </c>
      <c r="F4733">
        <f>DAY('Dash Board'!$C$12+COUNT('Daily reducing balance'!$F$4:F4732))</f>
        <v>13</v>
      </c>
      <c r="G4733" s="8">
        <f t="shared" si="520"/>
        <v>73390.694260153599</v>
      </c>
      <c r="H4733" s="6">
        <f>G4733*'Dash Board'!$C$11/365</f>
        <v>21.11239149949624</v>
      </c>
      <c r="I4733" s="6">
        <f>H4733*'Dash Board'!$C$18/'Dash Board'!$C$11</f>
        <v>10.053519761664877</v>
      </c>
      <c r="J4733" s="6">
        <f>(G4733&gt;1)*PMT('Dash Board'!$C$11/365,$U$4,-'Dash Board'!$C$19)</f>
        <v>108.80376961660664</v>
      </c>
      <c r="K4733" s="6">
        <f t="shared" si="515"/>
        <v>0</v>
      </c>
      <c r="L4733" s="8">
        <f t="shared" si="516"/>
        <v>73303.002882036482</v>
      </c>
      <c r="N4733" s="8">
        <f t="shared" si="521"/>
        <v>98.750249854941771</v>
      </c>
      <c r="O4733" s="8">
        <f>IF(E4732&lt;&gt;E4733,SUM($N$4:N4733)-SUM($O$3:O4732),0)</f>
        <v>0</v>
      </c>
      <c r="P4733" s="6">
        <f>IF(B4733&gt;0,SUM($O$4:O4733)-SUM($P$3:P4732),0)</f>
        <v>0</v>
      </c>
      <c r="Q4733" s="6">
        <f t="shared" si="517"/>
        <v>10.053519761664877</v>
      </c>
      <c r="R4733" s="8">
        <f>IF(E4732&lt;&gt;E4733,SUM($Q$4:Q4733)-SUM($R$3:R4732),0)</f>
        <v>0</v>
      </c>
      <c r="S4733" s="6">
        <f>IF(B4733&gt;0,SUM($R$4:R4733)-SUM($S$3:S4732),0)</f>
        <v>0</v>
      </c>
    </row>
    <row r="4734" spans="1:19">
      <c r="A4734">
        <f>IF(E4733&lt;&gt;E4734,COUNTIF($A$4:A4733,"&lt;&gt;0")+1,0)</f>
        <v>0</v>
      </c>
      <c r="B4734">
        <f>IF(A4734&lt;&gt;0,IF(MOD(A4734,3)=0,COUNTIF($B$4:B4733,"&lt;&gt;0")+1,0),0)</f>
        <v>0</v>
      </c>
      <c r="C4734" s="9">
        <f>'Dash Board'!$C$12+COUNT('Daily reducing balance'!$F$4:F4733)</f>
        <v>46460</v>
      </c>
      <c r="D4734">
        <f t="shared" si="518"/>
        <v>2027</v>
      </c>
      <c r="E4734">
        <f t="shared" si="519"/>
        <v>3</v>
      </c>
      <c r="F4734">
        <f>DAY('Dash Board'!$C$12+COUNT('Daily reducing balance'!$F$4:F4733))</f>
        <v>14</v>
      </c>
      <c r="G4734" s="8">
        <f t="shared" si="520"/>
        <v>73303.002882036482</v>
      </c>
      <c r="H4734" s="6">
        <f>G4734*'Dash Board'!$C$11/365</f>
        <v>21.087165212640631</v>
      </c>
      <c r="I4734" s="6">
        <f>H4734*'Dash Board'!$C$18/'Dash Board'!$C$11</f>
        <v>10.041507244114587</v>
      </c>
      <c r="J4734" s="6">
        <f>(G4734&gt;1)*PMT('Dash Board'!$C$11/365,$U$4,-'Dash Board'!$C$19)</f>
        <v>108.80376961660664</v>
      </c>
      <c r="K4734" s="6">
        <f t="shared" si="515"/>
        <v>0</v>
      </c>
      <c r="L4734" s="8">
        <f t="shared" si="516"/>
        <v>73215.286277632506</v>
      </c>
      <c r="N4734" s="8">
        <f t="shared" si="521"/>
        <v>98.76226237249206</v>
      </c>
      <c r="O4734" s="8">
        <f>IF(E4733&lt;&gt;E4734,SUM($N$4:N4734)-SUM($O$3:O4733),0)</f>
        <v>0</v>
      </c>
      <c r="P4734" s="6">
        <f>IF(B4734&gt;0,SUM($O$4:O4734)-SUM($P$3:P4733),0)</f>
        <v>0</v>
      </c>
      <c r="Q4734" s="6">
        <f t="shared" si="517"/>
        <v>10.041507244114587</v>
      </c>
      <c r="R4734" s="8">
        <f>IF(E4733&lt;&gt;E4734,SUM($Q$4:Q4734)-SUM($R$3:R4733),0)</f>
        <v>0</v>
      </c>
      <c r="S4734" s="6">
        <f>IF(B4734&gt;0,SUM($R$4:R4734)-SUM($S$3:S4733),0)</f>
        <v>0</v>
      </c>
    </row>
    <row r="4735" spans="1:19">
      <c r="A4735">
        <f>IF(E4734&lt;&gt;E4735,COUNTIF($A$4:A4734,"&lt;&gt;0")+1,0)</f>
        <v>0</v>
      </c>
      <c r="B4735">
        <f>IF(A4735&lt;&gt;0,IF(MOD(A4735,3)=0,COUNTIF($B$4:B4734,"&lt;&gt;0")+1,0),0)</f>
        <v>0</v>
      </c>
      <c r="C4735" s="9">
        <f>'Dash Board'!$C$12+COUNT('Daily reducing balance'!$F$4:F4734)</f>
        <v>46461</v>
      </c>
      <c r="D4735">
        <f t="shared" si="518"/>
        <v>2027</v>
      </c>
      <c r="E4735">
        <f t="shared" si="519"/>
        <v>3</v>
      </c>
      <c r="F4735">
        <f>DAY('Dash Board'!$C$12+COUNT('Daily reducing balance'!$F$4:F4734))</f>
        <v>15</v>
      </c>
      <c r="G4735" s="8">
        <f t="shared" si="520"/>
        <v>73215.286277632506</v>
      </c>
      <c r="H4735" s="6">
        <f>G4735*'Dash Board'!$C$11/365</f>
        <v>21.061931668907981</v>
      </c>
      <c r="I4735" s="6">
        <f>H4735*'Dash Board'!$C$18/'Dash Board'!$C$11</f>
        <v>10.029491270908563</v>
      </c>
      <c r="J4735" s="6">
        <f>(G4735&gt;1)*PMT('Dash Board'!$C$11/365,$U$4,-'Dash Board'!$C$19)</f>
        <v>108.80376961660664</v>
      </c>
      <c r="K4735" s="6">
        <f t="shared" si="515"/>
        <v>0</v>
      </c>
      <c r="L4735" s="8">
        <f t="shared" si="516"/>
        <v>73127.544439684803</v>
      </c>
      <c r="N4735" s="8">
        <f t="shared" si="521"/>
        <v>98.774278345698079</v>
      </c>
      <c r="O4735" s="8">
        <f>IF(E4734&lt;&gt;E4735,SUM($N$4:N4735)-SUM($O$3:O4734),0)</f>
        <v>0</v>
      </c>
      <c r="P4735" s="6">
        <f>IF(B4735&gt;0,SUM($O$4:O4735)-SUM($P$3:P4734),0)</f>
        <v>0</v>
      </c>
      <c r="Q4735" s="6">
        <f t="shared" si="517"/>
        <v>10.029491270908563</v>
      </c>
      <c r="R4735" s="8">
        <f>IF(E4734&lt;&gt;E4735,SUM($Q$4:Q4735)-SUM($R$3:R4734),0)</f>
        <v>0</v>
      </c>
      <c r="S4735" s="6">
        <f>IF(B4735&gt;0,SUM($R$4:R4735)-SUM($S$3:S4734),0)</f>
        <v>0</v>
      </c>
    </row>
    <row r="4736" spans="1:19">
      <c r="A4736">
        <f>IF(E4735&lt;&gt;E4736,COUNTIF($A$4:A4735,"&lt;&gt;0")+1,0)</f>
        <v>0</v>
      </c>
      <c r="B4736">
        <f>IF(A4736&lt;&gt;0,IF(MOD(A4736,3)=0,COUNTIF($B$4:B4735,"&lt;&gt;0")+1,0),0)</f>
        <v>0</v>
      </c>
      <c r="C4736" s="9">
        <f>'Dash Board'!$C$12+COUNT('Daily reducing balance'!$F$4:F4735)</f>
        <v>46462</v>
      </c>
      <c r="D4736">
        <f t="shared" si="518"/>
        <v>2027</v>
      </c>
      <c r="E4736">
        <f t="shared" si="519"/>
        <v>3</v>
      </c>
      <c r="F4736">
        <f>DAY('Dash Board'!$C$12+COUNT('Daily reducing balance'!$F$4:F4735))</f>
        <v>16</v>
      </c>
      <c r="G4736" s="8">
        <f t="shared" si="520"/>
        <v>73127.544439684803</v>
      </c>
      <c r="H4736" s="6">
        <f>G4736*'Dash Board'!$C$11/365</f>
        <v>21.036690866210694</v>
      </c>
      <c r="I4736" s="6">
        <f>H4736*'Dash Board'!$C$18/'Dash Board'!$C$11</f>
        <v>10.017471841052712</v>
      </c>
      <c r="J4736" s="6">
        <f>(G4736&gt;1)*PMT('Dash Board'!$C$11/365,$U$4,-'Dash Board'!$C$19)</f>
        <v>108.80376961660664</v>
      </c>
      <c r="K4736" s="6">
        <f t="shared" si="515"/>
        <v>0</v>
      </c>
      <c r="L4736" s="8">
        <f t="shared" si="516"/>
        <v>73039.7773609344</v>
      </c>
      <c r="N4736" s="8">
        <f t="shared" si="521"/>
        <v>98.786297775553933</v>
      </c>
      <c r="O4736" s="8">
        <f>IF(E4735&lt;&gt;E4736,SUM($N$4:N4736)-SUM($O$3:O4735),0)</f>
        <v>0</v>
      </c>
      <c r="P4736" s="6">
        <f>IF(B4736&gt;0,SUM($O$4:O4736)-SUM($P$3:P4735),0)</f>
        <v>0</v>
      </c>
      <c r="Q4736" s="6">
        <f t="shared" si="517"/>
        <v>10.017471841052712</v>
      </c>
      <c r="R4736" s="8">
        <f>IF(E4735&lt;&gt;E4736,SUM($Q$4:Q4736)-SUM($R$3:R4735),0)</f>
        <v>0</v>
      </c>
      <c r="S4736" s="6">
        <f>IF(B4736&gt;0,SUM($R$4:R4736)-SUM($S$3:S4735),0)</f>
        <v>0</v>
      </c>
    </row>
    <row r="4737" spans="1:19">
      <c r="A4737">
        <f>IF(E4736&lt;&gt;E4737,COUNTIF($A$4:A4736,"&lt;&gt;0")+1,0)</f>
        <v>0</v>
      </c>
      <c r="B4737">
        <f>IF(A4737&lt;&gt;0,IF(MOD(A4737,3)=0,COUNTIF($B$4:B4736,"&lt;&gt;0")+1,0),0)</f>
        <v>0</v>
      </c>
      <c r="C4737" s="9">
        <f>'Dash Board'!$C$12+COUNT('Daily reducing balance'!$F$4:F4736)</f>
        <v>46463</v>
      </c>
      <c r="D4737">
        <f t="shared" si="518"/>
        <v>2027</v>
      </c>
      <c r="E4737">
        <f t="shared" si="519"/>
        <v>3</v>
      </c>
      <c r="F4737">
        <f>DAY('Dash Board'!$C$12+COUNT('Daily reducing balance'!$F$4:F4736))</f>
        <v>17</v>
      </c>
      <c r="G4737" s="8">
        <f t="shared" si="520"/>
        <v>73039.7773609344</v>
      </c>
      <c r="H4737" s="6">
        <f>G4737*'Dash Board'!$C$11/365</f>
        <v>21.011442802460579</v>
      </c>
      <c r="I4737" s="6">
        <f>H4737*'Dash Board'!$C$18/'Dash Board'!$C$11</f>
        <v>10.005448953552659</v>
      </c>
      <c r="J4737" s="6">
        <f>(G4737&gt;1)*PMT('Dash Board'!$C$11/365,$U$4,-'Dash Board'!$C$19)</f>
        <v>108.80376961660664</v>
      </c>
      <c r="K4737" s="6">
        <f t="shared" si="515"/>
        <v>0</v>
      </c>
      <c r="L4737" s="8">
        <f t="shared" si="516"/>
        <v>72951.98503412024</v>
      </c>
      <c r="N4737" s="8">
        <f t="shared" si="521"/>
        <v>98.798320663053985</v>
      </c>
      <c r="O4737" s="8">
        <f>IF(E4736&lt;&gt;E4737,SUM($N$4:N4737)-SUM($O$3:O4736),0)</f>
        <v>0</v>
      </c>
      <c r="P4737" s="6">
        <f>IF(B4737&gt;0,SUM($O$4:O4737)-SUM($P$3:P4736),0)</f>
        <v>0</v>
      </c>
      <c r="Q4737" s="6">
        <f t="shared" si="517"/>
        <v>10.005448953552659</v>
      </c>
      <c r="R4737" s="8">
        <f>IF(E4736&lt;&gt;E4737,SUM($Q$4:Q4737)-SUM($R$3:R4736),0)</f>
        <v>0</v>
      </c>
      <c r="S4737" s="6">
        <f>IF(B4737&gt;0,SUM($R$4:R4737)-SUM($S$3:S4736),0)</f>
        <v>0</v>
      </c>
    </row>
    <row r="4738" spans="1:19">
      <c r="A4738">
        <f>IF(E4737&lt;&gt;E4738,COUNTIF($A$4:A4737,"&lt;&gt;0")+1,0)</f>
        <v>0</v>
      </c>
      <c r="B4738">
        <f>IF(A4738&lt;&gt;0,IF(MOD(A4738,3)=0,COUNTIF($B$4:B4737,"&lt;&gt;0")+1,0),0)</f>
        <v>0</v>
      </c>
      <c r="C4738" s="9">
        <f>'Dash Board'!$C$12+COUNT('Daily reducing balance'!$F$4:F4737)</f>
        <v>46464</v>
      </c>
      <c r="D4738">
        <f t="shared" si="518"/>
        <v>2027</v>
      </c>
      <c r="E4738">
        <f t="shared" si="519"/>
        <v>3</v>
      </c>
      <c r="F4738">
        <f>DAY('Dash Board'!$C$12+COUNT('Daily reducing balance'!$F$4:F4737))</f>
        <v>18</v>
      </c>
      <c r="G4738" s="8">
        <f t="shared" si="520"/>
        <v>72951.98503412024</v>
      </c>
      <c r="H4738" s="6">
        <f>G4738*'Dash Board'!$C$11/365</f>
        <v>20.986187475568837</v>
      </c>
      <c r="I4738" s="6">
        <f>H4738*'Dash Board'!$C$18/'Dash Board'!$C$11</f>
        <v>9.9934226074137325</v>
      </c>
      <c r="J4738" s="6">
        <f>(G4738&gt;1)*PMT('Dash Board'!$C$11/365,$U$4,-'Dash Board'!$C$19)</f>
        <v>108.80376961660664</v>
      </c>
      <c r="K4738" s="6">
        <f t="shared" si="515"/>
        <v>0</v>
      </c>
      <c r="L4738" s="8">
        <f t="shared" si="516"/>
        <v>72864.1674519792</v>
      </c>
      <c r="N4738" s="8">
        <f t="shared" si="521"/>
        <v>98.81034700919291</v>
      </c>
      <c r="O4738" s="8">
        <f>IF(E4737&lt;&gt;E4738,SUM($N$4:N4738)-SUM($O$3:O4737),0)</f>
        <v>0</v>
      </c>
      <c r="P4738" s="6">
        <f>IF(B4738&gt;0,SUM($O$4:O4738)-SUM($P$3:P4737),0)</f>
        <v>0</v>
      </c>
      <c r="Q4738" s="6">
        <f t="shared" si="517"/>
        <v>9.9934226074137325</v>
      </c>
      <c r="R4738" s="8">
        <f>IF(E4737&lt;&gt;E4738,SUM($Q$4:Q4738)-SUM($R$3:R4737),0)</f>
        <v>0</v>
      </c>
      <c r="S4738" s="6">
        <f>IF(B4738&gt;0,SUM($R$4:R4738)-SUM($S$3:S4737),0)</f>
        <v>0</v>
      </c>
    </row>
    <row r="4739" spans="1:19">
      <c r="A4739">
        <f>IF(E4738&lt;&gt;E4739,COUNTIF($A$4:A4738,"&lt;&gt;0")+1,0)</f>
        <v>0</v>
      </c>
      <c r="B4739">
        <f>IF(A4739&lt;&gt;0,IF(MOD(A4739,3)=0,COUNTIF($B$4:B4738,"&lt;&gt;0")+1,0),0)</f>
        <v>0</v>
      </c>
      <c r="C4739" s="9">
        <f>'Dash Board'!$C$12+COUNT('Daily reducing balance'!$F$4:F4738)</f>
        <v>46465</v>
      </c>
      <c r="D4739">
        <f t="shared" si="518"/>
        <v>2027</v>
      </c>
      <c r="E4739">
        <f t="shared" si="519"/>
        <v>3</v>
      </c>
      <c r="F4739">
        <f>DAY('Dash Board'!$C$12+COUNT('Daily reducing balance'!$F$4:F4738))</f>
        <v>19</v>
      </c>
      <c r="G4739" s="8">
        <f t="shared" si="520"/>
        <v>72864.1674519792</v>
      </c>
      <c r="H4739" s="6">
        <f>G4739*'Dash Board'!$C$11/365</f>
        <v>20.960924883446072</v>
      </c>
      <c r="I4739" s="6">
        <f>H4739*'Dash Board'!$C$18/'Dash Board'!$C$11</f>
        <v>9.9813928016409879</v>
      </c>
      <c r="J4739" s="6">
        <f>(G4739&gt;1)*PMT('Dash Board'!$C$11/365,$U$4,-'Dash Board'!$C$19)</f>
        <v>108.80376961660664</v>
      </c>
      <c r="K4739" s="6">
        <f t="shared" si="515"/>
        <v>0</v>
      </c>
      <c r="L4739" s="8">
        <f t="shared" si="516"/>
        <v>72776.324607246032</v>
      </c>
      <c r="N4739" s="8">
        <f t="shared" si="521"/>
        <v>98.822376814965651</v>
      </c>
      <c r="O4739" s="8">
        <f>IF(E4738&lt;&gt;E4739,SUM($N$4:N4739)-SUM($O$3:O4738),0)</f>
        <v>0</v>
      </c>
      <c r="P4739" s="6">
        <f>IF(B4739&gt;0,SUM($O$4:O4739)-SUM($P$3:P4738),0)</f>
        <v>0</v>
      </c>
      <c r="Q4739" s="6">
        <f t="shared" si="517"/>
        <v>9.9813928016409879</v>
      </c>
      <c r="R4739" s="8">
        <f>IF(E4738&lt;&gt;E4739,SUM($Q$4:Q4739)-SUM($R$3:R4738),0)</f>
        <v>0</v>
      </c>
      <c r="S4739" s="6">
        <f>IF(B4739&gt;0,SUM($R$4:R4739)-SUM($S$3:S4738),0)</f>
        <v>0</v>
      </c>
    </row>
    <row r="4740" spans="1:19">
      <c r="A4740">
        <f>IF(E4739&lt;&gt;E4740,COUNTIF($A$4:A4739,"&lt;&gt;0")+1,0)</f>
        <v>0</v>
      </c>
      <c r="B4740">
        <f>IF(A4740&lt;&gt;0,IF(MOD(A4740,3)=0,COUNTIF($B$4:B4739,"&lt;&gt;0")+1,0),0)</f>
        <v>0</v>
      </c>
      <c r="C4740" s="9">
        <f>'Dash Board'!$C$12+COUNT('Daily reducing balance'!$F$4:F4739)</f>
        <v>46466</v>
      </c>
      <c r="D4740">
        <f t="shared" si="518"/>
        <v>2027</v>
      </c>
      <c r="E4740">
        <f t="shared" si="519"/>
        <v>3</v>
      </c>
      <c r="F4740">
        <f>DAY('Dash Board'!$C$12+COUNT('Daily reducing balance'!$F$4:F4739))</f>
        <v>20</v>
      </c>
      <c r="G4740" s="8">
        <f t="shared" si="520"/>
        <v>72776.324607246032</v>
      </c>
      <c r="H4740" s="6">
        <f>G4740*'Dash Board'!$C$11/365</f>
        <v>20.935655024002283</v>
      </c>
      <c r="I4740" s="6">
        <f>H4740*'Dash Board'!$C$18/'Dash Board'!$C$11</f>
        <v>9.9693595352391835</v>
      </c>
      <c r="J4740" s="6">
        <f>(G4740&gt;1)*PMT('Dash Board'!$C$11/365,$U$4,-'Dash Board'!$C$19)</f>
        <v>108.80376961660664</v>
      </c>
      <c r="K4740" s="6">
        <f t="shared" si="515"/>
        <v>0</v>
      </c>
      <c r="L4740" s="8">
        <f t="shared" si="516"/>
        <v>72688.456492653422</v>
      </c>
      <c r="N4740" s="8">
        <f t="shared" si="521"/>
        <v>98.834410081367466</v>
      </c>
      <c r="O4740" s="8">
        <f>IF(E4739&lt;&gt;E4740,SUM($N$4:N4740)-SUM($O$3:O4739),0)</f>
        <v>0</v>
      </c>
      <c r="P4740" s="6">
        <f>IF(B4740&gt;0,SUM($O$4:O4740)-SUM($P$3:P4739),0)</f>
        <v>0</v>
      </c>
      <c r="Q4740" s="6">
        <f t="shared" si="517"/>
        <v>9.9693595352391835</v>
      </c>
      <c r="R4740" s="8">
        <f>IF(E4739&lt;&gt;E4740,SUM($Q$4:Q4740)-SUM($R$3:R4739),0)</f>
        <v>0</v>
      </c>
      <c r="S4740" s="6">
        <f>IF(B4740&gt;0,SUM($R$4:R4740)-SUM($S$3:S4739),0)</f>
        <v>0</v>
      </c>
    </row>
    <row r="4741" spans="1:19">
      <c r="A4741">
        <f>IF(E4740&lt;&gt;E4741,COUNTIF($A$4:A4740,"&lt;&gt;0")+1,0)</f>
        <v>0</v>
      </c>
      <c r="B4741">
        <f>IF(A4741&lt;&gt;0,IF(MOD(A4741,3)=0,COUNTIF($B$4:B4740,"&lt;&gt;0")+1,0),0)</f>
        <v>0</v>
      </c>
      <c r="C4741" s="9">
        <f>'Dash Board'!$C$12+COUNT('Daily reducing balance'!$F$4:F4740)</f>
        <v>46467</v>
      </c>
      <c r="D4741">
        <f t="shared" si="518"/>
        <v>2027</v>
      </c>
      <c r="E4741">
        <f t="shared" si="519"/>
        <v>3</v>
      </c>
      <c r="F4741">
        <f>DAY('Dash Board'!$C$12+COUNT('Daily reducing balance'!$F$4:F4740))</f>
        <v>21</v>
      </c>
      <c r="G4741" s="8">
        <f t="shared" si="520"/>
        <v>72688.456492653422</v>
      </c>
      <c r="H4741" s="6">
        <f>G4741*'Dash Board'!$C$11/365</f>
        <v>20.910377895146873</v>
      </c>
      <c r="I4741" s="6">
        <f>H4741*'Dash Board'!$C$18/'Dash Board'!$C$11</f>
        <v>9.9573228072127975</v>
      </c>
      <c r="J4741" s="6">
        <f>(G4741&gt;1)*PMT('Dash Board'!$C$11/365,$U$4,-'Dash Board'!$C$19)</f>
        <v>108.80376961660664</v>
      </c>
      <c r="K4741" s="6">
        <f t="shared" ref="K4741:K4804" si="522">IF(F4741=1,SUMIFS($J$4:$J$7308,$D$4:$D$7308,"="&amp;YEAR(C4741),$E$4:$E$7308,"="&amp;MONTH(C4741)),0)</f>
        <v>0</v>
      </c>
      <c r="L4741" s="8">
        <f t="shared" ref="L4741:L4804" si="523">IF(G4741+H4741-J4741&lt;0,0,G4741+H4741-J4741)</f>
        <v>72600.563100931962</v>
      </c>
      <c r="N4741" s="8">
        <f t="shared" si="521"/>
        <v>98.846446809393854</v>
      </c>
      <c r="O4741" s="8">
        <f>IF(E4740&lt;&gt;E4741,SUM($N$4:N4741)-SUM($O$3:O4740),0)</f>
        <v>0</v>
      </c>
      <c r="P4741" s="6">
        <f>IF(B4741&gt;0,SUM($O$4:O4741)-SUM($P$3:P4740),0)</f>
        <v>0</v>
      </c>
      <c r="Q4741" s="6">
        <f t="shared" ref="Q4741:Q4804" si="524">I4741</f>
        <v>9.9573228072127975</v>
      </c>
      <c r="R4741" s="8">
        <f>IF(E4740&lt;&gt;E4741,SUM($Q$4:Q4741)-SUM($R$3:R4740),0)</f>
        <v>0</v>
      </c>
      <c r="S4741" s="6">
        <f>IF(B4741&gt;0,SUM($R$4:R4741)-SUM($S$3:S4740),0)</f>
        <v>0</v>
      </c>
    </row>
    <row r="4742" spans="1:19">
      <c r="A4742">
        <f>IF(E4741&lt;&gt;E4742,COUNTIF($A$4:A4741,"&lt;&gt;0")+1,0)</f>
        <v>0</v>
      </c>
      <c r="B4742">
        <f>IF(A4742&lt;&gt;0,IF(MOD(A4742,3)=0,COUNTIF($B$4:B4741,"&lt;&gt;0")+1,0),0)</f>
        <v>0</v>
      </c>
      <c r="C4742" s="9">
        <f>'Dash Board'!$C$12+COUNT('Daily reducing balance'!$F$4:F4741)</f>
        <v>46468</v>
      </c>
      <c r="D4742">
        <f t="shared" si="518"/>
        <v>2027</v>
      </c>
      <c r="E4742">
        <f t="shared" si="519"/>
        <v>3</v>
      </c>
      <c r="F4742">
        <f>DAY('Dash Board'!$C$12+COUNT('Daily reducing balance'!$F$4:F4741))</f>
        <v>22</v>
      </c>
      <c r="G4742" s="8">
        <f t="shared" si="520"/>
        <v>72600.563100931962</v>
      </c>
      <c r="H4742" s="6">
        <f>G4742*'Dash Board'!$C$11/365</f>
        <v>20.885093494788649</v>
      </c>
      <c r="I4742" s="6">
        <f>H4742*'Dash Board'!$C$18/'Dash Board'!$C$11</f>
        <v>9.9452826165660255</v>
      </c>
      <c r="J4742" s="6">
        <f>(G4742&gt;1)*PMT('Dash Board'!$C$11/365,$U$4,-'Dash Board'!$C$19)</f>
        <v>108.80376961660664</v>
      </c>
      <c r="K4742" s="6">
        <f t="shared" si="522"/>
        <v>0</v>
      </c>
      <c r="L4742" s="8">
        <f t="shared" si="523"/>
        <v>72512.644424810132</v>
      </c>
      <c r="N4742" s="8">
        <f t="shared" si="521"/>
        <v>98.858487000040611</v>
      </c>
      <c r="O4742" s="8">
        <f>IF(E4741&lt;&gt;E4742,SUM($N$4:N4742)-SUM($O$3:O4741),0)</f>
        <v>0</v>
      </c>
      <c r="P4742" s="6">
        <f>IF(B4742&gt;0,SUM($O$4:O4742)-SUM($P$3:P4741),0)</f>
        <v>0</v>
      </c>
      <c r="Q4742" s="6">
        <f t="shared" si="524"/>
        <v>9.9452826165660255</v>
      </c>
      <c r="R4742" s="8">
        <f>IF(E4741&lt;&gt;E4742,SUM($Q$4:Q4742)-SUM($R$3:R4741),0)</f>
        <v>0</v>
      </c>
      <c r="S4742" s="6">
        <f>IF(B4742&gt;0,SUM($R$4:R4742)-SUM($S$3:S4741),0)</f>
        <v>0</v>
      </c>
    </row>
    <row r="4743" spans="1:19">
      <c r="A4743">
        <f>IF(E4742&lt;&gt;E4743,COUNTIF($A$4:A4742,"&lt;&gt;0")+1,0)</f>
        <v>0</v>
      </c>
      <c r="B4743">
        <f>IF(A4743&lt;&gt;0,IF(MOD(A4743,3)=0,COUNTIF($B$4:B4742,"&lt;&gt;0")+1,0),0)</f>
        <v>0</v>
      </c>
      <c r="C4743" s="9">
        <f>'Dash Board'!$C$12+COUNT('Daily reducing balance'!$F$4:F4742)</f>
        <v>46469</v>
      </c>
      <c r="D4743">
        <f t="shared" si="518"/>
        <v>2027</v>
      </c>
      <c r="E4743">
        <f t="shared" si="519"/>
        <v>3</v>
      </c>
      <c r="F4743">
        <f>DAY('Dash Board'!$C$12+COUNT('Daily reducing balance'!$F$4:F4742))</f>
        <v>23</v>
      </c>
      <c r="G4743" s="8">
        <f t="shared" si="520"/>
        <v>72512.644424810132</v>
      </c>
      <c r="H4743" s="6">
        <f>G4743*'Dash Board'!$C$11/365</f>
        <v>20.859801820835791</v>
      </c>
      <c r="I4743" s="6">
        <f>H4743*'Dash Board'!$C$18/'Dash Board'!$C$11</f>
        <v>9.9332389623027577</v>
      </c>
      <c r="J4743" s="6">
        <f>(G4743&gt;1)*PMT('Dash Board'!$C$11/365,$U$4,-'Dash Board'!$C$19)</f>
        <v>108.80376961660664</v>
      </c>
      <c r="K4743" s="6">
        <f t="shared" si="522"/>
        <v>0</v>
      </c>
      <c r="L4743" s="8">
        <f t="shared" si="523"/>
        <v>72424.700457014347</v>
      </c>
      <c r="N4743" s="8">
        <f t="shared" si="521"/>
        <v>98.870530654303892</v>
      </c>
      <c r="O4743" s="8">
        <f>IF(E4742&lt;&gt;E4743,SUM($N$4:N4743)-SUM($O$3:O4742),0)</f>
        <v>0</v>
      </c>
      <c r="P4743" s="6">
        <f>IF(B4743&gt;0,SUM($O$4:O4743)-SUM($P$3:P4742),0)</f>
        <v>0</v>
      </c>
      <c r="Q4743" s="6">
        <f t="shared" si="524"/>
        <v>9.9332389623027577</v>
      </c>
      <c r="R4743" s="8">
        <f>IF(E4742&lt;&gt;E4743,SUM($Q$4:Q4743)-SUM($R$3:R4742),0)</f>
        <v>0</v>
      </c>
      <c r="S4743" s="6">
        <f>IF(B4743&gt;0,SUM($R$4:R4743)-SUM($S$3:S4742),0)</f>
        <v>0</v>
      </c>
    </row>
    <row r="4744" spans="1:19">
      <c r="A4744">
        <f>IF(E4743&lt;&gt;E4744,COUNTIF($A$4:A4743,"&lt;&gt;0")+1,0)</f>
        <v>0</v>
      </c>
      <c r="B4744">
        <f>IF(A4744&lt;&gt;0,IF(MOD(A4744,3)=0,COUNTIF($B$4:B4743,"&lt;&gt;0")+1,0),0)</f>
        <v>0</v>
      </c>
      <c r="C4744" s="9">
        <f>'Dash Board'!$C$12+COUNT('Daily reducing balance'!$F$4:F4743)</f>
        <v>46470</v>
      </c>
      <c r="D4744">
        <f t="shared" si="518"/>
        <v>2027</v>
      </c>
      <c r="E4744">
        <f t="shared" si="519"/>
        <v>3</v>
      </c>
      <c r="F4744">
        <f>DAY('Dash Board'!$C$12+COUNT('Daily reducing balance'!$F$4:F4743))</f>
        <v>24</v>
      </c>
      <c r="G4744" s="8">
        <f t="shared" si="520"/>
        <v>72424.700457014347</v>
      </c>
      <c r="H4744" s="6">
        <f>G4744*'Dash Board'!$C$11/365</f>
        <v>20.834502871195909</v>
      </c>
      <c r="I4744" s="6">
        <f>H4744*'Dash Board'!$C$18/'Dash Board'!$C$11</f>
        <v>9.9211918434266231</v>
      </c>
      <c r="J4744" s="6">
        <f>(G4744&gt;1)*PMT('Dash Board'!$C$11/365,$U$4,-'Dash Board'!$C$19)</f>
        <v>108.80376961660664</v>
      </c>
      <c r="K4744" s="6">
        <f t="shared" si="522"/>
        <v>0</v>
      </c>
      <c r="L4744" s="8">
        <f t="shared" si="523"/>
        <v>72336.731190268925</v>
      </c>
      <c r="N4744" s="8">
        <f t="shared" si="521"/>
        <v>98.882577773180017</v>
      </c>
      <c r="O4744" s="8">
        <f>IF(E4743&lt;&gt;E4744,SUM($N$4:N4744)-SUM($O$3:O4743),0)</f>
        <v>0</v>
      </c>
      <c r="P4744" s="6">
        <f>IF(B4744&gt;0,SUM($O$4:O4744)-SUM($P$3:P4743),0)</f>
        <v>0</v>
      </c>
      <c r="Q4744" s="6">
        <f t="shared" si="524"/>
        <v>9.9211918434266231</v>
      </c>
      <c r="R4744" s="8">
        <f>IF(E4743&lt;&gt;E4744,SUM($Q$4:Q4744)-SUM($R$3:R4743),0)</f>
        <v>0</v>
      </c>
      <c r="S4744" s="6">
        <f>IF(B4744&gt;0,SUM($R$4:R4744)-SUM($S$3:S4743),0)</f>
        <v>0</v>
      </c>
    </row>
    <row r="4745" spans="1:19">
      <c r="A4745">
        <f>IF(E4744&lt;&gt;E4745,COUNTIF($A$4:A4744,"&lt;&gt;0")+1,0)</f>
        <v>0</v>
      </c>
      <c r="B4745">
        <f>IF(A4745&lt;&gt;0,IF(MOD(A4745,3)=0,COUNTIF($B$4:B4744,"&lt;&gt;0")+1,0),0)</f>
        <v>0</v>
      </c>
      <c r="C4745" s="9">
        <f>'Dash Board'!$C$12+COUNT('Daily reducing balance'!$F$4:F4744)</f>
        <v>46471</v>
      </c>
      <c r="D4745">
        <f t="shared" si="518"/>
        <v>2027</v>
      </c>
      <c r="E4745">
        <f t="shared" si="519"/>
        <v>3</v>
      </c>
      <c r="F4745">
        <f>DAY('Dash Board'!$C$12+COUNT('Daily reducing balance'!$F$4:F4744))</f>
        <v>25</v>
      </c>
      <c r="G4745" s="8">
        <f t="shared" si="520"/>
        <v>72336.731190268925</v>
      </c>
      <c r="H4745" s="6">
        <f>G4745*'Dash Board'!$C$11/365</f>
        <v>20.809196643775991</v>
      </c>
      <c r="I4745" s="6">
        <f>H4745*'Dash Board'!$C$18/'Dash Board'!$C$11</f>
        <v>9.9091412589409504</v>
      </c>
      <c r="J4745" s="6">
        <f>(G4745&gt;1)*PMT('Dash Board'!$C$11/365,$U$4,-'Dash Board'!$C$19)</f>
        <v>108.80376961660664</v>
      </c>
      <c r="K4745" s="6">
        <f t="shared" si="522"/>
        <v>0</v>
      </c>
      <c r="L4745" s="8">
        <f t="shared" si="523"/>
        <v>72248.73661729609</v>
      </c>
      <c r="N4745" s="8">
        <f t="shared" si="521"/>
        <v>98.894628357665695</v>
      </c>
      <c r="O4745" s="8">
        <f>IF(E4744&lt;&gt;E4745,SUM($N$4:N4745)-SUM($O$3:O4744),0)</f>
        <v>0</v>
      </c>
      <c r="P4745" s="6">
        <f>IF(B4745&gt;0,SUM($O$4:O4745)-SUM($P$3:P4744),0)</f>
        <v>0</v>
      </c>
      <c r="Q4745" s="6">
        <f t="shared" si="524"/>
        <v>9.9091412589409504</v>
      </c>
      <c r="R4745" s="8">
        <f>IF(E4744&lt;&gt;E4745,SUM($Q$4:Q4745)-SUM($R$3:R4744),0)</f>
        <v>0</v>
      </c>
      <c r="S4745" s="6">
        <f>IF(B4745&gt;0,SUM($R$4:R4745)-SUM($S$3:S4744),0)</f>
        <v>0</v>
      </c>
    </row>
    <row r="4746" spans="1:19">
      <c r="A4746">
        <f>IF(E4745&lt;&gt;E4746,COUNTIF($A$4:A4745,"&lt;&gt;0")+1,0)</f>
        <v>0</v>
      </c>
      <c r="B4746">
        <f>IF(A4746&lt;&gt;0,IF(MOD(A4746,3)=0,COUNTIF($B$4:B4745,"&lt;&gt;0")+1,0),0)</f>
        <v>0</v>
      </c>
      <c r="C4746" s="9">
        <f>'Dash Board'!$C$12+COUNT('Daily reducing balance'!$F$4:F4745)</f>
        <v>46472</v>
      </c>
      <c r="D4746">
        <f t="shared" si="518"/>
        <v>2027</v>
      </c>
      <c r="E4746">
        <f t="shared" si="519"/>
        <v>3</v>
      </c>
      <c r="F4746">
        <f>DAY('Dash Board'!$C$12+COUNT('Daily reducing balance'!$F$4:F4745))</f>
        <v>26</v>
      </c>
      <c r="G4746" s="8">
        <f t="shared" si="520"/>
        <v>72248.73661729609</v>
      </c>
      <c r="H4746" s="6">
        <f>G4746*'Dash Board'!$C$11/365</f>
        <v>20.783883136482434</v>
      </c>
      <c r="I4746" s="6">
        <f>H4746*'Dash Board'!$C$18/'Dash Board'!$C$11</f>
        <v>9.8970872078487773</v>
      </c>
      <c r="J4746" s="6">
        <f>(G4746&gt;1)*PMT('Dash Board'!$C$11/365,$U$4,-'Dash Board'!$C$19)</f>
        <v>108.80376961660664</v>
      </c>
      <c r="K4746" s="6">
        <f t="shared" si="522"/>
        <v>0</v>
      </c>
      <c r="L4746" s="8">
        <f t="shared" si="523"/>
        <v>72160.716730815955</v>
      </c>
      <c r="N4746" s="8">
        <f t="shared" si="521"/>
        <v>98.90668240875786</v>
      </c>
      <c r="O4746" s="8">
        <f>IF(E4745&lt;&gt;E4746,SUM($N$4:N4746)-SUM($O$3:O4745),0)</f>
        <v>0</v>
      </c>
      <c r="P4746" s="6">
        <f>IF(B4746&gt;0,SUM($O$4:O4746)-SUM($P$3:P4745),0)</f>
        <v>0</v>
      </c>
      <c r="Q4746" s="6">
        <f t="shared" si="524"/>
        <v>9.8970872078487773</v>
      </c>
      <c r="R4746" s="8">
        <f>IF(E4745&lt;&gt;E4746,SUM($Q$4:Q4746)-SUM($R$3:R4745),0)</f>
        <v>0</v>
      </c>
      <c r="S4746" s="6">
        <f>IF(B4746&gt;0,SUM($R$4:R4746)-SUM($S$3:S4745),0)</f>
        <v>0</v>
      </c>
    </row>
    <row r="4747" spans="1:19">
      <c r="A4747">
        <f>IF(E4746&lt;&gt;E4747,COUNTIF($A$4:A4746,"&lt;&gt;0")+1,0)</f>
        <v>0</v>
      </c>
      <c r="B4747">
        <f>IF(A4747&lt;&gt;0,IF(MOD(A4747,3)=0,COUNTIF($B$4:B4746,"&lt;&gt;0")+1,0),0)</f>
        <v>0</v>
      </c>
      <c r="C4747" s="9">
        <f>'Dash Board'!$C$12+COUNT('Daily reducing balance'!$F$4:F4746)</f>
        <v>46473</v>
      </c>
      <c r="D4747">
        <f t="shared" si="518"/>
        <v>2027</v>
      </c>
      <c r="E4747">
        <f t="shared" si="519"/>
        <v>3</v>
      </c>
      <c r="F4747">
        <f>DAY('Dash Board'!$C$12+COUNT('Daily reducing balance'!$F$4:F4746))</f>
        <v>27</v>
      </c>
      <c r="G4747" s="8">
        <f t="shared" si="520"/>
        <v>72160.716730815955</v>
      </c>
      <c r="H4747" s="6">
        <f>G4747*'Dash Board'!$C$11/365</f>
        <v>20.758562347221027</v>
      </c>
      <c r="I4747" s="6">
        <f>H4747*'Dash Board'!$C$18/'Dash Board'!$C$11</f>
        <v>9.8850296891528693</v>
      </c>
      <c r="J4747" s="6">
        <f>(G4747&gt;1)*PMT('Dash Board'!$C$11/365,$U$4,-'Dash Board'!$C$19)</f>
        <v>108.80376961660664</v>
      </c>
      <c r="K4747" s="6">
        <f t="shared" si="522"/>
        <v>0</v>
      </c>
      <c r="L4747" s="8">
        <f t="shared" si="523"/>
        <v>72072.671523546567</v>
      </c>
      <c r="N4747" s="8">
        <f t="shared" si="521"/>
        <v>98.918739927453771</v>
      </c>
      <c r="O4747" s="8">
        <f>IF(E4746&lt;&gt;E4747,SUM($N$4:N4747)-SUM($O$3:O4746),0)</f>
        <v>0</v>
      </c>
      <c r="P4747" s="6">
        <f>IF(B4747&gt;0,SUM($O$4:O4747)-SUM($P$3:P4746),0)</f>
        <v>0</v>
      </c>
      <c r="Q4747" s="6">
        <f t="shared" si="524"/>
        <v>9.8850296891528693</v>
      </c>
      <c r="R4747" s="8">
        <f>IF(E4746&lt;&gt;E4747,SUM($Q$4:Q4747)-SUM($R$3:R4746),0)</f>
        <v>0</v>
      </c>
      <c r="S4747" s="6">
        <f>IF(B4747&gt;0,SUM($R$4:R4747)-SUM($S$3:S4746),0)</f>
        <v>0</v>
      </c>
    </row>
    <row r="4748" spans="1:19">
      <c r="A4748">
        <f>IF(E4747&lt;&gt;E4748,COUNTIF($A$4:A4747,"&lt;&gt;0")+1,0)</f>
        <v>0</v>
      </c>
      <c r="B4748">
        <f>IF(A4748&lt;&gt;0,IF(MOD(A4748,3)=0,COUNTIF($B$4:B4747,"&lt;&gt;0")+1,0),0)</f>
        <v>0</v>
      </c>
      <c r="C4748" s="9">
        <f>'Dash Board'!$C$12+COUNT('Daily reducing balance'!$F$4:F4747)</f>
        <v>46474</v>
      </c>
      <c r="D4748">
        <f t="shared" si="518"/>
        <v>2027</v>
      </c>
      <c r="E4748">
        <f t="shared" si="519"/>
        <v>3</v>
      </c>
      <c r="F4748">
        <f>DAY('Dash Board'!$C$12+COUNT('Daily reducing balance'!$F$4:F4747))</f>
        <v>28</v>
      </c>
      <c r="G4748" s="8">
        <f t="shared" si="520"/>
        <v>72072.671523546567</v>
      </c>
      <c r="H4748" s="6">
        <f>G4748*'Dash Board'!$C$11/365</f>
        <v>20.733234273896958</v>
      </c>
      <c r="I4748" s="6">
        <f>H4748*'Dash Board'!$C$18/'Dash Board'!$C$11</f>
        <v>9.8729687018556955</v>
      </c>
      <c r="J4748" s="6">
        <f>(G4748&gt;1)*PMT('Dash Board'!$C$11/365,$U$4,-'Dash Board'!$C$19)</f>
        <v>108.80376961660664</v>
      </c>
      <c r="K4748" s="6">
        <f t="shared" si="522"/>
        <v>0</v>
      </c>
      <c r="L4748" s="8">
        <f t="shared" si="523"/>
        <v>71984.600988203849</v>
      </c>
      <c r="N4748" s="8">
        <f t="shared" si="521"/>
        <v>98.930800914750947</v>
      </c>
      <c r="O4748" s="8">
        <f>IF(E4747&lt;&gt;E4748,SUM($N$4:N4748)-SUM($O$3:O4747),0)</f>
        <v>0</v>
      </c>
      <c r="P4748" s="6">
        <f>IF(B4748&gt;0,SUM($O$4:O4748)-SUM($P$3:P4747),0)</f>
        <v>0</v>
      </c>
      <c r="Q4748" s="6">
        <f t="shared" si="524"/>
        <v>9.8729687018556955</v>
      </c>
      <c r="R4748" s="8">
        <f>IF(E4747&lt;&gt;E4748,SUM($Q$4:Q4748)-SUM($R$3:R4747),0)</f>
        <v>0</v>
      </c>
      <c r="S4748" s="6">
        <f>IF(B4748&gt;0,SUM($R$4:R4748)-SUM($S$3:S4747),0)</f>
        <v>0</v>
      </c>
    </row>
    <row r="4749" spans="1:19">
      <c r="A4749">
        <f>IF(E4748&lt;&gt;E4749,COUNTIF($A$4:A4748,"&lt;&gt;0")+1,0)</f>
        <v>0</v>
      </c>
      <c r="B4749">
        <f>IF(A4749&lt;&gt;0,IF(MOD(A4749,3)=0,COUNTIF($B$4:B4748,"&lt;&gt;0")+1,0),0)</f>
        <v>0</v>
      </c>
      <c r="C4749" s="9">
        <f>'Dash Board'!$C$12+COUNT('Daily reducing balance'!$F$4:F4748)</f>
        <v>46475</v>
      </c>
      <c r="D4749">
        <f t="shared" si="518"/>
        <v>2027</v>
      </c>
      <c r="E4749">
        <f t="shared" si="519"/>
        <v>3</v>
      </c>
      <c r="F4749">
        <f>DAY('Dash Board'!$C$12+COUNT('Daily reducing balance'!$F$4:F4748))</f>
        <v>29</v>
      </c>
      <c r="G4749" s="8">
        <f t="shared" si="520"/>
        <v>71984.600988203849</v>
      </c>
      <c r="H4749" s="6">
        <f>G4749*'Dash Board'!$C$11/365</f>
        <v>20.707898914414805</v>
      </c>
      <c r="I4749" s="6">
        <f>H4749*'Dash Board'!$C$18/'Dash Board'!$C$11</f>
        <v>9.860904244959432</v>
      </c>
      <c r="J4749" s="6">
        <f>(G4749&gt;1)*PMT('Dash Board'!$C$11/365,$U$4,-'Dash Board'!$C$19)</f>
        <v>108.80376961660664</v>
      </c>
      <c r="K4749" s="6">
        <f t="shared" si="522"/>
        <v>0</v>
      </c>
      <c r="L4749" s="8">
        <f t="shared" si="523"/>
        <v>71896.505117501656</v>
      </c>
      <c r="N4749" s="8">
        <f t="shared" si="521"/>
        <v>98.942865371647216</v>
      </c>
      <c r="O4749" s="8">
        <f>IF(E4748&lt;&gt;E4749,SUM($N$4:N4749)-SUM($O$3:O4748),0)</f>
        <v>0</v>
      </c>
      <c r="P4749" s="6">
        <f>IF(B4749&gt;0,SUM($O$4:O4749)-SUM($P$3:P4748),0)</f>
        <v>0</v>
      </c>
      <c r="Q4749" s="6">
        <f t="shared" si="524"/>
        <v>9.860904244959432</v>
      </c>
      <c r="R4749" s="8">
        <f>IF(E4748&lt;&gt;E4749,SUM($Q$4:Q4749)-SUM($R$3:R4748),0)</f>
        <v>0</v>
      </c>
      <c r="S4749" s="6">
        <f>IF(B4749&gt;0,SUM($R$4:R4749)-SUM($S$3:S4748),0)</f>
        <v>0</v>
      </c>
    </row>
    <row r="4750" spans="1:19">
      <c r="A4750">
        <f>IF(E4749&lt;&gt;E4750,COUNTIF($A$4:A4749,"&lt;&gt;0")+1,0)</f>
        <v>0</v>
      </c>
      <c r="B4750">
        <f>IF(A4750&lt;&gt;0,IF(MOD(A4750,3)=0,COUNTIF($B$4:B4749,"&lt;&gt;0")+1,0),0)</f>
        <v>0</v>
      </c>
      <c r="C4750" s="9">
        <f>'Dash Board'!$C$12+COUNT('Daily reducing balance'!$F$4:F4749)</f>
        <v>46476</v>
      </c>
      <c r="D4750">
        <f t="shared" si="518"/>
        <v>2027</v>
      </c>
      <c r="E4750">
        <f t="shared" si="519"/>
        <v>3</v>
      </c>
      <c r="F4750">
        <f>DAY('Dash Board'!$C$12+COUNT('Daily reducing balance'!$F$4:F4749))</f>
        <v>30</v>
      </c>
      <c r="G4750" s="8">
        <f t="shared" si="520"/>
        <v>71896.505117501656</v>
      </c>
      <c r="H4750" s="6">
        <f>G4750*'Dash Board'!$C$11/365</f>
        <v>20.682556266678557</v>
      </c>
      <c r="I4750" s="6">
        <f>H4750*'Dash Board'!$C$18/'Dash Board'!$C$11</f>
        <v>9.8488363174659792</v>
      </c>
      <c r="J4750" s="6">
        <f>(G4750&gt;1)*PMT('Dash Board'!$C$11/365,$U$4,-'Dash Board'!$C$19)</f>
        <v>108.80376961660664</v>
      </c>
      <c r="K4750" s="6">
        <f t="shared" si="522"/>
        <v>0</v>
      </c>
      <c r="L4750" s="8">
        <f t="shared" si="523"/>
        <v>71808.38390415172</v>
      </c>
      <c r="N4750" s="8">
        <f t="shared" si="521"/>
        <v>98.954933299140663</v>
      </c>
      <c r="O4750" s="8">
        <f>IF(E4749&lt;&gt;E4750,SUM($N$4:N4750)-SUM($O$3:O4749),0)</f>
        <v>0</v>
      </c>
      <c r="P4750" s="6">
        <f>IF(B4750&gt;0,SUM($O$4:O4750)-SUM($P$3:P4749),0)</f>
        <v>0</v>
      </c>
      <c r="Q4750" s="6">
        <f t="shared" si="524"/>
        <v>9.8488363174659792</v>
      </c>
      <c r="R4750" s="8">
        <f>IF(E4749&lt;&gt;E4750,SUM($Q$4:Q4750)-SUM($R$3:R4749),0)</f>
        <v>0</v>
      </c>
      <c r="S4750" s="6">
        <f>IF(B4750&gt;0,SUM($R$4:R4750)-SUM($S$3:S4749),0)</f>
        <v>0</v>
      </c>
    </row>
    <row r="4751" spans="1:19">
      <c r="A4751">
        <f>IF(E4750&lt;&gt;E4751,COUNTIF($A$4:A4750,"&lt;&gt;0")+1,0)</f>
        <v>0</v>
      </c>
      <c r="B4751">
        <f>IF(A4751&lt;&gt;0,IF(MOD(A4751,3)=0,COUNTIF($B$4:B4750,"&lt;&gt;0")+1,0),0)</f>
        <v>0</v>
      </c>
      <c r="C4751" s="9">
        <f>'Dash Board'!$C$12+COUNT('Daily reducing balance'!$F$4:F4750)</f>
        <v>46477</v>
      </c>
      <c r="D4751">
        <f t="shared" si="518"/>
        <v>2027</v>
      </c>
      <c r="E4751">
        <f t="shared" si="519"/>
        <v>3</v>
      </c>
      <c r="F4751">
        <f>DAY('Dash Board'!$C$12+COUNT('Daily reducing balance'!$F$4:F4750))</f>
        <v>31</v>
      </c>
      <c r="G4751" s="8">
        <f t="shared" si="520"/>
        <v>71808.38390415172</v>
      </c>
      <c r="H4751" s="6">
        <f>G4751*'Dash Board'!$C$11/365</f>
        <v>20.657206328591588</v>
      </c>
      <c r="I4751" s="6">
        <f>H4751*'Dash Board'!$C$18/'Dash Board'!$C$11</f>
        <v>9.8367649183769483</v>
      </c>
      <c r="J4751" s="6">
        <f>(G4751&gt;1)*PMT('Dash Board'!$C$11/365,$U$4,-'Dash Board'!$C$19)</f>
        <v>108.80376961660664</v>
      </c>
      <c r="K4751" s="6">
        <f t="shared" si="522"/>
        <v>0</v>
      </c>
      <c r="L4751" s="8">
        <f t="shared" si="523"/>
        <v>71720.237340863692</v>
      </c>
      <c r="N4751" s="8">
        <f t="shared" si="521"/>
        <v>98.967004698229701</v>
      </c>
      <c r="O4751" s="8">
        <f>IF(E4750&lt;&gt;E4751,SUM($N$4:N4751)-SUM($O$3:O4750),0)</f>
        <v>0</v>
      </c>
      <c r="P4751" s="6">
        <f>IF(B4751&gt;0,SUM($O$4:O4751)-SUM($P$3:P4750),0)</f>
        <v>0</v>
      </c>
      <c r="Q4751" s="6">
        <f t="shared" si="524"/>
        <v>9.8367649183769483</v>
      </c>
      <c r="R4751" s="8">
        <f>IF(E4750&lt;&gt;E4751,SUM($Q$4:Q4751)-SUM($R$3:R4750),0)</f>
        <v>0</v>
      </c>
      <c r="S4751" s="6">
        <f>IF(B4751&gt;0,SUM($R$4:R4751)-SUM($S$3:S4750),0)</f>
        <v>0</v>
      </c>
    </row>
    <row r="4752" spans="1:19">
      <c r="A4752">
        <f>IF(E4751&lt;&gt;E4752,COUNTIF($A$4:A4751,"&lt;&gt;0")+1,0)</f>
        <v>156</v>
      </c>
      <c r="B4752">
        <f>IF(A4752&lt;&gt;0,IF(MOD(A4752,3)=0,COUNTIF($B$4:B4751,"&lt;&gt;0")+1,0),0)</f>
        <v>52</v>
      </c>
      <c r="C4752" s="9">
        <f>'Dash Board'!$C$12+COUNT('Daily reducing balance'!$F$4:F4751)</f>
        <v>46478</v>
      </c>
      <c r="D4752">
        <f t="shared" si="518"/>
        <v>2027</v>
      </c>
      <c r="E4752">
        <f t="shared" si="519"/>
        <v>4</v>
      </c>
      <c r="F4752">
        <f>DAY('Dash Board'!$C$12+COUNT('Daily reducing balance'!$F$4:F4751))</f>
        <v>1</v>
      </c>
      <c r="G4752" s="8">
        <f t="shared" si="520"/>
        <v>71720.237340863692</v>
      </c>
      <c r="H4752" s="6">
        <f>G4752*'Dash Board'!$C$11/365</f>
        <v>20.63184909805668</v>
      </c>
      <c r="I4752" s="6">
        <f>H4752*'Dash Board'!$C$18/'Dash Board'!$C$11</f>
        <v>9.8246900466936591</v>
      </c>
      <c r="J4752" s="6">
        <f>(G4752&gt;1)*PMT('Dash Board'!$C$11/365,$U$4,-'Dash Board'!$C$19)</f>
        <v>108.80376961660664</v>
      </c>
      <c r="K4752" s="6">
        <f t="shared" si="522"/>
        <v>3264.1130884981981</v>
      </c>
      <c r="L4752" s="8">
        <f t="shared" si="523"/>
        <v>71632.065420345141</v>
      </c>
      <c r="N4752" s="8">
        <f t="shared" si="521"/>
        <v>98.979079569912983</v>
      </c>
      <c r="O4752" s="8">
        <f>IF(E4751&lt;&gt;E4752,SUM($N$4:N4752)-SUM($O$3:O4751),0)</f>
        <v>3062.752229271282</v>
      </c>
      <c r="P4752" s="6">
        <f>IF(B4752&gt;0,SUM($O$4:O4752)-SUM($P$3:P4751),0)</f>
        <v>8860.1627213332104</v>
      </c>
      <c r="Q4752" s="6">
        <f t="shared" si="524"/>
        <v>9.8246900466936591</v>
      </c>
      <c r="R4752" s="8">
        <f>IF(E4751&lt;&gt;E4752,SUM($Q$4:Q4752)-SUM($R$3:R4751),0)</f>
        <v>310.16462884377688</v>
      </c>
      <c r="S4752" s="6">
        <f>IF(B4752&gt;0,SUM($R$4:R4752)-SUM($S$3:S4751),0)</f>
        <v>932.17654416177538</v>
      </c>
    </row>
    <row r="4753" spans="1:19">
      <c r="A4753">
        <f>IF(E4752&lt;&gt;E4753,COUNTIF($A$4:A4752,"&lt;&gt;0")+1,0)</f>
        <v>0</v>
      </c>
      <c r="B4753">
        <f>IF(A4753&lt;&gt;0,IF(MOD(A4753,3)=0,COUNTIF($B$4:B4752,"&lt;&gt;0")+1,0),0)</f>
        <v>0</v>
      </c>
      <c r="C4753" s="9">
        <f>'Dash Board'!$C$12+COUNT('Daily reducing balance'!$F$4:F4752)</f>
        <v>46479</v>
      </c>
      <c r="D4753">
        <f t="shared" si="518"/>
        <v>2027</v>
      </c>
      <c r="E4753">
        <f t="shared" si="519"/>
        <v>4</v>
      </c>
      <c r="F4753">
        <f>DAY('Dash Board'!$C$12+COUNT('Daily reducing balance'!$F$4:F4752))</f>
        <v>2</v>
      </c>
      <c r="G4753" s="8">
        <f t="shared" si="520"/>
        <v>71632.065420345141</v>
      </c>
      <c r="H4753" s="6">
        <f>G4753*'Dash Board'!$C$11/365</f>
        <v>20.606484572976001</v>
      </c>
      <c r="I4753" s="6">
        <f>H4753*'Dash Board'!$C$18/'Dash Board'!$C$11</f>
        <v>9.8126117014171452</v>
      </c>
      <c r="J4753" s="6">
        <f>(G4753&gt;1)*PMT('Dash Board'!$C$11/365,$U$4,-'Dash Board'!$C$19)</f>
        <v>108.80376961660664</v>
      </c>
      <c r="K4753" s="6">
        <f t="shared" si="522"/>
        <v>0</v>
      </c>
      <c r="L4753" s="8">
        <f t="shared" si="523"/>
        <v>71543.868135301498</v>
      </c>
      <c r="N4753" s="8">
        <f t="shared" si="521"/>
        <v>98.991157915189504</v>
      </c>
      <c r="O4753" s="8">
        <f>IF(E4752&lt;&gt;E4753,SUM($N$4:N4753)-SUM($O$3:O4752),0)</f>
        <v>0</v>
      </c>
      <c r="P4753" s="6">
        <f>IF(B4753&gt;0,SUM($O$4:O4753)-SUM($P$3:P4752),0)</f>
        <v>0</v>
      </c>
      <c r="Q4753" s="6">
        <f t="shared" si="524"/>
        <v>9.8126117014171452</v>
      </c>
      <c r="R4753" s="8">
        <f>IF(E4752&lt;&gt;E4753,SUM($Q$4:Q4753)-SUM($R$3:R4752),0)</f>
        <v>0</v>
      </c>
      <c r="S4753" s="6">
        <f>IF(B4753&gt;0,SUM($R$4:R4753)-SUM($S$3:S4752),0)</f>
        <v>0</v>
      </c>
    </row>
    <row r="4754" spans="1:19">
      <c r="A4754">
        <f>IF(E4753&lt;&gt;E4754,COUNTIF($A$4:A4753,"&lt;&gt;0")+1,0)</f>
        <v>0</v>
      </c>
      <c r="B4754">
        <f>IF(A4754&lt;&gt;0,IF(MOD(A4754,3)=0,COUNTIF($B$4:B4753,"&lt;&gt;0")+1,0),0)</f>
        <v>0</v>
      </c>
      <c r="C4754" s="9">
        <f>'Dash Board'!$C$12+COUNT('Daily reducing balance'!$F$4:F4753)</f>
        <v>46480</v>
      </c>
      <c r="D4754">
        <f t="shared" si="518"/>
        <v>2027</v>
      </c>
      <c r="E4754">
        <f t="shared" si="519"/>
        <v>4</v>
      </c>
      <c r="F4754">
        <f>DAY('Dash Board'!$C$12+COUNT('Daily reducing balance'!$F$4:F4753))</f>
        <v>3</v>
      </c>
      <c r="G4754" s="8">
        <f t="shared" si="520"/>
        <v>71543.868135301498</v>
      </c>
      <c r="H4754" s="6">
        <f>G4754*'Dash Board'!$C$11/365</f>
        <v>20.581112751251116</v>
      </c>
      <c r="I4754" s="6">
        <f>H4754*'Dash Board'!$C$18/'Dash Board'!$C$11</f>
        <v>9.8005298815481527</v>
      </c>
      <c r="J4754" s="6">
        <f>(G4754&gt;1)*PMT('Dash Board'!$C$11/365,$U$4,-'Dash Board'!$C$19)</f>
        <v>108.80376961660664</v>
      </c>
      <c r="K4754" s="6">
        <f t="shared" si="522"/>
        <v>0</v>
      </c>
      <c r="L4754" s="8">
        <f t="shared" si="523"/>
        <v>71455.645478436141</v>
      </c>
      <c r="N4754" s="8">
        <f t="shared" si="521"/>
        <v>99.003239735058486</v>
      </c>
      <c r="O4754" s="8">
        <f>IF(E4753&lt;&gt;E4754,SUM($N$4:N4754)-SUM($O$3:O4753),0)</f>
        <v>0</v>
      </c>
      <c r="P4754" s="6">
        <f>IF(B4754&gt;0,SUM($O$4:O4754)-SUM($P$3:P4753),0)</f>
        <v>0</v>
      </c>
      <c r="Q4754" s="6">
        <f t="shared" si="524"/>
        <v>9.8005298815481527</v>
      </c>
      <c r="R4754" s="8">
        <f>IF(E4753&lt;&gt;E4754,SUM($Q$4:Q4754)-SUM($R$3:R4753),0)</f>
        <v>0</v>
      </c>
      <c r="S4754" s="6">
        <f>IF(B4754&gt;0,SUM($R$4:R4754)-SUM($S$3:S4753),0)</f>
        <v>0</v>
      </c>
    </row>
    <row r="4755" spans="1:19">
      <c r="A4755">
        <f>IF(E4754&lt;&gt;E4755,COUNTIF($A$4:A4754,"&lt;&gt;0")+1,0)</f>
        <v>0</v>
      </c>
      <c r="B4755">
        <f>IF(A4755&lt;&gt;0,IF(MOD(A4755,3)=0,COUNTIF($B$4:B4754,"&lt;&gt;0")+1,0),0)</f>
        <v>0</v>
      </c>
      <c r="C4755" s="9">
        <f>'Dash Board'!$C$12+COUNT('Daily reducing balance'!$F$4:F4754)</f>
        <v>46481</v>
      </c>
      <c r="D4755">
        <f t="shared" si="518"/>
        <v>2027</v>
      </c>
      <c r="E4755">
        <f t="shared" si="519"/>
        <v>4</v>
      </c>
      <c r="F4755">
        <f>DAY('Dash Board'!$C$12+COUNT('Daily reducing balance'!$F$4:F4754))</f>
        <v>4</v>
      </c>
      <c r="G4755" s="8">
        <f t="shared" si="520"/>
        <v>71455.645478436141</v>
      </c>
      <c r="H4755" s="6">
        <f>G4755*'Dash Board'!$C$11/365</f>
        <v>20.555733630782999</v>
      </c>
      <c r="I4755" s="6">
        <f>H4755*'Dash Board'!$C$18/'Dash Board'!$C$11</f>
        <v>9.7884445860871434</v>
      </c>
      <c r="J4755" s="6">
        <f>(G4755&gt;1)*PMT('Dash Board'!$C$11/365,$U$4,-'Dash Board'!$C$19)</f>
        <v>108.80376961660664</v>
      </c>
      <c r="K4755" s="6">
        <f t="shared" si="522"/>
        <v>0</v>
      </c>
      <c r="L4755" s="8">
        <f t="shared" si="523"/>
        <v>71367.39744245031</v>
      </c>
      <c r="N4755" s="8">
        <f t="shared" si="521"/>
        <v>99.015325030519506</v>
      </c>
      <c r="O4755" s="8">
        <f>IF(E4754&lt;&gt;E4755,SUM($N$4:N4755)-SUM($O$3:O4754),0)</f>
        <v>0</v>
      </c>
      <c r="P4755" s="6">
        <f>IF(B4755&gt;0,SUM($O$4:O4755)-SUM($P$3:P4754),0)</f>
        <v>0</v>
      </c>
      <c r="Q4755" s="6">
        <f t="shared" si="524"/>
        <v>9.7884445860871434</v>
      </c>
      <c r="R4755" s="8">
        <f>IF(E4754&lt;&gt;E4755,SUM($Q$4:Q4755)-SUM($R$3:R4754),0)</f>
        <v>0</v>
      </c>
      <c r="S4755" s="6">
        <f>IF(B4755&gt;0,SUM($R$4:R4755)-SUM($S$3:S4754),0)</f>
        <v>0</v>
      </c>
    </row>
    <row r="4756" spans="1:19">
      <c r="A4756">
        <f>IF(E4755&lt;&gt;E4756,COUNTIF($A$4:A4755,"&lt;&gt;0")+1,0)</f>
        <v>0</v>
      </c>
      <c r="B4756">
        <f>IF(A4756&lt;&gt;0,IF(MOD(A4756,3)=0,COUNTIF($B$4:B4755,"&lt;&gt;0")+1,0),0)</f>
        <v>0</v>
      </c>
      <c r="C4756" s="9">
        <f>'Dash Board'!$C$12+COUNT('Daily reducing balance'!$F$4:F4755)</f>
        <v>46482</v>
      </c>
      <c r="D4756">
        <f t="shared" si="518"/>
        <v>2027</v>
      </c>
      <c r="E4756">
        <f t="shared" si="519"/>
        <v>4</v>
      </c>
      <c r="F4756">
        <f>DAY('Dash Board'!$C$12+COUNT('Daily reducing balance'!$F$4:F4755))</f>
        <v>5</v>
      </c>
      <c r="G4756" s="8">
        <f t="shared" si="520"/>
        <v>71367.39744245031</v>
      </c>
      <c r="H4756" s="6">
        <f>G4756*'Dash Board'!$C$11/365</f>
        <v>20.530347209472005</v>
      </c>
      <c r="I4756" s="6">
        <f>H4756*'Dash Board'!$C$18/'Dash Board'!$C$11</f>
        <v>9.7763558140342877</v>
      </c>
      <c r="J4756" s="6">
        <f>(G4756&gt;1)*PMT('Dash Board'!$C$11/365,$U$4,-'Dash Board'!$C$19)</f>
        <v>108.80376961660664</v>
      </c>
      <c r="K4756" s="6">
        <f t="shared" si="522"/>
        <v>0</v>
      </c>
      <c r="L4756" s="8">
        <f t="shared" si="523"/>
        <v>71279.124020043164</v>
      </c>
      <c r="N4756" s="8">
        <f t="shared" si="521"/>
        <v>99.027413802572354</v>
      </c>
      <c r="O4756" s="8">
        <f>IF(E4755&lt;&gt;E4756,SUM($N$4:N4756)-SUM($O$3:O4755),0)</f>
        <v>0</v>
      </c>
      <c r="P4756" s="6">
        <f>IF(B4756&gt;0,SUM($O$4:O4756)-SUM($P$3:P4755),0)</f>
        <v>0</v>
      </c>
      <c r="Q4756" s="6">
        <f t="shared" si="524"/>
        <v>9.7763558140342877</v>
      </c>
      <c r="R4756" s="8">
        <f>IF(E4755&lt;&gt;E4756,SUM($Q$4:Q4756)-SUM($R$3:R4755),0)</f>
        <v>0</v>
      </c>
      <c r="S4756" s="6">
        <f>IF(B4756&gt;0,SUM($R$4:R4756)-SUM($S$3:S4755),0)</f>
        <v>0</v>
      </c>
    </row>
    <row r="4757" spans="1:19">
      <c r="A4757">
        <f>IF(E4756&lt;&gt;E4757,COUNTIF($A$4:A4756,"&lt;&gt;0")+1,0)</f>
        <v>0</v>
      </c>
      <c r="B4757">
        <f>IF(A4757&lt;&gt;0,IF(MOD(A4757,3)=0,COUNTIF($B$4:B4756,"&lt;&gt;0")+1,0),0)</f>
        <v>0</v>
      </c>
      <c r="C4757" s="9">
        <f>'Dash Board'!$C$12+COUNT('Daily reducing balance'!$F$4:F4756)</f>
        <v>46483</v>
      </c>
      <c r="D4757">
        <f t="shared" si="518"/>
        <v>2027</v>
      </c>
      <c r="E4757">
        <f t="shared" si="519"/>
        <v>4</v>
      </c>
      <c r="F4757">
        <f>DAY('Dash Board'!$C$12+COUNT('Daily reducing balance'!$F$4:F4756))</f>
        <v>6</v>
      </c>
      <c r="G4757" s="8">
        <f t="shared" si="520"/>
        <v>71279.124020043164</v>
      </c>
      <c r="H4757" s="6">
        <f>G4757*'Dash Board'!$C$11/365</f>
        <v>20.504953485217897</v>
      </c>
      <c r="I4757" s="6">
        <f>H4757*'Dash Board'!$C$18/'Dash Board'!$C$11</f>
        <v>9.7642635643894753</v>
      </c>
      <c r="J4757" s="6">
        <f>(G4757&gt;1)*PMT('Dash Board'!$C$11/365,$U$4,-'Dash Board'!$C$19)</f>
        <v>108.80376961660664</v>
      </c>
      <c r="K4757" s="6">
        <f t="shared" si="522"/>
        <v>0</v>
      </c>
      <c r="L4757" s="8">
        <f t="shared" si="523"/>
        <v>71190.825203911765</v>
      </c>
      <c r="N4757" s="8">
        <f t="shared" si="521"/>
        <v>99.039506052217163</v>
      </c>
      <c r="O4757" s="8">
        <f>IF(E4756&lt;&gt;E4757,SUM($N$4:N4757)-SUM($O$3:O4756),0)</f>
        <v>0</v>
      </c>
      <c r="P4757" s="6">
        <f>IF(B4757&gt;0,SUM($O$4:O4757)-SUM($P$3:P4756),0)</f>
        <v>0</v>
      </c>
      <c r="Q4757" s="6">
        <f t="shared" si="524"/>
        <v>9.7642635643894753</v>
      </c>
      <c r="R4757" s="8">
        <f>IF(E4756&lt;&gt;E4757,SUM($Q$4:Q4757)-SUM($R$3:R4756),0)</f>
        <v>0</v>
      </c>
      <c r="S4757" s="6">
        <f>IF(B4757&gt;0,SUM($R$4:R4757)-SUM($S$3:S4756),0)</f>
        <v>0</v>
      </c>
    </row>
    <row r="4758" spans="1:19">
      <c r="A4758">
        <f>IF(E4757&lt;&gt;E4758,COUNTIF($A$4:A4757,"&lt;&gt;0")+1,0)</f>
        <v>0</v>
      </c>
      <c r="B4758">
        <f>IF(A4758&lt;&gt;0,IF(MOD(A4758,3)=0,COUNTIF($B$4:B4757,"&lt;&gt;0")+1,0),0)</f>
        <v>0</v>
      </c>
      <c r="C4758" s="9">
        <f>'Dash Board'!$C$12+COUNT('Daily reducing balance'!$F$4:F4757)</f>
        <v>46484</v>
      </c>
      <c r="D4758">
        <f t="shared" si="518"/>
        <v>2027</v>
      </c>
      <c r="E4758">
        <f t="shared" si="519"/>
        <v>4</v>
      </c>
      <c r="F4758">
        <f>DAY('Dash Board'!$C$12+COUNT('Daily reducing balance'!$F$4:F4757))</f>
        <v>7</v>
      </c>
      <c r="G4758" s="8">
        <f t="shared" si="520"/>
        <v>71190.825203911765</v>
      </c>
      <c r="H4758" s="6">
        <f>G4758*'Dash Board'!$C$11/365</f>
        <v>20.479552455919819</v>
      </c>
      <c r="I4758" s="6">
        <f>H4758*'Dash Board'!$C$18/'Dash Board'!$C$11</f>
        <v>9.7521678361522941</v>
      </c>
      <c r="J4758" s="6">
        <f>(G4758&gt;1)*PMT('Dash Board'!$C$11/365,$U$4,-'Dash Board'!$C$19)</f>
        <v>108.80376961660664</v>
      </c>
      <c r="K4758" s="6">
        <f t="shared" si="522"/>
        <v>0</v>
      </c>
      <c r="L4758" s="8">
        <f t="shared" si="523"/>
        <v>71102.500986751067</v>
      </c>
      <c r="N4758" s="8">
        <f t="shared" si="521"/>
        <v>99.051601780454348</v>
      </c>
      <c r="O4758" s="8">
        <f>IF(E4757&lt;&gt;E4758,SUM($N$4:N4758)-SUM($O$3:O4757),0)</f>
        <v>0</v>
      </c>
      <c r="P4758" s="6">
        <f>IF(B4758&gt;0,SUM($O$4:O4758)-SUM($P$3:P4757),0)</f>
        <v>0</v>
      </c>
      <c r="Q4758" s="6">
        <f t="shared" si="524"/>
        <v>9.7521678361522941</v>
      </c>
      <c r="R4758" s="8">
        <f>IF(E4757&lt;&gt;E4758,SUM($Q$4:Q4758)-SUM($R$3:R4757),0)</f>
        <v>0</v>
      </c>
      <c r="S4758" s="6">
        <f>IF(B4758&gt;0,SUM($R$4:R4758)-SUM($S$3:S4757),0)</f>
        <v>0</v>
      </c>
    </row>
    <row r="4759" spans="1:19">
      <c r="A4759">
        <f>IF(E4758&lt;&gt;E4759,COUNTIF($A$4:A4758,"&lt;&gt;0")+1,0)</f>
        <v>0</v>
      </c>
      <c r="B4759">
        <f>IF(A4759&lt;&gt;0,IF(MOD(A4759,3)=0,COUNTIF($B$4:B4758,"&lt;&gt;0")+1,0),0)</f>
        <v>0</v>
      </c>
      <c r="C4759" s="9">
        <f>'Dash Board'!$C$12+COUNT('Daily reducing balance'!$F$4:F4758)</f>
        <v>46485</v>
      </c>
      <c r="D4759">
        <f t="shared" si="518"/>
        <v>2027</v>
      </c>
      <c r="E4759">
        <f t="shared" si="519"/>
        <v>4</v>
      </c>
      <c r="F4759">
        <f>DAY('Dash Board'!$C$12+COUNT('Daily reducing balance'!$F$4:F4758))</f>
        <v>8</v>
      </c>
      <c r="G4759" s="8">
        <f t="shared" si="520"/>
        <v>71102.500986751067</v>
      </c>
      <c r="H4759" s="6">
        <f>G4759*'Dash Board'!$C$11/365</f>
        <v>20.454144119476332</v>
      </c>
      <c r="I4759" s="6">
        <f>H4759*'Dash Board'!$C$18/'Dash Board'!$C$11</f>
        <v>9.7400686283220637</v>
      </c>
      <c r="J4759" s="6">
        <f>(G4759&gt;1)*PMT('Dash Board'!$C$11/365,$U$4,-'Dash Board'!$C$19)</f>
        <v>108.80376961660664</v>
      </c>
      <c r="K4759" s="6">
        <f t="shared" si="522"/>
        <v>0</v>
      </c>
      <c r="L4759" s="8">
        <f t="shared" si="523"/>
        <v>71014.151361253927</v>
      </c>
      <c r="N4759" s="8">
        <f t="shared" si="521"/>
        <v>99.06370098828458</v>
      </c>
      <c r="O4759" s="8">
        <f>IF(E4758&lt;&gt;E4759,SUM($N$4:N4759)-SUM($O$3:O4758),0)</f>
        <v>0</v>
      </c>
      <c r="P4759" s="6">
        <f>IF(B4759&gt;0,SUM($O$4:O4759)-SUM($P$3:P4758),0)</f>
        <v>0</v>
      </c>
      <c r="Q4759" s="6">
        <f t="shared" si="524"/>
        <v>9.7400686283220637</v>
      </c>
      <c r="R4759" s="8">
        <f>IF(E4758&lt;&gt;E4759,SUM($Q$4:Q4759)-SUM($R$3:R4758),0)</f>
        <v>0</v>
      </c>
      <c r="S4759" s="6">
        <f>IF(B4759&gt;0,SUM($R$4:R4759)-SUM($S$3:S4758),0)</f>
        <v>0</v>
      </c>
    </row>
    <row r="4760" spans="1:19">
      <c r="A4760">
        <f>IF(E4759&lt;&gt;E4760,COUNTIF($A$4:A4759,"&lt;&gt;0")+1,0)</f>
        <v>0</v>
      </c>
      <c r="B4760">
        <f>IF(A4760&lt;&gt;0,IF(MOD(A4760,3)=0,COUNTIF($B$4:B4759,"&lt;&gt;0")+1,0),0)</f>
        <v>0</v>
      </c>
      <c r="C4760" s="9">
        <f>'Dash Board'!$C$12+COUNT('Daily reducing balance'!$F$4:F4759)</f>
        <v>46486</v>
      </c>
      <c r="D4760">
        <f t="shared" si="518"/>
        <v>2027</v>
      </c>
      <c r="E4760">
        <f t="shared" si="519"/>
        <v>4</v>
      </c>
      <c r="F4760">
        <f>DAY('Dash Board'!$C$12+COUNT('Daily reducing balance'!$F$4:F4759))</f>
        <v>9</v>
      </c>
      <c r="G4760" s="8">
        <f t="shared" si="520"/>
        <v>71014.151361253927</v>
      </c>
      <c r="H4760" s="6">
        <f>G4760*'Dash Board'!$C$11/365</f>
        <v>20.428728473785377</v>
      </c>
      <c r="I4760" s="6">
        <f>H4760*'Dash Board'!$C$18/'Dash Board'!$C$11</f>
        <v>9.727965939897798</v>
      </c>
      <c r="J4760" s="6">
        <f>(G4760&gt;1)*PMT('Dash Board'!$C$11/365,$U$4,-'Dash Board'!$C$19)</f>
        <v>108.80376961660664</v>
      </c>
      <c r="K4760" s="6">
        <f t="shared" si="522"/>
        <v>0</v>
      </c>
      <c r="L4760" s="8">
        <f t="shared" si="523"/>
        <v>70925.776320111094</v>
      </c>
      <c r="N4760" s="8">
        <f t="shared" si="521"/>
        <v>99.075803676708844</v>
      </c>
      <c r="O4760" s="8">
        <f>IF(E4759&lt;&gt;E4760,SUM($N$4:N4760)-SUM($O$3:O4759),0)</f>
        <v>0</v>
      </c>
      <c r="P4760" s="6">
        <f>IF(B4760&gt;0,SUM($O$4:O4760)-SUM($P$3:P4759),0)</f>
        <v>0</v>
      </c>
      <c r="Q4760" s="6">
        <f t="shared" si="524"/>
        <v>9.727965939897798</v>
      </c>
      <c r="R4760" s="8">
        <f>IF(E4759&lt;&gt;E4760,SUM($Q$4:Q4760)-SUM($R$3:R4759),0)</f>
        <v>0</v>
      </c>
      <c r="S4760" s="6">
        <f>IF(B4760&gt;0,SUM($R$4:R4760)-SUM($S$3:S4759),0)</f>
        <v>0</v>
      </c>
    </row>
    <row r="4761" spans="1:19">
      <c r="A4761">
        <f>IF(E4760&lt;&gt;E4761,COUNTIF($A$4:A4760,"&lt;&gt;0")+1,0)</f>
        <v>0</v>
      </c>
      <c r="B4761">
        <f>IF(A4761&lt;&gt;0,IF(MOD(A4761,3)=0,COUNTIF($B$4:B4760,"&lt;&gt;0")+1,0),0)</f>
        <v>0</v>
      </c>
      <c r="C4761" s="9">
        <f>'Dash Board'!$C$12+COUNT('Daily reducing balance'!$F$4:F4760)</f>
        <v>46487</v>
      </c>
      <c r="D4761">
        <f t="shared" si="518"/>
        <v>2027</v>
      </c>
      <c r="E4761">
        <f t="shared" si="519"/>
        <v>4</v>
      </c>
      <c r="F4761">
        <f>DAY('Dash Board'!$C$12+COUNT('Daily reducing balance'!$F$4:F4760))</f>
        <v>10</v>
      </c>
      <c r="G4761" s="8">
        <f t="shared" si="520"/>
        <v>70925.776320111094</v>
      </c>
      <c r="H4761" s="6">
        <f>G4761*'Dash Board'!$C$11/365</f>
        <v>20.403305516744286</v>
      </c>
      <c r="I4761" s="6">
        <f>H4761*'Dash Board'!$C$18/'Dash Board'!$C$11</f>
        <v>9.7158597698782323</v>
      </c>
      <c r="J4761" s="6">
        <f>(G4761&gt;1)*PMT('Dash Board'!$C$11/365,$U$4,-'Dash Board'!$C$19)</f>
        <v>108.80376961660664</v>
      </c>
      <c r="K4761" s="6">
        <f t="shared" si="522"/>
        <v>0</v>
      </c>
      <c r="L4761" s="8">
        <f t="shared" si="523"/>
        <v>70837.375856011218</v>
      </c>
      <c r="N4761" s="8">
        <f t="shared" si="521"/>
        <v>99.087909846728408</v>
      </c>
      <c r="O4761" s="8">
        <f>IF(E4760&lt;&gt;E4761,SUM($N$4:N4761)-SUM($O$3:O4760),0)</f>
        <v>0</v>
      </c>
      <c r="P4761" s="6">
        <f>IF(B4761&gt;0,SUM($O$4:O4761)-SUM($P$3:P4760),0)</f>
        <v>0</v>
      </c>
      <c r="Q4761" s="6">
        <f t="shared" si="524"/>
        <v>9.7158597698782323</v>
      </c>
      <c r="R4761" s="8">
        <f>IF(E4760&lt;&gt;E4761,SUM($Q$4:Q4761)-SUM($R$3:R4760),0)</f>
        <v>0</v>
      </c>
      <c r="S4761" s="6">
        <f>IF(B4761&gt;0,SUM($R$4:R4761)-SUM($S$3:S4760),0)</f>
        <v>0</v>
      </c>
    </row>
    <row r="4762" spans="1:19">
      <c r="A4762">
        <f>IF(E4761&lt;&gt;E4762,COUNTIF($A$4:A4761,"&lt;&gt;0")+1,0)</f>
        <v>0</v>
      </c>
      <c r="B4762">
        <f>IF(A4762&lt;&gt;0,IF(MOD(A4762,3)=0,COUNTIF($B$4:B4761,"&lt;&gt;0")+1,0),0)</f>
        <v>0</v>
      </c>
      <c r="C4762" s="9">
        <f>'Dash Board'!$C$12+COUNT('Daily reducing balance'!$F$4:F4761)</f>
        <v>46488</v>
      </c>
      <c r="D4762">
        <f t="shared" si="518"/>
        <v>2027</v>
      </c>
      <c r="E4762">
        <f t="shared" si="519"/>
        <v>4</v>
      </c>
      <c r="F4762">
        <f>DAY('Dash Board'!$C$12+COUNT('Daily reducing balance'!$F$4:F4761))</f>
        <v>11</v>
      </c>
      <c r="G4762" s="8">
        <f t="shared" si="520"/>
        <v>70837.375856011218</v>
      </c>
      <c r="H4762" s="6">
        <f>G4762*'Dash Board'!$C$11/365</f>
        <v>20.377875246249801</v>
      </c>
      <c r="I4762" s="6">
        <f>H4762*'Dash Board'!$C$18/'Dash Board'!$C$11</f>
        <v>9.7037501172618104</v>
      </c>
      <c r="J4762" s="6">
        <f>(G4762&gt;1)*PMT('Dash Board'!$C$11/365,$U$4,-'Dash Board'!$C$19)</f>
        <v>108.80376961660664</v>
      </c>
      <c r="K4762" s="6">
        <f t="shared" si="522"/>
        <v>0</v>
      </c>
      <c r="L4762" s="8">
        <f t="shared" si="523"/>
        <v>70748.949961640858</v>
      </c>
      <c r="N4762" s="8">
        <f t="shared" si="521"/>
        <v>99.100019499344839</v>
      </c>
      <c r="O4762" s="8">
        <f>IF(E4761&lt;&gt;E4762,SUM($N$4:N4762)-SUM($O$3:O4761),0)</f>
        <v>0</v>
      </c>
      <c r="P4762" s="6">
        <f>IF(B4762&gt;0,SUM($O$4:O4762)-SUM($P$3:P4761),0)</f>
        <v>0</v>
      </c>
      <c r="Q4762" s="6">
        <f t="shared" si="524"/>
        <v>9.7037501172618104</v>
      </c>
      <c r="R4762" s="8">
        <f>IF(E4761&lt;&gt;E4762,SUM($Q$4:Q4762)-SUM($R$3:R4761),0)</f>
        <v>0</v>
      </c>
      <c r="S4762" s="6">
        <f>IF(B4762&gt;0,SUM($R$4:R4762)-SUM($S$3:S4761),0)</f>
        <v>0</v>
      </c>
    </row>
    <row r="4763" spans="1:19">
      <c r="A4763">
        <f>IF(E4762&lt;&gt;E4763,COUNTIF($A$4:A4762,"&lt;&gt;0")+1,0)</f>
        <v>0</v>
      </c>
      <c r="B4763">
        <f>IF(A4763&lt;&gt;0,IF(MOD(A4763,3)=0,COUNTIF($B$4:B4762,"&lt;&gt;0")+1,0),0)</f>
        <v>0</v>
      </c>
      <c r="C4763" s="9">
        <f>'Dash Board'!$C$12+COUNT('Daily reducing balance'!$F$4:F4762)</f>
        <v>46489</v>
      </c>
      <c r="D4763">
        <f t="shared" si="518"/>
        <v>2027</v>
      </c>
      <c r="E4763">
        <f t="shared" si="519"/>
        <v>4</v>
      </c>
      <c r="F4763">
        <f>DAY('Dash Board'!$C$12+COUNT('Daily reducing balance'!$F$4:F4762))</f>
        <v>12</v>
      </c>
      <c r="G4763" s="8">
        <f t="shared" si="520"/>
        <v>70748.949961640858</v>
      </c>
      <c r="H4763" s="6">
        <f>G4763*'Dash Board'!$C$11/365</f>
        <v>20.352437660198053</v>
      </c>
      <c r="I4763" s="6">
        <f>H4763*'Dash Board'!$C$18/'Dash Board'!$C$11</f>
        <v>9.6916369810466918</v>
      </c>
      <c r="J4763" s="6">
        <f>(G4763&gt;1)*PMT('Dash Board'!$C$11/365,$U$4,-'Dash Board'!$C$19)</f>
        <v>108.80376961660664</v>
      </c>
      <c r="K4763" s="6">
        <f t="shared" si="522"/>
        <v>0</v>
      </c>
      <c r="L4763" s="8">
        <f t="shared" si="523"/>
        <v>70660.498629684444</v>
      </c>
      <c r="N4763" s="8">
        <f t="shared" si="521"/>
        <v>99.112132635559959</v>
      </c>
      <c r="O4763" s="8">
        <f>IF(E4762&lt;&gt;E4763,SUM($N$4:N4763)-SUM($O$3:O4762),0)</f>
        <v>0</v>
      </c>
      <c r="P4763" s="6">
        <f>IF(B4763&gt;0,SUM($O$4:O4763)-SUM($P$3:P4762),0)</f>
        <v>0</v>
      </c>
      <c r="Q4763" s="6">
        <f t="shared" si="524"/>
        <v>9.6916369810466918</v>
      </c>
      <c r="R4763" s="8">
        <f>IF(E4762&lt;&gt;E4763,SUM($Q$4:Q4763)-SUM($R$3:R4762),0)</f>
        <v>0</v>
      </c>
      <c r="S4763" s="6">
        <f>IF(B4763&gt;0,SUM($R$4:R4763)-SUM($S$3:S4762),0)</f>
        <v>0</v>
      </c>
    </row>
    <row r="4764" spans="1:19">
      <c r="A4764">
        <f>IF(E4763&lt;&gt;E4764,COUNTIF($A$4:A4763,"&lt;&gt;0")+1,0)</f>
        <v>0</v>
      </c>
      <c r="B4764">
        <f>IF(A4764&lt;&gt;0,IF(MOD(A4764,3)=0,COUNTIF($B$4:B4763,"&lt;&gt;0")+1,0),0)</f>
        <v>0</v>
      </c>
      <c r="C4764" s="9">
        <f>'Dash Board'!$C$12+COUNT('Daily reducing balance'!$F$4:F4763)</f>
        <v>46490</v>
      </c>
      <c r="D4764">
        <f t="shared" si="518"/>
        <v>2027</v>
      </c>
      <c r="E4764">
        <f t="shared" si="519"/>
        <v>4</v>
      </c>
      <c r="F4764">
        <f>DAY('Dash Board'!$C$12+COUNT('Daily reducing balance'!$F$4:F4763))</f>
        <v>13</v>
      </c>
      <c r="G4764" s="8">
        <f t="shared" si="520"/>
        <v>70660.498629684444</v>
      </c>
      <c r="H4764" s="6">
        <f>G4764*'Dash Board'!$C$11/365</f>
        <v>20.326992756484564</v>
      </c>
      <c r="I4764" s="6">
        <f>H4764*'Dash Board'!$C$18/'Dash Board'!$C$11</f>
        <v>9.6795203602307449</v>
      </c>
      <c r="J4764" s="6">
        <f>(G4764&gt;1)*PMT('Dash Board'!$C$11/365,$U$4,-'Dash Board'!$C$19)</f>
        <v>108.80376961660664</v>
      </c>
      <c r="K4764" s="6">
        <f t="shared" si="522"/>
        <v>0</v>
      </c>
      <c r="L4764" s="8">
        <f t="shared" si="523"/>
        <v>70572.021852824313</v>
      </c>
      <c r="N4764" s="8">
        <f t="shared" si="521"/>
        <v>99.124249256375904</v>
      </c>
      <c r="O4764" s="8">
        <f>IF(E4763&lt;&gt;E4764,SUM($N$4:N4764)-SUM($O$3:O4763),0)</f>
        <v>0</v>
      </c>
      <c r="P4764" s="6">
        <f>IF(B4764&gt;0,SUM($O$4:O4764)-SUM($P$3:P4763),0)</f>
        <v>0</v>
      </c>
      <c r="Q4764" s="6">
        <f t="shared" si="524"/>
        <v>9.6795203602307449</v>
      </c>
      <c r="R4764" s="8">
        <f>IF(E4763&lt;&gt;E4764,SUM($Q$4:Q4764)-SUM($R$3:R4763),0)</f>
        <v>0</v>
      </c>
      <c r="S4764" s="6">
        <f>IF(B4764&gt;0,SUM($R$4:R4764)-SUM($S$3:S4763),0)</f>
        <v>0</v>
      </c>
    </row>
    <row r="4765" spans="1:19">
      <c r="A4765">
        <f>IF(E4764&lt;&gt;E4765,COUNTIF($A$4:A4764,"&lt;&gt;0")+1,0)</f>
        <v>0</v>
      </c>
      <c r="B4765">
        <f>IF(A4765&lt;&gt;0,IF(MOD(A4765,3)=0,COUNTIF($B$4:B4764,"&lt;&gt;0")+1,0),0)</f>
        <v>0</v>
      </c>
      <c r="C4765" s="9">
        <f>'Dash Board'!$C$12+COUNT('Daily reducing balance'!$F$4:F4764)</f>
        <v>46491</v>
      </c>
      <c r="D4765">
        <f t="shared" si="518"/>
        <v>2027</v>
      </c>
      <c r="E4765">
        <f t="shared" si="519"/>
        <v>4</v>
      </c>
      <c r="F4765">
        <f>DAY('Dash Board'!$C$12+COUNT('Daily reducing balance'!$F$4:F4764))</f>
        <v>14</v>
      </c>
      <c r="G4765" s="8">
        <f t="shared" si="520"/>
        <v>70572.021852824313</v>
      </c>
      <c r="H4765" s="6">
        <f>G4765*'Dash Board'!$C$11/365</f>
        <v>20.301540533004253</v>
      </c>
      <c r="I4765" s="6">
        <f>H4765*'Dash Board'!$C$18/'Dash Board'!$C$11</f>
        <v>9.6674002538115502</v>
      </c>
      <c r="J4765" s="6">
        <f>(G4765&gt;1)*PMT('Dash Board'!$C$11/365,$U$4,-'Dash Board'!$C$19)</f>
        <v>108.80376961660664</v>
      </c>
      <c r="K4765" s="6">
        <f t="shared" si="522"/>
        <v>0</v>
      </c>
      <c r="L4765" s="8">
        <f t="shared" si="523"/>
        <v>70483.519623740707</v>
      </c>
      <c r="N4765" s="8">
        <f t="shared" si="521"/>
        <v>99.136369362795094</v>
      </c>
      <c r="O4765" s="8">
        <f>IF(E4764&lt;&gt;E4765,SUM($N$4:N4765)-SUM($O$3:O4764),0)</f>
        <v>0</v>
      </c>
      <c r="P4765" s="6">
        <f>IF(B4765&gt;0,SUM($O$4:O4765)-SUM($P$3:P4764),0)</f>
        <v>0</v>
      </c>
      <c r="Q4765" s="6">
        <f t="shared" si="524"/>
        <v>9.6674002538115502</v>
      </c>
      <c r="R4765" s="8">
        <f>IF(E4764&lt;&gt;E4765,SUM($Q$4:Q4765)-SUM($R$3:R4764),0)</f>
        <v>0</v>
      </c>
      <c r="S4765" s="6">
        <f>IF(B4765&gt;0,SUM($R$4:R4765)-SUM($S$3:S4764),0)</f>
        <v>0</v>
      </c>
    </row>
    <row r="4766" spans="1:19">
      <c r="A4766">
        <f>IF(E4765&lt;&gt;E4766,COUNTIF($A$4:A4765,"&lt;&gt;0")+1,0)</f>
        <v>0</v>
      </c>
      <c r="B4766">
        <f>IF(A4766&lt;&gt;0,IF(MOD(A4766,3)=0,COUNTIF($B$4:B4765,"&lt;&gt;0")+1,0),0)</f>
        <v>0</v>
      </c>
      <c r="C4766" s="9">
        <f>'Dash Board'!$C$12+COUNT('Daily reducing balance'!$F$4:F4765)</f>
        <v>46492</v>
      </c>
      <c r="D4766">
        <f t="shared" si="518"/>
        <v>2027</v>
      </c>
      <c r="E4766">
        <f t="shared" si="519"/>
        <v>4</v>
      </c>
      <c r="F4766">
        <f>DAY('Dash Board'!$C$12+COUNT('Daily reducing balance'!$F$4:F4765))</f>
        <v>15</v>
      </c>
      <c r="G4766" s="8">
        <f t="shared" si="520"/>
        <v>70483.519623740707</v>
      </c>
      <c r="H4766" s="6">
        <f>G4766*'Dash Board'!$C$11/365</f>
        <v>20.276080987651437</v>
      </c>
      <c r="I4766" s="6">
        <f>H4766*'Dash Board'!$C$18/'Dash Board'!$C$11</f>
        <v>9.6552766607864005</v>
      </c>
      <c r="J4766" s="6">
        <f>(G4766&gt;1)*PMT('Dash Board'!$C$11/365,$U$4,-'Dash Board'!$C$19)</f>
        <v>108.80376961660664</v>
      </c>
      <c r="K4766" s="6">
        <f t="shared" si="522"/>
        <v>0</v>
      </c>
      <c r="L4766" s="8">
        <f t="shared" si="523"/>
        <v>70394.991935111742</v>
      </c>
      <c r="N4766" s="8">
        <f t="shared" si="521"/>
        <v>99.148492955820245</v>
      </c>
      <c r="O4766" s="8">
        <f>IF(E4765&lt;&gt;E4766,SUM($N$4:N4766)-SUM($O$3:O4765),0)</f>
        <v>0</v>
      </c>
      <c r="P4766" s="6">
        <f>IF(B4766&gt;0,SUM($O$4:O4766)-SUM($P$3:P4765),0)</f>
        <v>0</v>
      </c>
      <c r="Q4766" s="6">
        <f t="shared" si="524"/>
        <v>9.6552766607864005</v>
      </c>
      <c r="R4766" s="8">
        <f>IF(E4765&lt;&gt;E4766,SUM($Q$4:Q4766)-SUM($R$3:R4765),0)</f>
        <v>0</v>
      </c>
      <c r="S4766" s="6">
        <f>IF(B4766&gt;0,SUM($R$4:R4766)-SUM($S$3:S4765),0)</f>
        <v>0</v>
      </c>
    </row>
    <row r="4767" spans="1:19">
      <c r="A4767">
        <f>IF(E4766&lt;&gt;E4767,COUNTIF($A$4:A4766,"&lt;&gt;0")+1,0)</f>
        <v>0</v>
      </c>
      <c r="B4767">
        <f>IF(A4767&lt;&gt;0,IF(MOD(A4767,3)=0,COUNTIF($B$4:B4766,"&lt;&gt;0")+1,0),0)</f>
        <v>0</v>
      </c>
      <c r="C4767" s="9">
        <f>'Dash Board'!$C$12+COUNT('Daily reducing balance'!$F$4:F4766)</f>
        <v>46493</v>
      </c>
      <c r="D4767">
        <f t="shared" si="518"/>
        <v>2027</v>
      </c>
      <c r="E4767">
        <f t="shared" si="519"/>
        <v>4</v>
      </c>
      <c r="F4767">
        <f>DAY('Dash Board'!$C$12+COUNT('Daily reducing balance'!$F$4:F4766))</f>
        <v>16</v>
      </c>
      <c r="G4767" s="8">
        <f t="shared" si="520"/>
        <v>70394.991935111742</v>
      </c>
      <c r="H4767" s="6">
        <f>G4767*'Dash Board'!$C$11/365</f>
        <v>20.250614118319817</v>
      </c>
      <c r="I4767" s="6">
        <f>H4767*'Dash Board'!$C$18/'Dash Board'!$C$11</f>
        <v>9.6431495801522953</v>
      </c>
      <c r="J4767" s="6">
        <f>(G4767&gt;1)*PMT('Dash Board'!$C$11/365,$U$4,-'Dash Board'!$C$19)</f>
        <v>108.80376961660664</v>
      </c>
      <c r="K4767" s="6">
        <f t="shared" si="522"/>
        <v>0</v>
      </c>
      <c r="L4767" s="8">
        <f t="shared" si="523"/>
        <v>70306.438779613454</v>
      </c>
      <c r="N4767" s="8">
        <f t="shared" si="521"/>
        <v>99.160620036454347</v>
      </c>
      <c r="O4767" s="8">
        <f>IF(E4766&lt;&gt;E4767,SUM($N$4:N4767)-SUM($O$3:O4766),0)</f>
        <v>0</v>
      </c>
      <c r="P4767" s="6">
        <f>IF(B4767&gt;0,SUM($O$4:O4767)-SUM($P$3:P4766),0)</f>
        <v>0</v>
      </c>
      <c r="Q4767" s="6">
        <f t="shared" si="524"/>
        <v>9.6431495801522953</v>
      </c>
      <c r="R4767" s="8">
        <f>IF(E4766&lt;&gt;E4767,SUM($Q$4:Q4767)-SUM($R$3:R4766),0)</f>
        <v>0</v>
      </c>
      <c r="S4767" s="6">
        <f>IF(B4767&gt;0,SUM($R$4:R4767)-SUM($S$3:S4766),0)</f>
        <v>0</v>
      </c>
    </row>
    <row r="4768" spans="1:19">
      <c r="A4768">
        <f>IF(E4767&lt;&gt;E4768,COUNTIF($A$4:A4767,"&lt;&gt;0")+1,0)</f>
        <v>0</v>
      </c>
      <c r="B4768">
        <f>IF(A4768&lt;&gt;0,IF(MOD(A4768,3)=0,COUNTIF($B$4:B4767,"&lt;&gt;0")+1,0),0)</f>
        <v>0</v>
      </c>
      <c r="C4768" s="9">
        <f>'Dash Board'!$C$12+COUNT('Daily reducing balance'!$F$4:F4767)</f>
        <v>46494</v>
      </c>
      <c r="D4768">
        <f t="shared" si="518"/>
        <v>2027</v>
      </c>
      <c r="E4768">
        <f t="shared" si="519"/>
        <v>4</v>
      </c>
      <c r="F4768">
        <f>DAY('Dash Board'!$C$12+COUNT('Daily reducing balance'!$F$4:F4767))</f>
        <v>17</v>
      </c>
      <c r="G4768" s="8">
        <f t="shared" si="520"/>
        <v>70306.438779613454</v>
      </c>
      <c r="H4768" s="6">
        <f>G4768*'Dash Board'!$C$11/365</f>
        <v>20.2251399229025</v>
      </c>
      <c r="I4768" s="6">
        <f>H4768*'Dash Board'!$C$18/'Dash Board'!$C$11</f>
        <v>9.6310190109059519</v>
      </c>
      <c r="J4768" s="6">
        <f>(G4768&gt;1)*PMT('Dash Board'!$C$11/365,$U$4,-'Dash Board'!$C$19)</f>
        <v>108.80376961660664</v>
      </c>
      <c r="K4768" s="6">
        <f t="shared" si="522"/>
        <v>0</v>
      </c>
      <c r="L4768" s="8">
        <f t="shared" si="523"/>
        <v>70217.860149919739</v>
      </c>
      <c r="N4768" s="8">
        <f t="shared" si="521"/>
        <v>99.172750605700685</v>
      </c>
      <c r="O4768" s="8">
        <f>IF(E4767&lt;&gt;E4768,SUM($N$4:N4768)-SUM($O$3:O4767),0)</f>
        <v>0</v>
      </c>
      <c r="P4768" s="6">
        <f>IF(B4768&gt;0,SUM($O$4:O4768)-SUM($P$3:P4767),0)</f>
        <v>0</v>
      </c>
      <c r="Q4768" s="6">
        <f t="shared" si="524"/>
        <v>9.6310190109059519</v>
      </c>
      <c r="R4768" s="8">
        <f>IF(E4767&lt;&gt;E4768,SUM($Q$4:Q4768)-SUM($R$3:R4767),0)</f>
        <v>0</v>
      </c>
      <c r="S4768" s="6">
        <f>IF(B4768&gt;0,SUM($R$4:R4768)-SUM($S$3:S4767),0)</f>
        <v>0</v>
      </c>
    </row>
    <row r="4769" spans="1:19">
      <c r="A4769">
        <f>IF(E4768&lt;&gt;E4769,COUNTIF($A$4:A4768,"&lt;&gt;0")+1,0)</f>
        <v>0</v>
      </c>
      <c r="B4769">
        <f>IF(A4769&lt;&gt;0,IF(MOD(A4769,3)=0,COUNTIF($B$4:B4768,"&lt;&gt;0")+1,0),0)</f>
        <v>0</v>
      </c>
      <c r="C4769" s="9">
        <f>'Dash Board'!$C$12+COUNT('Daily reducing balance'!$F$4:F4768)</f>
        <v>46495</v>
      </c>
      <c r="D4769">
        <f t="shared" si="518"/>
        <v>2027</v>
      </c>
      <c r="E4769">
        <f t="shared" si="519"/>
        <v>4</v>
      </c>
      <c r="F4769">
        <f>DAY('Dash Board'!$C$12+COUNT('Daily reducing balance'!$F$4:F4768))</f>
        <v>18</v>
      </c>
      <c r="G4769" s="8">
        <f t="shared" si="520"/>
        <v>70217.860149919739</v>
      </c>
      <c r="H4769" s="6">
        <f>G4769*'Dash Board'!$C$11/365</f>
        <v>20.19965839929198</v>
      </c>
      <c r="I4769" s="6">
        <f>H4769*'Dash Board'!$C$18/'Dash Board'!$C$11</f>
        <v>9.6188849520438016</v>
      </c>
      <c r="J4769" s="6">
        <f>(G4769&gt;1)*PMT('Dash Board'!$C$11/365,$U$4,-'Dash Board'!$C$19)</f>
        <v>108.80376961660664</v>
      </c>
      <c r="K4769" s="6">
        <f t="shared" si="522"/>
        <v>0</v>
      </c>
      <c r="L4769" s="8">
        <f t="shared" si="523"/>
        <v>70129.256038702413</v>
      </c>
      <c r="N4769" s="8">
        <f t="shared" si="521"/>
        <v>99.184884664562844</v>
      </c>
      <c r="O4769" s="8">
        <f>IF(E4768&lt;&gt;E4769,SUM($N$4:N4769)-SUM($O$3:O4768),0)</f>
        <v>0</v>
      </c>
      <c r="P4769" s="6">
        <f>IF(B4769&gt;0,SUM($O$4:O4769)-SUM($P$3:P4768),0)</f>
        <v>0</v>
      </c>
      <c r="Q4769" s="6">
        <f t="shared" si="524"/>
        <v>9.6188849520438016</v>
      </c>
      <c r="R4769" s="8">
        <f>IF(E4768&lt;&gt;E4769,SUM($Q$4:Q4769)-SUM($R$3:R4768),0)</f>
        <v>0</v>
      </c>
      <c r="S4769" s="6">
        <f>IF(B4769&gt;0,SUM($R$4:R4769)-SUM($S$3:S4768),0)</f>
        <v>0</v>
      </c>
    </row>
    <row r="4770" spans="1:19">
      <c r="A4770">
        <f>IF(E4769&lt;&gt;E4770,COUNTIF($A$4:A4769,"&lt;&gt;0")+1,0)</f>
        <v>0</v>
      </c>
      <c r="B4770">
        <f>IF(A4770&lt;&gt;0,IF(MOD(A4770,3)=0,COUNTIF($B$4:B4769,"&lt;&gt;0")+1,0),0)</f>
        <v>0</v>
      </c>
      <c r="C4770" s="9">
        <f>'Dash Board'!$C$12+COUNT('Daily reducing balance'!$F$4:F4769)</f>
        <v>46496</v>
      </c>
      <c r="D4770">
        <f t="shared" si="518"/>
        <v>2027</v>
      </c>
      <c r="E4770">
        <f t="shared" si="519"/>
        <v>4</v>
      </c>
      <c r="F4770">
        <f>DAY('Dash Board'!$C$12+COUNT('Daily reducing balance'!$F$4:F4769))</f>
        <v>19</v>
      </c>
      <c r="G4770" s="8">
        <f t="shared" si="520"/>
        <v>70129.256038702413</v>
      </c>
      <c r="H4770" s="6">
        <f>G4770*'Dash Board'!$C$11/365</f>
        <v>20.174169545380146</v>
      </c>
      <c r="I4770" s="6">
        <f>H4770*'Dash Board'!$C$18/'Dash Board'!$C$11</f>
        <v>9.6067474025619752</v>
      </c>
      <c r="J4770" s="6">
        <f>(G4770&gt;1)*PMT('Dash Board'!$C$11/365,$U$4,-'Dash Board'!$C$19)</f>
        <v>108.80376961660664</v>
      </c>
      <c r="K4770" s="6">
        <f t="shared" si="522"/>
        <v>0</v>
      </c>
      <c r="L4770" s="8">
        <f t="shared" si="523"/>
        <v>70040.626438631181</v>
      </c>
      <c r="N4770" s="8">
        <f t="shared" si="521"/>
        <v>99.197022214044665</v>
      </c>
      <c r="O4770" s="8">
        <f>IF(E4769&lt;&gt;E4770,SUM($N$4:N4770)-SUM($O$3:O4769),0)</f>
        <v>0</v>
      </c>
      <c r="P4770" s="6">
        <f>IF(B4770&gt;0,SUM($O$4:O4770)-SUM($P$3:P4769),0)</f>
        <v>0</v>
      </c>
      <c r="Q4770" s="6">
        <f t="shared" si="524"/>
        <v>9.6067474025619752</v>
      </c>
      <c r="R4770" s="8">
        <f>IF(E4769&lt;&gt;E4770,SUM($Q$4:Q4770)-SUM($R$3:R4769),0)</f>
        <v>0</v>
      </c>
      <c r="S4770" s="6">
        <f>IF(B4770&gt;0,SUM($R$4:R4770)-SUM($S$3:S4769),0)</f>
        <v>0</v>
      </c>
    </row>
    <row r="4771" spans="1:19">
      <c r="A4771">
        <f>IF(E4770&lt;&gt;E4771,COUNTIF($A$4:A4770,"&lt;&gt;0")+1,0)</f>
        <v>0</v>
      </c>
      <c r="B4771">
        <f>IF(A4771&lt;&gt;0,IF(MOD(A4771,3)=0,COUNTIF($B$4:B4770,"&lt;&gt;0")+1,0),0)</f>
        <v>0</v>
      </c>
      <c r="C4771" s="9">
        <f>'Dash Board'!$C$12+COUNT('Daily reducing balance'!$F$4:F4770)</f>
        <v>46497</v>
      </c>
      <c r="D4771">
        <f t="shared" si="518"/>
        <v>2027</v>
      </c>
      <c r="E4771">
        <f t="shared" si="519"/>
        <v>4</v>
      </c>
      <c r="F4771">
        <f>DAY('Dash Board'!$C$12+COUNT('Daily reducing balance'!$F$4:F4770))</f>
        <v>20</v>
      </c>
      <c r="G4771" s="8">
        <f t="shared" si="520"/>
        <v>70040.626438631181</v>
      </c>
      <c r="H4771" s="6">
        <f>G4771*'Dash Board'!$C$11/365</f>
        <v>20.148673359058282</v>
      </c>
      <c r="I4771" s="6">
        <f>H4771*'Dash Board'!$C$18/'Dash Board'!$C$11</f>
        <v>9.5946063614563251</v>
      </c>
      <c r="J4771" s="6">
        <f>(G4771&gt;1)*PMT('Dash Board'!$C$11/365,$U$4,-'Dash Board'!$C$19)</f>
        <v>108.80376961660664</v>
      </c>
      <c r="K4771" s="6">
        <f t="shared" si="522"/>
        <v>0</v>
      </c>
      <c r="L4771" s="8">
        <f t="shared" si="523"/>
        <v>69951.971342373625</v>
      </c>
      <c r="N4771" s="8">
        <f t="shared" si="521"/>
        <v>99.209163255150315</v>
      </c>
      <c r="O4771" s="8">
        <f>IF(E4770&lt;&gt;E4771,SUM($N$4:N4771)-SUM($O$3:O4770),0)</f>
        <v>0</v>
      </c>
      <c r="P4771" s="6">
        <f>IF(B4771&gt;0,SUM($O$4:O4771)-SUM($P$3:P4770),0)</f>
        <v>0</v>
      </c>
      <c r="Q4771" s="6">
        <f t="shared" si="524"/>
        <v>9.5946063614563251</v>
      </c>
      <c r="R4771" s="8">
        <f>IF(E4770&lt;&gt;E4771,SUM($Q$4:Q4771)-SUM($R$3:R4770),0)</f>
        <v>0</v>
      </c>
      <c r="S4771" s="6">
        <f>IF(B4771&gt;0,SUM($R$4:R4771)-SUM($S$3:S4770),0)</f>
        <v>0</v>
      </c>
    </row>
    <row r="4772" spans="1:19">
      <c r="A4772">
        <f>IF(E4771&lt;&gt;E4772,COUNTIF($A$4:A4771,"&lt;&gt;0")+1,0)</f>
        <v>0</v>
      </c>
      <c r="B4772">
        <f>IF(A4772&lt;&gt;0,IF(MOD(A4772,3)=0,COUNTIF($B$4:B4771,"&lt;&gt;0")+1,0),0)</f>
        <v>0</v>
      </c>
      <c r="C4772" s="9">
        <f>'Dash Board'!$C$12+COUNT('Daily reducing balance'!$F$4:F4771)</f>
        <v>46498</v>
      </c>
      <c r="D4772">
        <f t="shared" si="518"/>
        <v>2027</v>
      </c>
      <c r="E4772">
        <f t="shared" si="519"/>
        <v>4</v>
      </c>
      <c r="F4772">
        <f>DAY('Dash Board'!$C$12+COUNT('Daily reducing balance'!$F$4:F4771))</f>
        <v>21</v>
      </c>
      <c r="G4772" s="8">
        <f t="shared" si="520"/>
        <v>69951.971342373625</v>
      </c>
      <c r="H4772" s="6">
        <f>G4772*'Dash Board'!$C$11/365</f>
        <v>20.12316983821707</v>
      </c>
      <c r="I4772" s="6">
        <f>H4772*'Dash Board'!$C$18/'Dash Board'!$C$11</f>
        <v>9.5824618277224154</v>
      </c>
      <c r="J4772" s="6">
        <f>(G4772&gt;1)*PMT('Dash Board'!$C$11/365,$U$4,-'Dash Board'!$C$19)</f>
        <v>108.80376961660664</v>
      </c>
      <c r="K4772" s="6">
        <f t="shared" si="522"/>
        <v>0</v>
      </c>
      <c r="L4772" s="8">
        <f t="shared" si="523"/>
        <v>69863.290742595229</v>
      </c>
      <c r="N4772" s="8">
        <f t="shared" si="521"/>
        <v>99.221307788884232</v>
      </c>
      <c r="O4772" s="8">
        <f>IF(E4771&lt;&gt;E4772,SUM($N$4:N4772)-SUM($O$3:O4771),0)</f>
        <v>0</v>
      </c>
      <c r="P4772" s="6">
        <f>IF(B4772&gt;0,SUM($O$4:O4772)-SUM($P$3:P4771),0)</f>
        <v>0</v>
      </c>
      <c r="Q4772" s="6">
        <f t="shared" si="524"/>
        <v>9.5824618277224154</v>
      </c>
      <c r="R4772" s="8">
        <f>IF(E4771&lt;&gt;E4772,SUM($Q$4:Q4772)-SUM($R$3:R4771),0)</f>
        <v>0</v>
      </c>
      <c r="S4772" s="6">
        <f>IF(B4772&gt;0,SUM($R$4:R4772)-SUM($S$3:S4771),0)</f>
        <v>0</v>
      </c>
    </row>
    <row r="4773" spans="1:19">
      <c r="A4773">
        <f>IF(E4772&lt;&gt;E4773,COUNTIF($A$4:A4772,"&lt;&gt;0")+1,0)</f>
        <v>0</v>
      </c>
      <c r="B4773">
        <f>IF(A4773&lt;&gt;0,IF(MOD(A4773,3)=0,COUNTIF($B$4:B4772,"&lt;&gt;0")+1,0),0)</f>
        <v>0</v>
      </c>
      <c r="C4773" s="9">
        <f>'Dash Board'!$C$12+COUNT('Daily reducing balance'!$F$4:F4772)</f>
        <v>46499</v>
      </c>
      <c r="D4773">
        <f t="shared" si="518"/>
        <v>2027</v>
      </c>
      <c r="E4773">
        <f t="shared" si="519"/>
        <v>4</v>
      </c>
      <c r="F4773">
        <f>DAY('Dash Board'!$C$12+COUNT('Daily reducing balance'!$F$4:F4772))</f>
        <v>22</v>
      </c>
      <c r="G4773" s="8">
        <f t="shared" si="520"/>
        <v>69863.290742595229</v>
      </c>
      <c r="H4773" s="6">
        <f>G4773*'Dash Board'!$C$11/365</f>
        <v>20.097658980746573</v>
      </c>
      <c r="I4773" s="6">
        <f>H4773*'Dash Board'!$C$18/'Dash Board'!$C$11</f>
        <v>9.5703138003555122</v>
      </c>
      <c r="J4773" s="6">
        <f>(G4773&gt;1)*PMT('Dash Board'!$C$11/365,$U$4,-'Dash Board'!$C$19)</f>
        <v>108.80376961660664</v>
      </c>
      <c r="K4773" s="6">
        <f t="shared" si="522"/>
        <v>0</v>
      </c>
      <c r="L4773" s="8">
        <f t="shared" si="523"/>
        <v>69774.584631959355</v>
      </c>
      <c r="N4773" s="8">
        <f t="shared" si="521"/>
        <v>99.233455816251137</v>
      </c>
      <c r="O4773" s="8">
        <f>IF(E4772&lt;&gt;E4773,SUM($N$4:N4773)-SUM($O$3:O4772),0)</f>
        <v>0</v>
      </c>
      <c r="P4773" s="6">
        <f>IF(B4773&gt;0,SUM($O$4:O4773)-SUM($P$3:P4772),0)</f>
        <v>0</v>
      </c>
      <c r="Q4773" s="6">
        <f t="shared" si="524"/>
        <v>9.5703138003555122</v>
      </c>
      <c r="R4773" s="8">
        <f>IF(E4772&lt;&gt;E4773,SUM($Q$4:Q4773)-SUM($R$3:R4772),0)</f>
        <v>0</v>
      </c>
      <c r="S4773" s="6">
        <f>IF(B4773&gt;0,SUM($R$4:R4773)-SUM($S$3:S4772),0)</f>
        <v>0</v>
      </c>
    </row>
    <row r="4774" spans="1:19">
      <c r="A4774">
        <f>IF(E4773&lt;&gt;E4774,COUNTIF($A$4:A4773,"&lt;&gt;0")+1,0)</f>
        <v>0</v>
      </c>
      <c r="B4774">
        <f>IF(A4774&lt;&gt;0,IF(MOD(A4774,3)=0,COUNTIF($B$4:B4773,"&lt;&gt;0")+1,0),0)</f>
        <v>0</v>
      </c>
      <c r="C4774" s="9">
        <f>'Dash Board'!$C$12+COUNT('Daily reducing balance'!$F$4:F4773)</f>
        <v>46500</v>
      </c>
      <c r="D4774">
        <f t="shared" si="518"/>
        <v>2027</v>
      </c>
      <c r="E4774">
        <f t="shared" si="519"/>
        <v>4</v>
      </c>
      <c r="F4774">
        <f>DAY('Dash Board'!$C$12+COUNT('Daily reducing balance'!$F$4:F4773))</f>
        <v>23</v>
      </c>
      <c r="G4774" s="8">
        <f t="shared" si="520"/>
        <v>69774.584631959355</v>
      </c>
      <c r="H4774" s="6">
        <f>G4774*'Dash Board'!$C$11/365</f>
        <v>20.072140784536252</v>
      </c>
      <c r="I4774" s="6">
        <f>H4774*'Dash Board'!$C$18/'Dash Board'!$C$11</f>
        <v>9.5581622783505971</v>
      </c>
      <c r="J4774" s="6">
        <f>(G4774&gt;1)*PMT('Dash Board'!$C$11/365,$U$4,-'Dash Board'!$C$19)</f>
        <v>108.80376961660664</v>
      </c>
      <c r="K4774" s="6">
        <f t="shared" si="522"/>
        <v>0</v>
      </c>
      <c r="L4774" s="8">
        <f t="shared" si="523"/>
        <v>69685.853003127282</v>
      </c>
      <c r="N4774" s="8">
        <f t="shared" si="521"/>
        <v>99.24560733825605</v>
      </c>
      <c r="O4774" s="8">
        <f>IF(E4773&lt;&gt;E4774,SUM($N$4:N4774)-SUM($O$3:O4773),0)</f>
        <v>0</v>
      </c>
      <c r="P4774" s="6">
        <f>IF(B4774&gt;0,SUM($O$4:O4774)-SUM($P$3:P4773),0)</f>
        <v>0</v>
      </c>
      <c r="Q4774" s="6">
        <f t="shared" si="524"/>
        <v>9.5581622783505971</v>
      </c>
      <c r="R4774" s="8">
        <f>IF(E4773&lt;&gt;E4774,SUM($Q$4:Q4774)-SUM($R$3:R4773),0)</f>
        <v>0</v>
      </c>
      <c r="S4774" s="6">
        <f>IF(B4774&gt;0,SUM($R$4:R4774)-SUM($S$3:S4773),0)</f>
        <v>0</v>
      </c>
    </row>
    <row r="4775" spans="1:19">
      <c r="A4775">
        <f>IF(E4774&lt;&gt;E4775,COUNTIF($A$4:A4774,"&lt;&gt;0")+1,0)</f>
        <v>0</v>
      </c>
      <c r="B4775">
        <f>IF(A4775&lt;&gt;0,IF(MOD(A4775,3)=0,COUNTIF($B$4:B4774,"&lt;&gt;0")+1,0),0)</f>
        <v>0</v>
      </c>
      <c r="C4775" s="9">
        <f>'Dash Board'!$C$12+COUNT('Daily reducing balance'!$F$4:F4774)</f>
        <v>46501</v>
      </c>
      <c r="D4775">
        <f t="shared" si="518"/>
        <v>2027</v>
      </c>
      <c r="E4775">
        <f t="shared" si="519"/>
        <v>4</v>
      </c>
      <c r="F4775">
        <f>DAY('Dash Board'!$C$12+COUNT('Daily reducing balance'!$F$4:F4774))</f>
        <v>24</v>
      </c>
      <c r="G4775" s="8">
        <f t="shared" si="520"/>
        <v>69685.853003127282</v>
      </c>
      <c r="H4775" s="6">
        <f>G4775*'Dash Board'!$C$11/365</f>
        <v>20.046615247474971</v>
      </c>
      <c r="I4775" s="6">
        <f>H4775*'Dash Board'!$C$18/'Dash Board'!$C$11</f>
        <v>9.5460072607023676</v>
      </c>
      <c r="J4775" s="6">
        <f>(G4775&gt;1)*PMT('Dash Board'!$C$11/365,$U$4,-'Dash Board'!$C$19)</f>
        <v>108.80376961660664</v>
      </c>
      <c r="K4775" s="6">
        <f t="shared" si="522"/>
        <v>0</v>
      </c>
      <c r="L4775" s="8">
        <f t="shared" si="523"/>
        <v>69597.095848758137</v>
      </c>
      <c r="N4775" s="8">
        <f t="shared" si="521"/>
        <v>99.257762355904276</v>
      </c>
      <c r="O4775" s="8">
        <f>IF(E4774&lt;&gt;E4775,SUM($N$4:N4775)-SUM($O$3:O4774),0)</f>
        <v>0</v>
      </c>
      <c r="P4775" s="6">
        <f>IF(B4775&gt;0,SUM($O$4:O4775)-SUM($P$3:P4774),0)</f>
        <v>0</v>
      </c>
      <c r="Q4775" s="6">
        <f t="shared" si="524"/>
        <v>9.5460072607023676</v>
      </c>
      <c r="R4775" s="8">
        <f>IF(E4774&lt;&gt;E4775,SUM($Q$4:Q4775)-SUM($R$3:R4774),0)</f>
        <v>0</v>
      </c>
      <c r="S4775" s="6">
        <f>IF(B4775&gt;0,SUM($R$4:R4775)-SUM($S$3:S4774),0)</f>
        <v>0</v>
      </c>
    </row>
    <row r="4776" spans="1:19">
      <c r="A4776">
        <f>IF(E4775&lt;&gt;E4776,COUNTIF($A$4:A4775,"&lt;&gt;0")+1,0)</f>
        <v>0</v>
      </c>
      <c r="B4776">
        <f>IF(A4776&lt;&gt;0,IF(MOD(A4776,3)=0,COUNTIF($B$4:B4775,"&lt;&gt;0")+1,0),0)</f>
        <v>0</v>
      </c>
      <c r="C4776" s="9">
        <f>'Dash Board'!$C$12+COUNT('Daily reducing balance'!$F$4:F4775)</f>
        <v>46502</v>
      </c>
      <c r="D4776">
        <f t="shared" si="518"/>
        <v>2027</v>
      </c>
      <c r="E4776">
        <f t="shared" si="519"/>
        <v>4</v>
      </c>
      <c r="F4776">
        <f>DAY('Dash Board'!$C$12+COUNT('Daily reducing balance'!$F$4:F4775))</f>
        <v>25</v>
      </c>
      <c r="G4776" s="8">
        <f t="shared" si="520"/>
        <v>69597.095848758137</v>
      </c>
      <c r="H4776" s="6">
        <f>G4776*'Dash Board'!$C$11/365</f>
        <v>20.021082367450973</v>
      </c>
      <c r="I4776" s="6">
        <f>H4776*'Dash Board'!$C$18/'Dash Board'!$C$11</f>
        <v>9.5338487464052264</v>
      </c>
      <c r="J4776" s="6">
        <f>(G4776&gt;1)*PMT('Dash Board'!$C$11/365,$U$4,-'Dash Board'!$C$19)</f>
        <v>108.80376961660664</v>
      </c>
      <c r="K4776" s="6">
        <f t="shared" si="522"/>
        <v>0</v>
      </c>
      <c r="L4776" s="8">
        <f t="shared" si="523"/>
        <v>69508.313161508981</v>
      </c>
      <c r="N4776" s="8">
        <f t="shared" si="521"/>
        <v>99.269920870201418</v>
      </c>
      <c r="O4776" s="8">
        <f>IF(E4775&lt;&gt;E4776,SUM($N$4:N4776)-SUM($O$3:O4775),0)</f>
        <v>0</v>
      </c>
      <c r="P4776" s="6">
        <f>IF(B4776&gt;0,SUM($O$4:O4776)-SUM($P$3:P4775),0)</f>
        <v>0</v>
      </c>
      <c r="Q4776" s="6">
        <f t="shared" si="524"/>
        <v>9.5338487464052264</v>
      </c>
      <c r="R4776" s="8">
        <f>IF(E4775&lt;&gt;E4776,SUM($Q$4:Q4776)-SUM($R$3:R4775),0)</f>
        <v>0</v>
      </c>
      <c r="S4776" s="6">
        <f>IF(B4776&gt;0,SUM($R$4:R4776)-SUM($S$3:S4775),0)</f>
        <v>0</v>
      </c>
    </row>
    <row r="4777" spans="1:19">
      <c r="A4777">
        <f>IF(E4776&lt;&gt;E4777,COUNTIF($A$4:A4776,"&lt;&gt;0")+1,0)</f>
        <v>0</v>
      </c>
      <c r="B4777">
        <f>IF(A4777&lt;&gt;0,IF(MOD(A4777,3)=0,COUNTIF($B$4:B4776,"&lt;&gt;0")+1,0),0)</f>
        <v>0</v>
      </c>
      <c r="C4777" s="9">
        <f>'Dash Board'!$C$12+COUNT('Daily reducing balance'!$F$4:F4776)</f>
        <v>46503</v>
      </c>
      <c r="D4777">
        <f t="shared" si="518"/>
        <v>2027</v>
      </c>
      <c r="E4777">
        <f t="shared" si="519"/>
        <v>4</v>
      </c>
      <c r="F4777">
        <f>DAY('Dash Board'!$C$12+COUNT('Daily reducing balance'!$F$4:F4776))</f>
        <v>26</v>
      </c>
      <c r="G4777" s="8">
        <f t="shared" si="520"/>
        <v>69508.313161508981</v>
      </c>
      <c r="H4777" s="6">
        <f>G4777*'Dash Board'!$C$11/365</f>
        <v>19.995542142351898</v>
      </c>
      <c r="I4777" s="6">
        <f>H4777*'Dash Board'!$C$18/'Dash Board'!$C$11</f>
        <v>9.5216867344532847</v>
      </c>
      <c r="J4777" s="6">
        <f>(G4777&gt;1)*PMT('Dash Board'!$C$11/365,$U$4,-'Dash Board'!$C$19)</f>
        <v>108.80376961660664</v>
      </c>
      <c r="K4777" s="6">
        <f t="shared" si="522"/>
        <v>0</v>
      </c>
      <c r="L4777" s="8">
        <f t="shared" si="523"/>
        <v>69419.504934034718</v>
      </c>
      <c r="N4777" s="8">
        <f t="shared" si="521"/>
        <v>99.282082882153361</v>
      </c>
      <c r="O4777" s="8">
        <f>IF(E4776&lt;&gt;E4777,SUM($N$4:N4777)-SUM($O$3:O4776),0)</f>
        <v>0</v>
      </c>
      <c r="P4777" s="6">
        <f>IF(B4777&gt;0,SUM($O$4:O4777)-SUM($P$3:P4776),0)</f>
        <v>0</v>
      </c>
      <c r="Q4777" s="6">
        <f t="shared" si="524"/>
        <v>9.5216867344532847</v>
      </c>
      <c r="R4777" s="8">
        <f>IF(E4776&lt;&gt;E4777,SUM($Q$4:Q4777)-SUM($R$3:R4776),0)</f>
        <v>0</v>
      </c>
      <c r="S4777" s="6">
        <f>IF(B4777&gt;0,SUM($R$4:R4777)-SUM($S$3:S4776),0)</f>
        <v>0</v>
      </c>
    </row>
    <row r="4778" spans="1:19">
      <c r="A4778">
        <f>IF(E4777&lt;&gt;E4778,COUNTIF($A$4:A4777,"&lt;&gt;0")+1,0)</f>
        <v>0</v>
      </c>
      <c r="B4778">
        <f>IF(A4778&lt;&gt;0,IF(MOD(A4778,3)=0,COUNTIF($B$4:B4777,"&lt;&gt;0")+1,0),0)</f>
        <v>0</v>
      </c>
      <c r="C4778" s="9">
        <f>'Dash Board'!$C$12+COUNT('Daily reducing balance'!$F$4:F4777)</f>
        <v>46504</v>
      </c>
      <c r="D4778">
        <f t="shared" si="518"/>
        <v>2027</v>
      </c>
      <c r="E4778">
        <f t="shared" si="519"/>
        <v>4</v>
      </c>
      <c r="F4778">
        <f>DAY('Dash Board'!$C$12+COUNT('Daily reducing balance'!$F$4:F4777))</f>
        <v>27</v>
      </c>
      <c r="G4778" s="8">
        <f t="shared" si="520"/>
        <v>69419.504934034718</v>
      </c>
      <c r="H4778" s="6">
        <f>G4778*'Dash Board'!$C$11/365</f>
        <v>19.969994570064781</v>
      </c>
      <c r="I4778" s="6">
        <f>H4778*'Dash Board'!$C$18/'Dash Board'!$C$11</f>
        <v>9.5095212238403732</v>
      </c>
      <c r="J4778" s="6">
        <f>(G4778&gt;1)*PMT('Dash Board'!$C$11/365,$U$4,-'Dash Board'!$C$19)</f>
        <v>108.80376961660664</v>
      </c>
      <c r="K4778" s="6">
        <f t="shared" si="522"/>
        <v>0</v>
      </c>
      <c r="L4778" s="8">
        <f t="shared" si="523"/>
        <v>69330.671158988174</v>
      </c>
      <c r="N4778" s="8">
        <f t="shared" si="521"/>
        <v>99.294248392766264</v>
      </c>
      <c r="O4778" s="8">
        <f>IF(E4777&lt;&gt;E4778,SUM($N$4:N4778)-SUM($O$3:O4777),0)</f>
        <v>0</v>
      </c>
      <c r="P4778" s="6">
        <f>IF(B4778&gt;0,SUM($O$4:O4778)-SUM($P$3:P4777),0)</f>
        <v>0</v>
      </c>
      <c r="Q4778" s="6">
        <f t="shared" si="524"/>
        <v>9.5095212238403732</v>
      </c>
      <c r="R4778" s="8">
        <f>IF(E4777&lt;&gt;E4778,SUM($Q$4:Q4778)-SUM($R$3:R4777),0)</f>
        <v>0</v>
      </c>
      <c r="S4778" s="6">
        <f>IF(B4778&gt;0,SUM($R$4:R4778)-SUM($S$3:S4777),0)</f>
        <v>0</v>
      </c>
    </row>
    <row r="4779" spans="1:19">
      <c r="A4779">
        <f>IF(E4778&lt;&gt;E4779,COUNTIF($A$4:A4778,"&lt;&gt;0")+1,0)</f>
        <v>0</v>
      </c>
      <c r="B4779">
        <f>IF(A4779&lt;&gt;0,IF(MOD(A4779,3)=0,COUNTIF($B$4:B4778,"&lt;&gt;0")+1,0),0)</f>
        <v>0</v>
      </c>
      <c r="C4779" s="9">
        <f>'Dash Board'!$C$12+COUNT('Daily reducing balance'!$F$4:F4778)</f>
        <v>46505</v>
      </c>
      <c r="D4779">
        <f t="shared" si="518"/>
        <v>2027</v>
      </c>
      <c r="E4779">
        <f t="shared" si="519"/>
        <v>4</v>
      </c>
      <c r="F4779">
        <f>DAY('Dash Board'!$C$12+COUNT('Daily reducing balance'!$F$4:F4778))</f>
        <v>28</v>
      </c>
      <c r="G4779" s="8">
        <f t="shared" si="520"/>
        <v>69330.671158988174</v>
      </c>
      <c r="H4779" s="6">
        <f>G4779*'Dash Board'!$C$11/365</f>
        <v>19.944439648476049</v>
      </c>
      <c r="I4779" s="6">
        <f>H4779*'Dash Board'!$C$18/'Dash Board'!$C$11</f>
        <v>9.4973522135600241</v>
      </c>
      <c r="J4779" s="6">
        <f>(G4779&gt;1)*PMT('Dash Board'!$C$11/365,$U$4,-'Dash Board'!$C$19)</f>
        <v>108.80376961660664</v>
      </c>
      <c r="K4779" s="6">
        <f t="shared" si="522"/>
        <v>0</v>
      </c>
      <c r="L4779" s="8">
        <f t="shared" si="523"/>
        <v>69241.811829020036</v>
      </c>
      <c r="N4779" s="8">
        <f t="shared" si="521"/>
        <v>99.306417403046623</v>
      </c>
      <c r="O4779" s="8">
        <f>IF(E4778&lt;&gt;E4779,SUM($N$4:N4779)-SUM($O$3:O4778),0)</f>
        <v>0</v>
      </c>
      <c r="P4779" s="6">
        <f>IF(B4779&gt;0,SUM($O$4:O4779)-SUM($P$3:P4778),0)</f>
        <v>0</v>
      </c>
      <c r="Q4779" s="6">
        <f t="shared" si="524"/>
        <v>9.4973522135600241</v>
      </c>
      <c r="R4779" s="8">
        <f>IF(E4778&lt;&gt;E4779,SUM($Q$4:Q4779)-SUM($R$3:R4778),0)</f>
        <v>0</v>
      </c>
      <c r="S4779" s="6">
        <f>IF(B4779&gt;0,SUM($R$4:R4779)-SUM($S$3:S4778),0)</f>
        <v>0</v>
      </c>
    </row>
    <row r="4780" spans="1:19">
      <c r="A4780">
        <f>IF(E4779&lt;&gt;E4780,COUNTIF($A$4:A4779,"&lt;&gt;0")+1,0)</f>
        <v>0</v>
      </c>
      <c r="B4780">
        <f>IF(A4780&lt;&gt;0,IF(MOD(A4780,3)=0,COUNTIF($B$4:B4779,"&lt;&gt;0")+1,0),0)</f>
        <v>0</v>
      </c>
      <c r="C4780" s="9">
        <f>'Dash Board'!$C$12+COUNT('Daily reducing balance'!$F$4:F4779)</f>
        <v>46506</v>
      </c>
      <c r="D4780">
        <f t="shared" si="518"/>
        <v>2027</v>
      </c>
      <c r="E4780">
        <f t="shared" si="519"/>
        <v>4</v>
      </c>
      <c r="F4780">
        <f>DAY('Dash Board'!$C$12+COUNT('Daily reducing balance'!$F$4:F4779))</f>
        <v>29</v>
      </c>
      <c r="G4780" s="8">
        <f t="shared" si="520"/>
        <v>69241.811829020036</v>
      </c>
      <c r="H4780" s="6">
        <f>G4780*'Dash Board'!$C$11/365</f>
        <v>19.918877375471517</v>
      </c>
      <c r="I4780" s="6">
        <f>H4780*'Dash Board'!$C$18/'Dash Board'!$C$11</f>
        <v>9.4851797026054854</v>
      </c>
      <c r="J4780" s="6">
        <f>(G4780&gt;1)*PMT('Dash Board'!$C$11/365,$U$4,-'Dash Board'!$C$19)</f>
        <v>108.80376961660664</v>
      </c>
      <c r="K4780" s="6">
        <f t="shared" si="522"/>
        <v>0</v>
      </c>
      <c r="L4780" s="8">
        <f t="shared" si="523"/>
        <v>69152.926936778895</v>
      </c>
      <c r="N4780" s="8">
        <f t="shared" si="521"/>
        <v>99.318589914001166</v>
      </c>
      <c r="O4780" s="8">
        <f>IF(E4779&lt;&gt;E4780,SUM($N$4:N4780)-SUM($O$3:O4779),0)</f>
        <v>0</v>
      </c>
      <c r="P4780" s="6">
        <f>IF(B4780&gt;0,SUM($O$4:O4780)-SUM($P$3:P4779),0)</f>
        <v>0</v>
      </c>
      <c r="Q4780" s="6">
        <f t="shared" si="524"/>
        <v>9.4851797026054854</v>
      </c>
      <c r="R4780" s="8">
        <f>IF(E4779&lt;&gt;E4780,SUM($Q$4:Q4780)-SUM($R$3:R4779),0)</f>
        <v>0</v>
      </c>
      <c r="S4780" s="6">
        <f>IF(B4780&gt;0,SUM($R$4:R4780)-SUM($S$3:S4779),0)</f>
        <v>0</v>
      </c>
    </row>
    <row r="4781" spans="1:19">
      <c r="A4781">
        <f>IF(E4780&lt;&gt;E4781,COUNTIF($A$4:A4780,"&lt;&gt;0")+1,0)</f>
        <v>0</v>
      </c>
      <c r="B4781">
        <f>IF(A4781&lt;&gt;0,IF(MOD(A4781,3)=0,COUNTIF($B$4:B4780,"&lt;&gt;0")+1,0),0)</f>
        <v>0</v>
      </c>
      <c r="C4781" s="9">
        <f>'Dash Board'!$C$12+COUNT('Daily reducing balance'!$F$4:F4780)</f>
        <v>46507</v>
      </c>
      <c r="D4781">
        <f t="shared" si="518"/>
        <v>2027</v>
      </c>
      <c r="E4781">
        <f t="shared" si="519"/>
        <v>4</v>
      </c>
      <c r="F4781">
        <f>DAY('Dash Board'!$C$12+COUNT('Daily reducing balance'!$F$4:F4780))</f>
        <v>30</v>
      </c>
      <c r="G4781" s="8">
        <f t="shared" si="520"/>
        <v>69152.926936778895</v>
      </c>
      <c r="H4781" s="6">
        <f>G4781*'Dash Board'!$C$11/365</f>
        <v>19.893307748936394</v>
      </c>
      <c r="I4781" s="6">
        <f>H4781*'Dash Board'!$C$18/'Dash Board'!$C$11</f>
        <v>9.4730036899697119</v>
      </c>
      <c r="J4781" s="6">
        <f>(G4781&gt;1)*PMT('Dash Board'!$C$11/365,$U$4,-'Dash Board'!$C$19)</f>
        <v>108.80376961660664</v>
      </c>
      <c r="K4781" s="6">
        <f t="shared" si="522"/>
        <v>0</v>
      </c>
      <c r="L4781" s="8">
        <f t="shared" si="523"/>
        <v>69064.016474911215</v>
      </c>
      <c r="N4781" s="8">
        <f t="shared" si="521"/>
        <v>99.330765926636928</v>
      </c>
      <c r="O4781" s="8">
        <f>IF(E4780&lt;&gt;E4781,SUM($N$4:N4781)-SUM($O$3:O4780),0)</f>
        <v>0</v>
      </c>
      <c r="P4781" s="6">
        <f>IF(B4781&gt;0,SUM($O$4:O4781)-SUM($P$3:P4780),0)</f>
        <v>0</v>
      </c>
      <c r="Q4781" s="6">
        <f t="shared" si="524"/>
        <v>9.4730036899697119</v>
      </c>
      <c r="R4781" s="8">
        <f>IF(E4780&lt;&gt;E4781,SUM($Q$4:Q4781)-SUM($R$3:R4780),0)</f>
        <v>0</v>
      </c>
      <c r="S4781" s="6">
        <f>IF(B4781&gt;0,SUM($R$4:R4781)-SUM($S$3:S4780),0)</f>
        <v>0</v>
      </c>
    </row>
    <row r="4782" spans="1:19">
      <c r="A4782">
        <f>IF(E4781&lt;&gt;E4782,COUNTIF($A$4:A4781,"&lt;&gt;0")+1,0)</f>
        <v>157</v>
      </c>
      <c r="B4782">
        <f>IF(A4782&lt;&gt;0,IF(MOD(A4782,3)=0,COUNTIF($B$4:B4781,"&lt;&gt;0")+1,0),0)</f>
        <v>0</v>
      </c>
      <c r="C4782" s="9">
        <f>'Dash Board'!$C$12+COUNT('Daily reducing balance'!$F$4:F4781)</f>
        <v>46508</v>
      </c>
      <c r="D4782">
        <f t="shared" si="518"/>
        <v>2027</v>
      </c>
      <c r="E4782">
        <f t="shared" si="519"/>
        <v>5</v>
      </c>
      <c r="F4782">
        <f>DAY('Dash Board'!$C$12+COUNT('Daily reducing balance'!$F$4:F4781))</f>
        <v>1</v>
      </c>
      <c r="G4782" s="8">
        <f t="shared" si="520"/>
        <v>69064.016474911215</v>
      </c>
      <c r="H4782" s="6">
        <f>G4782*'Dash Board'!$C$11/365</f>
        <v>19.86773076675528</v>
      </c>
      <c r="I4782" s="6">
        <f>H4782*'Dash Board'!$C$18/'Dash Board'!$C$11</f>
        <v>9.4608241746453725</v>
      </c>
      <c r="J4782" s="6">
        <f>(G4782&gt;1)*PMT('Dash Board'!$C$11/365,$U$4,-'Dash Board'!$C$19)</f>
        <v>108.80376961660664</v>
      </c>
      <c r="K4782" s="6">
        <f t="shared" si="522"/>
        <v>3372.9168581148047</v>
      </c>
      <c r="L4782" s="8">
        <f t="shared" si="523"/>
        <v>68975.080436061355</v>
      </c>
      <c r="N4782" s="8">
        <f t="shared" si="521"/>
        <v>99.342945441961277</v>
      </c>
      <c r="O4782" s="8">
        <f>IF(E4781&lt;&gt;E4782,SUM($N$4:N4782)-SUM($O$3:O4781),0)</f>
        <v>2975.0044674436795</v>
      </c>
      <c r="P4782" s="6">
        <f>IF(B4782&gt;0,SUM($O$4:O4782)-SUM($P$3:P4781),0)</f>
        <v>0</v>
      </c>
      <c r="Q4782" s="6">
        <f t="shared" si="524"/>
        <v>9.4608241746453725</v>
      </c>
      <c r="R4782" s="8">
        <f>IF(E4781&lt;&gt;E4782,SUM($Q$4:Q4782)-SUM($R$3:R4781),0)</f>
        <v>289.10862105464912</v>
      </c>
      <c r="S4782" s="6">
        <f>IF(B4782&gt;0,SUM($R$4:R4782)-SUM($S$3:S4781),0)</f>
        <v>0</v>
      </c>
    </row>
    <row r="4783" spans="1:19">
      <c r="A4783">
        <f>IF(E4782&lt;&gt;E4783,COUNTIF($A$4:A4782,"&lt;&gt;0")+1,0)</f>
        <v>0</v>
      </c>
      <c r="B4783">
        <f>IF(A4783&lt;&gt;0,IF(MOD(A4783,3)=0,COUNTIF($B$4:B4782,"&lt;&gt;0")+1,0),0)</f>
        <v>0</v>
      </c>
      <c r="C4783" s="9">
        <f>'Dash Board'!$C$12+COUNT('Daily reducing balance'!$F$4:F4782)</f>
        <v>46509</v>
      </c>
      <c r="D4783">
        <f t="shared" si="518"/>
        <v>2027</v>
      </c>
      <c r="E4783">
        <f t="shared" si="519"/>
        <v>5</v>
      </c>
      <c r="F4783">
        <f>DAY('Dash Board'!$C$12+COUNT('Daily reducing balance'!$F$4:F4782))</f>
        <v>2</v>
      </c>
      <c r="G4783" s="8">
        <f t="shared" si="520"/>
        <v>68975.080436061355</v>
      </c>
      <c r="H4783" s="6">
        <f>G4783*'Dash Board'!$C$11/365</f>
        <v>19.842146426812171</v>
      </c>
      <c r="I4783" s="6">
        <f>H4783*'Dash Board'!$C$18/'Dash Board'!$C$11</f>
        <v>9.4486411556248449</v>
      </c>
      <c r="J4783" s="6">
        <f>(G4783&gt;1)*PMT('Dash Board'!$C$11/365,$U$4,-'Dash Board'!$C$19)</f>
        <v>108.80376961660664</v>
      </c>
      <c r="K4783" s="6">
        <f t="shared" si="522"/>
        <v>0</v>
      </c>
      <c r="L4783" s="8">
        <f t="shared" si="523"/>
        <v>68886.118812871558</v>
      </c>
      <c r="N4783" s="8">
        <f t="shared" si="521"/>
        <v>99.355128460981803</v>
      </c>
      <c r="O4783" s="8">
        <f>IF(E4782&lt;&gt;E4783,SUM($N$4:N4783)-SUM($O$3:O4782),0)</f>
        <v>0</v>
      </c>
      <c r="P4783" s="6">
        <f>IF(B4783&gt;0,SUM($O$4:O4783)-SUM($P$3:P4782),0)</f>
        <v>0</v>
      </c>
      <c r="Q4783" s="6">
        <f t="shared" si="524"/>
        <v>9.4486411556248449</v>
      </c>
      <c r="R4783" s="8">
        <f>IF(E4782&lt;&gt;E4783,SUM($Q$4:Q4783)-SUM($R$3:R4782),0)</f>
        <v>0</v>
      </c>
      <c r="S4783" s="6">
        <f>IF(B4783&gt;0,SUM($R$4:R4783)-SUM($S$3:S4782),0)</f>
        <v>0</v>
      </c>
    </row>
    <row r="4784" spans="1:19">
      <c r="A4784">
        <f>IF(E4783&lt;&gt;E4784,COUNTIF($A$4:A4783,"&lt;&gt;0")+1,0)</f>
        <v>0</v>
      </c>
      <c r="B4784">
        <f>IF(A4784&lt;&gt;0,IF(MOD(A4784,3)=0,COUNTIF($B$4:B4783,"&lt;&gt;0")+1,0),0)</f>
        <v>0</v>
      </c>
      <c r="C4784" s="9">
        <f>'Dash Board'!$C$12+COUNT('Daily reducing balance'!$F$4:F4783)</f>
        <v>46510</v>
      </c>
      <c r="D4784">
        <f t="shared" si="518"/>
        <v>2027</v>
      </c>
      <c r="E4784">
        <f t="shared" si="519"/>
        <v>5</v>
      </c>
      <c r="F4784">
        <f>DAY('Dash Board'!$C$12+COUNT('Daily reducing balance'!$F$4:F4783))</f>
        <v>3</v>
      </c>
      <c r="G4784" s="8">
        <f t="shared" si="520"/>
        <v>68886.118812871558</v>
      </c>
      <c r="H4784" s="6">
        <f>G4784*'Dash Board'!$C$11/365</f>
        <v>19.816554726990447</v>
      </c>
      <c r="I4784" s="6">
        <f>H4784*'Dash Board'!$C$18/'Dash Board'!$C$11</f>
        <v>9.4364546319002134</v>
      </c>
      <c r="J4784" s="6">
        <f>(G4784&gt;1)*PMT('Dash Board'!$C$11/365,$U$4,-'Dash Board'!$C$19)</f>
        <v>108.80376961660664</v>
      </c>
      <c r="K4784" s="6">
        <f t="shared" si="522"/>
        <v>0</v>
      </c>
      <c r="L4784" s="8">
        <f t="shared" si="523"/>
        <v>68797.131597981934</v>
      </c>
      <c r="N4784" s="8">
        <f t="shared" si="521"/>
        <v>99.367314984706425</v>
      </c>
      <c r="O4784" s="8">
        <f>IF(E4783&lt;&gt;E4784,SUM($N$4:N4784)-SUM($O$3:O4783),0)</f>
        <v>0</v>
      </c>
      <c r="P4784" s="6">
        <f>IF(B4784&gt;0,SUM($O$4:O4784)-SUM($P$3:P4783),0)</f>
        <v>0</v>
      </c>
      <c r="Q4784" s="6">
        <f t="shared" si="524"/>
        <v>9.4364546319002134</v>
      </c>
      <c r="R4784" s="8">
        <f>IF(E4783&lt;&gt;E4784,SUM($Q$4:Q4784)-SUM($R$3:R4783),0)</f>
        <v>0</v>
      </c>
      <c r="S4784" s="6">
        <f>IF(B4784&gt;0,SUM($R$4:R4784)-SUM($S$3:S4783),0)</f>
        <v>0</v>
      </c>
    </row>
    <row r="4785" spans="1:19">
      <c r="A4785">
        <f>IF(E4784&lt;&gt;E4785,COUNTIF($A$4:A4784,"&lt;&gt;0")+1,0)</f>
        <v>0</v>
      </c>
      <c r="B4785">
        <f>IF(A4785&lt;&gt;0,IF(MOD(A4785,3)=0,COUNTIF($B$4:B4784,"&lt;&gt;0")+1,0),0)</f>
        <v>0</v>
      </c>
      <c r="C4785" s="9">
        <f>'Dash Board'!$C$12+COUNT('Daily reducing balance'!$F$4:F4784)</f>
        <v>46511</v>
      </c>
      <c r="D4785">
        <f t="shared" si="518"/>
        <v>2027</v>
      </c>
      <c r="E4785">
        <f t="shared" si="519"/>
        <v>5</v>
      </c>
      <c r="F4785">
        <f>DAY('Dash Board'!$C$12+COUNT('Daily reducing balance'!$F$4:F4784))</f>
        <v>4</v>
      </c>
      <c r="G4785" s="8">
        <f t="shared" si="520"/>
        <v>68797.131597981934</v>
      </c>
      <c r="H4785" s="6">
        <f>G4785*'Dash Board'!$C$11/365</f>
        <v>19.790955665172884</v>
      </c>
      <c r="I4785" s="6">
        <f>H4785*'Dash Board'!$C$18/'Dash Board'!$C$11</f>
        <v>9.4242646024632784</v>
      </c>
      <c r="J4785" s="6">
        <f>(G4785&gt;1)*PMT('Dash Board'!$C$11/365,$U$4,-'Dash Board'!$C$19)</f>
        <v>108.80376961660664</v>
      </c>
      <c r="K4785" s="6">
        <f t="shared" si="522"/>
        <v>0</v>
      </c>
      <c r="L4785" s="8">
        <f t="shared" si="523"/>
        <v>68708.118784030492</v>
      </c>
      <c r="N4785" s="8">
        <f t="shared" si="521"/>
        <v>99.379505014143362</v>
      </c>
      <c r="O4785" s="8">
        <f>IF(E4784&lt;&gt;E4785,SUM($N$4:N4785)-SUM($O$3:O4784),0)</f>
        <v>0</v>
      </c>
      <c r="P4785" s="6">
        <f>IF(B4785&gt;0,SUM($O$4:O4785)-SUM($P$3:P4784),0)</f>
        <v>0</v>
      </c>
      <c r="Q4785" s="6">
        <f t="shared" si="524"/>
        <v>9.4242646024632784</v>
      </c>
      <c r="R4785" s="8">
        <f>IF(E4784&lt;&gt;E4785,SUM($Q$4:Q4785)-SUM($R$3:R4784),0)</f>
        <v>0</v>
      </c>
      <c r="S4785" s="6">
        <f>IF(B4785&gt;0,SUM($R$4:R4785)-SUM($S$3:S4784),0)</f>
        <v>0</v>
      </c>
    </row>
    <row r="4786" spans="1:19">
      <c r="A4786">
        <f>IF(E4785&lt;&gt;E4786,COUNTIF($A$4:A4785,"&lt;&gt;0")+1,0)</f>
        <v>0</v>
      </c>
      <c r="B4786">
        <f>IF(A4786&lt;&gt;0,IF(MOD(A4786,3)=0,COUNTIF($B$4:B4785,"&lt;&gt;0")+1,0),0)</f>
        <v>0</v>
      </c>
      <c r="C4786" s="9">
        <f>'Dash Board'!$C$12+COUNT('Daily reducing balance'!$F$4:F4785)</f>
        <v>46512</v>
      </c>
      <c r="D4786">
        <f t="shared" si="518"/>
        <v>2027</v>
      </c>
      <c r="E4786">
        <f t="shared" si="519"/>
        <v>5</v>
      </c>
      <c r="F4786">
        <f>DAY('Dash Board'!$C$12+COUNT('Daily reducing balance'!$F$4:F4785))</f>
        <v>5</v>
      </c>
      <c r="G4786" s="8">
        <f t="shared" si="520"/>
        <v>68708.118784030492</v>
      </c>
      <c r="H4786" s="6">
        <f>G4786*'Dash Board'!$C$11/365</f>
        <v>19.765349239241647</v>
      </c>
      <c r="I4786" s="6">
        <f>H4786*'Dash Board'!$C$18/'Dash Board'!$C$11</f>
        <v>9.4120710663055469</v>
      </c>
      <c r="J4786" s="6">
        <f>(G4786&gt;1)*PMT('Dash Board'!$C$11/365,$U$4,-'Dash Board'!$C$19)</f>
        <v>108.80376961660664</v>
      </c>
      <c r="K4786" s="6">
        <f t="shared" si="522"/>
        <v>0</v>
      </c>
      <c r="L4786" s="8">
        <f t="shared" si="523"/>
        <v>68619.08036365312</v>
      </c>
      <c r="N4786" s="8">
        <f t="shared" si="521"/>
        <v>99.391698550301101</v>
      </c>
      <c r="O4786" s="8">
        <f>IF(E4785&lt;&gt;E4786,SUM($N$4:N4786)-SUM($O$3:O4785),0)</f>
        <v>0</v>
      </c>
      <c r="P4786" s="6">
        <f>IF(B4786&gt;0,SUM($O$4:O4786)-SUM($P$3:P4785),0)</f>
        <v>0</v>
      </c>
      <c r="Q4786" s="6">
        <f t="shared" si="524"/>
        <v>9.4120710663055469</v>
      </c>
      <c r="R4786" s="8">
        <f>IF(E4785&lt;&gt;E4786,SUM($Q$4:Q4786)-SUM($R$3:R4785),0)</f>
        <v>0</v>
      </c>
      <c r="S4786" s="6">
        <f>IF(B4786&gt;0,SUM($R$4:R4786)-SUM($S$3:S4785),0)</f>
        <v>0</v>
      </c>
    </row>
    <row r="4787" spans="1:19">
      <c r="A4787">
        <f>IF(E4786&lt;&gt;E4787,COUNTIF($A$4:A4786,"&lt;&gt;0")+1,0)</f>
        <v>0</v>
      </c>
      <c r="B4787">
        <f>IF(A4787&lt;&gt;0,IF(MOD(A4787,3)=0,COUNTIF($B$4:B4786,"&lt;&gt;0")+1,0),0)</f>
        <v>0</v>
      </c>
      <c r="C4787" s="9">
        <f>'Dash Board'!$C$12+COUNT('Daily reducing balance'!$F$4:F4786)</f>
        <v>46513</v>
      </c>
      <c r="D4787">
        <f t="shared" si="518"/>
        <v>2027</v>
      </c>
      <c r="E4787">
        <f t="shared" si="519"/>
        <v>5</v>
      </c>
      <c r="F4787">
        <f>DAY('Dash Board'!$C$12+COUNT('Daily reducing balance'!$F$4:F4786))</f>
        <v>6</v>
      </c>
      <c r="G4787" s="8">
        <f t="shared" si="520"/>
        <v>68619.08036365312</v>
      </c>
      <c r="H4787" s="6">
        <f>G4787*'Dash Board'!$C$11/365</f>
        <v>19.739735447078296</v>
      </c>
      <c r="I4787" s="6">
        <f>H4787*'Dash Board'!$C$18/'Dash Board'!$C$11</f>
        <v>9.3998740224182367</v>
      </c>
      <c r="J4787" s="6">
        <f>(G4787&gt;1)*PMT('Dash Board'!$C$11/365,$U$4,-'Dash Board'!$C$19)</f>
        <v>108.80376961660664</v>
      </c>
      <c r="K4787" s="6">
        <f t="shared" si="522"/>
        <v>0</v>
      </c>
      <c r="L4787" s="8">
        <f t="shared" si="523"/>
        <v>68530.01632948358</v>
      </c>
      <c r="N4787" s="8">
        <f t="shared" si="521"/>
        <v>99.403895594188413</v>
      </c>
      <c r="O4787" s="8">
        <f>IF(E4786&lt;&gt;E4787,SUM($N$4:N4787)-SUM($O$3:O4786),0)</f>
        <v>0</v>
      </c>
      <c r="P4787" s="6">
        <f>IF(B4787&gt;0,SUM($O$4:O4787)-SUM($P$3:P4786),0)</f>
        <v>0</v>
      </c>
      <c r="Q4787" s="6">
        <f t="shared" si="524"/>
        <v>9.3998740224182367</v>
      </c>
      <c r="R4787" s="8">
        <f>IF(E4786&lt;&gt;E4787,SUM($Q$4:Q4787)-SUM($R$3:R4786),0)</f>
        <v>0</v>
      </c>
      <c r="S4787" s="6">
        <f>IF(B4787&gt;0,SUM($R$4:R4787)-SUM($S$3:S4786),0)</f>
        <v>0</v>
      </c>
    </row>
    <row r="4788" spans="1:19">
      <c r="A4788">
        <f>IF(E4787&lt;&gt;E4788,COUNTIF($A$4:A4787,"&lt;&gt;0")+1,0)</f>
        <v>0</v>
      </c>
      <c r="B4788">
        <f>IF(A4788&lt;&gt;0,IF(MOD(A4788,3)=0,COUNTIF($B$4:B4787,"&lt;&gt;0")+1,0),0)</f>
        <v>0</v>
      </c>
      <c r="C4788" s="9">
        <f>'Dash Board'!$C$12+COUNT('Daily reducing balance'!$F$4:F4787)</f>
        <v>46514</v>
      </c>
      <c r="D4788">
        <f t="shared" ref="D4788:D4851" si="525">IF(AND(E4788=1,F4788=1),D4787+1,D4787)</f>
        <v>2027</v>
      </c>
      <c r="E4788">
        <f t="shared" ref="E4788:E4851" si="526">IF(F4788=1,IF(E4787+1&gt;12,1,E4787+1),E4787)</f>
        <v>5</v>
      </c>
      <c r="F4788">
        <f>DAY('Dash Board'!$C$12+COUNT('Daily reducing balance'!$F$4:F4787))</f>
        <v>7</v>
      </c>
      <c r="G4788" s="8">
        <f t="shared" ref="G4788:G4851" si="527">L4787</f>
        <v>68530.01632948358</v>
      </c>
      <c r="H4788" s="6">
        <f>G4788*'Dash Board'!$C$11/365</f>
        <v>19.71411428656377</v>
      </c>
      <c r="I4788" s="6">
        <f>H4788*'Dash Board'!$C$18/'Dash Board'!$C$11</f>
        <v>9.3876734697922721</v>
      </c>
      <c r="J4788" s="6">
        <f>(G4788&gt;1)*PMT('Dash Board'!$C$11/365,$U$4,-'Dash Board'!$C$19)</f>
        <v>108.80376961660664</v>
      </c>
      <c r="K4788" s="6">
        <f t="shared" si="522"/>
        <v>0</v>
      </c>
      <c r="L4788" s="8">
        <f t="shared" si="523"/>
        <v>68440.926674153525</v>
      </c>
      <c r="N4788" s="8">
        <f t="shared" ref="N4788:N4851" si="528">J4788-I4788</f>
        <v>99.416096146814368</v>
      </c>
      <c r="O4788" s="8">
        <f>IF(E4787&lt;&gt;E4788,SUM($N$4:N4788)-SUM($O$3:O4787),0)</f>
        <v>0</v>
      </c>
      <c r="P4788" s="6">
        <f>IF(B4788&gt;0,SUM($O$4:O4788)-SUM($P$3:P4787),0)</f>
        <v>0</v>
      </c>
      <c r="Q4788" s="6">
        <f t="shared" si="524"/>
        <v>9.3876734697922721</v>
      </c>
      <c r="R4788" s="8">
        <f>IF(E4787&lt;&gt;E4788,SUM($Q$4:Q4788)-SUM($R$3:R4787),0)</f>
        <v>0</v>
      </c>
      <c r="S4788" s="6">
        <f>IF(B4788&gt;0,SUM($R$4:R4788)-SUM($S$3:S4787),0)</f>
        <v>0</v>
      </c>
    </row>
    <row r="4789" spans="1:19">
      <c r="A4789">
        <f>IF(E4788&lt;&gt;E4789,COUNTIF($A$4:A4788,"&lt;&gt;0")+1,0)</f>
        <v>0</v>
      </c>
      <c r="B4789">
        <f>IF(A4789&lt;&gt;0,IF(MOD(A4789,3)=0,COUNTIF($B$4:B4788,"&lt;&gt;0")+1,0),0)</f>
        <v>0</v>
      </c>
      <c r="C4789" s="9">
        <f>'Dash Board'!$C$12+COUNT('Daily reducing balance'!$F$4:F4788)</f>
        <v>46515</v>
      </c>
      <c r="D4789">
        <f t="shared" si="525"/>
        <v>2027</v>
      </c>
      <c r="E4789">
        <f t="shared" si="526"/>
        <v>5</v>
      </c>
      <c r="F4789">
        <f>DAY('Dash Board'!$C$12+COUNT('Daily reducing balance'!$F$4:F4788))</f>
        <v>8</v>
      </c>
      <c r="G4789" s="8">
        <f t="shared" si="527"/>
        <v>68440.926674153525</v>
      </c>
      <c r="H4789" s="6">
        <f>G4789*'Dash Board'!$C$11/365</f>
        <v>19.688485755578412</v>
      </c>
      <c r="I4789" s="6">
        <f>H4789*'Dash Board'!$C$18/'Dash Board'!$C$11</f>
        <v>9.3754694074182918</v>
      </c>
      <c r="J4789" s="6">
        <f>(G4789&gt;1)*PMT('Dash Board'!$C$11/365,$U$4,-'Dash Board'!$C$19)</f>
        <v>108.80376961660664</v>
      </c>
      <c r="K4789" s="6">
        <f t="shared" si="522"/>
        <v>0</v>
      </c>
      <c r="L4789" s="8">
        <f t="shared" si="523"/>
        <v>68351.811390292496</v>
      </c>
      <c r="N4789" s="8">
        <f t="shared" si="528"/>
        <v>99.42830020918835</v>
      </c>
      <c r="O4789" s="8">
        <f>IF(E4788&lt;&gt;E4789,SUM($N$4:N4789)-SUM($O$3:O4788),0)</f>
        <v>0</v>
      </c>
      <c r="P4789" s="6">
        <f>IF(B4789&gt;0,SUM($O$4:O4789)-SUM($P$3:P4788),0)</f>
        <v>0</v>
      </c>
      <c r="Q4789" s="6">
        <f t="shared" si="524"/>
        <v>9.3754694074182918</v>
      </c>
      <c r="R4789" s="8">
        <f>IF(E4788&lt;&gt;E4789,SUM($Q$4:Q4789)-SUM($R$3:R4788),0)</f>
        <v>0</v>
      </c>
      <c r="S4789" s="6">
        <f>IF(B4789&gt;0,SUM($R$4:R4789)-SUM($S$3:S4788),0)</f>
        <v>0</v>
      </c>
    </row>
    <row r="4790" spans="1:19">
      <c r="A4790">
        <f>IF(E4789&lt;&gt;E4790,COUNTIF($A$4:A4789,"&lt;&gt;0")+1,0)</f>
        <v>0</v>
      </c>
      <c r="B4790">
        <f>IF(A4790&lt;&gt;0,IF(MOD(A4790,3)=0,COUNTIF($B$4:B4789,"&lt;&gt;0")+1,0),0)</f>
        <v>0</v>
      </c>
      <c r="C4790" s="9">
        <f>'Dash Board'!$C$12+COUNT('Daily reducing balance'!$F$4:F4789)</f>
        <v>46516</v>
      </c>
      <c r="D4790">
        <f t="shared" si="525"/>
        <v>2027</v>
      </c>
      <c r="E4790">
        <f t="shared" si="526"/>
        <v>5</v>
      </c>
      <c r="F4790">
        <f>DAY('Dash Board'!$C$12+COUNT('Daily reducing balance'!$F$4:F4789))</f>
        <v>9</v>
      </c>
      <c r="G4790" s="8">
        <f t="shared" si="527"/>
        <v>68351.811390292496</v>
      </c>
      <c r="H4790" s="6">
        <f>G4790*'Dash Board'!$C$11/365</f>
        <v>19.662849852001951</v>
      </c>
      <c r="I4790" s="6">
        <f>H4790*'Dash Board'!$C$18/'Dash Board'!$C$11</f>
        <v>9.3632618342866429</v>
      </c>
      <c r="J4790" s="6">
        <f>(G4790&gt;1)*PMT('Dash Board'!$C$11/365,$U$4,-'Dash Board'!$C$19)</f>
        <v>108.80376961660664</v>
      </c>
      <c r="K4790" s="6">
        <f t="shared" si="522"/>
        <v>0</v>
      </c>
      <c r="L4790" s="8">
        <f t="shared" si="523"/>
        <v>68262.670470527883</v>
      </c>
      <c r="N4790" s="8">
        <f t="shared" si="528"/>
        <v>99.440507782319997</v>
      </c>
      <c r="O4790" s="8">
        <f>IF(E4789&lt;&gt;E4790,SUM($N$4:N4790)-SUM($O$3:O4789),0)</f>
        <v>0</v>
      </c>
      <c r="P4790" s="6">
        <f>IF(B4790&gt;0,SUM($O$4:O4790)-SUM($P$3:P4789),0)</f>
        <v>0</v>
      </c>
      <c r="Q4790" s="6">
        <f t="shared" si="524"/>
        <v>9.3632618342866429</v>
      </c>
      <c r="R4790" s="8">
        <f>IF(E4789&lt;&gt;E4790,SUM($Q$4:Q4790)-SUM($R$3:R4789),0)</f>
        <v>0</v>
      </c>
      <c r="S4790" s="6">
        <f>IF(B4790&gt;0,SUM($R$4:R4790)-SUM($S$3:S4789),0)</f>
        <v>0</v>
      </c>
    </row>
    <row r="4791" spans="1:19">
      <c r="A4791">
        <f>IF(E4790&lt;&gt;E4791,COUNTIF($A$4:A4790,"&lt;&gt;0")+1,0)</f>
        <v>0</v>
      </c>
      <c r="B4791">
        <f>IF(A4791&lt;&gt;0,IF(MOD(A4791,3)=0,COUNTIF($B$4:B4790,"&lt;&gt;0")+1,0),0)</f>
        <v>0</v>
      </c>
      <c r="C4791" s="9">
        <f>'Dash Board'!$C$12+COUNT('Daily reducing balance'!$F$4:F4790)</f>
        <v>46517</v>
      </c>
      <c r="D4791">
        <f t="shared" si="525"/>
        <v>2027</v>
      </c>
      <c r="E4791">
        <f t="shared" si="526"/>
        <v>5</v>
      </c>
      <c r="F4791">
        <f>DAY('Dash Board'!$C$12+COUNT('Daily reducing balance'!$F$4:F4790))</f>
        <v>10</v>
      </c>
      <c r="G4791" s="8">
        <f t="shared" si="527"/>
        <v>68262.670470527883</v>
      </c>
      <c r="H4791" s="6">
        <f>G4791*'Dash Board'!$C$11/365</f>
        <v>19.637206573713499</v>
      </c>
      <c r="I4791" s="6">
        <f>H4791*'Dash Board'!$C$18/'Dash Board'!$C$11</f>
        <v>9.3510507493873813</v>
      </c>
      <c r="J4791" s="6">
        <f>(G4791&gt;1)*PMT('Dash Board'!$C$11/365,$U$4,-'Dash Board'!$C$19)</f>
        <v>108.80376961660664</v>
      </c>
      <c r="K4791" s="6">
        <f t="shared" si="522"/>
        <v>0</v>
      </c>
      <c r="L4791" s="8">
        <f t="shared" si="523"/>
        <v>68173.503907484977</v>
      </c>
      <c r="N4791" s="8">
        <f t="shared" si="528"/>
        <v>99.452718867219261</v>
      </c>
      <c r="O4791" s="8">
        <f>IF(E4790&lt;&gt;E4791,SUM($N$4:N4791)-SUM($O$3:O4790),0)</f>
        <v>0</v>
      </c>
      <c r="P4791" s="6">
        <f>IF(B4791&gt;0,SUM($O$4:O4791)-SUM($P$3:P4790),0)</f>
        <v>0</v>
      </c>
      <c r="Q4791" s="6">
        <f t="shared" si="524"/>
        <v>9.3510507493873813</v>
      </c>
      <c r="R4791" s="8">
        <f>IF(E4790&lt;&gt;E4791,SUM($Q$4:Q4791)-SUM($R$3:R4790),0)</f>
        <v>0</v>
      </c>
      <c r="S4791" s="6">
        <f>IF(B4791&gt;0,SUM($R$4:R4791)-SUM($S$3:S4790),0)</f>
        <v>0</v>
      </c>
    </row>
    <row r="4792" spans="1:19">
      <c r="A4792">
        <f>IF(E4791&lt;&gt;E4792,COUNTIF($A$4:A4791,"&lt;&gt;0")+1,0)</f>
        <v>0</v>
      </c>
      <c r="B4792">
        <f>IF(A4792&lt;&gt;0,IF(MOD(A4792,3)=0,COUNTIF($B$4:B4791,"&lt;&gt;0")+1,0),0)</f>
        <v>0</v>
      </c>
      <c r="C4792" s="9">
        <f>'Dash Board'!$C$12+COUNT('Daily reducing balance'!$F$4:F4791)</f>
        <v>46518</v>
      </c>
      <c r="D4792">
        <f t="shared" si="525"/>
        <v>2027</v>
      </c>
      <c r="E4792">
        <f t="shared" si="526"/>
        <v>5</v>
      </c>
      <c r="F4792">
        <f>DAY('Dash Board'!$C$12+COUNT('Daily reducing balance'!$F$4:F4791))</f>
        <v>11</v>
      </c>
      <c r="G4792" s="8">
        <f t="shared" si="527"/>
        <v>68173.503907484977</v>
      </c>
      <c r="H4792" s="6">
        <f>G4792*'Dash Board'!$C$11/365</f>
        <v>19.61155591859157</v>
      </c>
      <c r="I4792" s="6">
        <f>H4792*'Dash Board'!$C$18/'Dash Board'!$C$11</f>
        <v>9.3388361517102716</v>
      </c>
      <c r="J4792" s="6">
        <f>(G4792&gt;1)*PMT('Dash Board'!$C$11/365,$U$4,-'Dash Board'!$C$19)</f>
        <v>108.80376961660664</v>
      </c>
      <c r="K4792" s="6">
        <f t="shared" si="522"/>
        <v>0</v>
      </c>
      <c r="L4792" s="8">
        <f t="shared" si="523"/>
        <v>68084.311693786949</v>
      </c>
      <c r="N4792" s="8">
        <f t="shared" si="528"/>
        <v>99.464933464896376</v>
      </c>
      <c r="O4792" s="8">
        <f>IF(E4791&lt;&gt;E4792,SUM($N$4:N4792)-SUM($O$3:O4791),0)</f>
        <v>0</v>
      </c>
      <c r="P4792" s="6">
        <f>IF(B4792&gt;0,SUM($O$4:O4792)-SUM($P$3:P4791),0)</f>
        <v>0</v>
      </c>
      <c r="Q4792" s="6">
        <f t="shared" si="524"/>
        <v>9.3388361517102716</v>
      </c>
      <c r="R4792" s="8">
        <f>IF(E4791&lt;&gt;E4792,SUM($Q$4:Q4792)-SUM($R$3:R4791),0)</f>
        <v>0</v>
      </c>
      <c r="S4792" s="6">
        <f>IF(B4792&gt;0,SUM($R$4:R4792)-SUM($S$3:S4791),0)</f>
        <v>0</v>
      </c>
    </row>
    <row r="4793" spans="1:19">
      <c r="A4793">
        <f>IF(E4792&lt;&gt;E4793,COUNTIF($A$4:A4792,"&lt;&gt;0")+1,0)</f>
        <v>0</v>
      </c>
      <c r="B4793">
        <f>IF(A4793&lt;&gt;0,IF(MOD(A4793,3)=0,COUNTIF($B$4:B4792,"&lt;&gt;0")+1,0),0)</f>
        <v>0</v>
      </c>
      <c r="C4793" s="9">
        <f>'Dash Board'!$C$12+COUNT('Daily reducing balance'!$F$4:F4792)</f>
        <v>46519</v>
      </c>
      <c r="D4793">
        <f t="shared" si="525"/>
        <v>2027</v>
      </c>
      <c r="E4793">
        <f t="shared" si="526"/>
        <v>5</v>
      </c>
      <c r="F4793">
        <f>DAY('Dash Board'!$C$12+COUNT('Daily reducing balance'!$F$4:F4792))</f>
        <v>12</v>
      </c>
      <c r="G4793" s="8">
        <f t="shared" si="527"/>
        <v>68084.311693786949</v>
      </c>
      <c r="H4793" s="6">
        <f>G4793*'Dash Board'!$C$11/365</f>
        <v>19.585897884514054</v>
      </c>
      <c r="I4793" s="6">
        <f>H4793*'Dash Board'!$C$18/'Dash Board'!$C$11</f>
        <v>9.3266180402447887</v>
      </c>
      <c r="J4793" s="6">
        <f>(G4793&gt;1)*PMT('Dash Board'!$C$11/365,$U$4,-'Dash Board'!$C$19)</f>
        <v>108.80376961660664</v>
      </c>
      <c r="K4793" s="6">
        <f t="shared" si="522"/>
        <v>0</v>
      </c>
      <c r="L4793" s="8">
        <f t="shared" si="523"/>
        <v>67995.093822054856</v>
      </c>
      <c r="N4793" s="8">
        <f t="shared" si="528"/>
        <v>99.477151576361848</v>
      </c>
      <c r="O4793" s="8">
        <f>IF(E4792&lt;&gt;E4793,SUM($N$4:N4793)-SUM($O$3:O4792),0)</f>
        <v>0</v>
      </c>
      <c r="P4793" s="6">
        <f>IF(B4793&gt;0,SUM($O$4:O4793)-SUM($P$3:P4792),0)</f>
        <v>0</v>
      </c>
      <c r="Q4793" s="6">
        <f t="shared" si="524"/>
        <v>9.3266180402447887</v>
      </c>
      <c r="R4793" s="8">
        <f>IF(E4792&lt;&gt;E4793,SUM($Q$4:Q4793)-SUM($R$3:R4792),0)</f>
        <v>0</v>
      </c>
      <c r="S4793" s="6">
        <f>IF(B4793&gt;0,SUM($R$4:R4793)-SUM($S$3:S4792),0)</f>
        <v>0</v>
      </c>
    </row>
    <row r="4794" spans="1:19">
      <c r="A4794">
        <f>IF(E4793&lt;&gt;E4794,COUNTIF($A$4:A4793,"&lt;&gt;0")+1,0)</f>
        <v>0</v>
      </c>
      <c r="B4794">
        <f>IF(A4794&lt;&gt;0,IF(MOD(A4794,3)=0,COUNTIF($B$4:B4793,"&lt;&gt;0")+1,0),0)</f>
        <v>0</v>
      </c>
      <c r="C4794" s="9">
        <f>'Dash Board'!$C$12+COUNT('Daily reducing balance'!$F$4:F4793)</f>
        <v>46520</v>
      </c>
      <c r="D4794">
        <f t="shared" si="525"/>
        <v>2027</v>
      </c>
      <c r="E4794">
        <f t="shared" si="526"/>
        <v>5</v>
      </c>
      <c r="F4794">
        <f>DAY('Dash Board'!$C$12+COUNT('Daily reducing balance'!$F$4:F4793))</f>
        <v>13</v>
      </c>
      <c r="G4794" s="8">
        <f t="shared" si="527"/>
        <v>67995.093822054856</v>
      </c>
      <c r="H4794" s="6">
        <f>G4794*'Dash Board'!$C$11/365</f>
        <v>19.560232469358244</v>
      </c>
      <c r="I4794" s="6">
        <f>H4794*'Dash Board'!$C$18/'Dash Board'!$C$11</f>
        <v>9.3143964139801163</v>
      </c>
      <c r="J4794" s="6">
        <f>(G4794&gt;1)*PMT('Dash Board'!$C$11/365,$U$4,-'Dash Board'!$C$19)</f>
        <v>108.80376961660664</v>
      </c>
      <c r="K4794" s="6">
        <f t="shared" si="522"/>
        <v>0</v>
      </c>
      <c r="L4794" s="8">
        <f t="shared" si="523"/>
        <v>67905.850284907603</v>
      </c>
      <c r="N4794" s="8">
        <f t="shared" si="528"/>
        <v>99.489373202626524</v>
      </c>
      <c r="O4794" s="8">
        <f>IF(E4793&lt;&gt;E4794,SUM($N$4:N4794)-SUM($O$3:O4793),0)</f>
        <v>0</v>
      </c>
      <c r="P4794" s="6">
        <f>IF(B4794&gt;0,SUM($O$4:O4794)-SUM($P$3:P4793),0)</f>
        <v>0</v>
      </c>
      <c r="Q4794" s="6">
        <f t="shared" si="524"/>
        <v>9.3143964139801163</v>
      </c>
      <c r="R4794" s="8">
        <f>IF(E4793&lt;&gt;E4794,SUM($Q$4:Q4794)-SUM($R$3:R4793),0)</f>
        <v>0</v>
      </c>
      <c r="S4794" s="6">
        <f>IF(B4794&gt;0,SUM($R$4:R4794)-SUM($S$3:S4793),0)</f>
        <v>0</v>
      </c>
    </row>
    <row r="4795" spans="1:19">
      <c r="A4795">
        <f>IF(E4794&lt;&gt;E4795,COUNTIF($A$4:A4794,"&lt;&gt;0")+1,0)</f>
        <v>0</v>
      </c>
      <c r="B4795">
        <f>IF(A4795&lt;&gt;0,IF(MOD(A4795,3)=0,COUNTIF($B$4:B4794,"&lt;&gt;0")+1,0),0)</f>
        <v>0</v>
      </c>
      <c r="C4795" s="9">
        <f>'Dash Board'!$C$12+COUNT('Daily reducing balance'!$F$4:F4794)</f>
        <v>46521</v>
      </c>
      <c r="D4795">
        <f t="shared" si="525"/>
        <v>2027</v>
      </c>
      <c r="E4795">
        <f t="shared" si="526"/>
        <v>5</v>
      </c>
      <c r="F4795">
        <f>DAY('Dash Board'!$C$12+COUNT('Daily reducing balance'!$F$4:F4794))</f>
        <v>14</v>
      </c>
      <c r="G4795" s="8">
        <f t="shared" si="527"/>
        <v>67905.850284907603</v>
      </c>
      <c r="H4795" s="6">
        <f>G4795*'Dash Board'!$C$11/365</f>
        <v>19.534559671000814</v>
      </c>
      <c r="I4795" s="6">
        <f>H4795*'Dash Board'!$C$18/'Dash Board'!$C$11</f>
        <v>9.3021712719051504</v>
      </c>
      <c r="J4795" s="6">
        <f>(G4795&gt;1)*PMT('Dash Board'!$C$11/365,$U$4,-'Dash Board'!$C$19)</f>
        <v>108.80376961660664</v>
      </c>
      <c r="K4795" s="6">
        <f t="shared" si="522"/>
        <v>0</v>
      </c>
      <c r="L4795" s="8">
        <f t="shared" si="523"/>
        <v>67816.581074961985</v>
      </c>
      <c r="N4795" s="8">
        <f t="shared" si="528"/>
        <v>99.501598344701492</v>
      </c>
      <c r="O4795" s="8">
        <f>IF(E4794&lt;&gt;E4795,SUM($N$4:N4795)-SUM($O$3:O4794),0)</f>
        <v>0</v>
      </c>
      <c r="P4795" s="6">
        <f>IF(B4795&gt;0,SUM($O$4:O4795)-SUM($P$3:P4794),0)</f>
        <v>0</v>
      </c>
      <c r="Q4795" s="6">
        <f t="shared" si="524"/>
        <v>9.3021712719051504</v>
      </c>
      <c r="R4795" s="8">
        <f>IF(E4794&lt;&gt;E4795,SUM($Q$4:Q4795)-SUM($R$3:R4794),0)</f>
        <v>0</v>
      </c>
      <c r="S4795" s="6">
        <f>IF(B4795&gt;0,SUM($R$4:R4795)-SUM($S$3:S4794),0)</f>
        <v>0</v>
      </c>
    </row>
    <row r="4796" spans="1:19">
      <c r="A4796">
        <f>IF(E4795&lt;&gt;E4796,COUNTIF($A$4:A4795,"&lt;&gt;0")+1,0)</f>
        <v>0</v>
      </c>
      <c r="B4796">
        <f>IF(A4796&lt;&gt;0,IF(MOD(A4796,3)=0,COUNTIF($B$4:B4795,"&lt;&gt;0")+1,0),0)</f>
        <v>0</v>
      </c>
      <c r="C4796" s="9">
        <f>'Dash Board'!$C$12+COUNT('Daily reducing balance'!$F$4:F4795)</f>
        <v>46522</v>
      </c>
      <c r="D4796">
        <f t="shared" si="525"/>
        <v>2027</v>
      </c>
      <c r="E4796">
        <f t="shared" si="526"/>
        <v>5</v>
      </c>
      <c r="F4796">
        <f>DAY('Dash Board'!$C$12+COUNT('Daily reducing balance'!$F$4:F4795))</f>
        <v>15</v>
      </c>
      <c r="G4796" s="8">
        <f t="shared" si="527"/>
        <v>67816.581074961985</v>
      </c>
      <c r="H4796" s="6">
        <f>G4796*'Dash Board'!$C$11/365</f>
        <v>19.508879487317831</v>
      </c>
      <c r="I4796" s="6">
        <f>H4796*'Dash Board'!$C$18/'Dash Board'!$C$11</f>
        <v>9.2899426130084919</v>
      </c>
      <c r="J4796" s="6">
        <f>(G4796&gt;1)*PMT('Dash Board'!$C$11/365,$U$4,-'Dash Board'!$C$19)</f>
        <v>108.80376961660664</v>
      </c>
      <c r="K4796" s="6">
        <f t="shared" si="522"/>
        <v>0</v>
      </c>
      <c r="L4796" s="8">
        <f t="shared" si="523"/>
        <v>67727.286184832687</v>
      </c>
      <c r="N4796" s="8">
        <f t="shared" si="528"/>
        <v>99.513827003598152</v>
      </c>
      <c r="O4796" s="8">
        <f>IF(E4795&lt;&gt;E4796,SUM($N$4:N4796)-SUM($O$3:O4795),0)</f>
        <v>0</v>
      </c>
      <c r="P4796" s="6">
        <f>IF(B4796&gt;0,SUM($O$4:O4796)-SUM($P$3:P4795),0)</f>
        <v>0</v>
      </c>
      <c r="Q4796" s="6">
        <f t="shared" si="524"/>
        <v>9.2899426130084919</v>
      </c>
      <c r="R4796" s="8">
        <f>IF(E4795&lt;&gt;E4796,SUM($Q$4:Q4796)-SUM($R$3:R4795),0)</f>
        <v>0</v>
      </c>
      <c r="S4796" s="6">
        <f>IF(B4796&gt;0,SUM($R$4:R4796)-SUM($S$3:S4795),0)</f>
        <v>0</v>
      </c>
    </row>
    <row r="4797" spans="1:19">
      <c r="A4797">
        <f>IF(E4796&lt;&gt;E4797,COUNTIF($A$4:A4796,"&lt;&gt;0")+1,0)</f>
        <v>0</v>
      </c>
      <c r="B4797">
        <f>IF(A4797&lt;&gt;0,IF(MOD(A4797,3)=0,COUNTIF($B$4:B4796,"&lt;&gt;0")+1,0),0)</f>
        <v>0</v>
      </c>
      <c r="C4797" s="9">
        <f>'Dash Board'!$C$12+COUNT('Daily reducing balance'!$F$4:F4796)</f>
        <v>46523</v>
      </c>
      <c r="D4797">
        <f t="shared" si="525"/>
        <v>2027</v>
      </c>
      <c r="E4797">
        <f t="shared" si="526"/>
        <v>5</v>
      </c>
      <c r="F4797">
        <f>DAY('Dash Board'!$C$12+COUNT('Daily reducing balance'!$F$4:F4796))</f>
        <v>16</v>
      </c>
      <c r="G4797" s="8">
        <f t="shared" si="527"/>
        <v>67727.286184832687</v>
      </c>
      <c r="H4797" s="6">
        <f>G4797*'Dash Board'!$C$11/365</f>
        <v>19.483191916184744</v>
      </c>
      <c r="I4797" s="6">
        <f>H4797*'Dash Board'!$C$18/'Dash Board'!$C$11</f>
        <v>9.2777104362784506</v>
      </c>
      <c r="J4797" s="6">
        <f>(G4797&gt;1)*PMT('Dash Board'!$C$11/365,$U$4,-'Dash Board'!$C$19)</f>
        <v>108.80376961660664</v>
      </c>
      <c r="K4797" s="6">
        <f t="shared" si="522"/>
        <v>0</v>
      </c>
      <c r="L4797" s="8">
        <f t="shared" si="523"/>
        <v>67637.965607132253</v>
      </c>
      <c r="N4797" s="8">
        <f t="shared" si="528"/>
        <v>99.52605918032819</v>
      </c>
      <c r="O4797" s="8">
        <f>IF(E4796&lt;&gt;E4797,SUM($N$4:N4797)-SUM($O$3:O4796),0)</f>
        <v>0</v>
      </c>
      <c r="P4797" s="6">
        <f>IF(B4797&gt;0,SUM($O$4:O4797)-SUM($P$3:P4796),0)</f>
        <v>0</v>
      </c>
      <c r="Q4797" s="6">
        <f t="shared" si="524"/>
        <v>9.2777104362784506</v>
      </c>
      <c r="R4797" s="8">
        <f>IF(E4796&lt;&gt;E4797,SUM($Q$4:Q4797)-SUM($R$3:R4796),0)</f>
        <v>0</v>
      </c>
      <c r="S4797" s="6">
        <f>IF(B4797&gt;0,SUM($R$4:R4797)-SUM($S$3:S4796),0)</f>
        <v>0</v>
      </c>
    </row>
    <row r="4798" spans="1:19">
      <c r="A4798">
        <f>IF(E4797&lt;&gt;E4798,COUNTIF($A$4:A4797,"&lt;&gt;0")+1,0)</f>
        <v>0</v>
      </c>
      <c r="B4798">
        <f>IF(A4798&lt;&gt;0,IF(MOD(A4798,3)=0,COUNTIF($B$4:B4797,"&lt;&gt;0")+1,0),0)</f>
        <v>0</v>
      </c>
      <c r="C4798" s="9">
        <f>'Dash Board'!$C$12+COUNT('Daily reducing balance'!$F$4:F4797)</f>
        <v>46524</v>
      </c>
      <c r="D4798">
        <f t="shared" si="525"/>
        <v>2027</v>
      </c>
      <c r="E4798">
        <f t="shared" si="526"/>
        <v>5</v>
      </c>
      <c r="F4798">
        <f>DAY('Dash Board'!$C$12+COUNT('Daily reducing balance'!$F$4:F4797))</f>
        <v>17</v>
      </c>
      <c r="G4798" s="8">
        <f t="shared" si="527"/>
        <v>67637.965607132253</v>
      </c>
      <c r="H4798" s="6">
        <f>G4798*'Dash Board'!$C$11/365</f>
        <v>19.457496955476401</v>
      </c>
      <c r="I4798" s="6">
        <f>H4798*'Dash Board'!$C$18/'Dash Board'!$C$11</f>
        <v>9.2654747407030484</v>
      </c>
      <c r="J4798" s="6">
        <f>(G4798&gt;1)*PMT('Dash Board'!$C$11/365,$U$4,-'Dash Board'!$C$19)</f>
        <v>108.80376961660664</v>
      </c>
      <c r="K4798" s="6">
        <f t="shared" si="522"/>
        <v>0</v>
      </c>
      <c r="L4798" s="8">
        <f t="shared" si="523"/>
        <v>67548.619334471121</v>
      </c>
      <c r="N4798" s="8">
        <f t="shared" si="528"/>
        <v>99.538294875903603</v>
      </c>
      <c r="O4798" s="8">
        <f>IF(E4797&lt;&gt;E4798,SUM($N$4:N4798)-SUM($O$3:O4797),0)</f>
        <v>0</v>
      </c>
      <c r="P4798" s="6">
        <f>IF(B4798&gt;0,SUM($O$4:O4798)-SUM($P$3:P4797),0)</f>
        <v>0</v>
      </c>
      <c r="Q4798" s="6">
        <f t="shared" si="524"/>
        <v>9.2654747407030484</v>
      </c>
      <c r="R4798" s="8">
        <f>IF(E4797&lt;&gt;E4798,SUM($Q$4:Q4798)-SUM($R$3:R4797),0)</f>
        <v>0</v>
      </c>
      <c r="S4798" s="6">
        <f>IF(B4798&gt;0,SUM($R$4:R4798)-SUM($S$3:S4797),0)</f>
        <v>0</v>
      </c>
    </row>
    <row r="4799" spans="1:19">
      <c r="A4799">
        <f>IF(E4798&lt;&gt;E4799,COUNTIF($A$4:A4798,"&lt;&gt;0")+1,0)</f>
        <v>0</v>
      </c>
      <c r="B4799">
        <f>IF(A4799&lt;&gt;0,IF(MOD(A4799,3)=0,COUNTIF($B$4:B4798,"&lt;&gt;0")+1,0),0)</f>
        <v>0</v>
      </c>
      <c r="C4799" s="9">
        <f>'Dash Board'!$C$12+COUNT('Daily reducing balance'!$F$4:F4798)</f>
        <v>46525</v>
      </c>
      <c r="D4799">
        <f t="shared" si="525"/>
        <v>2027</v>
      </c>
      <c r="E4799">
        <f t="shared" si="526"/>
        <v>5</v>
      </c>
      <c r="F4799">
        <f>DAY('Dash Board'!$C$12+COUNT('Daily reducing balance'!$F$4:F4798))</f>
        <v>18</v>
      </c>
      <c r="G4799" s="8">
        <f t="shared" si="527"/>
        <v>67548.619334471121</v>
      </c>
      <c r="H4799" s="6">
        <f>G4799*'Dash Board'!$C$11/365</f>
        <v>19.431794603067033</v>
      </c>
      <c r="I4799" s="6">
        <f>H4799*'Dash Board'!$C$18/'Dash Board'!$C$11</f>
        <v>9.253235525270016</v>
      </c>
      <c r="J4799" s="6">
        <f>(G4799&gt;1)*PMT('Dash Board'!$C$11/365,$U$4,-'Dash Board'!$C$19)</f>
        <v>108.80376961660664</v>
      </c>
      <c r="K4799" s="6">
        <f t="shared" si="522"/>
        <v>0</v>
      </c>
      <c r="L4799" s="8">
        <f t="shared" si="523"/>
        <v>67459.247359457571</v>
      </c>
      <c r="N4799" s="8">
        <f t="shared" si="528"/>
        <v>99.55053409133663</v>
      </c>
      <c r="O4799" s="8">
        <f>IF(E4798&lt;&gt;E4799,SUM($N$4:N4799)-SUM($O$3:O4798),0)</f>
        <v>0</v>
      </c>
      <c r="P4799" s="6">
        <f>IF(B4799&gt;0,SUM($O$4:O4799)-SUM($P$3:P4798),0)</f>
        <v>0</v>
      </c>
      <c r="Q4799" s="6">
        <f t="shared" si="524"/>
        <v>9.253235525270016</v>
      </c>
      <c r="R4799" s="8">
        <f>IF(E4798&lt;&gt;E4799,SUM($Q$4:Q4799)-SUM($R$3:R4798),0)</f>
        <v>0</v>
      </c>
      <c r="S4799" s="6">
        <f>IF(B4799&gt;0,SUM($R$4:R4799)-SUM($S$3:S4798),0)</f>
        <v>0</v>
      </c>
    </row>
    <row r="4800" spans="1:19">
      <c r="A4800">
        <f>IF(E4799&lt;&gt;E4800,COUNTIF($A$4:A4799,"&lt;&gt;0")+1,0)</f>
        <v>0</v>
      </c>
      <c r="B4800">
        <f>IF(A4800&lt;&gt;0,IF(MOD(A4800,3)=0,COUNTIF($B$4:B4799,"&lt;&gt;0")+1,0),0)</f>
        <v>0</v>
      </c>
      <c r="C4800" s="9">
        <f>'Dash Board'!$C$12+COUNT('Daily reducing balance'!$F$4:F4799)</f>
        <v>46526</v>
      </c>
      <c r="D4800">
        <f t="shared" si="525"/>
        <v>2027</v>
      </c>
      <c r="E4800">
        <f t="shared" si="526"/>
        <v>5</v>
      </c>
      <c r="F4800">
        <f>DAY('Dash Board'!$C$12+COUNT('Daily reducing balance'!$F$4:F4799))</f>
        <v>19</v>
      </c>
      <c r="G4800" s="8">
        <f t="shared" si="527"/>
        <v>67459.247359457571</v>
      </c>
      <c r="H4800" s="6">
        <f>G4800*'Dash Board'!$C$11/365</f>
        <v>19.406084856830258</v>
      </c>
      <c r="I4800" s="6">
        <f>H4800*'Dash Board'!$C$18/'Dash Board'!$C$11</f>
        <v>9.2409927889667909</v>
      </c>
      <c r="J4800" s="6">
        <f>(G4800&gt;1)*PMT('Dash Board'!$C$11/365,$U$4,-'Dash Board'!$C$19)</f>
        <v>108.80376961660664</v>
      </c>
      <c r="K4800" s="6">
        <f t="shared" si="522"/>
        <v>0</v>
      </c>
      <c r="L4800" s="8">
        <f t="shared" si="523"/>
        <v>67369.849674697791</v>
      </c>
      <c r="N4800" s="8">
        <f t="shared" si="528"/>
        <v>99.562776827639851</v>
      </c>
      <c r="O4800" s="8">
        <f>IF(E4799&lt;&gt;E4800,SUM($N$4:N4800)-SUM($O$3:O4799),0)</f>
        <v>0</v>
      </c>
      <c r="P4800" s="6">
        <f>IF(B4800&gt;0,SUM($O$4:O4800)-SUM($P$3:P4799),0)</f>
        <v>0</v>
      </c>
      <c r="Q4800" s="6">
        <f t="shared" si="524"/>
        <v>9.2409927889667909</v>
      </c>
      <c r="R4800" s="8">
        <f>IF(E4799&lt;&gt;E4800,SUM($Q$4:Q4800)-SUM($R$3:R4799),0)</f>
        <v>0</v>
      </c>
      <c r="S4800" s="6">
        <f>IF(B4800&gt;0,SUM($R$4:R4800)-SUM($S$3:S4799),0)</f>
        <v>0</v>
      </c>
    </row>
    <row r="4801" spans="1:19">
      <c r="A4801">
        <f>IF(E4800&lt;&gt;E4801,COUNTIF($A$4:A4800,"&lt;&gt;0")+1,0)</f>
        <v>0</v>
      </c>
      <c r="B4801">
        <f>IF(A4801&lt;&gt;0,IF(MOD(A4801,3)=0,COUNTIF($B$4:B4800,"&lt;&gt;0")+1,0),0)</f>
        <v>0</v>
      </c>
      <c r="C4801" s="9">
        <f>'Dash Board'!$C$12+COUNT('Daily reducing balance'!$F$4:F4800)</f>
        <v>46527</v>
      </c>
      <c r="D4801">
        <f t="shared" si="525"/>
        <v>2027</v>
      </c>
      <c r="E4801">
        <f t="shared" si="526"/>
        <v>5</v>
      </c>
      <c r="F4801">
        <f>DAY('Dash Board'!$C$12+COUNT('Daily reducing balance'!$F$4:F4800))</f>
        <v>20</v>
      </c>
      <c r="G4801" s="8">
        <f t="shared" si="527"/>
        <v>67369.849674697791</v>
      </c>
      <c r="H4801" s="6">
        <f>G4801*'Dash Board'!$C$11/365</f>
        <v>19.380367714639089</v>
      </c>
      <c r="I4801" s="6">
        <f>H4801*'Dash Board'!$C$18/'Dash Board'!$C$11</f>
        <v>9.2287465307805192</v>
      </c>
      <c r="J4801" s="6">
        <f>(G4801&gt;1)*PMT('Dash Board'!$C$11/365,$U$4,-'Dash Board'!$C$19)</f>
        <v>108.80376961660664</v>
      </c>
      <c r="K4801" s="6">
        <f t="shared" si="522"/>
        <v>0</v>
      </c>
      <c r="L4801" s="8">
        <f t="shared" si="523"/>
        <v>67280.426272795812</v>
      </c>
      <c r="N4801" s="8">
        <f t="shared" si="528"/>
        <v>99.575023085826132</v>
      </c>
      <c r="O4801" s="8">
        <f>IF(E4800&lt;&gt;E4801,SUM($N$4:N4801)-SUM($O$3:O4800),0)</f>
        <v>0</v>
      </c>
      <c r="P4801" s="6">
        <f>IF(B4801&gt;0,SUM($O$4:O4801)-SUM($P$3:P4800),0)</f>
        <v>0</v>
      </c>
      <c r="Q4801" s="6">
        <f t="shared" si="524"/>
        <v>9.2287465307805192</v>
      </c>
      <c r="R4801" s="8">
        <f>IF(E4800&lt;&gt;E4801,SUM($Q$4:Q4801)-SUM($R$3:R4800),0)</f>
        <v>0</v>
      </c>
      <c r="S4801" s="6">
        <f>IF(B4801&gt;0,SUM($R$4:R4801)-SUM($S$3:S4800),0)</f>
        <v>0</v>
      </c>
    </row>
    <row r="4802" spans="1:19">
      <c r="A4802">
        <f>IF(E4801&lt;&gt;E4802,COUNTIF($A$4:A4801,"&lt;&gt;0")+1,0)</f>
        <v>0</v>
      </c>
      <c r="B4802">
        <f>IF(A4802&lt;&gt;0,IF(MOD(A4802,3)=0,COUNTIF($B$4:B4801,"&lt;&gt;0")+1,0),0)</f>
        <v>0</v>
      </c>
      <c r="C4802" s="9">
        <f>'Dash Board'!$C$12+COUNT('Daily reducing balance'!$F$4:F4801)</f>
        <v>46528</v>
      </c>
      <c r="D4802">
        <f t="shared" si="525"/>
        <v>2027</v>
      </c>
      <c r="E4802">
        <f t="shared" si="526"/>
        <v>5</v>
      </c>
      <c r="F4802">
        <f>DAY('Dash Board'!$C$12+COUNT('Daily reducing balance'!$F$4:F4801))</f>
        <v>21</v>
      </c>
      <c r="G4802" s="8">
        <f t="shared" si="527"/>
        <v>67280.426272795812</v>
      </c>
      <c r="H4802" s="6">
        <f>G4802*'Dash Board'!$C$11/365</f>
        <v>19.354643174365918</v>
      </c>
      <c r="I4802" s="6">
        <f>H4802*'Dash Board'!$C$18/'Dash Board'!$C$11</f>
        <v>9.2164967496980577</v>
      </c>
      <c r="J4802" s="6">
        <f>(G4802&gt;1)*PMT('Dash Board'!$C$11/365,$U$4,-'Dash Board'!$C$19)</f>
        <v>108.80376961660664</v>
      </c>
      <c r="K4802" s="6">
        <f t="shared" si="522"/>
        <v>0</v>
      </c>
      <c r="L4802" s="8">
        <f t="shared" si="523"/>
        <v>67190.977146353558</v>
      </c>
      <c r="N4802" s="8">
        <f t="shared" si="528"/>
        <v>99.587272866908592</v>
      </c>
      <c r="O4802" s="8">
        <f>IF(E4801&lt;&gt;E4802,SUM($N$4:N4802)-SUM($O$3:O4801),0)</f>
        <v>0</v>
      </c>
      <c r="P4802" s="6">
        <f>IF(B4802&gt;0,SUM($O$4:O4802)-SUM($P$3:P4801),0)</f>
        <v>0</v>
      </c>
      <c r="Q4802" s="6">
        <f t="shared" si="524"/>
        <v>9.2164967496980577</v>
      </c>
      <c r="R4802" s="8">
        <f>IF(E4801&lt;&gt;E4802,SUM($Q$4:Q4802)-SUM($R$3:R4801),0)</f>
        <v>0</v>
      </c>
      <c r="S4802" s="6">
        <f>IF(B4802&gt;0,SUM($R$4:R4802)-SUM($S$3:S4801),0)</f>
        <v>0</v>
      </c>
    </row>
    <row r="4803" spans="1:19">
      <c r="A4803">
        <f>IF(E4802&lt;&gt;E4803,COUNTIF($A$4:A4802,"&lt;&gt;0")+1,0)</f>
        <v>0</v>
      </c>
      <c r="B4803">
        <f>IF(A4803&lt;&gt;0,IF(MOD(A4803,3)=0,COUNTIF($B$4:B4802,"&lt;&gt;0")+1,0),0)</f>
        <v>0</v>
      </c>
      <c r="C4803" s="9">
        <f>'Dash Board'!$C$12+COUNT('Daily reducing balance'!$F$4:F4802)</f>
        <v>46529</v>
      </c>
      <c r="D4803">
        <f t="shared" si="525"/>
        <v>2027</v>
      </c>
      <c r="E4803">
        <f t="shared" si="526"/>
        <v>5</v>
      </c>
      <c r="F4803">
        <f>DAY('Dash Board'!$C$12+COUNT('Daily reducing balance'!$F$4:F4802))</f>
        <v>22</v>
      </c>
      <c r="G4803" s="8">
        <f t="shared" si="527"/>
        <v>67190.977146353558</v>
      </c>
      <c r="H4803" s="6">
        <f>G4803*'Dash Board'!$C$11/365</f>
        <v>19.328911233882529</v>
      </c>
      <c r="I4803" s="6">
        <f>H4803*'Dash Board'!$C$18/'Dash Board'!$C$11</f>
        <v>9.204243444705968</v>
      </c>
      <c r="J4803" s="6">
        <f>(G4803&gt;1)*PMT('Dash Board'!$C$11/365,$U$4,-'Dash Board'!$C$19)</f>
        <v>108.80376961660664</v>
      </c>
      <c r="K4803" s="6">
        <f t="shared" si="522"/>
        <v>0</v>
      </c>
      <c r="L4803" s="8">
        <f t="shared" si="523"/>
        <v>67101.502287970827</v>
      </c>
      <c r="N4803" s="8">
        <f t="shared" si="528"/>
        <v>99.599526171900678</v>
      </c>
      <c r="O4803" s="8">
        <f>IF(E4802&lt;&gt;E4803,SUM($N$4:N4803)-SUM($O$3:O4802),0)</f>
        <v>0</v>
      </c>
      <c r="P4803" s="6">
        <f>IF(B4803&gt;0,SUM($O$4:O4803)-SUM($P$3:P4802),0)</f>
        <v>0</v>
      </c>
      <c r="Q4803" s="6">
        <f t="shared" si="524"/>
        <v>9.204243444705968</v>
      </c>
      <c r="R4803" s="8">
        <f>IF(E4802&lt;&gt;E4803,SUM($Q$4:Q4803)-SUM($R$3:R4802),0)</f>
        <v>0</v>
      </c>
      <c r="S4803" s="6">
        <f>IF(B4803&gt;0,SUM($R$4:R4803)-SUM($S$3:S4802),0)</f>
        <v>0</v>
      </c>
    </row>
    <row r="4804" spans="1:19">
      <c r="A4804">
        <f>IF(E4803&lt;&gt;E4804,COUNTIF($A$4:A4803,"&lt;&gt;0")+1,0)</f>
        <v>0</v>
      </c>
      <c r="B4804">
        <f>IF(A4804&lt;&gt;0,IF(MOD(A4804,3)=0,COUNTIF($B$4:B4803,"&lt;&gt;0")+1,0),0)</f>
        <v>0</v>
      </c>
      <c r="C4804" s="9">
        <f>'Dash Board'!$C$12+COUNT('Daily reducing balance'!$F$4:F4803)</f>
        <v>46530</v>
      </c>
      <c r="D4804">
        <f t="shared" si="525"/>
        <v>2027</v>
      </c>
      <c r="E4804">
        <f t="shared" si="526"/>
        <v>5</v>
      </c>
      <c r="F4804">
        <f>DAY('Dash Board'!$C$12+COUNT('Daily reducing balance'!$F$4:F4803))</f>
        <v>23</v>
      </c>
      <c r="G4804" s="8">
        <f t="shared" si="527"/>
        <v>67101.502287970827</v>
      </c>
      <c r="H4804" s="6">
        <f>G4804*'Dash Board'!$C$11/365</f>
        <v>19.303171891060099</v>
      </c>
      <c r="I4804" s="6">
        <f>H4804*'Dash Board'!$C$18/'Dash Board'!$C$11</f>
        <v>9.1919866147905243</v>
      </c>
      <c r="J4804" s="6">
        <f>(G4804&gt;1)*PMT('Dash Board'!$C$11/365,$U$4,-'Dash Board'!$C$19)</f>
        <v>108.80376961660664</v>
      </c>
      <c r="K4804" s="6">
        <f t="shared" si="522"/>
        <v>0</v>
      </c>
      <c r="L4804" s="8">
        <f t="shared" si="523"/>
        <v>67012.001690245277</v>
      </c>
      <c r="N4804" s="8">
        <f t="shared" si="528"/>
        <v>99.611783001816121</v>
      </c>
      <c r="O4804" s="8">
        <f>IF(E4803&lt;&gt;E4804,SUM($N$4:N4804)-SUM($O$3:O4803),0)</f>
        <v>0</v>
      </c>
      <c r="P4804" s="6">
        <f>IF(B4804&gt;0,SUM($O$4:O4804)-SUM($P$3:P4803),0)</f>
        <v>0</v>
      </c>
      <c r="Q4804" s="6">
        <f t="shared" si="524"/>
        <v>9.1919866147905243</v>
      </c>
      <c r="R4804" s="8">
        <f>IF(E4803&lt;&gt;E4804,SUM($Q$4:Q4804)-SUM($R$3:R4803),0)</f>
        <v>0</v>
      </c>
      <c r="S4804" s="6">
        <f>IF(B4804&gt;0,SUM($R$4:R4804)-SUM($S$3:S4803),0)</f>
        <v>0</v>
      </c>
    </row>
    <row r="4805" spans="1:19">
      <c r="A4805">
        <f>IF(E4804&lt;&gt;E4805,COUNTIF($A$4:A4804,"&lt;&gt;0")+1,0)</f>
        <v>0</v>
      </c>
      <c r="B4805">
        <f>IF(A4805&lt;&gt;0,IF(MOD(A4805,3)=0,COUNTIF($B$4:B4804,"&lt;&gt;0")+1,0),0)</f>
        <v>0</v>
      </c>
      <c r="C4805" s="9">
        <f>'Dash Board'!$C$12+COUNT('Daily reducing balance'!$F$4:F4804)</f>
        <v>46531</v>
      </c>
      <c r="D4805">
        <f t="shared" si="525"/>
        <v>2027</v>
      </c>
      <c r="E4805">
        <f t="shared" si="526"/>
        <v>5</v>
      </c>
      <c r="F4805">
        <f>DAY('Dash Board'!$C$12+COUNT('Daily reducing balance'!$F$4:F4804))</f>
        <v>24</v>
      </c>
      <c r="G4805" s="8">
        <f t="shared" si="527"/>
        <v>67012.001690245277</v>
      </c>
      <c r="H4805" s="6">
        <f>G4805*'Dash Board'!$C$11/365</f>
        <v>19.277425143769189</v>
      </c>
      <c r="I4805" s="6">
        <f>H4805*'Dash Board'!$C$18/'Dash Board'!$C$11</f>
        <v>9.1797262589377109</v>
      </c>
      <c r="J4805" s="6">
        <f>(G4805&gt;1)*PMT('Dash Board'!$C$11/365,$U$4,-'Dash Board'!$C$19)</f>
        <v>108.80376961660664</v>
      </c>
      <c r="K4805" s="6">
        <f t="shared" ref="K4805:K4868" si="529">IF(F4805=1,SUMIFS($J$4:$J$7308,$D$4:$D$7308,"="&amp;YEAR(C4805),$E$4:$E$7308,"="&amp;MONTH(C4805)),0)</f>
        <v>0</v>
      </c>
      <c r="L4805" s="8">
        <f t="shared" ref="L4805:L4868" si="530">IF(G4805+H4805-J4805&lt;0,0,G4805+H4805-J4805)</f>
        <v>66922.475345772429</v>
      </c>
      <c r="N4805" s="8">
        <f t="shared" si="528"/>
        <v>99.624043357668938</v>
      </c>
      <c r="O4805" s="8">
        <f>IF(E4804&lt;&gt;E4805,SUM($N$4:N4805)-SUM($O$3:O4804),0)</f>
        <v>0</v>
      </c>
      <c r="P4805" s="6">
        <f>IF(B4805&gt;0,SUM($O$4:O4805)-SUM($P$3:P4804),0)</f>
        <v>0</v>
      </c>
      <c r="Q4805" s="6">
        <f t="shared" ref="Q4805:Q4868" si="531">I4805</f>
        <v>9.1797262589377109</v>
      </c>
      <c r="R4805" s="8">
        <f>IF(E4804&lt;&gt;E4805,SUM($Q$4:Q4805)-SUM($R$3:R4804),0)</f>
        <v>0</v>
      </c>
      <c r="S4805" s="6">
        <f>IF(B4805&gt;0,SUM($R$4:R4805)-SUM($S$3:S4804),0)</f>
        <v>0</v>
      </c>
    </row>
    <row r="4806" spans="1:19">
      <c r="A4806">
        <f>IF(E4805&lt;&gt;E4806,COUNTIF($A$4:A4805,"&lt;&gt;0")+1,0)</f>
        <v>0</v>
      </c>
      <c r="B4806">
        <f>IF(A4806&lt;&gt;0,IF(MOD(A4806,3)=0,COUNTIF($B$4:B4805,"&lt;&gt;0")+1,0),0)</f>
        <v>0</v>
      </c>
      <c r="C4806" s="9">
        <f>'Dash Board'!$C$12+COUNT('Daily reducing balance'!$F$4:F4805)</f>
        <v>46532</v>
      </c>
      <c r="D4806">
        <f t="shared" si="525"/>
        <v>2027</v>
      </c>
      <c r="E4806">
        <f t="shared" si="526"/>
        <v>5</v>
      </c>
      <c r="F4806">
        <f>DAY('Dash Board'!$C$12+COUNT('Daily reducing balance'!$F$4:F4805))</f>
        <v>25</v>
      </c>
      <c r="G4806" s="8">
        <f t="shared" si="527"/>
        <v>66922.475345772429</v>
      </c>
      <c r="H4806" s="6">
        <f>G4806*'Dash Board'!$C$11/365</f>
        <v>19.251670989879738</v>
      </c>
      <c r="I4806" s="6">
        <f>H4806*'Dash Board'!$C$18/'Dash Board'!$C$11</f>
        <v>9.1674623761332086</v>
      </c>
      <c r="J4806" s="6">
        <f>(G4806&gt;1)*PMT('Dash Board'!$C$11/365,$U$4,-'Dash Board'!$C$19)</f>
        <v>108.80376961660664</v>
      </c>
      <c r="K4806" s="6">
        <f t="shared" si="529"/>
        <v>0</v>
      </c>
      <c r="L4806" s="8">
        <f t="shared" si="530"/>
        <v>66832.923247145693</v>
      </c>
      <c r="N4806" s="8">
        <f t="shared" si="528"/>
        <v>99.636307240473428</v>
      </c>
      <c r="O4806" s="8">
        <f>IF(E4805&lt;&gt;E4806,SUM($N$4:N4806)-SUM($O$3:O4805),0)</f>
        <v>0</v>
      </c>
      <c r="P4806" s="6">
        <f>IF(B4806&gt;0,SUM($O$4:O4806)-SUM($P$3:P4805),0)</f>
        <v>0</v>
      </c>
      <c r="Q4806" s="6">
        <f t="shared" si="531"/>
        <v>9.1674623761332086</v>
      </c>
      <c r="R4806" s="8">
        <f>IF(E4805&lt;&gt;E4806,SUM($Q$4:Q4806)-SUM($R$3:R4805),0)</f>
        <v>0</v>
      </c>
      <c r="S4806" s="6">
        <f>IF(B4806&gt;0,SUM($R$4:R4806)-SUM($S$3:S4805),0)</f>
        <v>0</v>
      </c>
    </row>
    <row r="4807" spans="1:19">
      <c r="A4807">
        <f>IF(E4806&lt;&gt;E4807,COUNTIF($A$4:A4806,"&lt;&gt;0")+1,0)</f>
        <v>0</v>
      </c>
      <c r="B4807">
        <f>IF(A4807&lt;&gt;0,IF(MOD(A4807,3)=0,COUNTIF($B$4:B4806,"&lt;&gt;0")+1,0),0)</f>
        <v>0</v>
      </c>
      <c r="C4807" s="9">
        <f>'Dash Board'!$C$12+COUNT('Daily reducing balance'!$F$4:F4806)</f>
        <v>46533</v>
      </c>
      <c r="D4807">
        <f t="shared" si="525"/>
        <v>2027</v>
      </c>
      <c r="E4807">
        <f t="shared" si="526"/>
        <v>5</v>
      </c>
      <c r="F4807">
        <f>DAY('Dash Board'!$C$12+COUNT('Daily reducing balance'!$F$4:F4806))</f>
        <v>26</v>
      </c>
      <c r="G4807" s="8">
        <f t="shared" si="527"/>
        <v>66832.923247145693</v>
      </c>
      <c r="H4807" s="6">
        <f>G4807*'Dash Board'!$C$11/365</f>
        <v>19.22590942726109</v>
      </c>
      <c r="I4807" s="6">
        <f>H4807*'Dash Board'!$C$18/'Dash Board'!$C$11</f>
        <v>9.1551949653624245</v>
      </c>
      <c r="J4807" s="6">
        <f>(G4807&gt;1)*PMT('Dash Board'!$C$11/365,$U$4,-'Dash Board'!$C$19)</f>
        <v>108.80376961660664</v>
      </c>
      <c r="K4807" s="6">
        <f t="shared" si="529"/>
        <v>0</v>
      </c>
      <c r="L4807" s="8">
        <f t="shared" si="530"/>
        <v>66743.345386956338</v>
      </c>
      <c r="N4807" s="8">
        <f t="shared" si="528"/>
        <v>99.648574651244218</v>
      </c>
      <c r="O4807" s="8">
        <f>IF(E4806&lt;&gt;E4807,SUM($N$4:N4807)-SUM($O$3:O4806),0)</f>
        <v>0</v>
      </c>
      <c r="P4807" s="6">
        <f>IF(B4807&gt;0,SUM($O$4:O4807)-SUM($P$3:P4806),0)</f>
        <v>0</v>
      </c>
      <c r="Q4807" s="6">
        <f t="shared" si="531"/>
        <v>9.1551949653624245</v>
      </c>
      <c r="R4807" s="8">
        <f>IF(E4806&lt;&gt;E4807,SUM($Q$4:Q4807)-SUM($R$3:R4806),0)</f>
        <v>0</v>
      </c>
      <c r="S4807" s="6">
        <f>IF(B4807&gt;0,SUM($R$4:R4807)-SUM($S$3:S4806),0)</f>
        <v>0</v>
      </c>
    </row>
    <row r="4808" spans="1:19">
      <c r="A4808">
        <f>IF(E4807&lt;&gt;E4808,COUNTIF($A$4:A4807,"&lt;&gt;0")+1,0)</f>
        <v>0</v>
      </c>
      <c r="B4808">
        <f>IF(A4808&lt;&gt;0,IF(MOD(A4808,3)=0,COUNTIF($B$4:B4807,"&lt;&gt;0")+1,0),0)</f>
        <v>0</v>
      </c>
      <c r="C4808" s="9">
        <f>'Dash Board'!$C$12+COUNT('Daily reducing balance'!$F$4:F4807)</f>
        <v>46534</v>
      </c>
      <c r="D4808">
        <f t="shared" si="525"/>
        <v>2027</v>
      </c>
      <c r="E4808">
        <f t="shared" si="526"/>
        <v>5</v>
      </c>
      <c r="F4808">
        <f>DAY('Dash Board'!$C$12+COUNT('Daily reducing balance'!$F$4:F4807))</f>
        <v>27</v>
      </c>
      <c r="G4808" s="8">
        <f t="shared" si="527"/>
        <v>66743.345386956338</v>
      </c>
      <c r="H4808" s="6">
        <f>G4808*'Dash Board'!$C$11/365</f>
        <v>19.200140453781959</v>
      </c>
      <c r="I4808" s="6">
        <f>H4808*'Dash Board'!$C$18/'Dash Board'!$C$11</f>
        <v>9.1429240256104567</v>
      </c>
      <c r="J4808" s="6">
        <f>(G4808&gt;1)*PMT('Dash Board'!$C$11/365,$U$4,-'Dash Board'!$C$19)</f>
        <v>108.80376961660664</v>
      </c>
      <c r="K4808" s="6">
        <f t="shared" si="529"/>
        <v>0</v>
      </c>
      <c r="L4808" s="8">
        <f t="shared" si="530"/>
        <v>66653.741757793512</v>
      </c>
      <c r="N4808" s="8">
        <f t="shared" si="528"/>
        <v>99.660845590996189</v>
      </c>
      <c r="O4808" s="8">
        <f>IF(E4807&lt;&gt;E4808,SUM($N$4:N4808)-SUM($O$3:O4807),0)</f>
        <v>0</v>
      </c>
      <c r="P4808" s="6">
        <f>IF(B4808&gt;0,SUM($O$4:O4808)-SUM($P$3:P4807),0)</f>
        <v>0</v>
      </c>
      <c r="Q4808" s="6">
        <f t="shared" si="531"/>
        <v>9.1429240256104567</v>
      </c>
      <c r="R4808" s="8">
        <f>IF(E4807&lt;&gt;E4808,SUM($Q$4:Q4808)-SUM($R$3:R4807),0)</f>
        <v>0</v>
      </c>
      <c r="S4808" s="6">
        <f>IF(B4808&gt;0,SUM($R$4:R4808)-SUM($S$3:S4807),0)</f>
        <v>0</v>
      </c>
    </row>
    <row r="4809" spans="1:19">
      <c r="A4809">
        <f>IF(E4808&lt;&gt;E4809,COUNTIF($A$4:A4808,"&lt;&gt;0")+1,0)</f>
        <v>0</v>
      </c>
      <c r="B4809">
        <f>IF(A4809&lt;&gt;0,IF(MOD(A4809,3)=0,COUNTIF($B$4:B4808,"&lt;&gt;0")+1,0),0)</f>
        <v>0</v>
      </c>
      <c r="C4809" s="9">
        <f>'Dash Board'!$C$12+COUNT('Daily reducing balance'!$F$4:F4808)</f>
        <v>46535</v>
      </c>
      <c r="D4809">
        <f t="shared" si="525"/>
        <v>2027</v>
      </c>
      <c r="E4809">
        <f t="shared" si="526"/>
        <v>5</v>
      </c>
      <c r="F4809">
        <f>DAY('Dash Board'!$C$12+COUNT('Daily reducing balance'!$F$4:F4808))</f>
        <v>28</v>
      </c>
      <c r="G4809" s="8">
        <f t="shared" si="527"/>
        <v>66653.741757793512</v>
      </c>
      <c r="H4809" s="6">
        <f>G4809*'Dash Board'!$C$11/365</f>
        <v>19.17436406731046</v>
      </c>
      <c r="I4809" s="6">
        <f>H4809*'Dash Board'!$C$18/'Dash Board'!$C$11</f>
        <v>9.1306495558621243</v>
      </c>
      <c r="J4809" s="6">
        <f>(G4809&gt;1)*PMT('Dash Board'!$C$11/365,$U$4,-'Dash Board'!$C$19)</f>
        <v>108.80376961660664</v>
      </c>
      <c r="K4809" s="6">
        <f t="shared" si="529"/>
        <v>0</v>
      </c>
      <c r="L4809" s="8">
        <f t="shared" si="530"/>
        <v>66564.112352244207</v>
      </c>
      <c r="N4809" s="8">
        <f t="shared" si="528"/>
        <v>99.673120060744523</v>
      </c>
      <c r="O4809" s="8">
        <f>IF(E4808&lt;&gt;E4809,SUM($N$4:N4809)-SUM($O$3:O4808),0)</f>
        <v>0</v>
      </c>
      <c r="P4809" s="6">
        <f>IF(B4809&gt;0,SUM($O$4:O4809)-SUM($P$3:P4808),0)</f>
        <v>0</v>
      </c>
      <c r="Q4809" s="6">
        <f t="shared" si="531"/>
        <v>9.1306495558621243</v>
      </c>
      <c r="R4809" s="8">
        <f>IF(E4808&lt;&gt;E4809,SUM($Q$4:Q4809)-SUM($R$3:R4808),0)</f>
        <v>0</v>
      </c>
      <c r="S4809" s="6">
        <f>IF(B4809&gt;0,SUM($R$4:R4809)-SUM($S$3:S4808),0)</f>
        <v>0</v>
      </c>
    </row>
    <row r="4810" spans="1:19">
      <c r="A4810">
        <f>IF(E4809&lt;&gt;E4810,COUNTIF($A$4:A4809,"&lt;&gt;0")+1,0)</f>
        <v>0</v>
      </c>
      <c r="B4810">
        <f>IF(A4810&lt;&gt;0,IF(MOD(A4810,3)=0,COUNTIF($B$4:B4809,"&lt;&gt;0")+1,0),0)</f>
        <v>0</v>
      </c>
      <c r="C4810" s="9">
        <f>'Dash Board'!$C$12+COUNT('Daily reducing balance'!$F$4:F4809)</f>
        <v>46536</v>
      </c>
      <c r="D4810">
        <f t="shared" si="525"/>
        <v>2027</v>
      </c>
      <c r="E4810">
        <f t="shared" si="526"/>
        <v>5</v>
      </c>
      <c r="F4810">
        <f>DAY('Dash Board'!$C$12+COUNT('Daily reducing balance'!$F$4:F4809))</f>
        <v>29</v>
      </c>
      <c r="G4810" s="8">
        <f t="shared" si="527"/>
        <v>66564.112352244207</v>
      </c>
      <c r="H4810" s="6">
        <f>G4810*'Dash Board'!$C$11/365</f>
        <v>19.148580265714084</v>
      </c>
      <c r="I4810" s="6">
        <f>H4810*'Dash Board'!$C$18/'Dash Board'!$C$11</f>
        <v>9.1183715551019464</v>
      </c>
      <c r="J4810" s="6">
        <f>(G4810&gt;1)*PMT('Dash Board'!$C$11/365,$U$4,-'Dash Board'!$C$19)</f>
        <v>108.80376961660664</v>
      </c>
      <c r="K4810" s="6">
        <f t="shared" si="529"/>
        <v>0</v>
      </c>
      <c r="L4810" s="8">
        <f t="shared" si="530"/>
        <v>66474.457162893304</v>
      </c>
      <c r="N4810" s="8">
        <f t="shared" si="528"/>
        <v>99.685398061504699</v>
      </c>
      <c r="O4810" s="8">
        <f>IF(E4809&lt;&gt;E4810,SUM($N$4:N4810)-SUM($O$3:O4809),0)</f>
        <v>0</v>
      </c>
      <c r="P4810" s="6">
        <f>IF(B4810&gt;0,SUM($O$4:O4810)-SUM($P$3:P4809),0)</f>
        <v>0</v>
      </c>
      <c r="Q4810" s="6">
        <f t="shared" si="531"/>
        <v>9.1183715551019464</v>
      </c>
      <c r="R4810" s="8">
        <f>IF(E4809&lt;&gt;E4810,SUM($Q$4:Q4810)-SUM($R$3:R4809),0)</f>
        <v>0</v>
      </c>
      <c r="S4810" s="6">
        <f>IF(B4810&gt;0,SUM($R$4:R4810)-SUM($S$3:S4809),0)</f>
        <v>0</v>
      </c>
    </row>
    <row r="4811" spans="1:19">
      <c r="A4811">
        <f>IF(E4810&lt;&gt;E4811,COUNTIF($A$4:A4810,"&lt;&gt;0")+1,0)</f>
        <v>0</v>
      </c>
      <c r="B4811">
        <f>IF(A4811&lt;&gt;0,IF(MOD(A4811,3)=0,COUNTIF($B$4:B4810,"&lt;&gt;0")+1,0),0)</f>
        <v>0</v>
      </c>
      <c r="C4811" s="9">
        <f>'Dash Board'!$C$12+COUNT('Daily reducing balance'!$F$4:F4810)</f>
        <v>46537</v>
      </c>
      <c r="D4811">
        <f t="shared" si="525"/>
        <v>2027</v>
      </c>
      <c r="E4811">
        <f t="shared" si="526"/>
        <v>5</v>
      </c>
      <c r="F4811">
        <f>DAY('Dash Board'!$C$12+COUNT('Daily reducing balance'!$F$4:F4810))</f>
        <v>30</v>
      </c>
      <c r="G4811" s="8">
        <f t="shared" si="527"/>
        <v>66474.457162893304</v>
      </c>
      <c r="H4811" s="6">
        <f>G4811*'Dash Board'!$C$11/365</f>
        <v>19.122789046859719</v>
      </c>
      <c r="I4811" s="6">
        <f>H4811*'Dash Board'!$C$18/'Dash Board'!$C$11</f>
        <v>9.1060900223141523</v>
      </c>
      <c r="J4811" s="6">
        <f>(G4811&gt;1)*PMT('Dash Board'!$C$11/365,$U$4,-'Dash Board'!$C$19)</f>
        <v>108.80376961660664</v>
      </c>
      <c r="K4811" s="6">
        <f t="shared" si="529"/>
        <v>0</v>
      </c>
      <c r="L4811" s="8">
        <f t="shared" si="530"/>
        <v>66384.776182323549</v>
      </c>
      <c r="N4811" s="8">
        <f t="shared" si="528"/>
        <v>99.697679594292495</v>
      </c>
      <c r="O4811" s="8">
        <f>IF(E4810&lt;&gt;E4811,SUM($N$4:N4811)-SUM($O$3:O4810),0)</f>
        <v>0</v>
      </c>
      <c r="P4811" s="6">
        <f>IF(B4811&gt;0,SUM($O$4:O4811)-SUM($P$3:P4810),0)</f>
        <v>0</v>
      </c>
      <c r="Q4811" s="6">
        <f t="shared" si="531"/>
        <v>9.1060900223141523</v>
      </c>
      <c r="R4811" s="8">
        <f>IF(E4810&lt;&gt;E4811,SUM($Q$4:Q4811)-SUM($R$3:R4810),0)</f>
        <v>0</v>
      </c>
      <c r="S4811" s="6">
        <f>IF(B4811&gt;0,SUM($R$4:R4811)-SUM($S$3:S4810),0)</f>
        <v>0</v>
      </c>
    </row>
    <row r="4812" spans="1:19">
      <c r="A4812">
        <f>IF(E4811&lt;&gt;E4812,COUNTIF($A$4:A4811,"&lt;&gt;0")+1,0)</f>
        <v>0</v>
      </c>
      <c r="B4812">
        <f>IF(A4812&lt;&gt;0,IF(MOD(A4812,3)=0,COUNTIF($B$4:B4811,"&lt;&gt;0")+1,0),0)</f>
        <v>0</v>
      </c>
      <c r="C4812" s="9">
        <f>'Dash Board'!$C$12+COUNT('Daily reducing balance'!$F$4:F4811)</f>
        <v>46538</v>
      </c>
      <c r="D4812">
        <f t="shared" si="525"/>
        <v>2027</v>
      </c>
      <c r="E4812">
        <f t="shared" si="526"/>
        <v>5</v>
      </c>
      <c r="F4812">
        <f>DAY('Dash Board'!$C$12+COUNT('Daily reducing balance'!$F$4:F4811))</f>
        <v>31</v>
      </c>
      <c r="G4812" s="8">
        <f t="shared" si="527"/>
        <v>66384.776182323549</v>
      </c>
      <c r="H4812" s="6">
        <f>G4812*'Dash Board'!$C$11/365</f>
        <v>19.096990408613625</v>
      </c>
      <c r="I4812" s="6">
        <f>H4812*'Dash Board'!$C$18/'Dash Board'!$C$11</f>
        <v>9.0938049564826784</v>
      </c>
      <c r="J4812" s="6">
        <f>(G4812&gt;1)*PMT('Dash Board'!$C$11/365,$U$4,-'Dash Board'!$C$19)</f>
        <v>108.80376961660664</v>
      </c>
      <c r="K4812" s="6">
        <f t="shared" si="529"/>
        <v>0</v>
      </c>
      <c r="L4812" s="8">
        <f t="shared" si="530"/>
        <v>66295.069403115544</v>
      </c>
      <c r="N4812" s="8">
        <f t="shared" si="528"/>
        <v>99.709964660123973</v>
      </c>
      <c r="O4812" s="8">
        <f>IF(E4811&lt;&gt;E4812,SUM($N$4:N4812)-SUM($O$3:O4811),0)</f>
        <v>0</v>
      </c>
      <c r="P4812" s="6">
        <f>IF(B4812&gt;0,SUM($O$4:O4812)-SUM($P$3:P4811),0)</f>
        <v>0</v>
      </c>
      <c r="Q4812" s="6">
        <f t="shared" si="531"/>
        <v>9.0938049564826784</v>
      </c>
      <c r="R4812" s="8">
        <f>IF(E4811&lt;&gt;E4812,SUM($Q$4:Q4812)-SUM($R$3:R4811),0)</f>
        <v>0</v>
      </c>
      <c r="S4812" s="6">
        <f>IF(B4812&gt;0,SUM($R$4:R4812)-SUM($S$3:S4811),0)</f>
        <v>0</v>
      </c>
    </row>
    <row r="4813" spans="1:19">
      <c r="A4813">
        <f>IF(E4812&lt;&gt;E4813,COUNTIF($A$4:A4812,"&lt;&gt;0")+1,0)</f>
        <v>158</v>
      </c>
      <c r="B4813">
        <f>IF(A4813&lt;&gt;0,IF(MOD(A4813,3)=0,COUNTIF($B$4:B4812,"&lt;&gt;0")+1,0),0)</f>
        <v>0</v>
      </c>
      <c r="C4813" s="9">
        <f>'Dash Board'!$C$12+COUNT('Daily reducing balance'!$F$4:F4812)</f>
        <v>46539</v>
      </c>
      <c r="D4813">
        <f t="shared" si="525"/>
        <v>2027</v>
      </c>
      <c r="E4813">
        <f t="shared" si="526"/>
        <v>6</v>
      </c>
      <c r="F4813">
        <f>DAY('Dash Board'!$C$12+COUNT('Daily reducing balance'!$F$4:F4812))</f>
        <v>1</v>
      </c>
      <c r="G4813" s="8">
        <f t="shared" si="527"/>
        <v>66295.069403115544</v>
      </c>
      <c r="H4813" s="6">
        <f>G4813*'Dash Board'!$C$11/365</f>
        <v>19.071184348841456</v>
      </c>
      <c r="I4813" s="6">
        <f>H4813*'Dash Board'!$C$18/'Dash Board'!$C$11</f>
        <v>9.0815163565911696</v>
      </c>
      <c r="J4813" s="6">
        <f>(G4813&gt;1)*PMT('Dash Board'!$C$11/365,$U$4,-'Dash Board'!$C$19)</f>
        <v>108.80376961660664</v>
      </c>
      <c r="K4813" s="6">
        <f t="shared" si="529"/>
        <v>3264.1130884981981</v>
      </c>
      <c r="L4813" s="8">
        <f t="shared" si="530"/>
        <v>66205.336817847769</v>
      </c>
      <c r="N4813" s="8">
        <f t="shared" si="528"/>
        <v>99.722253260015478</v>
      </c>
      <c r="O4813" s="8">
        <f>IF(E4812&lt;&gt;E4813,SUM($N$4:N4813)-SUM($O$3:O4812),0)</f>
        <v>3085.6915057807346</v>
      </c>
      <c r="P4813" s="6">
        <f>IF(B4813&gt;0,SUM($O$4:O4813)-SUM($P$3:P4812),0)</f>
        <v>0</v>
      </c>
      <c r="Q4813" s="6">
        <f t="shared" si="531"/>
        <v>9.0815163565911696</v>
      </c>
      <c r="R4813" s="8">
        <f>IF(E4812&lt;&gt;E4813,SUM($Q$4:Q4813)-SUM($R$3:R4812),0)</f>
        <v>287.22535233391682</v>
      </c>
      <c r="S4813" s="6">
        <f>IF(B4813&gt;0,SUM($R$4:R4813)-SUM($S$3:S4812),0)</f>
        <v>0</v>
      </c>
    </row>
    <row r="4814" spans="1:19">
      <c r="A4814">
        <f>IF(E4813&lt;&gt;E4814,COUNTIF($A$4:A4813,"&lt;&gt;0")+1,0)</f>
        <v>0</v>
      </c>
      <c r="B4814">
        <f>IF(A4814&lt;&gt;0,IF(MOD(A4814,3)=0,COUNTIF($B$4:B4813,"&lt;&gt;0")+1,0),0)</f>
        <v>0</v>
      </c>
      <c r="C4814" s="9">
        <f>'Dash Board'!$C$12+COUNT('Daily reducing balance'!$F$4:F4813)</f>
        <v>46540</v>
      </c>
      <c r="D4814">
        <f t="shared" si="525"/>
        <v>2027</v>
      </c>
      <c r="E4814">
        <f t="shared" si="526"/>
        <v>6</v>
      </c>
      <c r="F4814">
        <f>DAY('Dash Board'!$C$12+COUNT('Daily reducing balance'!$F$4:F4813))</f>
        <v>2</v>
      </c>
      <c r="G4814" s="8">
        <f t="shared" si="527"/>
        <v>66205.336817847769</v>
      </c>
      <c r="H4814" s="6">
        <f>G4814*'Dash Board'!$C$11/365</f>
        <v>19.045370865408263</v>
      </c>
      <c r="I4814" s="6">
        <f>H4814*'Dash Board'!$C$18/'Dash Board'!$C$11</f>
        <v>9.0692242216229833</v>
      </c>
      <c r="J4814" s="6">
        <f>(G4814&gt;1)*PMT('Dash Board'!$C$11/365,$U$4,-'Dash Board'!$C$19)</f>
        <v>108.80376961660664</v>
      </c>
      <c r="K4814" s="6">
        <f t="shared" si="529"/>
        <v>0</v>
      </c>
      <c r="L4814" s="8">
        <f t="shared" si="530"/>
        <v>66115.578419096564</v>
      </c>
      <c r="N4814" s="8">
        <f t="shared" si="528"/>
        <v>99.734545394983655</v>
      </c>
      <c r="O4814" s="8">
        <f>IF(E4813&lt;&gt;E4814,SUM($N$4:N4814)-SUM($O$3:O4813),0)</f>
        <v>0</v>
      </c>
      <c r="P4814" s="6">
        <f>IF(B4814&gt;0,SUM($O$4:O4814)-SUM($P$3:P4813),0)</f>
        <v>0</v>
      </c>
      <c r="Q4814" s="6">
        <f t="shared" si="531"/>
        <v>9.0692242216229833</v>
      </c>
      <c r="R4814" s="8">
        <f>IF(E4813&lt;&gt;E4814,SUM($Q$4:Q4814)-SUM($R$3:R4813),0)</f>
        <v>0</v>
      </c>
      <c r="S4814" s="6">
        <f>IF(B4814&gt;0,SUM($R$4:R4814)-SUM($S$3:S4813),0)</f>
        <v>0</v>
      </c>
    </row>
    <row r="4815" spans="1:19">
      <c r="A4815">
        <f>IF(E4814&lt;&gt;E4815,COUNTIF($A$4:A4814,"&lt;&gt;0")+1,0)</f>
        <v>0</v>
      </c>
      <c r="B4815">
        <f>IF(A4815&lt;&gt;0,IF(MOD(A4815,3)=0,COUNTIF($B$4:B4814,"&lt;&gt;0")+1,0),0)</f>
        <v>0</v>
      </c>
      <c r="C4815" s="9">
        <f>'Dash Board'!$C$12+COUNT('Daily reducing balance'!$F$4:F4814)</f>
        <v>46541</v>
      </c>
      <c r="D4815">
        <f t="shared" si="525"/>
        <v>2027</v>
      </c>
      <c r="E4815">
        <f t="shared" si="526"/>
        <v>6</v>
      </c>
      <c r="F4815">
        <f>DAY('Dash Board'!$C$12+COUNT('Daily reducing balance'!$F$4:F4814))</f>
        <v>3</v>
      </c>
      <c r="G4815" s="8">
        <f t="shared" si="527"/>
        <v>66115.578419096564</v>
      </c>
      <c r="H4815" s="6">
        <f>G4815*'Dash Board'!$C$11/365</f>
        <v>19.019549956178462</v>
      </c>
      <c r="I4815" s="6">
        <f>H4815*'Dash Board'!$C$18/'Dash Board'!$C$11</f>
        <v>9.0569285505611727</v>
      </c>
      <c r="J4815" s="6">
        <f>(G4815&gt;1)*PMT('Dash Board'!$C$11/365,$U$4,-'Dash Board'!$C$19)</f>
        <v>108.80376961660664</v>
      </c>
      <c r="K4815" s="6">
        <f t="shared" si="529"/>
        <v>0</v>
      </c>
      <c r="L4815" s="8">
        <f t="shared" si="530"/>
        <v>66025.794199436132</v>
      </c>
      <c r="N4815" s="8">
        <f t="shared" si="528"/>
        <v>99.746841066045477</v>
      </c>
      <c r="O4815" s="8">
        <f>IF(E4814&lt;&gt;E4815,SUM($N$4:N4815)-SUM($O$3:O4814),0)</f>
        <v>0</v>
      </c>
      <c r="P4815" s="6">
        <f>IF(B4815&gt;0,SUM($O$4:O4815)-SUM($P$3:P4814),0)</f>
        <v>0</v>
      </c>
      <c r="Q4815" s="6">
        <f t="shared" si="531"/>
        <v>9.0569285505611727</v>
      </c>
      <c r="R4815" s="8">
        <f>IF(E4814&lt;&gt;E4815,SUM($Q$4:Q4815)-SUM($R$3:R4814),0)</f>
        <v>0</v>
      </c>
      <c r="S4815" s="6">
        <f>IF(B4815&gt;0,SUM($R$4:R4815)-SUM($S$3:S4814),0)</f>
        <v>0</v>
      </c>
    </row>
    <row r="4816" spans="1:19">
      <c r="A4816">
        <f>IF(E4815&lt;&gt;E4816,COUNTIF($A$4:A4815,"&lt;&gt;0")+1,0)</f>
        <v>0</v>
      </c>
      <c r="B4816">
        <f>IF(A4816&lt;&gt;0,IF(MOD(A4816,3)=0,COUNTIF($B$4:B4815,"&lt;&gt;0")+1,0),0)</f>
        <v>0</v>
      </c>
      <c r="C4816" s="9">
        <f>'Dash Board'!$C$12+COUNT('Daily reducing balance'!$F$4:F4815)</f>
        <v>46542</v>
      </c>
      <c r="D4816">
        <f t="shared" si="525"/>
        <v>2027</v>
      </c>
      <c r="E4816">
        <f t="shared" si="526"/>
        <v>6</v>
      </c>
      <c r="F4816">
        <f>DAY('Dash Board'!$C$12+COUNT('Daily reducing balance'!$F$4:F4815))</f>
        <v>4</v>
      </c>
      <c r="G4816" s="8">
        <f t="shared" si="527"/>
        <v>66025.794199436132</v>
      </c>
      <c r="H4816" s="6">
        <f>G4816*'Dash Board'!$C$11/365</f>
        <v>18.993721619015872</v>
      </c>
      <c r="I4816" s="6">
        <f>H4816*'Dash Board'!$C$18/'Dash Board'!$C$11</f>
        <v>9.0446293423885109</v>
      </c>
      <c r="J4816" s="6">
        <f>(G4816&gt;1)*PMT('Dash Board'!$C$11/365,$U$4,-'Dash Board'!$C$19)</f>
        <v>108.80376961660664</v>
      </c>
      <c r="K4816" s="6">
        <f t="shared" si="529"/>
        <v>0</v>
      </c>
      <c r="L4816" s="8">
        <f t="shared" si="530"/>
        <v>65935.984151438533</v>
      </c>
      <c r="N4816" s="8">
        <f t="shared" si="528"/>
        <v>99.75914027421814</v>
      </c>
      <c r="O4816" s="8">
        <f>IF(E4815&lt;&gt;E4816,SUM($N$4:N4816)-SUM($O$3:O4815),0)</f>
        <v>0</v>
      </c>
      <c r="P4816" s="6">
        <f>IF(B4816&gt;0,SUM($O$4:O4816)-SUM($P$3:P4815),0)</f>
        <v>0</v>
      </c>
      <c r="Q4816" s="6">
        <f t="shared" si="531"/>
        <v>9.0446293423885109</v>
      </c>
      <c r="R4816" s="8">
        <f>IF(E4815&lt;&gt;E4816,SUM($Q$4:Q4816)-SUM($R$3:R4815),0)</f>
        <v>0</v>
      </c>
      <c r="S4816" s="6">
        <f>IF(B4816&gt;0,SUM($R$4:R4816)-SUM($S$3:S4815),0)</f>
        <v>0</v>
      </c>
    </row>
    <row r="4817" spans="1:19">
      <c r="A4817">
        <f>IF(E4816&lt;&gt;E4817,COUNTIF($A$4:A4816,"&lt;&gt;0")+1,0)</f>
        <v>0</v>
      </c>
      <c r="B4817">
        <f>IF(A4817&lt;&gt;0,IF(MOD(A4817,3)=0,COUNTIF($B$4:B4816,"&lt;&gt;0")+1,0),0)</f>
        <v>0</v>
      </c>
      <c r="C4817" s="9">
        <f>'Dash Board'!$C$12+COUNT('Daily reducing balance'!$F$4:F4816)</f>
        <v>46543</v>
      </c>
      <c r="D4817">
        <f t="shared" si="525"/>
        <v>2027</v>
      </c>
      <c r="E4817">
        <f t="shared" si="526"/>
        <v>6</v>
      </c>
      <c r="F4817">
        <f>DAY('Dash Board'!$C$12+COUNT('Daily reducing balance'!$F$4:F4816))</f>
        <v>5</v>
      </c>
      <c r="G4817" s="8">
        <f t="shared" si="527"/>
        <v>65935.984151438533</v>
      </c>
      <c r="H4817" s="6">
        <f>G4817*'Dash Board'!$C$11/365</f>
        <v>18.967885851783688</v>
      </c>
      <c r="I4817" s="6">
        <f>H4817*'Dash Board'!$C$18/'Dash Board'!$C$11</f>
        <v>9.0323265960874703</v>
      </c>
      <c r="J4817" s="6">
        <f>(G4817&gt;1)*PMT('Dash Board'!$C$11/365,$U$4,-'Dash Board'!$C$19)</f>
        <v>108.80376961660664</v>
      </c>
      <c r="K4817" s="6">
        <f t="shared" si="529"/>
        <v>0</v>
      </c>
      <c r="L4817" s="8">
        <f t="shared" si="530"/>
        <v>65846.148267673707</v>
      </c>
      <c r="N4817" s="8">
        <f t="shared" si="528"/>
        <v>99.771443020519172</v>
      </c>
      <c r="O4817" s="8">
        <f>IF(E4816&lt;&gt;E4817,SUM($N$4:N4817)-SUM($O$3:O4816),0)</f>
        <v>0</v>
      </c>
      <c r="P4817" s="6">
        <f>IF(B4817&gt;0,SUM($O$4:O4817)-SUM($P$3:P4816),0)</f>
        <v>0</v>
      </c>
      <c r="Q4817" s="6">
        <f t="shared" si="531"/>
        <v>9.0323265960874703</v>
      </c>
      <c r="R4817" s="8">
        <f>IF(E4816&lt;&gt;E4817,SUM($Q$4:Q4817)-SUM($R$3:R4816),0)</f>
        <v>0</v>
      </c>
      <c r="S4817" s="6">
        <f>IF(B4817&gt;0,SUM($R$4:R4817)-SUM($S$3:S4816),0)</f>
        <v>0</v>
      </c>
    </row>
    <row r="4818" spans="1:19">
      <c r="A4818">
        <f>IF(E4817&lt;&gt;E4818,COUNTIF($A$4:A4817,"&lt;&gt;0")+1,0)</f>
        <v>0</v>
      </c>
      <c r="B4818">
        <f>IF(A4818&lt;&gt;0,IF(MOD(A4818,3)=0,COUNTIF($B$4:B4817,"&lt;&gt;0")+1,0),0)</f>
        <v>0</v>
      </c>
      <c r="C4818" s="9">
        <f>'Dash Board'!$C$12+COUNT('Daily reducing balance'!$F$4:F4817)</f>
        <v>46544</v>
      </c>
      <c r="D4818">
        <f t="shared" si="525"/>
        <v>2027</v>
      </c>
      <c r="E4818">
        <f t="shared" si="526"/>
        <v>6</v>
      </c>
      <c r="F4818">
        <f>DAY('Dash Board'!$C$12+COUNT('Daily reducing balance'!$F$4:F4817))</f>
        <v>6</v>
      </c>
      <c r="G4818" s="8">
        <f t="shared" si="527"/>
        <v>65846.148267673707</v>
      </c>
      <c r="H4818" s="6">
        <f>G4818*'Dash Board'!$C$11/365</f>
        <v>18.94204265234449</v>
      </c>
      <c r="I4818" s="6">
        <f>H4818*'Dash Board'!$C$18/'Dash Board'!$C$11</f>
        <v>9.0200203106402341</v>
      </c>
      <c r="J4818" s="6">
        <f>(G4818&gt;1)*PMT('Dash Board'!$C$11/365,$U$4,-'Dash Board'!$C$19)</f>
        <v>108.80376961660664</v>
      </c>
      <c r="K4818" s="6">
        <f t="shared" si="529"/>
        <v>0</v>
      </c>
      <c r="L4818" s="8">
        <f t="shared" si="530"/>
        <v>65756.286540709436</v>
      </c>
      <c r="N4818" s="8">
        <f t="shared" si="528"/>
        <v>99.78374930596641</v>
      </c>
      <c r="O4818" s="8">
        <f>IF(E4817&lt;&gt;E4818,SUM($N$4:N4818)-SUM($O$3:O4817),0)</f>
        <v>0</v>
      </c>
      <c r="P4818" s="6">
        <f>IF(B4818&gt;0,SUM($O$4:O4818)-SUM($P$3:P4817),0)</f>
        <v>0</v>
      </c>
      <c r="Q4818" s="6">
        <f t="shared" si="531"/>
        <v>9.0200203106402341</v>
      </c>
      <c r="R4818" s="8">
        <f>IF(E4817&lt;&gt;E4818,SUM($Q$4:Q4818)-SUM($R$3:R4817),0)</f>
        <v>0</v>
      </c>
      <c r="S4818" s="6">
        <f>IF(B4818&gt;0,SUM($R$4:R4818)-SUM($S$3:S4817),0)</f>
        <v>0</v>
      </c>
    </row>
    <row r="4819" spans="1:19">
      <c r="A4819">
        <f>IF(E4818&lt;&gt;E4819,COUNTIF($A$4:A4818,"&lt;&gt;0")+1,0)</f>
        <v>0</v>
      </c>
      <c r="B4819">
        <f>IF(A4819&lt;&gt;0,IF(MOD(A4819,3)=0,COUNTIF($B$4:B4818,"&lt;&gt;0")+1,0),0)</f>
        <v>0</v>
      </c>
      <c r="C4819" s="9">
        <f>'Dash Board'!$C$12+COUNT('Daily reducing balance'!$F$4:F4818)</f>
        <v>46545</v>
      </c>
      <c r="D4819">
        <f t="shared" si="525"/>
        <v>2027</v>
      </c>
      <c r="E4819">
        <f t="shared" si="526"/>
        <v>6</v>
      </c>
      <c r="F4819">
        <f>DAY('Dash Board'!$C$12+COUNT('Daily reducing balance'!$F$4:F4818))</f>
        <v>7</v>
      </c>
      <c r="G4819" s="8">
        <f t="shared" si="527"/>
        <v>65756.286540709436</v>
      </c>
      <c r="H4819" s="6">
        <f>G4819*'Dash Board'!$C$11/365</f>
        <v>18.916192018560245</v>
      </c>
      <c r="I4819" s="6">
        <f>H4819*'Dash Board'!$C$18/'Dash Board'!$C$11</f>
        <v>9.0077104850286887</v>
      </c>
      <c r="J4819" s="6">
        <f>(G4819&gt;1)*PMT('Dash Board'!$C$11/365,$U$4,-'Dash Board'!$C$19)</f>
        <v>108.80376961660664</v>
      </c>
      <c r="K4819" s="6">
        <f t="shared" si="529"/>
        <v>0</v>
      </c>
      <c r="L4819" s="8">
        <f t="shared" si="530"/>
        <v>65666.39896311138</v>
      </c>
      <c r="N4819" s="8">
        <f t="shared" si="528"/>
        <v>99.796059131577948</v>
      </c>
      <c r="O4819" s="8">
        <f>IF(E4818&lt;&gt;E4819,SUM($N$4:N4819)-SUM($O$3:O4818),0)</f>
        <v>0</v>
      </c>
      <c r="P4819" s="6">
        <f>IF(B4819&gt;0,SUM($O$4:O4819)-SUM($P$3:P4818),0)</f>
        <v>0</v>
      </c>
      <c r="Q4819" s="6">
        <f t="shared" si="531"/>
        <v>9.0077104850286887</v>
      </c>
      <c r="R4819" s="8">
        <f>IF(E4818&lt;&gt;E4819,SUM($Q$4:Q4819)-SUM($R$3:R4818),0)</f>
        <v>0</v>
      </c>
      <c r="S4819" s="6">
        <f>IF(B4819&gt;0,SUM($R$4:R4819)-SUM($S$3:S4818),0)</f>
        <v>0</v>
      </c>
    </row>
    <row r="4820" spans="1:19">
      <c r="A4820">
        <f>IF(E4819&lt;&gt;E4820,COUNTIF($A$4:A4819,"&lt;&gt;0")+1,0)</f>
        <v>0</v>
      </c>
      <c r="B4820">
        <f>IF(A4820&lt;&gt;0,IF(MOD(A4820,3)=0,COUNTIF($B$4:B4819,"&lt;&gt;0")+1,0),0)</f>
        <v>0</v>
      </c>
      <c r="C4820" s="9">
        <f>'Dash Board'!$C$12+COUNT('Daily reducing balance'!$F$4:F4819)</f>
        <v>46546</v>
      </c>
      <c r="D4820">
        <f t="shared" si="525"/>
        <v>2027</v>
      </c>
      <c r="E4820">
        <f t="shared" si="526"/>
        <v>6</v>
      </c>
      <c r="F4820">
        <f>DAY('Dash Board'!$C$12+COUNT('Daily reducing balance'!$F$4:F4819))</f>
        <v>8</v>
      </c>
      <c r="G4820" s="8">
        <f t="shared" si="527"/>
        <v>65666.39896311138</v>
      </c>
      <c r="H4820" s="6">
        <f>G4820*'Dash Board'!$C$11/365</f>
        <v>18.890333948292312</v>
      </c>
      <c r="I4820" s="6">
        <f>H4820*'Dash Board'!$C$18/'Dash Board'!$C$11</f>
        <v>8.9953971182344343</v>
      </c>
      <c r="J4820" s="6">
        <f>(G4820&gt;1)*PMT('Dash Board'!$C$11/365,$U$4,-'Dash Board'!$C$19)</f>
        <v>108.80376961660664</v>
      </c>
      <c r="K4820" s="6">
        <f t="shared" si="529"/>
        <v>0</v>
      </c>
      <c r="L4820" s="8">
        <f t="shared" si="530"/>
        <v>65576.485527443059</v>
      </c>
      <c r="N4820" s="8">
        <f t="shared" si="528"/>
        <v>99.808372498372208</v>
      </c>
      <c r="O4820" s="8">
        <f>IF(E4819&lt;&gt;E4820,SUM($N$4:N4820)-SUM($O$3:O4819),0)</f>
        <v>0</v>
      </c>
      <c r="P4820" s="6">
        <f>IF(B4820&gt;0,SUM($O$4:O4820)-SUM($P$3:P4819),0)</f>
        <v>0</v>
      </c>
      <c r="Q4820" s="6">
        <f t="shared" si="531"/>
        <v>8.9953971182344343</v>
      </c>
      <c r="R4820" s="8">
        <f>IF(E4819&lt;&gt;E4820,SUM($Q$4:Q4820)-SUM($R$3:R4819),0)</f>
        <v>0</v>
      </c>
      <c r="S4820" s="6">
        <f>IF(B4820&gt;0,SUM($R$4:R4820)-SUM($S$3:S4819),0)</f>
        <v>0</v>
      </c>
    </row>
    <row r="4821" spans="1:19">
      <c r="A4821">
        <f>IF(E4820&lt;&gt;E4821,COUNTIF($A$4:A4820,"&lt;&gt;0")+1,0)</f>
        <v>0</v>
      </c>
      <c r="B4821">
        <f>IF(A4821&lt;&gt;0,IF(MOD(A4821,3)=0,COUNTIF($B$4:B4820,"&lt;&gt;0")+1,0),0)</f>
        <v>0</v>
      </c>
      <c r="C4821" s="9">
        <f>'Dash Board'!$C$12+COUNT('Daily reducing balance'!$F$4:F4820)</f>
        <v>46547</v>
      </c>
      <c r="D4821">
        <f t="shared" si="525"/>
        <v>2027</v>
      </c>
      <c r="E4821">
        <f t="shared" si="526"/>
        <v>6</v>
      </c>
      <c r="F4821">
        <f>DAY('Dash Board'!$C$12+COUNT('Daily reducing balance'!$F$4:F4820))</f>
        <v>9</v>
      </c>
      <c r="G4821" s="8">
        <f t="shared" si="527"/>
        <v>65576.485527443059</v>
      </c>
      <c r="H4821" s="6">
        <f>G4821*'Dash Board'!$C$11/365</f>
        <v>18.864468439401428</v>
      </c>
      <c r="I4821" s="6">
        <f>H4821*'Dash Board'!$C$18/'Dash Board'!$C$11</f>
        <v>8.9830802092387767</v>
      </c>
      <c r="J4821" s="6">
        <f>(G4821&gt;1)*PMT('Dash Board'!$C$11/365,$U$4,-'Dash Board'!$C$19)</f>
        <v>108.80376961660664</v>
      </c>
      <c r="K4821" s="6">
        <f t="shared" si="529"/>
        <v>0</v>
      </c>
      <c r="L4821" s="8">
        <f t="shared" si="530"/>
        <v>65486.546226265848</v>
      </c>
      <c r="N4821" s="8">
        <f t="shared" si="528"/>
        <v>99.820689407367865</v>
      </c>
      <c r="O4821" s="8">
        <f>IF(E4820&lt;&gt;E4821,SUM($N$4:N4821)-SUM($O$3:O4820),0)</f>
        <v>0</v>
      </c>
      <c r="P4821" s="6">
        <f>IF(B4821&gt;0,SUM($O$4:O4821)-SUM($P$3:P4820),0)</f>
        <v>0</v>
      </c>
      <c r="Q4821" s="6">
        <f t="shared" si="531"/>
        <v>8.9830802092387767</v>
      </c>
      <c r="R4821" s="8">
        <f>IF(E4820&lt;&gt;E4821,SUM($Q$4:Q4821)-SUM($R$3:R4820),0)</f>
        <v>0</v>
      </c>
      <c r="S4821" s="6">
        <f>IF(B4821&gt;0,SUM($R$4:R4821)-SUM($S$3:S4820),0)</f>
        <v>0</v>
      </c>
    </row>
    <row r="4822" spans="1:19">
      <c r="A4822">
        <f>IF(E4821&lt;&gt;E4822,COUNTIF($A$4:A4821,"&lt;&gt;0")+1,0)</f>
        <v>0</v>
      </c>
      <c r="B4822">
        <f>IF(A4822&lt;&gt;0,IF(MOD(A4822,3)=0,COUNTIF($B$4:B4821,"&lt;&gt;0")+1,0),0)</f>
        <v>0</v>
      </c>
      <c r="C4822" s="9">
        <f>'Dash Board'!$C$12+COUNT('Daily reducing balance'!$F$4:F4821)</f>
        <v>46548</v>
      </c>
      <c r="D4822">
        <f t="shared" si="525"/>
        <v>2027</v>
      </c>
      <c r="E4822">
        <f t="shared" si="526"/>
        <v>6</v>
      </c>
      <c r="F4822">
        <f>DAY('Dash Board'!$C$12+COUNT('Daily reducing balance'!$F$4:F4821))</f>
        <v>10</v>
      </c>
      <c r="G4822" s="8">
        <f t="shared" si="527"/>
        <v>65486.546226265848</v>
      </c>
      <c r="H4822" s="6">
        <f>G4822*'Dash Board'!$C$11/365</f>
        <v>18.838595489747707</v>
      </c>
      <c r="I4822" s="6">
        <f>H4822*'Dash Board'!$C$18/'Dash Board'!$C$11</f>
        <v>8.9707597570227176</v>
      </c>
      <c r="J4822" s="6">
        <f>(G4822&gt;1)*PMT('Dash Board'!$C$11/365,$U$4,-'Dash Board'!$C$19)</f>
        <v>108.80376961660664</v>
      </c>
      <c r="K4822" s="6">
        <f t="shared" si="529"/>
        <v>0</v>
      </c>
      <c r="L4822" s="8">
        <f t="shared" si="530"/>
        <v>65396.581052138987</v>
      </c>
      <c r="N4822" s="8">
        <f t="shared" si="528"/>
        <v>99.833009859583925</v>
      </c>
      <c r="O4822" s="8">
        <f>IF(E4821&lt;&gt;E4822,SUM($N$4:N4822)-SUM($O$3:O4821),0)</f>
        <v>0</v>
      </c>
      <c r="P4822" s="6">
        <f>IF(B4822&gt;0,SUM($O$4:O4822)-SUM($P$3:P4821),0)</f>
        <v>0</v>
      </c>
      <c r="Q4822" s="6">
        <f t="shared" si="531"/>
        <v>8.9707597570227176</v>
      </c>
      <c r="R4822" s="8">
        <f>IF(E4821&lt;&gt;E4822,SUM($Q$4:Q4822)-SUM($R$3:R4821),0)</f>
        <v>0</v>
      </c>
      <c r="S4822" s="6">
        <f>IF(B4822&gt;0,SUM($R$4:R4822)-SUM($S$3:S4821),0)</f>
        <v>0</v>
      </c>
    </row>
    <row r="4823" spans="1:19">
      <c r="A4823">
        <f>IF(E4822&lt;&gt;E4823,COUNTIF($A$4:A4822,"&lt;&gt;0")+1,0)</f>
        <v>0</v>
      </c>
      <c r="B4823">
        <f>IF(A4823&lt;&gt;0,IF(MOD(A4823,3)=0,COUNTIF($B$4:B4822,"&lt;&gt;0")+1,0),0)</f>
        <v>0</v>
      </c>
      <c r="C4823" s="9">
        <f>'Dash Board'!$C$12+COUNT('Daily reducing balance'!$F$4:F4822)</f>
        <v>46549</v>
      </c>
      <c r="D4823">
        <f t="shared" si="525"/>
        <v>2027</v>
      </c>
      <c r="E4823">
        <f t="shared" si="526"/>
        <v>6</v>
      </c>
      <c r="F4823">
        <f>DAY('Dash Board'!$C$12+COUNT('Daily reducing balance'!$F$4:F4822))</f>
        <v>11</v>
      </c>
      <c r="G4823" s="8">
        <f t="shared" si="527"/>
        <v>65396.581052138987</v>
      </c>
      <c r="H4823" s="6">
        <f>G4823*'Dash Board'!$C$11/365</f>
        <v>18.812715097190669</v>
      </c>
      <c r="I4823" s="6">
        <f>H4823*'Dash Board'!$C$18/'Dash Board'!$C$11</f>
        <v>8.9584357605669851</v>
      </c>
      <c r="J4823" s="6">
        <f>(G4823&gt;1)*PMT('Dash Board'!$C$11/365,$U$4,-'Dash Board'!$C$19)</f>
        <v>108.80376961660664</v>
      </c>
      <c r="K4823" s="6">
        <f t="shared" si="529"/>
        <v>0</v>
      </c>
      <c r="L4823" s="8">
        <f t="shared" si="530"/>
        <v>65306.589997619572</v>
      </c>
      <c r="N4823" s="8">
        <f t="shared" si="528"/>
        <v>99.845333856039659</v>
      </c>
      <c r="O4823" s="8">
        <f>IF(E4822&lt;&gt;E4823,SUM($N$4:N4823)-SUM($O$3:O4822),0)</f>
        <v>0</v>
      </c>
      <c r="P4823" s="6">
        <f>IF(B4823&gt;0,SUM($O$4:O4823)-SUM($P$3:P4822),0)</f>
        <v>0</v>
      </c>
      <c r="Q4823" s="6">
        <f t="shared" si="531"/>
        <v>8.9584357605669851</v>
      </c>
      <c r="R4823" s="8">
        <f>IF(E4822&lt;&gt;E4823,SUM($Q$4:Q4823)-SUM($R$3:R4822),0)</f>
        <v>0</v>
      </c>
      <c r="S4823" s="6">
        <f>IF(B4823&gt;0,SUM($R$4:R4823)-SUM($S$3:S4822),0)</f>
        <v>0</v>
      </c>
    </row>
    <row r="4824" spans="1:19">
      <c r="A4824">
        <f>IF(E4823&lt;&gt;E4824,COUNTIF($A$4:A4823,"&lt;&gt;0")+1,0)</f>
        <v>0</v>
      </c>
      <c r="B4824">
        <f>IF(A4824&lt;&gt;0,IF(MOD(A4824,3)=0,COUNTIF($B$4:B4823,"&lt;&gt;0")+1,0),0)</f>
        <v>0</v>
      </c>
      <c r="C4824" s="9">
        <f>'Dash Board'!$C$12+COUNT('Daily reducing balance'!$F$4:F4823)</f>
        <v>46550</v>
      </c>
      <c r="D4824">
        <f t="shared" si="525"/>
        <v>2027</v>
      </c>
      <c r="E4824">
        <f t="shared" si="526"/>
        <v>6</v>
      </c>
      <c r="F4824">
        <f>DAY('Dash Board'!$C$12+COUNT('Daily reducing balance'!$F$4:F4823))</f>
        <v>12</v>
      </c>
      <c r="G4824" s="8">
        <f t="shared" si="527"/>
        <v>65306.589997619572</v>
      </c>
      <c r="H4824" s="6">
        <f>G4824*'Dash Board'!$C$11/365</f>
        <v>18.786827259589192</v>
      </c>
      <c r="I4824" s="6">
        <f>H4824*'Dash Board'!$C$18/'Dash Board'!$C$11</f>
        <v>8.9461082188519967</v>
      </c>
      <c r="J4824" s="6">
        <f>(G4824&gt;1)*PMT('Dash Board'!$C$11/365,$U$4,-'Dash Board'!$C$19)</f>
        <v>108.80376961660664</v>
      </c>
      <c r="K4824" s="6">
        <f t="shared" si="529"/>
        <v>0</v>
      </c>
      <c r="L4824" s="8">
        <f t="shared" si="530"/>
        <v>65216.573055262554</v>
      </c>
      <c r="N4824" s="8">
        <f t="shared" si="528"/>
        <v>99.85766139775464</v>
      </c>
      <c r="O4824" s="8">
        <f>IF(E4823&lt;&gt;E4824,SUM($N$4:N4824)-SUM($O$3:O4823),0)</f>
        <v>0</v>
      </c>
      <c r="P4824" s="6">
        <f>IF(B4824&gt;0,SUM($O$4:O4824)-SUM($P$3:P4823),0)</f>
        <v>0</v>
      </c>
      <c r="Q4824" s="6">
        <f t="shared" si="531"/>
        <v>8.9461082188519967</v>
      </c>
      <c r="R4824" s="8">
        <f>IF(E4823&lt;&gt;E4824,SUM($Q$4:Q4824)-SUM($R$3:R4823),0)</f>
        <v>0</v>
      </c>
      <c r="S4824" s="6">
        <f>IF(B4824&gt;0,SUM($R$4:R4824)-SUM($S$3:S4823),0)</f>
        <v>0</v>
      </c>
    </row>
    <row r="4825" spans="1:19">
      <c r="A4825">
        <f>IF(E4824&lt;&gt;E4825,COUNTIF($A$4:A4824,"&lt;&gt;0")+1,0)</f>
        <v>0</v>
      </c>
      <c r="B4825">
        <f>IF(A4825&lt;&gt;0,IF(MOD(A4825,3)=0,COUNTIF($B$4:B4824,"&lt;&gt;0")+1,0),0)</f>
        <v>0</v>
      </c>
      <c r="C4825" s="9">
        <f>'Dash Board'!$C$12+COUNT('Daily reducing balance'!$F$4:F4824)</f>
        <v>46551</v>
      </c>
      <c r="D4825">
        <f t="shared" si="525"/>
        <v>2027</v>
      </c>
      <c r="E4825">
        <f t="shared" si="526"/>
        <v>6</v>
      </c>
      <c r="F4825">
        <f>DAY('Dash Board'!$C$12+COUNT('Daily reducing balance'!$F$4:F4824))</f>
        <v>13</v>
      </c>
      <c r="G4825" s="8">
        <f t="shared" si="527"/>
        <v>65216.573055262554</v>
      </c>
      <c r="H4825" s="6">
        <f>G4825*'Dash Board'!$C$11/365</f>
        <v>18.760931974801558</v>
      </c>
      <c r="I4825" s="6">
        <f>H4825*'Dash Board'!$C$18/'Dash Board'!$C$11</f>
        <v>8.9337771308578855</v>
      </c>
      <c r="J4825" s="6">
        <f>(G4825&gt;1)*PMT('Dash Board'!$C$11/365,$U$4,-'Dash Board'!$C$19)</f>
        <v>108.80376961660664</v>
      </c>
      <c r="K4825" s="6">
        <f t="shared" si="529"/>
        <v>0</v>
      </c>
      <c r="L4825" s="8">
        <f t="shared" si="530"/>
        <v>65126.530217620748</v>
      </c>
      <c r="N4825" s="8">
        <f t="shared" si="528"/>
        <v>99.869992485748753</v>
      </c>
      <c r="O4825" s="8">
        <f>IF(E4824&lt;&gt;E4825,SUM($N$4:N4825)-SUM($O$3:O4824),0)</f>
        <v>0</v>
      </c>
      <c r="P4825" s="6">
        <f>IF(B4825&gt;0,SUM($O$4:O4825)-SUM($P$3:P4824),0)</f>
        <v>0</v>
      </c>
      <c r="Q4825" s="6">
        <f t="shared" si="531"/>
        <v>8.9337771308578855</v>
      </c>
      <c r="R4825" s="8">
        <f>IF(E4824&lt;&gt;E4825,SUM($Q$4:Q4825)-SUM($R$3:R4824),0)</f>
        <v>0</v>
      </c>
      <c r="S4825" s="6">
        <f>IF(B4825&gt;0,SUM($R$4:R4825)-SUM($S$3:S4824),0)</f>
        <v>0</v>
      </c>
    </row>
    <row r="4826" spans="1:19">
      <c r="A4826">
        <f>IF(E4825&lt;&gt;E4826,COUNTIF($A$4:A4825,"&lt;&gt;0")+1,0)</f>
        <v>0</v>
      </c>
      <c r="B4826">
        <f>IF(A4826&lt;&gt;0,IF(MOD(A4826,3)=0,COUNTIF($B$4:B4825,"&lt;&gt;0")+1,0),0)</f>
        <v>0</v>
      </c>
      <c r="C4826" s="9">
        <f>'Dash Board'!$C$12+COUNT('Daily reducing balance'!$F$4:F4825)</f>
        <v>46552</v>
      </c>
      <c r="D4826">
        <f t="shared" si="525"/>
        <v>2027</v>
      </c>
      <c r="E4826">
        <f t="shared" si="526"/>
        <v>6</v>
      </c>
      <c r="F4826">
        <f>DAY('Dash Board'!$C$12+COUNT('Daily reducing balance'!$F$4:F4825))</f>
        <v>14</v>
      </c>
      <c r="G4826" s="8">
        <f t="shared" si="527"/>
        <v>65126.530217620748</v>
      </c>
      <c r="H4826" s="6">
        <f>G4826*'Dash Board'!$C$11/365</f>
        <v>18.735029240685421</v>
      </c>
      <c r="I4826" s="6">
        <f>H4826*'Dash Board'!$C$18/'Dash Board'!$C$11</f>
        <v>8.9214424955644862</v>
      </c>
      <c r="J4826" s="6">
        <f>(G4826&gt;1)*PMT('Dash Board'!$C$11/365,$U$4,-'Dash Board'!$C$19)</f>
        <v>108.80376961660664</v>
      </c>
      <c r="K4826" s="6">
        <f t="shared" si="529"/>
        <v>0</v>
      </c>
      <c r="L4826" s="8">
        <f t="shared" si="530"/>
        <v>65036.461477244826</v>
      </c>
      <c r="N4826" s="8">
        <f t="shared" si="528"/>
        <v>99.882327121042152</v>
      </c>
      <c r="O4826" s="8">
        <f>IF(E4825&lt;&gt;E4826,SUM($N$4:N4826)-SUM($O$3:O4825),0)</f>
        <v>0</v>
      </c>
      <c r="P4826" s="6">
        <f>IF(B4826&gt;0,SUM($O$4:O4826)-SUM($P$3:P4825),0)</f>
        <v>0</v>
      </c>
      <c r="Q4826" s="6">
        <f t="shared" si="531"/>
        <v>8.9214424955644862</v>
      </c>
      <c r="R4826" s="8">
        <f>IF(E4825&lt;&gt;E4826,SUM($Q$4:Q4826)-SUM($R$3:R4825),0)</f>
        <v>0</v>
      </c>
      <c r="S4826" s="6">
        <f>IF(B4826&gt;0,SUM($R$4:R4826)-SUM($S$3:S4825),0)</f>
        <v>0</v>
      </c>
    </row>
    <row r="4827" spans="1:19">
      <c r="A4827">
        <f>IF(E4826&lt;&gt;E4827,COUNTIF($A$4:A4826,"&lt;&gt;0")+1,0)</f>
        <v>0</v>
      </c>
      <c r="B4827">
        <f>IF(A4827&lt;&gt;0,IF(MOD(A4827,3)=0,COUNTIF($B$4:B4826,"&lt;&gt;0")+1,0),0)</f>
        <v>0</v>
      </c>
      <c r="C4827" s="9">
        <f>'Dash Board'!$C$12+COUNT('Daily reducing balance'!$F$4:F4826)</f>
        <v>46553</v>
      </c>
      <c r="D4827">
        <f t="shared" si="525"/>
        <v>2027</v>
      </c>
      <c r="E4827">
        <f t="shared" si="526"/>
        <v>6</v>
      </c>
      <c r="F4827">
        <f>DAY('Dash Board'!$C$12+COUNT('Daily reducing balance'!$F$4:F4826))</f>
        <v>15</v>
      </c>
      <c r="G4827" s="8">
        <f t="shared" si="527"/>
        <v>65036.461477244826</v>
      </c>
      <c r="H4827" s="6">
        <f>G4827*'Dash Board'!$C$11/365</f>
        <v>18.709119055097826</v>
      </c>
      <c r="I4827" s="6">
        <f>H4827*'Dash Board'!$C$18/'Dash Board'!$C$11</f>
        <v>8.9091043119513458</v>
      </c>
      <c r="J4827" s="6">
        <f>(G4827&gt;1)*PMT('Dash Board'!$C$11/365,$U$4,-'Dash Board'!$C$19)</f>
        <v>108.80376961660664</v>
      </c>
      <c r="K4827" s="6">
        <f t="shared" si="529"/>
        <v>0</v>
      </c>
      <c r="L4827" s="8">
        <f t="shared" si="530"/>
        <v>64946.366826683319</v>
      </c>
      <c r="N4827" s="8">
        <f t="shared" si="528"/>
        <v>99.894665304655291</v>
      </c>
      <c r="O4827" s="8">
        <f>IF(E4826&lt;&gt;E4827,SUM($N$4:N4827)-SUM($O$3:O4826),0)</f>
        <v>0</v>
      </c>
      <c r="P4827" s="6">
        <f>IF(B4827&gt;0,SUM($O$4:O4827)-SUM($P$3:P4826),0)</f>
        <v>0</v>
      </c>
      <c r="Q4827" s="6">
        <f t="shared" si="531"/>
        <v>8.9091043119513458</v>
      </c>
      <c r="R4827" s="8">
        <f>IF(E4826&lt;&gt;E4827,SUM($Q$4:Q4827)-SUM($R$3:R4826),0)</f>
        <v>0</v>
      </c>
      <c r="S4827" s="6">
        <f>IF(B4827&gt;0,SUM($R$4:R4827)-SUM($S$3:S4826),0)</f>
        <v>0</v>
      </c>
    </row>
    <row r="4828" spans="1:19">
      <c r="A4828">
        <f>IF(E4827&lt;&gt;E4828,COUNTIF($A$4:A4827,"&lt;&gt;0")+1,0)</f>
        <v>0</v>
      </c>
      <c r="B4828">
        <f>IF(A4828&lt;&gt;0,IF(MOD(A4828,3)=0,COUNTIF($B$4:B4827,"&lt;&gt;0")+1,0),0)</f>
        <v>0</v>
      </c>
      <c r="C4828" s="9">
        <f>'Dash Board'!$C$12+COUNT('Daily reducing balance'!$F$4:F4827)</f>
        <v>46554</v>
      </c>
      <c r="D4828">
        <f t="shared" si="525"/>
        <v>2027</v>
      </c>
      <c r="E4828">
        <f t="shared" si="526"/>
        <v>6</v>
      </c>
      <c r="F4828">
        <f>DAY('Dash Board'!$C$12+COUNT('Daily reducing balance'!$F$4:F4827))</f>
        <v>16</v>
      </c>
      <c r="G4828" s="8">
        <f t="shared" si="527"/>
        <v>64946.366826683319</v>
      </c>
      <c r="H4828" s="6">
        <f>G4828*'Dash Board'!$C$11/365</f>
        <v>18.683201415895201</v>
      </c>
      <c r="I4828" s="6">
        <f>H4828*'Dash Board'!$C$18/'Dash Board'!$C$11</f>
        <v>8.8967625789977163</v>
      </c>
      <c r="J4828" s="6">
        <f>(G4828&gt;1)*PMT('Dash Board'!$C$11/365,$U$4,-'Dash Board'!$C$19)</f>
        <v>108.80376961660664</v>
      </c>
      <c r="K4828" s="6">
        <f t="shared" si="529"/>
        <v>0</v>
      </c>
      <c r="L4828" s="8">
        <f t="shared" si="530"/>
        <v>64856.246258482606</v>
      </c>
      <c r="N4828" s="8">
        <f t="shared" si="528"/>
        <v>99.907007037608935</v>
      </c>
      <c r="O4828" s="8">
        <f>IF(E4827&lt;&gt;E4828,SUM($N$4:N4828)-SUM($O$3:O4827),0)</f>
        <v>0</v>
      </c>
      <c r="P4828" s="6">
        <f>IF(B4828&gt;0,SUM($O$4:O4828)-SUM($P$3:P4827),0)</f>
        <v>0</v>
      </c>
      <c r="Q4828" s="6">
        <f t="shared" si="531"/>
        <v>8.8967625789977163</v>
      </c>
      <c r="R4828" s="8">
        <f>IF(E4827&lt;&gt;E4828,SUM($Q$4:Q4828)-SUM($R$3:R4827),0)</f>
        <v>0</v>
      </c>
      <c r="S4828" s="6">
        <f>IF(B4828&gt;0,SUM($R$4:R4828)-SUM($S$3:S4827),0)</f>
        <v>0</v>
      </c>
    </row>
    <row r="4829" spans="1:19">
      <c r="A4829">
        <f>IF(E4828&lt;&gt;E4829,COUNTIF($A$4:A4828,"&lt;&gt;0")+1,0)</f>
        <v>0</v>
      </c>
      <c r="B4829">
        <f>IF(A4829&lt;&gt;0,IF(MOD(A4829,3)=0,COUNTIF($B$4:B4828,"&lt;&gt;0")+1,0),0)</f>
        <v>0</v>
      </c>
      <c r="C4829" s="9">
        <f>'Dash Board'!$C$12+COUNT('Daily reducing balance'!$F$4:F4828)</f>
        <v>46555</v>
      </c>
      <c r="D4829">
        <f t="shared" si="525"/>
        <v>2027</v>
      </c>
      <c r="E4829">
        <f t="shared" si="526"/>
        <v>6</v>
      </c>
      <c r="F4829">
        <f>DAY('Dash Board'!$C$12+COUNT('Daily reducing balance'!$F$4:F4828))</f>
        <v>17</v>
      </c>
      <c r="G4829" s="8">
        <f t="shared" si="527"/>
        <v>64856.246258482606</v>
      </c>
      <c r="H4829" s="6">
        <f>G4829*'Dash Board'!$C$11/365</f>
        <v>18.657276320933352</v>
      </c>
      <c r="I4829" s="6">
        <f>H4829*'Dash Board'!$C$18/'Dash Board'!$C$11</f>
        <v>8.8844172956825496</v>
      </c>
      <c r="J4829" s="6">
        <f>(G4829&gt;1)*PMT('Dash Board'!$C$11/365,$U$4,-'Dash Board'!$C$19)</f>
        <v>108.80376961660664</v>
      </c>
      <c r="K4829" s="6">
        <f t="shared" si="529"/>
        <v>0</v>
      </c>
      <c r="L4829" s="8">
        <f t="shared" si="530"/>
        <v>64766.099765186933</v>
      </c>
      <c r="N4829" s="8">
        <f t="shared" si="528"/>
        <v>99.919352320924091</v>
      </c>
      <c r="O4829" s="8">
        <f>IF(E4828&lt;&gt;E4829,SUM($N$4:N4829)-SUM($O$3:O4828),0)</f>
        <v>0</v>
      </c>
      <c r="P4829" s="6">
        <f>IF(B4829&gt;0,SUM($O$4:O4829)-SUM($P$3:P4828),0)</f>
        <v>0</v>
      </c>
      <c r="Q4829" s="6">
        <f t="shared" si="531"/>
        <v>8.8844172956825496</v>
      </c>
      <c r="R4829" s="8">
        <f>IF(E4828&lt;&gt;E4829,SUM($Q$4:Q4829)-SUM($R$3:R4828),0)</f>
        <v>0</v>
      </c>
      <c r="S4829" s="6">
        <f>IF(B4829&gt;0,SUM($R$4:R4829)-SUM($S$3:S4828),0)</f>
        <v>0</v>
      </c>
    </row>
    <row r="4830" spans="1:19">
      <c r="A4830">
        <f>IF(E4829&lt;&gt;E4830,COUNTIF($A$4:A4829,"&lt;&gt;0")+1,0)</f>
        <v>0</v>
      </c>
      <c r="B4830">
        <f>IF(A4830&lt;&gt;0,IF(MOD(A4830,3)=0,COUNTIF($B$4:B4829,"&lt;&gt;0")+1,0),0)</f>
        <v>0</v>
      </c>
      <c r="C4830" s="9">
        <f>'Dash Board'!$C$12+COUNT('Daily reducing balance'!$F$4:F4829)</f>
        <v>46556</v>
      </c>
      <c r="D4830">
        <f t="shared" si="525"/>
        <v>2027</v>
      </c>
      <c r="E4830">
        <f t="shared" si="526"/>
        <v>6</v>
      </c>
      <c r="F4830">
        <f>DAY('Dash Board'!$C$12+COUNT('Daily reducing balance'!$F$4:F4829))</f>
        <v>18</v>
      </c>
      <c r="G4830" s="8">
        <f t="shared" si="527"/>
        <v>64766.099765186933</v>
      </c>
      <c r="H4830" s="6">
        <f>G4830*'Dash Board'!$C$11/365</f>
        <v>18.631343768067474</v>
      </c>
      <c r="I4830" s="6">
        <f>H4830*'Dash Board'!$C$18/'Dash Board'!$C$11</f>
        <v>8.8720684609845115</v>
      </c>
      <c r="J4830" s="6">
        <f>(G4830&gt;1)*PMT('Dash Board'!$C$11/365,$U$4,-'Dash Board'!$C$19)</f>
        <v>108.80376961660664</v>
      </c>
      <c r="K4830" s="6">
        <f t="shared" si="529"/>
        <v>0</v>
      </c>
      <c r="L4830" s="8">
        <f t="shared" si="530"/>
        <v>64675.927339338392</v>
      </c>
      <c r="N4830" s="8">
        <f t="shared" si="528"/>
        <v>99.931701155622136</v>
      </c>
      <c r="O4830" s="8">
        <f>IF(E4829&lt;&gt;E4830,SUM($N$4:N4830)-SUM($O$3:O4829),0)</f>
        <v>0</v>
      </c>
      <c r="P4830" s="6">
        <f>IF(B4830&gt;0,SUM($O$4:O4830)-SUM($P$3:P4829),0)</f>
        <v>0</v>
      </c>
      <c r="Q4830" s="6">
        <f t="shared" si="531"/>
        <v>8.8720684609845115</v>
      </c>
      <c r="R4830" s="8">
        <f>IF(E4829&lt;&gt;E4830,SUM($Q$4:Q4830)-SUM($R$3:R4829),0)</f>
        <v>0</v>
      </c>
      <c r="S4830" s="6">
        <f>IF(B4830&gt;0,SUM($R$4:R4830)-SUM($S$3:S4829),0)</f>
        <v>0</v>
      </c>
    </row>
    <row r="4831" spans="1:19">
      <c r="A4831">
        <f>IF(E4830&lt;&gt;E4831,COUNTIF($A$4:A4830,"&lt;&gt;0")+1,0)</f>
        <v>0</v>
      </c>
      <c r="B4831">
        <f>IF(A4831&lt;&gt;0,IF(MOD(A4831,3)=0,COUNTIF($B$4:B4830,"&lt;&gt;0")+1,0),0)</f>
        <v>0</v>
      </c>
      <c r="C4831" s="9">
        <f>'Dash Board'!$C$12+COUNT('Daily reducing balance'!$F$4:F4830)</f>
        <v>46557</v>
      </c>
      <c r="D4831">
        <f t="shared" si="525"/>
        <v>2027</v>
      </c>
      <c r="E4831">
        <f t="shared" si="526"/>
        <v>6</v>
      </c>
      <c r="F4831">
        <f>DAY('Dash Board'!$C$12+COUNT('Daily reducing balance'!$F$4:F4830))</f>
        <v>19</v>
      </c>
      <c r="G4831" s="8">
        <f t="shared" si="527"/>
        <v>64675.927339338392</v>
      </c>
      <c r="H4831" s="6">
        <f>G4831*'Dash Board'!$C$11/365</f>
        <v>18.605403755152139</v>
      </c>
      <c r="I4831" s="6">
        <f>H4831*'Dash Board'!$C$18/'Dash Board'!$C$11</f>
        <v>8.8597160738819714</v>
      </c>
      <c r="J4831" s="6">
        <f>(G4831&gt;1)*PMT('Dash Board'!$C$11/365,$U$4,-'Dash Board'!$C$19)</f>
        <v>108.80376961660664</v>
      </c>
      <c r="K4831" s="6">
        <f t="shared" si="529"/>
        <v>0</v>
      </c>
      <c r="L4831" s="8">
        <f t="shared" si="530"/>
        <v>64585.728973476937</v>
      </c>
      <c r="N4831" s="8">
        <f t="shared" si="528"/>
        <v>99.944053542724674</v>
      </c>
      <c r="O4831" s="8">
        <f>IF(E4830&lt;&gt;E4831,SUM($N$4:N4831)-SUM($O$3:O4830),0)</f>
        <v>0</v>
      </c>
      <c r="P4831" s="6">
        <f>IF(B4831&gt;0,SUM($O$4:O4831)-SUM($P$3:P4830),0)</f>
        <v>0</v>
      </c>
      <c r="Q4831" s="6">
        <f t="shared" si="531"/>
        <v>8.8597160738819714</v>
      </c>
      <c r="R4831" s="8">
        <f>IF(E4830&lt;&gt;E4831,SUM($Q$4:Q4831)-SUM($R$3:R4830),0)</f>
        <v>0</v>
      </c>
      <c r="S4831" s="6">
        <f>IF(B4831&gt;0,SUM($R$4:R4831)-SUM($S$3:S4830),0)</f>
        <v>0</v>
      </c>
    </row>
    <row r="4832" spans="1:19">
      <c r="A4832">
        <f>IF(E4831&lt;&gt;E4832,COUNTIF($A$4:A4831,"&lt;&gt;0")+1,0)</f>
        <v>0</v>
      </c>
      <c r="B4832">
        <f>IF(A4832&lt;&gt;0,IF(MOD(A4832,3)=0,COUNTIF($B$4:B4831,"&lt;&gt;0")+1,0),0)</f>
        <v>0</v>
      </c>
      <c r="C4832" s="9">
        <f>'Dash Board'!$C$12+COUNT('Daily reducing balance'!$F$4:F4831)</f>
        <v>46558</v>
      </c>
      <c r="D4832">
        <f t="shared" si="525"/>
        <v>2027</v>
      </c>
      <c r="E4832">
        <f t="shared" si="526"/>
        <v>6</v>
      </c>
      <c r="F4832">
        <f>DAY('Dash Board'!$C$12+COUNT('Daily reducing balance'!$F$4:F4831))</f>
        <v>20</v>
      </c>
      <c r="G4832" s="8">
        <f t="shared" si="527"/>
        <v>64585.728973476937</v>
      </c>
      <c r="H4832" s="6">
        <f>G4832*'Dash Board'!$C$11/365</f>
        <v>18.57945628004131</v>
      </c>
      <c r="I4832" s="6">
        <f>H4832*'Dash Board'!$C$18/'Dash Board'!$C$11</f>
        <v>8.8473601333530052</v>
      </c>
      <c r="J4832" s="6">
        <f>(G4832&gt;1)*PMT('Dash Board'!$C$11/365,$U$4,-'Dash Board'!$C$19)</f>
        <v>108.80376961660664</v>
      </c>
      <c r="K4832" s="6">
        <f t="shared" si="529"/>
        <v>0</v>
      </c>
      <c r="L4832" s="8">
        <f t="shared" si="530"/>
        <v>64495.504660140374</v>
      </c>
      <c r="N4832" s="8">
        <f t="shared" si="528"/>
        <v>99.956409483253637</v>
      </c>
      <c r="O4832" s="8">
        <f>IF(E4831&lt;&gt;E4832,SUM($N$4:N4832)-SUM($O$3:O4831),0)</f>
        <v>0</v>
      </c>
      <c r="P4832" s="6">
        <f>IF(B4832&gt;0,SUM($O$4:O4832)-SUM($P$3:P4831),0)</f>
        <v>0</v>
      </c>
      <c r="Q4832" s="6">
        <f t="shared" si="531"/>
        <v>8.8473601333530052</v>
      </c>
      <c r="R4832" s="8">
        <f>IF(E4831&lt;&gt;E4832,SUM($Q$4:Q4832)-SUM($R$3:R4831),0)</f>
        <v>0</v>
      </c>
      <c r="S4832" s="6">
        <f>IF(B4832&gt;0,SUM($R$4:R4832)-SUM($S$3:S4831),0)</f>
        <v>0</v>
      </c>
    </row>
    <row r="4833" spans="1:19">
      <c r="A4833">
        <f>IF(E4832&lt;&gt;E4833,COUNTIF($A$4:A4832,"&lt;&gt;0")+1,0)</f>
        <v>0</v>
      </c>
      <c r="B4833">
        <f>IF(A4833&lt;&gt;0,IF(MOD(A4833,3)=0,COUNTIF($B$4:B4832,"&lt;&gt;0")+1,0),0)</f>
        <v>0</v>
      </c>
      <c r="C4833" s="9">
        <f>'Dash Board'!$C$12+COUNT('Daily reducing balance'!$F$4:F4832)</f>
        <v>46559</v>
      </c>
      <c r="D4833">
        <f t="shared" si="525"/>
        <v>2027</v>
      </c>
      <c r="E4833">
        <f t="shared" si="526"/>
        <v>6</v>
      </c>
      <c r="F4833">
        <f>DAY('Dash Board'!$C$12+COUNT('Daily reducing balance'!$F$4:F4832))</f>
        <v>21</v>
      </c>
      <c r="G4833" s="8">
        <f t="shared" si="527"/>
        <v>64495.504660140374</v>
      </c>
      <c r="H4833" s="6">
        <f>G4833*'Dash Board'!$C$11/365</f>
        <v>18.553501340588326</v>
      </c>
      <c r="I4833" s="6">
        <f>H4833*'Dash Board'!$C$18/'Dash Board'!$C$11</f>
        <v>8.8350006383753943</v>
      </c>
      <c r="J4833" s="6">
        <f>(G4833&gt;1)*PMT('Dash Board'!$C$11/365,$U$4,-'Dash Board'!$C$19)</f>
        <v>108.80376961660664</v>
      </c>
      <c r="K4833" s="6">
        <f t="shared" si="529"/>
        <v>0</v>
      </c>
      <c r="L4833" s="8">
        <f t="shared" si="530"/>
        <v>64405.254391864357</v>
      </c>
      <c r="N4833" s="8">
        <f t="shared" si="528"/>
        <v>99.968768978231253</v>
      </c>
      <c r="O4833" s="8">
        <f>IF(E4832&lt;&gt;E4833,SUM($N$4:N4833)-SUM($O$3:O4832),0)</f>
        <v>0</v>
      </c>
      <c r="P4833" s="6">
        <f>IF(B4833&gt;0,SUM($O$4:O4833)-SUM($P$3:P4832),0)</f>
        <v>0</v>
      </c>
      <c r="Q4833" s="6">
        <f t="shared" si="531"/>
        <v>8.8350006383753943</v>
      </c>
      <c r="R4833" s="8">
        <f>IF(E4832&lt;&gt;E4833,SUM($Q$4:Q4833)-SUM($R$3:R4832),0)</f>
        <v>0</v>
      </c>
      <c r="S4833" s="6">
        <f>IF(B4833&gt;0,SUM($R$4:R4833)-SUM($S$3:S4832),0)</f>
        <v>0</v>
      </c>
    </row>
    <row r="4834" spans="1:19">
      <c r="A4834">
        <f>IF(E4833&lt;&gt;E4834,COUNTIF($A$4:A4833,"&lt;&gt;0")+1,0)</f>
        <v>0</v>
      </c>
      <c r="B4834">
        <f>IF(A4834&lt;&gt;0,IF(MOD(A4834,3)=0,COUNTIF($B$4:B4833,"&lt;&gt;0")+1,0),0)</f>
        <v>0</v>
      </c>
      <c r="C4834" s="9">
        <f>'Dash Board'!$C$12+COUNT('Daily reducing balance'!$F$4:F4833)</f>
        <v>46560</v>
      </c>
      <c r="D4834">
        <f t="shared" si="525"/>
        <v>2027</v>
      </c>
      <c r="E4834">
        <f t="shared" si="526"/>
        <v>6</v>
      </c>
      <c r="F4834">
        <f>DAY('Dash Board'!$C$12+COUNT('Daily reducing balance'!$F$4:F4833))</f>
        <v>22</v>
      </c>
      <c r="G4834" s="8">
        <f t="shared" si="527"/>
        <v>64405.254391864357</v>
      </c>
      <c r="H4834" s="6">
        <f>G4834*'Dash Board'!$C$11/365</f>
        <v>18.527538934645911</v>
      </c>
      <c r="I4834" s="6">
        <f>H4834*'Dash Board'!$C$18/'Dash Board'!$C$11</f>
        <v>8.822637587926625</v>
      </c>
      <c r="J4834" s="6">
        <f>(G4834&gt;1)*PMT('Dash Board'!$C$11/365,$U$4,-'Dash Board'!$C$19)</f>
        <v>108.80376961660664</v>
      </c>
      <c r="K4834" s="6">
        <f t="shared" si="529"/>
        <v>0</v>
      </c>
      <c r="L4834" s="8">
        <f t="shared" si="530"/>
        <v>64314.978161182393</v>
      </c>
      <c r="N4834" s="8">
        <f t="shared" si="528"/>
        <v>99.981132028680022</v>
      </c>
      <c r="O4834" s="8">
        <f>IF(E4833&lt;&gt;E4834,SUM($N$4:N4834)-SUM($O$3:O4833),0)</f>
        <v>0</v>
      </c>
      <c r="P4834" s="6">
        <f>IF(B4834&gt;0,SUM($O$4:O4834)-SUM($P$3:P4833),0)</f>
        <v>0</v>
      </c>
      <c r="Q4834" s="6">
        <f t="shared" si="531"/>
        <v>8.822637587926625</v>
      </c>
      <c r="R4834" s="8">
        <f>IF(E4833&lt;&gt;E4834,SUM($Q$4:Q4834)-SUM($R$3:R4833),0)</f>
        <v>0</v>
      </c>
      <c r="S4834" s="6">
        <f>IF(B4834&gt;0,SUM($R$4:R4834)-SUM($S$3:S4833),0)</f>
        <v>0</v>
      </c>
    </row>
    <row r="4835" spans="1:19">
      <c r="A4835">
        <f>IF(E4834&lt;&gt;E4835,COUNTIF($A$4:A4834,"&lt;&gt;0")+1,0)</f>
        <v>0</v>
      </c>
      <c r="B4835">
        <f>IF(A4835&lt;&gt;0,IF(MOD(A4835,3)=0,COUNTIF($B$4:B4834,"&lt;&gt;0")+1,0),0)</f>
        <v>0</v>
      </c>
      <c r="C4835" s="9">
        <f>'Dash Board'!$C$12+COUNT('Daily reducing balance'!$F$4:F4834)</f>
        <v>46561</v>
      </c>
      <c r="D4835">
        <f t="shared" si="525"/>
        <v>2027</v>
      </c>
      <c r="E4835">
        <f t="shared" si="526"/>
        <v>6</v>
      </c>
      <c r="F4835">
        <f>DAY('Dash Board'!$C$12+COUNT('Daily reducing balance'!$F$4:F4834))</f>
        <v>23</v>
      </c>
      <c r="G4835" s="8">
        <f t="shared" si="527"/>
        <v>64314.978161182393</v>
      </c>
      <c r="H4835" s="6">
        <f>G4835*'Dash Board'!$C$11/365</f>
        <v>18.501569060066167</v>
      </c>
      <c r="I4835" s="6">
        <f>H4835*'Dash Board'!$C$18/'Dash Board'!$C$11</f>
        <v>8.8102709809838888</v>
      </c>
      <c r="J4835" s="6">
        <f>(G4835&gt;1)*PMT('Dash Board'!$C$11/365,$U$4,-'Dash Board'!$C$19)</f>
        <v>108.80376961660664</v>
      </c>
      <c r="K4835" s="6">
        <f t="shared" si="529"/>
        <v>0</v>
      </c>
      <c r="L4835" s="8">
        <f t="shared" si="530"/>
        <v>64224.675960625849</v>
      </c>
      <c r="N4835" s="8">
        <f t="shared" si="528"/>
        <v>99.993498635622757</v>
      </c>
      <c r="O4835" s="8">
        <f>IF(E4834&lt;&gt;E4835,SUM($N$4:N4835)-SUM($O$3:O4834),0)</f>
        <v>0</v>
      </c>
      <c r="P4835" s="6">
        <f>IF(B4835&gt;0,SUM($O$4:O4835)-SUM($P$3:P4834),0)</f>
        <v>0</v>
      </c>
      <c r="Q4835" s="6">
        <f t="shared" si="531"/>
        <v>8.8102709809838888</v>
      </c>
      <c r="R4835" s="8">
        <f>IF(E4834&lt;&gt;E4835,SUM($Q$4:Q4835)-SUM($R$3:R4834),0)</f>
        <v>0</v>
      </c>
      <c r="S4835" s="6">
        <f>IF(B4835&gt;0,SUM($R$4:R4835)-SUM($S$3:S4834),0)</f>
        <v>0</v>
      </c>
    </row>
    <row r="4836" spans="1:19">
      <c r="A4836">
        <f>IF(E4835&lt;&gt;E4836,COUNTIF($A$4:A4835,"&lt;&gt;0")+1,0)</f>
        <v>0</v>
      </c>
      <c r="B4836">
        <f>IF(A4836&lt;&gt;0,IF(MOD(A4836,3)=0,COUNTIF($B$4:B4835,"&lt;&gt;0")+1,0),0)</f>
        <v>0</v>
      </c>
      <c r="C4836" s="9">
        <f>'Dash Board'!$C$12+COUNT('Daily reducing balance'!$F$4:F4835)</f>
        <v>46562</v>
      </c>
      <c r="D4836">
        <f t="shared" si="525"/>
        <v>2027</v>
      </c>
      <c r="E4836">
        <f t="shared" si="526"/>
        <v>6</v>
      </c>
      <c r="F4836">
        <f>DAY('Dash Board'!$C$12+COUNT('Daily reducing balance'!$F$4:F4835))</f>
        <v>24</v>
      </c>
      <c r="G4836" s="8">
        <f t="shared" si="527"/>
        <v>64224.675960625849</v>
      </c>
      <c r="H4836" s="6">
        <f>G4836*'Dash Board'!$C$11/365</f>
        <v>18.475591714700585</v>
      </c>
      <c r="I4836" s="6">
        <f>H4836*'Dash Board'!$C$18/'Dash Board'!$C$11</f>
        <v>8.7979008165240895</v>
      </c>
      <c r="J4836" s="6">
        <f>(G4836&gt;1)*PMT('Dash Board'!$C$11/365,$U$4,-'Dash Board'!$C$19)</f>
        <v>108.80376961660664</v>
      </c>
      <c r="K4836" s="6">
        <f t="shared" si="529"/>
        <v>0</v>
      </c>
      <c r="L4836" s="8">
        <f t="shared" si="530"/>
        <v>64134.34778272394</v>
      </c>
      <c r="N4836" s="8">
        <f t="shared" si="528"/>
        <v>100.00586880008255</v>
      </c>
      <c r="O4836" s="8">
        <f>IF(E4835&lt;&gt;E4836,SUM($N$4:N4836)-SUM($O$3:O4835),0)</f>
        <v>0</v>
      </c>
      <c r="P4836" s="6">
        <f>IF(B4836&gt;0,SUM($O$4:O4836)-SUM($P$3:P4835),0)</f>
        <v>0</v>
      </c>
      <c r="Q4836" s="6">
        <f t="shared" si="531"/>
        <v>8.7979008165240895</v>
      </c>
      <c r="R4836" s="8">
        <f>IF(E4835&lt;&gt;E4836,SUM($Q$4:Q4836)-SUM($R$3:R4835),0)</f>
        <v>0</v>
      </c>
      <c r="S4836" s="6">
        <f>IF(B4836&gt;0,SUM($R$4:R4836)-SUM($S$3:S4835),0)</f>
        <v>0</v>
      </c>
    </row>
    <row r="4837" spans="1:19">
      <c r="A4837">
        <f>IF(E4836&lt;&gt;E4837,COUNTIF($A$4:A4836,"&lt;&gt;0")+1,0)</f>
        <v>0</v>
      </c>
      <c r="B4837">
        <f>IF(A4837&lt;&gt;0,IF(MOD(A4837,3)=0,COUNTIF($B$4:B4836,"&lt;&gt;0")+1,0),0)</f>
        <v>0</v>
      </c>
      <c r="C4837" s="9">
        <f>'Dash Board'!$C$12+COUNT('Daily reducing balance'!$F$4:F4836)</f>
        <v>46563</v>
      </c>
      <c r="D4837">
        <f t="shared" si="525"/>
        <v>2027</v>
      </c>
      <c r="E4837">
        <f t="shared" si="526"/>
        <v>6</v>
      </c>
      <c r="F4837">
        <f>DAY('Dash Board'!$C$12+COUNT('Daily reducing balance'!$F$4:F4836))</f>
        <v>25</v>
      </c>
      <c r="G4837" s="8">
        <f t="shared" si="527"/>
        <v>64134.34778272394</v>
      </c>
      <c r="H4837" s="6">
        <f>G4837*'Dash Board'!$C$11/365</f>
        <v>18.449606896400038</v>
      </c>
      <c r="I4837" s="6">
        <f>H4837*'Dash Board'!$C$18/'Dash Board'!$C$11</f>
        <v>8.7855270935238288</v>
      </c>
      <c r="J4837" s="6">
        <f>(G4837&gt;1)*PMT('Dash Board'!$C$11/365,$U$4,-'Dash Board'!$C$19)</f>
        <v>108.80376961660664</v>
      </c>
      <c r="K4837" s="6">
        <f t="shared" si="529"/>
        <v>0</v>
      </c>
      <c r="L4837" s="8">
        <f t="shared" si="530"/>
        <v>64043.993620003734</v>
      </c>
      <c r="N4837" s="8">
        <f t="shared" si="528"/>
        <v>100.01824252308282</v>
      </c>
      <c r="O4837" s="8">
        <f>IF(E4836&lt;&gt;E4837,SUM($N$4:N4837)-SUM($O$3:O4836),0)</f>
        <v>0</v>
      </c>
      <c r="P4837" s="6">
        <f>IF(B4837&gt;0,SUM($O$4:O4837)-SUM($P$3:P4836),0)</f>
        <v>0</v>
      </c>
      <c r="Q4837" s="6">
        <f t="shared" si="531"/>
        <v>8.7855270935238288</v>
      </c>
      <c r="R4837" s="8">
        <f>IF(E4836&lt;&gt;E4837,SUM($Q$4:Q4837)-SUM($R$3:R4836),0)</f>
        <v>0</v>
      </c>
      <c r="S4837" s="6">
        <f>IF(B4837&gt;0,SUM($R$4:R4837)-SUM($S$3:S4836),0)</f>
        <v>0</v>
      </c>
    </row>
    <row r="4838" spans="1:19">
      <c r="A4838">
        <f>IF(E4837&lt;&gt;E4838,COUNTIF($A$4:A4837,"&lt;&gt;0")+1,0)</f>
        <v>0</v>
      </c>
      <c r="B4838">
        <f>IF(A4838&lt;&gt;0,IF(MOD(A4838,3)=0,COUNTIF($B$4:B4837,"&lt;&gt;0")+1,0),0)</f>
        <v>0</v>
      </c>
      <c r="C4838" s="9">
        <f>'Dash Board'!$C$12+COUNT('Daily reducing balance'!$F$4:F4837)</f>
        <v>46564</v>
      </c>
      <c r="D4838">
        <f t="shared" si="525"/>
        <v>2027</v>
      </c>
      <c r="E4838">
        <f t="shared" si="526"/>
        <v>6</v>
      </c>
      <c r="F4838">
        <f>DAY('Dash Board'!$C$12+COUNT('Daily reducing balance'!$F$4:F4837))</f>
        <v>26</v>
      </c>
      <c r="G4838" s="8">
        <f t="shared" si="527"/>
        <v>64043.993620003734</v>
      </c>
      <c r="H4838" s="6">
        <f>G4838*'Dash Board'!$C$11/365</f>
        <v>18.423614603014769</v>
      </c>
      <c r="I4838" s="6">
        <f>H4838*'Dash Board'!$C$18/'Dash Board'!$C$11</f>
        <v>8.7731498109594153</v>
      </c>
      <c r="J4838" s="6">
        <f>(G4838&gt;1)*PMT('Dash Board'!$C$11/365,$U$4,-'Dash Board'!$C$19)</f>
        <v>108.80376961660664</v>
      </c>
      <c r="K4838" s="6">
        <f t="shared" si="529"/>
        <v>0</v>
      </c>
      <c r="L4838" s="8">
        <f t="shared" si="530"/>
        <v>63953.613464990143</v>
      </c>
      <c r="N4838" s="8">
        <f t="shared" si="528"/>
        <v>100.03061980564723</v>
      </c>
      <c r="O4838" s="8">
        <f>IF(E4837&lt;&gt;E4838,SUM($N$4:N4838)-SUM($O$3:O4837),0)</f>
        <v>0</v>
      </c>
      <c r="P4838" s="6">
        <f>IF(B4838&gt;0,SUM($O$4:O4838)-SUM($P$3:P4837),0)</f>
        <v>0</v>
      </c>
      <c r="Q4838" s="6">
        <f t="shared" si="531"/>
        <v>8.7731498109594153</v>
      </c>
      <c r="R4838" s="8">
        <f>IF(E4837&lt;&gt;E4838,SUM($Q$4:Q4838)-SUM($R$3:R4837),0)</f>
        <v>0</v>
      </c>
      <c r="S4838" s="6">
        <f>IF(B4838&gt;0,SUM($R$4:R4838)-SUM($S$3:S4837),0)</f>
        <v>0</v>
      </c>
    </row>
    <row r="4839" spans="1:19">
      <c r="A4839">
        <f>IF(E4838&lt;&gt;E4839,COUNTIF($A$4:A4838,"&lt;&gt;0")+1,0)</f>
        <v>0</v>
      </c>
      <c r="B4839">
        <f>IF(A4839&lt;&gt;0,IF(MOD(A4839,3)=0,COUNTIF($B$4:B4838,"&lt;&gt;0")+1,0),0)</f>
        <v>0</v>
      </c>
      <c r="C4839" s="9">
        <f>'Dash Board'!$C$12+COUNT('Daily reducing balance'!$F$4:F4838)</f>
        <v>46565</v>
      </c>
      <c r="D4839">
        <f t="shared" si="525"/>
        <v>2027</v>
      </c>
      <c r="E4839">
        <f t="shared" si="526"/>
        <v>6</v>
      </c>
      <c r="F4839">
        <f>DAY('Dash Board'!$C$12+COUNT('Daily reducing balance'!$F$4:F4838))</f>
        <v>27</v>
      </c>
      <c r="G4839" s="8">
        <f t="shared" si="527"/>
        <v>63953.613464990143</v>
      </c>
      <c r="H4839" s="6">
        <f>G4839*'Dash Board'!$C$11/365</f>
        <v>18.397614832394424</v>
      </c>
      <c r="I4839" s="6">
        <f>H4839*'Dash Board'!$C$18/'Dash Board'!$C$11</f>
        <v>8.7607689678068699</v>
      </c>
      <c r="J4839" s="6">
        <f>(G4839&gt;1)*PMT('Dash Board'!$C$11/365,$U$4,-'Dash Board'!$C$19)</f>
        <v>108.80376961660664</v>
      </c>
      <c r="K4839" s="6">
        <f t="shared" si="529"/>
        <v>0</v>
      </c>
      <c r="L4839" s="8">
        <f t="shared" si="530"/>
        <v>63863.207310205929</v>
      </c>
      <c r="N4839" s="8">
        <f t="shared" si="528"/>
        <v>100.04300064879978</v>
      </c>
      <c r="O4839" s="8">
        <f>IF(E4838&lt;&gt;E4839,SUM($N$4:N4839)-SUM($O$3:O4838),0)</f>
        <v>0</v>
      </c>
      <c r="P4839" s="6">
        <f>IF(B4839&gt;0,SUM($O$4:O4839)-SUM($P$3:P4838),0)</f>
        <v>0</v>
      </c>
      <c r="Q4839" s="6">
        <f t="shared" si="531"/>
        <v>8.7607689678068699</v>
      </c>
      <c r="R4839" s="8">
        <f>IF(E4838&lt;&gt;E4839,SUM($Q$4:Q4839)-SUM($R$3:R4838),0)</f>
        <v>0</v>
      </c>
      <c r="S4839" s="6">
        <f>IF(B4839&gt;0,SUM($R$4:R4839)-SUM($S$3:S4838),0)</f>
        <v>0</v>
      </c>
    </row>
    <row r="4840" spans="1:19">
      <c r="A4840">
        <f>IF(E4839&lt;&gt;E4840,COUNTIF($A$4:A4839,"&lt;&gt;0")+1,0)</f>
        <v>0</v>
      </c>
      <c r="B4840">
        <f>IF(A4840&lt;&gt;0,IF(MOD(A4840,3)=0,COUNTIF($B$4:B4839,"&lt;&gt;0")+1,0),0)</f>
        <v>0</v>
      </c>
      <c r="C4840" s="9">
        <f>'Dash Board'!$C$12+COUNT('Daily reducing balance'!$F$4:F4839)</f>
        <v>46566</v>
      </c>
      <c r="D4840">
        <f t="shared" si="525"/>
        <v>2027</v>
      </c>
      <c r="E4840">
        <f t="shared" si="526"/>
        <v>6</v>
      </c>
      <c r="F4840">
        <f>DAY('Dash Board'!$C$12+COUNT('Daily reducing balance'!$F$4:F4839))</f>
        <v>28</v>
      </c>
      <c r="G4840" s="8">
        <f t="shared" si="527"/>
        <v>63863.207310205929</v>
      </c>
      <c r="H4840" s="6">
        <f>G4840*'Dash Board'!$C$11/365</f>
        <v>18.371607582388005</v>
      </c>
      <c r="I4840" s="6">
        <f>H4840*'Dash Board'!$C$18/'Dash Board'!$C$11</f>
        <v>8.7483845630419079</v>
      </c>
      <c r="J4840" s="6">
        <f>(G4840&gt;1)*PMT('Dash Board'!$C$11/365,$U$4,-'Dash Board'!$C$19)</f>
        <v>108.80376961660664</v>
      </c>
      <c r="K4840" s="6">
        <f t="shared" si="529"/>
        <v>0</v>
      </c>
      <c r="L4840" s="8">
        <f t="shared" si="530"/>
        <v>63772.775148171713</v>
      </c>
      <c r="N4840" s="8">
        <f t="shared" si="528"/>
        <v>100.05538505356473</v>
      </c>
      <c r="O4840" s="8">
        <f>IF(E4839&lt;&gt;E4840,SUM($N$4:N4840)-SUM($O$3:O4839),0)</f>
        <v>0</v>
      </c>
      <c r="P4840" s="6">
        <f>IF(B4840&gt;0,SUM($O$4:O4840)-SUM($P$3:P4839),0)</f>
        <v>0</v>
      </c>
      <c r="Q4840" s="6">
        <f t="shared" si="531"/>
        <v>8.7483845630419079</v>
      </c>
      <c r="R4840" s="8">
        <f>IF(E4839&lt;&gt;E4840,SUM($Q$4:Q4840)-SUM($R$3:R4839),0)</f>
        <v>0</v>
      </c>
      <c r="S4840" s="6">
        <f>IF(B4840&gt;0,SUM($R$4:R4840)-SUM($S$3:S4839),0)</f>
        <v>0</v>
      </c>
    </row>
    <row r="4841" spans="1:19">
      <c r="A4841">
        <f>IF(E4840&lt;&gt;E4841,COUNTIF($A$4:A4840,"&lt;&gt;0")+1,0)</f>
        <v>0</v>
      </c>
      <c r="B4841">
        <f>IF(A4841&lt;&gt;0,IF(MOD(A4841,3)=0,COUNTIF($B$4:B4840,"&lt;&gt;0")+1,0),0)</f>
        <v>0</v>
      </c>
      <c r="C4841" s="9">
        <f>'Dash Board'!$C$12+COUNT('Daily reducing balance'!$F$4:F4840)</f>
        <v>46567</v>
      </c>
      <c r="D4841">
        <f t="shared" si="525"/>
        <v>2027</v>
      </c>
      <c r="E4841">
        <f t="shared" si="526"/>
        <v>6</v>
      </c>
      <c r="F4841">
        <f>DAY('Dash Board'!$C$12+COUNT('Daily reducing balance'!$F$4:F4840))</f>
        <v>29</v>
      </c>
      <c r="G4841" s="8">
        <f t="shared" si="527"/>
        <v>63772.775148171713</v>
      </c>
      <c r="H4841" s="6">
        <f>G4841*'Dash Board'!$C$11/365</f>
        <v>18.345592850843914</v>
      </c>
      <c r="I4841" s="6">
        <f>H4841*'Dash Board'!$C$18/'Dash Board'!$C$11</f>
        <v>8.7359965956399606</v>
      </c>
      <c r="J4841" s="6">
        <f>(G4841&gt;1)*PMT('Dash Board'!$C$11/365,$U$4,-'Dash Board'!$C$19)</f>
        <v>108.80376961660664</v>
      </c>
      <c r="K4841" s="6">
        <f t="shared" si="529"/>
        <v>0</v>
      </c>
      <c r="L4841" s="8">
        <f t="shared" si="530"/>
        <v>63682.316971405948</v>
      </c>
      <c r="N4841" s="8">
        <f t="shared" si="528"/>
        <v>100.06777302096668</v>
      </c>
      <c r="O4841" s="8">
        <f>IF(E4840&lt;&gt;E4841,SUM($N$4:N4841)-SUM($O$3:O4840),0)</f>
        <v>0</v>
      </c>
      <c r="P4841" s="6">
        <f>IF(B4841&gt;0,SUM($O$4:O4841)-SUM($P$3:P4840),0)</f>
        <v>0</v>
      </c>
      <c r="Q4841" s="6">
        <f t="shared" si="531"/>
        <v>8.7359965956399606</v>
      </c>
      <c r="R4841" s="8">
        <f>IF(E4840&lt;&gt;E4841,SUM($Q$4:Q4841)-SUM($R$3:R4840),0)</f>
        <v>0</v>
      </c>
      <c r="S4841" s="6">
        <f>IF(B4841&gt;0,SUM($R$4:R4841)-SUM($S$3:S4840),0)</f>
        <v>0</v>
      </c>
    </row>
    <row r="4842" spans="1:19">
      <c r="A4842">
        <f>IF(E4841&lt;&gt;E4842,COUNTIF($A$4:A4841,"&lt;&gt;0")+1,0)</f>
        <v>0</v>
      </c>
      <c r="B4842">
        <f>IF(A4842&lt;&gt;0,IF(MOD(A4842,3)=0,COUNTIF($B$4:B4841,"&lt;&gt;0")+1,0),0)</f>
        <v>0</v>
      </c>
      <c r="C4842" s="9">
        <f>'Dash Board'!$C$12+COUNT('Daily reducing balance'!$F$4:F4841)</f>
        <v>46568</v>
      </c>
      <c r="D4842">
        <f t="shared" si="525"/>
        <v>2027</v>
      </c>
      <c r="E4842">
        <f t="shared" si="526"/>
        <v>6</v>
      </c>
      <c r="F4842">
        <f>DAY('Dash Board'!$C$12+COUNT('Daily reducing balance'!$F$4:F4841))</f>
        <v>30</v>
      </c>
      <c r="G4842" s="8">
        <f t="shared" si="527"/>
        <v>63682.316971405948</v>
      </c>
      <c r="H4842" s="6">
        <f>G4842*'Dash Board'!$C$11/365</f>
        <v>18.319570635609931</v>
      </c>
      <c r="I4842" s="6">
        <f>H4842*'Dash Board'!$C$18/'Dash Board'!$C$11</f>
        <v>8.7236050645761587</v>
      </c>
      <c r="J4842" s="6">
        <f>(G4842&gt;1)*PMT('Dash Board'!$C$11/365,$U$4,-'Dash Board'!$C$19)</f>
        <v>108.80376961660664</v>
      </c>
      <c r="K4842" s="6">
        <f t="shared" si="529"/>
        <v>0</v>
      </c>
      <c r="L4842" s="8">
        <f t="shared" si="530"/>
        <v>63591.832772424954</v>
      </c>
      <c r="N4842" s="8">
        <f t="shared" si="528"/>
        <v>100.08016455203048</v>
      </c>
      <c r="O4842" s="8">
        <f>IF(E4841&lt;&gt;E4842,SUM($N$4:N4842)-SUM($O$3:O4841),0)</f>
        <v>0</v>
      </c>
      <c r="P4842" s="6">
        <f>IF(B4842&gt;0,SUM($O$4:O4842)-SUM($P$3:P4841),0)</f>
        <v>0</v>
      </c>
      <c r="Q4842" s="6">
        <f t="shared" si="531"/>
        <v>8.7236050645761587</v>
      </c>
      <c r="R4842" s="8">
        <f>IF(E4841&lt;&gt;E4842,SUM($Q$4:Q4842)-SUM($R$3:R4841),0)</f>
        <v>0</v>
      </c>
      <c r="S4842" s="6">
        <f>IF(B4842&gt;0,SUM($R$4:R4842)-SUM($S$3:S4841),0)</f>
        <v>0</v>
      </c>
    </row>
    <row r="4843" spans="1:19">
      <c r="A4843">
        <f>IF(E4842&lt;&gt;E4843,COUNTIF($A$4:A4842,"&lt;&gt;0")+1,0)</f>
        <v>159</v>
      </c>
      <c r="B4843">
        <f>IF(A4843&lt;&gt;0,IF(MOD(A4843,3)=0,COUNTIF($B$4:B4842,"&lt;&gt;0")+1,0),0)</f>
        <v>53</v>
      </c>
      <c r="C4843" s="9">
        <f>'Dash Board'!$C$12+COUNT('Daily reducing balance'!$F$4:F4842)</f>
        <v>46569</v>
      </c>
      <c r="D4843">
        <f t="shared" si="525"/>
        <v>2027</v>
      </c>
      <c r="E4843">
        <f t="shared" si="526"/>
        <v>7</v>
      </c>
      <c r="F4843">
        <f>DAY('Dash Board'!$C$12+COUNT('Daily reducing balance'!$F$4:F4842))</f>
        <v>1</v>
      </c>
      <c r="G4843" s="8">
        <f t="shared" si="527"/>
        <v>63591.832772424954</v>
      </c>
      <c r="H4843" s="6">
        <f>G4843*'Dash Board'!$C$11/365</f>
        <v>18.293540934533205</v>
      </c>
      <c r="I4843" s="6">
        <f>H4843*'Dash Board'!$C$18/'Dash Board'!$C$11</f>
        <v>8.7112099688253366</v>
      </c>
      <c r="J4843" s="6">
        <f>(G4843&gt;1)*PMT('Dash Board'!$C$11/365,$U$4,-'Dash Board'!$C$19)</f>
        <v>108.80376961660664</v>
      </c>
      <c r="K4843" s="6">
        <f t="shared" si="529"/>
        <v>3372.9168581148047</v>
      </c>
      <c r="L4843" s="8">
        <f t="shared" si="530"/>
        <v>63501.322543742877</v>
      </c>
      <c r="N4843" s="8">
        <f t="shared" si="528"/>
        <v>100.09255964778131</v>
      </c>
      <c r="O4843" s="8">
        <f>IF(E4842&lt;&gt;E4843,SUM($N$4:N4843)-SUM($O$3:O4842),0)</f>
        <v>2997.3993673584773</v>
      </c>
      <c r="P4843" s="6">
        <f>IF(B4843&gt;0,SUM($O$4:O4843)-SUM($P$3:P4842),0)</f>
        <v>9058.0953405828914</v>
      </c>
      <c r="Q4843" s="6">
        <f t="shared" si="531"/>
        <v>8.7112099688253366</v>
      </c>
      <c r="R4843" s="8">
        <f>IF(E4842&lt;&gt;E4843,SUM($Q$4:Q4843)-SUM($R$3:R4842),0)</f>
        <v>266.71372113973484</v>
      </c>
      <c r="S4843" s="6">
        <f>IF(B4843&gt;0,SUM($R$4:R4843)-SUM($S$3:S4842),0)</f>
        <v>843.04769452830078</v>
      </c>
    </row>
    <row r="4844" spans="1:19">
      <c r="A4844">
        <f>IF(E4843&lt;&gt;E4844,COUNTIF($A$4:A4843,"&lt;&gt;0")+1,0)</f>
        <v>0</v>
      </c>
      <c r="B4844">
        <f>IF(A4844&lt;&gt;0,IF(MOD(A4844,3)=0,COUNTIF($B$4:B4843,"&lt;&gt;0")+1,0),0)</f>
        <v>0</v>
      </c>
      <c r="C4844" s="9">
        <f>'Dash Board'!$C$12+COUNT('Daily reducing balance'!$F$4:F4843)</f>
        <v>46570</v>
      </c>
      <c r="D4844">
        <f t="shared" si="525"/>
        <v>2027</v>
      </c>
      <c r="E4844">
        <f t="shared" si="526"/>
        <v>7</v>
      </c>
      <c r="F4844">
        <f>DAY('Dash Board'!$C$12+COUNT('Daily reducing balance'!$F$4:F4843))</f>
        <v>2</v>
      </c>
      <c r="G4844" s="8">
        <f t="shared" si="527"/>
        <v>63501.322543742877</v>
      </c>
      <c r="H4844" s="6">
        <f>G4844*'Dash Board'!$C$11/365</f>
        <v>18.267503745460278</v>
      </c>
      <c r="I4844" s="6">
        <f>H4844*'Dash Board'!$C$18/'Dash Board'!$C$11</f>
        <v>8.6988113073620372</v>
      </c>
      <c r="J4844" s="6">
        <f>(G4844&gt;1)*PMT('Dash Board'!$C$11/365,$U$4,-'Dash Board'!$C$19)</f>
        <v>108.80376961660664</v>
      </c>
      <c r="K4844" s="6">
        <f t="shared" si="529"/>
        <v>0</v>
      </c>
      <c r="L4844" s="8">
        <f t="shared" si="530"/>
        <v>63410.786277871732</v>
      </c>
      <c r="N4844" s="8">
        <f t="shared" si="528"/>
        <v>100.10495830924461</v>
      </c>
      <c r="O4844" s="8">
        <f>IF(E4843&lt;&gt;E4844,SUM($N$4:N4844)-SUM($O$3:O4843),0)</f>
        <v>0</v>
      </c>
      <c r="P4844" s="6">
        <f>IF(B4844&gt;0,SUM($O$4:O4844)-SUM($P$3:P4843),0)</f>
        <v>0</v>
      </c>
      <c r="Q4844" s="6">
        <f t="shared" si="531"/>
        <v>8.6988113073620372</v>
      </c>
      <c r="R4844" s="8">
        <f>IF(E4843&lt;&gt;E4844,SUM($Q$4:Q4844)-SUM($R$3:R4843),0)</f>
        <v>0</v>
      </c>
      <c r="S4844" s="6">
        <f>IF(B4844&gt;0,SUM($R$4:R4844)-SUM($S$3:S4843),0)</f>
        <v>0</v>
      </c>
    </row>
    <row r="4845" spans="1:19">
      <c r="A4845">
        <f>IF(E4844&lt;&gt;E4845,COUNTIF($A$4:A4844,"&lt;&gt;0")+1,0)</f>
        <v>0</v>
      </c>
      <c r="B4845">
        <f>IF(A4845&lt;&gt;0,IF(MOD(A4845,3)=0,COUNTIF($B$4:B4844,"&lt;&gt;0")+1,0),0)</f>
        <v>0</v>
      </c>
      <c r="C4845" s="9">
        <f>'Dash Board'!$C$12+COUNT('Daily reducing balance'!$F$4:F4844)</f>
        <v>46571</v>
      </c>
      <c r="D4845">
        <f t="shared" si="525"/>
        <v>2027</v>
      </c>
      <c r="E4845">
        <f t="shared" si="526"/>
        <v>7</v>
      </c>
      <c r="F4845">
        <f>DAY('Dash Board'!$C$12+COUNT('Daily reducing balance'!$F$4:F4844))</f>
        <v>3</v>
      </c>
      <c r="G4845" s="8">
        <f t="shared" si="527"/>
        <v>63410.786277871732</v>
      </c>
      <c r="H4845" s="6">
        <f>G4845*'Dash Board'!$C$11/365</f>
        <v>18.241459066237073</v>
      </c>
      <c r="I4845" s="6">
        <f>H4845*'Dash Board'!$C$18/'Dash Board'!$C$11</f>
        <v>8.6864090791605122</v>
      </c>
      <c r="J4845" s="6">
        <f>(G4845&gt;1)*PMT('Dash Board'!$C$11/365,$U$4,-'Dash Board'!$C$19)</f>
        <v>108.80376961660664</v>
      </c>
      <c r="K4845" s="6">
        <f t="shared" si="529"/>
        <v>0</v>
      </c>
      <c r="L4845" s="8">
        <f t="shared" si="530"/>
        <v>63320.223967321363</v>
      </c>
      <c r="N4845" s="8">
        <f t="shared" si="528"/>
        <v>100.11736053744613</v>
      </c>
      <c r="O4845" s="8">
        <f>IF(E4844&lt;&gt;E4845,SUM($N$4:N4845)-SUM($O$3:O4844),0)</f>
        <v>0</v>
      </c>
      <c r="P4845" s="6">
        <f>IF(B4845&gt;0,SUM($O$4:O4845)-SUM($P$3:P4844),0)</f>
        <v>0</v>
      </c>
      <c r="Q4845" s="6">
        <f t="shared" si="531"/>
        <v>8.6864090791605122</v>
      </c>
      <c r="R4845" s="8">
        <f>IF(E4844&lt;&gt;E4845,SUM($Q$4:Q4845)-SUM($R$3:R4844),0)</f>
        <v>0</v>
      </c>
      <c r="S4845" s="6">
        <f>IF(B4845&gt;0,SUM($R$4:R4845)-SUM($S$3:S4844),0)</f>
        <v>0</v>
      </c>
    </row>
    <row r="4846" spans="1:19">
      <c r="A4846">
        <f>IF(E4845&lt;&gt;E4846,COUNTIF($A$4:A4845,"&lt;&gt;0")+1,0)</f>
        <v>0</v>
      </c>
      <c r="B4846">
        <f>IF(A4846&lt;&gt;0,IF(MOD(A4846,3)=0,COUNTIF($B$4:B4845,"&lt;&gt;0")+1,0),0)</f>
        <v>0</v>
      </c>
      <c r="C4846" s="9">
        <f>'Dash Board'!$C$12+COUNT('Daily reducing balance'!$F$4:F4845)</f>
        <v>46572</v>
      </c>
      <c r="D4846">
        <f t="shared" si="525"/>
        <v>2027</v>
      </c>
      <c r="E4846">
        <f t="shared" si="526"/>
        <v>7</v>
      </c>
      <c r="F4846">
        <f>DAY('Dash Board'!$C$12+COUNT('Daily reducing balance'!$F$4:F4845))</f>
        <v>4</v>
      </c>
      <c r="G4846" s="8">
        <f t="shared" si="527"/>
        <v>63320.223967321363</v>
      </c>
      <c r="H4846" s="6">
        <f>G4846*'Dash Board'!$C$11/365</f>
        <v>18.215406894708885</v>
      </c>
      <c r="I4846" s="6">
        <f>H4846*'Dash Board'!$C$18/'Dash Board'!$C$11</f>
        <v>8.6740032831947076</v>
      </c>
      <c r="J4846" s="6">
        <f>(G4846&gt;1)*PMT('Dash Board'!$C$11/365,$U$4,-'Dash Board'!$C$19)</f>
        <v>108.80376961660664</v>
      </c>
      <c r="K4846" s="6">
        <f t="shared" si="529"/>
        <v>0</v>
      </c>
      <c r="L4846" s="8">
        <f t="shared" si="530"/>
        <v>63229.635604599462</v>
      </c>
      <c r="N4846" s="8">
        <f t="shared" si="528"/>
        <v>100.12976633341194</v>
      </c>
      <c r="O4846" s="8">
        <f>IF(E4845&lt;&gt;E4846,SUM($N$4:N4846)-SUM($O$3:O4845),0)</f>
        <v>0</v>
      </c>
      <c r="P4846" s="6">
        <f>IF(B4846&gt;0,SUM($O$4:O4846)-SUM($P$3:P4845),0)</f>
        <v>0</v>
      </c>
      <c r="Q4846" s="6">
        <f t="shared" si="531"/>
        <v>8.6740032831947076</v>
      </c>
      <c r="R4846" s="8">
        <f>IF(E4845&lt;&gt;E4846,SUM($Q$4:Q4846)-SUM($R$3:R4845),0)</f>
        <v>0</v>
      </c>
      <c r="S4846" s="6">
        <f>IF(B4846&gt;0,SUM($R$4:R4846)-SUM($S$3:S4845),0)</f>
        <v>0</v>
      </c>
    </row>
    <row r="4847" spans="1:19">
      <c r="A4847">
        <f>IF(E4846&lt;&gt;E4847,COUNTIF($A$4:A4846,"&lt;&gt;0")+1,0)</f>
        <v>0</v>
      </c>
      <c r="B4847">
        <f>IF(A4847&lt;&gt;0,IF(MOD(A4847,3)=0,COUNTIF($B$4:B4846,"&lt;&gt;0")+1,0),0)</f>
        <v>0</v>
      </c>
      <c r="C4847" s="9">
        <f>'Dash Board'!$C$12+COUNT('Daily reducing balance'!$F$4:F4846)</f>
        <v>46573</v>
      </c>
      <c r="D4847">
        <f t="shared" si="525"/>
        <v>2027</v>
      </c>
      <c r="E4847">
        <f t="shared" si="526"/>
        <v>7</v>
      </c>
      <c r="F4847">
        <f>DAY('Dash Board'!$C$12+COUNT('Daily reducing balance'!$F$4:F4846))</f>
        <v>5</v>
      </c>
      <c r="G4847" s="8">
        <f t="shared" si="527"/>
        <v>63229.635604599462</v>
      </c>
      <c r="H4847" s="6">
        <f>G4847*'Dash Board'!$C$11/365</f>
        <v>18.189347228720393</v>
      </c>
      <c r="I4847" s="6">
        <f>H4847*'Dash Board'!$C$18/'Dash Board'!$C$11</f>
        <v>8.6615939184382835</v>
      </c>
      <c r="J4847" s="6">
        <f>(G4847&gt;1)*PMT('Dash Board'!$C$11/365,$U$4,-'Dash Board'!$C$19)</f>
        <v>108.80376961660664</v>
      </c>
      <c r="K4847" s="6">
        <f t="shared" si="529"/>
        <v>0</v>
      </c>
      <c r="L4847" s="8">
        <f t="shared" si="530"/>
        <v>63139.021182211574</v>
      </c>
      <c r="N4847" s="8">
        <f t="shared" si="528"/>
        <v>100.14217569816836</v>
      </c>
      <c r="O4847" s="8">
        <f>IF(E4846&lt;&gt;E4847,SUM($N$4:N4847)-SUM($O$3:O4846),0)</f>
        <v>0</v>
      </c>
      <c r="P4847" s="6">
        <f>IF(B4847&gt;0,SUM($O$4:O4847)-SUM($P$3:P4846),0)</f>
        <v>0</v>
      </c>
      <c r="Q4847" s="6">
        <f t="shared" si="531"/>
        <v>8.6615939184382835</v>
      </c>
      <c r="R4847" s="8">
        <f>IF(E4846&lt;&gt;E4847,SUM($Q$4:Q4847)-SUM($R$3:R4846),0)</f>
        <v>0</v>
      </c>
      <c r="S4847" s="6">
        <f>IF(B4847&gt;0,SUM($R$4:R4847)-SUM($S$3:S4846),0)</f>
        <v>0</v>
      </c>
    </row>
    <row r="4848" spans="1:19">
      <c r="A4848">
        <f>IF(E4847&lt;&gt;E4848,COUNTIF($A$4:A4847,"&lt;&gt;0")+1,0)</f>
        <v>0</v>
      </c>
      <c r="B4848">
        <f>IF(A4848&lt;&gt;0,IF(MOD(A4848,3)=0,COUNTIF($B$4:B4847,"&lt;&gt;0")+1,0),0)</f>
        <v>0</v>
      </c>
      <c r="C4848" s="9">
        <f>'Dash Board'!$C$12+COUNT('Daily reducing balance'!$F$4:F4847)</f>
        <v>46574</v>
      </c>
      <c r="D4848">
        <f t="shared" si="525"/>
        <v>2027</v>
      </c>
      <c r="E4848">
        <f t="shared" si="526"/>
        <v>7</v>
      </c>
      <c r="F4848">
        <f>DAY('Dash Board'!$C$12+COUNT('Daily reducing balance'!$F$4:F4847))</f>
        <v>6</v>
      </c>
      <c r="G4848" s="8">
        <f t="shared" si="527"/>
        <v>63139.021182211574</v>
      </c>
      <c r="H4848" s="6">
        <f>G4848*'Dash Board'!$C$11/365</f>
        <v>18.163280066115657</v>
      </c>
      <c r="I4848" s="6">
        <f>H4848*'Dash Board'!$C$18/'Dash Board'!$C$11</f>
        <v>8.6491809838645999</v>
      </c>
      <c r="J4848" s="6">
        <f>(G4848&gt;1)*PMT('Dash Board'!$C$11/365,$U$4,-'Dash Board'!$C$19)</f>
        <v>108.80376961660664</v>
      </c>
      <c r="K4848" s="6">
        <f t="shared" si="529"/>
        <v>0</v>
      </c>
      <c r="L4848" s="8">
        <f t="shared" si="530"/>
        <v>63048.380692661085</v>
      </c>
      <c r="N4848" s="8">
        <f t="shared" si="528"/>
        <v>100.15458863274205</v>
      </c>
      <c r="O4848" s="8">
        <f>IF(E4847&lt;&gt;E4848,SUM($N$4:N4848)-SUM($O$3:O4847),0)</f>
        <v>0</v>
      </c>
      <c r="P4848" s="6">
        <f>IF(B4848&gt;0,SUM($O$4:O4848)-SUM($P$3:P4847),0)</f>
        <v>0</v>
      </c>
      <c r="Q4848" s="6">
        <f t="shared" si="531"/>
        <v>8.6491809838645999</v>
      </c>
      <c r="R4848" s="8">
        <f>IF(E4847&lt;&gt;E4848,SUM($Q$4:Q4848)-SUM($R$3:R4847),0)</f>
        <v>0</v>
      </c>
      <c r="S4848" s="6">
        <f>IF(B4848&gt;0,SUM($R$4:R4848)-SUM($S$3:S4847),0)</f>
        <v>0</v>
      </c>
    </row>
    <row r="4849" spans="1:19">
      <c r="A4849">
        <f>IF(E4848&lt;&gt;E4849,COUNTIF($A$4:A4848,"&lt;&gt;0")+1,0)</f>
        <v>0</v>
      </c>
      <c r="B4849">
        <f>IF(A4849&lt;&gt;0,IF(MOD(A4849,3)=0,COUNTIF($B$4:B4848,"&lt;&gt;0")+1,0),0)</f>
        <v>0</v>
      </c>
      <c r="C4849" s="9">
        <f>'Dash Board'!$C$12+COUNT('Daily reducing balance'!$F$4:F4848)</f>
        <v>46575</v>
      </c>
      <c r="D4849">
        <f t="shared" si="525"/>
        <v>2027</v>
      </c>
      <c r="E4849">
        <f t="shared" si="526"/>
        <v>7</v>
      </c>
      <c r="F4849">
        <f>DAY('Dash Board'!$C$12+COUNT('Daily reducing balance'!$F$4:F4848))</f>
        <v>7</v>
      </c>
      <c r="G4849" s="8">
        <f t="shared" si="527"/>
        <v>63048.380692661085</v>
      </c>
      <c r="H4849" s="6">
        <f>G4849*'Dash Board'!$C$11/365</f>
        <v>18.137205404738118</v>
      </c>
      <c r="I4849" s="6">
        <f>H4849*'Dash Board'!$C$18/'Dash Board'!$C$11</f>
        <v>8.6367644784467235</v>
      </c>
      <c r="J4849" s="6">
        <f>(G4849&gt;1)*PMT('Dash Board'!$C$11/365,$U$4,-'Dash Board'!$C$19)</f>
        <v>108.80376961660664</v>
      </c>
      <c r="K4849" s="6">
        <f t="shared" si="529"/>
        <v>0</v>
      </c>
      <c r="L4849" s="8">
        <f t="shared" si="530"/>
        <v>62957.714128449217</v>
      </c>
      <c r="N4849" s="8">
        <f t="shared" si="528"/>
        <v>100.16700513815992</v>
      </c>
      <c r="O4849" s="8">
        <f>IF(E4848&lt;&gt;E4849,SUM($N$4:N4849)-SUM($O$3:O4848),0)</f>
        <v>0</v>
      </c>
      <c r="P4849" s="6">
        <f>IF(B4849&gt;0,SUM($O$4:O4849)-SUM($P$3:P4848),0)</f>
        <v>0</v>
      </c>
      <c r="Q4849" s="6">
        <f t="shared" si="531"/>
        <v>8.6367644784467235</v>
      </c>
      <c r="R4849" s="8">
        <f>IF(E4848&lt;&gt;E4849,SUM($Q$4:Q4849)-SUM($R$3:R4848),0)</f>
        <v>0</v>
      </c>
      <c r="S4849" s="6">
        <f>IF(B4849&gt;0,SUM($R$4:R4849)-SUM($S$3:S4848),0)</f>
        <v>0</v>
      </c>
    </row>
    <row r="4850" spans="1:19">
      <c r="A4850">
        <f>IF(E4849&lt;&gt;E4850,COUNTIF($A$4:A4849,"&lt;&gt;0")+1,0)</f>
        <v>0</v>
      </c>
      <c r="B4850">
        <f>IF(A4850&lt;&gt;0,IF(MOD(A4850,3)=0,COUNTIF($B$4:B4849,"&lt;&gt;0")+1,0),0)</f>
        <v>0</v>
      </c>
      <c r="C4850" s="9">
        <f>'Dash Board'!$C$12+COUNT('Daily reducing balance'!$F$4:F4849)</f>
        <v>46576</v>
      </c>
      <c r="D4850">
        <f t="shared" si="525"/>
        <v>2027</v>
      </c>
      <c r="E4850">
        <f t="shared" si="526"/>
        <v>7</v>
      </c>
      <c r="F4850">
        <f>DAY('Dash Board'!$C$12+COUNT('Daily reducing balance'!$F$4:F4849))</f>
        <v>8</v>
      </c>
      <c r="G4850" s="8">
        <f t="shared" si="527"/>
        <v>62957.714128449217</v>
      </c>
      <c r="H4850" s="6">
        <f>G4850*'Dash Board'!$C$11/365</f>
        <v>18.111123242430594</v>
      </c>
      <c r="I4850" s="6">
        <f>H4850*'Dash Board'!$C$18/'Dash Board'!$C$11</f>
        <v>8.6243444011574262</v>
      </c>
      <c r="J4850" s="6">
        <f>(G4850&gt;1)*PMT('Dash Board'!$C$11/365,$U$4,-'Dash Board'!$C$19)</f>
        <v>108.80376961660664</v>
      </c>
      <c r="K4850" s="6">
        <f t="shared" si="529"/>
        <v>0</v>
      </c>
      <c r="L4850" s="8">
        <f t="shared" si="530"/>
        <v>62867.021482075041</v>
      </c>
      <c r="N4850" s="8">
        <f t="shared" si="528"/>
        <v>100.17942521544921</v>
      </c>
      <c r="O4850" s="8">
        <f>IF(E4849&lt;&gt;E4850,SUM($N$4:N4850)-SUM($O$3:O4849),0)</f>
        <v>0</v>
      </c>
      <c r="P4850" s="6">
        <f>IF(B4850&gt;0,SUM($O$4:O4850)-SUM($P$3:P4849),0)</f>
        <v>0</v>
      </c>
      <c r="Q4850" s="6">
        <f t="shared" si="531"/>
        <v>8.6243444011574262</v>
      </c>
      <c r="R4850" s="8">
        <f>IF(E4849&lt;&gt;E4850,SUM($Q$4:Q4850)-SUM($R$3:R4849),0)</f>
        <v>0</v>
      </c>
      <c r="S4850" s="6">
        <f>IF(B4850&gt;0,SUM($R$4:R4850)-SUM($S$3:S4849),0)</f>
        <v>0</v>
      </c>
    </row>
    <row r="4851" spans="1:19">
      <c r="A4851">
        <f>IF(E4850&lt;&gt;E4851,COUNTIF($A$4:A4850,"&lt;&gt;0")+1,0)</f>
        <v>0</v>
      </c>
      <c r="B4851">
        <f>IF(A4851&lt;&gt;0,IF(MOD(A4851,3)=0,COUNTIF($B$4:B4850,"&lt;&gt;0")+1,0),0)</f>
        <v>0</v>
      </c>
      <c r="C4851" s="9">
        <f>'Dash Board'!$C$12+COUNT('Daily reducing balance'!$F$4:F4850)</f>
        <v>46577</v>
      </c>
      <c r="D4851">
        <f t="shared" si="525"/>
        <v>2027</v>
      </c>
      <c r="E4851">
        <f t="shared" si="526"/>
        <v>7</v>
      </c>
      <c r="F4851">
        <f>DAY('Dash Board'!$C$12+COUNT('Daily reducing balance'!$F$4:F4850))</f>
        <v>9</v>
      </c>
      <c r="G4851" s="8">
        <f t="shared" si="527"/>
        <v>62867.021482075041</v>
      </c>
      <c r="H4851" s="6">
        <f>G4851*'Dash Board'!$C$11/365</f>
        <v>18.085033577035286</v>
      </c>
      <c r="I4851" s="6">
        <f>H4851*'Dash Board'!$C$18/'Dash Board'!$C$11</f>
        <v>8.6119207509691851</v>
      </c>
      <c r="J4851" s="6">
        <f>(G4851&gt;1)*PMT('Dash Board'!$C$11/365,$U$4,-'Dash Board'!$C$19)</f>
        <v>108.80376961660664</v>
      </c>
      <c r="K4851" s="6">
        <f t="shared" si="529"/>
        <v>0</v>
      </c>
      <c r="L4851" s="8">
        <f t="shared" si="530"/>
        <v>62776.302746035472</v>
      </c>
      <c r="N4851" s="8">
        <f t="shared" si="528"/>
        <v>100.19184886563745</v>
      </c>
      <c r="O4851" s="8">
        <f>IF(E4850&lt;&gt;E4851,SUM($N$4:N4851)-SUM($O$3:O4850),0)</f>
        <v>0</v>
      </c>
      <c r="P4851" s="6">
        <f>IF(B4851&gt;0,SUM($O$4:O4851)-SUM($P$3:P4850),0)</f>
        <v>0</v>
      </c>
      <c r="Q4851" s="6">
        <f t="shared" si="531"/>
        <v>8.6119207509691851</v>
      </c>
      <c r="R4851" s="8">
        <f>IF(E4850&lt;&gt;E4851,SUM($Q$4:Q4851)-SUM($R$3:R4850),0)</f>
        <v>0</v>
      </c>
      <c r="S4851" s="6">
        <f>IF(B4851&gt;0,SUM($R$4:R4851)-SUM($S$3:S4850),0)</f>
        <v>0</v>
      </c>
    </row>
    <row r="4852" spans="1:19">
      <c r="A4852">
        <f>IF(E4851&lt;&gt;E4852,COUNTIF($A$4:A4851,"&lt;&gt;0")+1,0)</f>
        <v>0</v>
      </c>
      <c r="B4852">
        <f>IF(A4852&lt;&gt;0,IF(MOD(A4852,3)=0,COUNTIF($B$4:B4851,"&lt;&gt;0")+1,0),0)</f>
        <v>0</v>
      </c>
      <c r="C4852" s="9">
        <f>'Dash Board'!$C$12+COUNT('Daily reducing balance'!$F$4:F4851)</f>
        <v>46578</v>
      </c>
      <c r="D4852">
        <f t="shared" ref="D4852:D4915" si="532">IF(AND(E4852=1,F4852=1),D4851+1,D4851)</f>
        <v>2027</v>
      </c>
      <c r="E4852">
        <f t="shared" ref="E4852:E4915" si="533">IF(F4852=1,IF(E4851+1&gt;12,1,E4851+1),E4851)</f>
        <v>7</v>
      </c>
      <c r="F4852">
        <f>DAY('Dash Board'!$C$12+COUNT('Daily reducing balance'!$F$4:F4851))</f>
        <v>10</v>
      </c>
      <c r="G4852" s="8">
        <f t="shared" ref="G4852:G4915" si="534">L4851</f>
        <v>62776.302746035472</v>
      </c>
      <c r="H4852" s="6">
        <f>G4852*'Dash Board'!$C$11/365</f>
        <v>18.058936406393766</v>
      </c>
      <c r="I4852" s="6">
        <f>H4852*'Dash Board'!$C$18/'Dash Board'!$C$11</f>
        <v>8.5994935268541752</v>
      </c>
      <c r="J4852" s="6">
        <f>(G4852&gt;1)*PMT('Dash Board'!$C$11/365,$U$4,-'Dash Board'!$C$19)</f>
        <v>108.80376961660664</v>
      </c>
      <c r="K4852" s="6">
        <f t="shared" si="529"/>
        <v>0</v>
      </c>
      <c r="L4852" s="8">
        <f t="shared" si="530"/>
        <v>62685.557912825258</v>
      </c>
      <c r="N4852" s="8">
        <f t="shared" ref="N4852:N4915" si="535">J4852-I4852</f>
        <v>100.20427608975247</v>
      </c>
      <c r="O4852" s="8">
        <f>IF(E4851&lt;&gt;E4852,SUM($N$4:N4852)-SUM($O$3:O4851),0)</f>
        <v>0</v>
      </c>
      <c r="P4852" s="6">
        <f>IF(B4852&gt;0,SUM($O$4:O4852)-SUM($P$3:P4851),0)</f>
        <v>0</v>
      </c>
      <c r="Q4852" s="6">
        <f t="shared" si="531"/>
        <v>8.5994935268541752</v>
      </c>
      <c r="R4852" s="8">
        <f>IF(E4851&lt;&gt;E4852,SUM($Q$4:Q4852)-SUM($R$3:R4851),0)</f>
        <v>0</v>
      </c>
      <c r="S4852" s="6">
        <f>IF(B4852&gt;0,SUM($R$4:R4852)-SUM($S$3:S4851),0)</f>
        <v>0</v>
      </c>
    </row>
    <row r="4853" spans="1:19">
      <c r="A4853">
        <f>IF(E4852&lt;&gt;E4853,COUNTIF($A$4:A4852,"&lt;&gt;0")+1,0)</f>
        <v>0</v>
      </c>
      <c r="B4853">
        <f>IF(A4853&lt;&gt;0,IF(MOD(A4853,3)=0,COUNTIF($B$4:B4852,"&lt;&gt;0")+1,0),0)</f>
        <v>0</v>
      </c>
      <c r="C4853" s="9">
        <f>'Dash Board'!$C$12+COUNT('Daily reducing balance'!$F$4:F4852)</f>
        <v>46579</v>
      </c>
      <c r="D4853">
        <f t="shared" si="532"/>
        <v>2027</v>
      </c>
      <c r="E4853">
        <f t="shared" si="533"/>
        <v>7</v>
      </c>
      <c r="F4853">
        <f>DAY('Dash Board'!$C$12+COUNT('Daily reducing balance'!$F$4:F4852))</f>
        <v>11</v>
      </c>
      <c r="G4853" s="8">
        <f t="shared" si="534"/>
        <v>62685.557912825258</v>
      </c>
      <c r="H4853" s="6">
        <f>G4853*'Dash Board'!$C$11/365</f>
        <v>18.032831728346991</v>
      </c>
      <c r="I4853" s="6">
        <f>H4853*'Dash Board'!$C$18/'Dash Board'!$C$11</f>
        <v>8.5870627277842821</v>
      </c>
      <c r="J4853" s="6">
        <f>(G4853&gt;1)*PMT('Dash Board'!$C$11/365,$U$4,-'Dash Board'!$C$19)</f>
        <v>108.80376961660664</v>
      </c>
      <c r="K4853" s="6">
        <f t="shared" si="529"/>
        <v>0</v>
      </c>
      <c r="L4853" s="8">
        <f t="shared" si="530"/>
        <v>62594.786974937</v>
      </c>
      <c r="N4853" s="8">
        <f t="shared" si="535"/>
        <v>100.21670688882236</v>
      </c>
      <c r="O4853" s="8">
        <f>IF(E4852&lt;&gt;E4853,SUM($N$4:N4853)-SUM($O$3:O4852),0)</f>
        <v>0</v>
      </c>
      <c r="P4853" s="6">
        <f>IF(B4853&gt;0,SUM($O$4:O4853)-SUM($P$3:P4852),0)</f>
        <v>0</v>
      </c>
      <c r="Q4853" s="6">
        <f t="shared" si="531"/>
        <v>8.5870627277842821</v>
      </c>
      <c r="R4853" s="8">
        <f>IF(E4852&lt;&gt;E4853,SUM($Q$4:Q4853)-SUM($R$3:R4852),0)</f>
        <v>0</v>
      </c>
      <c r="S4853" s="6">
        <f>IF(B4853&gt;0,SUM($R$4:R4853)-SUM($S$3:S4852),0)</f>
        <v>0</v>
      </c>
    </row>
    <row r="4854" spans="1:19">
      <c r="A4854">
        <f>IF(E4853&lt;&gt;E4854,COUNTIF($A$4:A4853,"&lt;&gt;0")+1,0)</f>
        <v>0</v>
      </c>
      <c r="B4854">
        <f>IF(A4854&lt;&gt;0,IF(MOD(A4854,3)=0,COUNTIF($B$4:B4853,"&lt;&gt;0")+1,0),0)</f>
        <v>0</v>
      </c>
      <c r="C4854" s="9">
        <f>'Dash Board'!$C$12+COUNT('Daily reducing balance'!$F$4:F4853)</f>
        <v>46580</v>
      </c>
      <c r="D4854">
        <f t="shared" si="532"/>
        <v>2027</v>
      </c>
      <c r="E4854">
        <f t="shared" si="533"/>
        <v>7</v>
      </c>
      <c r="F4854">
        <f>DAY('Dash Board'!$C$12+COUNT('Daily reducing balance'!$F$4:F4853))</f>
        <v>12</v>
      </c>
      <c r="G4854" s="8">
        <f t="shared" si="534"/>
        <v>62594.786974937</v>
      </c>
      <c r="H4854" s="6">
        <f>G4854*'Dash Board'!$C$11/365</f>
        <v>18.0067195407353</v>
      </c>
      <c r="I4854" s="6">
        <f>H4854*'Dash Board'!$C$18/'Dash Board'!$C$11</f>
        <v>8.5746283527310965</v>
      </c>
      <c r="J4854" s="6">
        <f>(G4854&gt;1)*PMT('Dash Board'!$C$11/365,$U$4,-'Dash Board'!$C$19)</f>
        <v>108.80376961660664</v>
      </c>
      <c r="K4854" s="6">
        <f t="shared" si="529"/>
        <v>0</v>
      </c>
      <c r="L4854" s="8">
        <f t="shared" si="530"/>
        <v>62503.989924861125</v>
      </c>
      <c r="N4854" s="8">
        <f t="shared" si="535"/>
        <v>100.22914126387555</v>
      </c>
      <c r="O4854" s="8">
        <f>IF(E4853&lt;&gt;E4854,SUM($N$4:N4854)-SUM($O$3:O4853),0)</f>
        <v>0</v>
      </c>
      <c r="P4854" s="6">
        <f>IF(B4854&gt;0,SUM($O$4:O4854)-SUM($P$3:P4853),0)</f>
        <v>0</v>
      </c>
      <c r="Q4854" s="6">
        <f t="shared" si="531"/>
        <v>8.5746283527310965</v>
      </c>
      <c r="R4854" s="8">
        <f>IF(E4853&lt;&gt;E4854,SUM($Q$4:Q4854)-SUM($R$3:R4853),0)</f>
        <v>0</v>
      </c>
      <c r="S4854" s="6">
        <f>IF(B4854&gt;0,SUM($R$4:R4854)-SUM($S$3:S4853),0)</f>
        <v>0</v>
      </c>
    </row>
    <row r="4855" spans="1:19">
      <c r="A4855">
        <f>IF(E4854&lt;&gt;E4855,COUNTIF($A$4:A4854,"&lt;&gt;0")+1,0)</f>
        <v>0</v>
      </c>
      <c r="B4855">
        <f>IF(A4855&lt;&gt;0,IF(MOD(A4855,3)=0,COUNTIF($B$4:B4854,"&lt;&gt;0")+1,0),0)</f>
        <v>0</v>
      </c>
      <c r="C4855" s="9">
        <f>'Dash Board'!$C$12+COUNT('Daily reducing balance'!$F$4:F4854)</f>
        <v>46581</v>
      </c>
      <c r="D4855">
        <f t="shared" si="532"/>
        <v>2027</v>
      </c>
      <c r="E4855">
        <f t="shared" si="533"/>
        <v>7</v>
      </c>
      <c r="F4855">
        <f>DAY('Dash Board'!$C$12+COUNT('Daily reducing balance'!$F$4:F4854))</f>
        <v>13</v>
      </c>
      <c r="G4855" s="8">
        <f t="shared" si="534"/>
        <v>62503.989924861125</v>
      </c>
      <c r="H4855" s="6">
        <f>G4855*'Dash Board'!$C$11/365</f>
        <v>17.980599841398405</v>
      </c>
      <c r="I4855" s="6">
        <f>H4855*'Dash Board'!$C$18/'Dash Board'!$C$11</f>
        <v>8.5621904006659086</v>
      </c>
      <c r="J4855" s="6">
        <f>(G4855&gt;1)*PMT('Dash Board'!$C$11/365,$U$4,-'Dash Board'!$C$19)</f>
        <v>108.80376961660664</v>
      </c>
      <c r="K4855" s="6">
        <f t="shared" si="529"/>
        <v>0</v>
      </c>
      <c r="L4855" s="8">
        <f t="shared" si="530"/>
        <v>62413.16675508592</v>
      </c>
      <c r="N4855" s="8">
        <f t="shared" si="535"/>
        <v>100.24157921594073</v>
      </c>
      <c r="O4855" s="8">
        <f>IF(E4854&lt;&gt;E4855,SUM($N$4:N4855)-SUM($O$3:O4854),0)</f>
        <v>0</v>
      </c>
      <c r="P4855" s="6">
        <f>IF(B4855&gt;0,SUM($O$4:O4855)-SUM($P$3:P4854),0)</f>
        <v>0</v>
      </c>
      <c r="Q4855" s="6">
        <f t="shared" si="531"/>
        <v>8.5621904006659086</v>
      </c>
      <c r="R4855" s="8">
        <f>IF(E4854&lt;&gt;E4855,SUM($Q$4:Q4855)-SUM($R$3:R4854),0)</f>
        <v>0</v>
      </c>
      <c r="S4855" s="6">
        <f>IF(B4855&gt;0,SUM($R$4:R4855)-SUM($S$3:S4854),0)</f>
        <v>0</v>
      </c>
    </row>
    <row r="4856" spans="1:19">
      <c r="A4856">
        <f>IF(E4855&lt;&gt;E4856,COUNTIF($A$4:A4855,"&lt;&gt;0")+1,0)</f>
        <v>0</v>
      </c>
      <c r="B4856">
        <f>IF(A4856&lt;&gt;0,IF(MOD(A4856,3)=0,COUNTIF($B$4:B4855,"&lt;&gt;0")+1,0),0)</f>
        <v>0</v>
      </c>
      <c r="C4856" s="9">
        <f>'Dash Board'!$C$12+COUNT('Daily reducing balance'!$F$4:F4855)</f>
        <v>46582</v>
      </c>
      <c r="D4856">
        <f t="shared" si="532"/>
        <v>2027</v>
      </c>
      <c r="E4856">
        <f t="shared" si="533"/>
        <v>7</v>
      </c>
      <c r="F4856">
        <f>DAY('Dash Board'!$C$12+COUNT('Daily reducing balance'!$F$4:F4855))</f>
        <v>14</v>
      </c>
      <c r="G4856" s="8">
        <f t="shared" si="534"/>
        <v>62413.16675508592</v>
      </c>
      <c r="H4856" s="6">
        <f>G4856*'Dash Board'!$C$11/365</f>
        <v>17.954472628175402</v>
      </c>
      <c r="I4856" s="6">
        <f>H4856*'Dash Board'!$C$18/'Dash Board'!$C$11</f>
        <v>8.549748870559716</v>
      </c>
      <c r="J4856" s="6">
        <f>(G4856&gt;1)*PMT('Dash Board'!$C$11/365,$U$4,-'Dash Board'!$C$19)</f>
        <v>108.80376961660664</v>
      </c>
      <c r="K4856" s="6">
        <f t="shared" si="529"/>
        <v>0</v>
      </c>
      <c r="L4856" s="8">
        <f t="shared" si="530"/>
        <v>62322.317458097488</v>
      </c>
      <c r="N4856" s="8">
        <f t="shared" si="535"/>
        <v>100.25402074604693</v>
      </c>
      <c r="O4856" s="8">
        <f>IF(E4855&lt;&gt;E4856,SUM($N$4:N4856)-SUM($O$3:O4855),0)</f>
        <v>0</v>
      </c>
      <c r="P4856" s="6">
        <f>IF(B4856&gt;0,SUM($O$4:O4856)-SUM($P$3:P4855),0)</f>
        <v>0</v>
      </c>
      <c r="Q4856" s="6">
        <f t="shared" si="531"/>
        <v>8.549748870559716</v>
      </c>
      <c r="R4856" s="8">
        <f>IF(E4855&lt;&gt;E4856,SUM($Q$4:Q4856)-SUM($R$3:R4855),0)</f>
        <v>0</v>
      </c>
      <c r="S4856" s="6">
        <f>IF(B4856&gt;0,SUM($R$4:R4856)-SUM($S$3:S4855),0)</f>
        <v>0</v>
      </c>
    </row>
    <row r="4857" spans="1:19">
      <c r="A4857">
        <f>IF(E4856&lt;&gt;E4857,COUNTIF($A$4:A4856,"&lt;&gt;0")+1,0)</f>
        <v>0</v>
      </c>
      <c r="B4857">
        <f>IF(A4857&lt;&gt;0,IF(MOD(A4857,3)=0,COUNTIF($B$4:B4856,"&lt;&gt;0")+1,0),0)</f>
        <v>0</v>
      </c>
      <c r="C4857" s="9">
        <f>'Dash Board'!$C$12+COUNT('Daily reducing balance'!$F$4:F4856)</f>
        <v>46583</v>
      </c>
      <c r="D4857">
        <f t="shared" si="532"/>
        <v>2027</v>
      </c>
      <c r="E4857">
        <f t="shared" si="533"/>
        <v>7</v>
      </c>
      <c r="F4857">
        <f>DAY('Dash Board'!$C$12+COUNT('Daily reducing balance'!$F$4:F4856))</f>
        <v>15</v>
      </c>
      <c r="G4857" s="8">
        <f t="shared" si="534"/>
        <v>62322.317458097488</v>
      </c>
      <c r="H4857" s="6">
        <f>G4857*'Dash Board'!$C$11/365</f>
        <v>17.928337898904758</v>
      </c>
      <c r="I4857" s="6">
        <f>H4857*'Dash Board'!$C$18/'Dash Board'!$C$11</f>
        <v>8.5373037613832192</v>
      </c>
      <c r="J4857" s="6">
        <f>(G4857&gt;1)*PMT('Dash Board'!$C$11/365,$U$4,-'Dash Board'!$C$19)</f>
        <v>108.80376961660664</v>
      </c>
      <c r="K4857" s="6">
        <f t="shared" si="529"/>
        <v>0</v>
      </c>
      <c r="L4857" s="8">
        <f t="shared" si="530"/>
        <v>62231.442026379787</v>
      </c>
      <c r="N4857" s="8">
        <f t="shared" si="535"/>
        <v>100.26646585522343</v>
      </c>
      <c r="O4857" s="8">
        <f>IF(E4856&lt;&gt;E4857,SUM($N$4:N4857)-SUM($O$3:O4856),0)</f>
        <v>0</v>
      </c>
      <c r="P4857" s="6">
        <f>IF(B4857&gt;0,SUM($O$4:O4857)-SUM($P$3:P4856),0)</f>
        <v>0</v>
      </c>
      <c r="Q4857" s="6">
        <f t="shared" si="531"/>
        <v>8.5373037613832192</v>
      </c>
      <c r="R4857" s="8">
        <f>IF(E4856&lt;&gt;E4857,SUM($Q$4:Q4857)-SUM($R$3:R4856),0)</f>
        <v>0</v>
      </c>
      <c r="S4857" s="6">
        <f>IF(B4857&gt;0,SUM($R$4:R4857)-SUM($S$3:S4856),0)</f>
        <v>0</v>
      </c>
    </row>
    <row r="4858" spans="1:19">
      <c r="A4858">
        <f>IF(E4857&lt;&gt;E4858,COUNTIF($A$4:A4857,"&lt;&gt;0")+1,0)</f>
        <v>0</v>
      </c>
      <c r="B4858">
        <f>IF(A4858&lt;&gt;0,IF(MOD(A4858,3)=0,COUNTIF($B$4:B4857,"&lt;&gt;0")+1,0),0)</f>
        <v>0</v>
      </c>
      <c r="C4858" s="9">
        <f>'Dash Board'!$C$12+COUNT('Daily reducing balance'!$F$4:F4857)</f>
        <v>46584</v>
      </c>
      <c r="D4858">
        <f t="shared" si="532"/>
        <v>2027</v>
      </c>
      <c r="E4858">
        <f t="shared" si="533"/>
        <v>7</v>
      </c>
      <c r="F4858">
        <f>DAY('Dash Board'!$C$12+COUNT('Daily reducing balance'!$F$4:F4857))</f>
        <v>16</v>
      </c>
      <c r="G4858" s="8">
        <f t="shared" si="534"/>
        <v>62231.442026379787</v>
      </c>
      <c r="H4858" s="6">
        <f>G4858*'Dash Board'!$C$11/365</f>
        <v>17.902195651424321</v>
      </c>
      <c r="I4858" s="6">
        <f>H4858*'Dash Board'!$C$18/'Dash Board'!$C$11</f>
        <v>8.5248550721068206</v>
      </c>
      <c r="J4858" s="6">
        <f>(G4858&gt;1)*PMT('Dash Board'!$C$11/365,$U$4,-'Dash Board'!$C$19)</f>
        <v>108.80376961660664</v>
      </c>
      <c r="K4858" s="6">
        <f t="shared" si="529"/>
        <v>0</v>
      </c>
      <c r="L4858" s="8">
        <f t="shared" si="530"/>
        <v>62140.540452414607</v>
      </c>
      <c r="N4858" s="8">
        <f t="shared" si="535"/>
        <v>100.27891454449983</v>
      </c>
      <c r="O4858" s="8">
        <f>IF(E4857&lt;&gt;E4858,SUM($N$4:N4858)-SUM($O$3:O4857),0)</f>
        <v>0</v>
      </c>
      <c r="P4858" s="6">
        <f>IF(B4858&gt;0,SUM($O$4:O4858)-SUM($P$3:P4857),0)</f>
        <v>0</v>
      </c>
      <c r="Q4858" s="6">
        <f t="shared" si="531"/>
        <v>8.5248550721068206</v>
      </c>
      <c r="R4858" s="8">
        <f>IF(E4857&lt;&gt;E4858,SUM($Q$4:Q4858)-SUM($R$3:R4857),0)</f>
        <v>0</v>
      </c>
      <c r="S4858" s="6">
        <f>IF(B4858&gt;0,SUM($R$4:R4858)-SUM($S$3:S4857),0)</f>
        <v>0</v>
      </c>
    </row>
    <row r="4859" spans="1:19">
      <c r="A4859">
        <f>IF(E4858&lt;&gt;E4859,COUNTIF($A$4:A4858,"&lt;&gt;0")+1,0)</f>
        <v>0</v>
      </c>
      <c r="B4859">
        <f>IF(A4859&lt;&gt;0,IF(MOD(A4859,3)=0,COUNTIF($B$4:B4858,"&lt;&gt;0")+1,0),0)</f>
        <v>0</v>
      </c>
      <c r="C4859" s="9">
        <f>'Dash Board'!$C$12+COUNT('Daily reducing balance'!$F$4:F4858)</f>
        <v>46585</v>
      </c>
      <c r="D4859">
        <f t="shared" si="532"/>
        <v>2027</v>
      </c>
      <c r="E4859">
        <f t="shared" si="533"/>
        <v>7</v>
      </c>
      <c r="F4859">
        <f>DAY('Dash Board'!$C$12+COUNT('Daily reducing balance'!$F$4:F4858))</f>
        <v>17</v>
      </c>
      <c r="G4859" s="8">
        <f t="shared" si="534"/>
        <v>62140.540452414607</v>
      </c>
      <c r="H4859" s="6">
        <f>G4859*'Dash Board'!$C$11/365</f>
        <v>17.876045883571326</v>
      </c>
      <c r="I4859" s="6">
        <f>H4859*'Dash Board'!$C$18/'Dash Board'!$C$11</f>
        <v>8.5124028017006328</v>
      </c>
      <c r="J4859" s="6">
        <f>(G4859&gt;1)*PMT('Dash Board'!$C$11/365,$U$4,-'Dash Board'!$C$19)</f>
        <v>108.80376961660664</v>
      </c>
      <c r="K4859" s="6">
        <f t="shared" si="529"/>
        <v>0</v>
      </c>
      <c r="L4859" s="8">
        <f t="shared" si="530"/>
        <v>62049.612728681568</v>
      </c>
      <c r="N4859" s="8">
        <f t="shared" si="535"/>
        <v>100.29136681490601</v>
      </c>
      <c r="O4859" s="8">
        <f>IF(E4858&lt;&gt;E4859,SUM($N$4:N4859)-SUM($O$3:O4858),0)</f>
        <v>0</v>
      </c>
      <c r="P4859" s="6">
        <f>IF(B4859&gt;0,SUM($O$4:O4859)-SUM($P$3:P4858),0)</f>
        <v>0</v>
      </c>
      <c r="Q4859" s="6">
        <f t="shared" si="531"/>
        <v>8.5124028017006328</v>
      </c>
      <c r="R4859" s="8">
        <f>IF(E4858&lt;&gt;E4859,SUM($Q$4:Q4859)-SUM($R$3:R4858),0)</f>
        <v>0</v>
      </c>
      <c r="S4859" s="6">
        <f>IF(B4859&gt;0,SUM($R$4:R4859)-SUM($S$3:S4858),0)</f>
        <v>0</v>
      </c>
    </row>
    <row r="4860" spans="1:19">
      <c r="A4860">
        <f>IF(E4859&lt;&gt;E4860,COUNTIF($A$4:A4859,"&lt;&gt;0")+1,0)</f>
        <v>0</v>
      </c>
      <c r="B4860">
        <f>IF(A4860&lt;&gt;0,IF(MOD(A4860,3)=0,COUNTIF($B$4:B4859,"&lt;&gt;0")+1,0),0)</f>
        <v>0</v>
      </c>
      <c r="C4860" s="9">
        <f>'Dash Board'!$C$12+COUNT('Daily reducing balance'!$F$4:F4859)</f>
        <v>46586</v>
      </c>
      <c r="D4860">
        <f t="shared" si="532"/>
        <v>2027</v>
      </c>
      <c r="E4860">
        <f t="shared" si="533"/>
        <v>7</v>
      </c>
      <c r="F4860">
        <f>DAY('Dash Board'!$C$12+COUNT('Daily reducing balance'!$F$4:F4859))</f>
        <v>18</v>
      </c>
      <c r="G4860" s="8">
        <f t="shared" si="534"/>
        <v>62049.612728681568</v>
      </c>
      <c r="H4860" s="6">
        <f>G4860*'Dash Board'!$C$11/365</f>
        <v>17.849888593182367</v>
      </c>
      <c r="I4860" s="6">
        <f>H4860*'Dash Board'!$C$18/'Dash Board'!$C$11</f>
        <v>8.4999469491344612</v>
      </c>
      <c r="J4860" s="6">
        <f>(G4860&gt;1)*PMT('Dash Board'!$C$11/365,$U$4,-'Dash Board'!$C$19)</f>
        <v>108.80376961660664</v>
      </c>
      <c r="K4860" s="6">
        <f t="shared" si="529"/>
        <v>0</v>
      </c>
      <c r="L4860" s="8">
        <f t="shared" si="530"/>
        <v>61958.658847658146</v>
      </c>
      <c r="N4860" s="8">
        <f t="shared" si="535"/>
        <v>100.30382266747219</v>
      </c>
      <c r="O4860" s="8">
        <f>IF(E4859&lt;&gt;E4860,SUM($N$4:N4860)-SUM($O$3:O4859),0)</f>
        <v>0</v>
      </c>
      <c r="P4860" s="6">
        <f>IF(B4860&gt;0,SUM($O$4:O4860)-SUM($P$3:P4859),0)</f>
        <v>0</v>
      </c>
      <c r="Q4860" s="6">
        <f t="shared" si="531"/>
        <v>8.4999469491344612</v>
      </c>
      <c r="R4860" s="8">
        <f>IF(E4859&lt;&gt;E4860,SUM($Q$4:Q4860)-SUM($R$3:R4859),0)</f>
        <v>0</v>
      </c>
      <c r="S4860" s="6">
        <f>IF(B4860&gt;0,SUM($R$4:R4860)-SUM($S$3:S4859),0)</f>
        <v>0</v>
      </c>
    </row>
    <row r="4861" spans="1:19">
      <c r="A4861">
        <f>IF(E4860&lt;&gt;E4861,COUNTIF($A$4:A4860,"&lt;&gt;0")+1,0)</f>
        <v>0</v>
      </c>
      <c r="B4861">
        <f>IF(A4861&lt;&gt;0,IF(MOD(A4861,3)=0,COUNTIF($B$4:B4860,"&lt;&gt;0")+1,0),0)</f>
        <v>0</v>
      </c>
      <c r="C4861" s="9">
        <f>'Dash Board'!$C$12+COUNT('Daily reducing balance'!$F$4:F4860)</f>
        <v>46587</v>
      </c>
      <c r="D4861">
        <f t="shared" si="532"/>
        <v>2027</v>
      </c>
      <c r="E4861">
        <f t="shared" si="533"/>
        <v>7</v>
      </c>
      <c r="F4861">
        <f>DAY('Dash Board'!$C$12+COUNT('Daily reducing balance'!$F$4:F4860))</f>
        <v>19</v>
      </c>
      <c r="G4861" s="8">
        <f t="shared" si="534"/>
        <v>61958.658847658146</v>
      </c>
      <c r="H4861" s="6">
        <f>G4861*'Dash Board'!$C$11/365</f>
        <v>17.823723778093438</v>
      </c>
      <c r="I4861" s="6">
        <f>H4861*'Dash Board'!$C$18/'Dash Board'!$C$11</f>
        <v>8.4874875133778289</v>
      </c>
      <c r="J4861" s="6">
        <f>(G4861&gt;1)*PMT('Dash Board'!$C$11/365,$U$4,-'Dash Board'!$C$19)</f>
        <v>108.80376961660664</v>
      </c>
      <c r="K4861" s="6">
        <f t="shared" si="529"/>
        <v>0</v>
      </c>
      <c r="L4861" s="8">
        <f t="shared" si="530"/>
        <v>61867.678801819631</v>
      </c>
      <c r="N4861" s="8">
        <f t="shared" si="535"/>
        <v>100.31628210322882</v>
      </c>
      <c r="O4861" s="8">
        <f>IF(E4860&lt;&gt;E4861,SUM($N$4:N4861)-SUM($O$3:O4860),0)</f>
        <v>0</v>
      </c>
      <c r="P4861" s="6">
        <f>IF(B4861&gt;0,SUM($O$4:O4861)-SUM($P$3:P4860),0)</f>
        <v>0</v>
      </c>
      <c r="Q4861" s="6">
        <f t="shared" si="531"/>
        <v>8.4874875133778289</v>
      </c>
      <c r="R4861" s="8">
        <f>IF(E4860&lt;&gt;E4861,SUM($Q$4:Q4861)-SUM($R$3:R4860),0)</f>
        <v>0</v>
      </c>
      <c r="S4861" s="6">
        <f>IF(B4861&gt;0,SUM($R$4:R4861)-SUM($S$3:S4860),0)</f>
        <v>0</v>
      </c>
    </row>
    <row r="4862" spans="1:19">
      <c r="A4862">
        <f>IF(E4861&lt;&gt;E4862,COUNTIF($A$4:A4861,"&lt;&gt;0")+1,0)</f>
        <v>0</v>
      </c>
      <c r="B4862">
        <f>IF(A4862&lt;&gt;0,IF(MOD(A4862,3)=0,COUNTIF($B$4:B4861,"&lt;&gt;0")+1,0),0)</f>
        <v>0</v>
      </c>
      <c r="C4862" s="9">
        <f>'Dash Board'!$C$12+COUNT('Daily reducing balance'!$F$4:F4861)</f>
        <v>46588</v>
      </c>
      <c r="D4862">
        <f t="shared" si="532"/>
        <v>2027</v>
      </c>
      <c r="E4862">
        <f t="shared" si="533"/>
        <v>7</v>
      </c>
      <c r="F4862">
        <f>DAY('Dash Board'!$C$12+COUNT('Daily reducing balance'!$F$4:F4861))</f>
        <v>20</v>
      </c>
      <c r="G4862" s="8">
        <f t="shared" si="534"/>
        <v>61867.678801819631</v>
      </c>
      <c r="H4862" s="6">
        <f>G4862*'Dash Board'!$C$11/365</f>
        <v>17.797551436139894</v>
      </c>
      <c r="I4862" s="6">
        <f>H4862*'Dash Board'!$C$18/'Dash Board'!$C$11</f>
        <v>8.4750244933999515</v>
      </c>
      <c r="J4862" s="6">
        <f>(G4862&gt;1)*PMT('Dash Board'!$C$11/365,$U$4,-'Dash Board'!$C$19)</f>
        <v>108.80376961660664</v>
      </c>
      <c r="K4862" s="6">
        <f t="shared" si="529"/>
        <v>0</v>
      </c>
      <c r="L4862" s="8">
        <f t="shared" si="530"/>
        <v>61776.672583639163</v>
      </c>
      <c r="N4862" s="8">
        <f t="shared" si="535"/>
        <v>100.32874512320669</v>
      </c>
      <c r="O4862" s="8">
        <f>IF(E4861&lt;&gt;E4862,SUM($N$4:N4862)-SUM($O$3:O4861),0)</f>
        <v>0</v>
      </c>
      <c r="P4862" s="6">
        <f>IF(B4862&gt;0,SUM($O$4:O4862)-SUM($P$3:P4861),0)</f>
        <v>0</v>
      </c>
      <c r="Q4862" s="6">
        <f t="shared" si="531"/>
        <v>8.4750244933999515</v>
      </c>
      <c r="R4862" s="8">
        <f>IF(E4861&lt;&gt;E4862,SUM($Q$4:Q4862)-SUM($R$3:R4861),0)</f>
        <v>0</v>
      </c>
      <c r="S4862" s="6">
        <f>IF(B4862&gt;0,SUM($R$4:R4862)-SUM($S$3:S4861),0)</f>
        <v>0</v>
      </c>
    </row>
    <row r="4863" spans="1:19">
      <c r="A4863">
        <f>IF(E4862&lt;&gt;E4863,COUNTIF($A$4:A4862,"&lt;&gt;0")+1,0)</f>
        <v>0</v>
      </c>
      <c r="B4863">
        <f>IF(A4863&lt;&gt;0,IF(MOD(A4863,3)=0,COUNTIF($B$4:B4862,"&lt;&gt;0")+1,0),0)</f>
        <v>0</v>
      </c>
      <c r="C4863" s="9">
        <f>'Dash Board'!$C$12+COUNT('Daily reducing balance'!$F$4:F4862)</f>
        <v>46589</v>
      </c>
      <c r="D4863">
        <f t="shared" si="532"/>
        <v>2027</v>
      </c>
      <c r="E4863">
        <f t="shared" si="533"/>
        <v>7</v>
      </c>
      <c r="F4863">
        <f>DAY('Dash Board'!$C$12+COUNT('Daily reducing balance'!$F$4:F4862))</f>
        <v>21</v>
      </c>
      <c r="G4863" s="8">
        <f t="shared" si="534"/>
        <v>61776.672583639163</v>
      </c>
      <c r="H4863" s="6">
        <f>G4863*'Dash Board'!$C$11/365</f>
        <v>17.771371565156471</v>
      </c>
      <c r="I4863" s="6">
        <f>H4863*'Dash Board'!$C$18/'Dash Board'!$C$11</f>
        <v>8.4625578881697496</v>
      </c>
      <c r="J4863" s="6">
        <f>(G4863&gt;1)*PMT('Dash Board'!$C$11/365,$U$4,-'Dash Board'!$C$19)</f>
        <v>108.80376961660664</v>
      </c>
      <c r="K4863" s="6">
        <f t="shared" si="529"/>
        <v>0</v>
      </c>
      <c r="L4863" s="8">
        <f t="shared" si="530"/>
        <v>61685.640185587712</v>
      </c>
      <c r="N4863" s="8">
        <f t="shared" si="535"/>
        <v>100.34121172843689</v>
      </c>
      <c r="O4863" s="8">
        <f>IF(E4862&lt;&gt;E4863,SUM($N$4:N4863)-SUM($O$3:O4862),0)</f>
        <v>0</v>
      </c>
      <c r="P4863" s="6">
        <f>IF(B4863&gt;0,SUM($O$4:O4863)-SUM($P$3:P4862),0)</f>
        <v>0</v>
      </c>
      <c r="Q4863" s="6">
        <f t="shared" si="531"/>
        <v>8.4625578881697496</v>
      </c>
      <c r="R4863" s="8">
        <f>IF(E4862&lt;&gt;E4863,SUM($Q$4:Q4863)-SUM($R$3:R4862),0)</f>
        <v>0</v>
      </c>
      <c r="S4863" s="6">
        <f>IF(B4863&gt;0,SUM($R$4:R4863)-SUM($S$3:S4862),0)</f>
        <v>0</v>
      </c>
    </row>
    <row r="4864" spans="1:19">
      <c r="A4864">
        <f>IF(E4863&lt;&gt;E4864,COUNTIF($A$4:A4863,"&lt;&gt;0")+1,0)</f>
        <v>0</v>
      </c>
      <c r="B4864">
        <f>IF(A4864&lt;&gt;0,IF(MOD(A4864,3)=0,COUNTIF($B$4:B4863,"&lt;&gt;0")+1,0),0)</f>
        <v>0</v>
      </c>
      <c r="C4864" s="9">
        <f>'Dash Board'!$C$12+COUNT('Daily reducing balance'!$F$4:F4863)</f>
        <v>46590</v>
      </c>
      <c r="D4864">
        <f t="shared" si="532"/>
        <v>2027</v>
      </c>
      <c r="E4864">
        <f t="shared" si="533"/>
        <v>7</v>
      </c>
      <c r="F4864">
        <f>DAY('Dash Board'!$C$12+COUNT('Daily reducing balance'!$F$4:F4863))</f>
        <v>22</v>
      </c>
      <c r="G4864" s="8">
        <f t="shared" si="534"/>
        <v>61685.640185587712</v>
      </c>
      <c r="H4864" s="6">
        <f>G4864*'Dash Board'!$C$11/365</f>
        <v>17.745184162977285</v>
      </c>
      <c r="I4864" s="6">
        <f>H4864*'Dash Board'!$C$18/'Dash Board'!$C$11</f>
        <v>8.4500876966558511</v>
      </c>
      <c r="J4864" s="6">
        <f>(G4864&gt;1)*PMT('Dash Board'!$C$11/365,$U$4,-'Dash Board'!$C$19)</f>
        <v>108.80376961660664</v>
      </c>
      <c r="K4864" s="6">
        <f t="shared" si="529"/>
        <v>0</v>
      </c>
      <c r="L4864" s="8">
        <f t="shared" si="530"/>
        <v>61594.581600134086</v>
      </c>
      <c r="N4864" s="8">
        <f t="shared" si="535"/>
        <v>100.35368191995079</v>
      </c>
      <c r="O4864" s="8">
        <f>IF(E4863&lt;&gt;E4864,SUM($N$4:N4864)-SUM($O$3:O4863),0)</f>
        <v>0</v>
      </c>
      <c r="P4864" s="6">
        <f>IF(B4864&gt;0,SUM($O$4:O4864)-SUM($P$3:P4863),0)</f>
        <v>0</v>
      </c>
      <c r="Q4864" s="6">
        <f t="shared" si="531"/>
        <v>8.4500876966558511</v>
      </c>
      <c r="R4864" s="8">
        <f>IF(E4863&lt;&gt;E4864,SUM($Q$4:Q4864)-SUM($R$3:R4863),0)</f>
        <v>0</v>
      </c>
      <c r="S4864" s="6">
        <f>IF(B4864&gt;0,SUM($R$4:R4864)-SUM($S$3:S4863),0)</f>
        <v>0</v>
      </c>
    </row>
    <row r="4865" spans="1:19">
      <c r="A4865">
        <f>IF(E4864&lt;&gt;E4865,COUNTIF($A$4:A4864,"&lt;&gt;0")+1,0)</f>
        <v>0</v>
      </c>
      <c r="B4865">
        <f>IF(A4865&lt;&gt;0,IF(MOD(A4865,3)=0,COUNTIF($B$4:B4864,"&lt;&gt;0")+1,0),0)</f>
        <v>0</v>
      </c>
      <c r="C4865" s="9">
        <f>'Dash Board'!$C$12+COUNT('Daily reducing balance'!$F$4:F4864)</f>
        <v>46591</v>
      </c>
      <c r="D4865">
        <f t="shared" si="532"/>
        <v>2027</v>
      </c>
      <c r="E4865">
        <f t="shared" si="533"/>
        <v>7</v>
      </c>
      <c r="F4865">
        <f>DAY('Dash Board'!$C$12+COUNT('Daily reducing balance'!$F$4:F4864))</f>
        <v>23</v>
      </c>
      <c r="G4865" s="8">
        <f t="shared" si="534"/>
        <v>61594.581600134086</v>
      </c>
      <c r="H4865" s="6">
        <f>G4865*'Dash Board'!$C$11/365</f>
        <v>17.718989227435831</v>
      </c>
      <c r="I4865" s="6">
        <f>H4865*'Dash Board'!$C$18/'Dash Board'!$C$11</f>
        <v>8.437613917826587</v>
      </c>
      <c r="J4865" s="6">
        <f>(G4865&gt;1)*PMT('Dash Board'!$C$11/365,$U$4,-'Dash Board'!$C$19)</f>
        <v>108.80376961660664</v>
      </c>
      <c r="K4865" s="6">
        <f t="shared" si="529"/>
        <v>0</v>
      </c>
      <c r="L4865" s="8">
        <f t="shared" si="530"/>
        <v>61503.496819744913</v>
      </c>
      <c r="N4865" s="8">
        <f t="shared" si="535"/>
        <v>100.36615569878006</v>
      </c>
      <c r="O4865" s="8">
        <f>IF(E4864&lt;&gt;E4865,SUM($N$4:N4865)-SUM($O$3:O4864),0)</f>
        <v>0</v>
      </c>
      <c r="P4865" s="6">
        <f>IF(B4865&gt;0,SUM($O$4:O4865)-SUM($P$3:P4864),0)</f>
        <v>0</v>
      </c>
      <c r="Q4865" s="6">
        <f t="shared" si="531"/>
        <v>8.437613917826587</v>
      </c>
      <c r="R4865" s="8">
        <f>IF(E4864&lt;&gt;E4865,SUM($Q$4:Q4865)-SUM($R$3:R4864),0)</f>
        <v>0</v>
      </c>
      <c r="S4865" s="6">
        <f>IF(B4865&gt;0,SUM($R$4:R4865)-SUM($S$3:S4864),0)</f>
        <v>0</v>
      </c>
    </row>
    <row r="4866" spans="1:19">
      <c r="A4866">
        <f>IF(E4865&lt;&gt;E4866,COUNTIF($A$4:A4865,"&lt;&gt;0")+1,0)</f>
        <v>0</v>
      </c>
      <c r="B4866">
        <f>IF(A4866&lt;&gt;0,IF(MOD(A4866,3)=0,COUNTIF($B$4:B4865,"&lt;&gt;0")+1,0),0)</f>
        <v>0</v>
      </c>
      <c r="C4866" s="9">
        <f>'Dash Board'!$C$12+COUNT('Daily reducing balance'!$F$4:F4865)</f>
        <v>46592</v>
      </c>
      <c r="D4866">
        <f t="shared" si="532"/>
        <v>2027</v>
      </c>
      <c r="E4866">
        <f t="shared" si="533"/>
        <v>7</v>
      </c>
      <c r="F4866">
        <f>DAY('Dash Board'!$C$12+COUNT('Daily reducing balance'!$F$4:F4865))</f>
        <v>24</v>
      </c>
      <c r="G4866" s="8">
        <f t="shared" si="534"/>
        <v>61503.496819744913</v>
      </c>
      <c r="H4866" s="6">
        <f>G4866*'Dash Board'!$C$11/365</f>
        <v>17.692786756364974</v>
      </c>
      <c r="I4866" s="6">
        <f>H4866*'Dash Board'!$C$18/'Dash Board'!$C$11</f>
        <v>8.425136550649988</v>
      </c>
      <c r="J4866" s="6">
        <f>(G4866&gt;1)*PMT('Dash Board'!$C$11/365,$U$4,-'Dash Board'!$C$19)</f>
        <v>108.80376961660664</v>
      </c>
      <c r="K4866" s="6">
        <f t="shared" si="529"/>
        <v>0</v>
      </c>
      <c r="L4866" s="8">
        <f t="shared" si="530"/>
        <v>61412.38583688467</v>
      </c>
      <c r="N4866" s="8">
        <f t="shared" si="535"/>
        <v>100.37863306595665</v>
      </c>
      <c r="O4866" s="8">
        <f>IF(E4865&lt;&gt;E4866,SUM($N$4:N4866)-SUM($O$3:O4865),0)</f>
        <v>0</v>
      </c>
      <c r="P4866" s="6">
        <f>IF(B4866&gt;0,SUM($O$4:O4866)-SUM($P$3:P4865),0)</f>
        <v>0</v>
      </c>
      <c r="Q4866" s="6">
        <f t="shared" si="531"/>
        <v>8.425136550649988</v>
      </c>
      <c r="R4866" s="8">
        <f>IF(E4865&lt;&gt;E4866,SUM($Q$4:Q4866)-SUM($R$3:R4865),0)</f>
        <v>0</v>
      </c>
      <c r="S4866" s="6">
        <f>IF(B4866&gt;0,SUM($R$4:R4866)-SUM($S$3:S4865),0)</f>
        <v>0</v>
      </c>
    </row>
    <row r="4867" spans="1:19">
      <c r="A4867">
        <f>IF(E4866&lt;&gt;E4867,COUNTIF($A$4:A4866,"&lt;&gt;0")+1,0)</f>
        <v>0</v>
      </c>
      <c r="B4867">
        <f>IF(A4867&lt;&gt;0,IF(MOD(A4867,3)=0,COUNTIF($B$4:B4866,"&lt;&gt;0")+1,0),0)</f>
        <v>0</v>
      </c>
      <c r="C4867" s="9">
        <f>'Dash Board'!$C$12+COUNT('Daily reducing balance'!$F$4:F4866)</f>
        <v>46593</v>
      </c>
      <c r="D4867">
        <f t="shared" si="532"/>
        <v>2027</v>
      </c>
      <c r="E4867">
        <f t="shared" si="533"/>
        <v>7</v>
      </c>
      <c r="F4867">
        <f>DAY('Dash Board'!$C$12+COUNT('Daily reducing balance'!$F$4:F4866))</f>
        <v>25</v>
      </c>
      <c r="G4867" s="8">
        <f t="shared" si="534"/>
        <v>61412.38583688467</v>
      </c>
      <c r="H4867" s="6">
        <f>G4867*'Dash Board'!$C$11/365</f>
        <v>17.66657674759696</v>
      </c>
      <c r="I4867" s="6">
        <f>H4867*'Dash Board'!$C$18/'Dash Board'!$C$11</f>
        <v>8.4126555940937902</v>
      </c>
      <c r="J4867" s="6">
        <f>(G4867&gt;1)*PMT('Dash Board'!$C$11/365,$U$4,-'Dash Board'!$C$19)</f>
        <v>108.80376961660664</v>
      </c>
      <c r="K4867" s="6">
        <f t="shared" si="529"/>
        <v>0</v>
      </c>
      <c r="L4867" s="8">
        <f t="shared" si="530"/>
        <v>61321.248644015657</v>
      </c>
      <c r="N4867" s="8">
        <f t="shared" si="535"/>
        <v>100.39111402251285</v>
      </c>
      <c r="O4867" s="8">
        <f>IF(E4866&lt;&gt;E4867,SUM($N$4:N4867)-SUM($O$3:O4866),0)</f>
        <v>0</v>
      </c>
      <c r="P4867" s="6">
        <f>IF(B4867&gt;0,SUM($O$4:O4867)-SUM($P$3:P4866),0)</f>
        <v>0</v>
      </c>
      <c r="Q4867" s="6">
        <f t="shared" si="531"/>
        <v>8.4126555940937902</v>
      </c>
      <c r="R4867" s="8">
        <f>IF(E4866&lt;&gt;E4867,SUM($Q$4:Q4867)-SUM($R$3:R4866),0)</f>
        <v>0</v>
      </c>
      <c r="S4867" s="6">
        <f>IF(B4867&gt;0,SUM($R$4:R4867)-SUM($S$3:S4866),0)</f>
        <v>0</v>
      </c>
    </row>
    <row r="4868" spans="1:19">
      <c r="A4868">
        <f>IF(E4867&lt;&gt;E4868,COUNTIF($A$4:A4867,"&lt;&gt;0")+1,0)</f>
        <v>0</v>
      </c>
      <c r="B4868">
        <f>IF(A4868&lt;&gt;0,IF(MOD(A4868,3)=0,COUNTIF($B$4:B4867,"&lt;&gt;0")+1,0),0)</f>
        <v>0</v>
      </c>
      <c r="C4868" s="9">
        <f>'Dash Board'!$C$12+COUNT('Daily reducing balance'!$F$4:F4867)</f>
        <v>46594</v>
      </c>
      <c r="D4868">
        <f t="shared" si="532"/>
        <v>2027</v>
      </c>
      <c r="E4868">
        <f t="shared" si="533"/>
        <v>7</v>
      </c>
      <c r="F4868">
        <f>DAY('Dash Board'!$C$12+COUNT('Daily reducing balance'!$F$4:F4867))</f>
        <v>26</v>
      </c>
      <c r="G4868" s="8">
        <f t="shared" si="534"/>
        <v>61321.248644015657</v>
      </c>
      <c r="H4868" s="6">
        <f>G4868*'Dash Board'!$C$11/365</f>
        <v>17.640359198963406</v>
      </c>
      <c r="I4868" s="6">
        <f>H4868*'Dash Board'!$C$18/'Dash Board'!$C$11</f>
        <v>8.4001710471254327</v>
      </c>
      <c r="J4868" s="6">
        <f>(G4868&gt;1)*PMT('Dash Board'!$C$11/365,$U$4,-'Dash Board'!$C$19)</f>
        <v>108.80376961660664</v>
      </c>
      <c r="K4868" s="6">
        <f t="shared" si="529"/>
        <v>0</v>
      </c>
      <c r="L4868" s="8">
        <f t="shared" si="530"/>
        <v>61230.085233598016</v>
      </c>
      <c r="N4868" s="8">
        <f t="shared" si="535"/>
        <v>100.4035985694812</v>
      </c>
      <c r="O4868" s="8">
        <f>IF(E4867&lt;&gt;E4868,SUM($N$4:N4868)-SUM($O$3:O4867),0)</f>
        <v>0</v>
      </c>
      <c r="P4868" s="6">
        <f>IF(B4868&gt;0,SUM($O$4:O4868)-SUM($P$3:P4867),0)</f>
        <v>0</v>
      </c>
      <c r="Q4868" s="6">
        <f t="shared" si="531"/>
        <v>8.4001710471254327</v>
      </c>
      <c r="R4868" s="8">
        <f>IF(E4867&lt;&gt;E4868,SUM($Q$4:Q4868)-SUM($R$3:R4867),0)</f>
        <v>0</v>
      </c>
      <c r="S4868" s="6">
        <f>IF(B4868&gt;0,SUM($R$4:R4868)-SUM($S$3:S4867),0)</f>
        <v>0</v>
      </c>
    </row>
    <row r="4869" spans="1:19">
      <c r="A4869">
        <f>IF(E4868&lt;&gt;E4869,COUNTIF($A$4:A4868,"&lt;&gt;0")+1,0)</f>
        <v>0</v>
      </c>
      <c r="B4869">
        <f>IF(A4869&lt;&gt;0,IF(MOD(A4869,3)=0,COUNTIF($B$4:B4868,"&lt;&gt;0")+1,0),0)</f>
        <v>0</v>
      </c>
      <c r="C4869" s="9">
        <f>'Dash Board'!$C$12+COUNT('Daily reducing balance'!$F$4:F4868)</f>
        <v>46595</v>
      </c>
      <c r="D4869">
        <f t="shared" si="532"/>
        <v>2027</v>
      </c>
      <c r="E4869">
        <f t="shared" si="533"/>
        <v>7</v>
      </c>
      <c r="F4869">
        <f>DAY('Dash Board'!$C$12+COUNT('Daily reducing balance'!$F$4:F4868))</f>
        <v>27</v>
      </c>
      <c r="G4869" s="8">
        <f t="shared" si="534"/>
        <v>61230.085233598016</v>
      </c>
      <c r="H4869" s="6">
        <f>G4869*'Dash Board'!$C$11/365</f>
        <v>17.614134108295318</v>
      </c>
      <c r="I4869" s="6">
        <f>H4869*'Dash Board'!$C$18/'Dash Board'!$C$11</f>
        <v>8.3876829087120566</v>
      </c>
      <c r="J4869" s="6">
        <f>(G4869&gt;1)*PMT('Dash Board'!$C$11/365,$U$4,-'Dash Board'!$C$19)</f>
        <v>108.80376961660664</v>
      </c>
      <c r="K4869" s="6">
        <f t="shared" ref="K4869:K4932" si="536">IF(F4869=1,SUMIFS($J$4:$J$7308,$D$4:$D$7308,"="&amp;YEAR(C4869),$E$4:$E$7308,"="&amp;MONTH(C4869)),0)</f>
        <v>0</v>
      </c>
      <c r="L4869" s="8">
        <f t="shared" ref="L4869:L4932" si="537">IF(G4869+H4869-J4869&lt;0,0,G4869+H4869-J4869)</f>
        <v>61138.895598089708</v>
      </c>
      <c r="N4869" s="8">
        <f t="shared" si="535"/>
        <v>100.41608670789459</v>
      </c>
      <c r="O4869" s="8">
        <f>IF(E4868&lt;&gt;E4869,SUM($N$4:N4869)-SUM($O$3:O4868),0)</f>
        <v>0</v>
      </c>
      <c r="P4869" s="6">
        <f>IF(B4869&gt;0,SUM($O$4:O4869)-SUM($P$3:P4868),0)</f>
        <v>0</v>
      </c>
      <c r="Q4869" s="6">
        <f t="shared" ref="Q4869:Q4932" si="538">I4869</f>
        <v>8.3876829087120566</v>
      </c>
      <c r="R4869" s="8">
        <f>IF(E4868&lt;&gt;E4869,SUM($Q$4:Q4869)-SUM($R$3:R4868),0)</f>
        <v>0</v>
      </c>
      <c r="S4869" s="6">
        <f>IF(B4869&gt;0,SUM($R$4:R4869)-SUM($S$3:S4868),0)</f>
        <v>0</v>
      </c>
    </row>
    <row r="4870" spans="1:19">
      <c r="A4870">
        <f>IF(E4869&lt;&gt;E4870,COUNTIF($A$4:A4869,"&lt;&gt;0")+1,0)</f>
        <v>0</v>
      </c>
      <c r="B4870">
        <f>IF(A4870&lt;&gt;0,IF(MOD(A4870,3)=0,COUNTIF($B$4:B4869,"&lt;&gt;0")+1,0),0)</f>
        <v>0</v>
      </c>
      <c r="C4870" s="9">
        <f>'Dash Board'!$C$12+COUNT('Daily reducing balance'!$F$4:F4869)</f>
        <v>46596</v>
      </c>
      <c r="D4870">
        <f t="shared" si="532"/>
        <v>2027</v>
      </c>
      <c r="E4870">
        <f t="shared" si="533"/>
        <v>7</v>
      </c>
      <c r="F4870">
        <f>DAY('Dash Board'!$C$12+COUNT('Daily reducing balance'!$F$4:F4869))</f>
        <v>28</v>
      </c>
      <c r="G4870" s="8">
        <f t="shared" si="534"/>
        <v>61138.895598089708</v>
      </c>
      <c r="H4870" s="6">
        <f>G4870*'Dash Board'!$C$11/365</f>
        <v>17.587901473423067</v>
      </c>
      <c r="I4870" s="6">
        <f>H4870*'Dash Board'!$C$18/'Dash Board'!$C$11</f>
        <v>8.3751911778205077</v>
      </c>
      <c r="J4870" s="6">
        <f>(G4870&gt;1)*PMT('Dash Board'!$C$11/365,$U$4,-'Dash Board'!$C$19)</f>
        <v>108.80376961660664</v>
      </c>
      <c r="K4870" s="6">
        <f t="shared" si="536"/>
        <v>0</v>
      </c>
      <c r="L4870" s="8">
        <f t="shared" si="537"/>
        <v>61047.679729946525</v>
      </c>
      <c r="N4870" s="8">
        <f t="shared" si="535"/>
        <v>100.42857843878613</v>
      </c>
      <c r="O4870" s="8">
        <f>IF(E4869&lt;&gt;E4870,SUM($N$4:N4870)-SUM($O$3:O4869),0)</f>
        <v>0</v>
      </c>
      <c r="P4870" s="6">
        <f>IF(B4870&gt;0,SUM($O$4:O4870)-SUM($P$3:P4869),0)</f>
        <v>0</v>
      </c>
      <c r="Q4870" s="6">
        <f t="shared" si="538"/>
        <v>8.3751911778205077</v>
      </c>
      <c r="R4870" s="8">
        <f>IF(E4869&lt;&gt;E4870,SUM($Q$4:Q4870)-SUM($R$3:R4869),0)</f>
        <v>0</v>
      </c>
      <c r="S4870" s="6">
        <f>IF(B4870&gt;0,SUM($R$4:R4870)-SUM($S$3:S4869),0)</f>
        <v>0</v>
      </c>
    </row>
    <row r="4871" spans="1:19">
      <c r="A4871">
        <f>IF(E4870&lt;&gt;E4871,COUNTIF($A$4:A4870,"&lt;&gt;0")+1,0)</f>
        <v>0</v>
      </c>
      <c r="B4871">
        <f>IF(A4871&lt;&gt;0,IF(MOD(A4871,3)=0,COUNTIF($B$4:B4870,"&lt;&gt;0")+1,0),0)</f>
        <v>0</v>
      </c>
      <c r="C4871" s="9">
        <f>'Dash Board'!$C$12+COUNT('Daily reducing balance'!$F$4:F4870)</f>
        <v>46597</v>
      </c>
      <c r="D4871">
        <f t="shared" si="532"/>
        <v>2027</v>
      </c>
      <c r="E4871">
        <f t="shared" si="533"/>
        <v>7</v>
      </c>
      <c r="F4871">
        <f>DAY('Dash Board'!$C$12+COUNT('Daily reducing balance'!$F$4:F4870))</f>
        <v>29</v>
      </c>
      <c r="G4871" s="8">
        <f t="shared" si="534"/>
        <v>61047.679729946525</v>
      </c>
      <c r="H4871" s="6">
        <f>G4871*'Dash Board'!$C$11/365</f>
        <v>17.561661292176396</v>
      </c>
      <c r="I4871" s="6">
        <f>H4871*'Dash Board'!$C$18/'Dash Board'!$C$11</f>
        <v>8.3626958534173319</v>
      </c>
      <c r="J4871" s="6">
        <f>(G4871&gt;1)*PMT('Dash Board'!$C$11/365,$U$4,-'Dash Board'!$C$19)</f>
        <v>108.80376961660664</v>
      </c>
      <c r="K4871" s="6">
        <f t="shared" si="536"/>
        <v>0</v>
      </c>
      <c r="L4871" s="8">
        <f t="shared" si="537"/>
        <v>60956.437621622092</v>
      </c>
      <c r="N4871" s="8">
        <f t="shared" si="535"/>
        <v>100.44107376318931</v>
      </c>
      <c r="O4871" s="8">
        <f>IF(E4870&lt;&gt;E4871,SUM($N$4:N4871)-SUM($O$3:O4870),0)</f>
        <v>0</v>
      </c>
      <c r="P4871" s="6">
        <f>IF(B4871&gt;0,SUM($O$4:O4871)-SUM($P$3:P4870),0)</f>
        <v>0</v>
      </c>
      <c r="Q4871" s="6">
        <f t="shared" si="538"/>
        <v>8.3626958534173319</v>
      </c>
      <c r="R4871" s="8">
        <f>IF(E4870&lt;&gt;E4871,SUM($Q$4:Q4871)-SUM($R$3:R4870),0)</f>
        <v>0</v>
      </c>
      <c r="S4871" s="6">
        <f>IF(B4871&gt;0,SUM($R$4:R4871)-SUM($S$3:S4870),0)</f>
        <v>0</v>
      </c>
    </row>
    <row r="4872" spans="1:19">
      <c r="A4872">
        <f>IF(E4871&lt;&gt;E4872,COUNTIF($A$4:A4871,"&lt;&gt;0")+1,0)</f>
        <v>0</v>
      </c>
      <c r="B4872">
        <f>IF(A4872&lt;&gt;0,IF(MOD(A4872,3)=0,COUNTIF($B$4:B4871,"&lt;&gt;0")+1,0),0)</f>
        <v>0</v>
      </c>
      <c r="C4872" s="9">
        <f>'Dash Board'!$C$12+COUNT('Daily reducing balance'!$F$4:F4871)</f>
        <v>46598</v>
      </c>
      <c r="D4872">
        <f t="shared" si="532"/>
        <v>2027</v>
      </c>
      <c r="E4872">
        <f t="shared" si="533"/>
        <v>7</v>
      </c>
      <c r="F4872">
        <f>DAY('Dash Board'!$C$12+COUNT('Daily reducing balance'!$F$4:F4871))</f>
        <v>30</v>
      </c>
      <c r="G4872" s="8">
        <f t="shared" si="534"/>
        <v>60956.437621622092</v>
      </c>
      <c r="H4872" s="6">
        <f>G4872*'Dash Board'!$C$11/365</f>
        <v>17.535413562384434</v>
      </c>
      <c r="I4872" s="6">
        <f>H4872*'Dash Board'!$C$18/'Dash Board'!$C$11</f>
        <v>8.3501969344687783</v>
      </c>
      <c r="J4872" s="6">
        <f>(G4872&gt;1)*PMT('Dash Board'!$C$11/365,$U$4,-'Dash Board'!$C$19)</f>
        <v>108.80376961660664</v>
      </c>
      <c r="K4872" s="6">
        <f t="shared" si="536"/>
        <v>0</v>
      </c>
      <c r="L4872" s="8">
        <f t="shared" si="537"/>
        <v>60865.169265567871</v>
      </c>
      <c r="N4872" s="8">
        <f t="shared" si="535"/>
        <v>100.45357268213786</v>
      </c>
      <c r="O4872" s="8">
        <f>IF(E4871&lt;&gt;E4872,SUM($N$4:N4872)-SUM($O$3:O4871),0)</f>
        <v>0</v>
      </c>
      <c r="P4872" s="6">
        <f>IF(B4872&gt;0,SUM($O$4:O4872)-SUM($P$3:P4871),0)</f>
        <v>0</v>
      </c>
      <c r="Q4872" s="6">
        <f t="shared" si="538"/>
        <v>8.3501969344687783</v>
      </c>
      <c r="R4872" s="8">
        <f>IF(E4871&lt;&gt;E4872,SUM($Q$4:Q4872)-SUM($R$3:R4871),0)</f>
        <v>0</v>
      </c>
      <c r="S4872" s="6">
        <f>IF(B4872&gt;0,SUM($R$4:R4872)-SUM($S$3:S4871),0)</f>
        <v>0</v>
      </c>
    </row>
    <row r="4873" spans="1:19">
      <c r="A4873">
        <f>IF(E4872&lt;&gt;E4873,COUNTIF($A$4:A4872,"&lt;&gt;0")+1,0)</f>
        <v>0</v>
      </c>
      <c r="B4873">
        <f>IF(A4873&lt;&gt;0,IF(MOD(A4873,3)=0,COUNTIF($B$4:B4872,"&lt;&gt;0")+1,0),0)</f>
        <v>0</v>
      </c>
      <c r="C4873" s="9">
        <f>'Dash Board'!$C$12+COUNT('Daily reducing balance'!$F$4:F4872)</f>
        <v>46599</v>
      </c>
      <c r="D4873">
        <f t="shared" si="532"/>
        <v>2027</v>
      </c>
      <c r="E4873">
        <f t="shared" si="533"/>
        <v>7</v>
      </c>
      <c r="F4873">
        <f>DAY('Dash Board'!$C$12+COUNT('Daily reducing balance'!$F$4:F4872))</f>
        <v>31</v>
      </c>
      <c r="G4873" s="8">
        <f t="shared" si="534"/>
        <v>60865.169265567871</v>
      </c>
      <c r="H4873" s="6">
        <f>G4873*'Dash Board'!$C$11/365</f>
        <v>17.509158281875688</v>
      </c>
      <c r="I4873" s="6">
        <f>H4873*'Dash Board'!$C$18/'Dash Board'!$C$11</f>
        <v>8.3376944199408047</v>
      </c>
      <c r="J4873" s="6">
        <f>(G4873&gt;1)*PMT('Dash Board'!$C$11/365,$U$4,-'Dash Board'!$C$19)</f>
        <v>108.80376961660664</v>
      </c>
      <c r="K4873" s="6">
        <f t="shared" si="536"/>
        <v>0</v>
      </c>
      <c r="L4873" s="8">
        <f t="shared" si="537"/>
        <v>60773.874654233143</v>
      </c>
      <c r="N4873" s="8">
        <f t="shared" si="535"/>
        <v>100.46607519666584</v>
      </c>
      <c r="O4873" s="8">
        <f>IF(E4872&lt;&gt;E4873,SUM($N$4:N4873)-SUM($O$3:O4872),0)</f>
        <v>0</v>
      </c>
      <c r="P4873" s="6">
        <f>IF(B4873&gt;0,SUM($O$4:O4873)-SUM($P$3:P4872),0)</f>
        <v>0</v>
      </c>
      <c r="Q4873" s="6">
        <f t="shared" si="538"/>
        <v>8.3376944199408047</v>
      </c>
      <c r="R4873" s="8">
        <f>IF(E4872&lt;&gt;E4873,SUM($Q$4:Q4873)-SUM($R$3:R4872),0)</f>
        <v>0</v>
      </c>
      <c r="S4873" s="6">
        <f>IF(B4873&gt;0,SUM($R$4:R4873)-SUM($S$3:S4872),0)</f>
        <v>0</v>
      </c>
    </row>
    <row r="4874" spans="1:19">
      <c r="A4874">
        <f>IF(E4873&lt;&gt;E4874,COUNTIF($A$4:A4873,"&lt;&gt;0")+1,0)</f>
        <v>160</v>
      </c>
      <c r="B4874">
        <f>IF(A4874&lt;&gt;0,IF(MOD(A4874,3)=0,COUNTIF($B$4:B4873,"&lt;&gt;0")+1,0),0)</f>
        <v>0</v>
      </c>
      <c r="C4874" s="9">
        <f>'Dash Board'!$C$12+COUNT('Daily reducing balance'!$F$4:F4873)</f>
        <v>46600</v>
      </c>
      <c r="D4874">
        <f t="shared" si="532"/>
        <v>2027</v>
      </c>
      <c r="E4874">
        <f t="shared" si="533"/>
        <v>8</v>
      </c>
      <c r="F4874">
        <f>DAY('Dash Board'!$C$12+COUNT('Daily reducing balance'!$F$4:F4873))</f>
        <v>1</v>
      </c>
      <c r="G4874" s="8">
        <f t="shared" si="534"/>
        <v>60773.874654233143</v>
      </c>
      <c r="H4874" s="6">
        <f>G4874*'Dash Board'!$C$11/365</f>
        <v>17.482895448478025</v>
      </c>
      <c r="I4874" s="6">
        <f>H4874*'Dash Board'!$C$18/'Dash Board'!$C$11</f>
        <v>8.3251883087990599</v>
      </c>
      <c r="J4874" s="6">
        <f>(G4874&gt;1)*PMT('Dash Board'!$C$11/365,$U$4,-'Dash Board'!$C$19)</f>
        <v>108.80376961660664</v>
      </c>
      <c r="K4874" s="6">
        <f t="shared" si="536"/>
        <v>3372.9168581148047</v>
      </c>
      <c r="L4874" s="8">
        <f t="shared" si="537"/>
        <v>60682.553780065013</v>
      </c>
      <c r="N4874" s="8">
        <f t="shared" si="535"/>
        <v>100.47858130780759</v>
      </c>
      <c r="O4874" s="8">
        <f>IF(E4873&lt;&gt;E4874,SUM($N$4:N4874)-SUM($O$3:O4873),0)</f>
        <v>3109.0368131450959</v>
      </c>
      <c r="P4874" s="6">
        <f>IF(B4874&gt;0,SUM($O$4:O4874)-SUM($P$3:P4873),0)</f>
        <v>0</v>
      </c>
      <c r="Q4874" s="6">
        <f t="shared" si="538"/>
        <v>8.3251883087990599</v>
      </c>
      <c r="R4874" s="8">
        <f>IF(E4873&lt;&gt;E4874,SUM($Q$4:Q4874)-SUM($R$3:R4873),0)</f>
        <v>263.88004496999201</v>
      </c>
      <c r="S4874" s="6">
        <f>IF(B4874&gt;0,SUM($R$4:R4874)-SUM($S$3:S4873),0)</f>
        <v>0</v>
      </c>
    </row>
    <row r="4875" spans="1:19">
      <c r="A4875">
        <f>IF(E4874&lt;&gt;E4875,COUNTIF($A$4:A4874,"&lt;&gt;0")+1,0)</f>
        <v>0</v>
      </c>
      <c r="B4875">
        <f>IF(A4875&lt;&gt;0,IF(MOD(A4875,3)=0,COUNTIF($B$4:B4874,"&lt;&gt;0")+1,0),0)</f>
        <v>0</v>
      </c>
      <c r="C4875" s="9">
        <f>'Dash Board'!$C$12+COUNT('Daily reducing balance'!$F$4:F4874)</f>
        <v>46601</v>
      </c>
      <c r="D4875">
        <f t="shared" si="532"/>
        <v>2027</v>
      </c>
      <c r="E4875">
        <f t="shared" si="533"/>
        <v>8</v>
      </c>
      <c r="F4875">
        <f>DAY('Dash Board'!$C$12+COUNT('Daily reducing balance'!$F$4:F4874))</f>
        <v>2</v>
      </c>
      <c r="G4875" s="8">
        <f t="shared" si="534"/>
        <v>60682.553780065013</v>
      </c>
      <c r="H4875" s="6">
        <f>G4875*'Dash Board'!$C$11/365</f>
        <v>17.456625060018702</v>
      </c>
      <c r="I4875" s="6">
        <f>H4875*'Dash Board'!$C$18/'Dash Board'!$C$11</f>
        <v>8.3126786000089066</v>
      </c>
      <c r="J4875" s="6">
        <f>(G4875&gt;1)*PMT('Dash Board'!$C$11/365,$U$4,-'Dash Board'!$C$19)</f>
        <v>108.80376961660664</v>
      </c>
      <c r="K4875" s="6">
        <f t="shared" si="536"/>
        <v>0</v>
      </c>
      <c r="L4875" s="8">
        <f t="shared" si="537"/>
        <v>60591.206635508424</v>
      </c>
      <c r="N4875" s="8">
        <f t="shared" si="535"/>
        <v>100.49109101659774</v>
      </c>
      <c r="O4875" s="8">
        <f>IF(E4874&lt;&gt;E4875,SUM($N$4:N4875)-SUM($O$3:O4874),0)</f>
        <v>0</v>
      </c>
      <c r="P4875" s="6">
        <f>IF(B4875&gt;0,SUM($O$4:O4875)-SUM($P$3:P4874),0)</f>
        <v>0</v>
      </c>
      <c r="Q4875" s="6">
        <f t="shared" si="538"/>
        <v>8.3126786000089066</v>
      </c>
      <c r="R4875" s="8">
        <f>IF(E4874&lt;&gt;E4875,SUM($Q$4:Q4875)-SUM($R$3:R4874),0)</f>
        <v>0</v>
      </c>
      <c r="S4875" s="6">
        <f>IF(B4875&gt;0,SUM($R$4:R4875)-SUM($S$3:S4874),0)</f>
        <v>0</v>
      </c>
    </row>
    <row r="4876" spans="1:19">
      <c r="A4876">
        <f>IF(E4875&lt;&gt;E4876,COUNTIF($A$4:A4875,"&lt;&gt;0")+1,0)</f>
        <v>0</v>
      </c>
      <c r="B4876">
        <f>IF(A4876&lt;&gt;0,IF(MOD(A4876,3)=0,COUNTIF($B$4:B4875,"&lt;&gt;0")+1,0),0)</f>
        <v>0</v>
      </c>
      <c r="C4876" s="9">
        <f>'Dash Board'!$C$12+COUNT('Daily reducing balance'!$F$4:F4875)</f>
        <v>46602</v>
      </c>
      <c r="D4876">
        <f t="shared" si="532"/>
        <v>2027</v>
      </c>
      <c r="E4876">
        <f t="shared" si="533"/>
        <v>8</v>
      </c>
      <c r="F4876">
        <f>DAY('Dash Board'!$C$12+COUNT('Daily reducing balance'!$F$4:F4875))</f>
        <v>3</v>
      </c>
      <c r="G4876" s="8">
        <f t="shared" si="534"/>
        <v>60591.206635508424</v>
      </c>
      <c r="H4876" s="6">
        <f>G4876*'Dash Board'!$C$11/365</f>
        <v>17.430347114324341</v>
      </c>
      <c r="I4876" s="6">
        <f>H4876*'Dash Board'!$C$18/'Dash Board'!$C$11</f>
        <v>8.3001652925354019</v>
      </c>
      <c r="J4876" s="6">
        <f>(G4876&gt;1)*PMT('Dash Board'!$C$11/365,$U$4,-'Dash Board'!$C$19)</f>
        <v>108.80376961660664</v>
      </c>
      <c r="K4876" s="6">
        <f t="shared" si="536"/>
        <v>0</v>
      </c>
      <c r="L4876" s="8">
        <f t="shared" si="537"/>
        <v>60499.833213006139</v>
      </c>
      <c r="N4876" s="8">
        <f t="shared" si="535"/>
        <v>100.50360432407125</v>
      </c>
      <c r="O4876" s="8">
        <f>IF(E4875&lt;&gt;E4876,SUM($N$4:N4876)-SUM($O$3:O4875),0)</f>
        <v>0</v>
      </c>
      <c r="P4876" s="6">
        <f>IF(B4876&gt;0,SUM($O$4:O4876)-SUM($P$3:P4875),0)</f>
        <v>0</v>
      </c>
      <c r="Q4876" s="6">
        <f t="shared" si="538"/>
        <v>8.3001652925354019</v>
      </c>
      <c r="R4876" s="8">
        <f>IF(E4875&lt;&gt;E4876,SUM($Q$4:Q4876)-SUM($R$3:R4875),0)</f>
        <v>0</v>
      </c>
      <c r="S4876" s="6">
        <f>IF(B4876&gt;0,SUM($R$4:R4876)-SUM($S$3:S4875),0)</f>
        <v>0</v>
      </c>
    </row>
    <row r="4877" spans="1:19">
      <c r="A4877">
        <f>IF(E4876&lt;&gt;E4877,COUNTIF($A$4:A4876,"&lt;&gt;0")+1,0)</f>
        <v>0</v>
      </c>
      <c r="B4877">
        <f>IF(A4877&lt;&gt;0,IF(MOD(A4877,3)=0,COUNTIF($B$4:B4876,"&lt;&gt;0")+1,0),0)</f>
        <v>0</v>
      </c>
      <c r="C4877" s="9">
        <f>'Dash Board'!$C$12+COUNT('Daily reducing balance'!$F$4:F4876)</f>
        <v>46603</v>
      </c>
      <c r="D4877">
        <f t="shared" si="532"/>
        <v>2027</v>
      </c>
      <c r="E4877">
        <f t="shared" si="533"/>
        <v>8</v>
      </c>
      <c r="F4877">
        <f>DAY('Dash Board'!$C$12+COUNT('Daily reducing balance'!$F$4:F4876))</f>
        <v>4</v>
      </c>
      <c r="G4877" s="8">
        <f t="shared" si="534"/>
        <v>60499.833213006139</v>
      </c>
      <c r="H4877" s="6">
        <f>G4877*'Dash Board'!$C$11/365</f>
        <v>17.404061609220943</v>
      </c>
      <c r="I4877" s="6">
        <f>H4877*'Dash Board'!$C$18/'Dash Board'!$C$11</f>
        <v>8.2876483853433065</v>
      </c>
      <c r="J4877" s="6">
        <f>(G4877&gt;1)*PMT('Dash Board'!$C$11/365,$U$4,-'Dash Board'!$C$19)</f>
        <v>108.80376961660664</v>
      </c>
      <c r="K4877" s="6">
        <f t="shared" si="536"/>
        <v>0</v>
      </c>
      <c r="L4877" s="8">
        <f t="shared" si="537"/>
        <v>60408.433504998757</v>
      </c>
      <c r="N4877" s="8">
        <f t="shared" si="535"/>
        <v>100.51612123126334</v>
      </c>
      <c r="O4877" s="8">
        <f>IF(E4876&lt;&gt;E4877,SUM($N$4:N4877)-SUM($O$3:O4876),0)</f>
        <v>0</v>
      </c>
      <c r="P4877" s="6">
        <f>IF(B4877&gt;0,SUM($O$4:O4877)-SUM($P$3:P4876),0)</f>
        <v>0</v>
      </c>
      <c r="Q4877" s="6">
        <f t="shared" si="538"/>
        <v>8.2876483853433065</v>
      </c>
      <c r="R4877" s="8">
        <f>IF(E4876&lt;&gt;E4877,SUM($Q$4:Q4877)-SUM($R$3:R4876),0)</f>
        <v>0</v>
      </c>
      <c r="S4877" s="6">
        <f>IF(B4877&gt;0,SUM($R$4:R4877)-SUM($S$3:S4876),0)</f>
        <v>0</v>
      </c>
    </row>
    <row r="4878" spans="1:19">
      <c r="A4878">
        <f>IF(E4877&lt;&gt;E4878,COUNTIF($A$4:A4877,"&lt;&gt;0")+1,0)</f>
        <v>0</v>
      </c>
      <c r="B4878">
        <f>IF(A4878&lt;&gt;0,IF(MOD(A4878,3)=0,COUNTIF($B$4:B4877,"&lt;&gt;0")+1,0),0)</f>
        <v>0</v>
      </c>
      <c r="C4878" s="9">
        <f>'Dash Board'!$C$12+COUNT('Daily reducing balance'!$F$4:F4877)</f>
        <v>46604</v>
      </c>
      <c r="D4878">
        <f t="shared" si="532"/>
        <v>2027</v>
      </c>
      <c r="E4878">
        <f t="shared" si="533"/>
        <v>8</v>
      </c>
      <c r="F4878">
        <f>DAY('Dash Board'!$C$12+COUNT('Daily reducing balance'!$F$4:F4877))</f>
        <v>5</v>
      </c>
      <c r="G4878" s="8">
        <f t="shared" si="534"/>
        <v>60408.433504998757</v>
      </c>
      <c r="H4878" s="6">
        <f>G4878*'Dash Board'!$C$11/365</f>
        <v>17.377768542533889</v>
      </c>
      <c r="I4878" s="6">
        <f>H4878*'Dash Board'!$C$18/'Dash Board'!$C$11</f>
        <v>8.2751278773970913</v>
      </c>
      <c r="J4878" s="6">
        <f>(G4878&gt;1)*PMT('Dash Board'!$C$11/365,$U$4,-'Dash Board'!$C$19)</f>
        <v>108.80376961660664</v>
      </c>
      <c r="K4878" s="6">
        <f t="shared" si="536"/>
        <v>0</v>
      </c>
      <c r="L4878" s="8">
        <f t="shared" si="537"/>
        <v>60317.007503924688</v>
      </c>
      <c r="N4878" s="8">
        <f t="shared" si="535"/>
        <v>100.52864173920955</v>
      </c>
      <c r="O4878" s="8">
        <f>IF(E4877&lt;&gt;E4878,SUM($N$4:N4878)-SUM($O$3:O4877),0)</f>
        <v>0</v>
      </c>
      <c r="P4878" s="6">
        <f>IF(B4878&gt;0,SUM($O$4:O4878)-SUM($P$3:P4877),0)</f>
        <v>0</v>
      </c>
      <c r="Q4878" s="6">
        <f t="shared" si="538"/>
        <v>8.2751278773970913</v>
      </c>
      <c r="R4878" s="8">
        <f>IF(E4877&lt;&gt;E4878,SUM($Q$4:Q4878)-SUM($R$3:R4877),0)</f>
        <v>0</v>
      </c>
      <c r="S4878" s="6">
        <f>IF(B4878&gt;0,SUM($R$4:R4878)-SUM($S$3:S4877),0)</f>
        <v>0</v>
      </c>
    </row>
    <row r="4879" spans="1:19">
      <c r="A4879">
        <f>IF(E4878&lt;&gt;E4879,COUNTIF($A$4:A4878,"&lt;&gt;0")+1,0)</f>
        <v>0</v>
      </c>
      <c r="B4879">
        <f>IF(A4879&lt;&gt;0,IF(MOD(A4879,3)=0,COUNTIF($B$4:B4878,"&lt;&gt;0")+1,0),0)</f>
        <v>0</v>
      </c>
      <c r="C4879" s="9">
        <f>'Dash Board'!$C$12+COUNT('Daily reducing balance'!$F$4:F4878)</f>
        <v>46605</v>
      </c>
      <c r="D4879">
        <f t="shared" si="532"/>
        <v>2027</v>
      </c>
      <c r="E4879">
        <f t="shared" si="533"/>
        <v>8</v>
      </c>
      <c r="F4879">
        <f>DAY('Dash Board'!$C$12+COUNT('Daily reducing balance'!$F$4:F4878))</f>
        <v>6</v>
      </c>
      <c r="G4879" s="8">
        <f t="shared" si="534"/>
        <v>60317.007503924688</v>
      </c>
      <c r="H4879" s="6">
        <f>G4879*'Dash Board'!$C$11/365</f>
        <v>17.351467912087923</v>
      </c>
      <c r="I4879" s="6">
        <f>H4879*'Dash Board'!$C$18/'Dash Board'!$C$11</f>
        <v>8.2626037676609165</v>
      </c>
      <c r="J4879" s="6">
        <f>(G4879&gt;1)*PMT('Dash Board'!$C$11/365,$U$4,-'Dash Board'!$C$19)</f>
        <v>108.80376961660664</v>
      </c>
      <c r="K4879" s="6">
        <f t="shared" si="536"/>
        <v>0</v>
      </c>
      <c r="L4879" s="8">
        <f t="shared" si="537"/>
        <v>60225.555202220166</v>
      </c>
      <c r="N4879" s="8">
        <f t="shared" si="535"/>
        <v>100.54116584894572</v>
      </c>
      <c r="O4879" s="8">
        <f>IF(E4878&lt;&gt;E4879,SUM($N$4:N4879)-SUM($O$3:O4878),0)</f>
        <v>0</v>
      </c>
      <c r="P4879" s="6">
        <f>IF(B4879&gt;0,SUM($O$4:O4879)-SUM($P$3:P4878),0)</f>
        <v>0</v>
      </c>
      <c r="Q4879" s="6">
        <f t="shared" si="538"/>
        <v>8.2626037676609165</v>
      </c>
      <c r="R4879" s="8">
        <f>IF(E4878&lt;&gt;E4879,SUM($Q$4:Q4879)-SUM($R$3:R4878),0)</f>
        <v>0</v>
      </c>
      <c r="S4879" s="6">
        <f>IF(B4879&gt;0,SUM($R$4:R4879)-SUM($S$3:S4878),0)</f>
        <v>0</v>
      </c>
    </row>
    <row r="4880" spans="1:19">
      <c r="A4880">
        <f>IF(E4879&lt;&gt;E4880,COUNTIF($A$4:A4879,"&lt;&gt;0")+1,0)</f>
        <v>0</v>
      </c>
      <c r="B4880">
        <f>IF(A4880&lt;&gt;0,IF(MOD(A4880,3)=0,COUNTIF($B$4:B4879,"&lt;&gt;0")+1,0),0)</f>
        <v>0</v>
      </c>
      <c r="C4880" s="9">
        <f>'Dash Board'!$C$12+COUNT('Daily reducing balance'!$F$4:F4879)</f>
        <v>46606</v>
      </c>
      <c r="D4880">
        <f t="shared" si="532"/>
        <v>2027</v>
      </c>
      <c r="E4880">
        <f t="shared" si="533"/>
        <v>8</v>
      </c>
      <c r="F4880">
        <f>DAY('Dash Board'!$C$12+COUNT('Daily reducing balance'!$F$4:F4879))</f>
        <v>7</v>
      </c>
      <c r="G4880" s="8">
        <f t="shared" si="534"/>
        <v>60225.555202220166</v>
      </c>
      <c r="H4880" s="6">
        <f>G4880*'Dash Board'!$C$11/365</f>
        <v>17.325159715707169</v>
      </c>
      <c r="I4880" s="6">
        <f>H4880*'Dash Board'!$C$18/'Dash Board'!$C$11</f>
        <v>8.2500760550986527</v>
      </c>
      <c r="J4880" s="6">
        <f>(G4880&gt;1)*PMT('Dash Board'!$C$11/365,$U$4,-'Dash Board'!$C$19)</f>
        <v>108.80376961660664</v>
      </c>
      <c r="K4880" s="6">
        <f t="shared" si="536"/>
        <v>0</v>
      </c>
      <c r="L4880" s="8">
        <f t="shared" si="537"/>
        <v>60134.076592319267</v>
      </c>
      <c r="N4880" s="8">
        <f t="shared" si="535"/>
        <v>100.553693561508</v>
      </c>
      <c r="O4880" s="8">
        <f>IF(E4879&lt;&gt;E4880,SUM($N$4:N4880)-SUM($O$3:O4879),0)</f>
        <v>0</v>
      </c>
      <c r="P4880" s="6">
        <f>IF(B4880&gt;0,SUM($O$4:O4880)-SUM($P$3:P4879),0)</f>
        <v>0</v>
      </c>
      <c r="Q4880" s="6">
        <f t="shared" si="538"/>
        <v>8.2500760550986527</v>
      </c>
      <c r="R4880" s="8">
        <f>IF(E4879&lt;&gt;E4880,SUM($Q$4:Q4880)-SUM($R$3:R4879),0)</f>
        <v>0</v>
      </c>
      <c r="S4880" s="6">
        <f>IF(B4880&gt;0,SUM($R$4:R4880)-SUM($S$3:S4879),0)</f>
        <v>0</v>
      </c>
    </row>
    <row r="4881" spans="1:19">
      <c r="A4881">
        <f>IF(E4880&lt;&gt;E4881,COUNTIF($A$4:A4880,"&lt;&gt;0")+1,0)</f>
        <v>0</v>
      </c>
      <c r="B4881">
        <f>IF(A4881&lt;&gt;0,IF(MOD(A4881,3)=0,COUNTIF($B$4:B4880,"&lt;&gt;0")+1,0),0)</f>
        <v>0</v>
      </c>
      <c r="C4881" s="9">
        <f>'Dash Board'!$C$12+COUNT('Daily reducing balance'!$F$4:F4880)</f>
        <v>46607</v>
      </c>
      <c r="D4881">
        <f t="shared" si="532"/>
        <v>2027</v>
      </c>
      <c r="E4881">
        <f t="shared" si="533"/>
        <v>8</v>
      </c>
      <c r="F4881">
        <f>DAY('Dash Board'!$C$12+COUNT('Daily reducing balance'!$F$4:F4880))</f>
        <v>8</v>
      </c>
      <c r="G4881" s="8">
        <f t="shared" si="534"/>
        <v>60134.076592319267</v>
      </c>
      <c r="H4881" s="6">
        <f>G4881*'Dash Board'!$C$11/365</f>
        <v>17.29884395121513</v>
      </c>
      <c r="I4881" s="6">
        <f>H4881*'Dash Board'!$C$18/'Dash Board'!$C$11</f>
        <v>8.237544738673872</v>
      </c>
      <c r="J4881" s="6">
        <f>(G4881&gt;1)*PMT('Dash Board'!$C$11/365,$U$4,-'Dash Board'!$C$19)</f>
        <v>108.80376961660664</v>
      </c>
      <c r="K4881" s="6">
        <f t="shared" si="536"/>
        <v>0</v>
      </c>
      <c r="L4881" s="8">
        <f t="shared" si="537"/>
        <v>60042.571666653872</v>
      </c>
      <c r="N4881" s="8">
        <f t="shared" si="535"/>
        <v>100.56622487793277</v>
      </c>
      <c r="O4881" s="8">
        <f>IF(E4880&lt;&gt;E4881,SUM($N$4:N4881)-SUM($O$3:O4880),0)</f>
        <v>0</v>
      </c>
      <c r="P4881" s="6">
        <f>IF(B4881&gt;0,SUM($O$4:O4881)-SUM($P$3:P4880),0)</f>
        <v>0</v>
      </c>
      <c r="Q4881" s="6">
        <f t="shared" si="538"/>
        <v>8.237544738673872</v>
      </c>
      <c r="R4881" s="8">
        <f>IF(E4880&lt;&gt;E4881,SUM($Q$4:Q4881)-SUM($R$3:R4880),0)</f>
        <v>0</v>
      </c>
      <c r="S4881" s="6">
        <f>IF(B4881&gt;0,SUM($R$4:R4881)-SUM($S$3:S4880),0)</f>
        <v>0</v>
      </c>
    </row>
    <row r="4882" spans="1:19">
      <c r="A4882">
        <f>IF(E4881&lt;&gt;E4882,COUNTIF($A$4:A4881,"&lt;&gt;0")+1,0)</f>
        <v>0</v>
      </c>
      <c r="B4882">
        <f>IF(A4882&lt;&gt;0,IF(MOD(A4882,3)=0,COUNTIF($B$4:B4881,"&lt;&gt;0")+1,0),0)</f>
        <v>0</v>
      </c>
      <c r="C4882" s="9">
        <f>'Dash Board'!$C$12+COUNT('Daily reducing balance'!$F$4:F4881)</f>
        <v>46608</v>
      </c>
      <c r="D4882">
        <f t="shared" si="532"/>
        <v>2027</v>
      </c>
      <c r="E4882">
        <f t="shared" si="533"/>
        <v>8</v>
      </c>
      <c r="F4882">
        <f>DAY('Dash Board'!$C$12+COUNT('Daily reducing balance'!$F$4:F4881))</f>
        <v>9</v>
      </c>
      <c r="G4882" s="8">
        <f t="shared" si="534"/>
        <v>60042.571666653872</v>
      </c>
      <c r="H4882" s="6">
        <f>G4882*'Dash Board'!$C$11/365</f>
        <v>17.272520616434676</v>
      </c>
      <c r="I4882" s="6">
        <f>H4882*'Dash Board'!$C$18/'Dash Board'!$C$11</f>
        <v>8.2250098173498465</v>
      </c>
      <c r="J4882" s="6">
        <f>(G4882&gt;1)*PMT('Dash Board'!$C$11/365,$U$4,-'Dash Board'!$C$19)</f>
        <v>108.80376961660664</v>
      </c>
      <c r="K4882" s="6">
        <f t="shared" si="536"/>
        <v>0</v>
      </c>
      <c r="L4882" s="8">
        <f t="shared" si="537"/>
        <v>59951.040417653698</v>
      </c>
      <c r="N4882" s="8">
        <f t="shared" si="535"/>
        <v>100.5787597992568</v>
      </c>
      <c r="O4882" s="8">
        <f>IF(E4881&lt;&gt;E4882,SUM($N$4:N4882)-SUM($O$3:O4881),0)</f>
        <v>0</v>
      </c>
      <c r="P4882" s="6">
        <f>IF(B4882&gt;0,SUM($O$4:O4882)-SUM($P$3:P4881),0)</f>
        <v>0</v>
      </c>
      <c r="Q4882" s="6">
        <f t="shared" si="538"/>
        <v>8.2250098173498465</v>
      </c>
      <c r="R4882" s="8">
        <f>IF(E4881&lt;&gt;E4882,SUM($Q$4:Q4882)-SUM($R$3:R4881),0)</f>
        <v>0</v>
      </c>
      <c r="S4882" s="6">
        <f>IF(B4882&gt;0,SUM($R$4:R4882)-SUM($S$3:S4881),0)</f>
        <v>0</v>
      </c>
    </row>
    <row r="4883" spans="1:19">
      <c r="A4883">
        <f>IF(E4882&lt;&gt;E4883,COUNTIF($A$4:A4882,"&lt;&gt;0")+1,0)</f>
        <v>0</v>
      </c>
      <c r="B4883">
        <f>IF(A4883&lt;&gt;0,IF(MOD(A4883,3)=0,COUNTIF($B$4:B4882,"&lt;&gt;0")+1,0),0)</f>
        <v>0</v>
      </c>
      <c r="C4883" s="9">
        <f>'Dash Board'!$C$12+COUNT('Daily reducing balance'!$F$4:F4882)</f>
        <v>46609</v>
      </c>
      <c r="D4883">
        <f t="shared" si="532"/>
        <v>2027</v>
      </c>
      <c r="E4883">
        <f t="shared" si="533"/>
        <v>8</v>
      </c>
      <c r="F4883">
        <f>DAY('Dash Board'!$C$12+COUNT('Daily reducing balance'!$F$4:F4882))</f>
        <v>10</v>
      </c>
      <c r="G4883" s="8">
        <f t="shared" si="534"/>
        <v>59951.040417653698</v>
      </c>
      <c r="H4883" s="6">
        <f>G4883*'Dash Board'!$C$11/365</f>
        <v>17.246189709188048</v>
      </c>
      <c r="I4883" s="6">
        <f>H4883*'Dash Board'!$C$18/'Dash Board'!$C$11</f>
        <v>8.2124712900895478</v>
      </c>
      <c r="J4883" s="6">
        <f>(G4883&gt;1)*PMT('Dash Board'!$C$11/365,$U$4,-'Dash Board'!$C$19)</f>
        <v>108.80376961660664</v>
      </c>
      <c r="K4883" s="6">
        <f t="shared" si="536"/>
        <v>0</v>
      </c>
      <c r="L4883" s="8">
        <f t="shared" si="537"/>
        <v>59859.482837746276</v>
      </c>
      <c r="N4883" s="8">
        <f t="shared" si="535"/>
        <v>100.59129832651709</v>
      </c>
      <c r="O4883" s="8">
        <f>IF(E4882&lt;&gt;E4883,SUM($N$4:N4883)-SUM($O$3:O4882),0)</f>
        <v>0</v>
      </c>
      <c r="P4883" s="6">
        <f>IF(B4883&gt;0,SUM($O$4:O4883)-SUM($P$3:P4882),0)</f>
        <v>0</v>
      </c>
      <c r="Q4883" s="6">
        <f t="shared" si="538"/>
        <v>8.2124712900895478</v>
      </c>
      <c r="R4883" s="8">
        <f>IF(E4882&lt;&gt;E4883,SUM($Q$4:Q4883)-SUM($R$3:R4882),0)</f>
        <v>0</v>
      </c>
      <c r="S4883" s="6">
        <f>IF(B4883&gt;0,SUM($R$4:R4883)-SUM($S$3:S4882),0)</f>
        <v>0</v>
      </c>
    </row>
    <row r="4884" spans="1:19">
      <c r="A4884">
        <f>IF(E4883&lt;&gt;E4884,COUNTIF($A$4:A4883,"&lt;&gt;0")+1,0)</f>
        <v>0</v>
      </c>
      <c r="B4884">
        <f>IF(A4884&lt;&gt;0,IF(MOD(A4884,3)=0,COUNTIF($B$4:B4883,"&lt;&gt;0")+1,0),0)</f>
        <v>0</v>
      </c>
      <c r="C4884" s="9">
        <f>'Dash Board'!$C$12+COUNT('Daily reducing balance'!$F$4:F4883)</f>
        <v>46610</v>
      </c>
      <c r="D4884">
        <f t="shared" si="532"/>
        <v>2027</v>
      </c>
      <c r="E4884">
        <f t="shared" si="533"/>
        <v>8</v>
      </c>
      <c r="F4884">
        <f>DAY('Dash Board'!$C$12+COUNT('Daily reducing balance'!$F$4:F4883))</f>
        <v>11</v>
      </c>
      <c r="G4884" s="8">
        <f t="shared" si="534"/>
        <v>59859.482837746276</v>
      </c>
      <c r="H4884" s="6">
        <f>G4884*'Dash Board'!$C$11/365</f>
        <v>17.219851227296875</v>
      </c>
      <c r="I4884" s="6">
        <f>H4884*'Dash Board'!$C$18/'Dash Board'!$C$11</f>
        <v>8.1999291558556564</v>
      </c>
      <c r="J4884" s="6">
        <f>(G4884&gt;1)*PMT('Dash Board'!$C$11/365,$U$4,-'Dash Board'!$C$19)</f>
        <v>108.80376961660664</v>
      </c>
      <c r="K4884" s="6">
        <f t="shared" si="536"/>
        <v>0</v>
      </c>
      <c r="L4884" s="8">
        <f t="shared" si="537"/>
        <v>59767.898919356965</v>
      </c>
      <c r="N4884" s="8">
        <f t="shared" si="535"/>
        <v>100.60384046075099</v>
      </c>
      <c r="O4884" s="8">
        <f>IF(E4883&lt;&gt;E4884,SUM($N$4:N4884)-SUM($O$3:O4883),0)</f>
        <v>0</v>
      </c>
      <c r="P4884" s="6">
        <f>IF(B4884&gt;0,SUM($O$4:O4884)-SUM($P$3:P4883),0)</f>
        <v>0</v>
      </c>
      <c r="Q4884" s="6">
        <f t="shared" si="538"/>
        <v>8.1999291558556564</v>
      </c>
      <c r="R4884" s="8">
        <f>IF(E4883&lt;&gt;E4884,SUM($Q$4:Q4884)-SUM($R$3:R4883),0)</f>
        <v>0</v>
      </c>
      <c r="S4884" s="6">
        <f>IF(B4884&gt;0,SUM($R$4:R4884)-SUM($S$3:S4883),0)</f>
        <v>0</v>
      </c>
    </row>
    <row r="4885" spans="1:19">
      <c r="A4885">
        <f>IF(E4884&lt;&gt;E4885,COUNTIF($A$4:A4884,"&lt;&gt;0")+1,0)</f>
        <v>0</v>
      </c>
      <c r="B4885">
        <f>IF(A4885&lt;&gt;0,IF(MOD(A4885,3)=0,COUNTIF($B$4:B4884,"&lt;&gt;0")+1,0),0)</f>
        <v>0</v>
      </c>
      <c r="C4885" s="9">
        <f>'Dash Board'!$C$12+COUNT('Daily reducing balance'!$F$4:F4884)</f>
        <v>46611</v>
      </c>
      <c r="D4885">
        <f t="shared" si="532"/>
        <v>2027</v>
      </c>
      <c r="E4885">
        <f t="shared" si="533"/>
        <v>8</v>
      </c>
      <c r="F4885">
        <f>DAY('Dash Board'!$C$12+COUNT('Daily reducing balance'!$F$4:F4884))</f>
        <v>12</v>
      </c>
      <c r="G4885" s="8">
        <f t="shared" si="534"/>
        <v>59767.898919356965</v>
      </c>
      <c r="H4885" s="6">
        <f>G4885*'Dash Board'!$C$11/365</f>
        <v>17.193505168582142</v>
      </c>
      <c r="I4885" s="6">
        <f>H4885*'Dash Board'!$C$18/'Dash Board'!$C$11</f>
        <v>8.1873834136105454</v>
      </c>
      <c r="J4885" s="6">
        <f>(G4885&gt;1)*PMT('Dash Board'!$C$11/365,$U$4,-'Dash Board'!$C$19)</f>
        <v>108.80376961660664</v>
      </c>
      <c r="K4885" s="6">
        <f t="shared" si="536"/>
        <v>0</v>
      </c>
      <c r="L4885" s="8">
        <f t="shared" si="537"/>
        <v>59676.288654908938</v>
      </c>
      <c r="N4885" s="8">
        <f t="shared" si="535"/>
        <v>100.6163862029961</v>
      </c>
      <c r="O4885" s="8">
        <f>IF(E4884&lt;&gt;E4885,SUM($N$4:N4885)-SUM($O$3:O4884),0)</f>
        <v>0</v>
      </c>
      <c r="P4885" s="6">
        <f>IF(B4885&gt;0,SUM($O$4:O4885)-SUM($P$3:P4884),0)</f>
        <v>0</v>
      </c>
      <c r="Q4885" s="6">
        <f t="shared" si="538"/>
        <v>8.1873834136105454</v>
      </c>
      <c r="R4885" s="8">
        <f>IF(E4884&lt;&gt;E4885,SUM($Q$4:Q4885)-SUM($R$3:R4884),0)</f>
        <v>0</v>
      </c>
      <c r="S4885" s="6">
        <f>IF(B4885&gt;0,SUM($R$4:R4885)-SUM($S$3:S4884),0)</f>
        <v>0</v>
      </c>
    </row>
    <row r="4886" spans="1:19">
      <c r="A4886">
        <f>IF(E4885&lt;&gt;E4886,COUNTIF($A$4:A4885,"&lt;&gt;0")+1,0)</f>
        <v>0</v>
      </c>
      <c r="B4886">
        <f>IF(A4886&lt;&gt;0,IF(MOD(A4886,3)=0,COUNTIF($B$4:B4885,"&lt;&gt;0")+1,0),0)</f>
        <v>0</v>
      </c>
      <c r="C4886" s="9">
        <f>'Dash Board'!$C$12+COUNT('Daily reducing balance'!$F$4:F4885)</f>
        <v>46612</v>
      </c>
      <c r="D4886">
        <f t="shared" si="532"/>
        <v>2027</v>
      </c>
      <c r="E4886">
        <f t="shared" si="533"/>
        <v>8</v>
      </c>
      <c r="F4886">
        <f>DAY('Dash Board'!$C$12+COUNT('Daily reducing balance'!$F$4:F4885))</f>
        <v>13</v>
      </c>
      <c r="G4886" s="8">
        <f t="shared" si="534"/>
        <v>59676.288654908938</v>
      </c>
      <c r="H4886" s="6">
        <f>G4886*'Dash Board'!$C$11/365</f>
        <v>17.167151530864214</v>
      </c>
      <c r="I4886" s="6">
        <f>H4886*'Dash Board'!$C$18/'Dash Board'!$C$11</f>
        <v>8.1748340623162932</v>
      </c>
      <c r="J4886" s="6">
        <f>(G4886&gt;1)*PMT('Dash Board'!$C$11/365,$U$4,-'Dash Board'!$C$19)</f>
        <v>108.80376961660664</v>
      </c>
      <c r="K4886" s="6">
        <f t="shared" si="536"/>
        <v>0</v>
      </c>
      <c r="L4886" s="8">
        <f t="shared" si="537"/>
        <v>59584.652036823194</v>
      </c>
      <c r="N4886" s="8">
        <f t="shared" si="535"/>
        <v>100.62893555429035</v>
      </c>
      <c r="O4886" s="8">
        <f>IF(E4885&lt;&gt;E4886,SUM($N$4:N4886)-SUM($O$3:O4885),0)</f>
        <v>0</v>
      </c>
      <c r="P4886" s="6">
        <f>IF(B4886&gt;0,SUM($O$4:O4886)-SUM($P$3:P4885),0)</f>
        <v>0</v>
      </c>
      <c r="Q4886" s="6">
        <f t="shared" si="538"/>
        <v>8.1748340623162932</v>
      </c>
      <c r="R4886" s="8">
        <f>IF(E4885&lt;&gt;E4886,SUM($Q$4:Q4886)-SUM($R$3:R4885),0)</f>
        <v>0</v>
      </c>
      <c r="S4886" s="6">
        <f>IF(B4886&gt;0,SUM($R$4:R4886)-SUM($S$3:S4885),0)</f>
        <v>0</v>
      </c>
    </row>
    <row r="4887" spans="1:19">
      <c r="A4887">
        <f>IF(E4886&lt;&gt;E4887,COUNTIF($A$4:A4886,"&lt;&gt;0")+1,0)</f>
        <v>0</v>
      </c>
      <c r="B4887">
        <f>IF(A4887&lt;&gt;0,IF(MOD(A4887,3)=0,COUNTIF($B$4:B4886,"&lt;&gt;0")+1,0),0)</f>
        <v>0</v>
      </c>
      <c r="C4887" s="9">
        <f>'Dash Board'!$C$12+COUNT('Daily reducing balance'!$F$4:F4886)</f>
        <v>46613</v>
      </c>
      <c r="D4887">
        <f t="shared" si="532"/>
        <v>2027</v>
      </c>
      <c r="E4887">
        <f t="shared" si="533"/>
        <v>8</v>
      </c>
      <c r="F4887">
        <f>DAY('Dash Board'!$C$12+COUNT('Daily reducing balance'!$F$4:F4886))</f>
        <v>14</v>
      </c>
      <c r="G4887" s="8">
        <f t="shared" si="534"/>
        <v>59584.652036823194</v>
      </c>
      <c r="H4887" s="6">
        <f>G4887*'Dash Board'!$C$11/365</f>
        <v>17.140790311962835</v>
      </c>
      <c r="I4887" s="6">
        <f>H4887*'Dash Board'!$C$18/'Dash Board'!$C$11</f>
        <v>8.1622811009346847</v>
      </c>
      <c r="J4887" s="6">
        <f>(G4887&gt;1)*PMT('Dash Board'!$C$11/365,$U$4,-'Dash Board'!$C$19)</f>
        <v>108.80376961660664</v>
      </c>
      <c r="K4887" s="6">
        <f t="shared" si="536"/>
        <v>0</v>
      </c>
      <c r="L4887" s="8">
        <f t="shared" si="537"/>
        <v>59492.989057518549</v>
      </c>
      <c r="N4887" s="8">
        <f t="shared" si="535"/>
        <v>100.64148851567197</v>
      </c>
      <c r="O4887" s="8">
        <f>IF(E4886&lt;&gt;E4887,SUM($N$4:N4887)-SUM($O$3:O4886),0)</f>
        <v>0</v>
      </c>
      <c r="P4887" s="6">
        <f>IF(B4887&gt;0,SUM($O$4:O4887)-SUM($P$3:P4886),0)</f>
        <v>0</v>
      </c>
      <c r="Q4887" s="6">
        <f t="shared" si="538"/>
        <v>8.1622811009346847</v>
      </c>
      <c r="R4887" s="8">
        <f>IF(E4886&lt;&gt;E4887,SUM($Q$4:Q4887)-SUM($R$3:R4886),0)</f>
        <v>0</v>
      </c>
      <c r="S4887" s="6">
        <f>IF(B4887&gt;0,SUM($R$4:R4887)-SUM($S$3:S4886),0)</f>
        <v>0</v>
      </c>
    </row>
    <row r="4888" spans="1:19">
      <c r="A4888">
        <f>IF(E4887&lt;&gt;E4888,COUNTIF($A$4:A4887,"&lt;&gt;0")+1,0)</f>
        <v>0</v>
      </c>
      <c r="B4888">
        <f>IF(A4888&lt;&gt;0,IF(MOD(A4888,3)=0,COUNTIF($B$4:B4887,"&lt;&gt;0")+1,0),0)</f>
        <v>0</v>
      </c>
      <c r="C4888" s="9">
        <f>'Dash Board'!$C$12+COUNT('Daily reducing balance'!$F$4:F4887)</f>
        <v>46614</v>
      </c>
      <c r="D4888">
        <f t="shared" si="532"/>
        <v>2027</v>
      </c>
      <c r="E4888">
        <f t="shared" si="533"/>
        <v>8</v>
      </c>
      <c r="F4888">
        <f>DAY('Dash Board'!$C$12+COUNT('Daily reducing balance'!$F$4:F4887))</f>
        <v>15</v>
      </c>
      <c r="G4888" s="8">
        <f t="shared" si="534"/>
        <v>59492.989057518549</v>
      </c>
      <c r="H4888" s="6">
        <f>G4888*'Dash Board'!$C$11/365</f>
        <v>17.114421509697117</v>
      </c>
      <c r="I4888" s="6">
        <f>H4888*'Dash Board'!$C$18/'Dash Board'!$C$11</f>
        <v>8.1497245284271997</v>
      </c>
      <c r="J4888" s="6">
        <f>(G4888&gt;1)*PMT('Dash Board'!$C$11/365,$U$4,-'Dash Board'!$C$19)</f>
        <v>108.80376961660664</v>
      </c>
      <c r="K4888" s="6">
        <f t="shared" si="536"/>
        <v>0</v>
      </c>
      <c r="L4888" s="8">
        <f t="shared" si="537"/>
        <v>59401.299709411636</v>
      </c>
      <c r="N4888" s="8">
        <f t="shared" si="535"/>
        <v>100.65404508817944</v>
      </c>
      <c r="O4888" s="8">
        <f>IF(E4887&lt;&gt;E4888,SUM($N$4:N4888)-SUM($O$3:O4887),0)</f>
        <v>0</v>
      </c>
      <c r="P4888" s="6">
        <f>IF(B4888&gt;0,SUM($O$4:O4888)-SUM($P$3:P4887),0)</f>
        <v>0</v>
      </c>
      <c r="Q4888" s="6">
        <f t="shared" si="538"/>
        <v>8.1497245284271997</v>
      </c>
      <c r="R4888" s="8">
        <f>IF(E4887&lt;&gt;E4888,SUM($Q$4:Q4888)-SUM($R$3:R4887),0)</f>
        <v>0</v>
      </c>
      <c r="S4888" s="6">
        <f>IF(B4888&gt;0,SUM($R$4:R4888)-SUM($S$3:S4887),0)</f>
        <v>0</v>
      </c>
    </row>
    <row r="4889" spans="1:19">
      <c r="A4889">
        <f>IF(E4888&lt;&gt;E4889,COUNTIF($A$4:A4888,"&lt;&gt;0")+1,0)</f>
        <v>0</v>
      </c>
      <c r="B4889">
        <f>IF(A4889&lt;&gt;0,IF(MOD(A4889,3)=0,COUNTIF($B$4:B4888,"&lt;&gt;0")+1,0),0)</f>
        <v>0</v>
      </c>
      <c r="C4889" s="9">
        <f>'Dash Board'!$C$12+COUNT('Daily reducing balance'!$F$4:F4888)</f>
        <v>46615</v>
      </c>
      <c r="D4889">
        <f t="shared" si="532"/>
        <v>2027</v>
      </c>
      <c r="E4889">
        <f t="shared" si="533"/>
        <v>8</v>
      </c>
      <c r="F4889">
        <f>DAY('Dash Board'!$C$12+COUNT('Daily reducing balance'!$F$4:F4888))</f>
        <v>16</v>
      </c>
      <c r="G4889" s="8">
        <f t="shared" si="534"/>
        <v>59401.299709411636</v>
      </c>
      <c r="H4889" s="6">
        <f>G4889*'Dash Board'!$C$11/365</f>
        <v>17.088045121885539</v>
      </c>
      <c r="I4889" s="6">
        <f>H4889*'Dash Board'!$C$18/'Dash Board'!$C$11</f>
        <v>8.1371643437550194</v>
      </c>
      <c r="J4889" s="6">
        <f>(G4889&gt;1)*PMT('Dash Board'!$C$11/365,$U$4,-'Dash Board'!$C$19)</f>
        <v>108.80376961660664</v>
      </c>
      <c r="K4889" s="6">
        <f t="shared" si="536"/>
        <v>0</v>
      </c>
      <c r="L4889" s="8">
        <f t="shared" si="537"/>
        <v>59309.583984916913</v>
      </c>
      <c r="N4889" s="8">
        <f t="shared" si="535"/>
        <v>100.66660527285163</v>
      </c>
      <c r="O4889" s="8">
        <f>IF(E4888&lt;&gt;E4889,SUM($N$4:N4889)-SUM($O$3:O4888),0)</f>
        <v>0</v>
      </c>
      <c r="P4889" s="6">
        <f>IF(B4889&gt;0,SUM($O$4:O4889)-SUM($P$3:P4888),0)</f>
        <v>0</v>
      </c>
      <c r="Q4889" s="6">
        <f t="shared" si="538"/>
        <v>8.1371643437550194</v>
      </c>
      <c r="R4889" s="8">
        <f>IF(E4888&lt;&gt;E4889,SUM($Q$4:Q4889)-SUM($R$3:R4888),0)</f>
        <v>0</v>
      </c>
      <c r="S4889" s="6">
        <f>IF(B4889&gt;0,SUM($R$4:R4889)-SUM($S$3:S4888),0)</f>
        <v>0</v>
      </c>
    </row>
    <row r="4890" spans="1:19">
      <c r="A4890">
        <f>IF(E4889&lt;&gt;E4890,COUNTIF($A$4:A4889,"&lt;&gt;0")+1,0)</f>
        <v>0</v>
      </c>
      <c r="B4890">
        <f>IF(A4890&lt;&gt;0,IF(MOD(A4890,3)=0,COUNTIF($B$4:B4889,"&lt;&gt;0")+1,0),0)</f>
        <v>0</v>
      </c>
      <c r="C4890" s="9">
        <f>'Dash Board'!$C$12+COUNT('Daily reducing balance'!$F$4:F4889)</f>
        <v>46616</v>
      </c>
      <c r="D4890">
        <f t="shared" si="532"/>
        <v>2027</v>
      </c>
      <c r="E4890">
        <f t="shared" si="533"/>
        <v>8</v>
      </c>
      <c r="F4890">
        <f>DAY('Dash Board'!$C$12+COUNT('Daily reducing balance'!$F$4:F4889))</f>
        <v>17</v>
      </c>
      <c r="G4890" s="8">
        <f t="shared" si="534"/>
        <v>59309.583984916913</v>
      </c>
      <c r="H4890" s="6">
        <f>G4890*'Dash Board'!$C$11/365</f>
        <v>17.061661146345958</v>
      </c>
      <c r="I4890" s="6">
        <f>H4890*'Dash Board'!$C$18/'Dash Board'!$C$11</f>
        <v>8.1246005458790282</v>
      </c>
      <c r="J4890" s="6">
        <f>(G4890&gt;1)*PMT('Dash Board'!$C$11/365,$U$4,-'Dash Board'!$C$19)</f>
        <v>108.80376961660664</v>
      </c>
      <c r="K4890" s="6">
        <f t="shared" si="536"/>
        <v>0</v>
      </c>
      <c r="L4890" s="8">
        <f t="shared" si="537"/>
        <v>59217.841876446655</v>
      </c>
      <c r="N4890" s="8">
        <f t="shared" si="535"/>
        <v>100.67916907072761</v>
      </c>
      <c r="O4890" s="8">
        <f>IF(E4889&lt;&gt;E4890,SUM($N$4:N4890)-SUM($O$3:O4889),0)</f>
        <v>0</v>
      </c>
      <c r="P4890" s="6">
        <f>IF(B4890&gt;0,SUM($O$4:O4890)-SUM($P$3:P4889),0)</f>
        <v>0</v>
      </c>
      <c r="Q4890" s="6">
        <f t="shared" si="538"/>
        <v>8.1246005458790282</v>
      </c>
      <c r="R4890" s="8">
        <f>IF(E4889&lt;&gt;E4890,SUM($Q$4:Q4890)-SUM($R$3:R4889),0)</f>
        <v>0</v>
      </c>
      <c r="S4890" s="6">
        <f>IF(B4890&gt;0,SUM($R$4:R4890)-SUM($S$3:S4889),0)</f>
        <v>0</v>
      </c>
    </row>
    <row r="4891" spans="1:19">
      <c r="A4891">
        <f>IF(E4890&lt;&gt;E4891,COUNTIF($A$4:A4890,"&lt;&gt;0")+1,0)</f>
        <v>0</v>
      </c>
      <c r="B4891">
        <f>IF(A4891&lt;&gt;0,IF(MOD(A4891,3)=0,COUNTIF($B$4:B4890,"&lt;&gt;0")+1,0),0)</f>
        <v>0</v>
      </c>
      <c r="C4891" s="9">
        <f>'Dash Board'!$C$12+COUNT('Daily reducing balance'!$F$4:F4890)</f>
        <v>46617</v>
      </c>
      <c r="D4891">
        <f t="shared" si="532"/>
        <v>2027</v>
      </c>
      <c r="E4891">
        <f t="shared" si="533"/>
        <v>8</v>
      </c>
      <c r="F4891">
        <f>DAY('Dash Board'!$C$12+COUNT('Daily reducing balance'!$F$4:F4890))</f>
        <v>18</v>
      </c>
      <c r="G4891" s="8">
        <f t="shared" si="534"/>
        <v>59217.841876446655</v>
      </c>
      <c r="H4891" s="6">
        <f>G4891*'Dash Board'!$C$11/365</f>
        <v>17.035269580895612</v>
      </c>
      <c r="I4891" s="6">
        <f>H4891*'Dash Board'!$C$18/'Dash Board'!$C$11</f>
        <v>8.1120331337598159</v>
      </c>
      <c r="J4891" s="6">
        <f>(G4891&gt;1)*PMT('Dash Board'!$C$11/365,$U$4,-'Dash Board'!$C$19)</f>
        <v>108.80376961660664</v>
      </c>
      <c r="K4891" s="6">
        <f t="shared" si="536"/>
        <v>0</v>
      </c>
      <c r="L4891" s="8">
        <f t="shared" si="537"/>
        <v>59126.073376410946</v>
      </c>
      <c r="N4891" s="8">
        <f t="shared" si="535"/>
        <v>100.69173648284684</v>
      </c>
      <c r="O4891" s="8">
        <f>IF(E4890&lt;&gt;E4891,SUM($N$4:N4891)-SUM($O$3:O4890),0)</f>
        <v>0</v>
      </c>
      <c r="P4891" s="6">
        <f>IF(B4891&gt;0,SUM($O$4:O4891)-SUM($P$3:P4890),0)</f>
        <v>0</v>
      </c>
      <c r="Q4891" s="6">
        <f t="shared" si="538"/>
        <v>8.1120331337598159</v>
      </c>
      <c r="R4891" s="8">
        <f>IF(E4890&lt;&gt;E4891,SUM($Q$4:Q4891)-SUM($R$3:R4890),0)</f>
        <v>0</v>
      </c>
      <c r="S4891" s="6">
        <f>IF(B4891&gt;0,SUM($R$4:R4891)-SUM($S$3:S4890),0)</f>
        <v>0</v>
      </c>
    </row>
    <row r="4892" spans="1:19">
      <c r="A4892">
        <f>IF(E4891&lt;&gt;E4892,COUNTIF($A$4:A4891,"&lt;&gt;0")+1,0)</f>
        <v>0</v>
      </c>
      <c r="B4892">
        <f>IF(A4892&lt;&gt;0,IF(MOD(A4892,3)=0,COUNTIF($B$4:B4891,"&lt;&gt;0")+1,0),0)</f>
        <v>0</v>
      </c>
      <c r="C4892" s="9">
        <f>'Dash Board'!$C$12+COUNT('Daily reducing balance'!$F$4:F4891)</f>
        <v>46618</v>
      </c>
      <c r="D4892">
        <f t="shared" si="532"/>
        <v>2027</v>
      </c>
      <c r="E4892">
        <f t="shared" si="533"/>
        <v>8</v>
      </c>
      <c r="F4892">
        <f>DAY('Dash Board'!$C$12+COUNT('Daily reducing balance'!$F$4:F4891))</f>
        <v>19</v>
      </c>
      <c r="G4892" s="8">
        <f t="shared" si="534"/>
        <v>59126.073376410946</v>
      </c>
      <c r="H4892" s="6">
        <f>G4892*'Dash Board'!$C$11/365</f>
        <v>17.008870423351091</v>
      </c>
      <c r="I4892" s="6">
        <f>H4892*'Dash Board'!$C$18/'Dash Board'!$C$11</f>
        <v>8.0994621063576631</v>
      </c>
      <c r="J4892" s="6">
        <f>(G4892&gt;1)*PMT('Dash Board'!$C$11/365,$U$4,-'Dash Board'!$C$19)</f>
        <v>108.80376961660664</v>
      </c>
      <c r="K4892" s="6">
        <f t="shared" si="536"/>
        <v>0</v>
      </c>
      <c r="L4892" s="8">
        <f t="shared" si="537"/>
        <v>59034.278477217689</v>
      </c>
      <c r="N4892" s="8">
        <f t="shared" si="535"/>
        <v>100.70430751024898</v>
      </c>
      <c r="O4892" s="8">
        <f>IF(E4891&lt;&gt;E4892,SUM($N$4:N4892)-SUM($O$3:O4891),0)</f>
        <v>0</v>
      </c>
      <c r="P4892" s="6">
        <f>IF(B4892&gt;0,SUM($O$4:O4892)-SUM($P$3:P4891),0)</f>
        <v>0</v>
      </c>
      <c r="Q4892" s="6">
        <f t="shared" si="538"/>
        <v>8.0994621063576631</v>
      </c>
      <c r="R4892" s="8">
        <f>IF(E4891&lt;&gt;E4892,SUM($Q$4:Q4892)-SUM($R$3:R4891),0)</f>
        <v>0</v>
      </c>
      <c r="S4892" s="6">
        <f>IF(B4892&gt;0,SUM($R$4:R4892)-SUM($S$3:S4891),0)</f>
        <v>0</v>
      </c>
    </row>
    <row r="4893" spans="1:19">
      <c r="A4893">
        <f>IF(E4892&lt;&gt;E4893,COUNTIF($A$4:A4892,"&lt;&gt;0")+1,0)</f>
        <v>0</v>
      </c>
      <c r="B4893">
        <f>IF(A4893&lt;&gt;0,IF(MOD(A4893,3)=0,COUNTIF($B$4:B4892,"&lt;&gt;0")+1,0),0)</f>
        <v>0</v>
      </c>
      <c r="C4893" s="9">
        <f>'Dash Board'!$C$12+COUNT('Daily reducing balance'!$F$4:F4892)</f>
        <v>46619</v>
      </c>
      <c r="D4893">
        <f t="shared" si="532"/>
        <v>2027</v>
      </c>
      <c r="E4893">
        <f t="shared" si="533"/>
        <v>8</v>
      </c>
      <c r="F4893">
        <f>DAY('Dash Board'!$C$12+COUNT('Daily reducing balance'!$F$4:F4892))</f>
        <v>20</v>
      </c>
      <c r="G4893" s="8">
        <f t="shared" si="534"/>
        <v>59034.278477217689</v>
      </c>
      <c r="H4893" s="6">
        <f>G4893*'Dash Board'!$C$11/365</f>
        <v>16.982463671528375</v>
      </c>
      <c r="I4893" s="6">
        <f>H4893*'Dash Board'!$C$18/'Dash Board'!$C$11</f>
        <v>8.0868874626325606</v>
      </c>
      <c r="J4893" s="6">
        <f>(G4893&gt;1)*PMT('Dash Board'!$C$11/365,$U$4,-'Dash Board'!$C$19)</f>
        <v>108.80376961660664</v>
      </c>
      <c r="K4893" s="6">
        <f t="shared" si="536"/>
        <v>0</v>
      </c>
      <c r="L4893" s="8">
        <f t="shared" si="537"/>
        <v>58942.45717127261</v>
      </c>
      <c r="N4893" s="8">
        <f t="shared" si="535"/>
        <v>100.71688215397408</v>
      </c>
      <c r="O4893" s="8">
        <f>IF(E4892&lt;&gt;E4893,SUM($N$4:N4893)-SUM($O$3:O4892),0)</f>
        <v>0</v>
      </c>
      <c r="P4893" s="6">
        <f>IF(B4893&gt;0,SUM($O$4:O4893)-SUM($P$3:P4892),0)</f>
        <v>0</v>
      </c>
      <c r="Q4893" s="6">
        <f t="shared" si="538"/>
        <v>8.0868874626325606</v>
      </c>
      <c r="R4893" s="8">
        <f>IF(E4892&lt;&gt;E4893,SUM($Q$4:Q4893)-SUM($R$3:R4892),0)</f>
        <v>0</v>
      </c>
      <c r="S4893" s="6">
        <f>IF(B4893&gt;0,SUM($R$4:R4893)-SUM($S$3:S4892),0)</f>
        <v>0</v>
      </c>
    </row>
    <row r="4894" spans="1:19">
      <c r="A4894">
        <f>IF(E4893&lt;&gt;E4894,COUNTIF($A$4:A4893,"&lt;&gt;0")+1,0)</f>
        <v>0</v>
      </c>
      <c r="B4894">
        <f>IF(A4894&lt;&gt;0,IF(MOD(A4894,3)=0,COUNTIF($B$4:B4893,"&lt;&gt;0")+1,0),0)</f>
        <v>0</v>
      </c>
      <c r="C4894" s="9">
        <f>'Dash Board'!$C$12+COUNT('Daily reducing balance'!$F$4:F4893)</f>
        <v>46620</v>
      </c>
      <c r="D4894">
        <f t="shared" si="532"/>
        <v>2027</v>
      </c>
      <c r="E4894">
        <f t="shared" si="533"/>
        <v>8</v>
      </c>
      <c r="F4894">
        <f>DAY('Dash Board'!$C$12+COUNT('Daily reducing balance'!$F$4:F4893))</f>
        <v>21</v>
      </c>
      <c r="G4894" s="8">
        <f t="shared" si="534"/>
        <v>58942.45717127261</v>
      </c>
      <c r="H4894" s="6">
        <f>G4894*'Dash Board'!$C$11/365</f>
        <v>16.956049323242805</v>
      </c>
      <c r="I4894" s="6">
        <f>H4894*'Dash Board'!$C$18/'Dash Board'!$C$11</f>
        <v>8.0743092015441942</v>
      </c>
      <c r="J4894" s="6">
        <f>(G4894&gt;1)*PMT('Dash Board'!$C$11/365,$U$4,-'Dash Board'!$C$19)</f>
        <v>108.80376961660664</v>
      </c>
      <c r="K4894" s="6">
        <f t="shared" si="536"/>
        <v>0</v>
      </c>
      <c r="L4894" s="8">
        <f t="shared" si="537"/>
        <v>58850.609450979246</v>
      </c>
      <c r="N4894" s="8">
        <f t="shared" si="535"/>
        <v>100.72946041506245</v>
      </c>
      <c r="O4894" s="8">
        <f>IF(E4893&lt;&gt;E4894,SUM($N$4:N4894)-SUM($O$3:O4893),0)</f>
        <v>0</v>
      </c>
      <c r="P4894" s="6">
        <f>IF(B4894&gt;0,SUM($O$4:O4894)-SUM($P$3:P4893),0)</f>
        <v>0</v>
      </c>
      <c r="Q4894" s="6">
        <f t="shared" si="538"/>
        <v>8.0743092015441942</v>
      </c>
      <c r="R4894" s="8">
        <f>IF(E4893&lt;&gt;E4894,SUM($Q$4:Q4894)-SUM($R$3:R4893),0)</f>
        <v>0</v>
      </c>
      <c r="S4894" s="6">
        <f>IF(B4894&gt;0,SUM($R$4:R4894)-SUM($S$3:S4893),0)</f>
        <v>0</v>
      </c>
    </row>
    <row r="4895" spans="1:19">
      <c r="A4895">
        <f>IF(E4894&lt;&gt;E4895,COUNTIF($A$4:A4894,"&lt;&gt;0")+1,0)</f>
        <v>0</v>
      </c>
      <c r="B4895">
        <f>IF(A4895&lt;&gt;0,IF(MOD(A4895,3)=0,COUNTIF($B$4:B4894,"&lt;&gt;0")+1,0),0)</f>
        <v>0</v>
      </c>
      <c r="C4895" s="9">
        <f>'Dash Board'!$C$12+COUNT('Daily reducing balance'!$F$4:F4894)</f>
        <v>46621</v>
      </c>
      <c r="D4895">
        <f t="shared" si="532"/>
        <v>2027</v>
      </c>
      <c r="E4895">
        <f t="shared" si="533"/>
        <v>8</v>
      </c>
      <c r="F4895">
        <f>DAY('Dash Board'!$C$12+COUNT('Daily reducing balance'!$F$4:F4894))</f>
        <v>22</v>
      </c>
      <c r="G4895" s="8">
        <f t="shared" si="534"/>
        <v>58850.609450979246</v>
      </c>
      <c r="H4895" s="6">
        <f>G4895*'Dash Board'!$C$11/365</f>
        <v>16.929627376309096</v>
      </c>
      <c r="I4895" s="6">
        <f>H4895*'Dash Board'!$C$18/'Dash Board'!$C$11</f>
        <v>8.0617273220519508</v>
      </c>
      <c r="J4895" s="6">
        <f>(G4895&gt;1)*PMT('Dash Board'!$C$11/365,$U$4,-'Dash Board'!$C$19)</f>
        <v>108.80376961660664</v>
      </c>
      <c r="K4895" s="6">
        <f t="shared" si="536"/>
        <v>0</v>
      </c>
      <c r="L4895" s="8">
        <f t="shared" si="537"/>
        <v>58758.735308738949</v>
      </c>
      <c r="N4895" s="8">
        <f t="shared" si="535"/>
        <v>100.74204229455469</v>
      </c>
      <c r="O4895" s="8">
        <f>IF(E4894&lt;&gt;E4895,SUM($N$4:N4895)-SUM($O$3:O4894),0)</f>
        <v>0</v>
      </c>
      <c r="P4895" s="6">
        <f>IF(B4895&gt;0,SUM($O$4:O4895)-SUM($P$3:P4894),0)</f>
        <v>0</v>
      </c>
      <c r="Q4895" s="6">
        <f t="shared" si="538"/>
        <v>8.0617273220519508</v>
      </c>
      <c r="R4895" s="8">
        <f>IF(E4894&lt;&gt;E4895,SUM($Q$4:Q4895)-SUM($R$3:R4894),0)</f>
        <v>0</v>
      </c>
      <c r="S4895" s="6">
        <f>IF(B4895&gt;0,SUM($R$4:R4895)-SUM($S$3:S4894),0)</f>
        <v>0</v>
      </c>
    </row>
    <row r="4896" spans="1:19">
      <c r="A4896">
        <f>IF(E4895&lt;&gt;E4896,COUNTIF($A$4:A4895,"&lt;&gt;0")+1,0)</f>
        <v>0</v>
      </c>
      <c r="B4896">
        <f>IF(A4896&lt;&gt;0,IF(MOD(A4896,3)=0,COUNTIF($B$4:B4895,"&lt;&gt;0")+1,0),0)</f>
        <v>0</v>
      </c>
      <c r="C4896" s="9">
        <f>'Dash Board'!$C$12+COUNT('Daily reducing balance'!$F$4:F4895)</f>
        <v>46622</v>
      </c>
      <c r="D4896">
        <f t="shared" si="532"/>
        <v>2027</v>
      </c>
      <c r="E4896">
        <f t="shared" si="533"/>
        <v>8</v>
      </c>
      <c r="F4896">
        <f>DAY('Dash Board'!$C$12+COUNT('Daily reducing balance'!$F$4:F4895))</f>
        <v>23</v>
      </c>
      <c r="G4896" s="8">
        <f t="shared" si="534"/>
        <v>58758.735308738949</v>
      </c>
      <c r="H4896" s="6">
        <f>G4896*'Dash Board'!$C$11/365</f>
        <v>16.903197828541341</v>
      </c>
      <c r="I4896" s="6">
        <f>H4896*'Dash Board'!$C$18/'Dash Board'!$C$11</f>
        <v>8.0491418231149243</v>
      </c>
      <c r="J4896" s="6">
        <f>(G4896&gt;1)*PMT('Dash Board'!$C$11/365,$U$4,-'Dash Board'!$C$19)</f>
        <v>108.80376961660664</v>
      </c>
      <c r="K4896" s="6">
        <f t="shared" si="536"/>
        <v>0</v>
      </c>
      <c r="L4896" s="8">
        <f t="shared" si="537"/>
        <v>58666.834736950885</v>
      </c>
      <c r="N4896" s="8">
        <f t="shared" si="535"/>
        <v>100.75462779349172</v>
      </c>
      <c r="O4896" s="8">
        <f>IF(E4895&lt;&gt;E4896,SUM($N$4:N4896)-SUM($O$3:O4895),0)</f>
        <v>0</v>
      </c>
      <c r="P4896" s="6">
        <f>IF(B4896&gt;0,SUM($O$4:O4896)-SUM($P$3:P4895),0)</f>
        <v>0</v>
      </c>
      <c r="Q4896" s="6">
        <f t="shared" si="538"/>
        <v>8.0491418231149243</v>
      </c>
      <c r="R4896" s="8">
        <f>IF(E4895&lt;&gt;E4896,SUM($Q$4:Q4896)-SUM($R$3:R4895),0)</f>
        <v>0</v>
      </c>
      <c r="S4896" s="6">
        <f>IF(B4896&gt;0,SUM($R$4:R4896)-SUM($S$3:S4895),0)</f>
        <v>0</v>
      </c>
    </row>
    <row r="4897" spans="1:19">
      <c r="A4897">
        <f>IF(E4896&lt;&gt;E4897,COUNTIF($A$4:A4896,"&lt;&gt;0")+1,0)</f>
        <v>0</v>
      </c>
      <c r="B4897">
        <f>IF(A4897&lt;&gt;0,IF(MOD(A4897,3)=0,COUNTIF($B$4:B4896,"&lt;&gt;0")+1,0),0)</f>
        <v>0</v>
      </c>
      <c r="C4897" s="9">
        <f>'Dash Board'!$C$12+COUNT('Daily reducing balance'!$F$4:F4896)</f>
        <v>46623</v>
      </c>
      <c r="D4897">
        <f t="shared" si="532"/>
        <v>2027</v>
      </c>
      <c r="E4897">
        <f t="shared" si="533"/>
        <v>8</v>
      </c>
      <c r="F4897">
        <f>DAY('Dash Board'!$C$12+COUNT('Daily reducing balance'!$F$4:F4896))</f>
        <v>24</v>
      </c>
      <c r="G4897" s="8">
        <f t="shared" si="534"/>
        <v>58666.834736950885</v>
      </c>
      <c r="H4897" s="6">
        <f>G4897*'Dash Board'!$C$11/365</f>
        <v>16.876760677752994</v>
      </c>
      <c r="I4897" s="6">
        <f>H4897*'Dash Board'!$C$18/'Dash Board'!$C$11</f>
        <v>8.0365527036919033</v>
      </c>
      <c r="J4897" s="6">
        <f>(G4897&gt;1)*PMT('Dash Board'!$C$11/365,$U$4,-'Dash Board'!$C$19)</f>
        <v>108.80376961660664</v>
      </c>
      <c r="K4897" s="6">
        <f t="shared" si="536"/>
        <v>0</v>
      </c>
      <c r="L4897" s="8">
        <f t="shared" si="537"/>
        <v>58574.907728012033</v>
      </c>
      <c r="N4897" s="8">
        <f t="shared" si="535"/>
        <v>100.76721691291473</v>
      </c>
      <c r="O4897" s="8">
        <f>IF(E4896&lt;&gt;E4897,SUM($N$4:N4897)-SUM($O$3:O4896),0)</f>
        <v>0</v>
      </c>
      <c r="P4897" s="6">
        <f>IF(B4897&gt;0,SUM($O$4:O4897)-SUM($P$3:P4896),0)</f>
        <v>0</v>
      </c>
      <c r="Q4897" s="6">
        <f t="shared" si="538"/>
        <v>8.0365527036919033</v>
      </c>
      <c r="R4897" s="8">
        <f>IF(E4896&lt;&gt;E4897,SUM($Q$4:Q4897)-SUM($R$3:R4896),0)</f>
        <v>0</v>
      </c>
      <c r="S4897" s="6">
        <f>IF(B4897&gt;0,SUM($R$4:R4897)-SUM($S$3:S4896),0)</f>
        <v>0</v>
      </c>
    </row>
    <row r="4898" spans="1:19">
      <c r="A4898">
        <f>IF(E4897&lt;&gt;E4898,COUNTIF($A$4:A4897,"&lt;&gt;0")+1,0)</f>
        <v>0</v>
      </c>
      <c r="B4898">
        <f>IF(A4898&lt;&gt;0,IF(MOD(A4898,3)=0,COUNTIF($B$4:B4897,"&lt;&gt;0")+1,0),0)</f>
        <v>0</v>
      </c>
      <c r="C4898" s="9">
        <f>'Dash Board'!$C$12+COUNT('Daily reducing balance'!$F$4:F4897)</f>
        <v>46624</v>
      </c>
      <c r="D4898">
        <f t="shared" si="532"/>
        <v>2027</v>
      </c>
      <c r="E4898">
        <f t="shared" si="533"/>
        <v>8</v>
      </c>
      <c r="F4898">
        <f>DAY('Dash Board'!$C$12+COUNT('Daily reducing balance'!$F$4:F4897))</f>
        <v>25</v>
      </c>
      <c r="G4898" s="8">
        <f t="shared" si="534"/>
        <v>58574.907728012033</v>
      </c>
      <c r="H4898" s="6">
        <f>G4898*'Dash Board'!$C$11/365</f>
        <v>16.850315921756888</v>
      </c>
      <c r="I4898" s="6">
        <f>H4898*'Dash Board'!$C$18/'Dash Board'!$C$11</f>
        <v>8.023959962741376</v>
      </c>
      <c r="J4898" s="6">
        <f>(G4898&gt;1)*PMT('Dash Board'!$C$11/365,$U$4,-'Dash Board'!$C$19)</f>
        <v>108.80376961660664</v>
      </c>
      <c r="K4898" s="6">
        <f t="shared" si="536"/>
        <v>0</v>
      </c>
      <c r="L4898" s="8">
        <f t="shared" si="537"/>
        <v>58482.954274317184</v>
      </c>
      <c r="N4898" s="8">
        <f t="shared" si="535"/>
        <v>100.77980965386527</v>
      </c>
      <c r="O4898" s="8">
        <f>IF(E4897&lt;&gt;E4898,SUM($N$4:N4898)-SUM($O$3:O4897),0)</f>
        <v>0</v>
      </c>
      <c r="P4898" s="6">
        <f>IF(B4898&gt;0,SUM($O$4:O4898)-SUM($P$3:P4897),0)</f>
        <v>0</v>
      </c>
      <c r="Q4898" s="6">
        <f t="shared" si="538"/>
        <v>8.023959962741376</v>
      </c>
      <c r="R4898" s="8">
        <f>IF(E4897&lt;&gt;E4898,SUM($Q$4:Q4898)-SUM($R$3:R4897),0)</f>
        <v>0</v>
      </c>
      <c r="S4898" s="6">
        <f>IF(B4898&gt;0,SUM($R$4:R4898)-SUM($S$3:S4897),0)</f>
        <v>0</v>
      </c>
    </row>
    <row r="4899" spans="1:19">
      <c r="A4899">
        <f>IF(E4898&lt;&gt;E4899,COUNTIF($A$4:A4898,"&lt;&gt;0")+1,0)</f>
        <v>0</v>
      </c>
      <c r="B4899">
        <f>IF(A4899&lt;&gt;0,IF(MOD(A4899,3)=0,COUNTIF($B$4:B4898,"&lt;&gt;0")+1,0),0)</f>
        <v>0</v>
      </c>
      <c r="C4899" s="9">
        <f>'Dash Board'!$C$12+COUNT('Daily reducing balance'!$F$4:F4898)</f>
        <v>46625</v>
      </c>
      <c r="D4899">
        <f t="shared" si="532"/>
        <v>2027</v>
      </c>
      <c r="E4899">
        <f t="shared" si="533"/>
        <v>8</v>
      </c>
      <c r="F4899">
        <f>DAY('Dash Board'!$C$12+COUNT('Daily reducing balance'!$F$4:F4898))</f>
        <v>26</v>
      </c>
      <c r="G4899" s="8">
        <f t="shared" si="534"/>
        <v>58482.954274317184</v>
      </c>
      <c r="H4899" s="6">
        <f>G4899*'Dash Board'!$C$11/365</f>
        <v>16.823863558365215</v>
      </c>
      <c r="I4899" s="6">
        <f>H4899*'Dash Board'!$C$18/'Dash Board'!$C$11</f>
        <v>8.0113635992215322</v>
      </c>
      <c r="J4899" s="6">
        <f>(G4899&gt;1)*PMT('Dash Board'!$C$11/365,$U$4,-'Dash Board'!$C$19)</f>
        <v>108.80376961660664</v>
      </c>
      <c r="K4899" s="6">
        <f t="shared" si="536"/>
        <v>0</v>
      </c>
      <c r="L4899" s="8">
        <f t="shared" si="537"/>
        <v>58390.97436825894</v>
      </c>
      <c r="N4899" s="8">
        <f t="shared" si="535"/>
        <v>100.7924060173851</v>
      </c>
      <c r="O4899" s="8">
        <f>IF(E4898&lt;&gt;E4899,SUM($N$4:N4899)-SUM($O$3:O4898),0)</f>
        <v>0</v>
      </c>
      <c r="P4899" s="6">
        <f>IF(B4899&gt;0,SUM($O$4:O4899)-SUM($P$3:P4898),0)</f>
        <v>0</v>
      </c>
      <c r="Q4899" s="6">
        <f t="shared" si="538"/>
        <v>8.0113635992215322</v>
      </c>
      <c r="R4899" s="8">
        <f>IF(E4898&lt;&gt;E4899,SUM($Q$4:Q4899)-SUM($R$3:R4898),0)</f>
        <v>0</v>
      </c>
      <c r="S4899" s="6">
        <f>IF(B4899&gt;0,SUM($R$4:R4899)-SUM($S$3:S4898),0)</f>
        <v>0</v>
      </c>
    </row>
    <row r="4900" spans="1:19">
      <c r="A4900">
        <f>IF(E4899&lt;&gt;E4900,COUNTIF($A$4:A4899,"&lt;&gt;0")+1,0)</f>
        <v>0</v>
      </c>
      <c r="B4900">
        <f>IF(A4900&lt;&gt;0,IF(MOD(A4900,3)=0,COUNTIF($B$4:B4899,"&lt;&gt;0")+1,0),0)</f>
        <v>0</v>
      </c>
      <c r="C4900" s="9">
        <f>'Dash Board'!$C$12+COUNT('Daily reducing balance'!$F$4:F4899)</f>
        <v>46626</v>
      </c>
      <c r="D4900">
        <f t="shared" si="532"/>
        <v>2027</v>
      </c>
      <c r="E4900">
        <f t="shared" si="533"/>
        <v>8</v>
      </c>
      <c r="F4900">
        <f>DAY('Dash Board'!$C$12+COUNT('Daily reducing balance'!$F$4:F4899))</f>
        <v>27</v>
      </c>
      <c r="G4900" s="8">
        <f t="shared" si="534"/>
        <v>58390.97436825894</v>
      </c>
      <c r="H4900" s="6">
        <f>G4900*'Dash Board'!$C$11/365</f>
        <v>16.797403585389556</v>
      </c>
      <c r="I4900" s="6">
        <f>H4900*'Dash Board'!$C$18/'Dash Board'!$C$11</f>
        <v>7.998763612090265</v>
      </c>
      <c r="J4900" s="6">
        <f>(G4900&gt;1)*PMT('Dash Board'!$C$11/365,$U$4,-'Dash Board'!$C$19)</f>
        <v>108.80376961660664</v>
      </c>
      <c r="K4900" s="6">
        <f t="shared" si="536"/>
        <v>0</v>
      </c>
      <c r="L4900" s="8">
        <f t="shared" si="537"/>
        <v>58298.968002227724</v>
      </c>
      <c r="N4900" s="8">
        <f t="shared" si="535"/>
        <v>100.80500600451637</v>
      </c>
      <c r="O4900" s="8">
        <f>IF(E4899&lt;&gt;E4900,SUM($N$4:N4900)-SUM($O$3:O4899),0)</f>
        <v>0</v>
      </c>
      <c r="P4900" s="6">
        <f>IF(B4900&gt;0,SUM($O$4:O4900)-SUM($P$3:P4899),0)</f>
        <v>0</v>
      </c>
      <c r="Q4900" s="6">
        <f t="shared" si="538"/>
        <v>7.998763612090265</v>
      </c>
      <c r="R4900" s="8">
        <f>IF(E4899&lt;&gt;E4900,SUM($Q$4:Q4900)-SUM($R$3:R4899),0)</f>
        <v>0</v>
      </c>
      <c r="S4900" s="6">
        <f>IF(B4900&gt;0,SUM($R$4:R4900)-SUM($S$3:S4899),0)</f>
        <v>0</v>
      </c>
    </row>
    <row r="4901" spans="1:19">
      <c r="A4901">
        <f>IF(E4900&lt;&gt;E4901,COUNTIF($A$4:A4900,"&lt;&gt;0")+1,0)</f>
        <v>0</v>
      </c>
      <c r="B4901">
        <f>IF(A4901&lt;&gt;0,IF(MOD(A4901,3)=0,COUNTIF($B$4:B4900,"&lt;&gt;0")+1,0),0)</f>
        <v>0</v>
      </c>
      <c r="C4901" s="9">
        <f>'Dash Board'!$C$12+COUNT('Daily reducing balance'!$F$4:F4900)</f>
        <v>46627</v>
      </c>
      <c r="D4901">
        <f t="shared" si="532"/>
        <v>2027</v>
      </c>
      <c r="E4901">
        <f t="shared" si="533"/>
        <v>8</v>
      </c>
      <c r="F4901">
        <f>DAY('Dash Board'!$C$12+COUNT('Daily reducing balance'!$F$4:F4900))</f>
        <v>28</v>
      </c>
      <c r="G4901" s="8">
        <f t="shared" si="534"/>
        <v>58298.968002227724</v>
      </c>
      <c r="H4901" s="6">
        <f>G4901*'Dash Board'!$C$11/365</f>
        <v>16.770936000640852</v>
      </c>
      <c r="I4901" s="6">
        <f>H4901*'Dash Board'!$C$18/'Dash Board'!$C$11</f>
        <v>7.9861600003051683</v>
      </c>
      <c r="J4901" s="6">
        <f>(G4901&gt;1)*PMT('Dash Board'!$C$11/365,$U$4,-'Dash Board'!$C$19)</f>
        <v>108.80376961660664</v>
      </c>
      <c r="K4901" s="6">
        <f t="shared" si="536"/>
        <v>0</v>
      </c>
      <c r="L4901" s="8">
        <f t="shared" si="537"/>
        <v>58206.935168611759</v>
      </c>
      <c r="N4901" s="8">
        <f t="shared" si="535"/>
        <v>100.81760961630148</v>
      </c>
      <c r="O4901" s="8">
        <f>IF(E4900&lt;&gt;E4901,SUM($N$4:N4901)-SUM($O$3:O4900),0)</f>
        <v>0</v>
      </c>
      <c r="P4901" s="6">
        <f>IF(B4901&gt;0,SUM($O$4:O4901)-SUM($P$3:P4900),0)</f>
        <v>0</v>
      </c>
      <c r="Q4901" s="6">
        <f t="shared" si="538"/>
        <v>7.9861600003051683</v>
      </c>
      <c r="R4901" s="8">
        <f>IF(E4900&lt;&gt;E4901,SUM($Q$4:Q4901)-SUM($R$3:R4900),0)</f>
        <v>0</v>
      </c>
      <c r="S4901" s="6">
        <f>IF(B4901&gt;0,SUM($R$4:R4901)-SUM($S$3:S4900),0)</f>
        <v>0</v>
      </c>
    </row>
    <row r="4902" spans="1:19">
      <c r="A4902">
        <f>IF(E4901&lt;&gt;E4902,COUNTIF($A$4:A4901,"&lt;&gt;0")+1,0)</f>
        <v>0</v>
      </c>
      <c r="B4902">
        <f>IF(A4902&lt;&gt;0,IF(MOD(A4902,3)=0,COUNTIF($B$4:B4901,"&lt;&gt;0")+1,0),0)</f>
        <v>0</v>
      </c>
      <c r="C4902" s="9">
        <f>'Dash Board'!$C$12+COUNT('Daily reducing balance'!$F$4:F4901)</f>
        <v>46628</v>
      </c>
      <c r="D4902">
        <f t="shared" si="532"/>
        <v>2027</v>
      </c>
      <c r="E4902">
        <f t="shared" si="533"/>
        <v>8</v>
      </c>
      <c r="F4902">
        <f>DAY('Dash Board'!$C$12+COUNT('Daily reducing balance'!$F$4:F4901))</f>
        <v>29</v>
      </c>
      <c r="G4902" s="8">
        <f t="shared" si="534"/>
        <v>58206.935168611759</v>
      </c>
      <c r="H4902" s="6">
        <f>G4902*'Dash Board'!$C$11/365</f>
        <v>16.74446080192941</v>
      </c>
      <c r="I4902" s="6">
        <f>H4902*'Dash Board'!$C$18/'Dash Board'!$C$11</f>
        <v>7.9735527628235294</v>
      </c>
      <c r="J4902" s="6">
        <f>(G4902&gt;1)*PMT('Dash Board'!$C$11/365,$U$4,-'Dash Board'!$C$19)</f>
        <v>108.80376961660664</v>
      </c>
      <c r="K4902" s="6">
        <f t="shared" si="536"/>
        <v>0</v>
      </c>
      <c r="L4902" s="8">
        <f t="shared" si="537"/>
        <v>58114.875859797081</v>
      </c>
      <c r="N4902" s="8">
        <f t="shared" si="535"/>
        <v>100.83021685378311</v>
      </c>
      <c r="O4902" s="8">
        <f>IF(E4901&lt;&gt;E4902,SUM($N$4:N4902)-SUM($O$3:O4901),0)</f>
        <v>0</v>
      </c>
      <c r="P4902" s="6">
        <f>IF(B4902&gt;0,SUM($O$4:O4902)-SUM($P$3:P4901),0)</f>
        <v>0</v>
      </c>
      <c r="Q4902" s="6">
        <f t="shared" si="538"/>
        <v>7.9735527628235294</v>
      </c>
      <c r="R4902" s="8">
        <f>IF(E4901&lt;&gt;E4902,SUM($Q$4:Q4902)-SUM($R$3:R4901),0)</f>
        <v>0</v>
      </c>
      <c r="S4902" s="6">
        <f>IF(B4902&gt;0,SUM($R$4:R4902)-SUM($S$3:S4901),0)</f>
        <v>0</v>
      </c>
    </row>
    <row r="4903" spans="1:19">
      <c r="A4903">
        <f>IF(E4902&lt;&gt;E4903,COUNTIF($A$4:A4902,"&lt;&gt;0")+1,0)</f>
        <v>0</v>
      </c>
      <c r="B4903">
        <f>IF(A4903&lt;&gt;0,IF(MOD(A4903,3)=0,COUNTIF($B$4:B4902,"&lt;&gt;0")+1,0),0)</f>
        <v>0</v>
      </c>
      <c r="C4903" s="9">
        <f>'Dash Board'!$C$12+COUNT('Daily reducing balance'!$F$4:F4902)</f>
        <v>46629</v>
      </c>
      <c r="D4903">
        <f t="shared" si="532"/>
        <v>2027</v>
      </c>
      <c r="E4903">
        <f t="shared" si="533"/>
        <v>8</v>
      </c>
      <c r="F4903">
        <f>DAY('Dash Board'!$C$12+COUNT('Daily reducing balance'!$F$4:F4902))</f>
        <v>30</v>
      </c>
      <c r="G4903" s="8">
        <f t="shared" si="534"/>
        <v>58114.875859797081</v>
      </c>
      <c r="H4903" s="6">
        <f>G4903*'Dash Board'!$C$11/365</f>
        <v>16.717977987064913</v>
      </c>
      <c r="I4903" s="6">
        <f>H4903*'Dash Board'!$C$18/'Dash Board'!$C$11</f>
        <v>7.9609418986023401</v>
      </c>
      <c r="J4903" s="6">
        <f>(G4903&gt;1)*PMT('Dash Board'!$C$11/365,$U$4,-'Dash Board'!$C$19)</f>
        <v>108.80376961660664</v>
      </c>
      <c r="K4903" s="6">
        <f t="shared" si="536"/>
        <v>0</v>
      </c>
      <c r="L4903" s="8">
        <f t="shared" si="537"/>
        <v>58022.790068167538</v>
      </c>
      <c r="N4903" s="8">
        <f t="shared" si="535"/>
        <v>100.8428277180043</v>
      </c>
      <c r="O4903" s="8">
        <f>IF(E4902&lt;&gt;E4903,SUM($N$4:N4903)-SUM($O$3:O4902),0)</f>
        <v>0</v>
      </c>
      <c r="P4903" s="6">
        <f>IF(B4903&gt;0,SUM($O$4:O4903)-SUM($P$3:P4902),0)</f>
        <v>0</v>
      </c>
      <c r="Q4903" s="6">
        <f t="shared" si="538"/>
        <v>7.9609418986023401</v>
      </c>
      <c r="R4903" s="8">
        <f>IF(E4902&lt;&gt;E4903,SUM($Q$4:Q4903)-SUM($R$3:R4902),0)</f>
        <v>0</v>
      </c>
      <c r="S4903" s="6">
        <f>IF(B4903&gt;0,SUM($R$4:R4903)-SUM($S$3:S4902),0)</f>
        <v>0</v>
      </c>
    </row>
    <row r="4904" spans="1:19">
      <c r="A4904">
        <f>IF(E4903&lt;&gt;E4904,COUNTIF($A$4:A4903,"&lt;&gt;0")+1,0)</f>
        <v>0</v>
      </c>
      <c r="B4904">
        <f>IF(A4904&lt;&gt;0,IF(MOD(A4904,3)=0,COUNTIF($B$4:B4903,"&lt;&gt;0")+1,0),0)</f>
        <v>0</v>
      </c>
      <c r="C4904" s="9">
        <f>'Dash Board'!$C$12+COUNT('Daily reducing balance'!$F$4:F4903)</f>
        <v>46630</v>
      </c>
      <c r="D4904">
        <f t="shared" si="532"/>
        <v>2027</v>
      </c>
      <c r="E4904">
        <f t="shared" si="533"/>
        <v>8</v>
      </c>
      <c r="F4904">
        <f>DAY('Dash Board'!$C$12+COUNT('Daily reducing balance'!$F$4:F4903))</f>
        <v>31</v>
      </c>
      <c r="G4904" s="8">
        <f t="shared" si="534"/>
        <v>58022.790068167538</v>
      </c>
      <c r="H4904" s="6">
        <f>G4904*'Dash Board'!$C$11/365</f>
        <v>16.691487553856412</v>
      </c>
      <c r="I4904" s="6">
        <f>H4904*'Dash Board'!$C$18/'Dash Board'!$C$11</f>
        <v>7.9483274065982918</v>
      </c>
      <c r="J4904" s="6">
        <f>(G4904&gt;1)*PMT('Dash Board'!$C$11/365,$U$4,-'Dash Board'!$C$19)</f>
        <v>108.80376961660664</v>
      </c>
      <c r="K4904" s="6">
        <f t="shared" si="536"/>
        <v>0</v>
      </c>
      <c r="L4904" s="8">
        <f t="shared" si="537"/>
        <v>57930.677786104789</v>
      </c>
      <c r="N4904" s="8">
        <f t="shared" si="535"/>
        <v>100.85544221000835</v>
      </c>
      <c r="O4904" s="8">
        <f>IF(E4903&lt;&gt;E4904,SUM($N$4:N4904)-SUM($O$3:O4903),0)</f>
        <v>0</v>
      </c>
      <c r="P4904" s="6">
        <f>IF(B4904&gt;0,SUM($O$4:O4904)-SUM($P$3:P4903),0)</f>
        <v>0</v>
      </c>
      <c r="Q4904" s="6">
        <f t="shared" si="538"/>
        <v>7.9483274065982918</v>
      </c>
      <c r="R4904" s="8">
        <f>IF(E4903&lt;&gt;E4904,SUM($Q$4:Q4904)-SUM($R$3:R4903),0)</f>
        <v>0</v>
      </c>
      <c r="S4904" s="6">
        <f>IF(B4904&gt;0,SUM($R$4:R4904)-SUM($S$3:S4903),0)</f>
        <v>0</v>
      </c>
    </row>
    <row r="4905" spans="1:19">
      <c r="A4905">
        <f>IF(E4904&lt;&gt;E4905,COUNTIF($A$4:A4904,"&lt;&gt;0")+1,0)</f>
        <v>161</v>
      </c>
      <c r="B4905">
        <f>IF(A4905&lt;&gt;0,IF(MOD(A4905,3)=0,COUNTIF($B$4:B4904,"&lt;&gt;0")+1,0),0)</f>
        <v>0</v>
      </c>
      <c r="C4905" s="9">
        <f>'Dash Board'!$C$12+COUNT('Daily reducing balance'!$F$4:F4904)</f>
        <v>46631</v>
      </c>
      <c r="D4905">
        <f t="shared" si="532"/>
        <v>2027</v>
      </c>
      <c r="E4905">
        <f t="shared" si="533"/>
        <v>9</v>
      </c>
      <c r="F4905">
        <f>DAY('Dash Board'!$C$12+COUNT('Daily reducing balance'!$F$4:F4904))</f>
        <v>1</v>
      </c>
      <c r="G4905" s="8">
        <f t="shared" si="534"/>
        <v>57930.677786104789</v>
      </c>
      <c r="H4905" s="6">
        <f>G4905*'Dash Board'!$C$11/365</f>
        <v>16.664989500112338</v>
      </c>
      <c r="I4905" s="6">
        <f>H4905*'Dash Board'!$C$18/'Dash Board'!$C$11</f>
        <v>7.9357092857677811</v>
      </c>
      <c r="J4905" s="6">
        <f>(G4905&gt;1)*PMT('Dash Board'!$C$11/365,$U$4,-'Dash Board'!$C$19)</f>
        <v>108.80376961660664</v>
      </c>
      <c r="K4905" s="6">
        <f t="shared" si="536"/>
        <v>3264.1130884981981</v>
      </c>
      <c r="L4905" s="8">
        <f t="shared" si="537"/>
        <v>57838.539005988292</v>
      </c>
      <c r="N4905" s="8">
        <f t="shared" si="535"/>
        <v>100.86806033083886</v>
      </c>
      <c r="O4905" s="8">
        <f>IF(E4904&lt;&gt;E4905,SUM($N$4:N4905)-SUM($O$3:O4904),0)</f>
        <v>3121.0587228586082</v>
      </c>
      <c r="P4905" s="6">
        <f>IF(B4905&gt;0,SUM($O$4:O4905)-SUM($P$3:P4904),0)</f>
        <v>0</v>
      </c>
      <c r="Q4905" s="6">
        <f t="shared" si="538"/>
        <v>7.9357092857677811</v>
      </c>
      <c r="R4905" s="8">
        <f>IF(E4904&lt;&gt;E4905,SUM($Q$4:Q4905)-SUM($R$3:R4904),0)</f>
        <v>251.85813525618869</v>
      </c>
      <c r="S4905" s="6">
        <f>IF(B4905&gt;0,SUM($R$4:R4905)-SUM($S$3:S4904),0)</f>
        <v>0</v>
      </c>
    </row>
    <row r="4906" spans="1:19">
      <c r="A4906">
        <f>IF(E4905&lt;&gt;E4906,COUNTIF($A$4:A4905,"&lt;&gt;0")+1,0)</f>
        <v>0</v>
      </c>
      <c r="B4906">
        <f>IF(A4906&lt;&gt;0,IF(MOD(A4906,3)=0,COUNTIF($B$4:B4905,"&lt;&gt;0")+1,0),0)</f>
        <v>0</v>
      </c>
      <c r="C4906" s="9">
        <f>'Dash Board'!$C$12+COUNT('Daily reducing balance'!$F$4:F4905)</f>
        <v>46632</v>
      </c>
      <c r="D4906">
        <f t="shared" si="532"/>
        <v>2027</v>
      </c>
      <c r="E4906">
        <f t="shared" si="533"/>
        <v>9</v>
      </c>
      <c r="F4906">
        <f>DAY('Dash Board'!$C$12+COUNT('Daily reducing balance'!$F$4:F4905))</f>
        <v>2</v>
      </c>
      <c r="G4906" s="8">
        <f t="shared" si="534"/>
        <v>57838.539005988292</v>
      </c>
      <c r="H4906" s="6">
        <f>G4906*'Dash Board'!$C$11/365</f>
        <v>16.638483823640467</v>
      </c>
      <c r="I4906" s="6">
        <f>H4906*'Dash Board'!$C$18/'Dash Board'!$C$11</f>
        <v>7.9230875350668901</v>
      </c>
      <c r="J4906" s="6">
        <f>(G4906&gt;1)*PMT('Dash Board'!$C$11/365,$U$4,-'Dash Board'!$C$19)</f>
        <v>108.80376961660664</v>
      </c>
      <c r="K4906" s="6">
        <f t="shared" si="536"/>
        <v>0</v>
      </c>
      <c r="L4906" s="8">
        <f t="shared" si="537"/>
        <v>57746.373720195326</v>
      </c>
      <c r="N4906" s="8">
        <f t="shared" si="535"/>
        <v>100.88068208153976</v>
      </c>
      <c r="O4906" s="8">
        <f>IF(E4905&lt;&gt;E4906,SUM($N$4:N4906)-SUM($O$3:O4905),0)</f>
        <v>0</v>
      </c>
      <c r="P4906" s="6">
        <f>IF(B4906&gt;0,SUM($O$4:O4906)-SUM($P$3:P4905),0)</f>
        <v>0</v>
      </c>
      <c r="Q4906" s="6">
        <f t="shared" si="538"/>
        <v>7.9230875350668901</v>
      </c>
      <c r="R4906" s="8">
        <f>IF(E4905&lt;&gt;E4906,SUM($Q$4:Q4906)-SUM($R$3:R4905),0)</f>
        <v>0</v>
      </c>
      <c r="S4906" s="6">
        <f>IF(B4906&gt;0,SUM($R$4:R4906)-SUM($S$3:S4905),0)</f>
        <v>0</v>
      </c>
    </row>
    <row r="4907" spans="1:19">
      <c r="A4907">
        <f>IF(E4906&lt;&gt;E4907,COUNTIF($A$4:A4906,"&lt;&gt;0")+1,0)</f>
        <v>0</v>
      </c>
      <c r="B4907">
        <f>IF(A4907&lt;&gt;0,IF(MOD(A4907,3)=0,COUNTIF($B$4:B4906,"&lt;&gt;0")+1,0),0)</f>
        <v>0</v>
      </c>
      <c r="C4907" s="9">
        <f>'Dash Board'!$C$12+COUNT('Daily reducing balance'!$F$4:F4906)</f>
        <v>46633</v>
      </c>
      <c r="D4907">
        <f t="shared" si="532"/>
        <v>2027</v>
      </c>
      <c r="E4907">
        <f t="shared" si="533"/>
        <v>9</v>
      </c>
      <c r="F4907">
        <f>DAY('Dash Board'!$C$12+COUNT('Daily reducing balance'!$F$4:F4906))</f>
        <v>3</v>
      </c>
      <c r="G4907" s="8">
        <f t="shared" si="534"/>
        <v>57746.373720195326</v>
      </c>
      <c r="H4907" s="6">
        <f>G4907*'Dash Board'!$C$11/365</f>
        <v>16.611970522247969</v>
      </c>
      <c r="I4907" s="6">
        <f>H4907*'Dash Board'!$C$18/'Dash Board'!$C$11</f>
        <v>7.9104621534514141</v>
      </c>
      <c r="J4907" s="6">
        <f>(G4907&gt;1)*PMT('Dash Board'!$C$11/365,$U$4,-'Dash Board'!$C$19)</f>
        <v>108.80376961660664</v>
      </c>
      <c r="K4907" s="6">
        <f t="shared" si="536"/>
        <v>0</v>
      </c>
      <c r="L4907" s="8">
        <f t="shared" si="537"/>
        <v>57654.181921100964</v>
      </c>
      <c r="N4907" s="8">
        <f t="shared" si="535"/>
        <v>100.89330746315522</v>
      </c>
      <c r="O4907" s="8">
        <f>IF(E4906&lt;&gt;E4907,SUM($N$4:N4907)-SUM($O$3:O4906),0)</f>
        <v>0</v>
      </c>
      <c r="P4907" s="6">
        <f>IF(B4907&gt;0,SUM($O$4:O4907)-SUM($P$3:P4906),0)</f>
        <v>0</v>
      </c>
      <c r="Q4907" s="6">
        <f t="shared" si="538"/>
        <v>7.9104621534514141</v>
      </c>
      <c r="R4907" s="8">
        <f>IF(E4906&lt;&gt;E4907,SUM($Q$4:Q4907)-SUM($R$3:R4906),0)</f>
        <v>0</v>
      </c>
      <c r="S4907" s="6">
        <f>IF(B4907&gt;0,SUM($R$4:R4907)-SUM($S$3:S4906),0)</f>
        <v>0</v>
      </c>
    </row>
    <row r="4908" spans="1:19">
      <c r="A4908">
        <f>IF(E4907&lt;&gt;E4908,COUNTIF($A$4:A4907,"&lt;&gt;0")+1,0)</f>
        <v>0</v>
      </c>
      <c r="B4908">
        <f>IF(A4908&lt;&gt;0,IF(MOD(A4908,3)=0,COUNTIF($B$4:B4907,"&lt;&gt;0")+1,0),0)</f>
        <v>0</v>
      </c>
      <c r="C4908" s="9">
        <f>'Dash Board'!$C$12+COUNT('Daily reducing balance'!$F$4:F4907)</f>
        <v>46634</v>
      </c>
      <c r="D4908">
        <f t="shared" si="532"/>
        <v>2027</v>
      </c>
      <c r="E4908">
        <f t="shared" si="533"/>
        <v>9</v>
      </c>
      <c r="F4908">
        <f>DAY('Dash Board'!$C$12+COUNT('Daily reducing balance'!$F$4:F4907))</f>
        <v>4</v>
      </c>
      <c r="G4908" s="8">
        <f t="shared" si="534"/>
        <v>57654.181921100964</v>
      </c>
      <c r="H4908" s="6">
        <f>G4908*'Dash Board'!$C$11/365</f>
        <v>16.585449593741373</v>
      </c>
      <c r="I4908" s="6">
        <f>H4908*'Dash Board'!$C$18/'Dash Board'!$C$11</f>
        <v>7.8978331398768455</v>
      </c>
      <c r="J4908" s="6">
        <f>(G4908&gt;1)*PMT('Dash Board'!$C$11/365,$U$4,-'Dash Board'!$C$19)</f>
        <v>108.80376961660664</v>
      </c>
      <c r="K4908" s="6">
        <f t="shared" si="536"/>
        <v>0</v>
      </c>
      <c r="L4908" s="8">
        <f t="shared" si="537"/>
        <v>57561.963601078096</v>
      </c>
      <c r="N4908" s="8">
        <f t="shared" si="535"/>
        <v>100.90593647672979</v>
      </c>
      <c r="O4908" s="8">
        <f>IF(E4907&lt;&gt;E4908,SUM($N$4:N4908)-SUM($O$3:O4907),0)</f>
        <v>0</v>
      </c>
      <c r="P4908" s="6">
        <f>IF(B4908&gt;0,SUM($O$4:O4908)-SUM($P$3:P4907),0)</f>
        <v>0</v>
      </c>
      <c r="Q4908" s="6">
        <f t="shared" si="538"/>
        <v>7.8978331398768455</v>
      </c>
      <c r="R4908" s="8">
        <f>IF(E4907&lt;&gt;E4908,SUM($Q$4:Q4908)-SUM($R$3:R4907),0)</f>
        <v>0</v>
      </c>
      <c r="S4908" s="6">
        <f>IF(B4908&gt;0,SUM($R$4:R4908)-SUM($S$3:S4907),0)</f>
        <v>0</v>
      </c>
    </row>
    <row r="4909" spans="1:19">
      <c r="A4909">
        <f>IF(E4908&lt;&gt;E4909,COUNTIF($A$4:A4908,"&lt;&gt;0")+1,0)</f>
        <v>0</v>
      </c>
      <c r="B4909">
        <f>IF(A4909&lt;&gt;0,IF(MOD(A4909,3)=0,COUNTIF($B$4:B4908,"&lt;&gt;0")+1,0),0)</f>
        <v>0</v>
      </c>
      <c r="C4909" s="9">
        <f>'Dash Board'!$C$12+COUNT('Daily reducing balance'!$F$4:F4908)</f>
        <v>46635</v>
      </c>
      <c r="D4909">
        <f t="shared" si="532"/>
        <v>2027</v>
      </c>
      <c r="E4909">
        <f t="shared" si="533"/>
        <v>9</v>
      </c>
      <c r="F4909">
        <f>DAY('Dash Board'!$C$12+COUNT('Daily reducing balance'!$F$4:F4908))</f>
        <v>5</v>
      </c>
      <c r="G4909" s="8">
        <f t="shared" si="534"/>
        <v>57561.963601078096</v>
      </c>
      <c r="H4909" s="6">
        <f>G4909*'Dash Board'!$C$11/365</f>
        <v>16.558921035926573</v>
      </c>
      <c r="I4909" s="6">
        <f>H4909*'Dash Board'!$C$18/'Dash Board'!$C$11</f>
        <v>7.8852004932983695</v>
      </c>
      <c r="J4909" s="6">
        <f>(G4909&gt;1)*PMT('Dash Board'!$C$11/365,$U$4,-'Dash Board'!$C$19)</f>
        <v>108.80376961660664</v>
      </c>
      <c r="K4909" s="6">
        <f t="shared" si="536"/>
        <v>0</v>
      </c>
      <c r="L4909" s="8">
        <f t="shared" si="537"/>
        <v>57469.718752497414</v>
      </c>
      <c r="N4909" s="8">
        <f t="shared" si="535"/>
        <v>100.91856912330827</v>
      </c>
      <c r="O4909" s="8">
        <f>IF(E4908&lt;&gt;E4909,SUM($N$4:N4909)-SUM($O$3:O4908),0)</f>
        <v>0</v>
      </c>
      <c r="P4909" s="6">
        <f>IF(B4909&gt;0,SUM($O$4:O4909)-SUM($P$3:P4908),0)</f>
        <v>0</v>
      </c>
      <c r="Q4909" s="6">
        <f t="shared" si="538"/>
        <v>7.8852004932983695</v>
      </c>
      <c r="R4909" s="8">
        <f>IF(E4908&lt;&gt;E4909,SUM($Q$4:Q4909)-SUM($R$3:R4908),0)</f>
        <v>0</v>
      </c>
      <c r="S4909" s="6">
        <f>IF(B4909&gt;0,SUM($R$4:R4909)-SUM($S$3:S4908),0)</f>
        <v>0</v>
      </c>
    </row>
    <row r="4910" spans="1:19">
      <c r="A4910">
        <f>IF(E4909&lt;&gt;E4910,COUNTIF($A$4:A4909,"&lt;&gt;0")+1,0)</f>
        <v>0</v>
      </c>
      <c r="B4910">
        <f>IF(A4910&lt;&gt;0,IF(MOD(A4910,3)=0,COUNTIF($B$4:B4909,"&lt;&gt;0")+1,0),0)</f>
        <v>0</v>
      </c>
      <c r="C4910" s="9">
        <f>'Dash Board'!$C$12+COUNT('Daily reducing balance'!$F$4:F4909)</f>
        <v>46636</v>
      </c>
      <c r="D4910">
        <f t="shared" si="532"/>
        <v>2027</v>
      </c>
      <c r="E4910">
        <f t="shared" si="533"/>
        <v>9</v>
      </c>
      <c r="F4910">
        <f>DAY('Dash Board'!$C$12+COUNT('Daily reducing balance'!$F$4:F4909))</f>
        <v>6</v>
      </c>
      <c r="G4910" s="8">
        <f t="shared" si="534"/>
        <v>57469.718752497414</v>
      </c>
      <c r="H4910" s="6">
        <f>G4910*'Dash Board'!$C$11/365</f>
        <v>16.532384846608846</v>
      </c>
      <c r="I4910" s="6">
        <f>H4910*'Dash Board'!$C$18/'Dash Board'!$C$11</f>
        <v>7.8725642126708797</v>
      </c>
      <c r="J4910" s="6">
        <f>(G4910&gt;1)*PMT('Dash Board'!$C$11/365,$U$4,-'Dash Board'!$C$19)</f>
        <v>108.80376961660664</v>
      </c>
      <c r="K4910" s="6">
        <f t="shared" si="536"/>
        <v>0</v>
      </c>
      <c r="L4910" s="8">
        <f t="shared" si="537"/>
        <v>57377.447367727415</v>
      </c>
      <c r="N4910" s="8">
        <f t="shared" si="535"/>
        <v>100.93120540393576</v>
      </c>
      <c r="O4910" s="8">
        <f>IF(E4909&lt;&gt;E4910,SUM($N$4:N4910)-SUM($O$3:O4909),0)</f>
        <v>0</v>
      </c>
      <c r="P4910" s="6">
        <f>IF(B4910&gt;0,SUM($O$4:O4910)-SUM($P$3:P4909),0)</f>
        <v>0</v>
      </c>
      <c r="Q4910" s="6">
        <f t="shared" si="538"/>
        <v>7.8725642126708797</v>
      </c>
      <c r="R4910" s="8">
        <f>IF(E4909&lt;&gt;E4910,SUM($Q$4:Q4910)-SUM($R$3:R4909),0)</f>
        <v>0</v>
      </c>
      <c r="S4910" s="6">
        <f>IF(B4910&gt;0,SUM($R$4:R4910)-SUM($S$3:S4909),0)</f>
        <v>0</v>
      </c>
    </row>
    <row r="4911" spans="1:19">
      <c r="A4911">
        <f>IF(E4910&lt;&gt;E4911,COUNTIF($A$4:A4910,"&lt;&gt;0")+1,0)</f>
        <v>0</v>
      </c>
      <c r="B4911">
        <f>IF(A4911&lt;&gt;0,IF(MOD(A4911,3)=0,COUNTIF($B$4:B4910,"&lt;&gt;0")+1,0),0)</f>
        <v>0</v>
      </c>
      <c r="C4911" s="9">
        <f>'Dash Board'!$C$12+COUNT('Daily reducing balance'!$F$4:F4910)</f>
        <v>46637</v>
      </c>
      <c r="D4911">
        <f t="shared" si="532"/>
        <v>2027</v>
      </c>
      <c r="E4911">
        <f t="shared" si="533"/>
        <v>9</v>
      </c>
      <c r="F4911">
        <f>DAY('Dash Board'!$C$12+COUNT('Daily reducing balance'!$F$4:F4910))</f>
        <v>7</v>
      </c>
      <c r="G4911" s="8">
        <f t="shared" si="534"/>
        <v>57377.447367727415</v>
      </c>
      <c r="H4911" s="6">
        <f>G4911*'Dash Board'!$C$11/365</f>
        <v>16.505841023592819</v>
      </c>
      <c r="I4911" s="6">
        <f>H4911*'Dash Board'!$C$18/'Dash Board'!$C$11</f>
        <v>7.8599242969489618</v>
      </c>
      <c r="J4911" s="6">
        <f>(G4911&gt;1)*PMT('Dash Board'!$C$11/365,$U$4,-'Dash Board'!$C$19)</f>
        <v>108.80376961660664</v>
      </c>
      <c r="K4911" s="6">
        <f t="shared" si="536"/>
        <v>0</v>
      </c>
      <c r="L4911" s="8">
        <f t="shared" si="537"/>
        <v>57285.149439134402</v>
      </c>
      <c r="N4911" s="8">
        <f t="shared" si="535"/>
        <v>100.94384531965768</v>
      </c>
      <c r="O4911" s="8">
        <f>IF(E4910&lt;&gt;E4911,SUM($N$4:N4911)-SUM($O$3:O4910),0)</f>
        <v>0</v>
      </c>
      <c r="P4911" s="6">
        <f>IF(B4911&gt;0,SUM($O$4:O4911)-SUM($P$3:P4910),0)</f>
        <v>0</v>
      </c>
      <c r="Q4911" s="6">
        <f t="shared" si="538"/>
        <v>7.8599242969489618</v>
      </c>
      <c r="R4911" s="8">
        <f>IF(E4910&lt;&gt;E4911,SUM($Q$4:Q4911)-SUM($R$3:R4910),0)</f>
        <v>0</v>
      </c>
      <c r="S4911" s="6">
        <f>IF(B4911&gt;0,SUM($R$4:R4911)-SUM($S$3:S4910),0)</f>
        <v>0</v>
      </c>
    </row>
    <row r="4912" spans="1:19">
      <c r="A4912">
        <f>IF(E4911&lt;&gt;E4912,COUNTIF($A$4:A4911,"&lt;&gt;0")+1,0)</f>
        <v>0</v>
      </c>
      <c r="B4912">
        <f>IF(A4912&lt;&gt;0,IF(MOD(A4912,3)=0,COUNTIF($B$4:B4911,"&lt;&gt;0")+1,0),0)</f>
        <v>0</v>
      </c>
      <c r="C4912" s="9">
        <f>'Dash Board'!$C$12+COUNT('Daily reducing balance'!$F$4:F4911)</f>
        <v>46638</v>
      </c>
      <c r="D4912">
        <f t="shared" si="532"/>
        <v>2027</v>
      </c>
      <c r="E4912">
        <f t="shared" si="533"/>
        <v>9</v>
      </c>
      <c r="F4912">
        <f>DAY('Dash Board'!$C$12+COUNT('Daily reducing balance'!$F$4:F4911))</f>
        <v>8</v>
      </c>
      <c r="G4912" s="8">
        <f t="shared" si="534"/>
        <v>57285.149439134402</v>
      </c>
      <c r="H4912" s="6">
        <f>G4912*'Dash Board'!$C$11/365</f>
        <v>16.4792895646825</v>
      </c>
      <c r="I4912" s="6">
        <f>H4912*'Dash Board'!$C$18/'Dash Board'!$C$11</f>
        <v>7.8472807450869047</v>
      </c>
      <c r="J4912" s="6">
        <f>(G4912&gt;1)*PMT('Dash Board'!$C$11/365,$U$4,-'Dash Board'!$C$19)</f>
        <v>108.80376961660664</v>
      </c>
      <c r="K4912" s="6">
        <f t="shared" si="536"/>
        <v>0</v>
      </c>
      <c r="L4912" s="8">
        <f t="shared" si="537"/>
        <v>57192.824959082478</v>
      </c>
      <c r="N4912" s="8">
        <f t="shared" si="535"/>
        <v>100.95648887151974</v>
      </c>
      <c r="O4912" s="8">
        <f>IF(E4911&lt;&gt;E4912,SUM($N$4:N4912)-SUM($O$3:O4911),0)</f>
        <v>0</v>
      </c>
      <c r="P4912" s="6">
        <f>IF(B4912&gt;0,SUM($O$4:O4912)-SUM($P$3:P4911),0)</f>
        <v>0</v>
      </c>
      <c r="Q4912" s="6">
        <f t="shared" si="538"/>
        <v>7.8472807450869047</v>
      </c>
      <c r="R4912" s="8">
        <f>IF(E4911&lt;&gt;E4912,SUM($Q$4:Q4912)-SUM($R$3:R4911),0)</f>
        <v>0</v>
      </c>
      <c r="S4912" s="6">
        <f>IF(B4912&gt;0,SUM($R$4:R4912)-SUM($S$3:S4911),0)</f>
        <v>0</v>
      </c>
    </row>
    <row r="4913" spans="1:19">
      <c r="A4913">
        <f>IF(E4912&lt;&gt;E4913,COUNTIF($A$4:A4912,"&lt;&gt;0")+1,0)</f>
        <v>0</v>
      </c>
      <c r="B4913">
        <f>IF(A4913&lt;&gt;0,IF(MOD(A4913,3)=0,COUNTIF($B$4:B4912,"&lt;&gt;0")+1,0),0)</f>
        <v>0</v>
      </c>
      <c r="C4913" s="9">
        <f>'Dash Board'!$C$12+COUNT('Daily reducing balance'!$F$4:F4912)</f>
        <v>46639</v>
      </c>
      <c r="D4913">
        <f t="shared" si="532"/>
        <v>2027</v>
      </c>
      <c r="E4913">
        <f t="shared" si="533"/>
        <v>9</v>
      </c>
      <c r="F4913">
        <f>DAY('Dash Board'!$C$12+COUNT('Daily reducing balance'!$F$4:F4912))</f>
        <v>9</v>
      </c>
      <c r="G4913" s="8">
        <f t="shared" si="534"/>
        <v>57192.824959082478</v>
      </c>
      <c r="H4913" s="6">
        <f>G4913*'Dash Board'!$C$11/365</f>
        <v>16.45273046768126</v>
      </c>
      <c r="I4913" s="6">
        <f>H4913*'Dash Board'!$C$18/'Dash Board'!$C$11</f>
        <v>7.8346335560386953</v>
      </c>
      <c r="J4913" s="6">
        <f>(G4913&gt;1)*PMT('Dash Board'!$C$11/365,$U$4,-'Dash Board'!$C$19)</f>
        <v>108.80376961660664</v>
      </c>
      <c r="K4913" s="6">
        <f t="shared" si="536"/>
        <v>0</v>
      </c>
      <c r="L4913" s="8">
        <f t="shared" si="537"/>
        <v>57100.473919933553</v>
      </c>
      <c r="N4913" s="8">
        <f t="shared" si="535"/>
        <v>100.96913606056795</v>
      </c>
      <c r="O4913" s="8">
        <f>IF(E4912&lt;&gt;E4913,SUM($N$4:N4913)-SUM($O$3:O4912),0)</f>
        <v>0</v>
      </c>
      <c r="P4913" s="6">
        <f>IF(B4913&gt;0,SUM($O$4:O4913)-SUM($P$3:P4912),0)</f>
        <v>0</v>
      </c>
      <c r="Q4913" s="6">
        <f t="shared" si="538"/>
        <v>7.8346335560386953</v>
      </c>
      <c r="R4913" s="8">
        <f>IF(E4912&lt;&gt;E4913,SUM($Q$4:Q4913)-SUM($R$3:R4912),0)</f>
        <v>0</v>
      </c>
      <c r="S4913" s="6">
        <f>IF(B4913&gt;0,SUM($R$4:R4913)-SUM($S$3:S4912),0)</f>
        <v>0</v>
      </c>
    </row>
    <row r="4914" spans="1:19">
      <c r="A4914">
        <f>IF(E4913&lt;&gt;E4914,COUNTIF($A$4:A4913,"&lt;&gt;0")+1,0)</f>
        <v>0</v>
      </c>
      <c r="B4914">
        <f>IF(A4914&lt;&gt;0,IF(MOD(A4914,3)=0,COUNTIF($B$4:B4913,"&lt;&gt;0")+1,0),0)</f>
        <v>0</v>
      </c>
      <c r="C4914" s="9">
        <f>'Dash Board'!$C$12+COUNT('Daily reducing balance'!$F$4:F4913)</f>
        <v>46640</v>
      </c>
      <c r="D4914">
        <f t="shared" si="532"/>
        <v>2027</v>
      </c>
      <c r="E4914">
        <f t="shared" si="533"/>
        <v>9</v>
      </c>
      <c r="F4914">
        <f>DAY('Dash Board'!$C$12+COUNT('Daily reducing balance'!$F$4:F4913))</f>
        <v>10</v>
      </c>
      <c r="G4914" s="8">
        <f t="shared" si="534"/>
        <v>57100.473919933553</v>
      </c>
      <c r="H4914" s="6">
        <f>G4914*'Dash Board'!$C$11/365</f>
        <v>16.426163730391842</v>
      </c>
      <c r="I4914" s="6">
        <f>H4914*'Dash Board'!$C$18/'Dash Board'!$C$11</f>
        <v>7.8219827287580204</v>
      </c>
      <c r="J4914" s="6">
        <f>(G4914&gt;1)*PMT('Dash Board'!$C$11/365,$U$4,-'Dash Board'!$C$19)</f>
        <v>108.80376961660664</v>
      </c>
      <c r="K4914" s="6">
        <f t="shared" si="536"/>
        <v>0</v>
      </c>
      <c r="L4914" s="8">
        <f t="shared" si="537"/>
        <v>57008.09631404734</v>
      </c>
      <c r="N4914" s="8">
        <f t="shared" si="535"/>
        <v>100.98178688784863</v>
      </c>
      <c r="O4914" s="8">
        <f>IF(E4913&lt;&gt;E4914,SUM($N$4:N4914)-SUM($O$3:O4913),0)</f>
        <v>0</v>
      </c>
      <c r="P4914" s="6">
        <f>IF(B4914&gt;0,SUM($O$4:O4914)-SUM($P$3:P4913),0)</f>
        <v>0</v>
      </c>
      <c r="Q4914" s="6">
        <f t="shared" si="538"/>
        <v>7.8219827287580204</v>
      </c>
      <c r="R4914" s="8">
        <f>IF(E4913&lt;&gt;E4914,SUM($Q$4:Q4914)-SUM($R$3:R4913),0)</f>
        <v>0</v>
      </c>
      <c r="S4914" s="6">
        <f>IF(B4914&gt;0,SUM($R$4:R4914)-SUM($S$3:S4913),0)</f>
        <v>0</v>
      </c>
    </row>
    <row r="4915" spans="1:19">
      <c r="A4915">
        <f>IF(E4914&lt;&gt;E4915,COUNTIF($A$4:A4914,"&lt;&gt;0")+1,0)</f>
        <v>0</v>
      </c>
      <c r="B4915">
        <f>IF(A4915&lt;&gt;0,IF(MOD(A4915,3)=0,COUNTIF($B$4:B4914,"&lt;&gt;0")+1,0),0)</f>
        <v>0</v>
      </c>
      <c r="C4915" s="9">
        <f>'Dash Board'!$C$12+COUNT('Daily reducing balance'!$F$4:F4914)</f>
        <v>46641</v>
      </c>
      <c r="D4915">
        <f t="shared" si="532"/>
        <v>2027</v>
      </c>
      <c r="E4915">
        <f t="shared" si="533"/>
        <v>9</v>
      </c>
      <c r="F4915">
        <f>DAY('Dash Board'!$C$12+COUNT('Daily reducing balance'!$F$4:F4914))</f>
        <v>11</v>
      </c>
      <c r="G4915" s="8">
        <f t="shared" si="534"/>
        <v>57008.09631404734</v>
      </c>
      <c r="H4915" s="6">
        <f>G4915*'Dash Board'!$C$11/365</f>
        <v>16.399589350616356</v>
      </c>
      <c r="I4915" s="6">
        <f>H4915*'Dash Board'!$C$18/'Dash Board'!$C$11</f>
        <v>7.8093282621982656</v>
      </c>
      <c r="J4915" s="6">
        <f>(G4915&gt;1)*PMT('Dash Board'!$C$11/365,$U$4,-'Dash Board'!$C$19)</f>
        <v>108.80376961660664</v>
      </c>
      <c r="K4915" s="6">
        <f t="shared" si="536"/>
        <v>0</v>
      </c>
      <c r="L4915" s="8">
        <f t="shared" si="537"/>
        <v>56915.692133781347</v>
      </c>
      <c r="N4915" s="8">
        <f t="shared" si="535"/>
        <v>100.99444135440838</v>
      </c>
      <c r="O4915" s="8">
        <f>IF(E4914&lt;&gt;E4915,SUM($N$4:N4915)-SUM($O$3:O4914),0)</f>
        <v>0</v>
      </c>
      <c r="P4915" s="6">
        <f>IF(B4915&gt;0,SUM($O$4:O4915)-SUM($P$3:P4914),0)</f>
        <v>0</v>
      </c>
      <c r="Q4915" s="6">
        <f t="shared" si="538"/>
        <v>7.8093282621982656</v>
      </c>
      <c r="R4915" s="8">
        <f>IF(E4914&lt;&gt;E4915,SUM($Q$4:Q4915)-SUM($R$3:R4914),0)</f>
        <v>0</v>
      </c>
      <c r="S4915" s="6">
        <f>IF(B4915&gt;0,SUM($R$4:R4915)-SUM($S$3:S4914),0)</f>
        <v>0</v>
      </c>
    </row>
    <row r="4916" spans="1:19">
      <c r="A4916">
        <f>IF(E4915&lt;&gt;E4916,COUNTIF($A$4:A4915,"&lt;&gt;0")+1,0)</f>
        <v>0</v>
      </c>
      <c r="B4916">
        <f>IF(A4916&lt;&gt;0,IF(MOD(A4916,3)=0,COUNTIF($B$4:B4915,"&lt;&gt;0")+1,0),0)</f>
        <v>0</v>
      </c>
      <c r="C4916" s="9">
        <f>'Dash Board'!$C$12+COUNT('Daily reducing balance'!$F$4:F4915)</f>
        <v>46642</v>
      </c>
      <c r="D4916">
        <f t="shared" ref="D4916:D4979" si="539">IF(AND(E4916=1,F4916=1),D4915+1,D4915)</f>
        <v>2027</v>
      </c>
      <c r="E4916">
        <f t="shared" ref="E4916:E4979" si="540">IF(F4916=1,IF(E4915+1&gt;12,1,E4915+1),E4915)</f>
        <v>9</v>
      </c>
      <c r="F4916">
        <f>DAY('Dash Board'!$C$12+COUNT('Daily reducing balance'!$F$4:F4915))</f>
        <v>12</v>
      </c>
      <c r="G4916" s="8">
        <f t="shared" ref="G4916:G4979" si="541">L4915</f>
        <v>56915.692133781347</v>
      </c>
      <c r="H4916" s="6">
        <f>G4916*'Dash Board'!$C$11/365</f>
        <v>16.37300732615628</v>
      </c>
      <c r="I4916" s="6">
        <f>H4916*'Dash Board'!$C$18/'Dash Board'!$C$11</f>
        <v>7.7966701553125155</v>
      </c>
      <c r="J4916" s="6">
        <f>(G4916&gt;1)*PMT('Dash Board'!$C$11/365,$U$4,-'Dash Board'!$C$19)</f>
        <v>108.80376961660664</v>
      </c>
      <c r="K4916" s="6">
        <f t="shared" si="536"/>
        <v>0</v>
      </c>
      <c r="L4916" s="8">
        <f t="shared" si="537"/>
        <v>56823.261371490895</v>
      </c>
      <c r="N4916" s="8">
        <f t="shared" ref="N4916:N4979" si="542">J4916-I4916</f>
        <v>101.00709946129413</v>
      </c>
      <c r="O4916" s="8">
        <f>IF(E4915&lt;&gt;E4916,SUM($N$4:N4916)-SUM($O$3:O4915),0)</f>
        <v>0</v>
      </c>
      <c r="P4916" s="6">
        <f>IF(B4916&gt;0,SUM($O$4:O4916)-SUM($P$3:P4915),0)</f>
        <v>0</v>
      </c>
      <c r="Q4916" s="6">
        <f t="shared" si="538"/>
        <v>7.7966701553125155</v>
      </c>
      <c r="R4916" s="8">
        <f>IF(E4915&lt;&gt;E4916,SUM($Q$4:Q4916)-SUM($R$3:R4915),0)</f>
        <v>0</v>
      </c>
      <c r="S4916" s="6">
        <f>IF(B4916&gt;0,SUM($R$4:R4916)-SUM($S$3:S4915),0)</f>
        <v>0</v>
      </c>
    </row>
    <row r="4917" spans="1:19">
      <c r="A4917">
        <f>IF(E4916&lt;&gt;E4917,COUNTIF($A$4:A4916,"&lt;&gt;0")+1,0)</f>
        <v>0</v>
      </c>
      <c r="B4917">
        <f>IF(A4917&lt;&gt;0,IF(MOD(A4917,3)=0,COUNTIF($B$4:B4916,"&lt;&gt;0")+1,0),0)</f>
        <v>0</v>
      </c>
      <c r="C4917" s="9">
        <f>'Dash Board'!$C$12+COUNT('Daily reducing balance'!$F$4:F4916)</f>
        <v>46643</v>
      </c>
      <c r="D4917">
        <f t="shared" si="539"/>
        <v>2027</v>
      </c>
      <c r="E4917">
        <f t="shared" si="540"/>
        <v>9</v>
      </c>
      <c r="F4917">
        <f>DAY('Dash Board'!$C$12+COUNT('Daily reducing balance'!$F$4:F4916))</f>
        <v>13</v>
      </c>
      <c r="G4917" s="8">
        <f t="shared" si="541"/>
        <v>56823.261371490895</v>
      </c>
      <c r="H4917" s="6">
        <f>G4917*'Dash Board'!$C$11/365</f>
        <v>16.346417654812448</v>
      </c>
      <c r="I4917" s="6">
        <f>H4917*'Dash Board'!$C$18/'Dash Board'!$C$11</f>
        <v>7.7840084070535474</v>
      </c>
      <c r="J4917" s="6">
        <f>(G4917&gt;1)*PMT('Dash Board'!$C$11/365,$U$4,-'Dash Board'!$C$19)</f>
        <v>108.80376961660664</v>
      </c>
      <c r="K4917" s="6">
        <f t="shared" si="536"/>
        <v>0</v>
      </c>
      <c r="L4917" s="8">
        <f t="shared" si="537"/>
        <v>56730.804019529103</v>
      </c>
      <c r="N4917" s="8">
        <f t="shared" si="542"/>
        <v>101.0197612095531</v>
      </c>
      <c r="O4917" s="8">
        <f>IF(E4916&lt;&gt;E4917,SUM($N$4:N4917)-SUM($O$3:O4916),0)</f>
        <v>0</v>
      </c>
      <c r="P4917" s="6">
        <f>IF(B4917&gt;0,SUM($O$4:O4917)-SUM($P$3:P4916),0)</f>
        <v>0</v>
      </c>
      <c r="Q4917" s="6">
        <f t="shared" si="538"/>
        <v>7.7840084070535474</v>
      </c>
      <c r="R4917" s="8">
        <f>IF(E4916&lt;&gt;E4917,SUM($Q$4:Q4917)-SUM($R$3:R4916),0)</f>
        <v>0</v>
      </c>
      <c r="S4917" s="6">
        <f>IF(B4917&gt;0,SUM($R$4:R4917)-SUM($S$3:S4916),0)</f>
        <v>0</v>
      </c>
    </row>
    <row r="4918" spans="1:19">
      <c r="A4918">
        <f>IF(E4917&lt;&gt;E4918,COUNTIF($A$4:A4917,"&lt;&gt;0")+1,0)</f>
        <v>0</v>
      </c>
      <c r="B4918">
        <f>IF(A4918&lt;&gt;0,IF(MOD(A4918,3)=0,COUNTIF($B$4:B4917,"&lt;&gt;0")+1,0),0)</f>
        <v>0</v>
      </c>
      <c r="C4918" s="9">
        <f>'Dash Board'!$C$12+COUNT('Daily reducing balance'!$F$4:F4917)</f>
        <v>46644</v>
      </c>
      <c r="D4918">
        <f t="shared" si="539"/>
        <v>2027</v>
      </c>
      <c r="E4918">
        <f t="shared" si="540"/>
        <v>9</v>
      </c>
      <c r="F4918">
        <f>DAY('Dash Board'!$C$12+COUNT('Daily reducing balance'!$F$4:F4917))</f>
        <v>14</v>
      </c>
      <c r="G4918" s="8">
        <f t="shared" si="541"/>
        <v>56730.804019529103</v>
      </c>
      <c r="H4918" s="6">
        <f>G4918*'Dash Board'!$C$11/365</f>
        <v>16.319820334385085</v>
      </c>
      <c r="I4918" s="6">
        <f>H4918*'Dash Board'!$C$18/'Dash Board'!$C$11</f>
        <v>7.7713430163738515</v>
      </c>
      <c r="J4918" s="6">
        <f>(G4918&gt;1)*PMT('Dash Board'!$C$11/365,$U$4,-'Dash Board'!$C$19)</f>
        <v>108.80376961660664</v>
      </c>
      <c r="K4918" s="6">
        <f t="shared" si="536"/>
        <v>0</v>
      </c>
      <c r="L4918" s="8">
        <f t="shared" si="537"/>
        <v>56638.320070246882</v>
      </c>
      <c r="N4918" s="8">
        <f t="shared" si="542"/>
        <v>101.0324266002328</v>
      </c>
      <c r="O4918" s="8">
        <f>IF(E4917&lt;&gt;E4918,SUM($N$4:N4918)-SUM($O$3:O4917),0)</f>
        <v>0</v>
      </c>
      <c r="P4918" s="6">
        <f>IF(B4918&gt;0,SUM($O$4:O4918)-SUM($P$3:P4917),0)</f>
        <v>0</v>
      </c>
      <c r="Q4918" s="6">
        <f t="shared" si="538"/>
        <v>7.7713430163738515</v>
      </c>
      <c r="R4918" s="8">
        <f>IF(E4917&lt;&gt;E4918,SUM($Q$4:Q4918)-SUM($R$3:R4917),0)</f>
        <v>0</v>
      </c>
      <c r="S4918" s="6">
        <f>IF(B4918&gt;0,SUM($R$4:R4918)-SUM($S$3:S4917),0)</f>
        <v>0</v>
      </c>
    </row>
    <row r="4919" spans="1:19">
      <c r="A4919">
        <f>IF(E4918&lt;&gt;E4919,COUNTIF($A$4:A4918,"&lt;&gt;0")+1,0)</f>
        <v>0</v>
      </c>
      <c r="B4919">
        <f>IF(A4919&lt;&gt;0,IF(MOD(A4919,3)=0,COUNTIF($B$4:B4918,"&lt;&gt;0")+1,0),0)</f>
        <v>0</v>
      </c>
      <c r="C4919" s="9">
        <f>'Dash Board'!$C$12+COUNT('Daily reducing balance'!$F$4:F4918)</f>
        <v>46645</v>
      </c>
      <c r="D4919">
        <f t="shared" si="539"/>
        <v>2027</v>
      </c>
      <c r="E4919">
        <f t="shared" si="540"/>
        <v>9</v>
      </c>
      <c r="F4919">
        <f>DAY('Dash Board'!$C$12+COUNT('Daily reducing balance'!$F$4:F4918))</f>
        <v>15</v>
      </c>
      <c r="G4919" s="8">
        <f t="shared" si="541"/>
        <v>56638.320070246882</v>
      </c>
      <c r="H4919" s="6">
        <f>G4919*'Dash Board'!$C$11/365</f>
        <v>16.293215362673759</v>
      </c>
      <c r="I4919" s="6">
        <f>H4919*'Dash Board'!$C$18/'Dash Board'!$C$11</f>
        <v>7.7586739822256003</v>
      </c>
      <c r="J4919" s="6">
        <f>(G4919&gt;1)*PMT('Dash Board'!$C$11/365,$U$4,-'Dash Board'!$C$19)</f>
        <v>108.80376961660664</v>
      </c>
      <c r="K4919" s="6">
        <f t="shared" si="536"/>
        <v>0</v>
      </c>
      <c r="L4919" s="8">
        <f t="shared" si="537"/>
        <v>56545.809515992951</v>
      </c>
      <c r="N4919" s="8">
        <f t="shared" si="542"/>
        <v>101.04509563438104</v>
      </c>
      <c r="O4919" s="8">
        <f>IF(E4918&lt;&gt;E4919,SUM($N$4:N4919)-SUM($O$3:O4918),0)</f>
        <v>0</v>
      </c>
      <c r="P4919" s="6">
        <f>IF(B4919&gt;0,SUM($O$4:O4919)-SUM($P$3:P4918),0)</f>
        <v>0</v>
      </c>
      <c r="Q4919" s="6">
        <f t="shared" si="538"/>
        <v>7.7586739822256003</v>
      </c>
      <c r="R4919" s="8">
        <f>IF(E4918&lt;&gt;E4919,SUM($Q$4:Q4919)-SUM($R$3:R4918),0)</f>
        <v>0</v>
      </c>
      <c r="S4919" s="6">
        <f>IF(B4919&gt;0,SUM($R$4:R4919)-SUM($S$3:S4918),0)</f>
        <v>0</v>
      </c>
    </row>
    <row r="4920" spans="1:19">
      <c r="A4920">
        <f>IF(E4919&lt;&gt;E4920,COUNTIF($A$4:A4919,"&lt;&gt;0")+1,0)</f>
        <v>0</v>
      </c>
      <c r="B4920">
        <f>IF(A4920&lt;&gt;0,IF(MOD(A4920,3)=0,COUNTIF($B$4:B4919,"&lt;&gt;0")+1,0),0)</f>
        <v>0</v>
      </c>
      <c r="C4920" s="9">
        <f>'Dash Board'!$C$12+COUNT('Daily reducing balance'!$F$4:F4919)</f>
        <v>46646</v>
      </c>
      <c r="D4920">
        <f t="shared" si="539"/>
        <v>2027</v>
      </c>
      <c r="E4920">
        <f t="shared" si="540"/>
        <v>9</v>
      </c>
      <c r="F4920">
        <f>DAY('Dash Board'!$C$12+COUNT('Daily reducing balance'!$F$4:F4919))</f>
        <v>16</v>
      </c>
      <c r="G4920" s="8">
        <f t="shared" si="541"/>
        <v>56545.809515992951</v>
      </c>
      <c r="H4920" s="6">
        <f>G4920*'Dash Board'!$C$11/365</f>
        <v>16.266602737477424</v>
      </c>
      <c r="I4920" s="6">
        <f>H4920*'Dash Board'!$C$18/'Dash Board'!$C$11</f>
        <v>7.7460013035606785</v>
      </c>
      <c r="J4920" s="6">
        <f>(G4920&gt;1)*PMT('Dash Board'!$C$11/365,$U$4,-'Dash Board'!$C$19)</f>
        <v>108.80376961660664</v>
      </c>
      <c r="K4920" s="6">
        <f t="shared" si="536"/>
        <v>0</v>
      </c>
      <c r="L4920" s="8">
        <f t="shared" si="537"/>
        <v>56453.272349113824</v>
      </c>
      <c r="N4920" s="8">
        <f t="shared" si="542"/>
        <v>101.05776831304597</v>
      </c>
      <c r="O4920" s="8">
        <f>IF(E4919&lt;&gt;E4920,SUM($N$4:N4920)-SUM($O$3:O4919),0)</f>
        <v>0</v>
      </c>
      <c r="P4920" s="6">
        <f>IF(B4920&gt;0,SUM($O$4:O4920)-SUM($P$3:P4919),0)</f>
        <v>0</v>
      </c>
      <c r="Q4920" s="6">
        <f t="shared" si="538"/>
        <v>7.7460013035606785</v>
      </c>
      <c r="R4920" s="8">
        <f>IF(E4919&lt;&gt;E4920,SUM($Q$4:Q4920)-SUM($R$3:R4919),0)</f>
        <v>0</v>
      </c>
      <c r="S4920" s="6">
        <f>IF(B4920&gt;0,SUM($R$4:R4920)-SUM($S$3:S4919),0)</f>
        <v>0</v>
      </c>
    </row>
    <row r="4921" spans="1:19">
      <c r="A4921">
        <f>IF(E4920&lt;&gt;E4921,COUNTIF($A$4:A4920,"&lt;&gt;0")+1,0)</f>
        <v>0</v>
      </c>
      <c r="B4921">
        <f>IF(A4921&lt;&gt;0,IF(MOD(A4921,3)=0,COUNTIF($B$4:B4920,"&lt;&gt;0")+1,0),0)</f>
        <v>0</v>
      </c>
      <c r="C4921" s="9">
        <f>'Dash Board'!$C$12+COUNT('Daily reducing balance'!$F$4:F4920)</f>
        <v>46647</v>
      </c>
      <c r="D4921">
        <f t="shared" si="539"/>
        <v>2027</v>
      </c>
      <c r="E4921">
        <f t="shared" si="540"/>
        <v>9</v>
      </c>
      <c r="F4921">
        <f>DAY('Dash Board'!$C$12+COUNT('Daily reducing balance'!$F$4:F4920))</f>
        <v>17</v>
      </c>
      <c r="G4921" s="8">
        <f t="shared" si="541"/>
        <v>56453.272349113824</v>
      </c>
      <c r="H4921" s="6">
        <f>G4921*'Dash Board'!$C$11/365</f>
        <v>16.239982456594387</v>
      </c>
      <c r="I4921" s="6">
        <f>H4921*'Dash Board'!$C$18/'Dash Board'!$C$11</f>
        <v>7.7333249793306615</v>
      </c>
      <c r="J4921" s="6">
        <f>(G4921&gt;1)*PMT('Dash Board'!$C$11/365,$U$4,-'Dash Board'!$C$19)</f>
        <v>108.80376961660664</v>
      </c>
      <c r="K4921" s="6">
        <f t="shared" si="536"/>
        <v>0</v>
      </c>
      <c r="L4921" s="8">
        <f t="shared" si="537"/>
        <v>56360.708561953812</v>
      </c>
      <c r="N4921" s="8">
        <f t="shared" si="542"/>
        <v>101.07044463727598</v>
      </c>
      <c r="O4921" s="8">
        <f>IF(E4920&lt;&gt;E4921,SUM($N$4:N4921)-SUM($O$3:O4920),0)</f>
        <v>0</v>
      </c>
      <c r="P4921" s="6">
        <f>IF(B4921&gt;0,SUM($O$4:O4921)-SUM($P$3:P4920),0)</f>
        <v>0</v>
      </c>
      <c r="Q4921" s="6">
        <f t="shared" si="538"/>
        <v>7.7333249793306615</v>
      </c>
      <c r="R4921" s="8">
        <f>IF(E4920&lt;&gt;E4921,SUM($Q$4:Q4921)-SUM($R$3:R4920),0)</f>
        <v>0</v>
      </c>
      <c r="S4921" s="6">
        <f>IF(B4921&gt;0,SUM($R$4:R4921)-SUM($S$3:S4920),0)</f>
        <v>0</v>
      </c>
    </row>
    <row r="4922" spans="1:19">
      <c r="A4922">
        <f>IF(E4921&lt;&gt;E4922,COUNTIF($A$4:A4921,"&lt;&gt;0")+1,0)</f>
        <v>0</v>
      </c>
      <c r="B4922">
        <f>IF(A4922&lt;&gt;0,IF(MOD(A4922,3)=0,COUNTIF($B$4:B4921,"&lt;&gt;0")+1,0),0)</f>
        <v>0</v>
      </c>
      <c r="C4922" s="9">
        <f>'Dash Board'!$C$12+COUNT('Daily reducing balance'!$F$4:F4921)</f>
        <v>46648</v>
      </c>
      <c r="D4922">
        <f t="shared" si="539"/>
        <v>2027</v>
      </c>
      <c r="E4922">
        <f t="shared" si="540"/>
        <v>9</v>
      </c>
      <c r="F4922">
        <f>DAY('Dash Board'!$C$12+COUNT('Daily reducing balance'!$F$4:F4921))</f>
        <v>18</v>
      </c>
      <c r="G4922" s="8">
        <f t="shared" si="541"/>
        <v>56360.708561953812</v>
      </c>
      <c r="H4922" s="6">
        <f>G4922*'Dash Board'!$C$11/365</f>
        <v>16.213354517822328</v>
      </c>
      <c r="I4922" s="6">
        <f>H4922*'Dash Board'!$C$18/'Dash Board'!$C$11</f>
        <v>7.7206450084868239</v>
      </c>
      <c r="J4922" s="6">
        <f>(G4922&gt;1)*PMT('Dash Board'!$C$11/365,$U$4,-'Dash Board'!$C$19)</f>
        <v>108.80376961660664</v>
      </c>
      <c r="K4922" s="6">
        <f t="shared" si="536"/>
        <v>0</v>
      </c>
      <c r="L4922" s="8">
        <f t="shared" si="537"/>
        <v>56268.118146855028</v>
      </c>
      <c r="N4922" s="8">
        <f t="shared" si="542"/>
        <v>101.08312460811982</v>
      </c>
      <c r="O4922" s="8">
        <f>IF(E4921&lt;&gt;E4922,SUM($N$4:N4922)-SUM($O$3:O4921),0)</f>
        <v>0</v>
      </c>
      <c r="P4922" s="6">
        <f>IF(B4922&gt;0,SUM($O$4:O4922)-SUM($P$3:P4921),0)</f>
        <v>0</v>
      </c>
      <c r="Q4922" s="6">
        <f t="shared" si="538"/>
        <v>7.7206450084868239</v>
      </c>
      <c r="R4922" s="8">
        <f>IF(E4921&lt;&gt;E4922,SUM($Q$4:Q4922)-SUM($R$3:R4921),0)</f>
        <v>0</v>
      </c>
      <c r="S4922" s="6">
        <f>IF(B4922&gt;0,SUM($R$4:R4922)-SUM($S$3:S4921),0)</f>
        <v>0</v>
      </c>
    </row>
    <row r="4923" spans="1:19">
      <c r="A4923">
        <f>IF(E4922&lt;&gt;E4923,COUNTIF($A$4:A4922,"&lt;&gt;0")+1,0)</f>
        <v>0</v>
      </c>
      <c r="B4923">
        <f>IF(A4923&lt;&gt;0,IF(MOD(A4923,3)=0,COUNTIF($B$4:B4922,"&lt;&gt;0")+1,0),0)</f>
        <v>0</v>
      </c>
      <c r="C4923" s="9">
        <f>'Dash Board'!$C$12+COUNT('Daily reducing balance'!$F$4:F4922)</f>
        <v>46649</v>
      </c>
      <c r="D4923">
        <f t="shared" si="539"/>
        <v>2027</v>
      </c>
      <c r="E4923">
        <f t="shared" si="540"/>
        <v>9</v>
      </c>
      <c r="F4923">
        <f>DAY('Dash Board'!$C$12+COUNT('Daily reducing balance'!$F$4:F4922))</f>
        <v>19</v>
      </c>
      <c r="G4923" s="8">
        <f t="shared" si="541"/>
        <v>56268.118146855028</v>
      </c>
      <c r="H4923" s="6">
        <f>G4923*'Dash Board'!$C$11/365</f>
        <v>16.186718918958295</v>
      </c>
      <c r="I4923" s="6">
        <f>H4923*'Dash Board'!$C$18/'Dash Board'!$C$11</f>
        <v>7.7079613899801416</v>
      </c>
      <c r="J4923" s="6">
        <f>(G4923&gt;1)*PMT('Dash Board'!$C$11/365,$U$4,-'Dash Board'!$C$19)</f>
        <v>108.80376961660664</v>
      </c>
      <c r="K4923" s="6">
        <f t="shared" si="536"/>
        <v>0</v>
      </c>
      <c r="L4923" s="8">
        <f t="shared" si="537"/>
        <v>56175.501096157379</v>
      </c>
      <c r="N4923" s="8">
        <f t="shared" si="542"/>
        <v>101.0958082266265</v>
      </c>
      <c r="O4923" s="8">
        <f>IF(E4922&lt;&gt;E4923,SUM($N$4:N4923)-SUM($O$3:O4922),0)</f>
        <v>0</v>
      </c>
      <c r="P4923" s="6">
        <f>IF(B4923&gt;0,SUM($O$4:O4923)-SUM($P$3:P4922),0)</f>
        <v>0</v>
      </c>
      <c r="Q4923" s="6">
        <f t="shared" si="538"/>
        <v>7.7079613899801416</v>
      </c>
      <c r="R4923" s="8">
        <f>IF(E4922&lt;&gt;E4923,SUM($Q$4:Q4923)-SUM($R$3:R4922),0)</f>
        <v>0</v>
      </c>
      <c r="S4923" s="6">
        <f>IF(B4923&gt;0,SUM($R$4:R4923)-SUM($S$3:S4922),0)</f>
        <v>0</v>
      </c>
    </row>
    <row r="4924" spans="1:19">
      <c r="A4924">
        <f>IF(E4923&lt;&gt;E4924,COUNTIF($A$4:A4923,"&lt;&gt;0")+1,0)</f>
        <v>0</v>
      </c>
      <c r="B4924">
        <f>IF(A4924&lt;&gt;0,IF(MOD(A4924,3)=0,COUNTIF($B$4:B4923,"&lt;&gt;0")+1,0),0)</f>
        <v>0</v>
      </c>
      <c r="C4924" s="9">
        <f>'Dash Board'!$C$12+COUNT('Daily reducing balance'!$F$4:F4923)</f>
        <v>46650</v>
      </c>
      <c r="D4924">
        <f t="shared" si="539"/>
        <v>2027</v>
      </c>
      <c r="E4924">
        <f t="shared" si="540"/>
        <v>9</v>
      </c>
      <c r="F4924">
        <f>DAY('Dash Board'!$C$12+COUNT('Daily reducing balance'!$F$4:F4923))</f>
        <v>20</v>
      </c>
      <c r="G4924" s="8">
        <f t="shared" si="541"/>
        <v>56175.501096157379</v>
      </c>
      <c r="H4924" s="6">
        <f>G4924*'Dash Board'!$C$11/365</f>
        <v>16.160075657798696</v>
      </c>
      <c r="I4924" s="6">
        <f>H4924*'Dash Board'!$C$18/'Dash Board'!$C$11</f>
        <v>7.6952741227612851</v>
      </c>
      <c r="J4924" s="6">
        <f>(G4924&gt;1)*PMT('Dash Board'!$C$11/365,$U$4,-'Dash Board'!$C$19)</f>
        <v>108.80376961660664</v>
      </c>
      <c r="K4924" s="6">
        <f t="shared" si="536"/>
        <v>0</v>
      </c>
      <c r="L4924" s="8">
        <f t="shared" si="537"/>
        <v>56082.85740219857</v>
      </c>
      <c r="N4924" s="8">
        <f t="shared" si="542"/>
        <v>101.10849549384535</v>
      </c>
      <c r="O4924" s="8">
        <f>IF(E4923&lt;&gt;E4924,SUM($N$4:N4924)-SUM($O$3:O4923),0)</f>
        <v>0</v>
      </c>
      <c r="P4924" s="6">
        <f>IF(B4924&gt;0,SUM($O$4:O4924)-SUM($P$3:P4923),0)</f>
        <v>0</v>
      </c>
      <c r="Q4924" s="6">
        <f t="shared" si="538"/>
        <v>7.6952741227612851</v>
      </c>
      <c r="R4924" s="8">
        <f>IF(E4923&lt;&gt;E4924,SUM($Q$4:Q4924)-SUM($R$3:R4923),0)</f>
        <v>0</v>
      </c>
      <c r="S4924" s="6">
        <f>IF(B4924&gt;0,SUM($R$4:R4924)-SUM($S$3:S4923),0)</f>
        <v>0</v>
      </c>
    </row>
    <row r="4925" spans="1:19">
      <c r="A4925">
        <f>IF(E4924&lt;&gt;E4925,COUNTIF($A$4:A4924,"&lt;&gt;0")+1,0)</f>
        <v>0</v>
      </c>
      <c r="B4925">
        <f>IF(A4925&lt;&gt;0,IF(MOD(A4925,3)=0,COUNTIF($B$4:B4924,"&lt;&gt;0")+1,0),0)</f>
        <v>0</v>
      </c>
      <c r="C4925" s="9">
        <f>'Dash Board'!$C$12+COUNT('Daily reducing balance'!$F$4:F4924)</f>
        <v>46651</v>
      </c>
      <c r="D4925">
        <f t="shared" si="539"/>
        <v>2027</v>
      </c>
      <c r="E4925">
        <f t="shared" si="540"/>
        <v>9</v>
      </c>
      <c r="F4925">
        <f>DAY('Dash Board'!$C$12+COUNT('Daily reducing balance'!$F$4:F4924))</f>
        <v>21</v>
      </c>
      <c r="G4925" s="8">
        <f t="shared" si="541"/>
        <v>56082.85740219857</v>
      </c>
      <c r="H4925" s="6">
        <f>G4925*'Dash Board'!$C$11/365</f>
        <v>16.133424732139314</v>
      </c>
      <c r="I4925" s="6">
        <f>H4925*'Dash Board'!$C$18/'Dash Board'!$C$11</f>
        <v>7.6825832057806265</v>
      </c>
      <c r="J4925" s="6">
        <f>(G4925&gt;1)*PMT('Dash Board'!$C$11/365,$U$4,-'Dash Board'!$C$19)</f>
        <v>108.80376961660664</v>
      </c>
      <c r="K4925" s="6">
        <f t="shared" si="536"/>
        <v>0</v>
      </c>
      <c r="L4925" s="8">
        <f t="shared" si="537"/>
        <v>55990.187057314106</v>
      </c>
      <c r="N4925" s="8">
        <f t="shared" si="542"/>
        <v>101.12118641082601</v>
      </c>
      <c r="O4925" s="8">
        <f>IF(E4924&lt;&gt;E4925,SUM($N$4:N4925)-SUM($O$3:O4924),0)</f>
        <v>0</v>
      </c>
      <c r="P4925" s="6">
        <f>IF(B4925&gt;0,SUM($O$4:O4925)-SUM($P$3:P4924),0)</f>
        <v>0</v>
      </c>
      <c r="Q4925" s="6">
        <f t="shared" si="538"/>
        <v>7.6825832057806265</v>
      </c>
      <c r="R4925" s="8">
        <f>IF(E4924&lt;&gt;E4925,SUM($Q$4:Q4925)-SUM($R$3:R4924),0)</f>
        <v>0</v>
      </c>
      <c r="S4925" s="6">
        <f>IF(B4925&gt;0,SUM($R$4:R4925)-SUM($S$3:S4924),0)</f>
        <v>0</v>
      </c>
    </row>
    <row r="4926" spans="1:19">
      <c r="A4926">
        <f>IF(E4925&lt;&gt;E4926,COUNTIF($A$4:A4925,"&lt;&gt;0")+1,0)</f>
        <v>0</v>
      </c>
      <c r="B4926">
        <f>IF(A4926&lt;&gt;0,IF(MOD(A4926,3)=0,COUNTIF($B$4:B4925,"&lt;&gt;0")+1,0),0)</f>
        <v>0</v>
      </c>
      <c r="C4926" s="9">
        <f>'Dash Board'!$C$12+COUNT('Daily reducing balance'!$F$4:F4925)</f>
        <v>46652</v>
      </c>
      <c r="D4926">
        <f t="shared" si="539"/>
        <v>2027</v>
      </c>
      <c r="E4926">
        <f t="shared" si="540"/>
        <v>9</v>
      </c>
      <c r="F4926">
        <f>DAY('Dash Board'!$C$12+COUNT('Daily reducing balance'!$F$4:F4925))</f>
        <v>22</v>
      </c>
      <c r="G4926" s="8">
        <f t="shared" si="541"/>
        <v>55990.187057314106</v>
      </c>
      <c r="H4926" s="6">
        <f>G4926*'Dash Board'!$C$11/365</f>
        <v>16.106766139775292</v>
      </c>
      <c r="I4926" s="6">
        <f>H4926*'Dash Board'!$C$18/'Dash Board'!$C$11</f>
        <v>7.6698886379882349</v>
      </c>
      <c r="J4926" s="6">
        <f>(G4926&gt;1)*PMT('Dash Board'!$C$11/365,$U$4,-'Dash Board'!$C$19)</f>
        <v>108.80376961660664</v>
      </c>
      <c r="K4926" s="6">
        <f t="shared" si="536"/>
        <v>0</v>
      </c>
      <c r="L4926" s="8">
        <f t="shared" si="537"/>
        <v>55897.490053837275</v>
      </c>
      <c r="N4926" s="8">
        <f t="shared" si="542"/>
        <v>101.13388097861841</v>
      </c>
      <c r="O4926" s="8">
        <f>IF(E4925&lt;&gt;E4926,SUM($N$4:N4926)-SUM($O$3:O4925),0)</f>
        <v>0</v>
      </c>
      <c r="P4926" s="6">
        <f>IF(B4926&gt;0,SUM($O$4:O4926)-SUM($P$3:P4925),0)</f>
        <v>0</v>
      </c>
      <c r="Q4926" s="6">
        <f t="shared" si="538"/>
        <v>7.6698886379882349</v>
      </c>
      <c r="R4926" s="8">
        <f>IF(E4925&lt;&gt;E4926,SUM($Q$4:Q4926)-SUM($R$3:R4925),0)</f>
        <v>0</v>
      </c>
      <c r="S4926" s="6">
        <f>IF(B4926&gt;0,SUM($R$4:R4926)-SUM($S$3:S4925),0)</f>
        <v>0</v>
      </c>
    </row>
    <row r="4927" spans="1:19">
      <c r="A4927">
        <f>IF(E4926&lt;&gt;E4927,COUNTIF($A$4:A4926,"&lt;&gt;0")+1,0)</f>
        <v>0</v>
      </c>
      <c r="B4927">
        <f>IF(A4927&lt;&gt;0,IF(MOD(A4927,3)=0,COUNTIF($B$4:B4926,"&lt;&gt;0")+1,0),0)</f>
        <v>0</v>
      </c>
      <c r="C4927" s="9">
        <f>'Dash Board'!$C$12+COUNT('Daily reducing balance'!$F$4:F4926)</f>
        <v>46653</v>
      </c>
      <c r="D4927">
        <f t="shared" si="539"/>
        <v>2027</v>
      </c>
      <c r="E4927">
        <f t="shared" si="540"/>
        <v>9</v>
      </c>
      <c r="F4927">
        <f>DAY('Dash Board'!$C$12+COUNT('Daily reducing balance'!$F$4:F4926))</f>
        <v>23</v>
      </c>
      <c r="G4927" s="8">
        <f t="shared" si="541"/>
        <v>55897.490053837275</v>
      </c>
      <c r="H4927" s="6">
        <f>G4927*'Dash Board'!$C$11/365</f>
        <v>16.080099878501134</v>
      </c>
      <c r="I4927" s="6">
        <f>H4927*'Dash Board'!$C$18/'Dash Board'!$C$11</f>
        <v>7.6571904183338741</v>
      </c>
      <c r="J4927" s="6">
        <f>(G4927&gt;1)*PMT('Dash Board'!$C$11/365,$U$4,-'Dash Board'!$C$19)</f>
        <v>108.80376961660664</v>
      </c>
      <c r="K4927" s="6">
        <f t="shared" si="536"/>
        <v>0</v>
      </c>
      <c r="L4927" s="8">
        <f t="shared" si="537"/>
        <v>55804.766384099166</v>
      </c>
      <c r="N4927" s="8">
        <f t="shared" si="542"/>
        <v>101.14657919827278</v>
      </c>
      <c r="O4927" s="8">
        <f>IF(E4926&lt;&gt;E4927,SUM($N$4:N4927)-SUM($O$3:O4926),0)</f>
        <v>0</v>
      </c>
      <c r="P4927" s="6">
        <f>IF(B4927&gt;0,SUM($O$4:O4927)-SUM($P$3:P4926),0)</f>
        <v>0</v>
      </c>
      <c r="Q4927" s="6">
        <f t="shared" si="538"/>
        <v>7.6571904183338741</v>
      </c>
      <c r="R4927" s="8">
        <f>IF(E4926&lt;&gt;E4927,SUM($Q$4:Q4927)-SUM($R$3:R4926),0)</f>
        <v>0</v>
      </c>
      <c r="S4927" s="6">
        <f>IF(B4927&gt;0,SUM($R$4:R4927)-SUM($S$3:S4926),0)</f>
        <v>0</v>
      </c>
    </row>
    <row r="4928" spans="1:19">
      <c r="A4928">
        <f>IF(E4927&lt;&gt;E4928,COUNTIF($A$4:A4927,"&lt;&gt;0")+1,0)</f>
        <v>0</v>
      </c>
      <c r="B4928">
        <f>IF(A4928&lt;&gt;0,IF(MOD(A4928,3)=0,COUNTIF($B$4:B4927,"&lt;&gt;0")+1,0),0)</f>
        <v>0</v>
      </c>
      <c r="C4928" s="9">
        <f>'Dash Board'!$C$12+COUNT('Daily reducing balance'!$F$4:F4927)</f>
        <v>46654</v>
      </c>
      <c r="D4928">
        <f t="shared" si="539"/>
        <v>2027</v>
      </c>
      <c r="E4928">
        <f t="shared" si="540"/>
        <v>9</v>
      </c>
      <c r="F4928">
        <f>DAY('Dash Board'!$C$12+COUNT('Daily reducing balance'!$F$4:F4927))</f>
        <v>24</v>
      </c>
      <c r="G4928" s="8">
        <f t="shared" si="541"/>
        <v>55804.766384099166</v>
      </c>
      <c r="H4928" s="6">
        <f>G4928*'Dash Board'!$C$11/365</f>
        <v>16.053425946110718</v>
      </c>
      <c r="I4928" s="6">
        <f>H4928*'Dash Board'!$C$18/'Dash Board'!$C$11</f>
        <v>7.6444885457670084</v>
      </c>
      <c r="J4928" s="6">
        <f>(G4928&gt;1)*PMT('Dash Board'!$C$11/365,$U$4,-'Dash Board'!$C$19)</f>
        <v>108.80376961660664</v>
      </c>
      <c r="K4928" s="6">
        <f t="shared" si="536"/>
        <v>0</v>
      </c>
      <c r="L4928" s="8">
        <f t="shared" si="537"/>
        <v>55712.016040428673</v>
      </c>
      <c r="N4928" s="8">
        <f t="shared" si="542"/>
        <v>101.15928107083964</v>
      </c>
      <c r="O4928" s="8">
        <f>IF(E4927&lt;&gt;E4928,SUM($N$4:N4928)-SUM($O$3:O4927),0)</f>
        <v>0</v>
      </c>
      <c r="P4928" s="6">
        <f>IF(B4928&gt;0,SUM($O$4:O4928)-SUM($P$3:P4927),0)</f>
        <v>0</v>
      </c>
      <c r="Q4928" s="6">
        <f t="shared" si="538"/>
        <v>7.6444885457670084</v>
      </c>
      <c r="R4928" s="8">
        <f>IF(E4927&lt;&gt;E4928,SUM($Q$4:Q4928)-SUM($R$3:R4927),0)</f>
        <v>0</v>
      </c>
      <c r="S4928" s="6">
        <f>IF(B4928&gt;0,SUM($R$4:R4928)-SUM($S$3:S4927),0)</f>
        <v>0</v>
      </c>
    </row>
    <row r="4929" spans="1:19">
      <c r="A4929">
        <f>IF(E4928&lt;&gt;E4929,COUNTIF($A$4:A4928,"&lt;&gt;0")+1,0)</f>
        <v>0</v>
      </c>
      <c r="B4929">
        <f>IF(A4929&lt;&gt;0,IF(MOD(A4929,3)=0,COUNTIF($B$4:B4928,"&lt;&gt;0")+1,0),0)</f>
        <v>0</v>
      </c>
      <c r="C4929" s="9">
        <f>'Dash Board'!$C$12+COUNT('Daily reducing balance'!$F$4:F4928)</f>
        <v>46655</v>
      </c>
      <c r="D4929">
        <f t="shared" si="539"/>
        <v>2027</v>
      </c>
      <c r="E4929">
        <f t="shared" si="540"/>
        <v>9</v>
      </c>
      <c r="F4929">
        <f>DAY('Dash Board'!$C$12+COUNT('Daily reducing balance'!$F$4:F4928))</f>
        <v>25</v>
      </c>
      <c r="G4929" s="8">
        <f t="shared" si="541"/>
        <v>55712.016040428673</v>
      </c>
      <c r="H4929" s="6">
        <f>G4929*'Dash Board'!$C$11/365</f>
        <v>16.02674434039729</v>
      </c>
      <c r="I4929" s="6">
        <f>H4929*'Dash Board'!$C$18/'Dash Board'!$C$11</f>
        <v>7.6317830192368046</v>
      </c>
      <c r="J4929" s="6">
        <f>(G4929&gt;1)*PMT('Dash Board'!$C$11/365,$U$4,-'Dash Board'!$C$19)</f>
        <v>108.80376961660664</v>
      </c>
      <c r="K4929" s="6">
        <f t="shared" si="536"/>
        <v>0</v>
      </c>
      <c r="L4929" s="8">
        <f t="shared" si="537"/>
        <v>55619.239015152467</v>
      </c>
      <c r="N4929" s="8">
        <f t="shared" si="542"/>
        <v>101.17198659736984</v>
      </c>
      <c r="O4929" s="8">
        <f>IF(E4928&lt;&gt;E4929,SUM($N$4:N4929)-SUM($O$3:O4928),0)</f>
        <v>0</v>
      </c>
      <c r="P4929" s="6">
        <f>IF(B4929&gt;0,SUM($O$4:O4929)-SUM($P$3:P4928),0)</f>
        <v>0</v>
      </c>
      <c r="Q4929" s="6">
        <f t="shared" si="538"/>
        <v>7.6317830192368046</v>
      </c>
      <c r="R4929" s="8">
        <f>IF(E4928&lt;&gt;E4929,SUM($Q$4:Q4929)-SUM($R$3:R4928),0)</f>
        <v>0</v>
      </c>
      <c r="S4929" s="6">
        <f>IF(B4929&gt;0,SUM($R$4:R4929)-SUM($S$3:S4928),0)</f>
        <v>0</v>
      </c>
    </row>
    <row r="4930" spans="1:19">
      <c r="A4930">
        <f>IF(E4929&lt;&gt;E4930,COUNTIF($A$4:A4929,"&lt;&gt;0")+1,0)</f>
        <v>0</v>
      </c>
      <c r="B4930">
        <f>IF(A4930&lt;&gt;0,IF(MOD(A4930,3)=0,COUNTIF($B$4:B4929,"&lt;&gt;0")+1,0),0)</f>
        <v>0</v>
      </c>
      <c r="C4930" s="9">
        <f>'Dash Board'!$C$12+COUNT('Daily reducing balance'!$F$4:F4929)</f>
        <v>46656</v>
      </c>
      <c r="D4930">
        <f t="shared" si="539"/>
        <v>2027</v>
      </c>
      <c r="E4930">
        <f t="shared" si="540"/>
        <v>9</v>
      </c>
      <c r="F4930">
        <f>DAY('Dash Board'!$C$12+COUNT('Daily reducing balance'!$F$4:F4929))</f>
        <v>26</v>
      </c>
      <c r="G4930" s="8">
        <f t="shared" si="541"/>
        <v>55619.239015152467</v>
      </c>
      <c r="H4930" s="6">
        <f>G4930*'Dash Board'!$C$11/365</f>
        <v>16.00005505915345</v>
      </c>
      <c r="I4930" s="6">
        <f>H4930*'Dash Board'!$C$18/'Dash Board'!$C$11</f>
        <v>7.6190738376921194</v>
      </c>
      <c r="J4930" s="6">
        <f>(G4930&gt;1)*PMT('Dash Board'!$C$11/365,$U$4,-'Dash Board'!$C$19)</f>
        <v>108.80376961660664</v>
      </c>
      <c r="K4930" s="6">
        <f t="shared" si="536"/>
        <v>0</v>
      </c>
      <c r="L4930" s="8">
        <f t="shared" si="537"/>
        <v>55526.435300595011</v>
      </c>
      <c r="N4930" s="8">
        <f t="shared" si="542"/>
        <v>101.18469577891453</v>
      </c>
      <c r="O4930" s="8">
        <f>IF(E4929&lt;&gt;E4930,SUM($N$4:N4930)-SUM($O$3:O4929),0)</f>
        <v>0</v>
      </c>
      <c r="P4930" s="6">
        <f>IF(B4930&gt;0,SUM($O$4:O4930)-SUM($P$3:P4929),0)</f>
        <v>0</v>
      </c>
      <c r="Q4930" s="6">
        <f t="shared" si="538"/>
        <v>7.6190738376921194</v>
      </c>
      <c r="R4930" s="8">
        <f>IF(E4929&lt;&gt;E4930,SUM($Q$4:Q4930)-SUM($R$3:R4929),0)</f>
        <v>0</v>
      </c>
      <c r="S4930" s="6">
        <f>IF(B4930&gt;0,SUM($R$4:R4930)-SUM($S$3:S4929),0)</f>
        <v>0</v>
      </c>
    </row>
    <row r="4931" spans="1:19">
      <c r="A4931">
        <f>IF(E4930&lt;&gt;E4931,COUNTIF($A$4:A4930,"&lt;&gt;0")+1,0)</f>
        <v>0</v>
      </c>
      <c r="B4931">
        <f>IF(A4931&lt;&gt;0,IF(MOD(A4931,3)=0,COUNTIF($B$4:B4930,"&lt;&gt;0")+1,0),0)</f>
        <v>0</v>
      </c>
      <c r="C4931" s="9">
        <f>'Dash Board'!$C$12+COUNT('Daily reducing balance'!$F$4:F4930)</f>
        <v>46657</v>
      </c>
      <c r="D4931">
        <f t="shared" si="539"/>
        <v>2027</v>
      </c>
      <c r="E4931">
        <f t="shared" si="540"/>
        <v>9</v>
      </c>
      <c r="F4931">
        <f>DAY('Dash Board'!$C$12+COUNT('Daily reducing balance'!$F$4:F4930))</f>
        <v>27</v>
      </c>
      <c r="G4931" s="8">
        <f t="shared" si="541"/>
        <v>55526.435300595011</v>
      </c>
      <c r="H4931" s="6">
        <f>G4931*'Dash Board'!$C$11/365</f>
        <v>15.973358100171167</v>
      </c>
      <c r="I4931" s="6">
        <f>H4931*'Dash Board'!$C$18/'Dash Board'!$C$11</f>
        <v>7.6063610000815078</v>
      </c>
      <c r="J4931" s="6">
        <f>(G4931&gt;1)*PMT('Dash Board'!$C$11/365,$U$4,-'Dash Board'!$C$19)</f>
        <v>108.80376961660664</v>
      </c>
      <c r="K4931" s="6">
        <f t="shared" si="536"/>
        <v>0</v>
      </c>
      <c r="L4931" s="8">
        <f t="shared" si="537"/>
        <v>55433.604889078575</v>
      </c>
      <c r="N4931" s="8">
        <f t="shared" si="542"/>
        <v>101.19740861652514</v>
      </c>
      <c r="O4931" s="8">
        <f>IF(E4930&lt;&gt;E4931,SUM($N$4:N4931)-SUM($O$3:O4930),0)</f>
        <v>0</v>
      </c>
      <c r="P4931" s="6">
        <f>IF(B4931&gt;0,SUM($O$4:O4931)-SUM($P$3:P4930),0)</f>
        <v>0</v>
      </c>
      <c r="Q4931" s="6">
        <f t="shared" si="538"/>
        <v>7.6063610000815078</v>
      </c>
      <c r="R4931" s="8">
        <f>IF(E4930&lt;&gt;E4931,SUM($Q$4:Q4931)-SUM($R$3:R4930),0)</f>
        <v>0</v>
      </c>
      <c r="S4931" s="6">
        <f>IF(B4931&gt;0,SUM($R$4:R4931)-SUM($S$3:S4930),0)</f>
        <v>0</v>
      </c>
    </row>
    <row r="4932" spans="1:19">
      <c r="A4932">
        <f>IF(E4931&lt;&gt;E4932,COUNTIF($A$4:A4931,"&lt;&gt;0")+1,0)</f>
        <v>0</v>
      </c>
      <c r="B4932">
        <f>IF(A4932&lt;&gt;0,IF(MOD(A4932,3)=0,COUNTIF($B$4:B4931,"&lt;&gt;0")+1,0),0)</f>
        <v>0</v>
      </c>
      <c r="C4932" s="9">
        <f>'Dash Board'!$C$12+COUNT('Daily reducing balance'!$F$4:F4931)</f>
        <v>46658</v>
      </c>
      <c r="D4932">
        <f t="shared" si="539"/>
        <v>2027</v>
      </c>
      <c r="E4932">
        <f t="shared" si="540"/>
        <v>9</v>
      </c>
      <c r="F4932">
        <f>DAY('Dash Board'!$C$12+COUNT('Daily reducing balance'!$F$4:F4931))</f>
        <v>28</v>
      </c>
      <c r="G4932" s="8">
        <f t="shared" si="541"/>
        <v>55433.604889078575</v>
      </c>
      <c r="H4932" s="6">
        <f>G4932*'Dash Board'!$C$11/365</f>
        <v>15.94665346124178</v>
      </c>
      <c r="I4932" s="6">
        <f>H4932*'Dash Board'!$C$18/'Dash Board'!$C$11</f>
        <v>7.5936445053532298</v>
      </c>
      <c r="J4932" s="6">
        <f>(G4932&gt;1)*PMT('Dash Board'!$C$11/365,$U$4,-'Dash Board'!$C$19)</f>
        <v>108.80376961660664</v>
      </c>
      <c r="K4932" s="6">
        <f t="shared" si="536"/>
        <v>0</v>
      </c>
      <c r="L4932" s="8">
        <f t="shared" si="537"/>
        <v>55340.747772923212</v>
      </c>
      <c r="N4932" s="8">
        <f t="shared" si="542"/>
        <v>101.21012511125342</v>
      </c>
      <c r="O4932" s="8">
        <f>IF(E4931&lt;&gt;E4932,SUM($N$4:N4932)-SUM($O$3:O4931),0)</f>
        <v>0</v>
      </c>
      <c r="P4932" s="6">
        <f>IF(B4932&gt;0,SUM($O$4:O4932)-SUM($P$3:P4931),0)</f>
        <v>0</v>
      </c>
      <c r="Q4932" s="6">
        <f t="shared" si="538"/>
        <v>7.5936445053532298</v>
      </c>
      <c r="R4932" s="8">
        <f>IF(E4931&lt;&gt;E4932,SUM($Q$4:Q4932)-SUM($R$3:R4931),0)</f>
        <v>0</v>
      </c>
      <c r="S4932" s="6">
        <f>IF(B4932&gt;0,SUM($R$4:R4932)-SUM($S$3:S4931),0)</f>
        <v>0</v>
      </c>
    </row>
    <row r="4933" spans="1:19">
      <c r="A4933">
        <f>IF(E4932&lt;&gt;E4933,COUNTIF($A$4:A4932,"&lt;&gt;0")+1,0)</f>
        <v>0</v>
      </c>
      <c r="B4933">
        <f>IF(A4933&lt;&gt;0,IF(MOD(A4933,3)=0,COUNTIF($B$4:B4932,"&lt;&gt;0")+1,0),0)</f>
        <v>0</v>
      </c>
      <c r="C4933" s="9">
        <f>'Dash Board'!$C$12+COUNT('Daily reducing balance'!$F$4:F4932)</f>
        <v>46659</v>
      </c>
      <c r="D4933">
        <f t="shared" si="539"/>
        <v>2027</v>
      </c>
      <c r="E4933">
        <f t="shared" si="540"/>
        <v>9</v>
      </c>
      <c r="F4933">
        <f>DAY('Dash Board'!$C$12+COUNT('Daily reducing balance'!$F$4:F4932))</f>
        <v>29</v>
      </c>
      <c r="G4933" s="8">
        <f t="shared" si="541"/>
        <v>55340.747772923212</v>
      </c>
      <c r="H4933" s="6">
        <f>G4933*'Dash Board'!$C$11/365</f>
        <v>15.919941140155993</v>
      </c>
      <c r="I4933" s="6">
        <f>H4933*'Dash Board'!$C$18/'Dash Board'!$C$11</f>
        <v>7.5809243524552352</v>
      </c>
      <c r="J4933" s="6">
        <f>(G4933&gt;1)*PMT('Dash Board'!$C$11/365,$U$4,-'Dash Board'!$C$19)</f>
        <v>108.80376961660664</v>
      </c>
      <c r="K4933" s="6">
        <f t="shared" ref="K4933:K4996" si="543">IF(F4933=1,SUMIFS($J$4:$J$7308,$D$4:$D$7308,"="&amp;YEAR(C4933),$E$4:$E$7308,"="&amp;MONTH(C4933)),0)</f>
        <v>0</v>
      </c>
      <c r="L4933" s="8">
        <f t="shared" ref="L4933:L4996" si="544">IF(G4933+H4933-J4933&lt;0,0,G4933+H4933-J4933)</f>
        <v>55247.863944446763</v>
      </c>
      <c r="N4933" s="8">
        <f t="shared" si="542"/>
        <v>101.2228452641514</v>
      </c>
      <c r="O4933" s="8">
        <f>IF(E4932&lt;&gt;E4933,SUM($N$4:N4933)-SUM($O$3:O4932),0)</f>
        <v>0</v>
      </c>
      <c r="P4933" s="6">
        <f>IF(B4933&gt;0,SUM($O$4:O4933)-SUM($P$3:P4932),0)</f>
        <v>0</v>
      </c>
      <c r="Q4933" s="6">
        <f t="shared" ref="Q4933:Q4996" si="545">I4933</f>
        <v>7.5809243524552352</v>
      </c>
      <c r="R4933" s="8">
        <f>IF(E4932&lt;&gt;E4933,SUM($Q$4:Q4933)-SUM($R$3:R4932),0)</f>
        <v>0</v>
      </c>
      <c r="S4933" s="6">
        <f>IF(B4933&gt;0,SUM($R$4:R4933)-SUM($S$3:S4932),0)</f>
        <v>0</v>
      </c>
    </row>
    <row r="4934" spans="1:19">
      <c r="A4934">
        <f>IF(E4933&lt;&gt;E4934,COUNTIF($A$4:A4933,"&lt;&gt;0")+1,0)</f>
        <v>0</v>
      </c>
      <c r="B4934">
        <f>IF(A4934&lt;&gt;0,IF(MOD(A4934,3)=0,COUNTIF($B$4:B4933,"&lt;&gt;0")+1,0),0)</f>
        <v>0</v>
      </c>
      <c r="C4934" s="9">
        <f>'Dash Board'!$C$12+COUNT('Daily reducing balance'!$F$4:F4933)</f>
        <v>46660</v>
      </c>
      <c r="D4934">
        <f t="shared" si="539"/>
        <v>2027</v>
      </c>
      <c r="E4934">
        <f t="shared" si="540"/>
        <v>9</v>
      </c>
      <c r="F4934">
        <f>DAY('Dash Board'!$C$12+COUNT('Daily reducing balance'!$F$4:F4933))</f>
        <v>30</v>
      </c>
      <c r="G4934" s="8">
        <f t="shared" si="541"/>
        <v>55247.863944446763</v>
      </c>
      <c r="H4934" s="6">
        <f>G4934*'Dash Board'!$C$11/365</f>
        <v>15.893221134703863</v>
      </c>
      <c r="I4934" s="6">
        <f>H4934*'Dash Board'!$C$18/'Dash Board'!$C$11</f>
        <v>7.5682005403351731</v>
      </c>
      <c r="J4934" s="6">
        <f>(G4934&gt;1)*PMT('Dash Board'!$C$11/365,$U$4,-'Dash Board'!$C$19)</f>
        <v>108.80376961660664</v>
      </c>
      <c r="K4934" s="6">
        <f t="shared" si="543"/>
        <v>0</v>
      </c>
      <c r="L4934" s="8">
        <f t="shared" si="544"/>
        <v>55154.953395964862</v>
      </c>
      <c r="N4934" s="8">
        <f t="shared" si="542"/>
        <v>101.23556907627147</v>
      </c>
      <c r="O4934" s="8">
        <f>IF(E4933&lt;&gt;E4934,SUM($N$4:N4934)-SUM($O$3:O4933),0)</f>
        <v>0</v>
      </c>
      <c r="P4934" s="6">
        <f>IF(B4934&gt;0,SUM($O$4:O4934)-SUM($P$3:P4933),0)</f>
        <v>0</v>
      </c>
      <c r="Q4934" s="6">
        <f t="shared" si="545"/>
        <v>7.5682005403351731</v>
      </c>
      <c r="R4934" s="8">
        <f>IF(E4933&lt;&gt;E4934,SUM($Q$4:Q4934)-SUM($R$3:R4933),0)</f>
        <v>0</v>
      </c>
      <c r="S4934" s="6">
        <f>IF(B4934&gt;0,SUM($R$4:R4934)-SUM($S$3:S4933),0)</f>
        <v>0</v>
      </c>
    </row>
    <row r="4935" spans="1:19">
      <c r="A4935">
        <f>IF(E4934&lt;&gt;E4935,COUNTIF($A$4:A4934,"&lt;&gt;0")+1,0)</f>
        <v>162</v>
      </c>
      <c r="B4935">
        <f>IF(A4935&lt;&gt;0,IF(MOD(A4935,3)=0,COUNTIF($B$4:B4934,"&lt;&gt;0")+1,0),0)</f>
        <v>54</v>
      </c>
      <c r="C4935" s="9">
        <f>'Dash Board'!$C$12+COUNT('Daily reducing balance'!$F$4:F4934)</f>
        <v>46661</v>
      </c>
      <c r="D4935">
        <f t="shared" si="539"/>
        <v>2027</v>
      </c>
      <c r="E4935">
        <f t="shared" si="540"/>
        <v>10</v>
      </c>
      <c r="F4935">
        <f>DAY('Dash Board'!$C$12+COUNT('Daily reducing balance'!$F$4:F4934))</f>
        <v>1</v>
      </c>
      <c r="G4935" s="8">
        <f t="shared" si="541"/>
        <v>55154.953395964862</v>
      </c>
      <c r="H4935" s="6">
        <f>G4935*'Dash Board'!$C$11/365</f>
        <v>15.866493442674823</v>
      </c>
      <c r="I4935" s="6">
        <f>H4935*'Dash Board'!$C$18/'Dash Board'!$C$11</f>
        <v>7.555473067940393</v>
      </c>
      <c r="J4935" s="6">
        <f>(G4935&gt;1)*PMT('Dash Board'!$C$11/365,$U$4,-'Dash Board'!$C$19)</f>
        <v>108.80376961660664</v>
      </c>
      <c r="K4935" s="6">
        <f t="shared" si="543"/>
        <v>3372.9168581148047</v>
      </c>
      <c r="L4935" s="8">
        <f t="shared" si="544"/>
        <v>55062.016119790933</v>
      </c>
      <c r="N4935" s="8">
        <f t="shared" si="542"/>
        <v>101.24829654866625</v>
      </c>
      <c r="O4935" s="8">
        <f>IF(E4934&lt;&gt;E4935,SUM($N$4:N4935)-SUM($O$3:O4934),0)</f>
        <v>3031.9272778787417</v>
      </c>
      <c r="P4935" s="6">
        <f>IF(B4935&gt;0,SUM($O$4:O4935)-SUM($P$3:P4934),0)</f>
        <v>9262.0228138824459</v>
      </c>
      <c r="Q4935" s="6">
        <f t="shared" si="545"/>
        <v>7.555473067940393</v>
      </c>
      <c r="R4935" s="8">
        <f>IF(E4934&lt;&gt;E4935,SUM($Q$4:Q4935)-SUM($R$3:R4934),0)</f>
        <v>232.18581061949953</v>
      </c>
      <c r="S4935" s="6">
        <f>IF(B4935&gt;0,SUM($R$4:R4935)-SUM($S$3:S4934),0)</f>
        <v>747.92399084568024</v>
      </c>
    </row>
    <row r="4936" spans="1:19">
      <c r="A4936">
        <f>IF(E4935&lt;&gt;E4936,COUNTIF($A$4:A4935,"&lt;&gt;0")+1,0)</f>
        <v>0</v>
      </c>
      <c r="B4936">
        <f>IF(A4936&lt;&gt;0,IF(MOD(A4936,3)=0,COUNTIF($B$4:B4935,"&lt;&gt;0")+1,0),0)</f>
        <v>0</v>
      </c>
      <c r="C4936" s="9">
        <f>'Dash Board'!$C$12+COUNT('Daily reducing balance'!$F$4:F4935)</f>
        <v>46662</v>
      </c>
      <c r="D4936">
        <f t="shared" si="539"/>
        <v>2027</v>
      </c>
      <c r="E4936">
        <f t="shared" si="540"/>
        <v>10</v>
      </c>
      <c r="F4936">
        <f>DAY('Dash Board'!$C$12+COUNT('Daily reducing balance'!$F$4:F4935))</f>
        <v>2</v>
      </c>
      <c r="G4936" s="8">
        <f t="shared" si="541"/>
        <v>55062.016119790933</v>
      </c>
      <c r="H4936" s="6">
        <f>G4936*'Dash Board'!$C$11/365</f>
        <v>15.839758061857665</v>
      </c>
      <c r="I4936" s="6">
        <f>H4936*'Dash Board'!$C$18/'Dash Board'!$C$11</f>
        <v>7.5427419342179371</v>
      </c>
      <c r="J4936" s="6">
        <f>(G4936&gt;1)*PMT('Dash Board'!$C$11/365,$U$4,-'Dash Board'!$C$19)</f>
        <v>108.80376961660664</v>
      </c>
      <c r="K4936" s="6">
        <f t="shared" si="543"/>
        <v>0</v>
      </c>
      <c r="L4936" s="8">
        <f t="shared" si="544"/>
        <v>54969.052108236181</v>
      </c>
      <c r="N4936" s="8">
        <f t="shared" si="542"/>
        <v>101.2610276823887</v>
      </c>
      <c r="O4936" s="8">
        <f>IF(E4935&lt;&gt;E4936,SUM($N$4:N4936)-SUM($O$3:O4935),0)</f>
        <v>0</v>
      </c>
      <c r="P4936" s="6">
        <f>IF(B4936&gt;0,SUM($O$4:O4936)-SUM($P$3:P4935),0)</f>
        <v>0</v>
      </c>
      <c r="Q4936" s="6">
        <f t="shared" si="545"/>
        <v>7.5427419342179371</v>
      </c>
      <c r="R4936" s="8">
        <f>IF(E4935&lt;&gt;E4936,SUM($Q$4:Q4936)-SUM($R$3:R4935),0)</f>
        <v>0</v>
      </c>
      <c r="S4936" s="6">
        <f>IF(B4936&gt;0,SUM($R$4:R4936)-SUM($S$3:S4935),0)</f>
        <v>0</v>
      </c>
    </row>
    <row r="4937" spans="1:19">
      <c r="A4937">
        <f>IF(E4936&lt;&gt;E4937,COUNTIF($A$4:A4936,"&lt;&gt;0")+1,0)</f>
        <v>0</v>
      </c>
      <c r="B4937">
        <f>IF(A4937&lt;&gt;0,IF(MOD(A4937,3)=0,COUNTIF($B$4:B4936,"&lt;&gt;0")+1,0),0)</f>
        <v>0</v>
      </c>
      <c r="C4937" s="9">
        <f>'Dash Board'!$C$12+COUNT('Daily reducing balance'!$F$4:F4936)</f>
        <v>46663</v>
      </c>
      <c r="D4937">
        <f t="shared" si="539"/>
        <v>2027</v>
      </c>
      <c r="E4937">
        <f t="shared" si="540"/>
        <v>10</v>
      </c>
      <c r="F4937">
        <f>DAY('Dash Board'!$C$12+COUNT('Daily reducing balance'!$F$4:F4936))</f>
        <v>3</v>
      </c>
      <c r="G4937" s="8">
        <f t="shared" si="541"/>
        <v>54969.052108236181</v>
      </c>
      <c r="H4937" s="6">
        <f>G4937*'Dash Board'!$C$11/365</f>
        <v>15.813014990040545</v>
      </c>
      <c r="I4937" s="6">
        <f>H4937*'Dash Board'!$C$18/'Dash Board'!$C$11</f>
        <v>7.5300071381145459</v>
      </c>
      <c r="J4937" s="6">
        <f>(G4937&gt;1)*PMT('Dash Board'!$C$11/365,$U$4,-'Dash Board'!$C$19)</f>
        <v>108.80376961660664</v>
      </c>
      <c r="K4937" s="6">
        <f t="shared" si="543"/>
        <v>0</v>
      </c>
      <c r="L4937" s="8">
        <f t="shared" si="544"/>
        <v>54876.061353609613</v>
      </c>
      <c r="N4937" s="8">
        <f t="shared" si="542"/>
        <v>101.2737624784921</v>
      </c>
      <c r="O4937" s="8">
        <f>IF(E4936&lt;&gt;E4937,SUM($N$4:N4937)-SUM($O$3:O4936),0)</f>
        <v>0</v>
      </c>
      <c r="P4937" s="6">
        <f>IF(B4937&gt;0,SUM($O$4:O4937)-SUM($P$3:P4936),0)</f>
        <v>0</v>
      </c>
      <c r="Q4937" s="6">
        <f t="shared" si="545"/>
        <v>7.5300071381145459</v>
      </c>
      <c r="R4937" s="8">
        <f>IF(E4936&lt;&gt;E4937,SUM($Q$4:Q4937)-SUM($R$3:R4936),0)</f>
        <v>0</v>
      </c>
      <c r="S4937" s="6">
        <f>IF(B4937&gt;0,SUM($R$4:R4937)-SUM($S$3:S4936),0)</f>
        <v>0</v>
      </c>
    </row>
    <row r="4938" spans="1:19">
      <c r="A4938">
        <f>IF(E4937&lt;&gt;E4938,COUNTIF($A$4:A4937,"&lt;&gt;0")+1,0)</f>
        <v>0</v>
      </c>
      <c r="B4938">
        <f>IF(A4938&lt;&gt;0,IF(MOD(A4938,3)=0,COUNTIF($B$4:B4937,"&lt;&gt;0")+1,0),0)</f>
        <v>0</v>
      </c>
      <c r="C4938" s="9">
        <f>'Dash Board'!$C$12+COUNT('Daily reducing balance'!$F$4:F4937)</f>
        <v>46664</v>
      </c>
      <c r="D4938">
        <f t="shared" si="539"/>
        <v>2027</v>
      </c>
      <c r="E4938">
        <f t="shared" si="540"/>
        <v>10</v>
      </c>
      <c r="F4938">
        <f>DAY('Dash Board'!$C$12+COUNT('Daily reducing balance'!$F$4:F4937))</f>
        <v>4</v>
      </c>
      <c r="G4938" s="8">
        <f t="shared" si="541"/>
        <v>54876.061353609613</v>
      </c>
      <c r="H4938" s="6">
        <f>G4938*'Dash Board'!$C$11/365</f>
        <v>15.786264225010985</v>
      </c>
      <c r="I4938" s="6">
        <f>H4938*'Dash Board'!$C$18/'Dash Board'!$C$11</f>
        <v>7.5172686785766603</v>
      </c>
      <c r="J4938" s="6">
        <f>(G4938&gt;1)*PMT('Dash Board'!$C$11/365,$U$4,-'Dash Board'!$C$19)</f>
        <v>108.80376961660664</v>
      </c>
      <c r="K4938" s="6">
        <f t="shared" si="543"/>
        <v>0</v>
      </c>
      <c r="L4938" s="8">
        <f t="shared" si="544"/>
        <v>54783.043848218018</v>
      </c>
      <c r="N4938" s="8">
        <f t="shared" si="542"/>
        <v>101.28650093802999</v>
      </c>
      <c r="O4938" s="8">
        <f>IF(E4937&lt;&gt;E4938,SUM($N$4:N4938)-SUM($O$3:O4937),0)</f>
        <v>0</v>
      </c>
      <c r="P4938" s="6">
        <f>IF(B4938&gt;0,SUM($O$4:O4938)-SUM($P$3:P4937),0)</f>
        <v>0</v>
      </c>
      <c r="Q4938" s="6">
        <f t="shared" si="545"/>
        <v>7.5172686785766603</v>
      </c>
      <c r="R4938" s="8">
        <f>IF(E4937&lt;&gt;E4938,SUM($Q$4:Q4938)-SUM($R$3:R4937),0)</f>
        <v>0</v>
      </c>
      <c r="S4938" s="6">
        <f>IF(B4938&gt;0,SUM($R$4:R4938)-SUM($S$3:S4937),0)</f>
        <v>0</v>
      </c>
    </row>
    <row r="4939" spans="1:19">
      <c r="A4939">
        <f>IF(E4938&lt;&gt;E4939,COUNTIF($A$4:A4938,"&lt;&gt;0")+1,0)</f>
        <v>0</v>
      </c>
      <c r="B4939">
        <f>IF(A4939&lt;&gt;0,IF(MOD(A4939,3)=0,COUNTIF($B$4:B4938,"&lt;&gt;0")+1,0),0)</f>
        <v>0</v>
      </c>
      <c r="C4939" s="9">
        <f>'Dash Board'!$C$12+COUNT('Daily reducing balance'!$F$4:F4938)</f>
        <v>46665</v>
      </c>
      <c r="D4939">
        <f t="shared" si="539"/>
        <v>2027</v>
      </c>
      <c r="E4939">
        <f t="shared" si="540"/>
        <v>10</v>
      </c>
      <c r="F4939">
        <f>DAY('Dash Board'!$C$12+COUNT('Daily reducing balance'!$F$4:F4938))</f>
        <v>5</v>
      </c>
      <c r="G4939" s="8">
        <f t="shared" si="541"/>
        <v>54783.043848218018</v>
      </c>
      <c r="H4939" s="6">
        <f>G4939*'Dash Board'!$C$11/365</f>
        <v>15.759505764555866</v>
      </c>
      <c r="I4939" s="6">
        <f>H4939*'Dash Board'!$C$18/'Dash Board'!$C$11</f>
        <v>7.5045265545504138</v>
      </c>
      <c r="J4939" s="6">
        <f>(G4939&gt;1)*PMT('Dash Board'!$C$11/365,$U$4,-'Dash Board'!$C$19)</f>
        <v>108.80376961660664</v>
      </c>
      <c r="K4939" s="6">
        <f t="shared" si="543"/>
        <v>0</v>
      </c>
      <c r="L4939" s="8">
        <f t="shared" si="544"/>
        <v>54689.999584365971</v>
      </c>
      <c r="N4939" s="8">
        <f t="shared" si="542"/>
        <v>101.29924306205623</v>
      </c>
      <c r="O4939" s="8">
        <f>IF(E4938&lt;&gt;E4939,SUM($N$4:N4939)-SUM($O$3:O4938),0)</f>
        <v>0</v>
      </c>
      <c r="P4939" s="6">
        <f>IF(B4939&gt;0,SUM($O$4:O4939)-SUM($P$3:P4938),0)</f>
        <v>0</v>
      </c>
      <c r="Q4939" s="6">
        <f t="shared" si="545"/>
        <v>7.5045265545504138</v>
      </c>
      <c r="R4939" s="8">
        <f>IF(E4938&lt;&gt;E4939,SUM($Q$4:Q4939)-SUM($R$3:R4938),0)</f>
        <v>0</v>
      </c>
      <c r="S4939" s="6">
        <f>IF(B4939&gt;0,SUM($R$4:R4939)-SUM($S$3:S4938),0)</f>
        <v>0</v>
      </c>
    </row>
    <row r="4940" spans="1:19">
      <c r="A4940">
        <f>IF(E4939&lt;&gt;E4940,COUNTIF($A$4:A4939,"&lt;&gt;0")+1,0)</f>
        <v>0</v>
      </c>
      <c r="B4940">
        <f>IF(A4940&lt;&gt;0,IF(MOD(A4940,3)=0,COUNTIF($B$4:B4939,"&lt;&gt;0")+1,0),0)</f>
        <v>0</v>
      </c>
      <c r="C4940" s="9">
        <f>'Dash Board'!$C$12+COUNT('Daily reducing balance'!$F$4:F4939)</f>
        <v>46666</v>
      </c>
      <c r="D4940">
        <f t="shared" si="539"/>
        <v>2027</v>
      </c>
      <c r="E4940">
        <f t="shared" si="540"/>
        <v>10</v>
      </c>
      <c r="F4940">
        <f>DAY('Dash Board'!$C$12+COUNT('Daily reducing balance'!$F$4:F4939))</f>
        <v>6</v>
      </c>
      <c r="G4940" s="8">
        <f t="shared" si="541"/>
        <v>54689.999584365971</v>
      </c>
      <c r="H4940" s="6">
        <f>G4940*'Dash Board'!$C$11/365</f>
        <v>15.732739606461443</v>
      </c>
      <c r="I4940" s="6">
        <f>H4940*'Dash Board'!$C$18/'Dash Board'!$C$11</f>
        <v>7.4917807649816401</v>
      </c>
      <c r="J4940" s="6">
        <f>(G4940&gt;1)*PMT('Dash Board'!$C$11/365,$U$4,-'Dash Board'!$C$19)</f>
        <v>108.80376961660664</v>
      </c>
      <c r="K4940" s="6">
        <f t="shared" si="543"/>
        <v>0</v>
      </c>
      <c r="L4940" s="8">
        <f t="shared" si="544"/>
        <v>54596.928554355829</v>
      </c>
      <c r="N4940" s="8">
        <f t="shared" si="542"/>
        <v>101.311988851625</v>
      </c>
      <c r="O4940" s="8">
        <f>IF(E4939&lt;&gt;E4940,SUM($N$4:N4940)-SUM($O$3:O4939),0)</f>
        <v>0</v>
      </c>
      <c r="P4940" s="6">
        <f>IF(B4940&gt;0,SUM($O$4:O4940)-SUM($P$3:P4939),0)</f>
        <v>0</v>
      </c>
      <c r="Q4940" s="6">
        <f t="shared" si="545"/>
        <v>7.4917807649816401</v>
      </c>
      <c r="R4940" s="8">
        <f>IF(E4939&lt;&gt;E4940,SUM($Q$4:Q4940)-SUM($R$3:R4939),0)</f>
        <v>0</v>
      </c>
      <c r="S4940" s="6">
        <f>IF(B4940&gt;0,SUM($R$4:R4940)-SUM($S$3:S4939),0)</f>
        <v>0</v>
      </c>
    </row>
    <row r="4941" spans="1:19">
      <c r="A4941">
        <f>IF(E4940&lt;&gt;E4941,COUNTIF($A$4:A4940,"&lt;&gt;0")+1,0)</f>
        <v>0</v>
      </c>
      <c r="B4941">
        <f>IF(A4941&lt;&gt;0,IF(MOD(A4941,3)=0,COUNTIF($B$4:B4940,"&lt;&gt;0")+1,0),0)</f>
        <v>0</v>
      </c>
      <c r="C4941" s="9">
        <f>'Dash Board'!$C$12+COUNT('Daily reducing balance'!$F$4:F4940)</f>
        <v>46667</v>
      </c>
      <c r="D4941">
        <f t="shared" si="539"/>
        <v>2027</v>
      </c>
      <c r="E4941">
        <f t="shared" si="540"/>
        <v>10</v>
      </c>
      <c r="F4941">
        <f>DAY('Dash Board'!$C$12+COUNT('Daily reducing balance'!$F$4:F4940))</f>
        <v>7</v>
      </c>
      <c r="G4941" s="8">
        <f t="shared" si="541"/>
        <v>54596.928554355829</v>
      </c>
      <c r="H4941" s="6">
        <f>G4941*'Dash Board'!$C$11/365</f>
        <v>15.705965748513322</v>
      </c>
      <c r="I4941" s="6">
        <f>H4941*'Dash Board'!$C$18/'Dash Board'!$C$11</f>
        <v>7.479031308815868</v>
      </c>
      <c r="J4941" s="6">
        <f>(G4941&gt;1)*PMT('Dash Board'!$C$11/365,$U$4,-'Dash Board'!$C$19)</f>
        <v>108.80376961660664</v>
      </c>
      <c r="K4941" s="6">
        <f t="shared" si="543"/>
        <v>0</v>
      </c>
      <c r="L4941" s="8">
        <f t="shared" si="544"/>
        <v>54503.830750487738</v>
      </c>
      <c r="N4941" s="8">
        <f t="shared" si="542"/>
        <v>101.32473830779078</v>
      </c>
      <c r="O4941" s="8">
        <f>IF(E4940&lt;&gt;E4941,SUM($N$4:N4941)-SUM($O$3:O4940),0)</f>
        <v>0</v>
      </c>
      <c r="P4941" s="6">
        <f>IF(B4941&gt;0,SUM($O$4:O4941)-SUM($P$3:P4940),0)</f>
        <v>0</v>
      </c>
      <c r="Q4941" s="6">
        <f t="shared" si="545"/>
        <v>7.479031308815868</v>
      </c>
      <c r="R4941" s="8">
        <f>IF(E4940&lt;&gt;E4941,SUM($Q$4:Q4941)-SUM($R$3:R4940),0)</f>
        <v>0</v>
      </c>
      <c r="S4941" s="6">
        <f>IF(B4941&gt;0,SUM($R$4:R4941)-SUM($S$3:S4940),0)</f>
        <v>0</v>
      </c>
    </row>
    <row r="4942" spans="1:19">
      <c r="A4942">
        <f>IF(E4941&lt;&gt;E4942,COUNTIF($A$4:A4941,"&lt;&gt;0")+1,0)</f>
        <v>0</v>
      </c>
      <c r="B4942">
        <f>IF(A4942&lt;&gt;0,IF(MOD(A4942,3)=0,COUNTIF($B$4:B4941,"&lt;&gt;0")+1,0),0)</f>
        <v>0</v>
      </c>
      <c r="C4942" s="9">
        <f>'Dash Board'!$C$12+COUNT('Daily reducing balance'!$F$4:F4941)</f>
        <v>46668</v>
      </c>
      <c r="D4942">
        <f t="shared" si="539"/>
        <v>2027</v>
      </c>
      <c r="E4942">
        <f t="shared" si="540"/>
        <v>10</v>
      </c>
      <c r="F4942">
        <f>DAY('Dash Board'!$C$12+COUNT('Daily reducing balance'!$F$4:F4941))</f>
        <v>8</v>
      </c>
      <c r="G4942" s="8">
        <f t="shared" si="541"/>
        <v>54503.830750487738</v>
      </c>
      <c r="H4942" s="6">
        <f>G4942*'Dash Board'!$C$11/365</f>
        <v>15.679184188496471</v>
      </c>
      <c r="I4942" s="6">
        <f>H4942*'Dash Board'!$C$18/'Dash Board'!$C$11</f>
        <v>7.4662781849983197</v>
      </c>
      <c r="J4942" s="6">
        <f>(G4942&gt;1)*PMT('Dash Board'!$C$11/365,$U$4,-'Dash Board'!$C$19)</f>
        <v>108.80376961660664</v>
      </c>
      <c r="K4942" s="6">
        <f t="shared" si="543"/>
        <v>0</v>
      </c>
      <c r="L4942" s="8">
        <f t="shared" si="544"/>
        <v>54410.70616505963</v>
      </c>
      <c r="N4942" s="8">
        <f t="shared" si="542"/>
        <v>101.33749143160833</v>
      </c>
      <c r="O4942" s="8">
        <f>IF(E4941&lt;&gt;E4942,SUM($N$4:N4942)-SUM($O$3:O4941),0)</f>
        <v>0</v>
      </c>
      <c r="P4942" s="6">
        <f>IF(B4942&gt;0,SUM($O$4:O4942)-SUM($P$3:P4941),0)</f>
        <v>0</v>
      </c>
      <c r="Q4942" s="6">
        <f t="shared" si="545"/>
        <v>7.4662781849983197</v>
      </c>
      <c r="R4942" s="8">
        <f>IF(E4941&lt;&gt;E4942,SUM($Q$4:Q4942)-SUM($R$3:R4941),0)</f>
        <v>0</v>
      </c>
      <c r="S4942" s="6">
        <f>IF(B4942&gt;0,SUM($R$4:R4942)-SUM($S$3:S4941),0)</f>
        <v>0</v>
      </c>
    </row>
    <row r="4943" spans="1:19">
      <c r="A4943">
        <f>IF(E4942&lt;&gt;E4943,COUNTIF($A$4:A4942,"&lt;&gt;0")+1,0)</f>
        <v>0</v>
      </c>
      <c r="B4943">
        <f>IF(A4943&lt;&gt;0,IF(MOD(A4943,3)=0,COUNTIF($B$4:B4942,"&lt;&gt;0")+1,0),0)</f>
        <v>0</v>
      </c>
      <c r="C4943" s="9">
        <f>'Dash Board'!$C$12+COUNT('Daily reducing balance'!$F$4:F4942)</f>
        <v>46669</v>
      </c>
      <c r="D4943">
        <f t="shared" si="539"/>
        <v>2027</v>
      </c>
      <c r="E4943">
        <f t="shared" si="540"/>
        <v>10</v>
      </c>
      <c r="F4943">
        <f>DAY('Dash Board'!$C$12+COUNT('Daily reducing balance'!$F$4:F4942))</f>
        <v>9</v>
      </c>
      <c r="G4943" s="8">
        <f t="shared" si="541"/>
        <v>54410.70616505963</v>
      </c>
      <c r="H4943" s="6">
        <f>G4943*'Dash Board'!$C$11/365</f>
        <v>15.652394924195237</v>
      </c>
      <c r="I4943" s="6">
        <f>H4943*'Dash Board'!$C$18/'Dash Board'!$C$11</f>
        <v>7.4535213924739239</v>
      </c>
      <c r="J4943" s="6">
        <f>(G4943&gt;1)*PMT('Dash Board'!$C$11/365,$U$4,-'Dash Board'!$C$19)</f>
        <v>108.80376961660664</v>
      </c>
      <c r="K4943" s="6">
        <f t="shared" si="543"/>
        <v>0</v>
      </c>
      <c r="L4943" s="8">
        <f t="shared" si="544"/>
        <v>54317.55479036722</v>
      </c>
      <c r="N4943" s="8">
        <f t="shared" si="542"/>
        <v>101.35024822413271</v>
      </c>
      <c r="O4943" s="8">
        <f>IF(E4942&lt;&gt;E4943,SUM($N$4:N4943)-SUM($O$3:O4942),0)</f>
        <v>0</v>
      </c>
      <c r="P4943" s="6">
        <f>IF(B4943&gt;0,SUM($O$4:O4943)-SUM($P$3:P4942),0)</f>
        <v>0</v>
      </c>
      <c r="Q4943" s="6">
        <f t="shared" si="545"/>
        <v>7.4535213924739239</v>
      </c>
      <c r="R4943" s="8">
        <f>IF(E4942&lt;&gt;E4943,SUM($Q$4:Q4943)-SUM($R$3:R4942),0)</f>
        <v>0</v>
      </c>
      <c r="S4943" s="6">
        <f>IF(B4943&gt;0,SUM($R$4:R4943)-SUM($S$3:S4942),0)</f>
        <v>0</v>
      </c>
    </row>
    <row r="4944" spans="1:19">
      <c r="A4944">
        <f>IF(E4943&lt;&gt;E4944,COUNTIF($A$4:A4943,"&lt;&gt;0")+1,0)</f>
        <v>0</v>
      </c>
      <c r="B4944">
        <f>IF(A4944&lt;&gt;0,IF(MOD(A4944,3)=0,COUNTIF($B$4:B4943,"&lt;&gt;0")+1,0),0)</f>
        <v>0</v>
      </c>
      <c r="C4944" s="9">
        <f>'Dash Board'!$C$12+COUNT('Daily reducing balance'!$F$4:F4943)</f>
        <v>46670</v>
      </c>
      <c r="D4944">
        <f t="shared" si="539"/>
        <v>2027</v>
      </c>
      <c r="E4944">
        <f t="shared" si="540"/>
        <v>10</v>
      </c>
      <c r="F4944">
        <f>DAY('Dash Board'!$C$12+COUNT('Daily reducing balance'!$F$4:F4943))</f>
        <v>10</v>
      </c>
      <c r="G4944" s="8">
        <f t="shared" si="541"/>
        <v>54317.55479036722</v>
      </c>
      <c r="H4944" s="6">
        <f>G4944*'Dash Board'!$C$11/365</f>
        <v>15.625597953393308</v>
      </c>
      <c r="I4944" s="6">
        <f>H4944*'Dash Board'!$C$18/'Dash Board'!$C$11</f>
        <v>7.4407609301872899</v>
      </c>
      <c r="J4944" s="6">
        <f>(G4944&gt;1)*PMT('Dash Board'!$C$11/365,$U$4,-'Dash Board'!$C$19)</f>
        <v>108.80376961660664</v>
      </c>
      <c r="K4944" s="6">
        <f t="shared" si="543"/>
        <v>0</v>
      </c>
      <c r="L4944" s="8">
        <f t="shared" si="544"/>
        <v>54224.376618704009</v>
      </c>
      <c r="N4944" s="8">
        <f t="shared" si="542"/>
        <v>101.36300868641935</v>
      </c>
      <c r="O4944" s="8">
        <f>IF(E4943&lt;&gt;E4944,SUM($N$4:N4944)-SUM($O$3:O4943),0)</f>
        <v>0</v>
      </c>
      <c r="P4944" s="6">
        <f>IF(B4944&gt;0,SUM($O$4:O4944)-SUM($P$3:P4943),0)</f>
        <v>0</v>
      </c>
      <c r="Q4944" s="6">
        <f t="shared" si="545"/>
        <v>7.4407609301872899</v>
      </c>
      <c r="R4944" s="8">
        <f>IF(E4943&lt;&gt;E4944,SUM($Q$4:Q4944)-SUM($R$3:R4943),0)</f>
        <v>0</v>
      </c>
      <c r="S4944" s="6">
        <f>IF(B4944&gt;0,SUM($R$4:R4944)-SUM($S$3:S4943),0)</f>
        <v>0</v>
      </c>
    </row>
    <row r="4945" spans="1:19">
      <c r="A4945">
        <f>IF(E4944&lt;&gt;E4945,COUNTIF($A$4:A4944,"&lt;&gt;0")+1,0)</f>
        <v>0</v>
      </c>
      <c r="B4945">
        <f>IF(A4945&lt;&gt;0,IF(MOD(A4945,3)=0,COUNTIF($B$4:B4944,"&lt;&gt;0")+1,0),0)</f>
        <v>0</v>
      </c>
      <c r="C4945" s="9">
        <f>'Dash Board'!$C$12+COUNT('Daily reducing balance'!$F$4:F4944)</f>
        <v>46671</v>
      </c>
      <c r="D4945">
        <f t="shared" si="539"/>
        <v>2027</v>
      </c>
      <c r="E4945">
        <f t="shared" si="540"/>
        <v>10</v>
      </c>
      <c r="F4945">
        <f>DAY('Dash Board'!$C$12+COUNT('Daily reducing balance'!$F$4:F4944))</f>
        <v>11</v>
      </c>
      <c r="G4945" s="8">
        <f t="shared" si="541"/>
        <v>54224.376618704009</v>
      </c>
      <c r="H4945" s="6">
        <f>G4945*'Dash Board'!$C$11/365</f>
        <v>15.598793273873754</v>
      </c>
      <c r="I4945" s="6">
        <f>H4945*'Dash Board'!$C$18/'Dash Board'!$C$11</f>
        <v>7.4279967970827405</v>
      </c>
      <c r="J4945" s="6">
        <f>(G4945&gt;1)*PMT('Dash Board'!$C$11/365,$U$4,-'Dash Board'!$C$19)</f>
        <v>108.80376961660664</v>
      </c>
      <c r="K4945" s="6">
        <f t="shared" si="543"/>
        <v>0</v>
      </c>
      <c r="L4945" s="8">
        <f t="shared" si="544"/>
        <v>54131.171642361274</v>
      </c>
      <c r="N4945" s="8">
        <f t="shared" si="542"/>
        <v>101.3757728195239</v>
      </c>
      <c r="O4945" s="8">
        <f>IF(E4944&lt;&gt;E4945,SUM($N$4:N4945)-SUM($O$3:O4944),0)</f>
        <v>0</v>
      </c>
      <c r="P4945" s="6">
        <f>IF(B4945&gt;0,SUM($O$4:O4945)-SUM($P$3:P4944),0)</f>
        <v>0</v>
      </c>
      <c r="Q4945" s="6">
        <f t="shared" si="545"/>
        <v>7.4279967970827405</v>
      </c>
      <c r="R4945" s="8">
        <f>IF(E4944&lt;&gt;E4945,SUM($Q$4:Q4945)-SUM($R$3:R4944),0)</f>
        <v>0</v>
      </c>
      <c r="S4945" s="6">
        <f>IF(B4945&gt;0,SUM($R$4:R4945)-SUM($S$3:S4944),0)</f>
        <v>0</v>
      </c>
    </row>
    <row r="4946" spans="1:19">
      <c r="A4946">
        <f>IF(E4945&lt;&gt;E4946,COUNTIF($A$4:A4945,"&lt;&gt;0")+1,0)</f>
        <v>0</v>
      </c>
      <c r="B4946">
        <f>IF(A4946&lt;&gt;0,IF(MOD(A4946,3)=0,COUNTIF($B$4:B4945,"&lt;&gt;0")+1,0),0)</f>
        <v>0</v>
      </c>
      <c r="C4946" s="9">
        <f>'Dash Board'!$C$12+COUNT('Daily reducing balance'!$F$4:F4945)</f>
        <v>46672</v>
      </c>
      <c r="D4946">
        <f t="shared" si="539"/>
        <v>2027</v>
      </c>
      <c r="E4946">
        <f t="shared" si="540"/>
        <v>10</v>
      </c>
      <c r="F4946">
        <f>DAY('Dash Board'!$C$12+COUNT('Daily reducing balance'!$F$4:F4945))</f>
        <v>12</v>
      </c>
      <c r="G4946" s="8">
        <f t="shared" si="541"/>
        <v>54131.171642361274</v>
      </c>
      <c r="H4946" s="6">
        <f>G4946*'Dash Board'!$C$11/365</f>
        <v>15.571980883418997</v>
      </c>
      <c r="I4946" s="6">
        <f>H4946*'Dash Board'!$C$18/'Dash Board'!$C$11</f>
        <v>7.415228992104284</v>
      </c>
      <c r="J4946" s="6">
        <f>(G4946&gt;1)*PMT('Dash Board'!$C$11/365,$U$4,-'Dash Board'!$C$19)</f>
        <v>108.80376961660664</v>
      </c>
      <c r="K4946" s="6">
        <f t="shared" si="543"/>
        <v>0</v>
      </c>
      <c r="L4946" s="8">
        <f t="shared" si="544"/>
        <v>54037.939853628086</v>
      </c>
      <c r="N4946" s="8">
        <f t="shared" si="542"/>
        <v>101.38854062450235</v>
      </c>
      <c r="O4946" s="8">
        <f>IF(E4945&lt;&gt;E4946,SUM($N$4:N4946)-SUM($O$3:O4945),0)</f>
        <v>0</v>
      </c>
      <c r="P4946" s="6">
        <f>IF(B4946&gt;0,SUM($O$4:O4946)-SUM($P$3:P4945),0)</f>
        <v>0</v>
      </c>
      <c r="Q4946" s="6">
        <f t="shared" si="545"/>
        <v>7.415228992104284</v>
      </c>
      <c r="R4946" s="8">
        <f>IF(E4945&lt;&gt;E4946,SUM($Q$4:Q4946)-SUM($R$3:R4945),0)</f>
        <v>0</v>
      </c>
      <c r="S4946" s="6">
        <f>IF(B4946&gt;0,SUM($R$4:R4946)-SUM($S$3:S4945),0)</f>
        <v>0</v>
      </c>
    </row>
    <row r="4947" spans="1:19">
      <c r="A4947">
        <f>IF(E4946&lt;&gt;E4947,COUNTIF($A$4:A4946,"&lt;&gt;0")+1,0)</f>
        <v>0</v>
      </c>
      <c r="B4947">
        <f>IF(A4947&lt;&gt;0,IF(MOD(A4947,3)=0,COUNTIF($B$4:B4946,"&lt;&gt;0")+1,0),0)</f>
        <v>0</v>
      </c>
      <c r="C4947" s="9">
        <f>'Dash Board'!$C$12+COUNT('Daily reducing balance'!$F$4:F4946)</f>
        <v>46673</v>
      </c>
      <c r="D4947">
        <f t="shared" si="539"/>
        <v>2027</v>
      </c>
      <c r="E4947">
        <f t="shared" si="540"/>
        <v>10</v>
      </c>
      <c r="F4947">
        <f>DAY('Dash Board'!$C$12+COUNT('Daily reducing balance'!$F$4:F4946))</f>
        <v>13</v>
      </c>
      <c r="G4947" s="8">
        <f t="shared" si="541"/>
        <v>54037.939853628086</v>
      </c>
      <c r="H4947" s="6">
        <f>G4947*'Dash Board'!$C$11/365</f>
        <v>15.54516077981082</v>
      </c>
      <c r="I4947" s="6">
        <f>H4947*'Dash Board'!$C$18/'Dash Board'!$C$11</f>
        <v>7.4024575141956293</v>
      </c>
      <c r="J4947" s="6">
        <f>(G4947&gt;1)*PMT('Dash Board'!$C$11/365,$U$4,-'Dash Board'!$C$19)</f>
        <v>108.80376961660664</v>
      </c>
      <c r="K4947" s="6">
        <f t="shared" si="543"/>
        <v>0</v>
      </c>
      <c r="L4947" s="8">
        <f t="shared" si="544"/>
        <v>53944.681244791289</v>
      </c>
      <c r="N4947" s="8">
        <f t="shared" si="542"/>
        <v>101.40131210241101</v>
      </c>
      <c r="O4947" s="8">
        <f>IF(E4946&lt;&gt;E4947,SUM($N$4:N4947)-SUM($O$3:O4946),0)</f>
        <v>0</v>
      </c>
      <c r="P4947" s="6">
        <f>IF(B4947&gt;0,SUM($O$4:O4947)-SUM($P$3:P4946),0)</f>
        <v>0</v>
      </c>
      <c r="Q4947" s="6">
        <f t="shared" si="545"/>
        <v>7.4024575141956293</v>
      </c>
      <c r="R4947" s="8">
        <f>IF(E4946&lt;&gt;E4947,SUM($Q$4:Q4947)-SUM($R$3:R4946),0)</f>
        <v>0</v>
      </c>
      <c r="S4947" s="6">
        <f>IF(B4947&gt;0,SUM($R$4:R4947)-SUM($S$3:S4946),0)</f>
        <v>0</v>
      </c>
    </row>
    <row r="4948" spans="1:19">
      <c r="A4948">
        <f>IF(E4947&lt;&gt;E4948,COUNTIF($A$4:A4947,"&lt;&gt;0")+1,0)</f>
        <v>0</v>
      </c>
      <c r="B4948">
        <f>IF(A4948&lt;&gt;0,IF(MOD(A4948,3)=0,COUNTIF($B$4:B4947,"&lt;&gt;0")+1,0),0)</f>
        <v>0</v>
      </c>
      <c r="C4948" s="9">
        <f>'Dash Board'!$C$12+COUNT('Daily reducing balance'!$F$4:F4947)</f>
        <v>46674</v>
      </c>
      <c r="D4948">
        <f t="shared" si="539"/>
        <v>2027</v>
      </c>
      <c r="E4948">
        <f t="shared" si="540"/>
        <v>10</v>
      </c>
      <c r="F4948">
        <f>DAY('Dash Board'!$C$12+COUNT('Daily reducing balance'!$F$4:F4947))</f>
        <v>14</v>
      </c>
      <c r="G4948" s="8">
        <f t="shared" si="541"/>
        <v>53944.681244791289</v>
      </c>
      <c r="H4948" s="6">
        <f>G4948*'Dash Board'!$C$11/365</f>
        <v>15.518332960830369</v>
      </c>
      <c r="I4948" s="6">
        <f>H4948*'Dash Board'!$C$18/'Dash Board'!$C$11</f>
        <v>7.3896823623001762</v>
      </c>
      <c r="J4948" s="6">
        <f>(G4948&gt;1)*PMT('Dash Board'!$C$11/365,$U$4,-'Dash Board'!$C$19)</f>
        <v>108.80376961660664</v>
      </c>
      <c r="K4948" s="6">
        <f t="shared" si="543"/>
        <v>0</v>
      </c>
      <c r="L4948" s="8">
        <f t="shared" si="544"/>
        <v>53851.395808135516</v>
      </c>
      <c r="N4948" s="8">
        <f t="shared" si="542"/>
        <v>101.41408725430647</v>
      </c>
      <c r="O4948" s="8">
        <f>IF(E4947&lt;&gt;E4948,SUM($N$4:N4948)-SUM($O$3:O4947),0)</f>
        <v>0</v>
      </c>
      <c r="P4948" s="6">
        <f>IF(B4948&gt;0,SUM($O$4:O4948)-SUM($P$3:P4947),0)</f>
        <v>0</v>
      </c>
      <c r="Q4948" s="6">
        <f t="shared" si="545"/>
        <v>7.3896823623001762</v>
      </c>
      <c r="R4948" s="8">
        <f>IF(E4947&lt;&gt;E4948,SUM($Q$4:Q4948)-SUM($R$3:R4947),0)</f>
        <v>0</v>
      </c>
      <c r="S4948" s="6">
        <f>IF(B4948&gt;0,SUM($R$4:R4948)-SUM($S$3:S4947),0)</f>
        <v>0</v>
      </c>
    </row>
    <row r="4949" spans="1:19">
      <c r="A4949">
        <f>IF(E4948&lt;&gt;E4949,COUNTIF($A$4:A4948,"&lt;&gt;0")+1,0)</f>
        <v>0</v>
      </c>
      <c r="B4949">
        <f>IF(A4949&lt;&gt;0,IF(MOD(A4949,3)=0,COUNTIF($B$4:B4948,"&lt;&gt;0")+1,0),0)</f>
        <v>0</v>
      </c>
      <c r="C4949" s="9">
        <f>'Dash Board'!$C$12+COUNT('Daily reducing balance'!$F$4:F4948)</f>
        <v>46675</v>
      </c>
      <c r="D4949">
        <f t="shared" si="539"/>
        <v>2027</v>
      </c>
      <c r="E4949">
        <f t="shared" si="540"/>
        <v>10</v>
      </c>
      <c r="F4949">
        <f>DAY('Dash Board'!$C$12+COUNT('Daily reducing balance'!$F$4:F4948))</f>
        <v>15</v>
      </c>
      <c r="G4949" s="8">
        <f t="shared" si="541"/>
        <v>53851.395808135516</v>
      </c>
      <c r="H4949" s="6">
        <f>G4949*'Dash Board'!$C$11/365</f>
        <v>15.491497424258162</v>
      </c>
      <c r="I4949" s="6">
        <f>H4949*'Dash Board'!$C$18/'Dash Board'!$C$11</f>
        <v>7.3769035353610297</v>
      </c>
      <c r="J4949" s="6">
        <f>(G4949&gt;1)*PMT('Dash Board'!$C$11/365,$U$4,-'Dash Board'!$C$19)</f>
        <v>108.80376961660664</v>
      </c>
      <c r="K4949" s="6">
        <f t="shared" si="543"/>
        <v>0</v>
      </c>
      <c r="L4949" s="8">
        <f t="shared" si="544"/>
        <v>53758.083535943166</v>
      </c>
      <c r="N4949" s="8">
        <f t="shared" si="542"/>
        <v>101.42686608124562</v>
      </c>
      <c r="O4949" s="8">
        <f>IF(E4948&lt;&gt;E4949,SUM($N$4:N4949)-SUM($O$3:O4948),0)</f>
        <v>0</v>
      </c>
      <c r="P4949" s="6">
        <f>IF(B4949&gt;0,SUM($O$4:O4949)-SUM($P$3:P4948),0)</f>
        <v>0</v>
      </c>
      <c r="Q4949" s="6">
        <f t="shared" si="545"/>
        <v>7.3769035353610297</v>
      </c>
      <c r="R4949" s="8">
        <f>IF(E4948&lt;&gt;E4949,SUM($Q$4:Q4949)-SUM($R$3:R4948),0)</f>
        <v>0</v>
      </c>
      <c r="S4949" s="6">
        <f>IF(B4949&gt;0,SUM($R$4:R4949)-SUM($S$3:S4948),0)</f>
        <v>0</v>
      </c>
    </row>
    <row r="4950" spans="1:19">
      <c r="A4950">
        <f>IF(E4949&lt;&gt;E4950,COUNTIF($A$4:A4949,"&lt;&gt;0")+1,0)</f>
        <v>0</v>
      </c>
      <c r="B4950">
        <f>IF(A4950&lt;&gt;0,IF(MOD(A4950,3)=0,COUNTIF($B$4:B4949,"&lt;&gt;0")+1,0),0)</f>
        <v>0</v>
      </c>
      <c r="C4950" s="9">
        <f>'Dash Board'!$C$12+COUNT('Daily reducing balance'!$F$4:F4949)</f>
        <v>46676</v>
      </c>
      <c r="D4950">
        <f t="shared" si="539"/>
        <v>2027</v>
      </c>
      <c r="E4950">
        <f t="shared" si="540"/>
        <v>10</v>
      </c>
      <c r="F4950">
        <f>DAY('Dash Board'!$C$12+COUNT('Daily reducing balance'!$F$4:F4949))</f>
        <v>16</v>
      </c>
      <c r="G4950" s="8">
        <f t="shared" si="541"/>
        <v>53758.083535943166</v>
      </c>
      <c r="H4950" s="6">
        <f>G4950*'Dash Board'!$C$11/365</f>
        <v>15.464654167874063</v>
      </c>
      <c r="I4950" s="6">
        <f>H4950*'Dash Board'!$C$18/'Dash Board'!$C$11</f>
        <v>7.3641210323209831</v>
      </c>
      <c r="J4950" s="6">
        <f>(G4950&gt;1)*PMT('Dash Board'!$C$11/365,$U$4,-'Dash Board'!$C$19)</f>
        <v>108.80376961660664</v>
      </c>
      <c r="K4950" s="6">
        <f t="shared" si="543"/>
        <v>0</v>
      </c>
      <c r="L4950" s="8">
        <f t="shared" si="544"/>
        <v>53664.744420494433</v>
      </c>
      <c r="N4950" s="8">
        <f t="shared" si="542"/>
        <v>101.43964858428566</v>
      </c>
      <c r="O4950" s="8">
        <f>IF(E4949&lt;&gt;E4950,SUM($N$4:N4950)-SUM($O$3:O4949),0)</f>
        <v>0</v>
      </c>
      <c r="P4950" s="6">
        <f>IF(B4950&gt;0,SUM($O$4:O4950)-SUM($P$3:P4949),0)</f>
        <v>0</v>
      </c>
      <c r="Q4950" s="6">
        <f t="shared" si="545"/>
        <v>7.3641210323209831</v>
      </c>
      <c r="R4950" s="8">
        <f>IF(E4949&lt;&gt;E4950,SUM($Q$4:Q4950)-SUM($R$3:R4949),0)</f>
        <v>0</v>
      </c>
      <c r="S4950" s="6">
        <f>IF(B4950&gt;0,SUM($R$4:R4950)-SUM($S$3:S4949),0)</f>
        <v>0</v>
      </c>
    </row>
    <row r="4951" spans="1:19">
      <c r="A4951">
        <f>IF(E4950&lt;&gt;E4951,COUNTIF($A$4:A4950,"&lt;&gt;0")+1,0)</f>
        <v>0</v>
      </c>
      <c r="B4951">
        <f>IF(A4951&lt;&gt;0,IF(MOD(A4951,3)=0,COUNTIF($B$4:B4950,"&lt;&gt;0")+1,0),0)</f>
        <v>0</v>
      </c>
      <c r="C4951" s="9">
        <f>'Dash Board'!$C$12+COUNT('Daily reducing balance'!$F$4:F4950)</f>
        <v>46677</v>
      </c>
      <c r="D4951">
        <f t="shared" si="539"/>
        <v>2027</v>
      </c>
      <c r="E4951">
        <f t="shared" si="540"/>
        <v>10</v>
      </c>
      <c r="F4951">
        <f>DAY('Dash Board'!$C$12+COUNT('Daily reducing balance'!$F$4:F4950))</f>
        <v>17</v>
      </c>
      <c r="G4951" s="8">
        <f t="shared" si="541"/>
        <v>53664.744420494433</v>
      </c>
      <c r="H4951" s="6">
        <f>G4951*'Dash Board'!$C$11/365</f>
        <v>15.437803189457302</v>
      </c>
      <c r="I4951" s="6">
        <f>H4951*'Dash Board'!$C$18/'Dash Board'!$C$11</f>
        <v>7.351334852122525</v>
      </c>
      <c r="J4951" s="6">
        <f>(G4951&gt;1)*PMT('Dash Board'!$C$11/365,$U$4,-'Dash Board'!$C$19)</f>
        <v>108.80376961660664</v>
      </c>
      <c r="K4951" s="6">
        <f t="shared" si="543"/>
        <v>0</v>
      </c>
      <c r="L4951" s="8">
        <f t="shared" si="544"/>
        <v>53571.378454067286</v>
      </c>
      <c r="N4951" s="8">
        <f t="shared" si="542"/>
        <v>101.45243476448412</v>
      </c>
      <c r="O4951" s="8">
        <f>IF(E4950&lt;&gt;E4951,SUM($N$4:N4951)-SUM($O$3:O4950),0)</f>
        <v>0</v>
      </c>
      <c r="P4951" s="6">
        <f>IF(B4951&gt;0,SUM($O$4:O4951)-SUM($P$3:P4950),0)</f>
        <v>0</v>
      </c>
      <c r="Q4951" s="6">
        <f t="shared" si="545"/>
        <v>7.351334852122525</v>
      </c>
      <c r="R4951" s="8">
        <f>IF(E4950&lt;&gt;E4951,SUM($Q$4:Q4951)-SUM($R$3:R4950),0)</f>
        <v>0</v>
      </c>
      <c r="S4951" s="6">
        <f>IF(B4951&gt;0,SUM($R$4:R4951)-SUM($S$3:S4950),0)</f>
        <v>0</v>
      </c>
    </row>
    <row r="4952" spans="1:19">
      <c r="A4952">
        <f>IF(E4951&lt;&gt;E4952,COUNTIF($A$4:A4951,"&lt;&gt;0")+1,0)</f>
        <v>0</v>
      </c>
      <c r="B4952">
        <f>IF(A4952&lt;&gt;0,IF(MOD(A4952,3)=0,COUNTIF($B$4:B4951,"&lt;&gt;0")+1,0),0)</f>
        <v>0</v>
      </c>
      <c r="C4952" s="9">
        <f>'Dash Board'!$C$12+COUNT('Daily reducing balance'!$F$4:F4951)</f>
        <v>46678</v>
      </c>
      <c r="D4952">
        <f t="shared" si="539"/>
        <v>2027</v>
      </c>
      <c r="E4952">
        <f t="shared" si="540"/>
        <v>10</v>
      </c>
      <c r="F4952">
        <f>DAY('Dash Board'!$C$12+COUNT('Daily reducing balance'!$F$4:F4951))</f>
        <v>18</v>
      </c>
      <c r="G4952" s="8">
        <f t="shared" si="541"/>
        <v>53571.378454067286</v>
      </c>
      <c r="H4952" s="6">
        <f>G4952*'Dash Board'!$C$11/365</f>
        <v>15.41094448678648</v>
      </c>
      <c r="I4952" s="6">
        <f>H4952*'Dash Board'!$C$18/'Dash Board'!$C$11</f>
        <v>7.3385449937078491</v>
      </c>
      <c r="J4952" s="6">
        <f>(G4952&gt;1)*PMT('Dash Board'!$C$11/365,$U$4,-'Dash Board'!$C$19)</f>
        <v>108.80376961660664</v>
      </c>
      <c r="K4952" s="6">
        <f t="shared" si="543"/>
        <v>0</v>
      </c>
      <c r="L4952" s="8">
        <f t="shared" si="544"/>
        <v>53477.985628937466</v>
      </c>
      <c r="N4952" s="8">
        <f t="shared" si="542"/>
        <v>101.4652246228988</v>
      </c>
      <c r="O4952" s="8">
        <f>IF(E4951&lt;&gt;E4952,SUM($N$4:N4952)-SUM($O$3:O4951),0)</f>
        <v>0</v>
      </c>
      <c r="P4952" s="6">
        <f>IF(B4952&gt;0,SUM($O$4:O4952)-SUM($P$3:P4951),0)</f>
        <v>0</v>
      </c>
      <c r="Q4952" s="6">
        <f t="shared" si="545"/>
        <v>7.3385449937078491</v>
      </c>
      <c r="R4952" s="8">
        <f>IF(E4951&lt;&gt;E4952,SUM($Q$4:Q4952)-SUM($R$3:R4951),0)</f>
        <v>0</v>
      </c>
      <c r="S4952" s="6">
        <f>IF(B4952&gt;0,SUM($R$4:R4952)-SUM($S$3:S4951),0)</f>
        <v>0</v>
      </c>
    </row>
    <row r="4953" spans="1:19">
      <c r="A4953">
        <f>IF(E4952&lt;&gt;E4953,COUNTIF($A$4:A4952,"&lt;&gt;0")+1,0)</f>
        <v>0</v>
      </c>
      <c r="B4953">
        <f>IF(A4953&lt;&gt;0,IF(MOD(A4953,3)=0,COUNTIF($B$4:B4952,"&lt;&gt;0")+1,0),0)</f>
        <v>0</v>
      </c>
      <c r="C4953" s="9">
        <f>'Dash Board'!$C$12+COUNT('Daily reducing balance'!$F$4:F4952)</f>
        <v>46679</v>
      </c>
      <c r="D4953">
        <f t="shared" si="539"/>
        <v>2027</v>
      </c>
      <c r="E4953">
        <f t="shared" si="540"/>
        <v>10</v>
      </c>
      <c r="F4953">
        <f>DAY('Dash Board'!$C$12+COUNT('Daily reducing balance'!$F$4:F4952))</f>
        <v>19</v>
      </c>
      <c r="G4953" s="8">
        <f t="shared" si="541"/>
        <v>53477.985628937466</v>
      </c>
      <c r="H4953" s="6">
        <f>G4953*'Dash Board'!$C$11/365</f>
        <v>15.384078057639544</v>
      </c>
      <c r="I4953" s="6">
        <f>H4953*'Dash Board'!$C$18/'Dash Board'!$C$11</f>
        <v>7.325751456018831</v>
      </c>
      <c r="J4953" s="6">
        <f>(G4953&gt;1)*PMT('Dash Board'!$C$11/365,$U$4,-'Dash Board'!$C$19)</f>
        <v>108.80376961660664</v>
      </c>
      <c r="K4953" s="6">
        <f t="shared" si="543"/>
        <v>0</v>
      </c>
      <c r="L4953" s="8">
        <f t="shared" si="544"/>
        <v>53384.565937378502</v>
      </c>
      <c r="N4953" s="8">
        <f t="shared" si="542"/>
        <v>101.47801816058781</v>
      </c>
      <c r="O4953" s="8">
        <f>IF(E4952&lt;&gt;E4953,SUM($N$4:N4953)-SUM($O$3:O4952),0)</f>
        <v>0</v>
      </c>
      <c r="P4953" s="6">
        <f>IF(B4953&gt;0,SUM($O$4:O4953)-SUM($P$3:P4952),0)</f>
        <v>0</v>
      </c>
      <c r="Q4953" s="6">
        <f t="shared" si="545"/>
        <v>7.325751456018831</v>
      </c>
      <c r="R4953" s="8">
        <f>IF(E4952&lt;&gt;E4953,SUM($Q$4:Q4953)-SUM($R$3:R4952),0)</f>
        <v>0</v>
      </c>
      <c r="S4953" s="6">
        <f>IF(B4953&gt;0,SUM($R$4:R4953)-SUM($S$3:S4952),0)</f>
        <v>0</v>
      </c>
    </row>
    <row r="4954" spans="1:19">
      <c r="A4954">
        <f>IF(E4953&lt;&gt;E4954,COUNTIF($A$4:A4953,"&lt;&gt;0")+1,0)</f>
        <v>0</v>
      </c>
      <c r="B4954">
        <f>IF(A4954&lt;&gt;0,IF(MOD(A4954,3)=0,COUNTIF($B$4:B4953,"&lt;&gt;0")+1,0),0)</f>
        <v>0</v>
      </c>
      <c r="C4954" s="9">
        <f>'Dash Board'!$C$12+COUNT('Daily reducing balance'!$F$4:F4953)</f>
        <v>46680</v>
      </c>
      <c r="D4954">
        <f t="shared" si="539"/>
        <v>2027</v>
      </c>
      <c r="E4954">
        <f t="shared" si="540"/>
        <v>10</v>
      </c>
      <c r="F4954">
        <f>DAY('Dash Board'!$C$12+COUNT('Daily reducing balance'!$F$4:F4953))</f>
        <v>20</v>
      </c>
      <c r="G4954" s="8">
        <f t="shared" si="541"/>
        <v>53384.565937378502</v>
      </c>
      <c r="H4954" s="6">
        <f>G4954*'Dash Board'!$C$11/365</f>
        <v>15.357203899793815</v>
      </c>
      <c r="I4954" s="6">
        <f>H4954*'Dash Board'!$C$18/'Dash Board'!$C$11</f>
        <v>7.3129542379970554</v>
      </c>
      <c r="J4954" s="6">
        <f>(G4954&gt;1)*PMT('Dash Board'!$C$11/365,$U$4,-'Dash Board'!$C$19)</f>
        <v>108.80376961660664</v>
      </c>
      <c r="K4954" s="6">
        <f t="shared" si="543"/>
        <v>0</v>
      </c>
      <c r="L4954" s="8">
        <f t="shared" si="544"/>
        <v>53291.119371661691</v>
      </c>
      <c r="N4954" s="8">
        <f t="shared" si="542"/>
        <v>101.49081537860958</v>
      </c>
      <c r="O4954" s="8">
        <f>IF(E4953&lt;&gt;E4954,SUM($N$4:N4954)-SUM($O$3:O4953),0)</f>
        <v>0</v>
      </c>
      <c r="P4954" s="6">
        <f>IF(B4954&gt;0,SUM($O$4:O4954)-SUM($P$3:P4953),0)</f>
        <v>0</v>
      </c>
      <c r="Q4954" s="6">
        <f t="shared" si="545"/>
        <v>7.3129542379970554</v>
      </c>
      <c r="R4954" s="8">
        <f>IF(E4953&lt;&gt;E4954,SUM($Q$4:Q4954)-SUM($R$3:R4953),0)</f>
        <v>0</v>
      </c>
      <c r="S4954" s="6">
        <f>IF(B4954&gt;0,SUM($R$4:R4954)-SUM($S$3:S4953),0)</f>
        <v>0</v>
      </c>
    </row>
    <row r="4955" spans="1:19">
      <c r="A4955">
        <f>IF(E4954&lt;&gt;E4955,COUNTIF($A$4:A4954,"&lt;&gt;0")+1,0)</f>
        <v>0</v>
      </c>
      <c r="B4955">
        <f>IF(A4955&lt;&gt;0,IF(MOD(A4955,3)=0,COUNTIF($B$4:B4954,"&lt;&gt;0")+1,0),0)</f>
        <v>0</v>
      </c>
      <c r="C4955" s="9">
        <f>'Dash Board'!$C$12+COUNT('Daily reducing balance'!$F$4:F4954)</f>
        <v>46681</v>
      </c>
      <c r="D4955">
        <f t="shared" si="539"/>
        <v>2027</v>
      </c>
      <c r="E4955">
        <f t="shared" si="540"/>
        <v>10</v>
      </c>
      <c r="F4955">
        <f>DAY('Dash Board'!$C$12+COUNT('Daily reducing balance'!$F$4:F4954))</f>
        <v>21</v>
      </c>
      <c r="G4955" s="8">
        <f t="shared" si="541"/>
        <v>53291.119371661691</v>
      </c>
      <c r="H4955" s="6">
        <f>G4955*'Dash Board'!$C$11/365</f>
        <v>15.330322011025965</v>
      </c>
      <c r="I4955" s="6">
        <f>H4955*'Dash Board'!$C$18/'Dash Board'!$C$11</f>
        <v>7.3001533385837929</v>
      </c>
      <c r="J4955" s="6">
        <f>(G4955&gt;1)*PMT('Dash Board'!$C$11/365,$U$4,-'Dash Board'!$C$19)</f>
        <v>108.80376961660664</v>
      </c>
      <c r="K4955" s="6">
        <f t="shared" si="543"/>
        <v>0</v>
      </c>
      <c r="L4955" s="8">
        <f t="shared" si="544"/>
        <v>53197.645924056109</v>
      </c>
      <c r="N4955" s="8">
        <f t="shared" si="542"/>
        <v>101.50361627802285</v>
      </c>
      <c r="O4955" s="8">
        <f>IF(E4954&lt;&gt;E4955,SUM($N$4:N4955)-SUM($O$3:O4954),0)</f>
        <v>0</v>
      </c>
      <c r="P4955" s="6">
        <f>IF(B4955&gt;0,SUM($O$4:O4955)-SUM($P$3:P4954),0)</f>
        <v>0</v>
      </c>
      <c r="Q4955" s="6">
        <f t="shared" si="545"/>
        <v>7.3001533385837929</v>
      </c>
      <c r="R4955" s="8">
        <f>IF(E4954&lt;&gt;E4955,SUM($Q$4:Q4955)-SUM($R$3:R4954),0)</f>
        <v>0</v>
      </c>
      <c r="S4955" s="6">
        <f>IF(B4955&gt;0,SUM($R$4:R4955)-SUM($S$3:S4954),0)</f>
        <v>0</v>
      </c>
    </row>
    <row r="4956" spans="1:19">
      <c r="A4956">
        <f>IF(E4955&lt;&gt;E4956,COUNTIF($A$4:A4955,"&lt;&gt;0")+1,0)</f>
        <v>0</v>
      </c>
      <c r="B4956">
        <f>IF(A4956&lt;&gt;0,IF(MOD(A4956,3)=0,COUNTIF($B$4:B4955,"&lt;&gt;0")+1,0),0)</f>
        <v>0</v>
      </c>
      <c r="C4956" s="9">
        <f>'Dash Board'!$C$12+COUNT('Daily reducing balance'!$F$4:F4955)</f>
        <v>46682</v>
      </c>
      <c r="D4956">
        <f t="shared" si="539"/>
        <v>2027</v>
      </c>
      <c r="E4956">
        <f t="shared" si="540"/>
        <v>10</v>
      </c>
      <c r="F4956">
        <f>DAY('Dash Board'!$C$12+COUNT('Daily reducing balance'!$F$4:F4955))</f>
        <v>22</v>
      </c>
      <c r="G4956" s="8">
        <f t="shared" si="541"/>
        <v>53197.645924056109</v>
      </c>
      <c r="H4956" s="6">
        <f>G4956*'Dash Board'!$C$11/365</f>
        <v>15.303432389112031</v>
      </c>
      <c r="I4956" s="6">
        <f>H4956*'Dash Board'!$C$18/'Dash Board'!$C$11</f>
        <v>7.2873487567200144</v>
      </c>
      <c r="J4956" s="6">
        <f>(G4956&gt;1)*PMT('Dash Board'!$C$11/365,$U$4,-'Dash Board'!$C$19)</f>
        <v>108.80376961660664</v>
      </c>
      <c r="K4956" s="6">
        <f t="shared" si="543"/>
        <v>0</v>
      </c>
      <c r="L4956" s="8">
        <f t="shared" si="544"/>
        <v>53104.145586828614</v>
      </c>
      <c r="N4956" s="8">
        <f t="shared" si="542"/>
        <v>101.51642085988664</v>
      </c>
      <c r="O4956" s="8">
        <f>IF(E4955&lt;&gt;E4956,SUM($N$4:N4956)-SUM($O$3:O4955),0)</f>
        <v>0</v>
      </c>
      <c r="P4956" s="6">
        <f>IF(B4956&gt;0,SUM($O$4:O4956)-SUM($P$3:P4955),0)</f>
        <v>0</v>
      </c>
      <c r="Q4956" s="6">
        <f t="shared" si="545"/>
        <v>7.2873487567200144</v>
      </c>
      <c r="R4956" s="8">
        <f>IF(E4955&lt;&gt;E4956,SUM($Q$4:Q4956)-SUM($R$3:R4955),0)</f>
        <v>0</v>
      </c>
      <c r="S4956" s="6">
        <f>IF(B4956&gt;0,SUM($R$4:R4956)-SUM($S$3:S4955),0)</f>
        <v>0</v>
      </c>
    </row>
    <row r="4957" spans="1:19">
      <c r="A4957">
        <f>IF(E4956&lt;&gt;E4957,COUNTIF($A$4:A4956,"&lt;&gt;0")+1,0)</f>
        <v>0</v>
      </c>
      <c r="B4957">
        <f>IF(A4957&lt;&gt;0,IF(MOD(A4957,3)=0,COUNTIF($B$4:B4956,"&lt;&gt;0")+1,0),0)</f>
        <v>0</v>
      </c>
      <c r="C4957" s="9">
        <f>'Dash Board'!$C$12+COUNT('Daily reducing balance'!$F$4:F4956)</f>
        <v>46683</v>
      </c>
      <c r="D4957">
        <f t="shared" si="539"/>
        <v>2027</v>
      </c>
      <c r="E4957">
        <f t="shared" si="540"/>
        <v>10</v>
      </c>
      <c r="F4957">
        <f>DAY('Dash Board'!$C$12+COUNT('Daily reducing balance'!$F$4:F4956))</f>
        <v>23</v>
      </c>
      <c r="G4957" s="8">
        <f t="shared" si="541"/>
        <v>53104.145586828614</v>
      </c>
      <c r="H4957" s="6">
        <f>G4957*'Dash Board'!$C$11/365</f>
        <v>15.276535031827407</v>
      </c>
      <c r="I4957" s="6">
        <f>H4957*'Dash Board'!$C$18/'Dash Board'!$C$11</f>
        <v>7.2745404913463849</v>
      </c>
      <c r="J4957" s="6">
        <f>(G4957&gt;1)*PMT('Dash Board'!$C$11/365,$U$4,-'Dash Board'!$C$19)</f>
        <v>108.80376961660664</v>
      </c>
      <c r="K4957" s="6">
        <f t="shared" si="543"/>
        <v>0</v>
      </c>
      <c r="L4957" s="8">
        <f t="shared" si="544"/>
        <v>53010.618352243837</v>
      </c>
      <c r="N4957" s="8">
        <f t="shared" si="542"/>
        <v>101.52922912526026</v>
      </c>
      <c r="O4957" s="8">
        <f>IF(E4956&lt;&gt;E4957,SUM($N$4:N4957)-SUM($O$3:O4956),0)</f>
        <v>0</v>
      </c>
      <c r="P4957" s="6">
        <f>IF(B4957&gt;0,SUM($O$4:O4957)-SUM($P$3:P4956),0)</f>
        <v>0</v>
      </c>
      <c r="Q4957" s="6">
        <f t="shared" si="545"/>
        <v>7.2745404913463849</v>
      </c>
      <c r="R4957" s="8">
        <f>IF(E4956&lt;&gt;E4957,SUM($Q$4:Q4957)-SUM($R$3:R4956),0)</f>
        <v>0</v>
      </c>
      <c r="S4957" s="6">
        <f>IF(B4957&gt;0,SUM($R$4:R4957)-SUM($S$3:S4956),0)</f>
        <v>0</v>
      </c>
    </row>
    <row r="4958" spans="1:19">
      <c r="A4958">
        <f>IF(E4957&lt;&gt;E4958,COUNTIF($A$4:A4957,"&lt;&gt;0")+1,0)</f>
        <v>0</v>
      </c>
      <c r="B4958">
        <f>IF(A4958&lt;&gt;0,IF(MOD(A4958,3)=0,COUNTIF($B$4:B4957,"&lt;&gt;0")+1,0),0)</f>
        <v>0</v>
      </c>
      <c r="C4958" s="9">
        <f>'Dash Board'!$C$12+COUNT('Daily reducing balance'!$F$4:F4957)</f>
        <v>46684</v>
      </c>
      <c r="D4958">
        <f t="shared" si="539"/>
        <v>2027</v>
      </c>
      <c r="E4958">
        <f t="shared" si="540"/>
        <v>10</v>
      </c>
      <c r="F4958">
        <f>DAY('Dash Board'!$C$12+COUNT('Daily reducing balance'!$F$4:F4957))</f>
        <v>24</v>
      </c>
      <c r="G4958" s="8">
        <f t="shared" si="541"/>
        <v>53010.618352243837</v>
      </c>
      <c r="H4958" s="6">
        <f>G4958*'Dash Board'!$C$11/365</f>
        <v>15.249629936946855</v>
      </c>
      <c r="I4958" s="6">
        <f>H4958*'Dash Board'!$C$18/'Dash Board'!$C$11</f>
        <v>7.2617285414032651</v>
      </c>
      <c r="J4958" s="6">
        <f>(G4958&gt;1)*PMT('Dash Board'!$C$11/365,$U$4,-'Dash Board'!$C$19)</f>
        <v>108.80376961660664</v>
      </c>
      <c r="K4958" s="6">
        <f t="shared" si="543"/>
        <v>0</v>
      </c>
      <c r="L4958" s="8">
        <f t="shared" si="544"/>
        <v>52917.064212564175</v>
      </c>
      <c r="N4958" s="8">
        <f t="shared" si="542"/>
        <v>101.54204107520337</v>
      </c>
      <c r="O4958" s="8">
        <f>IF(E4957&lt;&gt;E4958,SUM($N$4:N4958)-SUM($O$3:O4957),0)</f>
        <v>0</v>
      </c>
      <c r="P4958" s="6">
        <f>IF(B4958&gt;0,SUM($O$4:O4958)-SUM($P$3:P4957),0)</f>
        <v>0</v>
      </c>
      <c r="Q4958" s="6">
        <f t="shared" si="545"/>
        <v>7.2617285414032651</v>
      </c>
      <c r="R4958" s="8">
        <f>IF(E4957&lt;&gt;E4958,SUM($Q$4:Q4958)-SUM($R$3:R4957),0)</f>
        <v>0</v>
      </c>
      <c r="S4958" s="6">
        <f>IF(B4958&gt;0,SUM($R$4:R4958)-SUM($S$3:S4957),0)</f>
        <v>0</v>
      </c>
    </row>
    <row r="4959" spans="1:19">
      <c r="A4959">
        <f>IF(E4958&lt;&gt;E4959,COUNTIF($A$4:A4958,"&lt;&gt;0")+1,0)</f>
        <v>0</v>
      </c>
      <c r="B4959">
        <f>IF(A4959&lt;&gt;0,IF(MOD(A4959,3)=0,COUNTIF($B$4:B4958,"&lt;&gt;0")+1,0),0)</f>
        <v>0</v>
      </c>
      <c r="C4959" s="9">
        <f>'Dash Board'!$C$12+COUNT('Daily reducing balance'!$F$4:F4958)</f>
        <v>46685</v>
      </c>
      <c r="D4959">
        <f t="shared" si="539"/>
        <v>2027</v>
      </c>
      <c r="E4959">
        <f t="shared" si="540"/>
        <v>10</v>
      </c>
      <c r="F4959">
        <f>DAY('Dash Board'!$C$12+COUNT('Daily reducing balance'!$F$4:F4958))</f>
        <v>25</v>
      </c>
      <c r="G4959" s="8">
        <f t="shared" si="541"/>
        <v>52917.064212564175</v>
      </c>
      <c r="H4959" s="6">
        <f>G4959*'Dash Board'!$C$11/365</f>
        <v>15.22271710224449</v>
      </c>
      <c r="I4959" s="6">
        <f>H4959*'Dash Board'!$C$18/'Dash Board'!$C$11</f>
        <v>7.2489129058307098</v>
      </c>
      <c r="J4959" s="6">
        <f>(G4959&gt;1)*PMT('Dash Board'!$C$11/365,$U$4,-'Dash Board'!$C$19)</f>
        <v>108.80376961660664</v>
      </c>
      <c r="K4959" s="6">
        <f t="shared" si="543"/>
        <v>0</v>
      </c>
      <c r="L4959" s="8">
        <f t="shared" si="544"/>
        <v>52823.483160049815</v>
      </c>
      <c r="N4959" s="8">
        <f t="shared" si="542"/>
        <v>101.55485671077594</v>
      </c>
      <c r="O4959" s="8">
        <f>IF(E4958&lt;&gt;E4959,SUM($N$4:N4959)-SUM($O$3:O4958),0)</f>
        <v>0</v>
      </c>
      <c r="P4959" s="6">
        <f>IF(B4959&gt;0,SUM($O$4:O4959)-SUM($P$3:P4958),0)</f>
        <v>0</v>
      </c>
      <c r="Q4959" s="6">
        <f t="shared" si="545"/>
        <v>7.2489129058307098</v>
      </c>
      <c r="R4959" s="8">
        <f>IF(E4958&lt;&gt;E4959,SUM($Q$4:Q4959)-SUM($R$3:R4958),0)</f>
        <v>0</v>
      </c>
      <c r="S4959" s="6">
        <f>IF(B4959&gt;0,SUM($R$4:R4959)-SUM($S$3:S4958),0)</f>
        <v>0</v>
      </c>
    </row>
    <row r="4960" spans="1:19">
      <c r="A4960">
        <f>IF(E4959&lt;&gt;E4960,COUNTIF($A$4:A4959,"&lt;&gt;0")+1,0)</f>
        <v>0</v>
      </c>
      <c r="B4960">
        <f>IF(A4960&lt;&gt;0,IF(MOD(A4960,3)=0,COUNTIF($B$4:B4959,"&lt;&gt;0")+1,0),0)</f>
        <v>0</v>
      </c>
      <c r="C4960" s="9">
        <f>'Dash Board'!$C$12+COUNT('Daily reducing balance'!$F$4:F4959)</f>
        <v>46686</v>
      </c>
      <c r="D4960">
        <f t="shared" si="539"/>
        <v>2027</v>
      </c>
      <c r="E4960">
        <f t="shared" si="540"/>
        <v>10</v>
      </c>
      <c r="F4960">
        <f>DAY('Dash Board'!$C$12+COUNT('Daily reducing balance'!$F$4:F4959))</f>
        <v>26</v>
      </c>
      <c r="G4960" s="8">
        <f t="shared" si="541"/>
        <v>52823.483160049815</v>
      </c>
      <c r="H4960" s="6">
        <f>G4960*'Dash Board'!$C$11/365</f>
        <v>15.195796525493781</v>
      </c>
      <c r="I4960" s="6">
        <f>H4960*'Dash Board'!$C$18/'Dash Board'!$C$11</f>
        <v>7.2360935835684685</v>
      </c>
      <c r="J4960" s="6">
        <f>(G4960&gt;1)*PMT('Dash Board'!$C$11/365,$U$4,-'Dash Board'!$C$19)</f>
        <v>108.80376961660664</v>
      </c>
      <c r="K4960" s="6">
        <f t="shared" si="543"/>
        <v>0</v>
      </c>
      <c r="L4960" s="8">
        <f t="shared" si="544"/>
        <v>52729.875186958699</v>
      </c>
      <c r="N4960" s="8">
        <f t="shared" si="542"/>
        <v>101.56767603303817</v>
      </c>
      <c r="O4960" s="8">
        <f>IF(E4959&lt;&gt;E4960,SUM($N$4:N4960)-SUM($O$3:O4959),0)</f>
        <v>0</v>
      </c>
      <c r="P4960" s="6">
        <f>IF(B4960&gt;0,SUM($O$4:O4960)-SUM($P$3:P4959),0)</f>
        <v>0</v>
      </c>
      <c r="Q4960" s="6">
        <f t="shared" si="545"/>
        <v>7.2360935835684685</v>
      </c>
      <c r="R4960" s="8">
        <f>IF(E4959&lt;&gt;E4960,SUM($Q$4:Q4960)-SUM($R$3:R4959),0)</f>
        <v>0</v>
      </c>
      <c r="S4960" s="6">
        <f>IF(B4960&gt;0,SUM($R$4:R4960)-SUM($S$3:S4959),0)</f>
        <v>0</v>
      </c>
    </row>
    <row r="4961" spans="1:19">
      <c r="A4961">
        <f>IF(E4960&lt;&gt;E4961,COUNTIF($A$4:A4960,"&lt;&gt;0")+1,0)</f>
        <v>0</v>
      </c>
      <c r="B4961">
        <f>IF(A4961&lt;&gt;0,IF(MOD(A4961,3)=0,COUNTIF($B$4:B4960,"&lt;&gt;0")+1,0),0)</f>
        <v>0</v>
      </c>
      <c r="C4961" s="9">
        <f>'Dash Board'!$C$12+COUNT('Daily reducing balance'!$F$4:F4960)</f>
        <v>46687</v>
      </c>
      <c r="D4961">
        <f t="shared" si="539"/>
        <v>2027</v>
      </c>
      <c r="E4961">
        <f t="shared" si="540"/>
        <v>10</v>
      </c>
      <c r="F4961">
        <f>DAY('Dash Board'!$C$12+COUNT('Daily reducing balance'!$F$4:F4960))</f>
        <v>27</v>
      </c>
      <c r="G4961" s="8">
        <f t="shared" si="541"/>
        <v>52729.875186958699</v>
      </c>
      <c r="H4961" s="6">
        <f>G4961*'Dash Board'!$C$11/365</f>
        <v>15.16886820446757</v>
      </c>
      <c r="I4961" s="6">
        <f>H4961*'Dash Board'!$C$18/'Dash Board'!$C$11</f>
        <v>7.223270573555987</v>
      </c>
      <c r="J4961" s="6">
        <f>(G4961&gt;1)*PMT('Dash Board'!$C$11/365,$U$4,-'Dash Board'!$C$19)</f>
        <v>108.80376961660664</v>
      </c>
      <c r="K4961" s="6">
        <f t="shared" si="543"/>
        <v>0</v>
      </c>
      <c r="L4961" s="8">
        <f t="shared" si="544"/>
        <v>52636.240285546563</v>
      </c>
      <c r="N4961" s="8">
        <f t="shared" si="542"/>
        <v>101.58049904305065</v>
      </c>
      <c r="O4961" s="8">
        <f>IF(E4960&lt;&gt;E4961,SUM($N$4:N4961)-SUM($O$3:O4960),0)</f>
        <v>0</v>
      </c>
      <c r="P4961" s="6">
        <f>IF(B4961&gt;0,SUM($O$4:O4961)-SUM($P$3:P4960),0)</f>
        <v>0</v>
      </c>
      <c r="Q4961" s="6">
        <f t="shared" si="545"/>
        <v>7.223270573555987</v>
      </c>
      <c r="R4961" s="8">
        <f>IF(E4960&lt;&gt;E4961,SUM($Q$4:Q4961)-SUM($R$3:R4960),0)</f>
        <v>0</v>
      </c>
      <c r="S4961" s="6">
        <f>IF(B4961&gt;0,SUM($R$4:R4961)-SUM($S$3:S4960),0)</f>
        <v>0</v>
      </c>
    </row>
    <row r="4962" spans="1:19">
      <c r="A4962">
        <f>IF(E4961&lt;&gt;E4962,COUNTIF($A$4:A4961,"&lt;&gt;0")+1,0)</f>
        <v>0</v>
      </c>
      <c r="B4962">
        <f>IF(A4962&lt;&gt;0,IF(MOD(A4962,3)=0,COUNTIF($B$4:B4961,"&lt;&gt;0")+1,0),0)</f>
        <v>0</v>
      </c>
      <c r="C4962" s="9">
        <f>'Dash Board'!$C$12+COUNT('Daily reducing balance'!$F$4:F4961)</f>
        <v>46688</v>
      </c>
      <c r="D4962">
        <f t="shared" si="539"/>
        <v>2027</v>
      </c>
      <c r="E4962">
        <f t="shared" si="540"/>
        <v>10</v>
      </c>
      <c r="F4962">
        <f>DAY('Dash Board'!$C$12+COUNT('Daily reducing balance'!$F$4:F4961))</f>
        <v>28</v>
      </c>
      <c r="G4962" s="8">
        <f t="shared" si="541"/>
        <v>52636.240285546563</v>
      </c>
      <c r="H4962" s="6">
        <f>G4962*'Dash Board'!$C$11/365</f>
        <v>15.141932136938051</v>
      </c>
      <c r="I4962" s="6">
        <f>H4962*'Dash Board'!$C$18/'Dash Board'!$C$11</f>
        <v>7.2104438747324062</v>
      </c>
      <c r="J4962" s="6">
        <f>(G4962&gt;1)*PMT('Dash Board'!$C$11/365,$U$4,-'Dash Board'!$C$19)</f>
        <v>108.80376961660664</v>
      </c>
      <c r="K4962" s="6">
        <f t="shared" si="543"/>
        <v>0</v>
      </c>
      <c r="L4962" s="8">
        <f t="shared" si="544"/>
        <v>52542.578448066895</v>
      </c>
      <c r="N4962" s="8">
        <f t="shared" si="542"/>
        <v>101.59332574187424</v>
      </c>
      <c r="O4962" s="8">
        <f>IF(E4961&lt;&gt;E4962,SUM($N$4:N4962)-SUM($O$3:O4961),0)</f>
        <v>0</v>
      </c>
      <c r="P4962" s="6">
        <f>IF(B4962&gt;0,SUM($O$4:O4962)-SUM($P$3:P4961),0)</f>
        <v>0</v>
      </c>
      <c r="Q4962" s="6">
        <f t="shared" si="545"/>
        <v>7.2104438747324062</v>
      </c>
      <c r="R4962" s="8">
        <f>IF(E4961&lt;&gt;E4962,SUM($Q$4:Q4962)-SUM($R$3:R4961),0)</f>
        <v>0</v>
      </c>
      <c r="S4962" s="6">
        <f>IF(B4962&gt;0,SUM($R$4:R4962)-SUM($S$3:S4961),0)</f>
        <v>0</v>
      </c>
    </row>
    <row r="4963" spans="1:19">
      <c r="A4963">
        <f>IF(E4962&lt;&gt;E4963,COUNTIF($A$4:A4962,"&lt;&gt;0")+1,0)</f>
        <v>0</v>
      </c>
      <c r="B4963">
        <f>IF(A4963&lt;&gt;0,IF(MOD(A4963,3)=0,COUNTIF($B$4:B4962,"&lt;&gt;0")+1,0),0)</f>
        <v>0</v>
      </c>
      <c r="C4963" s="9">
        <f>'Dash Board'!$C$12+COUNT('Daily reducing balance'!$F$4:F4962)</f>
        <v>46689</v>
      </c>
      <c r="D4963">
        <f t="shared" si="539"/>
        <v>2027</v>
      </c>
      <c r="E4963">
        <f t="shared" si="540"/>
        <v>10</v>
      </c>
      <c r="F4963">
        <f>DAY('Dash Board'!$C$12+COUNT('Daily reducing balance'!$F$4:F4962))</f>
        <v>29</v>
      </c>
      <c r="G4963" s="8">
        <f t="shared" si="541"/>
        <v>52542.578448066895</v>
      </c>
      <c r="H4963" s="6">
        <f>G4963*'Dash Board'!$C$11/365</f>
        <v>15.114988320676778</v>
      </c>
      <c r="I4963" s="6">
        <f>H4963*'Dash Board'!$C$18/'Dash Board'!$C$11</f>
        <v>7.1976134860365617</v>
      </c>
      <c r="J4963" s="6">
        <f>(G4963&gt;1)*PMT('Dash Board'!$C$11/365,$U$4,-'Dash Board'!$C$19)</f>
        <v>108.80376961660664</v>
      </c>
      <c r="K4963" s="6">
        <f t="shared" si="543"/>
        <v>0</v>
      </c>
      <c r="L4963" s="8">
        <f t="shared" si="544"/>
        <v>52448.889666770963</v>
      </c>
      <c r="N4963" s="8">
        <f t="shared" si="542"/>
        <v>101.60615613057008</v>
      </c>
      <c r="O4963" s="8">
        <f>IF(E4962&lt;&gt;E4963,SUM($N$4:N4963)-SUM($O$3:O4962),0)</f>
        <v>0</v>
      </c>
      <c r="P4963" s="6">
        <f>IF(B4963&gt;0,SUM($O$4:O4963)-SUM($P$3:P4962),0)</f>
        <v>0</v>
      </c>
      <c r="Q4963" s="6">
        <f t="shared" si="545"/>
        <v>7.1976134860365617</v>
      </c>
      <c r="R4963" s="8">
        <f>IF(E4962&lt;&gt;E4963,SUM($Q$4:Q4963)-SUM($R$3:R4962),0)</f>
        <v>0</v>
      </c>
      <c r="S4963" s="6">
        <f>IF(B4963&gt;0,SUM($R$4:R4963)-SUM($S$3:S4962),0)</f>
        <v>0</v>
      </c>
    </row>
    <row r="4964" spans="1:19">
      <c r="A4964">
        <f>IF(E4963&lt;&gt;E4964,COUNTIF($A$4:A4963,"&lt;&gt;0")+1,0)</f>
        <v>0</v>
      </c>
      <c r="B4964">
        <f>IF(A4964&lt;&gt;0,IF(MOD(A4964,3)=0,COUNTIF($B$4:B4963,"&lt;&gt;0")+1,0),0)</f>
        <v>0</v>
      </c>
      <c r="C4964" s="9">
        <f>'Dash Board'!$C$12+COUNT('Daily reducing balance'!$F$4:F4963)</f>
        <v>46690</v>
      </c>
      <c r="D4964">
        <f t="shared" si="539"/>
        <v>2027</v>
      </c>
      <c r="E4964">
        <f t="shared" si="540"/>
        <v>10</v>
      </c>
      <c r="F4964">
        <f>DAY('Dash Board'!$C$12+COUNT('Daily reducing balance'!$F$4:F4963))</f>
        <v>30</v>
      </c>
      <c r="G4964" s="8">
        <f t="shared" si="541"/>
        <v>52448.889666770963</v>
      </c>
      <c r="H4964" s="6">
        <f>G4964*'Dash Board'!$C$11/365</f>
        <v>15.088036753454659</v>
      </c>
      <c r="I4964" s="6">
        <f>H4964*'Dash Board'!$C$18/'Dash Board'!$C$11</f>
        <v>7.1847794064069816</v>
      </c>
      <c r="J4964" s="6">
        <f>(G4964&gt;1)*PMT('Dash Board'!$C$11/365,$U$4,-'Dash Board'!$C$19)</f>
        <v>108.80376961660664</v>
      </c>
      <c r="K4964" s="6">
        <f t="shared" si="543"/>
        <v>0</v>
      </c>
      <c r="L4964" s="8">
        <f t="shared" si="544"/>
        <v>52355.173933907812</v>
      </c>
      <c r="N4964" s="8">
        <f t="shared" si="542"/>
        <v>101.61899021019966</v>
      </c>
      <c r="O4964" s="8">
        <f>IF(E4963&lt;&gt;E4964,SUM($N$4:N4964)-SUM($O$3:O4963),0)</f>
        <v>0</v>
      </c>
      <c r="P4964" s="6">
        <f>IF(B4964&gt;0,SUM($O$4:O4964)-SUM($P$3:P4963),0)</f>
        <v>0</v>
      </c>
      <c r="Q4964" s="6">
        <f t="shared" si="545"/>
        <v>7.1847794064069816</v>
      </c>
      <c r="R4964" s="8">
        <f>IF(E4963&lt;&gt;E4964,SUM($Q$4:Q4964)-SUM($R$3:R4963),0)</f>
        <v>0</v>
      </c>
      <c r="S4964" s="6">
        <f>IF(B4964&gt;0,SUM($R$4:R4964)-SUM($S$3:S4963),0)</f>
        <v>0</v>
      </c>
    </row>
    <row r="4965" spans="1:19">
      <c r="A4965">
        <f>IF(E4964&lt;&gt;E4965,COUNTIF($A$4:A4964,"&lt;&gt;0")+1,0)</f>
        <v>0</v>
      </c>
      <c r="B4965">
        <f>IF(A4965&lt;&gt;0,IF(MOD(A4965,3)=0,COUNTIF($B$4:B4964,"&lt;&gt;0")+1,0),0)</f>
        <v>0</v>
      </c>
      <c r="C4965" s="9">
        <f>'Dash Board'!$C$12+COUNT('Daily reducing balance'!$F$4:F4964)</f>
        <v>46691</v>
      </c>
      <c r="D4965">
        <f t="shared" si="539"/>
        <v>2027</v>
      </c>
      <c r="E4965">
        <f t="shared" si="540"/>
        <v>10</v>
      </c>
      <c r="F4965">
        <f>DAY('Dash Board'!$C$12+COUNT('Daily reducing balance'!$F$4:F4964))</f>
        <v>31</v>
      </c>
      <c r="G4965" s="8">
        <f t="shared" si="541"/>
        <v>52355.173933907812</v>
      </c>
      <c r="H4965" s="6">
        <f>G4965*'Dash Board'!$C$11/365</f>
        <v>15.061077433041973</v>
      </c>
      <c r="I4965" s="6">
        <f>H4965*'Dash Board'!$C$18/'Dash Board'!$C$11</f>
        <v>7.1719416347818923</v>
      </c>
      <c r="J4965" s="6">
        <f>(G4965&gt;1)*PMT('Dash Board'!$C$11/365,$U$4,-'Dash Board'!$C$19)</f>
        <v>108.80376961660664</v>
      </c>
      <c r="K4965" s="6">
        <f t="shared" si="543"/>
        <v>0</v>
      </c>
      <c r="L4965" s="8">
        <f t="shared" si="544"/>
        <v>52261.431241724247</v>
      </c>
      <c r="N4965" s="8">
        <f t="shared" si="542"/>
        <v>101.63182798182476</v>
      </c>
      <c r="O4965" s="8">
        <f>IF(E4964&lt;&gt;E4965,SUM($N$4:N4965)-SUM($O$3:O4964),0)</f>
        <v>0</v>
      </c>
      <c r="P4965" s="6">
        <f>IF(B4965&gt;0,SUM($O$4:O4965)-SUM($P$3:P4964),0)</f>
        <v>0</v>
      </c>
      <c r="Q4965" s="6">
        <f t="shared" si="545"/>
        <v>7.1719416347818923</v>
      </c>
      <c r="R4965" s="8">
        <f>IF(E4964&lt;&gt;E4965,SUM($Q$4:Q4965)-SUM($R$3:R4964),0)</f>
        <v>0</v>
      </c>
      <c r="S4965" s="6">
        <f>IF(B4965&gt;0,SUM($R$4:R4965)-SUM($S$3:S4964),0)</f>
        <v>0</v>
      </c>
    </row>
    <row r="4966" spans="1:19">
      <c r="A4966">
        <f>IF(E4965&lt;&gt;E4966,COUNTIF($A$4:A4965,"&lt;&gt;0")+1,0)</f>
        <v>163</v>
      </c>
      <c r="B4966">
        <f>IF(A4966&lt;&gt;0,IF(MOD(A4966,3)=0,COUNTIF($B$4:B4965,"&lt;&gt;0")+1,0),0)</f>
        <v>0</v>
      </c>
      <c r="C4966" s="9">
        <f>'Dash Board'!$C$12+COUNT('Daily reducing balance'!$F$4:F4965)</f>
        <v>46692</v>
      </c>
      <c r="D4966">
        <f t="shared" si="539"/>
        <v>2027</v>
      </c>
      <c r="E4966">
        <f t="shared" si="540"/>
        <v>11</v>
      </c>
      <c r="F4966">
        <f>DAY('Dash Board'!$C$12+COUNT('Daily reducing balance'!$F$4:F4965))</f>
        <v>1</v>
      </c>
      <c r="G4966" s="8">
        <f t="shared" si="541"/>
        <v>52261.431241724247</v>
      </c>
      <c r="H4966" s="6">
        <f>G4966*'Dash Board'!$C$11/365</f>
        <v>15.034110357208345</v>
      </c>
      <c r="I4966" s="6">
        <f>H4966*'Dash Board'!$C$18/'Dash Board'!$C$11</f>
        <v>7.1591001700992125</v>
      </c>
      <c r="J4966" s="6">
        <f>(G4966&gt;1)*PMT('Dash Board'!$C$11/365,$U$4,-'Dash Board'!$C$19)</f>
        <v>108.80376961660664</v>
      </c>
      <c r="K4966" s="6">
        <f t="shared" si="543"/>
        <v>3264.1130884981981</v>
      </c>
      <c r="L4966" s="8">
        <f t="shared" si="544"/>
        <v>52167.661582464847</v>
      </c>
      <c r="N4966" s="8">
        <f t="shared" si="542"/>
        <v>101.64466944650744</v>
      </c>
      <c r="O4966" s="8">
        <f>IF(E4965&lt;&gt;E4966,SUM($N$4:N4966)-SUM($O$3:O4965),0)</f>
        <v>3145.0300386915333</v>
      </c>
      <c r="P4966" s="6">
        <f>IF(B4966&gt;0,SUM($O$4:O4966)-SUM($P$3:P4965),0)</f>
        <v>0</v>
      </c>
      <c r="Q4966" s="6">
        <f t="shared" si="545"/>
        <v>7.1591001700992125</v>
      </c>
      <c r="R4966" s="8">
        <f>IF(E4965&lt;&gt;E4966,SUM($Q$4:Q4966)-SUM($R$3:R4965),0)</f>
        <v>227.88681942323456</v>
      </c>
      <c r="S4966" s="6">
        <f>IF(B4966&gt;0,SUM($R$4:R4966)-SUM($S$3:S4965),0)</f>
        <v>0</v>
      </c>
    </row>
    <row r="4967" spans="1:19">
      <c r="A4967">
        <f>IF(E4966&lt;&gt;E4967,COUNTIF($A$4:A4966,"&lt;&gt;0")+1,0)</f>
        <v>0</v>
      </c>
      <c r="B4967">
        <f>IF(A4967&lt;&gt;0,IF(MOD(A4967,3)=0,COUNTIF($B$4:B4966,"&lt;&gt;0")+1,0),0)</f>
        <v>0</v>
      </c>
      <c r="C4967" s="9">
        <f>'Dash Board'!$C$12+COUNT('Daily reducing balance'!$F$4:F4966)</f>
        <v>46693</v>
      </c>
      <c r="D4967">
        <f t="shared" si="539"/>
        <v>2027</v>
      </c>
      <c r="E4967">
        <f t="shared" si="540"/>
        <v>11</v>
      </c>
      <c r="F4967">
        <f>DAY('Dash Board'!$C$12+COUNT('Daily reducing balance'!$F$4:F4966))</f>
        <v>2</v>
      </c>
      <c r="G4967" s="8">
        <f t="shared" si="541"/>
        <v>52167.661582464847</v>
      </c>
      <c r="H4967" s="6">
        <f>G4967*'Dash Board'!$C$11/365</f>
        <v>15.007135523722763</v>
      </c>
      <c r="I4967" s="6">
        <f>H4967*'Dash Board'!$C$18/'Dash Board'!$C$11</f>
        <v>7.1462550112965539</v>
      </c>
      <c r="J4967" s="6">
        <f>(G4967&gt;1)*PMT('Dash Board'!$C$11/365,$U$4,-'Dash Board'!$C$19)</f>
        <v>108.80376961660664</v>
      </c>
      <c r="K4967" s="6">
        <f t="shared" si="543"/>
        <v>0</v>
      </c>
      <c r="L4967" s="8">
        <f t="shared" si="544"/>
        <v>52073.864948371964</v>
      </c>
      <c r="N4967" s="8">
        <f t="shared" si="542"/>
        <v>101.65751460531008</v>
      </c>
      <c r="O4967" s="8">
        <f>IF(E4966&lt;&gt;E4967,SUM($N$4:N4967)-SUM($O$3:O4966),0)</f>
        <v>0</v>
      </c>
      <c r="P4967" s="6">
        <f>IF(B4967&gt;0,SUM($O$4:O4967)-SUM($P$3:P4966),0)</f>
        <v>0</v>
      </c>
      <c r="Q4967" s="6">
        <f t="shared" si="545"/>
        <v>7.1462550112965539</v>
      </c>
      <c r="R4967" s="8">
        <f>IF(E4966&lt;&gt;E4967,SUM($Q$4:Q4967)-SUM($R$3:R4966),0)</f>
        <v>0</v>
      </c>
      <c r="S4967" s="6">
        <f>IF(B4967&gt;0,SUM($R$4:R4967)-SUM($S$3:S4966),0)</f>
        <v>0</v>
      </c>
    </row>
    <row r="4968" spans="1:19">
      <c r="A4968">
        <f>IF(E4967&lt;&gt;E4968,COUNTIF($A$4:A4967,"&lt;&gt;0")+1,0)</f>
        <v>0</v>
      </c>
      <c r="B4968">
        <f>IF(A4968&lt;&gt;0,IF(MOD(A4968,3)=0,COUNTIF($B$4:B4967,"&lt;&gt;0")+1,0),0)</f>
        <v>0</v>
      </c>
      <c r="C4968" s="9">
        <f>'Dash Board'!$C$12+COUNT('Daily reducing balance'!$F$4:F4967)</f>
        <v>46694</v>
      </c>
      <c r="D4968">
        <f t="shared" si="539"/>
        <v>2027</v>
      </c>
      <c r="E4968">
        <f t="shared" si="540"/>
        <v>11</v>
      </c>
      <c r="F4968">
        <f>DAY('Dash Board'!$C$12+COUNT('Daily reducing balance'!$F$4:F4967))</f>
        <v>3</v>
      </c>
      <c r="G4968" s="8">
        <f t="shared" si="541"/>
        <v>52073.864948371964</v>
      </c>
      <c r="H4968" s="6">
        <f>G4968*'Dash Board'!$C$11/365</f>
        <v>14.980152930353578</v>
      </c>
      <c r="I4968" s="6">
        <f>H4968*'Dash Board'!$C$18/'Dash Board'!$C$11</f>
        <v>7.133406157311228</v>
      </c>
      <c r="J4968" s="6">
        <f>(G4968&gt;1)*PMT('Dash Board'!$C$11/365,$U$4,-'Dash Board'!$C$19)</f>
        <v>108.80376961660664</v>
      </c>
      <c r="K4968" s="6">
        <f t="shared" si="543"/>
        <v>0</v>
      </c>
      <c r="L4968" s="8">
        <f t="shared" si="544"/>
        <v>51980.041331685708</v>
      </c>
      <c r="N4968" s="8">
        <f t="shared" si="542"/>
        <v>101.67036345929542</v>
      </c>
      <c r="O4968" s="8">
        <f>IF(E4967&lt;&gt;E4968,SUM($N$4:N4968)-SUM($O$3:O4967),0)</f>
        <v>0</v>
      </c>
      <c r="P4968" s="6">
        <f>IF(B4968&gt;0,SUM($O$4:O4968)-SUM($P$3:P4967),0)</f>
        <v>0</v>
      </c>
      <c r="Q4968" s="6">
        <f t="shared" si="545"/>
        <v>7.133406157311228</v>
      </c>
      <c r="R4968" s="8">
        <f>IF(E4967&lt;&gt;E4968,SUM($Q$4:Q4968)-SUM($R$3:R4967),0)</f>
        <v>0</v>
      </c>
      <c r="S4968" s="6">
        <f>IF(B4968&gt;0,SUM($R$4:R4968)-SUM($S$3:S4967),0)</f>
        <v>0</v>
      </c>
    </row>
    <row r="4969" spans="1:19">
      <c r="A4969">
        <f>IF(E4968&lt;&gt;E4969,COUNTIF($A$4:A4968,"&lt;&gt;0")+1,0)</f>
        <v>0</v>
      </c>
      <c r="B4969">
        <f>IF(A4969&lt;&gt;0,IF(MOD(A4969,3)=0,COUNTIF($B$4:B4968,"&lt;&gt;0")+1,0),0)</f>
        <v>0</v>
      </c>
      <c r="C4969" s="9">
        <f>'Dash Board'!$C$12+COUNT('Daily reducing balance'!$F$4:F4968)</f>
        <v>46695</v>
      </c>
      <c r="D4969">
        <f t="shared" si="539"/>
        <v>2027</v>
      </c>
      <c r="E4969">
        <f t="shared" si="540"/>
        <v>11</v>
      </c>
      <c r="F4969">
        <f>DAY('Dash Board'!$C$12+COUNT('Daily reducing balance'!$F$4:F4968))</f>
        <v>4</v>
      </c>
      <c r="G4969" s="8">
        <f t="shared" si="541"/>
        <v>51980.041331685708</v>
      </c>
      <c r="H4969" s="6">
        <f>G4969*'Dash Board'!$C$11/365</f>
        <v>14.953162574868491</v>
      </c>
      <c r="I4969" s="6">
        <f>H4969*'Dash Board'!$C$18/'Dash Board'!$C$11</f>
        <v>7.1205536070802351</v>
      </c>
      <c r="J4969" s="6">
        <f>(G4969&gt;1)*PMT('Dash Board'!$C$11/365,$U$4,-'Dash Board'!$C$19)</f>
        <v>108.80376961660664</v>
      </c>
      <c r="K4969" s="6">
        <f t="shared" si="543"/>
        <v>0</v>
      </c>
      <c r="L4969" s="8">
        <f t="shared" si="544"/>
        <v>51886.190724643973</v>
      </c>
      <c r="N4969" s="8">
        <f t="shared" si="542"/>
        <v>101.6832160095264</v>
      </c>
      <c r="O4969" s="8">
        <f>IF(E4968&lt;&gt;E4969,SUM($N$4:N4969)-SUM($O$3:O4968),0)</f>
        <v>0</v>
      </c>
      <c r="P4969" s="6">
        <f>IF(B4969&gt;0,SUM($O$4:O4969)-SUM($P$3:P4968),0)</f>
        <v>0</v>
      </c>
      <c r="Q4969" s="6">
        <f t="shared" si="545"/>
        <v>7.1205536070802351</v>
      </c>
      <c r="R4969" s="8">
        <f>IF(E4968&lt;&gt;E4969,SUM($Q$4:Q4969)-SUM($R$3:R4968),0)</f>
        <v>0</v>
      </c>
      <c r="S4969" s="6">
        <f>IF(B4969&gt;0,SUM($R$4:R4969)-SUM($S$3:S4968),0)</f>
        <v>0</v>
      </c>
    </row>
    <row r="4970" spans="1:19">
      <c r="A4970">
        <f>IF(E4969&lt;&gt;E4970,COUNTIF($A$4:A4969,"&lt;&gt;0")+1,0)</f>
        <v>0</v>
      </c>
      <c r="B4970">
        <f>IF(A4970&lt;&gt;0,IF(MOD(A4970,3)=0,COUNTIF($B$4:B4969,"&lt;&gt;0")+1,0),0)</f>
        <v>0</v>
      </c>
      <c r="C4970" s="9">
        <f>'Dash Board'!$C$12+COUNT('Daily reducing balance'!$F$4:F4969)</f>
        <v>46696</v>
      </c>
      <c r="D4970">
        <f t="shared" si="539"/>
        <v>2027</v>
      </c>
      <c r="E4970">
        <f t="shared" si="540"/>
        <v>11</v>
      </c>
      <c r="F4970">
        <f>DAY('Dash Board'!$C$12+COUNT('Daily reducing balance'!$F$4:F4969))</f>
        <v>5</v>
      </c>
      <c r="G4970" s="8">
        <f t="shared" si="541"/>
        <v>51886.190724643973</v>
      </c>
      <c r="H4970" s="6">
        <f>G4970*'Dash Board'!$C$11/365</f>
        <v>14.926164455034566</v>
      </c>
      <c r="I4970" s="6">
        <f>H4970*'Dash Board'!$C$18/'Dash Board'!$C$11</f>
        <v>7.1076973595402704</v>
      </c>
      <c r="J4970" s="6">
        <f>(G4970&gt;1)*PMT('Dash Board'!$C$11/365,$U$4,-'Dash Board'!$C$19)</f>
        <v>108.80376961660664</v>
      </c>
      <c r="K4970" s="6">
        <f t="shared" si="543"/>
        <v>0</v>
      </c>
      <c r="L4970" s="8">
        <f t="shared" si="544"/>
        <v>51792.313119482402</v>
      </c>
      <c r="N4970" s="8">
        <f t="shared" si="542"/>
        <v>101.69607225706638</v>
      </c>
      <c r="O4970" s="8">
        <f>IF(E4969&lt;&gt;E4970,SUM($N$4:N4970)-SUM($O$3:O4969),0)</f>
        <v>0</v>
      </c>
      <c r="P4970" s="6">
        <f>IF(B4970&gt;0,SUM($O$4:O4970)-SUM($P$3:P4969),0)</f>
        <v>0</v>
      </c>
      <c r="Q4970" s="6">
        <f t="shared" si="545"/>
        <v>7.1076973595402704</v>
      </c>
      <c r="R4970" s="8">
        <f>IF(E4969&lt;&gt;E4970,SUM($Q$4:Q4970)-SUM($R$3:R4969),0)</f>
        <v>0</v>
      </c>
      <c r="S4970" s="6">
        <f>IF(B4970&gt;0,SUM($R$4:R4970)-SUM($S$3:S4969),0)</f>
        <v>0</v>
      </c>
    </row>
    <row r="4971" spans="1:19">
      <c r="A4971">
        <f>IF(E4970&lt;&gt;E4971,COUNTIF($A$4:A4970,"&lt;&gt;0")+1,0)</f>
        <v>0</v>
      </c>
      <c r="B4971">
        <f>IF(A4971&lt;&gt;0,IF(MOD(A4971,3)=0,COUNTIF($B$4:B4970,"&lt;&gt;0")+1,0),0)</f>
        <v>0</v>
      </c>
      <c r="C4971" s="9">
        <f>'Dash Board'!$C$12+COUNT('Daily reducing balance'!$F$4:F4970)</f>
        <v>46697</v>
      </c>
      <c r="D4971">
        <f t="shared" si="539"/>
        <v>2027</v>
      </c>
      <c r="E4971">
        <f t="shared" si="540"/>
        <v>11</v>
      </c>
      <c r="F4971">
        <f>DAY('Dash Board'!$C$12+COUNT('Daily reducing balance'!$F$4:F4970))</f>
        <v>6</v>
      </c>
      <c r="G4971" s="8">
        <f t="shared" si="541"/>
        <v>51792.313119482402</v>
      </c>
      <c r="H4971" s="6">
        <f>G4971*'Dash Board'!$C$11/365</f>
        <v>14.899158568618224</v>
      </c>
      <c r="I4971" s="6">
        <f>H4971*'Dash Board'!$C$18/'Dash Board'!$C$11</f>
        <v>7.0948374136277268</v>
      </c>
      <c r="J4971" s="6">
        <f>(G4971&gt;1)*PMT('Dash Board'!$C$11/365,$U$4,-'Dash Board'!$C$19)</f>
        <v>108.80376961660664</v>
      </c>
      <c r="K4971" s="6">
        <f t="shared" si="543"/>
        <v>0</v>
      </c>
      <c r="L4971" s="8">
        <f t="shared" si="544"/>
        <v>51698.408508434411</v>
      </c>
      <c r="N4971" s="8">
        <f t="shared" si="542"/>
        <v>101.70893220297891</v>
      </c>
      <c r="O4971" s="8">
        <f>IF(E4970&lt;&gt;E4971,SUM($N$4:N4971)-SUM($O$3:O4970),0)</f>
        <v>0</v>
      </c>
      <c r="P4971" s="6">
        <f>IF(B4971&gt;0,SUM($O$4:O4971)-SUM($P$3:P4970),0)</f>
        <v>0</v>
      </c>
      <c r="Q4971" s="6">
        <f t="shared" si="545"/>
        <v>7.0948374136277268</v>
      </c>
      <c r="R4971" s="8">
        <f>IF(E4970&lt;&gt;E4971,SUM($Q$4:Q4971)-SUM($R$3:R4970),0)</f>
        <v>0</v>
      </c>
      <c r="S4971" s="6">
        <f>IF(B4971&gt;0,SUM($R$4:R4971)-SUM($S$3:S4970),0)</f>
        <v>0</v>
      </c>
    </row>
    <row r="4972" spans="1:19">
      <c r="A4972">
        <f>IF(E4971&lt;&gt;E4972,COUNTIF($A$4:A4971,"&lt;&gt;0")+1,0)</f>
        <v>0</v>
      </c>
      <c r="B4972">
        <f>IF(A4972&lt;&gt;0,IF(MOD(A4972,3)=0,COUNTIF($B$4:B4971,"&lt;&gt;0")+1,0),0)</f>
        <v>0</v>
      </c>
      <c r="C4972" s="9">
        <f>'Dash Board'!$C$12+COUNT('Daily reducing balance'!$F$4:F4971)</f>
        <v>46698</v>
      </c>
      <c r="D4972">
        <f t="shared" si="539"/>
        <v>2027</v>
      </c>
      <c r="E4972">
        <f t="shared" si="540"/>
        <v>11</v>
      </c>
      <c r="F4972">
        <f>DAY('Dash Board'!$C$12+COUNT('Daily reducing balance'!$F$4:F4971))</f>
        <v>7</v>
      </c>
      <c r="G4972" s="8">
        <f t="shared" si="541"/>
        <v>51698.408508434411</v>
      </c>
      <c r="H4972" s="6">
        <f>G4972*'Dash Board'!$C$11/365</f>
        <v>14.87214491338524</v>
      </c>
      <c r="I4972" s="6">
        <f>H4972*'Dash Board'!$C$18/'Dash Board'!$C$11</f>
        <v>7.0819737682786865</v>
      </c>
      <c r="J4972" s="6">
        <f>(G4972&gt;1)*PMT('Dash Board'!$C$11/365,$U$4,-'Dash Board'!$C$19)</f>
        <v>108.80376961660664</v>
      </c>
      <c r="K4972" s="6">
        <f t="shared" si="543"/>
        <v>0</v>
      </c>
      <c r="L4972" s="8">
        <f t="shared" si="544"/>
        <v>51604.476883731193</v>
      </c>
      <c r="N4972" s="8">
        <f t="shared" si="542"/>
        <v>101.72179584832796</v>
      </c>
      <c r="O4972" s="8">
        <f>IF(E4971&lt;&gt;E4972,SUM($N$4:N4972)-SUM($O$3:O4971),0)</f>
        <v>0</v>
      </c>
      <c r="P4972" s="6">
        <f>IF(B4972&gt;0,SUM($O$4:O4972)-SUM($P$3:P4971),0)</f>
        <v>0</v>
      </c>
      <c r="Q4972" s="6">
        <f t="shared" si="545"/>
        <v>7.0819737682786865</v>
      </c>
      <c r="R4972" s="8">
        <f>IF(E4971&lt;&gt;E4972,SUM($Q$4:Q4972)-SUM($R$3:R4971),0)</f>
        <v>0</v>
      </c>
      <c r="S4972" s="6">
        <f>IF(B4972&gt;0,SUM($R$4:R4972)-SUM($S$3:S4971),0)</f>
        <v>0</v>
      </c>
    </row>
    <row r="4973" spans="1:19">
      <c r="A4973">
        <f>IF(E4972&lt;&gt;E4973,COUNTIF($A$4:A4972,"&lt;&gt;0")+1,0)</f>
        <v>0</v>
      </c>
      <c r="B4973">
        <f>IF(A4973&lt;&gt;0,IF(MOD(A4973,3)=0,COUNTIF($B$4:B4972,"&lt;&gt;0")+1,0),0)</f>
        <v>0</v>
      </c>
      <c r="C4973" s="9">
        <f>'Dash Board'!$C$12+COUNT('Daily reducing balance'!$F$4:F4972)</f>
        <v>46699</v>
      </c>
      <c r="D4973">
        <f t="shared" si="539"/>
        <v>2027</v>
      </c>
      <c r="E4973">
        <f t="shared" si="540"/>
        <v>11</v>
      </c>
      <c r="F4973">
        <f>DAY('Dash Board'!$C$12+COUNT('Daily reducing balance'!$F$4:F4972))</f>
        <v>8</v>
      </c>
      <c r="G4973" s="8">
        <f t="shared" si="541"/>
        <v>51604.476883731193</v>
      </c>
      <c r="H4973" s="6">
        <f>G4973*'Dash Board'!$C$11/365</f>
        <v>14.845123487100754</v>
      </c>
      <c r="I4973" s="6">
        <f>H4973*'Dash Board'!$C$18/'Dash Board'!$C$11</f>
        <v>7.0691064224289315</v>
      </c>
      <c r="J4973" s="6">
        <f>(G4973&gt;1)*PMT('Dash Board'!$C$11/365,$U$4,-'Dash Board'!$C$19)</f>
        <v>108.80376961660664</v>
      </c>
      <c r="K4973" s="6">
        <f t="shared" si="543"/>
        <v>0</v>
      </c>
      <c r="L4973" s="8">
        <f t="shared" si="544"/>
        <v>51510.518237601689</v>
      </c>
      <c r="N4973" s="8">
        <f t="shared" si="542"/>
        <v>101.73466319417771</v>
      </c>
      <c r="O4973" s="8">
        <f>IF(E4972&lt;&gt;E4973,SUM($N$4:N4973)-SUM($O$3:O4972),0)</f>
        <v>0</v>
      </c>
      <c r="P4973" s="6">
        <f>IF(B4973&gt;0,SUM($O$4:O4973)-SUM($P$3:P4972),0)</f>
        <v>0</v>
      </c>
      <c r="Q4973" s="6">
        <f t="shared" si="545"/>
        <v>7.0691064224289315</v>
      </c>
      <c r="R4973" s="8">
        <f>IF(E4972&lt;&gt;E4973,SUM($Q$4:Q4973)-SUM($R$3:R4972),0)</f>
        <v>0</v>
      </c>
      <c r="S4973" s="6">
        <f>IF(B4973&gt;0,SUM($R$4:R4973)-SUM($S$3:S4972),0)</f>
        <v>0</v>
      </c>
    </row>
    <row r="4974" spans="1:19">
      <c r="A4974">
        <f>IF(E4973&lt;&gt;E4974,COUNTIF($A$4:A4973,"&lt;&gt;0")+1,0)</f>
        <v>0</v>
      </c>
      <c r="B4974">
        <f>IF(A4974&lt;&gt;0,IF(MOD(A4974,3)=0,COUNTIF($B$4:B4973,"&lt;&gt;0")+1,0),0)</f>
        <v>0</v>
      </c>
      <c r="C4974" s="9">
        <f>'Dash Board'!$C$12+COUNT('Daily reducing balance'!$F$4:F4973)</f>
        <v>46700</v>
      </c>
      <c r="D4974">
        <f t="shared" si="539"/>
        <v>2027</v>
      </c>
      <c r="E4974">
        <f t="shared" si="540"/>
        <v>11</v>
      </c>
      <c r="F4974">
        <f>DAY('Dash Board'!$C$12+COUNT('Daily reducing balance'!$F$4:F4973))</f>
        <v>9</v>
      </c>
      <c r="G4974" s="8">
        <f t="shared" si="541"/>
        <v>51510.518237601689</v>
      </c>
      <c r="H4974" s="6">
        <f>G4974*'Dash Board'!$C$11/365</f>
        <v>14.818094287529252</v>
      </c>
      <c r="I4974" s="6">
        <f>H4974*'Dash Board'!$C$18/'Dash Board'!$C$11</f>
        <v>7.0562353750139302</v>
      </c>
      <c r="J4974" s="6">
        <f>(G4974&gt;1)*PMT('Dash Board'!$C$11/365,$U$4,-'Dash Board'!$C$19)</f>
        <v>108.80376961660664</v>
      </c>
      <c r="K4974" s="6">
        <f t="shared" si="543"/>
        <v>0</v>
      </c>
      <c r="L4974" s="8">
        <f t="shared" si="544"/>
        <v>51416.532562272609</v>
      </c>
      <c r="N4974" s="8">
        <f t="shared" si="542"/>
        <v>101.74753424159272</v>
      </c>
      <c r="O4974" s="8">
        <f>IF(E4973&lt;&gt;E4974,SUM($N$4:N4974)-SUM($O$3:O4973),0)</f>
        <v>0</v>
      </c>
      <c r="P4974" s="6">
        <f>IF(B4974&gt;0,SUM($O$4:O4974)-SUM($P$3:P4973),0)</f>
        <v>0</v>
      </c>
      <c r="Q4974" s="6">
        <f t="shared" si="545"/>
        <v>7.0562353750139302</v>
      </c>
      <c r="R4974" s="8">
        <f>IF(E4973&lt;&gt;E4974,SUM($Q$4:Q4974)-SUM($R$3:R4973),0)</f>
        <v>0</v>
      </c>
      <c r="S4974" s="6">
        <f>IF(B4974&gt;0,SUM($R$4:R4974)-SUM($S$3:S4973),0)</f>
        <v>0</v>
      </c>
    </row>
    <row r="4975" spans="1:19">
      <c r="A4975">
        <f>IF(E4974&lt;&gt;E4975,COUNTIF($A$4:A4974,"&lt;&gt;0")+1,0)</f>
        <v>0</v>
      </c>
      <c r="B4975">
        <f>IF(A4975&lt;&gt;0,IF(MOD(A4975,3)=0,COUNTIF($B$4:B4974,"&lt;&gt;0")+1,0),0)</f>
        <v>0</v>
      </c>
      <c r="C4975" s="9">
        <f>'Dash Board'!$C$12+COUNT('Daily reducing balance'!$F$4:F4974)</f>
        <v>46701</v>
      </c>
      <c r="D4975">
        <f t="shared" si="539"/>
        <v>2027</v>
      </c>
      <c r="E4975">
        <f t="shared" si="540"/>
        <v>11</v>
      </c>
      <c r="F4975">
        <f>DAY('Dash Board'!$C$12+COUNT('Daily reducing balance'!$F$4:F4974))</f>
        <v>10</v>
      </c>
      <c r="G4975" s="8">
        <f t="shared" si="541"/>
        <v>51416.532562272609</v>
      </c>
      <c r="H4975" s="6">
        <f>G4975*'Dash Board'!$C$11/365</f>
        <v>14.791057312434587</v>
      </c>
      <c r="I4975" s="6">
        <f>H4975*'Dash Board'!$C$18/'Dash Board'!$C$11</f>
        <v>7.0433606249688516</v>
      </c>
      <c r="J4975" s="6">
        <f>(G4975&gt;1)*PMT('Dash Board'!$C$11/365,$U$4,-'Dash Board'!$C$19)</f>
        <v>108.80376961660664</v>
      </c>
      <c r="K4975" s="6">
        <f t="shared" si="543"/>
        <v>0</v>
      </c>
      <c r="L4975" s="8">
        <f t="shared" si="544"/>
        <v>51322.519849968434</v>
      </c>
      <c r="N4975" s="8">
        <f t="shared" si="542"/>
        <v>101.76040899163779</v>
      </c>
      <c r="O4975" s="8">
        <f>IF(E4974&lt;&gt;E4975,SUM($N$4:N4975)-SUM($O$3:O4974),0)</f>
        <v>0</v>
      </c>
      <c r="P4975" s="6">
        <f>IF(B4975&gt;0,SUM($O$4:O4975)-SUM($P$3:P4974),0)</f>
        <v>0</v>
      </c>
      <c r="Q4975" s="6">
        <f t="shared" si="545"/>
        <v>7.0433606249688516</v>
      </c>
      <c r="R4975" s="8">
        <f>IF(E4974&lt;&gt;E4975,SUM($Q$4:Q4975)-SUM($R$3:R4974),0)</f>
        <v>0</v>
      </c>
      <c r="S4975" s="6">
        <f>IF(B4975&gt;0,SUM($R$4:R4975)-SUM($S$3:S4974),0)</f>
        <v>0</v>
      </c>
    </row>
    <row r="4976" spans="1:19">
      <c r="A4976">
        <f>IF(E4975&lt;&gt;E4976,COUNTIF($A$4:A4975,"&lt;&gt;0")+1,0)</f>
        <v>0</v>
      </c>
      <c r="B4976">
        <f>IF(A4976&lt;&gt;0,IF(MOD(A4976,3)=0,COUNTIF($B$4:B4975,"&lt;&gt;0")+1,0),0)</f>
        <v>0</v>
      </c>
      <c r="C4976" s="9">
        <f>'Dash Board'!$C$12+COUNT('Daily reducing balance'!$F$4:F4975)</f>
        <v>46702</v>
      </c>
      <c r="D4976">
        <f t="shared" si="539"/>
        <v>2027</v>
      </c>
      <c r="E4976">
        <f t="shared" si="540"/>
        <v>11</v>
      </c>
      <c r="F4976">
        <f>DAY('Dash Board'!$C$12+COUNT('Daily reducing balance'!$F$4:F4975))</f>
        <v>11</v>
      </c>
      <c r="G4976" s="8">
        <f t="shared" si="541"/>
        <v>51322.519849968434</v>
      </c>
      <c r="H4976" s="6">
        <f>G4976*'Dash Board'!$C$11/365</f>
        <v>14.76401255957996</v>
      </c>
      <c r="I4976" s="6">
        <f>H4976*'Dash Board'!$C$18/'Dash Board'!$C$11</f>
        <v>7.0304821712285532</v>
      </c>
      <c r="J4976" s="6">
        <f>(G4976&gt;1)*PMT('Dash Board'!$C$11/365,$U$4,-'Dash Board'!$C$19)</f>
        <v>108.80376961660664</v>
      </c>
      <c r="K4976" s="6">
        <f t="shared" si="543"/>
        <v>0</v>
      </c>
      <c r="L4976" s="8">
        <f t="shared" si="544"/>
        <v>51228.480092911406</v>
      </c>
      <c r="N4976" s="8">
        <f t="shared" si="542"/>
        <v>101.77328744537809</v>
      </c>
      <c r="O4976" s="8">
        <f>IF(E4975&lt;&gt;E4976,SUM($N$4:N4976)-SUM($O$3:O4975),0)</f>
        <v>0</v>
      </c>
      <c r="P4976" s="6">
        <f>IF(B4976&gt;0,SUM($O$4:O4976)-SUM($P$3:P4975),0)</f>
        <v>0</v>
      </c>
      <c r="Q4976" s="6">
        <f t="shared" si="545"/>
        <v>7.0304821712285532</v>
      </c>
      <c r="R4976" s="8">
        <f>IF(E4975&lt;&gt;E4976,SUM($Q$4:Q4976)-SUM($R$3:R4975),0)</f>
        <v>0</v>
      </c>
      <c r="S4976" s="6">
        <f>IF(B4976&gt;0,SUM($R$4:R4976)-SUM($S$3:S4975),0)</f>
        <v>0</v>
      </c>
    </row>
    <row r="4977" spans="1:19">
      <c r="A4977">
        <f>IF(E4976&lt;&gt;E4977,COUNTIF($A$4:A4976,"&lt;&gt;0")+1,0)</f>
        <v>0</v>
      </c>
      <c r="B4977">
        <f>IF(A4977&lt;&gt;0,IF(MOD(A4977,3)=0,COUNTIF($B$4:B4976,"&lt;&gt;0")+1,0),0)</f>
        <v>0</v>
      </c>
      <c r="C4977" s="9">
        <f>'Dash Board'!$C$12+COUNT('Daily reducing balance'!$F$4:F4976)</f>
        <v>46703</v>
      </c>
      <c r="D4977">
        <f t="shared" si="539"/>
        <v>2027</v>
      </c>
      <c r="E4977">
        <f t="shared" si="540"/>
        <v>11</v>
      </c>
      <c r="F4977">
        <f>DAY('Dash Board'!$C$12+COUNT('Daily reducing balance'!$F$4:F4976))</f>
        <v>12</v>
      </c>
      <c r="G4977" s="8">
        <f t="shared" si="541"/>
        <v>51228.480092911406</v>
      </c>
      <c r="H4977" s="6">
        <f>G4977*'Dash Board'!$C$11/365</f>
        <v>14.736960026727937</v>
      </c>
      <c r="I4977" s="6">
        <f>H4977*'Dash Board'!$C$18/'Dash Board'!$C$11</f>
        <v>7.0176000127275904</v>
      </c>
      <c r="J4977" s="6">
        <f>(G4977&gt;1)*PMT('Dash Board'!$C$11/365,$U$4,-'Dash Board'!$C$19)</f>
        <v>108.80376961660664</v>
      </c>
      <c r="K4977" s="6">
        <f t="shared" si="543"/>
        <v>0</v>
      </c>
      <c r="L4977" s="8">
        <f t="shared" si="544"/>
        <v>51134.413283321526</v>
      </c>
      <c r="N4977" s="8">
        <f t="shared" si="542"/>
        <v>101.78616960387906</v>
      </c>
      <c r="O4977" s="8">
        <f>IF(E4976&lt;&gt;E4977,SUM($N$4:N4977)-SUM($O$3:O4976),0)</f>
        <v>0</v>
      </c>
      <c r="P4977" s="6">
        <f>IF(B4977&gt;0,SUM($O$4:O4977)-SUM($P$3:P4976),0)</f>
        <v>0</v>
      </c>
      <c r="Q4977" s="6">
        <f t="shared" si="545"/>
        <v>7.0176000127275904</v>
      </c>
      <c r="R4977" s="8">
        <f>IF(E4976&lt;&gt;E4977,SUM($Q$4:Q4977)-SUM($R$3:R4976),0)</f>
        <v>0</v>
      </c>
      <c r="S4977" s="6">
        <f>IF(B4977&gt;0,SUM($R$4:R4977)-SUM($S$3:S4976),0)</f>
        <v>0</v>
      </c>
    </row>
    <row r="4978" spans="1:19">
      <c r="A4978">
        <f>IF(E4977&lt;&gt;E4978,COUNTIF($A$4:A4977,"&lt;&gt;0")+1,0)</f>
        <v>0</v>
      </c>
      <c r="B4978">
        <f>IF(A4978&lt;&gt;0,IF(MOD(A4978,3)=0,COUNTIF($B$4:B4977,"&lt;&gt;0")+1,0),0)</f>
        <v>0</v>
      </c>
      <c r="C4978" s="9">
        <f>'Dash Board'!$C$12+COUNT('Daily reducing balance'!$F$4:F4977)</f>
        <v>46704</v>
      </c>
      <c r="D4978">
        <f t="shared" si="539"/>
        <v>2027</v>
      </c>
      <c r="E4978">
        <f t="shared" si="540"/>
        <v>11</v>
      </c>
      <c r="F4978">
        <f>DAY('Dash Board'!$C$12+COUNT('Daily reducing balance'!$F$4:F4977))</f>
        <v>13</v>
      </c>
      <c r="G4978" s="8">
        <f t="shared" si="541"/>
        <v>51134.413283321526</v>
      </c>
      <c r="H4978" s="6">
        <f>G4978*'Dash Board'!$C$11/365</f>
        <v>14.709899711640437</v>
      </c>
      <c r="I4978" s="6">
        <f>H4978*'Dash Board'!$C$18/'Dash Board'!$C$11</f>
        <v>7.0047141484002085</v>
      </c>
      <c r="J4978" s="6">
        <f>(G4978&gt;1)*PMT('Dash Board'!$C$11/365,$U$4,-'Dash Board'!$C$19)</f>
        <v>108.80376961660664</v>
      </c>
      <c r="K4978" s="6">
        <f t="shared" si="543"/>
        <v>0</v>
      </c>
      <c r="L4978" s="8">
        <f t="shared" si="544"/>
        <v>51040.319413416561</v>
      </c>
      <c r="N4978" s="8">
        <f t="shared" si="542"/>
        <v>101.79905546820643</v>
      </c>
      <c r="O4978" s="8">
        <f>IF(E4977&lt;&gt;E4978,SUM($N$4:N4978)-SUM($O$3:O4977),0)</f>
        <v>0</v>
      </c>
      <c r="P4978" s="6">
        <f>IF(B4978&gt;0,SUM($O$4:O4978)-SUM($P$3:P4977),0)</f>
        <v>0</v>
      </c>
      <c r="Q4978" s="6">
        <f t="shared" si="545"/>
        <v>7.0047141484002085</v>
      </c>
      <c r="R4978" s="8">
        <f>IF(E4977&lt;&gt;E4978,SUM($Q$4:Q4978)-SUM($R$3:R4977),0)</f>
        <v>0</v>
      </c>
      <c r="S4978" s="6">
        <f>IF(B4978&gt;0,SUM($R$4:R4978)-SUM($S$3:S4977),0)</f>
        <v>0</v>
      </c>
    </row>
    <row r="4979" spans="1:19">
      <c r="A4979">
        <f>IF(E4978&lt;&gt;E4979,COUNTIF($A$4:A4978,"&lt;&gt;0")+1,0)</f>
        <v>0</v>
      </c>
      <c r="B4979">
        <f>IF(A4979&lt;&gt;0,IF(MOD(A4979,3)=0,COUNTIF($B$4:B4978,"&lt;&gt;0")+1,0),0)</f>
        <v>0</v>
      </c>
      <c r="C4979" s="9">
        <f>'Dash Board'!$C$12+COUNT('Daily reducing balance'!$F$4:F4978)</f>
        <v>46705</v>
      </c>
      <c r="D4979">
        <f t="shared" si="539"/>
        <v>2027</v>
      </c>
      <c r="E4979">
        <f t="shared" si="540"/>
        <v>11</v>
      </c>
      <c r="F4979">
        <f>DAY('Dash Board'!$C$12+COUNT('Daily reducing balance'!$F$4:F4978))</f>
        <v>14</v>
      </c>
      <c r="G4979" s="8">
        <f t="shared" si="541"/>
        <v>51040.319413416561</v>
      </c>
      <c r="H4979" s="6">
        <f>G4979*'Dash Board'!$C$11/365</f>
        <v>14.682831612078735</v>
      </c>
      <c r="I4979" s="6">
        <f>H4979*'Dash Board'!$C$18/'Dash Board'!$C$11</f>
        <v>6.99182457718035</v>
      </c>
      <c r="J4979" s="6">
        <f>(G4979&gt;1)*PMT('Dash Board'!$C$11/365,$U$4,-'Dash Board'!$C$19)</f>
        <v>108.80376961660664</v>
      </c>
      <c r="K4979" s="6">
        <f t="shared" si="543"/>
        <v>0</v>
      </c>
      <c r="L4979" s="8">
        <f t="shared" si="544"/>
        <v>50946.198475412035</v>
      </c>
      <c r="N4979" s="8">
        <f t="shared" si="542"/>
        <v>101.81194503942629</v>
      </c>
      <c r="O4979" s="8">
        <f>IF(E4978&lt;&gt;E4979,SUM($N$4:N4979)-SUM($O$3:O4978),0)</f>
        <v>0</v>
      </c>
      <c r="P4979" s="6">
        <f>IF(B4979&gt;0,SUM($O$4:O4979)-SUM($P$3:P4978),0)</f>
        <v>0</v>
      </c>
      <c r="Q4979" s="6">
        <f t="shared" si="545"/>
        <v>6.99182457718035</v>
      </c>
      <c r="R4979" s="8">
        <f>IF(E4978&lt;&gt;E4979,SUM($Q$4:Q4979)-SUM($R$3:R4978),0)</f>
        <v>0</v>
      </c>
      <c r="S4979" s="6">
        <f>IF(B4979&gt;0,SUM($R$4:R4979)-SUM($S$3:S4978),0)</f>
        <v>0</v>
      </c>
    </row>
    <row r="4980" spans="1:19">
      <c r="A4980">
        <f>IF(E4979&lt;&gt;E4980,COUNTIF($A$4:A4979,"&lt;&gt;0")+1,0)</f>
        <v>0</v>
      </c>
      <c r="B4980">
        <f>IF(A4980&lt;&gt;0,IF(MOD(A4980,3)=0,COUNTIF($B$4:B4979,"&lt;&gt;0")+1,0),0)</f>
        <v>0</v>
      </c>
      <c r="C4980" s="9">
        <f>'Dash Board'!$C$12+COUNT('Daily reducing balance'!$F$4:F4979)</f>
        <v>46706</v>
      </c>
      <c r="D4980">
        <f t="shared" ref="D4980:D5043" si="546">IF(AND(E4980=1,F4980=1),D4979+1,D4979)</f>
        <v>2027</v>
      </c>
      <c r="E4980">
        <f t="shared" ref="E4980:E5043" si="547">IF(F4980=1,IF(E4979+1&gt;12,1,E4979+1),E4979)</f>
        <v>11</v>
      </c>
      <c r="F4980">
        <f>DAY('Dash Board'!$C$12+COUNT('Daily reducing balance'!$F$4:F4979))</f>
        <v>15</v>
      </c>
      <c r="G4980" s="8">
        <f t="shared" ref="G4980:G5043" si="548">L4979</f>
        <v>50946.198475412035</v>
      </c>
      <c r="H4980" s="6">
        <f>G4980*'Dash Board'!$C$11/365</f>
        <v>14.655755725803463</v>
      </c>
      <c r="I4980" s="6">
        <f>H4980*'Dash Board'!$C$18/'Dash Board'!$C$11</f>
        <v>6.9789312980016494</v>
      </c>
      <c r="J4980" s="6">
        <f>(G4980&gt;1)*PMT('Dash Board'!$C$11/365,$U$4,-'Dash Board'!$C$19)</f>
        <v>108.80376961660664</v>
      </c>
      <c r="K4980" s="6">
        <f t="shared" si="543"/>
        <v>0</v>
      </c>
      <c r="L4980" s="8">
        <f t="shared" si="544"/>
        <v>50852.050461521234</v>
      </c>
      <c r="N4980" s="8">
        <f t="shared" ref="N4980:N5043" si="549">J4980-I4980</f>
        <v>101.82483831860499</v>
      </c>
      <c r="O4980" s="8">
        <f>IF(E4979&lt;&gt;E4980,SUM($N$4:N4980)-SUM($O$3:O4979),0)</f>
        <v>0</v>
      </c>
      <c r="P4980" s="6">
        <f>IF(B4980&gt;0,SUM($O$4:O4980)-SUM($P$3:P4979),0)</f>
        <v>0</v>
      </c>
      <c r="Q4980" s="6">
        <f t="shared" si="545"/>
        <v>6.9789312980016494</v>
      </c>
      <c r="R4980" s="8">
        <f>IF(E4979&lt;&gt;E4980,SUM($Q$4:Q4980)-SUM($R$3:R4979),0)</f>
        <v>0</v>
      </c>
      <c r="S4980" s="6">
        <f>IF(B4980&gt;0,SUM($R$4:R4980)-SUM($S$3:S4979),0)</f>
        <v>0</v>
      </c>
    </row>
    <row r="4981" spans="1:19">
      <c r="A4981">
        <f>IF(E4980&lt;&gt;E4981,COUNTIF($A$4:A4980,"&lt;&gt;0")+1,0)</f>
        <v>0</v>
      </c>
      <c r="B4981">
        <f>IF(A4981&lt;&gt;0,IF(MOD(A4981,3)=0,COUNTIF($B$4:B4980,"&lt;&gt;0")+1,0),0)</f>
        <v>0</v>
      </c>
      <c r="C4981" s="9">
        <f>'Dash Board'!$C$12+COUNT('Daily reducing balance'!$F$4:F4980)</f>
        <v>46707</v>
      </c>
      <c r="D4981">
        <f t="shared" si="546"/>
        <v>2027</v>
      </c>
      <c r="E4981">
        <f t="shared" si="547"/>
        <v>11</v>
      </c>
      <c r="F4981">
        <f>DAY('Dash Board'!$C$12+COUNT('Daily reducing balance'!$F$4:F4980))</f>
        <v>16</v>
      </c>
      <c r="G4981" s="8">
        <f t="shared" si="548"/>
        <v>50852.050461521234</v>
      </c>
      <c r="H4981" s="6">
        <f>G4981*'Dash Board'!$C$11/365</f>
        <v>14.628672050574602</v>
      </c>
      <c r="I4981" s="6">
        <f>H4981*'Dash Board'!$C$18/'Dash Board'!$C$11</f>
        <v>6.96603430979743</v>
      </c>
      <c r="J4981" s="6">
        <f>(G4981&gt;1)*PMT('Dash Board'!$C$11/365,$U$4,-'Dash Board'!$C$19)</f>
        <v>108.80376961660664</v>
      </c>
      <c r="K4981" s="6">
        <f t="shared" si="543"/>
        <v>0</v>
      </c>
      <c r="L4981" s="8">
        <f t="shared" si="544"/>
        <v>50757.875363955201</v>
      </c>
      <c r="N4981" s="8">
        <f t="shared" si="549"/>
        <v>101.83773530680921</v>
      </c>
      <c r="O4981" s="8">
        <f>IF(E4980&lt;&gt;E4981,SUM($N$4:N4981)-SUM($O$3:O4980),0)</f>
        <v>0</v>
      </c>
      <c r="P4981" s="6">
        <f>IF(B4981&gt;0,SUM($O$4:O4981)-SUM($P$3:P4980),0)</f>
        <v>0</v>
      </c>
      <c r="Q4981" s="6">
        <f t="shared" si="545"/>
        <v>6.96603430979743</v>
      </c>
      <c r="R4981" s="8">
        <f>IF(E4980&lt;&gt;E4981,SUM($Q$4:Q4981)-SUM($R$3:R4980),0)</f>
        <v>0</v>
      </c>
      <c r="S4981" s="6">
        <f>IF(B4981&gt;0,SUM($R$4:R4981)-SUM($S$3:S4980),0)</f>
        <v>0</v>
      </c>
    </row>
    <row r="4982" spans="1:19">
      <c r="A4982">
        <f>IF(E4981&lt;&gt;E4982,COUNTIF($A$4:A4981,"&lt;&gt;0")+1,0)</f>
        <v>0</v>
      </c>
      <c r="B4982">
        <f>IF(A4982&lt;&gt;0,IF(MOD(A4982,3)=0,COUNTIF($B$4:B4981,"&lt;&gt;0")+1,0),0)</f>
        <v>0</v>
      </c>
      <c r="C4982" s="9">
        <f>'Dash Board'!$C$12+COUNT('Daily reducing balance'!$F$4:F4981)</f>
        <v>46708</v>
      </c>
      <c r="D4982">
        <f t="shared" si="546"/>
        <v>2027</v>
      </c>
      <c r="E4982">
        <f t="shared" si="547"/>
        <v>11</v>
      </c>
      <c r="F4982">
        <f>DAY('Dash Board'!$C$12+COUNT('Daily reducing balance'!$F$4:F4981))</f>
        <v>17</v>
      </c>
      <c r="G4982" s="8">
        <f t="shared" si="548"/>
        <v>50757.875363955201</v>
      </c>
      <c r="H4982" s="6">
        <f>G4982*'Dash Board'!$C$11/365</f>
        <v>14.601580584151497</v>
      </c>
      <c r="I4982" s="6">
        <f>H4982*'Dash Board'!$C$18/'Dash Board'!$C$11</f>
        <v>6.9531336115007143</v>
      </c>
      <c r="J4982" s="6">
        <f>(G4982&gt;1)*PMT('Dash Board'!$C$11/365,$U$4,-'Dash Board'!$C$19)</f>
        <v>108.80376961660664</v>
      </c>
      <c r="K4982" s="6">
        <f t="shared" si="543"/>
        <v>0</v>
      </c>
      <c r="L4982" s="8">
        <f t="shared" si="544"/>
        <v>50663.673174922747</v>
      </c>
      <c r="N4982" s="8">
        <f t="shared" si="549"/>
        <v>101.85063600510593</v>
      </c>
      <c r="O4982" s="8">
        <f>IF(E4981&lt;&gt;E4982,SUM($N$4:N4982)-SUM($O$3:O4981),0)</f>
        <v>0</v>
      </c>
      <c r="P4982" s="6">
        <f>IF(B4982&gt;0,SUM($O$4:O4982)-SUM($P$3:P4981),0)</f>
        <v>0</v>
      </c>
      <c r="Q4982" s="6">
        <f t="shared" si="545"/>
        <v>6.9531336115007143</v>
      </c>
      <c r="R4982" s="8">
        <f>IF(E4981&lt;&gt;E4982,SUM($Q$4:Q4982)-SUM($R$3:R4981),0)</f>
        <v>0</v>
      </c>
      <c r="S4982" s="6">
        <f>IF(B4982&gt;0,SUM($R$4:R4982)-SUM($S$3:S4981),0)</f>
        <v>0</v>
      </c>
    </row>
    <row r="4983" spans="1:19">
      <c r="A4983">
        <f>IF(E4982&lt;&gt;E4983,COUNTIF($A$4:A4982,"&lt;&gt;0")+1,0)</f>
        <v>0</v>
      </c>
      <c r="B4983">
        <f>IF(A4983&lt;&gt;0,IF(MOD(A4983,3)=0,COUNTIF($B$4:B4982,"&lt;&gt;0")+1,0),0)</f>
        <v>0</v>
      </c>
      <c r="C4983" s="9">
        <f>'Dash Board'!$C$12+COUNT('Daily reducing balance'!$F$4:F4982)</f>
        <v>46709</v>
      </c>
      <c r="D4983">
        <f t="shared" si="546"/>
        <v>2027</v>
      </c>
      <c r="E4983">
        <f t="shared" si="547"/>
        <v>11</v>
      </c>
      <c r="F4983">
        <f>DAY('Dash Board'!$C$12+COUNT('Daily reducing balance'!$F$4:F4982))</f>
        <v>18</v>
      </c>
      <c r="G4983" s="8">
        <f t="shared" si="548"/>
        <v>50663.673174922747</v>
      </c>
      <c r="H4983" s="6">
        <f>G4983*'Dash Board'!$C$11/365</f>
        <v>14.574481324292844</v>
      </c>
      <c r="I4983" s="6">
        <f>H4983*'Dash Board'!$C$18/'Dash Board'!$C$11</f>
        <v>6.940229202044212</v>
      </c>
      <c r="J4983" s="6">
        <f>(G4983&gt;1)*PMT('Dash Board'!$C$11/365,$U$4,-'Dash Board'!$C$19)</f>
        <v>108.80376961660664</v>
      </c>
      <c r="K4983" s="6">
        <f t="shared" si="543"/>
        <v>0</v>
      </c>
      <c r="L4983" s="8">
        <f t="shared" si="544"/>
        <v>50569.443886630434</v>
      </c>
      <c r="N4983" s="8">
        <f t="shared" si="549"/>
        <v>101.86354041456244</v>
      </c>
      <c r="O4983" s="8">
        <f>IF(E4982&lt;&gt;E4983,SUM($N$4:N4983)-SUM($O$3:O4982),0)</f>
        <v>0</v>
      </c>
      <c r="P4983" s="6">
        <f>IF(B4983&gt;0,SUM($O$4:O4983)-SUM($P$3:P4982),0)</f>
        <v>0</v>
      </c>
      <c r="Q4983" s="6">
        <f t="shared" si="545"/>
        <v>6.940229202044212</v>
      </c>
      <c r="R4983" s="8">
        <f>IF(E4982&lt;&gt;E4983,SUM($Q$4:Q4983)-SUM($R$3:R4982),0)</f>
        <v>0</v>
      </c>
      <c r="S4983" s="6">
        <f>IF(B4983&gt;0,SUM($R$4:R4983)-SUM($S$3:S4982),0)</f>
        <v>0</v>
      </c>
    </row>
    <row r="4984" spans="1:19">
      <c r="A4984">
        <f>IF(E4983&lt;&gt;E4984,COUNTIF($A$4:A4983,"&lt;&gt;0")+1,0)</f>
        <v>0</v>
      </c>
      <c r="B4984">
        <f>IF(A4984&lt;&gt;0,IF(MOD(A4984,3)=0,COUNTIF($B$4:B4983,"&lt;&gt;0")+1,0),0)</f>
        <v>0</v>
      </c>
      <c r="C4984" s="9">
        <f>'Dash Board'!$C$12+COUNT('Daily reducing balance'!$F$4:F4983)</f>
        <v>46710</v>
      </c>
      <c r="D4984">
        <f t="shared" si="546"/>
        <v>2027</v>
      </c>
      <c r="E4984">
        <f t="shared" si="547"/>
        <v>11</v>
      </c>
      <c r="F4984">
        <f>DAY('Dash Board'!$C$12+COUNT('Daily reducing balance'!$F$4:F4983))</f>
        <v>19</v>
      </c>
      <c r="G4984" s="8">
        <f t="shared" si="548"/>
        <v>50569.443886630434</v>
      </c>
      <c r="H4984" s="6">
        <f>G4984*'Dash Board'!$C$11/365</f>
        <v>14.547374268756698</v>
      </c>
      <c r="I4984" s="6">
        <f>H4984*'Dash Board'!$C$18/'Dash Board'!$C$11</f>
        <v>6.9273210803603327</v>
      </c>
      <c r="J4984" s="6">
        <f>(G4984&gt;1)*PMT('Dash Board'!$C$11/365,$U$4,-'Dash Board'!$C$19)</f>
        <v>108.80376961660664</v>
      </c>
      <c r="K4984" s="6">
        <f t="shared" si="543"/>
        <v>0</v>
      </c>
      <c r="L4984" s="8">
        <f t="shared" si="544"/>
        <v>50475.187491282581</v>
      </c>
      <c r="N4984" s="8">
        <f t="shared" si="549"/>
        <v>101.87644853624631</v>
      </c>
      <c r="O4984" s="8">
        <f>IF(E4983&lt;&gt;E4984,SUM($N$4:N4984)-SUM($O$3:O4983),0)</f>
        <v>0</v>
      </c>
      <c r="P4984" s="6">
        <f>IF(B4984&gt;0,SUM($O$4:O4984)-SUM($P$3:P4983),0)</f>
        <v>0</v>
      </c>
      <c r="Q4984" s="6">
        <f t="shared" si="545"/>
        <v>6.9273210803603327</v>
      </c>
      <c r="R4984" s="8">
        <f>IF(E4983&lt;&gt;E4984,SUM($Q$4:Q4984)-SUM($R$3:R4983),0)</f>
        <v>0</v>
      </c>
      <c r="S4984" s="6">
        <f>IF(B4984&gt;0,SUM($R$4:R4984)-SUM($S$3:S4983),0)</f>
        <v>0</v>
      </c>
    </row>
    <row r="4985" spans="1:19">
      <c r="A4985">
        <f>IF(E4984&lt;&gt;E4985,COUNTIF($A$4:A4984,"&lt;&gt;0")+1,0)</f>
        <v>0</v>
      </c>
      <c r="B4985">
        <f>IF(A4985&lt;&gt;0,IF(MOD(A4985,3)=0,COUNTIF($B$4:B4984,"&lt;&gt;0")+1,0),0)</f>
        <v>0</v>
      </c>
      <c r="C4985" s="9">
        <f>'Dash Board'!$C$12+COUNT('Daily reducing balance'!$F$4:F4984)</f>
        <v>46711</v>
      </c>
      <c r="D4985">
        <f t="shared" si="546"/>
        <v>2027</v>
      </c>
      <c r="E4985">
        <f t="shared" si="547"/>
        <v>11</v>
      </c>
      <c r="F4985">
        <f>DAY('Dash Board'!$C$12+COUNT('Daily reducing balance'!$F$4:F4984))</f>
        <v>20</v>
      </c>
      <c r="G4985" s="8">
        <f t="shared" si="548"/>
        <v>50475.187491282581</v>
      </c>
      <c r="H4985" s="6">
        <f>G4985*'Dash Board'!$C$11/365</f>
        <v>14.520259415300469</v>
      </c>
      <c r="I4985" s="6">
        <f>H4985*'Dash Board'!$C$18/'Dash Board'!$C$11</f>
        <v>6.9144092453811759</v>
      </c>
      <c r="J4985" s="6">
        <f>(G4985&gt;1)*PMT('Dash Board'!$C$11/365,$U$4,-'Dash Board'!$C$19)</f>
        <v>108.80376961660664</v>
      </c>
      <c r="K4985" s="6">
        <f t="shared" si="543"/>
        <v>0</v>
      </c>
      <c r="L4985" s="8">
        <f t="shared" si="544"/>
        <v>50380.903981081276</v>
      </c>
      <c r="N4985" s="8">
        <f t="shared" si="549"/>
        <v>101.88936037122546</v>
      </c>
      <c r="O4985" s="8">
        <f>IF(E4984&lt;&gt;E4985,SUM($N$4:N4985)-SUM($O$3:O4984),0)</f>
        <v>0</v>
      </c>
      <c r="P4985" s="6">
        <f>IF(B4985&gt;0,SUM($O$4:O4985)-SUM($P$3:P4984),0)</f>
        <v>0</v>
      </c>
      <c r="Q4985" s="6">
        <f t="shared" si="545"/>
        <v>6.9144092453811759</v>
      </c>
      <c r="R4985" s="8">
        <f>IF(E4984&lt;&gt;E4985,SUM($Q$4:Q4985)-SUM($R$3:R4984),0)</f>
        <v>0</v>
      </c>
      <c r="S4985" s="6">
        <f>IF(B4985&gt;0,SUM($R$4:R4985)-SUM($S$3:S4984),0)</f>
        <v>0</v>
      </c>
    </row>
    <row r="4986" spans="1:19">
      <c r="A4986">
        <f>IF(E4985&lt;&gt;E4986,COUNTIF($A$4:A4985,"&lt;&gt;0")+1,0)</f>
        <v>0</v>
      </c>
      <c r="B4986">
        <f>IF(A4986&lt;&gt;0,IF(MOD(A4986,3)=0,COUNTIF($B$4:B4985,"&lt;&gt;0")+1,0),0)</f>
        <v>0</v>
      </c>
      <c r="C4986" s="9">
        <f>'Dash Board'!$C$12+COUNT('Daily reducing balance'!$F$4:F4985)</f>
        <v>46712</v>
      </c>
      <c r="D4986">
        <f t="shared" si="546"/>
        <v>2027</v>
      </c>
      <c r="E4986">
        <f t="shared" si="547"/>
        <v>11</v>
      </c>
      <c r="F4986">
        <f>DAY('Dash Board'!$C$12+COUNT('Daily reducing balance'!$F$4:F4985))</f>
        <v>21</v>
      </c>
      <c r="G4986" s="8">
        <f t="shared" si="548"/>
        <v>50380.903981081276</v>
      </c>
      <c r="H4986" s="6">
        <f>G4986*'Dash Board'!$C$11/365</f>
        <v>14.493136761680914</v>
      </c>
      <c r="I4986" s="6">
        <f>H4986*'Dash Board'!$C$18/'Dash Board'!$C$11</f>
        <v>6.9014936960385302</v>
      </c>
      <c r="J4986" s="6">
        <f>(G4986&gt;1)*PMT('Dash Board'!$C$11/365,$U$4,-'Dash Board'!$C$19)</f>
        <v>108.80376961660664</v>
      </c>
      <c r="K4986" s="6">
        <f t="shared" si="543"/>
        <v>0</v>
      </c>
      <c r="L4986" s="8">
        <f t="shared" si="544"/>
        <v>50286.59334822635</v>
      </c>
      <c r="N4986" s="8">
        <f t="shared" si="549"/>
        <v>101.90227592056812</v>
      </c>
      <c r="O4986" s="8">
        <f>IF(E4985&lt;&gt;E4986,SUM($N$4:N4986)-SUM($O$3:O4985),0)</f>
        <v>0</v>
      </c>
      <c r="P4986" s="6">
        <f>IF(B4986&gt;0,SUM($O$4:O4986)-SUM($P$3:P4985),0)</f>
        <v>0</v>
      </c>
      <c r="Q4986" s="6">
        <f t="shared" si="545"/>
        <v>6.9014936960385302</v>
      </c>
      <c r="R4986" s="8">
        <f>IF(E4985&lt;&gt;E4986,SUM($Q$4:Q4986)-SUM($R$3:R4985),0)</f>
        <v>0</v>
      </c>
      <c r="S4986" s="6">
        <f>IF(B4986&gt;0,SUM($R$4:R4986)-SUM($S$3:S4985),0)</f>
        <v>0</v>
      </c>
    </row>
    <row r="4987" spans="1:19">
      <c r="A4987">
        <f>IF(E4986&lt;&gt;E4987,COUNTIF($A$4:A4986,"&lt;&gt;0")+1,0)</f>
        <v>0</v>
      </c>
      <c r="B4987">
        <f>IF(A4987&lt;&gt;0,IF(MOD(A4987,3)=0,COUNTIF($B$4:B4986,"&lt;&gt;0")+1,0),0)</f>
        <v>0</v>
      </c>
      <c r="C4987" s="9">
        <f>'Dash Board'!$C$12+COUNT('Daily reducing balance'!$F$4:F4986)</f>
        <v>46713</v>
      </c>
      <c r="D4987">
        <f t="shared" si="546"/>
        <v>2027</v>
      </c>
      <c r="E4987">
        <f t="shared" si="547"/>
        <v>11</v>
      </c>
      <c r="F4987">
        <f>DAY('Dash Board'!$C$12+COUNT('Daily reducing balance'!$F$4:F4986))</f>
        <v>22</v>
      </c>
      <c r="G4987" s="8">
        <f t="shared" si="548"/>
        <v>50286.59334822635</v>
      </c>
      <c r="H4987" s="6">
        <f>G4987*'Dash Board'!$C$11/365</f>
        <v>14.466006305654155</v>
      </c>
      <c r="I4987" s="6">
        <f>H4987*'Dash Board'!$C$18/'Dash Board'!$C$11</f>
        <v>6.8885744312638835</v>
      </c>
      <c r="J4987" s="6">
        <f>(G4987&gt;1)*PMT('Dash Board'!$C$11/365,$U$4,-'Dash Board'!$C$19)</f>
        <v>108.80376961660664</v>
      </c>
      <c r="K4987" s="6">
        <f t="shared" si="543"/>
        <v>0</v>
      </c>
      <c r="L4987" s="8">
        <f t="shared" si="544"/>
        <v>50192.255584915394</v>
      </c>
      <c r="N4987" s="8">
        <f t="shared" si="549"/>
        <v>101.91519518534275</v>
      </c>
      <c r="O4987" s="8">
        <f>IF(E4986&lt;&gt;E4987,SUM($N$4:N4987)-SUM($O$3:O4986),0)</f>
        <v>0</v>
      </c>
      <c r="P4987" s="6">
        <f>IF(B4987&gt;0,SUM($O$4:O4987)-SUM($P$3:P4986),0)</f>
        <v>0</v>
      </c>
      <c r="Q4987" s="6">
        <f t="shared" si="545"/>
        <v>6.8885744312638835</v>
      </c>
      <c r="R4987" s="8">
        <f>IF(E4986&lt;&gt;E4987,SUM($Q$4:Q4987)-SUM($R$3:R4986),0)</f>
        <v>0</v>
      </c>
      <c r="S4987" s="6">
        <f>IF(B4987&gt;0,SUM($R$4:R4987)-SUM($S$3:S4986),0)</f>
        <v>0</v>
      </c>
    </row>
    <row r="4988" spans="1:19">
      <c r="A4988">
        <f>IF(E4987&lt;&gt;E4988,COUNTIF($A$4:A4987,"&lt;&gt;0")+1,0)</f>
        <v>0</v>
      </c>
      <c r="B4988">
        <f>IF(A4988&lt;&gt;0,IF(MOD(A4988,3)=0,COUNTIF($B$4:B4987,"&lt;&gt;0")+1,0),0)</f>
        <v>0</v>
      </c>
      <c r="C4988" s="9">
        <f>'Dash Board'!$C$12+COUNT('Daily reducing balance'!$F$4:F4987)</f>
        <v>46714</v>
      </c>
      <c r="D4988">
        <f t="shared" si="546"/>
        <v>2027</v>
      </c>
      <c r="E4988">
        <f t="shared" si="547"/>
        <v>11</v>
      </c>
      <c r="F4988">
        <f>DAY('Dash Board'!$C$12+COUNT('Daily reducing balance'!$F$4:F4987))</f>
        <v>23</v>
      </c>
      <c r="G4988" s="8">
        <f t="shared" si="548"/>
        <v>50192.255584915394</v>
      </c>
      <c r="H4988" s="6">
        <f>G4988*'Dash Board'!$C$11/365</f>
        <v>14.438868044975662</v>
      </c>
      <c r="I4988" s="6">
        <f>H4988*'Dash Board'!$C$18/'Dash Board'!$C$11</f>
        <v>6.8756514499884114</v>
      </c>
      <c r="J4988" s="6">
        <f>(G4988&gt;1)*PMT('Dash Board'!$C$11/365,$U$4,-'Dash Board'!$C$19)</f>
        <v>108.80376961660664</v>
      </c>
      <c r="K4988" s="6">
        <f t="shared" si="543"/>
        <v>0</v>
      </c>
      <c r="L4988" s="8">
        <f t="shared" si="544"/>
        <v>50097.890683343765</v>
      </c>
      <c r="N4988" s="8">
        <f t="shared" si="549"/>
        <v>101.92811816661823</v>
      </c>
      <c r="O4988" s="8">
        <f>IF(E4987&lt;&gt;E4988,SUM($N$4:N4988)-SUM($O$3:O4987),0)</f>
        <v>0</v>
      </c>
      <c r="P4988" s="6">
        <f>IF(B4988&gt;0,SUM($O$4:O4988)-SUM($P$3:P4987),0)</f>
        <v>0</v>
      </c>
      <c r="Q4988" s="6">
        <f t="shared" si="545"/>
        <v>6.8756514499884114</v>
      </c>
      <c r="R4988" s="8">
        <f>IF(E4987&lt;&gt;E4988,SUM($Q$4:Q4988)-SUM($R$3:R4987),0)</f>
        <v>0</v>
      </c>
      <c r="S4988" s="6">
        <f>IF(B4988&gt;0,SUM($R$4:R4988)-SUM($S$3:S4987),0)</f>
        <v>0</v>
      </c>
    </row>
    <row r="4989" spans="1:19">
      <c r="A4989">
        <f>IF(E4988&lt;&gt;E4989,COUNTIF($A$4:A4988,"&lt;&gt;0")+1,0)</f>
        <v>0</v>
      </c>
      <c r="B4989">
        <f>IF(A4989&lt;&gt;0,IF(MOD(A4989,3)=0,COUNTIF($B$4:B4988,"&lt;&gt;0")+1,0),0)</f>
        <v>0</v>
      </c>
      <c r="C4989" s="9">
        <f>'Dash Board'!$C$12+COUNT('Daily reducing balance'!$F$4:F4988)</f>
        <v>46715</v>
      </c>
      <c r="D4989">
        <f t="shared" si="546"/>
        <v>2027</v>
      </c>
      <c r="E4989">
        <f t="shared" si="547"/>
        <v>11</v>
      </c>
      <c r="F4989">
        <f>DAY('Dash Board'!$C$12+COUNT('Daily reducing balance'!$F$4:F4988))</f>
        <v>24</v>
      </c>
      <c r="G4989" s="8">
        <f t="shared" si="548"/>
        <v>50097.890683343765</v>
      </c>
      <c r="H4989" s="6">
        <f>G4989*'Dash Board'!$C$11/365</f>
        <v>14.411721977400262</v>
      </c>
      <c r="I4989" s="6">
        <f>H4989*'Dash Board'!$C$18/'Dash Board'!$C$11</f>
        <v>6.8627247511429825</v>
      </c>
      <c r="J4989" s="6">
        <f>(G4989&gt;1)*PMT('Dash Board'!$C$11/365,$U$4,-'Dash Board'!$C$19)</f>
        <v>108.80376961660664</v>
      </c>
      <c r="K4989" s="6">
        <f t="shared" si="543"/>
        <v>0</v>
      </c>
      <c r="L4989" s="8">
        <f t="shared" si="544"/>
        <v>50003.498635704556</v>
      </c>
      <c r="N4989" s="8">
        <f t="shared" si="549"/>
        <v>101.94104486546367</v>
      </c>
      <c r="O4989" s="8">
        <f>IF(E4988&lt;&gt;E4989,SUM($N$4:N4989)-SUM($O$3:O4988),0)</f>
        <v>0</v>
      </c>
      <c r="P4989" s="6">
        <f>IF(B4989&gt;0,SUM($O$4:O4989)-SUM($P$3:P4988),0)</f>
        <v>0</v>
      </c>
      <c r="Q4989" s="6">
        <f t="shared" si="545"/>
        <v>6.8627247511429825</v>
      </c>
      <c r="R4989" s="8">
        <f>IF(E4988&lt;&gt;E4989,SUM($Q$4:Q4989)-SUM($R$3:R4988),0)</f>
        <v>0</v>
      </c>
      <c r="S4989" s="6">
        <f>IF(B4989&gt;0,SUM($R$4:R4989)-SUM($S$3:S4988),0)</f>
        <v>0</v>
      </c>
    </row>
    <row r="4990" spans="1:19">
      <c r="A4990">
        <f>IF(E4989&lt;&gt;E4990,COUNTIF($A$4:A4989,"&lt;&gt;0")+1,0)</f>
        <v>0</v>
      </c>
      <c r="B4990">
        <f>IF(A4990&lt;&gt;0,IF(MOD(A4990,3)=0,COUNTIF($B$4:B4989,"&lt;&gt;0")+1,0),0)</f>
        <v>0</v>
      </c>
      <c r="C4990" s="9">
        <f>'Dash Board'!$C$12+COUNT('Daily reducing balance'!$F$4:F4989)</f>
        <v>46716</v>
      </c>
      <c r="D4990">
        <f t="shared" si="546"/>
        <v>2027</v>
      </c>
      <c r="E4990">
        <f t="shared" si="547"/>
        <v>11</v>
      </c>
      <c r="F4990">
        <f>DAY('Dash Board'!$C$12+COUNT('Daily reducing balance'!$F$4:F4989))</f>
        <v>25</v>
      </c>
      <c r="G4990" s="8">
        <f t="shared" si="548"/>
        <v>50003.498635704556</v>
      </c>
      <c r="H4990" s="6">
        <f>G4990*'Dash Board'!$C$11/365</f>
        <v>14.384568100682133</v>
      </c>
      <c r="I4990" s="6">
        <f>H4990*'Dash Board'!$C$18/'Dash Board'!$C$11</f>
        <v>6.849794333658159</v>
      </c>
      <c r="J4990" s="6">
        <f>(G4990&gt;1)*PMT('Dash Board'!$C$11/365,$U$4,-'Dash Board'!$C$19)</f>
        <v>108.80376961660664</v>
      </c>
      <c r="K4990" s="6">
        <f t="shared" si="543"/>
        <v>0</v>
      </c>
      <c r="L4990" s="8">
        <f t="shared" si="544"/>
        <v>49909.079434188629</v>
      </c>
      <c r="N4990" s="8">
        <f t="shared" si="549"/>
        <v>101.95397528294849</v>
      </c>
      <c r="O4990" s="8">
        <f>IF(E4989&lt;&gt;E4990,SUM($N$4:N4990)-SUM($O$3:O4989),0)</f>
        <v>0</v>
      </c>
      <c r="P4990" s="6">
        <f>IF(B4990&gt;0,SUM($O$4:O4990)-SUM($P$3:P4989),0)</f>
        <v>0</v>
      </c>
      <c r="Q4990" s="6">
        <f t="shared" si="545"/>
        <v>6.849794333658159</v>
      </c>
      <c r="R4990" s="8">
        <f>IF(E4989&lt;&gt;E4990,SUM($Q$4:Q4990)-SUM($R$3:R4989),0)</f>
        <v>0</v>
      </c>
      <c r="S4990" s="6">
        <f>IF(B4990&gt;0,SUM($R$4:R4990)-SUM($S$3:S4989),0)</f>
        <v>0</v>
      </c>
    </row>
    <row r="4991" spans="1:19">
      <c r="A4991">
        <f>IF(E4990&lt;&gt;E4991,COUNTIF($A$4:A4990,"&lt;&gt;0")+1,0)</f>
        <v>0</v>
      </c>
      <c r="B4991">
        <f>IF(A4991&lt;&gt;0,IF(MOD(A4991,3)=0,COUNTIF($B$4:B4990,"&lt;&gt;0")+1,0),0)</f>
        <v>0</v>
      </c>
      <c r="C4991" s="9">
        <f>'Dash Board'!$C$12+COUNT('Daily reducing balance'!$F$4:F4990)</f>
        <v>46717</v>
      </c>
      <c r="D4991">
        <f t="shared" si="546"/>
        <v>2027</v>
      </c>
      <c r="E4991">
        <f t="shared" si="547"/>
        <v>11</v>
      </c>
      <c r="F4991">
        <f>DAY('Dash Board'!$C$12+COUNT('Daily reducing balance'!$F$4:F4990))</f>
        <v>26</v>
      </c>
      <c r="G4991" s="8">
        <f t="shared" si="548"/>
        <v>49909.079434188629</v>
      </c>
      <c r="H4991" s="6">
        <f>G4991*'Dash Board'!$C$11/365</f>
        <v>14.357406412574809</v>
      </c>
      <c r="I4991" s="6">
        <f>H4991*'Dash Board'!$C$18/'Dash Board'!$C$11</f>
        <v>6.8368601964641948</v>
      </c>
      <c r="J4991" s="6">
        <f>(G4991&gt;1)*PMT('Dash Board'!$C$11/365,$U$4,-'Dash Board'!$C$19)</f>
        <v>108.80376961660664</v>
      </c>
      <c r="K4991" s="6">
        <f t="shared" si="543"/>
        <v>0</v>
      </c>
      <c r="L4991" s="8">
        <f t="shared" si="544"/>
        <v>49814.633070984593</v>
      </c>
      <c r="N4991" s="8">
        <f t="shared" si="549"/>
        <v>101.96690942014244</v>
      </c>
      <c r="O4991" s="8">
        <f>IF(E4990&lt;&gt;E4991,SUM($N$4:N4991)-SUM($O$3:O4990),0)</f>
        <v>0</v>
      </c>
      <c r="P4991" s="6">
        <f>IF(B4991&gt;0,SUM($O$4:O4991)-SUM($P$3:P4990),0)</f>
        <v>0</v>
      </c>
      <c r="Q4991" s="6">
        <f t="shared" si="545"/>
        <v>6.8368601964641948</v>
      </c>
      <c r="R4991" s="8">
        <f>IF(E4990&lt;&gt;E4991,SUM($Q$4:Q4991)-SUM($R$3:R4990),0)</f>
        <v>0</v>
      </c>
      <c r="S4991" s="6">
        <f>IF(B4991&gt;0,SUM($R$4:R4991)-SUM($S$3:S4990),0)</f>
        <v>0</v>
      </c>
    </row>
    <row r="4992" spans="1:19">
      <c r="A4992">
        <f>IF(E4991&lt;&gt;E4992,COUNTIF($A$4:A4991,"&lt;&gt;0")+1,0)</f>
        <v>0</v>
      </c>
      <c r="B4992">
        <f>IF(A4992&lt;&gt;0,IF(MOD(A4992,3)=0,COUNTIF($B$4:B4991,"&lt;&gt;0")+1,0),0)</f>
        <v>0</v>
      </c>
      <c r="C4992" s="9">
        <f>'Dash Board'!$C$12+COUNT('Daily reducing balance'!$F$4:F4991)</f>
        <v>46718</v>
      </c>
      <c r="D4992">
        <f t="shared" si="546"/>
        <v>2027</v>
      </c>
      <c r="E4992">
        <f t="shared" si="547"/>
        <v>11</v>
      </c>
      <c r="F4992">
        <f>DAY('Dash Board'!$C$12+COUNT('Daily reducing balance'!$F$4:F4991))</f>
        <v>27</v>
      </c>
      <c r="G4992" s="8">
        <f t="shared" si="548"/>
        <v>49814.633070984593</v>
      </c>
      <c r="H4992" s="6">
        <f>G4992*'Dash Board'!$C$11/365</f>
        <v>14.330236910831184</v>
      </c>
      <c r="I4992" s="6">
        <f>H4992*'Dash Board'!$C$18/'Dash Board'!$C$11</f>
        <v>6.8239223384910401</v>
      </c>
      <c r="J4992" s="6">
        <f>(G4992&gt;1)*PMT('Dash Board'!$C$11/365,$U$4,-'Dash Board'!$C$19)</f>
        <v>108.80376961660664</v>
      </c>
      <c r="K4992" s="6">
        <f t="shared" si="543"/>
        <v>0</v>
      </c>
      <c r="L4992" s="8">
        <f t="shared" si="544"/>
        <v>49720.159538278815</v>
      </c>
      <c r="N4992" s="8">
        <f t="shared" si="549"/>
        <v>101.9798472781156</v>
      </c>
      <c r="O4992" s="8">
        <f>IF(E4991&lt;&gt;E4992,SUM($N$4:N4992)-SUM($O$3:O4991),0)</f>
        <v>0</v>
      </c>
      <c r="P4992" s="6">
        <f>IF(B4992&gt;0,SUM($O$4:O4992)-SUM($P$3:P4991),0)</f>
        <v>0</v>
      </c>
      <c r="Q4992" s="6">
        <f t="shared" si="545"/>
        <v>6.8239223384910401</v>
      </c>
      <c r="R4992" s="8">
        <f>IF(E4991&lt;&gt;E4992,SUM($Q$4:Q4992)-SUM($R$3:R4991),0)</f>
        <v>0</v>
      </c>
      <c r="S4992" s="6">
        <f>IF(B4992&gt;0,SUM($R$4:R4992)-SUM($S$3:S4991),0)</f>
        <v>0</v>
      </c>
    </row>
    <row r="4993" spans="1:19">
      <c r="A4993">
        <f>IF(E4992&lt;&gt;E4993,COUNTIF($A$4:A4992,"&lt;&gt;0")+1,0)</f>
        <v>0</v>
      </c>
      <c r="B4993">
        <f>IF(A4993&lt;&gt;0,IF(MOD(A4993,3)=0,COUNTIF($B$4:B4992,"&lt;&gt;0")+1,0),0)</f>
        <v>0</v>
      </c>
      <c r="C4993" s="9">
        <f>'Dash Board'!$C$12+COUNT('Daily reducing balance'!$F$4:F4992)</f>
        <v>46719</v>
      </c>
      <c r="D4993">
        <f t="shared" si="546"/>
        <v>2027</v>
      </c>
      <c r="E4993">
        <f t="shared" si="547"/>
        <v>11</v>
      </c>
      <c r="F4993">
        <f>DAY('Dash Board'!$C$12+COUNT('Daily reducing balance'!$F$4:F4992))</f>
        <v>28</v>
      </c>
      <c r="G4993" s="8">
        <f t="shared" si="548"/>
        <v>49720.159538278815</v>
      </c>
      <c r="H4993" s="6">
        <f>G4993*'Dash Board'!$C$11/365</f>
        <v>14.303059593203495</v>
      </c>
      <c r="I4993" s="6">
        <f>H4993*'Dash Board'!$C$18/'Dash Board'!$C$11</f>
        <v>6.8109807586683315</v>
      </c>
      <c r="J4993" s="6">
        <f>(G4993&gt;1)*PMT('Dash Board'!$C$11/365,$U$4,-'Dash Board'!$C$19)</f>
        <v>108.80376961660664</v>
      </c>
      <c r="K4993" s="6">
        <f t="shared" si="543"/>
        <v>0</v>
      </c>
      <c r="L4993" s="8">
        <f t="shared" si="544"/>
        <v>49625.658828255415</v>
      </c>
      <c r="N4993" s="8">
        <f t="shared" si="549"/>
        <v>101.99278885793831</v>
      </c>
      <c r="O4993" s="8">
        <f>IF(E4992&lt;&gt;E4993,SUM($N$4:N4993)-SUM($O$3:O4992),0)</f>
        <v>0</v>
      </c>
      <c r="P4993" s="6">
        <f>IF(B4993&gt;0,SUM($O$4:O4993)-SUM($P$3:P4992),0)</f>
        <v>0</v>
      </c>
      <c r="Q4993" s="6">
        <f t="shared" si="545"/>
        <v>6.8109807586683315</v>
      </c>
      <c r="R4993" s="8">
        <f>IF(E4992&lt;&gt;E4993,SUM($Q$4:Q4993)-SUM($R$3:R4992),0)</f>
        <v>0</v>
      </c>
      <c r="S4993" s="6">
        <f>IF(B4993&gt;0,SUM($R$4:R4993)-SUM($S$3:S4992),0)</f>
        <v>0</v>
      </c>
    </row>
    <row r="4994" spans="1:19">
      <c r="A4994">
        <f>IF(E4993&lt;&gt;E4994,COUNTIF($A$4:A4993,"&lt;&gt;0")+1,0)</f>
        <v>0</v>
      </c>
      <c r="B4994">
        <f>IF(A4994&lt;&gt;0,IF(MOD(A4994,3)=0,COUNTIF($B$4:B4993,"&lt;&gt;0")+1,0),0)</f>
        <v>0</v>
      </c>
      <c r="C4994" s="9">
        <f>'Dash Board'!$C$12+COUNT('Daily reducing balance'!$F$4:F4993)</f>
        <v>46720</v>
      </c>
      <c r="D4994">
        <f t="shared" si="546"/>
        <v>2027</v>
      </c>
      <c r="E4994">
        <f t="shared" si="547"/>
        <v>11</v>
      </c>
      <c r="F4994">
        <f>DAY('Dash Board'!$C$12+COUNT('Daily reducing balance'!$F$4:F4993))</f>
        <v>29</v>
      </c>
      <c r="G4994" s="8">
        <f t="shared" si="548"/>
        <v>49625.658828255415</v>
      </c>
      <c r="H4994" s="6">
        <f>G4994*'Dash Board'!$C$11/365</f>
        <v>14.275874457443338</v>
      </c>
      <c r="I4994" s="6">
        <f>H4994*'Dash Board'!$C$18/'Dash Board'!$C$11</f>
        <v>6.7980354559253993</v>
      </c>
      <c r="J4994" s="6">
        <f>(G4994&gt;1)*PMT('Dash Board'!$C$11/365,$U$4,-'Dash Board'!$C$19)</f>
        <v>108.80376961660664</v>
      </c>
      <c r="K4994" s="6">
        <f t="shared" si="543"/>
        <v>0</v>
      </c>
      <c r="L4994" s="8">
        <f t="shared" si="544"/>
        <v>49531.130933096254</v>
      </c>
      <c r="N4994" s="8">
        <f t="shared" si="549"/>
        <v>102.00573416068124</v>
      </c>
      <c r="O4994" s="8">
        <f>IF(E4993&lt;&gt;E4994,SUM($N$4:N4994)-SUM($O$3:O4993),0)</f>
        <v>0</v>
      </c>
      <c r="P4994" s="6">
        <f>IF(B4994&gt;0,SUM($O$4:O4994)-SUM($P$3:P4993),0)</f>
        <v>0</v>
      </c>
      <c r="Q4994" s="6">
        <f t="shared" si="545"/>
        <v>6.7980354559253993</v>
      </c>
      <c r="R4994" s="8">
        <f>IF(E4993&lt;&gt;E4994,SUM($Q$4:Q4994)-SUM($R$3:R4993),0)</f>
        <v>0</v>
      </c>
      <c r="S4994" s="6">
        <f>IF(B4994&gt;0,SUM($R$4:R4994)-SUM($S$3:S4993),0)</f>
        <v>0</v>
      </c>
    </row>
    <row r="4995" spans="1:19">
      <c r="A4995">
        <f>IF(E4994&lt;&gt;E4995,COUNTIF($A$4:A4994,"&lt;&gt;0")+1,0)</f>
        <v>0</v>
      </c>
      <c r="B4995">
        <f>IF(A4995&lt;&gt;0,IF(MOD(A4995,3)=0,COUNTIF($B$4:B4994,"&lt;&gt;0")+1,0),0)</f>
        <v>0</v>
      </c>
      <c r="C4995" s="9">
        <f>'Dash Board'!$C$12+COUNT('Daily reducing balance'!$F$4:F4994)</f>
        <v>46721</v>
      </c>
      <c r="D4995">
        <f t="shared" si="546"/>
        <v>2027</v>
      </c>
      <c r="E4995">
        <f t="shared" si="547"/>
        <v>11</v>
      </c>
      <c r="F4995">
        <f>DAY('Dash Board'!$C$12+COUNT('Daily reducing balance'!$F$4:F4994))</f>
        <v>30</v>
      </c>
      <c r="G4995" s="8">
        <f t="shared" si="548"/>
        <v>49531.130933096254</v>
      </c>
      <c r="H4995" s="6">
        <f>G4995*'Dash Board'!$C$11/365</f>
        <v>14.248681501301663</v>
      </c>
      <c r="I4995" s="6">
        <f>H4995*'Dash Board'!$C$18/'Dash Board'!$C$11</f>
        <v>6.785086429191268</v>
      </c>
      <c r="J4995" s="6">
        <f>(G4995&gt;1)*PMT('Dash Board'!$C$11/365,$U$4,-'Dash Board'!$C$19)</f>
        <v>108.80376961660664</v>
      </c>
      <c r="K4995" s="6">
        <f t="shared" si="543"/>
        <v>0</v>
      </c>
      <c r="L4995" s="8">
        <f t="shared" si="544"/>
        <v>49436.575844980951</v>
      </c>
      <c r="N4995" s="8">
        <f t="shared" si="549"/>
        <v>102.01868318741538</v>
      </c>
      <c r="O4995" s="8">
        <f>IF(E4994&lt;&gt;E4995,SUM($N$4:N4995)-SUM($O$3:O4994),0)</f>
        <v>0</v>
      </c>
      <c r="P4995" s="6">
        <f>IF(B4995&gt;0,SUM($O$4:O4995)-SUM($P$3:P4994),0)</f>
        <v>0</v>
      </c>
      <c r="Q4995" s="6">
        <f t="shared" si="545"/>
        <v>6.785086429191268</v>
      </c>
      <c r="R4995" s="8">
        <f>IF(E4994&lt;&gt;E4995,SUM($Q$4:Q4995)-SUM($R$3:R4994),0)</f>
        <v>0</v>
      </c>
      <c r="S4995" s="6">
        <f>IF(B4995&gt;0,SUM($R$4:R4995)-SUM($S$3:S4994),0)</f>
        <v>0</v>
      </c>
    </row>
    <row r="4996" spans="1:19">
      <c r="A4996">
        <f>IF(E4995&lt;&gt;E4996,COUNTIF($A$4:A4995,"&lt;&gt;0")+1,0)</f>
        <v>164</v>
      </c>
      <c r="B4996">
        <f>IF(A4996&lt;&gt;0,IF(MOD(A4996,3)=0,COUNTIF($B$4:B4995,"&lt;&gt;0")+1,0),0)</f>
        <v>0</v>
      </c>
      <c r="C4996" s="9">
        <f>'Dash Board'!$C$12+COUNT('Daily reducing balance'!$F$4:F4995)</f>
        <v>46722</v>
      </c>
      <c r="D4996">
        <f t="shared" si="546"/>
        <v>2027</v>
      </c>
      <c r="E4996">
        <f t="shared" si="547"/>
        <v>12</v>
      </c>
      <c r="F4996">
        <f>DAY('Dash Board'!$C$12+COUNT('Daily reducing balance'!$F$4:F4995))</f>
        <v>1</v>
      </c>
      <c r="G4996" s="8">
        <f t="shared" si="548"/>
        <v>49436.575844980951</v>
      </c>
      <c r="H4996" s="6">
        <f>G4996*'Dash Board'!$C$11/365</f>
        <v>14.221480722528765</v>
      </c>
      <c r="I4996" s="6">
        <f>H4996*'Dash Board'!$C$18/'Dash Board'!$C$11</f>
        <v>6.7721336773946508</v>
      </c>
      <c r="J4996" s="6">
        <f>(G4996&gt;1)*PMT('Dash Board'!$C$11/365,$U$4,-'Dash Board'!$C$19)</f>
        <v>108.80376961660664</v>
      </c>
      <c r="K4996" s="6">
        <f t="shared" si="543"/>
        <v>3372.9168581148047</v>
      </c>
      <c r="L4996" s="8">
        <f t="shared" si="544"/>
        <v>49341.993556086876</v>
      </c>
      <c r="N4996" s="8">
        <f t="shared" si="549"/>
        <v>102.03163593921199</v>
      </c>
      <c r="O4996" s="8">
        <f>IF(E4995&lt;&gt;E4996,SUM($N$4:N4996)-SUM($O$3:O4995),0)</f>
        <v>3055.3297255838406</v>
      </c>
      <c r="P4996" s="6">
        <f>IF(B4996&gt;0,SUM($O$4:O4996)-SUM($P$3:P4995),0)</f>
        <v>0</v>
      </c>
      <c r="Q4996" s="6">
        <f t="shared" si="545"/>
        <v>6.7721336773946508</v>
      </c>
      <c r="R4996" s="8">
        <f>IF(E4995&lt;&gt;E4996,SUM($Q$4:Q4996)-SUM($R$3:R4995),0)</f>
        <v>208.78336291440064</v>
      </c>
      <c r="S4996" s="6">
        <f>IF(B4996&gt;0,SUM($R$4:R4996)-SUM($S$3:S4995),0)</f>
        <v>0</v>
      </c>
    </row>
    <row r="4997" spans="1:19">
      <c r="A4997">
        <f>IF(E4996&lt;&gt;E4997,COUNTIF($A$4:A4996,"&lt;&gt;0")+1,0)</f>
        <v>0</v>
      </c>
      <c r="B4997">
        <f>IF(A4997&lt;&gt;0,IF(MOD(A4997,3)=0,COUNTIF($B$4:B4996,"&lt;&gt;0")+1,0),0)</f>
        <v>0</v>
      </c>
      <c r="C4997" s="9">
        <f>'Dash Board'!$C$12+COUNT('Daily reducing balance'!$F$4:F4996)</f>
        <v>46723</v>
      </c>
      <c r="D4997">
        <f t="shared" si="546"/>
        <v>2027</v>
      </c>
      <c r="E4997">
        <f t="shared" si="547"/>
        <v>12</v>
      </c>
      <c r="F4997">
        <f>DAY('Dash Board'!$C$12+COUNT('Daily reducing balance'!$F$4:F4996))</f>
        <v>2</v>
      </c>
      <c r="G4997" s="8">
        <f t="shared" si="548"/>
        <v>49341.993556086876</v>
      </c>
      <c r="H4997" s="6">
        <f>G4997*'Dash Board'!$C$11/365</f>
        <v>14.194272118874306</v>
      </c>
      <c r="I4997" s="6">
        <f>H4997*'Dash Board'!$C$18/'Dash Board'!$C$11</f>
        <v>6.7591771994639558</v>
      </c>
      <c r="J4997" s="6">
        <f>(G4997&gt;1)*PMT('Dash Board'!$C$11/365,$U$4,-'Dash Board'!$C$19)</f>
        <v>108.80376961660664</v>
      </c>
      <c r="K4997" s="6">
        <f t="shared" ref="K4997:K5060" si="550">IF(F4997=1,SUMIFS($J$4:$J$7308,$D$4:$D$7308,"="&amp;YEAR(C4997),$E$4:$E$7308,"="&amp;MONTH(C4997)),0)</f>
        <v>0</v>
      </c>
      <c r="L4997" s="8">
        <f t="shared" ref="L4997:L5060" si="551">IF(G4997+H4997-J4997&lt;0,0,G4997+H4997-J4997)</f>
        <v>49247.384058589145</v>
      </c>
      <c r="N4997" s="8">
        <f t="shared" si="549"/>
        <v>102.0445924171427</v>
      </c>
      <c r="O4997" s="8">
        <f>IF(E4996&lt;&gt;E4997,SUM($N$4:N4997)-SUM($O$3:O4996),0)</f>
        <v>0</v>
      </c>
      <c r="P4997" s="6">
        <f>IF(B4997&gt;0,SUM($O$4:O4997)-SUM($P$3:P4996),0)</f>
        <v>0</v>
      </c>
      <c r="Q4997" s="6">
        <f t="shared" ref="Q4997:Q5060" si="552">I4997</f>
        <v>6.7591771994639558</v>
      </c>
      <c r="R4997" s="8">
        <f>IF(E4996&lt;&gt;E4997,SUM($Q$4:Q4997)-SUM($R$3:R4996),0)</f>
        <v>0</v>
      </c>
      <c r="S4997" s="6">
        <f>IF(B4997&gt;0,SUM($R$4:R4997)-SUM($S$3:S4996),0)</f>
        <v>0</v>
      </c>
    </row>
    <row r="4998" spans="1:19">
      <c r="A4998">
        <f>IF(E4997&lt;&gt;E4998,COUNTIF($A$4:A4997,"&lt;&gt;0")+1,0)</f>
        <v>0</v>
      </c>
      <c r="B4998">
        <f>IF(A4998&lt;&gt;0,IF(MOD(A4998,3)=0,COUNTIF($B$4:B4997,"&lt;&gt;0")+1,0),0)</f>
        <v>0</v>
      </c>
      <c r="C4998" s="9">
        <f>'Dash Board'!$C$12+COUNT('Daily reducing balance'!$F$4:F4997)</f>
        <v>46724</v>
      </c>
      <c r="D4998">
        <f t="shared" si="546"/>
        <v>2027</v>
      </c>
      <c r="E4998">
        <f t="shared" si="547"/>
        <v>12</v>
      </c>
      <c r="F4998">
        <f>DAY('Dash Board'!$C$12+COUNT('Daily reducing balance'!$F$4:F4997))</f>
        <v>3</v>
      </c>
      <c r="G4998" s="8">
        <f t="shared" si="548"/>
        <v>49247.384058589145</v>
      </c>
      <c r="H4998" s="6">
        <f>G4998*'Dash Board'!$C$11/365</f>
        <v>14.167055688087288</v>
      </c>
      <c r="I4998" s="6">
        <f>H4998*'Dash Board'!$C$18/'Dash Board'!$C$11</f>
        <v>6.7462169943272805</v>
      </c>
      <c r="J4998" s="6">
        <f>(G4998&gt;1)*PMT('Dash Board'!$C$11/365,$U$4,-'Dash Board'!$C$19)</f>
        <v>108.80376961660664</v>
      </c>
      <c r="K4998" s="6">
        <f t="shared" si="550"/>
        <v>0</v>
      </c>
      <c r="L4998" s="8">
        <f t="shared" si="551"/>
        <v>49152.747344660624</v>
      </c>
      <c r="N4998" s="8">
        <f t="shared" si="549"/>
        <v>102.05755262227936</v>
      </c>
      <c r="O4998" s="8">
        <f>IF(E4997&lt;&gt;E4998,SUM($N$4:N4998)-SUM($O$3:O4997),0)</f>
        <v>0</v>
      </c>
      <c r="P4998" s="6">
        <f>IF(B4998&gt;0,SUM($O$4:O4998)-SUM($P$3:P4997),0)</f>
        <v>0</v>
      </c>
      <c r="Q4998" s="6">
        <f t="shared" si="552"/>
        <v>6.7462169943272805</v>
      </c>
      <c r="R4998" s="8">
        <f>IF(E4997&lt;&gt;E4998,SUM($Q$4:Q4998)-SUM($R$3:R4997),0)</f>
        <v>0</v>
      </c>
      <c r="S4998" s="6">
        <f>IF(B4998&gt;0,SUM($R$4:R4998)-SUM($S$3:S4997),0)</f>
        <v>0</v>
      </c>
    </row>
    <row r="4999" spans="1:19">
      <c r="A4999">
        <f>IF(E4998&lt;&gt;E4999,COUNTIF($A$4:A4998,"&lt;&gt;0")+1,0)</f>
        <v>0</v>
      </c>
      <c r="B4999">
        <f>IF(A4999&lt;&gt;0,IF(MOD(A4999,3)=0,COUNTIF($B$4:B4998,"&lt;&gt;0")+1,0),0)</f>
        <v>0</v>
      </c>
      <c r="C4999" s="9">
        <f>'Dash Board'!$C$12+COUNT('Daily reducing balance'!$F$4:F4998)</f>
        <v>46725</v>
      </c>
      <c r="D4999">
        <f t="shared" si="546"/>
        <v>2027</v>
      </c>
      <c r="E4999">
        <f t="shared" si="547"/>
        <v>12</v>
      </c>
      <c r="F4999">
        <f>DAY('Dash Board'!$C$12+COUNT('Daily reducing balance'!$F$4:F4998))</f>
        <v>4</v>
      </c>
      <c r="G4999" s="8">
        <f t="shared" si="548"/>
        <v>49152.747344660624</v>
      </c>
      <c r="H4999" s="6">
        <f>G4999*'Dash Board'!$C$11/365</f>
        <v>14.13983142791607</v>
      </c>
      <c r="I4999" s="6">
        <f>H4999*'Dash Board'!$C$18/'Dash Board'!$C$11</f>
        <v>6.7332530609124142</v>
      </c>
      <c r="J4999" s="6">
        <f>(G4999&gt;1)*PMT('Dash Board'!$C$11/365,$U$4,-'Dash Board'!$C$19)</f>
        <v>108.80376961660664</v>
      </c>
      <c r="K4999" s="6">
        <f t="shared" si="550"/>
        <v>0</v>
      </c>
      <c r="L4999" s="8">
        <f t="shared" si="551"/>
        <v>49058.083406471931</v>
      </c>
      <c r="N4999" s="8">
        <f t="shared" si="549"/>
        <v>102.07051655569423</v>
      </c>
      <c r="O4999" s="8">
        <f>IF(E4998&lt;&gt;E4999,SUM($N$4:N4999)-SUM($O$3:O4998),0)</f>
        <v>0</v>
      </c>
      <c r="P4999" s="6">
        <f>IF(B4999&gt;0,SUM($O$4:O4999)-SUM($P$3:P4998),0)</f>
        <v>0</v>
      </c>
      <c r="Q4999" s="6">
        <f t="shared" si="552"/>
        <v>6.7332530609124142</v>
      </c>
      <c r="R4999" s="8">
        <f>IF(E4998&lt;&gt;E4999,SUM($Q$4:Q4999)-SUM($R$3:R4998),0)</f>
        <v>0</v>
      </c>
      <c r="S4999" s="6">
        <f>IF(B4999&gt;0,SUM($R$4:R4999)-SUM($S$3:S4998),0)</f>
        <v>0</v>
      </c>
    </row>
    <row r="5000" spans="1:19">
      <c r="A5000">
        <f>IF(E4999&lt;&gt;E5000,COUNTIF($A$4:A4999,"&lt;&gt;0")+1,0)</f>
        <v>0</v>
      </c>
      <c r="B5000">
        <f>IF(A5000&lt;&gt;0,IF(MOD(A5000,3)=0,COUNTIF($B$4:B4999,"&lt;&gt;0")+1,0),0)</f>
        <v>0</v>
      </c>
      <c r="C5000" s="9">
        <f>'Dash Board'!$C$12+COUNT('Daily reducing balance'!$F$4:F4999)</f>
        <v>46726</v>
      </c>
      <c r="D5000">
        <f t="shared" si="546"/>
        <v>2027</v>
      </c>
      <c r="E5000">
        <f t="shared" si="547"/>
        <v>12</v>
      </c>
      <c r="F5000">
        <f>DAY('Dash Board'!$C$12+COUNT('Daily reducing balance'!$F$4:F4999))</f>
        <v>5</v>
      </c>
      <c r="G5000" s="8">
        <f t="shared" si="548"/>
        <v>49058.083406471931</v>
      </c>
      <c r="H5000" s="6">
        <f>G5000*'Dash Board'!$C$11/365</f>
        <v>14.112599336108362</v>
      </c>
      <c r="I5000" s="6">
        <f>H5000*'Dash Board'!$C$18/'Dash Board'!$C$11</f>
        <v>6.7202853981468396</v>
      </c>
      <c r="J5000" s="6">
        <f>(G5000&gt;1)*PMT('Dash Board'!$C$11/365,$U$4,-'Dash Board'!$C$19)</f>
        <v>108.80376961660664</v>
      </c>
      <c r="K5000" s="6">
        <f t="shared" si="550"/>
        <v>0</v>
      </c>
      <c r="L5000" s="8">
        <f t="shared" si="551"/>
        <v>48963.39223619143</v>
      </c>
      <c r="N5000" s="8">
        <f t="shared" si="549"/>
        <v>102.0834842184598</v>
      </c>
      <c r="O5000" s="8">
        <f>IF(E4999&lt;&gt;E5000,SUM($N$4:N5000)-SUM($O$3:O4999),0)</f>
        <v>0</v>
      </c>
      <c r="P5000" s="6">
        <f>IF(B5000&gt;0,SUM($O$4:O5000)-SUM($P$3:P4999),0)</f>
        <v>0</v>
      </c>
      <c r="Q5000" s="6">
        <f t="shared" si="552"/>
        <v>6.7202853981468396</v>
      </c>
      <c r="R5000" s="8">
        <f>IF(E4999&lt;&gt;E5000,SUM($Q$4:Q5000)-SUM($R$3:R4999),0)</f>
        <v>0</v>
      </c>
      <c r="S5000" s="6">
        <f>IF(B5000&gt;0,SUM($R$4:R5000)-SUM($S$3:S4999),0)</f>
        <v>0</v>
      </c>
    </row>
    <row r="5001" spans="1:19">
      <c r="A5001">
        <f>IF(E5000&lt;&gt;E5001,COUNTIF($A$4:A5000,"&lt;&gt;0")+1,0)</f>
        <v>0</v>
      </c>
      <c r="B5001">
        <f>IF(A5001&lt;&gt;0,IF(MOD(A5001,3)=0,COUNTIF($B$4:B5000,"&lt;&gt;0")+1,0),0)</f>
        <v>0</v>
      </c>
      <c r="C5001" s="9">
        <f>'Dash Board'!$C$12+COUNT('Daily reducing balance'!$F$4:F5000)</f>
        <v>46727</v>
      </c>
      <c r="D5001">
        <f t="shared" si="546"/>
        <v>2027</v>
      </c>
      <c r="E5001">
        <f t="shared" si="547"/>
        <v>12</v>
      </c>
      <c r="F5001">
        <f>DAY('Dash Board'!$C$12+COUNT('Daily reducing balance'!$F$4:F5000))</f>
        <v>6</v>
      </c>
      <c r="G5001" s="8">
        <f t="shared" si="548"/>
        <v>48963.39223619143</v>
      </c>
      <c r="H5001" s="6">
        <f>G5001*'Dash Board'!$C$11/365</f>
        <v>14.085359410411233</v>
      </c>
      <c r="I5001" s="6">
        <f>H5001*'Dash Board'!$C$18/'Dash Board'!$C$11</f>
        <v>6.7073140049577304</v>
      </c>
      <c r="J5001" s="6">
        <f>(G5001&gt;1)*PMT('Dash Board'!$C$11/365,$U$4,-'Dash Board'!$C$19)</f>
        <v>108.80376961660664</v>
      </c>
      <c r="K5001" s="6">
        <f t="shared" si="550"/>
        <v>0</v>
      </c>
      <c r="L5001" s="8">
        <f t="shared" si="551"/>
        <v>48868.673825985235</v>
      </c>
      <c r="N5001" s="8">
        <f t="shared" si="549"/>
        <v>102.09645561164891</v>
      </c>
      <c r="O5001" s="8">
        <f>IF(E5000&lt;&gt;E5001,SUM($N$4:N5001)-SUM($O$3:O5000),0)</f>
        <v>0</v>
      </c>
      <c r="P5001" s="6">
        <f>IF(B5001&gt;0,SUM($O$4:O5001)-SUM($P$3:P5000),0)</f>
        <v>0</v>
      </c>
      <c r="Q5001" s="6">
        <f t="shared" si="552"/>
        <v>6.7073140049577304</v>
      </c>
      <c r="R5001" s="8">
        <f>IF(E5000&lt;&gt;E5001,SUM($Q$4:Q5001)-SUM($R$3:R5000),0)</f>
        <v>0</v>
      </c>
      <c r="S5001" s="6">
        <f>IF(B5001&gt;0,SUM($R$4:R5001)-SUM($S$3:S5000),0)</f>
        <v>0</v>
      </c>
    </row>
    <row r="5002" spans="1:19">
      <c r="A5002">
        <f>IF(E5001&lt;&gt;E5002,COUNTIF($A$4:A5001,"&lt;&gt;0")+1,0)</f>
        <v>0</v>
      </c>
      <c r="B5002">
        <f>IF(A5002&lt;&gt;0,IF(MOD(A5002,3)=0,COUNTIF($B$4:B5001,"&lt;&gt;0")+1,0),0)</f>
        <v>0</v>
      </c>
      <c r="C5002" s="9">
        <f>'Dash Board'!$C$12+COUNT('Daily reducing balance'!$F$4:F5001)</f>
        <v>46728</v>
      </c>
      <c r="D5002">
        <f t="shared" si="546"/>
        <v>2027</v>
      </c>
      <c r="E5002">
        <f t="shared" si="547"/>
        <v>12</v>
      </c>
      <c r="F5002">
        <f>DAY('Dash Board'!$C$12+COUNT('Daily reducing balance'!$F$4:F5001))</f>
        <v>7</v>
      </c>
      <c r="G5002" s="8">
        <f t="shared" si="548"/>
        <v>48868.673825985235</v>
      </c>
      <c r="H5002" s="6">
        <f>G5002*'Dash Board'!$C$11/365</f>
        <v>14.058111648571094</v>
      </c>
      <c r="I5002" s="6">
        <f>H5002*'Dash Board'!$C$18/'Dash Board'!$C$11</f>
        <v>6.6943388802719497</v>
      </c>
      <c r="J5002" s="6">
        <f>(G5002&gt;1)*PMT('Dash Board'!$C$11/365,$U$4,-'Dash Board'!$C$19)</f>
        <v>108.80376961660664</v>
      </c>
      <c r="K5002" s="6">
        <f t="shared" si="550"/>
        <v>0</v>
      </c>
      <c r="L5002" s="8">
        <f t="shared" si="551"/>
        <v>48773.928168017199</v>
      </c>
      <c r="N5002" s="8">
        <f t="shared" si="549"/>
        <v>102.1094307363347</v>
      </c>
      <c r="O5002" s="8">
        <f>IF(E5001&lt;&gt;E5002,SUM($N$4:N5002)-SUM($O$3:O5001),0)</f>
        <v>0</v>
      </c>
      <c r="P5002" s="6">
        <f>IF(B5002&gt;0,SUM($O$4:O5002)-SUM($P$3:P5001),0)</f>
        <v>0</v>
      </c>
      <c r="Q5002" s="6">
        <f t="shared" si="552"/>
        <v>6.6943388802719497</v>
      </c>
      <c r="R5002" s="8">
        <f>IF(E5001&lt;&gt;E5002,SUM($Q$4:Q5002)-SUM($R$3:R5001),0)</f>
        <v>0</v>
      </c>
      <c r="S5002" s="6">
        <f>IF(B5002&gt;0,SUM($R$4:R5002)-SUM($S$3:S5001),0)</f>
        <v>0</v>
      </c>
    </row>
    <row r="5003" spans="1:19">
      <c r="A5003">
        <f>IF(E5002&lt;&gt;E5003,COUNTIF($A$4:A5002,"&lt;&gt;0")+1,0)</f>
        <v>0</v>
      </c>
      <c r="B5003">
        <f>IF(A5003&lt;&gt;0,IF(MOD(A5003,3)=0,COUNTIF($B$4:B5002,"&lt;&gt;0")+1,0),0)</f>
        <v>0</v>
      </c>
      <c r="C5003" s="9">
        <f>'Dash Board'!$C$12+COUNT('Daily reducing balance'!$F$4:F5002)</f>
        <v>46729</v>
      </c>
      <c r="D5003">
        <f t="shared" si="546"/>
        <v>2027</v>
      </c>
      <c r="E5003">
        <f t="shared" si="547"/>
        <v>12</v>
      </c>
      <c r="F5003">
        <f>DAY('Dash Board'!$C$12+COUNT('Daily reducing balance'!$F$4:F5002))</f>
        <v>8</v>
      </c>
      <c r="G5003" s="8">
        <f t="shared" si="548"/>
        <v>48773.928168017199</v>
      </c>
      <c r="H5003" s="6">
        <f>G5003*'Dash Board'!$C$11/365</f>
        <v>14.030856048333714</v>
      </c>
      <c r="I5003" s="6">
        <f>H5003*'Dash Board'!$C$18/'Dash Board'!$C$11</f>
        <v>6.6813600230160555</v>
      </c>
      <c r="J5003" s="6">
        <f>(G5003&gt;1)*PMT('Dash Board'!$C$11/365,$U$4,-'Dash Board'!$C$19)</f>
        <v>108.80376961660664</v>
      </c>
      <c r="K5003" s="6">
        <f t="shared" si="550"/>
        <v>0</v>
      </c>
      <c r="L5003" s="8">
        <f t="shared" si="551"/>
        <v>48679.155254448924</v>
      </c>
      <c r="N5003" s="8">
        <f t="shared" si="549"/>
        <v>102.12240959359059</v>
      </c>
      <c r="O5003" s="8">
        <f>IF(E5002&lt;&gt;E5003,SUM($N$4:N5003)-SUM($O$3:O5002),0)</f>
        <v>0</v>
      </c>
      <c r="P5003" s="6">
        <f>IF(B5003&gt;0,SUM($O$4:O5003)-SUM($P$3:P5002),0)</f>
        <v>0</v>
      </c>
      <c r="Q5003" s="6">
        <f t="shared" si="552"/>
        <v>6.6813600230160555</v>
      </c>
      <c r="R5003" s="8">
        <f>IF(E5002&lt;&gt;E5003,SUM($Q$4:Q5003)-SUM($R$3:R5002),0)</f>
        <v>0</v>
      </c>
      <c r="S5003" s="6">
        <f>IF(B5003&gt;0,SUM($R$4:R5003)-SUM($S$3:S5002),0)</f>
        <v>0</v>
      </c>
    </row>
    <row r="5004" spans="1:19">
      <c r="A5004">
        <f>IF(E5003&lt;&gt;E5004,COUNTIF($A$4:A5003,"&lt;&gt;0")+1,0)</f>
        <v>0</v>
      </c>
      <c r="B5004">
        <f>IF(A5004&lt;&gt;0,IF(MOD(A5004,3)=0,COUNTIF($B$4:B5003,"&lt;&gt;0")+1,0),0)</f>
        <v>0</v>
      </c>
      <c r="C5004" s="9">
        <f>'Dash Board'!$C$12+COUNT('Daily reducing balance'!$F$4:F5003)</f>
        <v>46730</v>
      </c>
      <c r="D5004">
        <f t="shared" si="546"/>
        <v>2027</v>
      </c>
      <c r="E5004">
        <f t="shared" si="547"/>
        <v>12</v>
      </c>
      <c r="F5004">
        <f>DAY('Dash Board'!$C$12+COUNT('Daily reducing balance'!$F$4:F5003))</f>
        <v>9</v>
      </c>
      <c r="G5004" s="8">
        <f t="shared" si="548"/>
        <v>48679.155254448924</v>
      </c>
      <c r="H5004" s="6">
        <f>G5004*'Dash Board'!$C$11/365</f>
        <v>14.003592607444212</v>
      </c>
      <c r="I5004" s="6">
        <f>H5004*'Dash Board'!$C$18/'Dash Board'!$C$11</f>
        <v>6.6683774321162925</v>
      </c>
      <c r="J5004" s="6">
        <f>(G5004&gt;1)*PMT('Dash Board'!$C$11/365,$U$4,-'Dash Board'!$C$19)</f>
        <v>108.80376961660664</v>
      </c>
      <c r="K5004" s="6">
        <f t="shared" si="550"/>
        <v>0</v>
      </c>
      <c r="L5004" s="8">
        <f t="shared" si="551"/>
        <v>48584.355077439759</v>
      </c>
      <c r="N5004" s="8">
        <f t="shared" si="549"/>
        <v>102.13539218449036</v>
      </c>
      <c r="O5004" s="8">
        <f>IF(E5003&lt;&gt;E5004,SUM($N$4:N5004)-SUM($O$3:O5003),0)</f>
        <v>0</v>
      </c>
      <c r="P5004" s="6">
        <f>IF(B5004&gt;0,SUM($O$4:O5004)-SUM($P$3:P5003),0)</f>
        <v>0</v>
      </c>
      <c r="Q5004" s="6">
        <f t="shared" si="552"/>
        <v>6.6683774321162925</v>
      </c>
      <c r="R5004" s="8">
        <f>IF(E5003&lt;&gt;E5004,SUM($Q$4:Q5004)-SUM($R$3:R5003),0)</f>
        <v>0</v>
      </c>
      <c r="S5004" s="6">
        <f>IF(B5004&gt;0,SUM($R$4:R5004)-SUM($S$3:S5003),0)</f>
        <v>0</v>
      </c>
    </row>
    <row r="5005" spans="1:19">
      <c r="A5005">
        <f>IF(E5004&lt;&gt;E5005,COUNTIF($A$4:A5004,"&lt;&gt;0")+1,0)</f>
        <v>0</v>
      </c>
      <c r="B5005">
        <f>IF(A5005&lt;&gt;0,IF(MOD(A5005,3)=0,COUNTIF($B$4:B5004,"&lt;&gt;0")+1,0),0)</f>
        <v>0</v>
      </c>
      <c r="C5005" s="9">
        <f>'Dash Board'!$C$12+COUNT('Daily reducing balance'!$F$4:F5004)</f>
        <v>46731</v>
      </c>
      <c r="D5005">
        <f t="shared" si="546"/>
        <v>2027</v>
      </c>
      <c r="E5005">
        <f t="shared" si="547"/>
        <v>12</v>
      </c>
      <c r="F5005">
        <f>DAY('Dash Board'!$C$12+COUNT('Daily reducing balance'!$F$4:F5004))</f>
        <v>10</v>
      </c>
      <c r="G5005" s="8">
        <f t="shared" si="548"/>
        <v>48584.355077439759</v>
      </c>
      <c r="H5005" s="6">
        <f>G5005*'Dash Board'!$C$11/365</f>
        <v>13.976321323647054</v>
      </c>
      <c r="I5005" s="6">
        <f>H5005*'Dash Board'!$C$18/'Dash Board'!$C$11</f>
        <v>6.6553911064985982</v>
      </c>
      <c r="J5005" s="6">
        <f>(G5005&gt;1)*PMT('Dash Board'!$C$11/365,$U$4,-'Dash Board'!$C$19)</f>
        <v>108.80376961660664</v>
      </c>
      <c r="K5005" s="6">
        <f t="shared" si="550"/>
        <v>0</v>
      </c>
      <c r="L5005" s="8">
        <f t="shared" si="551"/>
        <v>48489.527629146796</v>
      </c>
      <c r="N5005" s="8">
        <f t="shared" si="549"/>
        <v>102.14837851010805</v>
      </c>
      <c r="O5005" s="8">
        <f>IF(E5004&lt;&gt;E5005,SUM($N$4:N5005)-SUM($O$3:O5004),0)</f>
        <v>0</v>
      </c>
      <c r="P5005" s="6">
        <f>IF(B5005&gt;0,SUM($O$4:O5005)-SUM($P$3:P5004),0)</f>
        <v>0</v>
      </c>
      <c r="Q5005" s="6">
        <f t="shared" si="552"/>
        <v>6.6553911064985982</v>
      </c>
      <c r="R5005" s="8">
        <f>IF(E5004&lt;&gt;E5005,SUM($Q$4:Q5005)-SUM($R$3:R5004),0)</f>
        <v>0</v>
      </c>
      <c r="S5005" s="6">
        <f>IF(B5005&gt;0,SUM($R$4:R5005)-SUM($S$3:S5004),0)</f>
        <v>0</v>
      </c>
    </row>
    <row r="5006" spans="1:19">
      <c r="A5006">
        <f>IF(E5005&lt;&gt;E5006,COUNTIF($A$4:A5005,"&lt;&gt;0")+1,0)</f>
        <v>0</v>
      </c>
      <c r="B5006">
        <f>IF(A5006&lt;&gt;0,IF(MOD(A5006,3)=0,COUNTIF($B$4:B5005,"&lt;&gt;0")+1,0),0)</f>
        <v>0</v>
      </c>
      <c r="C5006" s="9">
        <f>'Dash Board'!$C$12+COUNT('Daily reducing balance'!$F$4:F5005)</f>
        <v>46732</v>
      </c>
      <c r="D5006">
        <f t="shared" si="546"/>
        <v>2027</v>
      </c>
      <c r="E5006">
        <f t="shared" si="547"/>
        <v>12</v>
      </c>
      <c r="F5006">
        <f>DAY('Dash Board'!$C$12+COUNT('Daily reducing balance'!$F$4:F5005))</f>
        <v>11</v>
      </c>
      <c r="G5006" s="8">
        <f t="shared" si="548"/>
        <v>48489.527629146796</v>
      </c>
      <c r="H5006" s="6">
        <f>G5006*'Dash Board'!$C$11/365</f>
        <v>13.949042194686063</v>
      </c>
      <c r="I5006" s="6">
        <f>H5006*'Dash Board'!$C$18/'Dash Board'!$C$11</f>
        <v>6.6424010450886017</v>
      </c>
      <c r="J5006" s="6">
        <f>(G5006&gt;1)*PMT('Dash Board'!$C$11/365,$U$4,-'Dash Board'!$C$19)</f>
        <v>108.80376961660664</v>
      </c>
      <c r="K5006" s="6">
        <f t="shared" si="550"/>
        <v>0</v>
      </c>
      <c r="L5006" s="8">
        <f t="shared" si="551"/>
        <v>48394.672901724873</v>
      </c>
      <c r="N5006" s="8">
        <f t="shared" si="549"/>
        <v>102.16136857151804</v>
      </c>
      <c r="O5006" s="8">
        <f>IF(E5005&lt;&gt;E5006,SUM($N$4:N5006)-SUM($O$3:O5005),0)</f>
        <v>0</v>
      </c>
      <c r="P5006" s="6">
        <f>IF(B5006&gt;0,SUM($O$4:O5006)-SUM($P$3:P5005),0)</f>
        <v>0</v>
      </c>
      <c r="Q5006" s="6">
        <f t="shared" si="552"/>
        <v>6.6424010450886017</v>
      </c>
      <c r="R5006" s="8">
        <f>IF(E5005&lt;&gt;E5006,SUM($Q$4:Q5006)-SUM($R$3:R5005),0)</f>
        <v>0</v>
      </c>
      <c r="S5006" s="6">
        <f>IF(B5006&gt;0,SUM($R$4:R5006)-SUM($S$3:S5005),0)</f>
        <v>0</v>
      </c>
    </row>
    <row r="5007" spans="1:19">
      <c r="A5007">
        <f>IF(E5006&lt;&gt;E5007,COUNTIF($A$4:A5006,"&lt;&gt;0")+1,0)</f>
        <v>0</v>
      </c>
      <c r="B5007">
        <f>IF(A5007&lt;&gt;0,IF(MOD(A5007,3)=0,COUNTIF($B$4:B5006,"&lt;&gt;0")+1,0),0)</f>
        <v>0</v>
      </c>
      <c r="C5007" s="9">
        <f>'Dash Board'!$C$12+COUNT('Daily reducing balance'!$F$4:F5006)</f>
        <v>46733</v>
      </c>
      <c r="D5007">
        <f t="shared" si="546"/>
        <v>2027</v>
      </c>
      <c r="E5007">
        <f t="shared" si="547"/>
        <v>12</v>
      </c>
      <c r="F5007">
        <f>DAY('Dash Board'!$C$12+COUNT('Daily reducing balance'!$F$4:F5006))</f>
        <v>12</v>
      </c>
      <c r="G5007" s="8">
        <f t="shared" si="548"/>
        <v>48394.672901724873</v>
      </c>
      <c r="H5007" s="6">
        <f>G5007*'Dash Board'!$C$11/365</f>
        <v>13.921755218304416</v>
      </c>
      <c r="I5007" s="6">
        <f>H5007*'Dash Board'!$C$18/'Dash Board'!$C$11</f>
        <v>6.6294072468116276</v>
      </c>
      <c r="J5007" s="6">
        <f>(G5007&gt;1)*PMT('Dash Board'!$C$11/365,$U$4,-'Dash Board'!$C$19)</f>
        <v>108.80376961660664</v>
      </c>
      <c r="K5007" s="6">
        <f t="shared" si="550"/>
        <v>0</v>
      </c>
      <c r="L5007" s="8">
        <f t="shared" si="551"/>
        <v>48299.79088732657</v>
      </c>
      <c r="N5007" s="8">
        <f t="shared" si="549"/>
        <v>102.17436236979502</v>
      </c>
      <c r="O5007" s="8">
        <f>IF(E5006&lt;&gt;E5007,SUM($N$4:N5007)-SUM($O$3:O5006),0)</f>
        <v>0</v>
      </c>
      <c r="P5007" s="6">
        <f>IF(B5007&gt;0,SUM($O$4:O5007)-SUM($P$3:P5006),0)</f>
        <v>0</v>
      </c>
      <c r="Q5007" s="6">
        <f t="shared" si="552"/>
        <v>6.6294072468116276</v>
      </c>
      <c r="R5007" s="8">
        <f>IF(E5006&lt;&gt;E5007,SUM($Q$4:Q5007)-SUM($R$3:R5006),0)</f>
        <v>0</v>
      </c>
      <c r="S5007" s="6">
        <f>IF(B5007&gt;0,SUM($R$4:R5007)-SUM($S$3:S5006),0)</f>
        <v>0</v>
      </c>
    </row>
    <row r="5008" spans="1:19">
      <c r="A5008">
        <f>IF(E5007&lt;&gt;E5008,COUNTIF($A$4:A5007,"&lt;&gt;0")+1,0)</f>
        <v>0</v>
      </c>
      <c r="B5008">
        <f>IF(A5008&lt;&gt;0,IF(MOD(A5008,3)=0,COUNTIF($B$4:B5007,"&lt;&gt;0")+1,0),0)</f>
        <v>0</v>
      </c>
      <c r="C5008" s="9">
        <f>'Dash Board'!$C$12+COUNT('Daily reducing balance'!$F$4:F5007)</f>
        <v>46734</v>
      </c>
      <c r="D5008">
        <f t="shared" si="546"/>
        <v>2027</v>
      </c>
      <c r="E5008">
        <f t="shared" si="547"/>
        <v>12</v>
      </c>
      <c r="F5008">
        <f>DAY('Dash Board'!$C$12+COUNT('Daily reducing balance'!$F$4:F5007))</f>
        <v>13</v>
      </c>
      <c r="G5008" s="8">
        <f t="shared" si="548"/>
        <v>48299.79088732657</v>
      </c>
      <c r="H5008" s="6">
        <f>G5008*'Dash Board'!$C$11/365</f>
        <v>13.89446039224463</v>
      </c>
      <c r="I5008" s="6">
        <f>H5008*'Dash Board'!$C$18/'Dash Board'!$C$11</f>
        <v>6.6164097105926825</v>
      </c>
      <c r="J5008" s="6">
        <f>(G5008&gt;1)*PMT('Dash Board'!$C$11/365,$U$4,-'Dash Board'!$C$19)</f>
        <v>108.80376961660664</v>
      </c>
      <c r="K5008" s="6">
        <f t="shared" si="550"/>
        <v>0</v>
      </c>
      <c r="L5008" s="8">
        <f t="shared" si="551"/>
        <v>48204.881578102206</v>
      </c>
      <c r="N5008" s="8">
        <f t="shared" si="549"/>
        <v>102.18735990601397</v>
      </c>
      <c r="O5008" s="8">
        <f>IF(E5007&lt;&gt;E5008,SUM($N$4:N5008)-SUM($O$3:O5007),0)</f>
        <v>0</v>
      </c>
      <c r="P5008" s="6">
        <f>IF(B5008&gt;0,SUM($O$4:O5008)-SUM($P$3:P5007),0)</f>
        <v>0</v>
      </c>
      <c r="Q5008" s="6">
        <f t="shared" si="552"/>
        <v>6.6164097105926825</v>
      </c>
      <c r="R5008" s="8">
        <f>IF(E5007&lt;&gt;E5008,SUM($Q$4:Q5008)-SUM($R$3:R5007),0)</f>
        <v>0</v>
      </c>
      <c r="S5008" s="6">
        <f>IF(B5008&gt;0,SUM($R$4:R5008)-SUM($S$3:S5007),0)</f>
        <v>0</v>
      </c>
    </row>
    <row r="5009" spans="1:19">
      <c r="A5009">
        <f>IF(E5008&lt;&gt;E5009,COUNTIF($A$4:A5008,"&lt;&gt;0")+1,0)</f>
        <v>0</v>
      </c>
      <c r="B5009">
        <f>IF(A5009&lt;&gt;0,IF(MOD(A5009,3)=0,COUNTIF($B$4:B5008,"&lt;&gt;0")+1,0),0)</f>
        <v>0</v>
      </c>
      <c r="C5009" s="9">
        <f>'Dash Board'!$C$12+COUNT('Daily reducing balance'!$F$4:F5008)</f>
        <v>46735</v>
      </c>
      <c r="D5009">
        <f t="shared" si="546"/>
        <v>2027</v>
      </c>
      <c r="E5009">
        <f t="shared" si="547"/>
        <v>12</v>
      </c>
      <c r="F5009">
        <f>DAY('Dash Board'!$C$12+COUNT('Daily reducing balance'!$F$4:F5008))</f>
        <v>14</v>
      </c>
      <c r="G5009" s="8">
        <f t="shared" si="548"/>
        <v>48204.881578102206</v>
      </c>
      <c r="H5009" s="6">
        <f>G5009*'Dash Board'!$C$11/365</f>
        <v>13.867157714248579</v>
      </c>
      <c r="I5009" s="6">
        <f>H5009*'Dash Board'!$C$18/'Dash Board'!$C$11</f>
        <v>6.6034084353564664</v>
      </c>
      <c r="J5009" s="6">
        <f>(G5009&gt;1)*PMT('Dash Board'!$C$11/365,$U$4,-'Dash Board'!$C$19)</f>
        <v>108.80376961660664</v>
      </c>
      <c r="K5009" s="6">
        <f t="shared" si="550"/>
        <v>0</v>
      </c>
      <c r="L5009" s="8">
        <f t="shared" si="551"/>
        <v>48109.944966199844</v>
      </c>
      <c r="N5009" s="8">
        <f t="shared" si="549"/>
        <v>102.20036118125017</v>
      </c>
      <c r="O5009" s="8">
        <f>IF(E5008&lt;&gt;E5009,SUM($N$4:N5009)-SUM($O$3:O5008),0)</f>
        <v>0</v>
      </c>
      <c r="P5009" s="6">
        <f>IF(B5009&gt;0,SUM($O$4:O5009)-SUM($P$3:P5008),0)</f>
        <v>0</v>
      </c>
      <c r="Q5009" s="6">
        <f t="shared" si="552"/>
        <v>6.6034084353564664</v>
      </c>
      <c r="R5009" s="8">
        <f>IF(E5008&lt;&gt;E5009,SUM($Q$4:Q5009)-SUM($R$3:R5008),0)</f>
        <v>0</v>
      </c>
      <c r="S5009" s="6">
        <f>IF(B5009&gt;0,SUM($R$4:R5009)-SUM($S$3:S5008),0)</f>
        <v>0</v>
      </c>
    </row>
    <row r="5010" spans="1:19">
      <c r="A5010">
        <f>IF(E5009&lt;&gt;E5010,COUNTIF($A$4:A5009,"&lt;&gt;0")+1,0)</f>
        <v>0</v>
      </c>
      <c r="B5010">
        <f>IF(A5010&lt;&gt;0,IF(MOD(A5010,3)=0,COUNTIF($B$4:B5009,"&lt;&gt;0")+1,0),0)</f>
        <v>0</v>
      </c>
      <c r="C5010" s="9">
        <f>'Dash Board'!$C$12+COUNT('Daily reducing balance'!$F$4:F5009)</f>
        <v>46736</v>
      </c>
      <c r="D5010">
        <f t="shared" si="546"/>
        <v>2027</v>
      </c>
      <c r="E5010">
        <f t="shared" si="547"/>
        <v>12</v>
      </c>
      <c r="F5010">
        <f>DAY('Dash Board'!$C$12+COUNT('Daily reducing balance'!$F$4:F5009))</f>
        <v>15</v>
      </c>
      <c r="G5010" s="8">
        <f t="shared" si="548"/>
        <v>48109.944966199844</v>
      </c>
      <c r="H5010" s="6">
        <f>G5010*'Dash Board'!$C$11/365</f>
        <v>13.839847182057488</v>
      </c>
      <c r="I5010" s="6">
        <f>H5010*'Dash Board'!$C$18/'Dash Board'!$C$11</f>
        <v>6.5904034200273767</v>
      </c>
      <c r="J5010" s="6">
        <f>(G5010&gt;1)*PMT('Dash Board'!$C$11/365,$U$4,-'Dash Board'!$C$19)</f>
        <v>108.80376961660664</v>
      </c>
      <c r="K5010" s="6">
        <f t="shared" si="550"/>
        <v>0</v>
      </c>
      <c r="L5010" s="8">
        <f t="shared" si="551"/>
        <v>48014.981043765292</v>
      </c>
      <c r="N5010" s="8">
        <f t="shared" si="549"/>
        <v>102.21336619657927</v>
      </c>
      <c r="O5010" s="8">
        <f>IF(E5009&lt;&gt;E5010,SUM($N$4:N5010)-SUM($O$3:O5009),0)</f>
        <v>0</v>
      </c>
      <c r="P5010" s="6">
        <f>IF(B5010&gt;0,SUM($O$4:O5010)-SUM($P$3:P5009),0)</f>
        <v>0</v>
      </c>
      <c r="Q5010" s="6">
        <f t="shared" si="552"/>
        <v>6.5904034200273767</v>
      </c>
      <c r="R5010" s="8">
        <f>IF(E5009&lt;&gt;E5010,SUM($Q$4:Q5010)-SUM($R$3:R5009),0)</f>
        <v>0</v>
      </c>
      <c r="S5010" s="6">
        <f>IF(B5010&gt;0,SUM($R$4:R5010)-SUM($S$3:S5009),0)</f>
        <v>0</v>
      </c>
    </row>
    <row r="5011" spans="1:19">
      <c r="A5011">
        <f>IF(E5010&lt;&gt;E5011,COUNTIF($A$4:A5010,"&lt;&gt;0")+1,0)</f>
        <v>0</v>
      </c>
      <c r="B5011">
        <f>IF(A5011&lt;&gt;0,IF(MOD(A5011,3)=0,COUNTIF($B$4:B5010,"&lt;&gt;0")+1,0),0)</f>
        <v>0</v>
      </c>
      <c r="C5011" s="9">
        <f>'Dash Board'!$C$12+COUNT('Daily reducing balance'!$F$4:F5010)</f>
        <v>46737</v>
      </c>
      <c r="D5011">
        <f t="shared" si="546"/>
        <v>2027</v>
      </c>
      <c r="E5011">
        <f t="shared" si="547"/>
        <v>12</v>
      </c>
      <c r="F5011">
        <f>DAY('Dash Board'!$C$12+COUNT('Daily reducing balance'!$F$4:F5010))</f>
        <v>16</v>
      </c>
      <c r="G5011" s="8">
        <f t="shared" si="548"/>
        <v>48014.981043765292</v>
      </c>
      <c r="H5011" s="6">
        <f>G5011*'Dash Board'!$C$11/365</f>
        <v>13.812528793411934</v>
      </c>
      <c r="I5011" s="6">
        <f>H5011*'Dash Board'!$C$18/'Dash Board'!$C$11</f>
        <v>6.5773946635294935</v>
      </c>
      <c r="J5011" s="6">
        <f>(G5011&gt;1)*PMT('Dash Board'!$C$11/365,$U$4,-'Dash Board'!$C$19)</f>
        <v>108.80376961660664</v>
      </c>
      <c r="K5011" s="6">
        <f t="shared" si="550"/>
        <v>0</v>
      </c>
      <c r="L5011" s="8">
        <f t="shared" si="551"/>
        <v>47919.989802942095</v>
      </c>
      <c r="N5011" s="8">
        <f t="shared" si="549"/>
        <v>102.22637495307715</v>
      </c>
      <c r="O5011" s="8">
        <f>IF(E5010&lt;&gt;E5011,SUM($N$4:N5011)-SUM($O$3:O5010),0)</f>
        <v>0</v>
      </c>
      <c r="P5011" s="6">
        <f>IF(B5011&gt;0,SUM($O$4:O5011)-SUM($P$3:P5010),0)</f>
        <v>0</v>
      </c>
      <c r="Q5011" s="6">
        <f t="shared" si="552"/>
        <v>6.5773946635294935</v>
      </c>
      <c r="R5011" s="8">
        <f>IF(E5010&lt;&gt;E5011,SUM($Q$4:Q5011)-SUM($R$3:R5010),0)</f>
        <v>0</v>
      </c>
      <c r="S5011" s="6">
        <f>IF(B5011&gt;0,SUM($R$4:R5011)-SUM($S$3:S5010),0)</f>
        <v>0</v>
      </c>
    </row>
    <row r="5012" spans="1:19">
      <c r="A5012">
        <f>IF(E5011&lt;&gt;E5012,COUNTIF($A$4:A5011,"&lt;&gt;0")+1,0)</f>
        <v>0</v>
      </c>
      <c r="B5012">
        <f>IF(A5012&lt;&gt;0,IF(MOD(A5012,3)=0,COUNTIF($B$4:B5011,"&lt;&gt;0")+1,0),0)</f>
        <v>0</v>
      </c>
      <c r="C5012" s="9">
        <f>'Dash Board'!$C$12+COUNT('Daily reducing balance'!$F$4:F5011)</f>
        <v>46738</v>
      </c>
      <c r="D5012">
        <f t="shared" si="546"/>
        <v>2027</v>
      </c>
      <c r="E5012">
        <f t="shared" si="547"/>
        <v>12</v>
      </c>
      <c r="F5012">
        <f>DAY('Dash Board'!$C$12+COUNT('Daily reducing balance'!$F$4:F5011))</f>
        <v>17</v>
      </c>
      <c r="G5012" s="8">
        <f t="shared" si="548"/>
        <v>47919.989802942095</v>
      </c>
      <c r="H5012" s="6">
        <f>G5012*'Dash Board'!$C$11/365</f>
        <v>13.785202546051835</v>
      </c>
      <c r="I5012" s="6">
        <f>H5012*'Dash Board'!$C$18/'Dash Board'!$C$11</f>
        <v>6.564382164786589</v>
      </c>
      <c r="J5012" s="6">
        <f>(G5012&gt;1)*PMT('Dash Board'!$C$11/365,$U$4,-'Dash Board'!$C$19)</f>
        <v>108.80376961660664</v>
      </c>
      <c r="K5012" s="6">
        <f t="shared" si="550"/>
        <v>0</v>
      </c>
      <c r="L5012" s="8">
        <f t="shared" si="551"/>
        <v>47824.971235871541</v>
      </c>
      <c r="N5012" s="8">
        <f t="shared" si="549"/>
        <v>102.23938745182005</v>
      </c>
      <c r="O5012" s="8">
        <f>IF(E5011&lt;&gt;E5012,SUM($N$4:N5012)-SUM($O$3:O5011),0)</f>
        <v>0</v>
      </c>
      <c r="P5012" s="6">
        <f>IF(B5012&gt;0,SUM($O$4:O5012)-SUM($P$3:P5011),0)</f>
        <v>0</v>
      </c>
      <c r="Q5012" s="6">
        <f t="shared" si="552"/>
        <v>6.564382164786589</v>
      </c>
      <c r="R5012" s="8">
        <f>IF(E5011&lt;&gt;E5012,SUM($Q$4:Q5012)-SUM($R$3:R5011),0)</f>
        <v>0</v>
      </c>
      <c r="S5012" s="6">
        <f>IF(B5012&gt;0,SUM($R$4:R5012)-SUM($S$3:S5011),0)</f>
        <v>0</v>
      </c>
    </row>
    <row r="5013" spans="1:19">
      <c r="A5013">
        <f>IF(E5012&lt;&gt;E5013,COUNTIF($A$4:A5012,"&lt;&gt;0")+1,0)</f>
        <v>0</v>
      </c>
      <c r="B5013">
        <f>IF(A5013&lt;&gt;0,IF(MOD(A5013,3)=0,COUNTIF($B$4:B5012,"&lt;&gt;0")+1,0),0)</f>
        <v>0</v>
      </c>
      <c r="C5013" s="9">
        <f>'Dash Board'!$C$12+COUNT('Daily reducing balance'!$F$4:F5012)</f>
        <v>46739</v>
      </c>
      <c r="D5013">
        <f t="shared" si="546"/>
        <v>2027</v>
      </c>
      <c r="E5013">
        <f t="shared" si="547"/>
        <v>12</v>
      </c>
      <c r="F5013">
        <f>DAY('Dash Board'!$C$12+COUNT('Daily reducing balance'!$F$4:F5012))</f>
        <v>18</v>
      </c>
      <c r="G5013" s="8">
        <f t="shared" si="548"/>
        <v>47824.971235871541</v>
      </c>
      <c r="H5013" s="6">
        <f>G5013*'Dash Board'!$C$11/365</f>
        <v>13.75786843771647</v>
      </c>
      <c r="I5013" s="6">
        <f>H5013*'Dash Board'!$C$18/'Dash Board'!$C$11</f>
        <v>6.5513659227221286</v>
      </c>
      <c r="J5013" s="6">
        <f>(G5013&gt;1)*PMT('Dash Board'!$C$11/365,$U$4,-'Dash Board'!$C$19)</f>
        <v>108.80376961660664</v>
      </c>
      <c r="K5013" s="6">
        <f t="shared" si="550"/>
        <v>0</v>
      </c>
      <c r="L5013" s="8">
        <f t="shared" si="551"/>
        <v>47729.925334692649</v>
      </c>
      <c r="N5013" s="8">
        <f t="shared" si="549"/>
        <v>102.25240369388452</v>
      </c>
      <c r="O5013" s="8">
        <f>IF(E5012&lt;&gt;E5013,SUM($N$4:N5013)-SUM($O$3:O5012),0)</f>
        <v>0</v>
      </c>
      <c r="P5013" s="6">
        <f>IF(B5013&gt;0,SUM($O$4:O5013)-SUM($P$3:P5012),0)</f>
        <v>0</v>
      </c>
      <c r="Q5013" s="6">
        <f t="shared" si="552"/>
        <v>6.5513659227221286</v>
      </c>
      <c r="R5013" s="8">
        <f>IF(E5012&lt;&gt;E5013,SUM($Q$4:Q5013)-SUM($R$3:R5012),0)</f>
        <v>0</v>
      </c>
      <c r="S5013" s="6">
        <f>IF(B5013&gt;0,SUM($R$4:R5013)-SUM($S$3:S5012),0)</f>
        <v>0</v>
      </c>
    </row>
    <row r="5014" spans="1:19">
      <c r="A5014">
        <f>IF(E5013&lt;&gt;E5014,COUNTIF($A$4:A5013,"&lt;&gt;0")+1,0)</f>
        <v>0</v>
      </c>
      <c r="B5014">
        <f>IF(A5014&lt;&gt;0,IF(MOD(A5014,3)=0,COUNTIF($B$4:B5013,"&lt;&gt;0")+1,0),0)</f>
        <v>0</v>
      </c>
      <c r="C5014" s="9">
        <f>'Dash Board'!$C$12+COUNT('Daily reducing balance'!$F$4:F5013)</f>
        <v>46740</v>
      </c>
      <c r="D5014">
        <f t="shared" si="546"/>
        <v>2027</v>
      </c>
      <c r="E5014">
        <f t="shared" si="547"/>
        <v>12</v>
      </c>
      <c r="F5014">
        <f>DAY('Dash Board'!$C$12+COUNT('Daily reducing balance'!$F$4:F5013))</f>
        <v>19</v>
      </c>
      <c r="G5014" s="8">
        <f t="shared" si="548"/>
        <v>47729.925334692649</v>
      </c>
      <c r="H5014" s="6">
        <f>G5014*'Dash Board'!$C$11/365</f>
        <v>13.730526466144461</v>
      </c>
      <c r="I5014" s="6">
        <f>H5014*'Dash Board'!$C$18/'Dash Board'!$C$11</f>
        <v>6.538345936259268</v>
      </c>
      <c r="J5014" s="6">
        <f>(G5014&gt;1)*PMT('Dash Board'!$C$11/365,$U$4,-'Dash Board'!$C$19)</f>
        <v>108.80376961660664</v>
      </c>
      <c r="K5014" s="6">
        <f t="shared" si="550"/>
        <v>0</v>
      </c>
      <c r="L5014" s="8">
        <f t="shared" si="551"/>
        <v>47634.852091542183</v>
      </c>
      <c r="N5014" s="8">
        <f t="shared" si="549"/>
        <v>102.26542368034738</v>
      </c>
      <c r="O5014" s="8">
        <f>IF(E5013&lt;&gt;E5014,SUM($N$4:N5014)-SUM($O$3:O5013),0)</f>
        <v>0</v>
      </c>
      <c r="P5014" s="6">
        <f>IF(B5014&gt;0,SUM($O$4:O5014)-SUM($P$3:P5013),0)</f>
        <v>0</v>
      </c>
      <c r="Q5014" s="6">
        <f t="shared" si="552"/>
        <v>6.538345936259268</v>
      </c>
      <c r="R5014" s="8">
        <f>IF(E5013&lt;&gt;E5014,SUM($Q$4:Q5014)-SUM($R$3:R5013),0)</f>
        <v>0</v>
      </c>
      <c r="S5014" s="6">
        <f>IF(B5014&gt;0,SUM($R$4:R5014)-SUM($S$3:S5013),0)</f>
        <v>0</v>
      </c>
    </row>
    <row r="5015" spans="1:19">
      <c r="A5015">
        <f>IF(E5014&lt;&gt;E5015,COUNTIF($A$4:A5014,"&lt;&gt;0")+1,0)</f>
        <v>0</v>
      </c>
      <c r="B5015">
        <f>IF(A5015&lt;&gt;0,IF(MOD(A5015,3)=0,COUNTIF($B$4:B5014,"&lt;&gt;0")+1,0),0)</f>
        <v>0</v>
      </c>
      <c r="C5015" s="9">
        <f>'Dash Board'!$C$12+COUNT('Daily reducing balance'!$F$4:F5014)</f>
        <v>46741</v>
      </c>
      <c r="D5015">
        <f t="shared" si="546"/>
        <v>2027</v>
      </c>
      <c r="E5015">
        <f t="shared" si="547"/>
        <v>12</v>
      </c>
      <c r="F5015">
        <f>DAY('Dash Board'!$C$12+COUNT('Daily reducing balance'!$F$4:F5014))</f>
        <v>20</v>
      </c>
      <c r="G5015" s="8">
        <f t="shared" si="548"/>
        <v>47634.852091542183</v>
      </c>
      <c r="H5015" s="6">
        <f>G5015*'Dash Board'!$C$11/365</f>
        <v>13.703176629073779</v>
      </c>
      <c r="I5015" s="6">
        <f>H5015*'Dash Board'!$C$18/'Dash Board'!$C$11</f>
        <v>6.5253222043208474</v>
      </c>
      <c r="J5015" s="6">
        <f>(G5015&gt;1)*PMT('Dash Board'!$C$11/365,$U$4,-'Dash Board'!$C$19)</f>
        <v>108.80376961660664</v>
      </c>
      <c r="K5015" s="6">
        <f t="shared" si="550"/>
        <v>0</v>
      </c>
      <c r="L5015" s="8">
        <f t="shared" si="551"/>
        <v>47539.751498554651</v>
      </c>
      <c r="N5015" s="8">
        <f t="shared" si="549"/>
        <v>102.2784474122858</v>
      </c>
      <c r="O5015" s="8">
        <f>IF(E5014&lt;&gt;E5015,SUM($N$4:N5015)-SUM($O$3:O5014),0)</f>
        <v>0</v>
      </c>
      <c r="P5015" s="6">
        <f>IF(B5015&gt;0,SUM($O$4:O5015)-SUM($P$3:P5014),0)</f>
        <v>0</v>
      </c>
      <c r="Q5015" s="6">
        <f t="shared" si="552"/>
        <v>6.5253222043208474</v>
      </c>
      <c r="R5015" s="8">
        <f>IF(E5014&lt;&gt;E5015,SUM($Q$4:Q5015)-SUM($R$3:R5014),0)</f>
        <v>0</v>
      </c>
      <c r="S5015" s="6">
        <f>IF(B5015&gt;0,SUM($R$4:R5015)-SUM($S$3:S5014),0)</f>
        <v>0</v>
      </c>
    </row>
    <row r="5016" spans="1:19">
      <c r="A5016">
        <f>IF(E5015&lt;&gt;E5016,COUNTIF($A$4:A5015,"&lt;&gt;0")+1,0)</f>
        <v>0</v>
      </c>
      <c r="B5016">
        <f>IF(A5016&lt;&gt;0,IF(MOD(A5016,3)=0,COUNTIF($B$4:B5015,"&lt;&gt;0")+1,0),0)</f>
        <v>0</v>
      </c>
      <c r="C5016" s="9">
        <f>'Dash Board'!$C$12+COUNT('Daily reducing balance'!$F$4:F5015)</f>
        <v>46742</v>
      </c>
      <c r="D5016">
        <f t="shared" si="546"/>
        <v>2027</v>
      </c>
      <c r="E5016">
        <f t="shared" si="547"/>
        <v>12</v>
      </c>
      <c r="F5016">
        <f>DAY('Dash Board'!$C$12+COUNT('Daily reducing balance'!$F$4:F5015))</f>
        <v>21</v>
      </c>
      <c r="G5016" s="8">
        <f t="shared" si="548"/>
        <v>47539.751498554651</v>
      </c>
      <c r="H5016" s="6">
        <f>G5016*'Dash Board'!$C$11/365</f>
        <v>13.675818924241749</v>
      </c>
      <c r="I5016" s="6">
        <f>H5016*'Dash Board'!$C$18/'Dash Board'!$C$11</f>
        <v>6.5122947258294044</v>
      </c>
      <c r="J5016" s="6">
        <f>(G5016&gt;1)*PMT('Dash Board'!$C$11/365,$U$4,-'Dash Board'!$C$19)</f>
        <v>108.80376961660664</v>
      </c>
      <c r="K5016" s="6">
        <f t="shared" si="550"/>
        <v>0</v>
      </c>
      <c r="L5016" s="8">
        <f t="shared" si="551"/>
        <v>47444.623547862284</v>
      </c>
      <c r="N5016" s="8">
        <f t="shared" si="549"/>
        <v>102.29147489077724</v>
      </c>
      <c r="O5016" s="8">
        <f>IF(E5015&lt;&gt;E5016,SUM($N$4:N5016)-SUM($O$3:O5015),0)</f>
        <v>0</v>
      </c>
      <c r="P5016" s="6">
        <f>IF(B5016&gt;0,SUM($O$4:O5016)-SUM($P$3:P5015),0)</f>
        <v>0</v>
      </c>
      <c r="Q5016" s="6">
        <f t="shared" si="552"/>
        <v>6.5122947258294044</v>
      </c>
      <c r="R5016" s="8">
        <f>IF(E5015&lt;&gt;E5016,SUM($Q$4:Q5016)-SUM($R$3:R5015),0)</f>
        <v>0</v>
      </c>
      <c r="S5016" s="6">
        <f>IF(B5016&gt;0,SUM($R$4:R5016)-SUM($S$3:S5015),0)</f>
        <v>0</v>
      </c>
    </row>
    <row r="5017" spans="1:19">
      <c r="A5017">
        <f>IF(E5016&lt;&gt;E5017,COUNTIF($A$4:A5016,"&lt;&gt;0")+1,0)</f>
        <v>0</v>
      </c>
      <c r="B5017">
        <f>IF(A5017&lt;&gt;0,IF(MOD(A5017,3)=0,COUNTIF($B$4:B5016,"&lt;&gt;0")+1,0),0)</f>
        <v>0</v>
      </c>
      <c r="C5017" s="9">
        <f>'Dash Board'!$C$12+COUNT('Daily reducing balance'!$F$4:F5016)</f>
        <v>46743</v>
      </c>
      <c r="D5017">
        <f t="shared" si="546"/>
        <v>2027</v>
      </c>
      <c r="E5017">
        <f t="shared" si="547"/>
        <v>12</v>
      </c>
      <c r="F5017">
        <f>DAY('Dash Board'!$C$12+COUNT('Daily reducing balance'!$F$4:F5016))</f>
        <v>22</v>
      </c>
      <c r="G5017" s="8">
        <f t="shared" si="548"/>
        <v>47444.623547862284</v>
      </c>
      <c r="H5017" s="6">
        <f>G5017*'Dash Board'!$C$11/365</f>
        <v>13.64845334938504</v>
      </c>
      <c r="I5017" s="6">
        <f>H5017*'Dash Board'!$C$18/'Dash Board'!$C$11</f>
        <v>6.4992634997071628</v>
      </c>
      <c r="J5017" s="6">
        <f>(G5017&gt;1)*PMT('Dash Board'!$C$11/365,$U$4,-'Dash Board'!$C$19)</f>
        <v>108.80376961660664</v>
      </c>
      <c r="K5017" s="6">
        <f t="shared" si="550"/>
        <v>0</v>
      </c>
      <c r="L5017" s="8">
        <f t="shared" si="551"/>
        <v>47349.468231595063</v>
      </c>
      <c r="N5017" s="8">
        <f t="shared" si="549"/>
        <v>102.30450611689947</v>
      </c>
      <c r="O5017" s="8">
        <f>IF(E5016&lt;&gt;E5017,SUM($N$4:N5017)-SUM($O$3:O5016),0)</f>
        <v>0</v>
      </c>
      <c r="P5017" s="6">
        <f>IF(B5017&gt;0,SUM($O$4:O5017)-SUM($P$3:P5016),0)</f>
        <v>0</v>
      </c>
      <c r="Q5017" s="6">
        <f t="shared" si="552"/>
        <v>6.4992634997071628</v>
      </c>
      <c r="R5017" s="8">
        <f>IF(E5016&lt;&gt;E5017,SUM($Q$4:Q5017)-SUM($R$3:R5016),0)</f>
        <v>0</v>
      </c>
      <c r="S5017" s="6">
        <f>IF(B5017&gt;0,SUM($R$4:R5017)-SUM($S$3:S5016),0)</f>
        <v>0</v>
      </c>
    </row>
    <row r="5018" spans="1:19">
      <c r="A5018">
        <f>IF(E5017&lt;&gt;E5018,COUNTIF($A$4:A5017,"&lt;&gt;0")+1,0)</f>
        <v>0</v>
      </c>
      <c r="B5018">
        <f>IF(A5018&lt;&gt;0,IF(MOD(A5018,3)=0,COUNTIF($B$4:B5017,"&lt;&gt;0")+1,0),0)</f>
        <v>0</v>
      </c>
      <c r="C5018" s="9">
        <f>'Dash Board'!$C$12+COUNT('Daily reducing balance'!$F$4:F5017)</f>
        <v>46744</v>
      </c>
      <c r="D5018">
        <f t="shared" si="546"/>
        <v>2027</v>
      </c>
      <c r="E5018">
        <f t="shared" si="547"/>
        <v>12</v>
      </c>
      <c r="F5018">
        <f>DAY('Dash Board'!$C$12+COUNT('Daily reducing balance'!$F$4:F5017))</f>
        <v>23</v>
      </c>
      <c r="G5018" s="8">
        <f t="shared" si="548"/>
        <v>47349.468231595063</v>
      </c>
      <c r="H5018" s="6">
        <f>G5018*'Dash Board'!$C$11/365</f>
        <v>13.621079902239675</v>
      </c>
      <c r="I5018" s="6">
        <f>H5018*'Dash Board'!$C$18/'Dash Board'!$C$11</f>
        <v>6.4862285248760365</v>
      </c>
      <c r="J5018" s="6">
        <f>(G5018&gt;1)*PMT('Dash Board'!$C$11/365,$U$4,-'Dash Board'!$C$19)</f>
        <v>108.80376961660664</v>
      </c>
      <c r="K5018" s="6">
        <f t="shared" si="550"/>
        <v>0</v>
      </c>
      <c r="L5018" s="8">
        <f t="shared" si="551"/>
        <v>47254.285541880694</v>
      </c>
      <c r="N5018" s="8">
        <f t="shared" si="549"/>
        <v>102.3175410917306</v>
      </c>
      <c r="O5018" s="8">
        <f>IF(E5017&lt;&gt;E5018,SUM($N$4:N5018)-SUM($O$3:O5017),0)</f>
        <v>0</v>
      </c>
      <c r="P5018" s="6">
        <f>IF(B5018&gt;0,SUM($O$4:O5018)-SUM($P$3:P5017),0)</f>
        <v>0</v>
      </c>
      <c r="Q5018" s="6">
        <f t="shared" si="552"/>
        <v>6.4862285248760365</v>
      </c>
      <c r="R5018" s="8">
        <f>IF(E5017&lt;&gt;E5018,SUM($Q$4:Q5018)-SUM($R$3:R5017),0)</f>
        <v>0</v>
      </c>
      <c r="S5018" s="6">
        <f>IF(B5018&gt;0,SUM($R$4:R5018)-SUM($S$3:S5017),0)</f>
        <v>0</v>
      </c>
    </row>
    <row r="5019" spans="1:19">
      <c r="A5019">
        <f>IF(E5018&lt;&gt;E5019,COUNTIF($A$4:A5018,"&lt;&gt;0")+1,0)</f>
        <v>0</v>
      </c>
      <c r="B5019">
        <f>IF(A5019&lt;&gt;0,IF(MOD(A5019,3)=0,COUNTIF($B$4:B5018,"&lt;&gt;0")+1,0),0)</f>
        <v>0</v>
      </c>
      <c r="C5019" s="9">
        <f>'Dash Board'!$C$12+COUNT('Daily reducing balance'!$F$4:F5018)</f>
        <v>46745</v>
      </c>
      <c r="D5019">
        <f t="shared" si="546"/>
        <v>2027</v>
      </c>
      <c r="E5019">
        <f t="shared" si="547"/>
        <v>12</v>
      </c>
      <c r="F5019">
        <f>DAY('Dash Board'!$C$12+COUNT('Daily reducing balance'!$F$4:F5018))</f>
        <v>24</v>
      </c>
      <c r="G5019" s="8">
        <f t="shared" si="548"/>
        <v>47254.285541880694</v>
      </c>
      <c r="H5019" s="6">
        <f>G5019*'Dash Board'!$C$11/365</f>
        <v>13.593698580541021</v>
      </c>
      <c r="I5019" s="6">
        <f>H5019*'Dash Board'!$C$18/'Dash Board'!$C$11</f>
        <v>6.4731898002576305</v>
      </c>
      <c r="J5019" s="6">
        <f>(G5019&gt;1)*PMT('Dash Board'!$C$11/365,$U$4,-'Dash Board'!$C$19)</f>
        <v>108.80376961660664</v>
      </c>
      <c r="K5019" s="6">
        <f t="shared" si="550"/>
        <v>0</v>
      </c>
      <c r="L5019" s="8">
        <f t="shared" si="551"/>
        <v>47159.075470844626</v>
      </c>
      <c r="N5019" s="8">
        <f t="shared" si="549"/>
        <v>102.33057981634902</v>
      </c>
      <c r="O5019" s="8">
        <f>IF(E5018&lt;&gt;E5019,SUM($N$4:N5019)-SUM($O$3:O5018),0)</f>
        <v>0</v>
      </c>
      <c r="P5019" s="6">
        <f>IF(B5019&gt;0,SUM($O$4:O5019)-SUM($P$3:P5018),0)</f>
        <v>0</v>
      </c>
      <c r="Q5019" s="6">
        <f t="shared" si="552"/>
        <v>6.4731898002576305</v>
      </c>
      <c r="R5019" s="8">
        <f>IF(E5018&lt;&gt;E5019,SUM($Q$4:Q5019)-SUM($R$3:R5018),0)</f>
        <v>0</v>
      </c>
      <c r="S5019" s="6">
        <f>IF(B5019&gt;0,SUM($R$4:R5019)-SUM($S$3:S5018),0)</f>
        <v>0</v>
      </c>
    </row>
    <row r="5020" spans="1:19">
      <c r="A5020">
        <f>IF(E5019&lt;&gt;E5020,COUNTIF($A$4:A5019,"&lt;&gt;0")+1,0)</f>
        <v>0</v>
      </c>
      <c r="B5020">
        <f>IF(A5020&lt;&gt;0,IF(MOD(A5020,3)=0,COUNTIF($B$4:B5019,"&lt;&gt;0")+1,0),0)</f>
        <v>0</v>
      </c>
      <c r="C5020" s="9">
        <f>'Dash Board'!$C$12+COUNT('Daily reducing balance'!$F$4:F5019)</f>
        <v>46746</v>
      </c>
      <c r="D5020">
        <f t="shared" si="546"/>
        <v>2027</v>
      </c>
      <c r="E5020">
        <f t="shared" si="547"/>
        <v>12</v>
      </c>
      <c r="F5020">
        <f>DAY('Dash Board'!$C$12+COUNT('Daily reducing balance'!$F$4:F5019))</f>
        <v>25</v>
      </c>
      <c r="G5020" s="8">
        <f t="shared" si="548"/>
        <v>47159.075470844626</v>
      </c>
      <c r="H5020" s="6">
        <f>G5020*'Dash Board'!$C$11/365</f>
        <v>13.566309382023796</v>
      </c>
      <c r="I5020" s="6">
        <f>H5020*'Dash Board'!$C$18/'Dash Board'!$C$11</f>
        <v>6.4601473247732377</v>
      </c>
      <c r="J5020" s="6">
        <f>(G5020&gt;1)*PMT('Dash Board'!$C$11/365,$U$4,-'Dash Board'!$C$19)</f>
        <v>108.80376961660664</v>
      </c>
      <c r="K5020" s="6">
        <f t="shared" si="550"/>
        <v>0</v>
      </c>
      <c r="L5020" s="8">
        <f t="shared" si="551"/>
        <v>47063.838010610045</v>
      </c>
      <c r="N5020" s="8">
        <f t="shared" si="549"/>
        <v>102.34362229183341</v>
      </c>
      <c r="O5020" s="8">
        <f>IF(E5019&lt;&gt;E5020,SUM($N$4:N5020)-SUM($O$3:O5019),0)</f>
        <v>0</v>
      </c>
      <c r="P5020" s="6">
        <f>IF(B5020&gt;0,SUM($O$4:O5020)-SUM($P$3:P5019),0)</f>
        <v>0</v>
      </c>
      <c r="Q5020" s="6">
        <f t="shared" si="552"/>
        <v>6.4601473247732377</v>
      </c>
      <c r="R5020" s="8">
        <f>IF(E5019&lt;&gt;E5020,SUM($Q$4:Q5020)-SUM($R$3:R5019),0)</f>
        <v>0</v>
      </c>
      <c r="S5020" s="6">
        <f>IF(B5020&gt;0,SUM($R$4:R5020)-SUM($S$3:S5019),0)</f>
        <v>0</v>
      </c>
    </row>
    <row r="5021" spans="1:19">
      <c r="A5021">
        <f>IF(E5020&lt;&gt;E5021,COUNTIF($A$4:A5020,"&lt;&gt;0")+1,0)</f>
        <v>0</v>
      </c>
      <c r="B5021">
        <f>IF(A5021&lt;&gt;0,IF(MOD(A5021,3)=0,COUNTIF($B$4:B5020,"&lt;&gt;0")+1,0),0)</f>
        <v>0</v>
      </c>
      <c r="C5021" s="9">
        <f>'Dash Board'!$C$12+COUNT('Daily reducing balance'!$F$4:F5020)</f>
        <v>46747</v>
      </c>
      <c r="D5021">
        <f t="shared" si="546"/>
        <v>2027</v>
      </c>
      <c r="E5021">
        <f t="shared" si="547"/>
        <v>12</v>
      </c>
      <c r="F5021">
        <f>DAY('Dash Board'!$C$12+COUNT('Daily reducing balance'!$F$4:F5020))</f>
        <v>26</v>
      </c>
      <c r="G5021" s="8">
        <f t="shared" si="548"/>
        <v>47063.838010610045</v>
      </c>
      <c r="H5021" s="6">
        <f>G5021*'Dash Board'!$C$11/365</f>
        <v>13.538912304422066</v>
      </c>
      <c r="I5021" s="6">
        <f>H5021*'Dash Board'!$C$18/'Dash Board'!$C$11</f>
        <v>6.4471010973438414</v>
      </c>
      <c r="J5021" s="6">
        <f>(G5021&gt;1)*PMT('Dash Board'!$C$11/365,$U$4,-'Dash Board'!$C$19)</f>
        <v>108.80376961660664</v>
      </c>
      <c r="K5021" s="6">
        <f t="shared" si="550"/>
        <v>0</v>
      </c>
      <c r="L5021" s="8">
        <f t="shared" si="551"/>
        <v>46968.573153297861</v>
      </c>
      <c r="N5021" s="8">
        <f t="shared" si="549"/>
        <v>102.3566685192628</v>
      </c>
      <c r="O5021" s="8">
        <f>IF(E5020&lt;&gt;E5021,SUM($N$4:N5021)-SUM($O$3:O5020),0)</f>
        <v>0</v>
      </c>
      <c r="P5021" s="6">
        <f>IF(B5021&gt;0,SUM($O$4:O5021)-SUM($P$3:P5020),0)</f>
        <v>0</v>
      </c>
      <c r="Q5021" s="6">
        <f t="shared" si="552"/>
        <v>6.4471010973438414</v>
      </c>
      <c r="R5021" s="8">
        <f>IF(E5020&lt;&gt;E5021,SUM($Q$4:Q5021)-SUM($R$3:R5020),0)</f>
        <v>0</v>
      </c>
      <c r="S5021" s="6">
        <f>IF(B5021&gt;0,SUM($R$4:R5021)-SUM($S$3:S5020),0)</f>
        <v>0</v>
      </c>
    </row>
    <row r="5022" spans="1:19">
      <c r="A5022">
        <f>IF(E5021&lt;&gt;E5022,COUNTIF($A$4:A5021,"&lt;&gt;0")+1,0)</f>
        <v>0</v>
      </c>
      <c r="B5022">
        <f>IF(A5022&lt;&gt;0,IF(MOD(A5022,3)=0,COUNTIF($B$4:B5021,"&lt;&gt;0")+1,0),0)</f>
        <v>0</v>
      </c>
      <c r="C5022" s="9">
        <f>'Dash Board'!$C$12+COUNT('Daily reducing balance'!$F$4:F5021)</f>
        <v>46748</v>
      </c>
      <c r="D5022">
        <f t="shared" si="546"/>
        <v>2027</v>
      </c>
      <c r="E5022">
        <f t="shared" si="547"/>
        <v>12</v>
      </c>
      <c r="F5022">
        <f>DAY('Dash Board'!$C$12+COUNT('Daily reducing balance'!$F$4:F5021))</f>
        <v>27</v>
      </c>
      <c r="G5022" s="8">
        <f t="shared" si="548"/>
        <v>46968.573153297861</v>
      </c>
      <c r="H5022" s="6">
        <f>G5022*'Dash Board'!$C$11/365</f>
        <v>13.511507345469248</v>
      </c>
      <c r="I5022" s="6">
        <f>H5022*'Dash Board'!$C$18/'Dash Board'!$C$11</f>
        <v>6.4340511168901191</v>
      </c>
      <c r="J5022" s="6">
        <f>(G5022&gt;1)*PMT('Dash Board'!$C$11/365,$U$4,-'Dash Board'!$C$19)</f>
        <v>108.80376961660664</v>
      </c>
      <c r="K5022" s="6">
        <f t="shared" si="550"/>
        <v>0</v>
      </c>
      <c r="L5022" s="8">
        <f t="shared" si="551"/>
        <v>46873.280891026727</v>
      </c>
      <c r="N5022" s="8">
        <f t="shared" si="549"/>
        <v>102.36971849971653</v>
      </c>
      <c r="O5022" s="8">
        <f>IF(E5021&lt;&gt;E5022,SUM($N$4:N5022)-SUM($O$3:O5021),0)</f>
        <v>0</v>
      </c>
      <c r="P5022" s="6">
        <f>IF(B5022&gt;0,SUM($O$4:O5022)-SUM($P$3:P5021),0)</f>
        <v>0</v>
      </c>
      <c r="Q5022" s="6">
        <f t="shared" si="552"/>
        <v>6.4340511168901191</v>
      </c>
      <c r="R5022" s="8">
        <f>IF(E5021&lt;&gt;E5022,SUM($Q$4:Q5022)-SUM($R$3:R5021),0)</f>
        <v>0</v>
      </c>
      <c r="S5022" s="6">
        <f>IF(B5022&gt;0,SUM($R$4:R5022)-SUM($S$3:S5021),0)</f>
        <v>0</v>
      </c>
    </row>
    <row r="5023" spans="1:19">
      <c r="A5023">
        <f>IF(E5022&lt;&gt;E5023,COUNTIF($A$4:A5022,"&lt;&gt;0")+1,0)</f>
        <v>0</v>
      </c>
      <c r="B5023">
        <f>IF(A5023&lt;&gt;0,IF(MOD(A5023,3)=0,COUNTIF($B$4:B5022,"&lt;&gt;0")+1,0),0)</f>
        <v>0</v>
      </c>
      <c r="C5023" s="9">
        <f>'Dash Board'!$C$12+COUNT('Daily reducing balance'!$F$4:F5022)</f>
        <v>46749</v>
      </c>
      <c r="D5023">
        <f t="shared" si="546"/>
        <v>2027</v>
      </c>
      <c r="E5023">
        <f t="shared" si="547"/>
        <v>12</v>
      </c>
      <c r="F5023">
        <f>DAY('Dash Board'!$C$12+COUNT('Daily reducing balance'!$F$4:F5022))</f>
        <v>28</v>
      </c>
      <c r="G5023" s="8">
        <f t="shared" si="548"/>
        <v>46873.280891026727</v>
      </c>
      <c r="H5023" s="6">
        <f>G5023*'Dash Board'!$C$11/365</f>
        <v>13.484094502898099</v>
      </c>
      <c r="I5023" s="6">
        <f>H5023*'Dash Board'!$C$18/'Dash Board'!$C$11</f>
        <v>6.4209973823324296</v>
      </c>
      <c r="J5023" s="6">
        <f>(G5023&gt;1)*PMT('Dash Board'!$C$11/365,$U$4,-'Dash Board'!$C$19)</f>
        <v>108.80376961660664</v>
      </c>
      <c r="K5023" s="6">
        <f t="shared" si="550"/>
        <v>0</v>
      </c>
      <c r="L5023" s="8">
        <f t="shared" si="551"/>
        <v>46777.961215913019</v>
      </c>
      <c r="N5023" s="8">
        <f t="shared" si="549"/>
        <v>102.38277223427421</v>
      </c>
      <c r="O5023" s="8">
        <f>IF(E5022&lt;&gt;E5023,SUM($N$4:N5023)-SUM($O$3:O5022),0)</f>
        <v>0</v>
      </c>
      <c r="P5023" s="6">
        <f>IF(B5023&gt;0,SUM($O$4:O5023)-SUM($P$3:P5022),0)</f>
        <v>0</v>
      </c>
      <c r="Q5023" s="6">
        <f t="shared" si="552"/>
        <v>6.4209973823324296</v>
      </c>
      <c r="R5023" s="8">
        <f>IF(E5022&lt;&gt;E5023,SUM($Q$4:Q5023)-SUM($R$3:R5022),0)</f>
        <v>0</v>
      </c>
      <c r="S5023" s="6">
        <f>IF(B5023&gt;0,SUM($R$4:R5023)-SUM($S$3:S5022),0)</f>
        <v>0</v>
      </c>
    </row>
    <row r="5024" spans="1:19">
      <c r="A5024">
        <f>IF(E5023&lt;&gt;E5024,COUNTIF($A$4:A5023,"&lt;&gt;0")+1,0)</f>
        <v>0</v>
      </c>
      <c r="B5024">
        <f>IF(A5024&lt;&gt;0,IF(MOD(A5024,3)=0,COUNTIF($B$4:B5023,"&lt;&gt;0")+1,0),0)</f>
        <v>0</v>
      </c>
      <c r="C5024" s="9">
        <f>'Dash Board'!$C$12+COUNT('Daily reducing balance'!$F$4:F5023)</f>
        <v>46750</v>
      </c>
      <c r="D5024">
        <f t="shared" si="546"/>
        <v>2027</v>
      </c>
      <c r="E5024">
        <f t="shared" si="547"/>
        <v>12</v>
      </c>
      <c r="F5024">
        <f>DAY('Dash Board'!$C$12+COUNT('Daily reducing balance'!$F$4:F5023))</f>
        <v>29</v>
      </c>
      <c r="G5024" s="8">
        <f t="shared" si="548"/>
        <v>46777.961215913019</v>
      </c>
      <c r="H5024" s="6">
        <f>G5024*'Dash Board'!$C$11/365</f>
        <v>13.456673774440731</v>
      </c>
      <c r="I5024" s="6">
        <f>H5024*'Dash Board'!$C$18/'Dash Board'!$C$11</f>
        <v>6.4079398925908242</v>
      </c>
      <c r="J5024" s="6">
        <f>(G5024&gt;1)*PMT('Dash Board'!$C$11/365,$U$4,-'Dash Board'!$C$19)</f>
        <v>108.80376961660664</v>
      </c>
      <c r="K5024" s="6">
        <f t="shared" si="550"/>
        <v>0</v>
      </c>
      <c r="L5024" s="8">
        <f t="shared" si="551"/>
        <v>46682.614120070852</v>
      </c>
      <c r="N5024" s="8">
        <f t="shared" si="549"/>
        <v>102.39582972401583</v>
      </c>
      <c r="O5024" s="8">
        <f>IF(E5023&lt;&gt;E5024,SUM($N$4:N5024)-SUM($O$3:O5023),0)</f>
        <v>0</v>
      </c>
      <c r="P5024" s="6">
        <f>IF(B5024&gt;0,SUM($O$4:O5024)-SUM($P$3:P5023),0)</f>
        <v>0</v>
      </c>
      <c r="Q5024" s="6">
        <f t="shared" si="552"/>
        <v>6.4079398925908242</v>
      </c>
      <c r="R5024" s="8">
        <f>IF(E5023&lt;&gt;E5024,SUM($Q$4:Q5024)-SUM($R$3:R5023),0)</f>
        <v>0</v>
      </c>
      <c r="S5024" s="6">
        <f>IF(B5024&gt;0,SUM($R$4:R5024)-SUM($S$3:S5023),0)</f>
        <v>0</v>
      </c>
    </row>
    <row r="5025" spans="1:19">
      <c r="A5025">
        <f>IF(E5024&lt;&gt;E5025,COUNTIF($A$4:A5024,"&lt;&gt;0")+1,0)</f>
        <v>0</v>
      </c>
      <c r="B5025">
        <f>IF(A5025&lt;&gt;0,IF(MOD(A5025,3)=0,COUNTIF($B$4:B5024,"&lt;&gt;0")+1,0),0)</f>
        <v>0</v>
      </c>
      <c r="C5025" s="9">
        <f>'Dash Board'!$C$12+COUNT('Daily reducing balance'!$F$4:F5024)</f>
        <v>46751</v>
      </c>
      <c r="D5025">
        <f t="shared" si="546"/>
        <v>2027</v>
      </c>
      <c r="E5025">
        <f t="shared" si="547"/>
        <v>12</v>
      </c>
      <c r="F5025">
        <f>DAY('Dash Board'!$C$12+COUNT('Daily reducing balance'!$F$4:F5024))</f>
        <v>30</v>
      </c>
      <c r="G5025" s="8">
        <f t="shared" si="548"/>
        <v>46682.614120070852</v>
      </c>
      <c r="H5025" s="6">
        <f>G5025*'Dash Board'!$C$11/365</f>
        <v>13.4292451578286</v>
      </c>
      <c r="I5025" s="6">
        <f>H5025*'Dash Board'!$C$18/'Dash Board'!$C$11</f>
        <v>6.394878646585048</v>
      </c>
      <c r="J5025" s="6">
        <f>(G5025&gt;1)*PMT('Dash Board'!$C$11/365,$U$4,-'Dash Board'!$C$19)</f>
        <v>108.80376961660664</v>
      </c>
      <c r="K5025" s="6">
        <f t="shared" si="550"/>
        <v>0</v>
      </c>
      <c r="L5025" s="8">
        <f t="shared" si="551"/>
        <v>46587.239595612074</v>
      </c>
      <c r="N5025" s="8">
        <f t="shared" si="549"/>
        <v>102.4088909700216</v>
      </c>
      <c r="O5025" s="8">
        <f>IF(E5024&lt;&gt;E5025,SUM($N$4:N5025)-SUM($O$3:O5024),0)</f>
        <v>0</v>
      </c>
      <c r="P5025" s="6">
        <f>IF(B5025&gt;0,SUM($O$4:O5025)-SUM($P$3:P5024),0)</f>
        <v>0</v>
      </c>
      <c r="Q5025" s="6">
        <f t="shared" si="552"/>
        <v>6.394878646585048</v>
      </c>
      <c r="R5025" s="8">
        <f>IF(E5024&lt;&gt;E5025,SUM($Q$4:Q5025)-SUM($R$3:R5024),0)</f>
        <v>0</v>
      </c>
      <c r="S5025" s="6">
        <f>IF(B5025&gt;0,SUM($R$4:R5025)-SUM($S$3:S5024),0)</f>
        <v>0</v>
      </c>
    </row>
    <row r="5026" spans="1:19">
      <c r="A5026">
        <f>IF(E5025&lt;&gt;E5026,COUNTIF($A$4:A5025,"&lt;&gt;0")+1,0)</f>
        <v>0</v>
      </c>
      <c r="B5026">
        <f>IF(A5026&lt;&gt;0,IF(MOD(A5026,3)=0,COUNTIF($B$4:B5025,"&lt;&gt;0")+1,0),0)</f>
        <v>0</v>
      </c>
      <c r="C5026" s="9">
        <f>'Dash Board'!$C$12+COUNT('Daily reducing balance'!$F$4:F5025)</f>
        <v>46752</v>
      </c>
      <c r="D5026">
        <f t="shared" si="546"/>
        <v>2027</v>
      </c>
      <c r="E5026">
        <f t="shared" si="547"/>
        <v>12</v>
      </c>
      <c r="F5026">
        <f>DAY('Dash Board'!$C$12+COUNT('Daily reducing balance'!$F$4:F5025))</f>
        <v>31</v>
      </c>
      <c r="G5026" s="8">
        <f t="shared" si="548"/>
        <v>46587.239595612074</v>
      </c>
      <c r="H5026" s="6">
        <f>G5026*'Dash Board'!$C$11/365</f>
        <v>13.401808650792514</v>
      </c>
      <c r="I5026" s="6">
        <f>H5026*'Dash Board'!$C$18/'Dash Board'!$C$11</f>
        <v>6.3818136432345316</v>
      </c>
      <c r="J5026" s="6">
        <f>(G5026&gt;1)*PMT('Dash Board'!$C$11/365,$U$4,-'Dash Board'!$C$19)</f>
        <v>108.80376961660664</v>
      </c>
      <c r="K5026" s="6">
        <f t="shared" si="550"/>
        <v>0</v>
      </c>
      <c r="L5026" s="8">
        <f t="shared" si="551"/>
        <v>46491.837634646261</v>
      </c>
      <c r="N5026" s="8">
        <f t="shared" si="549"/>
        <v>102.42195597337211</v>
      </c>
      <c r="O5026" s="8">
        <f>IF(E5025&lt;&gt;E5026,SUM($N$4:N5026)-SUM($O$3:O5025),0)</f>
        <v>0</v>
      </c>
      <c r="P5026" s="6">
        <f>IF(B5026&gt;0,SUM($O$4:O5026)-SUM($P$3:P5025),0)</f>
        <v>0</v>
      </c>
      <c r="Q5026" s="6">
        <f t="shared" si="552"/>
        <v>6.3818136432345316</v>
      </c>
      <c r="R5026" s="8">
        <f>IF(E5025&lt;&gt;E5026,SUM($Q$4:Q5026)-SUM($R$3:R5025),0)</f>
        <v>0</v>
      </c>
      <c r="S5026" s="6">
        <f>IF(B5026&gt;0,SUM($R$4:R5026)-SUM($S$3:S5025),0)</f>
        <v>0</v>
      </c>
    </row>
    <row r="5027" spans="1:19">
      <c r="A5027">
        <f>IF(E5026&lt;&gt;E5027,COUNTIF($A$4:A5026,"&lt;&gt;0")+1,0)</f>
        <v>165</v>
      </c>
      <c r="B5027">
        <f>IF(A5027&lt;&gt;0,IF(MOD(A5027,3)=0,COUNTIF($B$4:B5026,"&lt;&gt;0")+1,0),0)</f>
        <v>55</v>
      </c>
      <c r="C5027" s="9">
        <f>'Dash Board'!$C$12+COUNT('Daily reducing balance'!$F$4:F5026)</f>
        <v>46753</v>
      </c>
      <c r="D5027">
        <f t="shared" si="546"/>
        <v>2028</v>
      </c>
      <c r="E5027">
        <f t="shared" si="547"/>
        <v>1</v>
      </c>
      <c r="F5027">
        <f>DAY('Dash Board'!$C$12+COUNT('Daily reducing balance'!$F$4:F5026))</f>
        <v>1</v>
      </c>
      <c r="G5027" s="8">
        <f t="shared" si="548"/>
        <v>46491.837634646261</v>
      </c>
      <c r="H5027" s="6">
        <f>G5027*'Dash Board'!$C$11/365</f>
        <v>13.374364251062623</v>
      </c>
      <c r="I5027" s="6">
        <f>H5027*'Dash Board'!$C$18/'Dash Board'!$C$11</f>
        <v>6.3687448814583929</v>
      </c>
      <c r="J5027" s="6">
        <f>(G5027&gt;1)*PMT('Dash Board'!$C$11/365,$U$4,-'Dash Board'!$C$19)</f>
        <v>108.80376961660664</v>
      </c>
      <c r="K5027" s="6">
        <f t="shared" si="550"/>
        <v>3372.9168581148047</v>
      </c>
      <c r="L5027" s="8">
        <f t="shared" si="551"/>
        <v>46396.408229280714</v>
      </c>
      <c r="N5027" s="8">
        <f t="shared" si="549"/>
        <v>102.43502473514825</v>
      </c>
      <c r="O5027" s="8">
        <f>IF(E5026&lt;&gt;E5027,SUM($N$4:N5027)-SUM($O$3:O5026),0)</f>
        <v>3169.4256527296966</v>
      </c>
      <c r="P5027" s="6">
        <f>IF(B5027&gt;0,SUM($O$4:O5027)-SUM($P$3:P5026),0)</f>
        <v>9369.7854170050705</v>
      </c>
      <c r="Q5027" s="6">
        <f t="shared" si="552"/>
        <v>6.3687448814583929</v>
      </c>
      <c r="R5027" s="8">
        <f>IF(E5026&lt;&gt;E5027,SUM($Q$4:Q5027)-SUM($R$3:R5026),0)</f>
        <v>203.49120538512943</v>
      </c>
      <c r="S5027" s="6">
        <f>IF(B5027&gt;0,SUM($R$4:R5027)-SUM($S$3:S5026),0)</f>
        <v>640.16138772276463</v>
      </c>
    </row>
    <row r="5028" spans="1:19">
      <c r="A5028">
        <f>IF(E5027&lt;&gt;E5028,COUNTIF($A$4:A5027,"&lt;&gt;0")+1,0)</f>
        <v>0</v>
      </c>
      <c r="B5028">
        <f>IF(A5028&lt;&gt;0,IF(MOD(A5028,3)=0,COUNTIF($B$4:B5027,"&lt;&gt;0")+1,0),0)</f>
        <v>0</v>
      </c>
      <c r="C5028" s="9">
        <f>'Dash Board'!$C$12+COUNT('Daily reducing balance'!$F$4:F5027)</f>
        <v>46754</v>
      </c>
      <c r="D5028">
        <f t="shared" si="546"/>
        <v>2028</v>
      </c>
      <c r="E5028">
        <f t="shared" si="547"/>
        <v>1</v>
      </c>
      <c r="F5028">
        <f>DAY('Dash Board'!$C$12+COUNT('Daily reducing balance'!$F$4:F5027))</f>
        <v>2</v>
      </c>
      <c r="G5028" s="8">
        <f t="shared" si="548"/>
        <v>46396.408229280714</v>
      </c>
      <c r="H5028" s="6">
        <f>G5028*'Dash Board'!$C$11/365</f>
        <v>13.346911956368425</v>
      </c>
      <c r="I5028" s="6">
        <f>H5028*'Dash Board'!$C$18/'Dash Board'!$C$11</f>
        <v>6.3556723601754408</v>
      </c>
      <c r="J5028" s="6">
        <f>(G5028&gt;1)*PMT('Dash Board'!$C$11/365,$U$4,-'Dash Board'!$C$19)</f>
        <v>108.80376961660664</v>
      </c>
      <c r="K5028" s="6">
        <f t="shared" si="550"/>
        <v>0</v>
      </c>
      <c r="L5028" s="8">
        <f t="shared" si="551"/>
        <v>46300.951371620475</v>
      </c>
      <c r="N5028" s="8">
        <f t="shared" si="549"/>
        <v>102.4480972564312</v>
      </c>
      <c r="O5028" s="8">
        <f>IF(E5027&lt;&gt;E5028,SUM($N$4:N5028)-SUM($O$3:O5027),0)</f>
        <v>0</v>
      </c>
      <c r="P5028" s="6">
        <f>IF(B5028&gt;0,SUM($O$4:O5028)-SUM($P$3:P5027),0)</f>
        <v>0</v>
      </c>
      <c r="Q5028" s="6">
        <f t="shared" si="552"/>
        <v>6.3556723601754408</v>
      </c>
      <c r="R5028" s="8">
        <f>IF(E5027&lt;&gt;E5028,SUM($Q$4:Q5028)-SUM($R$3:R5027),0)</f>
        <v>0</v>
      </c>
      <c r="S5028" s="6">
        <f>IF(B5028&gt;0,SUM($R$4:R5028)-SUM($S$3:S5027),0)</f>
        <v>0</v>
      </c>
    </row>
    <row r="5029" spans="1:19">
      <c r="A5029">
        <f>IF(E5028&lt;&gt;E5029,COUNTIF($A$4:A5028,"&lt;&gt;0")+1,0)</f>
        <v>0</v>
      </c>
      <c r="B5029">
        <f>IF(A5029&lt;&gt;0,IF(MOD(A5029,3)=0,COUNTIF($B$4:B5028,"&lt;&gt;0")+1,0),0)</f>
        <v>0</v>
      </c>
      <c r="C5029" s="9">
        <f>'Dash Board'!$C$12+COUNT('Daily reducing balance'!$F$4:F5028)</f>
        <v>46755</v>
      </c>
      <c r="D5029">
        <f t="shared" si="546"/>
        <v>2028</v>
      </c>
      <c r="E5029">
        <f t="shared" si="547"/>
        <v>1</v>
      </c>
      <c r="F5029">
        <f>DAY('Dash Board'!$C$12+COUNT('Daily reducing balance'!$F$4:F5028))</f>
        <v>3</v>
      </c>
      <c r="G5029" s="8">
        <f t="shared" si="548"/>
        <v>46300.951371620475</v>
      </c>
      <c r="H5029" s="6">
        <f>G5029*'Dash Board'!$C$11/365</f>
        <v>13.319451764438767</v>
      </c>
      <c r="I5029" s="6">
        <f>H5029*'Dash Board'!$C$18/'Dash Board'!$C$11</f>
        <v>6.342596078304175</v>
      </c>
      <c r="J5029" s="6">
        <f>(G5029&gt;1)*PMT('Dash Board'!$C$11/365,$U$4,-'Dash Board'!$C$19)</f>
        <v>108.80376961660664</v>
      </c>
      <c r="K5029" s="6">
        <f t="shared" si="550"/>
        <v>0</v>
      </c>
      <c r="L5029" s="8">
        <f t="shared" si="551"/>
        <v>46205.467053768305</v>
      </c>
      <c r="N5029" s="8">
        <f t="shared" si="549"/>
        <v>102.46117353830248</v>
      </c>
      <c r="O5029" s="8">
        <f>IF(E5028&lt;&gt;E5029,SUM($N$4:N5029)-SUM($O$3:O5028),0)</f>
        <v>0</v>
      </c>
      <c r="P5029" s="6">
        <f>IF(B5029&gt;0,SUM($O$4:O5029)-SUM($P$3:P5028),0)</f>
        <v>0</v>
      </c>
      <c r="Q5029" s="6">
        <f t="shared" si="552"/>
        <v>6.342596078304175</v>
      </c>
      <c r="R5029" s="8">
        <f>IF(E5028&lt;&gt;E5029,SUM($Q$4:Q5029)-SUM($R$3:R5028),0)</f>
        <v>0</v>
      </c>
      <c r="S5029" s="6">
        <f>IF(B5029&gt;0,SUM($R$4:R5029)-SUM($S$3:S5028),0)</f>
        <v>0</v>
      </c>
    </row>
    <row r="5030" spans="1:19">
      <c r="A5030">
        <f>IF(E5029&lt;&gt;E5030,COUNTIF($A$4:A5029,"&lt;&gt;0")+1,0)</f>
        <v>0</v>
      </c>
      <c r="B5030">
        <f>IF(A5030&lt;&gt;0,IF(MOD(A5030,3)=0,COUNTIF($B$4:B5029,"&lt;&gt;0")+1,0),0)</f>
        <v>0</v>
      </c>
      <c r="C5030" s="9">
        <f>'Dash Board'!$C$12+COUNT('Daily reducing balance'!$F$4:F5029)</f>
        <v>46756</v>
      </c>
      <c r="D5030">
        <f t="shared" si="546"/>
        <v>2028</v>
      </c>
      <c r="E5030">
        <f t="shared" si="547"/>
        <v>1</v>
      </c>
      <c r="F5030">
        <f>DAY('Dash Board'!$C$12+COUNT('Daily reducing balance'!$F$4:F5029))</f>
        <v>4</v>
      </c>
      <c r="G5030" s="8">
        <f t="shared" si="548"/>
        <v>46205.467053768305</v>
      </c>
      <c r="H5030" s="6">
        <f>G5030*'Dash Board'!$C$11/365</f>
        <v>13.291983673001839</v>
      </c>
      <c r="I5030" s="6">
        <f>H5030*'Dash Board'!$C$18/'Dash Board'!$C$11</f>
        <v>6.329516034762781</v>
      </c>
      <c r="J5030" s="6">
        <f>(G5030&gt;1)*PMT('Dash Board'!$C$11/365,$U$4,-'Dash Board'!$C$19)</f>
        <v>108.80376961660664</v>
      </c>
      <c r="K5030" s="6">
        <f t="shared" si="550"/>
        <v>0</v>
      </c>
      <c r="L5030" s="8">
        <f t="shared" si="551"/>
        <v>46109.955267824698</v>
      </c>
      <c r="N5030" s="8">
        <f t="shared" si="549"/>
        <v>102.47425358184387</v>
      </c>
      <c r="O5030" s="8">
        <f>IF(E5029&lt;&gt;E5030,SUM($N$4:N5030)-SUM($O$3:O5029),0)</f>
        <v>0</v>
      </c>
      <c r="P5030" s="6">
        <f>IF(B5030&gt;0,SUM($O$4:O5030)-SUM($P$3:P5029),0)</f>
        <v>0</v>
      </c>
      <c r="Q5030" s="6">
        <f t="shared" si="552"/>
        <v>6.329516034762781</v>
      </c>
      <c r="R5030" s="8">
        <f>IF(E5029&lt;&gt;E5030,SUM($Q$4:Q5030)-SUM($R$3:R5029),0)</f>
        <v>0</v>
      </c>
      <c r="S5030" s="6">
        <f>IF(B5030&gt;0,SUM($R$4:R5030)-SUM($S$3:S5029),0)</f>
        <v>0</v>
      </c>
    </row>
    <row r="5031" spans="1:19">
      <c r="A5031">
        <f>IF(E5030&lt;&gt;E5031,COUNTIF($A$4:A5030,"&lt;&gt;0")+1,0)</f>
        <v>0</v>
      </c>
      <c r="B5031">
        <f>IF(A5031&lt;&gt;0,IF(MOD(A5031,3)=0,COUNTIF($B$4:B5030,"&lt;&gt;0")+1,0),0)</f>
        <v>0</v>
      </c>
      <c r="C5031" s="9">
        <f>'Dash Board'!$C$12+COUNT('Daily reducing balance'!$F$4:F5030)</f>
        <v>46757</v>
      </c>
      <c r="D5031">
        <f t="shared" si="546"/>
        <v>2028</v>
      </c>
      <c r="E5031">
        <f t="shared" si="547"/>
        <v>1</v>
      </c>
      <c r="F5031">
        <f>DAY('Dash Board'!$C$12+COUNT('Daily reducing balance'!$F$4:F5030))</f>
        <v>5</v>
      </c>
      <c r="G5031" s="8">
        <f t="shared" si="548"/>
        <v>46109.955267824698</v>
      </c>
      <c r="H5031" s="6">
        <f>G5031*'Dash Board'!$C$11/365</f>
        <v>13.264507679785186</v>
      </c>
      <c r="I5031" s="6">
        <f>H5031*'Dash Board'!$C$18/'Dash Board'!$C$11</f>
        <v>6.3164322284691368</v>
      </c>
      <c r="J5031" s="6">
        <f>(G5031&gt;1)*PMT('Dash Board'!$C$11/365,$U$4,-'Dash Board'!$C$19)</f>
        <v>108.80376961660664</v>
      </c>
      <c r="K5031" s="6">
        <f t="shared" si="550"/>
        <v>0</v>
      </c>
      <c r="L5031" s="8">
        <f t="shared" si="551"/>
        <v>46014.416005887877</v>
      </c>
      <c r="N5031" s="8">
        <f t="shared" si="549"/>
        <v>102.4873373881375</v>
      </c>
      <c r="O5031" s="8">
        <f>IF(E5030&lt;&gt;E5031,SUM($N$4:N5031)-SUM($O$3:O5030),0)</f>
        <v>0</v>
      </c>
      <c r="P5031" s="6">
        <f>IF(B5031&gt;0,SUM($O$4:O5031)-SUM($P$3:P5030),0)</f>
        <v>0</v>
      </c>
      <c r="Q5031" s="6">
        <f t="shared" si="552"/>
        <v>6.3164322284691368</v>
      </c>
      <c r="R5031" s="8">
        <f>IF(E5030&lt;&gt;E5031,SUM($Q$4:Q5031)-SUM($R$3:R5030),0)</f>
        <v>0</v>
      </c>
      <c r="S5031" s="6">
        <f>IF(B5031&gt;0,SUM($R$4:R5031)-SUM($S$3:S5030),0)</f>
        <v>0</v>
      </c>
    </row>
    <row r="5032" spans="1:19">
      <c r="A5032">
        <f>IF(E5031&lt;&gt;E5032,COUNTIF($A$4:A5031,"&lt;&gt;0")+1,0)</f>
        <v>0</v>
      </c>
      <c r="B5032">
        <f>IF(A5032&lt;&gt;0,IF(MOD(A5032,3)=0,COUNTIF($B$4:B5031,"&lt;&gt;0")+1,0),0)</f>
        <v>0</v>
      </c>
      <c r="C5032" s="9">
        <f>'Dash Board'!$C$12+COUNT('Daily reducing balance'!$F$4:F5031)</f>
        <v>46758</v>
      </c>
      <c r="D5032">
        <f t="shared" si="546"/>
        <v>2028</v>
      </c>
      <c r="E5032">
        <f t="shared" si="547"/>
        <v>1</v>
      </c>
      <c r="F5032">
        <f>DAY('Dash Board'!$C$12+COUNT('Daily reducing balance'!$F$4:F5031))</f>
        <v>6</v>
      </c>
      <c r="G5032" s="8">
        <f t="shared" si="548"/>
        <v>46014.416005887877</v>
      </c>
      <c r="H5032" s="6">
        <f>G5032*'Dash Board'!$C$11/365</f>
        <v>13.23702378251569</v>
      </c>
      <c r="I5032" s="6">
        <f>H5032*'Dash Board'!$C$18/'Dash Board'!$C$11</f>
        <v>6.3033446583408059</v>
      </c>
      <c r="J5032" s="6">
        <f>(G5032&gt;1)*PMT('Dash Board'!$C$11/365,$U$4,-'Dash Board'!$C$19)</f>
        <v>108.80376961660664</v>
      </c>
      <c r="K5032" s="6">
        <f t="shared" si="550"/>
        <v>0</v>
      </c>
      <c r="L5032" s="8">
        <f t="shared" si="551"/>
        <v>45918.849260053787</v>
      </c>
      <c r="N5032" s="8">
        <f t="shared" si="549"/>
        <v>102.50042495826584</v>
      </c>
      <c r="O5032" s="8">
        <f>IF(E5031&lt;&gt;E5032,SUM($N$4:N5032)-SUM($O$3:O5031),0)</f>
        <v>0</v>
      </c>
      <c r="P5032" s="6">
        <f>IF(B5032&gt;0,SUM($O$4:O5032)-SUM($P$3:P5031),0)</f>
        <v>0</v>
      </c>
      <c r="Q5032" s="6">
        <f t="shared" si="552"/>
        <v>6.3033446583408059</v>
      </c>
      <c r="R5032" s="8">
        <f>IF(E5031&lt;&gt;E5032,SUM($Q$4:Q5032)-SUM($R$3:R5031),0)</f>
        <v>0</v>
      </c>
      <c r="S5032" s="6">
        <f>IF(B5032&gt;0,SUM($R$4:R5032)-SUM($S$3:S5031),0)</f>
        <v>0</v>
      </c>
    </row>
    <row r="5033" spans="1:19">
      <c r="A5033">
        <f>IF(E5032&lt;&gt;E5033,COUNTIF($A$4:A5032,"&lt;&gt;0")+1,0)</f>
        <v>0</v>
      </c>
      <c r="B5033">
        <f>IF(A5033&lt;&gt;0,IF(MOD(A5033,3)=0,COUNTIF($B$4:B5032,"&lt;&gt;0")+1,0),0)</f>
        <v>0</v>
      </c>
      <c r="C5033" s="9">
        <f>'Dash Board'!$C$12+COUNT('Daily reducing balance'!$F$4:F5032)</f>
        <v>46759</v>
      </c>
      <c r="D5033">
        <f t="shared" si="546"/>
        <v>2028</v>
      </c>
      <c r="E5033">
        <f t="shared" si="547"/>
        <v>1</v>
      </c>
      <c r="F5033">
        <f>DAY('Dash Board'!$C$12+COUNT('Daily reducing balance'!$F$4:F5032))</f>
        <v>7</v>
      </c>
      <c r="G5033" s="8">
        <f t="shared" si="548"/>
        <v>45918.849260053787</v>
      </c>
      <c r="H5033" s="6">
        <f>G5033*'Dash Board'!$C$11/365</f>
        <v>13.209531978919584</v>
      </c>
      <c r="I5033" s="6">
        <f>H5033*'Dash Board'!$C$18/'Dash Board'!$C$11</f>
        <v>6.2902533232950404</v>
      </c>
      <c r="J5033" s="6">
        <f>(G5033&gt;1)*PMT('Dash Board'!$C$11/365,$U$4,-'Dash Board'!$C$19)</f>
        <v>108.80376961660664</v>
      </c>
      <c r="K5033" s="6">
        <f t="shared" si="550"/>
        <v>0</v>
      </c>
      <c r="L5033" s="8">
        <f t="shared" si="551"/>
        <v>45823.255022416102</v>
      </c>
      <c r="N5033" s="8">
        <f t="shared" si="549"/>
        <v>102.5135162933116</v>
      </c>
      <c r="O5033" s="8">
        <f>IF(E5032&lt;&gt;E5033,SUM($N$4:N5033)-SUM($O$3:O5032),0)</f>
        <v>0</v>
      </c>
      <c r="P5033" s="6">
        <f>IF(B5033&gt;0,SUM($O$4:O5033)-SUM($P$3:P5032),0)</f>
        <v>0</v>
      </c>
      <c r="Q5033" s="6">
        <f t="shared" si="552"/>
        <v>6.2902533232950404</v>
      </c>
      <c r="R5033" s="8">
        <f>IF(E5032&lt;&gt;E5033,SUM($Q$4:Q5033)-SUM($R$3:R5032),0)</f>
        <v>0</v>
      </c>
      <c r="S5033" s="6">
        <f>IF(B5033&gt;0,SUM($R$4:R5033)-SUM($S$3:S5032),0)</f>
        <v>0</v>
      </c>
    </row>
    <row r="5034" spans="1:19">
      <c r="A5034">
        <f>IF(E5033&lt;&gt;E5034,COUNTIF($A$4:A5033,"&lt;&gt;0")+1,0)</f>
        <v>0</v>
      </c>
      <c r="B5034">
        <f>IF(A5034&lt;&gt;0,IF(MOD(A5034,3)=0,COUNTIF($B$4:B5033,"&lt;&gt;0")+1,0),0)</f>
        <v>0</v>
      </c>
      <c r="C5034" s="9">
        <f>'Dash Board'!$C$12+COUNT('Daily reducing balance'!$F$4:F5033)</f>
        <v>46760</v>
      </c>
      <c r="D5034">
        <f t="shared" si="546"/>
        <v>2028</v>
      </c>
      <c r="E5034">
        <f t="shared" si="547"/>
        <v>1</v>
      </c>
      <c r="F5034">
        <f>DAY('Dash Board'!$C$12+COUNT('Daily reducing balance'!$F$4:F5033))</f>
        <v>8</v>
      </c>
      <c r="G5034" s="8">
        <f t="shared" si="548"/>
        <v>45823.255022416102</v>
      </c>
      <c r="H5034" s="6">
        <f>G5034*'Dash Board'!$C$11/365</f>
        <v>13.182032266722441</v>
      </c>
      <c r="I5034" s="6">
        <f>H5034*'Dash Board'!$C$18/'Dash Board'!$C$11</f>
        <v>6.2771582222487821</v>
      </c>
      <c r="J5034" s="6">
        <f>(G5034&gt;1)*PMT('Dash Board'!$C$11/365,$U$4,-'Dash Board'!$C$19)</f>
        <v>108.80376961660664</v>
      </c>
      <c r="K5034" s="6">
        <f t="shared" si="550"/>
        <v>0</v>
      </c>
      <c r="L5034" s="8">
        <f t="shared" si="551"/>
        <v>45727.633285066215</v>
      </c>
      <c r="N5034" s="8">
        <f t="shared" si="549"/>
        <v>102.52661139435786</v>
      </c>
      <c r="O5034" s="8">
        <f>IF(E5033&lt;&gt;E5034,SUM($N$4:N5034)-SUM($O$3:O5033),0)</f>
        <v>0</v>
      </c>
      <c r="P5034" s="6">
        <f>IF(B5034&gt;0,SUM($O$4:O5034)-SUM($P$3:P5033),0)</f>
        <v>0</v>
      </c>
      <c r="Q5034" s="6">
        <f t="shared" si="552"/>
        <v>6.2771582222487821</v>
      </c>
      <c r="R5034" s="8">
        <f>IF(E5033&lt;&gt;E5034,SUM($Q$4:Q5034)-SUM($R$3:R5033),0)</f>
        <v>0</v>
      </c>
      <c r="S5034" s="6">
        <f>IF(B5034&gt;0,SUM($R$4:R5034)-SUM($S$3:S5033),0)</f>
        <v>0</v>
      </c>
    </row>
    <row r="5035" spans="1:19">
      <c r="A5035">
        <f>IF(E5034&lt;&gt;E5035,COUNTIF($A$4:A5034,"&lt;&gt;0")+1,0)</f>
        <v>0</v>
      </c>
      <c r="B5035">
        <f>IF(A5035&lt;&gt;0,IF(MOD(A5035,3)=0,COUNTIF($B$4:B5034,"&lt;&gt;0")+1,0),0)</f>
        <v>0</v>
      </c>
      <c r="C5035" s="9">
        <f>'Dash Board'!$C$12+COUNT('Daily reducing balance'!$F$4:F5034)</f>
        <v>46761</v>
      </c>
      <c r="D5035">
        <f t="shared" si="546"/>
        <v>2028</v>
      </c>
      <c r="E5035">
        <f t="shared" si="547"/>
        <v>1</v>
      </c>
      <c r="F5035">
        <f>DAY('Dash Board'!$C$12+COUNT('Daily reducing balance'!$F$4:F5034))</f>
        <v>9</v>
      </c>
      <c r="G5035" s="8">
        <f t="shared" si="548"/>
        <v>45727.633285066215</v>
      </c>
      <c r="H5035" s="6">
        <f>G5035*'Dash Board'!$C$11/365</f>
        <v>13.154524643649186</v>
      </c>
      <c r="I5035" s="6">
        <f>H5035*'Dash Board'!$C$18/'Dash Board'!$C$11</f>
        <v>6.2640593541186602</v>
      </c>
      <c r="J5035" s="6">
        <f>(G5035&gt;1)*PMT('Dash Board'!$C$11/365,$U$4,-'Dash Board'!$C$19)</f>
        <v>108.80376961660664</v>
      </c>
      <c r="K5035" s="6">
        <f t="shared" si="550"/>
        <v>0</v>
      </c>
      <c r="L5035" s="8">
        <f t="shared" si="551"/>
        <v>45631.984040093259</v>
      </c>
      <c r="N5035" s="8">
        <f t="shared" si="549"/>
        <v>102.53971026248799</v>
      </c>
      <c r="O5035" s="8">
        <f>IF(E5034&lt;&gt;E5035,SUM($N$4:N5035)-SUM($O$3:O5034),0)</f>
        <v>0</v>
      </c>
      <c r="P5035" s="6">
        <f>IF(B5035&gt;0,SUM($O$4:O5035)-SUM($P$3:P5034),0)</f>
        <v>0</v>
      </c>
      <c r="Q5035" s="6">
        <f t="shared" si="552"/>
        <v>6.2640593541186602</v>
      </c>
      <c r="R5035" s="8">
        <f>IF(E5034&lt;&gt;E5035,SUM($Q$4:Q5035)-SUM($R$3:R5034),0)</f>
        <v>0</v>
      </c>
      <c r="S5035" s="6">
        <f>IF(B5035&gt;0,SUM($R$4:R5035)-SUM($S$3:S5034),0)</f>
        <v>0</v>
      </c>
    </row>
    <row r="5036" spans="1:19">
      <c r="A5036">
        <f>IF(E5035&lt;&gt;E5036,COUNTIF($A$4:A5035,"&lt;&gt;0")+1,0)</f>
        <v>0</v>
      </c>
      <c r="B5036">
        <f>IF(A5036&lt;&gt;0,IF(MOD(A5036,3)=0,COUNTIF($B$4:B5035,"&lt;&gt;0")+1,0),0)</f>
        <v>0</v>
      </c>
      <c r="C5036" s="9">
        <f>'Dash Board'!$C$12+COUNT('Daily reducing balance'!$F$4:F5035)</f>
        <v>46762</v>
      </c>
      <c r="D5036">
        <f t="shared" si="546"/>
        <v>2028</v>
      </c>
      <c r="E5036">
        <f t="shared" si="547"/>
        <v>1</v>
      </c>
      <c r="F5036">
        <f>DAY('Dash Board'!$C$12+COUNT('Daily reducing balance'!$F$4:F5035))</f>
        <v>10</v>
      </c>
      <c r="G5036" s="8">
        <f t="shared" si="548"/>
        <v>45631.984040093259</v>
      </c>
      <c r="H5036" s="6">
        <f>G5036*'Dash Board'!$C$11/365</f>
        <v>13.127009107424088</v>
      </c>
      <c r="I5036" s="6">
        <f>H5036*'Dash Board'!$C$18/'Dash Board'!$C$11</f>
        <v>6.2509567178209959</v>
      </c>
      <c r="J5036" s="6">
        <f>(G5036&gt;1)*PMT('Dash Board'!$C$11/365,$U$4,-'Dash Board'!$C$19)</f>
        <v>108.80376961660664</v>
      </c>
      <c r="K5036" s="6">
        <f t="shared" si="550"/>
        <v>0</v>
      </c>
      <c r="L5036" s="8">
        <f t="shared" si="551"/>
        <v>45536.307279584078</v>
      </c>
      <c r="N5036" s="8">
        <f t="shared" si="549"/>
        <v>102.55281289878565</v>
      </c>
      <c r="O5036" s="8">
        <f>IF(E5035&lt;&gt;E5036,SUM($N$4:N5036)-SUM($O$3:O5035),0)</f>
        <v>0</v>
      </c>
      <c r="P5036" s="6">
        <f>IF(B5036&gt;0,SUM($O$4:O5036)-SUM($P$3:P5035),0)</f>
        <v>0</v>
      </c>
      <c r="Q5036" s="6">
        <f t="shared" si="552"/>
        <v>6.2509567178209959</v>
      </c>
      <c r="R5036" s="8">
        <f>IF(E5035&lt;&gt;E5036,SUM($Q$4:Q5036)-SUM($R$3:R5035),0)</f>
        <v>0</v>
      </c>
      <c r="S5036" s="6">
        <f>IF(B5036&gt;0,SUM($R$4:R5036)-SUM($S$3:S5035),0)</f>
        <v>0</v>
      </c>
    </row>
    <row r="5037" spans="1:19">
      <c r="A5037">
        <f>IF(E5036&lt;&gt;E5037,COUNTIF($A$4:A5036,"&lt;&gt;0")+1,0)</f>
        <v>0</v>
      </c>
      <c r="B5037">
        <f>IF(A5037&lt;&gt;0,IF(MOD(A5037,3)=0,COUNTIF($B$4:B5036,"&lt;&gt;0")+1,0),0)</f>
        <v>0</v>
      </c>
      <c r="C5037" s="9">
        <f>'Dash Board'!$C$12+COUNT('Daily reducing balance'!$F$4:F5036)</f>
        <v>46763</v>
      </c>
      <c r="D5037">
        <f t="shared" si="546"/>
        <v>2028</v>
      </c>
      <c r="E5037">
        <f t="shared" si="547"/>
        <v>1</v>
      </c>
      <c r="F5037">
        <f>DAY('Dash Board'!$C$12+COUNT('Daily reducing balance'!$F$4:F5036))</f>
        <v>11</v>
      </c>
      <c r="G5037" s="8">
        <f t="shared" si="548"/>
        <v>45536.307279584078</v>
      </c>
      <c r="H5037" s="6">
        <f>G5037*'Dash Board'!$C$11/365</f>
        <v>13.099485655770762</v>
      </c>
      <c r="I5037" s="6">
        <f>H5037*'Dash Board'!$C$18/'Dash Board'!$C$11</f>
        <v>6.2378503122717914</v>
      </c>
      <c r="J5037" s="6">
        <f>(G5037&gt;1)*PMT('Dash Board'!$C$11/365,$U$4,-'Dash Board'!$C$19)</f>
        <v>108.80376961660664</v>
      </c>
      <c r="K5037" s="6">
        <f t="shared" si="550"/>
        <v>0</v>
      </c>
      <c r="L5037" s="8">
        <f t="shared" si="551"/>
        <v>45440.602995623245</v>
      </c>
      <c r="N5037" s="8">
        <f t="shared" si="549"/>
        <v>102.56591930433486</v>
      </c>
      <c r="O5037" s="8">
        <f>IF(E5036&lt;&gt;E5037,SUM($N$4:N5037)-SUM($O$3:O5036),0)</f>
        <v>0</v>
      </c>
      <c r="P5037" s="6">
        <f>IF(B5037&gt;0,SUM($O$4:O5037)-SUM($P$3:P5036),0)</f>
        <v>0</v>
      </c>
      <c r="Q5037" s="6">
        <f t="shared" si="552"/>
        <v>6.2378503122717914</v>
      </c>
      <c r="R5037" s="8">
        <f>IF(E5036&lt;&gt;E5037,SUM($Q$4:Q5037)-SUM($R$3:R5036),0)</f>
        <v>0</v>
      </c>
      <c r="S5037" s="6">
        <f>IF(B5037&gt;0,SUM($R$4:R5037)-SUM($S$3:S5036),0)</f>
        <v>0</v>
      </c>
    </row>
    <row r="5038" spans="1:19">
      <c r="A5038">
        <f>IF(E5037&lt;&gt;E5038,COUNTIF($A$4:A5037,"&lt;&gt;0")+1,0)</f>
        <v>0</v>
      </c>
      <c r="B5038">
        <f>IF(A5038&lt;&gt;0,IF(MOD(A5038,3)=0,COUNTIF($B$4:B5037,"&lt;&gt;0")+1,0),0)</f>
        <v>0</v>
      </c>
      <c r="C5038" s="9">
        <f>'Dash Board'!$C$12+COUNT('Daily reducing balance'!$F$4:F5037)</f>
        <v>46764</v>
      </c>
      <c r="D5038">
        <f t="shared" si="546"/>
        <v>2028</v>
      </c>
      <c r="E5038">
        <f t="shared" si="547"/>
        <v>1</v>
      </c>
      <c r="F5038">
        <f>DAY('Dash Board'!$C$12+COUNT('Daily reducing balance'!$F$4:F5037))</f>
        <v>12</v>
      </c>
      <c r="G5038" s="8">
        <f t="shared" si="548"/>
        <v>45440.602995623245</v>
      </c>
      <c r="H5038" s="6">
        <f>G5038*'Dash Board'!$C$11/365</f>
        <v>13.071954286412167</v>
      </c>
      <c r="I5038" s="6">
        <f>H5038*'Dash Board'!$C$18/'Dash Board'!$C$11</f>
        <v>6.2247401363867469</v>
      </c>
      <c r="J5038" s="6">
        <f>(G5038&gt;1)*PMT('Dash Board'!$C$11/365,$U$4,-'Dash Board'!$C$19)</f>
        <v>108.80376961660664</v>
      </c>
      <c r="K5038" s="6">
        <f t="shared" si="550"/>
        <v>0</v>
      </c>
      <c r="L5038" s="8">
        <f t="shared" si="551"/>
        <v>45344.871180293048</v>
      </c>
      <c r="N5038" s="8">
        <f t="shared" si="549"/>
        <v>102.5790294802199</v>
      </c>
      <c r="O5038" s="8">
        <f>IF(E5037&lt;&gt;E5038,SUM($N$4:N5038)-SUM($O$3:O5037),0)</f>
        <v>0</v>
      </c>
      <c r="P5038" s="6">
        <f>IF(B5038&gt;0,SUM($O$4:O5038)-SUM($P$3:P5037),0)</f>
        <v>0</v>
      </c>
      <c r="Q5038" s="6">
        <f t="shared" si="552"/>
        <v>6.2247401363867469</v>
      </c>
      <c r="R5038" s="8">
        <f>IF(E5037&lt;&gt;E5038,SUM($Q$4:Q5038)-SUM($R$3:R5037),0)</f>
        <v>0</v>
      </c>
      <c r="S5038" s="6">
        <f>IF(B5038&gt;0,SUM($R$4:R5038)-SUM($S$3:S5037),0)</f>
        <v>0</v>
      </c>
    </row>
    <row r="5039" spans="1:19">
      <c r="A5039">
        <f>IF(E5038&lt;&gt;E5039,COUNTIF($A$4:A5038,"&lt;&gt;0")+1,0)</f>
        <v>0</v>
      </c>
      <c r="B5039">
        <f>IF(A5039&lt;&gt;0,IF(MOD(A5039,3)=0,COUNTIF($B$4:B5038,"&lt;&gt;0")+1,0),0)</f>
        <v>0</v>
      </c>
      <c r="C5039" s="9">
        <f>'Dash Board'!$C$12+COUNT('Daily reducing balance'!$F$4:F5038)</f>
        <v>46765</v>
      </c>
      <c r="D5039">
        <f t="shared" si="546"/>
        <v>2028</v>
      </c>
      <c r="E5039">
        <f t="shared" si="547"/>
        <v>1</v>
      </c>
      <c r="F5039">
        <f>DAY('Dash Board'!$C$12+COUNT('Daily reducing balance'!$F$4:F5038))</f>
        <v>13</v>
      </c>
      <c r="G5039" s="8">
        <f t="shared" si="548"/>
        <v>45344.871180293048</v>
      </c>
      <c r="H5039" s="6">
        <f>G5039*'Dash Board'!$C$11/365</f>
        <v>13.044414997070602</v>
      </c>
      <c r="I5039" s="6">
        <f>H5039*'Dash Board'!$C$18/'Dash Board'!$C$11</f>
        <v>6.2116261890812403</v>
      </c>
      <c r="J5039" s="6">
        <f>(G5039&gt;1)*PMT('Dash Board'!$C$11/365,$U$4,-'Dash Board'!$C$19)</f>
        <v>108.80376961660664</v>
      </c>
      <c r="K5039" s="6">
        <f t="shared" si="550"/>
        <v>0</v>
      </c>
      <c r="L5039" s="8">
        <f t="shared" si="551"/>
        <v>45249.111825673514</v>
      </c>
      <c r="N5039" s="8">
        <f t="shared" si="549"/>
        <v>102.5921434275254</v>
      </c>
      <c r="O5039" s="8">
        <f>IF(E5038&lt;&gt;E5039,SUM($N$4:N5039)-SUM($O$3:O5038),0)</f>
        <v>0</v>
      </c>
      <c r="P5039" s="6">
        <f>IF(B5039&gt;0,SUM($O$4:O5039)-SUM($P$3:P5038),0)</f>
        <v>0</v>
      </c>
      <c r="Q5039" s="6">
        <f t="shared" si="552"/>
        <v>6.2116261890812403</v>
      </c>
      <c r="R5039" s="8">
        <f>IF(E5038&lt;&gt;E5039,SUM($Q$4:Q5039)-SUM($R$3:R5038),0)</f>
        <v>0</v>
      </c>
      <c r="S5039" s="6">
        <f>IF(B5039&gt;0,SUM($R$4:R5039)-SUM($S$3:S5038),0)</f>
        <v>0</v>
      </c>
    </row>
    <row r="5040" spans="1:19">
      <c r="A5040">
        <f>IF(E5039&lt;&gt;E5040,COUNTIF($A$4:A5039,"&lt;&gt;0")+1,0)</f>
        <v>0</v>
      </c>
      <c r="B5040">
        <f>IF(A5040&lt;&gt;0,IF(MOD(A5040,3)=0,COUNTIF($B$4:B5039,"&lt;&gt;0")+1,0),0)</f>
        <v>0</v>
      </c>
      <c r="C5040" s="9">
        <f>'Dash Board'!$C$12+COUNT('Daily reducing balance'!$F$4:F5039)</f>
        <v>46766</v>
      </c>
      <c r="D5040">
        <f t="shared" si="546"/>
        <v>2028</v>
      </c>
      <c r="E5040">
        <f t="shared" si="547"/>
        <v>1</v>
      </c>
      <c r="F5040">
        <f>DAY('Dash Board'!$C$12+COUNT('Daily reducing balance'!$F$4:F5039))</f>
        <v>14</v>
      </c>
      <c r="G5040" s="8">
        <f t="shared" si="548"/>
        <v>45249.111825673514</v>
      </c>
      <c r="H5040" s="6">
        <f>G5040*'Dash Board'!$C$11/365</f>
        <v>13.016867785467722</v>
      </c>
      <c r="I5040" s="6">
        <f>H5040*'Dash Board'!$C$18/'Dash Board'!$C$11</f>
        <v>6.1985084692703447</v>
      </c>
      <c r="J5040" s="6">
        <f>(G5040&gt;1)*PMT('Dash Board'!$C$11/365,$U$4,-'Dash Board'!$C$19)</f>
        <v>108.80376961660664</v>
      </c>
      <c r="K5040" s="6">
        <f t="shared" si="550"/>
        <v>0</v>
      </c>
      <c r="L5040" s="8">
        <f t="shared" si="551"/>
        <v>45153.324923842374</v>
      </c>
      <c r="N5040" s="8">
        <f t="shared" si="549"/>
        <v>102.60526114733629</v>
      </c>
      <c r="O5040" s="8">
        <f>IF(E5039&lt;&gt;E5040,SUM($N$4:N5040)-SUM($O$3:O5039),0)</f>
        <v>0</v>
      </c>
      <c r="P5040" s="6">
        <f>IF(B5040&gt;0,SUM($O$4:O5040)-SUM($P$3:P5039),0)</f>
        <v>0</v>
      </c>
      <c r="Q5040" s="6">
        <f t="shared" si="552"/>
        <v>6.1985084692703447</v>
      </c>
      <c r="R5040" s="8">
        <f>IF(E5039&lt;&gt;E5040,SUM($Q$4:Q5040)-SUM($R$3:R5039),0)</f>
        <v>0</v>
      </c>
      <c r="S5040" s="6">
        <f>IF(B5040&gt;0,SUM($R$4:R5040)-SUM($S$3:S5039),0)</f>
        <v>0</v>
      </c>
    </row>
    <row r="5041" spans="1:19">
      <c r="A5041">
        <f>IF(E5040&lt;&gt;E5041,COUNTIF($A$4:A5040,"&lt;&gt;0")+1,0)</f>
        <v>0</v>
      </c>
      <c r="B5041">
        <f>IF(A5041&lt;&gt;0,IF(MOD(A5041,3)=0,COUNTIF($B$4:B5040,"&lt;&gt;0")+1,0),0)</f>
        <v>0</v>
      </c>
      <c r="C5041" s="9">
        <f>'Dash Board'!$C$12+COUNT('Daily reducing balance'!$F$4:F5040)</f>
        <v>46767</v>
      </c>
      <c r="D5041">
        <f t="shared" si="546"/>
        <v>2028</v>
      </c>
      <c r="E5041">
        <f t="shared" si="547"/>
        <v>1</v>
      </c>
      <c r="F5041">
        <f>DAY('Dash Board'!$C$12+COUNT('Daily reducing balance'!$F$4:F5040))</f>
        <v>15</v>
      </c>
      <c r="G5041" s="8">
        <f t="shared" si="548"/>
        <v>45153.324923842374</v>
      </c>
      <c r="H5041" s="6">
        <f>G5041*'Dash Board'!$C$11/365</f>
        <v>12.989312649324519</v>
      </c>
      <c r="I5041" s="6">
        <f>H5041*'Dash Board'!$C$18/'Dash Board'!$C$11</f>
        <v>6.1853869758688198</v>
      </c>
      <c r="J5041" s="6">
        <f>(G5041&gt;1)*PMT('Dash Board'!$C$11/365,$U$4,-'Dash Board'!$C$19)</f>
        <v>108.80376961660664</v>
      </c>
      <c r="K5041" s="6">
        <f t="shared" si="550"/>
        <v>0</v>
      </c>
      <c r="L5041" s="8">
        <f t="shared" si="551"/>
        <v>45057.510466875094</v>
      </c>
      <c r="N5041" s="8">
        <f t="shared" si="549"/>
        <v>102.61838264073782</v>
      </c>
      <c r="O5041" s="8">
        <f>IF(E5040&lt;&gt;E5041,SUM($N$4:N5041)-SUM($O$3:O5040),0)</f>
        <v>0</v>
      </c>
      <c r="P5041" s="6">
        <f>IF(B5041&gt;0,SUM($O$4:O5041)-SUM($P$3:P5040),0)</f>
        <v>0</v>
      </c>
      <c r="Q5041" s="6">
        <f t="shared" si="552"/>
        <v>6.1853869758688198</v>
      </c>
      <c r="R5041" s="8">
        <f>IF(E5040&lt;&gt;E5041,SUM($Q$4:Q5041)-SUM($R$3:R5040),0)</f>
        <v>0</v>
      </c>
      <c r="S5041" s="6">
        <f>IF(B5041&gt;0,SUM($R$4:R5041)-SUM($S$3:S5040),0)</f>
        <v>0</v>
      </c>
    </row>
    <row r="5042" spans="1:19">
      <c r="A5042">
        <f>IF(E5041&lt;&gt;E5042,COUNTIF($A$4:A5041,"&lt;&gt;0")+1,0)</f>
        <v>0</v>
      </c>
      <c r="B5042">
        <f>IF(A5042&lt;&gt;0,IF(MOD(A5042,3)=0,COUNTIF($B$4:B5041,"&lt;&gt;0")+1,0),0)</f>
        <v>0</v>
      </c>
      <c r="C5042" s="9">
        <f>'Dash Board'!$C$12+COUNT('Daily reducing balance'!$F$4:F5041)</f>
        <v>46768</v>
      </c>
      <c r="D5042">
        <f t="shared" si="546"/>
        <v>2028</v>
      </c>
      <c r="E5042">
        <f t="shared" si="547"/>
        <v>1</v>
      </c>
      <c r="F5042">
        <f>DAY('Dash Board'!$C$12+COUNT('Daily reducing balance'!$F$4:F5041))</f>
        <v>16</v>
      </c>
      <c r="G5042" s="8">
        <f t="shared" si="548"/>
        <v>45057.510466875094</v>
      </c>
      <c r="H5042" s="6">
        <f>G5042*'Dash Board'!$C$11/365</f>
        <v>12.961749586361329</v>
      </c>
      <c r="I5042" s="6">
        <f>H5042*'Dash Board'!$C$18/'Dash Board'!$C$11</f>
        <v>6.1722617077911091</v>
      </c>
      <c r="J5042" s="6">
        <f>(G5042&gt;1)*PMT('Dash Board'!$C$11/365,$U$4,-'Dash Board'!$C$19)</f>
        <v>108.80376961660664</v>
      </c>
      <c r="K5042" s="6">
        <f t="shared" si="550"/>
        <v>0</v>
      </c>
      <c r="L5042" s="8">
        <f t="shared" si="551"/>
        <v>44961.668446844851</v>
      </c>
      <c r="N5042" s="8">
        <f t="shared" si="549"/>
        <v>102.63150790881554</v>
      </c>
      <c r="O5042" s="8">
        <f>IF(E5041&lt;&gt;E5042,SUM($N$4:N5042)-SUM($O$3:O5041),0)</f>
        <v>0</v>
      </c>
      <c r="P5042" s="6">
        <f>IF(B5042&gt;0,SUM($O$4:O5042)-SUM($P$3:P5041),0)</f>
        <v>0</v>
      </c>
      <c r="Q5042" s="6">
        <f t="shared" si="552"/>
        <v>6.1722617077911091</v>
      </c>
      <c r="R5042" s="8">
        <f>IF(E5041&lt;&gt;E5042,SUM($Q$4:Q5042)-SUM($R$3:R5041),0)</f>
        <v>0</v>
      </c>
      <c r="S5042" s="6">
        <f>IF(B5042&gt;0,SUM($R$4:R5042)-SUM($S$3:S5041),0)</f>
        <v>0</v>
      </c>
    </row>
    <row r="5043" spans="1:19">
      <c r="A5043">
        <f>IF(E5042&lt;&gt;E5043,COUNTIF($A$4:A5042,"&lt;&gt;0")+1,0)</f>
        <v>0</v>
      </c>
      <c r="B5043">
        <f>IF(A5043&lt;&gt;0,IF(MOD(A5043,3)=0,COUNTIF($B$4:B5042,"&lt;&gt;0")+1,0),0)</f>
        <v>0</v>
      </c>
      <c r="C5043" s="9">
        <f>'Dash Board'!$C$12+COUNT('Daily reducing balance'!$F$4:F5042)</f>
        <v>46769</v>
      </c>
      <c r="D5043">
        <f t="shared" si="546"/>
        <v>2028</v>
      </c>
      <c r="E5043">
        <f t="shared" si="547"/>
        <v>1</v>
      </c>
      <c r="F5043">
        <f>DAY('Dash Board'!$C$12+COUNT('Daily reducing balance'!$F$4:F5042))</f>
        <v>17</v>
      </c>
      <c r="G5043" s="8">
        <f t="shared" si="548"/>
        <v>44961.668446844851</v>
      </c>
      <c r="H5043" s="6">
        <f>G5043*'Dash Board'!$C$11/365</f>
        <v>12.934178594297833</v>
      </c>
      <c r="I5043" s="6">
        <f>H5043*'Dash Board'!$C$18/'Dash Board'!$C$11</f>
        <v>6.1591326639513495</v>
      </c>
      <c r="J5043" s="6">
        <f>(G5043&gt;1)*PMT('Dash Board'!$C$11/365,$U$4,-'Dash Board'!$C$19)</f>
        <v>108.80376961660664</v>
      </c>
      <c r="K5043" s="6">
        <f t="shared" si="550"/>
        <v>0</v>
      </c>
      <c r="L5043" s="8">
        <f t="shared" si="551"/>
        <v>44865.798855822541</v>
      </c>
      <c r="N5043" s="8">
        <f t="shared" si="549"/>
        <v>102.64463695265529</v>
      </c>
      <c r="O5043" s="8">
        <f>IF(E5042&lt;&gt;E5043,SUM($N$4:N5043)-SUM($O$3:O5042),0)</f>
        <v>0</v>
      </c>
      <c r="P5043" s="6">
        <f>IF(B5043&gt;0,SUM($O$4:O5043)-SUM($P$3:P5042),0)</f>
        <v>0</v>
      </c>
      <c r="Q5043" s="6">
        <f t="shared" si="552"/>
        <v>6.1591326639513495</v>
      </c>
      <c r="R5043" s="8">
        <f>IF(E5042&lt;&gt;E5043,SUM($Q$4:Q5043)-SUM($R$3:R5042),0)</f>
        <v>0</v>
      </c>
      <c r="S5043" s="6">
        <f>IF(B5043&gt;0,SUM($R$4:R5043)-SUM($S$3:S5042),0)</f>
        <v>0</v>
      </c>
    </row>
    <row r="5044" spans="1:19">
      <c r="A5044">
        <f>IF(E5043&lt;&gt;E5044,COUNTIF($A$4:A5043,"&lt;&gt;0")+1,0)</f>
        <v>0</v>
      </c>
      <c r="B5044">
        <f>IF(A5044&lt;&gt;0,IF(MOD(A5044,3)=0,COUNTIF($B$4:B5043,"&lt;&gt;0")+1,0),0)</f>
        <v>0</v>
      </c>
      <c r="C5044" s="9">
        <f>'Dash Board'!$C$12+COUNT('Daily reducing balance'!$F$4:F5043)</f>
        <v>46770</v>
      </c>
      <c r="D5044">
        <f t="shared" ref="D5044:D5107" si="553">IF(AND(E5044=1,F5044=1),D5043+1,D5043)</f>
        <v>2028</v>
      </c>
      <c r="E5044">
        <f t="shared" ref="E5044:E5107" si="554">IF(F5044=1,IF(E5043+1&gt;12,1,E5043+1),E5043)</f>
        <v>1</v>
      </c>
      <c r="F5044">
        <f>DAY('Dash Board'!$C$12+COUNT('Daily reducing balance'!$F$4:F5043))</f>
        <v>18</v>
      </c>
      <c r="G5044" s="8">
        <f t="shared" ref="G5044:G5107" si="555">L5043</f>
        <v>44865.798855822541</v>
      </c>
      <c r="H5044" s="6">
        <f>G5044*'Dash Board'!$C$11/365</f>
        <v>12.906599670853058</v>
      </c>
      <c r="I5044" s="6">
        <f>H5044*'Dash Board'!$C$18/'Dash Board'!$C$11</f>
        <v>6.1459998432633611</v>
      </c>
      <c r="J5044" s="6">
        <f>(G5044&gt;1)*PMT('Dash Board'!$C$11/365,$U$4,-'Dash Board'!$C$19)</f>
        <v>108.80376961660664</v>
      </c>
      <c r="K5044" s="6">
        <f t="shared" si="550"/>
        <v>0</v>
      </c>
      <c r="L5044" s="8">
        <f t="shared" si="551"/>
        <v>44769.901685876786</v>
      </c>
      <c r="N5044" s="8">
        <f t="shared" ref="N5044:N5107" si="556">J5044-I5044</f>
        <v>102.65776977334329</v>
      </c>
      <c r="O5044" s="8">
        <f>IF(E5043&lt;&gt;E5044,SUM($N$4:N5044)-SUM($O$3:O5043),0)</f>
        <v>0</v>
      </c>
      <c r="P5044" s="6">
        <f>IF(B5044&gt;0,SUM($O$4:O5044)-SUM($P$3:P5043),0)</f>
        <v>0</v>
      </c>
      <c r="Q5044" s="6">
        <f t="shared" si="552"/>
        <v>6.1459998432633611</v>
      </c>
      <c r="R5044" s="8">
        <f>IF(E5043&lt;&gt;E5044,SUM($Q$4:Q5044)-SUM($R$3:R5043),0)</f>
        <v>0</v>
      </c>
      <c r="S5044" s="6">
        <f>IF(B5044&gt;0,SUM($R$4:R5044)-SUM($S$3:S5043),0)</f>
        <v>0</v>
      </c>
    </row>
    <row r="5045" spans="1:19">
      <c r="A5045">
        <f>IF(E5044&lt;&gt;E5045,COUNTIF($A$4:A5044,"&lt;&gt;0")+1,0)</f>
        <v>0</v>
      </c>
      <c r="B5045">
        <f>IF(A5045&lt;&gt;0,IF(MOD(A5045,3)=0,COUNTIF($B$4:B5044,"&lt;&gt;0")+1,0),0)</f>
        <v>0</v>
      </c>
      <c r="C5045" s="9">
        <f>'Dash Board'!$C$12+COUNT('Daily reducing balance'!$F$4:F5044)</f>
        <v>46771</v>
      </c>
      <c r="D5045">
        <f t="shared" si="553"/>
        <v>2028</v>
      </c>
      <c r="E5045">
        <f t="shared" si="554"/>
        <v>1</v>
      </c>
      <c r="F5045">
        <f>DAY('Dash Board'!$C$12+COUNT('Daily reducing balance'!$F$4:F5044))</f>
        <v>19</v>
      </c>
      <c r="G5045" s="8">
        <f t="shared" si="555"/>
        <v>44769.901685876786</v>
      </c>
      <c r="H5045" s="6">
        <f>G5045*'Dash Board'!$C$11/365</f>
        <v>12.879012813745376</v>
      </c>
      <c r="I5045" s="6">
        <f>H5045*'Dash Board'!$C$18/'Dash Board'!$C$11</f>
        <v>6.1328632446406557</v>
      </c>
      <c r="J5045" s="6">
        <f>(G5045&gt;1)*PMT('Dash Board'!$C$11/365,$U$4,-'Dash Board'!$C$19)</f>
        <v>108.80376961660664</v>
      </c>
      <c r="K5045" s="6">
        <f t="shared" si="550"/>
        <v>0</v>
      </c>
      <c r="L5045" s="8">
        <f t="shared" si="551"/>
        <v>44673.976929073928</v>
      </c>
      <c r="N5045" s="8">
        <f t="shared" si="556"/>
        <v>102.67090637196598</v>
      </c>
      <c r="O5045" s="8">
        <f>IF(E5044&lt;&gt;E5045,SUM($N$4:N5045)-SUM($O$3:O5044),0)</f>
        <v>0</v>
      </c>
      <c r="P5045" s="6">
        <f>IF(B5045&gt;0,SUM($O$4:O5045)-SUM($P$3:P5044),0)</f>
        <v>0</v>
      </c>
      <c r="Q5045" s="6">
        <f t="shared" si="552"/>
        <v>6.1328632446406557</v>
      </c>
      <c r="R5045" s="8">
        <f>IF(E5044&lt;&gt;E5045,SUM($Q$4:Q5045)-SUM($R$3:R5044),0)</f>
        <v>0</v>
      </c>
      <c r="S5045" s="6">
        <f>IF(B5045&gt;0,SUM($R$4:R5045)-SUM($S$3:S5044),0)</f>
        <v>0</v>
      </c>
    </row>
    <row r="5046" spans="1:19">
      <c r="A5046">
        <f>IF(E5045&lt;&gt;E5046,COUNTIF($A$4:A5045,"&lt;&gt;0")+1,0)</f>
        <v>0</v>
      </c>
      <c r="B5046">
        <f>IF(A5046&lt;&gt;0,IF(MOD(A5046,3)=0,COUNTIF($B$4:B5045,"&lt;&gt;0")+1,0),0)</f>
        <v>0</v>
      </c>
      <c r="C5046" s="9">
        <f>'Dash Board'!$C$12+COUNT('Daily reducing balance'!$F$4:F5045)</f>
        <v>46772</v>
      </c>
      <c r="D5046">
        <f t="shared" si="553"/>
        <v>2028</v>
      </c>
      <c r="E5046">
        <f t="shared" si="554"/>
        <v>1</v>
      </c>
      <c r="F5046">
        <f>DAY('Dash Board'!$C$12+COUNT('Daily reducing balance'!$F$4:F5045))</f>
        <v>20</v>
      </c>
      <c r="G5046" s="8">
        <f t="shared" si="555"/>
        <v>44673.976929073928</v>
      </c>
      <c r="H5046" s="6">
        <f>G5046*'Dash Board'!$C$11/365</f>
        <v>12.851418020692499</v>
      </c>
      <c r="I5046" s="6">
        <f>H5046*'Dash Board'!$C$18/'Dash Board'!$C$11</f>
        <v>6.1197228669964288</v>
      </c>
      <c r="J5046" s="6">
        <f>(G5046&gt;1)*PMT('Dash Board'!$C$11/365,$U$4,-'Dash Board'!$C$19)</f>
        <v>108.80376961660664</v>
      </c>
      <c r="K5046" s="6">
        <f t="shared" si="550"/>
        <v>0</v>
      </c>
      <c r="L5046" s="8">
        <f t="shared" si="551"/>
        <v>44578.024577478012</v>
      </c>
      <c r="N5046" s="8">
        <f t="shared" si="556"/>
        <v>102.68404674961022</v>
      </c>
      <c r="O5046" s="8">
        <f>IF(E5045&lt;&gt;E5046,SUM($N$4:N5046)-SUM($O$3:O5045),0)</f>
        <v>0</v>
      </c>
      <c r="P5046" s="6">
        <f>IF(B5046&gt;0,SUM($O$4:O5046)-SUM($P$3:P5045),0)</f>
        <v>0</v>
      </c>
      <c r="Q5046" s="6">
        <f t="shared" si="552"/>
        <v>6.1197228669964288</v>
      </c>
      <c r="R5046" s="8">
        <f>IF(E5045&lt;&gt;E5046,SUM($Q$4:Q5046)-SUM($R$3:R5045),0)</f>
        <v>0</v>
      </c>
      <c r="S5046" s="6">
        <f>IF(B5046&gt;0,SUM($R$4:R5046)-SUM($S$3:S5045),0)</f>
        <v>0</v>
      </c>
    </row>
    <row r="5047" spans="1:19">
      <c r="A5047">
        <f>IF(E5046&lt;&gt;E5047,COUNTIF($A$4:A5046,"&lt;&gt;0")+1,0)</f>
        <v>0</v>
      </c>
      <c r="B5047">
        <f>IF(A5047&lt;&gt;0,IF(MOD(A5047,3)=0,COUNTIF($B$4:B5046,"&lt;&gt;0")+1,0),0)</f>
        <v>0</v>
      </c>
      <c r="C5047" s="9">
        <f>'Dash Board'!$C$12+COUNT('Daily reducing balance'!$F$4:F5046)</f>
        <v>46773</v>
      </c>
      <c r="D5047">
        <f t="shared" si="553"/>
        <v>2028</v>
      </c>
      <c r="E5047">
        <f t="shared" si="554"/>
        <v>1</v>
      </c>
      <c r="F5047">
        <f>DAY('Dash Board'!$C$12+COUNT('Daily reducing balance'!$F$4:F5046))</f>
        <v>21</v>
      </c>
      <c r="G5047" s="8">
        <f t="shared" si="555"/>
        <v>44578.024577478012</v>
      </c>
      <c r="H5047" s="6">
        <f>G5047*'Dash Board'!$C$11/365</f>
        <v>12.823815289411483</v>
      </c>
      <c r="I5047" s="6">
        <f>H5047*'Dash Board'!$C$18/'Dash Board'!$C$11</f>
        <v>6.1065787092435642</v>
      </c>
      <c r="J5047" s="6">
        <f>(G5047&gt;1)*PMT('Dash Board'!$C$11/365,$U$4,-'Dash Board'!$C$19)</f>
        <v>108.80376961660664</v>
      </c>
      <c r="K5047" s="6">
        <f t="shared" si="550"/>
        <v>0</v>
      </c>
      <c r="L5047" s="8">
        <f t="shared" si="551"/>
        <v>44482.044623150818</v>
      </c>
      <c r="N5047" s="8">
        <f t="shared" si="556"/>
        <v>102.69719090736308</v>
      </c>
      <c r="O5047" s="8">
        <f>IF(E5046&lt;&gt;E5047,SUM($N$4:N5047)-SUM($O$3:O5046),0)</f>
        <v>0</v>
      </c>
      <c r="P5047" s="6">
        <f>IF(B5047&gt;0,SUM($O$4:O5047)-SUM($P$3:P5046),0)</f>
        <v>0</v>
      </c>
      <c r="Q5047" s="6">
        <f t="shared" si="552"/>
        <v>6.1065787092435642</v>
      </c>
      <c r="R5047" s="8">
        <f>IF(E5046&lt;&gt;E5047,SUM($Q$4:Q5047)-SUM($R$3:R5046),0)</f>
        <v>0</v>
      </c>
      <c r="S5047" s="6">
        <f>IF(B5047&gt;0,SUM($R$4:R5047)-SUM($S$3:S5046),0)</f>
        <v>0</v>
      </c>
    </row>
    <row r="5048" spans="1:19">
      <c r="A5048">
        <f>IF(E5047&lt;&gt;E5048,COUNTIF($A$4:A5047,"&lt;&gt;0")+1,0)</f>
        <v>0</v>
      </c>
      <c r="B5048">
        <f>IF(A5048&lt;&gt;0,IF(MOD(A5048,3)=0,COUNTIF($B$4:B5047,"&lt;&gt;0")+1,0),0)</f>
        <v>0</v>
      </c>
      <c r="C5048" s="9">
        <f>'Dash Board'!$C$12+COUNT('Daily reducing balance'!$F$4:F5047)</f>
        <v>46774</v>
      </c>
      <c r="D5048">
        <f t="shared" si="553"/>
        <v>2028</v>
      </c>
      <c r="E5048">
        <f t="shared" si="554"/>
        <v>1</v>
      </c>
      <c r="F5048">
        <f>DAY('Dash Board'!$C$12+COUNT('Daily reducing balance'!$F$4:F5047))</f>
        <v>22</v>
      </c>
      <c r="G5048" s="8">
        <f t="shared" si="555"/>
        <v>44482.044623150818</v>
      </c>
      <c r="H5048" s="6">
        <f>G5048*'Dash Board'!$C$11/365</f>
        <v>12.796204617618727</v>
      </c>
      <c r="I5048" s="6">
        <f>H5048*'Dash Board'!$C$18/'Dash Board'!$C$11</f>
        <v>6.0934307702946322</v>
      </c>
      <c r="J5048" s="6">
        <f>(G5048&gt;1)*PMT('Dash Board'!$C$11/365,$U$4,-'Dash Board'!$C$19)</f>
        <v>108.80376961660664</v>
      </c>
      <c r="K5048" s="6">
        <f t="shared" si="550"/>
        <v>0</v>
      </c>
      <c r="L5048" s="8">
        <f t="shared" si="551"/>
        <v>44386.037058151829</v>
      </c>
      <c r="N5048" s="8">
        <f t="shared" si="556"/>
        <v>102.71033884631201</v>
      </c>
      <c r="O5048" s="8">
        <f>IF(E5047&lt;&gt;E5048,SUM($N$4:N5048)-SUM($O$3:O5047),0)</f>
        <v>0</v>
      </c>
      <c r="P5048" s="6">
        <f>IF(B5048&gt;0,SUM($O$4:O5048)-SUM($P$3:P5047),0)</f>
        <v>0</v>
      </c>
      <c r="Q5048" s="6">
        <f t="shared" si="552"/>
        <v>6.0934307702946322</v>
      </c>
      <c r="R5048" s="8">
        <f>IF(E5047&lt;&gt;E5048,SUM($Q$4:Q5048)-SUM($R$3:R5047),0)</f>
        <v>0</v>
      </c>
      <c r="S5048" s="6">
        <f>IF(B5048&gt;0,SUM($R$4:R5048)-SUM($S$3:S5047),0)</f>
        <v>0</v>
      </c>
    </row>
    <row r="5049" spans="1:19">
      <c r="A5049">
        <f>IF(E5048&lt;&gt;E5049,COUNTIF($A$4:A5048,"&lt;&gt;0")+1,0)</f>
        <v>0</v>
      </c>
      <c r="B5049">
        <f>IF(A5049&lt;&gt;0,IF(MOD(A5049,3)=0,COUNTIF($B$4:B5048,"&lt;&gt;0")+1,0),0)</f>
        <v>0</v>
      </c>
      <c r="C5049" s="9">
        <f>'Dash Board'!$C$12+COUNT('Daily reducing balance'!$F$4:F5048)</f>
        <v>46775</v>
      </c>
      <c r="D5049">
        <f t="shared" si="553"/>
        <v>2028</v>
      </c>
      <c r="E5049">
        <f t="shared" si="554"/>
        <v>1</v>
      </c>
      <c r="F5049">
        <f>DAY('Dash Board'!$C$12+COUNT('Daily reducing balance'!$F$4:F5048))</f>
        <v>23</v>
      </c>
      <c r="G5049" s="8">
        <f t="shared" si="555"/>
        <v>44386.037058151829</v>
      </c>
      <c r="H5049" s="6">
        <f>G5049*'Dash Board'!$C$11/365</f>
        <v>12.768586003029977</v>
      </c>
      <c r="I5049" s="6">
        <f>H5049*'Dash Board'!$C$18/'Dash Board'!$C$11</f>
        <v>6.0802790490618941</v>
      </c>
      <c r="J5049" s="6">
        <f>(G5049&gt;1)*PMT('Dash Board'!$C$11/365,$U$4,-'Dash Board'!$C$19)</f>
        <v>108.80376961660664</v>
      </c>
      <c r="K5049" s="6">
        <f t="shared" si="550"/>
        <v>0</v>
      </c>
      <c r="L5049" s="8">
        <f t="shared" si="551"/>
        <v>44290.001874538255</v>
      </c>
      <c r="N5049" s="8">
        <f t="shared" si="556"/>
        <v>102.72349056754474</v>
      </c>
      <c r="O5049" s="8">
        <f>IF(E5048&lt;&gt;E5049,SUM($N$4:N5049)-SUM($O$3:O5048),0)</f>
        <v>0</v>
      </c>
      <c r="P5049" s="6">
        <f>IF(B5049&gt;0,SUM($O$4:O5049)-SUM($P$3:P5048),0)</f>
        <v>0</v>
      </c>
      <c r="Q5049" s="6">
        <f t="shared" si="552"/>
        <v>6.0802790490618941</v>
      </c>
      <c r="R5049" s="8">
        <f>IF(E5048&lt;&gt;E5049,SUM($Q$4:Q5049)-SUM($R$3:R5048),0)</f>
        <v>0</v>
      </c>
      <c r="S5049" s="6">
        <f>IF(B5049&gt;0,SUM($R$4:R5049)-SUM($S$3:S5048),0)</f>
        <v>0</v>
      </c>
    </row>
    <row r="5050" spans="1:19">
      <c r="A5050">
        <f>IF(E5049&lt;&gt;E5050,COUNTIF($A$4:A5049,"&lt;&gt;0")+1,0)</f>
        <v>0</v>
      </c>
      <c r="B5050">
        <f>IF(A5050&lt;&gt;0,IF(MOD(A5050,3)=0,COUNTIF($B$4:B5049,"&lt;&gt;0")+1,0),0)</f>
        <v>0</v>
      </c>
      <c r="C5050" s="9">
        <f>'Dash Board'!$C$12+COUNT('Daily reducing balance'!$F$4:F5049)</f>
        <v>46776</v>
      </c>
      <c r="D5050">
        <f t="shared" si="553"/>
        <v>2028</v>
      </c>
      <c r="E5050">
        <f t="shared" si="554"/>
        <v>1</v>
      </c>
      <c r="F5050">
        <f>DAY('Dash Board'!$C$12+COUNT('Daily reducing balance'!$F$4:F5049))</f>
        <v>24</v>
      </c>
      <c r="G5050" s="8">
        <f t="shared" si="555"/>
        <v>44290.001874538255</v>
      </c>
      <c r="H5050" s="6">
        <f>G5050*'Dash Board'!$C$11/365</f>
        <v>12.740959443360319</v>
      </c>
      <c r="I5050" s="6">
        <f>H5050*'Dash Board'!$C$18/'Dash Board'!$C$11</f>
        <v>6.0671235444572957</v>
      </c>
      <c r="J5050" s="6">
        <f>(G5050&gt;1)*PMT('Dash Board'!$C$11/365,$U$4,-'Dash Board'!$C$19)</f>
        <v>108.80376961660664</v>
      </c>
      <c r="K5050" s="6">
        <f t="shared" si="550"/>
        <v>0</v>
      </c>
      <c r="L5050" s="8">
        <f t="shared" si="551"/>
        <v>44193.939064365011</v>
      </c>
      <c r="N5050" s="8">
        <f t="shared" si="556"/>
        <v>102.73664607214934</v>
      </c>
      <c r="O5050" s="8">
        <f>IF(E5049&lt;&gt;E5050,SUM($N$4:N5050)-SUM($O$3:O5049),0)</f>
        <v>0</v>
      </c>
      <c r="P5050" s="6">
        <f>IF(B5050&gt;0,SUM($O$4:O5050)-SUM($P$3:P5049),0)</f>
        <v>0</v>
      </c>
      <c r="Q5050" s="6">
        <f t="shared" si="552"/>
        <v>6.0671235444572957</v>
      </c>
      <c r="R5050" s="8">
        <f>IF(E5049&lt;&gt;E5050,SUM($Q$4:Q5050)-SUM($R$3:R5049),0)</f>
        <v>0</v>
      </c>
      <c r="S5050" s="6">
        <f>IF(B5050&gt;0,SUM($R$4:R5050)-SUM($S$3:S5049),0)</f>
        <v>0</v>
      </c>
    </row>
    <row r="5051" spans="1:19">
      <c r="A5051">
        <f>IF(E5050&lt;&gt;E5051,COUNTIF($A$4:A5050,"&lt;&gt;0")+1,0)</f>
        <v>0</v>
      </c>
      <c r="B5051">
        <f>IF(A5051&lt;&gt;0,IF(MOD(A5051,3)=0,COUNTIF($B$4:B5050,"&lt;&gt;0")+1,0),0)</f>
        <v>0</v>
      </c>
      <c r="C5051" s="9">
        <f>'Dash Board'!$C$12+COUNT('Daily reducing balance'!$F$4:F5050)</f>
        <v>46777</v>
      </c>
      <c r="D5051">
        <f t="shared" si="553"/>
        <v>2028</v>
      </c>
      <c r="E5051">
        <f t="shared" si="554"/>
        <v>1</v>
      </c>
      <c r="F5051">
        <f>DAY('Dash Board'!$C$12+COUNT('Daily reducing balance'!$F$4:F5050))</f>
        <v>25</v>
      </c>
      <c r="G5051" s="8">
        <f t="shared" si="555"/>
        <v>44193.939064365011</v>
      </c>
      <c r="H5051" s="6">
        <f>G5051*'Dash Board'!$C$11/365</f>
        <v>12.713324936324181</v>
      </c>
      <c r="I5051" s="6">
        <f>H5051*'Dash Board'!$C$18/'Dash Board'!$C$11</f>
        <v>6.0539642553924677</v>
      </c>
      <c r="J5051" s="6">
        <f>(G5051&gt;1)*PMT('Dash Board'!$C$11/365,$U$4,-'Dash Board'!$C$19)</f>
        <v>108.80376961660664</v>
      </c>
      <c r="K5051" s="6">
        <f t="shared" si="550"/>
        <v>0</v>
      </c>
      <c r="L5051" s="8">
        <f t="shared" si="551"/>
        <v>44097.84861968473</v>
      </c>
      <c r="N5051" s="8">
        <f t="shared" si="556"/>
        <v>102.74980536121417</v>
      </c>
      <c r="O5051" s="8">
        <f>IF(E5050&lt;&gt;E5051,SUM($N$4:N5051)-SUM($O$3:O5050),0)</f>
        <v>0</v>
      </c>
      <c r="P5051" s="6">
        <f>IF(B5051&gt;0,SUM($O$4:O5051)-SUM($P$3:P5050),0)</f>
        <v>0</v>
      </c>
      <c r="Q5051" s="6">
        <f t="shared" si="552"/>
        <v>6.0539642553924677</v>
      </c>
      <c r="R5051" s="8">
        <f>IF(E5050&lt;&gt;E5051,SUM($Q$4:Q5051)-SUM($R$3:R5050),0)</f>
        <v>0</v>
      </c>
      <c r="S5051" s="6">
        <f>IF(B5051&gt;0,SUM($R$4:R5051)-SUM($S$3:S5050),0)</f>
        <v>0</v>
      </c>
    </row>
    <row r="5052" spans="1:19">
      <c r="A5052">
        <f>IF(E5051&lt;&gt;E5052,COUNTIF($A$4:A5051,"&lt;&gt;0")+1,0)</f>
        <v>0</v>
      </c>
      <c r="B5052">
        <f>IF(A5052&lt;&gt;0,IF(MOD(A5052,3)=0,COUNTIF($B$4:B5051,"&lt;&gt;0")+1,0),0)</f>
        <v>0</v>
      </c>
      <c r="C5052" s="9">
        <f>'Dash Board'!$C$12+COUNT('Daily reducing balance'!$F$4:F5051)</f>
        <v>46778</v>
      </c>
      <c r="D5052">
        <f t="shared" si="553"/>
        <v>2028</v>
      </c>
      <c r="E5052">
        <f t="shared" si="554"/>
        <v>1</v>
      </c>
      <c r="F5052">
        <f>DAY('Dash Board'!$C$12+COUNT('Daily reducing balance'!$F$4:F5051))</f>
        <v>26</v>
      </c>
      <c r="G5052" s="8">
        <f t="shared" si="555"/>
        <v>44097.84861968473</v>
      </c>
      <c r="H5052" s="6">
        <f>G5052*'Dash Board'!$C$11/365</f>
        <v>12.685682479635332</v>
      </c>
      <c r="I5052" s="6">
        <f>H5052*'Dash Board'!$C$18/'Dash Board'!$C$11</f>
        <v>6.0408011807787307</v>
      </c>
      <c r="J5052" s="6">
        <f>(G5052&gt;1)*PMT('Dash Board'!$C$11/365,$U$4,-'Dash Board'!$C$19)</f>
        <v>108.80376961660664</v>
      </c>
      <c r="K5052" s="6">
        <f t="shared" si="550"/>
        <v>0</v>
      </c>
      <c r="L5052" s="8">
        <f t="shared" si="551"/>
        <v>44001.730532547757</v>
      </c>
      <c r="N5052" s="8">
        <f t="shared" si="556"/>
        <v>102.76296843582791</v>
      </c>
      <c r="O5052" s="8">
        <f>IF(E5051&lt;&gt;E5052,SUM($N$4:N5052)-SUM($O$3:O5051),0)</f>
        <v>0</v>
      </c>
      <c r="P5052" s="6">
        <f>IF(B5052&gt;0,SUM($O$4:O5052)-SUM($P$3:P5051),0)</f>
        <v>0</v>
      </c>
      <c r="Q5052" s="6">
        <f t="shared" si="552"/>
        <v>6.0408011807787307</v>
      </c>
      <c r="R5052" s="8">
        <f>IF(E5051&lt;&gt;E5052,SUM($Q$4:Q5052)-SUM($R$3:R5051),0)</f>
        <v>0</v>
      </c>
      <c r="S5052" s="6">
        <f>IF(B5052&gt;0,SUM($R$4:R5052)-SUM($S$3:S5051),0)</f>
        <v>0</v>
      </c>
    </row>
    <row r="5053" spans="1:19">
      <c r="A5053">
        <f>IF(E5052&lt;&gt;E5053,COUNTIF($A$4:A5052,"&lt;&gt;0")+1,0)</f>
        <v>0</v>
      </c>
      <c r="B5053">
        <f>IF(A5053&lt;&gt;0,IF(MOD(A5053,3)=0,COUNTIF($B$4:B5052,"&lt;&gt;0")+1,0),0)</f>
        <v>0</v>
      </c>
      <c r="C5053" s="9">
        <f>'Dash Board'!$C$12+COUNT('Daily reducing balance'!$F$4:F5052)</f>
        <v>46779</v>
      </c>
      <c r="D5053">
        <f t="shared" si="553"/>
        <v>2028</v>
      </c>
      <c r="E5053">
        <f t="shared" si="554"/>
        <v>1</v>
      </c>
      <c r="F5053">
        <f>DAY('Dash Board'!$C$12+COUNT('Daily reducing balance'!$F$4:F5052))</f>
        <v>27</v>
      </c>
      <c r="G5053" s="8">
        <f t="shared" si="555"/>
        <v>44001.730532547757</v>
      </c>
      <c r="H5053" s="6">
        <f>G5053*'Dash Board'!$C$11/365</f>
        <v>12.65803207100689</v>
      </c>
      <c r="I5053" s="6">
        <f>H5053*'Dash Board'!$C$18/'Dash Board'!$C$11</f>
        <v>6.0276343195270909</v>
      </c>
      <c r="J5053" s="6">
        <f>(G5053&gt;1)*PMT('Dash Board'!$C$11/365,$U$4,-'Dash Board'!$C$19)</f>
        <v>108.80376961660664</v>
      </c>
      <c r="K5053" s="6">
        <f t="shared" si="550"/>
        <v>0</v>
      </c>
      <c r="L5053" s="8">
        <f t="shared" si="551"/>
        <v>43905.584795002156</v>
      </c>
      <c r="N5053" s="8">
        <f t="shared" si="556"/>
        <v>102.77613529707955</v>
      </c>
      <c r="O5053" s="8">
        <f>IF(E5052&lt;&gt;E5053,SUM($N$4:N5053)-SUM($O$3:O5052),0)</f>
        <v>0</v>
      </c>
      <c r="P5053" s="6">
        <f>IF(B5053&gt;0,SUM($O$4:O5053)-SUM($P$3:P5052),0)</f>
        <v>0</v>
      </c>
      <c r="Q5053" s="6">
        <f t="shared" si="552"/>
        <v>6.0276343195270909</v>
      </c>
      <c r="R5053" s="8">
        <f>IF(E5052&lt;&gt;E5053,SUM($Q$4:Q5053)-SUM($R$3:R5052),0)</f>
        <v>0</v>
      </c>
      <c r="S5053" s="6">
        <f>IF(B5053&gt;0,SUM($R$4:R5053)-SUM($S$3:S5052),0)</f>
        <v>0</v>
      </c>
    </row>
    <row r="5054" spans="1:19">
      <c r="A5054">
        <f>IF(E5053&lt;&gt;E5054,COUNTIF($A$4:A5053,"&lt;&gt;0")+1,0)</f>
        <v>0</v>
      </c>
      <c r="B5054">
        <f>IF(A5054&lt;&gt;0,IF(MOD(A5054,3)=0,COUNTIF($B$4:B5053,"&lt;&gt;0")+1,0),0)</f>
        <v>0</v>
      </c>
      <c r="C5054" s="9">
        <f>'Dash Board'!$C$12+COUNT('Daily reducing balance'!$F$4:F5053)</f>
        <v>46780</v>
      </c>
      <c r="D5054">
        <f t="shared" si="553"/>
        <v>2028</v>
      </c>
      <c r="E5054">
        <f t="shared" si="554"/>
        <v>1</v>
      </c>
      <c r="F5054">
        <f>DAY('Dash Board'!$C$12+COUNT('Daily reducing balance'!$F$4:F5053))</f>
        <v>28</v>
      </c>
      <c r="G5054" s="8">
        <f t="shared" si="555"/>
        <v>43905.584795002156</v>
      </c>
      <c r="H5054" s="6">
        <f>G5054*'Dash Board'!$C$11/365</f>
        <v>12.630373708151303</v>
      </c>
      <c r="I5054" s="6">
        <f>H5054*'Dash Board'!$C$18/'Dash Board'!$C$11</f>
        <v>6.0144636705482402</v>
      </c>
      <c r="J5054" s="6">
        <f>(G5054&gt;1)*PMT('Dash Board'!$C$11/365,$U$4,-'Dash Board'!$C$19)</f>
        <v>108.80376961660664</v>
      </c>
      <c r="K5054" s="6">
        <f t="shared" si="550"/>
        <v>0</v>
      </c>
      <c r="L5054" s="8">
        <f t="shared" si="551"/>
        <v>43809.411399093704</v>
      </c>
      <c r="N5054" s="8">
        <f t="shared" si="556"/>
        <v>102.78930594605841</v>
      </c>
      <c r="O5054" s="8">
        <f>IF(E5053&lt;&gt;E5054,SUM($N$4:N5054)-SUM($O$3:O5053),0)</f>
        <v>0</v>
      </c>
      <c r="P5054" s="6">
        <f>IF(B5054&gt;0,SUM($O$4:O5054)-SUM($P$3:P5053),0)</f>
        <v>0</v>
      </c>
      <c r="Q5054" s="6">
        <f t="shared" si="552"/>
        <v>6.0144636705482402</v>
      </c>
      <c r="R5054" s="8">
        <f>IF(E5053&lt;&gt;E5054,SUM($Q$4:Q5054)-SUM($R$3:R5053),0)</f>
        <v>0</v>
      </c>
      <c r="S5054" s="6">
        <f>IF(B5054&gt;0,SUM($R$4:R5054)-SUM($S$3:S5053),0)</f>
        <v>0</v>
      </c>
    </row>
    <row r="5055" spans="1:19">
      <c r="A5055">
        <f>IF(E5054&lt;&gt;E5055,COUNTIF($A$4:A5054,"&lt;&gt;0")+1,0)</f>
        <v>0</v>
      </c>
      <c r="B5055">
        <f>IF(A5055&lt;&gt;0,IF(MOD(A5055,3)=0,COUNTIF($B$4:B5054,"&lt;&gt;0")+1,0),0)</f>
        <v>0</v>
      </c>
      <c r="C5055" s="9">
        <f>'Dash Board'!$C$12+COUNT('Daily reducing balance'!$F$4:F5054)</f>
        <v>46781</v>
      </c>
      <c r="D5055">
        <f t="shared" si="553"/>
        <v>2028</v>
      </c>
      <c r="E5055">
        <f t="shared" si="554"/>
        <v>1</v>
      </c>
      <c r="F5055">
        <f>DAY('Dash Board'!$C$12+COUNT('Daily reducing balance'!$F$4:F5054))</f>
        <v>29</v>
      </c>
      <c r="G5055" s="8">
        <f t="shared" si="555"/>
        <v>43809.411399093704</v>
      </c>
      <c r="H5055" s="6">
        <f>G5055*'Dash Board'!$C$11/365</f>
        <v>12.602707388780379</v>
      </c>
      <c r="I5055" s="6">
        <f>H5055*'Dash Board'!$C$18/'Dash Board'!$C$11</f>
        <v>6.0012892327525629</v>
      </c>
      <c r="J5055" s="6">
        <f>(G5055&gt;1)*PMT('Dash Board'!$C$11/365,$U$4,-'Dash Board'!$C$19)</f>
        <v>108.80376961660664</v>
      </c>
      <c r="K5055" s="6">
        <f t="shared" si="550"/>
        <v>0</v>
      </c>
      <c r="L5055" s="8">
        <f t="shared" si="551"/>
        <v>43713.210336865879</v>
      </c>
      <c r="N5055" s="8">
        <f t="shared" si="556"/>
        <v>102.80248038385407</v>
      </c>
      <c r="O5055" s="8">
        <f>IF(E5054&lt;&gt;E5055,SUM($N$4:N5055)-SUM($O$3:O5054),0)</f>
        <v>0</v>
      </c>
      <c r="P5055" s="6">
        <f>IF(B5055&gt;0,SUM($O$4:O5055)-SUM($P$3:P5054),0)</f>
        <v>0</v>
      </c>
      <c r="Q5055" s="6">
        <f t="shared" si="552"/>
        <v>6.0012892327525629</v>
      </c>
      <c r="R5055" s="8">
        <f>IF(E5054&lt;&gt;E5055,SUM($Q$4:Q5055)-SUM($R$3:R5054),0)</f>
        <v>0</v>
      </c>
      <c r="S5055" s="6">
        <f>IF(B5055&gt;0,SUM($R$4:R5055)-SUM($S$3:S5054),0)</f>
        <v>0</v>
      </c>
    </row>
    <row r="5056" spans="1:19">
      <c r="A5056">
        <f>IF(E5055&lt;&gt;E5056,COUNTIF($A$4:A5055,"&lt;&gt;0")+1,0)</f>
        <v>0</v>
      </c>
      <c r="B5056">
        <f>IF(A5056&lt;&gt;0,IF(MOD(A5056,3)=0,COUNTIF($B$4:B5055,"&lt;&gt;0")+1,0),0)</f>
        <v>0</v>
      </c>
      <c r="C5056" s="9">
        <f>'Dash Board'!$C$12+COUNT('Daily reducing balance'!$F$4:F5055)</f>
        <v>46782</v>
      </c>
      <c r="D5056">
        <f t="shared" si="553"/>
        <v>2028</v>
      </c>
      <c r="E5056">
        <f t="shared" si="554"/>
        <v>1</v>
      </c>
      <c r="F5056">
        <f>DAY('Dash Board'!$C$12+COUNT('Daily reducing balance'!$F$4:F5055))</f>
        <v>30</v>
      </c>
      <c r="G5056" s="8">
        <f t="shared" si="555"/>
        <v>43713.210336865879</v>
      </c>
      <c r="H5056" s="6">
        <f>G5056*'Dash Board'!$C$11/365</f>
        <v>12.575033110605251</v>
      </c>
      <c r="I5056" s="6">
        <f>H5056*'Dash Board'!$C$18/'Dash Board'!$C$11</f>
        <v>5.9881110050501203</v>
      </c>
      <c r="J5056" s="6">
        <f>(G5056&gt;1)*PMT('Dash Board'!$C$11/365,$U$4,-'Dash Board'!$C$19)</f>
        <v>108.80376961660664</v>
      </c>
      <c r="K5056" s="6">
        <f t="shared" si="550"/>
        <v>0</v>
      </c>
      <c r="L5056" s="8">
        <f t="shared" si="551"/>
        <v>43616.981600359875</v>
      </c>
      <c r="N5056" s="8">
        <f t="shared" si="556"/>
        <v>102.81565861155653</v>
      </c>
      <c r="O5056" s="8">
        <f>IF(E5055&lt;&gt;E5056,SUM($N$4:N5056)-SUM($O$3:O5055),0)</f>
        <v>0</v>
      </c>
      <c r="P5056" s="6">
        <f>IF(B5056&gt;0,SUM($O$4:O5056)-SUM($P$3:P5055),0)</f>
        <v>0</v>
      </c>
      <c r="Q5056" s="6">
        <f t="shared" si="552"/>
        <v>5.9881110050501203</v>
      </c>
      <c r="R5056" s="8">
        <f>IF(E5055&lt;&gt;E5056,SUM($Q$4:Q5056)-SUM($R$3:R5055),0)</f>
        <v>0</v>
      </c>
      <c r="S5056" s="6">
        <f>IF(B5056&gt;0,SUM($R$4:R5056)-SUM($S$3:S5055),0)</f>
        <v>0</v>
      </c>
    </row>
    <row r="5057" spans="1:19">
      <c r="A5057">
        <f>IF(E5056&lt;&gt;E5057,COUNTIF($A$4:A5056,"&lt;&gt;0")+1,0)</f>
        <v>0</v>
      </c>
      <c r="B5057">
        <f>IF(A5057&lt;&gt;0,IF(MOD(A5057,3)=0,COUNTIF($B$4:B5056,"&lt;&gt;0")+1,0),0)</f>
        <v>0</v>
      </c>
      <c r="C5057" s="9">
        <f>'Dash Board'!$C$12+COUNT('Daily reducing balance'!$F$4:F5056)</f>
        <v>46783</v>
      </c>
      <c r="D5057">
        <f t="shared" si="553"/>
        <v>2028</v>
      </c>
      <c r="E5057">
        <f t="shared" si="554"/>
        <v>1</v>
      </c>
      <c r="F5057">
        <f>DAY('Dash Board'!$C$12+COUNT('Daily reducing balance'!$F$4:F5056))</f>
        <v>31</v>
      </c>
      <c r="G5057" s="8">
        <f t="shared" si="555"/>
        <v>43616.981600359875</v>
      </c>
      <c r="H5057" s="6">
        <f>G5057*'Dash Board'!$C$11/365</f>
        <v>12.547350871336402</v>
      </c>
      <c r="I5057" s="6">
        <f>H5057*'Dash Board'!$C$18/'Dash Board'!$C$11</f>
        <v>5.974928986350668</v>
      </c>
      <c r="J5057" s="6">
        <f>(G5057&gt;1)*PMT('Dash Board'!$C$11/365,$U$4,-'Dash Board'!$C$19)</f>
        <v>108.80376961660664</v>
      </c>
      <c r="K5057" s="6">
        <f t="shared" si="550"/>
        <v>0</v>
      </c>
      <c r="L5057" s="8">
        <f t="shared" si="551"/>
        <v>43520.725181614602</v>
      </c>
      <c r="N5057" s="8">
        <f t="shared" si="556"/>
        <v>102.82884063025598</v>
      </c>
      <c r="O5057" s="8">
        <f>IF(E5056&lt;&gt;E5057,SUM($N$4:N5057)-SUM($O$3:O5056),0)</f>
        <v>0</v>
      </c>
      <c r="P5057" s="6">
        <f>IF(B5057&gt;0,SUM($O$4:O5057)-SUM($P$3:P5056),0)</f>
        <v>0</v>
      </c>
      <c r="Q5057" s="6">
        <f t="shared" si="552"/>
        <v>5.974928986350668</v>
      </c>
      <c r="R5057" s="8">
        <f>IF(E5056&lt;&gt;E5057,SUM($Q$4:Q5057)-SUM($R$3:R5056),0)</f>
        <v>0</v>
      </c>
      <c r="S5057" s="6">
        <f>IF(B5057&gt;0,SUM($R$4:R5057)-SUM($S$3:S5056),0)</f>
        <v>0</v>
      </c>
    </row>
    <row r="5058" spans="1:19">
      <c r="A5058">
        <f>IF(E5057&lt;&gt;E5058,COUNTIF($A$4:A5057,"&lt;&gt;0")+1,0)</f>
        <v>166</v>
      </c>
      <c r="B5058">
        <f>IF(A5058&lt;&gt;0,IF(MOD(A5058,3)=0,COUNTIF($B$4:B5057,"&lt;&gt;0")+1,0),0)</f>
        <v>0</v>
      </c>
      <c r="C5058" s="9">
        <f>'Dash Board'!$C$12+COUNT('Daily reducing balance'!$F$4:F5057)</f>
        <v>46784</v>
      </c>
      <c r="D5058">
        <f t="shared" si="553"/>
        <v>2028</v>
      </c>
      <c r="E5058">
        <f t="shared" si="554"/>
        <v>2</v>
      </c>
      <c r="F5058">
        <f>DAY('Dash Board'!$C$12+COUNT('Daily reducing balance'!$F$4:F5057))</f>
        <v>1</v>
      </c>
      <c r="G5058" s="8">
        <f t="shared" si="555"/>
        <v>43520.725181614602</v>
      </c>
      <c r="H5058" s="6">
        <f>G5058*'Dash Board'!$C$11/365</f>
        <v>12.519660668683651</v>
      </c>
      <c r="I5058" s="6">
        <f>H5058*'Dash Board'!$C$18/'Dash Board'!$C$11</f>
        <v>5.9617431755636439</v>
      </c>
      <c r="J5058" s="6">
        <f>(G5058&gt;1)*PMT('Dash Board'!$C$11/365,$U$4,-'Dash Board'!$C$19)</f>
        <v>108.80376961660664</v>
      </c>
      <c r="K5058" s="6">
        <f t="shared" si="550"/>
        <v>3155.3093188815915</v>
      </c>
      <c r="L5058" s="8">
        <f t="shared" si="551"/>
        <v>43424.441072666676</v>
      </c>
      <c r="N5058" s="8">
        <f t="shared" si="556"/>
        <v>102.842026441043</v>
      </c>
      <c r="O5058" s="8">
        <f>IF(E5057&lt;&gt;E5058,SUM($N$4:N5058)-SUM($O$3:O5057),0)</f>
        <v>3181.9884288285975</v>
      </c>
      <c r="P5058" s="6">
        <f>IF(B5058&gt;0,SUM($O$4:O5058)-SUM($P$3:P5057),0)</f>
        <v>0</v>
      </c>
      <c r="Q5058" s="6">
        <f t="shared" si="552"/>
        <v>5.9617431755636439</v>
      </c>
      <c r="R5058" s="8">
        <f>IF(E5057&lt;&gt;E5058,SUM($Q$4:Q5058)-SUM($R$3:R5057),0)</f>
        <v>190.92842928611208</v>
      </c>
      <c r="S5058" s="6">
        <f>IF(B5058&gt;0,SUM($R$4:R5058)-SUM($S$3:S5057),0)</f>
        <v>0</v>
      </c>
    </row>
    <row r="5059" spans="1:19">
      <c r="A5059">
        <f>IF(E5058&lt;&gt;E5059,COUNTIF($A$4:A5058,"&lt;&gt;0")+1,0)</f>
        <v>0</v>
      </c>
      <c r="B5059">
        <f>IF(A5059&lt;&gt;0,IF(MOD(A5059,3)=0,COUNTIF($B$4:B5058,"&lt;&gt;0")+1,0),0)</f>
        <v>0</v>
      </c>
      <c r="C5059" s="9">
        <f>'Dash Board'!$C$12+COUNT('Daily reducing balance'!$F$4:F5058)</f>
        <v>46785</v>
      </c>
      <c r="D5059">
        <f t="shared" si="553"/>
        <v>2028</v>
      </c>
      <c r="E5059">
        <f t="shared" si="554"/>
        <v>2</v>
      </c>
      <c r="F5059">
        <f>DAY('Dash Board'!$C$12+COUNT('Daily reducing balance'!$F$4:F5058))</f>
        <v>2</v>
      </c>
      <c r="G5059" s="8">
        <f t="shared" si="555"/>
        <v>43424.441072666676</v>
      </c>
      <c r="H5059" s="6">
        <f>G5059*'Dash Board'!$C$11/365</f>
        <v>12.491962500356166</v>
      </c>
      <c r="I5059" s="6">
        <f>H5059*'Dash Board'!$C$18/'Dash Board'!$C$11</f>
        <v>5.9485535715981745</v>
      </c>
      <c r="J5059" s="6">
        <f>(G5059&gt;1)*PMT('Dash Board'!$C$11/365,$U$4,-'Dash Board'!$C$19)</f>
        <v>108.80376961660664</v>
      </c>
      <c r="K5059" s="6">
        <f t="shared" si="550"/>
        <v>0</v>
      </c>
      <c r="L5059" s="8">
        <f t="shared" si="551"/>
        <v>43328.129265550422</v>
      </c>
      <c r="N5059" s="8">
        <f t="shared" si="556"/>
        <v>102.85521604500848</v>
      </c>
      <c r="O5059" s="8">
        <f>IF(E5058&lt;&gt;E5059,SUM($N$4:N5059)-SUM($O$3:O5058),0)</f>
        <v>0</v>
      </c>
      <c r="P5059" s="6">
        <f>IF(B5059&gt;0,SUM($O$4:O5059)-SUM($P$3:P5058),0)</f>
        <v>0</v>
      </c>
      <c r="Q5059" s="6">
        <f t="shared" si="552"/>
        <v>5.9485535715981745</v>
      </c>
      <c r="R5059" s="8">
        <f>IF(E5058&lt;&gt;E5059,SUM($Q$4:Q5059)-SUM($R$3:R5058),0)</f>
        <v>0</v>
      </c>
      <c r="S5059" s="6">
        <f>IF(B5059&gt;0,SUM($R$4:R5059)-SUM($S$3:S5058),0)</f>
        <v>0</v>
      </c>
    </row>
    <row r="5060" spans="1:19">
      <c r="A5060">
        <f>IF(E5059&lt;&gt;E5060,COUNTIF($A$4:A5059,"&lt;&gt;0")+1,0)</f>
        <v>0</v>
      </c>
      <c r="B5060">
        <f>IF(A5060&lt;&gt;0,IF(MOD(A5060,3)=0,COUNTIF($B$4:B5059,"&lt;&gt;0")+1,0),0)</f>
        <v>0</v>
      </c>
      <c r="C5060" s="9">
        <f>'Dash Board'!$C$12+COUNT('Daily reducing balance'!$F$4:F5059)</f>
        <v>46786</v>
      </c>
      <c r="D5060">
        <f t="shared" si="553"/>
        <v>2028</v>
      </c>
      <c r="E5060">
        <f t="shared" si="554"/>
        <v>2</v>
      </c>
      <c r="F5060">
        <f>DAY('Dash Board'!$C$12+COUNT('Daily reducing balance'!$F$4:F5059))</f>
        <v>3</v>
      </c>
      <c r="G5060" s="8">
        <f t="shared" si="555"/>
        <v>43328.129265550422</v>
      </c>
      <c r="H5060" s="6">
        <f>G5060*'Dash Board'!$C$11/365</f>
        <v>12.46425636406245</v>
      </c>
      <c r="I5060" s="6">
        <f>H5060*'Dash Board'!$C$18/'Dash Board'!$C$11</f>
        <v>5.9353601733630725</v>
      </c>
      <c r="J5060" s="6">
        <f>(G5060&gt;1)*PMT('Dash Board'!$C$11/365,$U$4,-'Dash Board'!$C$19)</f>
        <v>108.80376961660664</v>
      </c>
      <c r="K5060" s="6">
        <f t="shared" si="550"/>
        <v>0</v>
      </c>
      <c r="L5060" s="8">
        <f t="shared" si="551"/>
        <v>43231.789752297875</v>
      </c>
      <c r="N5060" s="8">
        <f t="shared" si="556"/>
        <v>102.86840944324356</v>
      </c>
      <c r="O5060" s="8">
        <f>IF(E5059&lt;&gt;E5060,SUM($N$4:N5060)-SUM($O$3:O5059),0)</f>
        <v>0</v>
      </c>
      <c r="P5060" s="6">
        <f>IF(B5060&gt;0,SUM($O$4:O5060)-SUM($P$3:P5059),0)</f>
        <v>0</v>
      </c>
      <c r="Q5060" s="6">
        <f t="shared" si="552"/>
        <v>5.9353601733630725</v>
      </c>
      <c r="R5060" s="8">
        <f>IF(E5059&lt;&gt;E5060,SUM($Q$4:Q5060)-SUM($R$3:R5059),0)</f>
        <v>0</v>
      </c>
      <c r="S5060" s="6">
        <f>IF(B5060&gt;0,SUM($R$4:R5060)-SUM($S$3:S5059),0)</f>
        <v>0</v>
      </c>
    </row>
    <row r="5061" spans="1:19">
      <c r="A5061">
        <f>IF(E5060&lt;&gt;E5061,COUNTIF($A$4:A5060,"&lt;&gt;0")+1,0)</f>
        <v>0</v>
      </c>
      <c r="B5061">
        <f>IF(A5061&lt;&gt;0,IF(MOD(A5061,3)=0,COUNTIF($B$4:B5060,"&lt;&gt;0")+1,0),0)</f>
        <v>0</v>
      </c>
      <c r="C5061" s="9">
        <f>'Dash Board'!$C$12+COUNT('Daily reducing balance'!$F$4:F5060)</f>
        <v>46787</v>
      </c>
      <c r="D5061">
        <f t="shared" si="553"/>
        <v>2028</v>
      </c>
      <c r="E5061">
        <f t="shared" si="554"/>
        <v>2</v>
      </c>
      <c r="F5061">
        <f>DAY('Dash Board'!$C$12+COUNT('Daily reducing balance'!$F$4:F5060))</f>
        <v>4</v>
      </c>
      <c r="G5061" s="8">
        <f t="shared" si="555"/>
        <v>43231.789752297875</v>
      </c>
      <c r="H5061" s="6">
        <f>G5061*'Dash Board'!$C$11/365</f>
        <v>12.436542257510347</v>
      </c>
      <c r="I5061" s="6">
        <f>H5061*'Dash Board'!$C$18/'Dash Board'!$C$11</f>
        <v>5.9221629797668323</v>
      </c>
      <c r="J5061" s="6">
        <f>(G5061&gt;1)*PMT('Dash Board'!$C$11/365,$U$4,-'Dash Board'!$C$19)</f>
        <v>108.80376961660664</v>
      </c>
      <c r="K5061" s="6">
        <f t="shared" ref="K5061:K5124" si="557">IF(F5061=1,SUMIFS($J$4:$J$7308,$D$4:$D$7308,"="&amp;YEAR(C5061),$E$4:$E$7308,"="&amp;MONTH(C5061)),0)</f>
        <v>0</v>
      </c>
      <c r="L5061" s="8">
        <f t="shared" ref="L5061:L5124" si="558">IF(G5061+H5061-J5061&lt;0,0,G5061+H5061-J5061)</f>
        <v>43135.422524938782</v>
      </c>
      <c r="N5061" s="8">
        <f t="shared" si="556"/>
        <v>102.88160663683981</v>
      </c>
      <c r="O5061" s="8">
        <f>IF(E5060&lt;&gt;E5061,SUM($N$4:N5061)-SUM($O$3:O5060),0)</f>
        <v>0</v>
      </c>
      <c r="P5061" s="6">
        <f>IF(B5061&gt;0,SUM($O$4:O5061)-SUM($P$3:P5060),0)</f>
        <v>0</v>
      </c>
      <c r="Q5061" s="6">
        <f t="shared" ref="Q5061:Q5124" si="559">I5061</f>
        <v>5.9221629797668323</v>
      </c>
      <c r="R5061" s="8">
        <f>IF(E5060&lt;&gt;E5061,SUM($Q$4:Q5061)-SUM($R$3:R5060),0)</f>
        <v>0</v>
      </c>
      <c r="S5061" s="6">
        <f>IF(B5061&gt;0,SUM($R$4:R5061)-SUM($S$3:S5060),0)</f>
        <v>0</v>
      </c>
    </row>
    <row r="5062" spans="1:19">
      <c r="A5062">
        <f>IF(E5061&lt;&gt;E5062,COUNTIF($A$4:A5061,"&lt;&gt;0")+1,0)</f>
        <v>0</v>
      </c>
      <c r="B5062">
        <f>IF(A5062&lt;&gt;0,IF(MOD(A5062,3)=0,COUNTIF($B$4:B5061,"&lt;&gt;0")+1,0),0)</f>
        <v>0</v>
      </c>
      <c r="C5062" s="9">
        <f>'Dash Board'!$C$12+COUNT('Daily reducing balance'!$F$4:F5061)</f>
        <v>46788</v>
      </c>
      <c r="D5062">
        <f t="shared" si="553"/>
        <v>2028</v>
      </c>
      <c r="E5062">
        <f t="shared" si="554"/>
        <v>2</v>
      </c>
      <c r="F5062">
        <f>DAY('Dash Board'!$C$12+COUNT('Daily reducing balance'!$F$4:F5061))</f>
        <v>5</v>
      </c>
      <c r="G5062" s="8">
        <f t="shared" si="555"/>
        <v>43135.422524938782</v>
      </c>
      <c r="H5062" s="6">
        <f>G5062*'Dash Board'!$C$11/365</f>
        <v>12.408820178407046</v>
      </c>
      <c r="I5062" s="6">
        <f>H5062*'Dash Board'!$C$18/'Dash Board'!$C$11</f>
        <v>5.9089619897176417</v>
      </c>
      <c r="J5062" s="6">
        <f>(G5062&gt;1)*PMT('Dash Board'!$C$11/365,$U$4,-'Dash Board'!$C$19)</f>
        <v>108.80376961660664</v>
      </c>
      <c r="K5062" s="6">
        <f t="shared" si="557"/>
        <v>0</v>
      </c>
      <c r="L5062" s="8">
        <f t="shared" si="558"/>
        <v>43039.027575500586</v>
      </c>
      <c r="N5062" s="8">
        <f t="shared" si="556"/>
        <v>102.894807626889</v>
      </c>
      <c r="O5062" s="8">
        <f>IF(E5061&lt;&gt;E5062,SUM($N$4:N5062)-SUM($O$3:O5061),0)</f>
        <v>0</v>
      </c>
      <c r="P5062" s="6">
        <f>IF(B5062&gt;0,SUM($O$4:O5062)-SUM($P$3:P5061),0)</f>
        <v>0</v>
      </c>
      <c r="Q5062" s="6">
        <f t="shared" si="559"/>
        <v>5.9089619897176417</v>
      </c>
      <c r="R5062" s="8">
        <f>IF(E5061&lt;&gt;E5062,SUM($Q$4:Q5062)-SUM($R$3:R5061),0)</f>
        <v>0</v>
      </c>
      <c r="S5062" s="6">
        <f>IF(B5062&gt;0,SUM($R$4:R5062)-SUM($S$3:S5061),0)</f>
        <v>0</v>
      </c>
    </row>
    <row r="5063" spans="1:19">
      <c r="A5063">
        <f>IF(E5062&lt;&gt;E5063,COUNTIF($A$4:A5062,"&lt;&gt;0")+1,0)</f>
        <v>0</v>
      </c>
      <c r="B5063">
        <f>IF(A5063&lt;&gt;0,IF(MOD(A5063,3)=0,COUNTIF($B$4:B5062,"&lt;&gt;0")+1,0),0)</f>
        <v>0</v>
      </c>
      <c r="C5063" s="9">
        <f>'Dash Board'!$C$12+COUNT('Daily reducing balance'!$F$4:F5062)</f>
        <v>46789</v>
      </c>
      <c r="D5063">
        <f t="shared" si="553"/>
        <v>2028</v>
      </c>
      <c r="E5063">
        <f t="shared" si="554"/>
        <v>2</v>
      </c>
      <c r="F5063">
        <f>DAY('Dash Board'!$C$12+COUNT('Daily reducing balance'!$F$4:F5062))</f>
        <v>6</v>
      </c>
      <c r="G5063" s="8">
        <f t="shared" si="555"/>
        <v>43039.027575500586</v>
      </c>
      <c r="H5063" s="6">
        <f>G5063*'Dash Board'!$C$11/365</f>
        <v>12.381090124459073</v>
      </c>
      <c r="I5063" s="6">
        <f>H5063*'Dash Board'!$C$18/'Dash Board'!$C$11</f>
        <v>5.8957572021233684</v>
      </c>
      <c r="J5063" s="6">
        <f>(G5063&gt;1)*PMT('Dash Board'!$C$11/365,$U$4,-'Dash Board'!$C$19)</f>
        <v>108.80376961660664</v>
      </c>
      <c r="K5063" s="6">
        <f t="shared" si="557"/>
        <v>0</v>
      </c>
      <c r="L5063" s="8">
        <f t="shared" si="558"/>
        <v>42942.604896008437</v>
      </c>
      <c r="N5063" s="8">
        <f t="shared" si="556"/>
        <v>102.90801241448328</v>
      </c>
      <c r="O5063" s="8">
        <f>IF(E5062&lt;&gt;E5063,SUM($N$4:N5063)-SUM($O$3:O5062),0)</f>
        <v>0</v>
      </c>
      <c r="P5063" s="6">
        <f>IF(B5063&gt;0,SUM($O$4:O5063)-SUM($P$3:P5062),0)</f>
        <v>0</v>
      </c>
      <c r="Q5063" s="6">
        <f t="shared" si="559"/>
        <v>5.8957572021233684</v>
      </c>
      <c r="R5063" s="8">
        <f>IF(E5062&lt;&gt;E5063,SUM($Q$4:Q5063)-SUM($R$3:R5062),0)</f>
        <v>0</v>
      </c>
      <c r="S5063" s="6">
        <f>IF(B5063&gt;0,SUM($R$4:R5063)-SUM($S$3:S5062),0)</f>
        <v>0</v>
      </c>
    </row>
    <row r="5064" spans="1:19">
      <c r="A5064">
        <f>IF(E5063&lt;&gt;E5064,COUNTIF($A$4:A5063,"&lt;&gt;0")+1,0)</f>
        <v>0</v>
      </c>
      <c r="B5064">
        <f>IF(A5064&lt;&gt;0,IF(MOD(A5064,3)=0,COUNTIF($B$4:B5063,"&lt;&gt;0")+1,0),0)</f>
        <v>0</v>
      </c>
      <c r="C5064" s="9">
        <f>'Dash Board'!$C$12+COUNT('Daily reducing balance'!$F$4:F5063)</f>
        <v>46790</v>
      </c>
      <c r="D5064">
        <f t="shared" si="553"/>
        <v>2028</v>
      </c>
      <c r="E5064">
        <f t="shared" si="554"/>
        <v>2</v>
      </c>
      <c r="F5064">
        <f>DAY('Dash Board'!$C$12+COUNT('Daily reducing balance'!$F$4:F5063))</f>
        <v>7</v>
      </c>
      <c r="G5064" s="8">
        <f t="shared" si="555"/>
        <v>42942.604896008437</v>
      </c>
      <c r="H5064" s="6">
        <f>G5064*'Dash Board'!$C$11/365</f>
        <v>12.35335209337229</v>
      </c>
      <c r="I5064" s="6">
        <f>H5064*'Dash Board'!$C$18/'Dash Board'!$C$11</f>
        <v>5.8825486158915679</v>
      </c>
      <c r="J5064" s="6">
        <f>(G5064&gt;1)*PMT('Dash Board'!$C$11/365,$U$4,-'Dash Board'!$C$19)</f>
        <v>108.80376961660664</v>
      </c>
      <c r="K5064" s="6">
        <f t="shared" si="557"/>
        <v>0</v>
      </c>
      <c r="L5064" s="8">
        <f t="shared" si="558"/>
        <v>42846.154478485201</v>
      </c>
      <c r="N5064" s="8">
        <f t="shared" si="556"/>
        <v>102.92122100071508</v>
      </c>
      <c r="O5064" s="8">
        <f>IF(E5063&lt;&gt;E5064,SUM($N$4:N5064)-SUM($O$3:O5063),0)</f>
        <v>0</v>
      </c>
      <c r="P5064" s="6">
        <f>IF(B5064&gt;0,SUM($O$4:O5064)-SUM($P$3:P5063),0)</f>
        <v>0</v>
      </c>
      <c r="Q5064" s="6">
        <f t="shared" si="559"/>
        <v>5.8825486158915679</v>
      </c>
      <c r="R5064" s="8">
        <f>IF(E5063&lt;&gt;E5064,SUM($Q$4:Q5064)-SUM($R$3:R5063),0)</f>
        <v>0</v>
      </c>
      <c r="S5064" s="6">
        <f>IF(B5064&gt;0,SUM($R$4:R5064)-SUM($S$3:S5063),0)</f>
        <v>0</v>
      </c>
    </row>
    <row r="5065" spans="1:19">
      <c r="A5065">
        <f>IF(E5064&lt;&gt;E5065,COUNTIF($A$4:A5064,"&lt;&gt;0")+1,0)</f>
        <v>0</v>
      </c>
      <c r="B5065">
        <f>IF(A5065&lt;&gt;0,IF(MOD(A5065,3)=0,COUNTIF($B$4:B5064,"&lt;&gt;0")+1,0),0)</f>
        <v>0</v>
      </c>
      <c r="C5065" s="9">
        <f>'Dash Board'!$C$12+COUNT('Daily reducing balance'!$F$4:F5064)</f>
        <v>46791</v>
      </c>
      <c r="D5065">
        <f t="shared" si="553"/>
        <v>2028</v>
      </c>
      <c r="E5065">
        <f t="shared" si="554"/>
        <v>2</v>
      </c>
      <c r="F5065">
        <f>DAY('Dash Board'!$C$12+COUNT('Daily reducing balance'!$F$4:F5064))</f>
        <v>8</v>
      </c>
      <c r="G5065" s="8">
        <f t="shared" si="555"/>
        <v>42846.154478485201</v>
      </c>
      <c r="H5065" s="6">
        <f>G5065*'Dash Board'!$C$11/365</f>
        <v>12.325606082851905</v>
      </c>
      <c r="I5065" s="6">
        <f>H5065*'Dash Board'!$C$18/'Dash Board'!$C$11</f>
        <v>5.8693362299294787</v>
      </c>
      <c r="J5065" s="6">
        <f>(G5065&gt;1)*PMT('Dash Board'!$C$11/365,$U$4,-'Dash Board'!$C$19)</f>
        <v>108.80376961660664</v>
      </c>
      <c r="K5065" s="6">
        <f t="shared" si="557"/>
        <v>0</v>
      </c>
      <c r="L5065" s="8">
        <f t="shared" si="558"/>
        <v>42749.676314951445</v>
      </c>
      <c r="N5065" s="8">
        <f t="shared" si="556"/>
        <v>102.93443338667717</v>
      </c>
      <c r="O5065" s="8">
        <f>IF(E5064&lt;&gt;E5065,SUM($N$4:N5065)-SUM($O$3:O5064),0)</f>
        <v>0</v>
      </c>
      <c r="P5065" s="6">
        <f>IF(B5065&gt;0,SUM($O$4:O5065)-SUM($P$3:P5064),0)</f>
        <v>0</v>
      </c>
      <c r="Q5065" s="6">
        <f t="shared" si="559"/>
        <v>5.8693362299294787</v>
      </c>
      <c r="R5065" s="8">
        <f>IF(E5064&lt;&gt;E5065,SUM($Q$4:Q5065)-SUM($R$3:R5064),0)</f>
        <v>0</v>
      </c>
      <c r="S5065" s="6">
        <f>IF(B5065&gt;0,SUM($R$4:R5065)-SUM($S$3:S5064),0)</f>
        <v>0</v>
      </c>
    </row>
    <row r="5066" spans="1:19">
      <c r="A5066">
        <f>IF(E5065&lt;&gt;E5066,COUNTIF($A$4:A5065,"&lt;&gt;0")+1,0)</f>
        <v>0</v>
      </c>
      <c r="B5066">
        <f>IF(A5066&lt;&gt;0,IF(MOD(A5066,3)=0,COUNTIF($B$4:B5065,"&lt;&gt;0")+1,0),0)</f>
        <v>0</v>
      </c>
      <c r="C5066" s="9">
        <f>'Dash Board'!$C$12+COUNT('Daily reducing balance'!$F$4:F5065)</f>
        <v>46792</v>
      </c>
      <c r="D5066">
        <f t="shared" si="553"/>
        <v>2028</v>
      </c>
      <c r="E5066">
        <f t="shared" si="554"/>
        <v>2</v>
      </c>
      <c r="F5066">
        <f>DAY('Dash Board'!$C$12+COUNT('Daily reducing balance'!$F$4:F5065))</f>
        <v>9</v>
      </c>
      <c r="G5066" s="8">
        <f t="shared" si="555"/>
        <v>42749.676314951445</v>
      </c>
      <c r="H5066" s="6">
        <f>G5066*'Dash Board'!$C$11/365</f>
        <v>12.297852090602468</v>
      </c>
      <c r="I5066" s="6">
        <f>H5066*'Dash Board'!$C$18/'Dash Board'!$C$11</f>
        <v>5.8561200431440339</v>
      </c>
      <c r="J5066" s="6">
        <f>(G5066&gt;1)*PMT('Dash Board'!$C$11/365,$U$4,-'Dash Board'!$C$19)</f>
        <v>108.80376961660664</v>
      </c>
      <c r="K5066" s="6">
        <f t="shared" si="557"/>
        <v>0</v>
      </c>
      <c r="L5066" s="8">
        <f t="shared" si="558"/>
        <v>42653.170397425441</v>
      </c>
      <c r="N5066" s="8">
        <f t="shared" si="556"/>
        <v>102.94764957346261</v>
      </c>
      <c r="O5066" s="8">
        <f>IF(E5065&lt;&gt;E5066,SUM($N$4:N5066)-SUM($O$3:O5065),0)</f>
        <v>0</v>
      </c>
      <c r="P5066" s="6">
        <f>IF(B5066&gt;0,SUM($O$4:O5066)-SUM($P$3:P5065),0)</f>
        <v>0</v>
      </c>
      <c r="Q5066" s="6">
        <f t="shared" si="559"/>
        <v>5.8561200431440339</v>
      </c>
      <c r="R5066" s="8">
        <f>IF(E5065&lt;&gt;E5066,SUM($Q$4:Q5066)-SUM($R$3:R5065),0)</f>
        <v>0</v>
      </c>
      <c r="S5066" s="6">
        <f>IF(B5066&gt;0,SUM($R$4:R5066)-SUM($S$3:S5065),0)</f>
        <v>0</v>
      </c>
    </row>
    <row r="5067" spans="1:19">
      <c r="A5067">
        <f>IF(E5066&lt;&gt;E5067,COUNTIF($A$4:A5066,"&lt;&gt;0")+1,0)</f>
        <v>0</v>
      </c>
      <c r="B5067">
        <f>IF(A5067&lt;&gt;0,IF(MOD(A5067,3)=0,COUNTIF($B$4:B5066,"&lt;&gt;0")+1,0),0)</f>
        <v>0</v>
      </c>
      <c r="C5067" s="9">
        <f>'Dash Board'!$C$12+COUNT('Daily reducing balance'!$F$4:F5066)</f>
        <v>46793</v>
      </c>
      <c r="D5067">
        <f t="shared" si="553"/>
        <v>2028</v>
      </c>
      <c r="E5067">
        <f t="shared" si="554"/>
        <v>2</v>
      </c>
      <c r="F5067">
        <f>DAY('Dash Board'!$C$12+COUNT('Daily reducing balance'!$F$4:F5066))</f>
        <v>10</v>
      </c>
      <c r="G5067" s="8">
        <f t="shared" si="555"/>
        <v>42653.170397425441</v>
      </c>
      <c r="H5067" s="6">
        <f>G5067*'Dash Board'!$C$11/365</f>
        <v>12.270090114327866</v>
      </c>
      <c r="I5067" s="6">
        <f>H5067*'Dash Board'!$C$18/'Dash Board'!$C$11</f>
        <v>5.8429000544418415</v>
      </c>
      <c r="J5067" s="6">
        <f>(G5067&gt;1)*PMT('Dash Board'!$C$11/365,$U$4,-'Dash Board'!$C$19)</f>
        <v>108.80376961660664</v>
      </c>
      <c r="K5067" s="6">
        <f t="shared" si="557"/>
        <v>0</v>
      </c>
      <c r="L5067" s="8">
        <f t="shared" si="558"/>
        <v>42556.63671792316</v>
      </c>
      <c r="N5067" s="8">
        <f t="shared" si="556"/>
        <v>102.9608695621648</v>
      </c>
      <c r="O5067" s="8">
        <f>IF(E5066&lt;&gt;E5067,SUM($N$4:N5067)-SUM($O$3:O5066),0)</f>
        <v>0</v>
      </c>
      <c r="P5067" s="6">
        <f>IF(B5067&gt;0,SUM($O$4:O5067)-SUM($P$3:P5066),0)</f>
        <v>0</v>
      </c>
      <c r="Q5067" s="6">
        <f t="shared" si="559"/>
        <v>5.8429000544418415</v>
      </c>
      <c r="R5067" s="8">
        <f>IF(E5066&lt;&gt;E5067,SUM($Q$4:Q5067)-SUM($R$3:R5066),0)</f>
        <v>0</v>
      </c>
      <c r="S5067" s="6">
        <f>IF(B5067&gt;0,SUM($R$4:R5067)-SUM($S$3:S5066),0)</f>
        <v>0</v>
      </c>
    </row>
    <row r="5068" spans="1:19">
      <c r="A5068">
        <f>IF(E5067&lt;&gt;E5068,COUNTIF($A$4:A5067,"&lt;&gt;0")+1,0)</f>
        <v>0</v>
      </c>
      <c r="B5068">
        <f>IF(A5068&lt;&gt;0,IF(MOD(A5068,3)=0,COUNTIF($B$4:B5067,"&lt;&gt;0")+1,0),0)</f>
        <v>0</v>
      </c>
      <c r="C5068" s="9">
        <f>'Dash Board'!$C$12+COUNT('Daily reducing balance'!$F$4:F5067)</f>
        <v>46794</v>
      </c>
      <c r="D5068">
        <f t="shared" si="553"/>
        <v>2028</v>
      </c>
      <c r="E5068">
        <f t="shared" si="554"/>
        <v>2</v>
      </c>
      <c r="F5068">
        <f>DAY('Dash Board'!$C$12+COUNT('Daily reducing balance'!$F$4:F5067))</f>
        <v>11</v>
      </c>
      <c r="G5068" s="8">
        <f t="shared" si="555"/>
        <v>42556.63671792316</v>
      </c>
      <c r="H5068" s="6">
        <f>G5068*'Dash Board'!$C$11/365</f>
        <v>12.242320151731318</v>
      </c>
      <c r="I5068" s="6">
        <f>H5068*'Dash Board'!$C$18/'Dash Board'!$C$11</f>
        <v>5.8296762627291994</v>
      </c>
      <c r="J5068" s="6">
        <f>(G5068&gt;1)*PMT('Dash Board'!$C$11/365,$U$4,-'Dash Board'!$C$19)</f>
        <v>108.80376961660664</v>
      </c>
      <c r="K5068" s="6">
        <f t="shared" si="557"/>
        <v>0</v>
      </c>
      <c r="L5068" s="8">
        <f t="shared" si="558"/>
        <v>42460.075268458284</v>
      </c>
      <c r="N5068" s="8">
        <f t="shared" si="556"/>
        <v>102.97409335387745</v>
      </c>
      <c r="O5068" s="8">
        <f>IF(E5067&lt;&gt;E5068,SUM($N$4:N5068)-SUM($O$3:O5067),0)</f>
        <v>0</v>
      </c>
      <c r="P5068" s="6">
        <f>IF(B5068&gt;0,SUM($O$4:O5068)-SUM($P$3:P5067),0)</f>
        <v>0</v>
      </c>
      <c r="Q5068" s="6">
        <f t="shared" si="559"/>
        <v>5.8296762627291994</v>
      </c>
      <c r="R5068" s="8">
        <f>IF(E5067&lt;&gt;E5068,SUM($Q$4:Q5068)-SUM($R$3:R5067),0)</f>
        <v>0</v>
      </c>
      <c r="S5068" s="6">
        <f>IF(B5068&gt;0,SUM($R$4:R5068)-SUM($S$3:S5067),0)</f>
        <v>0</v>
      </c>
    </row>
    <row r="5069" spans="1:19">
      <c r="A5069">
        <f>IF(E5068&lt;&gt;E5069,COUNTIF($A$4:A5068,"&lt;&gt;0")+1,0)</f>
        <v>0</v>
      </c>
      <c r="B5069">
        <f>IF(A5069&lt;&gt;0,IF(MOD(A5069,3)=0,COUNTIF($B$4:B5068,"&lt;&gt;0")+1,0),0)</f>
        <v>0</v>
      </c>
      <c r="C5069" s="9">
        <f>'Dash Board'!$C$12+COUNT('Daily reducing balance'!$F$4:F5068)</f>
        <v>46795</v>
      </c>
      <c r="D5069">
        <f t="shared" si="553"/>
        <v>2028</v>
      </c>
      <c r="E5069">
        <f t="shared" si="554"/>
        <v>2</v>
      </c>
      <c r="F5069">
        <f>DAY('Dash Board'!$C$12+COUNT('Daily reducing balance'!$F$4:F5068))</f>
        <v>12</v>
      </c>
      <c r="G5069" s="8">
        <f t="shared" si="555"/>
        <v>42460.075268458284</v>
      </c>
      <c r="H5069" s="6">
        <f>G5069*'Dash Board'!$C$11/365</f>
        <v>12.214542200515396</v>
      </c>
      <c r="I5069" s="6">
        <f>H5069*'Dash Board'!$C$18/'Dash Board'!$C$11</f>
        <v>5.8164486669120938</v>
      </c>
      <c r="J5069" s="6">
        <f>(G5069&gt;1)*PMT('Dash Board'!$C$11/365,$U$4,-'Dash Board'!$C$19)</f>
        <v>108.80376961660664</v>
      </c>
      <c r="K5069" s="6">
        <f t="shared" si="557"/>
        <v>0</v>
      </c>
      <c r="L5069" s="8">
        <f t="shared" si="558"/>
        <v>42363.48604104219</v>
      </c>
      <c r="N5069" s="8">
        <f t="shared" si="556"/>
        <v>102.98732094969455</v>
      </c>
      <c r="O5069" s="8">
        <f>IF(E5068&lt;&gt;E5069,SUM($N$4:N5069)-SUM($O$3:O5068),0)</f>
        <v>0</v>
      </c>
      <c r="P5069" s="6">
        <f>IF(B5069&gt;0,SUM($O$4:O5069)-SUM($P$3:P5068),0)</f>
        <v>0</v>
      </c>
      <c r="Q5069" s="6">
        <f t="shared" si="559"/>
        <v>5.8164486669120938</v>
      </c>
      <c r="R5069" s="8">
        <f>IF(E5068&lt;&gt;E5069,SUM($Q$4:Q5069)-SUM($R$3:R5068),0)</f>
        <v>0</v>
      </c>
      <c r="S5069" s="6">
        <f>IF(B5069&gt;0,SUM($R$4:R5069)-SUM($S$3:S5068),0)</f>
        <v>0</v>
      </c>
    </row>
    <row r="5070" spans="1:19">
      <c r="A5070">
        <f>IF(E5069&lt;&gt;E5070,COUNTIF($A$4:A5069,"&lt;&gt;0")+1,0)</f>
        <v>0</v>
      </c>
      <c r="B5070">
        <f>IF(A5070&lt;&gt;0,IF(MOD(A5070,3)=0,COUNTIF($B$4:B5069,"&lt;&gt;0")+1,0),0)</f>
        <v>0</v>
      </c>
      <c r="C5070" s="9">
        <f>'Dash Board'!$C$12+COUNT('Daily reducing balance'!$F$4:F5069)</f>
        <v>46796</v>
      </c>
      <c r="D5070">
        <f t="shared" si="553"/>
        <v>2028</v>
      </c>
      <c r="E5070">
        <f t="shared" si="554"/>
        <v>2</v>
      </c>
      <c r="F5070">
        <f>DAY('Dash Board'!$C$12+COUNT('Daily reducing balance'!$F$4:F5069))</f>
        <v>13</v>
      </c>
      <c r="G5070" s="8">
        <f t="shared" si="555"/>
        <v>42363.48604104219</v>
      </c>
      <c r="H5070" s="6">
        <f>G5070*'Dash Board'!$C$11/365</f>
        <v>12.186756258381999</v>
      </c>
      <c r="I5070" s="6">
        <f>H5070*'Dash Board'!$C$18/'Dash Board'!$C$11</f>
        <v>5.8032172658961914</v>
      </c>
      <c r="J5070" s="6">
        <f>(G5070&gt;1)*PMT('Dash Board'!$C$11/365,$U$4,-'Dash Board'!$C$19)</f>
        <v>108.80376961660664</v>
      </c>
      <c r="K5070" s="6">
        <f t="shared" si="557"/>
        <v>0</v>
      </c>
      <c r="L5070" s="8">
        <f t="shared" si="558"/>
        <v>42266.869027683962</v>
      </c>
      <c r="N5070" s="8">
        <f t="shared" si="556"/>
        <v>103.00055235071045</v>
      </c>
      <c r="O5070" s="8">
        <f>IF(E5069&lt;&gt;E5070,SUM($N$4:N5070)-SUM($O$3:O5069),0)</f>
        <v>0</v>
      </c>
      <c r="P5070" s="6">
        <f>IF(B5070&gt;0,SUM($O$4:O5070)-SUM($P$3:P5069),0)</f>
        <v>0</v>
      </c>
      <c r="Q5070" s="6">
        <f t="shared" si="559"/>
        <v>5.8032172658961914</v>
      </c>
      <c r="R5070" s="8">
        <f>IF(E5069&lt;&gt;E5070,SUM($Q$4:Q5070)-SUM($R$3:R5069),0)</f>
        <v>0</v>
      </c>
      <c r="S5070" s="6">
        <f>IF(B5070&gt;0,SUM($R$4:R5070)-SUM($S$3:S5069),0)</f>
        <v>0</v>
      </c>
    </row>
    <row r="5071" spans="1:19">
      <c r="A5071">
        <f>IF(E5070&lt;&gt;E5071,COUNTIF($A$4:A5070,"&lt;&gt;0")+1,0)</f>
        <v>0</v>
      </c>
      <c r="B5071">
        <f>IF(A5071&lt;&gt;0,IF(MOD(A5071,3)=0,COUNTIF($B$4:B5070,"&lt;&gt;0")+1,0),0)</f>
        <v>0</v>
      </c>
      <c r="C5071" s="9">
        <f>'Dash Board'!$C$12+COUNT('Daily reducing balance'!$F$4:F5070)</f>
        <v>46797</v>
      </c>
      <c r="D5071">
        <f t="shared" si="553"/>
        <v>2028</v>
      </c>
      <c r="E5071">
        <f t="shared" si="554"/>
        <v>2</v>
      </c>
      <c r="F5071">
        <f>DAY('Dash Board'!$C$12+COUNT('Daily reducing balance'!$F$4:F5070))</f>
        <v>14</v>
      </c>
      <c r="G5071" s="8">
        <f t="shared" si="555"/>
        <v>42266.869027683962</v>
      </c>
      <c r="H5071" s="6">
        <f>G5071*'Dash Board'!$C$11/365</f>
        <v>12.158962323032373</v>
      </c>
      <c r="I5071" s="6">
        <f>H5071*'Dash Board'!$C$18/'Dash Board'!$C$11</f>
        <v>5.7899820585868449</v>
      </c>
      <c r="J5071" s="6">
        <f>(G5071&gt;1)*PMT('Dash Board'!$C$11/365,$U$4,-'Dash Board'!$C$19)</f>
        <v>108.80376961660664</v>
      </c>
      <c r="K5071" s="6">
        <f t="shared" si="557"/>
        <v>0</v>
      </c>
      <c r="L5071" s="8">
        <f t="shared" si="558"/>
        <v>42170.224220390388</v>
      </c>
      <c r="N5071" s="8">
        <f t="shared" si="556"/>
        <v>103.0137875580198</v>
      </c>
      <c r="O5071" s="8">
        <f>IF(E5070&lt;&gt;E5071,SUM($N$4:N5071)-SUM($O$3:O5070),0)</f>
        <v>0</v>
      </c>
      <c r="P5071" s="6">
        <f>IF(B5071&gt;0,SUM($O$4:O5071)-SUM($P$3:P5070),0)</f>
        <v>0</v>
      </c>
      <c r="Q5071" s="6">
        <f t="shared" si="559"/>
        <v>5.7899820585868449</v>
      </c>
      <c r="R5071" s="8">
        <f>IF(E5070&lt;&gt;E5071,SUM($Q$4:Q5071)-SUM($R$3:R5070),0)</f>
        <v>0</v>
      </c>
      <c r="S5071" s="6">
        <f>IF(B5071&gt;0,SUM($R$4:R5071)-SUM($S$3:S5070),0)</f>
        <v>0</v>
      </c>
    </row>
    <row r="5072" spans="1:19">
      <c r="A5072">
        <f>IF(E5071&lt;&gt;E5072,COUNTIF($A$4:A5071,"&lt;&gt;0")+1,0)</f>
        <v>0</v>
      </c>
      <c r="B5072">
        <f>IF(A5072&lt;&gt;0,IF(MOD(A5072,3)=0,COUNTIF($B$4:B5071,"&lt;&gt;0")+1,0),0)</f>
        <v>0</v>
      </c>
      <c r="C5072" s="9">
        <f>'Dash Board'!$C$12+COUNT('Daily reducing balance'!$F$4:F5071)</f>
        <v>46798</v>
      </c>
      <c r="D5072">
        <f t="shared" si="553"/>
        <v>2028</v>
      </c>
      <c r="E5072">
        <f t="shared" si="554"/>
        <v>2</v>
      </c>
      <c r="F5072">
        <f>DAY('Dash Board'!$C$12+COUNT('Daily reducing balance'!$F$4:F5071))</f>
        <v>15</v>
      </c>
      <c r="G5072" s="8">
        <f t="shared" si="555"/>
        <v>42170.224220390388</v>
      </c>
      <c r="H5072" s="6">
        <f>G5072*'Dash Board'!$C$11/365</f>
        <v>12.131160392167097</v>
      </c>
      <c r="I5072" s="6">
        <f>H5072*'Dash Board'!$C$18/'Dash Board'!$C$11</f>
        <v>5.7767430438890939</v>
      </c>
      <c r="J5072" s="6">
        <f>(G5072&gt;1)*PMT('Dash Board'!$C$11/365,$U$4,-'Dash Board'!$C$19)</f>
        <v>108.80376961660664</v>
      </c>
      <c r="K5072" s="6">
        <f t="shared" si="557"/>
        <v>0</v>
      </c>
      <c r="L5072" s="8">
        <f t="shared" si="558"/>
        <v>42073.551611165945</v>
      </c>
      <c r="N5072" s="8">
        <f t="shared" si="556"/>
        <v>103.02702657271755</v>
      </c>
      <c r="O5072" s="8">
        <f>IF(E5071&lt;&gt;E5072,SUM($N$4:N5072)-SUM($O$3:O5071),0)</f>
        <v>0</v>
      </c>
      <c r="P5072" s="6">
        <f>IF(B5072&gt;0,SUM($O$4:O5072)-SUM($P$3:P5071),0)</f>
        <v>0</v>
      </c>
      <c r="Q5072" s="6">
        <f t="shared" si="559"/>
        <v>5.7767430438890939</v>
      </c>
      <c r="R5072" s="8">
        <f>IF(E5071&lt;&gt;E5072,SUM($Q$4:Q5072)-SUM($R$3:R5071),0)</f>
        <v>0</v>
      </c>
      <c r="S5072" s="6">
        <f>IF(B5072&gt;0,SUM($R$4:R5072)-SUM($S$3:S5071),0)</f>
        <v>0</v>
      </c>
    </row>
    <row r="5073" spans="1:19">
      <c r="A5073">
        <f>IF(E5072&lt;&gt;E5073,COUNTIF($A$4:A5072,"&lt;&gt;0")+1,0)</f>
        <v>0</v>
      </c>
      <c r="B5073">
        <f>IF(A5073&lt;&gt;0,IF(MOD(A5073,3)=0,COUNTIF($B$4:B5072,"&lt;&gt;0")+1,0),0)</f>
        <v>0</v>
      </c>
      <c r="C5073" s="9">
        <f>'Dash Board'!$C$12+COUNT('Daily reducing balance'!$F$4:F5072)</f>
        <v>46799</v>
      </c>
      <c r="D5073">
        <f t="shared" si="553"/>
        <v>2028</v>
      </c>
      <c r="E5073">
        <f t="shared" si="554"/>
        <v>2</v>
      </c>
      <c r="F5073">
        <f>DAY('Dash Board'!$C$12+COUNT('Daily reducing balance'!$F$4:F5072))</f>
        <v>16</v>
      </c>
      <c r="G5073" s="8">
        <f t="shared" si="555"/>
        <v>42073.551611165945</v>
      </c>
      <c r="H5073" s="6">
        <f>G5073*'Dash Board'!$C$11/365</f>
        <v>12.103350463486093</v>
      </c>
      <c r="I5073" s="6">
        <f>H5073*'Dash Board'!$C$18/'Dash Board'!$C$11</f>
        <v>5.7635002207076633</v>
      </c>
      <c r="J5073" s="6">
        <f>(G5073&gt;1)*PMT('Dash Board'!$C$11/365,$U$4,-'Dash Board'!$C$19)</f>
        <v>108.80376961660664</v>
      </c>
      <c r="K5073" s="6">
        <f t="shared" si="557"/>
        <v>0</v>
      </c>
      <c r="L5073" s="8">
        <f t="shared" si="558"/>
        <v>41976.851192012822</v>
      </c>
      <c r="N5073" s="8">
        <f t="shared" si="556"/>
        <v>103.04026939589897</v>
      </c>
      <c r="O5073" s="8">
        <f>IF(E5072&lt;&gt;E5073,SUM($N$4:N5073)-SUM($O$3:O5072),0)</f>
        <v>0</v>
      </c>
      <c r="P5073" s="6">
        <f>IF(B5073&gt;0,SUM($O$4:O5073)-SUM($P$3:P5072),0)</f>
        <v>0</v>
      </c>
      <c r="Q5073" s="6">
        <f t="shared" si="559"/>
        <v>5.7635002207076633</v>
      </c>
      <c r="R5073" s="8">
        <f>IF(E5072&lt;&gt;E5073,SUM($Q$4:Q5073)-SUM($R$3:R5072),0)</f>
        <v>0</v>
      </c>
      <c r="S5073" s="6">
        <f>IF(B5073&gt;0,SUM($R$4:R5073)-SUM($S$3:S5072),0)</f>
        <v>0</v>
      </c>
    </row>
    <row r="5074" spans="1:19">
      <c r="A5074">
        <f>IF(E5073&lt;&gt;E5074,COUNTIF($A$4:A5073,"&lt;&gt;0")+1,0)</f>
        <v>0</v>
      </c>
      <c r="B5074">
        <f>IF(A5074&lt;&gt;0,IF(MOD(A5074,3)=0,COUNTIF($B$4:B5073,"&lt;&gt;0")+1,0),0)</f>
        <v>0</v>
      </c>
      <c r="C5074" s="9">
        <f>'Dash Board'!$C$12+COUNT('Daily reducing balance'!$F$4:F5073)</f>
        <v>46800</v>
      </c>
      <c r="D5074">
        <f t="shared" si="553"/>
        <v>2028</v>
      </c>
      <c r="E5074">
        <f t="shared" si="554"/>
        <v>2</v>
      </c>
      <c r="F5074">
        <f>DAY('Dash Board'!$C$12+COUNT('Daily reducing balance'!$F$4:F5073))</f>
        <v>17</v>
      </c>
      <c r="G5074" s="8">
        <f t="shared" si="555"/>
        <v>41976.851192012822</v>
      </c>
      <c r="H5074" s="6">
        <f>G5074*'Dash Board'!$C$11/365</f>
        <v>12.07553253468862</v>
      </c>
      <c r="I5074" s="6">
        <f>H5074*'Dash Board'!$C$18/'Dash Board'!$C$11</f>
        <v>5.7502535879469621</v>
      </c>
      <c r="J5074" s="6">
        <f>(G5074&gt;1)*PMT('Dash Board'!$C$11/365,$U$4,-'Dash Board'!$C$19)</f>
        <v>108.80376961660664</v>
      </c>
      <c r="K5074" s="6">
        <f t="shared" si="557"/>
        <v>0</v>
      </c>
      <c r="L5074" s="8">
        <f t="shared" si="558"/>
        <v>41880.122954930906</v>
      </c>
      <c r="N5074" s="8">
        <f t="shared" si="556"/>
        <v>103.05351602865969</v>
      </c>
      <c r="O5074" s="8">
        <f>IF(E5073&lt;&gt;E5074,SUM($N$4:N5074)-SUM($O$3:O5073),0)</f>
        <v>0</v>
      </c>
      <c r="P5074" s="6">
        <f>IF(B5074&gt;0,SUM($O$4:O5074)-SUM($P$3:P5073),0)</f>
        <v>0</v>
      </c>
      <c r="Q5074" s="6">
        <f t="shared" si="559"/>
        <v>5.7502535879469621</v>
      </c>
      <c r="R5074" s="8">
        <f>IF(E5073&lt;&gt;E5074,SUM($Q$4:Q5074)-SUM($R$3:R5073),0)</f>
        <v>0</v>
      </c>
      <c r="S5074" s="6">
        <f>IF(B5074&gt;0,SUM($R$4:R5074)-SUM($S$3:S5073),0)</f>
        <v>0</v>
      </c>
    </row>
    <row r="5075" spans="1:19">
      <c r="A5075">
        <f>IF(E5074&lt;&gt;E5075,COUNTIF($A$4:A5074,"&lt;&gt;0")+1,0)</f>
        <v>0</v>
      </c>
      <c r="B5075">
        <f>IF(A5075&lt;&gt;0,IF(MOD(A5075,3)=0,COUNTIF($B$4:B5074,"&lt;&gt;0")+1,0),0)</f>
        <v>0</v>
      </c>
      <c r="C5075" s="9">
        <f>'Dash Board'!$C$12+COUNT('Daily reducing balance'!$F$4:F5074)</f>
        <v>46801</v>
      </c>
      <c r="D5075">
        <f t="shared" si="553"/>
        <v>2028</v>
      </c>
      <c r="E5075">
        <f t="shared" si="554"/>
        <v>2</v>
      </c>
      <c r="F5075">
        <f>DAY('Dash Board'!$C$12+COUNT('Daily reducing balance'!$F$4:F5074))</f>
        <v>18</v>
      </c>
      <c r="G5075" s="8">
        <f t="shared" si="555"/>
        <v>41880.122954930906</v>
      </c>
      <c r="H5075" s="6">
        <f>G5075*'Dash Board'!$C$11/365</f>
        <v>12.047706603473275</v>
      </c>
      <c r="I5075" s="6">
        <f>H5075*'Dash Board'!$C$18/'Dash Board'!$C$11</f>
        <v>5.7370031445110836</v>
      </c>
      <c r="J5075" s="6">
        <f>(G5075&gt;1)*PMT('Dash Board'!$C$11/365,$U$4,-'Dash Board'!$C$19)</f>
        <v>108.80376961660664</v>
      </c>
      <c r="K5075" s="6">
        <f t="shared" si="557"/>
        <v>0</v>
      </c>
      <c r="L5075" s="8">
        <f t="shared" si="558"/>
        <v>41783.366891917773</v>
      </c>
      <c r="N5075" s="8">
        <f t="shared" si="556"/>
        <v>103.06676647209557</v>
      </c>
      <c r="O5075" s="8">
        <f>IF(E5074&lt;&gt;E5075,SUM($N$4:N5075)-SUM($O$3:O5074),0)</f>
        <v>0</v>
      </c>
      <c r="P5075" s="6">
        <f>IF(B5075&gt;0,SUM($O$4:O5075)-SUM($P$3:P5074),0)</f>
        <v>0</v>
      </c>
      <c r="Q5075" s="6">
        <f t="shared" si="559"/>
        <v>5.7370031445110836</v>
      </c>
      <c r="R5075" s="8">
        <f>IF(E5074&lt;&gt;E5075,SUM($Q$4:Q5075)-SUM($R$3:R5074),0)</f>
        <v>0</v>
      </c>
      <c r="S5075" s="6">
        <f>IF(B5075&gt;0,SUM($R$4:R5075)-SUM($S$3:S5074),0)</f>
        <v>0</v>
      </c>
    </row>
    <row r="5076" spans="1:19">
      <c r="A5076">
        <f>IF(E5075&lt;&gt;E5076,COUNTIF($A$4:A5075,"&lt;&gt;0")+1,0)</f>
        <v>0</v>
      </c>
      <c r="B5076">
        <f>IF(A5076&lt;&gt;0,IF(MOD(A5076,3)=0,COUNTIF($B$4:B5075,"&lt;&gt;0")+1,0),0)</f>
        <v>0</v>
      </c>
      <c r="C5076" s="9">
        <f>'Dash Board'!$C$12+COUNT('Daily reducing balance'!$F$4:F5075)</f>
        <v>46802</v>
      </c>
      <c r="D5076">
        <f t="shared" si="553"/>
        <v>2028</v>
      </c>
      <c r="E5076">
        <f t="shared" si="554"/>
        <v>2</v>
      </c>
      <c r="F5076">
        <f>DAY('Dash Board'!$C$12+COUNT('Daily reducing balance'!$F$4:F5075))</f>
        <v>19</v>
      </c>
      <c r="G5076" s="8">
        <f t="shared" si="555"/>
        <v>41783.366891917773</v>
      </c>
      <c r="H5076" s="6">
        <f>G5076*'Dash Board'!$C$11/365</f>
        <v>12.019872667537989</v>
      </c>
      <c r="I5076" s="6">
        <f>H5076*'Dash Board'!$C$18/'Dash Board'!$C$11</f>
        <v>5.7237488893038044</v>
      </c>
      <c r="J5076" s="6">
        <f>(G5076&gt;1)*PMT('Dash Board'!$C$11/365,$U$4,-'Dash Board'!$C$19)</f>
        <v>108.80376961660664</v>
      </c>
      <c r="K5076" s="6">
        <f t="shared" si="557"/>
        <v>0</v>
      </c>
      <c r="L5076" s="8">
        <f t="shared" si="558"/>
        <v>41686.582994968703</v>
      </c>
      <c r="N5076" s="8">
        <f t="shared" si="556"/>
        <v>103.08002072730284</v>
      </c>
      <c r="O5076" s="8">
        <f>IF(E5075&lt;&gt;E5076,SUM($N$4:N5076)-SUM($O$3:O5075),0)</f>
        <v>0</v>
      </c>
      <c r="P5076" s="6">
        <f>IF(B5076&gt;0,SUM($O$4:O5076)-SUM($P$3:P5075),0)</f>
        <v>0</v>
      </c>
      <c r="Q5076" s="6">
        <f t="shared" si="559"/>
        <v>5.7237488893038044</v>
      </c>
      <c r="R5076" s="8">
        <f>IF(E5075&lt;&gt;E5076,SUM($Q$4:Q5076)-SUM($R$3:R5075),0)</f>
        <v>0</v>
      </c>
      <c r="S5076" s="6">
        <f>IF(B5076&gt;0,SUM($R$4:R5076)-SUM($S$3:S5075),0)</f>
        <v>0</v>
      </c>
    </row>
    <row r="5077" spans="1:19">
      <c r="A5077">
        <f>IF(E5076&lt;&gt;E5077,COUNTIF($A$4:A5076,"&lt;&gt;0")+1,0)</f>
        <v>0</v>
      </c>
      <c r="B5077">
        <f>IF(A5077&lt;&gt;0,IF(MOD(A5077,3)=0,COUNTIF($B$4:B5076,"&lt;&gt;0")+1,0),0)</f>
        <v>0</v>
      </c>
      <c r="C5077" s="9">
        <f>'Dash Board'!$C$12+COUNT('Daily reducing balance'!$F$4:F5076)</f>
        <v>46803</v>
      </c>
      <c r="D5077">
        <f t="shared" si="553"/>
        <v>2028</v>
      </c>
      <c r="E5077">
        <f t="shared" si="554"/>
        <v>2</v>
      </c>
      <c r="F5077">
        <f>DAY('Dash Board'!$C$12+COUNT('Daily reducing balance'!$F$4:F5076))</f>
        <v>20</v>
      </c>
      <c r="G5077" s="8">
        <f t="shared" si="555"/>
        <v>41686.582994968703</v>
      </c>
      <c r="H5077" s="6">
        <f>G5077*'Dash Board'!$C$11/365</f>
        <v>11.992030724580038</v>
      </c>
      <c r="I5077" s="6">
        <f>H5077*'Dash Board'!$C$18/'Dash Board'!$C$11</f>
        <v>5.7104908212285901</v>
      </c>
      <c r="J5077" s="6">
        <f>(G5077&gt;1)*PMT('Dash Board'!$C$11/365,$U$4,-'Dash Board'!$C$19)</f>
        <v>108.80376961660664</v>
      </c>
      <c r="K5077" s="6">
        <f t="shared" si="557"/>
        <v>0</v>
      </c>
      <c r="L5077" s="8">
        <f t="shared" si="558"/>
        <v>41589.771256076674</v>
      </c>
      <c r="N5077" s="8">
        <f t="shared" si="556"/>
        <v>103.09327879537805</v>
      </c>
      <c r="O5077" s="8">
        <f>IF(E5076&lt;&gt;E5077,SUM($N$4:N5077)-SUM($O$3:O5076),0)</f>
        <v>0</v>
      </c>
      <c r="P5077" s="6">
        <f>IF(B5077&gt;0,SUM($O$4:O5077)-SUM($P$3:P5076),0)</f>
        <v>0</v>
      </c>
      <c r="Q5077" s="6">
        <f t="shared" si="559"/>
        <v>5.7104908212285901</v>
      </c>
      <c r="R5077" s="8">
        <f>IF(E5076&lt;&gt;E5077,SUM($Q$4:Q5077)-SUM($R$3:R5076),0)</f>
        <v>0</v>
      </c>
      <c r="S5077" s="6">
        <f>IF(B5077&gt;0,SUM($R$4:R5077)-SUM($S$3:S5076),0)</f>
        <v>0</v>
      </c>
    </row>
    <row r="5078" spans="1:19">
      <c r="A5078">
        <f>IF(E5077&lt;&gt;E5078,COUNTIF($A$4:A5077,"&lt;&gt;0")+1,0)</f>
        <v>0</v>
      </c>
      <c r="B5078">
        <f>IF(A5078&lt;&gt;0,IF(MOD(A5078,3)=0,COUNTIF($B$4:B5077,"&lt;&gt;0")+1,0),0)</f>
        <v>0</v>
      </c>
      <c r="C5078" s="9">
        <f>'Dash Board'!$C$12+COUNT('Daily reducing balance'!$F$4:F5077)</f>
        <v>46804</v>
      </c>
      <c r="D5078">
        <f t="shared" si="553"/>
        <v>2028</v>
      </c>
      <c r="E5078">
        <f t="shared" si="554"/>
        <v>2</v>
      </c>
      <c r="F5078">
        <f>DAY('Dash Board'!$C$12+COUNT('Daily reducing balance'!$F$4:F5077))</f>
        <v>21</v>
      </c>
      <c r="G5078" s="8">
        <f t="shared" si="555"/>
        <v>41589.771256076674</v>
      </c>
      <c r="H5078" s="6">
        <f>G5078*'Dash Board'!$C$11/365</f>
        <v>11.96418077229603</v>
      </c>
      <c r="I5078" s="6">
        <f>H5078*'Dash Board'!$C$18/'Dash Board'!$C$11</f>
        <v>5.6972289391885864</v>
      </c>
      <c r="J5078" s="6">
        <f>(G5078&gt;1)*PMT('Dash Board'!$C$11/365,$U$4,-'Dash Board'!$C$19)</f>
        <v>108.80376961660664</v>
      </c>
      <c r="K5078" s="6">
        <f t="shared" si="557"/>
        <v>0</v>
      </c>
      <c r="L5078" s="8">
        <f t="shared" si="558"/>
        <v>41492.931667232362</v>
      </c>
      <c r="N5078" s="8">
        <f t="shared" si="556"/>
        <v>103.10654067741805</v>
      </c>
      <c r="O5078" s="8">
        <f>IF(E5077&lt;&gt;E5078,SUM($N$4:N5078)-SUM($O$3:O5077),0)</f>
        <v>0</v>
      </c>
      <c r="P5078" s="6">
        <f>IF(B5078&gt;0,SUM($O$4:O5078)-SUM($P$3:P5077),0)</f>
        <v>0</v>
      </c>
      <c r="Q5078" s="6">
        <f t="shared" si="559"/>
        <v>5.6972289391885864</v>
      </c>
      <c r="R5078" s="8">
        <f>IF(E5077&lt;&gt;E5078,SUM($Q$4:Q5078)-SUM($R$3:R5077),0)</f>
        <v>0</v>
      </c>
      <c r="S5078" s="6">
        <f>IF(B5078&gt;0,SUM($R$4:R5078)-SUM($S$3:S5077),0)</f>
        <v>0</v>
      </c>
    </row>
    <row r="5079" spans="1:19">
      <c r="A5079">
        <f>IF(E5078&lt;&gt;E5079,COUNTIF($A$4:A5078,"&lt;&gt;0")+1,0)</f>
        <v>0</v>
      </c>
      <c r="B5079">
        <f>IF(A5079&lt;&gt;0,IF(MOD(A5079,3)=0,COUNTIF($B$4:B5078,"&lt;&gt;0")+1,0),0)</f>
        <v>0</v>
      </c>
      <c r="C5079" s="9">
        <f>'Dash Board'!$C$12+COUNT('Daily reducing balance'!$F$4:F5078)</f>
        <v>46805</v>
      </c>
      <c r="D5079">
        <f t="shared" si="553"/>
        <v>2028</v>
      </c>
      <c r="E5079">
        <f t="shared" si="554"/>
        <v>2</v>
      </c>
      <c r="F5079">
        <f>DAY('Dash Board'!$C$12+COUNT('Daily reducing balance'!$F$4:F5078))</f>
        <v>22</v>
      </c>
      <c r="G5079" s="8">
        <f t="shared" si="555"/>
        <v>41492.931667232362</v>
      </c>
      <c r="H5079" s="6">
        <f>G5079*'Dash Board'!$C$11/365</f>
        <v>11.936322808381911</v>
      </c>
      <c r="I5079" s="6">
        <f>H5079*'Dash Board'!$C$18/'Dash Board'!$C$11</f>
        <v>5.6839632420866248</v>
      </c>
      <c r="J5079" s="6">
        <f>(G5079&gt;1)*PMT('Dash Board'!$C$11/365,$U$4,-'Dash Board'!$C$19)</f>
        <v>108.80376961660664</v>
      </c>
      <c r="K5079" s="6">
        <f t="shared" si="557"/>
        <v>0</v>
      </c>
      <c r="L5079" s="8">
        <f t="shared" si="558"/>
        <v>41396.064220424138</v>
      </c>
      <c r="N5079" s="8">
        <f t="shared" si="556"/>
        <v>103.11980637452002</v>
      </c>
      <c r="O5079" s="8">
        <f>IF(E5078&lt;&gt;E5079,SUM($N$4:N5079)-SUM($O$3:O5078),0)</f>
        <v>0</v>
      </c>
      <c r="P5079" s="6">
        <f>IF(B5079&gt;0,SUM($O$4:O5079)-SUM($P$3:P5078),0)</f>
        <v>0</v>
      </c>
      <c r="Q5079" s="6">
        <f t="shared" si="559"/>
        <v>5.6839632420866248</v>
      </c>
      <c r="R5079" s="8">
        <f>IF(E5078&lt;&gt;E5079,SUM($Q$4:Q5079)-SUM($R$3:R5078),0)</f>
        <v>0</v>
      </c>
      <c r="S5079" s="6">
        <f>IF(B5079&gt;0,SUM($R$4:R5079)-SUM($S$3:S5078),0)</f>
        <v>0</v>
      </c>
    </row>
    <row r="5080" spans="1:19">
      <c r="A5080">
        <f>IF(E5079&lt;&gt;E5080,COUNTIF($A$4:A5079,"&lt;&gt;0")+1,0)</f>
        <v>0</v>
      </c>
      <c r="B5080">
        <f>IF(A5080&lt;&gt;0,IF(MOD(A5080,3)=0,COUNTIF($B$4:B5079,"&lt;&gt;0")+1,0),0)</f>
        <v>0</v>
      </c>
      <c r="C5080" s="9">
        <f>'Dash Board'!$C$12+COUNT('Daily reducing balance'!$F$4:F5079)</f>
        <v>46806</v>
      </c>
      <c r="D5080">
        <f t="shared" si="553"/>
        <v>2028</v>
      </c>
      <c r="E5080">
        <f t="shared" si="554"/>
        <v>2</v>
      </c>
      <c r="F5080">
        <f>DAY('Dash Board'!$C$12+COUNT('Daily reducing balance'!$F$4:F5079))</f>
        <v>23</v>
      </c>
      <c r="G5080" s="8">
        <f t="shared" si="555"/>
        <v>41396.064220424138</v>
      </c>
      <c r="H5080" s="6">
        <f>G5080*'Dash Board'!$C$11/365</f>
        <v>11.90845683053297</v>
      </c>
      <c r="I5080" s="6">
        <f>H5080*'Dash Board'!$C$18/'Dash Board'!$C$11</f>
        <v>5.6706937288252242</v>
      </c>
      <c r="J5080" s="6">
        <f>(G5080&gt;1)*PMT('Dash Board'!$C$11/365,$U$4,-'Dash Board'!$C$19)</f>
        <v>108.80376961660664</v>
      </c>
      <c r="K5080" s="6">
        <f t="shared" si="557"/>
        <v>0</v>
      </c>
      <c r="L5080" s="8">
        <f t="shared" si="558"/>
        <v>41299.168907638064</v>
      </c>
      <c r="N5080" s="8">
        <f t="shared" si="556"/>
        <v>103.13307588778142</v>
      </c>
      <c r="O5080" s="8">
        <f>IF(E5079&lt;&gt;E5080,SUM($N$4:N5080)-SUM($O$3:O5079),0)</f>
        <v>0</v>
      </c>
      <c r="P5080" s="6">
        <f>IF(B5080&gt;0,SUM($O$4:O5080)-SUM($P$3:P5079),0)</f>
        <v>0</v>
      </c>
      <c r="Q5080" s="6">
        <f t="shared" si="559"/>
        <v>5.6706937288252242</v>
      </c>
      <c r="R5080" s="8">
        <f>IF(E5079&lt;&gt;E5080,SUM($Q$4:Q5080)-SUM($R$3:R5079),0)</f>
        <v>0</v>
      </c>
      <c r="S5080" s="6">
        <f>IF(B5080&gt;0,SUM($R$4:R5080)-SUM($S$3:S5079),0)</f>
        <v>0</v>
      </c>
    </row>
    <row r="5081" spans="1:19">
      <c r="A5081">
        <f>IF(E5080&lt;&gt;E5081,COUNTIF($A$4:A5080,"&lt;&gt;0")+1,0)</f>
        <v>0</v>
      </c>
      <c r="B5081">
        <f>IF(A5081&lt;&gt;0,IF(MOD(A5081,3)=0,COUNTIF($B$4:B5080,"&lt;&gt;0")+1,0),0)</f>
        <v>0</v>
      </c>
      <c r="C5081" s="9">
        <f>'Dash Board'!$C$12+COUNT('Daily reducing balance'!$F$4:F5080)</f>
        <v>46807</v>
      </c>
      <c r="D5081">
        <f t="shared" si="553"/>
        <v>2028</v>
      </c>
      <c r="E5081">
        <f t="shared" si="554"/>
        <v>2</v>
      </c>
      <c r="F5081">
        <f>DAY('Dash Board'!$C$12+COUNT('Daily reducing balance'!$F$4:F5080))</f>
        <v>24</v>
      </c>
      <c r="G5081" s="8">
        <f t="shared" si="555"/>
        <v>41299.168907638064</v>
      </c>
      <c r="H5081" s="6">
        <f>G5081*'Dash Board'!$C$11/365</f>
        <v>11.880582836443827</v>
      </c>
      <c r="I5081" s="6">
        <f>H5081*'Dash Board'!$C$18/'Dash Board'!$C$11</f>
        <v>5.6574203983065843</v>
      </c>
      <c r="J5081" s="6">
        <f>(G5081&gt;1)*PMT('Dash Board'!$C$11/365,$U$4,-'Dash Board'!$C$19)</f>
        <v>108.80376961660664</v>
      </c>
      <c r="K5081" s="6">
        <f t="shared" si="557"/>
        <v>0</v>
      </c>
      <c r="L5081" s="8">
        <f t="shared" si="558"/>
        <v>41202.2457208579</v>
      </c>
      <c r="N5081" s="8">
        <f t="shared" si="556"/>
        <v>103.14634921830006</v>
      </c>
      <c r="O5081" s="8">
        <f>IF(E5080&lt;&gt;E5081,SUM($N$4:N5081)-SUM($O$3:O5080),0)</f>
        <v>0</v>
      </c>
      <c r="P5081" s="6">
        <f>IF(B5081&gt;0,SUM($O$4:O5081)-SUM($P$3:P5080),0)</f>
        <v>0</v>
      </c>
      <c r="Q5081" s="6">
        <f t="shared" si="559"/>
        <v>5.6574203983065843</v>
      </c>
      <c r="R5081" s="8">
        <f>IF(E5080&lt;&gt;E5081,SUM($Q$4:Q5081)-SUM($R$3:R5080),0)</f>
        <v>0</v>
      </c>
      <c r="S5081" s="6">
        <f>IF(B5081&gt;0,SUM($R$4:R5081)-SUM($S$3:S5080),0)</f>
        <v>0</v>
      </c>
    </row>
    <row r="5082" spans="1:19">
      <c r="A5082">
        <f>IF(E5081&lt;&gt;E5082,COUNTIF($A$4:A5081,"&lt;&gt;0")+1,0)</f>
        <v>0</v>
      </c>
      <c r="B5082">
        <f>IF(A5082&lt;&gt;0,IF(MOD(A5082,3)=0,COUNTIF($B$4:B5081,"&lt;&gt;0")+1,0),0)</f>
        <v>0</v>
      </c>
      <c r="C5082" s="9">
        <f>'Dash Board'!$C$12+COUNT('Daily reducing balance'!$F$4:F5081)</f>
        <v>46808</v>
      </c>
      <c r="D5082">
        <f t="shared" si="553"/>
        <v>2028</v>
      </c>
      <c r="E5082">
        <f t="shared" si="554"/>
        <v>2</v>
      </c>
      <c r="F5082">
        <f>DAY('Dash Board'!$C$12+COUNT('Daily reducing balance'!$F$4:F5081))</f>
        <v>25</v>
      </c>
      <c r="G5082" s="8">
        <f t="shared" si="555"/>
        <v>41202.2457208579</v>
      </c>
      <c r="H5082" s="6">
        <f>G5082*'Dash Board'!$C$11/365</f>
        <v>11.852700823808437</v>
      </c>
      <c r="I5082" s="6">
        <f>H5082*'Dash Board'!$C$18/'Dash Board'!$C$11</f>
        <v>5.6441432494325898</v>
      </c>
      <c r="J5082" s="6">
        <f>(G5082&gt;1)*PMT('Dash Board'!$C$11/365,$U$4,-'Dash Board'!$C$19)</f>
        <v>108.80376961660664</v>
      </c>
      <c r="K5082" s="6">
        <f t="shared" si="557"/>
        <v>0</v>
      </c>
      <c r="L5082" s="8">
        <f t="shared" si="558"/>
        <v>41105.294652065102</v>
      </c>
      <c r="N5082" s="8">
        <f t="shared" si="556"/>
        <v>103.15962636717406</v>
      </c>
      <c r="O5082" s="8">
        <f>IF(E5081&lt;&gt;E5082,SUM($N$4:N5082)-SUM($O$3:O5081),0)</f>
        <v>0</v>
      </c>
      <c r="P5082" s="6">
        <f>IF(B5082&gt;0,SUM($O$4:O5082)-SUM($P$3:P5081),0)</f>
        <v>0</v>
      </c>
      <c r="Q5082" s="6">
        <f t="shared" si="559"/>
        <v>5.6441432494325898</v>
      </c>
      <c r="R5082" s="8">
        <f>IF(E5081&lt;&gt;E5082,SUM($Q$4:Q5082)-SUM($R$3:R5081),0)</f>
        <v>0</v>
      </c>
      <c r="S5082" s="6">
        <f>IF(B5082&gt;0,SUM($R$4:R5082)-SUM($S$3:S5081),0)</f>
        <v>0</v>
      </c>
    </row>
    <row r="5083" spans="1:19">
      <c r="A5083">
        <f>IF(E5082&lt;&gt;E5083,COUNTIF($A$4:A5082,"&lt;&gt;0")+1,0)</f>
        <v>0</v>
      </c>
      <c r="B5083">
        <f>IF(A5083&lt;&gt;0,IF(MOD(A5083,3)=0,COUNTIF($B$4:B5082,"&lt;&gt;0")+1,0),0)</f>
        <v>0</v>
      </c>
      <c r="C5083" s="9">
        <f>'Dash Board'!$C$12+COUNT('Daily reducing balance'!$F$4:F5082)</f>
        <v>46809</v>
      </c>
      <c r="D5083">
        <f t="shared" si="553"/>
        <v>2028</v>
      </c>
      <c r="E5083">
        <f t="shared" si="554"/>
        <v>2</v>
      </c>
      <c r="F5083">
        <f>DAY('Dash Board'!$C$12+COUNT('Daily reducing balance'!$F$4:F5082))</f>
        <v>26</v>
      </c>
      <c r="G5083" s="8">
        <f t="shared" si="555"/>
        <v>41105.294652065102</v>
      </c>
      <c r="H5083" s="6">
        <f>G5083*'Dash Board'!$C$11/365</f>
        <v>11.824810790320099</v>
      </c>
      <c r="I5083" s="6">
        <f>H5083*'Dash Board'!$C$18/'Dash Board'!$C$11</f>
        <v>5.6308622811048092</v>
      </c>
      <c r="J5083" s="6">
        <f>(G5083&gt;1)*PMT('Dash Board'!$C$11/365,$U$4,-'Dash Board'!$C$19)</f>
        <v>108.80376961660664</v>
      </c>
      <c r="K5083" s="6">
        <f t="shared" si="557"/>
        <v>0</v>
      </c>
      <c r="L5083" s="8">
        <f t="shared" si="558"/>
        <v>41008.315693238816</v>
      </c>
      <c r="N5083" s="8">
        <f t="shared" si="556"/>
        <v>103.17290733550183</v>
      </c>
      <c r="O5083" s="8">
        <f>IF(E5082&lt;&gt;E5083,SUM($N$4:N5083)-SUM($O$3:O5082),0)</f>
        <v>0</v>
      </c>
      <c r="P5083" s="6">
        <f>IF(B5083&gt;0,SUM($O$4:O5083)-SUM($P$3:P5082),0)</f>
        <v>0</v>
      </c>
      <c r="Q5083" s="6">
        <f t="shared" si="559"/>
        <v>5.6308622811048092</v>
      </c>
      <c r="R5083" s="8">
        <f>IF(E5082&lt;&gt;E5083,SUM($Q$4:Q5083)-SUM($R$3:R5082),0)</f>
        <v>0</v>
      </c>
      <c r="S5083" s="6">
        <f>IF(B5083&gt;0,SUM($R$4:R5083)-SUM($S$3:S5082),0)</f>
        <v>0</v>
      </c>
    </row>
    <row r="5084" spans="1:19">
      <c r="A5084">
        <f>IF(E5083&lt;&gt;E5084,COUNTIF($A$4:A5083,"&lt;&gt;0")+1,0)</f>
        <v>0</v>
      </c>
      <c r="B5084">
        <f>IF(A5084&lt;&gt;0,IF(MOD(A5084,3)=0,COUNTIF($B$4:B5083,"&lt;&gt;0")+1,0),0)</f>
        <v>0</v>
      </c>
      <c r="C5084" s="9">
        <f>'Dash Board'!$C$12+COUNT('Daily reducing balance'!$F$4:F5083)</f>
        <v>46810</v>
      </c>
      <c r="D5084">
        <f t="shared" si="553"/>
        <v>2028</v>
      </c>
      <c r="E5084">
        <f t="shared" si="554"/>
        <v>2</v>
      </c>
      <c r="F5084">
        <f>DAY('Dash Board'!$C$12+COUNT('Daily reducing balance'!$F$4:F5083))</f>
        <v>27</v>
      </c>
      <c r="G5084" s="8">
        <f t="shared" si="555"/>
        <v>41008.315693238816</v>
      </c>
      <c r="H5084" s="6">
        <f>G5084*'Dash Board'!$C$11/365</f>
        <v>11.796912733671441</v>
      </c>
      <c r="I5084" s="6">
        <f>H5084*'Dash Board'!$C$18/'Dash Board'!$C$11</f>
        <v>5.6175774922244956</v>
      </c>
      <c r="J5084" s="6">
        <f>(G5084&gt;1)*PMT('Dash Board'!$C$11/365,$U$4,-'Dash Board'!$C$19)</f>
        <v>108.80376961660664</v>
      </c>
      <c r="K5084" s="6">
        <f t="shared" si="557"/>
        <v>0</v>
      </c>
      <c r="L5084" s="8">
        <f t="shared" si="558"/>
        <v>40911.308836355878</v>
      </c>
      <c r="N5084" s="8">
        <f t="shared" si="556"/>
        <v>103.18619212438215</v>
      </c>
      <c r="O5084" s="8">
        <f>IF(E5083&lt;&gt;E5084,SUM($N$4:N5084)-SUM($O$3:O5083),0)</f>
        <v>0</v>
      </c>
      <c r="P5084" s="6">
        <f>IF(B5084&gt;0,SUM($O$4:O5084)-SUM($P$3:P5083),0)</f>
        <v>0</v>
      </c>
      <c r="Q5084" s="6">
        <f t="shared" si="559"/>
        <v>5.6175774922244956</v>
      </c>
      <c r="R5084" s="8">
        <f>IF(E5083&lt;&gt;E5084,SUM($Q$4:Q5084)-SUM($R$3:R5083),0)</f>
        <v>0</v>
      </c>
      <c r="S5084" s="6">
        <f>IF(B5084&gt;0,SUM($R$4:R5084)-SUM($S$3:S5083),0)</f>
        <v>0</v>
      </c>
    </row>
    <row r="5085" spans="1:19">
      <c r="A5085">
        <f>IF(E5084&lt;&gt;E5085,COUNTIF($A$4:A5084,"&lt;&gt;0")+1,0)</f>
        <v>0</v>
      </c>
      <c r="B5085">
        <f>IF(A5085&lt;&gt;0,IF(MOD(A5085,3)=0,COUNTIF($B$4:B5084,"&lt;&gt;0")+1,0),0)</f>
        <v>0</v>
      </c>
      <c r="C5085" s="9">
        <f>'Dash Board'!$C$12+COUNT('Daily reducing balance'!$F$4:F5084)</f>
        <v>46811</v>
      </c>
      <c r="D5085">
        <f t="shared" si="553"/>
        <v>2028</v>
      </c>
      <c r="E5085">
        <f t="shared" si="554"/>
        <v>2</v>
      </c>
      <c r="F5085">
        <f>DAY('Dash Board'!$C$12+COUNT('Daily reducing balance'!$F$4:F5084))</f>
        <v>28</v>
      </c>
      <c r="G5085" s="8">
        <f t="shared" si="555"/>
        <v>40911.308836355878</v>
      </c>
      <c r="H5085" s="6">
        <f>G5085*'Dash Board'!$C$11/365</f>
        <v>11.769006651554431</v>
      </c>
      <c r="I5085" s="6">
        <f>H5085*'Dash Board'!$C$18/'Dash Board'!$C$11</f>
        <v>5.6042888816925869</v>
      </c>
      <c r="J5085" s="6">
        <f>(G5085&gt;1)*PMT('Dash Board'!$C$11/365,$U$4,-'Dash Board'!$C$19)</f>
        <v>108.80376961660664</v>
      </c>
      <c r="K5085" s="6">
        <f t="shared" si="557"/>
        <v>0</v>
      </c>
      <c r="L5085" s="8">
        <f t="shared" si="558"/>
        <v>40814.274073390829</v>
      </c>
      <c r="N5085" s="8">
        <f t="shared" si="556"/>
        <v>103.19948073491406</v>
      </c>
      <c r="O5085" s="8">
        <f>IF(E5084&lt;&gt;E5085,SUM($N$4:N5085)-SUM($O$3:O5084),0)</f>
        <v>0</v>
      </c>
      <c r="P5085" s="6">
        <f>IF(B5085&gt;0,SUM($O$4:O5085)-SUM($P$3:P5084),0)</f>
        <v>0</v>
      </c>
      <c r="Q5085" s="6">
        <f t="shared" si="559"/>
        <v>5.6042888816925869</v>
      </c>
      <c r="R5085" s="8">
        <f>IF(E5084&lt;&gt;E5085,SUM($Q$4:Q5085)-SUM($R$3:R5084),0)</f>
        <v>0</v>
      </c>
      <c r="S5085" s="6">
        <f>IF(B5085&gt;0,SUM($R$4:R5085)-SUM($S$3:S5084),0)</f>
        <v>0</v>
      </c>
    </row>
    <row r="5086" spans="1:19">
      <c r="A5086">
        <f>IF(E5085&lt;&gt;E5086,COUNTIF($A$4:A5085,"&lt;&gt;0")+1,0)</f>
        <v>0</v>
      </c>
      <c r="B5086">
        <f>IF(A5086&lt;&gt;0,IF(MOD(A5086,3)=0,COUNTIF($B$4:B5085,"&lt;&gt;0")+1,0),0)</f>
        <v>0</v>
      </c>
      <c r="C5086" s="9">
        <f>'Dash Board'!$C$12+COUNT('Daily reducing balance'!$F$4:F5085)</f>
        <v>46812</v>
      </c>
      <c r="D5086">
        <f t="shared" si="553"/>
        <v>2028</v>
      </c>
      <c r="E5086">
        <f t="shared" si="554"/>
        <v>2</v>
      </c>
      <c r="F5086">
        <f>DAY('Dash Board'!$C$12+COUNT('Daily reducing balance'!$F$4:F5085))</f>
        <v>29</v>
      </c>
      <c r="G5086" s="8">
        <f t="shared" si="555"/>
        <v>40814.274073390829</v>
      </c>
      <c r="H5086" s="6">
        <f>G5086*'Dash Board'!$C$11/365</f>
        <v>11.741092541660375</v>
      </c>
      <c r="I5086" s="6">
        <f>H5086*'Dash Board'!$C$18/'Dash Board'!$C$11</f>
        <v>5.5909964484097028</v>
      </c>
      <c r="J5086" s="6">
        <f>(G5086&gt;1)*PMT('Dash Board'!$C$11/365,$U$4,-'Dash Board'!$C$19)</f>
        <v>108.80376961660664</v>
      </c>
      <c r="K5086" s="6">
        <f t="shared" si="557"/>
        <v>0</v>
      </c>
      <c r="L5086" s="8">
        <f t="shared" si="558"/>
        <v>40717.211396315884</v>
      </c>
      <c r="N5086" s="8">
        <f t="shared" si="556"/>
        <v>103.21277316819695</v>
      </c>
      <c r="O5086" s="8">
        <f>IF(E5085&lt;&gt;E5086,SUM($N$4:N5086)-SUM($O$3:O5085),0)</f>
        <v>0</v>
      </c>
      <c r="P5086" s="6">
        <f>IF(B5086&gt;0,SUM($O$4:O5086)-SUM($P$3:P5085),0)</f>
        <v>0</v>
      </c>
      <c r="Q5086" s="6">
        <f t="shared" si="559"/>
        <v>5.5909964484097028</v>
      </c>
      <c r="R5086" s="8">
        <f>IF(E5085&lt;&gt;E5086,SUM($Q$4:Q5086)-SUM($R$3:R5085),0)</f>
        <v>0</v>
      </c>
      <c r="S5086" s="6">
        <f>IF(B5086&gt;0,SUM($R$4:R5086)-SUM($S$3:S5085),0)</f>
        <v>0</v>
      </c>
    </row>
    <row r="5087" spans="1:19">
      <c r="A5087">
        <f>IF(E5086&lt;&gt;E5087,COUNTIF($A$4:A5086,"&lt;&gt;0")+1,0)</f>
        <v>167</v>
      </c>
      <c r="B5087">
        <f>IF(A5087&lt;&gt;0,IF(MOD(A5087,3)=0,COUNTIF($B$4:B5086,"&lt;&gt;0")+1,0),0)</f>
        <v>0</v>
      </c>
      <c r="C5087" s="9">
        <f>'Dash Board'!$C$12+COUNT('Daily reducing balance'!$F$4:F5086)</f>
        <v>46813</v>
      </c>
      <c r="D5087">
        <f t="shared" si="553"/>
        <v>2028</v>
      </c>
      <c r="E5087">
        <f t="shared" si="554"/>
        <v>3</v>
      </c>
      <c r="F5087">
        <f>DAY('Dash Board'!$C$12+COUNT('Daily reducing balance'!$F$4:F5086))</f>
        <v>1</v>
      </c>
      <c r="G5087" s="8">
        <f t="shared" si="555"/>
        <v>40717.211396315884</v>
      </c>
      <c r="H5087" s="6">
        <f>G5087*'Dash Board'!$C$11/365</f>
        <v>11.713170401679911</v>
      </c>
      <c r="I5087" s="6">
        <f>H5087*'Dash Board'!$C$18/'Dash Board'!$C$11</f>
        <v>5.5777001912761479</v>
      </c>
      <c r="J5087" s="6">
        <f>(G5087&gt;1)*PMT('Dash Board'!$C$11/365,$U$4,-'Dash Board'!$C$19)</f>
        <v>108.80376961660664</v>
      </c>
      <c r="K5087" s="6">
        <f t="shared" si="557"/>
        <v>3372.9168581148047</v>
      </c>
      <c r="L5087" s="8">
        <f t="shared" si="558"/>
        <v>40620.120797100957</v>
      </c>
      <c r="N5087" s="8">
        <f t="shared" si="556"/>
        <v>103.22606942533049</v>
      </c>
      <c r="O5087" s="8">
        <f>IF(E5086&lt;&gt;E5087,SUM($N$4:N5087)-SUM($O$3:O5086),0)</f>
        <v>2988.1716792074149</v>
      </c>
      <c r="P5087" s="6">
        <f>IF(B5087&gt;0,SUM($O$4:O5087)-SUM($P$3:P5086),0)</f>
        <v>0</v>
      </c>
      <c r="Q5087" s="6">
        <f t="shared" si="559"/>
        <v>5.5777001912761479</v>
      </c>
      <c r="R5087" s="8">
        <f>IF(E5086&lt;&gt;E5087,SUM($Q$4:Q5087)-SUM($R$3:R5086),0)</f>
        <v>167.13763967421255</v>
      </c>
      <c r="S5087" s="6">
        <f>IF(B5087&gt;0,SUM($R$4:R5087)-SUM($S$3:S5086),0)</f>
        <v>0</v>
      </c>
    </row>
    <row r="5088" spans="1:19">
      <c r="A5088">
        <f>IF(E5087&lt;&gt;E5088,COUNTIF($A$4:A5087,"&lt;&gt;0")+1,0)</f>
        <v>0</v>
      </c>
      <c r="B5088">
        <f>IF(A5088&lt;&gt;0,IF(MOD(A5088,3)=0,COUNTIF($B$4:B5087,"&lt;&gt;0")+1,0),0)</f>
        <v>0</v>
      </c>
      <c r="C5088" s="9">
        <f>'Dash Board'!$C$12+COUNT('Daily reducing balance'!$F$4:F5087)</f>
        <v>46814</v>
      </c>
      <c r="D5088">
        <f t="shared" si="553"/>
        <v>2028</v>
      </c>
      <c r="E5088">
        <f t="shared" si="554"/>
        <v>3</v>
      </c>
      <c r="F5088">
        <f>DAY('Dash Board'!$C$12+COUNT('Daily reducing balance'!$F$4:F5087))</f>
        <v>2</v>
      </c>
      <c r="G5088" s="8">
        <f t="shared" si="555"/>
        <v>40620.120797100957</v>
      </c>
      <c r="H5088" s="6">
        <f>G5088*'Dash Board'!$C$11/365</f>
        <v>11.685240229303014</v>
      </c>
      <c r="I5088" s="6">
        <f>H5088*'Dash Board'!$C$18/'Dash Board'!$C$11</f>
        <v>5.5644001091919124</v>
      </c>
      <c r="J5088" s="6">
        <f>(G5088&gt;1)*PMT('Dash Board'!$C$11/365,$U$4,-'Dash Board'!$C$19)</f>
        <v>108.80376961660664</v>
      </c>
      <c r="K5088" s="6">
        <f t="shared" si="557"/>
        <v>0</v>
      </c>
      <c r="L5088" s="8">
        <f t="shared" si="558"/>
        <v>40523.002267713651</v>
      </c>
      <c r="N5088" s="8">
        <f t="shared" si="556"/>
        <v>103.23936950741474</v>
      </c>
      <c r="O5088" s="8">
        <f>IF(E5087&lt;&gt;E5088,SUM($N$4:N5088)-SUM($O$3:O5087),0)</f>
        <v>0</v>
      </c>
      <c r="P5088" s="6">
        <f>IF(B5088&gt;0,SUM($O$4:O5088)-SUM($P$3:P5087),0)</f>
        <v>0</v>
      </c>
      <c r="Q5088" s="6">
        <f t="shared" si="559"/>
        <v>5.5644001091919124</v>
      </c>
      <c r="R5088" s="8">
        <f>IF(E5087&lt;&gt;E5088,SUM($Q$4:Q5088)-SUM($R$3:R5087),0)</f>
        <v>0</v>
      </c>
      <c r="S5088" s="6">
        <f>IF(B5088&gt;0,SUM($R$4:R5088)-SUM($S$3:S5087),0)</f>
        <v>0</v>
      </c>
    </row>
    <row r="5089" spans="1:19">
      <c r="A5089">
        <f>IF(E5088&lt;&gt;E5089,COUNTIF($A$4:A5088,"&lt;&gt;0")+1,0)</f>
        <v>0</v>
      </c>
      <c r="B5089">
        <f>IF(A5089&lt;&gt;0,IF(MOD(A5089,3)=0,COUNTIF($B$4:B5088,"&lt;&gt;0")+1,0),0)</f>
        <v>0</v>
      </c>
      <c r="C5089" s="9">
        <f>'Dash Board'!$C$12+COUNT('Daily reducing balance'!$F$4:F5088)</f>
        <v>46815</v>
      </c>
      <c r="D5089">
        <f t="shared" si="553"/>
        <v>2028</v>
      </c>
      <c r="E5089">
        <f t="shared" si="554"/>
        <v>3</v>
      </c>
      <c r="F5089">
        <f>DAY('Dash Board'!$C$12+COUNT('Daily reducing balance'!$F$4:F5088))</f>
        <v>3</v>
      </c>
      <c r="G5089" s="8">
        <f t="shared" si="555"/>
        <v>40523.002267713651</v>
      </c>
      <c r="H5089" s="6">
        <f>G5089*'Dash Board'!$C$11/365</f>
        <v>11.657302022218994</v>
      </c>
      <c r="I5089" s="6">
        <f>H5089*'Dash Board'!$C$18/'Dash Board'!$C$11</f>
        <v>5.551096201056664</v>
      </c>
      <c r="J5089" s="6">
        <f>(G5089&gt;1)*PMT('Dash Board'!$C$11/365,$U$4,-'Dash Board'!$C$19)</f>
        <v>108.80376961660664</v>
      </c>
      <c r="K5089" s="6">
        <f t="shared" si="557"/>
        <v>0</v>
      </c>
      <c r="L5089" s="8">
        <f t="shared" si="558"/>
        <v>40425.855800119265</v>
      </c>
      <c r="N5089" s="8">
        <f t="shared" si="556"/>
        <v>103.25267341554998</v>
      </c>
      <c r="O5089" s="8">
        <f>IF(E5088&lt;&gt;E5089,SUM($N$4:N5089)-SUM($O$3:O5088),0)</f>
        <v>0</v>
      </c>
      <c r="P5089" s="6">
        <f>IF(B5089&gt;0,SUM($O$4:O5089)-SUM($P$3:P5088),0)</f>
        <v>0</v>
      </c>
      <c r="Q5089" s="6">
        <f t="shared" si="559"/>
        <v>5.551096201056664</v>
      </c>
      <c r="R5089" s="8">
        <f>IF(E5088&lt;&gt;E5089,SUM($Q$4:Q5089)-SUM($R$3:R5088),0)</f>
        <v>0</v>
      </c>
      <c r="S5089" s="6">
        <f>IF(B5089&gt;0,SUM($R$4:R5089)-SUM($S$3:S5088),0)</f>
        <v>0</v>
      </c>
    </row>
    <row r="5090" spans="1:19">
      <c r="A5090">
        <f>IF(E5089&lt;&gt;E5090,COUNTIF($A$4:A5089,"&lt;&gt;0")+1,0)</f>
        <v>0</v>
      </c>
      <c r="B5090">
        <f>IF(A5090&lt;&gt;0,IF(MOD(A5090,3)=0,COUNTIF($B$4:B5089,"&lt;&gt;0")+1,0),0)</f>
        <v>0</v>
      </c>
      <c r="C5090" s="9">
        <f>'Dash Board'!$C$12+COUNT('Daily reducing balance'!$F$4:F5089)</f>
        <v>46816</v>
      </c>
      <c r="D5090">
        <f t="shared" si="553"/>
        <v>2028</v>
      </c>
      <c r="E5090">
        <f t="shared" si="554"/>
        <v>3</v>
      </c>
      <c r="F5090">
        <f>DAY('Dash Board'!$C$12+COUNT('Daily reducing balance'!$F$4:F5089))</f>
        <v>4</v>
      </c>
      <c r="G5090" s="8">
        <f t="shared" si="555"/>
        <v>40425.855800119265</v>
      </c>
      <c r="H5090" s="6">
        <f>G5090*'Dash Board'!$C$11/365</f>
        <v>11.6293557781165</v>
      </c>
      <c r="I5090" s="6">
        <f>H5090*'Dash Board'!$C$18/'Dash Board'!$C$11</f>
        <v>5.5377884657697614</v>
      </c>
      <c r="J5090" s="6">
        <f>(G5090&gt;1)*PMT('Dash Board'!$C$11/365,$U$4,-'Dash Board'!$C$19)</f>
        <v>108.80376961660664</v>
      </c>
      <c r="K5090" s="6">
        <f t="shared" si="557"/>
        <v>0</v>
      </c>
      <c r="L5090" s="8">
        <f t="shared" si="558"/>
        <v>40328.681386280776</v>
      </c>
      <c r="N5090" s="8">
        <f t="shared" si="556"/>
        <v>103.26598115083688</v>
      </c>
      <c r="O5090" s="8">
        <f>IF(E5089&lt;&gt;E5090,SUM($N$4:N5090)-SUM($O$3:O5089),0)</f>
        <v>0</v>
      </c>
      <c r="P5090" s="6">
        <f>IF(B5090&gt;0,SUM($O$4:O5090)-SUM($P$3:P5089),0)</f>
        <v>0</v>
      </c>
      <c r="Q5090" s="6">
        <f t="shared" si="559"/>
        <v>5.5377884657697614</v>
      </c>
      <c r="R5090" s="8">
        <f>IF(E5089&lt;&gt;E5090,SUM($Q$4:Q5090)-SUM($R$3:R5089),0)</f>
        <v>0</v>
      </c>
      <c r="S5090" s="6">
        <f>IF(B5090&gt;0,SUM($R$4:R5090)-SUM($S$3:S5089),0)</f>
        <v>0</v>
      </c>
    </row>
    <row r="5091" spans="1:19">
      <c r="A5091">
        <f>IF(E5090&lt;&gt;E5091,COUNTIF($A$4:A5090,"&lt;&gt;0")+1,0)</f>
        <v>0</v>
      </c>
      <c r="B5091">
        <f>IF(A5091&lt;&gt;0,IF(MOD(A5091,3)=0,COUNTIF($B$4:B5090,"&lt;&gt;0")+1,0),0)</f>
        <v>0</v>
      </c>
      <c r="C5091" s="9">
        <f>'Dash Board'!$C$12+COUNT('Daily reducing balance'!$F$4:F5090)</f>
        <v>46817</v>
      </c>
      <c r="D5091">
        <f t="shared" si="553"/>
        <v>2028</v>
      </c>
      <c r="E5091">
        <f t="shared" si="554"/>
        <v>3</v>
      </c>
      <c r="F5091">
        <f>DAY('Dash Board'!$C$12+COUNT('Daily reducing balance'!$F$4:F5090))</f>
        <v>5</v>
      </c>
      <c r="G5091" s="8">
        <f t="shared" si="555"/>
        <v>40328.681386280776</v>
      </c>
      <c r="H5091" s="6">
        <f>G5091*'Dash Board'!$C$11/365</f>
        <v>11.601401494683511</v>
      </c>
      <c r="I5091" s="6">
        <f>H5091*'Dash Board'!$C$18/'Dash Board'!$C$11</f>
        <v>5.5244769022302442</v>
      </c>
      <c r="J5091" s="6">
        <f>(G5091&gt;1)*PMT('Dash Board'!$C$11/365,$U$4,-'Dash Board'!$C$19)</f>
        <v>108.80376961660664</v>
      </c>
      <c r="K5091" s="6">
        <f t="shared" si="557"/>
        <v>0</v>
      </c>
      <c r="L5091" s="8">
        <f t="shared" si="558"/>
        <v>40231.479018158854</v>
      </c>
      <c r="N5091" s="8">
        <f t="shared" si="556"/>
        <v>103.2792927143764</v>
      </c>
      <c r="O5091" s="8">
        <f>IF(E5090&lt;&gt;E5091,SUM($N$4:N5091)-SUM($O$3:O5090),0)</f>
        <v>0</v>
      </c>
      <c r="P5091" s="6">
        <f>IF(B5091&gt;0,SUM($O$4:O5091)-SUM($P$3:P5090),0)</f>
        <v>0</v>
      </c>
      <c r="Q5091" s="6">
        <f t="shared" si="559"/>
        <v>5.5244769022302442</v>
      </c>
      <c r="R5091" s="8">
        <f>IF(E5090&lt;&gt;E5091,SUM($Q$4:Q5091)-SUM($R$3:R5090),0)</f>
        <v>0</v>
      </c>
      <c r="S5091" s="6">
        <f>IF(B5091&gt;0,SUM($R$4:R5091)-SUM($S$3:S5090),0)</f>
        <v>0</v>
      </c>
    </row>
    <row r="5092" spans="1:19">
      <c r="A5092">
        <f>IF(E5091&lt;&gt;E5092,COUNTIF($A$4:A5091,"&lt;&gt;0")+1,0)</f>
        <v>0</v>
      </c>
      <c r="B5092">
        <f>IF(A5092&lt;&gt;0,IF(MOD(A5092,3)=0,COUNTIF($B$4:B5091,"&lt;&gt;0")+1,0),0)</f>
        <v>0</v>
      </c>
      <c r="C5092" s="9">
        <f>'Dash Board'!$C$12+COUNT('Daily reducing balance'!$F$4:F5091)</f>
        <v>46818</v>
      </c>
      <c r="D5092">
        <f t="shared" si="553"/>
        <v>2028</v>
      </c>
      <c r="E5092">
        <f t="shared" si="554"/>
        <v>3</v>
      </c>
      <c r="F5092">
        <f>DAY('Dash Board'!$C$12+COUNT('Daily reducing balance'!$F$4:F5091))</f>
        <v>6</v>
      </c>
      <c r="G5092" s="8">
        <f t="shared" si="555"/>
        <v>40231.479018158854</v>
      </c>
      <c r="H5092" s="6">
        <f>G5092*'Dash Board'!$C$11/365</f>
        <v>11.57343916960734</v>
      </c>
      <c r="I5092" s="6">
        <f>H5092*'Dash Board'!$C$18/'Dash Board'!$C$11</f>
        <v>5.5111615093368291</v>
      </c>
      <c r="J5092" s="6">
        <f>(G5092&gt;1)*PMT('Dash Board'!$C$11/365,$U$4,-'Dash Board'!$C$19)</f>
        <v>108.80376961660664</v>
      </c>
      <c r="K5092" s="6">
        <f t="shared" si="557"/>
        <v>0</v>
      </c>
      <c r="L5092" s="8">
        <f t="shared" si="558"/>
        <v>40134.248687711857</v>
      </c>
      <c r="N5092" s="8">
        <f t="shared" si="556"/>
        <v>103.29260810726981</v>
      </c>
      <c r="O5092" s="8">
        <f>IF(E5091&lt;&gt;E5092,SUM($N$4:N5092)-SUM($O$3:O5091),0)</f>
        <v>0</v>
      </c>
      <c r="P5092" s="6">
        <f>IF(B5092&gt;0,SUM($O$4:O5092)-SUM($P$3:P5091),0)</f>
        <v>0</v>
      </c>
      <c r="Q5092" s="6">
        <f t="shared" si="559"/>
        <v>5.5111615093368291</v>
      </c>
      <c r="R5092" s="8">
        <f>IF(E5091&lt;&gt;E5092,SUM($Q$4:Q5092)-SUM($R$3:R5091),0)</f>
        <v>0</v>
      </c>
      <c r="S5092" s="6">
        <f>IF(B5092&gt;0,SUM($R$4:R5092)-SUM($S$3:S5091),0)</f>
        <v>0</v>
      </c>
    </row>
    <row r="5093" spans="1:19">
      <c r="A5093">
        <f>IF(E5092&lt;&gt;E5093,COUNTIF($A$4:A5092,"&lt;&gt;0")+1,0)</f>
        <v>0</v>
      </c>
      <c r="B5093">
        <f>IF(A5093&lt;&gt;0,IF(MOD(A5093,3)=0,COUNTIF($B$4:B5092,"&lt;&gt;0")+1,0),0)</f>
        <v>0</v>
      </c>
      <c r="C5093" s="9">
        <f>'Dash Board'!$C$12+COUNT('Daily reducing balance'!$F$4:F5092)</f>
        <v>46819</v>
      </c>
      <c r="D5093">
        <f t="shared" si="553"/>
        <v>2028</v>
      </c>
      <c r="E5093">
        <f t="shared" si="554"/>
        <v>3</v>
      </c>
      <c r="F5093">
        <f>DAY('Dash Board'!$C$12+COUNT('Daily reducing balance'!$F$4:F5092))</f>
        <v>7</v>
      </c>
      <c r="G5093" s="8">
        <f t="shared" si="555"/>
        <v>40134.248687711857</v>
      </c>
      <c r="H5093" s="6">
        <f>G5093*'Dash Board'!$C$11/365</f>
        <v>11.545468800574644</v>
      </c>
      <c r="I5093" s="6">
        <f>H5093*'Dash Board'!$C$18/'Dash Board'!$C$11</f>
        <v>5.4978422859879261</v>
      </c>
      <c r="J5093" s="6">
        <f>(G5093&gt;1)*PMT('Dash Board'!$C$11/365,$U$4,-'Dash Board'!$C$19)</f>
        <v>108.80376961660664</v>
      </c>
      <c r="K5093" s="6">
        <f t="shared" si="557"/>
        <v>0</v>
      </c>
      <c r="L5093" s="8">
        <f t="shared" si="558"/>
        <v>40036.990386895828</v>
      </c>
      <c r="N5093" s="8">
        <f t="shared" si="556"/>
        <v>103.30592733061872</v>
      </c>
      <c r="O5093" s="8">
        <f>IF(E5092&lt;&gt;E5093,SUM($N$4:N5093)-SUM($O$3:O5092),0)</f>
        <v>0</v>
      </c>
      <c r="P5093" s="6">
        <f>IF(B5093&gt;0,SUM($O$4:O5093)-SUM($P$3:P5092),0)</f>
        <v>0</v>
      </c>
      <c r="Q5093" s="6">
        <f t="shared" si="559"/>
        <v>5.4978422859879261</v>
      </c>
      <c r="R5093" s="8">
        <f>IF(E5092&lt;&gt;E5093,SUM($Q$4:Q5093)-SUM($R$3:R5092),0)</f>
        <v>0</v>
      </c>
      <c r="S5093" s="6">
        <f>IF(B5093&gt;0,SUM($R$4:R5093)-SUM($S$3:S5092),0)</f>
        <v>0</v>
      </c>
    </row>
    <row r="5094" spans="1:19">
      <c r="A5094">
        <f>IF(E5093&lt;&gt;E5094,COUNTIF($A$4:A5093,"&lt;&gt;0")+1,0)</f>
        <v>0</v>
      </c>
      <c r="B5094">
        <f>IF(A5094&lt;&gt;0,IF(MOD(A5094,3)=0,COUNTIF($B$4:B5093,"&lt;&gt;0")+1,0),0)</f>
        <v>0</v>
      </c>
      <c r="C5094" s="9">
        <f>'Dash Board'!$C$12+COUNT('Daily reducing balance'!$F$4:F5093)</f>
        <v>46820</v>
      </c>
      <c r="D5094">
        <f t="shared" si="553"/>
        <v>2028</v>
      </c>
      <c r="E5094">
        <f t="shared" si="554"/>
        <v>3</v>
      </c>
      <c r="F5094">
        <f>DAY('Dash Board'!$C$12+COUNT('Daily reducing balance'!$F$4:F5093))</f>
        <v>8</v>
      </c>
      <c r="G5094" s="8">
        <f t="shared" si="555"/>
        <v>40036.990386895828</v>
      </c>
      <c r="H5094" s="6">
        <f>G5094*'Dash Board'!$C$11/365</f>
        <v>11.517490385271403</v>
      </c>
      <c r="I5094" s="6">
        <f>H5094*'Dash Board'!$C$18/'Dash Board'!$C$11</f>
        <v>5.4845192310816202</v>
      </c>
      <c r="J5094" s="6">
        <f>(G5094&gt;1)*PMT('Dash Board'!$C$11/365,$U$4,-'Dash Board'!$C$19)</f>
        <v>108.80376961660664</v>
      </c>
      <c r="K5094" s="6">
        <f t="shared" si="557"/>
        <v>0</v>
      </c>
      <c r="L5094" s="8">
        <f t="shared" si="558"/>
        <v>39939.704107664496</v>
      </c>
      <c r="N5094" s="8">
        <f t="shared" si="556"/>
        <v>103.31925038552502</v>
      </c>
      <c r="O5094" s="8">
        <f>IF(E5093&lt;&gt;E5094,SUM($N$4:N5094)-SUM($O$3:O5093),0)</f>
        <v>0</v>
      </c>
      <c r="P5094" s="6">
        <f>IF(B5094&gt;0,SUM($O$4:O5094)-SUM($P$3:P5093),0)</f>
        <v>0</v>
      </c>
      <c r="Q5094" s="6">
        <f t="shared" si="559"/>
        <v>5.4845192310816202</v>
      </c>
      <c r="R5094" s="8">
        <f>IF(E5093&lt;&gt;E5094,SUM($Q$4:Q5094)-SUM($R$3:R5093),0)</f>
        <v>0</v>
      </c>
      <c r="S5094" s="6">
        <f>IF(B5094&gt;0,SUM($R$4:R5094)-SUM($S$3:S5093),0)</f>
        <v>0</v>
      </c>
    </row>
    <row r="5095" spans="1:19">
      <c r="A5095">
        <f>IF(E5094&lt;&gt;E5095,COUNTIF($A$4:A5094,"&lt;&gt;0")+1,0)</f>
        <v>0</v>
      </c>
      <c r="B5095">
        <f>IF(A5095&lt;&gt;0,IF(MOD(A5095,3)=0,COUNTIF($B$4:B5094,"&lt;&gt;0")+1,0),0)</f>
        <v>0</v>
      </c>
      <c r="C5095" s="9">
        <f>'Dash Board'!$C$12+COUNT('Daily reducing balance'!$F$4:F5094)</f>
        <v>46821</v>
      </c>
      <c r="D5095">
        <f t="shared" si="553"/>
        <v>2028</v>
      </c>
      <c r="E5095">
        <f t="shared" si="554"/>
        <v>3</v>
      </c>
      <c r="F5095">
        <f>DAY('Dash Board'!$C$12+COUNT('Daily reducing balance'!$F$4:F5094))</f>
        <v>9</v>
      </c>
      <c r="G5095" s="8">
        <f t="shared" si="555"/>
        <v>39939.704107664496</v>
      </c>
      <c r="H5095" s="6">
        <f>G5095*'Dash Board'!$C$11/365</f>
        <v>11.489503921382937</v>
      </c>
      <c r="I5095" s="6">
        <f>H5095*'Dash Board'!$C$18/'Dash Board'!$C$11</f>
        <v>5.4711923435156846</v>
      </c>
      <c r="J5095" s="6">
        <f>(G5095&gt;1)*PMT('Dash Board'!$C$11/365,$U$4,-'Dash Board'!$C$19)</f>
        <v>108.80376961660664</v>
      </c>
      <c r="K5095" s="6">
        <f t="shared" si="557"/>
        <v>0</v>
      </c>
      <c r="L5095" s="8">
        <f t="shared" si="558"/>
        <v>39842.38984196927</v>
      </c>
      <c r="N5095" s="8">
        <f t="shared" si="556"/>
        <v>103.33257727309096</v>
      </c>
      <c r="O5095" s="8">
        <f>IF(E5094&lt;&gt;E5095,SUM($N$4:N5095)-SUM($O$3:O5094),0)</f>
        <v>0</v>
      </c>
      <c r="P5095" s="6">
        <f>IF(B5095&gt;0,SUM($O$4:O5095)-SUM($P$3:P5094),0)</f>
        <v>0</v>
      </c>
      <c r="Q5095" s="6">
        <f t="shared" si="559"/>
        <v>5.4711923435156846</v>
      </c>
      <c r="R5095" s="8">
        <f>IF(E5094&lt;&gt;E5095,SUM($Q$4:Q5095)-SUM($R$3:R5094),0)</f>
        <v>0</v>
      </c>
      <c r="S5095" s="6">
        <f>IF(B5095&gt;0,SUM($R$4:R5095)-SUM($S$3:S5094),0)</f>
        <v>0</v>
      </c>
    </row>
    <row r="5096" spans="1:19">
      <c r="A5096">
        <f>IF(E5095&lt;&gt;E5096,COUNTIF($A$4:A5095,"&lt;&gt;0")+1,0)</f>
        <v>0</v>
      </c>
      <c r="B5096">
        <f>IF(A5096&lt;&gt;0,IF(MOD(A5096,3)=0,COUNTIF($B$4:B5095,"&lt;&gt;0")+1,0),0)</f>
        <v>0</v>
      </c>
      <c r="C5096" s="9">
        <f>'Dash Board'!$C$12+COUNT('Daily reducing balance'!$F$4:F5095)</f>
        <v>46822</v>
      </c>
      <c r="D5096">
        <f t="shared" si="553"/>
        <v>2028</v>
      </c>
      <c r="E5096">
        <f t="shared" si="554"/>
        <v>3</v>
      </c>
      <c r="F5096">
        <f>DAY('Dash Board'!$C$12+COUNT('Daily reducing balance'!$F$4:F5095))</f>
        <v>10</v>
      </c>
      <c r="G5096" s="8">
        <f t="shared" si="555"/>
        <v>39842.38984196927</v>
      </c>
      <c r="H5096" s="6">
        <f>G5096*'Dash Board'!$C$11/365</f>
        <v>11.461509406593899</v>
      </c>
      <c r="I5096" s="6">
        <f>H5096*'Dash Board'!$C$18/'Dash Board'!$C$11</f>
        <v>5.4578616221875711</v>
      </c>
      <c r="J5096" s="6">
        <f>(G5096&gt;1)*PMT('Dash Board'!$C$11/365,$U$4,-'Dash Board'!$C$19)</f>
        <v>108.80376961660664</v>
      </c>
      <c r="K5096" s="6">
        <f t="shared" si="557"/>
        <v>0</v>
      </c>
      <c r="L5096" s="8">
        <f t="shared" si="558"/>
        <v>39745.04758175926</v>
      </c>
      <c r="N5096" s="8">
        <f t="shared" si="556"/>
        <v>103.34590799441908</v>
      </c>
      <c r="O5096" s="8">
        <f>IF(E5095&lt;&gt;E5096,SUM($N$4:N5096)-SUM($O$3:O5095),0)</f>
        <v>0</v>
      </c>
      <c r="P5096" s="6">
        <f>IF(B5096&gt;0,SUM($O$4:O5096)-SUM($P$3:P5095),0)</f>
        <v>0</v>
      </c>
      <c r="Q5096" s="6">
        <f t="shared" si="559"/>
        <v>5.4578616221875711</v>
      </c>
      <c r="R5096" s="8">
        <f>IF(E5095&lt;&gt;E5096,SUM($Q$4:Q5096)-SUM($R$3:R5095),0)</f>
        <v>0</v>
      </c>
      <c r="S5096" s="6">
        <f>IF(B5096&gt;0,SUM($R$4:R5096)-SUM($S$3:S5095),0)</f>
        <v>0</v>
      </c>
    </row>
    <row r="5097" spans="1:19">
      <c r="A5097">
        <f>IF(E5096&lt;&gt;E5097,COUNTIF($A$4:A5096,"&lt;&gt;0")+1,0)</f>
        <v>0</v>
      </c>
      <c r="B5097">
        <f>IF(A5097&lt;&gt;0,IF(MOD(A5097,3)=0,COUNTIF($B$4:B5096,"&lt;&gt;0")+1,0),0)</f>
        <v>0</v>
      </c>
      <c r="C5097" s="9">
        <f>'Dash Board'!$C$12+COUNT('Daily reducing balance'!$F$4:F5096)</f>
        <v>46823</v>
      </c>
      <c r="D5097">
        <f t="shared" si="553"/>
        <v>2028</v>
      </c>
      <c r="E5097">
        <f t="shared" si="554"/>
        <v>3</v>
      </c>
      <c r="F5097">
        <f>DAY('Dash Board'!$C$12+COUNT('Daily reducing balance'!$F$4:F5096))</f>
        <v>11</v>
      </c>
      <c r="G5097" s="8">
        <f t="shared" si="555"/>
        <v>39745.04758175926</v>
      </c>
      <c r="H5097" s="6">
        <f>G5097*'Dash Board'!$C$11/365</f>
        <v>11.433506838588279</v>
      </c>
      <c r="I5097" s="6">
        <f>H5097*'Dash Board'!$C$18/'Dash Board'!$C$11</f>
        <v>5.4445270659944187</v>
      </c>
      <c r="J5097" s="6">
        <f>(G5097&gt;1)*PMT('Dash Board'!$C$11/365,$U$4,-'Dash Board'!$C$19)</f>
        <v>108.80376961660664</v>
      </c>
      <c r="K5097" s="6">
        <f t="shared" si="557"/>
        <v>0</v>
      </c>
      <c r="L5097" s="8">
        <f t="shared" si="558"/>
        <v>39647.677318981245</v>
      </c>
      <c r="N5097" s="8">
        <f t="shared" si="556"/>
        <v>103.35924255061222</v>
      </c>
      <c r="O5097" s="8">
        <f>IF(E5096&lt;&gt;E5097,SUM($N$4:N5097)-SUM($O$3:O5096),0)</f>
        <v>0</v>
      </c>
      <c r="P5097" s="6">
        <f>IF(B5097&gt;0,SUM($O$4:O5097)-SUM($P$3:P5096),0)</f>
        <v>0</v>
      </c>
      <c r="Q5097" s="6">
        <f t="shared" si="559"/>
        <v>5.4445270659944187</v>
      </c>
      <c r="R5097" s="8">
        <f>IF(E5096&lt;&gt;E5097,SUM($Q$4:Q5097)-SUM($R$3:R5096),0)</f>
        <v>0</v>
      </c>
      <c r="S5097" s="6">
        <f>IF(B5097&gt;0,SUM($R$4:R5097)-SUM($S$3:S5096),0)</f>
        <v>0</v>
      </c>
    </row>
    <row r="5098" spans="1:19">
      <c r="A5098">
        <f>IF(E5097&lt;&gt;E5098,COUNTIF($A$4:A5097,"&lt;&gt;0")+1,0)</f>
        <v>0</v>
      </c>
      <c r="B5098">
        <f>IF(A5098&lt;&gt;0,IF(MOD(A5098,3)=0,COUNTIF($B$4:B5097,"&lt;&gt;0")+1,0),0)</f>
        <v>0</v>
      </c>
      <c r="C5098" s="9">
        <f>'Dash Board'!$C$12+COUNT('Daily reducing balance'!$F$4:F5097)</f>
        <v>46824</v>
      </c>
      <c r="D5098">
        <f t="shared" si="553"/>
        <v>2028</v>
      </c>
      <c r="E5098">
        <f t="shared" si="554"/>
        <v>3</v>
      </c>
      <c r="F5098">
        <f>DAY('Dash Board'!$C$12+COUNT('Daily reducing balance'!$F$4:F5097))</f>
        <v>12</v>
      </c>
      <c r="G5098" s="8">
        <f t="shared" si="555"/>
        <v>39647.677318981245</v>
      </c>
      <c r="H5098" s="6">
        <f>G5098*'Dash Board'!$C$11/365</f>
        <v>11.4054962150494</v>
      </c>
      <c r="I5098" s="6">
        <f>H5098*'Dash Board'!$C$18/'Dash Board'!$C$11</f>
        <v>5.4311886738330477</v>
      </c>
      <c r="J5098" s="6">
        <f>(G5098&gt;1)*PMT('Dash Board'!$C$11/365,$U$4,-'Dash Board'!$C$19)</f>
        <v>108.80376961660664</v>
      </c>
      <c r="K5098" s="6">
        <f t="shared" si="557"/>
        <v>0</v>
      </c>
      <c r="L5098" s="8">
        <f t="shared" si="558"/>
        <v>39550.279045579686</v>
      </c>
      <c r="N5098" s="8">
        <f t="shared" si="556"/>
        <v>103.3725809427736</v>
      </c>
      <c r="O5098" s="8">
        <f>IF(E5097&lt;&gt;E5098,SUM($N$4:N5098)-SUM($O$3:O5097),0)</f>
        <v>0</v>
      </c>
      <c r="P5098" s="6">
        <f>IF(B5098&gt;0,SUM($O$4:O5098)-SUM($P$3:P5097),0)</f>
        <v>0</v>
      </c>
      <c r="Q5098" s="6">
        <f t="shared" si="559"/>
        <v>5.4311886738330477</v>
      </c>
      <c r="R5098" s="8">
        <f>IF(E5097&lt;&gt;E5098,SUM($Q$4:Q5098)-SUM($R$3:R5097),0)</f>
        <v>0</v>
      </c>
      <c r="S5098" s="6">
        <f>IF(B5098&gt;0,SUM($R$4:R5098)-SUM($S$3:S5097),0)</f>
        <v>0</v>
      </c>
    </row>
    <row r="5099" spans="1:19">
      <c r="A5099">
        <f>IF(E5098&lt;&gt;E5099,COUNTIF($A$4:A5098,"&lt;&gt;0")+1,0)</f>
        <v>0</v>
      </c>
      <c r="B5099">
        <f>IF(A5099&lt;&gt;0,IF(MOD(A5099,3)=0,COUNTIF($B$4:B5098,"&lt;&gt;0")+1,0),0)</f>
        <v>0</v>
      </c>
      <c r="C5099" s="9">
        <f>'Dash Board'!$C$12+COUNT('Daily reducing balance'!$F$4:F5098)</f>
        <v>46825</v>
      </c>
      <c r="D5099">
        <f t="shared" si="553"/>
        <v>2028</v>
      </c>
      <c r="E5099">
        <f t="shared" si="554"/>
        <v>3</v>
      </c>
      <c r="F5099">
        <f>DAY('Dash Board'!$C$12+COUNT('Daily reducing balance'!$F$4:F5098))</f>
        <v>13</v>
      </c>
      <c r="G5099" s="8">
        <f t="shared" si="555"/>
        <v>39550.279045579686</v>
      </c>
      <c r="H5099" s="6">
        <f>G5099*'Dash Board'!$C$11/365</f>
        <v>11.37747753365991</v>
      </c>
      <c r="I5099" s="6">
        <f>H5099*'Dash Board'!$C$18/'Dash Board'!$C$11</f>
        <v>5.4178464445999577</v>
      </c>
      <c r="J5099" s="6">
        <f>(G5099&gt;1)*PMT('Dash Board'!$C$11/365,$U$4,-'Dash Board'!$C$19)</f>
        <v>108.80376961660664</v>
      </c>
      <c r="K5099" s="6">
        <f t="shared" si="557"/>
        <v>0</v>
      </c>
      <c r="L5099" s="8">
        <f t="shared" si="558"/>
        <v>39452.852753496736</v>
      </c>
      <c r="N5099" s="8">
        <f t="shared" si="556"/>
        <v>103.38592317200668</v>
      </c>
      <c r="O5099" s="8">
        <f>IF(E5098&lt;&gt;E5099,SUM($N$4:N5099)-SUM($O$3:O5098),0)</f>
        <v>0</v>
      </c>
      <c r="P5099" s="6">
        <f>IF(B5099&gt;0,SUM($O$4:O5099)-SUM($P$3:P5098),0)</f>
        <v>0</v>
      </c>
      <c r="Q5099" s="6">
        <f t="shared" si="559"/>
        <v>5.4178464445999577</v>
      </c>
      <c r="R5099" s="8">
        <f>IF(E5098&lt;&gt;E5099,SUM($Q$4:Q5099)-SUM($R$3:R5098),0)</f>
        <v>0</v>
      </c>
      <c r="S5099" s="6">
        <f>IF(B5099&gt;0,SUM($R$4:R5099)-SUM($S$3:S5098),0)</f>
        <v>0</v>
      </c>
    </row>
    <row r="5100" spans="1:19">
      <c r="A5100">
        <f>IF(E5099&lt;&gt;E5100,COUNTIF($A$4:A5099,"&lt;&gt;0")+1,0)</f>
        <v>0</v>
      </c>
      <c r="B5100">
        <f>IF(A5100&lt;&gt;0,IF(MOD(A5100,3)=0,COUNTIF($B$4:B5099,"&lt;&gt;0")+1,0),0)</f>
        <v>0</v>
      </c>
      <c r="C5100" s="9">
        <f>'Dash Board'!$C$12+COUNT('Daily reducing balance'!$F$4:F5099)</f>
        <v>46826</v>
      </c>
      <c r="D5100">
        <f t="shared" si="553"/>
        <v>2028</v>
      </c>
      <c r="E5100">
        <f t="shared" si="554"/>
        <v>3</v>
      </c>
      <c r="F5100">
        <f>DAY('Dash Board'!$C$12+COUNT('Daily reducing balance'!$F$4:F5099))</f>
        <v>14</v>
      </c>
      <c r="G5100" s="8">
        <f t="shared" si="555"/>
        <v>39452.852753496736</v>
      </c>
      <c r="H5100" s="6">
        <f>G5100*'Dash Board'!$C$11/365</f>
        <v>11.3494507921018</v>
      </c>
      <c r="I5100" s="6">
        <f>H5100*'Dash Board'!$C$18/'Dash Board'!$C$11</f>
        <v>5.4045003771913338</v>
      </c>
      <c r="J5100" s="6">
        <f>(G5100&gt;1)*PMT('Dash Board'!$C$11/365,$U$4,-'Dash Board'!$C$19)</f>
        <v>108.80376961660664</v>
      </c>
      <c r="K5100" s="6">
        <f t="shared" si="557"/>
        <v>0</v>
      </c>
      <c r="L5100" s="8">
        <f t="shared" si="558"/>
        <v>39355.398434672228</v>
      </c>
      <c r="N5100" s="8">
        <f t="shared" si="556"/>
        <v>103.3992692394153</v>
      </c>
      <c r="O5100" s="8">
        <f>IF(E5099&lt;&gt;E5100,SUM($N$4:N5100)-SUM($O$3:O5099),0)</f>
        <v>0</v>
      </c>
      <c r="P5100" s="6">
        <f>IF(B5100&gt;0,SUM($O$4:O5100)-SUM($P$3:P5099),0)</f>
        <v>0</v>
      </c>
      <c r="Q5100" s="6">
        <f t="shared" si="559"/>
        <v>5.4045003771913338</v>
      </c>
      <c r="R5100" s="8">
        <f>IF(E5099&lt;&gt;E5100,SUM($Q$4:Q5100)-SUM($R$3:R5099),0)</f>
        <v>0</v>
      </c>
      <c r="S5100" s="6">
        <f>IF(B5100&gt;0,SUM($R$4:R5100)-SUM($S$3:S5099),0)</f>
        <v>0</v>
      </c>
    </row>
    <row r="5101" spans="1:19">
      <c r="A5101">
        <f>IF(E5100&lt;&gt;E5101,COUNTIF($A$4:A5100,"&lt;&gt;0")+1,0)</f>
        <v>0</v>
      </c>
      <c r="B5101">
        <f>IF(A5101&lt;&gt;0,IF(MOD(A5101,3)=0,COUNTIF($B$4:B5100,"&lt;&gt;0")+1,0),0)</f>
        <v>0</v>
      </c>
      <c r="C5101" s="9">
        <f>'Dash Board'!$C$12+COUNT('Daily reducing balance'!$F$4:F5100)</f>
        <v>46827</v>
      </c>
      <c r="D5101">
        <f t="shared" si="553"/>
        <v>2028</v>
      </c>
      <c r="E5101">
        <f t="shared" si="554"/>
        <v>3</v>
      </c>
      <c r="F5101">
        <f>DAY('Dash Board'!$C$12+COUNT('Daily reducing balance'!$F$4:F5100))</f>
        <v>15</v>
      </c>
      <c r="G5101" s="8">
        <f t="shared" si="555"/>
        <v>39355.398434672228</v>
      </c>
      <c r="H5101" s="6">
        <f>G5101*'Dash Board'!$C$11/365</f>
        <v>11.321415988056394</v>
      </c>
      <c r="I5101" s="6">
        <f>H5101*'Dash Board'!$C$18/'Dash Board'!$C$11</f>
        <v>5.3911504705030451</v>
      </c>
      <c r="J5101" s="6">
        <f>(G5101&gt;1)*PMT('Dash Board'!$C$11/365,$U$4,-'Dash Board'!$C$19)</f>
        <v>108.80376961660664</v>
      </c>
      <c r="K5101" s="6">
        <f t="shared" si="557"/>
        <v>0</v>
      </c>
      <c r="L5101" s="8">
        <f t="shared" si="558"/>
        <v>39257.916081043681</v>
      </c>
      <c r="N5101" s="8">
        <f t="shared" si="556"/>
        <v>103.41261914610359</v>
      </c>
      <c r="O5101" s="8">
        <f>IF(E5100&lt;&gt;E5101,SUM($N$4:N5101)-SUM($O$3:O5100),0)</f>
        <v>0</v>
      </c>
      <c r="P5101" s="6">
        <f>IF(B5101&gt;0,SUM($O$4:O5101)-SUM($P$3:P5100),0)</f>
        <v>0</v>
      </c>
      <c r="Q5101" s="6">
        <f t="shared" si="559"/>
        <v>5.3911504705030451</v>
      </c>
      <c r="R5101" s="8">
        <f>IF(E5100&lt;&gt;E5101,SUM($Q$4:Q5101)-SUM($R$3:R5100),0)</f>
        <v>0</v>
      </c>
      <c r="S5101" s="6">
        <f>IF(B5101&gt;0,SUM($R$4:R5101)-SUM($S$3:S5100),0)</f>
        <v>0</v>
      </c>
    </row>
    <row r="5102" spans="1:19">
      <c r="A5102">
        <f>IF(E5101&lt;&gt;E5102,COUNTIF($A$4:A5101,"&lt;&gt;0")+1,0)</f>
        <v>0</v>
      </c>
      <c r="B5102">
        <f>IF(A5102&lt;&gt;0,IF(MOD(A5102,3)=0,COUNTIF($B$4:B5101,"&lt;&gt;0")+1,0),0)</f>
        <v>0</v>
      </c>
      <c r="C5102" s="9">
        <f>'Dash Board'!$C$12+COUNT('Daily reducing balance'!$F$4:F5101)</f>
        <v>46828</v>
      </c>
      <c r="D5102">
        <f t="shared" si="553"/>
        <v>2028</v>
      </c>
      <c r="E5102">
        <f t="shared" si="554"/>
        <v>3</v>
      </c>
      <c r="F5102">
        <f>DAY('Dash Board'!$C$12+COUNT('Daily reducing balance'!$F$4:F5101))</f>
        <v>16</v>
      </c>
      <c r="G5102" s="8">
        <f t="shared" si="555"/>
        <v>39257.916081043681</v>
      </c>
      <c r="H5102" s="6">
        <f>G5102*'Dash Board'!$C$11/365</f>
        <v>11.293373119204347</v>
      </c>
      <c r="I5102" s="6">
        <f>H5102*'Dash Board'!$C$18/'Dash Board'!$C$11</f>
        <v>5.3777967234306416</v>
      </c>
      <c r="J5102" s="6">
        <f>(G5102&gt;1)*PMT('Dash Board'!$C$11/365,$U$4,-'Dash Board'!$C$19)</f>
        <v>108.80376961660664</v>
      </c>
      <c r="K5102" s="6">
        <f t="shared" si="557"/>
        <v>0</v>
      </c>
      <c r="L5102" s="8">
        <f t="shared" si="558"/>
        <v>39160.405684546276</v>
      </c>
      <c r="N5102" s="8">
        <f t="shared" si="556"/>
        <v>103.42597289317601</v>
      </c>
      <c r="O5102" s="8">
        <f>IF(E5101&lt;&gt;E5102,SUM($N$4:N5102)-SUM($O$3:O5101),0)</f>
        <v>0</v>
      </c>
      <c r="P5102" s="6">
        <f>IF(B5102&gt;0,SUM($O$4:O5102)-SUM($P$3:P5101),0)</f>
        <v>0</v>
      </c>
      <c r="Q5102" s="6">
        <f t="shared" si="559"/>
        <v>5.3777967234306416</v>
      </c>
      <c r="R5102" s="8">
        <f>IF(E5101&lt;&gt;E5102,SUM($Q$4:Q5102)-SUM($R$3:R5101),0)</f>
        <v>0</v>
      </c>
      <c r="S5102" s="6">
        <f>IF(B5102&gt;0,SUM($R$4:R5102)-SUM($S$3:S5101),0)</f>
        <v>0</v>
      </c>
    </row>
    <row r="5103" spans="1:19">
      <c r="A5103">
        <f>IF(E5102&lt;&gt;E5103,COUNTIF($A$4:A5102,"&lt;&gt;0")+1,0)</f>
        <v>0</v>
      </c>
      <c r="B5103">
        <f>IF(A5103&lt;&gt;0,IF(MOD(A5103,3)=0,COUNTIF($B$4:B5102,"&lt;&gt;0")+1,0),0)</f>
        <v>0</v>
      </c>
      <c r="C5103" s="9">
        <f>'Dash Board'!$C$12+COUNT('Daily reducing balance'!$F$4:F5102)</f>
        <v>46829</v>
      </c>
      <c r="D5103">
        <f t="shared" si="553"/>
        <v>2028</v>
      </c>
      <c r="E5103">
        <f t="shared" si="554"/>
        <v>3</v>
      </c>
      <c r="F5103">
        <f>DAY('Dash Board'!$C$12+COUNT('Daily reducing balance'!$F$4:F5102))</f>
        <v>17</v>
      </c>
      <c r="G5103" s="8">
        <f t="shared" si="555"/>
        <v>39160.405684546276</v>
      </c>
      <c r="H5103" s="6">
        <f>G5103*'Dash Board'!$C$11/365</f>
        <v>11.265322183225642</v>
      </c>
      <c r="I5103" s="6">
        <f>H5103*'Dash Board'!$C$18/'Dash Board'!$C$11</f>
        <v>5.3644391348693539</v>
      </c>
      <c r="J5103" s="6">
        <f>(G5103&gt;1)*PMT('Dash Board'!$C$11/365,$U$4,-'Dash Board'!$C$19)</f>
        <v>108.80376961660664</v>
      </c>
      <c r="K5103" s="6">
        <f t="shared" si="557"/>
        <v>0</v>
      </c>
      <c r="L5103" s="8">
        <f t="shared" si="558"/>
        <v>39062.867237112892</v>
      </c>
      <c r="N5103" s="8">
        <f t="shared" si="556"/>
        <v>103.43933048173729</v>
      </c>
      <c r="O5103" s="8">
        <f>IF(E5102&lt;&gt;E5103,SUM($N$4:N5103)-SUM($O$3:O5102),0)</f>
        <v>0</v>
      </c>
      <c r="P5103" s="6">
        <f>IF(B5103&gt;0,SUM($O$4:O5103)-SUM($P$3:P5102),0)</f>
        <v>0</v>
      </c>
      <c r="Q5103" s="6">
        <f t="shared" si="559"/>
        <v>5.3644391348693539</v>
      </c>
      <c r="R5103" s="8">
        <f>IF(E5102&lt;&gt;E5103,SUM($Q$4:Q5103)-SUM($R$3:R5102),0)</f>
        <v>0</v>
      </c>
      <c r="S5103" s="6">
        <f>IF(B5103&gt;0,SUM($R$4:R5103)-SUM($S$3:S5102),0)</f>
        <v>0</v>
      </c>
    </row>
    <row r="5104" spans="1:19">
      <c r="A5104">
        <f>IF(E5103&lt;&gt;E5104,COUNTIF($A$4:A5103,"&lt;&gt;0")+1,0)</f>
        <v>0</v>
      </c>
      <c r="B5104">
        <f>IF(A5104&lt;&gt;0,IF(MOD(A5104,3)=0,COUNTIF($B$4:B5103,"&lt;&gt;0")+1,0),0)</f>
        <v>0</v>
      </c>
      <c r="C5104" s="9">
        <f>'Dash Board'!$C$12+COUNT('Daily reducing balance'!$F$4:F5103)</f>
        <v>46830</v>
      </c>
      <c r="D5104">
        <f t="shared" si="553"/>
        <v>2028</v>
      </c>
      <c r="E5104">
        <f t="shared" si="554"/>
        <v>3</v>
      </c>
      <c r="F5104">
        <f>DAY('Dash Board'!$C$12+COUNT('Daily reducing balance'!$F$4:F5103))</f>
        <v>18</v>
      </c>
      <c r="G5104" s="8">
        <f t="shared" si="555"/>
        <v>39062.867237112892</v>
      </c>
      <c r="H5104" s="6">
        <f>G5104*'Dash Board'!$C$11/365</f>
        <v>11.237263177799598</v>
      </c>
      <c r="I5104" s="6">
        <f>H5104*'Dash Board'!$C$18/'Dash Board'!$C$11</f>
        <v>5.3510777037140951</v>
      </c>
      <c r="J5104" s="6">
        <f>(G5104&gt;1)*PMT('Dash Board'!$C$11/365,$U$4,-'Dash Board'!$C$19)</f>
        <v>108.80376961660664</v>
      </c>
      <c r="K5104" s="6">
        <f t="shared" si="557"/>
        <v>0</v>
      </c>
      <c r="L5104" s="8">
        <f t="shared" si="558"/>
        <v>38965.300730674084</v>
      </c>
      <c r="N5104" s="8">
        <f t="shared" si="556"/>
        <v>103.45269191289255</v>
      </c>
      <c r="O5104" s="8">
        <f>IF(E5103&lt;&gt;E5104,SUM($N$4:N5104)-SUM($O$3:O5103),0)</f>
        <v>0</v>
      </c>
      <c r="P5104" s="6">
        <f>IF(B5104&gt;0,SUM($O$4:O5104)-SUM($P$3:P5103),0)</f>
        <v>0</v>
      </c>
      <c r="Q5104" s="6">
        <f t="shared" si="559"/>
        <v>5.3510777037140951</v>
      </c>
      <c r="R5104" s="8">
        <f>IF(E5103&lt;&gt;E5104,SUM($Q$4:Q5104)-SUM($R$3:R5103),0)</f>
        <v>0</v>
      </c>
      <c r="S5104" s="6">
        <f>IF(B5104&gt;0,SUM($R$4:R5104)-SUM($S$3:S5103),0)</f>
        <v>0</v>
      </c>
    </row>
    <row r="5105" spans="1:19">
      <c r="A5105">
        <f>IF(E5104&lt;&gt;E5105,COUNTIF($A$4:A5104,"&lt;&gt;0")+1,0)</f>
        <v>0</v>
      </c>
      <c r="B5105">
        <f>IF(A5105&lt;&gt;0,IF(MOD(A5105,3)=0,COUNTIF($B$4:B5104,"&lt;&gt;0")+1,0),0)</f>
        <v>0</v>
      </c>
      <c r="C5105" s="9">
        <f>'Dash Board'!$C$12+COUNT('Daily reducing balance'!$F$4:F5104)</f>
        <v>46831</v>
      </c>
      <c r="D5105">
        <f t="shared" si="553"/>
        <v>2028</v>
      </c>
      <c r="E5105">
        <f t="shared" si="554"/>
        <v>3</v>
      </c>
      <c r="F5105">
        <f>DAY('Dash Board'!$C$12+COUNT('Daily reducing balance'!$F$4:F5104))</f>
        <v>19</v>
      </c>
      <c r="G5105" s="8">
        <f t="shared" si="555"/>
        <v>38965.300730674084</v>
      </c>
      <c r="H5105" s="6">
        <f>G5105*'Dash Board'!$C$11/365</f>
        <v>11.209196100604874</v>
      </c>
      <c r="I5105" s="6">
        <f>H5105*'Dash Board'!$C$18/'Dash Board'!$C$11</f>
        <v>5.3377124288594642</v>
      </c>
      <c r="J5105" s="6">
        <f>(G5105&gt;1)*PMT('Dash Board'!$C$11/365,$U$4,-'Dash Board'!$C$19)</f>
        <v>108.80376961660664</v>
      </c>
      <c r="K5105" s="6">
        <f t="shared" si="557"/>
        <v>0</v>
      </c>
      <c r="L5105" s="8">
        <f t="shared" si="558"/>
        <v>38867.706157158085</v>
      </c>
      <c r="N5105" s="8">
        <f t="shared" si="556"/>
        <v>103.46605718774718</v>
      </c>
      <c r="O5105" s="8">
        <f>IF(E5104&lt;&gt;E5105,SUM($N$4:N5105)-SUM($O$3:O5104),0)</f>
        <v>0</v>
      </c>
      <c r="P5105" s="6">
        <f>IF(B5105&gt;0,SUM($O$4:O5105)-SUM($P$3:P5104),0)</f>
        <v>0</v>
      </c>
      <c r="Q5105" s="6">
        <f t="shared" si="559"/>
        <v>5.3377124288594642</v>
      </c>
      <c r="R5105" s="8">
        <f>IF(E5104&lt;&gt;E5105,SUM($Q$4:Q5105)-SUM($R$3:R5104),0)</f>
        <v>0</v>
      </c>
      <c r="S5105" s="6">
        <f>IF(B5105&gt;0,SUM($R$4:R5105)-SUM($S$3:S5104),0)</f>
        <v>0</v>
      </c>
    </row>
    <row r="5106" spans="1:19">
      <c r="A5106">
        <f>IF(E5105&lt;&gt;E5106,COUNTIF($A$4:A5105,"&lt;&gt;0")+1,0)</f>
        <v>0</v>
      </c>
      <c r="B5106">
        <f>IF(A5106&lt;&gt;0,IF(MOD(A5106,3)=0,COUNTIF($B$4:B5105,"&lt;&gt;0")+1,0),0)</f>
        <v>0</v>
      </c>
      <c r="C5106" s="9">
        <f>'Dash Board'!$C$12+COUNT('Daily reducing balance'!$F$4:F5105)</f>
        <v>46832</v>
      </c>
      <c r="D5106">
        <f t="shared" si="553"/>
        <v>2028</v>
      </c>
      <c r="E5106">
        <f t="shared" si="554"/>
        <v>3</v>
      </c>
      <c r="F5106">
        <f>DAY('Dash Board'!$C$12+COUNT('Daily reducing balance'!$F$4:F5105))</f>
        <v>20</v>
      </c>
      <c r="G5106" s="8">
        <f t="shared" si="555"/>
        <v>38867.706157158085</v>
      </c>
      <c r="H5106" s="6">
        <f>G5106*'Dash Board'!$C$11/365</f>
        <v>11.18112094931945</v>
      </c>
      <c r="I5106" s="6">
        <f>H5106*'Dash Board'!$C$18/'Dash Board'!$C$11</f>
        <v>5.3243433091997385</v>
      </c>
      <c r="J5106" s="6">
        <f>(G5106&gt;1)*PMT('Dash Board'!$C$11/365,$U$4,-'Dash Board'!$C$19)</f>
        <v>108.80376961660664</v>
      </c>
      <c r="K5106" s="6">
        <f t="shared" si="557"/>
        <v>0</v>
      </c>
      <c r="L5106" s="8">
        <f t="shared" si="558"/>
        <v>38770.083508490796</v>
      </c>
      <c r="N5106" s="8">
        <f t="shared" si="556"/>
        <v>103.47942630740691</v>
      </c>
      <c r="O5106" s="8">
        <f>IF(E5105&lt;&gt;E5106,SUM($N$4:N5106)-SUM($O$3:O5105),0)</f>
        <v>0</v>
      </c>
      <c r="P5106" s="6">
        <f>IF(B5106&gt;0,SUM($O$4:O5106)-SUM($P$3:P5105),0)</f>
        <v>0</v>
      </c>
      <c r="Q5106" s="6">
        <f t="shared" si="559"/>
        <v>5.3243433091997385</v>
      </c>
      <c r="R5106" s="8">
        <f>IF(E5105&lt;&gt;E5106,SUM($Q$4:Q5106)-SUM($R$3:R5105),0)</f>
        <v>0</v>
      </c>
      <c r="S5106" s="6">
        <f>IF(B5106&gt;0,SUM($R$4:R5106)-SUM($S$3:S5105),0)</f>
        <v>0</v>
      </c>
    </row>
    <row r="5107" spans="1:19">
      <c r="A5107">
        <f>IF(E5106&lt;&gt;E5107,COUNTIF($A$4:A5106,"&lt;&gt;0")+1,0)</f>
        <v>0</v>
      </c>
      <c r="B5107">
        <f>IF(A5107&lt;&gt;0,IF(MOD(A5107,3)=0,COUNTIF($B$4:B5106,"&lt;&gt;0")+1,0),0)</f>
        <v>0</v>
      </c>
      <c r="C5107" s="9">
        <f>'Dash Board'!$C$12+COUNT('Daily reducing balance'!$F$4:F5106)</f>
        <v>46833</v>
      </c>
      <c r="D5107">
        <f t="shared" si="553"/>
        <v>2028</v>
      </c>
      <c r="E5107">
        <f t="shared" si="554"/>
        <v>3</v>
      </c>
      <c r="F5107">
        <f>DAY('Dash Board'!$C$12+COUNT('Daily reducing balance'!$F$4:F5106))</f>
        <v>21</v>
      </c>
      <c r="G5107" s="8">
        <f t="shared" si="555"/>
        <v>38770.083508490796</v>
      </c>
      <c r="H5107" s="6">
        <f>G5107*'Dash Board'!$C$11/365</f>
        <v>11.15303772162064</v>
      </c>
      <c r="I5107" s="6">
        <f>H5107*'Dash Board'!$C$18/'Dash Board'!$C$11</f>
        <v>5.3109703436288767</v>
      </c>
      <c r="J5107" s="6">
        <f>(G5107&gt;1)*PMT('Dash Board'!$C$11/365,$U$4,-'Dash Board'!$C$19)</f>
        <v>108.80376961660664</v>
      </c>
      <c r="K5107" s="6">
        <f t="shared" si="557"/>
        <v>0</v>
      </c>
      <c r="L5107" s="8">
        <f t="shared" si="558"/>
        <v>38672.432776595808</v>
      </c>
      <c r="N5107" s="8">
        <f t="shared" si="556"/>
        <v>103.49279927297776</v>
      </c>
      <c r="O5107" s="8">
        <f>IF(E5106&lt;&gt;E5107,SUM($N$4:N5107)-SUM($O$3:O5106),0)</f>
        <v>0</v>
      </c>
      <c r="P5107" s="6">
        <f>IF(B5107&gt;0,SUM($O$4:O5107)-SUM($P$3:P5106),0)</f>
        <v>0</v>
      </c>
      <c r="Q5107" s="6">
        <f t="shared" si="559"/>
        <v>5.3109703436288767</v>
      </c>
      <c r="R5107" s="8">
        <f>IF(E5106&lt;&gt;E5107,SUM($Q$4:Q5107)-SUM($R$3:R5106),0)</f>
        <v>0</v>
      </c>
      <c r="S5107" s="6">
        <f>IF(B5107&gt;0,SUM($R$4:R5107)-SUM($S$3:S5106),0)</f>
        <v>0</v>
      </c>
    </row>
    <row r="5108" spans="1:19">
      <c r="A5108">
        <f>IF(E5107&lt;&gt;E5108,COUNTIF($A$4:A5107,"&lt;&gt;0")+1,0)</f>
        <v>0</v>
      </c>
      <c r="B5108">
        <f>IF(A5108&lt;&gt;0,IF(MOD(A5108,3)=0,COUNTIF($B$4:B5107,"&lt;&gt;0")+1,0),0)</f>
        <v>0</v>
      </c>
      <c r="C5108" s="9">
        <f>'Dash Board'!$C$12+COUNT('Daily reducing balance'!$F$4:F5107)</f>
        <v>46834</v>
      </c>
      <c r="D5108">
        <f t="shared" ref="D5108:D5171" si="560">IF(AND(E5108=1,F5108=1),D5107+1,D5107)</f>
        <v>2028</v>
      </c>
      <c r="E5108">
        <f t="shared" ref="E5108:E5171" si="561">IF(F5108=1,IF(E5107+1&gt;12,1,E5107+1),E5107)</f>
        <v>3</v>
      </c>
      <c r="F5108">
        <f>DAY('Dash Board'!$C$12+COUNT('Daily reducing balance'!$F$4:F5107))</f>
        <v>22</v>
      </c>
      <c r="G5108" s="8">
        <f t="shared" ref="G5108:G5171" si="562">L5107</f>
        <v>38672.432776595808</v>
      </c>
      <c r="H5108" s="6">
        <f>G5108*'Dash Board'!$C$11/365</f>
        <v>11.124946415185095</v>
      </c>
      <c r="I5108" s="6">
        <f>H5108*'Dash Board'!$C$18/'Dash Board'!$C$11</f>
        <v>5.2975935310405218</v>
      </c>
      <c r="J5108" s="6">
        <f>(G5108&gt;1)*PMT('Dash Board'!$C$11/365,$U$4,-'Dash Board'!$C$19)</f>
        <v>108.80376961660664</v>
      </c>
      <c r="K5108" s="6">
        <f t="shared" si="557"/>
        <v>0</v>
      </c>
      <c r="L5108" s="8">
        <f t="shared" si="558"/>
        <v>38574.753953394385</v>
      </c>
      <c r="N5108" s="8">
        <f t="shared" ref="N5108:N5171" si="563">J5108-I5108</f>
        <v>103.50617608556612</v>
      </c>
      <c r="O5108" s="8">
        <f>IF(E5107&lt;&gt;E5108,SUM($N$4:N5108)-SUM($O$3:O5107),0)</f>
        <v>0</v>
      </c>
      <c r="P5108" s="6">
        <f>IF(B5108&gt;0,SUM($O$4:O5108)-SUM($P$3:P5107),0)</f>
        <v>0</v>
      </c>
      <c r="Q5108" s="6">
        <f t="shared" si="559"/>
        <v>5.2975935310405218</v>
      </c>
      <c r="R5108" s="8">
        <f>IF(E5107&lt;&gt;E5108,SUM($Q$4:Q5108)-SUM($R$3:R5107),0)</f>
        <v>0</v>
      </c>
      <c r="S5108" s="6">
        <f>IF(B5108&gt;0,SUM($R$4:R5108)-SUM($S$3:S5107),0)</f>
        <v>0</v>
      </c>
    </row>
    <row r="5109" spans="1:19">
      <c r="A5109">
        <f>IF(E5108&lt;&gt;E5109,COUNTIF($A$4:A5108,"&lt;&gt;0")+1,0)</f>
        <v>0</v>
      </c>
      <c r="B5109">
        <f>IF(A5109&lt;&gt;0,IF(MOD(A5109,3)=0,COUNTIF($B$4:B5108,"&lt;&gt;0")+1,0),0)</f>
        <v>0</v>
      </c>
      <c r="C5109" s="9">
        <f>'Dash Board'!$C$12+COUNT('Daily reducing balance'!$F$4:F5108)</f>
        <v>46835</v>
      </c>
      <c r="D5109">
        <f t="shared" si="560"/>
        <v>2028</v>
      </c>
      <c r="E5109">
        <f t="shared" si="561"/>
        <v>3</v>
      </c>
      <c r="F5109">
        <f>DAY('Dash Board'!$C$12+COUNT('Daily reducing balance'!$F$4:F5108))</f>
        <v>23</v>
      </c>
      <c r="G5109" s="8">
        <f t="shared" si="562"/>
        <v>38574.753953394385</v>
      </c>
      <c r="H5109" s="6">
        <f>G5109*'Dash Board'!$C$11/365</f>
        <v>11.096847027688796</v>
      </c>
      <c r="I5109" s="6">
        <f>H5109*'Dash Board'!$C$18/'Dash Board'!$C$11</f>
        <v>5.2842128703279982</v>
      </c>
      <c r="J5109" s="6">
        <f>(G5109&gt;1)*PMT('Dash Board'!$C$11/365,$U$4,-'Dash Board'!$C$19)</f>
        <v>108.80376961660664</v>
      </c>
      <c r="K5109" s="6">
        <f t="shared" si="557"/>
        <v>0</v>
      </c>
      <c r="L5109" s="8">
        <f t="shared" si="558"/>
        <v>38477.047030805465</v>
      </c>
      <c r="N5109" s="8">
        <f t="shared" si="563"/>
        <v>103.51955674627865</v>
      </c>
      <c r="O5109" s="8">
        <f>IF(E5108&lt;&gt;E5109,SUM($N$4:N5109)-SUM($O$3:O5108),0)</f>
        <v>0</v>
      </c>
      <c r="P5109" s="6">
        <f>IF(B5109&gt;0,SUM($O$4:O5109)-SUM($P$3:P5108),0)</f>
        <v>0</v>
      </c>
      <c r="Q5109" s="6">
        <f t="shared" si="559"/>
        <v>5.2842128703279982</v>
      </c>
      <c r="R5109" s="8">
        <f>IF(E5108&lt;&gt;E5109,SUM($Q$4:Q5109)-SUM($R$3:R5108),0)</f>
        <v>0</v>
      </c>
      <c r="S5109" s="6">
        <f>IF(B5109&gt;0,SUM($R$4:R5109)-SUM($S$3:S5108),0)</f>
        <v>0</v>
      </c>
    </row>
    <row r="5110" spans="1:19">
      <c r="A5110">
        <f>IF(E5109&lt;&gt;E5110,COUNTIF($A$4:A5109,"&lt;&gt;0")+1,0)</f>
        <v>0</v>
      </c>
      <c r="B5110">
        <f>IF(A5110&lt;&gt;0,IF(MOD(A5110,3)=0,COUNTIF($B$4:B5109,"&lt;&gt;0")+1,0),0)</f>
        <v>0</v>
      </c>
      <c r="C5110" s="9">
        <f>'Dash Board'!$C$12+COUNT('Daily reducing balance'!$F$4:F5109)</f>
        <v>46836</v>
      </c>
      <c r="D5110">
        <f t="shared" si="560"/>
        <v>2028</v>
      </c>
      <c r="E5110">
        <f t="shared" si="561"/>
        <v>3</v>
      </c>
      <c r="F5110">
        <f>DAY('Dash Board'!$C$12+COUNT('Daily reducing balance'!$F$4:F5109))</f>
        <v>24</v>
      </c>
      <c r="G5110" s="8">
        <f t="shared" si="562"/>
        <v>38477.047030805465</v>
      </c>
      <c r="H5110" s="6">
        <f>G5110*'Dash Board'!$C$11/365</f>
        <v>11.068739556807051</v>
      </c>
      <c r="I5110" s="6">
        <f>H5110*'Dash Board'!$C$18/'Dash Board'!$C$11</f>
        <v>5.2708283603843107</v>
      </c>
      <c r="J5110" s="6">
        <f>(G5110&gt;1)*PMT('Dash Board'!$C$11/365,$U$4,-'Dash Board'!$C$19)</f>
        <v>108.80376961660664</v>
      </c>
      <c r="K5110" s="6">
        <f t="shared" si="557"/>
        <v>0</v>
      </c>
      <c r="L5110" s="8">
        <f t="shared" si="558"/>
        <v>38379.312000745667</v>
      </c>
      <c r="N5110" s="8">
        <f t="shared" si="563"/>
        <v>103.53294125622233</v>
      </c>
      <c r="O5110" s="8">
        <f>IF(E5109&lt;&gt;E5110,SUM($N$4:N5110)-SUM($O$3:O5109),0)</f>
        <v>0</v>
      </c>
      <c r="P5110" s="6">
        <f>IF(B5110&gt;0,SUM($O$4:O5110)-SUM($P$3:P5109),0)</f>
        <v>0</v>
      </c>
      <c r="Q5110" s="6">
        <f t="shared" si="559"/>
        <v>5.2708283603843107</v>
      </c>
      <c r="R5110" s="8">
        <f>IF(E5109&lt;&gt;E5110,SUM($Q$4:Q5110)-SUM($R$3:R5109),0)</f>
        <v>0</v>
      </c>
      <c r="S5110" s="6">
        <f>IF(B5110&gt;0,SUM($R$4:R5110)-SUM($S$3:S5109),0)</f>
        <v>0</v>
      </c>
    </row>
    <row r="5111" spans="1:19">
      <c r="A5111">
        <f>IF(E5110&lt;&gt;E5111,COUNTIF($A$4:A5110,"&lt;&gt;0")+1,0)</f>
        <v>0</v>
      </c>
      <c r="B5111">
        <f>IF(A5111&lt;&gt;0,IF(MOD(A5111,3)=0,COUNTIF($B$4:B5110,"&lt;&gt;0")+1,0),0)</f>
        <v>0</v>
      </c>
      <c r="C5111" s="9">
        <f>'Dash Board'!$C$12+COUNT('Daily reducing balance'!$F$4:F5110)</f>
        <v>46837</v>
      </c>
      <c r="D5111">
        <f t="shared" si="560"/>
        <v>2028</v>
      </c>
      <c r="E5111">
        <f t="shared" si="561"/>
        <v>3</v>
      </c>
      <c r="F5111">
        <f>DAY('Dash Board'!$C$12+COUNT('Daily reducing balance'!$F$4:F5110))</f>
        <v>25</v>
      </c>
      <c r="G5111" s="8">
        <f t="shared" si="562"/>
        <v>38379.312000745667</v>
      </c>
      <c r="H5111" s="6">
        <f>G5111*'Dash Board'!$C$11/365</f>
        <v>11.040624000214507</v>
      </c>
      <c r="I5111" s="6">
        <f>H5111*'Dash Board'!$C$18/'Dash Board'!$C$11</f>
        <v>5.2574400001021466</v>
      </c>
      <c r="J5111" s="6">
        <f>(G5111&gt;1)*PMT('Dash Board'!$C$11/365,$U$4,-'Dash Board'!$C$19)</f>
        <v>108.80376961660664</v>
      </c>
      <c r="K5111" s="6">
        <f t="shared" si="557"/>
        <v>0</v>
      </c>
      <c r="L5111" s="8">
        <f t="shared" si="558"/>
        <v>38281.548855129273</v>
      </c>
      <c r="N5111" s="8">
        <f t="shared" si="563"/>
        <v>103.54632961650449</v>
      </c>
      <c r="O5111" s="8">
        <f>IF(E5110&lt;&gt;E5111,SUM($N$4:N5111)-SUM($O$3:O5110),0)</f>
        <v>0</v>
      </c>
      <c r="P5111" s="6">
        <f>IF(B5111&gt;0,SUM($O$4:O5111)-SUM($P$3:P5110),0)</f>
        <v>0</v>
      </c>
      <c r="Q5111" s="6">
        <f t="shared" si="559"/>
        <v>5.2574400001021466</v>
      </c>
      <c r="R5111" s="8">
        <f>IF(E5110&lt;&gt;E5111,SUM($Q$4:Q5111)-SUM($R$3:R5110),0)</f>
        <v>0</v>
      </c>
      <c r="S5111" s="6">
        <f>IF(B5111&gt;0,SUM($R$4:R5111)-SUM($S$3:S5110),0)</f>
        <v>0</v>
      </c>
    </row>
    <row r="5112" spans="1:19">
      <c r="A5112">
        <f>IF(E5111&lt;&gt;E5112,COUNTIF($A$4:A5111,"&lt;&gt;0")+1,0)</f>
        <v>0</v>
      </c>
      <c r="B5112">
        <f>IF(A5112&lt;&gt;0,IF(MOD(A5112,3)=0,COUNTIF($B$4:B5111,"&lt;&gt;0")+1,0),0)</f>
        <v>0</v>
      </c>
      <c r="C5112" s="9">
        <f>'Dash Board'!$C$12+COUNT('Daily reducing balance'!$F$4:F5111)</f>
        <v>46838</v>
      </c>
      <c r="D5112">
        <f t="shared" si="560"/>
        <v>2028</v>
      </c>
      <c r="E5112">
        <f t="shared" si="561"/>
        <v>3</v>
      </c>
      <c r="F5112">
        <f>DAY('Dash Board'!$C$12+COUNT('Daily reducing balance'!$F$4:F5111))</f>
        <v>26</v>
      </c>
      <c r="G5112" s="8">
        <f t="shared" si="562"/>
        <v>38281.548855129273</v>
      </c>
      <c r="H5112" s="6">
        <f>G5112*'Dash Board'!$C$11/365</f>
        <v>11.012500355585132</v>
      </c>
      <c r="I5112" s="6">
        <f>H5112*'Dash Board'!$C$18/'Dash Board'!$C$11</f>
        <v>5.244047788373873</v>
      </c>
      <c r="J5112" s="6">
        <f>(G5112&gt;1)*PMT('Dash Board'!$C$11/365,$U$4,-'Dash Board'!$C$19)</f>
        <v>108.80376961660664</v>
      </c>
      <c r="K5112" s="6">
        <f t="shared" si="557"/>
        <v>0</v>
      </c>
      <c r="L5112" s="8">
        <f t="shared" si="558"/>
        <v>38183.757585868254</v>
      </c>
      <c r="N5112" s="8">
        <f t="shared" si="563"/>
        <v>103.55972182823277</v>
      </c>
      <c r="O5112" s="8">
        <f>IF(E5111&lt;&gt;E5112,SUM($N$4:N5112)-SUM($O$3:O5111),0)</f>
        <v>0</v>
      </c>
      <c r="P5112" s="6">
        <f>IF(B5112&gt;0,SUM($O$4:O5112)-SUM($P$3:P5111),0)</f>
        <v>0</v>
      </c>
      <c r="Q5112" s="6">
        <f t="shared" si="559"/>
        <v>5.244047788373873</v>
      </c>
      <c r="R5112" s="8">
        <f>IF(E5111&lt;&gt;E5112,SUM($Q$4:Q5112)-SUM($R$3:R5111),0)</f>
        <v>0</v>
      </c>
      <c r="S5112" s="6">
        <f>IF(B5112&gt;0,SUM($R$4:R5112)-SUM($S$3:S5111),0)</f>
        <v>0</v>
      </c>
    </row>
    <row r="5113" spans="1:19">
      <c r="A5113">
        <f>IF(E5112&lt;&gt;E5113,COUNTIF($A$4:A5112,"&lt;&gt;0")+1,0)</f>
        <v>0</v>
      </c>
      <c r="B5113">
        <f>IF(A5113&lt;&gt;0,IF(MOD(A5113,3)=0,COUNTIF($B$4:B5112,"&lt;&gt;0")+1,0),0)</f>
        <v>0</v>
      </c>
      <c r="C5113" s="9">
        <f>'Dash Board'!$C$12+COUNT('Daily reducing balance'!$F$4:F5112)</f>
        <v>46839</v>
      </c>
      <c r="D5113">
        <f t="shared" si="560"/>
        <v>2028</v>
      </c>
      <c r="E5113">
        <f t="shared" si="561"/>
        <v>3</v>
      </c>
      <c r="F5113">
        <f>DAY('Dash Board'!$C$12+COUNT('Daily reducing balance'!$F$4:F5112))</f>
        <v>27</v>
      </c>
      <c r="G5113" s="8">
        <f t="shared" si="562"/>
        <v>38183.757585868254</v>
      </c>
      <c r="H5113" s="6">
        <f>G5113*'Dash Board'!$C$11/365</f>
        <v>10.984368620592237</v>
      </c>
      <c r="I5113" s="6">
        <f>H5113*'Dash Board'!$C$18/'Dash Board'!$C$11</f>
        <v>5.2306517240915422</v>
      </c>
      <c r="J5113" s="6">
        <f>(G5113&gt;1)*PMT('Dash Board'!$C$11/365,$U$4,-'Dash Board'!$C$19)</f>
        <v>108.80376961660664</v>
      </c>
      <c r="K5113" s="6">
        <f t="shared" si="557"/>
        <v>0</v>
      </c>
      <c r="L5113" s="8">
        <f t="shared" si="558"/>
        <v>38085.938184872241</v>
      </c>
      <c r="N5113" s="8">
        <f t="shared" si="563"/>
        <v>103.5731178925151</v>
      </c>
      <c r="O5113" s="8">
        <f>IF(E5112&lt;&gt;E5113,SUM($N$4:N5113)-SUM($O$3:O5112),0)</f>
        <v>0</v>
      </c>
      <c r="P5113" s="6">
        <f>IF(B5113&gt;0,SUM($O$4:O5113)-SUM($P$3:P5112),0)</f>
        <v>0</v>
      </c>
      <c r="Q5113" s="6">
        <f t="shared" si="559"/>
        <v>5.2306517240915422</v>
      </c>
      <c r="R5113" s="8">
        <f>IF(E5112&lt;&gt;E5113,SUM($Q$4:Q5113)-SUM($R$3:R5112),0)</f>
        <v>0</v>
      </c>
      <c r="S5113" s="6">
        <f>IF(B5113&gt;0,SUM($R$4:R5113)-SUM($S$3:S5112),0)</f>
        <v>0</v>
      </c>
    </row>
    <row r="5114" spans="1:19">
      <c r="A5114">
        <f>IF(E5113&lt;&gt;E5114,COUNTIF($A$4:A5113,"&lt;&gt;0")+1,0)</f>
        <v>0</v>
      </c>
      <c r="B5114">
        <f>IF(A5114&lt;&gt;0,IF(MOD(A5114,3)=0,COUNTIF($B$4:B5113,"&lt;&gt;0")+1,0),0)</f>
        <v>0</v>
      </c>
      <c r="C5114" s="9">
        <f>'Dash Board'!$C$12+COUNT('Daily reducing balance'!$F$4:F5113)</f>
        <v>46840</v>
      </c>
      <c r="D5114">
        <f t="shared" si="560"/>
        <v>2028</v>
      </c>
      <c r="E5114">
        <f t="shared" si="561"/>
        <v>3</v>
      </c>
      <c r="F5114">
        <f>DAY('Dash Board'!$C$12+COUNT('Daily reducing balance'!$F$4:F5113))</f>
        <v>28</v>
      </c>
      <c r="G5114" s="8">
        <f t="shared" si="562"/>
        <v>38085.938184872241</v>
      </c>
      <c r="H5114" s="6">
        <f>G5114*'Dash Board'!$C$11/365</f>
        <v>10.956228792908453</v>
      </c>
      <c r="I5114" s="6">
        <f>H5114*'Dash Board'!$C$18/'Dash Board'!$C$11</f>
        <v>5.2172518061468827</v>
      </c>
      <c r="J5114" s="6">
        <f>(G5114&gt;1)*PMT('Dash Board'!$C$11/365,$U$4,-'Dash Board'!$C$19)</f>
        <v>108.80376961660664</v>
      </c>
      <c r="K5114" s="6">
        <f t="shared" si="557"/>
        <v>0</v>
      </c>
      <c r="L5114" s="8">
        <f t="shared" si="558"/>
        <v>37988.090644048541</v>
      </c>
      <c r="N5114" s="8">
        <f t="shared" si="563"/>
        <v>103.58651781045977</v>
      </c>
      <c r="O5114" s="8">
        <f>IF(E5113&lt;&gt;E5114,SUM($N$4:N5114)-SUM($O$3:O5113),0)</f>
        <v>0</v>
      </c>
      <c r="P5114" s="6">
        <f>IF(B5114&gt;0,SUM($O$4:O5114)-SUM($P$3:P5113),0)</f>
        <v>0</v>
      </c>
      <c r="Q5114" s="6">
        <f t="shared" si="559"/>
        <v>5.2172518061468827</v>
      </c>
      <c r="R5114" s="8">
        <f>IF(E5113&lt;&gt;E5114,SUM($Q$4:Q5114)-SUM($R$3:R5113),0)</f>
        <v>0</v>
      </c>
      <c r="S5114" s="6">
        <f>IF(B5114&gt;0,SUM($R$4:R5114)-SUM($S$3:S5113),0)</f>
        <v>0</v>
      </c>
    </row>
    <row r="5115" spans="1:19">
      <c r="A5115">
        <f>IF(E5114&lt;&gt;E5115,COUNTIF($A$4:A5114,"&lt;&gt;0")+1,0)</f>
        <v>0</v>
      </c>
      <c r="B5115">
        <f>IF(A5115&lt;&gt;0,IF(MOD(A5115,3)=0,COUNTIF($B$4:B5114,"&lt;&gt;0")+1,0),0)</f>
        <v>0</v>
      </c>
      <c r="C5115" s="9">
        <f>'Dash Board'!$C$12+COUNT('Daily reducing balance'!$F$4:F5114)</f>
        <v>46841</v>
      </c>
      <c r="D5115">
        <f t="shared" si="560"/>
        <v>2028</v>
      </c>
      <c r="E5115">
        <f t="shared" si="561"/>
        <v>3</v>
      </c>
      <c r="F5115">
        <f>DAY('Dash Board'!$C$12+COUNT('Daily reducing balance'!$F$4:F5114))</f>
        <v>29</v>
      </c>
      <c r="G5115" s="8">
        <f t="shared" si="562"/>
        <v>37988.090644048541</v>
      </c>
      <c r="H5115" s="6">
        <f>G5115*'Dash Board'!$C$11/365</f>
        <v>10.928080870205745</v>
      </c>
      <c r="I5115" s="6">
        <f>H5115*'Dash Board'!$C$18/'Dash Board'!$C$11</f>
        <v>5.2038480334313073</v>
      </c>
      <c r="J5115" s="6">
        <f>(G5115&gt;1)*PMT('Dash Board'!$C$11/365,$U$4,-'Dash Board'!$C$19)</f>
        <v>108.80376961660664</v>
      </c>
      <c r="K5115" s="6">
        <f t="shared" si="557"/>
        <v>0</v>
      </c>
      <c r="L5115" s="8">
        <f t="shared" si="558"/>
        <v>37890.214955302137</v>
      </c>
      <c r="N5115" s="8">
        <f t="shared" si="563"/>
        <v>103.59992158317533</v>
      </c>
      <c r="O5115" s="8">
        <f>IF(E5114&lt;&gt;E5115,SUM($N$4:N5115)-SUM($O$3:O5114),0)</f>
        <v>0</v>
      </c>
      <c r="P5115" s="6">
        <f>IF(B5115&gt;0,SUM($O$4:O5115)-SUM($P$3:P5114),0)</f>
        <v>0</v>
      </c>
      <c r="Q5115" s="6">
        <f t="shared" si="559"/>
        <v>5.2038480334313073</v>
      </c>
      <c r="R5115" s="8">
        <f>IF(E5114&lt;&gt;E5115,SUM($Q$4:Q5115)-SUM($R$3:R5114),0)</f>
        <v>0</v>
      </c>
      <c r="S5115" s="6">
        <f>IF(B5115&gt;0,SUM($R$4:R5115)-SUM($S$3:S5114),0)</f>
        <v>0</v>
      </c>
    </row>
    <row r="5116" spans="1:19">
      <c r="A5116">
        <f>IF(E5115&lt;&gt;E5116,COUNTIF($A$4:A5115,"&lt;&gt;0")+1,0)</f>
        <v>0</v>
      </c>
      <c r="B5116">
        <f>IF(A5116&lt;&gt;0,IF(MOD(A5116,3)=0,COUNTIF($B$4:B5115,"&lt;&gt;0")+1,0),0)</f>
        <v>0</v>
      </c>
      <c r="C5116" s="9">
        <f>'Dash Board'!$C$12+COUNT('Daily reducing balance'!$F$4:F5115)</f>
        <v>46842</v>
      </c>
      <c r="D5116">
        <f t="shared" si="560"/>
        <v>2028</v>
      </c>
      <c r="E5116">
        <f t="shared" si="561"/>
        <v>3</v>
      </c>
      <c r="F5116">
        <f>DAY('Dash Board'!$C$12+COUNT('Daily reducing balance'!$F$4:F5115))</f>
        <v>30</v>
      </c>
      <c r="G5116" s="8">
        <f t="shared" si="562"/>
        <v>37890.214955302137</v>
      </c>
      <c r="H5116" s="6">
        <f>G5116*'Dash Board'!$C$11/365</f>
        <v>10.89992485015541</v>
      </c>
      <c r="I5116" s="6">
        <f>H5116*'Dash Board'!$C$18/'Dash Board'!$C$11</f>
        <v>5.1904404048359094</v>
      </c>
      <c r="J5116" s="6">
        <f>(G5116&gt;1)*PMT('Dash Board'!$C$11/365,$U$4,-'Dash Board'!$C$19)</f>
        <v>108.80376961660664</v>
      </c>
      <c r="K5116" s="6">
        <f t="shared" si="557"/>
        <v>0</v>
      </c>
      <c r="L5116" s="8">
        <f t="shared" si="558"/>
        <v>37792.311110535687</v>
      </c>
      <c r="N5116" s="8">
        <f t="shared" si="563"/>
        <v>103.61332921177073</v>
      </c>
      <c r="O5116" s="8">
        <f>IF(E5115&lt;&gt;E5116,SUM($N$4:N5116)-SUM($O$3:O5115),0)</f>
        <v>0</v>
      </c>
      <c r="P5116" s="6">
        <f>IF(B5116&gt;0,SUM($O$4:O5116)-SUM($P$3:P5115),0)</f>
        <v>0</v>
      </c>
      <c r="Q5116" s="6">
        <f t="shared" si="559"/>
        <v>5.1904404048359094</v>
      </c>
      <c r="R5116" s="8">
        <f>IF(E5115&lt;&gt;E5116,SUM($Q$4:Q5116)-SUM($R$3:R5115),0)</f>
        <v>0</v>
      </c>
      <c r="S5116" s="6">
        <f>IF(B5116&gt;0,SUM($R$4:R5116)-SUM($S$3:S5115),0)</f>
        <v>0</v>
      </c>
    </row>
    <row r="5117" spans="1:19">
      <c r="A5117">
        <f>IF(E5116&lt;&gt;E5117,COUNTIF($A$4:A5116,"&lt;&gt;0")+1,0)</f>
        <v>0</v>
      </c>
      <c r="B5117">
        <f>IF(A5117&lt;&gt;0,IF(MOD(A5117,3)=0,COUNTIF($B$4:B5116,"&lt;&gt;0")+1,0),0)</f>
        <v>0</v>
      </c>
      <c r="C5117" s="9">
        <f>'Dash Board'!$C$12+COUNT('Daily reducing balance'!$F$4:F5116)</f>
        <v>46843</v>
      </c>
      <c r="D5117">
        <f t="shared" si="560"/>
        <v>2028</v>
      </c>
      <c r="E5117">
        <f t="shared" si="561"/>
        <v>3</v>
      </c>
      <c r="F5117">
        <f>DAY('Dash Board'!$C$12+COUNT('Daily reducing balance'!$F$4:F5116))</f>
        <v>31</v>
      </c>
      <c r="G5117" s="8">
        <f t="shared" si="562"/>
        <v>37792.311110535687</v>
      </c>
      <c r="H5117" s="6">
        <f>G5117*'Dash Board'!$C$11/365</f>
        <v>10.871760730428075</v>
      </c>
      <c r="I5117" s="6">
        <f>H5117*'Dash Board'!$C$18/'Dash Board'!$C$11</f>
        <v>5.1770289192514642</v>
      </c>
      <c r="J5117" s="6">
        <f>(G5117&gt;1)*PMT('Dash Board'!$C$11/365,$U$4,-'Dash Board'!$C$19)</f>
        <v>108.80376961660664</v>
      </c>
      <c r="K5117" s="6">
        <f t="shared" si="557"/>
        <v>0</v>
      </c>
      <c r="L5117" s="8">
        <f t="shared" si="558"/>
        <v>37694.379101649509</v>
      </c>
      <c r="N5117" s="8">
        <f t="shared" si="563"/>
        <v>103.62674069735517</v>
      </c>
      <c r="O5117" s="8">
        <f>IF(E5116&lt;&gt;E5117,SUM($N$4:N5117)-SUM($O$3:O5116),0)</f>
        <v>0</v>
      </c>
      <c r="P5117" s="6">
        <f>IF(B5117&gt;0,SUM($O$4:O5117)-SUM($P$3:P5116),0)</f>
        <v>0</v>
      </c>
      <c r="Q5117" s="6">
        <f t="shared" si="559"/>
        <v>5.1770289192514642</v>
      </c>
      <c r="R5117" s="8">
        <f>IF(E5116&lt;&gt;E5117,SUM($Q$4:Q5117)-SUM($R$3:R5116),0)</f>
        <v>0</v>
      </c>
      <c r="S5117" s="6">
        <f>IF(B5117&gt;0,SUM($R$4:R5117)-SUM($S$3:S5116),0)</f>
        <v>0</v>
      </c>
    </row>
    <row r="5118" spans="1:19">
      <c r="A5118">
        <f>IF(E5117&lt;&gt;E5118,COUNTIF($A$4:A5117,"&lt;&gt;0")+1,0)</f>
        <v>168</v>
      </c>
      <c r="B5118">
        <f>IF(A5118&lt;&gt;0,IF(MOD(A5118,3)=0,COUNTIF($B$4:B5117,"&lt;&gt;0")+1,0),0)</f>
        <v>56</v>
      </c>
      <c r="C5118" s="9">
        <f>'Dash Board'!$C$12+COUNT('Daily reducing balance'!$F$4:F5117)</f>
        <v>46844</v>
      </c>
      <c r="D5118">
        <f t="shared" si="560"/>
        <v>2028</v>
      </c>
      <c r="E5118">
        <f t="shared" si="561"/>
        <v>4</v>
      </c>
      <c r="F5118">
        <f>DAY('Dash Board'!$C$12+COUNT('Daily reducing balance'!$F$4:F5117))</f>
        <v>1</v>
      </c>
      <c r="G5118" s="8">
        <f t="shared" si="562"/>
        <v>37694.379101649509</v>
      </c>
      <c r="H5118" s="6">
        <f>G5118*'Dash Board'!$C$11/365</f>
        <v>10.843588508693694</v>
      </c>
      <c r="I5118" s="6">
        <f>H5118*'Dash Board'!$C$18/'Dash Board'!$C$11</f>
        <v>5.1636135755684256</v>
      </c>
      <c r="J5118" s="6">
        <f>(G5118&gt;1)*PMT('Dash Board'!$C$11/365,$U$4,-'Dash Board'!$C$19)</f>
        <v>108.80376961660664</v>
      </c>
      <c r="K5118" s="6">
        <f t="shared" si="557"/>
        <v>3264.1130884981981</v>
      </c>
      <c r="L5118" s="8">
        <f t="shared" si="558"/>
        <v>37596.418920541597</v>
      </c>
      <c r="N5118" s="8">
        <f t="shared" si="563"/>
        <v>103.64015604103822</v>
      </c>
      <c r="O5118" s="8">
        <f>IF(E5117&lt;&gt;E5118,SUM($N$4:N5118)-SUM($O$3:O5117),0)</f>
        <v>3206.6240097550908</v>
      </c>
      <c r="P5118" s="6">
        <f>IF(B5118&gt;0,SUM($O$4:O5118)-SUM($P$3:P5117),0)</f>
        <v>9376.7841177911032</v>
      </c>
      <c r="Q5118" s="6">
        <f t="shared" si="559"/>
        <v>5.1636135755684256</v>
      </c>
      <c r="R5118" s="8">
        <f>IF(E5117&lt;&gt;E5118,SUM($Q$4:Q5118)-SUM($R$3:R5117),0)</f>
        <v>166.29284835970611</v>
      </c>
      <c r="S5118" s="6">
        <f>IF(B5118&gt;0,SUM($R$4:R5118)-SUM($S$3:S5117),0)</f>
        <v>524.35891732003074</v>
      </c>
    </row>
    <row r="5119" spans="1:19">
      <c r="A5119">
        <f>IF(E5118&lt;&gt;E5119,COUNTIF($A$4:A5118,"&lt;&gt;0")+1,0)</f>
        <v>0</v>
      </c>
      <c r="B5119">
        <f>IF(A5119&lt;&gt;0,IF(MOD(A5119,3)=0,COUNTIF($B$4:B5118,"&lt;&gt;0")+1,0),0)</f>
        <v>0</v>
      </c>
      <c r="C5119" s="9">
        <f>'Dash Board'!$C$12+COUNT('Daily reducing balance'!$F$4:F5118)</f>
        <v>46845</v>
      </c>
      <c r="D5119">
        <f t="shared" si="560"/>
        <v>2028</v>
      </c>
      <c r="E5119">
        <f t="shared" si="561"/>
        <v>4</v>
      </c>
      <c r="F5119">
        <f>DAY('Dash Board'!$C$12+COUNT('Daily reducing balance'!$F$4:F5118))</f>
        <v>2</v>
      </c>
      <c r="G5119" s="8">
        <f t="shared" si="562"/>
        <v>37596.418920541597</v>
      </c>
      <c r="H5119" s="6">
        <f>G5119*'Dash Board'!$C$11/365</f>
        <v>10.815408182621555</v>
      </c>
      <c r="I5119" s="6">
        <f>H5119*'Dash Board'!$C$18/'Dash Board'!$C$11</f>
        <v>5.150194372676931</v>
      </c>
      <c r="J5119" s="6">
        <f>(G5119&gt;1)*PMT('Dash Board'!$C$11/365,$U$4,-'Dash Board'!$C$19)</f>
        <v>108.80376961660664</v>
      </c>
      <c r="K5119" s="6">
        <f t="shared" si="557"/>
        <v>0</v>
      </c>
      <c r="L5119" s="8">
        <f t="shared" si="558"/>
        <v>37498.430559107612</v>
      </c>
      <c r="N5119" s="8">
        <f t="shared" si="563"/>
        <v>103.65357524392971</v>
      </c>
      <c r="O5119" s="8">
        <f>IF(E5118&lt;&gt;E5119,SUM($N$4:N5119)-SUM($O$3:O5118),0)</f>
        <v>0</v>
      </c>
      <c r="P5119" s="6">
        <f>IF(B5119&gt;0,SUM($O$4:O5119)-SUM($P$3:P5118),0)</f>
        <v>0</v>
      </c>
      <c r="Q5119" s="6">
        <f t="shared" si="559"/>
        <v>5.150194372676931</v>
      </c>
      <c r="R5119" s="8">
        <f>IF(E5118&lt;&gt;E5119,SUM($Q$4:Q5119)-SUM($R$3:R5118),0)</f>
        <v>0</v>
      </c>
      <c r="S5119" s="6">
        <f>IF(B5119&gt;0,SUM($R$4:R5119)-SUM($S$3:S5118),0)</f>
        <v>0</v>
      </c>
    </row>
    <row r="5120" spans="1:19">
      <c r="A5120">
        <f>IF(E5119&lt;&gt;E5120,COUNTIF($A$4:A5119,"&lt;&gt;0")+1,0)</f>
        <v>0</v>
      </c>
      <c r="B5120">
        <f>IF(A5120&lt;&gt;0,IF(MOD(A5120,3)=0,COUNTIF($B$4:B5119,"&lt;&gt;0")+1,0),0)</f>
        <v>0</v>
      </c>
      <c r="C5120" s="9">
        <f>'Dash Board'!$C$12+COUNT('Daily reducing balance'!$F$4:F5119)</f>
        <v>46846</v>
      </c>
      <c r="D5120">
        <f t="shared" si="560"/>
        <v>2028</v>
      </c>
      <c r="E5120">
        <f t="shared" si="561"/>
        <v>4</v>
      </c>
      <c r="F5120">
        <f>DAY('Dash Board'!$C$12+COUNT('Daily reducing balance'!$F$4:F5119))</f>
        <v>3</v>
      </c>
      <c r="G5120" s="8">
        <f t="shared" si="562"/>
        <v>37498.430559107612</v>
      </c>
      <c r="H5120" s="6">
        <f>G5120*'Dash Board'!$C$11/365</f>
        <v>10.787219749880272</v>
      </c>
      <c r="I5120" s="6">
        <f>H5120*'Dash Board'!$C$18/'Dash Board'!$C$11</f>
        <v>5.1367713094667966</v>
      </c>
      <c r="J5120" s="6">
        <f>(G5120&gt;1)*PMT('Dash Board'!$C$11/365,$U$4,-'Dash Board'!$C$19)</f>
        <v>108.80376961660664</v>
      </c>
      <c r="K5120" s="6">
        <f t="shared" si="557"/>
        <v>0</v>
      </c>
      <c r="L5120" s="8">
        <f t="shared" si="558"/>
        <v>37400.414009240885</v>
      </c>
      <c r="N5120" s="8">
        <f t="shared" si="563"/>
        <v>103.66699830713985</v>
      </c>
      <c r="O5120" s="8">
        <f>IF(E5119&lt;&gt;E5120,SUM($N$4:N5120)-SUM($O$3:O5119),0)</f>
        <v>0</v>
      </c>
      <c r="P5120" s="6">
        <f>IF(B5120&gt;0,SUM($O$4:O5120)-SUM($P$3:P5119),0)</f>
        <v>0</v>
      </c>
      <c r="Q5120" s="6">
        <f t="shared" si="559"/>
        <v>5.1367713094667966</v>
      </c>
      <c r="R5120" s="8">
        <f>IF(E5119&lt;&gt;E5120,SUM($Q$4:Q5120)-SUM($R$3:R5119),0)</f>
        <v>0</v>
      </c>
      <c r="S5120" s="6">
        <f>IF(B5120&gt;0,SUM($R$4:R5120)-SUM($S$3:S5119),0)</f>
        <v>0</v>
      </c>
    </row>
    <row r="5121" spans="1:19">
      <c r="A5121">
        <f>IF(E5120&lt;&gt;E5121,COUNTIF($A$4:A5120,"&lt;&gt;0")+1,0)</f>
        <v>0</v>
      </c>
      <c r="B5121">
        <f>IF(A5121&lt;&gt;0,IF(MOD(A5121,3)=0,COUNTIF($B$4:B5120,"&lt;&gt;0")+1,0),0)</f>
        <v>0</v>
      </c>
      <c r="C5121" s="9">
        <f>'Dash Board'!$C$12+COUNT('Daily reducing balance'!$F$4:F5120)</f>
        <v>46847</v>
      </c>
      <c r="D5121">
        <f t="shared" si="560"/>
        <v>2028</v>
      </c>
      <c r="E5121">
        <f t="shared" si="561"/>
        <v>4</v>
      </c>
      <c r="F5121">
        <f>DAY('Dash Board'!$C$12+COUNT('Daily reducing balance'!$F$4:F5120))</f>
        <v>4</v>
      </c>
      <c r="G5121" s="8">
        <f t="shared" si="562"/>
        <v>37400.414009240885</v>
      </c>
      <c r="H5121" s="6">
        <f>G5121*'Dash Board'!$C$11/365</f>
        <v>10.759023208137789</v>
      </c>
      <c r="I5121" s="6">
        <f>H5121*'Dash Board'!$C$18/'Dash Board'!$C$11</f>
        <v>5.1233443848275195</v>
      </c>
      <c r="J5121" s="6">
        <f>(G5121&gt;1)*PMT('Dash Board'!$C$11/365,$U$4,-'Dash Board'!$C$19)</f>
        <v>108.80376961660664</v>
      </c>
      <c r="K5121" s="6">
        <f t="shared" si="557"/>
        <v>0</v>
      </c>
      <c r="L5121" s="8">
        <f t="shared" si="558"/>
        <v>37302.369262832413</v>
      </c>
      <c r="N5121" s="8">
        <f t="shared" si="563"/>
        <v>103.68042523177913</v>
      </c>
      <c r="O5121" s="8">
        <f>IF(E5120&lt;&gt;E5121,SUM($N$4:N5121)-SUM($O$3:O5120),0)</f>
        <v>0</v>
      </c>
      <c r="P5121" s="6">
        <f>IF(B5121&gt;0,SUM($O$4:O5121)-SUM($P$3:P5120),0)</f>
        <v>0</v>
      </c>
      <c r="Q5121" s="6">
        <f t="shared" si="559"/>
        <v>5.1233443848275195</v>
      </c>
      <c r="R5121" s="8">
        <f>IF(E5120&lt;&gt;E5121,SUM($Q$4:Q5121)-SUM($R$3:R5120),0)</f>
        <v>0</v>
      </c>
      <c r="S5121" s="6">
        <f>IF(B5121&gt;0,SUM($R$4:R5121)-SUM($S$3:S5120),0)</f>
        <v>0</v>
      </c>
    </row>
    <row r="5122" spans="1:19">
      <c r="A5122">
        <f>IF(E5121&lt;&gt;E5122,COUNTIF($A$4:A5121,"&lt;&gt;0")+1,0)</f>
        <v>0</v>
      </c>
      <c r="B5122">
        <f>IF(A5122&lt;&gt;0,IF(MOD(A5122,3)=0,COUNTIF($B$4:B5121,"&lt;&gt;0")+1,0),0)</f>
        <v>0</v>
      </c>
      <c r="C5122" s="9">
        <f>'Dash Board'!$C$12+COUNT('Daily reducing balance'!$F$4:F5121)</f>
        <v>46848</v>
      </c>
      <c r="D5122">
        <f t="shared" si="560"/>
        <v>2028</v>
      </c>
      <c r="E5122">
        <f t="shared" si="561"/>
        <v>4</v>
      </c>
      <c r="F5122">
        <f>DAY('Dash Board'!$C$12+COUNT('Daily reducing balance'!$F$4:F5121))</f>
        <v>5</v>
      </c>
      <c r="G5122" s="8">
        <f t="shared" si="562"/>
        <v>37302.369262832413</v>
      </c>
      <c r="H5122" s="6">
        <f>G5122*'Dash Board'!$C$11/365</f>
        <v>10.730818555061379</v>
      </c>
      <c r="I5122" s="6">
        <f>H5122*'Dash Board'!$C$18/'Dash Board'!$C$11</f>
        <v>5.1099135976482755</v>
      </c>
      <c r="J5122" s="6">
        <f>(G5122&gt;1)*PMT('Dash Board'!$C$11/365,$U$4,-'Dash Board'!$C$19)</f>
        <v>108.80376961660664</v>
      </c>
      <c r="K5122" s="6">
        <f t="shared" si="557"/>
        <v>0</v>
      </c>
      <c r="L5122" s="8">
        <f t="shared" si="558"/>
        <v>37204.296311770871</v>
      </c>
      <c r="N5122" s="8">
        <f t="shared" si="563"/>
        <v>103.69385601895837</v>
      </c>
      <c r="O5122" s="8">
        <f>IF(E5121&lt;&gt;E5122,SUM($N$4:N5122)-SUM($O$3:O5121),0)</f>
        <v>0</v>
      </c>
      <c r="P5122" s="6">
        <f>IF(B5122&gt;0,SUM($O$4:O5122)-SUM($P$3:P5121),0)</f>
        <v>0</v>
      </c>
      <c r="Q5122" s="6">
        <f t="shared" si="559"/>
        <v>5.1099135976482755</v>
      </c>
      <c r="R5122" s="8">
        <f>IF(E5121&lt;&gt;E5122,SUM($Q$4:Q5122)-SUM($R$3:R5121),0)</f>
        <v>0</v>
      </c>
      <c r="S5122" s="6">
        <f>IF(B5122&gt;0,SUM($R$4:R5122)-SUM($S$3:S5121),0)</f>
        <v>0</v>
      </c>
    </row>
    <row r="5123" spans="1:19">
      <c r="A5123">
        <f>IF(E5122&lt;&gt;E5123,COUNTIF($A$4:A5122,"&lt;&gt;0")+1,0)</f>
        <v>0</v>
      </c>
      <c r="B5123">
        <f>IF(A5123&lt;&gt;0,IF(MOD(A5123,3)=0,COUNTIF($B$4:B5122,"&lt;&gt;0")+1,0),0)</f>
        <v>0</v>
      </c>
      <c r="C5123" s="9">
        <f>'Dash Board'!$C$12+COUNT('Daily reducing balance'!$F$4:F5122)</f>
        <v>46849</v>
      </c>
      <c r="D5123">
        <f t="shared" si="560"/>
        <v>2028</v>
      </c>
      <c r="E5123">
        <f t="shared" si="561"/>
        <v>4</v>
      </c>
      <c r="F5123">
        <f>DAY('Dash Board'!$C$12+COUNT('Daily reducing balance'!$F$4:F5122))</f>
        <v>6</v>
      </c>
      <c r="G5123" s="8">
        <f t="shared" si="562"/>
        <v>37204.296311770871</v>
      </c>
      <c r="H5123" s="6">
        <f>G5123*'Dash Board'!$C$11/365</f>
        <v>10.702605788317648</v>
      </c>
      <c r="I5123" s="6">
        <f>H5123*'Dash Board'!$C$18/'Dash Board'!$C$11</f>
        <v>5.0964789468179275</v>
      </c>
      <c r="J5123" s="6">
        <f>(G5123&gt;1)*PMT('Dash Board'!$C$11/365,$U$4,-'Dash Board'!$C$19)</f>
        <v>108.80376961660664</v>
      </c>
      <c r="K5123" s="6">
        <f t="shared" si="557"/>
        <v>0</v>
      </c>
      <c r="L5123" s="8">
        <f t="shared" si="558"/>
        <v>37106.195147942584</v>
      </c>
      <c r="N5123" s="8">
        <f t="shared" si="563"/>
        <v>103.70729066978872</v>
      </c>
      <c r="O5123" s="8">
        <f>IF(E5122&lt;&gt;E5123,SUM($N$4:N5123)-SUM($O$3:O5122),0)</f>
        <v>0</v>
      </c>
      <c r="P5123" s="6">
        <f>IF(B5123&gt;0,SUM($O$4:O5123)-SUM($P$3:P5122),0)</f>
        <v>0</v>
      </c>
      <c r="Q5123" s="6">
        <f t="shared" si="559"/>
        <v>5.0964789468179275</v>
      </c>
      <c r="R5123" s="8">
        <f>IF(E5122&lt;&gt;E5123,SUM($Q$4:Q5123)-SUM($R$3:R5122),0)</f>
        <v>0</v>
      </c>
      <c r="S5123" s="6">
        <f>IF(B5123&gt;0,SUM($R$4:R5123)-SUM($S$3:S5122),0)</f>
        <v>0</v>
      </c>
    </row>
    <row r="5124" spans="1:19">
      <c r="A5124">
        <f>IF(E5123&lt;&gt;E5124,COUNTIF($A$4:A5123,"&lt;&gt;0")+1,0)</f>
        <v>0</v>
      </c>
      <c r="B5124">
        <f>IF(A5124&lt;&gt;0,IF(MOD(A5124,3)=0,COUNTIF($B$4:B5123,"&lt;&gt;0")+1,0),0)</f>
        <v>0</v>
      </c>
      <c r="C5124" s="9">
        <f>'Dash Board'!$C$12+COUNT('Daily reducing balance'!$F$4:F5123)</f>
        <v>46850</v>
      </c>
      <c r="D5124">
        <f t="shared" si="560"/>
        <v>2028</v>
      </c>
      <c r="E5124">
        <f t="shared" si="561"/>
        <v>4</v>
      </c>
      <c r="F5124">
        <f>DAY('Dash Board'!$C$12+COUNT('Daily reducing balance'!$F$4:F5123))</f>
        <v>7</v>
      </c>
      <c r="G5124" s="8">
        <f t="shared" si="562"/>
        <v>37106.195147942584</v>
      </c>
      <c r="H5124" s="6">
        <f>G5124*'Dash Board'!$C$11/365</f>
        <v>10.674384905572524</v>
      </c>
      <c r="I5124" s="6">
        <f>H5124*'Dash Board'!$C$18/'Dash Board'!$C$11</f>
        <v>5.0830404312250117</v>
      </c>
      <c r="J5124" s="6">
        <f>(G5124&gt;1)*PMT('Dash Board'!$C$11/365,$U$4,-'Dash Board'!$C$19)</f>
        <v>108.80376961660664</v>
      </c>
      <c r="K5124" s="6">
        <f t="shared" si="557"/>
        <v>0</v>
      </c>
      <c r="L5124" s="8">
        <f t="shared" si="558"/>
        <v>37008.065763231549</v>
      </c>
      <c r="N5124" s="8">
        <f t="shared" si="563"/>
        <v>103.72072918538163</v>
      </c>
      <c r="O5124" s="8">
        <f>IF(E5123&lt;&gt;E5124,SUM($N$4:N5124)-SUM($O$3:O5123),0)</f>
        <v>0</v>
      </c>
      <c r="P5124" s="6">
        <f>IF(B5124&gt;0,SUM($O$4:O5124)-SUM($P$3:P5123),0)</f>
        <v>0</v>
      </c>
      <c r="Q5124" s="6">
        <f t="shared" si="559"/>
        <v>5.0830404312250117</v>
      </c>
      <c r="R5124" s="8">
        <f>IF(E5123&lt;&gt;E5124,SUM($Q$4:Q5124)-SUM($R$3:R5123),0)</f>
        <v>0</v>
      </c>
      <c r="S5124" s="6">
        <f>IF(B5124&gt;0,SUM($R$4:R5124)-SUM($S$3:S5123),0)</f>
        <v>0</v>
      </c>
    </row>
    <row r="5125" spans="1:19">
      <c r="A5125">
        <f>IF(E5124&lt;&gt;E5125,COUNTIF($A$4:A5124,"&lt;&gt;0")+1,0)</f>
        <v>0</v>
      </c>
      <c r="B5125">
        <f>IF(A5125&lt;&gt;0,IF(MOD(A5125,3)=0,COUNTIF($B$4:B5124,"&lt;&gt;0")+1,0),0)</f>
        <v>0</v>
      </c>
      <c r="C5125" s="9">
        <f>'Dash Board'!$C$12+COUNT('Daily reducing balance'!$F$4:F5124)</f>
        <v>46851</v>
      </c>
      <c r="D5125">
        <f t="shared" si="560"/>
        <v>2028</v>
      </c>
      <c r="E5125">
        <f t="shared" si="561"/>
        <v>4</v>
      </c>
      <c r="F5125">
        <f>DAY('Dash Board'!$C$12+COUNT('Daily reducing balance'!$F$4:F5124))</f>
        <v>8</v>
      </c>
      <c r="G5125" s="8">
        <f t="shared" si="562"/>
        <v>37008.065763231549</v>
      </c>
      <c r="H5125" s="6">
        <f>G5125*'Dash Board'!$C$11/365</f>
        <v>10.646155904491268</v>
      </c>
      <c r="I5125" s="6">
        <f>H5125*'Dash Board'!$C$18/'Dash Board'!$C$11</f>
        <v>5.0695980497577464</v>
      </c>
      <c r="J5125" s="6">
        <f>(G5125&gt;1)*PMT('Dash Board'!$C$11/365,$U$4,-'Dash Board'!$C$19)</f>
        <v>108.80376961660664</v>
      </c>
      <c r="K5125" s="6">
        <f t="shared" ref="K5125:K5188" si="564">IF(F5125=1,SUMIFS($J$4:$J$7308,$D$4:$D$7308,"="&amp;YEAR(C5125),$E$4:$E$7308,"="&amp;MONTH(C5125)),0)</f>
        <v>0</v>
      </c>
      <c r="L5125" s="8">
        <f t="shared" ref="L5125:L5188" si="565">IF(G5125+H5125-J5125&lt;0,0,G5125+H5125-J5125)</f>
        <v>36909.908149519433</v>
      </c>
      <c r="N5125" s="8">
        <f t="shared" si="563"/>
        <v>103.7341715668489</v>
      </c>
      <c r="O5125" s="8">
        <f>IF(E5124&lt;&gt;E5125,SUM($N$4:N5125)-SUM($O$3:O5124),0)</f>
        <v>0</v>
      </c>
      <c r="P5125" s="6">
        <f>IF(B5125&gt;0,SUM($O$4:O5125)-SUM($P$3:P5124),0)</f>
        <v>0</v>
      </c>
      <c r="Q5125" s="6">
        <f t="shared" ref="Q5125:Q5188" si="566">I5125</f>
        <v>5.0695980497577464</v>
      </c>
      <c r="R5125" s="8">
        <f>IF(E5124&lt;&gt;E5125,SUM($Q$4:Q5125)-SUM($R$3:R5124),0)</f>
        <v>0</v>
      </c>
      <c r="S5125" s="6">
        <f>IF(B5125&gt;0,SUM($R$4:R5125)-SUM($S$3:S5124),0)</f>
        <v>0</v>
      </c>
    </row>
    <row r="5126" spans="1:19">
      <c r="A5126">
        <f>IF(E5125&lt;&gt;E5126,COUNTIF($A$4:A5125,"&lt;&gt;0")+1,0)</f>
        <v>0</v>
      </c>
      <c r="B5126">
        <f>IF(A5126&lt;&gt;0,IF(MOD(A5126,3)=0,COUNTIF($B$4:B5125,"&lt;&gt;0")+1,0),0)</f>
        <v>0</v>
      </c>
      <c r="C5126" s="9">
        <f>'Dash Board'!$C$12+COUNT('Daily reducing balance'!$F$4:F5125)</f>
        <v>46852</v>
      </c>
      <c r="D5126">
        <f t="shared" si="560"/>
        <v>2028</v>
      </c>
      <c r="E5126">
        <f t="shared" si="561"/>
        <v>4</v>
      </c>
      <c r="F5126">
        <f>DAY('Dash Board'!$C$12+COUNT('Daily reducing balance'!$F$4:F5125))</f>
        <v>9</v>
      </c>
      <c r="G5126" s="8">
        <f t="shared" si="562"/>
        <v>36909.908149519433</v>
      </c>
      <c r="H5126" s="6">
        <f>G5126*'Dash Board'!$C$11/365</f>
        <v>10.617918782738466</v>
      </c>
      <c r="I5126" s="6">
        <f>H5126*'Dash Board'!$C$18/'Dash Board'!$C$11</f>
        <v>5.0561518013040319</v>
      </c>
      <c r="J5126" s="6">
        <f>(G5126&gt;1)*PMT('Dash Board'!$C$11/365,$U$4,-'Dash Board'!$C$19)</f>
        <v>108.80376961660664</v>
      </c>
      <c r="K5126" s="6">
        <f t="shared" si="564"/>
        <v>0</v>
      </c>
      <c r="L5126" s="8">
        <f t="shared" si="565"/>
        <v>36811.722298685563</v>
      </c>
      <c r="N5126" s="8">
        <f t="shared" si="563"/>
        <v>103.74761781530262</v>
      </c>
      <c r="O5126" s="8">
        <f>IF(E5125&lt;&gt;E5126,SUM($N$4:N5126)-SUM($O$3:O5125),0)</f>
        <v>0</v>
      </c>
      <c r="P5126" s="6">
        <f>IF(B5126&gt;0,SUM($O$4:O5126)-SUM($P$3:P5125),0)</f>
        <v>0</v>
      </c>
      <c r="Q5126" s="6">
        <f t="shared" si="566"/>
        <v>5.0561518013040319</v>
      </c>
      <c r="R5126" s="8">
        <f>IF(E5125&lt;&gt;E5126,SUM($Q$4:Q5126)-SUM($R$3:R5125),0)</f>
        <v>0</v>
      </c>
      <c r="S5126" s="6">
        <f>IF(B5126&gt;0,SUM($R$4:R5126)-SUM($S$3:S5125),0)</f>
        <v>0</v>
      </c>
    </row>
    <row r="5127" spans="1:19">
      <c r="A5127">
        <f>IF(E5126&lt;&gt;E5127,COUNTIF($A$4:A5126,"&lt;&gt;0")+1,0)</f>
        <v>0</v>
      </c>
      <c r="B5127">
        <f>IF(A5127&lt;&gt;0,IF(MOD(A5127,3)=0,COUNTIF($B$4:B5126,"&lt;&gt;0")+1,0),0)</f>
        <v>0</v>
      </c>
      <c r="C5127" s="9">
        <f>'Dash Board'!$C$12+COUNT('Daily reducing balance'!$F$4:F5126)</f>
        <v>46853</v>
      </c>
      <c r="D5127">
        <f t="shared" si="560"/>
        <v>2028</v>
      </c>
      <c r="E5127">
        <f t="shared" si="561"/>
        <v>4</v>
      </c>
      <c r="F5127">
        <f>DAY('Dash Board'!$C$12+COUNT('Daily reducing balance'!$F$4:F5126))</f>
        <v>10</v>
      </c>
      <c r="G5127" s="8">
        <f t="shared" si="562"/>
        <v>36811.722298685563</v>
      </c>
      <c r="H5127" s="6">
        <f>G5127*'Dash Board'!$C$11/365</f>
        <v>10.589673537978038</v>
      </c>
      <c r="I5127" s="6">
        <f>H5127*'Dash Board'!$C$18/'Dash Board'!$C$11</f>
        <v>5.0427016847514476</v>
      </c>
      <c r="J5127" s="6">
        <f>(G5127&gt;1)*PMT('Dash Board'!$C$11/365,$U$4,-'Dash Board'!$C$19)</f>
        <v>108.80376961660664</v>
      </c>
      <c r="K5127" s="6">
        <f t="shared" si="564"/>
        <v>0</v>
      </c>
      <c r="L5127" s="8">
        <f t="shared" si="565"/>
        <v>36713.508202606936</v>
      </c>
      <c r="N5127" s="8">
        <f t="shared" si="563"/>
        <v>103.76106793185519</v>
      </c>
      <c r="O5127" s="8">
        <f>IF(E5126&lt;&gt;E5127,SUM($N$4:N5127)-SUM($O$3:O5126),0)</f>
        <v>0</v>
      </c>
      <c r="P5127" s="6">
        <f>IF(B5127&gt;0,SUM($O$4:O5127)-SUM($P$3:P5126),0)</f>
        <v>0</v>
      </c>
      <c r="Q5127" s="6">
        <f t="shared" si="566"/>
        <v>5.0427016847514476</v>
      </c>
      <c r="R5127" s="8">
        <f>IF(E5126&lt;&gt;E5127,SUM($Q$4:Q5127)-SUM($R$3:R5126),0)</f>
        <v>0</v>
      </c>
      <c r="S5127" s="6">
        <f>IF(B5127&gt;0,SUM($R$4:R5127)-SUM($S$3:S5126),0)</f>
        <v>0</v>
      </c>
    </row>
    <row r="5128" spans="1:19">
      <c r="A5128">
        <f>IF(E5127&lt;&gt;E5128,COUNTIF($A$4:A5127,"&lt;&gt;0")+1,0)</f>
        <v>0</v>
      </c>
      <c r="B5128">
        <f>IF(A5128&lt;&gt;0,IF(MOD(A5128,3)=0,COUNTIF($B$4:B5127,"&lt;&gt;0")+1,0),0)</f>
        <v>0</v>
      </c>
      <c r="C5128" s="9">
        <f>'Dash Board'!$C$12+COUNT('Daily reducing balance'!$F$4:F5127)</f>
        <v>46854</v>
      </c>
      <c r="D5128">
        <f t="shared" si="560"/>
        <v>2028</v>
      </c>
      <c r="E5128">
        <f t="shared" si="561"/>
        <v>4</v>
      </c>
      <c r="F5128">
        <f>DAY('Dash Board'!$C$12+COUNT('Daily reducing balance'!$F$4:F5127))</f>
        <v>11</v>
      </c>
      <c r="G5128" s="8">
        <f t="shared" si="562"/>
        <v>36713.508202606936</v>
      </c>
      <c r="H5128" s="6">
        <f>G5128*'Dash Board'!$C$11/365</f>
        <v>10.561420167873226</v>
      </c>
      <c r="I5128" s="6">
        <f>H5128*'Dash Board'!$C$18/'Dash Board'!$C$11</f>
        <v>5.0292476989872519</v>
      </c>
      <c r="J5128" s="6">
        <f>(G5128&gt;1)*PMT('Dash Board'!$C$11/365,$U$4,-'Dash Board'!$C$19)</f>
        <v>108.80376961660664</v>
      </c>
      <c r="K5128" s="6">
        <f t="shared" si="564"/>
        <v>0</v>
      </c>
      <c r="L5128" s="8">
        <f t="shared" si="565"/>
        <v>36615.265853158206</v>
      </c>
      <c r="N5128" s="8">
        <f t="shared" si="563"/>
        <v>103.7745219176194</v>
      </c>
      <c r="O5128" s="8">
        <f>IF(E5127&lt;&gt;E5128,SUM($N$4:N5128)-SUM($O$3:O5127),0)</f>
        <v>0</v>
      </c>
      <c r="P5128" s="6">
        <f>IF(B5128&gt;0,SUM($O$4:O5128)-SUM($P$3:P5127),0)</f>
        <v>0</v>
      </c>
      <c r="Q5128" s="6">
        <f t="shared" si="566"/>
        <v>5.0292476989872519</v>
      </c>
      <c r="R5128" s="8">
        <f>IF(E5127&lt;&gt;E5128,SUM($Q$4:Q5128)-SUM($R$3:R5127),0)</f>
        <v>0</v>
      </c>
      <c r="S5128" s="6">
        <f>IF(B5128&gt;0,SUM($R$4:R5128)-SUM($S$3:S5127),0)</f>
        <v>0</v>
      </c>
    </row>
    <row r="5129" spans="1:19">
      <c r="A5129">
        <f>IF(E5128&lt;&gt;E5129,COUNTIF($A$4:A5128,"&lt;&gt;0")+1,0)</f>
        <v>0</v>
      </c>
      <c r="B5129">
        <f>IF(A5129&lt;&gt;0,IF(MOD(A5129,3)=0,COUNTIF($B$4:B5128,"&lt;&gt;0")+1,0),0)</f>
        <v>0</v>
      </c>
      <c r="C5129" s="9">
        <f>'Dash Board'!$C$12+COUNT('Daily reducing balance'!$F$4:F5128)</f>
        <v>46855</v>
      </c>
      <c r="D5129">
        <f t="shared" si="560"/>
        <v>2028</v>
      </c>
      <c r="E5129">
        <f t="shared" si="561"/>
        <v>4</v>
      </c>
      <c r="F5129">
        <f>DAY('Dash Board'!$C$12+COUNT('Daily reducing balance'!$F$4:F5128))</f>
        <v>12</v>
      </c>
      <c r="G5129" s="8">
        <f t="shared" si="562"/>
        <v>36615.265853158206</v>
      </c>
      <c r="H5129" s="6">
        <f>G5129*'Dash Board'!$C$11/365</f>
        <v>10.533158670086607</v>
      </c>
      <c r="I5129" s="6">
        <f>H5129*'Dash Board'!$C$18/'Dash Board'!$C$11</f>
        <v>5.0157898428983838</v>
      </c>
      <c r="J5129" s="6">
        <f>(G5129&gt;1)*PMT('Dash Board'!$C$11/365,$U$4,-'Dash Board'!$C$19)</f>
        <v>108.80376961660664</v>
      </c>
      <c r="K5129" s="6">
        <f t="shared" si="564"/>
        <v>0</v>
      </c>
      <c r="L5129" s="8">
        <f t="shared" si="565"/>
        <v>36516.995242211684</v>
      </c>
      <c r="N5129" s="8">
        <f t="shared" si="563"/>
        <v>103.78797977370826</v>
      </c>
      <c r="O5129" s="8">
        <f>IF(E5128&lt;&gt;E5129,SUM($N$4:N5129)-SUM($O$3:O5128),0)</f>
        <v>0</v>
      </c>
      <c r="P5129" s="6">
        <f>IF(B5129&gt;0,SUM($O$4:O5129)-SUM($P$3:P5128),0)</f>
        <v>0</v>
      </c>
      <c r="Q5129" s="6">
        <f t="shared" si="566"/>
        <v>5.0157898428983838</v>
      </c>
      <c r="R5129" s="8">
        <f>IF(E5128&lt;&gt;E5129,SUM($Q$4:Q5129)-SUM($R$3:R5128),0)</f>
        <v>0</v>
      </c>
      <c r="S5129" s="6">
        <f>IF(B5129&gt;0,SUM($R$4:R5129)-SUM($S$3:S5128),0)</f>
        <v>0</v>
      </c>
    </row>
    <row r="5130" spans="1:19">
      <c r="A5130">
        <f>IF(E5129&lt;&gt;E5130,COUNTIF($A$4:A5129,"&lt;&gt;0")+1,0)</f>
        <v>0</v>
      </c>
      <c r="B5130">
        <f>IF(A5130&lt;&gt;0,IF(MOD(A5130,3)=0,COUNTIF($B$4:B5129,"&lt;&gt;0")+1,0),0)</f>
        <v>0</v>
      </c>
      <c r="C5130" s="9">
        <f>'Dash Board'!$C$12+COUNT('Daily reducing balance'!$F$4:F5129)</f>
        <v>46856</v>
      </c>
      <c r="D5130">
        <f t="shared" si="560"/>
        <v>2028</v>
      </c>
      <c r="E5130">
        <f t="shared" si="561"/>
        <v>4</v>
      </c>
      <c r="F5130">
        <f>DAY('Dash Board'!$C$12+COUNT('Daily reducing balance'!$F$4:F5129))</f>
        <v>13</v>
      </c>
      <c r="G5130" s="8">
        <f t="shared" si="562"/>
        <v>36516.995242211684</v>
      </c>
      <c r="H5130" s="6">
        <f>G5130*'Dash Board'!$C$11/365</f>
        <v>10.504889042280073</v>
      </c>
      <c r="I5130" s="6">
        <f>H5130*'Dash Board'!$C$18/'Dash Board'!$C$11</f>
        <v>5.0023281153714638</v>
      </c>
      <c r="J5130" s="6">
        <f>(G5130&gt;1)*PMT('Dash Board'!$C$11/365,$U$4,-'Dash Board'!$C$19)</f>
        <v>108.80376961660664</v>
      </c>
      <c r="K5130" s="6">
        <f t="shared" si="564"/>
        <v>0</v>
      </c>
      <c r="L5130" s="8">
        <f t="shared" si="565"/>
        <v>36418.696361637354</v>
      </c>
      <c r="N5130" s="8">
        <f t="shared" si="563"/>
        <v>103.80144150123517</v>
      </c>
      <c r="O5130" s="8">
        <f>IF(E5129&lt;&gt;E5130,SUM($N$4:N5130)-SUM($O$3:O5129),0)</f>
        <v>0</v>
      </c>
      <c r="P5130" s="6">
        <f>IF(B5130&gt;0,SUM($O$4:O5130)-SUM($P$3:P5129),0)</f>
        <v>0</v>
      </c>
      <c r="Q5130" s="6">
        <f t="shared" si="566"/>
        <v>5.0023281153714638</v>
      </c>
      <c r="R5130" s="8">
        <f>IF(E5129&lt;&gt;E5130,SUM($Q$4:Q5130)-SUM($R$3:R5129),0)</f>
        <v>0</v>
      </c>
      <c r="S5130" s="6">
        <f>IF(B5130&gt;0,SUM($R$4:R5130)-SUM($S$3:S5129),0)</f>
        <v>0</v>
      </c>
    </row>
    <row r="5131" spans="1:19">
      <c r="A5131">
        <f>IF(E5130&lt;&gt;E5131,COUNTIF($A$4:A5130,"&lt;&gt;0")+1,0)</f>
        <v>0</v>
      </c>
      <c r="B5131">
        <f>IF(A5131&lt;&gt;0,IF(MOD(A5131,3)=0,COUNTIF($B$4:B5130,"&lt;&gt;0")+1,0),0)</f>
        <v>0</v>
      </c>
      <c r="C5131" s="9">
        <f>'Dash Board'!$C$12+COUNT('Daily reducing balance'!$F$4:F5130)</f>
        <v>46857</v>
      </c>
      <c r="D5131">
        <f t="shared" si="560"/>
        <v>2028</v>
      </c>
      <c r="E5131">
        <f t="shared" si="561"/>
        <v>4</v>
      </c>
      <c r="F5131">
        <f>DAY('Dash Board'!$C$12+COUNT('Daily reducing balance'!$F$4:F5130))</f>
        <v>14</v>
      </c>
      <c r="G5131" s="8">
        <f t="shared" si="562"/>
        <v>36418.696361637354</v>
      </c>
      <c r="H5131" s="6">
        <f>G5131*'Dash Board'!$C$11/365</f>
        <v>10.476611282114856</v>
      </c>
      <c r="I5131" s="6">
        <f>H5131*'Dash Board'!$C$18/'Dash Board'!$C$11</f>
        <v>4.988862515292789</v>
      </c>
      <c r="J5131" s="6">
        <f>(G5131&gt;1)*PMT('Dash Board'!$C$11/365,$U$4,-'Dash Board'!$C$19)</f>
        <v>108.80376961660664</v>
      </c>
      <c r="K5131" s="6">
        <f t="shared" si="564"/>
        <v>0</v>
      </c>
      <c r="L5131" s="8">
        <f t="shared" si="565"/>
        <v>36320.369203302864</v>
      </c>
      <c r="N5131" s="8">
        <f t="shared" si="563"/>
        <v>103.81490710131385</v>
      </c>
      <c r="O5131" s="8">
        <f>IF(E5130&lt;&gt;E5131,SUM($N$4:N5131)-SUM($O$3:O5130),0)</f>
        <v>0</v>
      </c>
      <c r="P5131" s="6">
        <f>IF(B5131&gt;0,SUM($O$4:O5131)-SUM($P$3:P5130),0)</f>
        <v>0</v>
      </c>
      <c r="Q5131" s="6">
        <f t="shared" si="566"/>
        <v>4.988862515292789</v>
      </c>
      <c r="R5131" s="8">
        <f>IF(E5130&lt;&gt;E5131,SUM($Q$4:Q5131)-SUM($R$3:R5130),0)</f>
        <v>0</v>
      </c>
      <c r="S5131" s="6">
        <f>IF(B5131&gt;0,SUM($R$4:R5131)-SUM($S$3:S5130),0)</f>
        <v>0</v>
      </c>
    </row>
    <row r="5132" spans="1:19">
      <c r="A5132">
        <f>IF(E5131&lt;&gt;E5132,COUNTIF($A$4:A5131,"&lt;&gt;0")+1,0)</f>
        <v>0</v>
      </c>
      <c r="B5132">
        <f>IF(A5132&lt;&gt;0,IF(MOD(A5132,3)=0,COUNTIF($B$4:B5131,"&lt;&gt;0")+1,0),0)</f>
        <v>0</v>
      </c>
      <c r="C5132" s="9">
        <f>'Dash Board'!$C$12+COUNT('Daily reducing balance'!$F$4:F5131)</f>
        <v>46858</v>
      </c>
      <c r="D5132">
        <f t="shared" si="560"/>
        <v>2028</v>
      </c>
      <c r="E5132">
        <f t="shared" si="561"/>
        <v>4</v>
      </c>
      <c r="F5132">
        <f>DAY('Dash Board'!$C$12+COUNT('Daily reducing balance'!$F$4:F5131))</f>
        <v>15</v>
      </c>
      <c r="G5132" s="8">
        <f t="shared" si="562"/>
        <v>36320.369203302864</v>
      </c>
      <c r="H5132" s="6">
        <f>G5132*'Dash Board'!$C$11/365</f>
        <v>10.448325387251508</v>
      </c>
      <c r="I5132" s="6">
        <f>H5132*'Dash Board'!$C$18/'Dash Board'!$C$11</f>
        <v>4.9753930415483376</v>
      </c>
      <c r="J5132" s="6">
        <f>(G5132&gt;1)*PMT('Dash Board'!$C$11/365,$U$4,-'Dash Board'!$C$19)</f>
        <v>108.80376961660664</v>
      </c>
      <c r="K5132" s="6">
        <f t="shared" si="564"/>
        <v>0</v>
      </c>
      <c r="L5132" s="8">
        <f t="shared" si="565"/>
        <v>36222.01375907351</v>
      </c>
      <c r="N5132" s="8">
        <f t="shared" si="563"/>
        <v>103.8283765750583</v>
      </c>
      <c r="O5132" s="8">
        <f>IF(E5131&lt;&gt;E5132,SUM($N$4:N5132)-SUM($O$3:O5131),0)</f>
        <v>0</v>
      </c>
      <c r="P5132" s="6">
        <f>IF(B5132&gt;0,SUM($O$4:O5132)-SUM($P$3:P5131),0)</f>
        <v>0</v>
      </c>
      <c r="Q5132" s="6">
        <f t="shared" si="566"/>
        <v>4.9753930415483376</v>
      </c>
      <c r="R5132" s="8">
        <f>IF(E5131&lt;&gt;E5132,SUM($Q$4:Q5132)-SUM($R$3:R5131),0)</f>
        <v>0</v>
      </c>
      <c r="S5132" s="6">
        <f>IF(B5132&gt;0,SUM($R$4:R5132)-SUM($S$3:S5131),0)</f>
        <v>0</v>
      </c>
    </row>
    <row r="5133" spans="1:19">
      <c r="A5133">
        <f>IF(E5132&lt;&gt;E5133,COUNTIF($A$4:A5132,"&lt;&gt;0")+1,0)</f>
        <v>0</v>
      </c>
      <c r="B5133">
        <f>IF(A5133&lt;&gt;0,IF(MOD(A5133,3)=0,COUNTIF($B$4:B5132,"&lt;&gt;0")+1,0),0)</f>
        <v>0</v>
      </c>
      <c r="C5133" s="9">
        <f>'Dash Board'!$C$12+COUNT('Daily reducing balance'!$F$4:F5132)</f>
        <v>46859</v>
      </c>
      <c r="D5133">
        <f t="shared" si="560"/>
        <v>2028</v>
      </c>
      <c r="E5133">
        <f t="shared" si="561"/>
        <v>4</v>
      </c>
      <c r="F5133">
        <f>DAY('Dash Board'!$C$12+COUNT('Daily reducing balance'!$F$4:F5132))</f>
        <v>16</v>
      </c>
      <c r="G5133" s="8">
        <f t="shared" si="562"/>
        <v>36222.01375907351</v>
      </c>
      <c r="H5133" s="6">
        <f>G5133*'Dash Board'!$C$11/365</f>
        <v>10.420031355349913</v>
      </c>
      <c r="I5133" s="6">
        <f>H5133*'Dash Board'!$C$18/'Dash Board'!$C$11</f>
        <v>4.9619196930237681</v>
      </c>
      <c r="J5133" s="6">
        <f>(G5133&gt;1)*PMT('Dash Board'!$C$11/365,$U$4,-'Dash Board'!$C$19)</f>
        <v>108.80376961660664</v>
      </c>
      <c r="K5133" s="6">
        <f t="shared" si="564"/>
        <v>0</v>
      </c>
      <c r="L5133" s="8">
        <f t="shared" si="565"/>
        <v>36123.630020812256</v>
      </c>
      <c r="N5133" s="8">
        <f t="shared" si="563"/>
        <v>103.84184992358287</v>
      </c>
      <c r="O5133" s="8">
        <f>IF(E5132&lt;&gt;E5133,SUM($N$4:N5133)-SUM($O$3:O5132),0)</f>
        <v>0</v>
      </c>
      <c r="P5133" s="6">
        <f>IF(B5133&gt;0,SUM($O$4:O5133)-SUM($P$3:P5132),0)</f>
        <v>0</v>
      </c>
      <c r="Q5133" s="6">
        <f t="shared" si="566"/>
        <v>4.9619196930237681</v>
      </c>
      <c r="R5133" s="8">
        <f>IF(E5132&lt;&gt;E5133,SUM($Q$4:Q5133)-SUM($R$3:R5132),0)</f>
        <v>0</v>
      </c>
      <c r="S5133" s="6">
        <f>IF(B5133&gt;0,SUM($R$4:R5133)-SUM($S$3:S5132),0)</f>
        <v>0</v>
      </c>
    </row>
    <row r="5134" spans="1:19">
      <c r="A5134">
        <f>IF(E5133&lt;&gt;E5134,COUNTIF($A$4:A5133,"&lt;&gt;0")+1,0)</f>
        <v>0</v>
      </c>
      <c r="B5134">
        <f>IF(A5134&lt;&gt;0,IF(MOD(A5134,3)=0,COUNTIF($B$4:B5133,"&lt;&gt;0")+1,0),0)</f>
        <v>0</v>
      </c>
      <c r="C5134" s="9">
        <f>'Dash Board'!$C$12+COUNT('Daily reducing balance'!$F$4:F5133)</f>
        <v>46860</v>
      </c>
      <c r="D5134">
        <f t="shared" si="560"/>
        <v>2028</v>
      </c>
      <c r="E5134">
        <f t="shared" si="561"/>
        <v>4</v>
      </c>
      <c r="F5134">
        <f>DAY('Dash Board'!$C$12+COUNT('Daily reducing balance'!$F$4:F5133))</f>
        <v>17</v>
      </c>
      <c r="G5134" s="8">
        <f t="shared" si="562"/>
        <v>36123.630020812256</v>
      </c>
      <c r="H5134" s="6">
        <f>G5134*'Dash Board'!$C$11/365</f>
        <v>10.391729184069279</v>
      </c>
      <c r="I5134" s="6">
        <f>H5134*'Dash Board'!$C$18/'Dash Board'!$C$11</f>
        <v>4.9484424686044184</v>
      </c>
      <c r="J5134" s="6">
        <f>(G5134&gt;1)*PMT('Dash Board'!$C$11/365,$U$4,-'Dash Board'!$C$19)</f>
        <v>108.80376961660664</v>
      </c>
      <c r="K5134" s="6">
        <f t="shared" si="564"/>
        <v>0</v>
      </c>
      <c r="L5134" s="8">
        <f t="shared" si="565"/>
        <v>36025.217980379719</v>
      </c>
      <c r="N5134" s="8">
        <f t="shared" si="563"/>
        <v>103.85532714800223</v>
      </c>
      <c r="O5134" s="8">
        <f>IF(E5133&lt;&gt;E5134,SUM($N$4:N5134)-SUM($O$3:O5133),0)</f>
        <v>0</v>
      </c>
      <c r="P5134" s="6">
        <f>IF(B5134&gt;0,SUM($O$4:O5134)-SUM($P$3:P5133),0)</f>
        <v>0</v>
      </c>
      <c r="Q5134" s="6">
        <f t="shared" si="566"/>
        <v>4.9484424686044184</v>
      </c>
      <c r="R5134" s="8">
        <f>IF(E5133&lt;&gt;E5134,SUM($Q$4:Q5134)-SUM($R$3:R5133),0)</f>
        <v>0</v>
      </c>
      <c r="S5134" s="6">
        <f>IF(B5134&gt;0,SUM($R$4:R5134)-SUM($S$3:S5133),0)</f>
        <v>0</v>
      </c>
    </row>
    <row r="5135" spans="1:19">
      <c r="A5135">
        <f>IF(E5134&lt;&gt;E5135,COUNTIF($A$4:A5134,"&lt;&gt;0")+1,0)</f>
        <v>0</v>
      </c>
      <c r="B5135">
        <f>IF(A5135&lt;&gt;0,IF(MOD(A5135,3)=0,COUNTIF($B$4:B5134,"&lt;&gt;0")+1,0),0)</f>
        <v>0</v>
      </c>
      <c r="C5135" s="9">
        <f>'Dash Board'!$C$12+COUNT('Daily reducing balance'!$F$4:F5134)</f>
        <v>46861</v>
      </c>
      <c r="D5135">
        <f t="shared" si="560"/>
        <v>2028</v>
      </c>
      <c r="E5135">
        <f t="shared" si="561"/>
        <v>4</v>
      </c>
      <c r="F5135">
        <f>DAY('Dash Board'!$C$12+COUNT('Daily reducing balance'!$F$4:F5134))</f>
        <v>18</v>
      </c>
      <c r="G5135" s="8">
        <f t="shared" si="562"/>
        <v>36025.217980379719</v>
      </c>
      <c r="H5135" s="6">
        <f>G5135*'Dash Board'!$C$11/365</f>
        <v>10.363418871068138</v>
      </c>
      <c r="I5135" s="6">
        <f>H5135*'Dash Board'!$C$18/'Dash Board'!$C$11</f>
        <v>4.9349613671753039</v>
      </c>
      <c r="J5135" s="6">
        <f>(G5135&gt;1)*PMT('Dash Board'!$C$11/365,$U$4,-'Dash Board'!$C$19)</f>
        <v>108.80376961660664</v>
      </c>
      <c r="K5135" s="6">
        <f t="shared" si="564"/>
        <v>0</v>
      </c>
      <c r="L5135" s="8">
        <f t="shared" si="565"/>
        <v>35926.777629634184</v>
      </c>
      <c r="N5135" s="8">
        <f t="shared" si="563"/>
        <v>103.86880824943134</v>
      </c>
      <c r="O5135" s="8">
        <f>IF(E5134&lt;&gt;E5135,SUM($N$4:N5135)-SUM($O$3:O5134),0)</f>
        <v>0</v>
      </c>
      <c r="P5135" s="6">
        <f>IF(B5135&gt;0,SUM($O$4:O5135)-SUM($P$3:P5134),0)</f>
        <v>0</v>
      </c>
      <c r="Q5135" s="6">
        <f t="shared" si="566"/>
        <v>4.9349613671753039</v>
      </c>
      <c r="R5135" s="8">
        <f>IF(E5134&lt;&gt;E5135,SUM($Q$4:Q5135)-SUM($R$3:R5134),0)</f>
        <v>0</v>
      </c>
      <c r="S5135" s="6">
        <f>IF(B5135&gt;0,SUM($R$4:R5135)-SUM($S$3:S5134),0)</f>
        <v>0</v>
      </c>
    </row>
    <row r="5136" spans="1:19">
      <c r="A5136">
        <f>IF(E5135&lt;&gt;E5136,COUNTIF($A$4:A5135,"&lt;&gt;0")+1,0)</f>
        <v>0</v>
      </c>
      <c r="B5136">
        <f>IF(A5136&lt;&gt;0,IF(MOD(A5136,3)=0,COUNTIF($B$4:B5135,"&lt;&gt;0")+1,0),0)</f>
        <v>0</v>
      </c>
      <c r="C5136" s="9">
        <f>'Dash Board'!$C$12+COUNT('Daily reducing balance'!$F$4:F5135)</f>
        <v>46862</v>
      </c>
      <c r="D5136">
        <f t="shared" si="560"/>
        <v>2028</v>
      </c>
      <c r="E5136">
        <f t="shared" si="561"/>
        <v>4</v>
      </c>
      <c r="F5136">
        <f>DAY('Dash Board'!$C$12+COUNT('Daily reducing balance'!$F$4:F5135))</f>
        <v>19</v>
      </c>
      <c r="G5136" s="8">
        <f t="shared" si="562"/>
        <v>35926.777629634184</v>
      </c>
      <c r="H5136" s="6">
        <f>G5136*'Dash Board'!$C$11/365</f>
        <v>10.335100414004353</v>
      </c>
      <c r="I5136" s="6">
        <f>H5136*'Dash Board'!$C$18/'Dash Board'!$C$11</f>
        <v>4.9214763876211212</v>
      </c>
      <c r="J5136" s="6">
        <f>(G5136&gt;1)*PMT('Dash Board'!$C$11/365,$U$4,-'Dash Board'!$C$19)</f>
        <v>108.80376961660664</v>
      </c>
      <c r="K5136" s="6">
        <f t="shared" si="564"/>
        <v>0</v>
      </c>
      <c r="L5136" s="8">
        <f t="shared" si="565"/>
        <v>35828.308960431583</v>
      </c>
      <c r="N5136" s="8">
        <f t="shared" si="563"/>
        <v>103.88229322898552</v>
      </c>
      <c r="O5136" s="8">
        <f>IF(E5135&lt;&gt;E5136,SUM($N$4:N5136)-SUM($O$3:O5135),0)</f>
        <v>0</v>
      </c>
      <c r="P5136" s="6">
        <f>IF(B5136&gt;0,SUM($O$4:O5136)-SUM($P$3:P5135),0)</f>
        <v>0</v>
      </c>
      <c r="Q5136" s="6">
        <f t="shared" si="566"/>
        <v>4.9214763876211212</v>
      </c>
      <c r="R5136" s="8">
        <f>IF(E5135&lt;&gt;E5136,SUM($Q$4:Q5136)-SUM($R$3:R5135),0)</f>
        <v>0</v>
      </c>
      <c r="S5136" s="6">
        <f>IF(B5136&gt;0,SUM($R$4:R5136)-SUM($S$3:S5135),0)</f>
        <v>0</v>
      </c>
    </row>
    <row r="5137" spans="1:19">
      <c r="A5137">
        <f>IF(E5136&lt;&gt;E5137,COUNTIF($A$4:A5136,"&lt;&gt;0")+1,0)</f>
        <v>0</v>
      </c>
      <c r="B5137">
        <f>IF(A5137&lt;&gt;0,IF(MOD(A5137,3)=0,COUNTIF($B$4:B5136,"&lt;&gt;0")+1,0),0)</f>
        <v>0</v>
      </c>
      <c r="C5137" s="9">
        <f>'Dash Board'!$C$12+COUNT('Daily reducing balance'!$F$4:F5136)</f>
        <v>46863</v>
      </c>
      <c r="D5137">
        <f t="shared" si="560"/>
        <v>2028</v>
      </c>
      <c r="E5137">
        <f t="shared" si="561"/>
        <v>4</v>
      </c>
      <c r="F5137">
        <f>DAY('Dash Board'!$C$12+COUNT('Daily reducing balance'!$F$4:F5136))</f>
        <v>20</v>
      </c>
      <c r="G5137" s="8">
        <f t="shared" si="562"/>
        <v>35828.308960431583</v>
      </c>
      <c r="H5137" s="6">
        <f>G5137*'Dash Board'!$C$11/365</f>
        <v>10.306773810535113</v>
      </c>
      <c r="I5137" s="6">
        <f>H5137*'Dash Board'!$C$18/'Dash Board'!$C$11</f>
        <v>4.9079875288262444</v>
      </c>
      <c r="J5137" s="6">
        <f>(G5137&gt;1)*PMT('Dash Board'!$C$11/365,$U$4,-'Dash Board'!$C$19)</f>
        <v>108.80376961660664</v>
      </c>
      <c r="K5137" s="6">
        <f t="shared" si="564"/>
        <v>0</v>
      </c>
      <c r="L5137" s="8">
        <f t="shared" si="565"/>
        <v>35729.811964625515</v>
      </c>
      <c r="N5137" s="8">
        <f t="shared" si="563"/>
        <v>103.8957820877804</v>
      </c>
      <c r="O5137" s="8">
        <f>IF(E5136&lt;&gt;E5137,SUM($N$4:N5137)-SUM($O$3:O5136),0)</f>
        <v>0</v>
      </c>
      <c r="P5137" s="6">
        <f>IF(B5137&gt;0,SUM($O$4:O5137)-SUM($P$3:P5136),0)</f>
        <v>0</v>
      </c>
      <c r="Q5137" s="6">
        <f t="shared" si="566"/>
        <v>4.9079875288262444</v>
      </c>
      <c r="R5137" s="8">
        <f>IF(E5136&lt;&gt;E5137,SUM($Q$4:Q5137)-SUM($R$3:R5136),0)</f>
        <v>0</v>
      </c>
      <c r="S5137" s="6">
        <f>IF(B5137&gt;0,SUM($R$4:R5137)-SUM($S$3:S5136),0)</f>
        <v>0</v>
      </c>
    </row>
    <row r="5138" spans="1:19">
      <c r="A5138">
        <f>IF(E5137&lt;&gt;E5138,COUNTIF($A$4:A5137,"&lt;&gt;0")+1,0)</f>
        <v>0</v>
      </c>
      <c r="B5138">
        <f>IF(A5138&lt;&gt;0,IF(MOD(A5138,3)=0,COUNTIF($B$4:B5137,"&lt;&gt;0")+1,0),0)</f>
        <v>0</v>
      </c>
      <c r="C5138" s="9">
        <f>'Dash Board'!$C$12+COUNT('Daily reducing balance'!$F$4:F5137)</f>
        <v>46864</v>
      </c>
      <c r="D5138">
        <f t="shared" si="560"/>
        <v>2028</v>
      </c>
      <c r="E5138">
        <f t="shared" si="561"/>
        <v>4</v>
      </c>
      <c r="F5138">
        <f>DAY('Dash Board'!$C$12+COUNT('Daily reducing balance'!$F$4:F5137))</f>
        <v>21</v>
      </c>
      <c r="G5138" s="8">
        <f t="shared" si="562"/>
        <v>35729.811964625515</v>
      </c>
      <c r="H5138" s="6">
        <f>G5138*'Dash Board'!$C$11/365</f>
        <v>10.278439058316929</v>
      </c>
      <c r="I5138" s="6">
        <f>H5138*'Dash Board'!$C$18/'Dash Board'!$C$11</f>
        <v>4.8944947896747282</v>
      </c>
      <c r="J5138" s="6">
        <f>(G5138&gt;1)*PMT('Dash Board'!$C$11/365,$U$4,-'Dash Board'!$C$19)</f>
        <v>108.80376961660664</v>
      </c>
      <c r="K5138" s="6">
        <f t="shared" si="564"/>
        <v>0</v>
      </c>
      <c r="L5138" s="8">
        <f t="shared" si="565"/>
        <v>35631.286634067226</v>
      </c>
      <c r="N5138" s="8">
        <f t="shared" si="563"/>
        <v>103.90927482693192</v>
      </c>
      <c r="O5138" s="8">
        <f>IF(E5137&lt;&gt;E5138,SUM($N$4:N5138)-SUM($O$3:O5137),0)</f>
        <v>0</v>
      </c>
      <c r="P5138" s="6">
        <f>IF(B5138&gt;0,SUM($O$4:O5138)-SUM($P$3:P5137),0)</f>
        <v>0</v>
      </c>
      <c r="Q5138" s="6">
        <f t="shared" si="566"/>
        <v>4.8944947896747282</v>
      </c>
      <c r="R5138" s="8">
        <f>IF(E5137&lt;&gt;E5138,SUM($Q$4:Q5138)-SUM($R$3:R5137),0)</f>
        <v>0</v>
      </c>
      <c r="S5138" s="6">
        <f>IF(B5138&gt;0,SUM($R$4:R5138)-SUM($S$3:S5137),0)</f>
        <v>0</v>
      </c>
    </row>
    <row r="5139" spans="1:19">
      <c r="A5139">
        <f>IF(E5138&lt;&gt;E5139,COUNTIF($A$4:A5138,"&lt;&gt;0")+1,0)</f>
        <v>0</v>
      </c>
      <c r="B5139">
        <f>IF(A5139&lt;&gt;0,IF(MOD(A5139,3)=0,COUNTIF($B$4:B5138,"&lt;&gt;0")+1,0),0)</f>
        <v>0</v>
      </c>
      <c r="C5139" s="9">
        <f>'Dash Board'!$C$12+COUNT('Daily reducing balance'!$F$4:F5138)</f>
        <v>46865</v>
      </c>
      <c r="D5139">
        <f t="shared" si="560"/>
        <v>2028</v>
      </c>
      <c r="E5139">
        <f t="shared" si="561"/>
        <v>4</v>
      </c>
      <c r="F5139">
        <f>DAY('Dash Board'!$C$12+COUNT('Daily reducing balance'!$F$4:F5138))</f>
        <v>22</v>
      </c>
      <c r="G5139" s="8">
        <f t="shared" si="562"/>
        <v>35631.286634067226</v>
      </c>
      <c r="H5139" s="6">
        <f>G5139*'Dash Board'!$C$11/365</f>
        <v>10.25009615500564</v>
      </c>
      <c r="I5139" s="6">
        <f>H5139*'Dash Board'!$C$18/'Dash Board'!$C$11</f>
        <v>4.8809981690503044</v>
      </c>
      <c r="J5139" s="6">
        <f>(G5139&gt;1)*PMT('Dash Board'!$C$11/365,$U$4,-'Dash Board'!$C$19)</f>
        <v>108.80376961660664</v>
      </c>
      <c r="K5139" s="6">
        <f t="shared" si="564"/>
        <v>0</v>
      </c>
      <c r="L5139" s="8">
        <f t="shared" si="565"/>
        <v>35532.732960605623</v>
      </c>
      <c r="N5139" s="8">
        <f t="shared" si="563"/>
        <v>103.92277144755634</v>
      </c>
      <c r="O5139" s="8">
        <f>IF(E5138&lt;&gt;E5139,SUM($N$4:N5139)-SUM($O$3:O5138),0)</f>
        <v>0</v>
      </c>
      <c r="P5139" s="6">
        <f>IF(B5139&gt;0,SUM($O$4:O5139)-SUM($P$3:P5138),0)</f>
        <v>0</v>
      </c>
      <c r="Q5139" s="6">
        <f t="shared" si="566"/>
        <v>4.8809981690503044</v>
      </c>
      <c r="R5139" s="8">
        <f>IF(E5138&lt;&gt;E5139,SUM($Q$4:Q5139)-SUM($R$3:R5138),0)</f>
        <v>0</v>
      </c>
      <c r="S5139" s="6">
        <f>IF(B5139&gt;0,SUM($R$4:R5139)-SUM($S$3:S5138),0)</f>
        <v>0</v>
      </c>
    </row>
    <row r="5140" spans="1:19">
      <c r="A5140">
        <f>IF(E5139&lt;&gt;E5140,COUNTIF($A$4:A5139,"&lt;&gt;0")+1,0)</f>
        <v>0</v>
      </c>
      <c r="B5140">
        <f>IF(A5140&lt;&gt;0,IF(MOD(A5140,3)=0,COUNTIF($B$4:B5139,"&lt;&gt;0")+1,0),0)</f>
        <v>0</v>
      </c>
      <c r="C5140" s="9">
        <f>'Dash Board'!$C$12+COUNT('Daily reducing balance'!$F$4:F5139)</f>
        <v>46866</v>
      </c>
      <c r="D5140">
        <f t="shared" si="560"/>
        <v>2028</v>
      </c>
      <c r="E5140">
        <f t="shared" si="561"/>
        <v>4</v>
      </c>
      <c r="F5140">
        <f>DAY('Dash Board'!$C$12+COUNT('Daily reducing balance'!$F$4:F5139))</f>
        <v>23</v>
      </c>
      <c r="G5140" s="8">
        <f t="shared" si="562"/>
        <v>35532.732960605623</v>
      </c>
      <c r="H5140" s="6">
        <f>G5140*'Dash Board'!$C$11/365</f>
        <v>10.221745098256411</v>
      </c>
      <c r="I5140" s="6">
        <f>H5140*'Dash Board'!$C$18/'Dash Board'!$C$11</f>
        <v>4.8674976658363871</v>
      </c>
      <c r="J5140" s="6">
        <f>(G5140&gt;1)*PMT('Dash Board'!$C$11/365,$U$4,-'Dash Board'!$C$19)</f>
        <v>108.80376961660664</v>
      </c>
      <c r="K5140" s="6">
        <f t="shared" si="564"/>
        <v>0</v>
      </c>
      <c r="L5140" s="8">
        <f t="shared" si="565"/>
        <v>35434.150936087273</v>
      </c>
      <c r="N5140" s="8">
        <f t="shared" si="563"/>
        <v>103.93627195077026</v>
      </c>
      <c r="O5140" s="8">
        <f>IF(E5139&lt;&gt;E5140,SUM($N$4:N5140)-SUM($O$3:O5139),0)</f>
        <v>0</v>
      </c>
      <c r="P5140" s="6">
        <f>IF(B5140&gt;0,SUM($O$4:O5140)-SUM($P$3:P5139),0)</f>
        <v>0</v>
      </c>
      <c r="Q5140" s="6">
        <f t="shared" si="566"/>
        <v>4.8674976658363871</v>
      </c>
      <c r="R5140" s="8">
        <f>IF(E5139&lt;&gt;E5140,SUM($Q$4:Q5140)-SUM($R$3:R5139),0)</f>
        <v>0</v>
      </c>
      <c r="S5140" s="6">
        <f>IF(B5140&gt;0,SUM($R$4:R5140)-SUM($S$3:S5139),0)</f>
        <v>0</v>
      </c>
    </row>
    <row r="5141" spans="1:19">
      <c r="A5141">
        <f>IF(E5140&lt;&gt;E5141,COUNTIF($A$4:A5140,"&lt;&gt;0")+1,0)</f>
        <v>0</v>
      </c>
      <c r="B5141">
        <f>IF(A5141&lt;&gt;0,IF(MOD(A5141,3)=0,COUNTIF($B$4:B5140,"&lt;&gt;0")+1,0),0)</f>
        <v>0</v>
      </c>
      <c r="C5141" s="9">
        <f>'Dash Board'!$C$12+COUNT('Daily reducing balance'!$F$4:F5140)</f>
        <v>46867</v>
      </c>
      <c r="D5141">
        <f t="shared" si="560"/>
        <v>2028</v>
      </c>
      <c r="E5141">
        <f t="shared" si="561"/>
        <v>4</v>
      </c>
      <c r="F5141">
        <f>DAY('Dash Board'!$C$12+COUNT('Daily reducing balance'!$F$4:F5140))</f>
        <v>24</v>
      </c>
      <c r="G5141" s="8">
        <f t="shared" si="562"/>
        <v>35434.150936087273</v>
      </c>
      <c r="H5141" s="6">
        <f>G5141*'Dash Board'!$C$11/365</f>
        <v>10.193385885723735</v>
      </c>
      <c r="I5141" s="6">
        <f>H5141*'Dash Board'!$C$18/'Dash Board'!$C$11</f>
        <v>4.8539932789160645</v>
      </c>
      <c r="J5141" s="6">
        <f>(G5141&gt;1)*PMT('Dash Board'!$C$11/365,$U$4,-'Dash Board'!$C$19)</f>
        <v>108.80376961660664</v>
      </c>
      <c r="K5141" s="6">
        <f t="shared" si="564"/>
        <v>0</v>
      </c>
      <c r="L5141" s="8">
        <f t="shared" si="565"/>
        <v>35335.54055235639</v>
      </c>
      <c r="N5141" s="8">
        <f t="shared" si="563"/>
        <v>103.94977633769058</v>
      </c>
      <c r="O5141" s="8">
        <f>IF(E5140&lt;&gt;E5141,SUM($N$4:N5141)-SUM($O$3:O5140),0)</f>
        <v>0</v>
      </c>
      <c r="P5141" s="6">
        <f>IF(B5141&gt;0,SUM($O$4:O5141)-SUM($P$3:P5140),0)</f>
        <v>0</v>
      </c>
      <c r="Q5141" s="6">
        <f t="shared" si="566"/>
        <v>4.8539932789160645</v>
      </c>
      <c r="R5141" s="8">
        <f>IF(E5140&lt;&gt;E5141,SUM($Q$4:Q5141)-SUM($R$3:R5140),0)</f>
        <v>0</v>
      </c>
      <c r="S5141" s="6">
        <f>IF(B5141&gt;0,SUM($R$4:R5141)-SUM($S$3:S5140),0)</f>
        <v>0</v>
      </c>
    </row>
    <row r="5142" spans="1:19">
      <c r="A5142">
        <f>IF(E5141&lt;&gt;E5142,COUNTIF($A$4:A5141,"&lt;&gt;0")+1,0)</f>
        <v>0</v>
      </c>
      <c r="B5142">
        <f>IF(A5142&lt;&gt;0,IF(MOD(A5142,3)=0,COUNTIF($B$4:B5141,"&lt;&gt;0")+1,0),0)</f>
        <v>0</v>
      </c>
      <c r="C5142" s="9">
        <f>'Dash Board'!$C$12+COUNT('Daily reducing balance'!$F$4:F5141)</f>
        <v>46868</v>
      </c>
      <c r="D5142">
        <f t="shared" si="560"/>
        <v>2028</v>
      </c>
      <c r="E5142">
        <f t="shared" si="561"/>
        <v>4</v>
      </c>
      <c r="F5142">
        <f>DAY('Dash Board'!$C$12+COUNT('Daily reducing balance'!$F$4:F5141))</f>
        <v>25</v>
      </c>
      <c r="G5142" s="8">
        <f t="shared" si="562"/>
        <v>35335.54055235639</v>
      </c>
      <c r="H5142" s="6">
        <f>G5142*'Dash Board'!$C$11/365</f>
        <v>10.165018515061426</v>
      </c>
      <c r="I5142" s="6">
        <f>H5142*'Dash Board'!$C$18/'Dash Board'!$C$11</f>
        <v>4.8404850071721075</v>
      </c>
      <c r="J5142" s="6">
        <f>(G5142&gt;1)*PMT('Dash Board'!$C$11/365,$U$4,-'Dash Board'!$C$19)</f>
        <v>108.80376961660664</v>
      </c>
      <c r="K5142" s="6">
        <f t="shared" si="564"/>
        <v>0</v>
      </c>
      <c r="L5142" s="8">
        <f t="shared" si="565"/>
        <v>35236.901801254848</v>
      </c>
      <c r="N5142" s="8">
        <f t="shared" si="563"/>
        <v>103.96328460943454</v>
      </c>
      <c r="O5142" s="8">
        <f>IF(E5141&lt;&gt;E5142,SUM($N$4:N5142)-SUM($O$3:O5141),0)</f>
        <v>0</v>
      </c>
      <c r="P5142" s="6">
        <f>IF(B5142&gt;0,SUM($O$4:O5142)-SUM($P$3:P5141),0)</f>
        <v>0</v>
      </c>
      <c r="Q5142" s="6">
        <f t="shared" si="566"/>
        <v>4.8404850071721075</v>
      </c>
      <c r="R5142" s="8">
        <f>IF(E5141&lt;&gt;E5142,SUM($Q$4:Q5142)-SUM($R$3:R5141),0)</f>
        <v>0</v>
      </c>
      <c r="S5142" s="6">
        <f>IF(B5142&gt;0,SUM($R$4:R5142)-SUM($S$3:S5141),0)</f>
        <v>0</v>
      </c>
    </row>
    <row r="5143" spans="1:19">
      <c r="A5143">
        <f>IF(E5142&lt;&gt;E5143,COUNTIF($A$4:A5142,"&lt;&gt;0")+1,0)</f>
        <v>0</v>
      </c>
      <c r="B5143">
        <f>IF(A5143&lt;&gt;0,IF(MOD(A5143,3)=0,COUNTIF($B$4:B5142,"&lt;&gt;0")+1,0),0)</f>
        <v>0</v>
      </c>
      <c r="C5143" s="9">
        <f>'Dash Board'!$C$12+COUNT('Daily reducing balance'!$F$4:F5142)</f>
        <v>46869</v>
      </c>
      <c r="D5143">
        <f t="shared" si="560"/>
        <v>2028</v>
      </c>
      <c r="E5143">
        <f t="shared" si="561"/>
        <v>4</v>
      </c>
      <c r="F5143">
        <f>DAY('Dash Board'!$C$12+COUNT('Daily reducing balance'!$F$4:F5142))</f>
        <v>26</v>
      </c>
      <c r="G5143" s="8">
        <f t="shared" si="562"/>
        <v>35236.901801254848</v>
      </c>
      <c r="H5143" s="6">
        <f>G5143*'Dash Board'!$C$11/365</f>
        <v>10.136642983922627</v>
      </c>
      <c r="I5143" s="6">
        <f>H5143*'Dash Board'!$C$18/'Dash Board'!$C$11</f>
        <v>4.8269728494869657</v>
      </c>
      <c r="J5143" s="6">
        <f>(G5143&gt;1)*PMT('Dash Board'!$C$11/365,$U$4,-'Dash Board'!$C$19)</f>
        <v>108.80376961660664</v>
      </c>
      <c r="K5143" s="6">
        <f t="shared" si="564"/>
        <v>0</v>
      </c>
      <c r="L5143" s="8">
        <f t="shared" si="565"/>
        <v>35138.234674622166</v>
      </c>
      <c r="N5143" s="8">
        <f t="shared" si="563"/>
        <v>103.97679676711968</v>
      </c>
      <c r="O5143" s="8">
        <f>IF(E5142&lt;&gt;E5143,SUM($N$4:N5143)-SUM($O$3:O5142),0)</f>
        <v>0</v>
      </c>
      <c r="P5143" s="6">
        <f>IF(B5143&gt;0,SUM($O$4:O5143)-SUM($P$3:P5142),0)</f>
        <v>0</v>
      </c>
      <c r="Q5143" s="6">
        <f t="shared" si="566"/>
        <v>4.8269728494869657</v>
      </c>
      <c r="R5143" s="8">
        <f>IF(E5142&lt;&gt;E5143,SUM($Q$4:Q5143)-SUM($R$3:R5142),0)</f>
        <v>0</v>
      </c>
      <c r="S5143" s="6">
        <f>IF(B5143&gt;0,SUM($R$4:R5143)-SUM($S$3:S5142),0)</f>
        <v>0</v>
      </c>
    </row>
    <row r="5144" spans="1:19">
      <c r="A5144">
        <f>IF(E5143&lt;&gt;E5144,COUNTIF($A$4:A5143,"&lt;&gt;0")+1,0)</f>
        <v>0</v>
      </c>
      <c r="B5144">
        <f>IF(A5144&lt;&gt;0,IF(MOD(A5144,3)=0,COUNTIF($B$4:B5143,"&lt;&gt;0")+1,0),0)</f>
        <v>0</v>
      </c>
      <c r="C5144" s="9">
        <f>'Dash Board'!$C$12+COUNT('Daily reducing balance'!$F$4:F5143)</f>
        <v>46870</v>
      </c>
      <c r="D5144">
        <f t="shared" si="560"/>
        <v>2028</v>
      </c>
      <c r="E5144">
        <f t="shared" si="561"/>
        <v>4</v>
      </c>
      <c r="F5144">
        <f>DAY('Dash Board'!$C$12+COUNT('Daily reducing balance'!$F$4:F5143))</f>
        <v>27</v>
      </c>
      <c r="G5144" s="8">
        <f t="shared" si="562"/>
        <v>35138.234674622166</v>
      </c>
      <c r="H5144" s="6">
        <f>G5144*'Dash Board'!$C$11/365</f>
        <v>10.108259289959802</v>
      </c>
      <c r="I5144" s="6">
        <f>H5144*'Dash Board'!$C$18/'Dash Board'!$C$11</f>
        <v>4.8134568047427635</v>
      </c>
      <c r="J5144" s="6">
        <f>(G5144&gt;1)*PMT('Dash Board'!$C$11/365,$U$4,-'Dash Board'!$C$19)</f>
        <v>108.80376961660664</v>
      </c>
      <c r="K5144" s="6">
        <f t="shared" si="564"/>
        <v>0</v>
      </c>
      <c r="L5144" s="8">
        <f t="shared" si="565"/>
        <v>35039.539164295522</v>
      </c>
      <c r="N5144" s="8">
        <f t="shared" si="563"/>
        <v>103.99031281186387</v>
      </c>
      <c r="O5144" s="8">
        <f>IF(E5143&lt;&gt;E5144,SUM($N$4:N5144)-SUM($O$3:O5143),0)</f>
        <v>0</v>
      </c>
      <c r="P5144" s="6">
        <f>IF(B5144&gt;0,SUM($O$4:O5144)-SUM($P$3:P5143),0)</f>
        <v>0</v>
      </c>
      <c r="Q5144" s="6">
        <f t="shared" si="566"/>
        <v>4.8134568047427635</v>
      </c>
      <c r="R5144" s="8">
        <f>IF(E5143&lt;&gt;E5144,SUM($Q$4:Q5144)-SUM($R$3:R5143),0)</f>
        <v>0</v>
      </c>
      <c r="S5144" s="6">
        <f>IF(B5144&gt;0,SUM($R$4:R5144)-SUM($S$3:S5143),0)</f>
        <v>0</v>
      </c>
    </row>
    <row r="5145" spans="1:19">
      <c r="A5145">
        <f>IF(E5144&lt;&gt;E5145,COUNTIF($A$4:A5144,"&lt;&gt;0")+1,0)</f>
        <v>0</v>
      </c>
      <c r="B5145">
        <f>IF(A5145&lt;&gt;0,IF(MOD(A5145,3)=0,COUNTIF($B$4:B5144,"&lt;&gt;0")+1,0),0)</f>
        <v>0</v>
      </c>
      <c r="C5145" s="9">
        <f>'Dash Board'!$C$12+COUNT('Daily reducing balance'!$F$4:F5144)</f>
        <v>46871</v>
      </c>
      <c r="D5145">
        <f t="shared" si="560"/>
        <v>2028</v>
      </c>
      <c r="E5145">
        <f t="shared" si="561"/>
        <v>4</v>
      </c>
      <c r="F5145">
        <f>DAY('Dash Board'!$C$12+COUNT('Daily reducing balance'!$F$4:F5144))</f>
        <v>28</v>
      </c>
      <c r="G5145" s="8">
        <f t="shared" si="562"/>
        <v>35039.539164295522</v>
      </c>
      <c r="H5145" s="6">
        <f>G5145*'Dash Board'!$C$11/365</f>
        <v>10.07986743082474</v>
      </c>
      <c r="I5145" s="6">
        <f>H5145*'Dash Board'!$C$18/'Dash Board'!$C$11</f>
        <v>4.7999368718213056</v>
      </c>
      <c r="J5145" s="6">
        <f>(G5145&gt;1)*PMT('Dash Board'!$C$11/365,$U$4,-'Dash Board'!$C$19)</f>
        <v>108.80376961660664</v>
      </c>
      <c r="K5145" s="6">
        <f t="shared" si="564"/>
        <v>0</v>
      </c>
      <c r="L5145" s="8">
        <f t="shared" si="565"/>
        <v>34940.81526210974</v>
      </c>
      <c r="N5145" s="8">
        <f t="shared" si="563"/>
        <v>104.00383274478534</v>
      </c>
      <c r="O5145" s="8">
        <f>IF(E5144&lt;&gt;E5145,SUM($N$4:N5145)-SUM($O$3:O5144),0)</f>
        <v>0</v>
      </c>
      <c r="P5145" s="6">
        <f>IF(B5145&gt;0,SUM($O$4:O5145)-SUM($P$3:P5144),0)</f>
        <v>0</v>
      </c>
      <c r="Q5145" s="6">
        <f t="shared" si="566"/>
        <v>4.7999368718213056</v>
      </c>
      <c r="R5145" s="8">
        <f>IF(E5144&lt;&gt;E5145,SUM($Q$4:Q5145)-SUM($R$3:R5144),0)</f>
        <v>0</v>
      </c>
      <c r="S5145" s="6">
        <f>IF(B5145&gt;0,SUM($R$4:R5145)-SUM($S$3:S5144),0)</f>
        <v>0</v>
      </c>
    </row>
    <row r="5146" spans="1:19">
      <c r="A5146">
        <f>IF(E5145&lt;&gt;E5146,COUNTIF($A$4:A5145,"&lt;&gt;0")+1,0)</f>
        <v>0</v>
      </c>
      <c r="B5146">
        <f>IF(A5146&lt;&gt;0,IF(MOD(A5146,3)=0,COUNTIF($B$4:B5145,"&lt;&gt;0")+1,0),0)</f>
        <v>0</v>
      </c>
      <c r="C5146" s="9">
        <f>'Dash Board'!$C$12+COUNT('Daily reducing balance'!$F$4:F5145)</f>
        <v>46872</v>
      </c>
      <c r="D5146">
        <f t="shared" si="560"/>
        <v>2028</v>
      </c>
      <c r="E5146">
        <f t="shared" si="561"/>
        <v>4</v>
      </c>
      <c r="F5146">
        <f>DAY('Dash Board'!$C$12+COUNT('Daily reducing balance'!$F$4:F5145))</f>
        <v>29</v>
      </c>
      <c r="G5146" s="8">
        <f t="shared" si="562"/>
        <v>34940.81526210974</v>
      </c>
      <c r="H5146" s="6">
        <f>G5146*'Dash Board'!$C$11/365</f>
        <v>10.051467404168555</v>
      </c>
      <c r="I5146" s="6">
        <f>H5146*'Dash Board'!$C$18/'Dash Board'!$C$11</f>
        <v>4.7864130496040742</v>
      </c>
      <c r="J5146" s="6">
        <f>(G5146&gt;1)*PMT('Dash Board'!$C$11/365,$U$4,-'Dash Board'!$C$19)</f>
        <v>108.80376961660664</v>
      </c>
      <c r="K5146" s="6">
        <f t="shared" si="564"/>
        <v>0</v>
      </c>
      <c r="L5146" s="8">
        <f t="shared" si="565"/>
        <v>34842.062959897303</v>
      </c>
      <c r="N5146" s="8">
        <f t="shared" si="563"/>
        <v>104.01735656700257</v>
      </c>
      <c r="O5146" s="8">
        <f>IF(E5145&lt;&gt;E5146,SUM($N$4:N5146)-SUM($O$3:O5145),0)</f>
        <v>0</v>
      </c>
      <c r="P5146" s="6">
        <f>IF(B5146&gt;0,SUM($O$4:O5146)-SUM($P$3:P5145),0)</f>
        <v>0</v>
      </c>
      <c r="Q5146" s="6">
        <f t="shared" si="566"/>
        <v>4.7864130496040742</v>
      </c>
      <c r="R5146" s="8">
        <f>IF(E5145&lt;&gt;E5146,SUM($Q$4:Q5146)-SUM($R$3:R5145),0)</f>
        <v>0</v>
      </c>
      <c r="S5146" s="6">
        <f>IF(B5146&gt;0,SUM($R$4:R5146)-SUM($S$3:S5145),0)</f>
        <v>0</v>
      </c>
    </row>
    <row r="5147" spans="1:19">
      <c r="A5147">
        <f>IF(E5146&lt;&gt;E5147,COUNTIF($A$4:A5146,"&lt;&gt;0")+1,0)</f>
        <v>0</v>
      </c>
      <c r="B5147">
        <f>IF(A5147&lt;&gt;0,IF(MOD(A5147,3)=0,COUNTIF($B$4:B5146,"&lt;&gt;0")+1,0),0)</f>
        <v>0</v>
      </c>
      <c r="C5147" s="9">
        <f>'Dash Board'!$C$12+COUNT('Daily reducing balance'!$F$4:F5146)</f>
        <v>46873</v>
      </c>
      <c r="D5147">
        <f t="shared" si="560"/>
        <v>2028</v>
      </c>
      <c r="E5147">
        <f t="shared" si="561"/>
        <v>4</v>
      </c>
      <c r="F5147">
        <f>DAY('Dash Board'!$C$12+COUNT('Daily reducing balance'!$F$4:F5146))</f>
        <v>30</v>
      </c>
      <c r="G5147" s="8">
        <f t="shared" si="562"/>
        <v>34842.062959897303</v>
      </c>
      <c r="H5147" s="6">
        <f>G5147*'Dash Board'!$C$11/365</f>
        <v>10.023059207641689</v>
      </c>
      <c r="I5147" s="6">
        <f>H5147*'Dash Board'!$C$18/'Dash Board'!$C$11</f>
        <v>4.7728853369722328</v>
      </c>
      <c r="J5147" s="6">
        <f>(G5147&gt;1)*PMT('Dash Board'!$C$11/365,$U$4,-'Dash Board'!$C$19)</f>
        <v>108.80376961660664</v>
      </c>
      <c r="K5147" s="6">
        <f t="shared" si="564"/>
        <v>0</v>
      </c>
      <c r="L5147" s="8">
        <f t="shared" si="565"/>
        <v>34743.282249488337</v>
      </c>
      <c r="N5147" s="8">
        <f t="shared" si="563"/>
        <v>104.03088427963441</v>
      </c>
      <c r="O5147" s="8">
        <f>IF(E5146&lt;&gt;E5147,SUM($N$4:N5147)-SUM($O$3:O5146),0)</f>
        <v>0</v>
      </c>
      <c r="P5147" s="6">
        <f>IF(B5147&gt;0,SUM($O$4:O5147)-SUM($P$3:P5146),0)</f>
        <v>0</v>
      </c>
      <c r="Q5147" s="6">
        <f t="shared" si="566"/>
        <v>4.7728853369722328</v>
      </c>
      <c r="R5147" s="8">
        <f>IF(E5146&lt;&gt;E5147,SUM($Q$4:Q5147)-SUM($R$3:R5146),0)</f>
        <v>0</v>
      </c>
      <c r="S5147" s="6">
        <f>IF(B5147&gt;0,SUM($R$4:R5147)-SUM($S$3:S5146),0)</f>
        <v>0</v>
      </c>
    </row>
    <row r="5148" spans="1:19">
      <c r="A5148">
        <f>IF(E5147&lt;&gt;E5148,COUNTIF($A$4:A5147,"&lt;&gt;0")+1,0)</f>
        <v>169</v>
      </c>
      <c r="B5148">
        <f>IF(A5148&lt;&gt;0,IF(MOD(A5148,3)=0,COUNTIF($B$4:B5147,"&lt;&gt;0")+1,0),0)</f>
        <v>0</v>
      </c>
      <c r="C5148" s="9">
        <f>'Dash Board'!$C$12+COUNT('Daily reducing balance'!$F$4:F5147)</f>
        <v>46874</v>
      </c>
      <c r="D5148">
        <f t="shared" si="560"/>
        <v>2028</v>
      </c>
      <c r="E5148">
        <f t="shared" si="561"/>
        <v>5</v>
      </c>
      <c r="F5148">
        <f>DAY('Dash Board'!$C$12+COUNT('Daily reducing balance'!$F$4:F5147))</f>
        <v>1</v>
      </c>
      <c r="G5148" s="8">
        <f t="shared" si="562"/>
        <v>34743.282249488337</v>
      </c>
      <c r="H5148" s="6">
        <f>G5148*'Dash Board'!$C$11/365</f>
        <v>9.9946428388939044</v>
      </c>
      <c r="I5148" s="6">
        <f>H5148*'Dash Board'!$C$18/'Dash Board'!$C$11</f>
        <v>4.7593537328066216</v>
      </c>
      <c r="J5148" s="6">
        <f>(G5148&gt;1)*PMT('Dash Board'!$C$11/365,$U$4,-'Dash Board'!$C$19)</f>
        <v>108.80376961660664</v>
      </c>
      <c r="K5148" s="6">
        <f t="shared" si="564"/>
        <v>3372.9168581148047</v>
      </c>
      <c r="L5148" s="8">
        <f t="shared" si="565"/>
        <v>34644.473122710624</v>
      </c>
      <c r="N5148" s="8">
        <f t="shared" si="563"/>
        <v>104.04441588380003</v>
      </c>
      <c r="O5148" s="8">
        <f>IF(E5147&lt;&gt;E5148,SUM($N$4:N5148)-SUM($O$3:O5147),0)</f>
        <v>3115.4619977043476</v>
      </c>
      <c r="P5148" s="6">
        <f>IF(B5148&gt;0,SUM($O$4:O5148)-SUM($P$3:P5147),0)</f>
        <v>0</v>
      </c>
      <c r="Q5148" s="6">
        <f t="shared" si="566"/>
        <v>4.7593537328066216</v>
      </c>
      <c r="R5148" s="8">
        <f>IF(E5147&lt;&gt;E5148,SUM($Q$4:Q5148)-SUM($R$3:R5147),0)</f>
        <v>148.65109079401009</v>
      </c>
      <c r="S5148" s="6">
        <f>IF(B5148&gt;0,SUM($R$4:R5148)-SUM($S$3:S5147),0)</f>
        <v>0</v>
      </c>
    </row>
    <row r="5149" spans="1:19">
      <c r="A5149">
        <f>IF(E5148&lt;&gt;E5149,COUNTIF($A$4:A5148,"&lt;&gt;0")+1,0)</f>
        <v>0</v>
      </c>
      <c r="B5149">
        <f>IF(A5149&lt;&gt;0,IF(MOD(A5149,3)=0,COUNTIF($B$4:B5148,"&lt;&gt;0")+1,0),0)</f>
        <v>0</v>
      </c>
      <c r="C5149" s="9">
        <f>'Dash Board'!$C$12+COUNT('Daily reducing balance'!$F$4:F5148)</f>
        <v>46875</v>
      </c>
      <c r="D5149">
        <f t="shared" si="560"/>
        <v>2028</v>
      </c>
      <c r="E5149">
        <f t="shared" si="561"/>
        <v>5</v>
      </c>
      <c r="F5149">
        <f>DAY('Dash Board'!$C$12+COUNT('Daily reducing balance'!$F$4:F5148))</f>
        <v>2</v>
      </c>
      <c r="G5149" s="8">
        <f t="shared" si="562"/>
        <v>34644.473122710624</v>
      </c>
      <c r="H5149" s="6">
        <f>G5149*'Dash Board'!$C$11/365</f>
        <v>9.9662182955742882</v>
      </c>
      <c r="I5149" s="6">
        <f>H5149*'Dash Board'!$C$18/'Dash Board'!$C$11</f>
        <v>4.7458182359877563</v>
      </c>
      <c r="J5149" s="6">
        <f>(G5149&gt;1)*PMT('Dash Board'!$C$11/365,$U$4,-'Dash Board'!$C$19)</f>
        <v>108.80376961660664</v>
      </c>
      <c r="K5149" s="6">
        <f t="shared" si="564"/>
        <v>0</v>
      </c>
      <c r="L5149" s="8">
        <f t="shared" si="565"/>
        <v>34545.63557138959</v>
      </c>
      <c r="N5149" s="8">
        <f t="shared" si="563"/>
        <v>104.05795138061889</v>
      </c>
      <c r="O5149" s="8">
        <f>IF(E5148&lt;&gt;E5149,SUM($N$4:N5149)-SUM($O$3:O5148),0)</f>
        <v>0</v>
      </c>
      <c r="P5149" s="6">
        <f>IF(B5149&gt;0,SUM($O$4:O5149)-SUM($P$3:P5148),0)</f>
        <v>0</v>
      </c>
      <c r="Q5149" s="6">
        <f t="shared" si="566"/>
        <v>4.7458182359877563</v>
      </c>
      <c r="R5149" s="8">
        <f>IF(E5148&lt;&gt;E5149,SUM($Q$4:Q5149)-SUM($R$3:R5148),0)</f>
        <v>0</v>
      </c>
      <c r="S5149" s="6">
        <f>IF(B5149&gt;0,SUM($R$4:R5149)-SUM($S$3:S5148),0)</f>
        <v>0</v>
      </c>
    </row>
    <row r="5150" spans="1:19">
      <c r="A5150">
        <f>IF(E5149&lt;&gt;E5150,COUNTIF($A$4:A5149,"&lt;&gt;0")+1,0)</f>
        <v>0</v>
      </c>
      <c r="B5150">
        <f>IF(A5150&lt;&gt;0,IF(MOD(A5150,3)=0,COUNTIF($B$4:B5149,"&lt;&gt;0")+1,0),0)</f>
        <v>0</v>
      </c>
      <c r="C5150" s="9">
        <f>'Dash Board'!$C$12+COUNT('Daily reducing balance'!$F$4:F5149)</f>
        <v>46876</v>
      </c>
      <c r="D5150">
        <f t="shared" si="560"/>
        <v>2028</v>
      </c>
      <c r="E5150">
        <f t="shared" si="561"/>
        <v>5</v>
      </c>
      <c r="F5150">
        <f>DAY('Dash Board'!$C$12+COUNT('Daily reducing balance'!$F$4:F5149))</f>
        <v>3</v>
      </c>
      <c r="G5150" s="8">
        <f t="shared" si="562"/>
        <v>34545.63557138959</v>
      </c>
      <c r="H5150" s="6">
        <f>G5150*'Dash Board'!$C$11/365</f>
        <v>9.937785575331251</v>
      </c>
      <c r="I5150" s="6">
        <f>H5150*'Dash Board'!$C$18/'Dash Board'!$C$11</f>
        <v>4.7322788453958342</v>
      </c>
      <c r="J5150" s="6">
        <f>(G5150&gt;1)*PMT('Dash Board'!$C$11/365,$U$4,-'Dash Board'!$C$19)</f>
        <v>108.80376961660664</v>
      </c>
      <c r="K5150" s="6">
        <f t="shared" si="564"/>
        <v>0</v>
      </c>
      <c r="L5150" s="8">
        <f t="shared" si="565"/>
        <v>34446.769587348317</v>
      </c>
      <c r="N5150" s="8">
        <f t="shared" si="563"/>
        <v>104.0714907712108</v>
      </c>
      <c r="O5150" s="8">
        <f>IF(E5149&lt;&gt;E5150,SUM($N$4:N5150)-SUM($O$3:O5149),0)</f>
        <v>0</v>
      </c>
      <c r="P5150" s="6">
        <f>IF(B5150&gt;0,SUM($O$4:O5150)-SUM($P$3:P5149),0)</f>
        <v>0</v>
      </c>
      <c r="Q5150" s="6">
        <f t="shared" si="566"/>
        <v>4.7322788453958342</v>
      </c>
      <c r="R5150" s="8">
        <f>IF(E5149&lt;&gt;E5150,SUM($Q$4:Q5150)-SUM($R$3:R5149),0)</f>
        <v>0</v>
      </c>
      <c r="S5150" s="6">
        <f>IF(B5150&gt;0,SUM($R$4:R5150)-SUM($S$3:S5149),0)</f>
        <v>0</v>
      </c>
    </row>
    <row r="5151" spans="1:19">
      <c r="A5151">
        <f>IF(E5150&lt;&gt;E5151,COUNTIF($A$4:A5150,"&lt;&gt;0")+1,0)</f>
        <v>0</v>
      </c>
      <c r="B5151">
        <f>IF(A5151&lt;&gt;0,IF(MOD(A5151,3)=0,COUNTIF($B$4:B5150,"&lt;&gt;0")+1,0),0)</f>
        <v>0</v>
      </c>
      <c r="C5151" s="9">
        <f>'Dash Board'!$C$12+COUNT('Daily reducing balance'!$F$4:F5150)</f>
        <v>46877</v>
      </c>
      <c r="D5151">
        <f t="shared" si="560"/>
        <v>2028</v>
      </c>
      <c r="E5151">
        <f t="shared" si="561"/>
        <v>5</v>
      </c>
      <c r="F5151">
        <f>DAY('Dash Board'!$C$12+COUNT('Daily reducing balance'!$F$4:F5150))</f>
        <v>4</v>
      </c>
      <c r="G5151" s="8">
        <f t="shared" si="562"/>
        <v>34446.769587348317</v>
      </c>
      <c r="H5151" s="6">
        <f>G5151*'Dash Board'!$C$11/365</f>
        <v>9.9093446758125285</v>
      </c>
      <c r="I5151" s="6">
        <f>H5151*'Dash Board'!$C$18/'Dash Board'!$C$11</f>
        <v>4.7187355599107281</v>
      </c>
      <c r="J5151" s="6">
        <f>(G5151&gt;1)*PMT('Dash Board'!$C$11/365,$U$4,-'Dash Board'!$C$19)</f>
        <v>108.80376961660664</v>
      </c>
      <c r="K5151" s="6">
        <f t="shared" si="564"/>
        <v>0</v>
      </c>
      <c r="L5151" s="8">
        <f t="shared" si="565"/>
        <v>34347.875162407523</v>
      </c>
      <c r="N5151" s="8">
        <f t="shared" si="563"/>
        <v>104.08503405669592</v>
      </c>
      <c r="O5151" s="8">
        <f>IF(E5150&lt;&gt;E5151,SUM($N$4:N5151)-SUM($O$3:O5150),0)</f>
        <v>0</v>
      </c>
      <c r="P5151" s="6">
        <f>IF(B5151&gt;0,SUM($O$4:O5151)-SUM($P$3:P5150),0)</f>
        <v>0</v>
      </c>
      <c r="Q5151" s="6">
        <f t="shared" si="566"/>
        <v>4.7187355599107281</v>
      </c>
      <c r="R5151" s="8">
        <f>IF(E5150&lt;&gt;E5151,SUM($Q$4:Q5151)-SUM($R$3:R5150),0)</f>
        <v>0</v>
      </c>
      <c r="S5151" s="6">
        <f>IF(B5151&gt;0,SUM($R$4:R5151)-SUM($S$3:S5150),0)</f>
        <v>0</v>
      </c>
    </row>
    <row r="5152" spans="1:19">
      <c r="A5152">
        <f>IF(E5151&lt;&gt;E5152,COUNTIF($A$4:A5151,"&lt;&gt;0")+1,0)</f>
        <v>0</v>
      </c>
      <c r="B5152">
        <f>IF(A5152&lt;&gt;0,IF(MOD(A5152,3)=0,COUNTIF($B$4:B5151,"&lt;&gt;0")+1,0),0)</f>
        <v>0</v>
      </c>
      <c r="C5152" s="9">
        <f>'Dash Board'!$C$12+COUNT('Daily reducing balance'!$F$4:F5151)</f>
        <v>46878</v>
      </c>
      <c r="D5152">
        <f t="shared" si="560"/>
        <v>2028</v>
      </c>
      <c r="E5152">
        <f t="shared" si="561"/>
        <v>5</v>
      </c>
      <c r="F5152">
        <f>DAY('Dash Board'!$C$12+COUNT('Daily reducing balance'!$F$4:F5151))</f>
        <v>5</v>
      </c>
      <c r="G5152" s="8">
        <f t="shared" si="562"/>
        <v>34347.875162407523</v>
      </c>
      <c r="H5152" s="6">
        <f>G5152*'Dash Board'!$C$11/365</f>
        <v>9.8808955946651764</v>
      </c>
      <c r="I5152" s="6">
        <f>H5152*'Dash Board'!$C$18/'Dash Board'!$C$11</f>
        <v>4.7051883784119894</v>
      </c>
      <c r="J5152" s="6">
        <f>(G5152&gt;1)*PMT('Dash Board'!$C$11/365,$U$4,-'Dash Board'!$C$19)</f>
        <v>108.80376961660664</v>
      </c>
      <c r="K5152" s="6">
        <f t="shared" si="564"/>
        <v>0</v>
      </c>
      <c r="L5152" s="8">
        <f t="shared" si="565"/>
        <v>34248.952288385583</v>
      </c>
      <c r="N5152" s="8">
        <f t="shared" si="563"/>
        <v>104.09858123819465</v>
      </c>
      <c r="O5152" s="8">
        <f>IF(E5151&lt;&gt;E5152,SUM($N$4:N5152)-SUM($O$3:O5151),0)</f>
        <v>0</v>
      </c>
      <c r="P5152" s="6">
        <f>IF(B5152&gt;0,SUM($O$4:O5152)-SUM($P$3:P5151),0)</f>
        <v>0</v>
      </c>
      <c r="Q5152" s="6">
        <f t="shared" si="566"/>
        <v>4.7051883784119894</v>
      </c>
      <c r="R5152" s="8">
        <f>IF(E5151&lt;&gt;E5152,SUM($Q$4:Q5152)-SUM($R$3:R5151),0)</f>
        <v>0</v>
      </c>
      <c r="S5152" s="6">
        <f>IF(B5152&gt;0,SUM($R$4:R5152)-SUM($S$3:S5151),0)</f>
        <v>0</v>
      </c>
    </row>
    <row r="5153" spans="1:19">
      <c r="A5153">
        <f>IF(E5152&lt;&gt;E5153,COUNTIF($A$4:A5152,"&lt;&gt;0")+1,0)</f>
        <v>0</v>
      </c>
      <c r="B5153">
        <f>IF(A5153&lt;&gt;0,IF(MOD(A5153,3)=0,COUNTIF($B$4:B5152,"&lt;&gt;0")+1,0),0)</f>
        <v>0</v>
      </c>
      <c r="C5153" s="9">
        <f>'Dash Board'!$C$12+COUNT('Daily reducing balance'!$F$4:F5152)</f>
        <v>46879</v>
      </c>
      <c r="D5153">
        <f t="shared" si="560"/>
        <v>2028</v>
      </c>
      <c r="E5153">
        <f t="shared" si="561"/>
        <v>5</v>
      </c>
      <c r="F5153">
        <f>DAY('Dash Board'!$C$12+COUNT('Daily reducing balance'!$F$4:F5152))</f>
        <v>6</v>
      </c>
      <c r="G5153" s="8">
        <f t="shared" si="562"/>
        <v>34248.952288385583</v>
      </c>
      <c r="H5153" s="6">
        <f>G5153*'Dash Board'!$C$11/365</f>
        <v>9.8524383295355786</v>
      </c>
      <c r="I5153" s="6">
        <f>H5153*'Dash Board'!$C$18/'Dash Board'!$C$11</f>
        <v>4.6916372997788471</v>
      </c>
      <c r="J5153" s="6">
        <f>(G5153&gt;1)*PMT('Dash Board'!$C$11/365,$U$4,-'Dash Board'!$C$19)</f>
        <v>108.80376961660664</v>
      </c>
      <c r="K5153" s="6">
        <f t="shared" si="564"/>
        <v>0</v>
      </c>
      <c r="L5153" s="8">
        <f t="shared" si="565"/>
        <v>34150.000957098513</v>
      </c>
      <c r="N5153" s="8">
        <f t="shared" si="563"/>
        <v>104.1121323168278</v>
      </c>
      <c r="O5153" s="8">
        <f>IF(E5152&lt;&gt;E5153,SUM($N$4:N5153)-SUM($O$3:O5152),0)</f>
        <v>0</v>
      </c>
      <c r="P5153" s="6">
        <f>IF(B5153&gt;0,SUM($O$4:O5153)-SUM($P$3:P5152),0)</f>
        <v>0</v>
      </c>
      <c r="Q5153" s="6">
        <f t="shared" si="566"/>
        <v>4.6916372997788471</v>
      </c>
      <c r="R5153" s="8">
        <f>IF(E5152&lt;&gt;E5153,SUM($Q$4:Q5153)-SUM($R$3:R5152),0)</f>
        <v>0</v>
      </c>
      <c r="S5153" s="6">
        <f>IF(B5153&gt;0,SUM($R$4:R5153)-SUM($S$3:S5152),0)</f>
        <v>0</v>
      </c>
    </row>
    <row r="5154" spans="1:19">
      <c r="A5154">
        <f>IF(E5153&lt;&gt;E5154,COUNTIF($A$4:A5153,"&lt;&gt;0")+1,0)</f>
        <v>0</v>
      </c>
      <c r="B5154">
        <f>IF(A5154&lt;&gt;0,IF(MOD(A5154,3)=0,COUNTIF($B$4:B5153,"&lt;&gt;0")+1,0),0)</f>
        <v>0</v>
      </c>
      <c r="C5154" s="9">
        <f>'Dash Board'!$C$12+COUNT('Daily reducing balance'!$F$4:F5153)</f>
        <v>46880</v>
      </c>
      <c r="D5154">
        <f t="shared" si="560"/>
        <v>2028</v>
      </c>
      <c r="E5154">
        <f t="shared" si="561"/>
        <v>5</v>
      </c>
      <c r="F5154">
        <f>DAY('Dash Board'!$C$12+COUNT('Daily reducing balance'!$F$4:F5153))</f>
        <v>7</v>
      </c>
      <c r="G5154" s="8">
        <f t="shared" si="562"/>
        <v>34150.000957098513</v>
      </c>
      <c r="H5154" s="6">
        <f>G5154*'Dash Board'!$C$11/365</f>
        <v>9.8239728780694353</v>
      </c>
      <c r="I5154" s="6">
        <f>H5154*'Dash Board'!$C$18/'Dash Board'!$C$11</f>
        <v>4.6780823228902078</v>
      </c>
      <c r="J5154" s="6">
        <f>(G5154&gt;1)*PMT('Dash Board'!$C$11/365,$U$4,-'Dash Board'!$C$19)</f>
        <v>108.80376961660664</v>
      </c>
      <c r="K5154" s="6">
        <f t="shared" si="564"/>
        <v>0</v>
      </c>
      <c r="L5154" s="8">
        <f t="shared" si="565"/>
        <v>34051.021160359975</v>
      </c>
      <c r="N5154" s="8">
        <f t="shared" si="563"/>
        <v>104.12568729371644</v>
      </c>
      <c r="O5154" s="8">
        <f>IF(E5153&lt;&gt;E5154,SUM($N$4:N5154)-SUM($O$3:O5153),0)</f>
        <v>0</v>
      </c>
      <c r="P5154" s="6">
        <f>IF(B5154&gt;0,SUM($O$4:O5154)-SUM($P$3:P5153),0)</f>
        <v>0</v>
      </c>
      <c r="Q5154" s="6">
        <f t="shared" si="566"/>
        <v>4.6780823228902078</v>
      </c>
      <c r="R5154" s="8">
        <f>IF(E5153&lt;&gt;E5154,SUM($Q$4:Q5154)-SUM($R$3:R5153),0)</f>
        <v>0</v>
      </c>
      <c r="S5154" s="6">
        <f>IF(B5154&gt;0,SUM($R$4:R5154)-SUM($S$3:S5153),0)</f>
        <v>0</v>
      </c>
    </row>
    <row r="5155" spans="1:19">
      <c r="A5155">
        <f>IF(E5154&lt;&gt;E5155,COUNTIF($A$4:A5154,"&lt;&gt;0")+1,0)</f>
        <v>0</v>
      </c>
      <c r="B5155">
        <f>IF(A5155&lt;&gt;0,IF(MOD(A5155,3)=0,COUNTIF($B$4:B5154,"&lt;&gt;0")+1,0),0)</f>
        <v>0</v>
      </c>
      <c r="C5155" s="9">
        <f>'Dash Board'!$C$12+COUNT('Daily reducing balance'!$F$4:F5154)</f>
        <v>46881</v>
      </c>
      <c r="D5155">
        <f t="shared" si="560"/>
        <v>2028</v>
      </c>
      <c r="E5155">
        <f t="shared" si="561"/>
        <v>5</v>
      </c>
      <c r="F5155">
        <f>DAY('Dash Board'!$C$12+COUNT('Daily reducing balance'!$F$4:F5154))</f>
        <v>8</v>
      </c>
      <c r="G5155" s="8">
        <f t="shared" si="562"/>
        <v>34051.021160359975</v>
      </c>
      <c r="H5155" s="6">
        <f>G5155*'Dash Board'!$C$11/365</f>
        <v>9.7954992379117733</v>
      </c>
      <c r="I5155" s="6">
        <f>H5155*'Dash Board'!$C$18/'Dash Board'!$C$11</f>
        <v>4.6645234466246546</v>
      </c>
      <c r="J5155" s="6">
        <f>(G5155&gt;1)*PMT('Dash Board'!$C$11/365,$U$4,-'Dash Board'!$C$19)</f>
        <v>108.80376961660664</v>
      </c>
      <c r="K5155" s="6">
        <f t="shared" si="564"/>
        <v>0</v>
      </c>
      <c r="L5155" s="8">
        <f t="shared" si="565"/>
        <v>33952.012889981277</v>
      </c>
      <c r="N5155" s="8">
        <f t="shared" si="563"/>
        <v>104.13924616998199</v>
      </c>
      <c r="O5155" s="8">
        <f>IF(E5154&lt;&gt;E5155,SUM($N$4:N5155)-SUM($O$3:O5154),0)</f>
        <v>0</v>
      </c>
      <c r="P5155" s="6">
        <f>IF(B5155&gt;0,SUM($O$4:O5155)-SUM($P$3:P5154),0)</f>
        <v>0</v>
      </c>
      <c r="Q5155" s="6">
        <f t="shared" si="566"/>
        <v>4.6645234466246546</v>
      </c>
      <c r="R5155" s="8">
        <f>IF(E5154&lt;&gt;E5155,SUM($Q$4:Q5155)-SUM($R$3:R5154),0)</f>
        <v>0</v>
      </c>
      <c r="S5155" s="6">
        <f>IF(B5155&gt;0,SUM($R$4:R5155)-SUM($S$3:S5154),0)</f>
        <v>0</v>
      </c>
    </row>
    <row r="5156" spans="1:19">
      <c r="A5156">
        <f>IF(E5155&lt;&gt;E5156,COUNTIF($A$4:A5155,"&lt;&gt;0")+1,0)</f>
        <v>0</v>
      </c>
      <c r="B5156">
        <f>IF(A5156&lt;&gt;0,IF(MOD(A5156,3)=0,COUNTIF($B$4:B5155,"&lt;&gt;0")+1,0),0)</f>
        <v>0</v>
      </c>
      <c r="C5156" s="9">
        <f>'Dash Board'!$C$12+COUNT('Daily reducing balance'!$F$4:F5155)</f>
        <v>46882</v>
      </c>
      <c r="D5156">
        <f t="shared" si="560"/>
        <v>2028</v>
      </c>
      <c r="E5156">
        <f t="shared" si="561"/>
        <v>5</v>
      </c>
      <c r="F5156">
        <f>DAY('Dash Board'!$C$12+COUNT('Daily reducing balance'!$F$4:F5155))</f>
        <v>9</v>
      </c>
      <c r="G5156" s="8">
        <f t="shared" si="562"/>
        <v>33952.012889981277</v>
      </c>
      <c r="H5156" s="6">
        <f>G5156*'Dash Board'!$C$11/365</f>
        <v>9.7670174067069429</v>
      </c>
      <c r="I5156" s="6">
        <f>H5156*'Dash Board'!$C$18/'Dash Board'!$C$11</f>
        <v>4.6509606698604493</v>
      </c>
      <c r="J5156" s="6">
        <f>(G5156&gt;1)*PMT('Dash Board'!$C$11/365,$U$4,-'Dash Board'!$C$19)</f>
        <v>108.80376961660664</v>
      </c>
      <c r="K5156" s="6">
        <f t="shared" si="564"/>
        <v>0</v>
      </c>
      <c r="L5156" s="8">
        <f t="shared" si="565"/>
        <v>33852.97613777138</v>
      </c>
      <c r="N5156" s="8">
        <f t="shared" si="563"/>
        <v>104.15280894674619</v>
      </c>
      <c r="O5156" s="8">
        <f>IF(E5155&lt;&gt;E5156,SUM($N$4:N5156)-SUM($O$3:O5155),0)</f>
        <v>0</v>
      </c>
      <c r="P5156" s="6">
        <f>IF(B5156&gt;0,SUM($O$4:O5156)-SUM($P$3:P5155),0)</f>
        <v>0</v>
      </c>
      <c r="Q5156" s="6">
        <f t="shared" si="566"/>
        <v>4.6509606698604493</v>
      </c>
      <c r="R5156" s="8">
        <f>IF(E5155&lt;&gt;E5156,SUM($Q$4:Q5156)-SUM($R$3:R5155),0)</f>
        <v>0</v>
      </c>
      <c r="S5156" s="6">
        <f>IF(B5156&gt;0,SUM($R$4:R5156)-SUM($S$3:S5155),0)</f>
        <v>0</v>
      </c>
    </row>
    <row r="5157" spans="1:19">
      <c r="A5157">
        <f>IF(E5156&lt;&gt;E5157,COUNTIF($A$4:A5156,"&lt;&gt;0")+1,0)</f>
        <v>0</v>
      </c>
      <c r="B5157">
        <f>IF(A5157&lt;&gt;0,IF(MOD(A5157,3)=0,COUNTIF($B$4:B5156,"&lt;&gt;0")+1,0),0)</f>
        <v>0</v>
      </c>
      <c r="C5157" s="9">
        <f>'Dash Board'!$C$12+COUNT('Daily reducing balance'!$F$4:F5156)</f>
        <v>46883</v>
      </c>
      <c r="D5157">
        <f t="shared" si="560"/>
        <v>2028</v>
      </c>
      <c r="E5157">
        <f t="shared" si="561"/>
        <v>5</v>
      </c>
      <c r="F5157">
        <f>DAY('Dash Board'!$C$12+COUNT('Daily reducing balance'!$F$4:F5156))</f>
        <v>10</v>
      </c>
      <c r="G5157" s="8">
        <f t="shared" si="562"/>
        <v>33852.97613777138</v>
      </c>
      <c r="H5157" s="6">
        <f>G5157*'Dash Board'!$C$11/365</f>
        <v>9.7385273820986153</v>
      </c>
      <c r="I5157" s="6">
        <f>H5157*'Dash Board'!$C$18/'Dash Board'!$C$11</f>
        <v>4.6373939914755313</v>
      </c>
      <c r="J5157" s="6">
        <f>(G5157&gt;1)*PMT('Dash Board'!$C$11/365,$U$4,-'Dash Board'!$C$19)</f>
        <v>108.80376961660664</v>
      </c>
      <c r="K5157" s="6">
        <f t="shared" si="564"/>
        <v>0</v>
      </c>
      <c r="L5157" s="8">
        <f t="shared" si="565"/>
        <v>33753.910895536872</v>
      </c>
      <c r="N5157" s="8">
        <f t="shared" si="563"/>
        <v>104.16637562513111</v>
      </c>
      <c r="O5157" s="8">
        <f>IF(E5156&lt;&gt;E5157,SUM($N$4:N5157)-SUM($O$3:O5156),0)</f>
        <v>0</v>
      </c>
      <c r="P5157" s="6">
        <f>IF(B5157&gt;0,SUM($O$4:O5157)-SUM($P$3:P5156),0)</f>
        <v>0</v>
      </c>
      <c r="Q5157" s="6">
        <f t="shared" si="566"/>
        <v>4.6373939914755313</v>
      </c>
      <c r="R5157" s="8">
        <f>IF(E5156&lt;&gt;E5157,SUM($Q$4:Q5157)-SUM($R$3:R5156),0)</f>
        <v>0</v>
      </c>
      <c r="S5157" s="6">
        <f>IF(B5157&gt;0,SUM($R$4:R5157)-SUM($S$3:S5156),0)</f>
        <v>0</v>
      </c>
    </row>
    <row r="5158" spans="1:19">
      <c r="A5158">
        <f>IF(E5157&lt;&gt;E5158,COUNTIF($A$4:A5157,"&lt;&gt;0")+1,0)</f>
        <v>0</v>
      </c>
      <c r="B5158">
        <f>IF(A5158&lt;&gt;0,IF(MOD(A5158,3)=0,COUNTIF($B$4:B5157,"&lt;&gt;0")+1,0),0)</f>
        <v>0</v>
      </c>
      <c r="C5158" s="9">
        <f>'Dash Board'!$C$12+COUNT('Daily reducing balance'!$F$4:F5157)</f>
        <v>46884</v>
      </c>
      <c r="D5158">
        <f t="shared" si="560"/>
        <v>2028</v>
      </c>
      <c r="E5158">
        <f t="shared" si="561"/>
        <v>5</v>
      </c>
      <c r="F5158">
        <f>DAY('Dash Board'!$C$12+COUNT('Daily reducing balance'!$F$4:F5157))</f>
        <v>11</v>
      </c>
      <c r="G5158" s="8">
        <f t="shared" si="562"/>
        <v>33753.910895536872</v>
      </c>
      <c r="H5158" s="6">
        <f>G5158*'Dash Board'!$C$11/365</f>
        <v>9.7100291617297838</v>
      </c>
      <c r="I5158" s="6">
        <f>H5158*'Dash Board'!$C$18/'Dash Board'!$C$11</f>
        <v>4.6238234103475166</v>
      </c>
      <c r="J5158" s="6">
        <f>(G5158&gt;1)*PMT('Dash Board'!$C$11/365,$U$4,-'Dash Board'!$C$19)</f>
        <v>108.80376961660664</v>
      </c>
      <c r="K5158" s="6">
        <f t="shared" si="564"/>
        <v>0</v>
      </c>
      <c r="L5158" s="8">
        <f t="shared" si="565"/>
        <v>33654.817155081997</v>
      </c>
      <c r="N5158" s="8">
        <f t="shared" si="563"/>
        <v>104.17994620625913</v>
      </c>
      <c r="O5158" s="8">
        <f>IF(E5157&lt;&gt;E5158,SUM($N$4:N5158)-SUM($O$3:O5157),0)</f>
        <v>0</v>
      </c>
      <c r="P5158" s="6">
        <f>IF(B5158&gt;0,SUM($O$4:O5158)-SUM($P$3:P5157),0)</f>
        <v>0</v>
      </c>
      <c r="Q5158" s="6">
        <f t="shared" si="566"/>
        <v>4.6238234103475166</v>
      </c>
      <c r="R5158" s="8">
        <f>IF(E5157&lt;&gt;E5158,SUM($Q$4:Q5158)-SUM($R$3:R5157),0)</f>
        <v>0</v>
      </c>
      <c r="S5158" s="6">
        <f>IF(B5158&gt;0,SUM($R$4:R5158)-SUM($S$3:S5157),0)</f>
        <v>0</v>
      </c>
    </row>
    <row r="5159" spans="1:19">
      <c r="A5159">
        <f>IF(E5158&lt;&gt;E5159,COUNTIF($A$4:A5158,"&lt;&gt;0")+1,0)</f>
        <v>0</v>
      </c>
      <c r="B5159">
        <f>IF(A5159&lt;&gt;0,IF(MOD(A5159,3)=0,COUNTIF($B$4:B5158,"&lt;&gt;0")+1,0),0)</f>
        <v>0</v>
      </c>
      <c r="C5159" s="9">
        <f>'Dash Board'!$C$12+COUNT('Daily reducing balance'!$F$4:F5158)</f>
        <v>46885</v>
      </c>
      <c r="D5159">
        <f t="shared" si="560"/>
        <v>2028</v>
      </c>
      <c r="E5159">
        <f t="shared" si="561"/>
        <v>5</v>
      </c>
      <c r="F5159">
        <f>DAY('Dash Board'!$C$12+COUNT('Daily reducing balance'!$F$4:F5158))</f>
        <v>12</v>
      </c>
      <c r="G5159" s="8">
        <f t="shared" si="562"/>
        <v>33654.817155081997</v>
      </c>
      <c r="H5159" s="6">
        <f>G5159*'Dash Board'!$C$11/365</f>
        <v>9.6815227432427662</v>
      </c>
      <c r="I5159" s="6">
        <f>H5159*'Dash Board'!$C$18/'Dash Board'!$C$11</f>
        <v>4.6102489253536989</v>
      </c>
      <c r="J5159" s="6">
        <f>(G5159&gt;1)*PMT('Dash Board'!$C$11/365,$U$4,-'Dash Board'!$C$19)</f>
        <v>108.80376961660664</v>
      </c>
      <c r="K5159" s="6">
        <f t="shared" si="564"/>
        <v>0</v>
      </c>
      <c r="L5159" s="8">
        <f t="shared" si="565"/>
        <v>33555.694908208636</v>
      </c>
      <c r="N5159" s="8">
        <f t="shared" si="563"/>
        <v>104.19352069125294</v>
      </c>
      <c r="O5159" s="8">
        <f>IF(E5158&lt;&gt;E5159,SUM($N$4:N5159)-SUM($O$3:O5158),0)</f>
        <v>0</v>
      </c>
      <c r="P5159" s="6">
        <f>IF(B5159&gt;0,SUM($O$4:O5159)-SUM($P$3:P5158),0)</f>
        <v>0</v>
      </c>
      <c r="Q5159" s="6">
        <f t="shared" si="566"/>
        <v>4.6102489253536989</v>
      </c>
      <c r="R5159" s="8">
        <f>IF(E5158&lt;&gt;E5159,SUM($Q$4:Q5159)-SUM($R$3:R5158),0)</f>
        <v>0</v>
      </c>
      <c r="S5159" s="6">
        <f>IF(B5159&gt;0,SUM($R$4:R5159)-SUM($S$3:S5158),0)</f>
        <v>0</v>
      </c>
    </row>
    <row r="5160" spans="1:19">
      <c r="A5160">
        <f>IF(E5159&lt;&gt;E5160,COUNTIF($A$4:A5159,"&lt;&gt;0")+1,0)</f>
        <v>0</v>
      </c>
      <c r="B5160">
        <f>IF(A5160&lt;&gt;0,IF(MOD(A5160,3)=0,COUNTIF($B$4:B5159,"&lt;&gt;0")+1,0),0)</f>
        <v>0</v>
      </c>
      <c r="C5160" s="9">
        <f>'Dash Board'!$C$12+COUNT('Daily reducing balance'!$F$4:F5159)</f>
        <v>46886</v>
      </c>
      <c r="D5160">
        <f t="shared" si="560"/>
        <v>2028</v>
      </c>
      <c r="E5160">
        <f t="shared" si="561"/>
        <v>5</v>
      </c>
      <c r="F5160">
        <f>DAY('Dash Board'!$C$12+COUNT('Daily reducing balance'!$F$4:F5159))</f>
        <v>13</v>
      </c>
      <c r="G5160" s="8">
        <f t="shared" si="562"/>
        <v>33555.694908208636</v>
      </c>
      <c r="H5160" s="6">
        <f>G5160*'Dash Board'!$C$11/365</f>
        <v>9.6530081242791965</v>
      </c>
      <c r="I5160" s="6">
        <f>H5160*'Dash Board'!$C$18/'Dash Board'!$C$11</f>
        <v>4.5966705353710458</v>
      </c>
      <c r="J5160" s="6">
        <f>(G5160&gt;1)*PMT('Dash Board'!$C$11/365,$U$4,-'Dash Board'!$C$19)</f>
        <v>108.80376961660664</v>
      </c>
      <c r="K5160" s="6">
        <f t="shared" si="564"/>
        <v>0</v>
      </c>
      <c r="L5160" s="8">
        <f t="shared" si="565"/>
        <v>33456.544146716311</v>
      </c>
      <c r="N5160" s="8">
        <f t="shared" si="563"/>
        <v>104.2070990812356</v>
      </c>
      <c r="O5160" s="8">
        <f>IF(E5159&lt;&gt;E5160,SUM($N$4:N5160)-SUM($O$3:O5159),0)</f>
        <v>0</v>
      </c>
      <c r="P5160" s="6">
        <f>IF(B5160&gt;0,SUM($O$4:O5160)-SUM($P$3:P5159),0)</f>
        <v>0</v>
      </c>
      <c r="Q5160" s="6">
        <f t="shared" si="566"/>
        <v>4.5966705353710458</v>
      </c>
      <c r="R5160" s="8">
        <f>IF(E5159&lt;&gt;E5160,SUM($Q$4:Q5160)-SUM($R$3:R5159),0)</f>
        <v>0</v>
      </c>
      <c r="S5160" s="6">
        <f>IF(B5160&gt;0,SUM($R$4:R5160)-SUM($S$3:S5159),0)</f>
        <v>0</v>
      </c>
    </row>
    <row r="5161" spans="1:19">
      <c r="A5161">
        <f>IF(E5160&lt;&gt;E5161,COUNTIF($A$4:A5160,"&lt;&gt;0")+1,0)</f>
        <v>0</v>
      </c>
      <c r="B5161">
        <f>IF(A5161&lt;&gt;0,IF(MOD(A5161,3)=0,COUNTIF($B$4:B5160,"&lt;&gt;0")+1,0),0)</f>
        <v>0</v>
      </c>
      <c r="C5161" s="9">
        <f>'Dash Board'!$C$12+COUNT('Daily reducing balance'!$F$4:F5160)</f>
        <v>46887</v>
      </c>
      <c r="D5161">
        <f t="shared" si="560"/>
        <v>2028</v>
      </c>
      <c r="E5161">
        <f t="shared" si="561"/>
        <v>5</v>
      </c>
      <c r="F5161">
        <f>DAY('Dash Board'!$C$12+COUNT('Daily reducing balance'!$F$4:F5160))</f>
        <v>14</v>
      </c>
      <c r="G5161" s="8">
        <f t="shared" si="562"/>
        <v>33456.544146716311</v>
      </c>
      <c r="H5161" s="6">
        <f>G5161*'Dash Board'!$C$11/365</f>
        <v>9.6244853024800339</v>
      </c>
      <c r="I5161" s="6">
        <f>H5161*'Dash Board'!$C$18/'Dash Board'!$C$11</f>
        <v>4.5830882392762069</v>
      </c>
      <c r="J5161" s="6">
        <f>(G5161&gt;1)*PMT('Dash Board'!$C$11/365,$U$4,-'Dash Board'!$C$19)</f>
        <v>108.80376961660664</v>
      </c>
      <c r="K5161" s="6">
        <f t="shared" si="564"/>
        <v>0</v>
      </c>
      <c r="L5161" s="8">
        <f t="shared" si="565"/>
        <v>33357.364862402188</v>
      </c>
      <c r="N5161" s="8">
        <f t="shared" si="563"/>
        <v>104.22068137733044</v>
      </c>
      <c r="O5161" s="8">
        <f>IF(E5160&lt;&gt;E5161,SUM($N$4:N5161)-SUM($O$3:O5160),0)</f>
        <v>0</v>
      </c>
      <c r="P5161" s="6">
        <f>IF(B5161&gt;0,SUM($O$4:O5161)-SUM($P$3:P5160),0)</f>
        <v>0</v>
      </c>
      <c r="Q5161" s="6">
        <f t="shared" si="566"/>
        <v>4.5830882392762069</v>
      </c>
      <c r="R5161" s="8">
        <f>IF(E5160&lt;&gt;E5161,SUM($Q$4:Q5161)-SUM($R$3:R5160),0)</f>
        <v>0</v>
      </c>
      <c r="S5161" s="6">
        <f>IF(B5161&gt;0,SUM($R$4:R5161)-SUM($S$3:S5160),0)</f>
        <v>0</v>
      </c>
    </row>
    <row r="5162" spans="1:19">
      <c r="A5162">
        <f>IF(E5161&lt;&gt;E5162,COUNTIF($A$4:A5161,"&lt;&gt;0")+1,0)</f>
        <v>0</v>
      </c>
      <c r="B5162">
        <f>IF(A5162&lt;&gt;0,IF(MOD(A5162,3)=0,COUNTIF($B$4:B5161,"&lt;&gt;0")+1,0),0)</f>
        <v>0</v>
      </c>
      <c r="C5162" s="9">
        <f>'Dash Board'!$C$12+COUNT('Daily reducing balance'!$F$4:F5161)</f>
        <v>46888</v>
      </c>
      <c r="D5162">
        <f t="shared" si="560"/>
        <v>2028</v>
      </c>
      <c r="E5162">
        <f t="shared" si="561"/>
        <v>5</v>
      </c>
      <c r="F5162">
        <f>DAY('Dash Board'!$C$12+COUNT('Daily reducing balance'!$F$4:F5161))</f>
        <v>15</v>
      </c>
      <c r="G5162" s="8">
        <f t="shared" si="562"/>
        <v>33357.364862402188</v>
      </c>
      <c r="H5162" s="6">
        <f>G5162*'Dash Board'!$C$11/365</f>
        <v>9.5959542754855605</v>
      </c>
      <c r="I5162" s="6">
        <f>H5162*'Dash Board'!$C$18/'Dash Board'!$C$11</f>
        <v>4.5695020359455052</v>
      </c>
      <c r="J5162" s="6">
        <f>(G5162&gt;1)*PMT('Dash Board'!$C$11/365,$U$4,-'Dash Board'!$C$19)</f>
        <v>108.80376961660664</v>
      </c>
      <c r="K5162" s="6">
        <f t="shared" si="564"/>
        <v>0</v>
      </c>
      <c r="L5162" s="8">
        <f t="shared" si="565"/>
        <v>33258.157047061068</v>
      </c>
      <c r="N5162" s="8">
        <f t="shared" si="563"/>
        <v>104.23426758066114</v>
      </c>
      <c r="O5162" s="8">
        <f>IF(E5161&lt;&gt;E5162,SUM($N$4:N5162)-SUM($O$3:O5161),0)</f>
        <v>0</v>
      </c>
      <c r="P5162" s="6">
        <f>IF(B5162&gt;0,SUM($O$4:O5162)-SUM($P$3:P5161),0)</f>
        <v>0</v>
      </c>
      <c r="Q5162" s="6">
        <f t="shared" si="566"/>
        <v>4.5695020359455052</v>
      </c>
      <c r="R5162" s="8">
        <f>IF(E5161&lt;&gt;E5162,SUM($Q$4:Q5162)-SUM($R$3:R5161),0)</f>
        <v>0</v>
      </c>
      <c r="S5162" s="6">
        <f>IF(B5162&gt;0,SUM($R$4:R5162)-SUM($S$3:S5161),0)</f>
        <v>0</v>
      </c>
    </row>
    <row r="5163" spans="1:19">
      <c r="A5163">
        <f>IF(E5162&lt;&gt;E5163,COUNTIF($A$4:A5162,"&lt;&gt;0")+1,0)</f>
        <v>0</v>
      </c>
      <c r="B5163">
        <f>IF(A5163&lt;&gt;0,IF(MOD(A5163,3)=0,COUNTIF($B$4:B5162,"&lt;&gt;0")+1,0),0)</f>
        <v>0</v>
      </c>
      <c r="C5163" s="9">
        <f>'Dash Board'!$C$12+COUNT('Daily reducing balance'!$F$4:F5162)</f>
        <v>46889</v>
      </c>
      <c r="D5163">
        <f t="shared" si="560"/>
        <v>2028</v>
      </c>
      <c r="E5163">
        <f t="shared" si="561"/>
        <v>5</v>
      </c>
      <c r="F5163">
        <f>DAY('Dash Board'!$C$12+COUNT('Daily reducing balance'!$F$4:F5162))</f>
        <v>16</v>
      </c>
      <c r="G5163" s="8">
        <f t="shared" si="562"/>
        <v>33258.157047061068</v>
      </c>
      <c r="H5163" s="6">
        <f>G5163*'Dash Board'!$C$11/365</f>
        <v>9.5674150409353746</v>
      </c>
      <c r="I5163" s="6">
        <f>H5163*'Dash Board'!$C$18/'Dash Board'!$C$11</f>
        <v>4.5559119242549411</v>
      </c>
      <c r="J5163" s="6">
        <f>(G5163&gt;1)*PMT('Dash Board'!$C$11/365,$U$4,-'Dash Board'!$C$19)</f>
        <v>108.80376961660664</v>
      </c>
      <c r="K5163" s="6">
        <f t="shared" si="564"/>
        <v>0</v>
      </c>
      <c r="L5163" s="8">
        <f t="shared" si="565"/>
        <v>33158.920692485393</v>
      </c>
      <c r="N5163" s="8">
        <f t="shared" si="563"/>
        <v>104.2478576923517</v>
      </c>
      <c r="O5163" s="8">
        <f>IF(E5162&lt;&gt;E5163,SUM($N$4:N5163)-SUM($O$3:O5162),0)</f>
        <v>0</v>
      </c>
      <c r="P5163" s="6">
        <f>IF(B5163&gt;0,SUM($O$4:O5163)-SUM($P$3:P5162),0)</f>
        <v>0</v>
      </c>
      <c r="Q5163" s="6">
        <f t="shared" si="566"/>
        <v>4.5559119242549411</v>
      </c>
      <c r="R5163" s="8">
        <f>IF(E5162&lt;&gt;E5163,SUM($Q$4:Q5163)-SUM($R$3:R5162),0)</f>
        <v>0</v>
      </c>
      <c r="S5163" s="6">
        <f>IF(B5163&gt;0,SUM($R$4:R5163)-SUM($S$3:S5162),0)</f>
        <v>0</v>
      </c>
    </row>
    <row r="5164" spans="1:19">
      <c r="A5164">
        <f>IF(E5163&lt;&gt;E5164,COUNTIF($A$4:A5163,"&lt;&gt;0")+1,0)</f>
        <v>0</v>
      </c>
      <c r="B5164">
        <f>IF(A5164&lt;&gt;0,IF(MOD(A5164,3)=0,COUNTIF($B$4:B5163,"&lt;&gt;0")+1,0),0)</f>
        <v>0</v>
      </c>
      <c r="C5164" s="9">
        <f>'Dash Board'!$C$12+COUNT('Daily reducing balance'!$F$4:F5163)</f>
        <v>46890</v>
      </c>
      <c r="D5164">
        <f t="shared" si="560"/>
        <v>2028</v>
      </c>
      <c r="E5164">
        <f t="shared" si="561"/>
        <v>5</v>
      </c>
      <c r="F5164">
        <f>DAY('Dash Board'!$C$12+COUNT('Daily reducing balance'!$F$4:F5163))</f>
        <v>17</v>
      </c>
      <c r="G5164" s="8">
        <f t="shared" si="562"/>
        <v>33158.920692485393</v>
      </c>
      <c r="H5164" s="6">
        <f>G5164*'Dash Board'!$C$11/365</f>
        <v>9.5388675964684015</v>
      </c>
      <c r="I5164" s="6">
        <f>H5164*'Dash Board'!$C$18/'Dash Board'!$C$11</f>
        <v>4.5423179030801917</v>
      </c>
      <c r="J5164" s="6">
        <f>(G5164&gt;1)*PMT('Dash Board'!$C$11/365,$U$4,-'Dash Board'!$C$19)</f>
        <v>108.80376961660664</v>
      </c>
      <c r="K5164" s="6">
        <f t="shared" si="564"/>
        <v>0</v>
      </c>
      <c r="L5164" s="8">
        <f t="shared" si="565"/>
        <v>33059.655790465258</v>
      </c>
      <c r="N5164" s="8">
        <f t="shared" si="563"/>
        <v>104.26145171352645</v>
      </c>
      <c r="O5164" s="8">
        <f>IF(E5163&lt;&gt;E5164,SUM($N$4:N5164)-SUM($O$3:O5163),0)</f>
        <v>0</v>
      </c>
      <c r="P5164" s="6">
        <f>IF(B5164&gt;0,SUM($O$4:O5164)-SUM($P$3:P5163),0)</f>
        <v>0</v>
      </c>
      <c r="Q5164" s="6">
        <f t="shared" si="566"/>
        <v>4.5423179030801917</v>
      </c>
      <c r="R5164" s="8">
        <f>IF(E5163&lt;&gt;E5164,SUM($Q$4:Q5164)-SUM($R$3:R5163),0)</f>
        <v>0</v>
      </c>
      <c r="S5164" s="6">
        <f>IF(B5164&gt;0,SUM($R$4:R5164)-SUM($S$3:S5163),0)</f>
        <v>0</v>
      </c>
    </row>
    <row r="5165" spans="1:19">
      <c r="A5165">
        <f>IF(E5164&lt;&gt;E5165,COUNTIF($A$4:A5164,"&lt;&gt;0")+1,0)</f>
        <v>0</v>
      </c>
      <c r="B5165">
        <f>IF(A5165&lt;&gt;0,IF(MOD(A5165,3)=0,COUNTIF($B$4:B5164,"&lt;&gt;0")+1,0),0)</f>
        <v>0</v>
      </c>
      <c r="C5165" s="9">
        <f>'Dash Board'!$C$12+COUNT('Daily reducing balance'!$F$4:F5164)</f>
        <v>46891</v>
      </c>
      <c r="D5165">
        <f t="shared" si="560"/>
        <v>2028</v>
      </c>
      <c r="E5165">
        <f t="shared" si="561"/>
        <v>5</v>
      </c>
      <c r="F5165">
        <f>DAY('Dash Board'!$C$12+COUNT('Daily reducing balance'!$F$4:F5164))</f>
        <v>18</v>
      </c>
      <c r="G5165" s="8">
        <f t="shared" si="562"/>
        <v>33059.655790465258</v>
      </c>
      <c r="H5165" s="6">
        <f>G5165*'Dash Board'!$C$11/365</f>
        <v>9.5103119397228824</v>
      </c>
      <c r="I5165" s="6">
        <f>H5165*'Dash Board'!$C$18/'Dash Board'!$C$11</f>
        <v>4.5287199712966109</v>
      </c>
      <c r="J5165" s="6">
        <f>(G5165&gt;1)*PMT('Dash Board'!$C$11/365,$U$4,-'Dash Board'!$C$19)</f>
        <v>108.80376961660664</v>
      </c>
      <c r="K5165" s="6">
        <f t="shared" si="564"/>
        <v>0</v>
      </c>
      <c r="L5165" s="8">
        <f t="shared" si="565"/>
        <v>32960.362332788376</v>
      </c>
      <c r="N5165" s="8">
        <f t="shared" si="563"/>
        <v>104.27504964531003</v>
      </c>
      <c r="O5165" s="8">
        <f>IF(E5164&lt;&gt;E5165,SUM($N$4:N5165)-SUM($O$3:O5164),0)</f>
        <v>0</v>
      </c>
      <c r="P5165" s="6">
        <f>IF(B5165&gt;0,SUM($O$4:O5165)-SUM($P$3:P5164),0)</f>
        <v>0</v>
      </c>
      <c r="Q5165" s="6">
        <f t="shared" si="566"/>
        <v>4.5287199712966109</v>
      </c>
      <c r="R5165" s="8">
        <f>IF(E5164&lt;&gt;E5165,SUM($Q$4:Q5165)-SUM($R$3:R5164),0)</f>
        <v>0</v>
      </c>
      <c r="S5165" s="6">
        <f>IF(B5165&gt;0,SUM($R$4:R5165)-SUM($S$3:S5164),0)</f>
        <v>0</v>
      </c>
    </row>
    <row r="5166" spans="1:19">
      <c r="A5166">
        <f>IF(E5165&lt;&gt;E5166,COUNTIF($A$4:A5165,"&lt;&gt;0")+1,0)</f>
        <v>0</v>
      </c>
      <c r="B5166">
        <f>IF(A5166&lt;&gt;0,IF(MOD(A5166,3)=0,COUNTIF($B$4:B5165,"&lt;&gt;0")+1,0),0)</f>
        <v>0</v>
      </c>
      <c r="C5166" s="9">
        <f>'Dash Board'!$C$12+COUNT('Daily reducing balance'!$F$4:F5165)</f>
        <v>46892</v>
      </c>
      <c r="D5166">
        <f t="shared" si="560"/>
        <v>2028</v>
      </c>
      <c r="E5166">
        <f t="shared" si="561"/>
        <v>5</v>
      </c>
      <c r="F5166">
        <f>DAY('Dash Board'!$C$12+COUNT('Daily reducing balance'!$F$4:F5165))</f>
        <v>19</v>
      </c>
      <c r="G5166" s="8">
        <f t="shared" si="562"/>
        <v>32960.362332788376</v>
      </c>
      <c r="H5166" s="6">
        <f>G5166*'Dash Board'!$C$11/365</f>
        <v>9.4817480683363815</v>
      </c>
      <c r="I5166" s="6">
        <f>H5166*'Dash Board'!$C$18/'Dash Board'!$C$11</f>
        <v>4.5151181277792301</v>
      </c>
      <c r="J5166" s="6">
        <f>(G5166&gt;1)*PMT('Dash Board'!$C$11/365,$U$4,-'Dash Board'!$C$19)</f>
        <v>108.80376961660664</v>
      </c>
      <c r="K5166" s="6">
        <f t="shared" si="564"/>
        <v>0</v>
      </c>
      <c r="L5166" s="8">
        <f t="shared" si="565"/>
        <v>32861.040311240104</v>
      </c>
      <c r="N5166" s="8">
        <f t="shared" si="563"/>
        <v>104.28865148882741</v>
      </c>
      <c r="O5166" s="8">
        <f>IF(E5165&lt;&gt;E5166,SUM($N$4:N5166)-SUM($O$3:O5165),0)</f>
        <v>0</v>
      </c>
      <c r="P5166" s="6">
        <f>IF(B5166&gt;0,SUM($O$4:O5166)-SUM($P$3:P5165),0)</f>
        <v>0</v>
      </c>
      <c r="Q5166" s="6">
        <f t="shared" si="566"/>
        <v>4.5151181277792301</v>
      </c>
      <c r="R5166" s="8">
        <f>IF(E5165&lt;&gt;E5166,SUM($Q$4:Q5166)-SUM($R$3:R5165),0)</f>
        <v>0</v>
      </c>
      <c r="S5166" s="6">
        <f>IF(B5166&gt;0,SUM($R$4:R5166)-SUM($S$3:S5165),0)</f>
        <v>0</v>
      </c>
    </row>
    <row r="5167" spans="1:19">
      <c r="A5167">
        <f>IF(E5166&lt;&gt;E5167,COUNTIF($A$4:A5166,"&lt;&gt;0")+1,0)</f>
        <v>0</v>
      </c>
      <c r="B5167">
        <f>IF(A5167&lt;&gt;0,IF(MOD(A5167,3)=0,COUNTIF($B$4:B5166,"&lt;&gt;0")+1,0),0)</f>
        <v>0</v>
      </c>
      <c r="C5167" s="9">
        <f>'Dash Board'!$C$12+COUNT('Daily reducing balance'!$F$4:F5166)</f>
        <v>46893</v>
      </c>
      <c r="D5167">
        <f t="shared" si="560"/>
        <v>2028</v>
      </c>
      <c r="E5167">
        <f t="shared" si="561"/>
        <v>5</v>
      </c>
      <c r="F5167">
        <f>DAY('Dash Board'!$C$12+COUNT('Daily reducing balance'!$F$4:F5166))</f>
        <v>20</v>
      </c>
      <c r="G5167" s="8">
        <f t="shared" si="562"/>
        <v>32861.040311240104</v>
      </c>
      <c r="H5167" s="6">
        <f>G5167*'Dash Board'!$C$11/365</f>
        <v>9.4531759799457831</v>
      </c>
      <c r="I5167" s="6">
        <f>H5167*'Dash Board'!$C$18/'Dash Board'!$C$11</f>
        <v>4.5015123714027547</v>
      </c>
      <c r="J5167" s="6">
        <f>(G5167&gt;1)*PMT('Dash Board'!$C$11/365,$U$4,-'Dash Board'!$C$19)</f>
        <v>108.80376961660664</v>
      </c>
      <c r="K5167" s="6">
        <f t="shared" si="564"/>
        <v>0</v>
      </c>
      <c r="L5167" s="8">
        <f t="shared" si="565"/>
        <v>32761.68971760344</v>
      </c>
      <c r="N5167" s="8">
        <f t="shared" si="563"/>
        <v>104.30225724520389</v>
      </c>
      <c r="O5167" s="8">
        <f>IF(E5166&lt;&gt;E5167,SUM($N$4:N5167)-SUM($O$3:O5166),0)</f>
        <v>0</v>
      </c>
      <c r="P5167" s="6">
        <f>IF(B5167&gt;0,SUM($O$4:O5167)-SUM($P$3:P5166),0)</f>
        <v>0</v>
      </c>
      <c r="Q5167" s="6">
        <f t="shared" si="566"/>
        <v>4.5015123714027547</v>
      </c>
      <c r="R5167" s="8">
        <f>IF(E5166&lt;&gt;E5167,SUM($Q$4:Q5167)-SUM($R$3:R5166),0)</f>
        <v>0</v>
      </c>
      <c r="S5167" s="6">
        <f>IF(B5167&gt;0,SUM($R$4:R5167)-SUM($S$3:S5166),0)</f>
        <v>0</v>
      </c>
    </row>
    <row r="5168" spans="1:19">
      <c r="A5168">
        <f>IF(E5167&lt;&gt;E5168,COUNTIF($A$4:A5167,"&lt;&gt;0")+1,0)</f>
        <v>0</v>
      </c>
      <c r="B5168">
        <f>IF(A5168&lt;&gt;0,IF(MOD(A5168,3)=0,COUNTIF($B$4:B5167,"&lt;&gt;0")+1,0),0)</f>
        <v>0</v>
      </c>
      <c r="C5168" s="9">
        <f>'Dash Board'!$C$12+COUNT('Daily reducing balance'!$F$4:F5167)</f>
        <v>46894</v>
      </c>
      <c r="D5168">
        <f t="shared" si="560"/>
        <v>2028</v>
      </c>
      <c r="E5168">
        <f t="shared" si="561"/>
        <v>5</v>
      </c>
      <c r="F5168">
        <f>DAY('Dash Board'!$C$12+COUNT('Daily reducing balance'!$F$4:F5167))</f>
        <v>21</v>
      </c>
      <c r="G5168" s="8">
        <f t="shared" si="562"/>
        <v>32761.68971760344</v>
      </c>
      <c r="H5168" s="6">
        <f>G5168*'Dash Board'!$C$11/365</f>
        <v>9.4245956721872908</v>
      </c>
      <c r="I5168" s="6">
        <f>H5168*'Dash Board'!$C$18/'Dash Board'!$C$11</f>
        <v>4.4879027010415671</v>
      </c>
      <c r="J5168" s="6">
        <f>(G5168&gt;1)*PMT('Dash Board'!$C$11/365,$U$4,-'Dash Board'!$C$19)</f>
        <v>108.80376961660664</v>
      </c>
      <c r="K5168" s="6">
        <f t="shared" si="564"/>
        <v>0</v>
      </c>
      <c r="L5168" s="8">
        <f t="shared" si="565"/>
        <v>32662.310543659019</v>
      </c>
      <c r="N5168" s="8">
        <f t="shared" si="563"/>
        <v>104.31586691556508</v>
      </c>
      <c r="O5168" s="8">
        <f>IF(E5167&lt;&gt;E5168,SUM($N$4:N5168)-SUM($O$3:O5167),0)</f>
        <v>0</v>
      </c>
      <c r="P5168" s="6">
        <f>IF(B5168&gt;0,SUM($O$4:O5168)-SUM($P$3:P5167),0)</f>
        <v>0</v>
      </c>
      <c r="Q5168" s="6">
        <f t="shared" si="566"/>
        <v>4.4879027010415671</v>
      </c>
      <c r="R5168" s="8">
        <f>IF(E5167&lt;&gt;E5168,SUM($Q$4:Q5168)-SUM($R$3:R5167),0)</f>
        <v>0</v>
      </c>
      <c r="S5168" s="6">
        <f>IF(B5168&gt;0,SUM($R$4:R5168)-SUM($S$3:S5167),0)</f>
        <v>0</v>
      </c>
    </row>
    <row r="5169" spans="1:19">
      <c r="A5169">
        <f>IF(E5168&lt;&gt;E5169,COUNTIF($A$4:A5168,"&lt;&gt;0")+1,0)</f>
        <v>0</v>
      </c>
      <c r="B5169">
        <f>IF(A5169&lt;&gt;0,IF(MOD(A5169,3)=0,COUNTIF($B$4:B5168,"&lt;&gt;0")+1,0),0)</f>
        <v>0</v>
      </c>
      <c r="C5169" s="9">
        <f>'Dash Board'!$C$12+COUNT('Daily reducing balance'!$F$4:F5168)</f>
        <v>46895</v>
      </c>
      <c r="D5169">
        <f t="shared" si="560"/>
        <v>2028</v>
      </c>
      <c r="E5169">
        <f t="shared" si="561"/>
        <v>5</v>
      </c>
      <c r="F5169">
        <f>DAY('Dash Board'!$C$12+COUNT('Daily reducing balance'!$F$4:F5168))</f>
        <v>22</v>
      </c>
      <c r="G5169" s="8">
        <f t="shared" si="562"/>
        <v>32662.310543659019</v>
      </c>
      <c r="H5169" s="6">
        <f>G5169*'Dash Board'!$C$11/365</f>
        <v>9.3960071426964298</v>
      </c>
      <c r="I5169" s="6">
        <f>H5169*'Dash Board'!$C$18/'Dash Board'!$C$11</f>
        <v>4.4742891155697286</v>
      </c>
      <c r="J5169" s="6">
        <f>(G5169&gt;1)*PMT('Dash Board'!$C$11/365,$U$4,-'Dash Board'!$C$19)</f>
        <v>108.80376961660664</v>
      </c>
      <c r="K5169" s="6">
        <f t="shared" si="564"/>
        <v>0</v>
      </c>
      <c r="L5169" s="8">
        <f t="shared" si="565"/>
        <v>32562.902781185108</v>
      </c>
      <c r="N5169" s="8">
        <f t="shared" si="563"/>
        <v>104.32948050103691</v>
      </c>
      <c r="O5169" s="8">
        <f>IF(E5168&lt;&gt;E5169,SUM($N$4:N5169)-SUM($O$3:O5168),0)</f>
        <v>0</v>
      </c>
      <c r="P5169" s="6">
        <f>IF(B5169&gt;0,SUM($O$4:O5169)-SUM($P$3:P5168),0)</f>
        <v>0</v>
      </c>
      <c r="Q5169" s="6">
        <f t="shared" si="566"/>
        <v>4.4742891155697286</v>
      </c>
      <c r="R5169" s="8">
        <f>IF(E5168&lt;&gt;E5169,SUM($Q$4:Q5169)-SUM($R$3:R5168),0)</f>
        <v>0</v>
      </c>
      <c r="S5169" s="6">
        <f>IF(B5169&gt;0,SUM($R$4:R5169)-SUM($S$3:S5168),0)</f>
        <v>0</v>
      </c>
    </row>
    <row r="5170" spans="1:19">
      <c r="A5170">
        <f>IF(E5169&lt;&gt;E5170,COUNTIF($A$4:A5169,"&lt;&gt;0")+1,0)</f>
        <v>0</v>
      </c>
      <c r="B5170">
        <f>IF(A5170&lt;&gt;0,IF(MOD(A5170,3)=0,COUNTIF($B$4:B5169,"&lt;&gt;0")+1,0),0)</f>
        <v>0</v>
      </c>
      <c r="C5170" s="9">
        <f>'Dash Board'!$C$12+COUNT('Daily reducing balance'!$F$4:F5169)</f>
        <v>46896</v>
      </c>
      <c r="D5170">
        <f t="shared" si="560"/>
        <v>2028</v>
      </c>
      <c r="E5170">
        <f t="shared" si="561"/>
        <v>5</v>
      </c>
      <c r="F5170">
        <f>DAY('Dash Board'!$C$12+COUNT('Daily reducing balance'!$F$4:F5169))</f>
        <v>23</v>
      </c>
      <c r="G5170" s="8">
        <f t="shared" si="562"/>
        <v>32562.902781185108</v>
      </c>
      <c r="H5170" s="6">
        <f>G5170*'Dash Board'!$C$11/365</f>
        <v>9.3674103891080449</v>
      </c>
      <c r="I5170" s="6">
        <f>H5170*'Dash Board'!$C$18/'Dash Board'!$C$11</f>
        <v>4.4606716138609741</v>
      </c>
      <c r="J5170" s="6">
        <f>(G5170&gt;1)*PMT('Dash Board'!$C$11/365,$U$4,-'Dash Board'!$C$19)</f>
        <v>108.80376961660664</v>
      </c>
      <c r="K5170" s="6">
        <f t="shared" si="564"/>
        <v>0</v>
      </c>
      <c r="L5170" s="8">
        <f t="shared" si="565"/>
        <v>32463.466421957608</v>
      </c>
      <c r="N5170" s="8">
        <f t="shared" si="563"/>
        <v>104.34309800274568</v>
      </c>
      <c r="O5170" s="8">
        <f>IF(E5169&lt;&gt;E5170,SUM($N$4:N5170)-SUM($O$3:O5169),0)</f>
        <v>0</v>
      </c>
      <c r="P5170" s="6">
        <f>IF(B5170&gt;0,SUM($O$4:O5170)-SUM($P$3:P5169),0)</f>
        <v>0</v>
      </c>
      <c r="Q5170" s="6">
        <f t="shared" si="566"/>
        <v>4.4606716138609741</v>
      </c>
      <c r="R5170" s="8">
        <f>IF(E5169&lt;&gt;E5170,SUM($Q$4:Q5170)-SUM($R$3:R5169),0)</f>
        <v>0</v>
      </c>
      <c r="S5170" s="6">
        <f>IF(B5170&gt;0,SUM($R$4:R5170)-SUM($S$3:S5169),0)</f>
        <v>0</v>
      </c>
    </row>
    <row r="5171" spans="1:19">
      <c r="A5171">
        <f>IF(E5170&lt;&gt;E5171,COUNTIF($A$4:A5170,"&lt;&gt;0")+1,0)</f>
        <v>0</v>
      </c>
      <c r="B5171">
        <f>IF(A5171&lt;&gt;0,IF(MOD(A5171,3)=0,COUNTIF($B$4:B5170,"&lt;&gt;0")+1,0),0)</f>
        <v>0</v>
      </c>
      <c r="C5171" s="9">
        <f>'Dash Board'!$C$12+COUNT('Daily reducing balance'!$F$4:F5170)</f>
        <v>46897</v>
      </c>
      <c r="D5171">
        <f t="shared" si="560"/>
        <v>2028</v>
      </c>
      <c r="E5171">
        <f t="shared" si="561"/>
        <v>5</v>
      </c>
      <c r="F5171">
        <f>DAY('Dash Board'!$C$12+COUNT('Daily reducing balance'!$F$4:F5170))</f>
        <v>24</v>
      </c>
      <c r="G5171" s="8">
        <f t="shared" si="562"/>
        <v>32463.466421957608</v>
      </c>
      <c r="H5171" s="6">
        <f>G5171*'Dash Board'!$C$11/365</f>
        <v>9.3388054090562989</v>
      </c>
      <c r="I5171" s="6">
        <f>H5171*'Dash Board'!$C$18/'Dash Board'!$C$11</f>
        <v>4.447050194788714</v>
      </c>
      <c r="J5171" s="6">
        <f>(G5171&gt;1)*PMT('Dash Board'!$C$11/365,$U$4,-'Dash Board'!$C$19)</f>
        <v>108.80376961660664</v>
      </c>
      <c r="K5171" s="6">
        <f t="shared" si="564"/>
        <v>0</v>
      </c>
      <c r="L5171" s="8">
        <f t="shared" si="565"/>
        <v>32364.001457750059</v>
      </c>
      <c r="N5171" s="8">
        <f t="shared" si="563"/>
        <v>104.35671942181793</v>
      </c>
      <c r="O5171" s="8">
        <f>IF(E5170&lt;&gt;E5171,SUM($N$4:N5171)-SUM($O$3:O5170),0)</f>
        <v>0</v>
      </c>
      <c r="P5171" s="6">
        <f>IF(B5171&gt;0,SUM($O$4:O5171)-SUM($P$3:P5170),0)</f>
        <v>0</v>
      </c>
      <c r="Q5171" s="6">
        <f t="shared" si="566"/>
        <v>4.447050194788714</v>
      </c>
      <c r="R5171" s="8">
        <f>IF(E5170&lt;&gt;E5171,SUM($Q$4:Q5171)-SUM($R$3:R5170),0)</f>
        <v>0</v>
      </c>
      <c r="S5171" s="6">
        <f>IF(B5171&gt;0,SUM($R$4:R5171)-SUM($S$3:S5170),0)</f>
        <v>0</v>
      </c>
    </row>
    <row r="5172" spans="1:19">
      <c r="A5172">
        <f>IF(E5171&lt;&gt;E5172,COUNTIF($A$4:A5171,"&lt;&gt;0")+1,0)</f>
        <v>0</v>
      </c>
      <c r="B5172">
        <f>IF(A5172&lt;&gt;0,IF(MOD(A5172,3)=0,COUNTIF($B$4:B5171,"&lt;&gt;0")+1,0),0)</f>
        <v>0</v>
      </c>
      <c r="C5172" s="9">
        <f>'Dash Board'!$C$12+COUNT('Daily reducing balance'!$F$4:F5171)</f>
        <v>46898</v>
      </c>
      <c r="D5172">
        <f t="shared" ref="D5172:D5235" si="567">IF(AND(E5172=1,F5172=1),D5171+1,D5171)</f>
        <v>2028</v>
      </c>
      <c r="E5172">
        <f t="shared" ref="E5172:E5235" si="568">IF(F5172=1,IF(E5171+1&gt;12,1,E5171+1),E5171)</f>
        <v>5</v>
      </c>
      <c r="F5172">
        <f>DAY('Dash Board'!$C$12+COUNT('Daily reducing balance'!$F$4:F5171))</f>
        <v>25</v>
      </c>
      <c r="G5172" s="8">
        <f t="shared" ref="G5172:G5235" si="569">L5171</f>
        <v>32364.001457750059</v>
      </c>
      <c r="H5172" s="6">
        <f>G5172*'Dash Board'!$C$11/365</f>
        <v>9.310192200174674</v>
      </c>
      <c r="I5172" s="6">
        <f>H5172*'Dash Board'!$C$18/'Dash Board'!$C$11</f>
        <v>4.4334248572260355</v>
      </c>
      <c r="J5172" s="6">
        <f>(G5172&gt;1)*PMT('Dash Board'!$C$11/365,$U$4,-'Dash Board'!$C$19)</f>
        <v>108.80376961660664</v>
      </c>
      <c r="K5172" s="6">
        <f t="shared" si="564"/>
        <v>0</v>
      </c>
      <c r="L5172" s="8">
        <f t="shared" si="565"/>
        <v>32264.507880333626</v>
      </c>
      <c r="N5172" s="8">
        <f t="shared" ref="N5172:N5235" si="570">J5172-I5172</f>
        <v>104.37034475938061</v>
      </c>
      <c r="O5172" s="8">
        <f>IF(E5171&lt;&gt;E5172,SUM($N$4:N5172)-SUM($O$3:O5171),0)</f>
        <v>0</v>
      </c>
      <c r="P5172" s="6">
        <f>IF(B5172&gt;0,SUM($O$4:O5172)-SUM($P$3:P5171),0)</f>
        <v>0</v>
      </c>
      <c r="Q5172" s="6">
        <f t="shared" si="566"/>
        <v>4.4334248572260355</v>
      </c>
      <c r="R5172" s="8">
        <f>IF(E5171&lt;&gt;E5172,SUM($Q$4:Q5172)-SUM($R$3:R5171),0)</f>
        <v>0</v>
      </c>
      <c r="S5172" s="6">
        <f>IF(B5172&gt;0,SUM($R$4:R5172)-SUM($S$3:S5171),0)</f>
        <v>0</v>
      </c>
    </row>
    <row r="5173" spans="1:19">
      <c r="A5173">
        <f>IF(E5172&lt;&gt;E5173,COUNTIF($A$4:A5172,"&lt;&gt;0")+1,0)</f>
        <v>0</v>
      </c>
      <c r="B5173">
        <f>IF(A5173&lt;&gt;0,IF(MOD(A5173,3)=0,COUNTIF($B$4:B5172,"&lt;&gt;0")+1,0),0)</f>
        <v>0</v>
      </c>
      <c r="C5173" s="9">
        <f>'Dash Board'!$C$12+COUNT('Daily reducing balance'!$F$4:F5172)</f>
        <v>46899</v>
      </c>
      <c r="D5173">
        <f t="shared" si="567"/>
        <v>2028</v>
      </c>
      <c r="E5173">
        <f t="shared" si="568"/>
        <v>5</v>
      </c>
      <c r="F5173">
        <f>DAY('Dash Board'!$C$12+COUNT('Daily reducing balance'!$F$4:F5172))</f>
        <v>26</v>
      </c>
      <c r="G5173" s="8">
        <f t="shared" si="569"/>
        <v>32264.507880333626</v>
      </c>
      <c r="H5173" s="6">
        <f>G5173*'Dash Board'!$C$11/365</f>
        <v>9.281570760095974</v>
      </c>
      <c r="I5173" s="6">
        <f>H5173*'Dash Board'!$C$18/'Dash Board'!$C$11</f>
        <v>4.4197956000457017</v>
      </c>
      <c r="J5173" s="6">
        <f>(G5173&gt;1)*PMT('Dash Board'!$C$11/365,$U$4,-'Dash Board'!$C$19)</f>
        <v>108.80376961660664</v>
      </c>
      <c r="K5173" s="6">
        <f t="shared" si="564"/>
        <v>0</v>
      </c>
      <c r="L5173" s="8">
        <f t="shared" si="565"/>
        <v>32164.985681477116</v>
      </c>
      <c r="N5173" s="8">
        <f t="shared" si="570"/>
        <v>104.38397401656094</v>
      </c>
      <c r="O5173" s="8">
        <f>IF(E5172&lt;&gt;E5173,SUM($N$4:N5173)-SUM($O$3:O5172),0)</f>
        <v>0</v>
      </c>
      <c r="P5173" s="6">
        <f>IF(B5173&gt;0,SUM($O$4:O5173)-SUM($P$3:P5172),0)</f>
        <v>0</v>
      </c>
      <c r="Q5173" s="6">
        <f t="shared" si="566"/>
        <v>4.4197956000457017</v>
      </c>
      <c r="R5173" s="8">
        <f>IF(E5172&lt;&gt;E5173,SUM($Q$4:Q5173)-SUM($R$3:R5172),0)</f>
        <v>0</v>
      </c>
      <c r="S5173" s="6">
        <f>IF(B5173&gt;0,SUM($R$4:R5173)-SUM($S$3:S5172),0)</f>
        <v>0</v>
      </c>
    </row>
    <row r="5174" spans="1:19">
      <c r="A5174">
        <f>IF(E5173&lt;&gt;E5174,COUNTIF($A$4:A5173,"&lt;&gt;0")+1,0)</f>
        <v>0</v>
      </c>
      <c r="B5174">
        <f>IF(A5174&lt;&gt;0,IF(MOD(A5174,3)=0,COUNTIF($B$4:B5173,"&lt;&gt;0")+1,0),0)</f>
        <v>0</v>
      </c>
      <c r="C5174" s="9">
        <f>'Dash Board'!$C$12+COUNT('Daily reducing balance'!$F$4:F5173)</f>
        <v>46900</v>
      </c>
      <c r="D5174">
        <f t="shared" si="567"/>
        <v>2028</v>
      </c>
      <c r="E5174">
        <f t="shared" si="568"/>
        <v>5</v>
      </c>
      <c r="F5174">
        <f>DAY('Dash Board'!$C$12+COUNT('Daily reducing balance'!$F$4:F5173))</f>
        <v>27</v>
      </c>
      <c r="G5174" s="8">
        <f t="shared" si="569"/>
        <v>32164.985681477116</v>
      </c>
      <c r="H5174" s="6">
        <f>G5174*'Dash Board'!$C$11/365</f>
        <v>9.2529410864523207</v>
      </c>
      <c r="I5174" s="6">
        <f>H5174*'Dash Board'!$C$18/'Dash Board'!$C$11</f>
        <v>4.4061624221201532</v>
      </c>
      <c r="J5174" s="6">
        <f>(G5174&gt;1)*PMT('Dash Board'!$C$11/365,$U$4,-'Dash Board'!$C$19)</f>
        <v>108.80376961660664</v>
      </c>
      <c r="K5174" s="6">
        <f t="shared" si="564"/>
        <v>0</v>
      </c>
      <c r="L5174" s="8">
        <f t="shared" si="565"/>
        <v>32065.434852946961</v>
      </c>
      <c r="N5174" s="8">
        <f t="shared" si="570"/>
        <v>104.3976071944865</v>
      </c>
      <c r="O5174" s="8">
        <f>IF(E5173&lt;&gt;E5174,SUM($N$4:N5174)-SUM($O$3:O5173),0)</f>
        <v>0</v>
      </c>
      <c r="P5174" s="6">
        <f>IF(B5174&gt;0,SUM($O$4:O5174)-SUM($P$3:P5173),0)</f>
        <v>0</v>
      </c>
      <c r="Q5174" s="6">
        <f t="shared" si="566"/>
        <v>4.4061624221201532</v>
      </c>
      <c r="R5174" s="8">
        <f>IF(E5173&lt;&gt;E5174,SUM($Q$4:Q5174)-SUM($R$3:R5173),0)</f>
        <v>0</v>
      </c>
      <c r="S5174" s="6">
        <f>IF(B5174&gt;0,SUM($R$4:R5174)-SUM($S$3:S5173),0)</f>
        <v>0</v>
      </c>
    </row>
    <row r="5175" spans="1:19">
      <c r="A5175">
        <f>IF(E5174&lt;&gt;E5175,COUNTIF($A$4:A5174,"&lt;&gt;0")+1,0)</f>
        <v>0</v>
      </c>
      <c r="B5175">
        <f>IF(A5175&lt;&gt;0,IF(MOD(A5175,3)=0,COUNTIF($B$4:B5174,"&lt;&gt;0")+1,0),0)</f>
        <v>0</v>
      </c>
      <c r="C5175" s="9">
        <f>'Dash Board'!$C$12+COUNT('Daily reducing balance'!$F$4:F5174)</f>
        <v>46901</v>
      </c>
      <c r="D5175">
        <f t="shared" si="567"/>
        <v>2028</v>
      </c>
      <c r="E5175">
        <f t="shared" si="568"/>
        <v>5</v>
      </c>
      <c r="F5175">
        <f>DAY('Dash Board'!$C$12+COUNT('Daily reducing balance'!$F$4:F5174))</f>
        <v>28</v>
      </c>
      <c r="G5175" s="8">
        <f t="shared" si="569"/>
        <v>32065.434852946961</v>
      </c>
      <c r="H5175" s="6">
        <f>G5175*'Dash Board'!$C$11/365</f>
        <v>9.2243031768751536</v>
      </c>
      <c r="I5175" s="6">
        <f>H5175*'Dash Board'!$C$18/'Dash Board'!$C$11</f>
        <v>4.3925253223215019</v>
      </c>
      <c r="J5175" s="6">
        <f>(G5175&gt;1)*PMT('Dash Board'!$C$11/365,$U$4,-'Dash Board'!$C$19)</f>
        <v>108.80376961660664</v>
      </c>
      <c r="K5175" s="6">
        <f t="shared" si="564"/>
        <v>0</v>
      </c>
      <c r="L5175" s="8">
        <f t="shared" si="565"/>
        <v>31965.855386507228</v>
      </c>
      <c r="N5175" s="8">
        <f t="shared" si="570"/>
        <v>104.41124429428514</v>
      </c>
      <c r="O5175" s="8">
        <f>IF(E5174&lt;&gt;E5175,SUM($N$4:N5175)-SUM($O$3:O5174),0)</f>
        <v>0</v>
      </c>
      <c r="P5175" s="6">
        <f>IF(B5175&gt;0,SUM($O$4:O5175)-SUM($P$3:P5174),0)</f>
        <v>0</v>
      </c>
      <c r="Q5175" s="6">
        <f t="shared" si="566"/>
        <v>4.3925253223215019</v>
      </c>
      <c r="R5175" s="8">
        <f>IF(E5174&lt;&gt;E5175,SUM($Q$4:Q5175)-SUM($R$3:R5174),0)</f>
        <v>0</v>
      </c>
      <c r="S5175" s="6">
        <f>IF(B5175&gt;0,SUM($R$4:R5175)-SUM($S$3:S5174),0)</f>
        <v>0</v>
      </c>
    </row>
    <row r="5176" spans="1:19">
      <c r="A5176">
        <f>IF(E5175&lt;&gt;E5176,COUNTIF($A$4:A5175,"&lt;&gt;0")+1,0)</f>
        <v>0</v>
      </c>
      <c r="B5176">
        <f>IF(A5176&lt;&gt;0,IF(MOD(A5176,3)=0,COUNTIF($B$4:B5175,"&lt;&gt;0")+1,0),0)</f>
        <v>0</v>
      </c>
      <c r="C5176" s="9">
        <f>'Dash Board'!$C$12+COUNT('Daily reducing balance'!$F$4:F5175)</f>
        <v>46902</v>
      </c>
      <c r="D5176">
        <f t="shared" si="567"/>
        <v>2028</v>
      </c>
      <c r="E5176">
        <f t="shared" si="568"/>
        <v>5</v>
      </c>
      <c r="F5176">
        <f>DAY('Dash Board'!$C$12+COUNT('Daily reducing balance'!$F$4:F5175))</f>
        <v>29</v>
      </c>
      <c r="G5176" s="8">
        <f t="shared" si="569"/>
        <v>31965.855386507228</v>
      </c>
      <c r="H5176" s="6">
        <f>G5176*'Dash Board'!$C$11/365</f>
        <v>9.19565702899523</v>
      </c>
      <c r="I5176" s="6">
        <f>H5176*'Dash Board'!$C$18/'Dash Board'!$C$11</f>
        <v>4.3788842995215385</v>
      </c>
      <c r="J5176" s="6">
        <f>(G5176&gt;1)*PMT('Dash Board'!$C$11/365,$U$4,-'Dash Board'!$C$19)</f>
        <v>108.80376961660664</v>
      </c>
      <c r="K5176" s="6">
        <f t="shared" si="564"/>
        <v>0</v>
      </c>
      <c r="L5176" s="8">
        <f t="shared" si="565"/>
        <v>31866.247273919616</v>
      </c>
      <c r="N5176" s="8">
        <f t="shared" si="570"/>
        <v>104.4248853170851</v>
      </c>
      <c r="O5176" s="8">
        <f>IF(E5175&lt;&gt;E5176,SUM($N$4:N5176)-SUM($O$3:O5175),0)</f>
        <v>0</v>
      </c>
      <c r="P5176" s="6">
        <f>IF(B5176&gt;0,SUM($O$4:O5176)-SUM($P$3:P5175),0)</f>
        <v>0</v>
      </c>
      <c r="Q5176" s="6">
        <f t="shared" si="566"/>
        <v>4.3788842995215385</v>
      </c>
      <c r="R5176" s="8">
        <f>IF(E5175&lt;&gt;E5176,SUM($Q$4:Q5176)-SUM($R$3:R5175),0)</f>
        <v>0</v>
      </c>
      <c r="S5176" s="6">
        <f>IF(B5176&gt;0,SUM($R$4:R5176)-SUM($S$3:S5175),0)</f>
        <v>0</v>
      </c>
    </row>
    <row r="5177" spans="1:19">
      <c r="A5177">
        <f>IF(E5176&lt;&gt;E5177,COUNTIF($A$4:A5176,"&lt;&gt;0")+1,0)</f>
        <v>0</v>
      </c>
      <c r="B5177">
        <f>IF(A5177&lt;&gt;0,IF(MOD(A5177,3)=0,COUNTIF($B$4:B5176,"&lt;&gt;0")+1,0),0)</f>
        <v>0</v>
      </c>
      <c r="C5177" s="9">
        <f>'Dash Board'!$C$12+COUNT('Daily reducing balance'!$F$4:F5176)</f>
        <v>46903</v>
      </c>
      <c r="D5177">
        <f t="shared" si="567"/>
        <v>2028</v>
      </c>
      <c r="E5177">
        <f t="shared" si="568"/>
        <v>5</v>
      </c>
      <c r="F5177">
        <f>DAY('Dash Board'!$C$12+COUNT('Daily reducing balance'!$F$4:F5176))</f>
        <v>30</v>
      </c>
      <c r="G5177" s="8">
        <f t="shared" si="569"/>
        <v>31866.247273919616</v>
      </c>
      <c r="H5177" s="6">
        <f>G5177*'Dash Board'!$C$11/365</f>
        <v>9.1670026404426288</v>
      </c>
      <c r="I5177" s="6">
        <f>H5177*'Dash Board'!$C$18/'Dash Board'!$C$11</f>
        <v>4.365239352591729</v>
      </c>
      <c r="J5177" s="6">
        <f>(G5177&gt;1)*PMT('Dash Board'!$C$11/365,$U$4,-'Dash Board'!$C$19)</f>
        <v>108.80376961660664</v>
      </c>
      <c r="K5177" s="6">
        <f t="shared" si="564"/>
        <v>0</v>
      </c>
      <c r="L5177" s="8">
        <f t="shared" si="565"/>
        <v>31766.610506943452</v>
      </c>
      <c r="N5177" s="8">
        <f t="shared" si="570"/>
        <v>104.43853026401491</v>
      </c>
      <c r="O5177" s="8">
        <f>IF(E5176&lt;&gt;E5177,SUM($N$4:N5177)-SUM($O$3:O5176),0)</f>
        <v>0</v>
      </c>
      <c r="P5177" s="6">
        <f>IF(B5177&gt;0,SUM($O$4:O5177)-SUM($P$3:P5176),0)</f>
        <v>0</v>
      </c>
      <c r="Q5177" s="6">
        <f t="shared" si="566"/>
        <v>4.365239352591729</v>
      </c>
      <c r="R5177" s="8">
        <f>IF(E5176&lt;&gt;E5177,SUM($Q$4:Q5177)-SUM($R$3:R5176),0)</f>
        <v>0</v>
      </c>
      <c r="S5177" s="6">
        <f>IF(B5177&gt;0,SUM($R$4:R5177)-SUM($S$3:S5176),0)</f>
        <v>0</v>
      </c>
    </row>
    <row r="5178" spans="1:19">
      <c r="A5178">
        <f>IF(E5177&lt;&gt;E5178,COUNTIF($A$4:A5177,"&lt;&gt;0")+1,0)</f>
        <v>0</v>
      </c>
      <c r="B5178">
        <f>IF(A5178&lt;&gt;0,IF(MOD(A5178,3)=0,COUNTIF($B$4:B5177,"&lt;&gt;0")+1,0),0)</f>
        <v>0</v>
      </c>
      <c r="C5178" s="9">
        <f>'Dash Board'!$C$12+COUNT('Daily reducing balance'!$F$4:F5177)</f>
        <v>46904</v>
      </c>
      <c r="D5178">
        <f t="shared" si="567"/>
        <v>2028</v>
      </c>
      <c r="E5178">
        <f t="shared" si="568"/>
        <v>5</v>
      </c>
      <c r="F5178">
        <f>DAY('Dash Board'!$C$12+COUNT('Daily reducing balance'!$F$4:F5177))</f>
        <v>31</v>
      </c>
      <c r="G5178" s="8">
        <f t="shared" si="569"/>
        <v>31766.610506943452</v>
      </c>
      <c r="H5178" s="6">
        <f>G5178*'Dash Board'!$C$11/365</f>
        <v>9.1383400088467468</v>
      </c>
      <c r="I5178" s="6">
        <f>H5178*'Dash Board'!$C$18/'Dash Board'!$C$11</f>
        <v>4.3515904804032131</v>
      </c>
      <c r="J5178" s="6">
        <f>(G5178&gt;1)*PMT('Dash Board'!$C$11/365,$U$4,-'Dash Board'!$C$19)</f>
        <v>108.80376961660664</v>
      </c>
      <c r="K5178" s="6">
        <f t="shared" si="564"/>
        <v>0</v>
      </c>
      <c r="L5178" s="8">
        <f t="shared" si="565"/>
        <v>31666.945077335691</v>
      </c>
      <c r="N5178" s="8">
        <f t="shared" si="570"/>
        <v>104.45217913620343</v>
      </c>
      <c r="O5178" s="8">
        <f>IF(E5177&lt;&gt;E5178,SUM($N$4:N5178)-SUM($O$3:O5177),0)</f>
        <v>0</v>
      </c>
      <c r="P5178" s="6">
        <f>IF(B5178&gt;0,SUM($O$4:O5178)-SUM($P$3:P5177),0)</f>
        <v>0</v>
      </c>
      <c r="Q5178" s="6">
        <f t="shared" si="566"/>
        <v>4.3515904804032131</v>
      </c>
      <c r="R5178" s="8">
        <f>IF(E5177&lt;&gt;E5178,SUM($Q$4:Q5178)-SUM($R$3:R5177),0)</f>
        <v>0</v>
      </c>
      <c r="S5178" s="6">
        <f>IF(B5178&gt;0,SUM($R$4:R5178)-SUM($S$3:S5177),0)</f>
        <v>0</v>
      </c>
    </row>
    <row r="5179" spans="1:19">
      <c r="A5179">
        <f>IF(E5178&lt;&gt;E5179,COUNTIF($A$4:A5178,"&lt;&gt;0")+1,0)</f>
        <v>170</v>
      </c>
      <c r="B5179">
        <f>IF(A5179&lt;&gt;0,IF(MOD(A5179,3)=0,COUNTIF($B$4:B5178,"&lt;&gt;0")+1,0),0)</f>
        <v>0</v>
      </c>
      <c r="C5179" s="9">
        <f>'Dash Board'!$C$12+COUNT('Daily reducing balance'!$F$4:F5178)</f>
        <v>46905</v>
      </c>
      <c r="D5179">
        <f t="shared" si="567"/>
        <v>2028</v>
      </c>
      <c r="E5179">
        <f t="shared" si="568"/>
        <v>6</v>
      </c>
      <c r="F5179">
        <f>DAY('Dash Board'!$C$12+COUNT('Daily reducing balance'!$F$4:F5178))</f>
        <v>1</v>
      </c>
      <c r="G5179" s="8">
        <f t="shared" si="569"/>
        <v>31666.945077335691</v>
      </c>
      <c r="H5179" s="6">
        <f>G5179*'Dash Board'!$C$11/365</f>
        <v>9.1096691318362932</v>
      </c>
      <c r="I5179" s="6">
        <f>H5179*'Dash Board'!$C$18/'Dash Board'!$C$11</f>
        <v>4.3379376818268067</v>
      </c>
      <c r="J5179" s="6">
        <f>(G5179&gt;1)*PMT('Dash Board'!$C$11/365,$U$4,-'Dash Board'!$C$19)</f>
        <v>108.80376961660664</v>
      </c>
      <c r="K5179" s="6">
        <f t="shared" si="564"/>
        <v>3264.1130884981981</v>
      </c>
      <c r="L5179" s="8">
        <f t="shared" si="565"/>
        <v>31567.250976850923</v>
      </c>
      <c r="N5179" s="8">
        <f t="shared" si="570"/>
        <v>104.46583193477984</v>
      </c>
      <c r="O5179" s="8">
        <f>IF(E5178&lt;&gt;E5179,SUM($N$4:N5179)-SUM($O$3:O5178),0)</f>
        <v>3232.1098522790126</v>
      </c>
      <c r="P5179" s="6">
        <f>IF(B5179&gt;0,SUM($O$4:O5179)-SUM($P$3:P5178),0)</f>
        <v>0</v>
      </c>
      <c r="Q5179" s="6">
        <f t="shared" si="566"/>
        <v>4.3379376818268067</v>
      </c>
      <c r="R5179" s="8">
        <f>IF(E5178&lt;&gt;E5179,SUM($Q$4:Q5179)-SUM($R$3:R5178),0)</f>
        <v>140.80700583569705</v>
      </c>
      <c r="S5179" s="6">
        <f>IF(B5179&gt;0,SUM($R$4:R5179)-SUM($S$3:S5178),0)</f>
        <v>0</v>
      </c>
    </row>
    <row r="5180" spans="1:19">
      <c r="A5180">
        <f>IF(E5179&lt;&gt;E5180,COUNTIF($A$4:A5179,"&lt;&gt;0")+1,0)</f>
        <v>0</v>
      </c>
      <c r="B5180">
        <f>IF(A5180&lt;&gt;0,IF(MOD(A5180,3)=0,COUNTIF($B$4:B5179,"&lt;&gt;0")+1,0),0)</f>
        <v>0</v>
      </c>
      <c r="C5180" s="9">
        <f>'Dash Board'!$C$12+COUNT('Daily reducing balance'!$F$4:F5179)</f>
        <v>46906</v>
      </c>
      <c r="D5180">
        <f t="shared" si="567"/>
        <v>2028</v>
      </c>
      <c r="E5180">
        <f t="shared" si="568"/>
        <v>6</v>
      </c>
      <c r="F5180">
        <f>DAY('Dash Board'!$C$12+COUNT('Daily reducing balance'!$F$4:F5179))</f>
        <v>2</v>
      </c>
      <c r="G5180" s="8">
        <f t="shared" si="569"/>
        <v>31567.250976850923</v>
      </c>
      <c r="H5180" s="6">
        <f>G5180*'Dash Board'!$C$11/365</f>
        <v>9.0809900070393059</v>
      </c>
      <c r="I5180" s="6">
        <f>H5180*'Dash Board'!$C$18/'Dash Board'!$C$11</f>
        <v>4.3242809557330038</v>
      </c>
      <c r="J5180" s="6">
        <f>(G5180&gt;1)*PMT('Dash Board'!$C$11/365,$U$4,-'Dash Board'!$C$19)</f>
        <v>108.80376961660664</v>
      </c>
      <c r="K5180" s="6">
        <f t="shared" si="564"/>
        <v>0</v>
      </c>
      <c r="L5180" s="8">
        <f t="shared" si="565"/>
        <v>31467.528197241354</v>
      </c>
      <c r="N5180" s="8">
        <f t="shared" si="570"/>
        <v>104.47948866087364</v>
      </c>
      <c r="O5180" s="8">
        <f>IF(E5179&lt;&gt;E5180,SUM($N$4:N5180)-SUM($O$3:O5179),0)</f>
        <v>0</v>
      </c>
      <c r="P5180" s="6">
        <f>IF(B5180&gt;0,SUM($O$4:O5180)-SUM($P$3:P5179),0)</f>
        <v>0</v>
      </c>
      <c r="Q5180" s="6">
        <f t="shared" si="566"/>
        <v>4.3242809557330038</v>
      </c>
      <c r="R5180" s="8">
        <f>IF(E5179&lt;&gt;E5180,SUM($Q$4:Q5180)-SUM($R$3:R5179),0)</f>
        <v>0</v>
      </c>
      <c r="S5180" s="6">
        <f>IF(B5180&gt;0,SUM($R$4:R5180)-SUM($S$3:S5179),0)</f>
        <v>0</v>
      </c>
    </row>
    <row r="5181" spans="1:19">
      <c r="A5181">
        <f>IF(E5180&lt;&gt;E5181,COUNTIF($A$4:A5180,"&lt;&gt;0")+1,0)</f>
        <v>0</v>
      </c>
      <c r="B5181">
        <f>IF(A5181&lt;&gt;0,IF(MOD(A5181,3)=0,COUNTIF($B$4:B5180,"&lt;&gt;0")+1,0),0)</f>
        <v>0</v>
      </c>
      <c r="C5181" s="9">
        <f>'Dash Board'!$C$12+COUNT('Daily reducing balance'!$F$4:F5180)</f>
        <v>46907</v>
      </c>
      <c r="D5181">
        <f t="shared" si="567"/>
        <v>2028</v>
      </c>
      <c r="E5181">
        <f t="shared" si="568"/>
        <v>6</v>
      </c>
      <c r="F5181">
        <f>DAY('Dash Board'!$C$12+COUNT('Daily reducing balance'!$F$4:F5180))</f>
        <v>3</v>
      </c>
      <c r="G5181" s="8">
        <f t="shared" si="569"/>
        <v>31467.528197241354</v>
      </c>
      <c r="H5181" s="6">
        <f>G5181*'Dash Board'!$C$11/365</f>
        <v>9.0523026320831281</v>
      </c>
      <c r="I5181" s="6">
        <f>H5181*'Dash Board'!$C$18/'Dash Board'!$C$11</f>
        <v>4.3106203009919666</v>
      </c>
      <c r="J5181" s="6">
        <f>(G5181&gt;1)*PMT('Dash Board'!$C$11/365,$U$4,-'Dash Board'!$C$19)</f>
        <v>108.80376961660664</v>
      </c>
      <c r="K5181" s="6">
        <f t="shared" si="564"/>
        <v>0</v>
      </c>
      <c r="L5181" s="8">
        <f t="shared" si="565"/>
        <v>31367.776730256832</v>
      </c>
      <c r="N5181" s="8">
        <f t="shared" si="570"/>
        <v>104.49314931561467</v>
      </c>
      <c r="O5181" s="8">
        <f>IF(E5180&lt;&gt;E5181,SUM($N$4:N5181)-SUM($O$3:O5180),0)</f>
        <v>0</v>
      </c>
      <c r="P5181" s="6">
        <f>IF(B5181&gt;0,SUM($O$4:O5181)-SUM($P$3:P5180),0)</f>
        <v>0</v>
      </c>
      <c r="Q5181" s="6">
        <f t="shared" si="566"/>
        <v>4.3106203009919666</v>
      </c>
      <c r="R5181" s="8">
        <f>IF(E5180&lt;&gt;E5181,SUM($Q$4:Q5181)-SUM($R$3:R5180),0)</f>
        <v>0</v>
      </c>
      <c r="S5181" s="6">
        <f>IF(B5181&gt;0,SUM($R$4:R5181)-SUM($S$3:S5180),0)</f>
        <v>0</v>
      </c>
    </row>
    <row r="5182" spans="1:19">
      <c r="A5182">
        <f>IF(E5181&lt;&gt;E5182,COUNTIF($A$4:A5181,"&lt;&gt;0")+1,0)</f>
        <v>0</v>
      </c>
      <c r="B5182">
        <f>IF(A5182&lt;&gt;0,IF(MOD(A5182,3)=0,COUNTIF($B$4:B5181,"&lt;&gt;0")+1,0),0)</f>
        <v>0</v>
      </c>
      <c r="C5182" s="9">
        <f>'Dash Board'!$C$12+COUNT('Daily reducing balance'!$F$4:F5181)</f>
        <v>46908</v>
      </c>
      <c r="D5182">
        <f t="shared" si="567"/>
        <v>2028</v>
      </c>
      <c r="E5182">
        <f t="shared" si="568"/>
        <v>6</v>
      </c>
      <c r="F5182">
        <f>DAY('Dash Board'!$C$12+COUNT('Daily reducing balance'!$F$4:F5181))</f>
        <v>4</v>
      </c>
      <c r="G5182" s="8">
        <f t="shared" si="569"/>
        <v>31367.776730256832</v>
      </c>
      <c r="H5182" s="6">
        <f>G5182*'Dash Board'!$C$11/365</f>
        <v>9.0236070045944317</v>
      </c>
      <c r="I5182" s="6">
        <f>H5182*'Dash Board'!$C$18/'Dash Board'!$C$11</f>
        <v>4.2969557164735388</v>
      </c>
      <c r="J5182" s="6">
        <f>(G5182&gt;1)*PMT('Dash Board'!$C$11/365,$U$4,-'Dash Board'!$C$19)</f>
        <v>108.80376961660664</v>
      </c>
      <c r="K5182" s="6">
        <f t="shared" si="564"/>
        <v>0</v>
      </c>
      <c r="L5182" s="8">
        <f t="shared" si="565"/>
        <v>31267.996567644819</v>
      </c>
      <c r="N5182" s="8">
        <f t="shared" si="570"/>
        <v>104.50681390013311</v>
      </c>
      <c r="O5182" s="8">
        <f>IF(E5181&lt;&gt;E5182,SUM($N$4:N5182)-SUM($O$3:O5181),0)</f>
        <v>0</v>
      </c>
      <c r="P5182" s="6">
        <f>IF(B5182&gt;0,SUM($O$4:O5182)-SUM($P$3:P5181),0)</f>
        <v>0</v>
      </c>
      <c r="Q5182" s="6">
        <f t="shared" si="566"/>
        <v>4.2969557164735388</v>
      </c>
      <c r="R5182" s="8">
        <f>IF(E5181&lt;&gt;E5182,SUM($Q$4:Q5182)-SUM($R$3:R5181),0)</f>
        <v>0</v>
      </c>
      <c r="S5182" s="6">
        <f>IF(B5182&gt;0,SUM($R$4:R5182)-SUM($S$3:S5181),0)</f>
        <v>0</v>
      </c>
    </row>
    <row r="5183" spans="1:19">
      <c r="A5183">
        <f>IF(E5182&lt;&gt;E5183,COUNTIF($A$4:A5182,"&lt;&gt;0")+1,0)</f>
        <v>0</v>
      </c>
      <c r="B5183">
        <f>IF(A5183&lt;&gt;0,IF(MOD(A5183,3)=0,COUNTIF($B$4:B5182,"&lt;&gt;0")+1,0),0)</f>
        <v>0</v>
      </c>
      <c r="C5183" s="9">
        <f>'Dash Board'!$C$12+COUNT('Daily reducing balance'!$F$4:F5182)</f>
        <v>46909</v>
      </c>
      <c r="D5183">
        <f t="shared" si="567"/>
        <v>2028</v>
      </c>
      <c r="E5183">
        <f t="shared" si="568"/>
        <v>6</v>
      </c>
      <c r="F5183">
        <f>DAY('Dash Board'!$C$12+COUNT('Daily reducing balance'!$F$4:F5182))</f>
        <v>5</v>
      </c>
      <c r="G5183" s="8">
        <f t="shared" si="569"/>
        <v>31267.996567644819</v>
      </c>
      <c r="H5183" s="6">
        <f>G5183*'Dash Board'!$C$11/365</f>
        <v>8.9949031221991937</v>
      </c>
      <c r="I5183" s="6">
        <f>H5183*'Dash Board'!$C$18/'Dash Board'!$C$11</f>
        <v>4.2832872010472354</v>
      </c>
      <c r="J5183" s="6">
        <f>(G5183&gt;1)*PMT('Dash Board'!$C$11/365,$U$4,-'Dash Board'!$C$19)</f>
        <v>108.80376961660664</v>
      </c>
      <c r="K5183" s="6">
        <f t="shared" si="564"/>
        <v>0</v>
      </c>
      <c r="L5183" s="8">
        <f t="shared" si="565"/>
        <v>31168.187701150411</v>
      </c>
      <c r="N5183" s="8">
        <f t="shared" si="570"/>
        <v>104.52048241555941</v>
      </c>
      <c r="O5183" s="8">
        <f>IF(E5182&lt;&gt;E5183,SUM($N$4:N5183)-SUM($O$3:O5182),0)</f>
        <v>0</v>
      </c>
      <c r="P5183" s="6">
        <f>IF(B5183&gt;0,SUM($O$4:O5183)-SUM($P$3:P5182),0)</f>
        <v>0</v>
      </c>
      <c r="Q5183" s="6">
        <f t="shared" si="566"/>
        <v>4.2832872010472354</v>
      </c>
      <c r="R5183" s="8">
        <f>IF(E5182&lt;&gt;E5183,SUM($Q$4:Q5183)-SUM($R$3:R5182),0)</f>
        <v>0</v>
      </c>
      <c r="S5183" s="6">
        <f>IF(B5183&gt;0,SUM($R$4:R5183)-SUM($S$3:S5182),0)</f>
        <v>0</v>
      </c>
    </row>
    <row r="5184" spans="1:19">
      <c r="A5184">
        <f>IF(E5183&lt;&gt;E5184,COUNTIF($A$4:A5183,"&lt;&gt;0")+1,0)</f>
        <v>0</v>
      </c>
      <c r="B5184">
        <f>IF(A5184&lt;&gt;0,IF(MOD(A5184,3)=0,COUNTIF($B$4:B5183,"&lt;&gt;0")+1,0),0)</f>
        <v>0</v>
      </c>
      <c r="C5184" s="9">
        <f>'Dash Board'!$C$12+COUNT('Daily reducing balance'!$F$4:F5183)</f>
        <v>46910</v>
      </c>
      <c r="D5184">
        <f t="shared" si="567"/>
        <v>2028</v>
      </c>
      <c r="E5184">
        <f t="shared" si="568"/>
        <v>6</v>
      </c>
      <c r="F5184">
        <f>DAY('Dash Board'!$C$12+COUNT('Daily reducing balance'!$F$4:F5183))</f>
        <v>6</v>
      </c>
      <c r="G5184" s="8">
        <f t="shared" si="569"/>
        <v>31168.187701150411</v>
      </c>
      <c r="H5184" s="6">
        <f>G5184*'Dash Board'!$C$11/365</f>
        <v>8.9661909825227202</v>
      </c>
      <c r="I5184" s="6">
        <f>H5184*'Dash Board'!$C$18/'Dash Board'!$C$11</f>
        <v>4.269614753582248</v>
      </c>
      <c r="J5184" s="6">
        <f>(G5184&gt;1)*PMT('Dash Board'!$C$11/365,$U$4,-'Dash Board'!$C$19)</f>
        <v>108.80376961660664</v>
      </c>
      <c r="K5184" s="6">
        <f t="shared" si="564"/>
        <v>0</v>
      </c>
      <c r="L5184" s="8">
        <f t="shared" si="565"/>
        <v>31068.350122516327</v>
      </c>
      <c r="N5184" s="8">
        <f t="shared" si="570"/>
        <v>104.5341548630244</v>
      </c>
      <c r="O5184" s="8">
        <f>IF(E5183&lt;&gt;E5184,SUM($N$4:N5184)-SUM($O$3:O5183),0)</f>
        <v>0</v>
      </c>
      <c r="P5184" s="6">
        <f>IF(B5184&gt;0,SUM($O$4:O5184)-SUM($P$3:P5183),0)</f>
        <v>0</v>
      </c>
      <c r="Q5184" s="6">
        <f t="shared" si="566"/>
        <v>4.269614753582248</v>
      </c>
      <c r="R5184" s="8">
        <f>IF(E5183&lt;&gt;E5184,SUM($Q$4:Q5184)-SUM($R$3:R5183),0)</f>
        <v>0</v>
      </c>
      <c r="S5184" s="6">
        <f>IF(B5184&gt;0,SUM($R$4:R5184)-SUM($S$3:S5183),0)</f>
        <v>0</v>
      </c>
    </row>
    <row r="5185" spans="1:19">
      <c r="A5185">
        <f>IF(E5184&lt;&gt;E5185,COUNTIF($A$4:A5184,"&lt;&gt;0")+1,0)</f>
        <v>0</v>
      </c>
      <c r="B5185">
        <f>IF(A5185&lt;&gt;0,IF(MOD(A5185,3)=0,COUNTIF($B$4:B5184,"&lt;&gt;0")+1,0),0)</f>
        <v>0</v>
      </c>
      <c r="C5185" s="9">
        <f>'Dash Board'!$C$12+COUNT('Daily reducing balance'!$F$4:F5184)</f>
        <v>46911</v>
      </c>
      <c r="D5185">
        <f t="shared" si="567"/>
        <v>2028</v>
      </c>
      <c r="E5185">
        <f t="shared" si="568"/>
        <v>6</v>
      </c>
      <c r="F5185">
        <f>DAY('Dash Board'!$C$12+COUNT('Daily reducing balance'!$F$4:F5184))</f>
        <v>7</v>
      </c>
      <c r="G5185" s="8">
        <f t="shared" si="569"/>
        <v>31068.350122516327</v>
      </c>
      <c r="H5185" s="6">
        <f>G5185*'Dash Board'!$C$11/365</f>
        <v>8.9374705831896275</v>
      </c>
      <c r="I5185" s="6">
        <f>H5185*'Dash Board'!$C$18/'Dash Board'!$C$11</f>
        <v>4.2559383729474423</v>
      </c>
      <c r="J5185" s="6">
        <f>(G5185&gt;1)*PMT('Dash Board'!$C$11/365,$U$4,-'Dash Board'!$C$19)</f>
        <v>108.80376961660664</v>
      </c>
      <c r="K5185" s="6">
        <f t="shared" si="564"/>
        <v>0</v>
      </c>
      <c r="L5185" s="8">
        <f t="shared" si="565"/>
        <v>30968.483823482911</v>
      </c>
      <c r="N5185" s="8">
        <f t="shared" si="570"/>
        <v>104.5478312436592</v>
      </c>
      <c r="O5185" s="8">
        <f>IF(E5184&lt;&gt;E5185,SUM($N$4:N5185)-SUM($O$3:O5184),0)</f>
        <v>0</v>
      </c>
      <c r="P5185" s="6">
        <f>IF(B5185&gt;0,SUM($O$4:O5185)-SUM($P$3:P5184),0)</f>
        <v>0</v>
      </c>
      <c r="Q5185" s="6">
        <f t="shared" si="566"/>
        <v>4.2559383729474423</v>
      </c>
      <c r="R5185" s="8">
        <f>IF(E5184&lt;&gt;E5185,SUM($Q$4:Q5185)-SUM($R$3:R5184),0)</f>
        <v>0</v>
      </c>
      <c r="S5185" s="6">
        <f>IF(B5185&gt;0,SUM($R$4:R5185)-SUM($S$3:S5184),0)</f>
        <v>0</v>
      </c>
    </row>
    <row r="5186" spans="1:19">
      <c r="A5186">
        <f>IF(E5185&lt;&gt;E5186,COUNTIF($A$4:A5185,"&lt;&gt;0")+1,0)</f>
        <v>0</v>
      </c>
      <c r="B5186">
        <f>IF(A5186&lt;&gt;0,IF(MOD(A5186,3)=0,COUNTIF($B$4:B5185,"&lt;&gt;0")+1,0),0)</f>
        <v>0</v>
      </c>
      <c r="C5186" s="9">
        <f>'Dash Board'!$C$12+COUNT('Daily reducing balance'!$F$4:F5185)</f>
        <v>46912</v>
      </c>
      <c r="D5186">
        <f t="shared" si="567"/>
        <v>2028</v>
      </c>
      <c r="E5186">
        <f t="shared" si="568"/>
        <v>6</v>
      </c>
      <c r="F5186">
        <f>DAY('Dash Board'!$C$12+COUNT('Daily reducing balance'!$F$4:F5185))</f>
        <v>8</v>
      </c>
      <c r="G5186" s="8">
        <f t="shared" si="569"/>
        <v>30968.483823482911</v>
      </c>
      <c r="H5186" s="6">
        <f>G5186*'Dash Board'!$C$11/365</f>
        <v>8.9087419218238502</v>
      </c>
      <c r="I5186" s="6">
        <f>H5186*'Dash Board'!$C$18/'Dash Board'!$C$11</f>
        <v>4.242258058011358</v>
      </c>
      <c r="J5186" s="6">
        <f>(G5186&gt;1)*PMT('Dash Board'!$C$11/365,$U$4,-'Dash Board'!$C$19)</f>
        <v>108.80376961660664</v>
      </c>
      <c r="K5186" s="6">
        <f t="shared" si="564"/>
        <v>0</v>
      </c>
      <c r="L5186" s="8">
        <f t="shared" si="565"/>
        <v>30868.588795788128</v>
      </c>
      <c r="N5186" s="8">
        <f t="shared" si="570"/>
        <v>104.56151155859529</v>
      </c>
      <c r="O5186" s="8">
        <f>IF(E5185&lt;&gt;E5186,SUM($N$4:N5186)-SUM($O$3:O5185),0)</f>
        <v>0</v>
      </c>
      <c r="P5186" s="6">
        <f>IF(B5186&gt;0,SUM($O$4:O5186)-SUM($P$3:P5185),0)</f>
        <v>0</v>
      </c>
      <c r="Q5186" s="6">
        <f t="shared" si="566"/>
        <v>4.242258058011358</v>
      </c>
      <c r="R5186" s="8">
        <f>IF(E5185&lt;&gt;E5186,SUM($Q$4:Q5186)-SUM($R$3:R5185),0)</f>
        <v>0</v>
      </c>
      <c r="S5186" s="6">
        <f>IF(B5186&gt;0,SUM($R$4:R5186)-SUM($S$3:S5185),0)</f>
        <v>0</v>
      </c>
    </row>
    <row r="5187" spans="1:19">
      <c r="A5187">
        <f>IF(E5186&lt;&gt;E5187,COUNTIF($A$4:A5186,"&lt;&gt;0")+1,0)</f>
        <v>0</v>
      </c>
      <c r="B5187">
        <f>IF(A5187&lt;&gt;0,IF(MOD(A5187,3)=0,COUNTIF($B$4:B5186,"&lt;&gt;0")+1,0),0)</f>
        <v>0</v>
      </c>
      <c r="C5187" s="9">
        <f>'Dash Board'!$C$12+COUNT('Daily reducing balance'!$F$4:F5186)</f>
        <v>46913</v>
      </c>
      <c r="D5187">
        <f t="shared" si="567"/>
        <v>2028</v>
      </c>
      <c r="E5187">
        <f t="shared" si="568"/>
        <v>6</v>
      </c>
      <c r="F5187">
        <f>DAY('Dash Board'!$C$12+COUNT('Daily reducing balance'!$F$4:F5186))</f>
        <v>9</v>
      </c>
      <c r="G5187" s="8">
        <f t="shared" si="569"/>
        <v>30868.588795788128</v>
      </c>
      <c r="H5187" s="6">
        <f>G5187*'Dash Board'!$C$11/365</f>
        <v>8.8800049960486387</v>
      </c>
      <c r="I5187" s="6">
        <f>H5187*'Dash Board'!$C$18/'Dash Board'!$C$11</f>
        <v>4.228573807642209</v>
      </c>
      <c r="J5187" s="6">
        <f>(G5187&gt;1)*PMT('Dash Board'!$C$11/365,$U$4,-'Dash Board'!$C$19)</f>
        <v>108.80376961660664</v>
      </c>
      <c r="K5187" s="6">
        <f t="shared" si="564"/>
        <v>0</v>
      </c>
      <c r="L5187" s="8">
        <f t="shared" si="565"/>
        <v>30768.665031167569</v>
      </c>
      <c r="N5187" s="8">
        <f t="shared" si="570"/>
        <v>104.57519580896444</v>
      </c>
      <c r="O5187" s="8">
        <f>IF(E5186&lt;&gt;E5187,SUM($N$4:N5187)-SUM($O$3:O5186),0)</f>
        <v>0</v>
      </c>
      <c r="P5187" s="6">
        <f>IF(B5187&gt;0,SUM($O$4:O5187)-SUM($P$3:P5186),0)</f>
        <v>0</v>
      </c>
      <c r="Q5187" s="6">
        <f t="shared" si="566"/>
        <v>4.228573807642209</v>
      </c>
      <c r="R5187" s="8">
        <f>IF(E5186&lt;&gt;E5187,SUM($Q$4:Q5187)-SUM($R$3:R5186),0)</f>
        <v>0</v>
      </c>
      <c r="S5187" s="6">
        <f>IF(B5187&gt;0,SUM($R$4:R5187)-SUM($S$3:S5186),0)</f>
        <v>0</v>
      </c>
    </row>
    <row r="5188" spans="1:19">
      <c r="A5188">
        <f>IF(E5187&lt;&gt;E5188,COUNTIF($A$4:A5187,"&lt;&gt;0")+1,0)</f>
        <v>0</v>
      </c>
      <c r="B5188">
        <f>IF(A5188&lt;&gt;0,IF(MOD(A5188,3)=0,COUNTIF($B$4:B5187,"&lt;&gt;0")+1,0),0)</f>
        <v>0</v>
      </c>
      <c r="C5188" s="9">
        <f>'Dash Board'!$C$12+COUNT('Daily reducing balance'!$F$4:F5187)</f>
        <v>46914</v>
      </c>
      <c r="D5188">
        <f t="shared" si="567"/>
        <v>2028</v>
      </c>
      <c r="E5188">
        <f t="shared" si="568"/>
        <v>6</v>
      </c>
      <c r="F5188">
        <f>DAY('Dash Board'!$C$12+COUNT('Daily reducing balance'!$F$4:F5187))</f>
        <v>10</v>
      </c>
      <c r="G5188" s="8">
        <f t="shared" si="569"/>
        <v>30768.665031167569</v>
      </c>
      <c r="H5188" s="6">
        <f>G5188*'Dash Board'!$C$11/365</f>
        <v>8.8512598034865615</v>
      </c>
      <c r="I5188" s="6">
        <f>H5188*'Dash Board'!$C$18/'Dash Board'!$C$11</f>
        <v>4.2148856207078866</v>
      </c>
      <c r="J5188" s="6">
        <f>(G5188&gt;1)*PMT('Dash Board'!$C$11/365,$U$4,-'Dash Board'!$C$19)</f>
        <v>108.80376961660664</v>
      </c>
      <c r="K5188" s="6">
        <f t="shared" si="564"/>
        <v>0</v>
      </c>
      <c r="L5188" s="8">
        <f t="shared" si="565"/>
        <v>30668.71252135445</v>
      </c>
      <c r="N5188" s="8">
        <f t="shared" si="570"/>
        <v>104.58888399589875</v>
      </c>
      <c r="O5188" s="8">
        <f>IF(E5187&lt;&gt;E5188,SUM($N$4:N5188)-SUM($O$3:O5187),0)</f>
        <v>0</v>
      </c>
      <c r="P5188" s="6">
        <f>IF(B5188&gt;0,SUM($O$4:O5188)-SUM($P$3:P5187),0)</f>
        <v>0</v>
      </c>
      <c r="Q5188" s="6">
        <f t="shared" si="566"/>
        <v>4.2148856207078866</v>
      </c>
      <c r="R5188" s="8">
        <f>IF(E5187&lt;&gt;E5188,SUM($Q$4:Q5188)-SUM($R$3:R5187),0)</f>
        <v>0</v>
      </c>
      <c r="S5188" s="6">
        <f>IF(B5188&gt;0,SUM($R$4:R5188)-SUM($S$3:S5187),0)</f>
        <v>0</v>
      </c>
    </row>
    <row r="5189" spans="1:19">
      <c r="A5189">
        <f>IF(E5188&lt;&gt;E5189,COUNTIF($A$4:A5188,"&lt;&gt;0")+1,0)</f>
        <v>0</v>
      </c>
      <c r="B5189">
        <f>IF(A5189&lt;&gt;0,IF(MOD(A5189,3)=0,COUNTIF($B$4:B5188,"&lt;&gt;0")+1,0),0)</f>
        <v>0</v>
      </c>
      <c r="C5189" s="9">
        <f>'Dash Board'!$C$12+COUNT('Daily reducing balance'!$F$4:F5188)</f>
        <v>46915</v>
      </c>
      <c r="D5189">
        <f t="shared" si="567"/>
        <v>2028</v>
      </c>
      <c r="E5189">
        <f t="shared" si="568"/>
        <v>6</v>
      </c>
      <c r="F5189">
        <f>DAY('Dash Board'!$C$12+COUNT('Daily reducing balance'!$F$4:F5188))</f>
        <v>11</v>
      </c>
      <c r="G5189" s="8">
        <f t="shared" si="569"/>
        <v>30668.71252135445</v>
      </c>
      <c r="H5189" s="6">
        <f>G5189*'Dash Board'!$C$11/365</f>
        <v>8.8225063417594995</v>
      </c>
      <c r="I5189" s="6">
        <f>H5189*'Dash Board'!$C$18/'Dash Board'!$C$11</f>
        <v>4.2011934960759527</v>
      </c>
      <c r="J5189" s="6">
        <f>(G5189&gt;1)*PMT('Dash Board'!$C$11/365,$U$4,-'Dash Board'!$C$19)</f>
        <v>108.80376961660664</v>
      </c>
      <c r="K5189" s="6">
        <f t="shared" ref="K5189:K5252" si="571">IF(F5189=1,SUMIFS($J$4:$J$7308,$D$4:$D$7308,"="&amp;YEAR(C5189),$E$4:$E$7308,"="&amp;MONTH(C5189)),0)</f>
        <v>0</v>
      </c>
      <c r="L5189" s="8">
        <f t="shared" ref="L5189:L5252" si="572">IF(G5189+H5189-J5189&lt;0,0,G5189+H5189-J5189)</f>
        <v>30568.731258079602</v>
      </c>
      <c r="N5189" s="8">
        <f t="shared" si="570"/>
        <v>104.60257612053068</v>
      </c>
      <c r="O5189" s="8">
        <f>IF(E5188&lt;&gt;E5189,SUM($N$4:N5189)-SUM($O$3:O5188),0)</f>
        <v>0</v>
      </c>
      <c r="P5189" s="6">
        <f>IF(B5189&gt;0,SUM($O$4:O5189)-SUM($P$3:P5188),0)</f>
        <v>0</v>
      </c>
      <c r="Q5189" s="6">
        <f t="shared" ref="Q5189:Q5252" si="573">I5189</f>
        <v>4.2011934960759527</v>
      </c>
      <c r="R5189" s="8">
        <f>IF(E5188&lt;&gt;E5189,SUM($Q$4:Q5189)-SUM($R$3:R5188),0)</f>
        <v>0</v>
      </c>
      <c r="S5189" s="6">
        <f>IF(B5189&gt;0,SUM($R$4:R5189)-SUM($S$3:S5188),0)</f>
        <v>0</v>
      </c>
    </row>
    <row r="5190" spans="1:19">
      <c r="A5190">
        <f>IF(E5189&lt;&gt;E5190,COUNTIF($A$4:A5189,"&lt;&gt;0")+1,0)</f>
        <v>0</v>
      </c>
      <c r="B5190">
        <f>IF(A5190&lt;&gt;0,IF(MOD(A5190,3)=0,COUNTIF($B$4:B5189,"&lt;&gt;0")+1,0),0)</f>
        <v>0</v>
      </c>
      <c r="C5190" s="9">
        <f>'Dash Board'!$C$12+COUNT('Daily reducing balance'!$F$4:F5189)</f>
        <v>46916</v>
      </c>
      <c r="D5190">
        <f t="shared" si="567"/>
        <v>2028</v>
      </c>
      <c r="E5190">
        <f t="shared" si="568"/>
        <v>6</v>
      </c>
      <c r="F5190">
        <f>DAY('Dash Board'!$C$12+COUNT('Daily reducing balance'!$F$4:F5189))</f>
        <v>12</v>
      </c>
      <c r="G5190" s="8">
        <f t="shared" si="569"/>
        <v>30568.731258079602</v>
      </c>
      <c r="H5190" s="6">
        <f>G5190*'Dash Board'!$C$11/365</f>
        <v>8.7937446084886517</v>
      </c>
      <c r="I5190" s="6">
        <f>H5190*'Dash Board'!$C$18/'Dash Board'!$C$11</f>
        <v>4.187497432613644</v>
      </c>
      <c r="J5190" s="6">
        <f>(G5190&gt;1)*PMT('Dash Board'!$C$11/365,$U$4,-'Dash Board'!$C$19)</f>
        <v>108.80376961660664</v>
      </c>
      <c r="K5190" s="6">
        <f t="shared" si="571"/>
        <v>0</v>
      </c>
      <c r="L5190" s="8">
        <f t="shared" si="572"/>
        <v>30468.721233071483</v>
      </c>
      <c r="N5190" s="8">
        <f t="shared" si="570"/>
        <v>104.616272183993</v>
      </c>
      <c r="O5190" s="8">
        <f>IF(E5189&lt;&gt;E5190,SUM($N$4:N5190)-SUM($O$3:O5189),0)</f>
        <v>0</v>
      </c>
      <c r="P5190" s="6">
        <f>IF(B5190&gt;0,SUM($O$4:O5190)-SUM($P$3:P5189),0)</f>
        <v>0</v>
      </c>
      <c r="Q5190" s="6">
        <f t="shared" si="573"/>
        <v>4.187497432613644</v>
      </c>
      <c r="R5190" s="8">
        <f>IF(E5189&lt;&gt;E5190,SUM($Q$4:Q5190)-SUM($R$3:R5189),0)</f>
        <v>0</v>
      </c>
      <c r="S5190" s="6">
        <f>IF(B5190&gt;0,SUM($R$4:R5190)-SUM($S$3:S5189),0)</f>
        <v>0</v>
      </c>
    </row>
    <row r="5191" spans="1:19">
      <c r="A5191">
        <f>IF(E5190&lt;&gt;E5191,COUNTIF($A$4:A5190,"&lt;&gt;0")+1,0)</f>
        <v>0</v>
      </c>
      <c r="B5191">
        <f>IF(A5191&lt;&gt;0,IF(MOD(A5191,3)=0,COUNTIF($B$4:B5190,"&lt;&gt;0")+1,0),0)</f>
        <v>0</v>
      </c>
      <c r="C5191" s="9">
        <f>'Dash Board'!$C$12+COUNT('Daily reducing balance'!$F$4:F5190)</f>
        <v>46917</v>
      </c>
      <c r="D5191">
        <f t="shared" si="567"/>
        <v>2028</v>
      </c>
      <c r="E5191">
        <f t="shared" si="568"/>
        <v>6</v>
      </c>
      <c r="F5191">
        <f>DAY('Dash Board'!$C$12+COUNT('Daily reducing balance'!$F$4:F5190))</f>
        <v>13</v>
      </c>
      <c r="G5191" s="8">
        <f t="shared" si="569"/>
        <v>30468.721233071483</v>
      </c>
      <c r="H5191" s="6">
        <f>G5191*'Dash Board'!$C$11/365</f>
        <v>8.7649746012945364</v>
      </c>
      <c r="I5191" s="6">
        <f>H5191*'Dash Board'!$C$18/'Dash Board'!$C$11</f>
        <v>4.173797429187875</v>
      </c>
      <c r="J5191" s="6">
        <f>(G5191&gt;1)*PMT('Dash Board'!$C$11/365,$U$4,-'Dash Board'!$C$19)</f>
        <v>108.80376961660664</v>
      </c>
      <c r="K5191" s="6">
        <f t="shared" si="571"/>
        <v>0</v>
      </c>
      <c r="L5191" s="8">
        <f t="shared" si="572"/>
        <v>30368.68243805617</v>
      </c>
      <c r="N5191" s="8">
        <f t="shared" si="570"/>
        <v>104.62997218741877</v>
      </c>
      <c r="O5191" s="8">
        <f>IF(E5190&lt;&gt;E5191,SUM($N$4:N5191)-SUM($O$3:O5190),0)</f>
        <v>0</v>
      </c>
      <c r="P5191" s="6">
        <f>IF(B5191&gt;0,SUM($O$4:O5191)-SUM($P$3:P5190),0)</f>
        <v>0</v>
      </c>
      <c r="Q5191" s="6">
        <f t="shared" si="573"/>
        <v>4.173797429187875</v>
      </c>
      <c r="R5191" s="8">
        <f>IF(E5190&lt;&gt;E5191,SUM($Q$4:Q5191)-SUM($R$3:R5190),0)</f>
        <v>0</v>
      </c>
      <c r="S5191" s="6">
        <f>IF(B5191&gt;0,SUM($R$4:R5191)-SUM($S$3:S5190),0)</f>
        <v>0</v>
      </c>
    </row>
    <row r="5192" spans="1:19">
      <c r="A5192">
        <f>IF(E5191&lt;&gt;E5192,COUNTIF($A$4:A5191,"&lt;&gt;0")+1,0)</f>
        <v>0</v>
      </c>
      <c r="B5192">
        <f>IF(A5192&lt;&gt;0,IF(MOD(A5192,3)=0,COUNTIF($B$4:B5191,"&lt;&gt;0")+1,0),0)</f>
        <v>0</v>
      </c>
      <c r="C5192" s="9">
        <f>'Dash Board'!$C$12+COUNT('Daily reducing balance'!$F$4:F5191)</f>
        <v>46918</v>
      </c>
      <c r="D5192">
        <f t="shared" si="567"/>
        <v>2028</v>
      </c>
      <c r="E5192">
        <f t="shared" si="568"/>
        <v>6</v>
      </c>
      <c r="F5192">
        <f>DAY('Dash Board'!$C$12+COUNT('Daily reducing balance'!$F$4:F5191))</f>
        <v>14</v>
      </c>
      <c r="G5192" s="8">
        <f t="shared" si="569"/>
        <v>30368.68243805617</v>
      </c>
      <c r="H5192" s="6">
        <f>G5192*'Dash Board'!$C$11/365</f>
        <v>8.7361963177969795</v>
      </c>
      <c r="I5192" s="6">
        <f>H5192*'Dash Board'!$C$18/'Dash Board'!$C$11</f>
        <v>4.1600934846652287</v>
      </c>
      <c r="J5192" s="6">
        <f>(G5192&gt;1)*PMT('Dash Board'!$C$11/365,$U$4,-'Dash Board'!$C$19)</f>
        <v>108.80376961660664</v>
      </c>
      <c r="K5192" s="6">
        <f t="shared" si="571"/>
        <v>0</v>
      </c>
      <c r="L5192" s="8">
        <f t="shared" si="572"/>
        <v>30268.614864757361</v>
      </c>
      <c r="N5192" s="8">
        <f t="shared" si="570"/>
        <v>104.64367613194142</v>
      </c>
      <c r="O5192" s="8">
        <f>IF(E5191&lt;&gt;E5192,SUM($N$4:N5192)-SUM($O$3:O5191),0)</f>
        <v>0</v>
      </c>
      <c r="P5192" s="6">
        <f>IF(B5192&gt;0,SUM($O$4:O5192)-SUM($P$3:P5191),0)</f>
        <v>0</v>
      </c>
      <c r="Q5192" s="6">
        <f t="shared" si="573"/>
        <v>4.1600934846652287</v>
      </c>
      <c r="R5192" s="8">
        <f>IF(E5191&lt;&gt;E5192,SUM($Q$4:Q5192)-SUM($R$3:R5191),0)</f>
        <v>0</v>
      </c>
      <c r="S5192" s="6">
        <f>IF(B5192&gt;0,SUM($R$4:R5192)-SUM($S$3:S5191),0)</f>
        <v>0</v>
      </c>
    </row>
    <row r="5193" spans="1:19">
      <c r="A5193">
        <f>IF(E5192&lt;&gt;E5193,COUNTIF($A$4:A5192,"&lt;&gt;0")+1,0)</f>
        <v>0</v>
      </c>
      <c r="B5193">
        <f>IF(A5193&lt;&gt;0,IF(MOD(A5193,3)=0,COUNTIF($B$4:B5192,"&lt;&gt;0")+1,0),0)</f>
        <v>0</v>
      </c>
      <c r="C5193" s="9">
        <f>'Dash Board'!$C$12+COUNT('Daily reducing balance'!$F$4:F5192)</f>
        <v>46919</v>
      </c>
      <c r="D5193">
        <f t="shared" si="567"/>
        <v>2028</v>
      </c>
      <c r="E5193">
        <f t="shared" si="568"/>
        <v>6</v>
      </c>
      <c r="F5193">
        <f>DAY('Dash Board'!$C$12+COUNT('Daily reducing balance'!$F$4:F5192))</f>
        <v>15</v>
      </c>
      <c r="G5193" s="8">
        <f t="shared" si="569"/>
        <v>30268.614864757361</v>
      </c>
      <c r="H5193" s="6">
        <f>G5193*'Dash Board'!$C$11/365</f>
        <v>8.7074097556151315</v>
      </c>
      <c r="I5193" s="6">
        <f>H5193*'Dash Board'!$C$18/'Dash Board'!$C$11</f>
        <v>4.1463855979119675</v>
      </c>
      <c r="J5193" s="6">
        <f>(G5193&gt;1)*PMT('Dash Board'!$C$11/365,$U$4,-'Dash Board'!$C$19)</f>
        <v>108.80376961660664</v>
      </c>
      <c r="K5193" s="6">
        <f t="shared" si="571"/>
        <v>0</v>
      </c>
      <c r="L5193" s="8">
        <f t="shared" si="572"/>
        <v>30168.518504896369</v>
      </c>
      <c r="N5193" s="8">
        <f t="shared" si="570"/>
        <v>104.65738401869467</v>
      </c>
      <c r="O5193" s="8">
        <f>IF(E5192&lt;&gt;E5193,SUM($N$4:N5193)-SUM($O$3:O5192),0)</f>
        <v>0</v>
      </c>
      <c r="P5193" s="6">
        <f>IF(B5193&gt;0,SUM($O$4:O5193)-SUM($P$3:P5192),0)</f>
        <v>0</v>
      </c>
      <c r="Q5193" s="6">
        <f t="shared" si="573"/>
        <v>4.1463855979119675</v>
      </c>
      <c r="R5193" s="8">
        <f>IF(E5192&lt;&gt;E5193,SUM($Q$4:Q5193)-SUM($R$3:R5192),0)</f>
        <v>0</v>
      </c>
      <c r="S5193" s="6">
        <f>IF(B5193&gt;0,SUM($R$4:R5193)-SUM($S$3:S5192),0)</f>
        <v>0</v>
      </c>
    </row>
    <row r="5194" spans="1:19">
      <c r="A5194">
        <f>IF(E5193&lt;&gt;E5194,COUNTIF($A$4:A5193,"&lt;&gt;0")+1,0)</f>
        <v>0</v>
      </c>
      <c r="B5194">
        <f>IF(A5194&lt;&gt;0,IF(MOD(A5194,3)=0,COUNTIF($B$4:B5193,"&lt;&gt;0")+1,0),0)</f>
        <v>0</v>
      </c>
      <c r="C5194" s="9">
        <f>'Dash Board'!$C$12+COUNT('Daily reducing balance'!$F$4:F5193)</f>
        <v>46920</v>
      </c>
      <c r="D5194">
        <f t="shared" si="567"/>
        <v>2028</v>
      </c>
      <c r="E5194">
        <f t="shared" si="568"/>
        <v>6</v>
      </c>
      <c r="F5194">
        <f>DAY('Dash Board'!$C$12+COUNT('Daily reducing balance'!$F$4:F5193))</f>
        <v>16</v>
      </c>
      <c r="G5194" s="8">
        <f t="shared" si="569"/>
        <v>30168.518504896369</v>
      </c>
      <c r="H5194" s="6">
        <f>G5194*'Dash Board'!$C$11/365</f>
        <v>8.678614912367447</v>
      </c>
      <c r="I5194" s="6">
        <f>H5194*'Dash Board'!$C$18/'Dash Board'!$C$11</f>
        <v>4.1326737677940226</v>
      </c>
      <c r="J5194" s="6">
        <f>(G5194&gt;1)*PMT('Dash Board'!$C$11/365,$U$4,-'Dash Board'!$C$19)</f>
        <v>108.80376961660664</v>
      </c>
      <c r="K5194" s="6">
        <f t="shared" si="571"/>
        <v>0</v>
      </c>
      <c r="L5194" s="8">
        <f t="shared" si="572"/>
        <v>30068.393350192131</v>
      </c>
      <c r="N5194" s="8">
        <f t="shared" si="570"/>
        <v>104.67109584881263</v>
      </c>
      <c r="O5194" s="8">
        <f>IF(E5193&lt;&gt;E5194,SUM($N$4:N5194)-SUM($O$3:O5193),0)</f>
        <v>0</v>
      </c>
      <c r="P5194" s="6">
        <f>IF(B5194&gt;0,SUM($O$4:O5194)-SUM($P$3:P5193),0)</f>
        <v>0</v>
      </c>
      <c r="Q5194" s="6">
        <f t="shared" si="573"/>
        <v>4.1326737677940226</v>
      </c>
      <c r="R5194" s="8">
        <f>IF(E5193&lt;&gt;E5194,SUM($Q$4:Q5194)-SUM($R$3:R5193),0)</f>
        <v>0</v>
      </c>
      <c r="S5194" s="6">
        <f>IF(B5194&gt;0,SUM($R$4:R5194)-SUM($S$3:S5193),0)</f>
        <v>0</v>
      </c>
    </row>
    <row r="5195" spans="1:19">
      <c r="A5195">
        <f>IF(E5194&lt;&gt;E5195,COUNTIF($A$4:A5194,"&lt;&gt;0")+1,0)</f>
        <v>0</v>
      </c>
      <c r="B5195">
        <f>IF(A5195&lt;&gt;0,IF(MOD(A5195,3)=0,COUNTIF($B$4:B5194,"&lt;&gt;0")+1,0),0)</f>
        <v>0</v>
      </c>
      <c r="C5195" s="9">
        <f>'Dash Board'!$C$12+COUNT('Daily reducing balance'!$F$4:F5194)</f>
        <v>46921</v>
      </c>
      <c r="D5195">
        <f t="shared" si="567"/>
        <v>2028</v>
      </c>
      <c r="E5195">
        <f t="shared" si="568"/>
        <v>6</v>
      </c>
      <c r="F5195">
        <f>DAY('Dash Board'!$C$12+COUNT('Daily reducing balance'!$F$4:F5194))</f>
        <v>17</v>
      </c>
      <c r="G5195" s="8">
        <f t="shared" si="569"/>
        <v>30068.393350192131</v>
      </c>
      <c r="H5195" s="6">
        <f>G5195*'Dash Board'!$C$11/365</f>
        <v>8.6498117856717087</v>
      </c>
      <c r="I5195" s="6">
        <f>H5195*'Dash Board'!$C$18/'Dash Board'!$C$11</f>
        <v>4.1189579931770046</v>
      </c>
      <c r="J5195" s="6">
        <f>(G5195&gt;1)*PMT('Dash Board'!$C$11/365,$U$4,-'Dash Board'!$C$19)</f>
        <v>108.80376961660664</v>
      </c>
      <c r="K5195" s="6">
        <f t="shared" si="571"/>
        <v>0</v>
      </c>
      <c r="L5195" s="8">
        <f t="shared" si="572"/>
        <v>29968.239392361196</v>
      </c>
      <c r="N5195" s="8">
        <f t="shared" si="570"/>
        <v>104.68481162342964</v>
      </c>
      <c r="O5195" s="8">
        <f>IF(E5194&lt;&gt;E5195,SUM($N$4:N5195)-SUM($O$3:O5194),0)</f>
        <v>0</v>
      </c>
      <c r="P5195" s="6">
        <f>IF(B5195&gt;0,SUM($O$4:O5195)-SUM($P$3:P5194),0)</f>
        <v>0</v>
      </c>
      <c r="Q5195" s="6">
        <f t="shared" si="573"/>
        <v>4.1189579931770046</v>
      </c>
      <c r="R5195" s="8">
        <f>IF(E5194&lt;&gt;E5195,SUM($Q$4:Q5195)-SUM($R$3:R5194),0)</f>
        <v>0</v>
      </c>
      <c r="S5195" s="6">
        <f>IF(B5195&gt;0,SUM($R$4:R5195)-SUM($S$3:S5194),0)</f>
        <v>0</v>
      </c>
    </row>
    <row r="5196" spans="1:19">
      <c r="A5196">
        <f>IF(E5195&lt;&gt;E5196,COUNTIF($A$4:A5195,"&lt;&gt;0")+1,0)</f>
        <v>0</v>
      </c>
      <c r="B5196">
        <f>IF(A5196&lt;&gt;0,IF(MOD(A5196,3)=0,COUNTIF($B$4:B5195,"&lt;&gt;0")+1,0),0)</f>
        <v>0</v>
      </c>
      <c r="C5196" s="9">
        <f>'Dash Board'!$C$12+COUNT('Daily reducing balance'!$F$4:F5195)</f>
        <v>46922</v>
      </c>
      <c r="D5196">
        <f t="shared" si="567"/>
        <v>2028</v>
      </c>
      <c r="E5196">
        <f t="shared" si="568"/>
        <v>6</v>
      </c>
      <c r="F5196">
        <f>DAY('Dash Board'!$C$12+COUNT('Daily reducing balance'!$F$4:F5195))</f>
        <v>18</v>
      </c>
      <c r="G5196" s="8">
        <f t="shared" si="569"/>
        <v>29968.239392361196</v>
      </c>
      <c r="H5196" s="6">
        <f>G5196*'Dash Board'!$C$11/365</f>
        <v>8.6210003731450016</v>
      </c>
      <c r="I5196" s="6">
        <f>H5196*'Dash Board'!$C$18/'Dash Board'!$C$11</f>
        <v>4.1052382729261918</v>
      </c>
      <c r="J5196" s="6">
        <f>(G5196&gt;1)*PMT('Dash Board'!$C$11/365,$U$4,-'Dash Board'!$C$19)</f>
        <v>108.80376961660664</v>
      </c>
      <c r="K5196" s="6">
        <f t="shared" si="571"/>
        <v>0</v>
      </c>
      <c r="L5196" s="8">
        <f t="shared" si="572"/>
        <v>29868.056623117736</v>
      </c>
      <c r="N5196" s="8">
        <f t="shared" si="570"/>
        <v>104.69853134368046</v>
      </c>
      <c r="O5196" s="8">
        <f>IF(E5195&lt;&gt;E5196,SUM($N$4:N5196)-SUM($O$3:O5195),0)</f>
        <v>0</v>
      </c>
      <c r="P5196" s="6">
        <f>IF(B5196&gt;0,SUM($O$4:O5196)-SUM($P$3:P5195),0)</f>
        <v>0</v>
      </c>
      <c r="Q5196" s="6">
        <f t="shared" si="573"/>
        <v>4.1052382729261918</v>
      </c>
      <c r="R5196" s="8">
        <f>IF(E5195&lt;&gt;E5196,SUM($Q$4:Q5196)-SUM($R$3:R5195),0)</f>
        <v>0</v>
      </c>
      <c r="S5196" s="6">
        <f>IF(B5196&gt;0,SUM($R$4:R5196)-SUM($S$3:S5195),0)</f>
        <v>0</v>
      </c>
    </row>
    <row r="5197" spans="1:19">
      <c r="A5197">
        <f>IF(E5196&lt;&gt;E5197,COUNTIF($A$4:A5196,"&lt;&gt;0")+1,0)</f>
        <v>0</v>
      </c>
      <c r="B5197">
        <f>IF(A5197&lt;&gt;0,IF(MOD(A5197,3)=0,COUNTIF($B$4:B5196,"&lt;&gt;0")+1,0),0)</f>
        <v>0</v>
      </c>
      <c r="C5197" s="9">
        <f>'Dash Board'!$C$12+COUNT('Daily reducing balance'!$F$4:F5196)</f>
        <v>46923</v>
      </c>
      <c r="D5197">
        <f t="shared" si="567"/>
        <v>2028</v>
      </c>
      <c r="E5197">
        <f t="shared" si="568"/>
        <v>6</v>
      </c>
      <c r="F5197">
        <f>DAY('Dash Board'!$C$12+COUNT('Daily reducing balance'!$F$4:F5196))</f>
        <v>19</v>
      </c>
      <c r="G5197" s="8">
        <f t="shared" si="569"/>
        <v>29868.056623117736</v>
      </c>
      <c r="H5197" s="6">
        <f>G5197*'Dash Board'!$C$11/365</f>
        <v>8.5921806724037317</v>
      </c>
      <c r="I5197" s="6">
        <f>H5197*'Dash Board'!$C$18/'Dash Board'!$C$11</f>
        <v>4.0915146059065393</v>
      </c>
      <c r="J5197" s="6">
        <f>(G5197&gt;1)*PMT('Dash Board'!$C$11/365,$U$4,-'Dash Board'!$C$19)</f>
        <v>108.80376961660664</v>
      </c>
      <c r="K5197" s="6">
        <f t="shared" si="571"/>
        <v>0</v>
      </c>
      <c r="L5197" s="8">
        <f t="shared" si="572"/>
        <v>29767.845034173533</v>
      </c>
      <c r="N5197" s="8">
        <f t="shared" si="570"/>
        <v>104.7122550107001</v>
      </c>
      <c r="O5197" s="8">
        <f>IF(E5196&lt;&gt;E5197,SUM($N$4:N5197)-SUM($O$3:O5196),0)</f>
        <v>0</v>
      </c>
      <c r="P5197" s="6">
        <f>IF(B5197&gt;0,SUM($O$4:O5197)-SUM($P$3:P5196),0)</f>
        <v>0</v>
      </c>
      <c r="Q5197" s="6">
        <f t="shared" si="573"/>
        <v>4.0915146059065393</v>
      </c>
      <c r="R5197" s="8">
        <f>IF(E5196&lt;&gt;E5197,SUM($Q$4:Q5197)-SUM($R$3:R5196),0)</f>
        <v>0</v>
      </c>
      <c r="S5197" s="6">
        <f>IF(B5197&gt;0,SUM($R$4:R5197)-SUM($S$3:S5196),0)</f>
        <v>0</v>
      </c>
    </row>
    <row r="5198" spans="1:19">
      <c r="A5198">
        <f>IF(E5197&lt;&gt;E5198,COUNTIF($A$4:A5197,"&lt;&gt;0")+1,0)</f>
        <v>0</v>
      </c>
      <c r="B5198">
        <f>IF(A5198&lt;&gt;0,IF(MOD(A5198,3)=0,COUNTIF($B$4:B5197,"&lt;&gt;0")+1,0),0)</f>
        <v>0</v>
      </c>
      <c r="C5198" s="9">
        <f>'Dash Board'!$C$12+COUNT('Daily reducing balance'!$F$4:F5197)</f>
        <v>46924</v>
      </c>
      <c r="D5198">
        <f t="shared" si="567"/>
        <v>2028</v>
      </c>
      <c r="E5198">
        <f t="shared" si="568"/>
        <v>6</v>
      </c>
      <c r="F5198">
        <f>DAY('Dash Board'!$C$12+COUNT('Daily reducing balance'!$F$4:F5197))</f>
        <v>20</v>
      </c>
      <c r="G5198" s="8">
        <f t="shared" si="569"/>
        <v>29767.845034173533</v>
      </c>
      <c r="H5198" s="6">
        <f>G5198*'Dash Board'!$C$11/365</f>
        <v>8.563352681063618</v>
      </c>
      <c r="I5198" s="6">
        <f>H5198*'Dash Board'!$C$18/'Dash Board'!$C$11</f>
        <v>4.0777869909826761</v>
      </c>
      <c r="J5198" s="6">
        <f>(G5198&gt;1)*PMT('Dash Board'!$C$11/365,$U$4,-'Dash Board'!$C$19)</f>
        <v>108.80376961660664</v>
      </c>
      <c r="K5198" s="6">
        <f t="shared" si="571"/>
        <v>0</v>
      </c>
      <c r="L5198" s="8">
        <f t="shared" si="572"/>
        <v>29667.60461723799</v>
      </c>
      <c r="N5198" s="8">
        <f t="shared" si="570"/>
        <v>104.72598262562397</v>
      </c>
      <c r="O5198" s="8">
        <f>IF(E5197&lt;&gt;E5198,SUM($N$4:N5198)-SUM($O$3:O5197),0)</f>
        <v>0</v>
      </c>
      <c r="P5198" s="6">
        <f>IF(B5198&gt;0,SUM($O$4:O5198)-SUM($P$3:P5197),0)</f>
        <v>0</v>
      </c>
      <c r="Q5198" s="6">
        <f t="shared" si="573"/>
        <v>4.0777869909826761</v>
      </c>
      <c r="R5198" s="8">
        <f>IF(E5197&lt;&gt;E5198,SUM($Q$4:Q5198)-SUM($R$3:R5197),0)</f>
        <v>0</v>
      </c>
      <c r="S5198" s="6">
        <f>IF(B5198&gt;0,SUM($R$4:R5198)-SUM($S$3:S5197),0)</f>
        <v>0</v>
      </c>
    </row>
    <row r="5199" spans="1:19">
      <c r="A5199">
        <f>IF(E5198&lt;&gt;E5199,COUNTIF($A$4:A5198,"&lt;&gt;0")+1,0)</f>
        <v>0</v>
      </c>
      <c r="B5199">
        <f>IF(A5199&lt;&gt;0,IF(MOD(A5199,3)=0,COUNTIF($B$4:B5198,"&lt;&gt;0")+1,0),0)</f>
        <v>0</v>
      </c>
      <c r="C5199" s="9">
        <f>'Dash Board'!$C$12+COUNT('Daily reducing balance'!$F$4:F5198)</f>
        <v>46925</v>
      </c>
      <c r="D5199">
        <f t="shared" si="567"/>
        <v>2028</v>
      </c>
      <c r="E5199">
        <f t="shared" si="568"/>
        <v>6</v>
      </c>
      <c r="F5199">
        <f>DAY('Dash Board'!$C$12+COUNT('Daily reducing balance'!$F$4:F5198))</f>
        <v>21</v>
      </c>
      <c r="G5199" s="8">
        <f t="shared" si="569"/>
        <v>29667.60461723799</v>
      </c>
      <c r="H5199" s="6">
        <f>G5199*'Dash Board'!$C$11/365</f>
        <v>8.5345163967396953</v>
      </c>
      <c r="I5199" s="6">
        <f>H5199*'Dash Board'!$C$18/'Dash Board'!$C$11</f>
        <v>4.0640554270189027</v>
      </c>
      <c r="J5199" s="6">
        <f>(G5199&gt;1)*PMT('Dash Board'!$C$11/365,$U$4,-'Dash Board'!$C$19)</f>
        <v>108.80376961660664</v>
      </c>
      <c r="K5199" s="6">
        <f t="shared" si="571"/>
        <v>0</v>
      </c>
      <c r="L5199" s="8">
        <f t="shared" si="572"/>
        <v>29567.335364018123</v>
      </c>
      <c r="N5199" s="8">
        <f t="shared" si="570"/>
        <v>104.73971418958774</v>
      </c>
      <c r="O5199" s="8">
        <f>IF(E5198&lt;&gt;E5199,SUM($N$4:N5199)-SUM($O$3:O5198),0)</f>
        <v>0</v>
      </c>
      <c r="P5199" s="6">
        <f>IF(B5199&gt;0,SUM($O$4:O5199)-SUM($P$3:P5198),0)</f>
        <v>0</v>
      </c>
      <c r="Q5199" s="6">
        <f t="shared" si="573"/>
        <v>4.0640554270189027</v>
      </c>
      <c r="R5199" s="8">
        <f>IF(E5198&lt;&gt;E5199,SUM($Q$4:Q5199)-SUM($R$3:R5198),0)</f>
        <v>0</v>
      </c>
      <c r="S5199" s="6">
        <f>IF(B5199&gt;0,SUM($R$4:R5199)-SUM($S$3:S5198),0)</f>
        <v>0</v>
      </c>
    </row>
    <row r="5200" spans="1:19">
      <c r="A5200">
        <f>IF(E5199&lt;&gt;E5200,COUNTIF($A$4:A5199,"&lt;&gt;0")+1,0)</f>
        <v>0</v>
      </c>
      <c r="B5200">
        <f>IF(A5200&lt;&gt;0,IF(MOD(A5200,3)=0,COUNTIF($B$4:B5199,"&lt;&gt;0")+1,0),0)</f>
        <v>0</v>
      </c>
      <c r="C5200" s="9">
        <f>'Dash Board'!$C$12+COUNT('Daily reducing balance'!$F$4:F5199)</f>
        <v>46926</v>
      </c>
      <c r="D5200">
        <f t="shared" si="567"/>
        <v>2028</v>
      </c>
      <c r="E5200">
        <f t="shared" si="568"/>
        <v>6</v>
      </c>
      <c r="F5200">
        <f>DAY('Dash Board'!$C$12+COUNT('Daily reducing balance'!$F$4:F5199))</f>
        <v>22</v>
      </c>
      <c r="G5200" s="8">
        <f t="shared" si="569"/>
        <v>29567.335364018123</v>
      </c>
      <c r="H5200" s="6">
        <f>G5200*'Dash Board'!$C$11/365</f>
        <v>8.5056718170463093</v>
      </c>
      <c r="I5200" s="6">
        <f>H5200*'Dash Board'!$C$18/'Dash Board'!$C$11</f>
        <v>4.0503199128791953</v>
      </c>
      <c r="J5200" s="6">
        <f>(G5200&gt;1)*PMT('Dash Board'!$C$11/365,$U$4,-'Dash Board'!$C$19)</f>
        <v>108.80376961660664</v>
      </c>
      <c r="K5200" s="6">
        <f t="shared" si="571"/>
        <v>0</v>
      </c>
      <c r="L5200" s="8">
        <f t="shared" si="572"/>
        <v>29467.037266218562</v>
      </c>
      <c r="N5200" s="8">
        <f t="shared" si="570"/>
        <v>104.75344970372745</v>
      </c>
      <c r="O5200" s="8">
        <f>IF(E5199&lt;&gt;E5200,SUM($N$4:N5200)-SUM($O$3:O5199),0)</f>
        <v>0</v>
      </c>
      <c r="P5200" s="6">
        <f>IF(B5200&gt;0,SUM($O$4:O5200)-SUM($P$3:P5199),0)</f>
        <v>0</v>
      </c>
      <c r="Q5200" s="6">
        <f t="shared" si="573"/>
        <v>4.0503199128791953</v>
      </c>
      <c r="R5200" s="8">
        <f>IF(E5199&lt;&gt;E5200,SUM($Q$4:Q5200)-SUM($R$3:R5199),0)</f>
        <v>0</v>
      </c>
      <c r="S5200" s="6">
        <f>IF(B5200&gt;0,SUM($R$4:R5200)-SUM($S$3:S5199),0)</f>
        <v>0</v>
      </c>
    </row>
    <row r="5201" spans="1:19">
      <c r="A5201">
        <f>IF(E5200&lt;&gt;E5201,COUNTIF($A$4:A5200,"&lt;&gt;0")+1,0)</f>
        <v>0</v>
      </c>
      <c r="B5201">
        <f>IF(A5201&lt;&gt;0,IF(MOD(A5201,3)=0,COUNTIF($B$4:B5200,"&lt;&gt;0")+1,0),0)</f>
        <v>0</v>
      </c>
      <c r="C5201" s="9">
        <f>'Dash Board'!$C$12+COUNT('Daily reducing balance'!$F$4:F5200)</f>
        <v>46927</v>
      </c>
      <c r="D5201">
        <f t="shared" si="567"/>
        <v>2028</v>
      </c>
      <c r="E5201">
        <f t="shared" si="568"/>
        <v>6</v>
      </c>
      <c r="F5201">
        <f>DAY('Dash Board'!$C$12+COUNT('Daily reducing balance'!$F$4:F5200))</f>
        <v>23</v>
      </c>
      <c r="G5201" s="8">
        <f t="shared" si="569"/>
        <v>29467.037266218562</v>
      </c>
      <c r="H5201" s="6">
        <f>G5201*'Dash Board'!$C$11/365</f>
        <v>8.4768189395971199</v>
      </c>
      <c r="I5201" s="6">
        <f>H5201*'Dash Board'!$C$18/'Dash Board'!$C$11</f>
        <v>4.0365804474272</v>
      </c>
      <c r="J5201" s="6">
        <f>(G5201&gt;1)*PMT('Dash Board'!$C$11/365,$U$4,-'Dash Board'!$C$19)</f>
        <v>108.80376961660664</v>
      </c>
      <c r="K5201" s="6">
        <f t="shared" si="571"/>
        <v>0</v>
      </c>
      <c r="L5201" s="8">
        <f t="shared" si="572"/>
        <v>29366.710315541553</v>
      </c>
      <c r="N5201" s="8">
        <f t="shared" si="570"/>
        <v>104.76718916917945</v>
      </c>
      <c r="O5201" s="8">
        <f>IF(E5200&lt;&gt;E5201,SUM($N$4:N5201)-SUM($O$3:O5200),0)</f>
        <v>0</v>
      </c>
      <c r="P5201" s="6">
        <f>IF(B5201&gt;0,SUM($O$4:O5201)-SUM($P$3:P5200),0)</f>
        <v>0</v>
      </c>
      <c r="Q5201" s="6">
        <f t="shared" si="573"/>
        <v>4.0365804474272</v>
      </c>
      <c r="R5201" s="8">
        <f>IF(E5200&lt;&gt;E5201,SUM($Q$4:Q5201)-SUM($R$3:R5200),0)</f>
        <v>0</v>
      </c>
      <c r="S5201" s="6">
        <f>IF(B5201&gt;0,SUM($R$4:R5201)-SUM($S$3:S5200),0)</f>
        <v>0</v>
      </c>
    </row>
    <row r="5202" spans="1:19">
      <c r="A5202">
        <f>IF(E5201&lt;&gt;E5202,COUNTIF($A$4:A5201,"&lt;&gt;0")+1,0)</f>
        <v>0</v>
      </c>
      <c r="B5202">
        <f>IF(A5202&lt;&gt;0,IF(MOD(A5202,3)=0,COUNTIF($B$4:B5201,"&lt;&gt;0")+1,0),0)</f>
        <v>0</v>
      </c>
      <c r="C5202" s="9">
        <f>'Dash Board'!$C$12+COUNT('Daily reducing balance'!$F$4:F5201)</f>
        <v>46928</v>
      </c>
      <c r="D5202">
        <f t="shared" si="567"/>
        <v>2028</v>
      </c>
      <c r="E5202">
        <f t="shared" si="568"/>
        <v>6</v>
      </c>
      <c r="F5202">
        <f>DAY('Dash Board'!$C$12+COUNT('Daily reducing balance'!$F$4:F5201))</f>
        <v>24</v>
      </c>
      <c r="G5202" s="8">
        <f t="shared" si="569"/>
        <v>29366.710315541553</v>
      </c>
      <c r="H5202" s="6">
        <f>G5202*'Dash Board'!$C$11/365</f>
        <v>8.447957762005105</v>
      </c>
      <c r="I5202" s="6">
        <f>H5202*'Dash Board'!$C$18/'Dash Board'!$C$11</f>
        <v>4.022837029526241</v>
      </c>
      <c r="J5202" s="6">
        <f>(G5202&gt;1)*PMT('Dash Board'!$C$11/365,$U$4,-'Dash Board'!$C$19)</f>
        <v>108.80376961660664</v>
      </c>
      <c r="K5202" s="6">
        <f t="shared" si="571"/>
        <v>0</v>
      </c>
      <c r="L5202" s="8">
        <f t="shared" si="572"/>
        <v>29266.354503686951</v>
      </c>
      <c r="N5202" s="8">
        <f t="shared" si="570"/>
        <v>104.7809325870804</v>
      </c>
      <c r="O5202" s="8">
        <f>IF(E5201&lt;&gt;E5202,SUM($N$4:N5202)-SUM($O$3:O5201),0)</f>
        <v>0</v>
      </c>
      <c r="P5202" s="6">
        <f>IF(B5202&gt;0,SUM($O$4:O5202)-SUM($P$3:P5201),0)</f>
        <v>0</v>
      </c>
      <c r="Q5202" s="6">
        <f t="shared" si="573"/>
        <v>4.022837029526241</v>
      </c>
      <c r="R5202" s="8">
        <f>IF(E5201&lt;&gt;E5202,SUM($Q$4:Q5202)-SUM($R$3:R5201),0)</f>
        <v>0</v>
      </c>
      <c r="S5202" s="6">
        <f>IF(B5202&gt;0,SUM($R$4:R5202)-SUM($S$3:S5201),0)</f>
        <v>0</v>
      </c>
    </row>
    <row r="5203" spans="1:19">
      <c r="A5203">
        <f>IF(E5202&lt;&gt;E5203,COUNTIF($A$4:A5202,"&lt;&gt;0")+1,0)</f>
        <v>0</v>
      </c>
      <c r="B5203">
        <f>IF(A5203&lt;&gt;0,IF(MOD(A5203,3)=0,COUNTIF($B$4:B5202,"&lt;&gt;0")+1,0),0)</f>
        <v>0</v>
      </c>
      <c r="C5203" s="9">
        <f>'Dash Board'!$C$12+COUNT('Daily reducing balance'!$F$4:F5202)</f>
        <v>46929</v>
      </c>
      <c r="D5203">
        <f t="shared" si="567"/>
        <v>2028</v>
      </c>
      <c r="E5203">
        <f t="shared" si="568"/>
        <v>6</v>
      </c>
      <c r="F5203">
        <f>DAY('Dash Board'!$C$12+COUNT('Daily reducing balance'!$F$4:F5202))</f>
        <v>25</v>
      </c>
      <c r="G5203" s="8">
        <f t="shared" si="569"/>
        <v>29266.354503686951</v>
      </c>
      <c r="H5203" s="6">
        <f>G5203*'Dash Board'!$C$11/365</f>
        <v>8.4190882818825461</v>
      </c>
      <c r="I5203" s="6">
        <f>H5203*'Dash Board'!$C$18/'Dash Board'!$C$11</f>
        <v>4.0090896580393078</v>
      </c>
      <c r="J5203" s="6">
        <f>(G5203&gt;1)*PMT('Dash Board'!$C$11/365,$U$4,-'Dash Board'!$C$19)</f>
        <v>108.80376961660664</v>
      </c>
      <c r="K5203" s="6">
        <f t="shared" si="571"/>
        <v>0</v>
      </c>
      <c r="L5203" s="8">
        <f t="shared" si="572"/>
        <v>29165.969822352228</v>
      </c>
      <c r="N5203" s="8">
        <f t="shared" si="570"/>
        <v>104.79467995856734</v>
      </c>
      <c r="O5203" s="8">
        <f>IF(E5202&lt;&gt;E5203,SUM($N$4:N5203)-SUM($O$3:O5202),0)</f>
        <v>0</v>
      </c>
      <c r="P5203" s="6">
        <f>IF(B5203&gt;0,SUM($O$4:O5203)-SUM($P$3:P5202),0)</f>
        <v>0</v>
      </c>
      <c r="Q5203" s="6">
        <f t="shared" si="573"/>
        <v>4.0090896580393078</v>
      </c>
      <c r="R5203" s="8">
        <f>IF(E5202&lt;&gt;E5203,SUM($Q$4:Q5203)-SUM($R$3:R5202),0)</f>
        <v>0</v>
      </c>
      <c r="S5203" s="6">
        <f>IF(B5203&gt;0,SUM($R$4:R5203)-SUM($S$3:S5202),0)</f>
        <v>0</v>
      </c>
    </row>
    <row r="5204" spans="1:19">
      <c r="A5204">
        <f>IF(E5203&lt;&gt;E5204,COUNTIF($A$4:A5203,"&lt;&gt;0")+1,0)</f>
        <v>0</v>
      </c>
      <c r="B5204">
        <f>IF(A5204&lt;&gt;0,IF(MOD(A5204,3)=0,COUNTIF($B$4:B5203,"&lt;&gt;0")+1,0),0)</f>
        <v>0</v>
      </c>
      <c r="C5204" s="9">
        <f>'Dash Board'!$C$12+COUNT('Daily reducing balance'!$F$4:F5203)</f>
        <v>46930</v>
      </c>
      <c r="D5204">
        <f t="shared" si="567"/>
        <v>2028</v>
      </c>
      <c r="E5204">
        <f t="shared" si="568"/>
        <v>6</v>
      </c>
      <c r="F5204">
        <f>DAY('Dash Board'!$C$12+COUNT('Daily reducing balance'!$F$4:F5203))</f>
        <v>26</v>
      </c>
      <c r="G5204" s="8">
        <f t="shared" si="569"/>
        <v>29165.969822352228</v>
      </c>
      <c r="H5204" s="6">
        <f>G5204*'Dash Board'!$C$11/365</f>
        <v>8.3902104968410516</v>
      </c>
      <c r="I5204" s="6">
        <f>H5204*'Dash Board'!$C$18/'Dash Board'!$C$11</f>
        <v>3.9953383318290725</v>
      </c>
      <c r="J5204" s="6">
        <f>(G5204&gt;1)*PMT('Dash Board'!$C$11/365,$U$4,-'Dash Board'!$C$19)</f>
        <v>108.80376961660664</v>
      </c>
      <c r="K5204" s="6">
        <f t="shared" si="571"/>
        <v>0</v>
      </c>
      <c r="L5204" s="8">
        <f t="shared" si="572"/>
        <v>29065.556263232462</v>
      </c>
      <c r="N5204" s="8">
        <f t="shared" si="570"/>
        <v>104.80843128477757</v>
      </c>
      <c r="O5204" s="8">
        <f>IF(E5203&lt;&gt;E5204,SUM($N$4:N5204)-SUM($O$3:O5203),0)</f>
        <v>0</v>
      </c>
      <c r="P5204" s="6">
        <f>IF(B5204&gt;0,SUM($O$4:O5204)-SUM($P$3:P5203),0)</f>
        <v>0</v>
      </c>
      <c r="Q5204" s="6">
        <f t="shared" si="573"/>
        <v>3.9953383318290725</v>
      </c>
      <c r="R5204" s="8">
        <f>IF(E5203&lt;&gt;E5204,SUM($Q$4:Q5204)-SUM($R$3:R5203),0)</f>
        <v>0</v>
      </c>
      <c r="S5204" s="6">
        <f>IF(B5204&gt;0,SUM($R$4:R5204)-SUM($S$3:S5203),0)</f>
        <v>0</v>
      </c>
    </row>
    <row r="5205" spans="1:19">
      <c r="A5205">
        <f>IF(E5204&lt;&gt;E5205,COUNTIF($A$4:A5204,"&lt;&gt;0")+1,0)</f>
        <v>0</v>
      </c>
      <c r="B5205">
        <f>IF(A5205&lt;&gt;0,IF(MOD(A5205,3)=0,COUNTIF($B$4:B5204,"&lt;&gt;0")+1,0),0)</f>
        <v>0</v>
      </c>
      <c r="C5205" s="9">
        <f>'Dash Board'!$C$12+COUNT('Daily reducing balance'!$F$4:F5204)</f>
        <v>46931</v>
      </c>
      <c r="D5205">
        <f t="shared" si="567"/>
        <v>2028</v>
      </c>
      <c r="E5205">
        <f t="shared" si="568"/>
        <v>6</v>
      </c>
      <c r="F5205">
        <f>DAY('Dash Board'!$C$12+COUNT('Daily reducing balance'!$F$4:F5204))</f>
        <v>27</v>
      </c>
      <c r="G5205" s="8">
        <f t="shared" si="569"/>
        <v>29065.556263232462</v>
      </c>
      <c r="H5205" s="6">
        <f>G5205*'Dash Board'!$C$11/365</f>
        <v>8.3613244044915298</v>
      </c>
      <c r="I5205" s="6">
        <f>H5205*'Dash Board'!$C$18/'Dash Board'!$C$11</f>
        <v>3.9815830497578717</v>
      </c>
      <c r="J5205" s="6">
        <f>(G5205&gt;1)*PMT('Dash Board'!$C$11/365,$U$4,-'Dash Board'!$C$19)</f>
        <v>108.80376961660664</v>
      </c>
      <c r="K5205" s="6">
        <f t="shared" si="571"/>
        <v>0</v>
      </c>
      <c r="L5205" s="8">
        <f t="shared" si="572"/>
        <v>28965.113818020345</v>
      </c>
      <c r="N5205" s="8">
        <f t="shared" si="570"/>
        <v>104.82218656684877</v>
      </c>
      <c r="O5205" s="8">
        <f>IF(E5204&lt;&gt;E5205,SUM($N$4:N5205)-SUM($O$3:O5204),0)</f>
        <v>0</v>
      </c>
      <c r="P5205" s="6">
        <f>IF(B5205&gt;0,SUM($O$4:O5205)-SUM($P$3:P5204),0)</f>
        <v>0</v>
      </c>
      <c r="Q5205" s="6">
        <f t="shared" si="573"/>
        <v>3.9815830497578717</v>
      </c>
      <c r="R5205" s="8">
        <f>IF(E5204&lt;&gt;E5205,SUM($Q$4:Q5205)-SUM($R$3:R5204),0)</f>
        <v>0</v>
      </c>
      <c r="S5205" s="6">
        <f>IF(B5205&gt;0,SUM($R$4:R5205)-SUM($S$3:S5204),0)</f>
        <v>0</v>
      </c>
    </row>
    <row r="5206" spans="1:19">
      <c r="A5206">
        <f>IF(E5205&lt;&gt;E5206,COUNTIF($A$4:A5205,"&lt;&gt;0")+1,0)</f>
        <v>0</v>
      </c>
      <c r="B5206">
        <f>IF(A5206&lt;&gt;0,IF(MOD(A5206,3)=0,COUNTIF($B$4:B5205,"&lt;&gt;0")+1,0),0)</f>
        <v>0</v>
      </c>
      <c r="C5206" s="9">
        <f>'Dash Board'!$C$12+COUNT('Daily reducing balance'!$F$4:F5205)</f>
        <v>46932</v>
      </c>
      <c r="D5206">
        <f t="shared" si="567"/>
        <v>2028</v>
      </c>
      <c r="E5206">
        <f t="shared" si="568"/>
        <v>6</v>
      </c>
      <c r="F5206">
        <f>DAY('Dash Board'!$C$12+COUNT('Daily reducing balance'!$F$4:F5205))</f>
        <v>28</v>
      </c>
      <c r="G5206" s="8">
        <f t="shared" si="569"/>
        <v>28965.113818020345</v>
      </c>
      <c r="H5206" s="6">
        <f>G5206*'Dash Board'!$C$11/365</f>
        <v>8.3324300024442088</v>
      </c>
      <c r="I5206" s="6">
        <f>H5206*'Dash Board'!$C$18/'Dash Board'!$C$11</f>
        <v>3.9678238106877188</v>
      </c>
      <c r="J5206" s="6">
        <f>(G5206&gt;1)*PMT('Dash Board'!$C$11/365,$U$4,-'Dash Board'!$C$19)</f>
        <v>108.80376961660664</v>
      </c>
      <c r="K5206" s="6">
        <f t="shared" si="571"/>
        <v>0</v>
      </c>
      <c r="L5206" s="8">
        <f t="shared" si="572"/>
        <v>28864.642478406182</v>
      </c>
      <c r="N5206" s="8">
        <f t="shared" si="570"/>
        <v>104.83594580591893</v>
      </c>
      <c r="O5206" s="8">
        <f>IF(E5205&lt;&gt;E5206,SUM($N$4:N5206)-SUM($O$3:O5205),0)</f>
        <v>0</v>
      </c>
      <c r="P5206" s="6">
        <f>IF(B5206&gt;0,SUM($O$4:O5206)-SUM($P$3:P5205),0)</f>
        <v>0</v>
      </c>
      <c r="Q5206" s="6">
        <f t="shared" si="573"/>
        <v>3.9678238106877188</v>
      </c>
      <c r="R5206" s="8">
        <f>IF(E5205&lt;&gt;E5206,SUM($Q$4:Q5206)-SUM($R$3:R5205),0)</f>
        <v>0</v>
      </c>
      <c r="S5206" s="6">
        <f>IF(B5206&gt;0,SUM($R$4:R5206)-SUM($S$3:S5205),0)</f>
        <v>0</v>
      </c>
    </row>
    <row r="5207" spans="1:19">
      <c r="A5207">
        <f>IF(E5206&lt;&gt;E5207,COUNTIF($A$4:A5206,"&lt;&gt;0")+1,0)</f>
        <v>0</v>
      </c>
      <c r="B5207">
        <f>IF(A5207&lt;&gt;0,IF(MOD(A5207,3)=0,COUNTIF($B$4:B5206,"&lt;&gt;0")+1,0),0)</f>
        <v>0</v>
      </c>
      <c r="C5207" s="9">
        <f>'Dash Board'!$C$12+COUNT('Daily reducing balance'!$F$4:F5206)</f>
        <v>46933</v>
      </c>
      <c r="D5207">
        <f t="shared" si="567"/>
        <v>2028</v>
      </c>
      <c r="E5207">
        <f t="shared" si="568"/>
        <v>6</v>
      </c>
      <c r="F5207">
        <f>DAY('Dash Board'!$C$12+COUNT('Daily reducing balance'!$F$4:F5206))</f>
        <v>29</v>
      </c>
      <c r="G5207" s="8">
        <f t="shared" si="569"/>
        <v>28864.642478406182</v>
      </c>
      <c r="H5207" s="6">
        <f>G5207*'Dash Board'!$C$11/365</f>
        <v>8.3035272883086275</v>
      </c>
      <c r="I5207" s="6">
        <f>H5207*'Dash Board'!$C$18/'Dash Board'!$C$11</f>
        <v>3.9540606134802991</v>
      </c>
      <c r="J5207" s="6">
        <f>(G5207&gt;1)*PMT('Dash Board'!$C$11/365,$U$4,-'Dash Board'!$C$19)</f>
        <v>108.80376961660664</v>
      </c>
      <c r="K5207" s="6">
        <f t="shared" si="571"/>
        <v>0</v>
      </c>
      <c r="L5207" s="8">
        <f t="shared" si="572"/>
        <v>28764.142236077885</v>
      </c>
      <c r="N5207" s="8">
        <f t="shared" si="570"/>
        <v>104.84970900312635</v>
      </c>
      <c r="O5207" s="8">
        <f>IF(E5206&lt;&gt;E5207,SUM($N$4:N5207)-SUM($O$3:O5206),0)</f>
        <v>0</v>
      </c>
      <c r="P5207" s="6">
        <f>IF(B5207&gt;0,SUM($O$4:O5207)-SUM($P$3:P5206),0)</f>
        <v>0</v>
      </c>
      <c r="Q5207" s="6">
        <f t="shared" si="573"/>
        <v>3.9540606134802991</v>
      </c>
      <c r="R5207" s="8">
        <f>IF(E5206&lt;&gt;E5207,SUM($Q$4:Q5207)-SUM($R$3:R5206),0)</f>
        <v>0</v>
      </c>
      <c r="S5207" s="6">
        <f>IF(B5207&gt;0,SUM($R$4:R5207)-SUM($S$3:S5206),0)</f>
        <v>0</v>
      </c>
    </row>
    <row r="5208" spans="1:19">
      <c r="A5208">
        <f>IF(E5207&lt;&gt;E5208,COUNTIF($A$4:A5207,"&lt;&gt;0")+1,0)</f>
        <v>0</v>
      </c>
      <c r="B5208">
        <f>IF(A5208&lt;&gt;0,IF(MOD(A5208,3)=0,COUNTIF($B$4:B5207,"&lt;&gt;0")+1,0),0)</f>
        <v>0</v>
      </c>
      <c r="C5208" s="9">
        <f>'Dash Board'!$C$12+COUNT('Daily reducing balance'!$F$4:F5207)</f>
        <v>46934</v>
      </c>
      <c r="D5208">
        <f t="shared" si="567"/>
        <v>2028</v>
      </c>
      <c r="E5208">
        <f t="shared" si="568"/>
        <v>6</v>
      </c>
      <c r="F5208">
        <f>DAY('Dash Board'!$C$12+COUNT('Daily reducing balance'!$F$4:F5207))</f>
        <v>30</v>
      </c>
      <c r="G5208" s="8">
        <f t="shared" si="569"/>
        <v>28764.142236077885</v>
      </c>
      <c r="H5208" s="6">
        <f>G5208*'Dash Board'!$C$11/365</f>
        <v>8.2746162596936372</v>
      </c>
      <c r="I5208" s="6">
        <f>H5208*'Dash Board'!$C$18/'Dash Board'!$C$11</f>
        <v>3.9402934569969705</v>
      </c>
      <c r="J5208" s="6">
        <f>(G5208&gt;1)*PMT('Dash Board'!$C$11/365,$U$4,-'Dash Board'!$C$19)</f>
        <v>108.80376961660664</v>
      </c>
      <c r="K5208" s="6">
        <f t="shared" si="571"/>
        <v>0</v>
      </c>
      <c r="L5208" s="8">
        <f t="shared" si="572"/>
        <v>28663.613082720971</v>
      </c>
      <c r="N5208" s="8">
        <f t="shared" si="570"/>
        <v>104.86347615960968</v>
      </c>
      <c r="O5208" s="8">
        <f>IF(E5207&lt;&gt;E5208,SUM($N$4:N5208)-SUM($O$3:O5207),0)</f>
        <v>0</v>
      </c>
      <c r="P5208" s="6">
        <f>IF(B5208&gt;0,SUM($O$4:O5208)-SUM($P$3:P5207),0)</f>
        <v>0</v>
      </c>
      <c r="Q5208" s="6">
        <f t="shared" si="573"/>
        <v>3.9402934569969705</v>
      </c>
      <c r="R5208" s="8">
        <f>IF(E5207&lt;&gt;E5208,SUM($Q$4:Q5208)-SUM($R$3:R5207),0)</f>
        <v>0</v>
      </c>
      <c r="S5208" s="6">
        <f>IF(B5208&gt;0,SUM($R$4:R5208)-SUM($S$3:S5207),0)</f>
        <v>0</v>
      </c>
    </row>
    <row r="5209" spans="1:19">
      <c r="A5209">
        <f>IF(E5208&lt;&gt;E5209,COUNTIF($A$4:A5208,"&lt;&gt;0")+1,0)</f>
        <v>171</v>
      </c>
      <c r="B5209">
        <f>IF(A5209&lt;&gt;0,IF(MOD(A5209,3)=0,COUNTIF($B$4:B5208,"&lt;&gt;0")+1,0),0)</f>
        <v>57</v>
      </c>
      <c r="C5209" s="9">
        <f>'Dash Board'!$C$12+COUNT('Daily reducing balance'!$F$4:F5208)</f>
        <v>46935</v>
      </c>
      <c r="D5209">
        <f t="shared" si="567"/>
        <v>2028</v>
      </c>
      <c r="E5209">
        <f t="shared" si="568"/>
        <v>7</v>
      </c>
      <c r="F5209">
        <f>DAY('Dash Board'!$C$12+COUNT('Daily reducing balance'!$F$4:F5208))</f>
        <v>1</v>
      </c>
      <c r="G5209" s="8">
        <f t="shared" si="569"/>
        <v>28663.613082720971</v>
      </c>
      <c r="H5209" s="6">
        <f>G5209*'Dash Board'!$C$11/365</f>
        <v>8.2456969142074019</v>
      </c>
      <c r="I5209" s="6">
        <f>H5209*'Dash Board'!$C$18/'Dash Board'!$C$11</f>
        <v>3.9265223400987632</v>
      </c>
      <c r="J5209" s="6">
        <f>(G5209&gt;1)*PMT('Dash Board'!$C$11/365,$U$4,-'Dash Board'!$C$19)</f>
        <v>108.80376961660664</v>
      </c>
      <c r="K5209" s="6">
        <f t="shared" si="571"/>
        <v>3372.9168581148047</v>
      </c>
      <c r="L5209" s="8">
        <f t="shared" si="572"/>
        <v>28563.055010018572</v>
      </c>
      <c r="N5209" s="8">
        <f t="shared" si="570"/>
        <v>104.87724727650789</v>
      </c>
      <c r="O5209" s="8">
        <f>IF(E5208&lt;&gt;E5209,SUM($N$4:N5209)-SUM($O$3:O5208),0)</f>
        <v>3140.3430305621005</v>
      </c>
      <c r="P5209" s="6">
        <f>IF(B5209&gt;0,SUM($O$4:O5209)-SUM($P$3:P5208),0)</f>
        <v>9487.9148805454606</v>
      </c>
      <c r="Q5209" s="6">
        <f t="shared" si="573"/>
        <v>3.9265223400987632</v>
      </c>
      <c r="R5209" s="8">
        <f>IF(E5208&lt;&gt;E5209,SUM($Q$4:Q5209)-SUM($R$3:R5208),0)</f>
        <v>123.77005793616991</v>
      </c>
      <c r="S5209" s="6">
        <f>IF(B5209&gt;0,SUM($R$4:R5209)-SUM($S$3:S5208),0)</f>
        <v>413.22815456587705</v>
      </c>
    </row>
    <row r="5210" spans="1:19">
      <c r="A5210">
        <f>IF(E5209&lt;&gt;E5210,COUNTIF($A$4:A5209,"&lt;&gt;0")+1,0)</f>
        <v>0</v>
      </c>
      <c r="B5210">
        <f>IF(A5210&lt;&gt;0,IF(MOD(A5210,3)=0,COUNTIF($B$4:B5209,"&lt;&gt;0")+1,0),0)</f>
        <v>0</v>
      </c>
      <c r="C5210" s="9">
        <f>'Dash Board'!$C$12+COUNT('Daily reducing balance'!$F$4:F5209)</f>
        <v>46936</v>
      </c>
      <c r="D5210">
        <f t="shared" si="567"/>
        <v>2028</v>
      </c>
      <c r="E5210">
        <f t="shared" si="568"/>
        <v>7</v>
      </c>
      <c r="F5210">
        <f>DAY('Dash Board'!$C$12+COUNT('Daily reducing balance'!$F$4:F5209))</f>
        <v>2</v>
      </c>
      <c r="G5210" s="8">
        <f t="shared" si="569"/>
        <v>28563.055010018572</v>
      </c>
      <c r="H5210" s="6">
        <f>G5210*'Dash Board'!$C$11/365</f>
        <v>8.2167692494573981</v>
      </c>
      <c r="I5210" s="6">
        <f>H5210*'Dash Board'!$C$18/'Dash Board'!$C$11</f>
        <v>3.9127472616463805</v>
      </c>
      <c r="J5210" s="6">
        <f>(G5210&gt;1)*PMT('Dash Board'!$C$11/365,$U$4,-'Dash Board'!$C$19)</f>
        <v>108.80376961660664</v>
      </c>
      <c r="K5210" s="6">
        <f t="shared" si="571"/>
        <v>0</v>
      </c>
      <c r="L5210" s="8">
        <f t="shared" si="572"/>
        <v>28462.468009651424</v>
      </c>
      <c r="N5210" s="8">
        <f t="shared" si="570"/>
        <v>104.89102235496026</v>
      </c>
      <c r="O5210" s="8">
        <f>IF(E5209&lt;&gt;E5210,SUM($N$4:N5210)-SUM($O$3:O5209),0)</f>
        <v>0</v>
      </c>
      <c r="P5210" s="6">
        <f>IF(B5210&gt;0,SUM($O$4:O5210)-SUM($P$3:P5209),0)</f>
        <v>0</v>
      </c>
      <c r="Q5210" s="6">
        <f t="shared" si="573"/>
        <v>3.9127472616463805</v>
      </c>
      <c r="R5210" s="8">
        <f>IF(E5209&lt;&gt;E5210,SUM($Q$4:Q5210)-SUM($R$3:R5209),0)</f>
        <v>0</v>
      </c>
      <c r="S5210" s="6">
        <f>IF(B5210&gt;0,SUM($R$4:R5210)-SUM($S$3:S5209),0)</f>
        <v>0</v>
      </c>
    </row>
    <row r="5211" spans="1:19">
      <c r="A5211">
        <f>IF(E5210&lt;&gt;E5211,COUNTIF($A$4:A5210,"&lt;&gt;0")+1,0)</f>
        <v>0</v>
      </c>
      <c r="B5211">
        <f>IF(A5211&lt;&gt;0,IF(MOD(A5211,3)=0,COUNTIF($B$4:B5210,"&lt;&gt;0")+1,0),0)</f>
        <v>0</v>
      </c>
      <c r="C5211" s="9">
        <f>'Dash Board'!$C$12+COUNT('Daily reducing balance'!$F$4:F5210)</f>
        <v>46937</v>
      </c>
      <c r="D5211">
        <f t="shared" si="567"/>
        <v>2028</v>
      </c>
      <c r="E5211">
        <f t="shared" si="568"/>
        <v>7</v>
      </c>
      <c r="F5211">
        <f>DAY('Dash Board'!$C$12+COUNT('Daily reducing balance'!$F$4:F5210))</f>
        <v>3</v>
      </c>
      <c r="G5211" s="8">
        <f t="shared" si="569"/>
        <v>28462.468009651424</v>
      </c>
      <c r="H5211" s="6">
        <f>G5211*'Dash Board'!$C$11/365</f>
        <v>8.1878332630504094</v>
      </c>
      <c r="I5211" s="6">
        <f>H5211*'Dash Board'!$C$18/'Dash Board'!$C$11</f>
        <v>3.8989682205001954</v>
      </c>
      <c r="J5211" s="6">
        <f>(G5211&gt;1)*PMT('Dash Board'!$C$11/365,$U$4,-'Dash Board'!$C$19)</f>
        <v>108.80376961660664</v>
      </c>
      <c r="K5211" s="6">
        <f t="shared" si="571"/>
        <v>0</v>
      </c>
      <c r="L5211" s="8">
        <f t="shared" si="572"/>
        <v>28361.852073297869</v>
      </c>
      <c r="N5211" s="8">
        <f t="shared" si="570"/>
        <v>104.90480139610645</v>
      </c>
      <c r="O5211" s="8">
        <f>IF(E5210&lt;&gt;E5211,SUM($N$4:N5211)-SUM($O$3:O5210),0)</f>
        <v>0</v>
      </c>
      <c r="P5211" s="6">
        <f>IF(B5211&gt;0,SUM($O$4:O5211)-SUM($P$3:P5210),0)</f>
        <v>0</v>
      </c>
      <c r="Q5211" s="6">
        <f t="shared" si="573"/>
        <v>3.8989682205001954</v>
      </c>
      <c r="R5211" s="8">
        <f>IF(E5210&lt;&gt;E5211,SUM($Q$4:Q5211)-SUM($R$3:R5210),0)</f>
        <v>0</v>
      </c>
      <c r="S5211" s="6">
        <f>IF(B5211&gt;0,SUM($R$4:R5211)-SUM($S$3:S5210),0)</f>
        <v>0</v>
      </c>
    </row>
    <row r="5212" spans="1:19">
      <c r="A5212">
        <f>IF(E5211&lt;&gt;E5212,COUNTIF($A$4:A5211,"&lt;&gt;0")+1,0)</f>
        <v>0</v>
      </c>
      <c r="B5212">
        <f>IF(A5212&lt;&gt;0,IF(MOD(A5212,3)=0,COUNTIF($B$4:B5211,"&lt;&gt;0")+1,0),0)</f>
        <v>0</v>
      </c>
      <c r="C5212" s="9">
        <f>'Dash Board'!$C$12+COUNT('Daily reducing balance'!$F$4:F5211)</f>
        <v>46938</v>
      </c>
      <c r="D5212">
        <f t="shared" si="567"/>
        <v>2028</v>
      </c>
      <c r="E5212">
        <f t="shared" si="568"/>
        <v>7</v>
      </c>
      <c r="F5212">
        <f>DAY('Dash Board'!$C$12+COUNT('Daily reducing balance'!$F$4:F5211))</f>
        <v>4</v>
      </c>
      <c r="G5212" s="8">
        <f t="shared" si="569"/>
        <v>28361.852073297869</v>
      </c>
      <c r="H5212" s="6">
        <f>G5212*'Dash Board'!$C$11/365</f>
        <v>8.1588889525925374</v>
      </c>
      <c r="I5212" s="6">
        <f>H5212*'Dash Board'!$C$18/'Dash Board'!$C$11</f>
        <v>3.8851852155202562</v>
      </c>
      <c r="J5212" s="6">
        <f>(G5212&gt;1)*PMT('Dash Board'!$C$11/365,$U$4,-'Dash Board'!$C$19)</f>
        <v>108.80376961660664</v>
      </c>
      <c r="K5212" s="6">
        <f t="shared" si="571"/>
        <v>0</v>
      </c>
      <c r="L5212" s="8">
        <f t="shared" si="572"/>
        <v>28261.207192633854</v>
      </c>
      <c r="N5212" s="8">
        <f t="shared" si="570"/>
        <v>104.91858440108639</v>
      </c>
      <c r="O5212" s="8">
        <f>IF(E5211&lt;&gt;E5212,SUM($N$4:N5212)-SUM($O$3:O5211),0)</f>
        <v>0</v>
      </c>
      <c r="P5212" s="6">
        <f>IF(B5212&gt;0,SUM($O$4:O5212)-SUM($P$3:P5211),0)</f>
        <v>0</v>
      </c>
      <c r="Q5212" s="6">
        <f t="shared" si="573"/>
        <v>3.8851852155202562</v>
      </c>
      <c r="R5212" s="8">
        <f>IF(E5211&lt;&gt;E5212,SUM($Q$4:Q5212)-SUM($R$3:R5211),0)</f>
        <v>0</v>
      </c>
      <c r="S5212" s="6">
        <f>IF(B5212&gt;0,SUM($R$4:R5212)-SUM($S$3:S5211),0)</f>
        <v>0</v>
      </c>
    </row>
    <row r="5213" spans="1:19">
      <c r="A5213">
        <f>IF(E5212&lt;&gt;E5213,COUNTIF($A$4:A5212,"&lt;&gt;0")+1,0)</f>
        <v>0</v>
      </c>
      <c r="B5213">
        <f>IF(A5213&lt;&gt;0,IF(MOD(A5213,3)=0,COUNTIF($B$4:B5212,"&lt;&gt;0")+1,0),0)</f>
        <v>0</v>
      </c>
      <c r="C5213" s="9">
        <f>'Dash Board'!$C$12+COUNT('Daily reducing balance'!$F$4:F5212)</f>
        <v>46939</v>
      </c>
      <c r="D5213">
        <f t="shared" si="567"/>
        <v>2028</v>
      </c>
      <c r="E5213">
        <f t="shared" si="568"/>
        <v>7</v>
      </c>
      <c r="F5213">
        <f>DAY('Dash Board'!$C$12+COUNT('Daily reducing balance'!$F$4:F5212))</f>
        <v>5</v>
      </c>
      <c r="G5213" s="8">
        <f t="shared" si="569"/>
        <v>28261.207192633854</v>
      </c>
      <c r="H5213" s="6">
        <f>G5213*'Dash Board'!$C$11/365</f>
        <v>8.1299363156891911</v>
      </c>
      <c r="I5213" s="6">
        <f>H5213*'Dash Board'!$C$18/'Dash Board'!$C$11</f>
        <v>3.8713982455662816</v>
      </c>
      <c r="J5213" s="6">
        <f>(G5213&gt;1)*PMT('Dash Board'!$C$11/365,$U$4,-'Dash Board'!$C$19)</f>
        <v>108.80376961660664</v>
      </c>
      <c r="K5213" s="6">
        <f t="shared" si="571"/>
        <v>0</v>
      </c>
      <c r="L5213" s="8">
        <f t="shared" si="572"/>
        <v>28160.533359332938</v>
      </c>
      <c r="N5213" s="8">
        <f t="shared" si="570"/>
        <v>104.93237137104036</v>
      </c>
      <c r="O5213" s="8">
        <f>IF(E5212&lt;&gt;E5213,SUM($N$4:N5213)-SUM($O$3:O5212),0)</f>
        <v>0</v>
      </c>
      <c r="P5213" s="6">
        <f>IF(B5213&gt;0,SUM($O$4:O5213)-SUM($P$3:P5212),0)</f>
        <v>0</v>
      </c>
      <c r="Q5213" s="6">
        <f t="shared" si="573"/>
        <v>3.8713982455662816</v>
      </c>
      <c r="R5213" s="8">
        <f>IF(E5212&lt;&gt;E5213,SUM($Q$4:Q5213)-SUM($R$3:R5212),0)</f>
        <v>0</v>
      </c>
      <c r="S5213" s="6">
        <f>IF(B5213&gt;0,SUM($R$4:R5213)-SUM($S$3:S5212),0)</f>
        <v>0</v>
      </c>
    </row>
    <row r="5214" spans="1:19">
      <c r="A5214">
        <f>IF(E5213&lt;&gt;E5214,COUNTIF($A$4:A5213,"&lt;&gt;0")+1,0)</f>
        <v>0</v>
      </c>
      <c r="B5214">
        <f>IF(A5214&lt;&gt;0,IF(MOD(A5214,3)=0,COUNTIF($B$4:B5213,"&lt;&gt;0")+1,0),0)</f>
        <v>0</v>
      </c>
      <c r="C5214" s="9">
        <f>'Dash Board'!$C$12+COUNT('Daily reducing balance'!$F$4:F5213)</f>
        <v>46940</v>
      </c>
      <c r="D5214">
        <f t="shared" si="567"/>
        <v>2028</v>
      </c>
      <c r="E5214">
        <f t="shared" si="568"/>
        <v>7</v>
      </c>
      <c r="F5214">
        <f>DAY('Dash Board'!$C$12+COUNT('Daily reducing balance'!$F$4:F5213))</f>
        <v>6</v>
      </c>
      <c r="G5214" s="8">
        <f t="shared" si="569"/>
        <v>28160.533359332938</v>
      </c>
      <c r="H5214" s="6">
        <f>G5214*'Dash Board'!$C$11/365</f>
        <v>8.1009753499450916</v>
      </c>
      <c r="I5214" s="6">
        <f>H5214*'Dash Board'!$C$18/'Dash Board'!$C$11</f>
        <v>3.8576073094976628</v>
      </c>
      <c r="J5214" s="6">
        <f>(G5214&gt;1)*PMT('Dash Board'!$C$11/365,$U$4,-'Dash Board'!$C$19)</f>
        <v>108.80376961660664</v>
      </c>
      <c r="K5214" s="6">
        <f t="shared" si="571"/>
        <v>0</v>
      </c>
      <c r="L5214" s="8">
        <f t="shared" si="572"/>
        <v>28059.830565066277</v>
      </c>
      <c r="N5214" s="8">
        <f t="shared" si="570"/>
        <v>104.94616230710898</v>
      </c>
      <c r="O5214" s="8">
        <f>IF(E5213&lt;&gt;E5214,SUM($N$4:N5214)-SUM($O$3:O5213),0)</f>
        <v>0</v>
      </c>
      <c r="P5214" s="6">
        <f>IF(B5214&gt;0,SUM($O$4:O5214)-SUM($P$3:P5213),0)</f>
        <v>0</v>
      </c>
      <c r="Q5214" s="6">
        <f t="shared" si="573"/>
        <v>3.8576073094976628</v>
      </c>
      <c r="R5214" s="8">
        <f>IF(E5213&lt;&gt;E5214,SUM($Q$4:Q5214)-SUM($R$3:R5213),0)</f>
        <v>0</v>
      </c>
      <c r="S5214" s="6">
        <f>IF(B5214&gt;0,SUM($R$4:R5214)-SUM($S$3:S5213),0)</f>
        <v>0</v>
      </c>
    </row>
    <row r="5215" spans="1:19">
      <c r="A5215">
        <f>IF(E5214&lt;&gt;E5215,COUNTIF($A$4:A5214,"&lt;&gt;0")+1,0)</f>
        <v>0</v>
      </c>
      <c r="B5215">
        <f>IF(A5215&lt;&gt;0,IF(MOD(A5215,3)=0,COUNTIF($B$4:B5214,"&lt;&gt;0")+1,0),0)</f>
        <v>0</v>
      </c>
      <c r="C5215" s="9">
        <f>'Dash Board'!$C$12+COUNT('Daily reducing balance'!$F$4:F5214)</f>
        <v>46941</v>
      </c>
      <c r="D5215">
        <f t="shared" si="567"/>
        <v>2028</v>
      </c>
      <c r="E5215">
        <f t="shared" si="568"/>
        <v>7</v>
      </c>
      <c r="F5215">
        <f>DAY('Dash Board'!$C$12+COUNT('Daily reducing balance'!$F$4:F5214))</f>
        <v>7</v>
      </c>
      <c r="G5215" s="8">
        <f t="shared" si="569"/>
        <v>28059.830565066277</v>
      </c>
      <c r="H5215" s="6">
        <f>G5215*'Dash Board'!$C$11/365</f>
        <v>8.0720060529642712</v>
      </c>
      <c r="I5215" s="6">
        <f>H5215*'Dash Board'!$C$18/'Dash Board'!$C$11</f>
        <v>3.8438124061734626</v>
      </c>
      <c r="J5215" s="6">
        <f>(G5215&gt;1)*PMT('Dash Board'!$C$11/365,$U$4,-'Dash Board'!$C$19)</f>
        <v>108.80376961660664</v>
      </c>
      <c r="K5215" s="6">
        <f t="shared" si="571"/>
        <v>0</v>
      </c>
      <c r="L5215" s="8">
        <f t="shared" si="572"/>
        <v>27959.098801502634</v>
      </c>
      <c r="N5215" s="8">
        <f t="shared" si="570"/>
        <v>104.95995721043317</v>
      </c>
      <c r="O5215" s="8">
        <f>IF(E5214&lt;&gt;E5215,SUM($N$4:N5215)-SUM($O$3:O5214),0)</f>
        <v>0</v>
      </c>
      <c r="P5215" s="6">
        <f>IF(B5215&gt;0,SUM($O$4:O5215)-SUM($P$3:P5214),0)</f>
        <v>0</v>
      </c>
      <c r="Q5215" s="6">
        <f t="shared" si="573"/>
        <v>3.8438124061734626</v>
      </c>
      <c r="R5215" s="8">
        <f>IF(E5214&lt;&gt;E5215,SUM($Q$4:Q5215)-SUM($R$3:R5214),0)</f>
        <v>0</v>
      </c>
      <c r="S5215" s="6">
        <f>IF(B5215&gt;0,SUM($R$4:R5215)-SUM($S$3:S5214),0)</f>
        <v>0</v>
      </c>
    </row>
    <row r="5216" spans="1:19">
      <c r="A5216">
        <f>IF(E5215&lt;&gt;E5216,COUNTIF($A$4:A5215,"&lt;&gt;0")+1,0)</f>
        <v>0</v>
      </c>
      <c r="B5216">
        <f>IF(A5216&lt;&gt;0,IF(MOD(A5216,3)=0,COUNTIF($B$4:B5215,"&lt;&gt;0")+1,0),0)</f>
        <v>0</v>
      </c>
      <c r="C5216" s="9">
        <f>'Dash Board'!$C$12+COUNT('Daily reducing balance'!$F$4:F5215)</f>
        <v>46942</v>
      </c>
      <c r="D5216">
        <f t="shared" si="567"/>
        <v>2028</v>
      </c>
      <c r="E5216">
        <f t="shared" si="568"/>
        <v>7</v>
      </c>
      <c r="F5216">
        <f>DAY('Dash Board'!$C$12+COUNT('Daily reducing balance'!$F$4:F5215))</f>
        <v>8</v>
      </c>
      <c r="G5216" s="8">
        <f t="shared" si="569"/>
        <v>27959.098801502634</v>
      </c>
      <c r="H5216" s="6">
        <f>G5216*'Dash Board'!$C$11/365</f>
        <v>8.0430284223500728</v>
      </c>
      <c r="I5216" s="6">
        <f>H5216*'Dash Board'!$C$18/'Dash Board'!$C$11</f>
        <v>3.8300135344524162</v>
      </c>
      <c r="J5216" s="6">
        <f>(G5216&gt;1)*PMT('Dash Board'!$C$11/365,$U$4,-'Dash Board'!$C$19)</f>
        <v>108.80376961660664</v>
      </c>
      <c r="K5216" s="6">
        <f t="shared" si="571"/>
        <v>0</v>
      </c>
      <c r="L5216" s="8">
        <f t="shared" si="572"/>
        <v>27858.338060308379</v>
      </c>
      <c r="N5216" s="8">
        <f t="shared" si="570"/>
        <v>104.97375608215422</v>
      </c>
      <c r="O5216" s="8">
        <f>IF(E5215&lt;&gt;E5216,SUM($N$4:N5216)-SUM($O$3:O5215),0)</f>
        <v>0</v>
      </c>
      <c r="P5216" s="6">
        <f>IF(B5216&gt;0,SUM($O$4:O5216)-SUM($P$3:P5215),0)</f>
        <v>0</v>
      </c>
      <c r="Q5216" s="6">
        <f t="shared" si="573"/>
        <v>3.8300135344524162</v>
      </c>
      <c r="R5216" s="8">
        <f>IF(E5215&lt;&gt;E5216,SUM($Q$4:Q5216)-SUM($R$3:R5215),0)</f>
        <v>0</v>
      </c>
      <c r="S5216" s="6">
        <f>IF(B5216&gt;0,SUM($R$4:R5216)-SUM($S$3:S5215),0)</f>
        <v>0</v>
      </c>
    </row>
    <row r="5217" spans="1:19">
      <c r="A5217">
        <f>IF(E5216&lt;&gt;E5217,COUNTIF($A$4:A5216,"&lt;&gt;0")+1,0)</f>
        <v>0</v>
      </c>
      <c r="B5217">
        <f>IF(A5217&lt;&gt;0,IF(MOD(A5217,3)=0,COUNTIF($B$4:B5216,"&lt;&gt;0")+1,0),0)</f>
        <v>0</v>
      </c>
      <c r="C5217" s="9">
        <f>'Dash Board'!$C$12+COUNT('Daily reducing balance'!$F$4:F5216)</f>
        <v>46943</v>
      </c>
      <c r="D5217">
        <f t="shared" si="567"/>
        <v>2028</v>
      </c>
      <c r="E5217">
        <f t="shared" si="568"/>
        <v>7</v>
      </c>
      <c r="F5217">
        <f>DAY('Dash Board'!$C$12+COUNT('Daily reducing balance'!$F$4:F5216))</f>
        <v>9</v>
      </c>
      <c r="G5217" s="8">
        <f t="shared" si="569"/>
        <v>27858.338060308379</v>
      </c>
      <c r="H5217" s="6">
        <f>G5217*'Dash Board'!$C$11/365</f>
        <v>8.0140424557051499</v>
      </c>
      <c r="I5217" s="6">
        <f>H5217*'Dash Board'!$C$18/'Dash Board'!$C$11</f>
        <v>3.8162106931929287</v>
      </c>
      <c r="J5217" s="6">
        <f>(G5217&gt;1)*PMT('Dash Board'!$C$11/365,$U$4,-'Dash Board'!$C$19)</f>
        <v>108.80376961660664</v>
      </c>
      <c r="K5217" s="6">
        <f t="shared" si="571"/>
        <v>0</v>
      </c>
      <c r="L5217" s="8">
        <f t="shared" si="572"/>
        <v>27757.548333147479</v>
      </c>
      <c r="N5217" s="8">
        <f t="shared" si="570"/>
        <v>104.98755892341372</v>
      </c>
      <c r="O5217" s="8">
        <f>IF(E5216&lt;&gt;E5217,SUM($N$4:N5217)-SUM($O$3:O5216),0)</f>
        <v>0</v>
      </c>
      <c r="P5217" s="6">
        <f>IF(B5217&gt;0,SUM($O$4:O5217)-SUM($P$3:P5216),0)</f>
        <v>0</v>
      </c>
      <c r="Q5217" s="6">
        <f t="shared" si="573"/>
        <v>3.8162106931929287</v>
      </c>
      <c r="R5217" s="8">
        <f>IF(E5216&lt;&gt;E5217,SUM($Q$4:Q5217)-SUM($R$3:R5216),0)</f>
        <v>0</v>
      </c>
      <c r="S5217" s="6">
        <f>IF(B5217&gt;0,SUM($R$4:R5217)-SUM($S$3:S5216),0)</f>
        <v>0</v>
      </c>
    </row>
    <row r="5218" spans="1:19">
      <c r="A5218">
        <f>IF(E5217&lt;&gt;E5218,COUNTIF($A$4:A5217,"&lt;&gt;0")+1,0)</f>
        <v>0</v>
      </c>
      <c r="B5218">
        <f>IF(A5218&lt;&gt;0,IF(MOD(A5218,3)=0,COUNTIF($B$4:B5217,"&lt;&gt;0")+1,0),0)</f>
        <v>0</v>
      </c>
      <c r="C5218" s="9">
        <f>'Dash Board'!$C$12+COUNT('Daily reducing balance'!$F$4:F5217)</f>
        <v>46944</v>
      </c>
      <c r="D5218">
        <f t="shared" si="567"/>
        <v>2028</v>
      </c>
      <c r="E5218">
        <f t="shared" si="568"/>
        <v>7</v>
      </c>
      <c r="F5218">
        <f>DAY('Dash Board'!$C$12+COUNT('Daily reducing balance'!$F$4:F5217))</f>
        <v>10</v>
      </c>
      <c r="G5218" s="8">
        <f t="shared" si="569"/>
        <v>27757.548333147479</v>
      </c>
      <c r="H5218" s="6">
        <f>G5218*'Dash Board'!$C$11/365</f>
        <v>7.9850481506314663</v>
      </c>
      <c r="I5218" s="6">
        <f>H5218*'Dash Board'!$C$18/'Dash Board'!$C$11</f>
        <v>3.8024038812530794</v>
      </c>
      <c r="J5218" s="6">
        <f>(G5218&gt;1)*PMT('Dash Board'!$C$11/365,$U$4,-'Dash Board'!$C$19)</f>
        <v>108.80376961660664</v>
      </c>
      <c r="K5218" s="6">
        <f t="shared" si="571"/>
        <v>0</v>
      </c>
      <c r="L5218" s="8">
        <f t="shared" si="572"/>
        <v>27656.729611681505</v>
      </c>
      <c r="N5218" s="8">
        <f t="shared" si="570"/>
        <v>105.00136573535356</v>
      </c>
      <c r="O5218" s="8">
        <f>IF(E5217&lt;&gt;E5218,SUM($N$4:N5218)-SUM($O$3:O5217),0)</f>
        <v>0</v>
      </c>
      <c r="P5218" s="6">
        <f>IF(B5218&gt;0,SUM($O$4:O5218)-SUM($P$3:P5217),0)</f>
        <v>0</v>
      </c>
      <c r="Q5218" s="6">
        <f t="shared" si="573"/>
        <v>3.8024038812530794</v>
      </c>
      <c r="R5218" s="8">
        <f>IF(E5217&lt;&gt;E5218,SUM($Q$4:Q5218)-SUM($R$3:R5217),0)</f>
        <v>0</v>
      </c>
      <c r="S5218" s="6">
        <f>IF(B5218&gt;0,SUM($R$4:R5218)-SUM($S$3:S5217),0)</f>
        <v>0</v>
      </c>
    </row>
    <row r="5219" spans="1:19">
      <c r="A5219">
        <f>IF(E5218&lt;&gt;E5219,COUNTIF($A$4:A5218,"&lt;&gt;0")+1,0)</f>
        <v>0</v>
      </c>
      <c r="B5219">
        <f>IF(A5219&lt;&gt;0,IF(MOD(A5219,3)=0,COUNTIF($B$4:B5218,"&lt;&gt;0")+1,0),0)</f>
        <v>0</v>
      </c>
      <c r="C5219" s="9">
        <f>'Dash Board'!$C$12+COUNT('Daily reducing balance'!$F$4:F5218)</f>
        <v>46945</v>
      </c>
      <c r="D5219">
        <f t="shared" si="567"/>
        <v>2028</v>
      </c>
      <c r="E5219">
        <f t="shared" si="568"/>
        <v>7</v>
      </c>
      <c r="F5219">
        <f>DAY('Dash Board'!$C$12+COUNT('Daily reducing balance'!$F$4:F5218))</f>
        <v>11</v>
      </c>
      <c r="G5219" s="8">
        <f t="shared" si="569"/>
        <v>27656.729611681505</v>
      </c>
      <c r="H5219" s="6">
        <f>G5219*'Dash Board'!$C$11/365</f>
        <v>7.9560455047302954</v>
      </c>
      <c r="I5219" s="6">
        <f>H5219*'Dash Board'!$C$18/'Dash Board'!$C$11</f>
        <v>3.788593097490617</v>
      </c>
      <c r="J5219" s="6">
        <f>(G5219&gt;1)*PMT('Dash Board'!$C$11/365,$U$4,-'Dash Board'!$C$19)</f>
        <v>108.80376961660664</v>
      </c>
      <c r="K5219" s="6">
        <f t="shared" si="571"/>
        <v>0</v>
      </c>
      <c r="L5219" s="8">
        <f t="shared" si="572"/>
        <v>27555.881887569627</v>
      </c>
      <c r="N5219" s="8">
        <f t="shared" si="570"/>
        <v>105.01517651911603</v>
      </c>
      <c r="O5219" s="8">
        <f>IF(E5218&lt;&gt;E5219,SUM($N$4:N5219)-SUM($O$3:O5218),0)</f>
        <v>0</v>
      </c>
      <c r="P5219" s="6">
        <f>IF(B5219&gt;0,SUM($O$4:O5219)-SUM($P$3:P5218),0)</f>
        <v>0</v>
      </c>
      <c r="Q5219" s="6">
        <f t="shared" si="573"/>
        <v>3.788593097490617</v>
      </c>
      <c r="R5219" s="8">
        <f>IF(E5218&lt;&gt;E5219,SUM($Q$4:Q5219)-SUM($R$3:R5218),0)</f>
        <v>0</v>
      </c>
      <c r="S5219" s="6">
        <f>IF(B5219&gt;0,SUM($R$4:R5219)-SUM($S$3:S5218),0)</f>
        <v>0</v>
      </c>
    </row>
    <row r="5220" spans="1:19">
      <c r="A5220">
        <f>IF(E5219&lt;&gt;E5220,COUNTIF($A$4:A5219,"&lt;&gt;0")+1,0)</f>
        <v>0</v>
      </c>
      <c r="B5220">
        <f>IF(A5220&lt;&gt;0,IF(MOD(A5220,3)=0,COUNTIF($B$4:B5219,"&lt;&gt;0")+1,0),0)</f>
        <v>0</v>
      </c>
      <c r="C5220" s="9">
        <f>'Dash Board'!$C$12+COUNT('Daily reducing balance'!$F$4:F5219)</f>
        <v>46946</v>
      </c>
      <c r="D5220">
        <f t="shared" si="567"/>
        <v>2028</v>
      </c>
      <c r="E5220">
        <f t="shared" si="568"/>
        <v>7</v>
      </c>
      <c r="F5220">
        <f>DAY('Dash Board'!$C$12+COUNT('Daily reducing balance'!$F$4:F5219))</f>
        <v>12</v>
      </c>
      <c r="G5220" s="8">
        <f t="shared" si="569"/>
        <v>27555.881887569627</v>
      </c>
      <c r="H5220" s="6">
        <f>G5220*'Dash Board'!$C$11/365</f>
        <v>7.9270345156022213</v>
      </c>
      <c r="I5220" s="6">
        <f>H5220*'Dash Board'!$C$18/'Dash Board'!$C$11</f>
        <v>3.7747783407629627</v>
      </c>
      <c r="J5220" s="6">
        <f>(G5220&gt;1)*PMT('Dash Board'!$C$11/365,$U$4,-'Dash Board'!$C$19)</f>
        <v>108.80376961660664</v>
      </c>
      <c r="K5220" s="6">
        <f t="shared" si="571"/>
        <v>0</v>
      </c>
      <c r="L5220" s="8">
        <f t="shared" si="572"/>
        <v>27455.005152468624</v>
      </c>
      <c r="N5220" s="8">
        <f t="shared" si="570"/>
        <v>105.02899127584368</v>
      </c>
      <c r="O5220" s="8">
        <f>IF(E5219&lt;&gt;E5220,SUM($N$4:N5220)-SUM($O$3:O5219),0)</f>
        <v>0</v>
      </c>
      <c r="P5220" s="6">
        <f>IF(B5220&gt;0,SUM($O$4:O5220)-SUM($P$3:P5219),0)</f>
        <v>0</v>
      </c>
      <c r="Q5220" s="6">
        <f t="shared" si="573"/>
        <v>3.7747783407629627</v>
      </c>
      <c r="R5220" s="8">
        <f>IF(E5219&lt;&gt;E5220,SUM($Q$4:Q5220)-SUM($R$3:R5219),0)</f>
        <v>0</v>
      </c>
      <c r="S5220" s="6">
        <f>IF(B5220&gt;0,SUM($R$4:R5220)-SUM($S$3:S5219),0)</f>
        <v>0</v>
      </c>
    </row>
    <row r="5221" spans="1:19">
      <c r="A5221">
        <f>IF(E5220&lt;&gt;E5221,COUNTIF($A$4:A5220,"&lt;&gt;0")+1,0)</f>
        <v>0</v>
      </c>
      <c r="B5221">
        <f>IF(A5221&lt;&gt;0,IF(MOD(A5221,3)=0,COUNTIF($B$4:B5220,"&lt;&gt;0")+1,0),0)</f>
        <v>0</v>
      </c>
      <c r="C5221" s="9">
        <f>'Dash Board'!$C$12+COUNT('Daily reducing balance'!$F$4:F5220)</f>
        <v>46947</v>
      </c>
      <c r="D5221">
        <f t="shared" si="567"/>
        <v>2028</v>
      </c>
      <c r="E5221">
        <f t="shared" si="568"/>
        <v>7</v>
      </c>
      <c r="F5221">
        <f>DAY('Dash Board'!$C$12+COUNT('Daily reducing balance'!$F$4:F5220))</f>
        <v>13</v>
      </c>
      <c r="G5221" s="8">
        <f t="shared" si="569"/>
        <v>27455.005152468624</v>
      </c>
      <c r="H5221" s="6">
        <f>G5221*'Dash Board'!$C$11/365</f>
        <v>7.8980151808471382</v>
      </c>
      <c r="I5221" s="6">
        <f>H5221*'Dash Board'!$C$18/'Dash Board'!$C$11</f>
        <v>3.7609596099272089</v>
      </c>
      <c r="J5221" s="6">
        <f>(G5221&gt;1)*PMT('Dash Board'!$C$11/365,$U$4,-'Dash Board'!$C$19)</f>
        <v>108.80376961660664</v>
      </c>
      <c r="K5221" s="6">
        <f t="shared" si="571"/>
        <v>0</v>
      </c>
      <c r="L5221" s="8">
        <f t="shared" si="572"/>
        <v>27354.099398032864</v>
      </c>
      <c r="N5221" s="8">
        <f t="shared" si="570"/>
        <v>105.04281000667943</v>
      </c>
      <c r="O5221" s="8">
        <f>IF(E5220&lt;&gt;E5221,SUM($N$4:N5221)-SUM($O$3:O5220),0)</f>
        <v>0</v>
      </c>
      <c r="P5221" s="6">
        <f>IF(B5221&gt;0,SUM($O$4:O5221)-SUM($P$3:P5220),0)</f>
        <v>0</v>
      </c>
      <c r="Q5221" s="6">
        <f t="shared" si="573"/>
        <v>3.7609596099272089</v>
      </c>
      <c r="R5221" s="8">
        <f>IF(E5220&lt;&gt;E5221,SUM($Q$4:Q5221)-SUM($R$3:R5220),0)</f>
        <v>0</v>
      </c>
      <c r="S5221" s="6">
        <f>IF(B5221&gt;0,SUM($R$4:R5221)-SUM($S$3:S5220),0)</f>
        <v>0</v>
      </c>
    </row>
    <row r="5222" spans="1:19">
      <c r="A5222">
        <f>IF(E5221&lt;&gt;E5222,COUNTIF($A$4:A5221,"&lt;&gt;0")+1,0)</f>
        <v>0</v>
      </c>
      <c r="B5222">
        <f>IF(A5222&lt;&gt;0,IF(MOD(A5222,3)=0,COUNTIF($B$4:B5221,"&lt;&gt;0")+1,0),0)</f>
        <v>0</v>
      </c>
      <c r="C5222" s="9">
        <f>'Dash Board'!$C$12+COUNT('Daily reducing balance'!$F$4:F5221)</f>
        <v>46948</v>
      </c>
      <c r="D5222">
        <f t="shared" si="567"/>
        <v>2028</v>
      </c>
      <c r="E5222">
        <f t="shared" si="568"/>
        <v>7</v>
      </c>
      <c r="F5222">
        <f>DAY('Dash Board'!$C$12+COUNT('Daily reducing balance'!$F$4:F5221))</f>
        <v>14</v>
      </c>
      <c r="G5222" s="8">
        <f t="shared" si="569"/>
        <v>27354.099398032864</v>
      </c>
      <c r="H5222" s="6">
        <f>G5222*'Dash Board'!$C$11/365</f>
        <v>7.8689874980642482</v>
      </c>
      <c r="I5222" s="6">
        <f>H5222*'Dash Board'!$C$18/'Dash Board'!$C$11</f>
        <v>3.7471369038401185</v>
      </c>
      <c r="J5222" s="6">
        <f>(G5222&gt;1)*PMT('Dash Board'!$C$11/365,$U$4,-'Dash Board'!$C$19)</f>
        <v>108.80376961660664</v>
      </c>
      <c r="K5222" s="6">
        <f t="shared" si="571"/>
        <v>0</v>
      </c>
      <c r="L5222" s="8">
        <f t="shared" si="572"/>
        <v>27253.16461591432</v>
      </c>
      <c r="N5222" s="8">
        <f t="shared" si="570"/>
        <v>105.05663271276653</v>
      </c>
      <c r="O5222" s="8">
        <f>IF(E5221&lt;&gt;E5222,SUM($N$4:N5222)-SUM($O$3:O5221),0)</f>
        <v>0</v>
      </c>
      <c r="P5222" s="6">
        <f>IF(B5222&gt;0,SUM($O$4:O5222)-SUM($P$3:P5221),0)</f>
        <v>0</v>
      </c>
      <c r="Q5222" s="6">
        <f t="shared" si="573"/>
        <v>3.7471369038401185</v>
      </c>
      <c r="R5222" s="8">
        <f>IF(E5221&lt;&gt;E5222,SUM($Q$4:Q5222)-SUM($R$3:R5221),0)</f>
        <v>0</v>
      </c>
      <c r="S5222" s="6">
        <f>IF(B5222&gt;0,SUM($R$4:R5222)-SUM($S$3:S5221),0)</f>
        <v>0</v>
      </c>
    </row>
    <row r="5223" spans="1:19">
      <c r="A5223">
        <f>IF(E5222&lt;&gt;E5223,COUNTIF($A$4:A5222,"&lt;&gt;0")+1,0)</f>
        <v>0</v>
      </c>
      <c r="B5223">
        <f>IF(A5223&lt;&gt;0,IF(MOD(A5223,3)=0,COUNTIF($B$4:B5222,"&lt;&gt;0")+1,0),0)</f>
        <v>0</v>
      </c>
      <c r="C5223" s="9">
        <f>'Dash Board'!$C$12+COUNT('Daily reducing balance'!$F$4:F5222)</f>
        <v>46949</v>
      </c>
      <c r="D5223">
        <f t="shared" si="567"/>
        <v>2028</v>
      </c>
      <c r="E5223">
        <f t="shared" si="568"/>
        <v>7</v>
      </c>
      <c r="F5223">
        <f>DAY('Dash Board'!$C$12+COUNT('Daily reducing balance'!$F$4:F5222))</f>
        <v>15</v>
      </c>
      <c r="G5223" s="8">
        <f t="shared" si="569"/>
        <v>27253.16461591432</v>
      </c>
      <c r="H5223" s="6">
        <f>G5223*'Dash Board'!$C$11/365</f>
        <v>7.8399514648520645</v>
      </c>
      <c r="I5223" s="6">
        <f>H5223*'Dash Board'!$C$18/'Dash Board'!$C$11</f>
        <v>3.7333102213581264</v>
      </c>
      <c r="J5223" s="6">
        <f>(G5223&gt;1)*PMT('Dash Board'!$C$11/365,$U$4,-'Dash Board'!$C$19)</f>
        <v>108.80376961660664</v>
      </c>
      <c r="K5223" s="6">
        <f t="shared" si="571"/>
        <v>0</v>
      </c>
      <c r="L5223" s="8">
        <f t="shared" si="572"/>
        <v>27152.200797762565</v>
      </c>
      <c r="N5223" s="8">
        <f t="shared" si="570"/>
        <v>105.07045939524852</v>
      </c>
      <c r="O5223" s="8">
        <f>IF(E5222&lt;&gt;E5223,SUM($N$4:N5223)-SUM($O$3:O5222),0)</f>
        <v>0</v>
      </c>
      <c r="P5223" s="6">
        <f>IF(B5223&gt;0,SUM($O$4:O5223)-SUM($P$3:P5222),0)</f>
        <v>0</v>
      </c>
      <c r="Q5223" s="6">
        <f t="shared" si="573"/>
        <v>3.7333102213581264</v>
      </c>
      <c r="R5223" s="8">
        <f>IF(E5222&lt;&gt;E5223,SUM($Q$4:Q5223)-SUM($R$3:R5222),0)</f>
        <v>0</v>
      </c>
      <c r="S5223" s="6">
        <f>IF(B5223&gt;0,SUM($R$4:R5223)-SUM($S$3:S5222),0)</f>
        <v>0</v>
      </c>
    </row>
    <row r="5224" spans="1:19">
      <c r="A5224">
        <f>IF(E5223&lt;&gt;E5224,COUNTIF($A$4:A5223,"&lt;&gt;0")+1,0)</f>
        <v>0</v>
      </c>
      <c r="B5224">
        <f>IF(A5224&lt;&gt;0,IF(MOD(A5224,3)=0,COUNTIF($B$4:B5223,"&lt;&gt;0")+1,0),0)</f>
        <v>0</v>
      </c>
      <c r="C5224" s="9">
        <f>'Dash Board'!$C$12+COUNT('Daily reducing balance'!$F$4:F5223)</f>
        <v>46950</v>
      </c>
      <c r="D5224">
        <f t="shared" si="567"/>
        <v>2028</v>
      </c>
      <c r="E5224">
        <f t="shared" si="568"/>
        <v>7</v>
      </c>
      <c r="F5224">
        <f>DAY('Dash Board'!$C$12+COUNT('Daily reducing balance'!$F$4:F5223))</f>
        <v>16</v>
      </c>
      <c r="G5224" s="8">
        <f t="shared" si="569"/>
        <v>27152.200797762565</v>
      </c>
      <c r="H5224" s="6">
        <f>G5224*'Dash Board'!$C$11/365</f>
        <v>7.810907078808409</v>
      </c>
      <c r="I5224" s="6">
        <f>H5224*'Dash Board'!$C$18/'Dash Board'!$C$11</f>
        <v>3.7194795613373377</v>
      </c>
      <c r="J5224" s="6">
        <f>(G5224&gt;1)*PMT('Dash Board'!$C$11/365,$U$4,-'Dash Board'!$C$19)</f>
        <v>108.80376961660664</v>
      </c>
      <c r="K5224" s="6">
        <f t="shared" si="571"/>
        <v>0</v>
      </c>
      <c r="L5224" s="8">
        <f t="shared" si="572"/>
        <v>27051.207935224767</v>
      </c>
      <c r="N5224" s="8">
        <f t="shared" si="570"/>
        <v>105.08429005526931</v>
      </c>
      <c r="O5224" s="8">
        <f>IF(E5223&lt;&gt;E5224,SUM($N$4:N5224)-SUM($O$3:O5223),0)</f>
        <v>0</v>
      </c>
      <c r="P5224" s="6">
        <f>IF(B5224&gt;0,SUM($O$4:O5224)-SUM($P$3:P5223),0)</f>
        <v>0</v>
      </c>
      <c r="Q5224" s="6">
        <f t="shared" si="573"/>
        <v>3.7194795613373377</v>
      </c>
      <c r="R5224" s="8">
        <f>IF(E5223&lt;&gt;E5224,SUM($Q$4:Q5224)-SUM($R$3:R5223),0)</f>
        <v>0</v>
      </c>
      <c r="S5224" s="6">
        <f>IF(B5224&gt;0,SUM($R$4:R5224)-SUM($S$3:S5223),0)</f>
        <v>0</v>
      </c>
    </row>
    <row r="5225" spans="1:19">
      <c r="A5225">
        <f>IF(E5224&lt;&gt;E5225,COUNTIF($A$4:A5224,"&lt;&gt;0")+1,0)</f>
        <v>0</v>
      </c>
      <c r="B5225">
        <f>IF(A5225&lt;&gt;0,IF(MOD(A5225,3)=0,COUNTIF($B$4:B5224,"&lt;&gt;0")+1,0),0)</f>
        <v>0</v>
      </c>
      <c r="C5225" s="9">
        <f>'Dash Board'!$C$12+COUNT('Daily reducing balance'!$F$4:F5224)</f>
        <v>46951</v>
      </c>
      <c r="D5225">
        <f t="shared" si="567"/>
        <v>2028</v>
      </c>
      <c r="E5225">
        <f t="shared" si="568"/>
        <v>7</v>
      </c>
      <c r="F5225">
        <f>DAY('Dash Board'!$C$12+COUNT('Daily reducing balance'!$F$4:F5224))</f>
        <v>17</v>
      </c>
      <c r="G5225" s="8">
        <f t="shared" si="569"/>
        <v>27051.207935224767</v>
      </c>
      <c r="H5225" s="6">
        <f>G5225*'Dash Board'!$C$11/365</f>
        <v>7.7818543375304117</v>
      </c>
      <c r="I5225" s="6">
        <f>H5225*'Dash Board'!$C$18/'Dash Board'!$C$11</f>
        <v>3.7056449226335295</v>
      </c>
      <c r="J5225" s="6">
        <f>(G5225&gt;1)*PMT('Dash Board'!$C$11/365,$U$4,-'Dash Board'!$C$19)</f>
        <v>108.80376961660664</v>
      </c>
      <c r="K5225" s="6">
        <f t="shared" si="571"/>
        <v>0</v>
      </c>
      <c r="L5225" s="8">
        <f t="shared" si="572"/>
        <v>26950.18601994569</v>
      </c>
      <c r="N5225" s="8">
        <f t="shared" si="570"/>
        <v>105.09812469397312</v>
      </c>
      <c r="O5225" s="8">
        <f>IF(E5224&lt;&gt;E5225,SUM($N$4:N5225)-SUM($O$3:O5224),0)</f>
        <v>0</v>
      </c>
      <c r="P5225" s="6">
        <f>IF(B5225&gt;0,SUM($O$4:O5225)-SUM($P$3:P5224),0)</f>
        <v>0</v>
      </c>
      <c r="Q5225" s="6">
        <f t="shared" si="573"/>
        <v>3.7056449226335295</v>
      </c>
      <c r="R5225" s="8">
        <f>IF(E5224&lt;&gt;E5225,SUM($Q$4:Q5225)-SUM($R$3:R5224),0)</f>
        <v>0</v>
      </c>
      <c r="S5225" s="6">
        <f>IF(B5225&gt;0,SUM($R$4:R5225)-SUM($S$3:S5224),0)</f>
        <v>0</v>
      </c>
    </row>
    <row r="5226" spans="1:19">
      <c r="A5226">
        <f>IF(E5225&lt;&gt;E5226,COUNTIF($A$4:A5225,"&lt;&gt;0")+1,0)</f>
        <v>0</v>
      </c>
      <c r="B5226">
        <f>IF(A5226&lt;&gt;0,IF(MOD(A5226,3)=0,COUNTIF($B$4:B5225,"&lt;&gt;0")+1,0),0)</f>
        <v>0</v>
      </c>
      <c r="C5226" s="9">
        <f>'Dash Board'!$C$12+COUNT('Daily reducing balance'!$F$4:F5225)</f>
        <v>46952</v>
      </c>
      <c r="D5226">
        <f t="shared" si="567"/>
        <v>2028</v>
      </c>
      <c r="E5226">
        <f t="shared" si="568"/>
        <v>7</v>
      </c>
      <c r="F5226">
        <f>DAY('Dash Board'!$C$12+COUNT('Daily reducing balance'!$F$4:F5225))</f>
        <v>18</v>
      </c>
      <c r="G5226" s="8">
        <f t="shared" si="569"/>
        <v>26950.18601994569</v>
      </c>
      <c r="H5226" s="6">
        <f>G5226*'Dash Board'!$C$11/365</f>
        <v>7.7527932386145126</v>
      </c>
      <c r="I5226" s="6">
        <f>H5226*'Dash Board'!$C$18/'Dash Board'!$C$11</f>
        <v>3.6918063041021489</v>
      </c>
      <c r="J5226" s="6">
        <f>(G5226&gt;1)*PMT('Dash Board'!$C$11/365,$U$4,-'Dash Board'!$C$19)</f>
        <v>108.80376961660664</v>
      </c>
      <c r="K5226" s="6">
        <f t="shared" si="571"/>
        <v>0</v>
      </c>
      <c r="L5226" s="8">
        <f t="shared" si="572"/>
        <v>26849.135043567698</v>
      </c>
      <c r="N5226" s="8">
        <f t="shared" si="570"/>
        <v>105.1119633125045</v>
      </c>
      <c r="O5226" s="8">
        <f>IF(E5225&lt;&gt;E5226,SUM($N$4:N5226)-SUM($O$3:O5225),0)</f>
        <v>0</v>
      </c>
      <c r="P5226" s="6">
        <f>IF(B5226&gt;0,SUM($O$4:O5226)-SUM($P$3:P5225),0)</f>
        <v>0</v>
      </c>
      <c r="Q5226" s="6">
        <f t="shared" si="573"/>
        <v>3.6918063041021489</v>
      </c>
      <c r="R5226" s="8">
        <f>IF(E5225&lt;&gt;E5226,SUM($Q$4:Q5226)-SUM($R$3:R5225),0)</f>
        <v>0</v>
      </c>
      <c r="S5226" s="6">
        <f>IF(B5226&gt;0,SUM($R$4:R5226)-SUM($S$3:S5225),0)</f>
        <v>0</v>
      </c>
    </row>
    <row r="5227" spans="1:19">
      <c r="A5227">
        <f>IF(E5226&lt;&gt;E5227,COUNTIF($A$4:A5226,"&lt;&gt;0")+1,0)</f>
        <v>0</v>
      </c>
      <c r="B5227">
        <f>IF(A5227&lt;&gt;0,IF(MOD(A5227,3)=0,COUNTIF($B$4:B5226,"&lt;&gt;0")+1,0),0)</f>
        <v>0</v>
      </c>
      <c r="C5227" s="9">
        <f>'Dash Board'!$C$12+COUNT('Daily reducing balance'!$F$4:F5226)</f>
        <v>46953</v>
      </c>
      <c r="D5227">
        <f t="shared" si="567"/>
        <v>2028</v>
      </c>
      <c r="E5227">
        <f t="shared" si="568"/>
        <v>7</v>
      </c>
      <c r="F5227">
        <f>DAY('Dash Board'!$C$12+COUNT('Daily reducing balance'!$F$4:F5226))</f>
        <v>19</v>
      </c>
      <c r="G5227" s="8">
        <f t="shared" si="569"/>
        <v>26849.135043567698</v>
      </c>
      <c r="H5227" s="6">
        <f>G5227*'Dash Board'!$C$11/365</f>
        <v>7.7237237796564608</v>
      </c>
      <c r="I5227" s="6">
        <f>H5227*'Dash Board'!$C$18/'Dash Board'!$C$11</f>
        <v>3.6779637045983153</v>
      </c>
      <c r="J5227" s="6">
        <f>(G5227&gt;1)*PMT('Dash Board'!$C$11/365,$U$4,-'Dash Board'!$C$19)</f>
        <v>108.80376961660664</v>
      </c>
      <c r="K5227" s="6">
        <f t="shared" si="571"/>
        <v>0</v>
      </c>
      <c r="L5227" s="8">
        <f t="shared" si="572"/>
        <v>26748.054997730749</v>
      </c>
      <c r="N5227" s="8">
        <f t="shared" si="570"/>
        <v>105.12580591200833</v>
      </c>
      <c r="O5227" s="8">
        <f>IF(E5226&lt;&gt;E5227,SUM($N$4:N5227)-SUM($O$3:O5226),0)</f>
        <v>0</v>
      </c>
      <c r="P5227" s="6">
        <f>IF(B5227&gt;0,SUM($O$4:O5227)-SUM($P$3:P5226),0)</f>
        <v>0</v>
      </c>
      <c r="Q5227" s="6">
        <f t="shared" si="573"/>
        <v>3.6779637045983153</v>
      </c>
      <c r="R5227" s="8">
        <f>IF(E5226&lt;&gt;E5227,SUM($Q$4:Q5227)-SUM($R$3:R5226),0)</f>
        <v>0</v>
      </c>
      <c r="S5227" s="6">
        <f>IF(B5227&gt;0,SUM($R$4:R5227)-SUM($S$3:S5226),0)</f>
        <v>0</v>
      </c>
    </row>
    <row r="5228" spans="1:19">
      <c r="A5228">
        <f>IF(E5227&lt;&gt;E5228,COUNTIF($A$4:A5227,"&lt;&gt;0")+1,0)</f>
        <v>0</v>
      </c>
      <c r="B5228">
        <f>IF(A5228&lt;&gt;0,IF(MOD(A5228,3)=0,COUNTIF($B$4:B5227,"&lt;&gt;0")+1,0),0)</f>
        <v>0</v>
      </c>
      <c r="C5228" s="9">
        <f>'Dash Board'!$C$12+COUNT('Daily reducing balance'!$F$4:F5227)</f>
        <v>46954</v>
      </c>
      <c r="D5228">
        <f t="shared" si="567"/>
        <v>2028</v>
      </c>
      <c r="E5228">
        <f t="shared" si="568"/>
        <v>7</v>
      </c>
      <c r="F5228">
        <f>DAY('Dash Board'!$C$12+COUNT('Daily reducing balance'!$F$4:F5227))</f>
        <v>20</v>
      </c>
      <c r="G5228" s="8">
        <f t="shared" si="569"/>
        <v>26748.054997730749</v>
      </c>
      <c r="H5228" s="6">
        <f>G5228*'Dash Board'!$C$11/365</f>
        <v>7.6946459582513107</v>
      </c>
      <c r="I5228" s="6">
        <f>H5228*'Dash Board'!$C$18/'Dash Board'!$C$11</f>
        <v>3.664117122976815</v>
      </c>
      <c r="J5228" s="6">
        <f>(G5228&gt;1)*PMT('Dash Board'!$C$11/365,$U$4,-'Dash Board'!$C$19)</f>
        <v>108.80376961660664</v>
      </c>
      <c r="K5228" s="6">
        <f t="shared" si="571"/>
        <v>0</v>
      </c>
      <c r="L5228" s="8">
        <f t="shared" si="572"/>
        <v>26646.945874072393</v>
      </c>
      <c r="N5228" s="8">
        <f t="shared" si="570"/>
        <v>105.13965249362982</v>
      </c>
      <c r="O5228" s="8">
        <f>IF(E5227&lt;&gt;E5228,SUM($N$4:N5228)-SUM($O$3:O5227),0)</f>
        <v>0</v>
      </c>
      <c r="P5228" s="6">
        <f>IF(B5228&gt;0,SUM($O$4:O5228)-SUM($P$3:P5227),0)</f>
        <v>0</v>
      </c>
      <c r="Q5228" s="6">
        <f t="shared" si="573"/>
        <v>3.664117122976815</v>
      </c>
      <c r="R5228" s="8">
        <f>IF(E5227&lt;&gt;E5228,SUM($Q$4:Q5228)-SUM($R$3:R5227),0)</f>
        <v>0</v>
      </c>
      <c r="S5228" s="6">
        <f>IF(B5228&gt;0,SUM($R$4:R5228)-SUM($S$3:S5227),0)</f>
        <v>0</v>
      </c>
    </row>
    <row r="5229" spans="1:19">
      <c r="A5229">
        <f>IF(E5228&lt;&gt;E5229,COUNTIF($A$4:A5228,"&lt;&gt;0")+1,0)</f>
        <v>0</v>
      </c>
      <c r="B5229">
        <f>IF(A5229&lt;&gt;0,IF(MOD(A5229,3)=0,COUNTIF($B$4:B5228,"&lt;&gt;0")+1,0),0)</f>
        <v>0</v>
      </c>
      <c r="C5229" s="9">
        <f>'Dash Board'!$C$12+COUNT('Daily reducing balance'!$F$4:F5228)</f>
        <v>46955</v>
      </c>
      <c r="D5229">
        <f t="shared" si="567"/>
        <v>2028</v>
      </c>
      <c r="E5229">
        <f t="shared" si="568"/>
        <v>7</v>
      </c>
      <c r="F5229">
        <f>DAY('Dash Board'!$C$12+COUNT('Daily reducing balance'!$F$4:F5228))</f>
        <v>21</v>
      </c>
      <c r="G5229" s="8">
        <f t="shared" si="569"/>
        <v>26646.945874072393</v>
      </c>
      <c r="H5229" s="6">
        <f>G5229*'Dash Board'!$C$11/365</f>
        <v>7.6655597719934283</v>
      </c>
      <c r="I5229" s="6">
        <f>H5229*'Dash Board'!$C$18/'Dash Board'!$C$11</f>
        <v>3.6502665580921092</v>
      </c>
      <c r="J5229" s="6">
        <f>(G5229&gt;1)*PMT('Dash Board'!$C$11/365,$U$4,-'Dash Board'!$C$19)</f>
        <v>108.80376961660664</v>
      </c>
      <c r="K5229" s="6">
        <f t="shared" si="571"/>
        <v>0</v>
      </c>
      <c r="L5229" s="8">
        <f t="shared" si="572"/>
        <v>26545.807664227781</v>
      </c>
      <c r="N5229" s="8">
        <f t="shared" si="570"/>
        <v>105.15350305851453</v>
      </c>
      <c r="O5229" s="8">
        <f>IF(E5228&lt;&gt;E5229,SUM($N$4:N5229)-SUM($O$3:O5228),0)</f>
        <v>0</v>
      </c>
      <c r="P5229" s="6">
        <f>IF(B5229&gt;0,SUM($O$4:O5229)-SUM($P$3:P5228),0)</f>
        <v>0</v>
      </c>
      <c r="Q5229" s="6">
        <f t="shared" si="573"/>
        <v>3.6502665580921092</v>
      </c>
      <c r="R5229" s="8">
        <f>IF(E5228&lt;&gt;E5229,SUM($Q$4:Q5229)-SUM($R$3:R5228),0)</f>
        <v>0</v>
      </c>
      <c r="S5229" s="6">
        <f>IF(B5229&gt;0,SUM($R$4:R5229)-SUM($S$3:S5228),0)</f>
        <v>0</v>
      </c>
    </row>
    <row r="5230" spans="1:19">
      <c r="A5230">
        <f>IF(E5229&lt;&gt;E5230,COUNTIF($A$4:A5229,"&lt;&gt;0")+1,0)</f>
        <v>0</v>
      </c>
      <c r="B5230">
        <f>IF(A5230&lt;&gt;0,IF(MOD(A5230,3)=0,COUNTIF($B$4:B5229,"&lt;&gt;0")+1,0),0)</f>
        <v>0</v>
      </c>
      <c r="C5230" s="9">
        <f>'Dash Board'!$C$12+COUNT('Daily reducing balance'!$F$4:F5229)</f>
        <v>46956</v>
      </c>
      <c r="D5230">
        <f t="shared" si="567"/>
        <v>2028</v>
      </c>
      <c r="E5230">
        <f t="shared" si="568"/>
        <v>7</v>
      </c>
      <c r="F5230">
        <f>DAY('Dash Board'!$C$12+COUNT('Daily reducing balance'!$F$4:F5229))</f>
        <v>22</v>
      </c>
      <c r="G5230" s="8">
        <f t="shared" si="569"/>
        <v>26545.807664227781</v>
      </c>
      <c r="H5230" s="6">
        <f>G5230*'Dash Board'!$C$11/365</f>
        <v>7.6364652184764852</v>
      </c>
      <c r="I5230" s="6">
        <f>H5230*'Dash Board'!$C$18/'Dash Board'!$C$11</f>
        <v>3.6364120087983269</v>
      </c>
      <c r="J5230" s="6">
        <f>(G5230&gt;1)*PMT('Dash Board'!$C$11/365,$U$4,-'Dash Board'!$C$19)</f>
        <v>108.80376961660664</v>
      </c>
      <c r="K5230" s="6">
        <f t="shared" si="571"/>
        <v>0</v>
      </c>
      <c r="L5230" s="8">
        <f t="shared" si="572"/>
        <v>26444.640359829649</v>
      </c>
      <c r="N5230" s="8">
        <f t="shared" si="570"/>
        <v>105.16735760780831</v>
      </c>
      <c r="O5230" s="8">
        <f>IF(E5229&lt;&gt;E5230,SUM($N$4:N5230)-SUM($O$3:O5229),0)</f>
        <v>0</v>
      </c>
      <c r="P5230" s="6">
        <f>IF(B5230&gt;0,SUM($O$4:O5230)-SUM($P$3:P5229),0)</f>
        <v>0</v>
      </c>
      <c r="Q5230" s="6">
        <f t="shared" si="573"/>
        <v>3.6364120087983269</v>
      </c>
      <c r="R5230" s="8">
        <f>IF(E5229&lt;&gt;E5230,SUM($Q$4:Q5230)-SUM($R$3:R5229),0)</f>
        <v>0</v>
      </c>
      <c r="S5230" s="6">
        <f>IF(B5230&gt;0,SUM($R$4:R5230)-SUM($S$3:S5229),0)</f>
        <v>0</v>
      </c>
    </row>
    <row r="5231" spans="1:19">
      <c r="A5231">
        <f>IF(E5230&lt;&gt;E5231,COUNTIF($A$4:A5230,"&lt;&gt;0")+1,0)</f>
        <v>0</v>
      </c>
      <c r="B5231">
        <f>IF(A5231&lt;&gt;0,IF(MOD(A5231,3)=0,COUNTIF($B$4:B5230,"&lt;&gt;0")+1,0),0)</f>
        <v>0</v>
      </c>
      <c r="C5231" s="9">
        <f>'Dash Board'!$C$12+COUNT('Daily reducing balance'!$F$4:F5230)</f>
        <v>46957</v>
      </c>
      <c r="D5231">
        <f t="shared" si="567"/>
        <v>2028</v>
      </c>
      <c r="E5231">
        <f t="shared" si="568"/>
        <v>7</v>
      </c>
      <c r="F5231">
        <f>DAY('Dash Board'!$C$12+COUNT('Daily reducing balance'!$F$4:F5230))</f>
        <v>23</v>
      </c>
      <c r="G5231" s="8">
        <f t="shared" si="569"/>
        <v>26444.640359829649</v>
      </c>
      <c r="H5231" s="6">
        <f>G5231*'Dash Board'!$C$11/365</f>
        <v>7.607362295293461</v>
      </c>
      <c r="I5231" s="6">
        <f>H5231*'Dash Board'!$C$18/'Dash Board'!$C$11</f>
        <v>3.6225534739492677</v>
      </c>
      <c r="J5231" s="6">
        <f>(G5231&gt;1)*PMT('Dash Board'!$C$11/365,$U$4,-'Dash Board'!$C$19)</f>
        <v>108.80376961660664</v>
      </c>
      <c r="K5231" s="6">
        <f t="shared" si="571"/>
        <v>0</v>
      </c>
      <c r="L5231" s="8">
        <f t="shared" si="572"/>
        <v>26343.443952508336</v>
      </c>
      <c r="N5231" s="8">
        <f t="shared" si="570"/>
        <v>105.18121614265738</v>
      </c>
      <c r="O5231" s="8">
        <f>IF(E5230&lt;&gt;E5231,SUM($N$4:N5231)-SUM($O$3:O5230),0)</f>
        <v>0</v>
      </c>
      <c r="P5231" s="6">
        <f>IF(B5231&gt;0,SUM($O$4:O5231)-SUM($P$3:P5230),0)</f>
        <v>0</v>
      </c>
      <c r="Q5231" s="6">
        <f t="shared" si="573"/>
        <v>3.6225534739492677</v>
      </c>
      <c r="R5231" s="8">
        <f>IF(E5230&lt;&gt;E5231,SUM($Q$4:Q5231)-SUM($R$3:R5230),0)</f>
        <v>0</v>
      </c>
      <c r="S5231" s="6">
        <f>IF(B5231&gt;0,SUM($R$4:R5231)-SUM($S$3:S5230),0)</f>
        <v>0</v>
      </c>
    </row>
    <row r="5232" spans="1:19">
      <c r="A5232">
        <f>IF(E5231&lt;&gt;E5232,COUNTIF($A$4:A5231,"&lt;&gt;0")+1,0)</f>
        <v>0</v>
      </c>
      <c r="B5232">
        <f>IF(A5232&lt;&gt;0,IF(MOD(A5232,3)=0,COUNTIF($B$4:B5231,"&lt;&gt;0")+1,0),0)</f>
        <v>0</v>
      </c>
      <c r="C5232" s="9">
        <f>'Dash Board'!$C$12+COUNT('Daily reducing balance'!$F$4:F5231)</f>
        <v>46958</v>
      </c>
      <c r="D5232">
        <f t="shared" si="567"/>
        <v>2028</v>
      </c>
      <c r="E5232">
        <f t="shared" si="568"/>
        <v>7</v>
      </c>
      <c r="F5232">
        <f>DAY('Dash Board'!$C$12+COUNT('Daily reducing balance'!$F$4:F5231))</f>
        <v>24</v>
      </c>
      <c r="G5232" s="8">
        <f t="shared" si="569"/>
        <v>26343.443952508336</v>
      </c>
      <c r="H5232" s="6">
        <f>G5232*'Dash Board'!$C$11/365</f>
        <v>7.5782510000366443</v>
      </c>
      <c r="I5232" s="6">
        <f>H5232*'Dash Board'!$C$18/'Dash Board'!$C$11</f>
        <v>3.6086909523984021</v>
      </c>
      <c r="J5232" s="6">
        <f>(G5232&gt;1)*PMT('Dash Board'!$C$11/365,$U$4,-'Dash Board'!$C$19)</f>
        <v>108.80376961660664</v>
      </c>
      <c r="K5232" s="6">
        <f t="shared" si="571"/>
        <v>0</v>
      </c>
      <c r="L5232" s="8">
        <f t="shared" si="572"/>
        <v>26242.218433891765</v>
      </c>
      <c r="N5232" s="8">
        <f t="shared" si="570"/>
        <v>105.19507866420824</v>
      </c>
      <c r="O5232" s="8">
        <f>IF(E5231&lt;&gt;E5232,SUM($N$4:N5232)-SUM($O$3:O5231),0)</f>
        <v>0</v>
      </c>
      <c r="P5232" s="6">
        <f>IF(B5232&gt;0,SUM($O$4:O5232)-SUM($P$3:P5231),0)</f>
        <v>0</v>
      </c>
      <c r="Q5232" s="6">
        <f t="shared" si="573"/>
        <v>3.6086909523984021</v>
      </c>
      <c r="R5232" s="8">
        <f>IF(E5231&lt;&gt;E5232,SUM($Q$4:Q5232)-SUM($R$3:R5231),0)</f>
        <v>0</v>
      </c>
      <c r="S5232" s="6">
        <f>IF(B5232&gt;0,SUM($R$4:R5232)-SUM($S$3:S5231),0)</f>
        <v>0</v>
      </c>
    </row>
    <row r="5233" spans="1:19">
      <c r="A5233">
        <f>IF(E5232&lt;&gt;E5233,COUNTIF($A$4:A5232,"&lt;&gt;0")+1,0)</f>
        <v>0</v>
      </c>
      <c r="B5233">
        <f>IF(A5233&lt;&gt;0,IF(MOD(A5233,3)=0,COUNTIF($B$4:B5232,"&lt;&gt;0")+1,0),0)</f>
        <v>0</v>
      </c>
      <c r="C5233" s="9">
        <f>'Dash Board'!$C$12+COUNT('Daily reducing balance'!$F$4:F5232)</f>
        <v>46959</v>
      </c>
      <c r="D5233">
        <f t="shared" si="567"/>
        <v>2028</v>
      </c>
      <c r="E5233">
        <f t="shared" si="568"/>
        <v>7</v>
      </c>
      <c r="F5233">
        <f>DAY('Dash Board'!$C$12+COUNT('Daily reducing balance'!$F$4:F5232))</f>
        <v>25</v>
      </c>
      <c r="G5233" s="8">
        <f t="shared" si="569"/>
        <v>26242.218433891765</v>
      </c>
      <c r="H5233" s="6">
        <f>G5233*'Dash Board'!$C$11/365</f>
        <v>7.5491313302976302</v>
      </c>
      <c r="I5233" s="6">
        <f>H5233*'Dash Board'!$C$18/'Dash Board'!$C$11</f>
        <v>3.5948244429988718</v>
      </c>
      <c r="J5233" s="6">
        <f>(G5233&gt;1)*PMT('Dash Board'!$C$11/365,$U$4,-'Dash Board'!$C$19)</f>
        <v>108.80376961660664</v>
      </c>
      <c r="K5233" s="6">
        <f t="shared" si="571"/>
        <v>0</v>
      </c>
      <c r="L5233" s="8">
        <f t="shared" si="572"/>
        <v>26140.963795605458</v>
      </c>
      <c r="N5233" s="8">
        <f t="shared" si="570"/>
        <v>105.20894517360777</v>
      </c>
      <c r="O5233" s="8">
        <f>IF(E5232&lt;&gt;E5233,SUM($N$4:N5233)-SUM($O$3:O5232),0)</f>
        <v>0</v>
      </c>
      <c r="P5233" s="6">
        <f>IF(B5233&gt;0,SUM($O$4:O5233)-SUM($P$3:P5232),0)</f>
        <v>0</v>
      </c>
      <c r="Q5233" s="6">
        <f t="shared" si="573"/>
        <v>3.5948244429988718</v>
      </c>
      <c r="R5233" s="8">
        <f>IF(E5232&lt;&gt;E5233,SUM($Q$4:Q5233)-SUM($R$3:R5232),0)</f>
        <v>0</v>
      </c>
      <c r="S5233" s="6">
        <f>IF(B5233&gt;0,SUM($R$4:R5233)-SUM($S$3:S5232),0)</f>
        <v>0</v>
      </c>
    </row>
    <row r="5234" spans="1:19">
      <c r="A5234">
        <f>IF(E5233&lt;&gt;E5234,COUNTIF($A$4:A5233,"&lt;&gt;0")+1,0)</f>
        <v>0</v>
      </c>
      <c r="B5234">
        <f>IF(A5234&lt;&gt;0,IF(MOD(A5234,3)=0,COUNTIF($B$4:B5233,"&lt;&gt;0")+1,0),0)</f>
        <v>0</v>
      </c>
      <c r="C5234" s="9">
        <f>'Dash Board'!$C$12+COUNT('Daily reducing balance'!$F$4:F5233)</f>
        <v>46960</v>
      </c>
      <c r="D5234">
        <f t="shared" si="567"/>
        <v>2028</v>
      </c>
      <c r="E5234">
        <f t="shared" si="568"/>
        <v>7</v>
      </c>
      <c r="F5234">
        <f>DAY('Dash Board'!$C$12+COUNT('Daily reducing balance'!$F$4:F5233))</f>
        <v>26</v>
      </c>
      <c r="G5234" s="8">
        <f t="shared" si="569"/>
        <v>26140.963795605458</v>
      </c>
      <c r="H5234" s="6">
        <f>G5234*'Dash Board'!$C$11/365</f>
        <v>7.5200032836673225</v>
      </c>
      <c r="I5234" s="6">
        <f>H5234*'Dash Board'!$C$18/'Dash Board'!$C$11</f>
        <v>3.580953944603487</v>
      </c>
      <c r="J5234" s="6">
        <f>(G5234&gt;1)*PMT('Dash Board'!$C$11/365,$U$4,-'Dash Board'!$C$19)</f>
        <v>108.80376961660664</v>
      </c>
      <c r="K5234" s="6">
        <f t="shared" si="571"/>
        <v>0</v>
      </c>
      <c r="L5234" s="8">
        <f t="shared" si="572"/>
        <v>26039.680029272517</v>
      </c>
      <c r="N5234" s="8">
        <f t="shared" si="570"/>
        <v>105.22281567200315</v>
      </c>
      <c r="O5234" s="8">
        <f>IF(E5233&lt;&gt;E5234,SUM($N$4:N5234)-SUM($O$3:O5233),0)</f>
        <v>0</v>
      </c>
      <c r="P5234" s="6">
        <f>IF(B5234&gt;0,SUM($O$4:O5234)-SUM($P$3:P5233),0)</f>
        <v>0</v>
      </c>
      <c r="Q5234" s="6">
        <f t="shared" si="573"/>
        <v>3.580953944603487</v>
      </c>
      <c r="R5234" s="8">
        <f>IF(E5233&lt;&gt;E5234,SUM($Q$4:Q5234)-SUM($R$3:R5233),0)</f>
        <v>0</v>
      </c>
      <c r="S5234" s="6">
        <f>IF(B5234&gt;0,SUM($R$4:R5234)-SUM($S$3:S5233),0)</f>
        <v>0</v>
      </c>
    </row>
    <row r="5235" spans="1:19">
      <c r="A5235">
        <f>IF(E5234&lt;&gt;E5235,COUNTIF($A$4:A5234,"&lt;&gt;0")+1,0)</f>
        <v>0</v>
      </c>
      <c r="B5235">
        <f>IF(A5235&lt;&gt;0,IF(MOD(A5235,3)=0,COUNTIF($B$4:B5234,"&lt;&gt;0")+1,0),0)</f>
        <v>0</v>
      </c>
      <c r="C5235" s="9">
        <f>'Dash Board'!$C$12+COUNT('Daily reducing balance'!$F$4:F5234)</f>
        <v>46961</v>
      </c>
      <c r="D5235">
        <f t="shared" si="567"/>
        <v>2028</v>
      </c>
      <c r="E5235">
        <f t="shared" si="568"/>
        <v>7</v>
      </c>
      <c r="F5235">
        <f>DAY('Dash Board'!$C$12+COUNT('Daily reducing balance'!$F$4:F5234))</f>
        <v>27</v>
      </c>
      <c r="G5235" s="8">
        <f t="shared" si="569"/>
        <v>26039.680029272517</v>
      </c>
      <c r="H5235" s="6">
        <f>G5235*'Dash Board'!$C$11/365</f>
        <v>7.490866857735929</v>
      </c>
      <c r="I5235" s="6">
        <f>H5235*'Dash Board'!$C$18/'Dash Board'!$C$11</f>
        <v>3.5670794560647283</v>
      </c>
      <c r="J5235" s="6">
        <f>(G5235&gt;1)*PMT('Dash Board'!$C$11/365,$U$4,-'Dash Board'!$C$19)</f>
        <v>108.80376961660664</v>
      </c>
      <c r="K5235" s="6">
        <f t="shared" si="571"/>
        <v>0</v>
      </c>
      <c r="L5235" s="8">
        <f t="shared" si="572"/>
        <v>25938.367126513647</v>
      </c>
      <c r="N5235" s="8">
        <f t="shared" si="570"/>
        <v>105.23669016054191</v>
      </c>
      <c r="O5235" s="8">
        <f>IF(E5234&lt;&gt;E5235,SUM($N$4:N5235)-SUM($O$3:O5234),0)</f>
        <v>0</v>
      </c>
      <c r="P5235" s="6">
        <f>IF(B5235&gt;0,SUM($O$4:O5235)-SUM($P$3:P5234),0)</f>
        <v>0</v>
      </c>
      <c r="Q5235" s="6">
        <f t="shared" si="573"/>
        <v>3.5670794560647283</v>
      </c>
      <c r="R5235" s="8">
        <f>IF(E5234&lt;&gt;E5235,SUM($Q$4:Q5235)-SUM($R$3:R5234),0)</f>
        <v>0</v>
      </c>
      <c r="S5235" s="6">
        <f>IF(B5235&gt;0,SUM($R$4:R5235)-SUM($S$3:S5234),0)</f>
        <v>0</v>
      </c>
    </row>
    <row r="5236" spans="1:19">
      <c r="A5236">
        <f>IF(E5235&lt;&gt;E5236,COUNTIF($A$4:A5235,"&lt;&gt;0")+1,0)</f>
        <v>0</v>
      </c>
      <c r="B5236">
        <f>IF(A5236&lt;&gt;0,IF(MOD(A5236,3)=0,COUNTIF($B$4:B5235,"&lt;&gt;0")+1,0),0)</f>
        <v>0</v>
      </c>
      <c r="C5236" s="9">
        <f>'Dash Board'!$C$12+COUNT('Daily reducing balance'!$F$4:F5235)</f>
        <v>46962</v>
      </c>
      <c r="D5236">
        <f t="shared" ref="D5236:D5299" si="574">IF(AND(E5236=1,F5236=1),D5235+1,D5235)</f>
        <v>2028</v>
      </c>
      <c r="E5236">
        <f t="shared" ref="E5236:E5299" si="575">IF(F5236=1,IF(E5235+1&gt;12,1,E5235+1),E5235)</f>
        <v>7</v>
      </c>
      <c r="F5236">
        <f>DAY('Dash Board'!$C$12+COUNT('Daily reducing balance'!$F$4:F5235))</f>
        <v>28</v>
      </c>
      <c r="G5236" s="8">
        <f t="shared" ref="G5236:G5299" si="576">L5235</f>
        <v>25938.367126513647</v>
      </c>
      <c r="H5236" s="6">
        <f>G5236*'Dash Board'!$C$11/365</f>
        <v>7.4617220500929662</v>
      </c>
      <c r="I5236" s="6">
        <f>H5236*'Dash Board'!$C$18/'Dash Board'!$C$11</f>
        <v>3.5532009762347463</v>
      </c>
      <c r="J5236" s="6">
        <f>(G5236&gt;1)*PMT('Dash Board'!$C$11/365,$U$4,-'Dash Board'!$C$19)</f>
        <v>108.80376961660664</v>
      </c>
      <c r="K5236" s="6">
        <f t="shared" si="571"/>
        <v>0</v>
      </c>
      <c r="L5236" s="8">
        <f t="shared" si="572"/>
        <v>25837.025078947132</v>
      </c>
      <c r="N5236" s="8">
        <f t="shared" ref="N5236:N5299" si="577">J5236-I5236</f>
        <v>105.2505686403719</v>
      </c>
      <c r="O5236" s="8">
        <f>IF(E5235&lt;&gt;E5236,SUM($N$4:N5236)-SUM($O$3:O5235),0)</f>
        <v>0</v>
      </c>
      <c r="P5236" s="6">
        <f>IF(B5236&gt;0,SUM($O$4:O5236)-SUM($P$3:P5235),0)</f>
        <v>0</v>
      </c>
      <c r="Q5236" s="6">
        <f t="shared" si="573"/>
        <v>3.5532009762347463</v>
      </c>
      <c r="R5236" s="8">
        <f>IF(E5235&lt;&gt;E5236,SUM($Q$4:Q5236)-SUM($R$3:R5235),0)</f>
        <v>0</v>
      </c>
      <c r="S5236" s="6">
        <f>IF(B5236&gt;0,SUM($R$4:R5236)-SUM($S$3:S5235),0)</f>
        <v>0</v>
      </c>
    </row>
    <row r="5237" spans="1:19">
      <c r="A5237">
        <f>IF(E5236&lt;&gt;E5237,COUNTIF($A$4:A5236,"&lt;&gt;0")+1,0)</f>
        <v>0</v>
      </c>
      <c r="B5237">
        <f>IF(A5237&lt;&gt;0,IF(MOD(A5237,3)=0,COUNTIF($B$4:B5236,"&lt;&gt;0")+1,0),0)</f>
        <v>0</v>
      </c>
      <c r="C5237" s="9">
        <f>'Dash Board'!$C$12+COUNT('Daily reducing balance'!$F$4:F5236)</f>
        <v>46963</v>
      </c>
      <c r="D5237">
        <f t="shared" si="574"/>
        <v>2028</v>
      </c>
      <c r="E5237">
        <f t="shared" si="575"/>
        <v>7</v>
      </c>
      <c r="F5237">
        <f>DAY('Dash Board'!$C$12+COUNT('Daily reducing balance'!$F$4:F5236))</f>
        <v>29</v>
      </c>
      <c r="G5237" s="8">
        <f t="shared" si="576"/>
        <v>25837.025078947132</v>
      </c>
      <c r="H5237" s="6">
        <f>G5237*'Dash Board'!$C$11/365</f>
        <v>7.4325688583272571</v>
      </c>
      <c r="I5237" s="6">
        <f>H5237*'Dash Board'!$C$18/'Dash Board'!$C$11</f>
        <v>3.5393185039653607</v>
      </c>
      <c r="J5237" s="6">
        <f>(G5237&gt;1)*PMT('Dash Board'!$C$11/365,$U$4,-'Dash Board'!$C$19)</f>
        <v>108.80376961660664</v>
      </c>
      <c r="K5237" s="6">
        <f t="shared" si="571"/>
        <v>0</v>
      </c>
      <c r="L5237" s="8">
        <f t="shared" si="572"/>
        <v>25735.653878188852</v>
      </c>
      <c r="N5237" s="8">
        <f t="shared" si="577"/>
        <v>105.26445111264128</v>
      </c>
      <c r="O5237" s="8">
        <f>IF(E5236&lt;&gt;E5237,SUM($N$4:N5237)-SUM($O$3:O5236),0)</f>
        <v>0</v>
      </c>
      <c r="P5237" s="6">
        <f>IF(B5237&gt;0,SUM($O$4:O5237)-SUM($P$3:P5236),0)</f>
        <v>0</v>
      </c>
      <c r="Q5237" s="6">
        <f t="shared" si="573"/>
        <v>3.5393185039653607</v>
      </c>
      <c r="R5237" s="8">
        <f>IF(E5236&lt;&gt;E5237,SUM($Q$4:Q5237)-SUM($R$3:R5236),0)</f>
        <v>0</v>
      </c>
      <c r="S5237" s="6">
        <f>IF(B5237&gt;0,SUM($R$4:R5237)-SUM($S$3:S5236),0)</f>
        <v>0</v>
      </c>
    </row>
    <row r="5238" spans="1:19">
      <c r="A5238">
        <f>IF(E5237&lt;&gt;E5238,COUNTIF($A$4:A5237,"&lt;&gt;0")+1,0)</f>
        <v>0</v>
      </c>
      <c r="B5238">
        <f>IF(A5238&lt;&gt;0,IF(MOD(A5238,3)=0,COUNTIF($B$4:B5237,"&lt;&gt;0")+1,0),0)</f>
        <v>0</v>
      </c>
      <c r="C5238" s="9">
        <f>'Dash Board'!$C$12+COUNT('Daily reducing balance'!$F$4:F5237)</f>
        <v>46964</v>
      </c>
      <c r="D5238">
        <f t="shared" si="574"/>
        <v>2028</v>
      </c>
      <c r="E5238">
        <f t="shared" si="575"/>
        <v>7</v>
      </c>
      <c r="F5238">
        <f>DAY('Dash Board'!$C$12+COUNT('Daily reducing balance'!$F$4:F5237))</f>
        <v>30</v>
      </c>
      <c r="G5238" s="8">
        <f t="shared" si="576"/>
        <v>25735.653878188852</v>
      </c>
      <c r="H5238" s="6">
        <f>G5238*'Dash Board'!$C$11/365</f>
        <v>7.4034072800269302</v>
      </c>
      <c r="I5238" s="6">
        <f>H5238*'Dash Board'!$C$18/'Dash Board'!$C$11</f>
        <v>3.5254320381080619</v>
      </c>
      <c r="J5238" s="6">
        <f>(G5238&gt;1)*PMT('Dash Board'!$C$11/365,$U$4,-'Dash Board'!$C$19)</f>
        <v>108.80376961660664</v>
      </c>
      <c r="K5238" s="6">
        <f t="shared" si="571"/>
        <v>0</v>
      </c>
      <c r="L5238" s="8">
        <f t="shared" si="572"/>
        <v>25634.253515852273</v>
      </c>
      <c r="N5238" s="8">
        <f t="shared" si="577"/>
        <v>105.27833757849858</v>
      </c>
      <c r="O5238" s="8">
        <f>IF(E5237&lt;&gt;E5238,SUM($N$4:N5238)-SUM($O$3:O5237),0)</f>
        <v>0</v>
      </c>
      <c r="P5238" s="6">
        <f>IF(B5238&gt;0,SUM($O$4:O5238)-SUM($P$3:P5237),0)</f>
        <v>0</v>
      </c>
      <c r="Q5238" s="6">
        <f t="shared" si="573"/>
        <v>3.5254320381080619</v>
      </c>
      <c r="R5238" s="8">
        <f>IF(E5237&lt;&gt;E5238,SUM($Q$4:Q5238)-SUM($R$3:R5237),0)</f>
        <v>0</v>
      </c>
      <c r="S5238" s="6">
        <f>IF(B5238&gt;0,SUM($R$4:R5238)-SUM($S$3:S5237),0)</f>
        <v>0</v>
      </c>
    </row>
    <row r="5239" spans="1:19">
      <c r="A5239">
        <f>IF(E5238&lt;&gt;E5239,COUNTIF($A$4:A5238,"&lt;&gt;0")+1,0)</f>
        <v>0</v>
      </c>
      <c r="B5239">
        <f>IF(A5239&lt;&gt;0,IF(MOD(A5239,3)=0,COUNTIF($B$4:B5238,"&lt;&gt;0")+1,0),0)</f>
        <v>0</v>
      </c>
      <c r="C5239" s="9">
        <f>'Dash Board'!$C$12+COUNT('Daily reducing balance'!$F$4:F5238)</f>
        <v>46965</v>
      </c>
      <c r="D5239">
        <f t="shared" si="574"/>
        <v>2028</v>
      </c>
      <c r="E5239">
        <f t="shared" si="575"/>
        <v>7</v>
      </c>
      <c r="F5239">
        <f>DAY('Dash Board'!$C$12+COUNT('Daily reducing balance'!$F$4:F5238))</f>
        <v>31</v>
      </c>
      <c r="G5239" s="8">
        <f t="shared" si="576"/>
        <v>25634.253515852273</v>
      </c>
      <c r="H5239" s="6">
        <f>G5239*'Dash Board'!$C$11/365</f>
        <v>7.3742373127794201</v>
      </c>
      <c r="I5239" s="6">
        <f>H5239*'Dash Board'!$C$18/'Dash Board'!$C$11</f>
        <v>3.5115415775140097</v>
      </c>
      <c r="J5239" s="6">
        <f>(G5239&gt;1)*PMT('Dash Board'!$C$11/365,$U$4,-'Dash Board'!$C$19)</f>
        <v>108.80376961660664</v>
      </c>
      <c r="K5239" s="6">
        <f t="shared" si="571"/>
        <v>0</v>
      </c>
      <c r="L5239" s="8">
        <f t="shared" si="572"/>
        <v>25532.823983548446</v>
      </c>
      <c r="N5239" s="8">
        <f t="shared" si="577"/>
        <v>105.29222803909263</v>
      </c>
      <c r="O5239" s="8">
        <f>IF(E5238&lt;&gt;E5239,SUM($N$4:N5239)-SUM($O$3:O5238),0)</f>
        <v>0</v>
      </c>
      <c r="P5239" s="6">
        <f>IF(B5239&gt;0,SUM($O$4:O5239)-SUM($P$3:P5238),0)</f>
        <v>0</v>
      </c>
      <c r="Q5239" s="6">
        <f t="shared" si="573"/>
        <v>3.5115415775140097</v>
      </c>
      <c r="R5239" s="8">
        <f>IF(E5238&lt;&gt;E5239,SUM($Q$4:Q5239)-SUM($R$3:R5238),0)</f>
        <v>0</v>
      </c>
      <c r="S5239" s="6">
        <f>IF(B5239&gt;0,SUM($R$4:R5239)-SUM($S$3:S5238),0)</f>
        <v>0</v>
      </c>
    </row>
    <row r="5240" spans="1:19">
      <c r="A5240">
        <f>IF(E5239&lt;&gt;E5240,COUNTIF($A$4:A5239,"&lt;&gt;0")+1,0)</f>
        <v>172</v>
      </c>
      <c r="B5240">
        <f>IF(A5240&lt;&gt;0,IF(MOD(A5240,3)=0,COUNTIF($B$4:B5239,"&lt;&gt;0")+1,0),0)</f>
        <v>0</v>
      </c>
      <c r="C5240" s="9">
        <f>'Dash Board'!$C$12+COUNT('Daily reducing balance'!$F$4:F5239)</f>
        <v>46966</v>
      </c>
      <c r="D5240">
        <f t="shared" si="574"/>
        <v>2028</v>
      </c>
      <c r="E5240">
        <f t="shared" si="575"/>
        <v>8</v>
      </c>
      <c r="F5240">
        <f>DAY('Dash Board'!$C$12+COUNT('Daily reducing balance'!$F$4:F5239))</f>
        <v>1</v>
      </c>
      <c r="G5240" s="8">
        <f t="shared" si="576"/>
        <v>25532.823983548446</v>
      </c>
      <c r="H5240" s="6">
        <f>G5240*'Dash Board'!$C$11/365</f>
        <v>7.3450589541714706</v>
      </c>
      <c r="I5240" s="6">
        <f>H5240*'Dash Board'!$C$18/'Dash Board'!$C$11</f>
        <v>3.4976471210340336</v>
      </c>
      <c r="J5240" s="6">
        <f>(G5240&gt;1)*PMT('Dash Board'!$C$11/365,$U$4,-'Dash Board'!$C$19)</f>
        <v>108.80376961660664</v>
      </c>
      <c r="K5240" s="6">
        <f t="shared" si="571"/>
        <v>3372.9168581148047</v>
      </c>
      <c r="L5240" s="8">
        <f t="shared" si="572"/>
        <v>25431.365272886011</v>
      </c>
      <c r="N5240" s="8">
        <f t="shared" si="577"/>
        <v>105.30612249557261</v>
      </c>
      <c r="O5240" s="8">
        <f>IF(E5239&lt;&gt;E5240,SUM($N$4:N5240)-SUM($O$3:O5239),0)</f>
        <v>3258.046800504264</v>
      </c>
      <c r="P5240" s="6">
        <f>IF(B5240&gt;0,SUM($O$4:O5240)-SUM($P$3:P5239),0)</f>
        <v>0</v>
      </c>
      <c r="Q5240" s="6">
        <f t="shared" si="573"/>
        <v>3.4976471210340336</v>
      </c>
      <c r="R5240" s="8">
        <f>IF(E5239&lt;&gt;E5240,SUM($Q$4:Q5240)-SUM($R$3:R5239),0)</f>
        <v>114.87005761056207</v>
      </c>
      <c r="S5240" s="6">
        <f>IF(B5240&gt;0,SUM($R$4:R5240)-SUM($S$3:S5239),0)</f>
        <v>0</v>
      </c>
    </row>
    <row r="5241" spans="1:19">
      <c r="A5241">
        <f>IF(E5240&lt;&gt;E5241,COUNTIF($A$4:A5240,"&lt;&gt;0")+1,0)</f>
        <v>0</v>
      </c>
      <c r="B5241">
        <f>IF(A5241&lt;&gt;0,IF(MOD(A5241,3)=0,COUNTIF($B$4:B5240,"&lt;&gt;0")+1,0),0)</f>
        <v>0</v>
      </c>
      <c r="C5241" s="9">
        <f>'Dash Board'!$C$12+COUNT('Daily reducing balance'!$F$4:F5240)</f>
        <v>46967</v>
      </c>
      <c r="D5241">
        <f t="shared" si="574"/>
        <v>2028</v>
      </c>
      <c r="E5241">
        <f t="shared" si="575"/>
        <v>8</v>
      </c>
      <c r="F5241">
        <f>DAY('Dash Board'!$C$12+COUNT('Daily reducing balance'!$F$4:F5240))</f>
        <v>2</v>
      </c>
      <c r="G5241" s="8">
        <f t="shared" si="576"/>
        <v>25431.365272886011</v>
      </c>
      <c r="H5241" s="6">
        <f>G5241*'Dash Board'!$C$11/365</f>
        <v>7.3158722017891256</v>
      </c>
      <c r="I5241" s="6">
        <f>H5241*'Dash Board'!$C$18/'Dash Board'!$C$11</f>
        <v>3.4837486675186318</v>
      </c>
      <c r="J5241" s="6">
        <f>(G5241&gt;1)*PMT('Dash Board'!$C$11/365,$U$4,-'Dash Board'!$C$19)</f>
        <v>108.80376961660664</v>
      </c>
      <c r="K5241" s="6">
        <f t="shared" si="571"/>
        <v>0</v>
      </c>
      <c r="L5241" s="8">
        <f t="shared" si="572"/>
        <v>25329.877375471195</v>
      </c>
      <c r="N5241" s="8">
        <f t="shared" si="577"/>
        <v>105.32002094908802</v>
      </c>
      <c r="O5241" s="8">
        <f>IF(E5240&lt;&gt;E5241,SUM($N$4:N5241)-SUM($O$3:O5240),0)</f>
        <v>0</v>
      </c>
      <c r="P5241" s="6">
        <f>IF(B5241&gt;0,SUM($O$4:O5241)-SUM($P$3:P5240),0)</f>
        <v>0</v>
      </c>
      <c r="Q5241" s="6">
        <f t="shared" si="573"/>
        <v>3.4837486675186318</v>
      </c>
      <c r="R5241" s="8">
        <f>IF(E5240&lt;&gt;E5241,SUM($Q$4:Q5241)-SUM($R$3:R5240),0)</f>
        <v>0</v>
      </c>
      <c r="S5241" s="6">
        <f>IF(B5241&gt;0,SUM($R$4:R5241)-SUM($S$3:S5240),0)</f>
        <v>0</v>
      </c>
    </row>
    <row r="5242" spans="1:19">
      <c r="A5242">
        <f>IF(E5241&lt;&gt;E5242,COUNTIF($A$4:A5241,"&lt;&gt;0")+1,0)</f>
        <v>0</v>
      </c>
      <c r="B5242">
        <f>IF(A5242&lt;&gt;0,IF(MOD(A5242,3)=0,COUNTIF($B$4:B5241,"&lt;&gt;0")+1,0),0)</f>
        <v>0</v>
      </c>
      <c r="C5242" s="9">
        <f>'Dash Board'!$C$12+COUNT('Daily reducing balance'!$F$4:F5241)</f>
        <v>46968</v>
      </c>
      <c r="D5242">
        <f t="shared" si="574"/>
        <v>2028</v>
      </c>
      <c r="E5242">
        <f t="shared" si="575"/>
        <v>8</v>
      </c>
      <c r="F5242">
        <f>DAY('Dash Board'!$C$12+COUNT('Daily reducing balance'!$F$4:F5241))</f>
        <v>3</v>
      </c>
      <c r="G5242" s="8">
        <f t="shared" si="576"/>
        <v>25329.877375471195</v>
      </c>
      <c r="H5242" s="6">
        <f>G5242*'Dash Board'!$C$11/365</f>
        <v>7.2866770532177405</v>
      </c>
      <c r="I5242" s="6">
        <f>H5242*'Dash Board'!$C$18/'Dash Board'!$C$11</f>
        <v>3.4698462158179719</v>
      </c>
      <c r="J5242" s="6">
        <f>(G5242&gt;1)*PMT('Dash Board'!$C$11/365,$U$4,-'Dash Board'!$C$19)</f>
        <v>108.80376961660664</v>
      </c>
      <c r="K5242" s="6">
        <f t="shared" si="571"/>
        <v>0</v>
      </c>
      <c r="L5242" s="8">
        <f t="shared" si="572"/>
        <v>25228.360282907805</v>
      </c>
      <c r="N5242" s="8">
        <f t="shared" si="577"/>
        <v>105.33392340078868</v>
      </c>
      <c r="O5242" s="8">
        <f>IF(E5241&lt;&gt;E5242,SUM($N$4:N5242)-SUM($O$3:O5241),0)</f>
        <v>0</v>
      </c>
      <c r="P5242" s="6">
        <f>IF(B5242&gt;0,SUM($O$4:O5242)-SUM($P$3:P5241),0)</f>
        <v>0</v>
      </c>
      <c r="Q5242" s="6">
        <f t="shared" si="573"/>
        <v>3.4698462158179719</v>
      </c>
      <c r="R5242" s="8">
        <f>IF(E5241&lt;&gt;E5242,SUM($Q$4:Q5242)-SUM($R$3:R5241),0)</f>
        <v>0</v>
      </c>
      <c r="S5242" s="6">
        <f>IF(B5242&gt;0,SUM($R$4:R5242)-SUM($S$3:S5241),0)</f>
        <v>0</v>
      </c>
    </row>
    <row r="5243" spans="1:19">
      <c r="A5243">
        <f>IF(E5242&lt;&gt;E5243,COUNTIF($A$4:A5242,"&lt;&gt;0")+1,0)</f>
        <v>0</v>
      </c>
      <c r="B5243">
        <f>IF(A5243&lt;&gt;0,IF(MOD(A5243,3)=0,COUNTIF($B$4:B5242,"&lt;&gt;0")+1,0),0)</f>
        <v>0</v>
      </c>
      <c r="C5243" s="9">
        <f>'Dash Board'!$C$12+COUNT('Daily reducing balance'!$F$4:F5242)</f>
        <v>46969</v>
      </c>
      <c r="D5243">
        <f t="shared" si="574"/>
        <v>2028</v>
      </c>
      <c r="E5243">
        <f t="shared" si="575"/>
        <v>8</v>
      </c>
      <c r="F5243">
        <f>DAY('Dash Board'!$C$12+COUNT('Daily reducing balance'!$F$4:F5242))</f>
        <v>4</v>
      </c>
      <c r="G5243" s="8">
        <f t="shared" si="576"/>
        <v>25228.360282907805</v>
      </c>
      <c r="H5243" s="6">
        <f>G5243*'Dash Board'!$C$11/365</f>
        <v>7.2574735060419711</v>
      </c>
      <c r="I5243" s="6">
        <f>H5243*'Dash Board'!$C$18/'Dash Board'!$C$11</f>
        <v>3.4559397647818915</v>
      </c>
      <c r="J5243" s="6">
        <f>(G5243&gt;1)*PMT('Dash Board'!$C$11/365,$U$4,-'Dash Board'!$C$19)</f>
        <v>108.80376961660664</v>
      </c>
      <c r="K5243" s="6">
        <f t="shared" si="571"/>
        <v>0</v>
      </c>
      <c r="L5243" s="8">
        <f t="shared" si="572"/>
        <v>25126.813986797239</v>
      </c>
      <c r="N5243" s="8">
        <f t="shared" si="577"/>
        <v>105.34782985182476</v>
      </c>
      <c r="O5243" s="8">
        <f>IF(E5242&lt;&gt;E5243,SUM($N$4:N5243)-SUM($O$3:O5242),0)</f>
        <v>0</v>
      </c>
      <c r="P5243" s="6">
        <f>IF(B5243&gt;0,SUM($O$4:O5243)-SUM($P$3:P5242),0)</f>
        <v>0</v>
      </c>
      <c r="Q5243" s="6">
        <f t="shared" si="573"/>
        <v>3.4559397647818915</v>
      </c>
      <c r="R5243" s="8">
        <f>IF(E5242&lt;&gt;E5243,SUM($Q$4:Q5243)-SUM($R$3:R5242),0)</f>
        <v>0</v>
      </c>
      <c r="S5243" s="6">
        <f>IF(B5243&gt;0,SUM($R$4:R5243)-SUM($S$3:S5242),0)</f>
        <v>0</v>
      </c>
    </row>
    <row r="5244" spans="1:19">
      <c r="A5244">
        <f>IF(E5243&lt;&gt;E5244,COUNTIF($A$4:A5243,"&lt;&gt;0")+1,0)</f>
        <v>0</v>
      </c>
      <c r="B5244">
        <f>IF(A5244&lt;&gt;0,IF(MOD(A5244,3)=0,COUNTIF($B$4:B5243,"&lt;&gt;0")+1,0),0)</f>
        <v>0</v>
      </c>
      <c r="C5244" s="9">
        <f>'Dash Board'!$C$12+COUNT('Daily reducing balance'!$F$4:F5243)</f>
        <v>46970</v>
      </c>
      <c r="D5244">
        <f t="shared" si="574"/>
        <v>2028</v>
      </c>
      <c r="E5244">
        <f t="shared" si="575"/>
        <v>8</v>
      </c>
      <c r="F5244">
        <f>DAY('Dash Board'!$C$12+COUNT('Daily reducing balance'!$F$4:F5243))</f>
        <v>5</v>
      </c>
      <c r="G5244" s="8">
        <f t="shared" si="576"/>
        <v>25126.813986797239</v>
      </c>
      <c r="H5244" s="6">
        <f>G5244*'Dash Board'!$C$11/365</f>
        <v>7.2282615578457809</v>
      </c>
      <c r="I5244" s="6">
        <f>H5244*'Dash Board'!$C$18/'Dash Board'!$C$11</f>
        <v>3.442029313259896</v>
      </c>
      <c r="J5244" s="6">
        <f>(G5244&gt;1)*PMT('Dash Board'!$C$11/365,$U$4,-'Dash Board'!$C$19)</f>
        <v>108.80376961660664</v>
      </c>
      <c r="K5244" s="6">
        <f t="shared" si="571"/>
        <v>0</v>
      </c>
      <c r="L5244" s="8">
        <f t="shared" si="572"/>
        <v>25025.238478738476</v>
      </c>
      <c r="N5244" s="8">
        <f t="shared" si="577"/>
        <v>105.36174030334675</v>
      </c>
      <c r="O5244" s="8">
        <f>IF(E5243&lt;&gt;E5244,SUM($N$4:N5244)-SUM($O$3:O5243),0)</f>
        <v>0</v>
      </c>
      <c r="P5244" s="6">
        <f>IF(B5244&gt;0,SUM($O$4:O5244)-SUM($P$3:P5243),0)</f>
        <v>0</v>
      </c>
      <c r="Q5244" s="6">
        <f t="shared" si="573"/>
        <v>3.442029313259896</v>
      </c>
      <c r="R5244" s="8">
        <f>IF(E5243&lt;&gt;E5244,SUM($Q$4:Q5244)-SUM($R$3:R5243),0)</f>
        <v>0</v>
      </c>
      <c r="S5244" s="6">
        <f>IF(B5244&gt;0,SUM($R$4:R5244)-SUM($S$3:S5243),0)</f>
        <v>0</v>
      </c>
    </row>
    <row r="5245" spans="1:19">
      <c r="A5245">
        <f>IF(E5244&lt;&gt;E5245,COUNTIF($A$4:A5244,"&lt;&gt;0")+1,0)</f>
        <v>0</v>
      </c>
      <c r="B5245">
        <f>IF(A5245&lt;&gt;0,IF(MOD(A5245,3)=0,COUNTIF($B$4:B5244,"&lt;&gt;0")+1,0),0)</f>
        <v>0</v>
      </c>
      <c r="C5245" s="9">
        <f>'Dash Board'!$C$12+COUNT('Daily reducing balance'!$F$4:F5244)</f>
        <v>46971</v>
      </c>
      <c r="D5245">
        <f t="shared" si="574"/>
        <v>2028</v>
      </c>
      <c r="E5245">
        <f t="shared" si="575"/>
        <v>8</v>
      </c>
      <c r="F5245">
        <f>DAY('Dash Board'!$C$12+COUNT('Daily reducing balance'!$F$4:F5244))</f>
        <v>6</v>
      </c>
      <c r="G5245" s="8">
        <f t="shared" si="576"/>
        <v>25025.238478738476</v>
      </c>
      <c r="H5245" s="6">
        <f>G5245*'Dash Board'!$C$11/365</f>
        <v>7.1990412062124385</v>
      </c>
      <c r="I5245" s="6">
        <f>H5245*'Dash Board'!$C$18/'Dash Board'!$C$11</f>
        <v>3.4281148601011613</v>
      </c>
      <c r="J5245" s="6">
        <f>(G5245&gt;1)*PMT('Dash Board'!$C$11/365,$U$4,-'Dash Board'!$C$19)</f>
        <v>108.80376961660664</v>
      </c>
      <c r="K5245" s="6">
        <f t="shared" si="571"/>
        <v>0</v>
      </c>
      <c r="L5245" s="8">
        <f t="shared" si="572"/>
        <v>24923.633750328081</v>
      </c>
      <c r="N5245" s="8">
        <f t="shared" si="577"/>
        <v>105.37565475650548</v>
      </c>
      <c r="O5245" s="8">
        <f>IF(E5244&lt;&gt;E5245,SUM($N$4:N5245)-SUM($O$3:O5244),0)</f>
        <v>0</v>
      </c>
      <c r="P5245" s="6">
        <f>IF(B5245&gt;0,SUM($O$4:O5245)-SUM($P$3:P5244),0)</f>
        <v>0</v>
      </c>
      <c r="Q5245" s="6">
        <f t="shared" si="573"/>
        <v>3.4281148601011613</v>
      </c>
      <c r="R5245" s="8">
        <f>IF(E5244&lt;&gt;E5245,SUM($Q$4:Q5245)-SUM($R$3:R5244),0)</f>
        <v>0</v>
      </c>
      <c r="S5245" s="6">
        <f>IF(B5245&gt;0,SUM($R$4:R5245)-SUM($S$3:S5244),0)</f>
        <v>0</v>
      </c>
    </row>
    <row r="5246" spans="1:19">
      <c r="A5246">
        <f>IF(E5245&lt;&gt;E5246,COUNTIF($A$4:A5245,"&lt;&gt;0")+1,0)</f>
        <v>0</v>
      </c>
      <c r="B5246">
        <f>IF(A5246&lt;&gt;0,IF(MOD(A5246,3)=0,COUNTIF($B$4:B5245,"&lt;&gt;0")+1,0),0)</f>
        <v>0</v>
      </c>
      <c r="C5246" s="9">
        <f>'Dash Board'!$C$12+COUNT('Daily reducing balance'!$F$4:F5245)</f>
        <v>46972</v>
      </c>
      <c r="D5246">
        <f t="shared" si="574"/>
        <v>2028</v>
      </c>
      <c r="E5246">
        <f t="shared" si="575"/>
        <v>8</v>
      </c>
      <c r="F5246">
        <f>DAY('Dash Board'!$C$12+COUNT('Daily reducing balance'!$F$4:F5245))</f>
        <v>7</v>
      </c>
      <c r="G5246" s="8">
        <f t="shared" si="576"/>
        <v>24923.633750328081</v>
      </c>
      <c r="H5246" s="6">
        <f>G5246*'Dash Board'!$C$11/365</f>
        <v>7.1698124487245165</v>
      </c>
      <c r="I5246" s="6">
        <f>H5246*'Dash Board'!$C$18/'Dash Board'!$C$11</f>
        <v>3.4141964041545321</v>
      </c>
      <c r="J5246" s="6">
        <f>(G5246&gt;1)*PMT('Dash Board'!$C$11/365,$U$4,-'Dash Board'!$C$19)</f>
        <v>108.80376961660664</v>
      </c>
      <c r="K5246" s="6">
        <f t="shared" si="571"/>
        <v>0</v>
      </c>
      <c r="L5246" s="8">
        <f t="shared" si="572"/>
        <v>24821.999793160197</v>
      </c>
      <c r="N5246" s="8">
        <f t="shared" si="577"/>
        <v>105.38957321245211</v>
      </c>
      <c r="O5246" s="8">
        <f>IF(E5245&lt;&gt;E5246,SUM($N$4:N5246)-SUM($O$3:O5245),0)</f>
        <v>0</v>
      </c>
      <c r="P5246" s="6">
        <f>IF(B5246&gt;0,SUM($O$4:O5246)-SUM($P$3:P5245),0)</f>
        <v>0</v>
      </c>
      <c r="Q5246" s="6">
        <f t="shared" si="573"/>
        <v>3.4141964041545321</v>
      </c>
      <c r="R5246" s="8">
        <f>IF(E5245&lt;&gt;E5246,SUM($Q$4:Q5246)-SUM($R$3:R5245),0)</f>
        <v>0</v>
      </c>
      <c r="S5246" s="6">
        <f>IF(B5246&gt;0,SUM($R$4:R5246)-SUM($S$3:S5245),0)</f>
        <v>0</v>
      </c>
    </row>
    <row r="5247" spans="1:19">
      <c r="A5247">
        <f>IF(E5246&lt;&gt;E5247,COUNTIF($A$4:A5246,"&lt;&gt;0")+1,0)</f>
        <v>0</v>
      </c>
      <c r="B5247">
        <f>IF(A5247&lt;&gt;0,IF(MOD(A5247,3)=0,COUNTIF($B$4:B5246,"&lt;&gt;0")+1,0),0)</f>
        <v>0</v>
      </c>
      <c r="C5247" s="9">
        <f>'Dash Board'!$C$12+COUNT('Daily reducing balance'!$F$4:F5246)</f>
        <v>46973</v>
      </c>
      <c r="D5247">
        <f t="shared" si="574"/>
        <v>2028</v>
      </c>
      <c r="E5247">
        <f t="shared" si="575"/>
        <v>8</v>
      </c>
      <c r="F5247">
        <f>DAY('Dash Board'!$C$12+COUNT('Daily reducing balance'!$F$4:F5246))</f>
        <v>8</v>
      </c>
      <c r="G5247" s="8">
        <f t="shared" si="576"/>
        <v>24821.999793160197</v>
      </c>
      <c r="H5247" s="6">
        <f>G5247*'Dash Board'!$C$11/365</f>
        <v>7.1405752829638924</v>
      </c>
      <c r="I5247" s="6">
        <f>H5247*'Dash Board'!$C$18/'Dash Board'!$C$11</f>
        <v>3.4002739442685201</v>
      </c>
      <c r="J5247" s="6">
        <f>(G5247&gt;1)*PMT('Dash Board'!$C$11/365,$U$4,-'Dash Board'!$C$19)</f>
        <v>108.80376961660664</v>
      </c>
      <c r="K5247" s="6">
        <f t="shared" si="571"/>
        <v>0</v>
      </c>
      <c r="L5247" s="8">
        <f t="shared" si="572"/>
        <v>24720.336598826554</v>
      </c>
      <c r="N5247" s="8">
        <f t="shared" si="577"/>
        <v>105.40349567233812</v>
      </c>
      <c r="O5247" s="8">
        <f>IF(E5246&lt;&gt;E5247,SUM($N$4:N5247)-SUM($O$3:O5246),0)</f>
        <v>0</v>
      </c>
      <c r="P5247" s="6">
        <f>IF(B5247&gt;0,SUM($O$4:O5247)-SUM($P$3:P5246),0)</f>
        <v>0</v>
      </c>
      <c r="Q5247" s="6">
        <f t="shared" si="573"/>
        <v>3.4002739442685201</v>
      </c>
      <c r="R5247" s="8">
        <f>IF(E5246&lt;&gt;E5247,SUM($Q$4:Q5247)-SUM($R$3:R5246),0)</f>
        <v>0</v>
      </c>
      <c r="S5247" s="6">
        <f>IF(B5247&gt;0,SUM($R$4:R5247)-SUM($S$3:S5246),0)</f>
        <v>0</v>
      </c>
    </row>
    <row r="5248" spans="1:19">
      <c r="A5248">
        <f>IF(E5247&lt;&gt;E5248,COUNTIF($A$4:A5247,"&lt;&gt;0")+1,0)</f>
        <v>0</v>
      </c>
      <c r="B5248">
        <f>IF(A5248&lt;&gt;0,IF(MOD(A5248,3)=0,COUNTIF($B$4:B5247,"&lt;&gt;0")+1,0),0)</f>
        <v>0</v>
      </c>
      <c r="C5248" s="9">
        <f>'Dash Board'!$C$12+COUNT('Daily reducing balance'!$F$4:F5247)</f>
        <v>46974</v>
      </c>
      <c r="D5248">
        <f t="shared" si="574"/>
        <v>2028</v>
      </c>
      <c r="E5248">
        <f t="shared" si="575"/>
        <v>8</v>
      </c>
      <c r="F5248">
        <f>DAY('Dash Board'!$C$12+COUNT('Daily reducing balance'!$F$4:F5247))</f>
        <v>9</v>
      </c>
      <c r="G5248" s="8">
        <f t="shared" si="576"/>
        <v>24720.336598826554</v>
      </c>
      <c r="H5248" s="6">
        <f>G5248*'Dash Board'!$C$11/365</f>
        <v>7.1113297065117482</v>
      </c>
      <c r="I5248" s="6">
        <f>H5248*'Dash Board'!$C$18/'Dash Board'!$C$11</f>
        <v>3.3863474792913091</v>
      </c>
      <c r="J5248" s="6">
        <f>(G5248&gt;1)*PMT('Dash Board'!$C$11/365,$U$4,-'Dash Board'!$C$19)</f>
        <v>108.80376961660664</v>
      </c>
      <c r="K5248" s="6">
        <f t="shared" si="571"/>
        <v>0</v>
      </c>
      <c r="L5248" s="8">
        <f t="shared" si="572"/>
        <v>24618.644158916461</v>
      </c>
      <c r="N5248" s="8">
        <f t="shared" si="577"/>
        <v>105.41742213731534</v>
      </c>
      <c r="O5248" s="8">
        <f>IF(E5247&lt;&gt;E5248,SUM($N$4:N5248)-SUM($O$3:O5247),0)</f>
        <v>0</v>
      </c>
      <c r="P5248" s="6">
        <f>IF(B5248&gt;0,SUM($O$4:O5248)-SUM($P$3:P5247),0)</f>
        <v>0</v>
      </c>
      <c r="Q5248" s="6">
        <f t="shared" si="573"/>
        <v>3.3863474792913091</v>
      </c>
      <c r="R5248" s="8">
        <f>IF(E5247&lt;&gt;E5248,SUM($Q$4:Q5248)-SUM($R$3:R5247),0)</f>
        <v>0</v>
      </c>
      <c r="S5248" s="6">
        <f>IF(B5248&gt;0,SUM($R$4:R5248)-SUM($S$3:S5247),0)</f>
        <v>0</v>
      </c>
    </row>
    <row r="5249" spans="1:19">
      <c r="A5249">
        <f>IF(E5248&lt;&gt;E5249,COUNTIF($A$4:A5248,"&lt;&gt;0")+1,0)</f>
        <v>0</v>
      </c>
      <c r="B5249">
        <f>IF(A5249&lt;&gt;0,IF(MOD(A5249,3)=0,COUNTIF($B$4:B5248,"&lt;&gt;0")+1,0),0)</f>
        <v>0</v>
      </c>
      <c r="C5249" s="9">
        <f>'Dash Board'!$C$12+COUNT('Daily reducing balance'!$F$4:F5248)</f>
        <v>46975</v>
      </c>
      <c r="D5249">
        <f t="shared" si="574"/>
        <v>2028</v>
      </c>
      <c r="E5249">
        <f t="shared" si="575"/>
        <v>8</v>
      </c>
      <c r="F5249">
        <f>DAY('Dash Board'!$C$12+COUNT('Daily reducing balance'!$F$4:F5248))</f>
        <v>10</v>
      </c>
      <c r="G5249" s="8">
        <f t="shared" si="576"/>
        <v>24618.644158916461</v>
      </c>
      <c r="H5249" s="6">
        <f>G5249*'Dash Board'!$C$11/365</f>
        <v>7.0820757169485713</v>
      </c>
      <c r="I5249" s="6">
        <f>H5249*'Dash Board'!$C$18/'Dash Board'!$C$11</f>
        <v>3.3724170080707485</v>
      </c>
      <c r="J5249" s="6">
        <f>(G5249&gt;1)*PMT('Dash Board'!$C$11/365,$U$4,-'Dash Board'!$C$19)</f>
        <v>108.80376961660664</v>
      </c>
      <c r="K5249" s="6">
        <f t="shared" si="571"/>
        <v>0</v>
      </c>
      <c r="L5249" s="8">
        <f t="shared" si="572"/>
        <v>24516.922465016803</v>
      </c>
      <c r="N5249" s="8">
        <f t="shared" si="577"/>
        <v>105.43135260853589</v>
      </c>
      <c r="O5249" s="8">
        <f>IF(E5248&lt;&gt;E5249,SUM($N$4:N5249)-SUM($O$3:O5248),0)</f>
        <v>0</v>
      </c>
      <c r="P5249" s="6">
        <f>IF(B5249&gt;0,SUM($O$4:O5249)-SUM($P$3:P5248),0)</f>
        <v>0</v>
      </c>
      <c r="Q5249" s="6">
        <f t="shared" si="573"/>
        <v>3.3724170080707485</v>
      </c>
      <c r="R5249" s="8">
        <f>IF(E5248&lt;&gt;E5249,SUM($Q$4:Q5249)-SUM($R$3:R5248),0)</f>
        <v>0</v>
      </c>
      <c r="S5249" s="6">
        <f>IF(B5249&gt;0,SUM($R$4:R5249)-SUM($S$3:S5248),0)</f>
        <v>0</v>
      </c>
    </row>
    <row r="5250" spans="1:19">
      <c r="A5250">
        <f>IF(E5249&lt;&gt;E5250,COUNTIF($A$4:A5249,"&lt;&gt;0")+1,0)</f>
        <v>0</v>
      </c>
      <c r="B5250">
        <f>IF(A5250&lt;&gt;0,IF(MOD(A5250,3)=0,COUNTIF($B$4:B5249,"&lt;&gt;0")+1,0),0)</f>
        <v>0</v>
      </c>
      <c r="C5250" s="9">
        <f>'Dash Board'!$C$12+COUNT('Daily reducing balance'!$F$4:F5249)</f>
        <v>46976</v>
      </c>
      <c r="D5250">
        <f t="shared" si="574"/>
        <v>2028</v>
      </c>
      <c r="E5250">
        <f t="shared" si="575"/>
        <v>8</v>
      </c>
      <c r="F5250">
        <f>DAY('Dash Board'!$C$12+COUNT('Daily reducing balance'!$F$4:F5249))</f>
        <v>11</v>
      </c>
      <c r="G5250" s="8">
        <f t="shared" si="576"/>
        <v>24516.922465016803</v>
      </c>
      <c r="H5250" s="6">
        <f>G5250*'Dash Board'!$C$11/365</f>
        <v>7.0528133118541483</v>
      </c>
      <c r="I5250" s="6">
        <f>H5250*'Dash Board'!$C$18/'Dash Board'!$C$11</f>
        <v>3.3584825294543568</v>
      </c>
      <c r="J5250" s="6">
        <f>(G5250&gt;1)*PMT('Dash Board'!$C$11/365,$U$4,-'Dash Board'!$C$19)</f>
        <v>108.80376961660664</v>
      </c>
      <c r="K5250" s="6">
        <f t="shared" si="571"/>
        <v>0</v>
      </c>
      <c r="L5250" s="8">
        <f t="shared" si="572"/>
        <v>24415.17150871205</v>
      </c>
      <c r="N5250" s="8">
        <f t="shared" si="577"/>
        <v>105.44528708715228</v>
      </c>
      <c r="O5250" s="8">
        <f>IF(E5249&lt;&gt;E5250,SUM($N$4:N5250)-SUM($O$3:O5249),0)</f>
        <v>0</v>
      </c>
      <c r="P5250" s="6">
        <f>IF(B5250&gt;0,SUM($O$4:O5250)-SUM($P$3:P5249),0)</f>
        <v>0</v>
      </c>
      <c r="Q5250" s="6">
        <f t="shared" si="573"/>
        <v>3.3584825294543568</v>
      </c>
      <c r="R5250" s="8">
        <f>IF(E5249&lt;&gt;E5250,SUM($Q$4:Q5250)-SUM($R$3:R5249),0)</f>
        <v>0</v>
      </c>
      <c r="S5250" s="6">
        <f>IF(B5250&gt;0,SUM($R$4:R5250)-SUM($S$3:S5249),0)</f>
        <v>0</v>
      </c>
    </row>
    <row r="5251" spans="1:19">
      <c r="A5251">
        <f>IF(E5250&lt;&gt;E5251,COUNTIF($A$4:A5250,"&lt;&gt;0")+1,0)</f>
        <v>0</v>
      </c>
      <c r="B5251">
        <f>IF(A5251&lt;&gt;0,IF(MOD(A5251,3)=0,COUNTIF($B$4:B5250,"&lt;&gt;0")+1,0),0)</f>
        <v>0</v>
      </c>
      <c r="C5251" s="9">
        <f>'Dash Board'!$C$12+COUNT('Daily reducing balance'!$F$4:F5250)</f>
        <v>46977</v>
      </c>
      <c r="D5251">
        <f t="shared" si="574"/>
        <v>2028</v>
      </c>
      <c r="E5251">
        <f t="shared" si="575"/>
        <v>8</v>
      </c>
      <c r="F5251">
        <f>DAY('Dash Board'!$C$12+COUNT('Daily reducing balance'!$F$4:F5250))</f>
        <v>12</v>
      </c>
      <c r="G5251" s="8">
        <f t="shared" si="576"/>
        <v>24415.17150871205</v>
      </c>
      <c r="H5251" s="6">
        <f>G5251*'Dash Board'!$C$11/365</f>
        <v>7.0235424888075766</v>
      </c>
      <c r="I5251" s="6">
        <f>H5251*'Dash Board'!$C$18/'Dash Board'!$C$11</f>
        <v>3.3445440422893227</v>
      </c>
      <c r="J5251" s="6">
        <f>(G5251&gt;1)*PMT('Dash Board'!$C$11/365,$U$4,-'Dash Board'!$C$19)</f>
        <v>108.80376961660664</v>
      </c>
      <c r="K5251" s="6">
        <f t="shared" si="571"/>
        <v>0</v>
      </c>
      <c r="L5251" s="8">
        <f t="shared" si="572"/>
        <v>24313.391281584252</v>
      </c>
      <c r="N5251" s="8">
        <f t="shared" si="577"/>
        <v>105.45922557431732</v>
      </c>
      <c r="O5251" s="8">
        <f>IF(E5250&lt;&gt;E5251,SUM($N$4:N5251)-SUM($O$3:O5250),0)</f>
        <v>0</v>
      </c>
      <c r="P5251" s="6">
        <f>IF(B5251&gt;0,SUM($O$4:O5251)-SUM($P$3:P5250),0)</f>
        <v>0</v>
      </c>
      <c r="Q5251" s="6">
        <f t="shared" si="573"/>
        <v>3.3445440422893227</v>
      </c>
      <c r="R5251" s="8">
        <f>IF(E5250&lt;&gt;E5251,SUM($Q$4:Q5251)-SUM($R$3:R5250),0)</f>
        <v>0</v>
      </c>
      <c r="S5251" s="6">
        <f>IF(B5251&gt;0,SUM($R$4:R5251)-SUM($S$3:S5250),0)</f>
        <v>0</v>
      </c>
    </row>
    <row r="5252" spans="1:19">
      <c r="A5252">
        <f>IF(E5251&lt;&gt;E5252,COUNTIF($A$4:A5251,"&lt;&gt;0")+1,0)</f>
        <v>0</v>
      </c>
      <c r="B5252">
        <f>IF(A5252&lt;&gt;0,IF(MOD(A5252,3)=0,COUNTIF($B$4:B5251,"&lt;&gt;0")+1,0),0)</f>
        <v>0</v>
      </c>
      <c r="C5252" s="9">
        <f>'Dash Board'!$C$12+COUNT('Daily reducing balance'!$F$4:F5251)</f>
        <v>46978</v>
      </c>
      <c r="D5252">
        <f t="shared" si="574"/>
        <v>2028</v>
      </c>
      <c r="E5252">
        <f t="shared" si="575"/>
        <v>8</v>
      </c>
      <c r="F5252">
        <f>DAY('Dash Board'!$C$12+COUNT('Daily reducing balance'!$F$4:F5251))</f>
        <v>13</v>
      </c>
      <c r="G5252" s="8">
        <f t="shared" si="576"/>
        <v>24313.391281584252</v>
      </c>
      <c r="H5252" s="6">
        <f>G5252*'Dash Board'!$C$11/365</f>
        <v>6.9942632453872502</v>
      </c>
      <c r="I5252" s="6">
        <f>H5252*'Dash Board'!$C$18/'Dash Board'!$C$11</f>
        <v>3.3306015454225006</v>
      </c>
      <c r="J5252" s="6">
        <f>(G5252&gt;1)*PMT('Dash Board'!$C$11/365,$U$4,-'Dash Board'!$C$19)</f>
        <v>108.80376961660664</v>
      </c>
      <c r="K5252" s="6">
        <f t="shared" si="571"/>
        <v>0</v>
      </c>
      <c r="L5252" s="8">
        <f t="shared" si="572"/>
        <v>24211.581775213032</v>
      </c>
      <c r="N5252" s="8">
        <f t="shared" si="577"/>
        <v>105.47316807118415</v>
      </c>
      <c r="O5252" s="8">
        <f>IF(E5251&lt;&gt;E5252,SUM($N$4:N5252)-SUM($O$3:O5251),0)</f>
        <v>0</v>
      </c>
      <c r="P5252" s="6">
        <f>IF(B5252&gt;0,SUM($O$4:O5252)-SUM($P$3:P5251),0)</f>
        <v>0</v>
      </c>
      <c r="Q5252" s="6">
        <f t="shared" si="573"/>
        <v>3.3306015454225006</v>
      </c>
      <c r="R5252" s="8">
        <f>IF(E5251&lt;&gt;E5252,SUM($Q$4:Q5252)-SUM($R$3:R5251),0)</f>
        <v>0</v>
      </c>
      <c r="S5252" s="6">
        <f>IF(B5252&gt;0,SUM($R$4:R5252)-SUM($S$3:S5251),0)</f>
        <v>0</v>
      </c>
    </row>
    <row r="5253" spans="1:19">
      <c r="A5253">
        <f>IF(E5252&lt;&gt;E5253,COUNTIF($A$4:A5252,"&lt;&gt;0")+1,0)</f>
        <v>0</v>
      </c>
      <c r="B5253">
        <f>IF(A5253&lt;&gt;0,IF(MOD(A5253,3)=0,COUNTIF($B$4:B5252,"&lt;&gt;0")+1,0),0)</f>
        <v>0</v>
      </c>
      <c r="C5253" s="9">
        <f>'Dash Board'!$C$12+COUNT('Daily reducing balance'!$F$4:F5252)</f>
        <v>46979</v>
      </c>
      <c r="D5253">
        <f t="shared" si="574"/>
        <v>2028</v>
      </c>
      <c r="E5253">
        <f t="shared" si="575"/>
        <v>8</v>
      </c>
      <c r="F5253">
        <f>DAY('Dash Board'!$C$12+COUNT('Daily reducing balance'!$F$4:F5252))</f>
        <v>14</v>
      </c>
      <c r="G5253" s="8">
        <f t="shared" si="576"/>
        <v>24211.581775213032</v>
      </c>
      <c r="H5253" s="6">
        <f>G5253*'Dash Board'!$C$11/365</f>
        <v>6.9649755791708721</v>
      </c>
      <c r="I5253" s="6">
        <f>H5253*'Dash Board'!$C$18/'Dash Board'!$C$11</f>
        <v>3.3166550377004156</v>
      </c>
      <c r="J5253" s="6">
        <f>(G5253&gt;1)*PMT('Dash Board'!$C$11/365,$U$4,-'Dash Board'!$C$19)</f>
        <v>108.80376961660664</v>
      </c>
      <c r="K5253" s="6">
        <f t="shared" ref="K5253:K5316" si="578">IF(F5253=1,SUMIFS($J$4:$J$7308,$D$4:$D$7308,"="&amp;YEAR(C5253),$E$4:$E$7308,"="&amp;MONTH(C5253)),0)</f>
        <v>0</v>
      </c>
      <c r="L5253" s="8">
        <f t="shared" ref="L5253:L5316" si="579">IF(G5253+H5253-J5253&lt;0,0,G5253+H5253-J5253)</f>
        <v>24109.742981175597</v>
      </c>
      <c r="N5253" s="8">
        <f t="shared" si="577"/>
        <v>105.48711457890623</v>
      </c>
      <c r="O5253" s="8">
        <f>IF(E5252&lt;&gt;E5253,SUM($N$4:N5253)-SUM($O$3:O5252),0)</f>
        <v>0</v>
      </c>
      <c r="P5253" s="6">
        <f>IF(B5253&gt;0,SUM($O$4:O5253)-SUM($P$3:P5252),0)</f>
        <v>0</v>
      </c>
      <c r="Q5253" s="6">
        <f t="shared" ref="Q5253:Q5316" si="580">I5253</f>
        <v>3.3166550377004156</v>
      </c>
      <c r="R5253" s="8">
        <f>IF(E5252&lt;&gt;E5253,SUM($Q$4:Q5253)-SUM($R$3:R5252),0)</f>
        <v>0</v>
      </c>
      <c r="S5253" s="6">
        <f>IF(B5253&gt;0,SUM($R$4:R5253)-SUM($S$3:S5252),0)</f>
        <v>0</v>
      </c>
    </row>
    <row r="5254" spans="1:19">
      <c r="A5254">
        <f>IF(E5253&lt;&gt;E5254,COUNTIF($A$4:A5253,"&lt;&gt;0")+1,0)</f>
        <v>0</v>
      </c>
      <c r="B5254">
        <f>IF(A5254&lt;&gt;0,IF(MOD(A5254,3)=0,COUNTIF($B$4:B5253,"&lt;&gt;0")+1,0),0)</f>
        <v>0</v>
      </c>
      <c r="C5254" s="9">
        <f>'Dash Board'!$C$12+COUNT('Daily reducing balance'!$F$4:F5253)</f>
        <v>46980</v>
      </c>
      <c r="D5254">
        <f t="shared" si="574"/>
        <v>2028</v>
      </c>
      <c r="E5254">
        <f t="shared" si="575"/>
        <v>8</v>
      </c>
      <c r="F5254">
        <f>DAY('Dash Board'!$C$12+COUNT('Daily reducing balance'!$F$4:F5253))</f>
        <v>15</v>
      </c>
      <c r="G5254" s="8">
        <f t="shared" si="576"/>
        <v>24109.742981175597</v>
      </c>
      <c r="H5254" s="6">
        <f>G5254*'Dash Board'!$C$11/365</f>
        <v>6.9356794877354453</v>
      </c>
      <c r="I5254" s="6">
        <f>H5254*'Dash Board'!$C$18/'Dash Board'!$C$11</f>
        <v>3.3027045179692598</v>
      </c>
      <c r="J5254" s="6">
        <f>(G5254&gt;1)*PMT('Dash Board'!$C$11/365,$U$4,-'Dash Board'!$C$19)</f>
        <v>108.80376961660664</v>
      </c>
      <c r="K5254" s="6">
        <f t="shared" si="578"/>
        <v>0</v>
      </c>
      <c r="L5254" s="8">
        <f t="shared" si="579"/>
        <v>24007.874891046726</v>
      </c>
      <c r="N5254" s="8">
        <f t="shared" si="577"/>
        <v>105.50106509863738</v>
      </c>
      <c r="O5254" s="8">
        <f>IF(E5253&lt;&gt;E5254,SUM($N$4:N5254)-SUM($O$3:O5253),0)</f>
        <v>0</v>
      </c>
      <c r="P5254" s="6">
        <f>IF(B5254&gt;0,SUM($O$4:O5254)-SUM($P$3:P5253),0)</f>
        <v>0</v>
      </c>
      <c r="Q5254" s="6">
        <f t="shared" si="580"/>
        <v>3.3027045179692598</v>
      </c>
      <c r="R5254" s="8">
        <f>IF(E5253&lt;&gt;E5254,SUM($Q$4:Q5254)-SUM($R$3:R5253),0)</f>
        <v>0</v>
      </c>
      <c r="S5254" s="6">
        <f>IF(B5254&gt;0,SUM($R$4:R5254)-SUM($S$3:S5253),0)</f>
        <v>0</v>
      </c>
    </row>
    <row r="5255" spans="1:19">
      <c r="A5255">
        <f>IF(E5254&lt;&gt;E5255,COUNTIF($A$4:A5254,"&lt;&gt;0")+1,0)</f>
        <v>0</v>
      </c>
      <c r="B5255">
        <f>IF(A5255&lt;&gt;0,IF(MOD(A5255,3)=0,COUNTIF($B$4:B5254,"&lt;&gt;0")+1,0),0)</f>
        <v>0</v>
      </c>
      <c r="C5255" s="9">
        <f>'Dash Board'!$C$12+COUNT('Daily reducing balance'!$F$4:F5254)</f>
        <v>46981</v>
      </c>
      <c r="D5255">
        <f t="shared" si="574"/>
        <v>2028</v>
      </c>
      <c r="E5255">
        <f t="shared" si="575"/>
        <v>8</v>
      </c>
      <c r="F5255">
        <f>DAY('Dash Board'!$C$12+COUNT('Daily reducing balance'!$F$4:F5254))</f>
        <v>16</v>
      </c>
      <c r="G5255" s="8">
        <f t="shared" si="576"/>
        <v>24007.874891046726</v>
      </c>
      <c r="H5255" s="6">
        <f>G5255*'Dash Board'!$C$11/365</f>
        <v>6.9063749686572766</v>
      </c>
      <c r="I5255" s="6">
        <f>H5255*'Dash Board'!$C$18/'Dash Board'!$C$11</f>
        <v>3.2887499850748942</v>
      </c>
      <c r="J5255" s="6">
        <f>(G5255&gt;1)*PMT('Dash Board'!$C$11/365,$U$4,-'Dash Board'!$C$19)</f>
        <v>108.80376961660664</v>
      </c>
      <c r="K5255" s="6">
        <f t="shared" si="578"/>
        <v>0</v>
      </c>
      <c r="L5255" s="8">
        <f t="shared" si="579"/>
        <v>23905.977496398777</v>
      </c>
      <c r="N5255" s="8">
        <f t="shared" si="577"/>
        <v>105.51501963153174</v>
      </c>
      <c r="O5255" s="8">
        <f>IF(E5254&lt;&gt;E5255,SUM($N$4:N5255)-SUM($O$3:O5254),0)</f>
        <v>0</v>
      </c>
      <c r="P5255" s="6">
        <f>IF(B5255&gt;0,SUM($O$4:O5255)-SUM($P$3:P5254),0)</f>
        <v>0</v>
      </c>
      <c r="Q5255" s="6">
        <f t="shared" si="580"/>
        <v>3.2887499850748942</v>
      </c>
      <c r="R5255" s="8">
        <f>IF(E5254&lt;&gt;E5255,SUM($Q$4:Q5255)-SUM($R$3:R5254),0)</f>
        <v>0</v>
      </c>
      <c r="S5255" s="6">
        <f>IF(B5255&gt;0,SUM($R$4:R5255)-SUM($S$3:S5254),0)</f>
        <v>0</v>
      </c>
    </row>
    <row r="5256" spans="1:19">
      <c r="A5256">
        <f>IF(E5255&lt;&gt;E5256,COUNTIF($A$4:A5255,"&lt;&gt;0")+1,0)</f>
        <v>0</v>
      </c>
      <c r="B5256">
        <f>IF(A5256&lt;&gt;0,IF(MOD(A5256,3)=0,COUNTIF($B$4:B5255,"&lt;&gt;0")+1,0),0)</f>
        <v>0</v>
      </c>
      <c r="C5256" s="9">
        <f>'Dash Board'!$C$12+COUNT('Daily reducing balance'!$F$4:F5255)</f>
        <v>46982</v>
      </c>
      <c r="D5256">
        <f t="shared" si="574"/>
        <v>2028</v>
      </c>
      <c r="E5256">
        <f t="shared" si="575"/>
        <v>8</v>
      </c>
      <c r="F5256">
        <f>DAY('Dash Board'!$C$12+COUNT('Daily reducing balance'!$F$4:F5255))</f>
        <v>17</v>
      </c>
      <c r="G5256" s="8">
        <f t="shared" si="576"/>
        <v>23905.977496398777</v>
      </c>
      <c r="H5256" s="6">
        <f>G5256*'Dash Board'!$C$11/365</f>
        <v>6.8770620195119765</v>
      </c>
      <c r="I5256" s="6">
        <f>H5256*'Dash Board'!$C$18/'Dash Board'!$C$11</f>
        <v>3.2747914378628464</v>
      </c>
      <c r="J5256" s="6">
        <f>(G5256&gt;1)*PMT('Dash Board'!$C$11/365,$U$4,-'Dash Board'!$C$19)</f>
        <v>108.80376961660664</v>
      </c>
      <c r="K5256" s="6">
        <f t="shared" si="578"/>
        <v>0</v>
      </c>
      <c r="L5256" s="8">
        <f t="shared" si="579"/>
        <v>23804.050788801684</v>
      </c>
      <c r="N5256" s="8">
        <f t="shared" si="577"/>
        <v>105.5289781787438</v>
      </c>
      <c r="O5256" s="8">
        <f>IF(E5255&lt;&gt;E5256,SUM($N$4:N5256)-SUM($O$3:O5255),0)</f>
        <v>0</v>
      </c>
      <c r="P5256" s="6">
        <f>IF(B5256&gt;0,SUM($O$4:O5256)-SUM($P$3:P5255),0)</f>
        <v>0</v>
      </c>
      <c r="Q5256" s="6">
        <f t="shared" si="580"/>
        <v>3.2747914378628464</v>
      </c>
      <c r="R5256" s="8">
        <f>IF(E5255&lt;&gt;E5256,SUM($Q$4:Q5256)-SUM($R$3:R5255),0)</f>
        <v>0</v>
      </c>
      <c r="S5256" s="6">
        <f>IF(B5256&gt;0,SUM($R$4:R5256)-SUM($S$3:S5255),0)</f>
        <v>0</v>
      </c>
    </row>
    <row r="5257" spans="1:19">
      <c r="A5257">
        <f>IF(E5256&lt;&gt;E5257,COUNTIF($A$4:A5256,"&lt;&gt;0")+1,0)</f>
        <v>0</v>
      </c>
      <c r="B5257">
        <f>IF(A5257&lt;&gt;0,IF(MOD(A5257,3)=0,COUNTIF($B$4:B5256,"&lt;&gt;0")+1,0),0)</f>
        <v>0</v>
      </c>
      <c r="C5257" s="9">
        <f>'Dash Board'!$C$12+COUNT('Daily reducing balance'!$F$4:F5256)</f>
        <v>46983</v>
      </c>
      <c r="D5257">
        <f t="shared" si="574"/>
        <v>2028</v>
      </c>
      <c r="E5257">
        <f t="shared" si="575"/>
        <v>8</v>
      </c>
      <c r="F5257">
        <f>DAY('Dash Board'!$C$12+COUNT('Daily reducing balance'!$F$4:F5256))</f>
        <v>18</v>
      </c>
      <c r="G5257" s="8">
        <f t="shared" si="576"/>
        <v>23804.050788801684</v>
      </c>
      <c r="H5257" s="6">
        <f>G5257*'Dash Board'!$C$11/365</f>
        <v>6.8477406378744563</v>
      </c>
      <c r="I5257" s="6">
        <f>H5257*'Dash Board'!$C$18/'Dash Board'!$C$11</f>
        <v>3.2608288751783125</v>
      </c>
      <c r="J5257" s="6">
        <f>(G5257&gt;1)*PMT('Dash Board'!$C$11/365,$U$4,-'Dash Board'!$C$19)</f>
        <v>108.80376961660664</v>
      </c>
      <c r="K5257" s="6">
        <f t="shared" si="578"/>
        <v>0</v>
      </c>
      <c r="L5257" s="8">
        <f t="shared" si="579"/>
        <v>23702.09475982295</v>
      </c>
      <c r="N5257" s="8">
        <f t="shared" si="577"/>
        <v>105.54294074142832</v>
      </c>
      <c r="O5257" s="8">
        <f>IF(E5256&lt;&gt;E5257,SUM($N$4:N5257)-SUM($O$3:O5256),0)</f>
        <v>0</v>
      </c>
      <c r="P5257" s="6">
        <f>IF(B5257&gt;0,SUM($O$4:O5257)-SUM($P$3:P5256),0)</f>
        <v>0</v>
      </c>
      <c r="Q5257" s="6">
        <f t="shared" si="580"/>
        <v>3.2608288751783125</v>
      </c>
      <c r="R5257" s="8">
        <f>IF(E5256&lt;&gt;E5257,SUM($Q$4:Q5257)-SUM($R$3:R5256),0)</f>
        <v>0</v>
      </c>
      <c r="S5257" s="6">
        <f>IF(B5257&gt;0,SUM($R$4:R5257)-SUM($S$3:S5256),0)</f>
        <v>0</v>
      </c>
    </row>
    <row r="5258" spans="1:19">
      <c r="A5258">
        <f>IF(E5257&lt;&gt;E5258,COUNTIF($A$4:A5257,"&lt;&gt;0")+1,0)</f>
        <v>0</v>
      </c>
      <c r="B5258">
        <f>IF(A5258&lt;&gt;0,IF(MOD(A5258,3)=0,COUNTIF($B$4:B5257,"&lt;&gt;0")+1,0),0)</f>
        <v>0</v>
      </c>
      <c r="C5258" s="9">
        <f>'Dash Board'!$C$12+COUNT('Daily reducing balance'!$F$4:F5257)</f>
        <v>46984</v>
      </c>
      <c r="D5258">
        <f t="shared" si="574"/>
        <v>2028</v>
      </c>
      <c r="E5258">
        <f t="shared" si="575"/>
        <v>8</v>
      </c>
      <c r="F5258">
        <f>DAY('Dash Board'!$C$12+COUNT('Daily reducing balance'!$F$4:F5257))</f>
        <v>19</v>
      </c>
      <c r="G5258" s="8">
        <f t="shared" si="576"/>
        <v>23702.09475982295</v>
      </c>
      <c r="H5258" s="6">
        <f>G5258*'Dash Board'!$C$11/365</f>
        <v>6.8184108213189312</v>
      </c>
      <c r="I5258" s="6">
        <f>H5258*'Dash Board'!$C$18/'Dash Board'!$C$11</f>
        <v>3.2468622958661584</v>
      </c>
      <c r="J5258" s="6">
        <f>(G5258&gt;1)*PMT('Dash Board'!$C$11/365,$U$4,-'Dash Board'!$C$19)</f>
        <v>108.80376961660664</v>
      </c>
      <c r="K5258" s="6">
        <f t="shared" si="578"/>
        <v>0</v>
      </c>
      <c r="L5258" s="8">
        <f t="shared" si="579"/>
        <v>23600.109401027661</v>
      </c>
      <c r="N5258" s="8">
        <f t="shared" si="577"/>
        <v>105.55690732074049</v>
      </c>
      <c r="O5258" s="8">
        <f>IF(E5257&lt;&gt;E5258,SUM($N$4:N5258)-SUM($O$3:O5257),0)</f>
        <v>0</v>
      </c>
      <c r="P5258" s="6">
        <f>IF(B5258&gt;0,SUM($O$4:O5258)-SUM($P$3:P5257),0)</f>
        <v>0</v>
      </c>
      <c r="Q5258" s="6">
        <f t="shared" si="580"/>
        <v>3.2468622958661584</v>
      </c>
      <c r="R5258" s="8">
        <f>IF(E5257&lt;&gt;E5258,SUM($Q$4:Q5258)-SUM($R$3:R5257),0)</f>
        <v>0</v>
      </c>
      <c r="S5258" s="6">
        <f>IF(B5258&gt;0,SUM($R$4:R5258)-SUM($S$3:S5257),0)</f>
        <v>0</v>
      </c>
    </row>
    <row r="5259" spans="1:19">
      <c r="A5259">
        <f>IF(E5258&lt;&gt;E5259,COUNTIF($A$4:A5258,"&lt;&gt;0")+1,0)</f>
        <v>0</v>
      </c>
      <c r="B5259">
        <f>IF(A5259&lt;&gt;0,IF(MOD(A5259,3)=0,COUNTIF($B$4:B5258,"&lt;&gt;0")+1,0),0)</f>
        <v>0</v>
      </c>
      <c r="C5259" s="9">
        <f>'Dash Board'!$C$12+COUNT('Daily reducing balance'!$F$4:F5258)</f>
        <v>46985</v>
      </c>
      <c r="D5259">
        <f t="shared" si="574"/>
        <v>2028</v>
      </c>
      <c r="E5259">
        <f t="shared" si="575"/>
        <v>8</v>
      </c>
      <c r="F5259">
        <f>DAY('Dash Board'!$C$12+COUNT('Daily reducing balance'!$F$4:F5258))</f>
        <v>20</v>
      </c>
      <c r="G5259" s="8">
        <f t="shared" si="576"/>
        <v>23600.109401027661</v>
      </c>
      <c r="H5259" s="6">
        <f>G5259*'Dash Board'!$C$11/365</f>
        <v>6.7890725674189163</v>
      </c>
      <c r="I5259" s="6">
        <f>H5259*'Dash Board'!$C$18/'Dash Board'!$C$11</f>
        <v>3.2328916987709126</v>
      </c>
      <c r="J5259" s="6">
        <f>(G5259&gt;1)*PMT('Dash Board'!$C$11/365,$U$4,-'Dash Board'!$C$19)</f>
        <v>108.80376961660664</v>
      </c>
      <c r="K5259" s="6">
        <f t="shared" si="578"/>
        <v>0</v>
      </c>
      <c r="L5259" s="8">
        <f t="shared" si="579"/>
        <v>23498.094703978473</v>
      </c>
      <c r="N5259" s="8">
        <f t="shared" si="577"/>
        <v>105.57087791783573</v>
      </c>
      <c r="O5259" s="8">
        <f>IF(E5258&lt;&gt;E5259,SUM($N$4:N5259)-SUM($O$3:O5258),0)</f>
        <v>0</v>
      </c>
      <c r="P5259" s="6">
        <f>IF(B5259&gt;0,SUM($O$4:O5259)-SUM($P$3:P5258),0)</f>
        <v>0</v>
      </c>
      <c r="Q5259" s="6">
        <f t="shared" si="580"/>
        <v>3.2328916987709126</v>
      </c>
      <c r="R5259" s="8">
        <f>IF(E5258&lt;&gt;E5259,SUM($Q$4:Q5259)-SUM($R$3:R5258),0)</f>
        <v>0</v>
      </c>
      <c r="S5259" s="6">
        <f>IF(B5259&gt;0,SUM($R$4:R5259)-SUM($S$3:S5258),0)</f>
        <v>0</v>
      </c>
    </row>
    <row r="5260" spans="1:19">
      <c r="A5260">
        <f>IF(E5259&lt;&gt;E5260,COUNTIF($A$4:A5259,"&lt;&gt;0")+1,0)</f>
        <v>0</v>
      </c>
      <c r="B5260">
        <f>IF(A5260&lt;&gt;0,IF(MOD(A5260,3)=0,COUNTIF($B$4:B5259,"&lt;&gt;0")+1,0),0)</f>
        <v>0</v>
      </c>
      <c r="C5260" s="9">
        <f>'Dash Board'!$C$12+COUNT('Daily reducing balance'!$F$4:F5259)</f>
        <v>46986</v>
      </c>
      <c r="D5260">
        <f t="shared" si="574"/>
        <v>2028</v>
      </c>
      <c r="E5260">
        <f t="shared" si="575"/>
        <v>8</v>
      </c>
      <c r="F5260">
        <f>DAY('Dash Board'!$C$12+COUNT('Daily reducing balance'!$F$4:F5259))</f>
        <v>21</v>
      </c>
      <c r="G5260" s="8">
        <f t="shared" si="576"/>
        <v>23498.094703978473</v>
      </c>
      <c r="H5260" s="6">
        <f>G5260*'Dash Board'!$C$11/365</f>
        <v>6.7597258737472323</v>
      </c>
      <c r="I5260" s="6">
        <f>H5260*'Dash Board'!$C$18/'Dash Board'!$C$11</f>
        <v>3.2189170827367777</v>
      </c>
      <c r="J5260" s="6">
        <f>(G5260&gt;1)*PMT('Dash Board'!$C$11/365,$U$4,-'Dash Board'!$C$19)</f>
        <v>108.80376961660664</v>
      </c>
      <c r="K5260" s="6">
        <f t="shared" si="578"/>
        <v>0</v>
      </c>
      <c r="L5260" s="8">
        <f t="shared" si="579"/>
        <v>23396.050660235614</v>
      </c>
      <c r="N5260" s="8">
        <f t="shared" si="577"/>
        <v>105.58485253386986</v>
      </c>
      <c r="O5260" s="8">
        <f>IF(E5259&lt;&gt;E5260,SUM($N$4:N5260)-SUM($O$3:O5259),0)</f>
        <v>0</v>
      </c>
      <c r="P5260" s="6">
        <f>IF(B5260&gt;0,SUM($O$4:O5260)-SUM($P$3:P5259),0)</f>
        <v>0</v>
      </c>
      <c r="Q5260" s="6">
        <f t="shared" si="580"/>
        <v>3.2189170827367777</v>
      </c>
      <c r="R5260" s="8">
        <f>IF(E5259&lt;&gt;E5260,SUM($Q$4:Q5260)-SUM($R$3:R5259),0)</f>
        <v>0</v>
      </c>
      <c r="S5260" s="6">
        <f>IF(B5260&gt;0,SUM($R$4:R5260)-SUM($S$3:S5259),0)</f>
        <v>0</v>
      </c>
    </row>
    <row r="5261" spans="1:19">
      <c r="A5261">
        <f>IF(E5260&lt;&gt;E5261,COUNTIF($A$4:A5260,"&lt;&gt;0")+1,0)</f>
        <v>0</v>
      </c>
      <c r="B5261">
        <f>IF(A5261&lt;&gt;0,IF(MOD(A5261,3)=0,COUNTIF($B$4:B5260,"&lt;&gt;0")+1,0),0)</f>
        <v>0</v>
      </c>
      <c r="C5261" s="9">
        <f>'Dash Board'!$C$12+COUNT('Daily reducing balance'!$F$4:F5260)</f>
        <v>46987</v>
      </c>
      <c r="D5261">
        <f t="shared" si="574"/>
        <v>2028</v>
      </c>
      <c r="E5261">
        <f t="shared" si="575"/>
        <v>8</v>
      </c>
      <c r="F5261">
        <f>DAY('Dash Board'!$C$12+COUNT('Daily reducing balance'!$F$4:F5260))</f>
        <v>22</v>
      </c>
      <c r="G5261" s="8">
        <f t="shared" si="576"/>
        <v>23396.050660235614</v>
      </c>
      <c r="H5261" s="6">
        <f>G5261*'Dash Board'!$C$11/365</f>
        <v>6.7303707378759983</v>
      </c>
      <c r="I5261" s="6">
        <f>H5261*'Dash Board'!$C$18/'Dash Board'!$C$11</f>
        <v>3.2049384466076187</v>
      </c>
      <c r="J5261" s="6">
        <f>(G5261&gt;1)*PMT('Dash Board'!$C$11/365,$U$4,-'Dash Board'!$C$19)</f>
        <v>108.80376961660664</v>
      </c>
      <c r="K5261" s="6">
        <f t="shared" si="578"/>
        <v>0</v>
      </c>
      <c r="L5261" s="8">
        <f t="shared" si="579"/>
        <v>23293.977261356882</v>
      </c>
      <c r="N5261" s="8">
        <f t="shared" si="577"/>
        <v>105.59883116999903</v>
      </c>
      <c r="O5261" s="8">
        <f>IF(E5260&lt;&gt;E5261,SUM($N$4:N5261)-SUM($O$3:O5260),0)</f>
        <v>0</v>
      </c>
      <c r="P5261" s="6">
        <f>IF(B5261&gt;0,SUM($O$4:O5261)-SUM($P$3:P5260),0)</f>
        <v>0</v>
      </c>
      <c r="Q5261" s="6">
        <f t="shared" si="580"/>
        <v>3.2049384466076187</v>
      </c>
      <c r="R5261" s="8">
        <f>IF(E5260&lt;&gt;E5261,SUM($Q$4:Q5261)-SUM($R$3:R5260),0)</f>
        <v>0</v>
      </c>
      <c r="S5261" s="6">
        <f>IF(B5261&gt;0,SUM($R$4:R5261)-SUM($S$3:S5260),0)</f>
        <v>0</v>
      </c>
    </row>
    <row r="5262" spans="1:19">
      <c r="A5262">
        <f>IF(E5261&lt;&gt;E5262,COUNTIF($A$4:A5261,"&lt;&gt;0")+1,0)</f>
        <v>0</v>
      </c>
      <c r="B5262">
        <f>IF(A5262&lt;&gt;0,IF(MOD(A5262,3)=0,COUNTIF($B$4:B5261,"&lt;&gt;0")+1,0),0)</f>
        <v>0</v>
      </c>
      <c r="C5262" s="9">
        <f>'Dash Board'!$C$12+COUNT('Daily reducing balance'!$F$4:F5261)</f>
        <v>46988</v>
      </c>
      <c r="D5262">
        <f t="shared" si="574"/>
        <v>2028</v>
      </c>
      <c r="E5262">
        <f t="shared" si="575"/>
        <v>8</v>
      </c>
      <c r="F5262">
        <f>DAY('Dash Board'!$C$12+COUNT('Daily reducing balance'!$F$4:F5261))</f>
        <v>23</v>
      </c>
      <c r="G5262" s="8">
        <f t="shared" si="576"/>
        <v>23293.977261356882</v>
      </c>
      <c r="H5262" s="6">
        <f>G5262*'Dash Board'!$C$11/365</f>
        <v>6.7010071573766368</v>
      </c>
      <c r="I5262" s="6">
        <f>H5262*'Dash Board'!$C$18/'Dash Board'!$C$11</f>
        <v>3.1909557892269702</v>
      </c>
      <c r="J5262" s="6">
        <f>(G5262&gt;1)*PMT('Dash Board'!$C$11/365,$U$4,-'Dash Board'!$C$19)</f>
        <v>108.80376961660664</v>
      </c>
      <c r="K5262" s="6">
        <f t="shared" si="578"/>
        <v>0</v>
      </c>
      <c r="L5262" s="8">
        <f t="shared" si="579"/>
        <v>23191.87449889765</v>
      </c>
      <c r="N5262" s="8">
        <f t="shared" si="577"/>
        <v>105.61281382737967</v>
      </c>
      <c r="O5262" s="8">
        <f>IF(E5261&lt;&gt;E5262,SUM($N$4:N5262)-SUM($O$3:O5261),0)</f>
        <v>0</v>
      </c>
      <c r="P5262" s="6">
        <f>IF(B5262&gt;0,SUM($O$4:O5262)-SUM($P$3:P5261),0)</f>
        <v>0</v>
      </c>
      <c r="Q5262" s="6">
        <f t="shared" si="580"/>
        <v>3.1909557892269702</v>
      </c>
      <c r="R5262" s="8">
        <f>IF(E5261&lt;&gt;E5262,SUM($Q$4:Q5262)-SUM($R$3:R5261),0)</f>
        <v>0</v>
      </c>
      <c r="S5262" s="6">
        <f>IF(B5262&gt;0,SUM($R$4:R5262)-SUM($S$3:S5261),0)</f>
        <v>0</v>
      </c>
    </row>
    <row r="5263" spans="1:19">
      <c r="A5263">
        <f>IF(E5262&lt;&gt;E5263,COUNTIF($A$4:A5262,"&lt;&gt;0")+1,0)</f>
        <v>0</v>
      </c>
      <c r="B5263">
        <f>IF(A5263&lt;&gt;0,IF(MOD(A5263,3)=0,COUNTIF($B$4:B5262,"&lt;&gt;0")+1,0),0)</f>
        <v>0</v>
      </c>
      <c r="C5263" s="9">
        <f>'Dash Board'!$C$12+COUNT('Daily reducing balance'!$F$4:F5262)</f>
        <v>46989</v>
      </c>
      <c r="D5263">
        <f t="shared" si="574"/>
        <v>2028</v>
      </c>
      <c r="E5263">
        <f t="shared" si="575"/>
        <v>8</v>
      </c>
      <c r="F5263">
        <f>DAY('Dash Board'!$C$12+COUNT('Daily reducing balance'!$F$4:F5262))</f>
        <v>24</v>
      </c>
      <c r="G5263" s="8">
        <f t="shared" si="576"/>
        <v>23191.87449889765</v>
      </c>
      <c r="H5263" s="6">
        <f>G5263*'Dash Board'!$C$11/365</f>
        <v>6.6716351298198715</v>
      </c>
      <c r="I5263" s="6">
        <f>H5263*'Dash Board'!$C$18/'Dash Board'!$C$11</f>
        <v>3.1769691094380343</v>
      </c>
      <c r="J5263" s="6">
        <f>(G5263&gt;1)*PMT('Dash Board'!$C$11/365,$U$4,-'Dash Board'!$C$19)</f>
        <v>108.80376961660664</v>
      </c>
      <c r="K5263" s="6">
        <f t="shared" si="578"/>
        <v>0</v>
      </c>
      <c r="L5263" s="8">
        <f t="shared" si="579"/>
        <v>23089.742364410864</v>
      </c>
      <c r="N5263" s="8">
        <f t="shared" si="577"/>
        <v>105.62680050716861</v>
      </c>
      <c r="O5263" s="8">
        <f>IF(E5262&lt;&gt;E5263,SUM($N$4:N5263)-SUM($O$3:O5262),0)</f>
        <v>0</v>
      </c>
      <c r="P5263" s="6">
        <f>IF(B5263&gt;0,SUM($O$4:O5263)-SUM($P$3:P5262),0)</f>
        <v>0</v>
      </c>
      <c r="Q5263" s="6">
        <f t="shared" si="580"/>
        <v>3.1769691094380343</v>
      </c>
      <c r="R5263" s="8">
        <f>IF(E5262&lt;&gt;E5263,SUM($Q$4:Q5263)-SUM($R$3:R5262),0)</f>
        <v>0</v>
      </c>
      <c r="S5263" s="6">
        <f>IF(B5263&gt;0,SUM($R$4:R5263)-SUM($S$3:S5262),0)</f>
        <v>0</v>
      </c>
    </row>
    <row r="5264" spans="1:19">
      <c r="A5264">
        <f>IF(E5263&lt;&gt;E5264,COUNTIF($A$4:A5263,"&lt;&gt;0")+1,0)</f>
        <v>0</v>
      </c>
      <c r="B5264">
        <f>IF(A5264&lt;&gt;0,IF(MOD(A5264,3)=0,COUNTIF($B$4:B5263,"&lt;&gt;0")+1,0),0)</f>
        <v>0</v>
      </c>
      <c r="C5264" s="9">
        <f>'Dash Board'!$C$12+COUNT('Daily reducing balance'!$F$4:F5263)</f>
        <v>46990</v>
      </c>
      <c r="D5264">
        <f t="shared" si="574"/>
        <v>2028</v>
      </c>
      <c r="E5264">
        <f t="shared" si="575"/>
        <v>8</v>
      </c>
      <c r="F5264">
        <f>DAY('Dash Board'!$C$12+COUNT('Daily reducing balance'!$F$4:F5263))</f>
        <v>25</v>
      </c>
      <c r="G5264" s="8">
        <f t="shared" si="576"/>
        <v>23089.742364410864</v>
      </c>
      <c r="H5264" s="6">
        <f>G5264*'Dash Board'!$C$11/365</f>
        <v>6.642254652775728</v>
      </c>
      <c r="I5264" s="6">
        <f>H5264*'Dash Board'!$C$18/'Dash Board'!$C$11</f>
        <v>3.1629784060836803</v>
      </c>
      <c r="J5264" s="6">
        <f>(G5264&gt;1)*PMT('Dash Board'!$C$11/365,$U$4,-'Dash Board'!$C$19)</f>
        <v>108.80376961660664</v>
      </c>
      <c r="K5264" s="6">
        <f t="shared" si="578"/>
        <v>0</v>
      </c>
      <c r="L5264" s="8">
        <f t="shared" si="579"/>
        <v>22987.580849447033</v>
      </c>
      <c r="N5264" s="8">
        <f t="shared" si="577"/>
        <v>105.64079121052296</v>
      </c>
      <c r="O5264" s="8">
        <f>IF(E5263&lt;&gt;E5264,SUM($N$4:N5264)-SUM($O$3:O5263),0)</f>
        <v>0</v>
      </c>
      <c r="P5264" s="6">
        <f>IF(B5264&gt;0,SUM($O$4:O5264)-SUM($P$3:P5263),0)</f>
        <v>0</v>
      </c>
      <c r="Q5264" s="6">
        <f t="shared" si="580"/>
        <v>3.1629784060836803</v>
      </c>
      <c r="R5264" s="8">
        <f>IF(E5263&lt;&gt;E5264,SUM($Q$4:Q5264)-SUM($R$3:R5263),0)</f>
        <v>0</v>
      </c>
      <c r="S5264" s="6">
        <f>IF(B5264&gt;0,SUM($R$4:R5264)-SUM($S$3:S5263),0)</f>
        <v>0</v>
      </c>
    </row>
    <row r="5265" spans="1:19">
      <c r="A5265">
        <f>IF(E5264&lt;&gt;E5265,COUNTIF($A$4:A5264,"&lt;&gt;0")+1,0)</f>
        <v>0</v>
      </c>
      <c r="B5265">
        <f>IF(A5265&lt;&gt;0,IF(MOD(A5265,3)=0,COUNTIF($B$4:B5264,"&lt;&gt;0")+1,0),0)</f>
        <v>0</v>
      </c>
      <c r="C5265" s="9">
        <f>'Dash Board'!$C$12+COUNT('Daily reducing balance'!$F$4:F5264)</f>
        <v>46991</v>
      </c>
      <c r="D5265">
        <f t="shared" si="574"/>
        <v>2028</v>
      </c>
      <c r="E5265">
        <f t="shared" si="575"/>
        <v>8</v>
      </c>
      <c r="F5265">
        <f>DAY('Dash Board'!$C$12+COUNT('Daily reducing balance'!$F$4:F5264))</f>
        <v>26</v>
      </c>
      <c r="G5265" s="8">
        <f t="shared" si="576"/>
        <v>22987.580849447033</v>
      </c>
      <c r="H5265" s="6">
        <f>G5265*'Dash Board'!$C$11/365</f>
        <v>6.6128657238135293</v>
      </c>
      <c r="I5265" s="6">
        <f>H5265*'Dash Board'!$C$18/'Dash Board'!$C$11</f>
        <v>3.1489836780064433</v>
      </c>
      <c r="J5265" s="6">
        <f>(G5265&gt;1)*PMT('Dash Board'!$C$11/365,$U$4,-'Dash Board'!$C$19)</f>
        <v>108.80376961660664</v>
      </c>
      <c r="K5265" s="6">
        <f t="shared" si="578"/>
        <v>0</v>
      </c>
      <c r="L5265" s="8">
        <f t="shared" si="579"/>
        <v>22885.389945554241</v>
      </c>
      <c r="N5265" s="8">
        <f t="shared" si="577"/>
        <v>105.6547859386002</v>
      </c>
      <c r="O5265" s="8">
        <f>IF(E5264&lt;&gt;E5265,SUM($N$4:N5265)-SUM($O$3:O5264),0)</f>
        <v>0</v>
      </c>
      <c r="P5265" s="6">
        <f>IF(B5265&gt;0,SUM($O$4:O5265)-SUM($P$3:P5264),0)</f>
        <v>0</v>
      </c>
      <c r="Q5265" s="6">
        <f t="shared" si="580"/>
        <v>3.1489836780064433</v>
      </c>
      <c r="R5265" s="8">
        <f>IF(E5264&lt;&gt;E5265,SUM($Q$4:Q5265)-SUM($R$3:R5264),0)</f>
        <v>0</v>
      </c>
      <c r="S5265" s="6">
        <f>IF(B5265&gt;0,SUM($R$4:R5265)-SUM($S$3:S5264),0)</f>
        <v>0</v>
      </c>
    </row>
    <row r="5266" spans="1:19">
      <c r="A5266">
        <f>IF(E5265&lt;&gt;E5266,COUNTIF($A$4:A5265,"&lt;&gt;0")+1,0)</f>
        <v>0</v>
      </c>
      <c r="B5266">
        <f>IF(A5266&lt;&gt;0,IF(MOD(A5266,3)=0,COUNTIF($B$4:B5265,"&lt;&gt;0")+1,0),0)</f>
        <v>0</v>
      </c>
      <c r="C5266" s="9">
        <f>'Dash Board'!$C$12+COUNT('Daily reducing balance'!$F$4:F5265)</f>
        <v>46992</v>
      </c>
      <c r="D5266">
        <f t="shared" si="574"/>
        <v>2028</v>
      </c>
      <c r="E5266">
        <f t="shared" si="575"/>
        <v>8</v>
      </c>
      <c r="F5266">
        <f>DAY('Dash Board'!$C$12+COUNT('Daily reducing balance'!$F$4:F5265))</f>
        <v>27</v>
      </c>
      <c r="G5266" s="8">
        <f t="shared" si="576"/>
        <v>22885.389945554241</v>
      </c>
      <c r="H5266" s="6">
        <f>G5266*'Dash Board'!$C$11/365</f>
        <v>6.5834683405019048</v>
      </c>
      <c r="I5266" s="6">
        <f>H5266*'Dash Board'!$C$18/'Dash Board'!$C$11</f>
        <v>3.1349849240485268</v>
      </c>
      <c r="J5266" s="6">
        <f>(G5266&gt;1)*PMT('Dash Board'!$C$11/365,$U$4,-'Dash Board'!$C$19)</f>
        <v>108.80376961660664</v>
      </c>
      <c r="K5266" s="6">
        <f t="shared" si="578"/>
        <v>0</v>
      </c>
      <c r="L5266" s="8">
        <f t="shared" si="579"/>
        <v>22783.169644278136</v>
      </c>
      <c r="N5266" s="8">
        <f t="shared" si="577"/>
        <v>105.66878469255812</v>
      </c>
      <c r="O5266" s="8">
        <f>IF(E5265&lt;&gt;E5266,SUM($N$4:N5266)-SUM($O$3:O5265),0)</f>
        <v>0</v>
      </c>
      <c r="P5266" s="6">
        <f>IF(B5266&gt;0,SUM($O$4:O5266)-SUM($P$3:P5265),0)</f>
        <v>0</v>
      </c>
      <c r="Q5266" s="6">
        <f t="shared" si="580"/>
        <v>3.1349849240485268</v>
      </c>
      <c r="R5266" s="8">
        <f>IF(E5265&lt;&gt;E5266,SUM($Q$4:Q5266)-SUM($R$3:R5265),0)</f>
        <v>0</v>
      </c>
      <c r="S5266" s="6">
        <f>IF(B5266&gt;0,SUM($R$4:R5266)-SUM($S$3:S5265),0)</f>
        <v>0</v>
      </c>
    </row>
    <row r="5267" spans="1:19">
      <c r="A5267">
        <f>IF(E5266&lt;&gt;E5267,COUNTIF($A$4:A5266,"&lt;&gt;0")+1,0)</f>
        <v>0</v>
      </c>
      <c r="B5267">
        <f>IF(A5267&lt;&gt;0,IF(MOD(A5267,3)=0,COUNTIF($B$4:B5266,"&lt;&gt;0")+1,0),0)</f>
        <v>0</v>
      </c>
      <c r="C5267" s="9">
        <f>'Dash Board'!$C$12+COUNT('Daily reducing balance'!$F$4:F5266)</f>
        <v>46993</v>
      </c>
      <c r="D5267">
        <f t="shared" si="574"/>
        <v>2028</v>
      </c>
      <c r="E5267">
        <f t="shared" si="575"/>
        <v>8</v>
      </c>
      <c r="F5267">
        <f>DAY('Dash Board'!$C$12+COUNT('Daily reducing balance'!$F$4:F5266))</f>
        <v>28</v>
      </c>
      <c r="G5267" s="8">
        <f t="shared" si="576"/>
        <v>22783.169644278136</v>
      </c>
      <c r="H5267" s="6">
        <f>G5267*'Dash Board'!$C$11/365</f>
        <v>6.5540625004087794</v>
      </c>
      <c r="I5267" s="6">
        <f>H5267*'Dash Board'!$C$18/'Dash Board'!$C$11</f>
        <v>3.1209821430517999</v>
      </c>
      <c r="J5267" s="6">
        <f>(G5267&gt;1)*PMT('Dash Board'!$C$11/365,$U$4,-'Dash Board'!$C$19)</f>
        <v>108.80376961660664</v>
      </c>
      <c r="K5267" s="6">
        <f t="shared" si="578"/>
        <v>0</v>
      </c>
      <c r="L5267" s="8">
        <f t="shared" si="579"/>
        <v>22680.91993716194</v>
      </c>
      <c r="N5267" s="8">
        <f t="shared" si="577"/>
        <v>105.68278747355484</v>
      </c>
      <c r="O5267" s="8">
        <f>IF(E5266&lt;&gt;E5267,SUM($N$4:N5267)-SUM($O$3:O5266),0)</f>
        <v>0</v>
      </c>
      <c r="P5267" s="6">
        <f>IF(B5267&gt;0,SUM($O$4:O5267)-SUM($P$3:P5266),0)</f>
        <v>0</v>
      </c>
      <c r="Q5267" s="6">
        <f t="shared" si="580"/>
        <v>3.1209821430517999</v>
      </c>
      <c r="R5267" s="8">
        <f>IF(E5266&lt;&gt;E5267,SUM($Q$4:Q5267)-SUM($R$3:R5266),0)</f>
        <v>0</v>
      </c>
      <c r="S5267" s="6">
        <f>IF(B5267&gt;0,SUM($R$4:R5267)-SUM($S$3:S5266),0)</f>
        <v>0</v>
      </c>
    </row>
    <row r="5268" spans="1:19">
      <c r="A5268">
        <f>IF(E5267&lt;&gt;E5268,COUNTIF($A$4:A5267,"&lt;&gt;0")+1,0)</f>
        <v>0</v>
      </c>
      <c r="B5268">
        <f>IF(A5268&lt;&gt;0,IF(MOD(A5268,3)=0,COUNTIF($B$4:B5267,"&lt;&gt;0")+1,0),0)</f>
        <v>0</v>
      </c>
      <c r="C5268" s="9">
        <f>'Dash Board'!$C$12+COUNT('Daily reducing balance'!$F$4:F5267)</f>
        <v>46994</v>
      </c>
      <c r="D5268">
        <f t="shared" si="574"/>
        <v>2028</v>
      </c>
      <c r="E5268">
        <f t="shared" si="575"/>
        <v>8</v>
      </c>
      <c r="F5268">
        <f>DAY('Dash Board'!$C$12+COUNT('Daily reducing balance'!$F$4:F5267))</f>
        <v>29</v>
      </c>
      <c r="G5268" s="8">
        <f t="shared" si="576"/>
        <v>22680.91993716194</v>
      </c>
      <c r="H5268" s="6">
        <f>G5268*'Dash Board'!$C$11/365</f>
        <v>6.52464820110138</v>
      </c>
      <c r="I5268" s="6">
        <f>H5268*'Dash Board'!$C$18/'Dash Board'!$C$11</f>
        <v>3.1069753338578003</v>
      </c>
      <c r="J5268" s="6">
        <f>(G5268&gt;1)*PMT('Dash Board'!$C$11/365,$U$4,-'Dash Board'!$C$19)</f>
        <v>108.80376961660664</v>
      </c>
      <c r="K5268" s="6">
        <f t="shared" si="578"/>
        <v>0</v>
      </c>
      <c r="L5268" s="8">
        <f t="shared" si="579"/>
        <v>22578.640815746436</v>
      </c>
      <c r="N5268" s="8">
        <f t="shared" si="577"/>
        <v>105.69679428274884</v>
      </c>
      <c r="O5268" s="8">
        <f>IF(E5267&lt;&gt;E5268,SUM($N$4:N5268)-SUM($O$3:O5267),0)</f>
        <v>0</v>
      </c>
      <c r="P5268" s="6">
        <f>IF(B5268&gt;0,SUM($O$4:O5268)-SUM($P$3:P5267),0)</f>
        <v>0</v>
      </c>
      <c r="Q5268" s="6">
        <f t="shared" si="580"/>
        <v>3.1069753338578003</v>
      </c>
      <c r="R5268" s="8">
        <f>IF(E5267&lt;&gt;E5268,SUM($Q$4:Q5268)-SUM($R$3:R5267),0)</f>
        <v>0</v>
      </c>
      <c r="S5268" s="6">
        <f>IF(B5268&gt;0,SUM($R$4:R5268)-SUM($S$3:S5267),0)</f>
        <v>0</v>
      </c>
    </row>
    <row r="5269" spans="1:19">
      <c r="A5269">
        <f>IF(E5268&lt;&gt;E5269,COUNTIF($A$4:A5268,"&lt;&gt;0")+1,0)</f>
        <v>0</v>
      </c>
      <c r="B5269">
        <f>IF(A5269&lt;&gt;0,IF(MOD(A5269,3)=0,COUNTIF($B$4:B5268,"&lt;&gt;0")+1,0),0)</f>
        <v>0</v>
      </c>
      <c r="C5269" s="9">
        <f>'Dash Board'!$C$12+COUNT('Daily reducing balance'!$F$4:F5268)</f>
        <v>46995</v>
      </c>
      <c r="D5269">
        <f t="shared" si="574"/>
        <v>2028</v>
      </c>
      <c r="E5269">
        <f t="shared" si="575"/>
        <v>8</v>
      </c>
      <c r="F5269">
        <f>DAY('Dash Board'!$C$12+COUNT('Daily reducing balance'!$F$4:F5268))</f>
        <v>30</v>
      </c>
      <c r="G5269" s="8">
        <f t="shared" si="576"/>
        <v>22578.640815746436</v>
      </c>
      <c r="H5269" s="6">
        <f>G5269*'Dash Board'!$C$11/365</f>
        <v>6.4952254401462346</v>
      </c>
      <c r="I5269" s="6">
        <f>H5269*'Dash Board'!$C$18/'Dash Board'!$C$11</f>
        <v>3.0929644953077311</v>
      </c>
      <c r="J5269" s="6">
        <f>(G5269&gt;1)*PMT('Dash Board'!$C$11/365,$U$4,-'Dash Board'!$C$19)</f>
        <v>108.80376961660664</v>
      </c>
      <c r="K5269" s="6">
        <f t="shared" si="578"/>
        <v>0</v>
      </c>
      <c r="L5269" s="8">
        <f t="shared" si="579"/>
        <v>22476.332271569976</v>
      </c>
      <c r="N5269" s="8">
        <f t="shared" si="577"/>
        <v>105.71080512129892</v>
      </c>
      <c r="O5269" s="8">
        <f>IF(E5268&lt;&gt;E5269,SUM($N$4:N5269)-SUM($O$3:O5268),0)</f>
        <v>0</v>
      </c>
      <c r="P5269" s="6">
        <f>IF(B5269&gt;0,SUM($O$4:O5269)-SUM($P$3:P5268),0)</f>
        <v>0</v>
      </c>
      <c r="Q5269" s="6">
        <f t="shared" si="580"/>
        <v>3.0929644953077311</v>
      </c>
      <c r="R5269" s="8">
        <f>IF(E5268&lt;&gt;E5269,SUM($Q$4:Q5269)-SUM($R$3:R5268),0)</f>
        <v>0</v>
      </c>
      <c r="S5269" s="6">
        <f>IF(B5269&gt;0,SUM($R$4:R5269)-SUM($S$3:S5268),0)</f>
        <v>0</v>
      </c>
    </row>
    <row r="5270" spans="1:19">
      <c r="A5270">
        <f>IF(E5269&lt;&gt;E5270,COUNTIF($A$4:A5269,"&lt;&gt;0")+1,0)</f>
        <v>0</v>
      </c>
      <c r="B5270">
        <f>IF(A5270&lt;&gt;0,IF(MOD(A5270,3)=0,COUNTIF($B$4:B5269,"&lt;&gt;0")+1,0),0)</f>
        <v>0</v>
      </c>
      <c r="C5270" s="9">
        <f>'Dash Board'!$C$12+COUNT('Daily reducing balance'!$F$4:F5269)</f>
        <v>46996</v>
      </c>
      <c r="D5270">
        <f t="shared" si="574"/>
        <v>2028</v>
      </c>
      <c r="E5270">
        <f t="shared" si="575"/>
        <v>8</v>
      </c>
      <c r="F5270">
        <f>DAY('Dash Board'!$C$12+COUNT('Daily reducing balance'!$F$4:F5269))</f>
        <v>31</v>
      </c>
      <c r="G5270" s="8">
        <f t="shared" si="576"/>
        <v>22476.332271569976</v>
      </c>
      <c r="H5270" s="6">
        <f>G5270*'Dash Board'!$C$11/365</f>
        <v>6.4657942151091712</v>
      </c>
      <c r="I5270" s="6">
        <f>H5270*'Dash Board'!$C$18/'Dash Board'!$C$11</f>
        <v>3.0789496262424629</v>
      </c>
      <c r="J5270" s="6">
        <f>(G5270&gt;1)*PMT('Dash Board'!$C$11/365,$U$4,-'Dash Board'!$C$19)</f>
        <v>108.80376961660664</v>
      </c>
      <c r="K5270" s="6">
        <f t="shared" si="578"/>
        <v>0</v>
      </c>
      <c r="L5270" s="8">
        <f t="shared" si="579"/>
        <v>22373.994296168479</v>
      </c>
      <c r="N5270" s="8">
        <f t="shared" si="577"/>
        <v>105.72481999036418</v>
      </c>
      <c r="O5270" s="8">
        <f>IF(E5269&lt;&gt;E5270,SUM($N$4:N5270)-SUM($O$3:O5269),0)</f>
        <v>0</v>
      </c>
      <c r="P5270" s="6">
        <f>IF(B5270&gt;0,SUM($O$4:O5270)-SUM($P$3:P5269),0)</f>
        <v>0</v>
      </c>
      <c r="Q5270" s="6">
        <f t="shared" si="580"/>
        <v>3.0789496262424629</v>
      </c>
      <c r="R5270" s="8">
        <f>IF(E5269&lt;&gt;E5270,SUM($Q$4:Q5270)-SUM($R$3:R5269),0)</f>
        <v>0</v>
      </c>
      <c r="S5270" s="6">
        <f>IF(B5270&gt;0,SUM($R$4:R5270)-SUM($S$3:S5269),0)</f>
        <v>0</v>
      </c>
    </row>
    <row r="5271" spans="1:19">
      <c r="A5271">
        <f>IF(E5270&lt;&gt;E5271,COUNTIF($A$4:A5270,"&lt;&gt;0")+1,0)</f>
        <v>173</v>
      </c>
      <c r="B5271">
        <f>IF(A5271&lt;&gt;0,IF(MOD(A5271,3)=0,COUNTIF($B$4:B5270,"&lt;&gt;0")+1,0),0)</f>
        <v>0</v>
      </c>
      <c r="C5271" s="9">
        <f>'Dash Board'!$C$12+COUNT('Daily reducing balance'!$F$4:F5270)</f>
        <v>46997</v>
      </c>
      <c r="D5271">
        <f t="shared" si="574"/>
        <v>2028</v>
      </c>
      <c r="E5271">
        <f t="shared" si="575"/>
        <v>9</v>
      </c>
      <c r="F5271">
        <f>DAY('Dash Board'!$C$12+COUNT('Daily reducing balance'!$F$4:F5270))</f>
        <v>1</v>
      </c>
      <c r="G5271" s="8">
        <f t="shared" si="576"/>
        <v>22373.994296168479</v>
      </c>
      <c r="H5271" s="6">
        <f>G5271*'Dash Board'!$C$11/365</f>
        <v>6.4363545235553152</v>
      </c>
      <c r="I5271" s="6">
        <f>H5271*'Dash Board'!$C$18/'Dash Board'!$C$11</f>
        <v>3.0649307255025313</v>
      </c>
      <c r="J5271" s="6">
        <f>(G5271&gt;1)*PMT('Dash Board'!$C$11/365,$U$4,-'Dash Board'!$C$19)</f>
        <v>108.80376961660664</v>
      </c>
      <c r="K5271" s="6">
        <f t="shared" si="578"/>
        <v>3264.1130884981981</v>
      </c>
      <c r="L5271" s="8">
        <f t="shared" si="579"/>
        <v>22271.626881075426</v>
      </c>
      <c r="N5271" s="8">
        <f t="shared" si="577"/>
        <v>105.73883889110411</v>
      </c>
      <c r="O5271" s="8">
        <f>IF(E5270&lt;&gt;E5271,SUM($N$4:N5271)-SUM($O$3:O5270),0)</f>
        <v>3271.4033027318656</v>
      </c>
      <c r="P5271" s="6">
        <f>IF(B5271&gt;0,SUM($O$4:O5271)-SUM($P$3:P5270),0)</f>
        <v>0</v>
      </c>
      <c r="Q5271" s="6">
        <f t="shared" si="580"/>
        <v>3.0649307255025313</v>
      </c>
      <c r="R5271" s="8">
        <f>IF(E5270&lt;&gt;E5271,SUM($Q$4:Q5271)-SUM($R$3:R5270),0)</f>
        <v>101.51355538301868</v>
      </c>
      <c r="S5271" s="6">
        <f>IF(B5271&gt;0,SUM($R$4:R5271)-SUM($S$3:S5270),0)</f>
        <v>0</v>
      </c>
    </row>
    <row r="5272" spans="1:19">
      <c r="A5272">
        <f>IF(E5271&lt;&gt;E5272,COUNTIF($A$4:A5271,"&lt;&gt;0")+1,0)</f>
        <v>0</v>
      </c>
      <c r="B5272">
        <f>IF(A5272&lt;&gt;0,IF(MOD(A5272,3)=0,COUNTIF($B$4:B5271,"&lt;&gt;0")+1,0),0)</f>
        <v>0</v>
      </c>
      <c r="C5272" s="9">
        <f>'Dash Board'!$C$12+COUNT('Daily reducing balance'!$F$4:F5271)</f>
        <v>46998</v>
      </c>
      <c r="D5272">
        <f t="shared" si="574"/>
        <v>2028</v>
      </c>
      <c r="E5272">
        <f t="shared" si="575"/>
        <v>9</v>
      </c>
      <c r="F5272">
        <f>DAY('Dash Board'!$C$12+COUNT('Daily reducing balance'!$F$4:F5271))</f>
        <v>2</v>
      </c>
      <c r="G5272" s="8">
        <f t="shared" si="576"/>
        <v>22271.626881075426</v>
      </c>
      <c r="H5272" s="6">
        <f>G5272*'Dash Board'!$C$11/365</f>
        <v>6.4069063630490941</v>
      </c>
      <c r="I5272" s="6">
        <f>H5272*'Dash Board'!$C$18/'Dash Board'!$C$11</f>
        <v>3.05090779192814</v>
      </c>
      <c r="J5272" s="6">
        <f>(G5272&gt;1)*PMT('Dash Board'!$C$11/365,$U$4,-'Dash Board'!$C$19)</f>
        <v>108.80376961660664</v>
      </c>
      <c r="K5272" s="6">
        <f t="shared" si="578"/>
        <v>0</v>
      </c>
      <c r="L5272" s="8">
        <f t="shared" si="579"/>
        <v>22169.230017821868</v>
      </c>
      <c r="N5272" s="8">
        <f t="shared" si="577"/>
        <v>105.7528618246785</v>
      </c>
      <c r="O5272" s="8">
        <f>IF(E5271&lt;&gt;E5272,SUM($N$4:N5272)-SUM($O$3:O5271),0)</f>
        <v>0</v>
      </c>
      <c r="P5272" s="6">
        <f>IF(B5272&gt;0,SUM($O$4:O5272)-SUM($P$3:P5271),0)</f>
        <v>0</v>
      </c>
      <c r="Q5272" s="6">
        <f t="shared" si="580"/>
        <v>3.05090779192814</v>
      </c>
      <c r="R5272" s="8">
        <f>IF(E5271&lt;&gt;E5272,SUM($Q$4:Q5272)-SUM($R$3:R5271),0)</f>
        <v>0</v>
      </c>
      <c r="S5272" s="6">
        <f>IF(B5272&gt;0,SUM($R$4:R5272)-SUM($S$3:S5271),0)</f>
        <v>0</v>
      </c>
    </row>
    <row r="5273" spans="1:19">
      <c r="A5273">
        <f>IF(E5272&lt;&gt;E5273,COUNTIF($A$4:A5272,"&lt;&gt;0")+1,0)</f>
        <v>0</v>
      </c>
      <c r="B5273">
        <f>IF(A5273&lt;&gt;0,IF(MOD(A5273,3)=0,COUNTIF($B$4:B5272,"&lt;&gt;0")+1,0),0)</f>
        <v>0</v>
      </c>
      <c r="C5273" s="9">
        <f>'Dash Board'!$C$12+COUNT('Daily reducing balance'!$F$4:F5272)</f>
        <v>46999</v>
      </c>
      <c r="D5273">
        <f t="shared" si="574"/>
        <v>2028</v>
      </c>
      <c r="E5273">
        <f t="shared" si="575"/>
        <v>9</v>
      </c>
      <c r="F5273">
        <f>DAY('Dash Board'!$C$12+COUNT('Daily reducing balance'!$F$4:F5272))</f>
        <v>3</v>
      </c>
      <c r="G5273" s="8">
        <f t="shared" si="576"/>
        <v>22169.230017821868</v>
      </c>
      <c r="H5273" s="6">
        <f>G5273*'Dash Board'!$C$11/365</f>
        <v>6.3774497311542353</v>
      </c>
      <c r="I5273" s="6">
        <f>H5273*'Dash Board'!$C$18/'Dash Board'!$C$11</f>
        <v>3.0368808243591601</v>
      </c>
      <c r="J5273" s="6">
        <f>(G5273&gt;1)*PMT('Dash Board'!$C$11/365,$U$4,-'Dash Board'!$C$19)</f>
        <v>108.80376961660664</v>
      </c>
      <c r="K5273" s="6">
        <f t="shared" si="578"/>
        <v>0</v>
      </c>
      <c r="L5273" s="8">
        <f t="shared" si="579"/>
        <v>22066.803697936415</v>
      </c>
      <c r="N5273" s="8">
        <f t="shared" si="577"/>
        <v>105.76688879224749</v>
      </c>
      <c r="O5273" s="8">
        <f>IF(E5272&lt;&gt;E5273,SUM($N$4:N5273)-SUM($O$3:O5272),0)</f>
        <v>0</v>
      </c>
      <c r="P5273" s="6">
        <f>IF(B5273&gt;0,SUM($O$4:O5273)-SUM($P$3:P5272),0)</f>
        <v>0</v>
      </c>
      <c r="Q5273" s="6">
        <f t="shared" si="580"/>
        <v>3.0368808243591601</v>
      </c>
      <c r="R5273" s="8">
        <f>IF(E5272&lt;&gt;E5273,SUM($Q$4:Q5273)-SUM($R$3:R5272),0)</f>
        <v>0</v>
      </c>
      <c r="S5273" s="6">
        <f>IF(B5273&gt;0,SUM($R$4:R5273)-SUM($S$3:S5272),0)</f>
        <v>0</v>
      </c>
    </row>
    <row r="5274" spans="1:19">
      <c r="A5274">
        <f>IF(E5273&lt;&gt;E5274,COUNTIF($A$4:A5273,"&lt;&gt;0")+1,0)</f>
        <v>0</v>
      </c>
      <c r="B5274">
        <f>IF(A5274&lt;&gt;0,IF(MOD(A5274,3)=0,COUNTIF($B$4:B5273,"&lt;&gt;0")+1,0),0)</f>
        <v>0</v>
      </c>
      <c r="C5274" s="9">
        <f>'Dash Board'!$C$12+COUNT('Daily reducing balance'!$F$4:F5273)</f>
        <v>47000</v>
      </c>
      <c r="D5274">
        <f t="shared" si="574"/>
        <v>2028</v>
      </c>
      <c r="E5274">
        <f t="shared" si="575"/>
        <v>9</v>
      </c>
      <c r="F5274">
        <f>DAY('Dash Board'!$C$12+COUNT('Daily reducing balance'!$F$4:F5273))</f>
        <v>4</v>
      </c>
      <c r="G5274" s="8">
        <f t="shared" si="576"/>
        <v>22066.803697936415</v>
      </c>
      <c r="H5274" s="6">
        <f>G5274*'Dash Board'!$C$11/365</f>
        <v>6.3479846254337629</v>
      </c>
      <c r="I5274" s="6">
        <f>H5274*'Dash Board'!$C$18/'Dash Board'!$C$11</f>
        <v>3.0228498216351256</v>
      </c>
      <c r="J5274" s="6">
        <f>(G5274&gt;1)*PMT('Dash Board'!$C$11/365,$U$4,-'Dash Board'!$C$19)</f>
        <v>108.80376961660664</v>
      </c>
      <c r="K5274" s="6">
        <f t="shared" si="578"/>
        <v>0</v>
      </c>
      <c r="L5274" s="8">
        <f t="shared" si="579"/>
        <v>21964.347912945243</v>
      </c>
      <c r="N5274" s="8">
        <f t="shared" si="577"/>
        <v>105.78091979497152</v>
      </c>
      <c r="O5274" s="8">
        <f>IF(E5273&lt;&gt;E5274,SUM($N$4:N5274)-SUM($O$3:O5273),0)</f>
        <v>0</v>
      </c>
      <c r="P5274" s="6">
        <f>IF(B5274&gt;0,SUM($O$4:O5274)-SUM($P$3:P5273),0)</f>
        <v>0</v>
      </c>
      <c r="Q5274" s="6">
        <f t="shared" si="580"/>
        <v>3.0228498216351256</v>
      </c>
      <c r="R5274" s="8">
        <f>IF(E5273&lt;&gt;E5274,SUM($Q$4:Q5274)-SUM($R$3:R5273),0)</f>
        <v>0</v>
      </c>
      <c r="S5274" s="6">
        <f>IF(B5274&gt;0,SUM($R$4:R5274)-SUM($S$3:S5273),0)</f>
        <v>0</v>
      </c>
    </row>
    <row r="5275" spans="1:19">
      <c r="A5275">
        <f>IF(E5274&lt;&gt;E5275,COUNTIF($A$4:A5274,"&lt;&gt;0")+1,0)</f>
        <v>0</v>
      </c>
      <c r="B5275">
        <f>IF(A5275&lt;&gt;0,IF(MOD(A5275,3)=0,COUNTIF($B$4:B5274,"&lt;&gt;0")+1,0),0)</f>
        <v>0</v>
      </c>
      <c r="C5275" s="9">
        <f>'Dash Board'!$C$12+COUNT('Daily reducing balance'!$F$4:F5274)</f>
        <v>47001</v>
      </c>
      <c r="D5275">
        <f t="shared" si="574"/>
        <v>2028</v>
      </c>
      <c r="E5275">
        <f t="shared" si="575"/>
        <v>9</v>
      </c>
      <c r="F5275">
        <f>DAY('Dash Board'!$C$12+COUNT('Daily reducing balance'!$F$4:F5274))</f>
        <v>5</v>
      </c>
      <c r="G5275" s="8">
        <f t="shared" si="576"/>
        <v>21964.347912945243</v>
      </c>
      <c r="H5275" s="6">
        <f>G5275*'Dash Board'!$C$11/365</f>
        <v>6.3185110434500009</v>
      </c>
      <c r="I5275" s="6">
        <f>H5275*'Dash Board'!$C$18/'Dash Board'!$C$11</f>
        <v>3.0088147825952389</v>
      </c>
      <c r="J5275" s="6">
        <f>(G5275&gt;1)*PMT('Dash Board'!$C$11/365,$U$4,-'Dash Board'!$C$19)</f>
        <v>108.80376961660664</v>
      </c>
      <c r="K5275" s="6">
        <f t="shared" si="578"/>
        <v>0</v>
      </c>
      <c r="L5275" s="8">
        <f t="shared" si="579"/>
        <v>21861.862654372086</v>
      </c>
      <c r="N5275" s="8">
        <f t="shared" si="577"/>
        <v>105.79495483401141</v>
      </c>
      <c r="O5275" s="8">
        <f>IF(E5274&lt;&gt;E5275,SUM($N$4:N5275)-SUM($O$3:O5274),0)</f>
        <v>0</v>
      </c>
      <c r="P5275" s="6">
        <f>IF(B5275&gt;0,SUM($O$4:O5275)-SUM($P$3:P5274),0)</f>
        <v>0</v>
      </c>
      <c r="Q5275" s="6">
        <f t="shared" si="580"/>
        <v>3.0088147825952389</v>
      </c>
      <c r="R5275" s="8">
        <f>IF(E5274&lt;&gt;E5275,SUM($Q$4:Q5275)-SUM($R$3:R5274),0)</f>
        <v>0</v>
      </c>
      <c r="S5275" s="6">
        <f>IF(B5275&gt;0,SUM($R$4:R5275)-SUM($S$3:S5274),0)</f>
        <v>0</v>
      </c>
    </row>
    <row r="5276" spans="1:19">
      <c r="A5276">
        <f>IF(E5275&lt;&gt;E5276,COUNTIF($A$4:A5275,"&lt;&gt;0")+1,0)</f>
        <v>0</v>
      </c>
      <c r="B5276">
        <f>IF(A5276&lt;&gt;0,IF(MOD(A5276,3)=0,COUNTIF($B$4:B5275,"&lt;&gt;0")+1,0),0)</f>
        <v>0</v>
      </c>
      <c r="C5276" s="9">
        <f>'Dash Board'!$C$12+COUNT('Daily reducing balance'!$F$4:F5275)</f>
        <v>47002</v>
      </c>
      <c r="D5276">
        <f t="shared" si="574"/>
        <v>2028</v>
      </c>
      <c r="E5276">
        <f t="shared" si="575"/>
        <v>9</v>
      </c>
      <c r="F5276">
        <f>DAY('Dash Board'!$C$12+COUNT('Daily reducing balance'!$F$4:F5275))</f>
        <v>6</v>
      </c>
      <c r="G5276" s="8">
        <f t="shared" si="576"/>
        <v>21861.862654372086</v>
      </c>
      <c r="H5276" s="6">
        <f>G5276*'Dash Board'!$C$11/365</f>
        <v>6.289028982764572</v>
      </c>
      <c r="I5276" s="6">
        <f>H5276*'Dash Board'!$C$18/'Dash Board'!$C$11</f>
        <v>2.994775706078368</v>
      </c>
      <c r="J5276" s="6">
        <f>(G5276&gt;1)*PMT('Dash Board'!$C$11/365,$U$4,-'Dash Board'!$C$19)</f>
        <v>108.80376961660664</v>
      </c>
      <c r="K5276" s="6">
        <f t="shared" si="578"/>
        <v>0</v>
      </c>
      <c r="L5276" s="8">
        <f t="shared" si="579"/>
        <v>21759.347913738242</v>
      </c>
      <c r="N5276" s="8">
        <f t="shared" si="577"/>
        <v>105.80899391052827</v>
      </c>
      <c r="O5276" s="8">
        <f>IF(E5275&lt;&gt;E5276,SUM($N$4:N5276)-SUM($O$3:O5275),0)</f>
        <v>0</v>
      </c>
      <c r="P5276" s="6">
        <f>IF(B5276&gt;0,SUM($O$4:O5276)-SUM($P$3:P5275),0)</f>
        <v>0</v>
      </c>
      <c r="Q5276" s="6">
        <f t="shared" si="580"/>
        <v>2.994775706078368</v>
      </c>
      <c r="R5276" s="8">
        <f>IF(E5275&lt;&gt;E5276,SUM($Q$4:Q5276)-SUM($R$3:R5275),0)</f>
        <v>0</v>
      </c>
      <c r="S5276" s="6">
        <f>IF(B5276&gt;0,SUM($R$4:R5276)-SUM($S$3:S5275),0)</f>
        <v>0</v>
      </c>
    </row>
    <row r="5277" spans="1:19">
      <c r="A5277">
        <f>IF(E5276&lt;&gt;E5277,COUNTIF($A$4:A5276,"&lt;&gt;0")+1,0)</f>
        <v>0</v>
      </c>
      <c r="B5277">
        <f>IF(A5277&lt;&gt;0,IF(MOD(A5277,3)=0,COUNTIF($B$4:B5276,"&lt;&gt;0")+1,0),0)</f>
        <v>0</v>
      </c>
      <c r="C5277" s="9">
        <f>'Dash Board'!$C$12+COUNT('Daily reducing balance'!$F$4:F5276)</f>
        <v>47003</v>
      </c>
      <c r="D5277">
        <f t="shared" si="574"/>
        <v>2028</v>
      </c>
      <c r="E5277">
        <f t="shared" si="575"/>
        <v>9</v>
      </c>
      <c r="F5277">
        <f>DAY('Dash Board'!$C$12+COUNT('Daily reducing balance'!$F$4:F5276))</f>
        <v>7</v>
      </c>
      <c r="G5277" s="8">
        <f t="shared" si="576"/>
        <v>21759.347913738242</v>
      </c>
      <c r="H5277" s="6">
        <f>G5277*'Dash Board'!$C$11/365</f>
        <v>6.2595384409383978</v>
      </c>
      <c r="I5277" s="6">
        <f>H5277*'Dash Board'!$C$18/'Dash Board'!$C$11</f>
        <v>2.9807325909230467</v>
      </c>
      <c r="J5277" s="6">
        <f>(G5277&gt;1)*PMT('Dash Board'!$C$11/365,$U$4,-'Dash Board'!$C$19)</f>
        <v>108.80376961660664</v>
      </c>
      <c r="K5277" s="6">
        <f t="shared" si="578"/>
        <v>0</v>
      </c>
      <c r="L5277" s="8">
        <f t="shared" si="579"/>
        <v>21656.803682562575</v>
      </c>
      <c r="N5277" s="8">
        <f t="shared" si="577"/>
        <v>105.8230370256836</v>
      </c>
      <c r="O5277" s="8">
        <f>IF(E5276&lt;&gt;E5277,SUM($N$4:N5277)-SUM($O$3:O5276),0)</f>
        <v>0</v>
      </c>
      <c r="P5277" s="6">
        <f>IF(B5277&gt;0,SUM($O$4:O5277)-SUM($P$3:P5276),0)</f>
        <v>0</v>
      </c>
      <c r="Q5277" s="6">
        <f t="shared" si="580"/>
        <v>2.9807325909230467</v>
      </c>
      <c r="R5277" s="8">
        <f>IF(E5276&lt;&gt;E5277,SUM($Q$4:Q5277)-SUM($R$3:R5276),0)</f>
        <v>0</v>
      </c>
      <c r="S5277" s="6">
        <f>IF(B5277&gt;0,SUM($R$4:R5277)-SUM($S$3:S5276),0)</f>
        <v>0</v>
      </c>
    </row>
    <row r="5278" spans="1:19">
      <c r="A5278">
        <f>IF(E5277&lt;&gt;E5278,COUNTIF($A$4:A5277,"&lt;&gt;0")+1,0)</f>
        <v>0</v>
      </c>
      <c r="B5278">
        <f>IF(A5278&lt;&gt;0,IF(MOD(A5278,3)=0,COUNTIF($B$4:B5277,"&lt;&gt;0")+1,0),0)</f>
        <v>0</v>
      </c>
      <c r="C5278" s="9">
        <f>'Dash Board'!$C$12+COUNT('Daily reducing balance'!$F$4:F5277)</f>
        <v>47004</v>
      </c>
      <c r="D5278">
        <f t="shared" si="574"/>
        <v>2028</v>
      </c>
      <c r="E5278">
        <f t="shared" si="575"/>
        <v>9</v>
      </c>
      <c r="F5278">
        <f>DAY('Dash Board'!$C$12+COUNT('Daily reducing balance'!$F$4:F5277))</f>
        <v>8</v>
      </c>
      <c r="G5278" s="8">
        <f t="shared" si="576"/>
        <v>21656.803682562575</v>
      </c>
      <c r="H5278" s="6">
        <f>G5278*'Dash Board'!$C$11/365</f>
        <v>6.2300394155316994</v>
      </c>
      <c r="I5278" s="6">
        <f>H5278*'Dash Board'!$C$18/'Dash Board'!$C$11</f>
        <v>2.9666854359674759</v>
      </c>
      <c r="J5278" s="6">
        <f>(G5278&gt;1)*PMT('Dash Board'!$C$11/365,$U$4,-'Dash Board'!$C$19)</f>
        <v>108.80376961660664</v>
      </c>
      <c r="K5278" s="6">
        <f t="shared" si="578"/>
        <v>0</v>
      </c>
      <c r="L5278" s="8">
        <f t="shared" si="579"/>
        <v>21554.2299523615</v>
      </c>
      <c r="N5278" s="8">
        <f t="shared" si="577"/>
        <v>105.83708418063917</v>
      </c>
      <c r="O5278" s="8">
        <f>IF(E5277&lt;&gt;E5278,SUM($N$4:N5278)-SUM($O$3:O5277),0)</f>
        <v>0</v>
      </c>
      <c r="P5278" s="6">
        <f>IF(B5278&gt;0,SUM($O$4:O5278)-SUM($P$3:P5277),0)</f>
        <v>0</v>
      </c>
      <c r="Q5278" s="6">
        <f t="shared" si="580"/>
        <v>2.9666854359674759</v>
      </c>
      <c r="R5278" s="8">
        <f>IF(E5277&lt;&gt;E5278,SUM($Q$4:Q5278)-SUM($R$3:R5277),0)</f>
        <v>0</v>
      </c>
      <c r="S5278" s="6">
        <f>IF(B5278&gt;0,SUM($R$4:R5278)-SUM($S$3:S5277),0)</f>
        <v>0</v>
      </c>
    </row>
    <row r="5279" spans="1:19">
      <c r="A5279">
        <f>IF(E5278&lt;&gt;E5279,COUNTIF($A$4:A5278,"&lt;&gt;0")+1,0)</f>
        <v>0</v>
      </c>
      <c r="B5279">
        <f>IF(A5279&lt;&gt;0,IF(MOD(A5279,3)=0,COUNTIF($B$4:B5278,"&lt;&gt;0")+1,0),0)</f>
        <v>0</v>
      </c>
      <c r="C5279" s="9">
        <f>'Dash Board'!$C$12+COUNT('Daily reducing balance'!$F$4:F5278)</f>
        <v>47005</v>
      </c>
      <c r="D5279">
        <f t="shared" si="574"/>
        <v>2028</v>
      </c>
      <c r="E5279">
        <f t="shared" si="575"/>
        <v>9</v>
      </c>
      <c r="F5279">
        <f>DAY('Dash Board'!$C$12+COUNT('Daily reducing balance'!$F$4:F5278))</f>
        <v>9</v>
      </c>
      <c r="G5279" s="8">
        <f t="shared" si="576"/>
        <v>21554.2299523615</v>
      </c>
      <c r="H5279" s="6">
        <f>G5279*'Dash Board'!$C$11/365</f>
        <v>6.2005319041039924</v>
      </c>
      <c r="I5279" s="6">
        <f>H5279*'Dash Board'!$C$18/'Dash Board'!$C$11</f>
        <v>2.9526342400495205</v>
      </c>
      <c r="J5279" s="6">
        <f>(G5279&gt;1)*PMT('Dash Board'!$C$11/365,$U$4,-'Dash Board'!$C$19)</f>
        <v>108.80376961660664</v>
      </c>
      <c r="K5279" s="6">
        <f t="shared" si="578"/>
        <v>0</v>
      </c>
      <c r="L5279" s="8">
        <f t="shared" si="579"/>
        <v>21451.626714648999</v>
      </c>
      <c r="N5279" s="8">
        <f t="shared" si="577"/>
        <v>105.85113537655712</v>
      </c>
      <c r="O5279" s="8">
        <f>IF(E5278&lt;&gt;E5279,SUM($N$4:N5279)-SUM($O$3:O5278),0)</f>
        <v>0</v>
      </c>
      <c r="P5279" s="6">
        <f>IF(B5279&gt;0,SUM($O$4:O5279)-SUM($P$3:P5278),0)</f>
        <v>0</v>
      </c>
      <c r="Q5279" s="6">
        <f t="shared" si="580"/>
        <v>2.9526342400495205</v>
      </c>
      <c r="R5279" s="8">
        <f>IF(E5278&lt;&gt;E5279,SUM($Q$4:Q5279)-SUM($R$3:R5278),0)</f>
        <v>0</v>
      </c>
      <c r="S5279" s="6">
        <f>IF(B5279&gt;0,SUM($R$4:R5279)-SUM($S$3:S5278),0)</f>
        <v>0</v>
      </c>
    </row>
    <row r="5280" spans="1:19">
      <c r="A5280">
        <f>IF(E5279&lt;&gt;E5280,COUNTIF($A$4:A5279,"&lt;&gt;0")+1,0)</f>
        <v>0</v>
      </c>
      <c r="B5280">
        <f>IF(A5280&lt;&gt;0,IF(MOD(A5280,3)=0,COUNTIF($B$4:B5279,"&lt;&gt;0")+1,0),0)</f>
        <v>0</v>
      </c>
      <c r="C5280" s="9">
        <f>'Dash Board'!$C$12+COUNT('Daily reducing balance'!$F$4:F5279)</f>
        <v>47006</v>
      </c>
      <c r="D5280">
        <f t="shared" si="574"/>
        <v>2028</v>
      </c>
      <c r="E5280">
        <f t="shared" si="575"/>
        <v>9</v>
      </c>
      <c r="F5280">
        <f>DAY('Dash Board'!$C$12+COUNT('Daily reducing balance'!$F$4:F5279))</f>
        <v>10</v>
      </c>
      <c r="G5280" s="8">
        <f t="shared" si="576"/>
        <v>21451.626714648999</v>
      </c>
      <c r="H5280" s="6">
        <f>G5280*'Dash Board'!$C$11/365</f>
        <v>6.1710159042140953</v>
      </c>
      <c r="I5280" s="6">
        <f>H5280*'Dash Board'!$C$18/'Dash Board'!$C$11</f>
        <v>2.9385790020067124</v>
      </c>
      <c r="J5280" s="6">
        <f>(G5280&gt;1)*PMT('Dash Board'!$C$11/365,$U$4,-'Dash Board'!$C$19)</f>
        <v>108.80376961660664</v>
      </c>
      <c r="K5280" s="6">
        <f t="shared" si="578"/>
        <v>0</v>
      </c>
      <c r="L5280" s="8">
        <f t="shared" si="579"/>
        <v>21348.993960936608</v>
      </c>
      <c r="N5280" s="8">
        <f t="shared" si="577"/>
        <v>105.86519061459992</v>
      </c>
      <c r="O5280" s="8">
        <f>IF(E5279&lt;&gt;E5280,SUM($N$4:N5280)-SUM($O$3:O5279),0)</f>
        <v>0</v>
      </c>
      <c r="P5280" s="6">
        <f>IF(B5280&gt;0,SUM($O$4:O5280)-SUM($P$3:P5279),0)</f>
        <v>0</v>
      </c>
      <c r="Q5280" s="6">
        <f t="shared" si="580"/>
        <v>2.9385790020067124</v>
      </c>
      <c r="R5280" s="8">
        <f>IF(E5279&lt;&gt;E5280,SUM($Q$4:Q5280)-SUM($R$3:R5279),0)</f>
        <v>0</v>
      </c>
      <c r="S5280" s="6">
        <f>IF(B5280&gt;0,SUM($R$4:R5280)-SUM($S$3:S5279),0)</f>
        <v>0</v>
      </c>
    </row>
    <row r="5281" spans="1:19">
      <c r="A5281">
        <f>IF(E5280&lt;&gt;E5281,COUNTIF($A$4:A5280,"&lt;&gt;0")+1,0)</f>
        <v>0</v>
      </c>
      <c r="B5281">
        <f>IF(A5281&lt;&gt;0,IF(MOD(A5281,3)=0,COUNTIF($B$4:B5280,"&lt;&gt;0")+1,0),0)</f>
        <v>0</v>
      </c>
      <c r="C5281" s="9">
        <f>'Dash Board'!$C$12+COUNT('Daily reducing balance'!$F$4:F5280)</f>
        <v>47007</v>
      </c>
      <c r="D5281">
        <f t="shared" si="574"/>
        <v>2028</v>
      </c>
      <c r="E5281">
        <f t="shared" si="575"/>
        <v>9</v>
      </c>
      <c r="F5281">
        <f>DAY('Dash Board'!$C$12+COUNT('Daily reducing balance'!$F$4:F5280))</f>
        <v>11</v>
      </c>
      <c r="G5281" s="8">
        <f t="shared" si="576"/>
        <v>21348.993960936608</v>
      </c>
      <c r="H5281" s="6">
        <f>G5281*'Dash Board'!$C$11/365</f>
        <v>6.1414914134201206</v>
      </c>
      <c r="I5281" s="6">
        <f>H5281*'Dash Board'!$C$18/'Dash Board'!$C$11</f>
        <v>2.9245197206762485</v>
      </c>
      <c r="J5281" s="6">
        <f>(G5281&gt;1)*PMT('Dash Board'!$C$11/365,$U$4,-'Dash Board'!$C$19)</f>
        <v>108.80376961660664</v>
      </c>
      <c r="K5281" s="6">
        <f t="shared" si="578"/>
        <v>0</v>
      </c>
      <c r="L5281" s="8">
        <f t="shared" si="579"/>
        <v>21246.33168273342</v>
      </c>
      <c r="N5281" s="8">
        <f t="shared" si="577"/>
        <v>105.8792498959304</v>
      </c>
      <c r="O5281" s="8">
        <f>IF(E5280&lt;&gt;E5281,SUM($N$4:N5281)-SUM($O$3:O5280),0)</f>
        <v>0</v>
      </c>
      <c r="P5281" s="6">
        <f>IF(B5281&gt;0,SUM($O$4:O5281)-SUM($P$3:P5280),0)</f>
        <v>0</v>
      </c>
      <c r="Q5281" s="6">
        <f t="shared" si="580"/>
        <v>2.9245197206762485</v>
      </c>
      <c r="R5281" s="8">
        <f>IF(E5280&lt;&gt;E5281,SUM($Q$4:Q5281)-SUM($R$3:R5280),0)</f>
        <v>0</v>
      </c>
      <c r="S5281" s="6">
        <f>IF(B5281&gt;0,SUM($R$4:R5281)-SUM($S$3:S5280),0)</f>
        <v>0</v>
      </c>
    </row>
    <row r="5282" spans="1:19">
      <c r="A5282">
        <f>IF(E5281&lt;&gt;E5282,COUNTIF($A$4:A5281,"&lt;&gt;0")+1,0)</f>
        <v>0</v>
      </c>
      <c r="B5282">
        <f>IF(A5282&lt;&gt;0,IF(MOD(A5282,3)=0,COUNTIF($B$4:B5281,"&lt;&gt;0")+1,0),0)</f>
        <v>0</v>
      </c>
      <c r="C5282" s="9">
        <f>'Dash Board'!$C$12+COUNT('Daily reducing balance'!$F$4:F5281)</f>
        <v>47008</v>
      </c>
      <c r="D5282">
        <f t="shared" si="574"/>
        <v>2028</v>
      </c>
      <c r="E5282">
        <f t="shared" si="575"/>
        <v>9</v>
      </c>
      <c r="F5282">
        <f>DAY('Dash Board'!$C$12+COUNT('Daily reducing balance'!$F$4:F5281))</f>
        <v>12</v>
      </c>
      <c r="G5282" s="8">
        <f t="shared" si="576"/>
        <v>21246.33168273342</v>
      </c>
      <c r="H5282" s="6">
        <f>G5282*'Dash Board'!$C$11/365</f>
        <v>6.1119584292794773</v>
      </c>
      <c r="I5282" s="6">
        <f>H5282*'Dash Board'!$C$18/'Dash Board'!$C$11</f>
        <v>2.9104563948949895</v>
      </c>
      <c r="J5282" s="6">
        <f>(G5282&gt;1)*PMT('Dash Board'!$C$11/365,$U$4,-'Dash Board'!$C$19)</f>
        <v>108.80376961660664</v>
      </c>
      <c r="K5282" s="6">
        <f t="shared" si="578"/>
        <v>0</v>
      </c>
      <c r="L5282" s="8">
        <f t="shared" si="579"/>
        <v>21143.639871546093</v>
      </c>
      <c r="N5282" s="8">
        <f t="shared" si="577"/>
        <v>105.89331322171165</v>
      </c>
      <c r="O5282" s="8">
        <f>IF(E5281&lt;&gt;E5282,SUM($N$4:N5282)-SUM($O$3:O5281),0)</f>
        <v>0</v>
      </c>
      <c r="P5282" s="6">
        <f>IF(B5282&gt;0,SUM($O$4:O5282)-SUM($P$3:P5281),0)</f>
        <v>0</v>
      </c>
      <c r="Q5282" s="6">
        <f t="shared" si="580"/>
        <v>2.9104563948949895</v>
      </c>
      <c r="R5282" s="8">
        <f>IF(E5281&lt;&gt;E5282,SUM($Q$4:Q5282)-SUM($R$3:R5281),0)</f>
        <v>0</v>
      </c>
      <c r="S5282" s="6">
        <f>IF(B5282&gt;0,SUM($R$4:R5282)-SUM($S$3:S5281),0)</f>
        <v>0</v>
      </c>
    </row>
    <row r="5283" spans="1:19">
      <c r="A5283">
        <f>IF(E5282&lt;&gt;E5283,COUNTIF($A$4:A5282,"&lt;&gt;0")+1,0)</f>
        <v>0</v>
      </c>
      <c r="B5283">
        <f>IF(A5283&lt;&gt;0,IF(MOD(A5283,3)=0,COUNTIF($B$4:B5282,"&lt;&gt;0")+1,0),0)</f>
        <v>0</v>
      </c>
      <c r="C5283" s="9">
        <f>'Dash Board'!$C$12+COUNT('Daily reducing balance'!$F$4:F5282)</f>
        <v>47009</v>
      </c>
      <c r="D5283">
        <f t="shared" si="574"/>
        <v>2028</v>
      </c>
      <c r="E5283">
        <f t="shared" si="575"/>
        <v>9</v>
      </c>
      <c r="F5283">
        <f>DAY('Dash Board'!$C$12+COUNT('Daily reducing balance'!$F$4:F5282))</f>
        <v>13</v>
      </c>
      <c r="G5283" s="8">
        <f t="shared" si="576"/>
        <v>21143.639871546093</v>
      </c>
      <c r="H5283" s="6">
        <f>G5283*'Dash Board'!$C$11/365</f>
        <v>6.0824169493488762</v>
      </c>
      <c r="I5283" s="6">
        <f>H5283*'Dash Board'!$C$18/'Dash Board'!$C$11</f>
        <v>2.8963890234994651</v>
      </c>
      <c r="J5283" s="6">
        <f>(G5283&gt;1)*PMT('Dash Board'!$C$11/365,$U$4,-'Dash Board'!$C$19)</f>
        <v>108.80376961660664</v>
      </c>
      <c r="K5283" s="6">
        <f t="shared" si="578"/>
        <v>0</v>
      </c>
      <c r="L5283" s="8">
        <f t="shared" si="579"/>
        <v>21040.918518878836</v>
      </c>
      <c r="N5283" s="8">
        <f t="shared" si="577"/>
        <v>105.90738059310718</v>
      </c>
      <c r="O5283" s="8">
        <f>IF(E5282&lt;&gt;E5283,SUM($N$4:N5283)-SUM($O$3:O5282),0)</f>
        <v>0</v>
      </c>
      <c r="P5283" s="6">
        <f>IF(B5283&gt;0,SUM($O$4:O5283)-SUM($P$3:P5282),0)</f>
        <v>0</v>
      </c>
      <c r="Q5283" s="6">
        <f t="shared" si="580"/>
        <v>2.8963890234994651</v>
      </c>
      <c r="R5283" s="8">
        <f>IF(E5282&lt;&gt;E5283,SUM($Q$4:Q5283)-SUM($R$3:R5282),0)</f>
        <v>0</v>
      </c>
      <c r="S5283" s="6">
        <f>IF(B5283&gt;0,SUM($R$4:R5283)-SUM($S$3:S5282),0)</f>
        <v>0</v>
      </c>
    </row>
    <row r="5284" spans="1:19">
      <c r="A5284">
        <f>IF(E5283&lt;&gt;E5284,COUNTIF($A$4:A5283,"&lt;&gt;0")+1,0)</f>
        <v>0</v>
      </c>
      <c r="B5284">
        <f>IF(A5284&lt;&gt;0,IF(MOD(A5284,3)=0,COUNTIF($B$4:B5283,"&lt;&gt;0")+1,0),0)</f>
        <v>0</v>
      </c>
      <c r="C5284" s="9">
        <f>'Dash Board'!$C$12+COUNT('Daily reducing balance'!$F$4:F5283)</f>
        <v>47010</v>
      </c>
      <c r="D5284">
        <f t="shared" si="574"/>
        <v>2028</v>
      </c>
      <c r="E5284">
        <f t="shared" si="575"/>
        <v>9</v>
      </c>
      <c r="F5284">
        <f>DAY('Dash Board'!$C$12+COUNT('Daily reducing balance'!$F$4:F5283))</f>
        <v>14</v>
      </c>
      <c r="G5284" s="8">
        <f t="shared" si="576"/>
        <v>21040.918518878836</v>
      </c>
      <c r="H5284" s="6">
        <f>G5284*'Dash Board'!$C$11/365</f>
        <v>6.052866971184323</v>
      </c>
      <c r="I5284" s="6">
        <f>H5284*'Dash Board'!$C$18/'Dash Board'!$C$11</f>
        <v>2.8823176053258681</v>
      </c>
      <c r="J5284" s="6">
        <f>(G5284&gt;1)*PMT('Dash Board'!$C$11/365,$U$4,-'Dash Board'!$C$19)</f>
        <v>108.80376961660664</v>
      </c>
      <c r="K5284" s="6">
        <f t="shared" si="578"/>
        <v>0</v>
      </c>
      <c r="L5284" s="8">
        <f t="shared" si="579"/>
        <v>20938.167616233415</v>
      </c>
      <c r="N5284" s="8">
        <f t="shared" si="577"/>
        <v>105.92145201128078</v>
      </c>
      <c r="O5284" s="8">
        <f>IF(E5283&lt;&gt;E5284,SUM($N$4:N5284)-SUM($O$3:O5283),0)</f>
        <v>0</v>
      </c>
      <c r="P5284" s="6">
        <f>IF(B5284&gt;0,SUM($O$4:O5284)-SUM($P$3:P5283),0)</f>
        <v>0</v>
      </c>
      <c r="Q5284" s="6">
        <f t="shared" si="580"/>
        <v>2.8823176053258681</v>
      </c>
      <c r="R5284" s="8">
        <f>IF(E5283&lt;&gt;E5284,SUM($Q$4:Q5284)-SUM($R$3:R5283),0)</f>
        <v>0</v>
      </c>
      <c r="S5284" s="6">
        <f>IF(B5284&gt;0,SUM($R$4:R5284)-SUM($S$3:S5283),0)</f>
        <v>0</v>
      </c>
    </row>
    <row r="5285" spans="1:19">
      <c r="A5285">
        <f>IF(E5284&lt;&gt;E5285,COUNTIF($A$4:A5284,"&lt;&gt;0")+1,0)</f>
        <v>0</v>
      </c>
      <c r="B5285">
        <f>IF(A5285&lt;&gt;0,IF(MOD(A5285,3)=0,COUNTIF($B$4:B5284,"&lt;&gt;0")+1,0),0)</f>
        <v>0</v>
      </c>
      <c r="C5285" s="9">
        <f>'Dash Board'!$C$12+COUNT('Daily reducing balance'!$F$4:F5284)</f>
        <v>47011</v>
      </c>
      <c r="D5285">
        <f t="shared" si="574"/>
        <v>2028</v>
      </c>
      <c r="E5285">
        <f t="shared" si="575"/>
        <v>9</v>
      </c>
      <c r="F5285">
        <f>DAY('Dash Board'!$C$12+COUNT('Daily reducing balance'!$F$4:F5284))</f>
        <v>15</v>
      </c>
      <c r="G5285" s="8">
        <f t="shared" si="576"/>
        <v>20938.167616233415</v>
      </c>
      <c r="H5285" s="6">
        <f>G5285*'Dash Board'!$C$11/365</f>
        <v>6.02330849234112</v>
      </c>
      <c r="I5285" s="6">
        <f>H5285*'Dash Board'!$C$18/'Dash Board'!$C$11</f>
        <v>2.8682421392100577</v>
      </c>
      <c r="J5285" s="6">
        <f>(G5285&gt;1)*PMT('Dash Board'!$C$11/365,$U$4,-'Dash Board'!$C$19)</f>
        <v>108.80376961660664</v>
      </c>
      <c r="K5285" s="6">
        <f t="shared" si="578"/>
        <v>0</v>
      </c>
      <c r="L5285" s="8">
        <f t="shared" si="579"/>
        <v>20835.387155109151</v>
      </c>
      <c r="N5285" s="8">
        <f t="shared" si="577"/>
        <v>105.93552747739659</v>
      </c>
      <c r="O5285" s="8">
        <f>IF(E5284&lt;&gt;E5285,SUM($N$4:N5285)-SUM($O$3:O5284),0)</f>
        <v>0</v>
      </c>
      <c r="P5285" s="6">
        <f>IF(B5285&gt;0,SUM($O$4:O5285)-SUM($P$3:P5284),0)</f>
        <v>0</v>
      </c>
      <c r="Q5285" s="6">
        <f t="shared" si="580"/>
        <v>2.8682421392100577</v>
      </c>
      <c r="R5285" s="8">
        <f>IF(E5284&lt;&gt;E5285,SUM($Q$4:Q5285)-SUM($R$3:R5284),0)</f>
        <v>0</v>
      </c>
      <c r="S5285" s="6">
        <f>IF(B5285&gt;0,SUM($R$4:R5285)-SUM($S$3:S5284),0)</f>
        <v>0</v>
      </c>
    </row>
    <row r="5286" spans="1:19">
      <c r="A5286">
        <f>IF(E5285&lt;&gt;E5286,COUNTIF($A$4:A5285,"&lt;&gt;0")+1,0)</f>
        <v>0</v>
      </c>
      <c r="B5286">
        <f>IF(A5286&lt;&gt;0,IF(MOD(A5286,3)=0,COUNTIF($B$4:B5285,"&lt;&gt;0")+1,0),0)</f>
        <v>0</v>
      </c>
      <c r="C5286" s="9">
        <f>'Dash Board'!$C$12+COUNT('Daily reducing balance'!$F$4:F5285)</f>
        <v>47012</v>
      </c>
      <c r="D5286">
        <f t="shared" si="574"/>
        <v>2028</v>
      </c>
      <c r="E5286">
        <f t="shared" si="575"/>
        <v>9</v>
      </c>
      <c r="F5286">
        <f>DAY('Dash Board'!$C$12+COUNT('Daily reducing balance'!$F$4:F5285))</f>
        <v>16</v>
      </c>
      <c r="G5286" s="8">
        <f t="shared" si="576"/>
        <v>20835.387155109151</v>
      </c>
      <c r="H5286" s="6">
        <f>G5286*'Dash Board'!$C$11/365</f>
        <v>5.9937415103738649</v>
      </c>
      <c r="I5286" s="6">
        <f>H5286*'Dash Board'!$C$18/'Dash Board'!$C$11</f>
        <v>2.854162623987555</v>
      </c>
      <c r="J5286" s="6">
        <f>(G5286&gt;1)*PMT('Dash Board'!$C$11/365,$U$4,-'Dash Board'!$C$19)</f>
        <v>108.80376961660664</v>
      </c>
      <c r="K5286" s="6">
        <f t="shared" si="578"/>
        <v>0</v>
      </c>
      <c r="L5286" s="8">
        <f t="shared" si="579"/>
        <v>20732.577127002918</v>
      </c>
      <c r="N5286" s="8">
        <f t="shared" si="577"/>
        <v>105.9496069926191</v>
      </c>
      <c r="O5286" s="8">
        <f>IF(E5285&lt;&gt;E5286,SUM($N$4:N5286)-SUM($O$3:O5285),0)</f>
        <v>0</v>
      </c>
      <c r="P5286" s="6">
        <f>IF(B5286&gt;0,SUM($O$4:O5286)-SUM($P$3:P5285),0)</f>
        <v>0</v>
      </c>
      <c r="Q5286" s="6">
        <f t="shared" si="580"/>
        <v>2.854162623987555</v>
      </c>
      <c r="R5286" s="8">
        <f>IF(E5285&lt;&gt;E5286,SUM($Q$4:Q5286)-SUM($R$3:R5285),0)</f>
        <v>0</v>
      </c>
      <c r="S5286" s="6">
        <f>IF(B5286&gt;0,SUM($R$4:R5286)-SUM($S$3:S5285),0)</f>
        <v>0</v>
      </c>
    </row>
    <row r="5287" spans="1:19">
      <c r="A5287">
        <f>IF(E5286&lt;&gt;E5287,COUNTIF($A$4:A5286,"&lt;&gt;0")+1,0)</f>
        <v>0</v>
      </c>
      <c r="B5287">
        <f>IF(A5287&lt;&gt;0,IF(MOD(A5287,3)=0,COUNTIF($B$4:B5286,"&lt;&gt;0")+1,0),0)</f>
        <v>0</v>
      </c>
      <c r="C5287" s="9">
        <f>'Dash Board'!$C$12+COUNT('Daily reducing balance'!$F$4:F5286)</f>
        <v>47013</v>
      </c>
      <c r="D5287">
        <f t="shared" si="574"/>
        <v>2028</v>
      </c>
      <c r="E5287">
        <f t="shared" si="575"/>
        <v>9</v>
      </c>
      <c r="F5287">
        <f>DAY('Dash Board'!$C$12+COUNT('Daily reducing balance'!$F$4:F5286))</f>
        <v>17</v>
      </c>
      <c r="G5287" s="8">
        <f t="shared" si="576"/>
        <v>20732.577127002918</v>
      </c>
      <c r="H5287" s="6">
        <f>G5287*'Dash Board'!$C$11/365</f>
        <v>5.9641660228364559</v>
      </c>
      <c r="I5287" s="6">
        <f>H5287*'Dash Board'!$C$18/'Dash Board'!$C$11</f>
        <v>2.8400790584935502</v>
      </c>
      <c r="J5287" s="6">
        <f>(G5287&gt;1)*PMT('Dash Board'!$C$11/365,$U$4,-'Dash Board'!$C$19)</f>
        <v>108.80376961660664</v>
      </c>
      <c r="K5287" s="6">
        <f t="shared" si="578"/>
        <v>0</v>
      </c>
      <c r="L5287" s="8">
        <f t="shared" si="579"/>
        <v>20629.737523409149</v>
      </c>
      <c r="N5287" s="8">
        <f t="shared" si="577"/>
        <v>105.9636905581131</v>
      </c>
      <c r="O5287" s="8">
        <f>IF(E5286&lt;&gt;E5287,SUM($N$4:N5287)-SUM($O$3:O5286),0)</f>
        <v>0</v>
      </c>
      <c r="P5287" s="6">
        <f>IF(B5287&gt;0,SUM($O$4:O5287)-SUM($P$3:P5286),0)</f>
        <v>0</v>
      </c>
      <c r="Q5287" s="6">
        <f t="shared" si="580"/>
        <v>2.8400790584935502</v>
      </c>
      <c r="R5287" s="8">
        <f>IF(E5286&lt;&gt;E5287,SUM($Q$4:Q5287)-SUM($R$3:R5286),0)</f>
        <v>0</v>
      </c>
      <c r="S5287" s="6">
        <f>IF(B5287&gt;0,SUM($R$4:R5287)-SUM($S$3:S5286),0)</f>
        <v>0</v>
      </c>
    </row>
    <row r="5288" spans="1:19">
      <c r="A5288">
        <f>IF(E5287&lt;&gt;E5288,COUNTIF($A$4:A5287,"&lt;&gt;0")+1,0)</f>
        <v>0</v>
      </c>
      <c r="B5288">
        <f>IF(A5288&lt;&gt;0,IF(MOD(A5288,3)=0,COUNTIF($B$4:B5287,"&lt;&gt;0")+1,0),0)</f>
        <v>0</v>
      </c>
      <c r="C5288" s="9">
        <f>'Dash Board'!$C$12+COUNT('Daily reducing balance'!$F$4:F5287)</f>
        <v>47014</v>
      </c>
      <c r="D5288">
        <f t="shared" si="574"/>
        <v>2028</v>
      </c>
      <c r="E5288">
        <f t="shared" si="575"/>
        <v>9</v>
      </c>
      <c r="F5288">
        <f>DAY('Dash Board'!$C$12+COUNT('Daily reducing balance'!$F$4:F5287))</f>
        <v>18</v>
      </c>
      <c r="G5288" s="8">
        <f t="shared" si="576"/>
        <v>20629.737523409149</v>
      </c>
      <c r="H5288" s="6">
        <f>G5288*'Dash Board'!$C$11/365</f>
        <v>5.9345820272820839</v>
      </c>
      <c r="I5288" s="6">
        <f>H5288*'Dash Board'!$C$18/'Dash Board'!$C$11</f>
        <v>2.8259914415628971</v>
      </c>
      <c r="J5288" s="6">
        <f>(G5288&gt;1)*PMT('Dash Board'!$C$11/365,$U$4,-'Dash Board'!$C$19)</f>
        <v>108.80376961660664</v>
      </c>
      <c r="K5288" s="6">
        <f t="shared" si="578"/>
        <v>0</v>
      </c>
      <c r="L5288" s="8">
        <f t="shared" si="579"/>
        <v>20526.868335819825</v>
      </c>
      <c r="N5288" s="8">
        <f t="shared" si="577"/>
        <v>105.97777817504375</v>
      </c>
      <c r="O5288" s="8">
        <f>IF(E5287&lt;&gt;E5288,SUM($N$4:N5288)-SUM($O$3:O5287),0)</f>
        <v>0</v>
      </c>
      <c r="P5288" s="6">
        <f>IF(B5288&gt;0,SUM($O$4:O5288)-SUM($P$3:P5287),0)</f>
        <v>0</v>
      </c>
      <c r="Q5288" s="6">
        <f t="shared" si="580"/>
        <v>2.8259914415628971</v>
      </c>
      <c r="R5288" s="8">
        <f>IF(E5287&lt;&gt;E5288,SUM($Q$4:Q5288)-SUM($R$3:R5287),0)</f>
        <v>0</v>
      </c>
      <c r="S5288" s="6">
        <f>IF(B5288&gt;0,SUM($R$4:R5288)-SUM($S$3:S5287),0)</f>
        <v>0</v>
      </c>
    </row>
    <row r="5289" spans="1:19">
      <c r="A5289">
        <f>IF(E5288&lt;&gt;E5289,COUNTIF($A$4:A5288,"&lt;&gt;0")+1,0)</f>
        <v>0</v>
      </c>
      <c r="B5289">
        <f>IF(A5289&lt;&gt;0,IF(MOD(A5289,3)=0,COUNTIF($B$4:B5288,"&lt;&gt;0")+1,0),0)</f>
        <v>0</v>
      </c>
      <c r="C5289" s="9">
        <f>'Dash Board'!$C$12+COUNT('Daily reducing balance'!$F$4:F5288)</f>
        <v>47015</v>
      </c>
      <c r="D5289">
        <f t="shared" si="574"/>
        <v>2028</v>
      </c>
      <c r="E5289">
        <f t="shared" si="575"/>
        <v>9</v>
      </c>
      <c r="F5289">
        <f>DAY('Dash Board'!$C$12+COUNT('Daily reducing balance'!$F$4:F5288))</f>
        <v>19</v>
      </c>
      <c r="G5289" s="8">
        <f t="shared" si="576"/>
        <v>20526.868335819825</v>
      </c>
      <c r="H5289" s="6">
        <f>G5289*'Dash Board'!$C$11/365</f>
        <v>5.9049895212632366</v>
      </c>
      <c r="I5289" s="6">
        <f>H5289*'Dash Board'!$C$18/'Dash Board'!$C$11</f>
        <v>2.8118997720301127</v>
      </c>
      <c r="J5289" s="6">
        <f>(G5289&gt;1)*PMT('Dash Board'!$C$11/365,$U$4,-'Dash Board'!$C$19)</f>
        <v>108.80376961660664</v>
      </c>
      <c r="K5289" s="6">
        <f t="shared" si="578"/>
        <v>0</v>
      </c>
      <c r="L5289" s="8">
        <f t="shared" si="579"/>
        <v>20423.969555724481</v>
      </c>
      <c r="N5289" s="8">
        <f t="shared" si="577"/>
        <v>105.99186984457653</v>
      </c>
      <c r="O5289" s="8">
        <f>IF(E5288&lt;&gt;E5289,SUM($N$4:N5289)-SUM($O$3:O5288),0)</f>
        <v>0</v>
      </c>
      <c r="P5289" s="6">
        <f>IF(B5289&gt;0,SUM($O$4:O5289)-SUM($P$3:P5288),0)</f>
        <v>0</v>
      </c>
      <c r="Q5289" s="6">
        <f t="shared" si="580"/>
        <v>2.8118997720301127</v>
      </c>
      <c r="R5289" s="8">
        <f>IF(E5288&lt;&gt;E5289,SUM($Q$4:Q5289)-SUM($R$3:R5288),0)</f>
        <v>0</v>
      </c>
      <c r="S5289" s="6">
        <f>IF(B5289&gt;0,SUM($R$4:R5289)-SUM($S$3:S5288),0)</f>
        <v>0</v>
      </c>
    </row>
    <row r="5290" spans="1:19">
      <c r="A5290">
        <f>IF(E5289&lt;&gt;E5290,COUNTIF($A$4:A5289,"&lt;&gt;0")+1,0)</f>
        <v>0</v>
      </c>
      <c r="B5290">
        <f>IF(A5290&lt;&gt;0,IF(MOD(A5290,3)=0,COUNTIF($B$4:B5289,"&lt;&gt;0")+1,0),0)</f>
        <v>0</v>
      </c>
      <c r="C5290" s="9">
        <f>'Dash Board'!$C$12+COUNT('Daily reducing balance'!$F$4:F5289)</f>
        <v>47016</v>
      </c>
      <c r="D5290">
        <f t="shared" si="574"/>
        <v>2028</v>
      </c>
      <c r="E5290">
        <f t="shared" si="575"/>
        <v>9</v>
      </c>
      <c r="F5290">
        <f>DAY('Dash Board'!$C$12+COUNT('Daily reducing balance'!$F$4:F5289))</f>
        <v>20</v>
      </c>
      <c r="G5290" s="8">
        <f t="shared" si="576"/>
        <v>20423.969555724481</v>
      </c>
      <c r="H5290" s="6">
        <f>G5290*'Dash Board'!$C$11/365</f>
        <v>5.8753885023316998</v>
      </c>
      <c r="I5290" s="6">
        <f>H5290*'Dash Board'!$C$18/'Dash Board'!$C$11</f>
        <v>2.7978040487293812</v>
      </c>
      <c r="J5290" s="6">
        <f>(G5290&gt;1)*PMT('Dash Board'!$C$11/365,$U$4,-'Dash Board'!$C$19)</f>
        <v>108.80376961660664</v>
      </c>
      <c r="K5290" s="6">
        <f t="shared" si="578"/>
        <v>0</v>
      </c>
      <c r="L5290" s="8">
        <f t="shared" si="579"/>
        <v>20321.041174610207</v>
      </c>
      <c r="N5290" s="8">
        <f t="shared" si="577"/>
        <v>106.00596556787727</v>
      </c>
      <c r="O5290" s="8">
        <f>IF(E5289&lt;&gt;E5290,SUM($N$4:N5290)-SUM($O$3:O5289),0)</f>
        <v>0</v>
      </c>
      <c r="P5290" s="6">
        <f>IF(B5290&gt;0,SUM($O$4:O5290)-SUM($P$3:P5289),0)</f>
        <v>0</v>
      </c>
      <c r="Q5290" s="6">
        <f t="shared" si="580"/>
        <v>2.7978040487293812</v>
      </c>
      <c r="R5290" s="8">
        <f>IF(E5289&lt;&gt;E5290,SUM($Q$4:Q5290)-SUM($R$3:R5289),0)</f>
        <v>0</v>
      </c>
      <c r="S5290" s="6">
        <f>IF(B5290&gt;0,SUM($R$4:R5290)-SUM($S$3:S5289),0)</f>
        <v>0</v>
      </c>
    </row>
    <row r="5291" spans="1:19">
      <c r="A5291">
        <f>IF(E5290&lt;&gt;E5291,COUNTIF($A$4:A5290,"&lt;&gt;0")+1,0)</f>
        <v>0</v>
      </c>
      <c r="B5291">
        <f>IF(A5291&lt;&gt;0,IF(MOD(A5291,3)=0,COUNTIF($B$4:B5290,"&lt;&gt;0")+1,0),0)</f>
        <v>0</v>
      </c>
      <c r="C5291" s="9">
        <f>'Dash Board'!$C$12+COUNT('Daily reducing balance'!$F$4:F5290)</f>
        <v>47017</v>
      </c>
      <c r="D5291">
        <f t="shared" si="574"/>
        <v>2028</v>
      </c>
      <c r="E5291">
        <f t="shared" si="575"/>
        <v>9</v>
      </c>
      <c r="F5291">
        <f>DAY('Dash Board'!$C$12+COUNT('Daily reducing balance'!$F$4:F5290))</f>
        <v>21</v>
      </c>
      <c r="G5291" s="8">
        <f t="shared" si="576"/>
        <v>20321.041174610207</v>
      </c>
      <c r="H5291" s="6">
        <f>G5291*'Dash Board'!$C$11/365</f>
        <v>5.8457789680385526</v>
      </c>
      <c r="I5291" s="6">
        <f>H5291*'Dash Board'!$C$18/'Dash Board'!$C$11</f>
        <v>2.7837042704945492</v>
      </c>
      <c r="J5291" s="6">
        <f>(G5291&gt;1)*PMT('Dash Board'!$C$11/365,$U$4,-'Dash Board'!$C$19)</f>
        <v>108.80376961660664</v>
      </c>
      <c r="K5291" s="6">
        <f t="shared" si="578"/>
        <v>0</v>
      </c>
      <c r="L5291" s="8">
        <f t="shared" si="579"/>
        <v>20218.08318396164</v>
      </c>
      <c r="N5291" s="8">
        <f t="shared" si="577"/>
        <v>106.02006534611209</v>
      </c>
      <c r="O5291" s="8">
        <f>IF(E5290&lt;&gt;E5291,SUM($N$4:N5291)-SUM($O$3:O5290),0)</f>
        <v>0</v>
      </c>
      <c r="P5291" s="6">
        <f>IF(B5291&gt;0,SUM($O$4:O5291)-SUM($P$3:P5290),0)</f>
        <v>0</v>
      </c>
      <c r="Q5291" s="6">
        <f t="shared" si="580"/>
        <v>2.7837042704945492</v>
      </c>
      <c r="R5291" s="8">
        <f>IF(E5290&lt;&gt;E5291,SUM($Q$4:Q5291)-SUM($R$3:R5290),0)</f>
        <v>0</v>
      </c>
      <c r="S5291" s="6">
        <f>IF(B5291&gt;0,SUM($R$4:R5291)-SUM($S$3:S5290),0)</f>
        <v>0</v>
      </c>
    </row>
    <row r="5292" spans="1:19">
      <c r="A5292">
        <f>IF(E5291&lt;&gt;E5292,COUNTIF($A$4:A5291,"&lt;&gt;0")+1,0)</f>
        <v>0</v>
      </c>
      <c r="B5292">
        <f>IF(A5292&lt;&gt;0,IF(MOD(A5292,3)=0,COUNTIF($B$4:B5291,"&lt;&gt;0")+1,0),0)</f>
        <v>0</v>
      </c>
      <c r="C5292" s="9">
        <f>'Dash Board'!$C$12+COUNT('Daily reducing balance'!$F$4:F5291)</f>
        <v>47018</v>
      </c>
      <c r="D5292">
        <f t="shared" si="574"/>
        <v>2028</v>
      </c>
      <c r="E5292">
        <f t="shared" si="575"/>
        <v>9</v>
      </c>
      <c r="F5292">
        <f>DAY('Dash Board'!$C$12+COUNT('Daily reducing balance'!$F$4:F5291))</f>
        <v>22</v>
      </c>
      <c r="G5292" s="8">
        <f t="shared" si="576"/>
        <v>20218.08318396164</v>
      </c>
      <c r="H5292" s="6">
        <f>G5292*'Dash Board'!$C$11/365</f>
        <v>5.8161609159341694</v>
      </c>
      <c r="I5292" s="6">
        <f>H5292*'Dash Board'!$C$18/'Dash Board'!$C$11</f>
        <v>2.7696004361591284</v>
      </c>
      <c r="J5292" s="6">
        <f>(G5292&gt;1)*PMT('Dash Board'!$C$11/365,$U$4,-'Dash Board'!$C$19)</f>
        <v>108.80376961660664</v>
      </c>
      <c r="K5292" s="6">
        <f t="shared" si="578"/>
        <v>0</v>
      </c>
      <c r="L5292" s="8">
        <f t="shared" si="579"/>
        <v>20115.095575260966</v>
      </c>
      <c r="N5292" s="8">
        <f t="shared" si="577"/>
        <v>106.03416918044752</v>
      </c>
      <c r="O5292" s="8">
        <f>IF(E5291&lt;&gt;E5292,SUM($N$4:N5292)-SUM($O$3:O5291),0)</f>
        <v>0</v>
      </c>
      <c r="P5292" s="6">
        <f>IF(B5292&gt;0,SUM($O$4:O5292)-SUM($P$3:P5291),0)</f>
        <v>0</v>
      </c>
      <c r="Q5292" s="6">
        <f t="shared" si="580"/>
        <v>2.7696004361591284</v>
      </c>
      <c r="R5292" s="8">
        <f>IF(E5291&lt;&gt;E5292,SUM($Q$4:Q5292)-SUM($R$3:R5291),0)</f>
        <v>0</v>
      </c>
      <c r="S5292" s="6">
        <f>IF(B5292&gt;0,SUM($R$4:R5292)-SUM($S$3:S5291),0)</f>
        <v>0</v>
      </c>
    </row>
    <row r="5293" spans="1:19">
      <c r="A5293">
        <f>IF(E5292&lt;&gt;E5293,COUNTIF($A$4:A5292,"&lt;&gt;0")+1,0)</f>
        <v>0</v>
      </c>
      <c r="B5293">
        <f>IF(A5293&lt;&gt;0,IF(MOD(A5293,3)=0,COUNTIF($B$4:B5292,"&lt;&gt;0")+1,0),0)</f>
        <v>0</v>
      </c>
      <c r="C5293" s="9">
        <f>'Dash Board'!$C$12+COUNT('Daily reducing balance'!$F$4:F5292)</f>
        <v>47019</v>
      </c>
      <c r="D5293">
        <f t="shared" si="574"/>
        <v>2028</v>
      </c>
      <c r="E5293">
        <f t="shared" si="575"/>
        <v>9</v>
      </c>
      <c r="F5293">
        <f>DAY('Dash Board'!$C$12+COUNT('Daily reducing balance'!$F$4:F5292))</f>
        <v>23</v>
      </c>
      <c r="G5293" s="8">
        <f t="shared" si="576"/>
        <v>20115.095575260966</v>
      </c>
      <c r="H5293" s="6">
        <f>G5293*'Dash Board'!$C$11/365</f>
        <v>5.7865343435682233</v>
      </c>
      <c r="I5293" s="6">
        <f>H5293*'Dash Board'!$C$18/'Dash Board'!$C$11</f>
        <v>2.7554925445562972</v>
      </c>
      <c r="J5293" s="6">
        <f>(G5293&gt;1)*PMT('Dash Board'!$C$11/365,$U$4,-'Dash Board'!$C$19)</f>
        <v>108.80376961660664</v>
      </c>
      <c r="K5293" s="6">
        <f t="shared" si="578"/>
        <v>0</v>
      </c>
      <c r="L5293" s="8">
        <f t="shared" si="579"/>
        <v>20012.078339987929</v>
      </c>
      <c r="N5293" s="8">
        <f t="shared" si="577"/>
        <v>106.04827707205035</v>
      </c>
      <c r="O5293" s="8">
        <f>IF(E5292&lt;&gt;E5293,SUM($N$4:N5293)-SUM($O$3:O5292),0)</f>
        <v>0</v>
      </c>
      <c r="P5293" s="6">
        <f>IF(B5293&gt;0,SUM($O$4:O5293)-SUM($P$3:P5292),0)</f>
        <v>0</v>
      </c>
      <c r="Q5293" s="6">
        <f t="shared" si="580"/>
        <v>2.7554925445562972</v>
      </c>
      <c r="R5293" s="8">
        <f>IF(E5292&lt;&gt;E5293,SUM($Q$4:Q5293)-SUM($R$3:R5292),0)</f>
        <v>0</v>
      </c>
      <c r="S5293" s="6">
        <f>IF(B5293&gt;0,SUM($R$4:R5293)-SUM($S$3:S5292),0)</f>
        <v>0</v>
      </c>
    </row>
    <row r="5294" spans="1:19">
      <c r="A5294">
        <f>IF(E5293&lt;&gt;E5294,COUNTIF($A$4:A5293,"&lt;&gt;0")+1,0)</f>
        <v>0</v>
      </c>
      <c r="B5294">
        <f>IF(A5294&lt;&gt;0,IF(MOD(A5294,3)=0,COUNTIF($B$4:B5293,"&lt;&gt;0")+1,0),0)</f>
        <v>0</v>
      </c>
      <c r="C5294" s="9">
        <f>'Dash Board'!$C$12+COUNT('Daily reducing balance'!$F$4:F5293)</f>
        <v>47020</v>
      </c>
      <c r="D5294">
        <f t="shared" si="574"/>
        <v>2028</v>
      </c>
      <c r="E5294">
        <f t="shared" si="575"/>
        <v>9</v>
      </c>
      <c r="F5294">
        <f>DAY('Dash Board'!$C$12+COUNT('Daily reducing balance'!$F$4:F5293))</f>
        <v>24</v>
      </c>
      <c r="G5294" s="8">
        <f t="shared" si="576"/>
        <v>20012.078339987929</v>
      </c>
      <c r="H5294" s="6">
        <f>G5294*'Dash Board'!$C$11/365</f>
        <v>5.7568992484896775</v>
      </c>
      <c r="I5294" s="6">
        <f>H5294*'Dash Board'!$C$18/'Dash Board'!$C$11</f>
        <v>2.741380594518894</v>
      </c>
      <c r="J5294" s="6">
        <f>(G5294&gt;1)*PMT('Dash Board'!$C$11/365,$U$4,-'Dash Board'!$C$19)</f>
        <v>108.80376961660664</v>
      </c>
      <c r="K5294" s="6">
        <f t="shared" si="578"/>
        <v>0</v>
      </c>
      <c r="L5294" s="8">
        <f t="shared" si="579"/>
        <v>19909.031469619811</v>
      </c>
      <c r="N5294" s="8">
        <f t="shared" si="577"/>
        <v>106.06238902208776</v>
      </c>
      <c r="O5294" s="8">
        <f>IF(E5293&lt;&gt;E5294,SUM($N$4:N5294)-SUM($O$3:O5293),0)</f>
        <v>0</v>
      </c>
      <c r="P5294" s="6">
        <f>IF(B5294&gt;0,SUM($O$4:O5294)-SUM($P$3:P5293),0)</f>
        <v>0</v>
      </c>
      <c r="Q5294" s="6">
        <f t="shared" si="580"/>
        <v>2.741380594518894</v>
      </c>
      <c r="R5294" s="8">
        <f>IF(E5293&lt;&gt;E5294,SUM($Q$4:Q5294)-SUM($R$3:R5293),0)</f>
        <v>0</v>
      </c>
      <c r="S5294" s="6">
        <f>IF(B5294&gt;0,SUM($R$4:R5294)-SUM($S$3:S5293),0)</f>
        <v>0</v>
      </c>
    </row>
    <row r="5295" spans="1:19">
      <c r="A5295">
        <f>IF(E5294&lt;&gt;E5295,COUNTIF($A$4:A5294,"&lt;&gt;0")+1,0)</f>
        <v>0</v>
      </c>
      <c r="B5295">
        <f>IF(A5295&lt;&gt;0,IF(MOD(A5295,3)=0,COUNTIF($B$4:B5294,"&lt;&gt;0")+1,0),0)</f>
        <v>0</v>
      </c>
      <c r="C5295" s="9">
        <f>'Dash Board'!$C$12+COUNT('Daily reducing balance'!$F$4:F5294)</f>
        <v>47021</v>
      </c>
      <c r="D5295">
        <f t="shared" si="574"/>
        <v>2028</v>
      </c>
      <c r="E5295">
        <f t="shared" si="575"/>
        <v>9</v>
      </c>
      <c r="F5295">
        <f>DAY('Dash Board'!$C$12+COUNT('Daily reducing balance'!$F$4:F5294))</f>
        <v>25</v>
      </c>
      <c r="G5295" s="8">
        <f t="shared" si="576"/>
        <v>19909.031469619811</v>
      </c>
      <c r="H5295" s="6">
        <f>G5295*'Dash Board'!$C$11/365</f>
        <v>5.7272556282467946</v>
      </c>
      <c r="I5295" s="6">
        <f>H5295*'Dash Board'!$C$18/'Dash Board'!$C$11</f>
        <v>2.7272645848794261</v>
      </c>
      <c r="J5295" s="6">
        <f>(G5295&gt;1)*PMT('Dash Board'!$C$11/365,$U$4,-'Dash Board'!$C$19)</f>
        <v>108.80376961660664</v>
      </c>
      <c r="K5295" s="6">
        <f t="shared" si="578"/>
        <v>0</v>
      </c>
      <c r="L5295" s="8">
        <f t="shared" si="579"/>
        <v>19805.954955631452</v>
      </c>
      <c r="N5295" s="8">
        <f t="shared" si="577"/>
        <v>106.07650503172722</v>
      </c>
      <c r="O5295" s="8">
        <f>IF(E5294&lt;&gt;E5295,SUM($N$4:N5295)-SUM($O$3:O5294),0)</f>
        <v>0</v>
      </c>
      <c r="P5295" s="6">
        <f>IF(B5295&gt;0,SUM($O$4:O5295)-SUM($P$3:P5294),0)</f>
        <v>0</v>
      </c>
      <c r="Q5295" s="6">
        <f t="shared" si="580"/>
        <v>2.7272645848794261</v>
      </c>
      <c r="R5295" s="8">
        <f>IF(E5294&lt;&gt;E5295,SUM($Q$4:Q5295)-SUM($R$3:R5294),0)</f>
        <v>0</v>
      </c>
      <c r="S5295" s="6">
        <f>IF(B5295&gt;0,SUM($R$4:R5295)-SUM($S$3:S5294),0)</f>
        <v>0</v>
      </c>
    </row>
    <row r="5296" spans="1:19">
      <c r="A5296">
        <f>IF(E5295&lt;&gt;E5296,COUNTIF($A$4:A5295,"&lt;&gt;0")+1,0)</f>
        <v>0</v>
      </c>
      <c r="B5296">
        <f>IF(A5296&lt;&gt;0,IF(MOD(A5296,3)=0,COUNTIF($B$4:B5295,"&lt;&gt;0")+1,0),0)</f>
        <v>0</v>
      </c>
      <c r="C5296" s="9">
        <f>'Dash Board'!$C$12+COUNT('Daily reducing balance'!$F$4:F5295)</f>
        <v>47022</v>
      </c>
      <c r="D5296">
        <f t="shared" si="574"/>
        <v>2028</v>
      </c>
      <c r="E5296">
        <f t="shared" si="575"/>
        <v>9</v>
      </c>
      <c r="F5296">
        <f>DAY('Dash Board'!$C$12+COUNT('Daily reducing balance'!$F$4:F5295))</f>
        <v>26</v>
      </c>
      <c r="G5296" s="8">
        <f t="shared" si="576"/>
        <v>19805.954955631452</v>
      </c>
      <c r="H5296" s="6">
        <f>G5296*'Dash Board'!$C$11/365</f>
        <v>5.69760348038713</v>
      </c>
      <c r="I5296" s="6">
        <f>H5296*'Dash Board'!$C$18/'Dash Board'!$C$11</f>
        <v>2.7131445144700619</v>
      </c>
      <c r="J5296" s="6">
        <f>(G5296&gt;1)*PMT('Dash Board'!$C$11/365,$U$4,-'Dash Board'!$C$19)</f>
        <v>108.80376961660664</v>
      </c>
      <c r="K5296" s="6">
        <f t="shared" si="578"/>
        <v>0</v>
      </c>
      <c r="L5296" s="8">
        <f t="shared" si="579"/>
        <v>19702.848789495234</v>
      </c>
      <c r="N5296" s="8">
        <f t="shared" si="577"/>
        <v>106.09062510213658</v>
      </c>
      <c r="O5296" s="8">
        <f>IF(E5295&lt;&gt;E5296,SUM($N$4:N5296)-SUM($O$3:O5295),0)</f>
        <v>0</v>
      </c>
      <c r="P5296" s="6">
        <f>IF(B5296&gt;0,SUM($O$4:O5296)-SUM($P$3:P5295),0)</f>
        <v>0</v>
      </c>
      <c r="Q5296" s="6">
        <f t="shared" si="580"/>
        <v>2.7131445144700619</v>
      </c>
      <c r="R5296" s="8">
        <f>IF(E5295&lt;&gt;E5296,SUM($Q$4:Q5296)-SUM($R$3:R5295),0)</f>
        <v>0</v>
      </c>
      <c r="S5296" s="6">
        <f>IF(B5296&gt;0,SUM($R$4:R5296)-SUM($S$3:S5295),0)</f>
        <v>0</v>
      </c>
    </row>
    <row r="5297" spans="1:19">
      <c r="A5297">
        <f>IF(E5296&lt;&gt;E5297,COUNTIF($A$4:A5296,"&lt;&gt;0")+1,0)</f>
        <v>0</v>
      </c>
      <c r="B5297">
        <f>IF(A5297&lt;&gt;0,IF(MOD(A5297,3)=0,COUNTIF($B$4:B5296,"&lt;&gt;0")+1,0),0)</f>
        <v>0</v>
      </c>
      <c r="C5297" s="9">
        <f>'Dash Board'!$C$12+COUNT('Daily reducing balance'!$F$4:F5296)</f>
        <v>47023</v>
      </c>
      <c r="D5297">
        <f t="shared" si="574"/>
        <v>2028</v>
      </c>
      <c r="E5297">
        <f t="shared" si="575"/>
        <v>9</v>
      </c>
      <c r="F5297">
        <f>DAY('Dash Board'!$C$12+COUNT('Daily reducing balance'!$F$4:F5296))</f>
        <v>27</v>
      </c>
      <c r="G5297" s="8">
        <f t="shared" si="576"/>
        <v>19702.848789495234</v>
      </c>
      <c r="H5297" s="6">
        <f>G5297*'Dash Board'!$C$11/365</f>
        <v>5.6679428024575325</v>
      </c>
      <c r="I5297" s="6">
        <f>H5297*'Dash Board'!$C$18/'Dash Board'!$C$11</f>
        <v>2.6990203821226348</v>
      </c>
      <c r="J5297" s="6">
        <f>(G5297&gt;1)*PMT('Dash Board'!$C$11/365,$U$4,-'Dash Board'!$C$19)</f>
        <v>108.80376961660664</v>
      </c>
      <c r="K5297" s="6">
        <f t="shared" si="578"/>
        <v>0</v>
      </c>
      <c r="L5297" s="8">
        <f t="shared" si="579"/>
        <v>19599.712962681086</v>
      </c>
      <c r="N5297" s="8">
        <f t="shared" si="577"/>
        <v>106.104749234484</v>
      </c>
      <c r="O5297" s="8">
        <f>IF(E5296&lt;&gt;E5297,SUM($N$4:N5297)-SUM($O$3:O5296),0)</f>
        <v>0</v>
      </c>
      <c r="P5297" s="6">
        <f>IF(B5297&gt;0,SUM($O$4:O5297)-SUM($P$3:P5296),0)</f>
        <v>0</v>
      </c>
      <c r="Q5297" s="6">
        <f t="shared" si="580"/>
        <v>2.6990203821226348</v>
      </c>
      <c r="R5297" s="8">
        <f>IF(E5296&lt;&gt;E5297,SUM($Q$4:Q5297)-SUM($R$3:R5296),0)</f>
        <v>0</v>
      </c>
      <c r="S5297" s="6">
        <f>IF(B5297&gt;0,SUM($R$4:R5297)-SUM($S$3:S5296),0)</f>
        <v>0</v>
      </c>
    </row>
    <row r="5298" spans="1:19">
      <c r="A5298">
        <f>IF(E5297&lt;&gt;E5298,COUNTIF($A$4:A5297,"&lt;&gt;0")+1,0)</f>
        <v>0</v>
      </c>
      <c r="B5298">
        <f>IF(A5298&lt;&gt;0,IF(MOD(A5298,3)=0,COUNTIF($B$4:B5297,"&lt;&gt;0")+1,0),0)</f>
        <v>0</v>
      </c>
      <c r="C5298" s="9">
        <f>'Dash Board'!$C$12+COUNT('Daily reducing balance'!$F$4:F5297)</f>
        <v>47024</v>
      </c>
      <c r="D5298">
        <f t="shared" si="574"/>
        <v>2028</v>
      </c>
      <c r="E5298">
        <f t="shared" si="575"/>
        <v>9</v>
      </c>
      <c r="F5298">
        <f>DAY('Dash Board'!$C$12+COUNT('Daily reducing balance'!$F$4:F5297))</f>
        <v>28</v>
      </c>
      <c r="G5298" s="8">
        <f t="shared" si="576"/>
        <v>19599.712962681086</v>
      </c>
      <c r="H5298" s="6">
        <f>G5298*'Dash Board'!$C$11/365</f>
        <v>5.6382735920041478</v>
      </c>
      <c r="I5298" s="6">
        <f>H5298*'Dash Board'!$C$18/'Dash Board'!$C$11</f>
        <v>2.6848921866686419</v>
      </c>
      <c r="J5298" s="6">
        <f>(G5298&gt;1)*PMT('Dash Board'!$C$11/365,$U$4,-'Dash Board'!$C$19)</f>
        <v>108.80376961660664</v>
      </c>
      <c r="K5298" s="6">
        <f t="shared" si="578"/>
        <v>0</v>
      </c>
      <c r="L5298" s="8">
        <f t="shared" si="579"/>
        <v>19496.547466656484</v>
      </c>
      <c r="N5298" s="8">
        <f t="shared" si="577"/>
        <v>106.118877429938</v>
      </c>
      <c r="O5298" s="8">
        <f>IF(E5297&lt;&gt;E5298,SUM($N$4:N5298)-SUM($O$3:O5297),0)</f>
        <v>0</v>
      </c>
      <c r="P5298" s="6">
        <f>IF(B5298&gt;0,SUM($O$4:O5298)-SUM($P$3:P5297),0)</f>
        <v>0</v>
      </c>
      <c r="Q5298" s="6">
        <f t="shared" si="580"/>
        <v>2.6848921866686419</v>
      </c>
      <c r="R5298" s="8">
        <f>IF(E5297&lt;&gt;E5298,SUM($Q$4:Q5298)-SUM($R$3:R5297),0)</f>
        <v>0</v>
      </c>
      <c r="S5298" s="6">
        <f>IF(B5298&gt;0,SUM($R$4:R5298)-SUM($S$3:S5297),0)</f>
        <v>0</v>
      </c>
    </row>
    <row r="5299" spans="1:19">
      <c r="A5299">
        <f>IF(E5298&lt;&gt;E5299,COUNTIF($A$4:A5298,"&lt;&gt;0")+1,0)</f>
        <v>0</v>
      </c>
      <c r="B5299">
        <f>IF(A5299&lt;&gt;0,IF(MOD(A5299,3)=0,COUNTIF($B$4:B5298,"&lt;&gt;0")+1,0),0)</f>
        <v>0</v>
      </c>
      <c r="C5299" s="9">
        <f>'Dash Board'!$C$12+COUNT('Daily reducing balance'!$F$4:F5298)</f>
        <v>47025</v>
      </c>
      <c r="D5299">
        <f t="shared" si="574"/>
        <v>2028</v>
      </c>
      <c r="E5299">
        <f t="shared" si="575"/>
        <v>9</v>
      </c>
      <c r="F5299">
        <f>DAY('Dash Board'!$C$12+COUNT('Daily reducing balance'!$F$4:F5298))</f>
        <v>29</v>
      </c>
      <c r="G5299" s="8">
        <f t="shared" si="576"/>
        <v>19496.547466656484</v>
      </c>
      <c r="H5299" s="6">
        <f>G5299*'Dash Board'!$C$11/365</f>
        <v>5.6085958465724133</v>
      </c>
      <c r="I5299" s="6">
        <f>H5299*'Dash Board'!$C$18/'Dash Board'!$C$11</f>
        <v>2.6707599269392448</v>
      </c>
      <c r="J5299" s="6">
        <f>(G5299&gt;1)*PMT('Dash Board'!$C$11/365,$U$4,-'Dash Board'!$C$19)</f>
        <v>108.80376961660664</v>
      </c>
      <c r="K5299" s="6">
        <f t="shared" si="578"/>
        <v>0</v>
      </c>
      <c r="L5299" s="8">
        <f t="shared" si="579"/>
        <v>19393.352292886451</v>
      </c>
      <c r="N5299" s="8">
        <f t="shared" si="577"/>
        <v>106.1330096896674</v>
      </c>
      <c r="O5299" s="8">
        <f>IF(E5298&lt;&gt;E5299,SUM($N$4:N5299)-SUM($O$3:O5298),0)</f>
        <v>0</v>
      </c>
      <c r="P5299" s="6">
        <f>IF(B5299&gt;0,SUM($O$4:O5299)-SUM($P$3:P5298),0)</f>
        <v>0</v>
      </c>
      <c r="Q5299" s="6">
        <f t="shared" si="580"/>
        <v>2.6707599269392448</v>
      </c>
      <c r="R5299" s="8">
        <f>IF(E5298&lt;&gt;E5299,SUM($Q$4:Q5299)-SUM($R$3:R5298),0)</f>
        <v>0</v>
      </c>
      <c r="S5299" s="6">
        <f>IF(B5299&gt;0,SUM($R$4:R5299)-SUM($S$3:S5298),0)</f>
        <v>0</v>
      </c>
    </row>
    <row r="5300" spans="1:19">
      <c r="A5300">
        <f>IF(E5299&lt;&gt;E5300,COUNTIF($A$4:A5299,"&lt;&gt;0")+1,0)</f>
        <v>0</v>
      </c>
      <c r="B5300">
        <f>IF(A5300&lt;&gt;0,IF(MOD(A5300,3)=0,COUNTIF($B$4:B5299,"&lt;&gt;0")+1,0),0)</f>
        <v>0</v>
      </c>
      <c r="C5300" s="9">
        <f>'Dash Board'!$C$12+COUNT('Daily reducing balance'!$F$4:F5299)</f>
        <v>47026</v>
      </c>
      <c r="D5300">
        <f t="shared" ref="D5300:D5363" si="581">IF(AND(E5300=1,F5300=1),D5299+1,D5299)</f>
        <v>2028</v>
      </c>
      <c r="E5300">
        <f t="shared" ref="E5300:E5363" si="582">IF(F5300=1,IF(E5299+1&gt;12,1,E5299+1),E5299)</f>
        <v>9</v>
      </c>
      <c r="F5300">
        <f>DAY('Dash Board'!$C$12+COUNT('Daily reducing balance'!$F$4:F5299))</f>
        <v>30</v>
      </c>
      <c r="G5300" s="8">
        <f t="shared" ref="G5300:G5363" si="583">L5299</f>
        <v>19393.352292886451</v>
      </c>
      <c r="H5300" s="6">
        <f>G5300*'Dash Board'!$C$11/365</f>
        <v>5.5789095637070609</v>
      </c>
      <c r="I5300" s="6">
        <f>H5300*'Dash Board'!$C$18/'Dash Board'!$C$11</f>
        <v>2.6566236017652671</v>
      </c>
      <c r="J5300" s="6">
        <f>(G5300&gt;1)*PMT('Dash Board'!$C$11/365,$U$4,-'Dash Board'!$C$19)</f>
        <v>108.80376961660664</v>
      </c>
      <c r="K5300" s="6">
        <f t="shared" si="578"/>
        <v>0</v>
      </c>
      <c r="L5300" s="8">
        <f t="shared" si="579"/>
        <v>19290.127432833553</v>
      </c>
      <c r="N5300" s="8">
        <f t="shared" ref="N5300:N5363" si="584">J5300-I5300</f>
        <v>106.14714601484138</v>
      </c>
      <c r="O5300" s="8">
        <f>IF(E5299&lt;&gt;E5300,SUM($N$4:N5300)-SUM($O$3:O5299),0)</f>
        <v>0</v>
      </c>
      <c r="P5300" s="6">
        <f>IF(B5300&gt;0,SUM($O$4:O5300)-SUM($P$3:P5299),0)</f>
        <v>0</v>
      </c>
      <c r="Q5300" s="6">
        <f t="shared" si="580"/>
        <v>2.6566236017652671</v>
      </c>
      <c r="R5300" s="8">
        <f>IF(E5299&lt;&gt;E5300,SUM($Q$4:Q5300)-SUM($R$3:R5299),0)</f>
        <v>0</v>
      </c>
      <c r="S5300" s="6">
        <f>IF(B5300&gt;0,SUM($R$4:R5300)-SUM($S$3:S5299),0)</f>
        <v>0</v>
      </c>
    </row>
    <row r="5301" spans="1:19">
      <c r="A5301">
        <f>IF(E5300&lt;&gt;E5301,COUNTIF($A$4:A5300,"&lt;&gt;0")+1,0)</f>
        <v>174</v>
      </c>
      <c r="B5301">
        <f>IF(A5301&lt;&gt;0,IF(MOD(A5301,3)=0,COUNTIF($B$4:B5300,"&lt;&gt;0")+1,0),0)</f>
        <v>58</v>
      </c>
      <c r="C5301" s="9">
        <f>'Dash Board'!$C$12+COUNT('Daily reducing balance'!$F$4:F5300)</f>
        <v>47027</v>
      </c>
      <c r="D5301">
        <f t="shared" si="581"/>
        <v>2028</v>
      </c>
      <c r="E5301">
        <f t="shared" si="582"/>
        <v>10</v>
      </c>
      <c r="F5301">
        <f>DAY('Dash Board'!$C$12+COUNT('Daily reducing balance'!$F$4:F5300))</f>
        <v>1</v>
      </c>
      <c r="G5301" s="8">
        <f t="shared" si="583"/>
        <v>19290.127432833553</v>
      </c>
      <c r="H5301" s="6">
        <f>G5301*'Dash Board'!$C$11/365</f>
        <v>5.5492147409521175</v>
      </c>
      <c r="I5301" s="6">
        <f>H5301*'Dash Board'!$C$18/'Dash Board'!$C$11</f>
        <v>2.6424832099771991</v>
      </c>
      <c r="J5301" s="6">
        <f>(G5301&gt;1)*PMT('Dash Board'!$C$11/365,$U$4,-'Dash Board'!$C$19)</f>
        <v>108.80376961660664</v>
      </c>
      <c r="K5301" s="6">
        <f t="shared" si="578"/>
        <v>3372.9168581148047</v>
      </c>
      <c r="L5301" s="8">
        <f t="shared" si="579"/>
        <v>19186.8728779579</v>
      </c>
      <c r="N5301" s="8">
        <f t="shared" si="584"/>
        <v>106.16128640662944</v>
      </c>
      <c r="O5301" s="8">
        <f>IF(E5300&lt;&gt;E5301,SUM($N$4:N5301)-SUM($O$3:O5300),0)</f>
        <v>3178.7040002216236</v>
      </c>
      <c r="P5301" s="6">
        <f>IF(B5301&gt;0,SUM($O$4:O5301)-SUM($P$3:P5300),0)</f>
        <v>9708.1541034577531</v>
      </c>
      <c r="Q5301" s="6">
        <f t="shared" si="580"/>
        <v>2.6424832099771991</v>
      </c>
      <c r="R5301" s="8">
        <f>IF(E5300&lt;&gt;E5301,SUM($Q$4:Q5301)-SUM($R$3:R5300),0)</f>
        <v>85.409088276501279</v>
      </c>
      <c r="S5301" s="6">
        <f>IF(B5301&gt;0,SUM($R$4:R5301)-SUM($S$3:S5300),0)</f>
        <v>301.79270127008203</v>
      </c>
    </row>
    <row r="5302" spans="1:19">
      <c r="A5302">
        <f>IF(E5301&lt;&gt;E5302,COUNTIF($A$4:A5301,"&lt;&gt;0")+1,0)</f>
        <v>0</v>
      </c>
      <c r="B5302">
        <f>IF(A5302&lt;&gt;0,IF(MOD(A5302,3)=0,COUNTIF($B$4:B5301,"&lt;&gt;0")+1,0),0)</f>
        <v>0</v>
      </c>
      <c r="C5302" s="9">
        <f>'Dash Board'!$C$12+COUNT('Daily reducing balance'!$F$4:F5301)</f>
        <v>47028</v>
      </c>
      <c r="D5302">
        <f t="shared" si="581"/>
        <v>2028</v>
      </c>
      <c r="E5302">
        <f t="shared" si="582"/>
        <v>10</v>
      </c>
      <c r="F5302">
        <f>DAY('Dash Board'!$C$12+COUNT('Daily reducing balance'!$F$4:F5301))</f>
        <v>2</v>
      </c>
      <c r="G5302" s="8">
        <f t="shared" si="583"/>
        <v>19186.8728779579</v>
      </c>
      <c r="H5302" s="6">
        <f>G5302*'Dash Board'!$C$11/365</f>
        <v>5.5195113758509029</v>
      </c>
      <c r="I5302" s="6">
        <f>H5302*'Dash Board'!$C$18/'Dash Board'!$C$11</f>
        <v>2.628338750405192</v>
      </c>
      <c r="J5302" s="6">
        <f>(G5302&gt;1)*PMT('Dash Board'!$C$11/365,$U$4,-'Dash Board'!$C$19)</f>
        <v>108.80376961660664</v>
      </c>
      <c r="K5302" s="6">
        <f t="shared" si="578"/>
        <v>0</v>
      </c>
      <c r="L5302" s="8">
        <f t="shared" si="579"/>
        <v>19083.588619717142</v>
      </c>
      <c r="N5302" s="8">
        <f t="shared" si="584"/>
        <v>106.17543086620145</v>
      </c>
      <c r="O5302" s="8">
        <f>IF(E5301&lt;&gt;E5302,SUM($N$4:N5302)-SUM($O$3:O5301),0)</f>
        <v>0</v>
      </c>
      <c r="P5302" s="6">
        <f>IF(B5302&gt;0,SUM($O$4:O5302)-SUM($P$3:P5301),0)</f>
        <v>0</v>
      </c>
      <c r="Q5302" s="6">
        <f t="shared" si="580"/>
        <v>2.628338750405192</v>
      </c>
      <c r="R5302" s="8">
        <f>IF(E5301&lt;&gt;E5302,SUM($Q$4:Q5302)-SUM($R$3:R5301),0)</f>
        <v>0</v>
      </c>
      <c r="S5302" s="6">
        <f>IF(B5302&gt;0,SUM($R$4:R5302)-SUM($S$3:S5301),0)</f>
        <v>0</v>
      </c>
    </row>
    <row r="5303" spans="1:19">
      <c r="A5303">
        <f>IF(E5302&lt;&gt;E5303,COUNTIF($A$4:A5302,"&lt;&gt;0")+1,0)</f>
        <v>0</v>
      </c>
      <c r="B5303">
        <f>IF(A5303&lt;&gt;0,IF(MOD(A5303,3)=0,COUNTIF($B$4:B5302,"&lt;&gt;0")+1,0),0)</f>
        <v>0</v>
      </c>
      <c r="C5303" s="9">
        <f>'Dash Board'!$C$12+COUNT('Daily reducing balance'!$F$4:F5302)</f>
        <v>47029</v>
      </c>
      <c r="D5303">
        <f t="shared" si="581"/>
        <v>2028</v>
      </c>
      <c r="E5303">
        <f t="shared" si="582"/>
        <v>10</v>
      </c>
      <c r="F5303">
        <f>DAY('Dash Board'!$C$12+COUNT('Daily reducing balance'!$F$4:F5302))</f>
        <v>3</v>
      </c>
      <c r="G5303" s="8">
        <f t="shared" si="583"/>
        <v>19083.588619717142</v>
      </c>
      <c r="H5303" s="6">
        <f>G5303*'Dash Board'!$C$11/365</f>
        <v>5.4897994659460272</v>
      </c>
      <c r="I5303" s="6">
        <f>H5303*'Dash Board'!$C$18/'Dash Board'!$C$11</f>
        <v>2.6141902218790607</v>
      </c>
      <c r="J5303" s="6">
        <f>(G5303&gt;1)*PMT('Dash Board'!$C$11/365,$U$4,-'Dash Board'!$C$19)</f>
        <v>108.80376961660664</v>
      </c>
      <c r="K5303" s="6">
        <f t="shared" si="578"/>
        <v>0</v>
      </c>
      <c r="L5303" s="8">
        <f t="shared" si="579"/>
        <v>18980.274649566483</v>
      </c>
      <c r="N5303" s="8">
        <f t="shared" si="584"/>
        <v>106.18957939472759</v>
      </c>
      <c r="O5303" s="8">
        <f>IF(E5302&lt;&gt;E5303,SUM($N$4:N5303)-SUM($O$3:O5302),0)</f>
        <v>0</v>
      </c>
      <c r="P5303" s="6">
        <f>IF(B5303&gt;0,SUM($O$4:O5303)-SUM($P$3:P5302),0)</f>
        <v>0</v>
      </c>
      <c r="Q5303" s="6">
        <f t="shared" si="580"/>
        <v>2.6141902218790607</v>
      </c>
      <c r="R5303" s="8">
        <f>IF(E5302&lt;&gt;E5303,SUM($Q$4:Q5303)-SUM($R$3:R5302),0)</f>
        <v>0</v>
      </c>
      <c r="S5303" s="6">
        <f>IF(B5303&gt;0,SUM($R$4:R5303)-SUM($S$3:S5302),0)</f>
        <v>0</v>
      </c>
    </row>
    <row r="5304" spans="1:19">
      <c r="A5304">
        <f>IF(E5303&lt;&gt;E5304,COUNTIF($A$4:A5303,"&lt;&gt;0")+1,0)</f>
        <v>0</v>
      </c>
      <c r="B5304">
        <f>IF(A5304&lt;&gt;0,IF(MOD(A5304,3)=0,COUNTIF($B$4:B5303,"&lt;&gt;0")+1,0),0)</f>
        <v>0</v>
      </c>
      <c r="C5304" s="9">
        <f>'Dash Board'!$C$12+COUNT('Daily reducing balance'!$F$4:F5303)</f>
        <v>47030</v>
      </c>
      <c r="D5304">
        <f t="shared" si="581"/>
        <v>2028</v>
      </c>
      <c r="E5304">
        <f t="shared" si="582"/>
        <v>10</v>
      </c>
      <c r="F5304">
        <f>DAY('Dash Board'!$C$12+COUNT('Daily reducing balance'!$F$4:F5303))</f>
        <v>4</v>
      </c>
      <c r="G5304" s="8">
        <f t="shared" si="583"/>
        <v>18980.274649566483</v>
      </c>
      <c r="H5304" s="6">
        <f>G5304*'Dash Board'!$C$11/365</f>
        <v>5.4600790087793989</v>
      </c>
      <c r="I5304" s="6">
        <f>H5304*'Dash Board'!$C$18/'Dash Board'!$C$11</f>
        <v>2.6000376232282854</v>
      </c>
      <c r="J5304" s="6">
        <f>(G5304&gt;1)*PMT('Dash Board'!$C$11/365,$U$4,-'Dash Board'!$C$19)</f>
        <v>108.80376961660664</v>
      </c>
      <c r="K5304" s="6">
        <f t="shared" si="578"/>
        <v>0</v>
      </c>
      <c r="L5304" s="8">
        <f t="shared" si="579"/>
        <v>18876.930958958656</v>
      </c>
      <c r="N5304" s="8">
        <f t="shared" si="584"/>
        <v>106.20373199337836</v>
      </c>
      <c r="O5304" s="8">
        <f>IF(E5303&lt;&gt;E5304,SUM($N$4:N5304)-SUM($O$3:O5303),0)</f>
        <v>0</v>
      </c>
      <c r="P5304" s="6">
        <f>IF(B5304&gt;0,SUM($O$4:O5304)-SUM($P$3:P5303),0)</f>
        <v>0</v>
      </c>
      <c r="Q5304" s="6">
        <f t="shared" si="580"/>
        <v>2.6000376232282854</v>
      </c>
      <c r="R5304" s="8">
        <f>IF(E5303&lt;&gt;E5304,SUM($Q$4:Q5304)-SUM($R$3:R5303),0)</f>
        <v>0</v>
      </c>
      <c r="S5304" s="6">
        <f>IF(B5304&gt;0,SUM($R$4:R5304)-SUM($S$3:S5303),0)</f>
        <v>0</v>
      </c>
    </row>
    <row r="5305" spans="1:19">
      <c r="A5305">
        <f>IF(E5304&lt;&gt;E5305,COUNTIF($A$4:A5304,"&lt;&gt;0")+1,0)</f>
        <v>0</v>
      </c>
      <c r="B5305">
        <f>IF(A5305&lt;&gt;0,IF(MOD(A5305,3)=0,COUNTIF($B$4:B5304,"&lt;&gt;0")+1,0),0)</f>
        <v>0</v>
      </c>
      <c r="C5305" s="9">
        <f>'Dash Board'!$C$12+COUNT('Daily reducing balance'!$F$4:F5304)</f>
        <v>47031</v>
      </c>
      <c r="D5305">
        <f t="shared" si="581"/>
        <v>2028</v>
      </c>
      <c r="E5305">
        <f t="shared" si="582"/>
        <v>10</v>
      </c>
      <c r="F5305">
        <f>DAY('Dash Board'!$C$12+COUNT('Daily reducing balance'!$F$4:F5304))</f>
        <v>5</v>
      </c>
      <c r="G5305" s="8">
        <f t="shared" si="583"/>
        <v>18876.930958958656</v>
      </c>
      <c r="H5305" s="6">
        <f>G5305*'Dash Board'!$C$11/365</f>
        <v>5.4303500018922159</v>
      </c>
      <c r="I5305" s="6">
        <f>H5305*'Dash Board'!$C$18/'Dash Board'!$C$11</f>
        <v>2.5858809532820075</v>
      </c>
      <c r="J5305" s="6">
        <f>(G5305&gt;1)*PMT('Dash Board'!$C$11/365,$U$4,-'Dash Board'!$C$19)</f>
        <v>108.80376961660664</v>
      </c>
      <c r="K5305" s="6">
        <f t="shared" si="578"/>
        <v>0</v>
      </c>
      <c r="L5305" s="8">
        <f t="shared" si="579"/>
        <v>18773.557539343939</v>
      </c>
      <c r="N5305" s="8">
        <f t="shared" si="584"/>
        <v>106.21788866332463</v>
      </c>
      <c r="O5305" s="8">
        <f>IF(E5304&lt;&gt;E5305,SUM($N$4:N5305)-SUM($O$3:O5304),0)</f>
        <v>0</v>
      </c>
      <c r="P5305" s="6">
        <f>IF(B5305&gt;0,SUM($O$4:O5305)-SUM($P$3:P5304),0)</f>
        <v>0</v>
      </c>
      <c r="Q5305" s="6">
        <f t="shared" si="580"/>
        <v>2.5858809532820075</v>
      </c>
      <c r="R5305" s="8">
        <f>IF(E5304&lt;&gt;E5305,SUM($Q$4:Q5305)-SUM($R$3:R5304),0)</f>
        <v>0</v>
      </c>
      <c r="S5305" s="6">
        <f>IF(B5305&gt;0,SUM($R$4:R5305)-SUM($S$3:S5304),0)</f>
        <v>0</v>
      </c>
    </row>
    <row r="5306" spans="1:19">
      <c r="A5306">
        <f>IF(E5305&lt;&gt;E5306,COUNTIF($A$4:A5305,"&lt;&gt;0")+1,0)</f>
        <v>0</v>
      </c>
      <c r="B5306">
        <f>IF(A5306&lt;&gt;0,IF(MOD(A5306,3)=0,COUNTIF($B$4:B5305,"&lt;&gt;0")+1,0),0)</f>
        <v>0</v>
      </c>
      <c r="C5306" s="9">
        <f>'Dash Board'!$C$12+COUNT('Daily reducing balance'!$F$4:F5305)</f>
        <v>47032</v>
      </c>
      <c r="D5306">
        <f t="shared" si="581"/>
        <v>2028</v>
      </c>
      <c r="E5306">
        <f t="shared" si="582"/>
        <v>10</v>
      </c>
      <c r="F5306">
        <f>DAY('Dash Board'!$C$12+COUNT('Daily reducing balance'!$F$4:F5305))</f>
        <v>6</v>
      </c>
      <c r="G5306" s="8">
        <f t="shared" si="583"/>
        <v>18773.557539343939</v>
      </c>
      <c r="H5306" s="6">
        <f>G5306*'Dash Board'!$C$11/365</f>
        <v>5.4006124428249693</v>
      </c>
      <c r="I5306" s="6">
        <f>H5306*'Dash Board'!$C$18/'Dash Board'!$C$11</f>
        <v>2.5717202108690329</v>
      </c>
      <c r="J5306" s="6">
        <f>(G5306&gt;1)*PMT('Dash Board'!$C$11/365,$U$4,-'Dash Board'!$C$19)</f>
        <v>108.80376961660664</v>
      </c>
      <c r="K5306" s="6">
        <f t="shared" si="578"/>
        <v>0</v>
      </c>
      <c r="L5306" s="8">
        <f t="shared" si="579"/>
        <v>18670.154382170156</v>
      </c>
      <c r="N5306" s="8">
        <f t="shared" si="584"/>
        <v>106.23204940573761</v>
      </c>
      <c r="O5306" s="8">
        <f>IF(E5305&lt;&gt;E5306,SUM($N$4:N5306)-SUM($O$3:O5305),0)</f>
        <v>0</v>
      </c>
      <c r="P5306" s="6">
        <f>IF(B5306&gt;0,SUM($O$4:O5306)-SUM($P$3:P5305),0)</f>
        <v>0</v>
      </c>
      <c r="Q5306" s="6">
        <f t="shared" si="580"/>
        <v>2.5717202108690329</v>
      </c>
      <c r="R5306" s="8">
        <f>IF(E5305&lt;&gt;E5306,SUM($Q$4:Q5306)-SUM($R$3:R5305),0)</f>
        <v>0</v>
      </c>
      <c r="S5306" s="6">
        <f>IF(B5306&gt;0,SUM($R$4:R5306)-SUM($S$3:S5305),0)</f>
        <v>0</v>
      </c>
    </row>
    <row r="5307" spans="1:19">
      <c r="A5307">
        <f>IF(E5306&lt;&gt;E5307,COUNTIF($A$4:A5306,"&lt;&gt;0")+1,0)</f>
        <v>0</v>
      </c>
      <c r="B5307">
        <f>IF(A5307&lt;&gt;0,IF(MOD(A5307,3)=0,COUNTIF($B$4:B5306,"&lt;&gt;0")+1,0),0)</f>
        <v>0</v>
      </c>
      <c r="C5307" s="9">
        <f>'Dash Board'!$C$12+COUNT('Daily reducing balance'!$F$4:F5306)</f>
        <v>47033</v>
      </c>
      <c r="D5307">
        <f t="shared" si="581"/>
        <v>2028</v>
      </c>
      <c r="E5307">
        <f t="shared" si="582"/>
        <v>10</v>
      </c>
      <c r="F5307">
        <f>DAY('Dash Board'!$C$12+COUNT('Daily reducing balance'!$F$4:F5306))</f>
        <v>7</v>
      </c>
      <c r="G5307" s="8">
        <f t="shared" si="583"/>
        <v>18670.154382170156</v>
      </c>
      <c r="H5307" s="6">
        <f>G5307*'Dash Board'!$C$11/365</f>
        <v>5.3708663291174421</v>
      </c>
      <c r="I5307" s="6">
        <f>H5307*'Dash Board'!$C$18/'Dash Board'!$C$11</f>
        <v>2.5575553948178293</v>
      </c>
      <c r="J5307" s="6">
        <f>(G5307&gt;1)*PMT('Dash Board'!$C$11/365,$U$4,-'Dash Board'!$C$19)</f>
        <v>108.80376961660664</v>
      </c>
      <c r="K5307" s="6">
        <f t="shared" si="578"/>
        <v>0</v>
      </c>
      <c r="L5307" s="8">
        <f t="shared" si="579"/>
        <v>18566.721478882668</v>
      </c>
      <c r="N5307" s="8">
        <f t="shared" si="584"/>
        <v>106.24621422178882</v>
      </c>
      <c r="O5307" s="8">
        <f>IF(E5306&lt;&gt;E5307,SUM($N$4:N5307)-SUM($O$3:O5306),0)</f>
        <v>0</v>
      </c>
      <c r="P5307" s="6">
        <f>IF(B5307&gt;0,SUM($O$4:O5307)-SUM($P$3:P5306),0)</f>
        <v>0</v>
      </c>
      <c r="Q5307" s="6">
        <f t="shared" si="580"/>
        <v>2.5575553948178293</v>
      </c>
      <c r="R5307" s="8">
        <f>IF(E5306&lt;&gt;E5307,SUM($Q$4:Q5307)-SUM($R$3:R5306),0)</f>
        <v>0</v>
      </c>
      <c r="S5307" s="6">
        <f>IF(B5307&gt;0,SUM($R$4:R5307)-SUM($S$3:S5306),0)</f>
        <v>0</v>
      </c>
    </row>
    <row r="5308" spans="1:19">
      <c r="A5308">
        <f>IF(E5307&lt;&gt;E5308,COUNTIF($A$4:A5307,"&lt;&gt;0")+1,0)</f>
        <v>0</v>
      </c>
      <c r="B5308">
        <f>IF(A5308&lt;&gt;0,IF(MOD(A5308,3)=0,COUNTIF($B$4:B5307,"&lt;&gt;0")+1,0),0)</f>
        <v>0</v>
      </c>
      <c r="C5308" s="9">
        <f>'Dash Board'!$C$12+COUNT('Daily reducing balance'!$F$4:F5307)</f>
        <v>47034</v>
      </c>
      <c r="D5308">
        <f t="shared" si="581"/>
        <v>2028</v>
      </c>
      <c r="E5308">
        <f t="shared" si="582"/>
        <v>10</v>
      </c>
      <c r="F5308">
        <f>DAY('Dash Board'!$C$12+COUNT('Daily reducing balance'!$F$4:F5307))</f>
        <v>8</v>
      </c>
      <c r="G5308" s="8">
        <f t="shared" si="583"/>
        <v>18566.721478882668</v>
      </c>
      <c r="H5308" s="6">
        <f>G5308*'Dash Board'!$C$11/365</f>
        <v>5.3411116583087122</v>
      </c>
      <c r="I5308" s="6">
        <f>H5308*'Dash Board'!$C$18/'Dash Board'!$C$11</f>
        <v>2.5433865039565298</v>
      </c>
      <c r="J5308" s="6">
        <f>(G5308&gt;1)*PMT('Dash Board'!$C$11/365,$U$4,-'Dash Board'!$C$19)</f>
        <v>108.80376961660664</v>
      </c>
      <c r="K5308" s="6">
        <f t="shared" si="578"/>
        <v>0</v>
      </c>
      <c r="L5308" s="8">
        <f t="shared" si="579"/>
        <v>18463.25882092437</v>
      </c>
      <c r="N5308" s="8">
        <f t="shared" si="584"/>
        <v>106.26038311265012</v>
      </c>
      <c r="O5308" s="8">
        <f>IF(E5307&lt;&gt;E5308,SUM($N$4:N5308)-SUM($O$3:O5307),0)</f>
        <v>0</v>
      </c>
      <c r="P5308" s="6">
        <f>IF(B5308&gt;0,SUM($O$4:O5308)-SUM($P$3:P5307),0)</f>
        <v>0</v>
      </c>
      <c r="Q5308" s="6">
        <f t="shared" si="580"/>
        <v>2.5433865039565298</v>
      </c>
      <c r="R5308" s="8">
        <f>IF(E5307&lt;&gt;E5308,SUM($Q$4:Q5308)-SUM($R$3:R5307),0)</f>
        <v>0</v>
      </c>
      <c r="S5308" s="6">
        <f>IF(B5308&gt;0,SUM($R$4:R5308)-SUM($S$3:S5307),0)</f>
        <v>0</v>
      </c>
    </row>
    <row r="5309" spans="1:19">
      <c r="A5309">
        <f>IF(E5308&lt;&gt;E5309,COUNTIF($A$4:A5308,"&lt;&gt;0")+1,0)</f>
        <v>0</v>
      </c>
      <c r="B5309">
        <f>IF(A5309&lt;&gt;0,IF(MOD(A5309,3)=0,COUNTIF($B$4:B5308,"&lt;&gt;0")+1,0),0)</f>
        <v>0</v>
      </c>
      <c r="C5309" s="9">
        <f>'Dash Board'!$C$12+COUNT('Daily reducing balance'!$F$4:F5308)</f>
        <v>47035</v>
      </c>
      <c r="D5309">
        <f t="shared" si="581"/>
        <v>2028</v>
      </c>
      <c r="E5309">
        <f t="shared" si="582"/>
        <v>10</v>
      </c>
      <c r="F5309">
        <f>DAY('Dash Board'!$C$12+COUNT('Daily reducing balance'!$F$4:F5308))</f>
        <v>9</v>
      </c>
      <c r="G5309" s="8">
        <f t="shared" si="583"/>
        <v>18463.25882092437</v>
      </c>
      <c r="H5309" s="6">
        <f>G5309*'Dash Board'!$C$11/365</f>
        <v>5.3113484279371468</v>
      </c>
      <c r="I5309" s="6">
        <f>H5309*'Dash Board'!$C$18/'Dash Board'!$C$11</f>
        <v>2.5292135371129274</v>
      </c>
      <c r="J5309" s="6">
        <f>(G5309&gt;1)*PMT('Dash Board'!$C$11/365,$U$4,-'Dash Board'!$C$19)</f>
        <v>108.80376961660664</v>
      </c>
      <c r="K5309" s="6">
        <f t="shared" si="578"/>
        <v>0</v>
      </c>
      <c r="L5309" s="8">
        <f t="shared" si="579"/>
        <v>18359.766399735701</v>
      </c>
      <c r="N5309" s="8">
        <f t="shared" si="584"/>
        <v>106.27455607949372</v>
      </c>
      <c r="O5309" s="8">
        <f>IF(E5308&lt;&gt;E5309,SUM($N$4:N5309)-SUM($O$3:O5308),0)</f>
        <v>0</v>
      </c>
      <c r="P5309" s="6">
        <f>IF(B5309&gt;0,SUM($O$4:O5309)-SUM($P$3:P5308),0)</f>
        <v>0</v>
      </c>
      <c r="Q5309" s="6">
        <f t="shared" si="580"/>
        <v>2.5292135371129274</v>
      </c>
      <c r="R5309" s="8">
        <f>IF(E5308&lt;&gt;E5309,SUM($Q$4:Q5309)-SUM($R$3:R5308),0)</f>
        <v>0</v>
      </c>
      <c r="S5309" s="6">
        <f>IF(B5309&gt;0,SUM($R$4:R5309)-SUM($S$3:S5308),0)</f>
        <v>0</v>
      </c>
    </row>
    <row r="5310" spans="1:19">
      <c r="A5310">
        <f>IF(E5309&lt;&gt;E5310,COUNTIF($A$4:A5309,"&lt;&gt;0")+1,0)</f>
        <v>0</v>
      </c>
      <c r="B5310">
        <f>IF(A5310&lt;&gt;0,IF(MOD(A5310,3)=0,COUNTIF($B$4:B5309,"&lt;&gt;0")+1,0),0)</f>
        <v>0</v>
      </c>
      <c r="C5310" s="9">
        <f>'Dash Board'!$C$12+COUNT('Daily reducing balance'!$F$4:F5309)</f>
        <v>47036</v>
      </c>
      <c r="D5310">
        <f t="shared" si="581"/>
        <v>2028</v>
      </c>
      <c r="E5310">
        <f t="shared" si="582"/>
        <v>10</v>
      </c>
      <c r="F5310">
        <f>DAY('Dash Board'!$C$12+COUNT('Daily reducing balance'!$F$4:F5309))</f>
        <v>10</v>
      </c>
      <c r="G5310" s="8">
        <f t="shared" si="583"/>
        <v>18359.766399735701</v>
      </c>
      <c r="H5310" s="6">
        <f>G5310*'Dash Board'!$C$11/365</f>
        <v>5.2815766355404072</v>
      </c>
      <c r="I5310" s="6">
        <f>H5310*'Dash Board'!$C$18/'Dash Board'!$C$11</f>
        <v>2.5150364931144797</v>
      </c>
      <c r="J5310" s="6">
        <f>(G5310&gt;1)*PMT('Dash Board'!$C$11/365,$U$4,-'Dash Board'!$C$19)</f>
        <v>108.80376961660664</v>
      </c>
      <c r="K5310" s="6">
        <f t="shared" si="578"/>
        <v>0</v>
      </c>
      <c r="L5310" s="8">
        <f t="shared" si="579"/>
        <v>18256.244206754636</v>
      </c>
      <c r="N5310" s="8">
        <f t="shared" si="584"/>
        <v>106.28873312349216</v>
      </c>
      <c r="O5310" s="8">
        <f>IF(E5309&lt;&gt;E5310,SUM($N$4:N5310)-SUM($O$3:O5309),0)</f>
        <v>0</v>
      </c>
      <c r="P5310" s="6">
        <f>IF(B5310&gt;0,SUM($O$4:O5310)-SUM($P$3:P5309),0)</f>
        <v>0</v>
      </c>
      <c r="Q5310" s="6">
        <f t="shared" si="580"/>
        <v>2.5150364931144797</v>
      </c>
      <c r="R5310" s="8">
        <f>IF(E5309&lt;&gt;E5310,SUM($Q$4:Q5310)-SUM($R$3:R5309),0)</f>
        <v>0</v>
      </c>
      <c r="S5310" s="6">
        <f>IF(B5310&gt;0,SUM($R$4:R5310)-SUM($S$3:S5309),0)</f>
        <v>0</v>
      </c>
    </row>
    <row r="5311" spans="1:19">
      <c r="A5311">
        <f>IF(E5310&lt;&gt;E5311,COUNTIF($A$4:A5310,"&lt;&gt;0")+1,0)</f>
        <v>0</v>
      </c>
      <c r="B5311">
        <f>IF(A5311&lt;&gt;0,IF(MOD(A5311,3)=0,COUNTIF($B$4:B5310,"&lt;&gt;0")+1,0),0)</f>
        <v>0</v>
      </c>
      <c r="C5311" s="9">
        <f>'Dash Board'!$C$12+COUNT('Daily reducing balance'!$F$4:F5310)</f>
        <v>47037</v>
      </c>
      <c r="D5311">
        <f t="shared" si="581"/>
        <v>2028</v>
      </c>
      <c r="E5311">
        <f t="shared" si="582"/>
        <v>10</v>
      </c>
      <c r="F5311">
        <f>DAY('Dash Board'!$C$12+COUNT('Daily reducing balance'!$F$4:F5310))</f>
        <v>11</v>
      </c>
      <c r="G5311" s="8">
        <f t="shared" si="583"/>
        <v>18256.244206754636</v>
      </c>
      <c r="H5311" s="6">
        <f>G5311*'Dash Board'!$C$11/365</f>
        <v>5.2517962786554433</v>
      </c>
      <c r="I5311" s="6">
        <f>H5311*'Dash Board'!$C$18/'Dash Board'!$C$11</f>
        <v>2.5008553707883068</v>
      </c>
      <c r="J5311" s="6">
        <f>(G5311&gt;1)*PMT('Dash Board'!$C$11/365,$U$4,-'Dash Board'!$C$19)</f>
        <v>108.80376961660664</v>
      </c>
      <c r="K5311" s="6">
        <f t="shared" si="578"/>
        <v>0</v>
      </c>
      <c r="L5311" s="8">
        <f t="shared" si="579"/>
        <v>18152.692233416685</v>
      </c>
      <c r="N5311" s="8">
        <f t="shared" si="584"/>
        <v>106.30291424581834</v>
      </c>
      <c r="O5311" s="8">
        <f>IF(E5310&lt;&gt;E5311,SUM($N$4:N5311)-SUM($O$3:O5310),0)</f>
        <v>0</v>
      </c>
      <c r="P5311" s="6">
        <f>IF(B5311&gt;0,SUM($O$4:O5311)-SUM($P$3:P5310),0)</f>
        <v>0</v>
      </c>
      <c r="Q5311" s="6">
        <f t="shared" si="580"/>
        <v>2.5008553707883068</v>
      </c>
      <c r="R5311" s="8">
        <f>IF(E5310&lt;&gt;E5311,SUM($Q$4:Q5311)-SUM($R$3:R5310),0)</f>
        <v>0</v>
      </c>
      <c r="S5311" s="6">
        <f>IF(B5311&gt;0,SUM($R$4:R5311)-SUM($S$3:S5310),0)</f>
        <v>0</v>
      </c>
    </row>
    <row r="5312" spans="1:19">
      <c r="A5312">
        <f>IF(E5311&lt;&gt;E5312,COUNTIF($A$4:A5311,"&lt;&gt;0")+1,0)</f>
        <v>0</v>
      </c>
      <c r="B5312">
        <f>IF(A5312&lt;&gt;0,IF(MOD(A5312,3)=0,COUNTIF($B$4:B5311,"&lt;&gt;0")+1,0),0)</f>
        <v>0</v>
      </c>
      <c r="C5312" s="9">
        <f>'Dash Board'!$C$12+COUNT('Daily reducing balance'!$F$4:F5311)</f>
        <v>47038</v>
      </c>
      <c r="D5312">
        <f t="shared" si="581"/>
        <v>2028</v>
      </c>
      <c r="E5312">
        <f t="shared" si="582"/>
        <v>10</v>
      </c>
      <c r="F5312">
        <f>DAY('Dash Board'!$C$12+COUNT('Daily reducing balance'!$F$4:F5311))</f>
        <v>12</v>
      </c>
      <c r="G5312" s="8">
        <f t="shared" si="583"/>
        <v>18152.692233416685</v>
      </c>
      <c r="H5312" s="6">
        <f>G5312*'Dash Board'!$C$11/365</f>
        <v>5.2220073548184978</v>
      </c>
      <c r="I5312" s="6">
        <f>H5312*'Dash Board'!$C$18/'Dash Board'!$C$11</f>
        <v>2.4866701689611892</v>
      </c>
      <c r="J5312" s="6">
        <f>(G5312&gt;1)*PMT('Dash Board'!$C$11/365,$U$4,-'Dash Board'!$C$19)</f>
        <v>108.80376961660664</v>
      </c>
      <c r="K5312" s="6">
        <f t="shared" si="578"/>
        <v>0</v>
      </c>
      <c r="L5312" s="8">
        <f t="shared" si="579"/>
        <v>18049.110471154898</v>
      </c>
      <c r="N5312" s="8">
        <f t="shared" si="584"/>
        <v>106.31709944764546</v>
      </c>
      <c r="O5312" s="8">
        <f>IF(E5311&lt;&gt;E5312,SUM($N$4:N5312)-SUM($O$3:O5311),0)</f>
        <v>0</v>
      </c>
      <c r="P5312" s="6">
        <f>IF(B5312&gt;0,SUM($O$4:O5312)-SUM($P$3:P5311),0)</f>
        <v>0</v>
      </c>
      <c r="Q5312" s="6">
        <f t="shared" si="580"/>
        <v>2.4866701689611892</v>
      </c>
      <c r="R5312" s="8">
        <f>IF(E5311&lt;&gt;E5312,SUM($Q$4:Q5312)-SUM($R$3:R5311),0)</f>
        <v>0</v>
      </c>
      <c r="S5312" s="6">
        <f>IF(B5312&gt;0,SUM($R$4:R5312)-SUM($S$3:S5311),0)</f>
        <v>0</v>
      </c>
    </row>
    <row r="5313" spans="1:19">
      <c r="A5313">
        <f>IF(E5312&lt;&gt;E5313,COUNTIF($A$4:A5312,"&lt;&gt;0")+1,0)</f>
        <v>0</v>
      </c>
      <c r="B5313">
        <f>IF(A5313&lt;&gt;0,IF(MOD(A5313,3)=0,COUNTIF($B$4:B5312,"&lt;&gt;0")+1,0),0)</f>
        <v>0</v>
      </c>
      <c r="C5313" s="9">
        <f>'Dash Board'!$C$12+COUNT('Daily reducing balance'!$F$4:F5312)</f>
        <v>47039</v>
      </c>
      <c r="D5313">
        <f t="shared" si="581"/>
        <v>2028</v>
      </c>
      <c r="E5313">
        <f t="shared" si="582"/>
        <v>10</v>
      </c>
      <c r="F5313">
        <f>DAY('Dash Board'!$C$12+COUNT('Daily reducing balance'!$F$4:F5312))</f>
        <v>13</v>
      </c>
      <c r="G5313" s="8">
        <f t="shared" si="583"/>
        <v>18049.110471154898</v>
      </c>
      <c r="H5313" s="6">
        <f>G5313*'Dash Board'!$C$11/365</f>
        <v>5.1922098615651073</v>
      </c>
      <c r="I5313" s="6">
        <f>H5313*'Dash Board'!$C$18/'Dash Board'!$C$11</f>
        <v>2.4724808864595755</v>
      </c>
      <c r="J5313" s="6">
        <f>(G5313&gt;1)*PMT('Dash Board'!$C$11/365,$U$4,-'Dash Board'!$C$19)</f>
        <v>108.80376961660664</v>
      </c>
      <c r="K5313" s="6">
        <f t="shared" si="578"/>
        <v>0</v>
      </c>
      <c r="L5313" s="8">
        <f t="shared" si="579"/>
        <v>17945.498911399856</v>
      </c>
      <c r="N5313" s="8">
        <f t="shared" si="584"/>
        <v>106.33128873014707</v>
      </c>
      <c r="O5313" s="8">
        <f>IF(E5312&lt;&gt;E5313,SUM($N$4:N5313)-SUM($O$3:O5312),0)</f>
        <v>0</v>
      </c>
      <c r="P5313" s="6">
        <f>IF(B5313&gt;0,SUM($O$4:O5313)-SUM($P$3:P5312),0)</f>
        <v>0</v>
      </c>
      <c r="Q5313" s="6">
        <f t="shared" si="580"/>
        <v>2.4724808864595755</v>
      </c>
      <c r="R5313" s="8">
        <f>IF(E5312&lt;&gt;E5313,SUM($Q$4:Q5313)-SUM($R$3:R5312),0)</f>
        <v>0</v>
      </c>
      <c r="S5313" s="6">
        <f>IF(B5313&gt;0,SUM($R$4:R5313)-SUM($S$3:S5312),0)</f>
        <v>0</v>
      </c>
    </row>
    <row r="5314" spans="1:19">
      <c r="A5314">
        <f>IF(E5313&lt;&gt;E5314,COUNTIF($A$4:A5313,"&lt;&gt;0")+1,0)</f>
        <v>0</v>
      </c>
      <c r="B5314">
        <f>IF(A5314&lt;&gt;0,IF(MOD(A5314,3)=0,COUNTIF($B$4:B5313,"&lt;&gt;0")+1,0),0)</f>
        <v>0</v>
      </c>
      <c r="C5314" s="9">
        <f>'Dash Board'!$C$12+COUNT('Daily reducing balance'!$F$4:F5313)</f>
        <v>47040</v>
      </c>
      <c r="D5314">
        <f t="shared" si="581"/>
        <v>2028</v>
      </c>
      <c r="E5314">
        <f t="shared" si="582"/>
        <v>10</v>
      </c>
      <c r="F5314">
        <f>DAY('Dash Board'!$C$12+COUNT('Daily reducing balance'!$F$4:F5313))</f>
        <v>14</v>
      </c>
      <c r="G5314" s="8">
        <f t="shared" si="583"/>
        <v>17945.498911399856</v>
      </c>
      <c r="H5314" s="6">
        <f>G5314*'Dash Board'!$C$11/365</f>
        <v>5.1624037964300955</v>
      </c>
      <c r="I5314" s="6">
        <f>H5314*'Dash Board'!$C$18/'Dash Board'!$C$11</f>
        <v>2.4582875221095697</v>
      </c>
      <c r="J5314" s="6">
        <f>(G5314&gt;1)*PMT('Dash Board'!$C$11/365,$U$4,-'Dash Board'!$C$19)</f>
        <v>108.80376961660664</v>
      </c>
      <c r="K5314" s="6">
        <f t="shared" si="578"/>
        <v>0</v>
      </c>
      <c r="L5314" s="8">
        <f t="shared" si="579"/>
        <v>17841.857545579678</v>
      </c>
      <c r="N5314" s="8">
        <f t="shared" si="584"/>
        <v>106.34548209449707</v>
      </c>
      <c r="O5314" s="8">
        <f>IF(E5313&lt;&gt;E5314,SUM($N$4:N5314)-SUM($O$3:O5313),0)</f>
        <v>0</v>
      </c>
      <c r="P5314" s="6">
        <f>IF(B5314&gt;0,SUM($O$4:O5314)-SUM($P$3:P5313),0)</f>
        <v>0</v>
      </c>
      <c r="Q5314" s="6">
        <f t="shared" si="580"/>
        <v>2.4582875221095697</v>
      </c>
      <c r="R5314" s="8">
        <f>IF(E5313&lt;&gt;E5314,SUM($Q$4:Q5314)-SUM($R$3:R5313),0)</f>
        <v>0</v>
      </c>
      <c r="S5314" s="6">
        <f>IF(B5314&gt;0,SUM($R$4:R5314)-SUM($S$3:S5313),0)</f>
        <v>0</v>
      </c>
    </row>
    <row r="5315" spans="1:19">
      <c r="A5315">
        <f>IF(E5314&lt;&gt;E5315,COUNTIF($A$4:A5314,"&lt;&gt;0")+1,0)</f>
        <v>0</v>
      </c>
      <c r="B5315">
        <f>IF(A5315&lt;&gt;0,IF(MOD(A5315,3)=0,COUNTIF($B$4:B5314,"&lt;&gt;0")+1,0),0)</f>
        <v>0</v>
      </c>
      <c r="C5315" s="9">
        <f>'Dash Board'!$C$12+COUNT('Daily reducing balance'!$F$4:F5314)</f>
        <v>47041</v>
      </c>
      <c r="D5315">
        <f t="shared" si="581"/>
        <v>2028</v>
      </c>
      <c r="E5315">
        <f t="shared" si="582"/>
        <v>10</v>
      </c>
      <c r="F5315">
        <f>DAY('Dash Board'!$C$12+COUNT('Daily reducing balance'!$F$4:F5314))</f>
        <v>15</v>
      </c>
      <c r="G5315" s="8">
        <f t="shared" si="583"/>
        <v>17841.857545579678</v>
      </c>
      <c r="H5315" s="6">
        <f>G5315*'Dash Board'!$C$11/365</f>
        <v>5.1325891569475788</v>
      </c>
      <c r="I5315" s="6">
        <f>H5315*'Dash Board'!$C$18/'Dash Board'!$C$11</f>
        <v>2.4440900747369425</v>
      </c>
      <c r="J5315" s="6">
        <f>(G5315&gt;1)*PMT('Dash Board'!$C$11/365,$U$4,-'Dash Board'!$C$19)</f>
        <v>108.80376961660664</v>
      </c>
      <c r="K5315" s="6">
        <f t="shared" si="578"/>
        <v>0</v>
      </c>
      <c r="L5315" s="8">
        <f t="shared" si="579"/>
        <v>17738.186365120018</v>
      </c>
      <c r="N5315" s="8">
        <f t="shared" si="584"/>
        <v>106.3596795418697</v>
      </c>
      <c r="O5315" s="8">
        <f>IF(E5314&lt;&gt;E5315,SUM($N$4:N5315)-SUM($O$3:O5314),0)</f>
        <v>0</v>
      </c>
      <c r="P5315" s="6">
        <f>IF(B5315&gt;0,SUM($O$4:O5315)-SUM($P$3:P5314),0)</f>
        <v>0</v>
      </c>
      <c r="Q5315" s="6">
        <f t="shared" si="580"/>
        <v>2.4440900747369425</v>
      </c>
      <c r="R5315" s="8">
        <f>IF(E5314&lt;&gt;E5315,SUM($Q$4:Q5315)-SUM($R$3:R5314),0)</f>
        <v>0</v>
      </c>
      <c r="S5315" s="6">
        <f>IF(B5315&gt;0,SUM($R$4:R5315)-SUM($S$3:S5314),0)</f>
        <v>0</v>
      </c>
    </row>
    <row r="5316" spans="1:19">
      <c r="A5316">
        <f>IF(E5315&lt;&gt;E5316,COUNTIF($A$4:A5315,"&lt;&gt;0")+1,0)</f>
        <v>0</v>
      </c>
      <c r="B5316">
        <f>IF(A5316&lt;&gt;0,IF(MOD(A5316,3)=0,COUNTIF($B$4:B5315,"&lt;&gt;0")+1,0),0)</f>
        <v>0</v>
      </c>
      <c r="C5316" s="9">
        <f>'Dash Board'!$C$12+COUNT('Daily reducing balance'!$F$4:F5315)</f>
        <v>47042</v>
      </c>
      <c r="D5316">
        <f t="shared" si="581"/>
        <v>2028</v>
      </c>
      <c r="E5316">
        <f t="shared" si="582"/>
        <v>10</v>
      </c>
      <c r="F5316">
        <f>DAY('Dash Board'!$C$12+COUNT('Daily reducing balance'!$F$4:F5315))</f>
        <v>16</v>
      </c>
      <c r="G5316" s="8">
        <f t="shared" si="583"/>
        <v>17738.186365120018</v>
      </c>
      <c r="H5316" s="6">
        <f>G5316*'Dash Board'!$C$11/365</f>
        <v>5.102765940650964</v>
      </c>
      <c r="I5316" s="6">
        <f>H5316*'Dash Board'!$C$18/'Dash Board'!$C$11</f>
        <v>2.429888543167126</v>
      </c>
      <c r="J5316" s="6">
        <f>(G5316&gt;1)*PMT('Dash Board'!$C$11/365,$U$4,-'Dash Board'!$C$19)</f>
        <v>108.80376961660664</v>
      </c>
      <c r="K5316" s="6">
        <f t="shared" si="578"/>
        <v>0</v>
      </c>
      <c r="L5316" s="8">
        <f t="shared" si="579"/>
        <v>17634.485361444062</v>
      </c>
      <c r="N5316" s="8">
        <f t="shared" si="584"/>
        <v>106.37388107343952</v>
      </c>
      <c r="O5316" s="8">
        <f>IF(E5315&lt;&gt;E5316,SUM($N$4:N5316)-SUM($O$3:O5315),0)</f>
        <v>0</v>
      </c>
      <c r="P5316" s="6">
        <f>IF(B5316&gt;0,SUM($O$4:O5316)-SUM($P$3:P5315),0)</f>
        <v>0</v>
      </c>
      <c r="Q5316" s="6">
        <f t="shared" si="580"/>
        <v>2.429888543167126</v>
      </c>
      <c r="R5316" s="8">
        <f>IF(E5315&lt;&gt;E5316,SUM($Q$4:Q5316)-SUM($R$3:R5315),0)</f>
        <v>0</v>
      </c>
      <c r="S5316" s="6">
        <f>IF(B5316&gt;0,SUM($R$4:R5316)-SUM($S$3:S5315),0)</f>
        <v>0</v>
      </c>
    </row>
    <row r="5317" spans="1:19">
      <c r="A5317">
        <f>IF(E5316&lt;&gt;E5317,COUNTIF($A$4:A5316,"&lt;&gt;0")+1,0)</f>
        <v>0</v>
      </c>
      <c r="B5317">
        <f>IF(A5317&lt;&gt;0,IF(MOD(A5317,3)=0,COUNTIF($B$4:B5316,"&lt;&gt;0")+1,0),0)</f>
        <v>0</v>
      </c>
      <c r="C5317" s="9">
        <f>'Dash Board'!$C$12+COUNT('Daily reducing balance'!$F$4:F5316)</f>
        <v>47043</v>
      </c>
      <c r="D5317">
        <f t="shared" si="581"/>
        <v>2028</v>
      </c>
      <c r="E5317">
        <f t="shared" si="582"/>
        <v>10</v>
      </c>
      <c r="F5317">
        <f>DAY('Dash Board'!$C$12+COUNT('Daily reducing balance'!$F$4:F5316))</f>
        <v>17</v>
      </c>
      <c r="G5317" s="8">
        <f t="shared" si="583"/>
        <v>17634.485361444062</v>
      </c>
      <c r="H5317" s="6">
        <f>G5317*'Dash Board'!$C$11/365</f>
        <v>5.0729341450729493</v>
      </c>
      <c r="I5317" s="6">
        <f>H5317*'Dash Board'!$C$18/'Dash Board'!$C$11</f>
        <v>2.4156829262252142</v>
      </c>
      <c r="J5317" s="6">
        <f>(G5317&gt;1)*PMT('Dash Board'!$C$11/365,$U$4,-'Dash Board'!$C$19)</f>
        <v>108.80376961660664</v>
      </c>
      <c r="K5317" s="6">
        <f t="shared" ref="K5317:K5380" si="585">IF(F5317=1,SUMIFS($J$4:$J$7308,$D$4:$D$7308,"="&amp;YEAR(C5317),$E$4:$E$7308,"="&amp;MONTH(C5317)),0)</f>
        <v>0</v>
      </c>
      <c r="L5317" s="8">
        <f t="shared" ref="L5317:L5380" si="586">IF(G5317+H5317-J5317&lt;0,0,G5317+H5317-J5317)</f>
        <v>17530.754525972527</v>
      </c>
      <c r="N5317" s="8">
        <f t="shared" si="584"/>
        <v>106.38808669038143</v>
      </c>
      <c r="O5317" s="8">
        <f>IF(E5316&lt;&gt;E5317,SUM($N$4:N5317)-SUM($O$3:O5316),0)</f>
        <v>0</v>
      </c>
      <c r="P5317" s="6">
        <f>IF(B5317&gt;0,SUM($O$4:O5317)-SUM($P$3:P5316),0)</f>
        <v>0</v>
      </c>
      <c r="Q5317" s="6">
        <f t="shared" ref="Q5317:Q5380" si="587">I5317</f>
        <v>2.4156829262252142</v>
      </c>
      <c r="R5317" s="8">
        <f>IF(E5316&lt;&gt;E5317,SUM($Q$4:Q5317)-SUM($R$3:R5316),0)</f>
        <v>0</v>
      </c>
      <c r="S5317" s="6">
        <f>IF(B5317&gt;0,SUM($R$4:R5317)-SUM($S$3:S5316),0)</f>
        <v>0</v>
      </c>
    </row>
    <row r="5318" spans="1:19">
      <c r="A5318">
        <f>IF(E5317&lt;&gt;E5318,COUNTIF($A$4:A5317,"&lt;&gt;0")+1,0)</f>
        <v>0</v>
      </c>
      <c r="B5318">
        <f>IF(A5318&lt;&gt;0,IF(MOD(A5318,3)=0,COUNTIF($B$4:B5317,"&lt;&gt;0")+1,0),0)</f>
        <v>0</v>
      </c>
      <c r="C5318" s="9">
        <f>'Dash Board'!$C$12+COUNT('Daily reducing balance'!$F$4:F5317)</f>
        <v>47044</v>
      </c>
      <c r="D5318">
        <f t="shared" si="581"/>
        <v>2028</v>
      </c>
      <c r="E5318">
        <f t="shared" si="582"/>
        <v>10</v>
      </c>
      <c r="F5318">
        <f>DAY('Dash Board'!$C$12+COUNT('Daily reducing balance'!$F$4:F5317))</f>
        <v>18</v>
      </c>
      <c r="G5318" s="8">
        <f t="shared" si="583"/>
        <v>17530.754525972527</v>
      </c>
      <c r="H5318" s="6">
        <f>G5318*'Dash Board'!$C$11/365</f>
        <v>5.0430937677455212</v>
      </c>
      <c r="I5318" s="6">
        <f>H5318*'Dash Board'!$C$18/'Dash Board'!$C$11</f>
        <v>2.4014732227359628</v>
      </c>
      <c r="J5318" s="6">
        <f>(G5318&gt;1)*PMT('Dash Board'!$C$11/365,$U$4,-'Dash Board'!$C$19)</f>
        <v>108.80376961660664</v>
      </c>
      <c r="K5318" s="6">
        <f t="shared" si="585"/>
        <v>0</v>
      </c>
      <c r="L5318" s="8">
        <f t="shared" si="586"/>
        <v>17426.993850123665</v>
      </c>
      <c r="N5318" s="8">
        <f t="shared" si="584"/>
        <v>106.40229639387069</v>
      </c>
      <c r="O5318" s="8">
        <f>IF(E5317&lt;&gt;E5318,SUM($N$4:N5318)-SUM($O$3:O5317),0)</f>
        <v>0</v>
      </c>
      <c r="P5318" s="6">
        <f>IF(B5318&gt;0,SUM($O$4:O5318)-SUM($P$3:P5317),0)</f>
        <v>0</v>
      </c>
      <c r="Q5318" s="6">
        <f t="shared" si="587"/>
        <v>2.4014732227359628</v>
      </c>
      <c r="R5318" s="8">
        <f>IF(E5317&lt;&gt;E5318,SUM($Q$4:Q5318)-SUM($R$3:R5317),0)</f>
        <v>0</v>
      </c>
      <c r="S5318" s="6">
        <f>IF(B5318&gt;0,SUM($R$4:R5318)-SUM($S$3:S5317),0)</f>
        <v>0</v>
      </c>
    </row>
    <row r="5319" spans="1:19">
      <c r="A5319">
        <f>IF(E5318&lt;&gt;E5319,COUNTIF($A$4:A5318,"&lt;&gt;0")+1,0)</f>
        <v>0</v>
      </c>
      <c r="B5319">
        <f>IF(A5319&lt;&gt;0,IF(MOD(A5319,3)=0,COUNTIF($B$4:B5318,"&lt;&gt;0")+1,0),0)</f>
        <v>0</v>
      </c>
      <c r="C5319" s="9">
        <f>'Dash Board'!$C$12+COUNT('Daily reducing balance'!$F$4:F5318)</f>
        <v>47045</v>
      </c>
      <c r="D5319">
        <f t="shared" si="581"/>
        <v>2028</v>
      </c>
      <c r="E5319">
        <f t="shared" si="582"/>
        <v>10</v>
      </c>
      <c r="F5319">
        <f>DAY('Dash Board'!$C$12+COUNT('Daily reducing balance'!$F$4:F5318))</f>
        <v>19</v>
      </c>
      <c r="G5319" s="8">
        <f t="shared" si="583"/>
        <v>17426.993850123665</v>
      </c>
      <c r="H5319" s="6">
        <f>G5319*'Dash Board'!$C$11/365</f>
        <v>5.0132448061999586</v>
      </c>
      <c r="I5319" s="6">
        <f>H5319*'Dash Board'!$C$18/'Dash Board'!$C$11</f>
        <v>2.3872594315237903</v>
      </c>
      <c r="J5319" s="6">
        <f>(G5319&gt;1)*PMT('Dash Board'!$C$11/365,$U$4,-'Dash Board'!$C$19)</f>
        <v>108.80376961660664</v>
      </c>
      <c r="K5319" s="6">
        <f t="shared" si="585"/>
        <v>0</v>
      </c>
      <c r="L5319" s="8">
        <f t="shared" si="586"/>
        <v>17323.203325313258</v>
      </c>
      <c r="N5319" s="8">
        <f t="shared" si="584"/>
        <v>106.41651018508286</v>
      </c>
      <c r="O5319" s="8">
        <f>IF(E5318&lt;&gt;E5319,SUM($N$4:N5319)-SUM($O$3:O5318),0)</f>
        <v>0</v>
      </c>
      <c r="P5319" s="6">
        <f>IF(B5319&gt;0,SUM($O$4:O5319)-SUM($P$3:P5318),0)</f>
        <v>0</v>
      </c>
      <c r="Q5319" s="6">
        <f t="shared" si="587"/>
        <v>2.3872594315237903</v>
      </c>
      <c r="R5319" s="8">
        <f>IF(E5318&lt;&gt;E5319,SUM($Q$4:Q5319)-SUM($R$3:R5318),0)</f>
        <v>0</v>
      </c>
      <c r="S5319" s="6">
        <f>IF(B5319&gt;0,SUM($R$4:R5319)-SUM($S$3:S5318),0)</f>
        <v>0</v>
      </c>
    </row>
    <row r="5320" spans="1:19">
      <c r="A5320">
        <f>IF(E5319&lt;&gt;E5320,COUNTIF($A$4:A5319,"&lt;&gt;0")+1,0)</f>
        <v>0</v>
      </c>
      <c r="B5320">
        <f>IF(A5320&lt;&gt;0,IF(MOD(A5320,3)=0,COUNTIF($B$4:B5319,"&lt;&gt;0")+1,0),0)</f>
        <v>0</v>
      </c>
      <c r="C5320" s="9">
        <f>'Dash Board'!$C$12+COUNT('Daily reducing balance'!$F$4:F5319)</f>
        <v>47046</v>
      </c>
      <c r="D5320">
        <f t="shared" si="581"/>
        <v>2028</v>
      </c>
      <c r="E5320">
        <f t="shared" si="582"/>
        <v>10</v>
      </c>
      <c r="F5320">
        <f>DAY('Dash Board'!$C$12+COUNT('Daily reducing balance'!$F$4:F5319))</f>
        <v>20</v>
      </c>
      <c r="G5320" s="8">
        <f t="shared" si="583"/>
        <v>17323.203325313258</v>
      </c>
      <c r="H5320" s="6">
        <f>G5320*'Dash Board'!$C$11/365</f>
        <v>4.983387257966827</v>
      </c>
      <c r="I5320" s="6">
        <f>H5320*'Dash Board'!$C$18/'Dash Board'!$C$11</f>
        <v>2.3730415514127747</v>
      </c>
      <c r="J5320" s="6">
        <f>(G5320&gt;1)*PMT('Dash Board'!$C$11/365,$U$4,-'Dash Board'!$C$19)</f>
        <v>108.80376961660664</v>
      </c>
      <c r="K5320" s="6">
        <f t="shared" si="585"/>
        <v>0</v>
      </c>
      <c r="L5320" s="8">
        <f t="shared" si="586"/>
        <v>17219.382942954617</v>
      </c>
      <c r="N5320" s="8">
        <f t="shared" si="584"/>
        <v>106.43072806519388</v>
      </c>
      <c r="O5320" s="8">
        <f>IF(E5319&lt;&gt;E5320,SUM($N$4:N5320)-SUM($O$3:O5319),0)</f>
        <v>0</v>
      </c>
      <c r="P5320" s="6">
        <f>IF(B5320&gt;0,SUM($O$4:O5320)-SUM($P$3:P5319),0)</f>
        <v>0</v>
      </c>
      <c r="Q5320" s="6">
        <f t="shared" si="587"/>
        <v>2.3730415514127747</v>
      </c>
      <c r="R5320" s="8">
        <f>IF(E5319&lt;&gt;E5320,SUM($Q$4:Q5320)-SUM($R$3:R5319),0)</f>
        <v>0</v>
      </c>
      <c r="S5320" s="6">
        <f>IF(B5320&gt;0,SUM($R$4:R5320)-SUM($S$3:S5319),0)</f>
        <v>0</v>
      </c>
    </row>
    <row r="5321" spans="1:19">
      <c r="A5321">
        <f>IF(E5320&lt;&gt;E5321,COUNTIF($A$4:A5320,"&lt;&gt;0")+1,0)</f>
        <v>0</v>
      </c>
      <c r="B5321">
        <f>IF(A5321&lt;&gt;0,IF(MOD(A5321,3)=0,COUNTIF($B$4:B5320,"&lt;&gt;0")+1,0),0)</f>
        <v>0</v>
      </c>
      <c r="C5321" s="9">
        <f>'Dash Board'!$C$12+COUNT('Daily reducing balance'!$F$4:F5320)</f>
        <v>47047</v>
      </c>
      <c r="D5321">
        <f t="shared" si="581"/>
        <v>2028</v>
      </c>
      <c r="E5321">
        <f t="shared" si="582"/>
        <v>10</v>
      </c>
      <c r="F5321">
        <f>DAY('Dash Board'!$C$12+COUNT('Daily reducing balance'!$F$4:F5320))</f>
        <v>21</v>
      </c>
      <c r="G5321" s="8">
        <f t="shared" si="583"/>
        <v>17219.382942954617</v>
      </c>
      <c r="H5321" s="6">
        <f>G5321*'Dash Board'!$C$11/365</f>
        <v>4.953521120575985</v>
      </c>
      <c r="I5321" s="6">
        <f>H5321*'Dash Board'!$C$18/'Dash Board'!$C$11</f>
        <v>2.3588195812266597</v>
      </c>
      <c r="J5321" s="6">
        <f>(G5321&gt;1)*PMT('Dash Board'!$C$11/365,$U$4,-'Dash Board'!$C$19)</f>
        <v>108.80376961660664</v>
      </c>
      <c r="K5321" s="6">
        <f t="shared" si="585"/>
        <v>0</v>
      </c>
      <c r="L5321" s="8">
        <f t="shared" si="586"/>
        <v>17115.532694458587</v>
      </c>
      <c r="N5321" s="8">
        <f t="shared" si="584"/>
        <v>106.44495003537999</v>
      </c>
      <c r="O5321" s="8">
        <f>IF(E5320&lt;&gt;E5321,SUM($N$4:N5321)-SUM($O$3:O5320),0)</f>
        <v>0</v>
      </c>
      <c r="P5321" s="6">
        <f>IF(B5321&gt;0,SUM($O$4:O5321)-SUM($P$3:P5320),0)</f>
        <v>0</v>
      </c>
      <c r="Q5321" s="6">
        <f t="shared" si="587"/>
        <v>2.3588195812266597</v>
      </c>
      <c r="R5321" s="8">
        <f>IF(E5320&lt;&gt;E5321,SUM($Q$4:Q5321)-SUM($R$3:R5320),0)</f>
        <v>0</v>
      </c>
      <c r="S5321" s="6">
        <f>IF(B5321&gt;0,SUM($R$4:R5321)-SUM($S$3:S5320),0)</f>
        <v>0</v>
      </c>
    </row>
    <row r="5322" spans="1:19">
      <c r="A5322">
        <f>IF(E5321&lt;&gt;E5322,COUNTIF($A$4:A5321,"&lt;&gt;0")+1,0)</f>
        <v>0</v>
      </c>
      <c r="B5322">
        <f>IF(A5322&lt;&gt;0,IF(MOD(A5322,3)=0,COUNTIF($B$4:B5321,"&lt;&gt;0")+1,0),0)</f>
        <v>0</v>
      </c>
      <c r="C5322" s="9">
        <f>'Dash Board'!$C$12+COUNT('Daily reducing balance'!$F$4:F5321)</f>
        <v>47048</v>
      </c>
      <c r="D5322">
        <f t="shared" si="581"/>
        <v>2028</v>
      </c>
      <c r="E5322">
        <f t="shared" si="582"/>
        <v>10</v>
      </c>
      <c r="F5322">
        <f>DAY('Dash Board'!$C$12+COUNT('Daily reducing balance'!$F$4:F5321))</f>
        <v>22</v>
      </c>
      <c r="G5322" s="8">
        <f t="shared" si="583"/>
        <v>17115.532694458587</v>
      </c>
      <c r="H5322" s="6">
        <f>G5322*'Dash Board'!$C$11/365</f>
        <v>4.9236463915565798</v>
      </c>
      <c r="I5322" s="6">
        <f>H5322*'Dash Board'!$C$18/'Dash Board'!$C$11</f>
        <v>2.3445935197888477</v>
      </c>
      <c r="J5322" s="6">
        <f>(G5322&gt;1)*PMT('Dash Board'!$C$11/365,$U$4,-'Dash Board'!$C$19)</f>
        <v>108.80376961660664</v>
      </c>
      <c r="K5322" s="6">
        <f t="shared" si="585"/>
        <v>0</v>
      </c>
      <c r="L5322" s="8">
        <f t="shared" si="586"/>
        <v>17011.652571233535</v>
      </c>
      <c r="N5322" s="8">
        <f t="shared" si="584"/>
        <v>106.4591760968178</v>
      </c>
      <c r="O5322" s="8">
        <f>IF(E5321&lt;&gt;E5322,SUM($N$4:N5322)-SUM($O$3:O5321),0)</f>
        <v>0</v>
      </c>
      <c r="P5322" s="6">
        <f>IF(B5322&gt;0,SUM($O$4:O5322)-SUM($P$3:P5321),0)</f>
        <v>0</v>
      </c>
      <c r="Q5322" s="6">
        <f t="shared" si="587"/>
        <v>2.3445935197888477</v>
      </c>
      <c r="R5322" s="8">
        <f>IF(E5321&lt;&gt;E5322,SUM($Q$4:Q5322)-SUM($R$3:R5321),0)</f>
        <v>0</v>
      </c>
      <c r="S5322" s="6">
        <f>IF(B5322&gt;0,SUM($R$4:R5322)-SUM($S$3:S5321),0)</f>
        <v>0</v>
      </c>
    </row>
    <row r="5323" spans="1:19">
      <c r="A5323">
        <f>IF(E5322&lt;&gt;E5323,COUNTIF($A$4:A5322,"&lt;&gt;0")+1,0)</f>
        <v>0</v>
      </c>
      <c r="B5323">
        <f>IF(A5323&lt;&gt;0,IF(MOD(A5323,3)=0,COUNTIF($B$4:B5322,"&lt;&gt;0")+1,0),0)</f>
        <v>0</v>
      </c>
      <c r="C5323" s="9">
        <f>'Dash Board'!$C$12+COUNT('Daily reducing balance'!$F$4:F5322)</f>
        <v>47049</v>
      </c>
      <c r="D5323">
        <f t="shared" si="581"/>
        <v>2028</v>
      </c>
      <c r="E5323">
        <f t="shared" si="582"/>
        <v>10</v>
      </c>
      <c r="F5323">
        <f>DAY('Dash Board'!$C$12+COUNT('Daily reducing balance'!$F$4:F5322))</f>
        <v>23</v>
      </c>
      <c r="G5323" s="8">
        <f t="shared" si="583"/>
        <v>17011.652571233535</v>
      </c>
      <c r="H5323" s="6">
        <f>G5323*'Dash Board'!$C$11/365</f>
        <v>4.8937630684370443</v>
      </c>
      <c r="I5323" s="6">
        <f>H5323*'Dash Board'!$C$18/'Dash Board'!$C$11</f>
        <v>2.3303633659224023</v>
      </c>
      <c r="J5323" s="6">
        <f>(G5323&gt;1)*PMT('Dash Board'!$C$11/365,$U$4,-'Dash Board'!$C$19)</f>
        <v>108.80376961660664</v>
      </c>
      <c r="K5323" s="6">
        <f t="shared" si="585"/>
        <v>0</v>
      </c>
      <c r="L5323" s="8">
        <f t="shared" si="586"/>
        <v>16907.742564685366</v>
      </c>
      <c r="N5323" s="8">
        <f t="shared" si="584"/>
        <v>106.47340625068423</v>
      </c>
      <c r="O5323" s="8">
        <f>IF(E5322&lt;&gt;E5323,SUM($N$4:N5323)-SUM($O$3:O5322),0)</f>
        <v>0</v>
      </c>
      <c r="P5323" s="6">
        <f>IF(B5323&gt;0,SUM($O$4:O5323)-SUM($P$3:P5322),0)</f>
        <v>0</v>
      </c>
      <c r="Q5323" s="6">
        <f t="shared" si="587"/>
        <v>2.3303633659224023</v>
      </c>
      <c r="R5323" s="8">
        <f>IF(E5322&lt;&gt;E5323,SUM($Q$4:Q5323)-SUM($R$3:R5322),0)</f>
        <v>0</v>
      </c>
      <c r="S5323" s="6">
        <f>IF(B5323&gt;0,SUM($R$4:R5323)-SUM($S$3:S5322),0)</f>
        <v>0</v>
      </c>
    </row>
    <row r="5324" spans="1:19">
      <c r="A5324">
        <f>IF(E5323&lt;&gt;E5324,COUNTIF($A$4:A5323,"&lt;&gt;0")+1,0)</f>
        <v>0</v>
      </c>
      <c r="B5324">
        <f>IF(A5324&lt;&gt;0,IF(MOD(A5324,3)=0,COUNTIF($B$4:B5323,"&lt;&gt;0")+1,0),0)</f>
        <v>0</v>
      </c>
      <c r="C5324" s="9">
        <f>'Dash Board'!$C$12+COUNT('Daily reducing balance'!$F$4:F5323)</f>
        <v>47050</v>
      </c>
      <c r="D5324">
        <f t="shared" si="581"/>
        <v>2028</v>
      </c>
      <c r="E5324">
        <f t="shared" si="582"/>
        <v>10</v>
      </c>
      <c r="F5324">
        <f>DAY('Dash Board'!$C$12+COUNT('Daily reducing balance'!$F$4:F5323))</f>
        <v>24</v>
      </c>
      <c r="G5324" s="8">
        <f t="shared" si="583"/>
        <v>16907.742564685366</v>
      </c>
      <c r="H5324" s="6">
        <f>G5324*'Dash Board'!$C$11/365</f>
        <v>4.8638711487451047</v>
      </c>
      <c r="I5324" s="6">
        <f>H5324*'Dash Board'!$C$18/'Dash Board'!$C$11</f>
        <v>2.3161291184500499</v>
      </c>
      <c r="J5324" s="6">
        <f>(G5324&gt;1)*PMT('Dash Board'!$C$11/365,$U$4,-'Dash Board'!$C$19)</f>
        <v>108.80376961660664</v>
      </c>
      <c r="K5324" s="6">
        <f t="shared" si="585"/>
        <v>0</v>
      </c>
      <c r="L5324" s="8">
        <f t="shared" si="586"/>
        <v>16803.802666217503</v>
      </c>
      <c r="N5324" s="8">
        <f t="shared" si="584"/>
        <v>106.48764049815659</v>
      </c>
      <c r="O5324" s="8">
        <f>IF(E5323&lt;&gt;E5324,SUM($N$4:N5324)-SUM($O$3:O5323),0)</f>
        <v>0</v>
      </c>
      <c r="P5324" s="6">
        <f>IF(B5324&gt;0,SUM($O$4:O5324)-SUM($P$3:P5323),0)</f>
        <v>0</v>
      </c>
      <c r="Q5324" s="6">
        <f t="shared" si="587"/>
        <v>2.3161291184500499</v>
      </c>
      <c r="R5324" s="8">
        <f>IF(E5323&lt;&gt;E5324,SUM($Q$4:Q5324)-SUM($R$3:R5323),0)</f>
        <v>0</v>
      </c>
      <c r="S5324" s="6">
        <f>IF(B5324&gt;0,SUM($R$4:R5324)-SUM($S$3:S5323),0)</f>
        <v>0</v>
      </c>
    </row>
    <row r="5325" spans="1:19">
      <c r="A5325">
        <f>IF(E5324&lt;&gt;E5325,COUNTIF($A$4:A5324,"&lt;&gt;0")+1,0)</f>
        <v>0</v>
      </c>
      <c r="B5325">
        <f>IF(A5325&lt;&gt;0,IF(MOD(A5325,3)=0,COUNTIF($B$4:B5324,"&lt;&gt;0")+1,0),0)</f>
        <v>0</v>
      </c>
      <c r="C5325" s="9">
        <f>'Dash Board'!$C$12+COUNT('Daily reducing balance'!$F$4:F5324)</f>
        <v>47051</v>
      </c>
      <c r="D5325">
        <f t="shared" si="581"/>
        <v>2028</v>
      </c>
      <c r="E5325">
        <f t="shared" si="582"/>
        <v>10</v>
      </c>
      <c r="F5325">
        <f>DAY('Dash Board'!$C$12+COUNT('Daily reducing balance'!$F$4:F5324))</f>
        <v>25</v>
      </c>
      <c r="G5325" s="8">
        <f t="shared" si="583"/>
        <v>16803.802666217503</v>
      </c>
      <c r="H5325" s="6">
        <f>G5325*'Dash Board'!$C$11/365</f>
        <v>4.8339706300077747</v>
      </c>
      <c r="I5325" s="6">
        <f>H5325*'Dash Board'!$C$18/'Dash Board'!$C$11</f>
        <v>2.3018907761941785</v>
      </c>
      <c r="J5325" s="6">
        <f>(G5325&gt;1)*PMT('Dash Board'!$C$11/365,$U$4,-'Dash Board'!$C$19)</f>
        <v>108.80376961660664</v>
      </c>
      <c r="K5325" s="6">
        <f t="shared" si="585"/>
        <v>0</v>
      </c>
      <c r="L5325" s="8">
        <f t="shared" si="586"/>
        <v>16699.832867230904</v>
      </c>
      <c r="N5325" s="8">
        <f t="shared" si="584"/>
        <v>106.50187884041246</v>
      </c>
      <c r="O5325" s="8">
        <f>IF(E5324&lt;&gt;E5325,SUM($N$4:N5325)-SUM($O$3:O5324),0)</f>
        <v>0</v>
      </c>
      <c r="P5325" s="6">
        <f>IF(B5325&gt;0,SUM($O$4:O5325)-SUM($P$3:P5324),0)</f>
        <v>0</v>
      </c>
      <c r="Q5325" s="6">
        <f t="shared" si="587"/>
        <v>2.3018907761941785</v>
      </c>
      <c r="R5325" s="8">
        <f>IF(E5324&lt;&gt;E5325,SUM($Q$4:Q5325)-SUM($R$3:R5324),0)</f>
        <v>0</v>
      </c>
      <c r="S5325" s="6">
        <f>IF(B5325&gt;0,SUM($R$4:R5325)-SUM($S$3:S5324),0)</f>
        <v>0</v>
      </c>
    </row>
    <row r="5326" spans="1:19">
      <c r="A5326">
        <f>IF(E5325&lt;&gt;E5326,COUNTIF($A$4:A5325,"&lt;&gt;0")+1,0)</f>
        <v>0</v>
      </c>
      <c r="B5326">
        <f>IF(A5326&lt;&gt;0,IF(MOD(A5326,3)=0,COUNTIF($B$4:B5325,"&lt;&gt;0")+1,0),0)</f>
        <v>0</v>
      </c>
      <c r="C5326" s="9">
        <f>'Dash Board'!$C$12+COUNT('Daily reducing balance'!$F$4:F5325)</f>
        <v>47052</v>
      </c>
      <c r="D5326">
        <f t="shared" si="581"/>
        <v>2028</v>
      </c>
      <c r="E5326">
        <f t="shared" si="582"/>
        <v>10</v>
      </c>
      <c r="F5326">
        <f>DAY('Dash Board'!$C$12+COUNT('Daily reducing balance'!$F$4:F5325))</f>
        <v>26</v>
      </c>
      <c r="G5326" s="8">
        <f t="shared" si="583"/>
        <v>16699.832867230904</v>
      </c>
      <c r="H5326" s="6">
        <f>G5326*'Dash Board'!$C$11/365</f>
        <v>4.8040615097513557</v>
      </c>
      <c r="I5326" s="6">
        <f>H5326*'Dash Board'!$C$18/'Dash Board'!$C$11</f>
        <v>2.2876483379768362</v>
      </c>
      <c r="J5326" s="6">
        <f>(G5326&gt;1)*PMT('Dash Board'!$C$11/365,$U$4,-'Dash Board'!$C$19)</f>
        <v>108.80376961660664</v>
      </c>
      <c r="K5326" s="6">
        <f t="shared" si="585"/>
        <v>0</v>
      </c>
      <c r="L5326" s="8">
        <f t="shared" si="586"/>
        <v>16595.833159124049</v>
      </c>
      <c r="N5326" s="8">
        <f t="shared" si="584"/>
        <v>106.51612127862981</v>
      </c>
      <c r="O5326" s="8">
        <f>IF(E5325&lt;&gt;E5326,SUM($N$4:N5326)-SUM($O$3:O5325),0)</f>
        <v>0</v>
      </c>
      <c r="P5326" s="6">
        <f>IF(B5326&gt;0,SUM($O$4:O5326)-SUM($P$3:P5325),0)</f>
        <v>0</v>
      </c>
      <c r="Q5326" s="6">
        <f t="shared" si="587"/>
        <v>2.2876483379768362</v>
      </c>
      <c r="R5326" s="8">
        <f>IF(E5325&lt;&gt;E5326,SUM($Q$4:Q5326)-SUM($R$3:R5325),0)</f>
        <v>0</v>
      </c>
      <c r="S5326" s="6">
        <f>IF(B5326&gt;0,SUM($R$4:R5326)-SUM($S$3:S5325),0)</f>
        <v>0</v>
      </c>
    </row>
    <row r="5327" spans="1:19">
      <c r="A5327">
        <f>IF(E5326&lt;&gt;E5327,COUNTIF($A$4:A5326,"&lt;&gt;0")+1,0)</f>
        <v>0</v>
      </c>
      <c r="B5327">
        <f>IF(A5327&lt;&gt;0,IF(MOD(A5327,3)=0,COUNTIF($B$4:B5326,"&lt;&gt;0")+1,0),0)</f>
        <v>0</v>
      </c>
      <c r="C5327" s="9">
        <f>'Dash Board'!$C$12+COUNT('Daily reducing balance'!$F$4:F5326)</f>
        <v>47053</v>
      </c>
      <c r="D5327">
        <f t="shared" si="581"/>
        <v>2028</v>
      </c>
      <c r="E5327">
        <f t="shared" si="582"/>
        <v>10</v>
      </c>
      <c r="F5327">
        <f>DAY('Dash Board'!$C$12+COUNT('Daily reducing balance'!$F$4:F5326))</f>
        <v>27</v>
      </c>
      <c r="G5327" s="8">
        <f t="shared" si="583"/>
        <v>16595.833159124049</v>
      </c>
      <c r="H5327" s="6">
        <f>G5327*'Dash Board'!$C$11/365</f>
        <v>4.7741437855014386</v>
      </c>
      <c r="I5327" s="6">
        <f>H5327*'Dash Board'!$C$18/'Dash Board'!$C$11</f>
        <v>2.2734018026197331</v>
      </c>
      <c r="J5327" s="6">
        <f>(G5327&gt;1)*PMT('Dash Board'!$C$11/365,$U$4,-'Dash Board'!$C$19)</f>
        <v>108.80376961660664</v>
      </c>
      <c r="K5327" s="6">
        <f t="shared" si="585"/>
        <v>0</v>
      </c>
      <c r="L5327" s="8">
        <f t="shared" si="586"/>
        <v>16491.803533292943</v>
      </c>
      <c r="N5327" s="8">
        <f t="shared" si="584"/>
        <v>106.53036781398691</v>
      </c>
      <c r="O5327" s="8">
        <f>IF(E5326&lt;&gt;E5327,SUM($N$4:N5327)-SUM($O$3:O5326),0)</f>
        <v>0</v>
      </c>
      <c r="P5327" s="6">
        <f>IF(B5327&gt;0,SUM($O$4:O5327)-SUM($P$3:P5326),0)</f>
        <v>0</v>
      </c>
      <c r="Q5327" s="6">
        <f t="shared" si="587"/>
        <v>2.2734018026197331</v>
      </c>
      <c r="R5327" s="8">
        <f>IF(E5326&lt;&gt;E5327,SUM($Q$4:Q5327)-SUM($R$3:R5326),0)</f>
        <v>0</v>
      </c>
      <c r="S5327" s="6">
        <f>IF(B5327&gt;0,SUM($R$4:R5327)-SUM($S$3:S5326),0)</f>
        <v>0</v>
      </c>
    </row>
    <row r="5328" spans="1:19">
      <c r="A5328">
        <f>IF(E5327&lt;&gt;E5328,COUNTIF($A$4:A5327,"&lt;&gt;0")+1,0)</f>
        <v>0</v>
      </c>
      <c r="B5328">
        <f>IF(A5328&lt;&gt;0,IF(MOD(A5328,3)=0,COUNTIF($B$4:B5327,"&lt;&gt;0")+1,0),0)</f>
        <v>0</v>
      </c>
      <c r="C5328" s="9">
        <f>'Dash Board'!$C$12+COUNT('Daily reducing balance'!$F$4:F5327)</f>
        <v>47054</v>
      </c>
      <c r="D5328">
        <f t="shared" si="581"/>
        <v>2028</v>
      </c>
      <c r="E5328">
        <f t="shared" si="582"/>
        <v>10</v>
      </c>
      <c r="F5328">
        <f>DAY('Dash Board'!$C$12+COUNT('Daily reducing balance'!$F$4:F5327))</f>
        <v>28</v>
      </c>
      <c r="G5328" s="8">
        <f t="shared" si="583"/>
        <v>16491.803533292943</v>
      </c>
      <c r="H5328" s="6">
        <f>G5328*'Dash Board'!$C$11/365</f>
        <v>4.744217454782901</v>
      </c>
      <c r="I5328" s="6">
        <f>H5328*'Dash Board'!$C$18/'Dash Board'!$C$11</f>
        <v>2.2591511689442387</v>
      </c>
      <c r="J5328" s="6">
        <f>(G5328&gt;1)*PMT('Dash Board'!$C$11/365,$U$4,-'Dash Board'!$C$19)</f>
        <v>108.80376961660664</v>
      </c>
      <c r="K5328" s="6">
        <f t="shared" si="585"/>
        <v>0</v>
      </c>
      <c r="L5328" s="8">
        <f t="shared" si="586"/>
        <v>16387.74398113112</v>
      </c>
      <c r="N5328" s="8">
        <f t="shared" si="584"/>
        <v>106.5446184476624</v>
      </c>
      <c r="O5328" s="8">
        <f>IF(E5327&lt;&gt;E5328,SUM($N$4:N5328)-SUM($O$3:O5327),0)</f>
        <v>0</v>
      </c>
      <c r="P5328" s="6">
        <f>IF(B5328&gt;0,SUM($O$4:O5328)-SUM($P$3:P5327),0)</f>
        <v>0</v>
      </c>
      <c r="Q5328" s="6">
        <f t="shared" si="587"/>
        <v>2.2591511689442387</v>
      </c>
      <c r="R5328" s="8">
        <f>IF(E5327&lt;&gt;E5328,SUM($Q$4:Q5328)-SUM($R$3:R5327),0)</f>
        <v>0</v>
      </c>
      <c r="S5328" s="6">
        <f>IF(B5328&gt;0,SUM($R$4:R5328)-SUM($S$3:S5327),0)</f>
        <v>0</v>
      </c>
    </row>
    <row r="5329" spans="1:19">
      <c r="A5329">
        <f>IF(E5328&lt;&gt;E5329,COUNTIF($A$4:A5328,"&lt;&gt;0")+1,0)</f>
        <v>0</v>
      </c>
      <c r="B5329">
        <f>IF(A5329&lt;&gt;0,IF(MOD(A5329,3)=0,COUNTIF($B$4:B5328,"&lt;&gt;0")+1,0),0)</f>
        <v>0</v>
      </c>
      <c r="C5329" s="9">
        <f>'Dash Board'!$C$12+COUNT('Daily reducing balance'!$F$4:F5328)</f>
        <v>47055</v>
      </c>
      <c r="D5329">
        <f t="shared" si="581"/>
        <v>2028</v>
      </c>
      <c r="E5329">
        <f t="shared" si="582"/>
        <v>10</v>
      </c>
      <c r="F5329">
        <f>DAY('Dash Board'!$C$12+COUNT('Daily reducing balance'!$F$4:F5328))</f>
        <v>29</v>
      </c>
      <c r="G5329" s="8">
        <f t="shared" si="583"/>
        <v>16387.74398113112</v>
      </c>
      <c r="H5329" s="6">
        <f>G5329*'Dash Board'!$C$11/365</f>
        <v>4.714282515119911</v>
      </c>
      <c r="I5329" s="6">
        <f>H5329*'Dash Board'!$C$18/'Dash Board'!$C$11</f>
        <v>2.2448964357713863</v>
      </c>
      <c r="J5329" s="6">
        <f>(G5329&gt;1)*PMT('Dash Board'!$C$11/365,$U$4,-'Dash Board'!$C$19)</f>
        <v>108.80376961660664</v>
      </c>
      <c r="K5329" s="6">
        <f t="shared" si="585"/>
        <v>0</v>
      </c>
      <c r="L5329" s="8">
        <f t="shared" si="586"/>
        <v>16283.654494029633</v>
      </c>
      <c r="N5329" s="8">
        <f t="shared" si="584"/>
        <v>106.55887318083526</v>
      </c>
      <c r="O5329" s="8">
        <f>IF(E5328&lt;&gt;E5329,SUM($N$4:N5329)-SUM($O$3:O5328),0)</f>
        <v>0</v>
      </c>
      <c r="P5329" s="6">
        <f>IF(B5329&gt;0,SUM($O$4:O5329)-SUM($P$3:P5328),0)</f>
        <v>0</v>
      </c>
      <c r="Q5329" s="6">
        <f t="shared" si="587"/>
        <v>2.2448964357713863</v>
      </c>
      <c r="R5329" s="8">
        <f>IF(E5328&lt;&gt;E5329,SUM($Q$4:Q5329)-SUM($R$3:R5328),0)</f>
        <v>0</v>
      </c>
      <c r="S5329" s="6">
        <f>IF(B5329&gt;0,SUM($R$4:R5329)-SUM($S$3:S5328),0)</f>
        <v>0</v>
      </c>
    </row>
    <row r="5330" spans="1:19">
      <c r="A5330">
        <f>IF(E5329&lt;&gt;E5330,COUNTIF($A$4:A5329,"&lt;&gt;0")+1,0)</f>
        <v>0</v>
      </c>
      <c r="B5330">
        <f>IF(A5330&lt;&gt;0,IF(MOD(A5330,3)=0,COUNTIF($B$4:B5329,"&lt;&gt;0")+1,0),0)</f>
        <v>0</v>
      </c>
      <c r="C5330" s="9">
        <f>'Dash Board'!$C$12+COUNT('Daily reducing balance'!$F$4:F5329)</f>
        <v>47056</v>
      </c>
      <c r="D5330">
        <f t="shared" si="581"/>
        <v>2028</v>
      </c>
      <c r="E5330">
        <f t="shared" si="582"/>
        <v>10</v>
      </c>
      <c r="F5330">
        <f>DAY('Dash Board'!$C$12+COUNT('Daily reducing balance'!$F$4:F5329))</f>
        <v>30</v>
      </c>
      <c r="G5330" s="8">
        <f t="shared" si="583"/>
        <v>16283.654494029633</v>
      </c>
      <c r="H5330" s="6">
        <f>G5330*'Dash Board'!$C$11/365</f>
        <v>4.6843389640359216</v>
      </c>
      <c r="I5330" s="6">
        <f>H5330*'Dash Board'!$C$18/'Dash Board'!$C$11</f>
        <v>2.2306376019218677</v>
      </c>
      <c r="J5330" s="6">
        <f>(G5330&gt;1)*PMT('Dash Board'!$C$11/365,$U$4,-'Dash Board'!$C$19)</f>
        <v>108.80376961660664</v>
      </c>
      <c r="K5330" s="6">
        <f t="shared" si="585"/>
        <v>0</v>
      </c>
      <c r="L5330" s="8">
        <f t="shared" si="586"/>
        <v>16179.535063377063</v>
      </c>
      <c r="N5330" s="8">
        <f t="shared" si="584"/>
        <v>106.57313201468477</v>
      </c>
      <c r="O5330" s="8">
        <f>IF(E5329&lt;&gt;E5330,SUM($N$4:N5330)-SUM($O$3:O5329),0)</f>
        <v>0</v>
      </c>
      <c r="P5330" s="6">
        <f>IF(B5330&gt;0,SUM($O$4:O5330)-SUM($P$3:P5329),0)</f>
        <v>0</v>
      </c>
      <c r="Q5330" s="6">
        <f t="shared" si="587"/>
        <v>2.2306376019218677</v>
      </c>
      <c r="R5330" s="8">
        <f>IF(E5329&lt;&gt;E5330,SUM($Q$4:Q5330)-SUM($R$3:R5329),0)</f>
        <v>0</v>
      </c>
      <c r="S5330" s="6">
        <f>IF(B5330&gt;0,SUM($R$4:R5330)-SUM($S$3:S5329),0)</f>
        <v>0</v>
      </c>
    </row>
    <row r="5331" spans="1:19">
      <c r="A5331">
        <f>IF(E5330&lt;&gt;E5331,COUNTIF($A$4:A5330,"&lt;&gt;0")+1,0)</f>
        <v>0</v>
      </c>
      <c r="B5331">
        <f>IF(A5331&lt;&gt;0,IF(MOD(A5331,3)=0,COUNTIF($B$4:B5330,"&lt;&gt;0")+1,0),0)</f>
        <v>0</v>
      </c>
      <c r="C5331" s="9">
        <f>'Dash Board'!$C$12+COUNT('Daily reducing balance'!$F$4:F5330)</f>
        <v>47057</v>
      </c>
      <c r="D5331">
        <f t="shared" si="581"/>
        <v>2028</v>
      </c>
      <c r="E5331">
        <f t="shared" si="582"/>
        <v>10</v>
      </c>
      <c r="F5331">
        <f>DAY('Dash Board'!$C$12+COUNT('Daily reducing balance'!$F$4:F5330))</f>
        <v>31</v>
      </c>
      <c r="G5331" s="8">
        <f t="shared" si="583"/>
        <v>16179.535063377063</v>
      </c>
      <c r="H5331" s="6">
        <f>G5331*'Dash Board'!$C$11/365</f>
        <v>4.6543867990536754</v>
      </c>
      <c r="I5331" s="6">
        <f>H5331*'Dash Board'!$C$18/'Dash Board'!$C$11</f>
        <v>2.2163746662160362</v>
      </c>
      <c r="J5331" s="6">
        <f>(G5331&gt;1)*PMT('Dash Board'!$C$11/365,$U$4,-'Dash Board'!$C$19)</f>
        <v>108.80376961660664</v>
      </c>
      <c r="K5331" s="6">
        <f t="shared" si="585"/>
        <v>0</v>
      </c>
      <c r="L5331" s="8">
        <f t="shared" si="586"/>
        <v>16075.38568055951</v>
      </c>
      <c r="N5331" s="8">
        <f t="shared" si="584"/>
        <v>106.5873949503906</v>
      </c>
      <c r="O5331" s="8">
        <f>IF(E5330&lt;&gt;E5331,SUM($N$4:N5331)-SUM($O$3:O5330),0)</f>
        <v>0</v>
      </c>
      <c r="P5331" s="6">
        <f>IF(B5331&gt;0,SUM($O$4:O5331)-SUM($P$3:P5330),0)</f>
        <v>0</v>
      </c>
      <c r="Q5331" s="6">
        <f t="shared" si="587"/>
        <v>2.2163746662160362</v>
      </c>
      <c r="R5331" s="8">
        <f>IF(E5330&lt;&gt;E5331,SUM($Q$4:Q5331)-SUM($R$3:R5330),0)</f>
        <v>0</v>
      </c>
      <c r="S5331" s="6">
        <f>IF(B5331&gt;0,SUM($R$4:R5331)-SUM($S$3:S5330),0)</f>
        <v>0</v>
      </c>
    </row>
    <row r="5332" spans="1:19">
      <c r="A5332">
        <f>IF(E5331&lt;&gt;E5332,COUNTIF($A$4:A5331,"&lt;&gt;0")+1,0)</f>
        <v>175</v>
      </c>
      <c r="B5332">
        <f>IF(A5332&lt;&gt;0,IF(MOD(A5332,3)=0,COUNTIF($B$4:B5331,"&lt;&gt;0")+1,0),0)</f>
        <v>0</v>
      </c>
      <c r="C5332" s="9">
        <f>'Dash Board'!$C$12+COUNT('Daily reducing balance'!$F$4:F5331)</f>
        <v>47058</v>
      </c>
      <c r="D5332">
        <f t="shared" si="581"/>
        <v>2028</v>
      </c>
      <c r="E5332">
        <f t="shared" si="582"/>
        <v>11</v>
      </c>
      <c r="F5332">
        <f>DAY('Dash Board'!$C$12+COUNT('Daily reducing balance'!$F$4:F5331))</f>
        <v>1</v>
      </c>
      <c r="G5332" s="8">
        <f t="shared" si="583"/>
        <v>16075.38568055951</v>
      </c>
      <c r="H5332" s="6">
        <f>G5332*'Dash Board'!$C$11/365</f>
        <v>4.6244260176952015</v>
      </c>
      <c r="I5332" s="6">
        <f>H5332*'Dash Board'!$C$18/'Dash Board'!$C$11</f>
        <v>2.2021076274739055</v>
      </c>
      <c r="J5332" s="6">
        <f>(G5332&gt;1)*PMT('Dash Board'!$C$11/365,$U$4,-'Dash Board'!$C$19)</f>
        <v>108.80376961660664</v>
      </c>
      <c r="K5332" s="6">
        <f t="shared" si="585"/>
        <v>3264.1130884981981</v>
      </c>
      <c r="L5332" s="8">
        <f t="shared" si="586"/>
        <v>15971.206336960598</v>
      </c>
      <c r="N5332" s="8">
        <f t="shared" si="584"/>
        <v>106.60166198913274</v>
      </c>
      <c r="O5332" s="8">
        <f>IF(E5331&lt;&gt;E5332,SUM($N$4:N5332)-SUM($O$3:O5331),0)</f>
        <v>3298.0357547255699</v>
      </c>
      <c r="P5332" s="6">
        <f>IF(B5332&gt;0,SUM($O$4:O5332)-SUM($P$3:P5331),0)</f>
        <v>0</v>
      </c>
      <c r="Q5332" s="6">
        <f t="shared" si="587"/>
        <v>2.2021076274739055</v>
      </c>
      <c r="R5332" s="8">
        <f>IF(E5331&lt;&gt;E5332,SUM($Q$4:Q5332)-SUM($R$3:R5331),0)</f>
        <v>74.881103389285272</v>
      </c>
      <c r="S5332" s="6">
        <f>IF(B5332&gt;0,SUM($R$4:R5332)-SUM($S$3:S5331),0)</f>
        <v>0</v>
      </c>
    </row>
    <row r="5333" spans="1:19">
      <c r="A5333">
        <f>IF(E5332&lt;&gt;E5333,COUNTIF($A$4:A5332,"&lt;&gt;0")+1,0)</f>
        <v>0</v>
      </c>
      <c r="B5333">
        <f>IF(A5333&lt;&gt;0,IF(MOD(A5333,3)=0,COUNTIF($B$4:B5332,"&lt;&gt;0")+1,0),0)</f>
        <v>0</v>
      </c>
      <c r="C5333" s="9">
        <f>'Dash Board'!$C$12+COUNT('Daily reducing balance'!$F$4:F5332)</f>
        <v>47059</v>
      </c>
      <c r="D5333">
        <f t="shared" si="581"/>
        <v>2028</v>
      </c>
      <c r="E5333">
        <f t="shared" si="582"/>
        <v>11</v>
      </c>
      <c r="F5333">
        <f>DAY('Dash Board'!$C$12+COUNT('Daily reducing balance'!$F$4:F5332))</f>
        <v>2</v>
      </c>
      <c r="G5333" s="8">
        <f t="shared" si="583"/>
        <v>15971.206336960598</v>
      </c>
      <c r="H5333" s="6">
        <f>G5333*'Dash Board'!$C$11/365</f>
        <v>4.594456617481816</v>
      </c>
      <c r="I5333" s="6">
        <f>H5333*'Dash Board'!$C$18/'Dash Board'!$C$11</f>
        <v>2.1878364845151506</v>
      </c>
      <c r="J5333" s="6">
        <f>(G5333&gt;1)*PMT('Dash Board'!$C$11/365,$U$4,-'Dash Board'!$C$19)</f>
        <v>108.80376961660664</v>
      </c>
      <c r="K5333" s="6">
        <f t="shared" si="585"/>
        <v>0</v>
      </c>
      <c r="L5333" s="8">
        <f t="shared" si="586"/>
        <v>15866.997023961474</v>
      </c>
      <c r="N5333" s="8">
        <f t="shared" si="584"/>
        <v>106.6159331320915</v>
      </c>
      <c r="O5333" s="8">
        <f>IF(E5332&lt;&gt;E5333,SUM($N$4:N5333)-SUM($O$3:O5332),0)</f>
        <v>0</v>
      </c>
      <c r="P5333" s="6">
        <f>IF(B5333&gt;0,SUM($O$4:O5333)-SUM($P$3:P5332),0)</f>
        <v>0</v>
      </c>
      <c r="Q5333" s="6">
        <f t="shared" si="587"/>
        <v>2.1878364845151506</v>
      </c>
      <c r="R5333" s="8">
        <f>IF(E5332&lt;&gt;E5333,SUM($Q$4:Q5333)-SUM($R$3:R5332),0)</f>
        <v>0</v>
      </c>
      <c r="S5333" s="6">
        <f>IF(B5333&gt;0,SUM($R$4:R5333)-SUM($S$3:S5332),0)</f>
        <v>0</v>
      </c>
    </row>
    <row r="5334" spans="1:19">
      <c r="A5334">
        <f>IF(E5333&lt;&gt;E5334,COUNTIF($A$4:A5333,"&lt;&gt;0")+1,0)</f>
        <v>0</v>
      </c>
      <c r="B5334">
        <f>IF(A5334&lt;&gt;0,IF(MOD(A5334,3)=0,COUNTIF($B$4:B5333,"&lt;&gt;0")+1,0),0)</f>
        <v>0</v>
      </c>
      <c r="C5334" s="9">
        <f>'Dash Board'!$C$12+COUNT('Daily reducing balance'!$F$4:F5333)</f>
        <v>47060</v>
      </c>
      <c r="D5334">
        <f t="shared" si="581"/>
        <v>2028</v>
      </c>
      <c r="E5334">
        <f t="shared" si="582"/>
        <v>11</v>
      </c>
      <c r="F5334">
        <f>DAY('Dash Board'!$C$12+COUNT('Daily reducing balance'!$F$4:F5333))</f>
        <v>3</v>
      </c>
      <c r="G5334" s="8">
        <f t="shared" si="583"/>
        <v>15866.997023961474</v>
      </c>
      <c r="H5334" s="6">
        <f>G5334*'Dash Board'!$C$11/365</f>
        <v>4.5644785959341219</v>
      </c>
      <c r="I5334" s="6">
        <f>H5334*'Dash Board'!$C$18/'Dash Board'!$C$11</f>
        <v>2.1735612361591059</v>
      </c>
      <c r="J5334" s="6">
        <f>(G5334&gt;1)*PMT('Dash Board'!$C$11/365,$U$4,-'Dash Board'!$C$19)</f>
        <v>108.80376961660664</v>
      </c>
      <c r="K5334" s="6">
        <f t="shared" si="585"/>
        <v>0</v>
      </c>
      <c r="L5334" s="8">
        <f t="shared" si="586"/>
        <v>15762.757732940801</v>
      </c>
      <c r="N5334" s="8">
        <f t="shared" si="584"/>
        <v>106.63020838044754</v>
      </c>
      <c r="O5334" s="8">
        <f>IF(E5333&lt;&gt;E5334,SUM($N$4:N5334)-SUM($O$3:O5333),0)</f>
        <v>0</v>
      </c>
      <c r="P5334" s="6">
        <f>IF(B5334&gt;0,SUM($O$4:O5334)-SUM($P$3:P5333),0)</f>
        <v>0</v>
      </c>
      <c r="Q5334" s="6">
        <f t="shared" si="587"/>
        <v>2.1735612361591059</v>
      </c>
      <c r="R5334" s="8">
        <f>IF(E5333&lt;&gt;E5334,SUM($Q$4:Q5334)-SUM($R$3:R5333),0)</f>
        <v>0</v>
      </c>
      <c r="S5334" s="6">
        <f>IF(B5334&gt;0,SUM($R$4:R5334)-SUM($S$3:S5333),0)</f>
        <v>0</v>
      </c>
    </row>
    <row r="5335" spans="1:19">
      <c r="A5335">
        <f>IF(E5334&lt;&gt;E5335,COUNTIF($A$4:A5334,"&lt;&gt;0")+1,0)</f>
        <v>0</v>
      </c>
      <c r="B5335">
        <f>IF(A5335&lt;&gt;0,IF(MOD(A5335,3)=0,COUNTIF($B$4:B5334,"&lt;&gt;0")+1,0),0)</f>
        <v>0</v>
      </c>
      <c r="C5335" s="9">
        <f>'Dash Board'!$C$12+COUNT('Daily reducing balance'!$F$4:F5334)</f>
        <v>47061</v>
      </c>
      <c r="D5335">
        <f t="shared" si="581"/>
        <v>2028</v>
      </c>
      <c r="E5335">
        <f t="shared" si="582"/>
        <v>11</v>
      </c>
      <c r="F5335">
        <f>DAY('Dash Board'!$C$12+COUNT('Daily reducing balance'!$F$4:F5334))</f>
        <v>4</v>
      </c>
      <c r="G5335" s="8">
        <f t="shared" si="583"/>
        <v>15762.757732940801</v>
      </c>
      <c r="H5335" s="6">
        <f>G5335*'Dash Board'!$C$11/365</f>
        <v>4.5344919505720114</v>
      </c>
      <c r="I5335" s="6">
        <f>H5335*'Dash Board'!$C$18/'Dash Board'!$C$11</f>
        <v>2.1592818812247674</v>
      </c>
      <c r="J5335" s="6">
        <f>(G5335&gt;1)*PMT('Dash Board'!$C$11/365,$U$4,-'Dash Board'!$C$19)</f>
        <v>108.80376961660664</v>
      </c>
      <c r="K5335" s="6">
        <f t="shared" si="585"/>
        <v>0</v>
      </c>
      <c r="L5335" s="8">
        <f t="shared" si="586"/>
        <v>15658.488455274766</v>
      </c>
      <c r="N5335" s="8">
        <f t="shared" si="584"/>
        <v>106.64448773538187</v>
      </c>
      <c r="O5335" s="8">
        <f>IF(E5334&lt;&gt;E5335,SUM($N$4:N5335)-SUM($O$3:O5334),0)</f>
        <v>0</v>
      </c>
      <c r="P5335" s="6">
        <f>IF(B5335&gt;0,SUM($O$4:O5335)-SUM($P$3:P5334),0)</f>
        <v>0</v>
      </c>
      <c r="Q5335" s="6">
        <f t="shared" si="587"/>
        <v>2.1592818812247674</v>
      </c>
      <c r="R5335" s="8">
        <f>IF(E5334&lt;&gt;E5335,SUM($Q$4:Q5335)-SUM($R$3:R5334),0)</f>
        <v>0</v>
      </c>
      <c r="S5335" s="6">
        <f>IF(B5335&gt;0,SUM($R$4:R5335)-SUM($S$3:S5334),0)</f>
        <v>0</v>
      </c>
    </row>
    <row r="5336" spans="1:19">
      <c r="A5336">
        <f>IF(E5335&lt;&gt;E5336,COUNTIF($A$4:A5335,"&lt;&gt;0")+1,0)</f>
        <v>0</v>
      </c>
      <c r="B5336">
        <f>IF(A5336&lt;&gt;0,IF(MOD(A5336,3)=0,COUNTIF($B$4:B5335,"&lt;&gt;0")+1,0),0)</f>
        <v>0</v>
      </c>
      <c r="C5336" s="9">
        <f>'Dash Board'!$C$12+COUNT('Daily reducing balance'!$F$4:F5335)</f>
        <v>47062</v>
      </c>
      <c r="D5336">
        <f t="shared" si="581"/>
        <v>2028</v>
      </c>
      <c r="E5336">
        <f t="shared" si="582"/>
        <v>11</v>
      </c>
      <c r="F5336">
        <f>DAY('Dash Board'!$C$12+COUNT('Daily reducing balance'!$F$4:F5335))</f>
        <v>5</v>
      </c>
      <c r="G5336" s="8">
        <f t="shared" si="583"/>
        <v>15658.488455274766</v>
      </c>
      <c r="H5336" s="6">
        <f>G5336*'Dash Board'!$C$11/365</f>
        <v>4.5044966789146583</v>
      </c>
      <c r="I5336" s="6">
        <f>H5336*'Dash Board'!$C$18/'Dash Board'!$C$11</f>
        <v>2.1449984185307898</v>
      </c>
      <c r="J5336" s="6">
        <f>(G5336&gt;1)*PMT('Dash Board'!$C$11/365,$U$4,-'Dash Board'!$C$19)</f>
        <v>108.80376961660664</v>
      </c>
      <c r="K5336" s="6">
        <f t="shared" si="585"/>
        <v>0</v>
      </c>
      <c r="L5336" s="8">
        <f t="shared" si="586"/>
        <v>15554.189182337075</v>
      </c>
      <c r="N5336" s="8">
        <f t="shared" si="584"/>
        <v>106.65877119807585</v>
      </c>
      <c r="O5336" s="8">
        <f>IF(E5335&lt;&gt;E5336,SUM($N$4:N5336)-SUM($O$3:O5335),0)</f>
        <v>0</v>
      </c>
      <c r="P5336" s="6">
        <f>IF(B5336&gt;0,SUM($O$4:O5336)-SUM($P$3:P5335),0)</f>
        <v>0</v>
      </c>
      <c r="Q5336" s="6">
        <f t="shared" si="587"/>
        <v>2.1449984185307898</v>
      </c>
      <c r="R5336" s="8">
        <f>IF(E5335&lt;&gt;E5336,SUM($Q$4:Q5336)-SUM($R$3:R5335),0)</f>
        <v>0</v>
      </c>
      <c r="S5336" s="6">
        <f>IF(B5336&gt;0,SUM($R$4:R5336)-SUM($S$3:S5335),0)</f>
        <v>0</v>
      </c>
    </row>
    <row r="5337" spans="1:19">
      <c r="A5337">
        <f>IF(E5336&lt;&gt;E5337,COUNTIF($A$4:A5336,"&lt;&gt;0")+1,0)</f>
        <v>0</v>
      </c>
      <c r="B5337">
        <f>IF(A5337&lt;&gt;0,IF(MOD(A5337,3)=0,COUNTIF($B$4:B5336,"&lt;&gt;0")+1,0),0)</f>
        <v>0</v>
      </c>
      <c r="C5337" s="9">
        <f>'Dash Board'!$C$12+COUNT('Daily reducing balance'!$F$4:F5336)</f>
        <v>47063</v>
      </c>
      <c r="D5337">
        <f t="shared" si="581"/>
        <v>2028</v>
      </c>
      <c r="E5337">
        <f t="shared" si="582"/>
        <v>11</v>
      </c>
      <c r="F5337">
        <f>DAY('Dash Board'!$C$12+COUNT('Daily reducing balance'!$F$4:F5336))</f>
        <v>6</v>
      </c>
      <c r="G5337" s="8">
        <f t="shared" si="583"/>
        <v>15554.189182337075</v>
      </c>
      <c r="H5337" s="6">
        <f>G5337*'Dash Board'!$C$11/365</f>
        <v>4.4744927784805286</v>
      </c>
      <c r="I5337" s="6">
        <f>H5337*'Dash Board'!$C$18/'Dash Board'!$C$11</f>
        <v>2.1307108468954898</v>
      </c>
      <c r="J5337" s="6">
        <f>(G5337&gt;1)*PMT('Dash Board'!$C$11/365,$U$4,-'Dash Board'!$C$19)</f>
        <v>108.80376961660664</v>
      </c>
      <c r="K5337" s="6">
        <f t="shared" si="585"/>
        <v>0</v>
      </c>
      <c r="L5337" s="8">
        <f t="shared" si="586"/>
        <v>15449.85990549895</v>
      </c>
      <c r="N5337" s="8">
        <f t="shared" si="584"/>
        <v>106.67305876971115</v>
      </c>
      <c r="O5337" s="8">
        <f>IF(E5336&lt;&gt;E5337,SUM($N$4:N5337)-SUM($O$3:O5336),0)</f>
        <v>0</v>
      </c>
      <c r="P5337" s="6">
        <f>IF(B5337&gt;0,SUM($O$4:O5337)-SUM($P$3:P5336),0)</f>
        <v>0</v>
      </c>
      <c r="Q5337" s="6">
        <f t="shared" si="587"/>
        <v>2.1307108468954898</v>
      </c>
      <c r="R5337" s="8">
        <f>IF(E5336&lt;&gt;E5337,SUM($Q$4:Q5337)-SUM($R$3:R5336),0)</f>
        <v>0</v>
      </c>
      <c r="S5337" s="6">
        <f>IF(B5337&gt;0,SUM($R$4:R5337)-SUM($S$3:S5336),0)</f>
        <v>0</v>
      </c>
    </row>
    <row r="5338" spans="1:19">
      <c r="A5338">
        <f>IF(E5337&lt;&gt;E5338,COUNTIF($A$4:A5337,"&lt;&gt;0")+1,0)</f>
        <v>0</v>
      </c>
      <c r="B5338">
        <f>IF(A5338&lt;&gt;0,IF(MOD(A5338,3)=0,COUNTIF($B$4:B5337,"&lt;&gt;0")+1,0),0)</f>
        <v>0</v>
      </c>
      <c r="C5338" s="9">
        <f>'Dash Board'!$C$12+COUNT('Daily reducing balance'!$F$4:F5337)</f>
        <v>47064</v>
      </c>
      <c r="D5338">
        <f t="shared" si="581"/>
        <v>2028</v>
      </c>
      <c r="E5338">
        <f t="shared" si="582"/>
        <v>11</v>
      </c>
      <c r="F5338">
        <f>DAY('Dash Board'!$C$12+COUNT('Daily reducing balance'!$F$4:F5337))</f>
        <v>7</v>
      </c>
      <c r="G5338" s="8">
        <f t="shared" si="583"/>
        <v>15449.85990549895</v>
      </c>
      <c r="H5338" s="6">
        <f>G5338*'Dash Board'!$C$11/365</f>
        <v>4.4444802467873687</v>
      </c>
      <c r="I5338" s="6">
        <f>H5338*'Dash Board'!$C$18/'Dash Board'!$C$11</f>
        <v>2.1164191651368425</v>
      </c>
      <c r="J5338" s="6">
        <f>(G5338&gt;1)*PMT('Dash Board'!$C$11/365,$U$4,-'Dash Board'!$C$19)</f>
        <v>108.80376961660664</v>
      </c>
      <c r="K5338" s="6">
        <f t="shared" si="585"/>
        <v>0</v>
      </c>
      <c r="L5338" s="8">
        <f t="shared" si="586"/>
        <v>15345.500616129131</v>
      </c>
      <c r="N5338" s="8">
        <f t="shared" si="584"/>
        <v>106.6873504514698</v>
      </c>
      <c r="O5338" s="8">
        <f>IF(E5337&lt;&gt;E5338,SUM($N$4:N5338)-SUM($O$3:O5337),0)</f>
        <v>0</v>
      </c>
      <c r="P5338" s="6">
        <f>IF(B5338&gt;0,SUM($O$4:O5338)-SUM($P$3:P5337),0)</f>
        <v>0</v>
      </c>
      <c r="Q5338" s="6">
        <f t="shared" si="587"/>
        <v>2.1164191651368425</v>
      </c>
      <c r="R5338" s="8">
        <f>IF(E5337&lt;&gt;E5338,SUM($Q$4:Q5338)-SUM($R$3:R5337),0)</f>
        <v>0</v>
      </c>
      <c r="S5338" s="6">
        <f>IF(B5338&gt;0,SUM($R$4:R5338)-SUM($S$3:S5337),0)</f>
        <v>0</v>
      </c>
    </row>
    <row r="5339" spans="1:19">
      <c r="A5339">
        <f>IF(E5338&lt;&gt;E5339,COUNTIF($A$4:A5338,"&lt;&gt;0")+1,0)</f>
        <v>0</v>
      </c>
      <c r="B5339">
        <f>IF(A5339&lt;&gt;0,IF(MOD(A5339,3)=0,COUNTIF($B$4:B5338,"&lt;&gt;0")+1,0),0)</f>
        <v>0</v>
      </c>
      <c r="C5339" s="9">
        <f>'Dash Board'!$C$12+COUNT('Daily reducing balance'!$F$4:F5338)</f>
        <v>47065</v>
      </c>
      <c r="D5339">
        <f t="shared" si="581"/>
        <v>2028</v>
      </c>
      <c r="E5339">
        <f t="shared" si="582"/>
        <v>11</v>
      </c>
      <c r="F5339">
        <f>DAY('Dash Board'!$C$12+COUNT('Daily reducing balance'!$F$4:F5338))</f>
        <v>8</v>
      </c>
      <c r="G5339" s="8">
        <f t="shared" si="583"/>
        <v>15345.500616129131</v>
      </c>
      <c r="H5339" s="6">
        <f>G5339*'Dash Board'!$C$11/365</f>
        <v>4.4144590813522155</v>
      </c>
      <c r="I5339" s="6">
        <f>H5339*'Dash Board'!$C$18/'Dash Board'!$C$11</f>
        <v>2.1021233720724837</v>
      </c>
      <c r="J5339" s="6">
        <f>(G5339&gt;1)*PMT('Dash Board'!$C$11/365,$U$4,-'Dash Board'!$C$19)</f>
        <v>108.80376961660664</v>
      </c>
      <c r="K5339" s="6">
        <f t="shared" si="585"/>
        <v>0</v>
      </c>
      <c r="L5339" s="8">
        <f t="shared" si="586"/>
        <v>15241.111305593877</v>
      </c>
      <c r="N5339" s="8">
        <f t="shared" si="584"/>
        <v>106.70164624453416</v>
      </c>
      <c r="O5339" s="8">
        <f>IF(E5338&lt;&gt;E5339,SUM($N$4:N5339)-SUM($O$3:O5338),0)</f>
        <v>0</v>
      </c>
      <c r="P5339" s="6">
        <f>IF(B5339&gt;0,SUM($O$4:O5339)-SUM($P$3:P5338),0)</f>
        <v>0</v>
      </c>
      <c r="Q5339" s="6">
        <f t="shared" si="587"/>
        <v>2.1021233720724837</v>
      </c>
      <c r="R5339" s="8">
        <f>IF(E5338&lt;&gt;E5339,SUM($Q$4:Q5339)-SUM($R$3:R5338),0)</f>
        <v>0</v>
      </c>
      <c r="S5339" s="6">
        <f>IF(B5339&gt;0,SUM($R$4:R5339)-SUM($S$3:S5338),0)</f>
        <v>0</v>
      </c>
    </row>
    <row r="5340" spans="1:19">
      <c r="A5340">
        <f>IF(E5339&lt;&gt;E5340,COUNTIF($A$4:A5339,"&lt;&gt;0")+1,0)</f>
        <v>0</v>
      </c>
      <c r="B5340">
        <f>IF(A5340&lt;&gt;0,IF(MOD(A5340,3)=0,COUNTIF($B$4:B5339,"&lt;&gt;0")+1,0),0)</f>
        <v>0</v>
      </c>
      <c r="C5340" s="9">
        <f>'Dash Board'!$C$12+COUNT('Daily reducing balance'!$F$4:F5339)</f>
        <v>47066</v>
      </c>
      <c r="D5340">
        <f t="shared" si="581"/>
        <v>2028</v>
      </c>
      <c r="E5340">
        <f t="shared" si="582"/>
        <v>11</v>
      </c>
      <c r="F5340">
        <f>DAY('Dash Board'!$C$12+COUNT('Daily reducing balance'!$F$4:F5339))</f>
        <v>9</v>
      </c>
      <c r="G5340" s="8">
        <f t="shared" si="583"/>
        <v>15241.111305593877</v>
      </c>
      <c r="H5340" s="6">
        <f>G5340*'Dash Board'!$C$11/365</f>
        <v>4.3844292796913891</v>
      </c>
      <c r="I5340" s="6">
        <f>H5340*'Dash Board'!$C$18/'Dash Board'!$C$11</f>
        <v>2.0878234665197093</v>
      </c>
      <c r="J5340" s="6">
        <f>(G5340&gt;1)*PMT('Dash Board'!$C$11/365,$U$4,-'Dash Board'!$C$19)</f>
        <v>108.80376961660664</v>
      </c>
      <c r="K5340" s="6">
        <f t="shared" si="585"/>
        <v>0</v>
      </c>
      <c r="L5340" s="8">
        <f t="shared" si="586"/>
        <v>15136.691965256961</v>
      </c>
      <c r="N5340" s="8">
        <f t="shared" si="584"/>
        <v>106.71594615008694</v>
      </c>
      <c r="O5340" s="8">
        <f>IF(E5339&lt;&gt;E5340,SUM($N$4:N5340)-SUM($O$3:O5339),0)</f>
        <v>0</v>
      </c>
      <c r="P5340" s="6">
        <f>IF(B5340&gt;0,SUM($O$4:O5340)-SUM($P$3:P5339),0)</f>
        <v>0</v>
      </c>
      <c r="Q5340" s="6">
        <f t="shared" si="587"/>
        <v>2.0878234665197093</v>
      </c>
      <c r="R5340" s="8">
        <f>IF(E5339&lt;&gt;E5340,SUM($Q$4:Q5340)-SUM($R$3:R5339),0)</f>
        <v>0</v>
      </c>
      <c r="S5340" s="6">
        <f>IF(B5340&gt;0,SUM($R$4:R5340)-SUM($S$3:S5339),0)</f>
        <v>0</v>
      </c>
    </row>
    <row r="5341" spans="1:19">
      <c r="A5341">
        <f>IF(E5340&lt;&gt;E5341,COUNTIF($A$4:A5340,"&lt;&gt;0")+1,0)</f>
        <v>0</v>
      </c>
      <c r="B5341">
        <f>IF(A5341&lt;&gt;0,IF(MOD(A5341,3)=0,COUNTIF($B$4:B5340,"&lt;&gt;0")+1,0),0)</f>
        <v>0</v>
      </c>
      <c r="C5341" s="9">
        <f>'Dash Board'!$C$12+COUNT('Daily reducing balance'!$F$4:F5340)</f>
        <v>47067</v>
      </c>
      <c r="D5341">
        <f t="shared" si="581"/>
        <v>2028</v>
      </c>
      <c r="E5341">
        <f t="shared" si="582"/>
        <v>11</v>
      </c>
      <c r="F5341">
        <f>DAY('Dash Board'!$C$12+COUNT('Daily reducing balance'!$F$4:F5340))</f>
        <v>10</v>
      </c>
      <c r="G5341" s="8">
        <f t="shared" si="583"/>
        <v>15136.691965256961</v>
      </c>
      <c r="H5341" s="6">
        <f>G5341*'Dash Board'!$C$11/365</f>
        <v>4.3543908393204953</v>
      </c>
      <c r="I5341" s="6">
        <f>H5341*'Dash Board'!$C$18/'Dash Board'!$C$11</f>
        <v>2.0735194472954741</v>
      </c>
      <c r="J5341" s="6">
        <f>(G5341&gt;1)*PMT('Dash Board'!$C$11/365,$U$4,-'Dash Board'!$C$19)</f>
        <v>108.80376961660664</v>
      </c>
      <c r="K5341" s="6">
        <f t="shared" si="585"/>
        <v>0</v>
      </c>
      <c r="L5341" s="8">
        <f t="shared" si="586"/>
        <v>15032.242586479675</v>
      </c>
      <c r="N5341" s="8">
        <f t="shared" si="584"/>
        <v>106.73025016931118</v>
      </c>
      <c r="O5341" s="8">
        <f>IF(E5340&lt;&gt;E5341,SUM($N$4:N5341)-SUM($O$3:O5340),0)</f>
        <v>0</v>
      </c>
      <c r="P5341" s="6">
        <f>IF(B5341&gt;0,SUM($O$4:O5341)-SUM($P$3:P5340),0)</f>
        <v>0</v>
      </c>
      <c r="Q5341" s="6">
        <f t="shared" si="587"/>
        <v>2.0735194472954741</v>
      </c>
      <c r="R5341" s="8">
        <f>IF(E5340&lt;&gt;E5341,SUM($Q$4:Q5341)-SUM($R$3:R5340),0)</f>
        <v>0</v>
      </c>
      <c r="S5341" s="6">
        <f>IF(B5341&gt;0,SUM($R$4:R5341)-SUM($S$3:S5340),0)</f>
        <v>0</v>
      </c>
    </row>
    <row r="5342" spans="1:19">
      <c r="A5342">
        <f>IF(E5341&lt;&gt;E5342,COUNTIF($A$4:A5341,"&lt;&gt;0")+1,0)</f>
        <v>0</v>
      </c>
      <c r="B5342">
        <f>IF(A5342&lt;&gt;0,IF(MOD(A5342,3)=0,COUNTIF($B$4:B5341,"&lt;&gt;0")+1,0),0)</f>
        <v>0</v>
      </c>
      <c r="C5342" s="9">
        <f>'Dash Board'!$C$12+COUNT('Daily reducing balance'!$F$4:F5341)</f>
        <v>47068</v>
      </c>
      <c r="D5342">
        <f t="shared" si="581"/>
        <v>2028</v>
      </c>
      <c r="E5342">
        <f t="shared" si="582"/>
        <v>11</v>
      </c>
      <c r="F5342">
        <f>DAY('Dash Board'!$C$12+COUNT('Daily reducing balance'!$F$4:F5341))</f>
        <v>11</v>
      </c>
      <c r="G5342" s="8">
        <f t="shared" si="583"/>
        <v>15032.242586479675</v>
      </c>
      <c r="H5342" s="6">
        <f>G5342*'Dash Board'!$C$11/365</f>
        <v>4.324343757754427</v>
      </c>
      <c r="I5342" s="6">
        <f>H5342*'Dash Board'!$C$18/'Dash Board'!$C$11</f>
        <v>2.0592113132163941</v>
      </c>
      <c r="J5342" s="6">
        <f>(G5342&gt;1)*PMT('Dash Board'!$C$11/365,$U$4,-'Dash Board'!$C$19)</f>
        <v>108.80376961660664</v>
      </c>
      <c r="K5342" s="6">
        <f t="shared" si="585"/>
        <v>0</v>
      </c>
      <c r="L5342" s="8">
        <f t="shared" si="586"/>
        <v>14927.763160620823</v>
      </c>
      <c r="N5342" s="8">
        <f t="shared" si="584"/>
        <v>106.74455830339025</v>
      </c>
      <c r="O5342" s="8">
        <f>IF(E5341&lt;&gt;E5342,SUM($N$4:N5342)-SUM($O$3:O5341),0)</f>
        <v>0</v>
      </c>
      <c r="P5342" s="6">
        <f>IF(B5342&gt;0,SUM($O$4:O5342)-SUM($P$3:P5341),0)</f>
        <v>0</v>
      </c>
      <c r="Q5342" s="6">
        <f t="shared" si="587"/>
        <v>2.0592113132163941</v>
      </c>
      <c r="R5342" s="8">
        <f>IF(E5341&lt;&gt;E5342,SUM($Q$4:Q5342)-SUM($R$3:R5341),0)</f>
        <v>0</v>
      </c>
      <c r="S5342" s="6">
        <f>IF(B5342&gt;0,SUM($R$4:R5342)-SUM($S$3:S5341),0)</f>
        <v>0</v>
      </c>
    </row>
    <row r="5343" spans="1:19">
      <c r="A5343">
        <f>IF(E5342&lt;&gt;E5343,COUNTIF($A$4:A5342,"&lt;&gt;0")+1,0)</f>
        <v>0</v>
      </c>
      <c r="B5343">
        <f>IF(A5343&lt;&gt;0,IF(MOD(A5343,3)=0,COUNTIF($B$4:B5342,"&lt;&gt;0")+1,0),0)</f>
        <v>0</v>
      </c>
      <c r="C5343" s="9">
        <f>'Dash Board'!$C$12+COUNT('Daily reducing balance'!$F$4:F5342)</f>
        <v>47069</v>
      </c>
      <c r="D5343">
        <f t="shared" si="581"/>
        <v>2028</v>
      </c>
      <c r="E5343">
        <f t="shared" si="582"/>
        <v>11</v>
      </c>
      <c r="F5343">
        <f>DAY('Dash Board'!$C$12+COUNT('Daily reducing balance'!$F$4:F5342))</f>
        <v>12</v>
      </c>
      <c r="G5343" s="8">
        <f t="shared" si="583"/>
        <v>14927.763160620823</v>
      </c>
      <c r="H5343" s="6">
        <f>G5343*'Dash Board'!$C$11/365</f>
        <v>4.2942880325073602</v>
      </c>
      <c r="I5343" s="6">
        <f>H5343*'Dash Board'!$C$18/'Dash Board'!$C$11</f>
        <v>2.0448990630987431</v>
      </c>
      <c r="J5343" s="6">
        <f>(G5343&gt;1)*PMT('Dash Board'!$C$11/365,$U$4,-'Dash Board'!$C$19)</f>
        <v>108.80376961660664</v>
      </c>
      <c r="K5343" s="6">
        <f t="shared" si="585"/>
        <v>0</v>
      </c>
      <c r="L5343" s="8">
        <f t="shared" si="586"/>
        <v>14823.253679036725</v>
      </c>
      <c r="N5343" s="8">
        <f t="shared" si="584"/>
        <v>106.7588705535079</v>
      </c>
      <c r="O5343" s="8">
        <f>IF(E5342&lt;&gt;E5343,SUM($N$4:N5343)-SUM($O$3:O5342),0)</f>
        <v>0</v>
      </c>
      <c r="P5343" s="6">
        <f>IF(B5343&gt;0,SUM($O$4:O5343)-SUM($P$3:P5342),0)</f>
        <v>0</v>
      </c>
      <c r="Q5343" s="6">
        <f t="shared" si="587"/>
        <v>2.0448990630987431</v>
      </c>
      <c r="R5343" s="8">
        <f>IF(E5342&lt;&gt;E5343,SUM($Q$4:Q5343)-SUM($R$3:R5342),0)</f>
        <v>0</v>
      </c>
      <c r="S5343" s="6">
        <f>IF(B5343&gt;0,SUM($R$4:R5343)-SUM($S$3:S5342),0)</f>
        <v>0</v>
      </c>
    </row>
    <row r="5344" spans="1:19">
      <c r="A5344">
        <f>IF(E5343&lt;&gt;E5344,COUNTIF($A$4:A5343,"&lt;&gt;0")+1,0)</f>
        <v>0</v>
      </c>
      <c r="B5344">
        <f>IF(A5344&lt;&gt;0,IF(MOD(A5344,3)=0,COUNTIF($B$4:B5343,"&lt;&gt;0")+1,0),0)</f>
        <v>0</v>
      </c>
      <c r="C5344" s="9">
        <f>'Dash Board'!$C$12+COUNT('Daily reducing balance'!$F$4:F5343)</f>
        <v>47070</v>
      </c>
      <c r="D5344">
        <f t="shared" si="581"/>
        <v>2028</v>
      </c>
      <c r="E5344">
        <f t="shared" si="582"/>
        <v>11</v>
      </c>
      <c r="F5344">
        <f>DAY('Dash Board'!$C$12+COUNT('Daily reducing balance'!$F$4:F5343))</f>
        <v>13</v>
      </c>
      <c r="G5344" s="8">
        <f t="shared" si="583"/>
        <v>14823.253679036725</v>
      </c>
      <c r="H5344" s="6">
        <f>G5344*'Dash Board'!$C$11/365</f>
        <v>4.2642236610927569</v>
      </c>
      <c r="I5344" s="6">
        <f>H5344*'Dash Board'!$C$18/'Dash Board'!$C$11</f>
        <v>2.0305826957584556</v>
      </c>
      <c r="J5344" s="6">
        <f>(G5344&gt;1)*PMT('Dash Board'!$C$11/365,$U$4,-'Dash Board'!$C$19)</f>
        <v>108.80376961660664</v>
      </c>
      <c r="K5344" s="6">
        <f t="shared" si="585"/>
        <v>0</v>
      </c>
      <c r="L5344" s="8">
        <f t="shared" si="586"/>
        <v>14718.714133081212</v>
      </c>
      <c r="N5344" s="8">
        <f t="shared" si="584"/>
        <v>106.77318692084819</v>
      </c>
      <c r="O5344" s="8">
        <f>IF(E5343&lt;&gt;E5344,SUM($N$4:N5344)-SUM($O$3:O5343),0)</f>
        <v>0</v>
      </c>
      <c r="P5344" s="6">
        <f>IF(B5344&gt;0,SUM($O$4:O5344)-SUM($P$3:P5343),0)</f>
        <v>0</v>
      </c>
      <c r="Q5344" s="6">
        <f t="shared" si="587"/>
        <v>2.0305826957584556</v>
      </c>
      <c r="R5344" s="8">
        <f>IF(E5343&lt;&gt;E5344,SUM($Q$4:Q5344)-SUM($R$3:R5343),0)</f>
        <v>0</v>
      </c>
      <c r="S5344" s="6">
        <f>IF(B5344&gt;0,SUM($R$4:R5344)-SUM($S$3:S5343),0)</f>
        <v>0</v>
      </c>
    </row>
    <row r="5345" spans="1:19">
      <c r="A5345">
        <f>IF(E5344&lt;&gt;E5345,COUNTIF($A$4:A5344,"&lt;&gt;0")+1,0)</f>
        <v>0</v>
      </c>
      <c r="B5345">
        <f>IF(A5345&lt;&gt;0,IF(MOD(A5345,3)=0,COUNTIF($B$4:B5344,"&lt;&gt;0")+1,0),0)</f>
        <v>0</v>
      </c>
      <c r="C5345" s="9">
        <f>'Dash Board'!$C$12+COUNT('Daily reducing balance'!$F$4:F5344)</f>
        <v>47071</v>
      </c>
      <c r="D5345">
        <f t="shared" si="581"/>
        <v>2028</v>
      </c>
      <c r="E5345">
        <f t="shared" si="582"/>
        <v>11</v>
      </c>
      <c r="F5345">
        <f>DAY('Dash Board'!$C$12+COUNT('Daily reducing balance'!$F$4:F5344))</f>
        <v>14</v>
      </c>
      <c r="G5345" s="8">
        <f t="shared" si="583"/>
        <v>14718.714133081212</v>
      </c>
      <c r="H5345" s="6">
        <f>G5345*'Dash Board'!$C$11/365</f>
        <v>4.234150641023362</v>
      </c>
      <c r="I5345" s="6">
        <f>H5345*'Dash Board'!$C$18/'Dash Board'!$C$11</f>
        <v>2.0162622100111247</v>
      </c>
      <c r="J5345" s="6">
        <f>(G5345&gt;1)*PMT('Dash Board'!$C$11/365,$U$4,-'Dash Board'!$C$19)</f>
        <v>108.80376961660664</v>
      </c>
      <c r="K5345" s="6">
        <f t="shared" si="585"/>
        <v>0</v>
      </c>
      <c r="L5345" s="8">
        <f t="shared" si="586"/>
        <v>14614.144514105628</v>
      </c>
      <c r="N5345" s="8">
        <f t="shared" si="584"/>
        <v>106.78750740659552</v>
      </c>
      <c r="O5345" s="8">
        <f>IF(E5344&lt;&gt;E5345,SUM($N$4:N5345)-SUM($O$3:O5344),0)</f>
        <v>0</v>
      </c>
      <c r="P5345" s="6">
        <f>IF(B5345&gt;0,SUM($O$4:O5345)-SUM($P$3:P5344),0)</f>
        <v>0</v>
      </c>
      <c r="Q5345" s="6">
        <f t="shared" si="587"/>
        <v>2.0162622100111247</v>
      </c>
      <c r="R5345" s="8">
        <f>IF(E5344&lt;&gt;E5345,SUM($Q$4:Q5345)-SUM($R$3:R5344),0)</f>
        <v>0</v>
      </c>
      <c r="S5345" s="6">
        <f>IF(B5345&gt;0,SUM($R$4:R5345)-SUM($S$3:S5344),0)</f>
        <v>0</v>
      </c>
    </row>
    <row r="5346" spans="1:19">
      <c r="A5346">
        <f>IF(E5345&lt;&gt;E5346,COUNTIF($A$4:A5345,"&lt;&gt;0")+1,0)</f>
        <v>0</v>
      </c>
      <c r="B5346">
        <f>IF(A5346&lt;&gt;0,IF(MOD(A5346,3)=0,COUNTIF($B$4:B5345,"&lt;&gt;0")+1,0),0)</f>
        <v>0</v>
      </c>
      <c r="C5346" s="9">
        <f>'Dash Board'!$C$12+COUNT('Daily reducing balance'!$F$4:F5345)</f>
        <v>47072</v>
      </c>
      <c r="D5346">
        <f t="shared" si="581"/>
        <v>2028</v>
      </c>
      <c r="E5346">
        <f t="shared" si="582"/>
        <v>11</v>
      </c>
      <c r="F5346">
        <f>DAY('Dash Board'!$C$12+COUNT('Daily reducing balance'!$F$4:F5345))</f>
        <v>15</v>
      </c>
      <c r="G5346" s="8">
        <f t="shared" si="583"/>
        <v>14614.144514105628</v>
      </c>
      <c r="H5346" s="6">
        <f>G5346*'Dash Board'!$C$11/365</f>
        <v>4.2040689698112077</v>
      </c>
      <c r="I5346" s="6">
        <f>H5346*'Dash Board'!$C$18/'Dash Board'!$C$11</f>
        <v>2.0019376046720039</v>
      </c>
      <c r="J5346" s="6">
        <f>(G5346&gt;1)*PMT('Dash Board'!$C$11/365,$U$4,-'Dash Board'!$C$19)</f>
        <v>108.80376961660664</v>
      </c>
      <c r="K5346" s="6">
        <f t="shared" si="585"/>
        <v>0</v>
      </c>
      <c r="L5346" s="8">
        <f t="shared" si="586"/>
        <v>14509.544813458833</v>
      </c>
      <c r="N5346" s="8">
        <f t="shared" si="584"/>
        <v>106.80183201193464</v>
      </c>
      <c r="O5346" s="8">
        <f>IF(E5345&lt;&gt;E5346,SUM($N$4:N5346)-SUM($O$3:O5345),0)</f>
        <v>0</v>
      </c>
      <c r="P5346" s="6">
        <f>IF(B5346&gt;0,SUM($O$4:O5346)-SUM($P$3:P5345),0)</f>
        <v>0</v>
      </c>
      <c r="Q5346" s="6">
        <f t="shared" si="587"/>
        <v>2.0019376046720039</v>
      </c>
      <c r="R5346" s="8">
        <f>IF(E5345&lt;&gt;E5346,SUM($Q$4:Q5346)-SUM($R$3:R5345),0)</f>
        <v>0</v>
      </c>
      <c r="S5346" s="6">
        <f>IF(B5346&gt;0,SUM($R$4:R5346)-SUM($S$3:S5345),0)</f>
        <v>0</v>
      </c>
    </row>
    <row r="5347" spans="1:19">
      <c r="A5347">
        <f>IF(E5346&lt;&gt;E5347,COUNTIF($A$4:A5346,"&lt;&gt;0")+1,0)</f>
        <v>0</v>
      </c>
      <c r="B5347">
        <f>IF(A5347&lt;&gt;0,IF(MOD(A5347,3)=0,COUNTIF($B$4:B5346,"&lt;&gt;0")+1,0),0)</f>
        <v>0</v>
      </c>
      <c r="C5347" s="9">
        <f>'Dash Board'!$C$12+COUNT('Daily reducing balance'!$F$4:F5346)</f>
        <v>47073</v>
      </c>
      <c r="D5347">
        <f t="shared" si="581"/>
        <v>2028</v>
      </c>
      <c r="E5347">
        <f t="shared" si="582"/>
        <v>11</v>
      </c>
      <c r="F5347">
        <f>DAY('Dash Board'!$C$12+COUNT('Daily reducing balance'!$F$4:F5346))</f>
        <v>16</v>
      </c>
      <c r="G5347" s="8">
        <f t="shared" si="583"/>
        <v>14509.544813458833</v>
      </c>
      <c r="H5347" s="6">
        <f>G5347*'Dash Board'!$C$11/365</f>
        <v>4.17397864496761</v>
      </c>
      <c r="I5347" s="6">
        <f>H5347*'Dash Board'!$C$18/'Dash Board'!$C$11</f>
        <v>1.9876088785560049</v>
      </c>
      <c r="J5347" s="6">
        <f>(G5347&gt;1)*PMT('Dash Board'!$C$11/365,$U$4,-'Dash Board'!$C$19)</f>
        <v>108.80376961660664</v>
      </c>
      <c r="K5347" s="6">
        <f t="shared" si="585"/>
        <v>0</v>
      </c>
      <c r="L5347" s="8">
        <f t="shared" si="586"/>
        <v>14404.915022487194</v>
      </c>
      <c r="N5347" s="8">
        <f t="shared" si="584"/>
        <v>106.81616073805064</v>
      </c>
      <c r="O5347" s="8">
        <f>IF(E5346&lt;&gt;E5347,SUM($N$4:N5347)-SUM($O$3:O5346),0)</f>
        <v>0</v>
      </c>
      <c r="P5347" s="6">
        <f>IF(B5347&gt;0,SUM($O$4:O5347)-SUM($P$3:P5346),0)</f>
        <v>0</v>
      </c>
      <c r="Q5347" s="6">
        <f t="shared" si="587"/>
        <v>1.9876088785560049</v>
      </c>
      <c r="R5347" s="8">
        <f>IF(E5346&lt;&gt;E5347,SUM($Q$4:Q5347)-SUM($R$3:R5346),0)</f>
        <v>0</v>
      </c>
      <c r="S5347" s="6">
        <f>IF(B5347&gt;0,SUM($R$4:R5347)-SUM($S$3:S5346),0)</f>
        <v>0</v>
      </c>
    </row>
    <row r="5348" spans="1:19">
      <c r="A5348">
        <f>IF(E5347&lt;&gt;E5348,COUNTIF($A$4:A5347,"&lt;&gt;0")+1,0)</f>
        <v>0</v>
      </c>
      <c r="B5348">
        <f>IF(A5348&lt;&gt;0,IF(MOD(A5348,3)=0,COUNTIF($B$4:B5347,"&lt;&gt;0")+1,0),0)</f>
        <v>0</v>
      </c>
      <c r="C5348" s="9">
        <f>'Dash Board'!$C$12+COUNT('Daily reducing balance'!$F$4:F5347)</f>
        <v>47074</v>
      </c>
      <c r="D5348">
        <f t="shared" si="581"/>
        <v>2028</v>
      </c>
      <c r="E5348">
        <f t="shared" si="582"/>
        <v>11</v>
      </c>
      <c r="F5348">
        <f>DAY('Dash Board'!$C$12+COUNT('Daily reducing balance'!$F$4:F5347))</f>
        <v>17</v>
      </c>
      <c r="G5348" s="8">
        <f t="shared" si="583"/>
        <v>14404.915022487194</v>
      </c>
      <c r="H5348" s="6">
        <f>G5348*'Dash Board'!$C$11/365</f>
        <v>4.1438796640031654</v>
      </c>
      <c r="I5348" s="6">
        <f>H5348*'Dash Board'!$C$18/'Dash Board'!$C$11</f>
        <v>1.973276030477698</v>
      </c>
      <c r="J5348" s="6">
        <f>(G5348&gt;1)*PMT('Dash Board'!$C$11/365,$U$4,-'Dash Board'!$C$19)</f>
        <v>108.80376961660664</v>
      </c>
      <c r="K5348" s="6">
        <f t="shared" si="585"/>
        <v>0</v>
      </c>
      <c r="L5348" s="8">
        <f t="shared" si="586"/>
        <v>14300.25513253459</v>
      </c>
      <c r="N5348" s="8">
        <f t="shared" si="584"/>
        <v>106.83049358612895</v>
      </c>
      <c r="O5348" s="8">
        <f>IF(E5347&lt;&gt;E5348,SUM($N$4:N5348)-SUM($O$3:O5347),0)</f>
        <v>0</v>
      </c>
      <c r="P5348" s="6">
        <f>IF(B5348&gt;0,SUM($O$4:O5348)-SUM($P$3:P5347),0)</f>
        <v>0</v>
      </c>
      <c r="Q5348" s="6">
        <f t="shared" si="587"/>
        <v>1.973276030477698</v>
      </c>
      <c r="R5348" s="8">
        <f>IF(E5347&lt;&gt;E5348,SUM($Q$4:Q5348)-SUM($R$3:R5347),0)</f>
        <v>0</v>
      </c>
      <c r="S5348" s="6">
        <f>IF(B5348&gt;0,SUM($R$4:R5348)-SUM($S$3:S5347),0)</f>
        <v>0</v>
      </c>
    </row>
    <row r="5349" spans="1:19">
      <c r="A5349">
        <f>IF(E5348&lt;&gt;E5349,COUNTIF($A$4:A5348,"&lt;&gt;0")+1,0)</f>
        <v>0</v>
      </c>
      <c r="B5349">
        <f>IF(A5349&lt;&gt;0,IF(MOD(A5349,3)=0,COUNTIF($B$4:B5348,"&lt;&gt;0")+1,0),0)</f>
        <v>0</v>
      </c>
      <c r="C5349" s="9">
        <f>'Dash Board'!$C$12+COUNT('Daily reducing balance'!$F$4:F5348)</f>
        <v>47075</v>
      </c>
      <c r="D5349">
        <f t="shared" si="581"/>
        <v>2028</v>
      </c>
      <c r="E5349">
        <f t="shared" si="582"/>
        <v>11</v>
      </c>
      <c r="F5349">
        <f>DAY('Dash Board'!$C$12+COUNT('Daily reducing balance'!$F$4:F5348))</f>
        <v>18</v>
      </c>
      <c r="G5349" s="8">
        <f t="shared" si="583"/>
        <v>14300.25513253459</v>
      </c>
      <c r="H5349" s="6">
        <f>G5349*'Dash Board'!$C$11/365</f>
        <v>4.1137720244277585</v>
      </c>
      <c r="I5349" s="6">
        <f>H5349*'Dash Board'!$C$18/'Dash Board'!$C$11</f>
        <v>1.9589390592513138</v>
      </c>
      <c r="J5349" s="6">
        <f>(G5349&gt;1)*PMT('Dash Board'!$C$11/365,$U$4,-'Dash Board'!$C$19)</f>
        <v>108.80376961660664</v>
      </c>
      <c r="K5349" s="6">
        <f t="shared" si="585"/>
        <v>0</v>
      </c>
      <c r="L5349" s="8">
        <f t="shared" si="586"/>
        <v>14195.565134942412</v>
      </c>
      <c r="N5349" s="8">
        <f t="shared" si="584"/>
        <v>106.84483055735534</v>
      </c>
      <c r="O5349" s="8">
        <f>IF(E5348&lt;&gt;E5349,SUM($N$4:N5349)-SUM($O$3:O5348),0)</f>
        <v>0</v>
      </c>
      <c r="P5349" s="6">
        <f>IF(B5349&gt;0,SUM($O$4:O5349)-SUM($P$3:P5348),0)</f>
        <v>0</v>
      </c>
      <c r="Q5349" s="6">
        <f t="shared" si="587"/>
        <v>1.9589390592513138</v>
      </c>
      <c r="R5349" s="8">
        <f>IF(E5348&lt;&gt;E5349,SUM($Q$4:Q5349)-SUM($R$3:R5348),0)</f>
        <v>0</v>
      </c>
      <c r="S5349" s="6">
        <f>IF(B5349&gt;0,SUM($R$4:R5349)-SUM($S$3:S5348),0)</f>
        <v>0</v>
      </c>
    </row>
    <row r="5350" spans="1:19">
      <c r="A5350">
        <f>IF(E5349&lt;&gt;E5350,COUNTIF($A$4:A5349,"&lt;&gt;0")+1,0)</f>
        <v>0</v>
      </c>
      <c r="B5350">
        <f>IF(A5350&lt;&gt;0,IF(MOD(A5350,3)=0,COUNTIF($B$4:B5349,"&lt;&gt;0")+1,0),0)</f>
        <v>0</v>
      </c>
      <c r="C5350" s="9">
        <f>'Dash Board'!$C$12+COUNT('Daily reducing balance'!$F$4:F5349)</f>
        <v>47076</v>
      </c>
      <c r="D5350">
        <f t="shared" si="581"/>
        <v>2028</v>
      </c>
      <c r="E5350">
        <f t="shared" si="582"/>
        <v>11</v>
      </c>
      <c r="F5350">
        <f>DAY('Dash Board'!$C$12+COUNT('Daily reducing balance'!$F$4:F5349))</f>
        <v>19</v>
      </c>
      <c r="G5350" s="8">
        <f t="shared" si="583"/>
        <v>14195.565134942412</v>
      </c>
      <c r="H5350" s="6">
        <f>G5350*'Dash Board'!$C$11/365</f>
        <v>4.0836557237505566</v>
      </c>
      <c r="I5350" s="6">
        <f>H5350*'Dash Board'!$C$18/'Dash Board'!$C$11</f>
        <v>1.9445979636907413</v>
      </c>
      <c r="J5350" s="6">
        <f>(G5350&gt;1)*PMT('Dash Board'!$C$11/365,$U$4,-'Dash Board'!$C$19)</f>
        <v>108.80376961660664</v>
      </c>
      <c r="K5350" s="6">
        <f t="shared" si="585"/>
        <v>0</v>
      </c>
      <c r="L5350" s="8">
        <f t="shared" si="586"/>
        <v>14090.845021049556</v>
      </c>
      <c r="N5350" s="8">
        <f t="shared" si="584"/>
        <v>106.8591716529159</v>
      </c>
      <c r="O5350" s="8">
        <f>IF(E5349&lt;&gt;E5350,SUM($N$4:N5350)-SUM($O$3:O5349),0)</f>
        <v>0</v>
      </c>
      <c r="P5350" s="6">
        <f>IF(B5350&gt;0,SUM($O$4:O5350)-SUM($P$3:P5349),0)</f>
        <v>0</v>
      </c>
      <c r="Q5350" s="6">
        <f t="shared" si="587"/>
        <v>1.9445979636907413</v>
      </c>
      <c r="R5350" s="8">
        <f>IF(E5349&lt;&gt;E5350,SUM($Q$4:Q5350)-SUM($R$3:R5349),0)</f>
        <v>0</v>
      </c>
      <c r="S5350" s="6">
        <f>IF(B5350&gt;0,SUM($R$4:R5350)-SUM($S$3:S5349),0)</f>
        <v>0</v>
      </c>
    </row>
    <row r="5351" spans="1:19">
      <c r="A5351">
        <f>IF(E5350&lt;&gt;E5351,COUNTIF($A$4:A5350,"&lt;&gt;0")+1,0)</f>
        <v>0</v>
      </c>
      <c r="B5351">
        <f>IF(A5351&lt;&gt;0,IF(MOD(A5351,3)=0,COUNTIF($B$4:B5350,"&lt;&gt;0")+1,0),0)</f>
        <v>0</v>
      </c>
      <c r="C5351" s="9">
        <f>'Dash Board'!$C$12+COUNT('Daily reducing balance'!$F$4:F5350)</f>
        <v>47077</v>
      </c>
      <c r="D5351">
        <f t="shared" si="581"/>
        <v>2028</v>
      </c>
      <c r="E5351">
        <f t="shared" si="582"/>
        <v>11</v>
      </c>
      <c r="F5351">
        <f>DAY('Dash Board'!$C$12+COUNT('Daily reducing balance'!$F$4:F5350))</f>
        <v>20</v>
      </c>
      <c r="G5351" s="8">
        <f t="shared" si="583"/>
        <v>14090.845021049556</v>
      </c>
      <c r="H5351" s="6">
        <f>G5351*'Dash Board'!$C$11/365</f>
        <v>4.053530759480009</v>
      </c>
      <c r="I5351" s="6">
        <f>H5351*'Dash Board'!$C$18/'Dash Board'!$C$11</f>
        <v>1.9302527426095282</v>
      </c>
      <c r="J5351" s="6">
        <f>(G5351&gt;1)*PMT('Dash Board'!$C$11/365,$U$4,-'Dash Board'!$C$19)</f>
        <v>108.80376961660664</v>
      </c>
      <c r="K5351" s="6">
        <f t="shared" si="585"/>
        <v>0</v>
      </c>
      <c r="L5351" s="8">
        <f t="shared" si="586"/>
        <v>13986.094782192429</v>
      </c>
      <c r="N5351" s="8">
        <f t="shared" si="584"/>
        <v>106.87351687399712</v>
      </c>
      <c r="O5351" s="8">
        <f>IF(E5350&lt;&gt;E5351,SUM($N$4:N5351)-SUM($O$3:O5350),0)</f>
        <v>0</v>
      </c>
      <c r="P5351" s="6">
        <f>IF(B5351&gt;0,SUM($O$4:O5351)-SUM($P$3:P5350),0)</f>
        <v>0</v>
      </c>
      <c r="Q5351" s="6">
        <f t="shared" si="587"/>
        <v>1.9302527426095282</v>
      </c>
      <c r="R5351" s="8">
        <f>IF(E5350&lt;&gt;E5351,SUM($Q$4:Q5351)-SUM($R$3:R5350),0)</f>
        <v>0</v>
      </c>
      <c r="S5351" s="6">
        <f>IF(B5351&gt;0,SUM($R$4:R5351)-SUM($S$3:S5350),0)</f>
        <v>0</v>
      </c>
    </row>
    <row r="5352" spans="1:19">
      <c r="A5352">
        <f>IF(E5351&lt;&gt;E5352,COUNTIF($A$4:A5351,"&lt;&gt;0")+1,0)</f>
        <v>0</v>
      </c>
      <c r="B5352">
        <f>IF(A5352&lt;&gt;0,IF(MOD(A5352,3)=0,COUNTIF($B$4:B5351,"&lt;&gt;0")+1,0),0)</f>
        <v>0</v>
      </c>
      <c r="C5352" s="9">
        <f>'Dash Board'!$C$12+COUNT('Daily reducing balance'!$F$4:F5351)</f>
        <v>47078</v>
      </c>
      <c r="D5352">
        <f t="shared" si="581"/>
        <v>2028</v>
      </c>
      <c r="E5352">
        <f t="shared" si="582"/>
        <v>11</v>
      </c>
      <c r="F5352">
        <f>DAY('Dash Board'!$C$12+COUNT('Daily reducing balance'!$F$4:F5351))</f>
        <v>21</v>
      </c>
      <c r="G5352" s="8">
        <f t="shared" si="583"/>
        <v>13986.094782192429</v>
      </c>
      <c r="H5352" s="6">
        <f>G5352*'Dash Board'!$C$11/365</f>
        <v>4.0233971291238495</v>
      </c>
      <c r="I5352" s="6">
        <f>H5352*'Dash Board'!$C$18/'Dash Board'!$C$11</f>
        <v>1.9159033948208808</v>
      </c>
      <c r="J5352" s="6">
        <f>(G5352&gt;1)*PMT('Dash Board'!$C$11/365,$U$4,-'Dash Board'!$C$19)</f>
        <v>108.80376961660664</v>
      </c>
      <c r="K5352" s="6">
        <f t="shared" si="585"/>
        <v>0</v>
      </c>
      <c r="L5352" s="8">
        <f t="shared" si="586"/>
        <v>13881.314409704946</v>
      </c>
      <c r="N5352" s="8">
        <f t="shared" si="584"/>
        <v>106.88786622178576</v>
      </c>
      <c r="O5352" s="8">
        <f>IF(E5351&lt;&gt;E5352,SUM($N$4:N5352)-SUM($O$3:O5351),0)</f>
        <v>0</v>
      </c>
      <c r="P5352" s="6">
        <f>IF(B5352&gt;0,SUM($O$4:O5352)-SUM($P$3:P5351),0)</f>
        <v>0</v>
      </c>
      <c r="Q5352" s="6">
        <f t="shared" si="587"/>
        <v>1.9159033948208808</v>
      </c>
      <c r="R5352" s="8">
        <f>IF(E5351&lt;&gt;E5352,SUM($Q$4:Q5352)-SUM($R$3:R5351),0)</f>
        <v>0</v>
      </c>
      <c r="S5352" s="6">
        <f>IF(B5352&gt;0,SUM($R$4:R5352)-SUM($S$3:S5351),0)</f>
        <v>0</v>
      </c>
    </row>
    <row r="5353" spans="1:19">
      <c r="A5353">
        <f>IF(E5352&lt;&gt;E5353,COUNTIF($A$4:A5352,"&lt;&gt;0")+1,0)</f>
        <v>0</v>
      </c>
      <c r="B5353">
        <f>IF(A5353&lt;&gt;0,IF(MOD(A5353,3)=0,COUNTIF($B$4:B5352,"&lt;&gt;0")+1,0),0)</f>
        <v>0</v>
      </c>
      <c r="C5353" s="9">
        <f>'Dash Board'!$C$12+COUNT('Daily reducing balance'!$F$4:F5352)</f>
        <v>47079</v>
      </c>
      <c r="D5353">
        <f t="shared" si="581"/>
        <v>2028</v>
      </c>
      <c r="E5353">
        <f t="shared" si="582"/>
        <v>11</v>
      </c>
      <c r="F5353">
        <f>DAY('Dash Board'!$C$12+COUNT('Daily reducing balance'!$F$4:F5352))</f>
        <v>22</v>
      </c>
      <c r="G5353" s="8">
        <f t="shared" si="583"/>
        <v>13881.314409704946</v>
      </c>
      <c r="H5353" s="6">
        <f>G5353*'Dash Board'!$C$11/365</f>
        <v>3.9932548301890938</v>
      </c>
      <c r="I5353" s="6">
        <f>H5353*'Dash Board'!$C$18/'Dash Board'!$C$11</f>
        <v>1.9015499191376639</v>
      </c>
      <c r="J5353" s="6">
        <f>(G5353&gt;1)*PMT('Dash Board'!$C$11/365,$U$4,-'Dash Board'!$C$19)</f>
        <v>108.80376961660664</v>
      </c>
      <c r="K5353" s="6">
        <f t="shared" si="585"/>
        <v>0</v>
      </c>
      <c r="L5353" s="8">
        <f t="shared" si="586"/>
        <v>13776.503894918529</v>
      </c>
      <c r="N5353" s="8">
        <f t="shared" si="584"/>
        <v>106.90221969746898</v>
      </c>
      <c r="O5353" s="8">
        <f>IF(E5352&lt;&gt;E5353,SUM($N$4:N5353)-SUM($O$3:O5352),0)</f>
        <v>0</v>
      </c>
      <c r="P5353" s="6">
        <f>IF(B5353&gt;0,SUM($O$4:O5353)-SUM($P$3:P5352),0)</f>
        <v>0</v>
      </c>
      <c r="Q5353" s="6">
        <f t="shared" si="587"/>
        <v>1.9015499191376639</v>
      </c>
      <c r="R5353" s="8">
        <f>IF(E5352&lt;&gt;E5353,SUM($Q$4:Q5353)-SUM($R$3:R5352),0)</f>
        <v>0</v>
      </c>
      <c r="S5353" s="6">
        <f>IF(B5353&gt;0,SUM($R$4:R5353)-SUM($S$3:S5352),0)</f>
        <v>0</v>
      </c>
    </row>
    <row r="5354" spans="1:19">
      <c r="A5354">
        <f>IF(E5353&lt;&gt;E5354,COUNTIF($A$4:A5353,"&lt;&gt;0")+1,0)</f>
        <v>0</v>
      </c>
      <c r="B5354">
        <f>IF(A5354&lt;&gt;0,IF(MOD(A5354,3)=0,COUNTIF($B$4:B5353,"&lt;&gt;0")+1,0),0)</f>
        <v>0</v>
      </c>
      <c r="C5354" s="9">
        <f>'Dash Board'!$C$12+COUNT('Daily reducing balance'!$F$4:F5353)</f>
        <v>47080</v>
      </c>
      <c r="D5354">
        <f t="shared" si="581"/>
        <v>2028</v>
      </c>
      <c r="E5354">
        <f t="shared" si="582"/>
        <v>11</v>
      </c>
      <c r="F5354">
        <f>DAY('Dash Board'!$C$12+COUNT('Daily reducing balance'!$F$4:F5353))</f>
        <v>23</v>
      </c>
      <c r="G5354" s="8">
        <f t="shared" si="583"/>
        <v>13776.503894918529</v>
      </c>
      <c r="H5354" s="6">
        <f>G5354*'Dash Board'!$C$11/365</f>
        <v>3.9631038601820427</v>
      </c>
      <c r="I5354" s="6">
        <f>H5354*'Dash Board'!$C$18/'Dash Board'!$C$11</f>
        <v>1.8871923143724014</v>
      </c>
      <c r="J5354" s="6">
        <f>(G5354&gt;1)*PMT('Dash Board'!$C$11/365,$U$4,-'Dash Board'!$C$19)</f>
        <v>108.80376961660664</v>
      </c>
      <c r="K5354" s="6">
        <f t="shared" si="585"/>
        <v>0</v>
      </c>
      <c r="L5354" s="8">
        <f t="shared" si="586"/>
        <v>13671.663229162104</v>
      </c>
      <c r="N5354" s="8">
        <f t="shared" si="584"/>
        <v>106.91657730223424</v>
      </c>
      <c r="O5354" s="8">
        <f>IF(E5353&lt;&gt;E5354,SUM($N$4:N5354)-SUM($O$3:O5353),0)</f>
        <v>0</v>
      </c>
      <c r="P5354" s="6">
        <f>IF(B5354&gt;0,SUM($O$4:O5354)-SUM($P$3:P5353),0)</f>
        <v>0</v>
      </c>
      <c r="Q5354" s="6">
        <f t="shared" si="587"/>
        <v>1.8871923143724014</v>
      </c>
      <c r="R5354" s="8">
        <f>IF(E5353&lt;&gt;E5354,SUM($Q$4:Q5354)-SUM($R$3:R5353),0)</f>
        <v>0</v>
      </c>
      <c r="S5354" s="6">
        <f>IF(B5354&gt;0,SUM($R$4:R5354)-SUM($S$3:S5353),0)</f>
        <v>0</v>
      </c>
    </row>
    <row r="5355" spans="1:19">
      <c r="A5355">
        <f>IF(E5354&lt;&gt;E5355,COUNTIF($A$4:A5354,"&lt;&gt;0")+1,0)</f>
        <v>0</v>
      </c>
      <c r="B5355">
        <f>IF(A5355&lt;&gt;0,IF(MOD(A5355,3)=0,COUNTIF($B$4:B5354,"&lt;&gt;0")+1,0),0)</f>
        <v>0</v>
      </c>
      <c r="C5355" s="9">
        <f>'Dash Board'!$C$12+COUNT('Daily reducing balance'!$F$4:F5354)</f>
        <v>47081</v>
      </c>
      <c r="D5355">
        <f t="shared" si="581"/>
        <v>2028</v>
      </c>
      <c r="E5355">
        <f t="shared" si="582"/>
        <v>11</v>
      </c>
      <c r="F5355">
        <f>DAY('Dash Board'!$C$12+COUNT('Daily reducing balance'!$F$4:F5354))</f>
        <v>24</v>
      </c>
      <c r="G5355" s="8">
        <f t="shared" si="583"/>
        <v>13671.663229162104</v>
      </c>
      <c r="H5355" s="6">
        <f>G5355*'Dash Board'!$C$11/365</f>
        <v>3.9329442166082766</v>
      </c>
      <c r="I5355" s="6">
        <f>H5355*'Dash Board'!$C$18/'Dash Board'!$C$11</f>
        <v>1.8728305793372748</v>
      </c>
      <c r="J5355" s="6">
        <f>(G5355&gt;1)*PMT('Dash Board'!$C$11/365,$U$4,-'Dash Board'!$C$19)</f>
        <v>108.80376961660664</v>
      </c>
      <c r="K5355" s="6">
        <f t="shared" si="585"/>
        <v>0</v>
      </c>
      <c r="L5355" s="8">
        <f t="shared" si="586"/>
        <v>13566.792403762107</v>
      </c>
      <c r="N5355" s="8">
        <f t="shared" si="584"/>
        <v>106.93093903726937</v>
      </c>
      <c r="O5355" s="8">
        <f>IF(E5354&lt;&gt;E5355,SUM($N$4:N5355)-SUM($O$3:O5354),0)</f>
        <v>0</v>
      </c>
      <c r="P5355" s="6">
        <f>IF(B5355&gt;0,SUM($O$4:O5355)-SUM($P$3:P5354),0)</f>
        <v>0</v>
      </c>
      <c r="Q5355" s="6">
        <f t="shared" si="587"/>
        <v>1.8728305793372748</v>
      </c>
      <c r="R5355" s="8">
        <f>IF(E5354&lt;&gt;E5355,SUM($Q$4:Q5355)-SUM($R$3:R5354),0)</f>
        <v>0</v>
      </c>
      <c r="S5355" s="6">
        <f>IF(B5355&gt;0,SUM($R$4:R5355)-SUM($S$3:S5354),0)</f>
        <v>0</v>
      </c>
    </row>
    <row r="5356" spans="1:19">
      <c r="A5356">
        <f>IF(E5355&lt;&gt;E5356,COUNTIF($A$4:A5355,"&lt;&gt;0")+1,0)</f>
        <v>0</v>
      </c>
      <c r="B5356">
        <f>IF(A5356&lt;&gt;0,IF(MOD(A5356,3)=0,COUNTIF($B$4:B5355,"&lt;&gt;0")+1,0),0)</f>
        <v>0</v>
      </c>
      <c r="C5356" s="9">
        <f>'Dash Board'!$C$12+COUNT('Daily reducing balance'!$F$4:F5355)</f>
        <v>47082</v>
      </c>
      <c r="D5356">
        <f t="shared" si="581"/>
        <v>2028</v>
      </c>
      <c r="E5356">
        <f t="shared" si="582"/>
        <v>11</v>
      </c>
      <c r="F5356">
        <f>DAY('Dash Board'!$C$12+COUNT('Daily reducing balance'!$F$4:F5355))</f>
        <v>25</v>
      </c>
      <c r="G5356" s="8">
        <f t="shared" si="583"/>
        <v>13566.792403762107</v>
      </c>
      <c r="H5356" s="6">
        <f>G5356*'Dash Board'!$C$11/365</f>
        <v>3.9027758969726607</v>
      </c>
      <c r="I5356" s="6">
        <f>H5356*'Dash Board'!$C$18/'Dash Board'!$C$11</f>
        <v>1.8584647128441245</v>
      </c>
      <c r="J5356" s="6">
        <f>(G5356&gt;1)*PMT('Dash Board'!$C$11/365,$U$4,-'Dash Board'!$C$19)</f>
        <v>108.80376961660664</v>
      </c>
      <c r="K5356" s="6">
        <f t="shared" si="585"/>
        <v>0</v>
      </c>
      <c r="L5356" s="8">
        <f t="shared" si="586"/>
        <v>13461.891410042474</v>
      </c>
      <c r="N5356" s="8">
        <f t="shared" si="584"/>
        <v>106.94530490376252</v>
      </c>
      <c r="O5356" s="8">
        <f>IF(E5355&lt;&gt;E5356,SUM($N$4:N5356)-SUM($O$3:O5355),0)</f>
        <v>0</v>
      </c>
      <c r="P5356" s="6">
        <f>IF(B5356&gt;0,SUM($O$4:O5356)-SUM($P$3:P5355),0)</f>
        <v>0</v>
      </c>
      <c r="Q5356" s="6">
        <f t="shared" si="587"/>
        <v>1.8584647128441245</v>
      </c>
      <c r="R5356" s="8">
        <f>IF(E5355&lt;&gt;E5356,SUM($Q$4:Q5356)-SUM($R$3:R5355),0)</f>
        <v>0</v>
      </c>
      <c r="S5356" s="6">
        <f>IF(B5356&gt;0,SUM($R$4:R5356)-SUM($S$3:S5355),0)</f>
        <v>0</v>
      </c>
    </row>
    <row r="5357" spans="1:19">
      <c r="A5357">
        <f>IF(E5356&lt;&gt;E5357,COUNTIF($A$4:A5356,"&lt;&gt;0")+1,0)</f>
        <v>0</v>
      </c>
      <c r="B5357">
        <f>IF(A5357&lt;&gt;0,IF(MOD(A5357,3)=0,COUNTIF($B$4:B5356,"&lt;&gt;0")+1,0),0)</f>
        <v>0</v>
      </c>
      <c r="C5357" s="9">
        <f>'Dash Board'!$C$12+COUNT('Daily reducing balance'!$F$4:F5356)</f>
        <v>47083</v>
      </c>
      <c r="D5357">
        <f t="shared" si="581"/>
        <v>2028</v>
      </c>
      <c r="E5357">
        <f t="shared" si="582"/>
        <v>11</v>
      </c>
      <c r="F5357">
        <f>DAY('Dash Board'!$C$12+COUNT('Daily reducing balance'!$F$4:F5356))</f>
        <v>26</v>
      </c>
      <c r="G5357" s="8">
        <f t="shared" si="583"/>
        <v>13461.891410042474</v>
      </c>
      <c r="H5357" s="6">
        <f>G5357*'Dash Board'!$C$11/365</f>
        <v>3.8725988987793416</v>
      </c>
      <c r="I5357" s="6">
        <f>H5357*'Dash Board'!$C$18/'Dash Board'!$C$11</f>
        <v>1.8440947137044486</v>
      </c>
      <c r="J5357" s="6">
        <f>(G5357&gt;1)*PMT('Dash Board'!$C$11/365,$U$4,-'Dash Board'!$C$19)</f>
        <v>108.80376961660664</v>
      </c>
      <c r="K5357" s="6">
        <f t="shared" si="585"/>
        <v>0</v>
      </c>
      <c r="L5357" s="8">
        <f t="shared" si="586"/>
        <v>13356.960239324646</v>
      </c>
      <c r="N5357" s="8">
        <f t="shared" si="584"/>
        <v>106.95967490290219</v>
      </c>
      <c r="O5357" s="8">
        <f>IF(E5356&lt;&gt;E5357,SUM($N$4:N5357)-SUM($O$3:O5356),0)</f>
        <v>0</v>
      </c>
      <c r="P5357" s="6">
        <f>IF(B5357&gt;0,SUM($O$4:O5357)-SUM($P$3:P5356),0)</f>
        <v>0</v>
      </c>
      <c r="Q5357" s="6">
        <f t="shared" si="587"/>
        <v>1.8440947137044486</v>
      </c>
      <c r="R5357" s="8">
        <f>IF(E5356&lt;&gt;E5357,SUM($Q$4:Q5357)-SUM($R$3:R5356),0)</f>
        <v>0</v>
      </c>
      <c r="S5357" s="6">
        <f>IF(B5357&gt;0,SUM($R$4:R5357)-SUM($S$3:S5356),0)</f>
        <v>0</v>
      </c>
    </row>
    <row r="5358" spans="1:19">
      <c r="A5358">
        <f>IF(E5357&lt;&gt;E5358,COUNTIF($A$4:A5357,"&lt;&gt;0")+1,0)</f>
        <v>0</v>
      </c>
      <c r="B5358">
        <f>IF(A5358&lt;&gt;0,IF(MOD(A5358,3)=0,COUNTIF($B$4:B5357,"&lt;&gt;0")+1,0),0)</f>
        <v>0</v>
      </c>
      <c r="C5358" s="9">
        <f>'Dash Board'!$C$12+COUNT('Daily reducing balance'!$F$4:F5357)</f>
        <v>47084</v>
      </c>
      <c r="D5358">
        <f t="shared" si="581"/>
        <v>2028</v>
      </c>
      <c r="E5358">
        <f t="shared" si="582"/>
        <v>11</v>
      </c>
      <c r="F5358">
        <f>DAY('Dash Board'!$C$12+COUNT('Daily reducing balance'!$F$4:F5357))</f>
        <v>27</v>
      </c>
      <c r="G5358" s="8">
        <f t="shared" si="583"/>
        <v>13356.960239324646</v>
      </c>
      <c r="H5358" s="6">
        <f>G5358*'Dash Board'!$C$11/365</f>
        <v>3.8424132195317475</v>
      </c>
      <c r="I5358" s="6">
        <f>H5358*'Dash Board'!$C$18/'Dash Board'!$C$11</f>
        <v>1.8297205807294039</v>
      </c>
      <c r="J5358" s="6">
        <f>(G5358&gt;1)*PMT('Dash Board'!$C$11/365,$U$4,-'Dash Board'!$C$19)</f>
        <v>108.80376961660664</v>
      </c>
      <c r="K5358" s="6">
        <f t="shared" si="585"/>
        <v>0</v>
      </c>
      <c r="L5358" s="8">
        <f t="shared" si="586"/>
        <v>13251.998882927572</v>
      </c>
      <c r="N5358" s="8">
        <f t="shared" si="584"/>
        <v>106.97404903587724</v>
      </c>
      <c r="O5358" s="8">
        <f>IF(E5357&lt;&gt;E5358,SUM($N$4:N5358)-SUM($O$3:O5357),0)</f>
        <v>0</v>
      </c>
      <c r="P5358" s="6">
        <f>IF(B5358&gt;0,SUM($O$4:O5358)-SUM($P$3:P5357),0)</f>
        <v>0</v>
      </c>
      <c r="Q5358" s="6">
        <f t="shared" si="587"/>
        <v>1.8297205807294039</v>
      </c>
      <c r="R5358" s="8">
        <f>IF(E5357&lt;&gt;E5358,SUM($Q$4:Q5358)-SUM($R$3:R5357),0)</f>
        <v>0</v>
      </c>
      <c r="S5358" s="6">
        <f>IF(B5358&gt;0,SUM($R$4:R5358)-SUM($S$3:S5357),0)</f>
        <v>0</v>
      </c>
    </row>
    <row r="5359" spans="1:19">
      <c r="A5359">
        <f>IF(E5358&lt;&gt;E5359,COUNTIF($A$4:A5358,"&lt;&gt;0")+1,0)</f>
        <v>0</v>
      </c>
      <c r="B5359">
        <f>IF(A5359&lt;&gt;0,IF(MOD(A5359,3)=0,COUNTIF($B$4:B5358,"&lt;&gt;0")+1,0),0)</f>
        <v>0</v>
      </c>
      <c r="C5359" s="9">
        <f>'Dash Board'!$C$12+COUNT('Daily reducing balance'!$F$4:F5358)</f>
        <v>47085</v>
      </c>
      <c r="D5359">
        <f t="shared" si="581"/>
        <v>2028</v>
      </c>
      <c r="E5359">
        <f t="shared" si="582"/>
        <v>11</v>
      </c>
      <c r="F5359">
        <f>DAY('Dash Board'!$C$12+COUNT('Daily reducing balance'!$F$4:F5358))</f>
        <v>28</v>
      </c>
      <c r="G5359" s="8">
        <f t="shared" si="583"/>
        <v>13251.998882927572</v>
      </c>
      <c r="H5359" s="6">
        <f>G5359*'Dash Board'!$C$11/365</f>
        <v>3.8122188567325894</v>
      </c>
      <c r="I5359" s="6">
        <f>H5359*'Dash Board'!$C$18/'Dash Board'!$C$11</f>
        <v>1.8153423127298047</v>
      </c>
      <c r="J5359" s="6">
        <f>(G5359&gt;1)*PMT('Dash Board'!$C$11/365,$U$4,-'Dash Board'!$C$19)</f>
        <v>108.80376961660664</v>
      </c>
      <c r="K5359" s="6">
        <f t="shared" si="585"/>
        <v>0</v>
      </c>
      <c r="L5359" s="8">
        <f t="shared" si="586"/>
        <v>13147.007332167697</v>
      </c>
      <c r="N5359" s="8">
        <f t="shared" si="584"/>
        <v>106.98842730387683</v>
      </c>
      <c r="O5359" s="8">
        <f>IF(E5358&lt;&gt;E5359,SUM($N$4:N5359)-SUM($O$3:O5358),0)</f>
        <v>0</v>
      </c>
      <c r="P5359" s="6">
        <f>IF(B5359&gt;0,SUM($O$4:O5359)-SUM($P$3:P5358),0)</f>
        <v>0</v>
      </c>
      <c r="Q5359" s="6">
        <f t="shared" si="587"/>
        <v>1.8153423127298047</v>
      </c>
      <c r="R5359" s="8">
        <f>IF(E5358&lt;&gt;E5359,SUM($Q$4:Q5359)-SUM($R$3:R5358),0)</f>
        <v>0</v>
      </c>
      <c r="S5359" s="6">
        <f>IF(B5359&gt;0,SUM($R$4:R5359)-SUM($S$3:S5358),0)</f>
        <v>0</v>
      </c>
    </row>
    <row r="5360" spans="1:19">
      <c r="A5360">
        <f>IF(E5359&lt;&gt;E5360,COUNTIF($A$4:A5359,"&lt;&gt;0")+1,0)</f>
        <v>0</v>
      </c>
      <c r="B5360">
        <f>IF(A5360&lt;&gt;0,IF(MOD(A5360,3)=0,COUNTIF($B$4:B5359,"&lt;&gt;0")+1,0),0)</f>
        <v>0</v>
      </c>
      <c r="C5360" s="9">
        <f>'Dash Board'!$C$12+COUNT('Daily reducing balance'!$F$4:F5359)</f>
        <v>47086</v>
      </c>
      <c r="D5360">
        <f t="shared" si="581"/>
        <v>2028</v>
      </c>
      <c r="E5360">
        <f t="shared" si="582"/>
        <v>11</v>
      </c>
      <c r="F5360">
        <f>DAY('Dash Board'!$C$12+COUNT('Daily reducing balance'!$F$4:F5359))</f>
        <v>29</v>
      </c>
      <c r="G5360" s="8">
        <f t="shared" si="583"/>
        <v>13147.007332167697</v>
      </c>
      <c r="H5360" s="6">
        <f>G5360*'Dash Board'!$C$11/365</f>
        <v>3.7820158078838579</v>
      </c>
      <c r="I5360" s="6">
        <f>H5360*'Dash Board'!$C$18/'Dash Board'!$C$11</f>
        <v>1.8009599085161232</v>
      </c>
      <c r="J5360" s="6">
        <f>(G5360&gt;1)*PMT('Dash Board'!$C$11/365,$U$4,-'Dash Board'!$C$19)</f>
        <v>108.80376961660664</v>
      </c>
      <c r="K5360" s="6">
        <f t="shared" si="585"/>
        <v>0</v>
      </c>
      <c r="L5360" s="8">
        <f t="shared" si="586"/>
        <v>13041.985578358974</v>
      </c>
      <c r="N5360" s="8">
        <f t="shared" si="584"/>
        <v>107.00280970809052</v>
      </c>
      <c r="O5360" s="8">
        <f>IF(E5359&lt;&gt;E5360,SUM($N$4:N5360)-SUM($O$3:O5359),0)</f>
        <v>0</v>
      </c>
      <c r="P5360" s="6">
        <f>IF(B5360&gt;0,SUM($O$4:O5360)-SUM($P$3:P5359),0)</f>
        <v>0</v>
      </c>
      <c r="Q5360" s="6">
        <f t="shared" si="587"/>
        <v>1.8009599085161232</v>
      </c>
      <c r="R5360" s="8">
        <f>IF(E5359&lt;&gt;E5360,SUM($Q$4:Q5360)-SUM($R$3:R5359),0)</f>
        <v>0</v>
      </c>
      <c r="S5360" s="6">
        <f>IF(B5360&gt;0,SUM($R$4:R5360)-SUM($S$3:S5359),0)</f>
        <v>0</v>
      </c>
    </row>
    <row r="5361" spans="1:19">
      <c r="A5361">
        <f>IF(E5360&lt;&gt;E5361,COUNTIF($A$4:A5360,"&lt;&gt;0")+1,0)</f>
        <v>0</v>
      </c>
      <c r="B5361">
        <f>IF(A5361&lt;&gt;0,IF(MOD(A5361,3)=0,COUNTIF($B$4:B5360,"&lt;&gt;0")+1,0),0)</f>
        <v>0</v>
      </c>
      <c r="C5361" s="9">
        <f>'Dash Board'!$C$12+COUNT('Daily reducing balance'!$F$4:F5360)</f>
        <v>47087</v>
      </c>
      <c r="D5361">
        <f t="shared" si="581"/>
        <v>2028</v>
      </c>
      <c r="E5361">
        <f t="shared" si="582"/>
        <v>11</v>
      </c>
      <c r="F5361">
        <f>DAY('Dash Board'!$C$12+COUNT('Daily reducing balance'!$F$4:F5360))</f>
        <v>30</v>
      </c>
      <c r="G5361" s="8">
        <f t="shared" si="583"/>
        <v>13041.985578358974</v>
      </c>
      <c r="H5361" s="6">
        <f>G5361*'Dash Board'!$C$11/365</f>
        <v>3.7518040704868278</v>
      </c>
      <c r="I5361" s="6">
        <f>H5361*'Dash Board'!$C$18/'Dash Board'!$C$11</f>
        <v>1.7865733668984898</v>
      </c>
      <c r="J5361" s="6">
        <f>(G5361&gt;1)*PMT('Dash Board'!$C$11/365,$U$4,-'Dash Board'!$C$19)</f>
        <v>108.80376961660664</v>
      </c>
      <c r="K5361" s="6">
        <f t="shared" si="585"/>
        <v>0</v>
      </c>
      <c r="L5361" s="8">
        <f t="shared" si="586"/>
        <v>12936.933612812854</v>
      </c>
      <c r="N5361" s="8">
        <f t="shared" si="584"/>
        <v>107.01719624970815</v>
      </c>
      <c r="O5361" s="8">
        <f>IF(E5360&lt;&gt;E5361,SUM($N$4:N5361)-SUM($O$3:O5360),0)</f>
        <v>0</v>
      </c>
      <c r="P5361" s="6">
        <f>IF(B5361&gt;0,SUM($O$4:O5361)-SUM($P$3:P5360),0)</f>
        <v>0</v>
      </c>
      <c r="Q5361" s="6">
        <f t="shared" si="587"/>
        <v>1.7865733668984898</v>
      </c>
      <c r="R5361" s="8">
        <f>IF(E5360&lt;&gt;E5361,SUM($Q$4:Q5361)-SUM($R$3:R5360),0)</f>
        <v>0</v>
      </c>
      <c r="S5361" s="6">
        <f>IF(B5361&gt;0,SUM($R$4:R5361)-SUM($S$3:S5360),0)</f>
        <v>0</v>
      </c>
    </row>
    <row r="5362" spans="1:19">
      <c r="A5362">
        <f>IF(E5361&lt;&gt;E5362,COUNTIF($A$4:A5361,"&lt;&gt;0")+1,0)</f>
        <v>176</v>
      </c>
      <c r="B5362">
        <f>IF(A5362&lt;&gt;0,IF(MOD(A5362,3)=0,COUNTIF($B$4:B5361,"&lt;&gt;0")+1,0),0)</f>
        <v>0</v>
      </c>
      <c r="C5362" s="9">
        <f>'Dash Board'!$C$12+COUNT('Daily reducing balance'!$F$4:F5361)</f>
        <v>47088</v>
      </c>
      <c r="D5362">
        <f t="shared" si="581"/>
        <v>2028</v>
      </c>
      <c r="E5362">
        <f t="shared" si="582"/>
        <v>12</v>
      </c>
      <c r="F5362">
        <f>DAY('Dash Board'!$C$12+COUNT('Daily reducing balance'!$F$4:F5361))</f>
        <v>1</v>
      </c>
      <c r="G5362" s="8">
        <f t="shared" si="583"/>
        <v>12936.933612812854</v>
      </c>
      <c r="H5362" s="6">
        <f>G5362*'Dash Board'!$C$11/365</f>
        <v>3.7215836420420541</v>
      </c>
      <c r="I5362" s="6">
        <f>H5362*'Dash Board'!$C$18/'Dash Board'!$C$11</f>
        <v>1.7721826866866928</v>
      </c>
      <c r="J5362" s="6">
        <f>(G5362&gt;1)*PMT('Dash Board'!$C$11/365,$U$4,-'Dash Board'!$C$19)</f>
        <v>108.80376961660664</v>
      </c>
      <c r="K5362" s="6">
        <f t="shared" si="585"/>
        <v>3372.9168581148047</v>
      </c>
      <c r="L5362" s="8">
        <f t="shared" si="586"/>
        <v>12831.85142683829</v>
      </c>
      <c r="N5362" s="8">
        <f t="shared" si="584"/>
        <v>107.03158692991995</v>
      </c>
      <c r="O5362" s="8">
        <f>IF(E5361&lt;&gt;E5362,SUM($N$4:N5362)-SUM($O$3:O5361),0)</f>
        <v>3204.704432128754</v>
      </c>
      <c r="P5362" s="6">
        <f>IF(B5362&gt;0,SUM($O$4:O5362)-SUM($P$3:P5361),0)</f>
        <v>0</v>
      </c>
      <c r="Q5362" s="6">
        <f t="shared" si="587"/>
        <v>1.7721826866866928</v>
      </c>
      <c r="R5362" s="8">
        <f>IF(E5361&lt;&gt;E5362,SUM($Q$4:Q5362)-SUM($R$3:R5361),0)</f>
        <v>59.408656369458186</v>
      </c>
      <c r="S5362" s="6">
        <f>IF(B5362&gt;0,SUM($R$4:R5362)-SUM($S$3:S5361),0)</f>
        <v>0</v>
      </c>
    </row>
    <row r="5363" spans="1:19">
      <c r="A5363">
        <f>IF(E5362&lt;&gt;E5363,COUNTIF($A$4:A5362,"&lt;&gt;0")+1,0)</f>
        <v>0</v>
      </c>
      <c r="B5363">
        <f>IF(A5363&lt;&gt;0,IF(MOD(A5363,3)=0,COUNTIF($B$4:B5362,"&lt;&gt;0")+1,0),0)</f>
        <v>0</v>
      </c>
      <c r="C5363" s="9">
        <f>'Dash Board'!$C$12+COUNT('Daily reducing balance'!$F$4:F5362)</f>
        <v>47089</v>
      </c>
      <c r="D5363">
        <f t="shared" si="581"/>
        <v>2028</v>
      </c>
      <c r="E5363">
        <f t="shared" si="582"/>
        <v>12</v>
      </c>
      <c r="F5363">
        <f>DAY('Dash Board'!$C$12+COUNT('Daily reducing balance'!$F$4:F5362))</f>
        <v>2</v>
      </c>
      <c r="G5363" s="8">
        <f t="shared" si="583"/>
        <v>12831.85142683829</v>
      </c>
      <c r="H5363" s="6">
        <f>G5363*'Dash Board'!$C$11/365</f>
        <v>3.6913545200493707</v>
      </c>
      <c r="I5363" s="6">
        <f>H5363*'Dash Board'!$C$18/'Dash Board'!$C$11</f>
        <v>1.7577878666901767</v>
      </c>
      <c r="J5363" s="6">
        <f>(G5363&gt;1)*PMT('Dash Board'!$C$11/365,$U$4,-'Dash Board'!$C$19)</f>
        <v>108.80376961660664</v>
      </c>
      <c r="K5363" s="6">
        <f t="shared" si="585"/>
        <v>0</v>
      </c>
      <c r="L5363" s="8">
        <f t="shared" si="586"/>
        <v>12726.739011741733</v>
      </c>
      <c r="N5363" s="8">
        <f t="shared" si="584"/>
        <v>107.04598174991646</v>
      </c>
      <c r="O5363" s="8">
        <f>IF(E5362&lt;&gt;E5363,SUM($N$4:N5363)-SUM($O$3:O5362),0)</f>
        <v>0</v>
      </c>
      <c r="P5363" s="6">
        <f>IF(B5363&gt;0,SUM($O$4:O5363)-SUM($P$3:P5362),0)</f>
        <v>0</v>
      </c>
      <c r="Q5363" s="6">
        <f t="shared" si="587"/>
        <v>1.7577878666901767</v>
      </c>
      <c r="R5363" s="8">
        <f>IF(E5362&lt;&gt;E5363,SUM($Q$4:Q5363)-SUM($R$3:R5362),0)</f>
        <v>0</v>
      </c>
      <c r="S5363" s="6">
        <f>IF(B5363&gt;0,SUM($R$4:R5363)-SUM($S$3:S5362),0)</f>
        <v>0</v>
      </c>
    </row>
    <row r="5364" spans="1:19">
      <c r="A5364">
        <f>IF(E5363&lt;&gt;E5364,COUNTIF($A$4:A5363,"&lt;&gt;0")+1,0)</f>
        <v>0</v>
      </c>
      <c r="B5364">
        <f>IF(A5364&lt;&gt;0,IF(MOD(A5364,3)=0,COUNTIF($B$4:B5363,"&lt;&gt;0")+1,0),0)</f>
        <v>0</v>
      </c>
      <c r="C5364" s="9">
        <f>'Dash Board'!$C$12+COUNT('Daily reducing balance'!$F$4:F5363)</f>
        <v>47090</v>
      </c>
      <c r="D5364">
        <f t="shared" ref="D5364:D5427" si="588">IF(AND(E5364=1,F5364=1),D5363+1,D5363)</f>
        <v>2028</v>
      </c>
      <c r="E5364">
        <f t="shared" ref="E5364:E5427" si="589">IF(F5364=1,IF(E5363+1&gt;12,1,E5363+1),E5363)</f>
        <v>12</v>
      </c>
      <c r="F5364">
        <f>DAY('Dash Board'!$C$12+COUNT('Daily reducing balance'!$F$4:F5363))</f>
        <v>3</v>
      </c>
      <c r="G5364" s="8">
        <f t="shared" ref="G5364:G5427" si="590">L5363</f>
        <v>12726.739011741733</v>
      </c>
      <c r="H5364" s="6">
        <f>G5364*'Dash Board'!$C$11/365</f>
        <v>3.6611167020078956</v>
      </c>
      <c r="I5364" s="6">
        <f>H5364*'Dash Board'!$C$18/'Dash Board'!$C$11</f>
        <v>1.7433889057180458</v>
      </c>
      <c r="J5364" s="6">
        <f>(G5364&gt;1)*PMT('Dash Board'!$C$11/365,$U$4,-'Dash Board'!$C$19)</f>
        <v>108.80376961660664</v>
      </c>
      <c r="K5364" s="6">
        <f t="shared" si="585"/>
        <v>0</v>
      </c>
      <c r="L5364" s="8">
        <f t="shared" si="586"/>
        <v>12621.596358827133</v>
      </c>
      <c r="N5364" s="8">
        <f t="shared" ref="N5364:N5427" si="591">J5364-I5364</f>
        <v>107.06038071088859</v>
      </c>
      <c r="O5364" s="8">
        <f>IF(E5363&lt;&gt;E5364,SUM($N$4:N5364)-SUM($O$3:O5363),0)</f>
        <v>0</v>
      </c>
      <c r="P5364" s="6">
        <f>IF(B5364&gt;0,SUM($O$4:O5364)-SUM($P$3:P5363),0)</f>
        <v>0</v>
      </c>
      <c r="Q5364" s="6">
        <f t="shared" si="587"/>
        <v>1.7433889057180458</v>
      </c>
      <c r="R5364" s="8">
        <f>IF(E5363&lt;&gt;E5364,SUM($Q$4:Q5364)-SUM($R$3:R5363),0)</f>
        <v>0</v>
      </c>
      <c r="S5364" s="6">
        <f>IF(B5364&gt;0,SUM($R$4:R5364)-SUM($S$3:S5363),0)</f>
        <v>0</v>
      </c>
    </row>
    <row r="5365" spans="1:19">
      <c r="A5365">
        <f>IF(E5364&lt;&gt;E5365,COUNTIF($A$4:A5364,"&lt;&gt;0")+1,0)</f>
        <v>0</v>
      </c>
      <c r="B5365">
        <f>IF(A5365&lt;&gt;0,IF(MOD(A5365,3)=0,COUNTIF($B$4:B5364,"&lt;&gt;0")+1,0),0)</f>
        <v>0</v>
      </c>
      <c r="C5365" s="9">
        <f>'Dash Board'!$C$12+COUNT('Daily reducing balance'!$F$4:F5364)</f>
        <v>47091</v>
      </c>
      <c r="D5365">
        <f t="shared" si="588"/>
        <v>2028</v>
      </c>
      <c r="E5365">
        <f t="shared" si="589"/>
        <v>12</v>
      </c>
      <c r="F5365">
        <f>DAY('Dash Board'!$C$12+COUNT('Daily reducing balance'!$F$4:F5364))</f>
        <v>4</v>
      </c>
      <c r="G5365" s="8">
        <f t="shared" si="590"/>
        <v>12621.596358827133</v>
      </c>
      <c r="H5365" s="6">
        <f>G5365*'Dash Board'!$C$11/365</f>
        <v>3.6308701854160241</v>
      </c>
      <c r="I5365" s="6">
        <f>H5365*'Dash Board'!$C$18/'Dash Board'!$C$11</f>
        <v>1.7289858025790592</v>
      </c>
      <c r="J5365" s="6">
        <f>(G5365&gt;1)*PMT('Dash Board'!$C$11/365,$U$4,-'Dash Board'!$C$19)</f>
        <v>108.80376961660664</v>
      </c>
      <c r="K5365" s="6">
        <f t="shared" si="585"/>
        <v>0</v>
      </c>
      <c r="L5365" s="8">
        <f t="shared" si="586"/>
        <v>12516.423459395943</v>
      </c>
      <c r="N5365" s="8">
        <f t="shared" si="591"/>
        <v>107.07478381402758</v>
      </c>
      <c r="O5365" s="8">
        <f>IF(E5364&lt;&gt;E5365,SUM($N$4:N5365)-SUM($O$3:O5364),0)</f>
        <v>0</v>
      </c>
      <c r="P5365" s="6">
        <f>IF(B5365&gt;0,SUM($O$4:O5365)-SUM($P$3:P5364),0)</f>
        <v>0</v>
      </c>
      <c r="Q5365" s="6">
        <f t="shared" si="587"/>
        <v>1.7289858025790592</v>
      </c>
      <c r="R5365" s="8">
        <f>IF(E5364&lt;&gt;E5365,SUM($Q$4:Q5365)-SUM($R$3:R5364),0)</f>
        <v>0</v>
      </c>
      <c r="S5365" s="6">
        <f>IF(B5365&gt;0,SUM($R$4:R5365)-SUM($S$3:S5364),0)</f>
        <v>0</v>
      </c>
    </row>
    <row r="5366" spans="1:19">
      <c r="A5366">
        <f>IF(E5365&lt;&gt;E5366,COUNTIF($A$4:A5365,"&lt;&gt;0")+1,0)</f>
        <v>0</v>
      </c>
      <c r="B5366">
        <f>IF(A5366&lt;&gt;0,IF(MOD(A5366,3)=0,COUNTIF($B$4:B5365,"&lt;&gt;0")+1,0),0)</f>
        <v>0</v>
      </c>
      <c r="C5366" s="9">
        <f>'Dash Board'!$C$12+COUNT('Daily reducing balance'!$F$4:F5365)</f>
        <v>47092</v>
      </c>
      <c r="D5366">
        <f t="shared" si="588"/>
        <v>2028</v>
      </c>
      <c r="E5366">
        <f t="shared" si="589"/>
        <v>12</v>
      </c>
      <c r="F5366">
        <f>DAY('Dash Board'!$C$12+COUNT('Daily reducing balance'!$F$4:F5365))</f>
        <v>5</v>
      </c>
      <c r="G5366" s="8">
        <f t="shared" si="590"/>
        <v>12516.423459395943</v>
      </c>
      <c r="H5366" s="6">
        <f>G5366*'Dash Board'!$C$11/365</f>
        <v>3.6006149677714352</v>
      </c>
      <c r="I5366" s="6">
        <f>H5366*'Dash Board'!$C$18/'Dash Board'!$C$11</f>
        <v>1.714578556081636</v>
      </c>
      <c r="J5366" s="6">
        <f>(G5366&gt;1)*PMT('Dash Board'!$C$11/365,$U$4,-'Dash Board'!$C$19)</f>
        <v>108.80376961660664</v>
      </c>
      <c r="K5366" s="6">
        <f t="shared" si="585"/>
        <v>0</v>
      </c>
      <c r="L5366" s="8">
        <f t="shared" si="586"/>
        <v>12411.220304747108</v>
      </c>
      <c r="N5366" s="8">
        <f t="shared" si="591"/>
        <v>107.08919106052501</v>
      </c>
      <c r="O5366" s="8">
        <f>IF(E5365&lt;&gt;E5366,SUM($N$4:N5366)-SUM($O$3:O5365),0)</f>
        <v>0</v>
      </c>
      <c r="P5366" s="6">
        <f>IF(B5366&gt;0,SUM($O$4:O5366)-SUM($P$3:P5365),0)</f>
        <v>0</v>
      </c>
      <c r="Q5366" s="6">
        <f t="shared" si="587"/>
        <v>1.714578556081636</v>
      </c>
      <c r="R5366" s="8">
        <f>IF(E5365&lt;&gt;E5366,SUM($Q$4:Q5366)-SUM($R$3:R5365),0)</f>
        <v>0</v>
      </c>
      <c r="S5366" s="6">
        <f>IF(B5366&gt;0,SUM($R$4:R5366)-SUM($S$3:S5365),0)</f>
        <v>0</v>
      </c>
    </row>
    <row r="5367" spans="1:19">
      <c r="A5367">
        <f>IF(E5366&lt;&gt;E5367,COUNTIF($A$4:A5366,"&lt;&gt;0")+1,0)</f>
        <v>0</v>
      </c>
      <c r="B5367">
        <f>IF(A5367&lt;&gt;0,IF(MOD(A5367,3)=0,COUNTIF($B$4:B5366,"&lt;&gt;0")+1,0),0)</f>
        <v>0</v>
      </c>
      <c r="C5367" s="9">
        <f>'Dash Board'!$C$12+COUNT('Daily reducing balance'!$F$4:F5366)</f>
        <v>47093</v>
      </c>
      <c r="D5367">
        <f t="shared" si="588"/>
        <v>2028</v>
      </c>
      <c r="E5367">
        <f t="shared" si="589"/>
        <v>12</v>
      </c>
      <c r="F5367">
        <f>DAY('Dash Board'!$C$12+COUNT('Daily reducing balance'!$F$4:F5366))</f>
        <v>6</v>
      </c>
      <c r="G5367" s="8">
        <f t="shared" si="590"/>
        <v>12411.220304747108</v>
      </c>
      <c r="H5367" s="6">
        <f>G5367*'Dash Board'!$C$11/365</f>
        <v>3.5703510465710857</v>
      </c>
      <c r="I5367" s="6">
        <f>H5367*'Dash Board'!$C$18/'Dash Board'!$C$11</f>
        <v>1.7001671650338503</v>
      </c>
      <c r="J5367" s="6">
        <f>(G5367&gt;1)*PMT('Dash Board'!$C$11/365,$U$4,-'Dash Board'!$C$19)</f>
        <v>108.80376961660664</v>
      </c>
      <c r="K5367" s="6">
        <f t="shared" si="585"/>
        <v>0</v>
      </c>
      <c r="L5367" s="8">
        <f t="shared" si="586"/>
        <v>12305.986886177074</v>
      </c>
      <c r="N5367" s="8">
        <f t="shared" si="591"/>
        <v>107.1036024515728</v>
      </c>
      <c r="O5367" s="8">
        <f>IF(E5366&lt;&gt;E5367,SUM($N$4:N5367)-SUM($O$3:O5366),0)</f>
        <v>0</v>
      </c>
      <c r="P5367" s="6">
        <f>IF(B5367&gt;0,SUM($O$4:O5367)-SUM($P$3:P5366),0)</f>
        <v>0</v>
      </c>
      <c r="Q5367" s="6">
        <f t="shared" si="587"/>
        <v>1.7001671650338503</v>
      </c>
      <c r="R5367" s="8">
        <f>IF(E5366&lt;&gt;E5367,SUM($Q$4:Q5367)-SUM($R$3:R5366),0)</f>
        <v>0</v>
      </c>
      <c r="S5367" s="6">
        <f>IF(B5367&gt;0,SUM($R$4:R5367)-SUM($S$3:S5366),0)</f>
        <v>0</v>
      </c>
    </row>
    <row r="5368" spans="1:19">
      <c r="A5368">
        <f>IF(E5367&lt;&gt;E5368,COUNTIF($A$4:A5367,"&lt;&gt;0")+1,0)</f>
        <v>0</v>
      </c>
      <c r="B5368">
        <f>IF(A5368&lt;&gt;0,IF(MOD(A5368,3)=0,COUNTIF($B$4:B5367,"&lt;&gt;0")+1,0),0)</f>
        <v>0</v>
      </c>
      <c r="C5368" s="9">
        <f>'Dash Board'!$C$12+COUNT('Daily reducing balance'!$F$4:F5367)</f>
        <v>47094</v>
      </c>
      <c r="D5368">
        <f t="shared" si="588"/>
        <v>2028</v>
      </c>
      <c r="E5368">
        <f t="shared" si="589"/>
        <v>12</v>
      </c>
      <c r="F5368">
        <f>DAY('Dash Board'!$C$12+COUNT('Daily reducing balance'!$F$4:F5367))</f>
        <v>7</v>
      </c>
      <c r="G5368" s="8">
        <f t="shared" si="590"/>
        <v>12305.986886177074</v>
      </c>
      <c r="H5368" s="6">
        <f>G5368*'Dash Board'!$C$11/365</f>
        <v>3.5400784193112131</v>
      </c>
      <c r="I5368" s="6">
        <f>H5368*'Dash Board'!$C$18/'Dash Board'!$C$11</f>
        <v>1.6857516282434351</v>
      </c>
      <c r="J5368" s="6">
        <f>(G5368&gt;1)*PMT('Dash Board'!$C$11/365,$U$4,-'Dash Board'!$C$19)</f>
        <v>108.80376961660664</v>
      </c>
      <c r="K5368" s="6">
        <f t="shared" si="585"/>
        <v>0</v>
      </c>
      <c r="L5368" s="8">
        <f t="shared" si="586"/>
        <v>12200.723194979779</v>
      </c>
      <c r="N5368" s="8">
        <f t="shared" si="591"/>
        <v>107.11801798836321</v>
      </c>
      <c r="O5368" s="8">
        <f>IF(E5367&lt;&gt;E5368,SUM($N$4:N5368)-SUM($O$3:O5367),0)</f>
        <v>0</v>
      </c>
      <c r="P5368" s="6">
        <f>IF(B5368&gt;0,SUM($O$4:O5368)-SUM($P$3:P5367),0)</f>
        <v>0</v>
      </c>
      <c r="Q5368" s="6">
        <f t="shared" si="587"/>
        <v>1.6857516282434351</v>
      </c>
      <c r="R5368" s="8">
        <f>IF(E5367&lt;&gt;E5368,SUM($Q$4:Q5368)-SUM($R$3:R5367),0)</f>
        <v>0</v>
      </c>
      <c r="S5368" s="6">
        <f>IF(B5368&gt;0,SUM($R$4:R5368)-SUM($S$3:S5367),0)</f>
        <v>0</v>
      </c>
    </row>
    <row r="5369" spans="1:19">
      <c r="A5369">
        <f>IF(E5368&lt;&gt;E5369,COUNTIF($A$4:A5368,"&lt;&gt;0")+1,0)</f>
        <v>0</v>
      </c>
      <c r="B5369">
        <f>IF(A5369&lt;&gt;0,IF(MOD(A5369,3)=0,COUNTIF($B$4:B5368,"&lt;&gt;0")+1,0),0)</f>
        <v>0</v>
      </c>
      <c r="C5369" s="9">
        <f>'Dash Board'!$C$12+COUNT('Daily reducing balance'!$F$4:F5368)</f>
        <v>47095</v>
      </c>
      <c r="D5369">
        <f t="shared" si="588"/>
        <v>2028</v>
      </c>
      <c r="E5369">
        <f t="shared" si="589"/>
        <v>12</v>
      </c>
      <c r="F5369">
        <f>DAY('Dash Board'!$C$12+COUNT('Daily reducing balance'!$F$4:F5368))</f>
        <v>8</v>
      </c>
      <c r="G5369" s="8">
        <f t="shared" si="590"/>
        <v>12200.723194979779</v>
      </c>
      <c r="H5369" s="6">
        <f>G5369*'Dash Board'!$C$11/365</f>
        <v>3.5097970834873338</v>
      </c>
      <c r="I5369" s="6">
        <f>H5369*'Dash Board'!$C$18/'Dash Board'!$C$11</f>
        <v>1.6713319445177781</v>
      </c>
      <c r="J5369" s="6">
        <f>(G5369&gt;1)*PMT('Dash Board'!$C$11/365,$U$4,-'Dash Board'!$C$19)</f>
        <v>108.80376961660664</v>
      </c>
      <c r="K5369" s="6">
        <f t="shared" si="585"/>
        <v>0</v>
      </c>
      <c r="L5369" s="8">
        <f t="shared" si="586"/>
        <v>12095.429222446659</v>
      </c>
      <c r="N5369" s="8">
        <f t="shared" si="591"/>
        <v>107.13243767208887</v>
      </c>
      <c r="O5369" s="8">
        <f>IF(E5368&lt;&gt;E5369,SUM($N$4:N5369)-SUM($O$3:O5368),0)</f>
        <v>0</v>
      </c>
      <c r="P5369" s="6">
        <f>IF(B5369&gt;0,SUM($O$4:O5369)-SUM($P$3:P5368),0)</f>
        <v>0</v>
      </c>
      <c r="Q5369" s="6">
        <f t="shared" si="587"/>
        <v>1.6713319445177781</v>
      </c>
      <c r="R5369" s="8">
        <f>IF(E5368&lt;&gt;E5369,SUM($Q$4:Q5369)-SUM($R$3:R5368),0)</f>
        <v>0</v>
      </c>
      <c r="S5369" s="6">
        <f>IF(B5369&gt;0,SUM($R$4:R5369)-SUM($S$3:S5368),0)</f>
        <v>0</v>
      </c>
    </row>
    <row r="5370" spans="1:19">
      <c r="A5370">
        <f>IF(E5369&lt;&gt;E5370,COUNTIF($A$4:A5369,"&lt;&gt;0")+1,0)</f>
        <v>0</v>
      </c>
      <c r="B5370">
        <f>IF(A5370&lt;&gt;0,IF(MOD(A5370,3)=0,COUNTIF($B$4:B5369,"&lt;&gt;0")+1,0),0)</f>
        <v>0</v>
      </c>
      <c r="C5370" s="9">
        <f>'Dash Board'!$C$12+COUNT('Daily reducing balance'!$F$4:F5369)</f>
        <v>47096</v>
      </c>
      <c r="D5370">
        <f t="shared" si="588"/>
        <v>2028</v>
      </c>
      <c r="E5370">
        <f t="shared" si="589"/>
        <v>12</v>
      </c>
      <c r="F5370">
        <f>DAY('Dash Board'!$C$12+COUNT('Daily reducing balance'!$F$4:F5369))</f>
        <v>9</v>
      </c>
      <c r="G5370" s="8">
        <f t="shared" si="590"/>
        <v>12095.429222446659</v>
      </c>
      <c r="H5370" s="6">
        <f>G5370*'Dash Board'!$C$11/365</f>
        <v>3.4795070365942444</v>
      </c>
      <c r="I5370" s="6">
        <f>H5370*'Dash Board'!$C$18/'Dash Board'!$C$11</f>
        <v>1.6569081126639262</v>
      </c>
      <c r="J5370" s="6">
        <f>(G5370&gt;1)*PMT('Dash Board'!$C$11/365,$U$4,-'Dash Board'!$C$19)</f>
        <v>108.80376961660664</v>
      </c>
      <c r="K5370" s="6">
        <f t="shared" si="585"/>
        <v>0</v>
      </c>
      <c r="L5370" s="8">
        <f t="shared" si="586"/>
        <v>11990.104959866647</v>
      </c>
      <c r="N5370" s="8">
        <f t="shared" si="591"/>
        <v>107.14686150394272</v>
      </c>
      <c r="O5370" s="8">
        <f>IF(E5369&lt;&gt;E5370,SUM($N$4:N5370)-SUM($O$3:O5369),0)</f>
        <v>0</v>
      </c>
      <c r="P5370" s="6">
        <f>IF(B5370&gt;0,SUM($O$4:O5370)-SUM($P$3:P5369),0)</f>
        <v>0</v>
      </c>
      <c r="Q5370" s="6">
        <f t="shared" si="587"/>
        <v>1.6569081126639262</v>
      </c>
      <c r="R5370" s="8">
        <f>IF(E5369&lt;&gt;E5370,SUM($Q$4:Q5370)-SUM($R$3:R5369),0)</f>
        <v>0</v>
      </c>
      <c r="S5370" s="6">
        <f>IF(B5370&gt;0,SUM($R$4:R5370)-SUM($S$3:S5369),0)</f>
        <v>0</v>
      </c>
    </row>
    <row r="5371" spans="1:19">
      <c r="A5371">
        <f>IF(E5370&lt;&gt;E5371,COUNTIF($A$4:A5370,"&lt;&gt;0")+1,0)</f>
        <v>0</v>
      </c>
      <c r="B5371">
        <f>IF(A5371&lt;&gt;0,IF(MOD(A5371,3)=0,COUNTIF($B$4:B5370,"&lt;&gt;0")+1,0),0)</f>
        <v>0</v>
      </c>
      <c r="C5371" s="9">
        <f>'Dash Board'!$C$12+COUNT('Daily reducing balance'!$F$4:F5370)</f>
        <v>47097</v>
      </c>
      <c r="D5371">
        <f t="shared" si="588"/>
        <v>2028</v>
      </c>
      <c r="E5371">
        <f t="shared" si="589"/>
        <v>12</v>
      </c>
      <c r="F5371">
        <f>DAY('Dash Board'!$C$12+COUNT('Daily reducing balance'!$F$4:F5370))</f>
        <v>10</v>
      </c>
      <c r="G5371" s="8">
        <f t="shared" si="590"/>
        <v>11990.104959866647</v>
      </c>
      <c r="H5371" s="6">
        <f>G5371*'Dash Board'!$C$11/365</f>
        <v>3.4492082761260212</v>
      </c>
      <c r="I5371" s="6">
        <f>H5371*'Dash Board'!$C$18/'Dash Board'!$C$11</f>
        <v>1.6424801314885815</v>
      </c>
      <c r="J5371" s="6">
        <f>(G5371&gt;1)*PMT('Dash Board'!$C$11/365,$U$4,-'Dash Board'!$C$19)</f>
        <v>108.80376961660664</v>
      </c>
      <c r="K5371" s="6">
        <f t="shared" si="585"/>
        <v>0</v>
      </c>
      <c r="L5371" s="8">
        <f t="shared" si="586"/>
        <v>11884.750398526166</v>
      </c>
      <c r="N5371" s="8">
        <f t="shared" si="591"/>
        <v>107.16128948511806</v>
      </c>
      <c r="O5371" s="8">
        <f>IF(E5370&lt;&gt;E5371,SUM($N$4:N5371)-SUM($O$3:O5370),0)</f>
        <v>0</v>
      </c>
      <c r="P5371" s="6">
        <f>IF(B5371&gt;0,SUM($O$4:O5371)-SUM($P$3:P5370),0)</f>
        <v>0</v>
      </c>
      <c r="Q5371" s="6">
        <f t="shared" si="587"/>
        <v>1.6424801314885815</v>
      </c>
      <c r="R5371" s="8">
        <f>IF(E5370&lt;&gt;E5371,SUM($Q$4:Q5371)-SUM($R$3:R5370),0)</f>
        <v>0</v>
      </c>
      <c r="S5371" s="6">
        <f>IF(B5371&gt;0,SUM($R$4:R5371)-SUM($S$3:S5370),0)</f>
        <v>0</v>
      </c>
    </row>
    <row r="5372" spans="1:19">
      <c r="A5372">
        <f>IF(E5371&lt;&gt;E5372,COUNTIF($A$4:A5371,"&lt;&gt;0")+1,0)</f>
        <v>0</v>
      </c>
      <c r="B5372">
        <f>IF(A5372&lt;&gt;0,IF(MOD(A5372,3)=0,COUNTIF($B$4:B5371,"&lt;&gt;0")+1,0),0)</f>
        <v>0</v>
      </c>
      <c r="C5372" s="9">
        <f>'Dash Board'!$C$12+COUNT('Daily reducing balance'!$F$4:F5371)</f>
        <v>47098</v>
      </c>
      <c r="D5372">
        <f t="shared" si="588"/>
        <v>2028</v>
      </c>
      <c r="E5372">
        <f t="shared" si="589"/>
        <v>12</v>
      </c>
      <c r="F5372">
        <f>DAY('Dash Board'!$C$12+COUNT('Daily reducing balance'!$F$4:F5371))</f>
        <v>11</v>
      </c>
      <c r="G5372" s="8">
        <f t="shared" si="590"/>
        <v>11884.750398526166</v>
      </c>
      <c r="H5372" s="6">
        <f>G5372*'Dash Board'!$C$11/365</f>
        <v>3.4189007995760203</v>
      </c>
      <c r="I5372" s="6">
        <f>H5372*'Dash Board'!$C$18/'Dash Board'!$C$11</f>
        <v>1.6280479997981052</v>
      </c>
      <c r="J5372" s="6">
        <f>(G5372&gt;1)*PMT('Dash Board'!$C$11/365,$U$4,-'Dash Board'!$C$19)</f>
        <v>108.80376961660664</v>
      </c>
      <c r="K5372" s="6">
        <f t="shared" si="585"/>
        <v>0</v>
      </c>
      <c r="L5372" s="8">
        <f t="shared" si="586"/>
        <v>11779.365529709135</v>
      </c>
      <c r="N5372" s="8">
        <f t="shared" si="591"/>
        <v>107.17572161680854</v>
      </c>
      <c r="O5372" s="8">
        <f>IF(E5371&lt;&gt;E5372,SUM($N$4:N5372)-SUM($O$3:O5371),0)</f>
        <v>0</v>
      </c>
      <c r="P5372" s="6">
        <f>IF(B5372&gt;0,SUM($O$4:O5372)-SUM($P$3:P5371),0)</f>
        <v>0</v>
      </c>
      <c r="Q5372" s="6">
        <f t="shared" si="587"/>
        <v>1.6280479997981052</v>
      </c>
      <c r="R5372" s="8">
        <f>IF(E5371&lt;&gt;E5372,SUM($Q$4:Q5372)-SUM($R$3:R5371),0)</f>
        <v>0</v>
      </c>
      <c r="S5372" s="6">
        <f>IF(B5372&gt;0,SUM($R$4:R5372)-SUM($S$3:S5371),0)</f>
        <v>0</v>
      </c>
    </row>
    <row r="5373" spans="1:19">
      <c r="A5373">
        <f>IF(E5372&lt;&gt;E5373,COUNTIF($A$4:A5372,"&lt;&gt;0")+1,0)</f>
        <v>0</v>
      </c>
      <c r="B5373">
        <f>IF(A5373&lt;&gt;0,IF(MOD(A5373,3)=0,COUNTIF($B$4:B5372,"&lt;&gt;0")+1,0),0)</f>
        <v>0</v>
      </c>
      <c r="C5373" s="9">
        <f>'Dash Board'!$C$12+COUNT('Daily reducing balance'!$F$4:F5372)</f>
        <v>47099</v>
      </c>
      <c r="D5373">
        <f t="shared" si="588"/>
        <v>2028</v>
      </c>
      <c r="E5373">
        <f t="shared" si="589"/>
        <v>12</v>
      </c>
      <c r="F5373">
        <f>DAY('Dash Board'!$C$12+COUNT('Daily reducing balance'!$F$4:F5372))</f>
        <v>12</v>
      </c>
      <c r="G5373" s="8">
        <f t="shared" si="590"/>
        <v>11779.365529709135</v>
      </c>
      <c r="H5373" s="6">
        <f>G5373*'Dash Board'!$C$11/365</f>
        <v>3.3885846044368746</v>
      </c>
      <c r="I5373" s="6">
        <f>H5373*'Dash Board'!$C$18/'Dash Board'!$C$11</f>
        <v>1.613611716398512</v>
      </c>
      <c r="J5373" s="6">
        <f>(G5373&gt;1)*PMT('Dash Board'!$C$11/365,$U$4,-'Dash Board'!$C$19)</f>
        <v>108.80376961660664</v>
      </c>
      <c r="K5373" s="6">
        <f t="shared" si="585"/>
        <v>0</v>
      </c>
      <c r="L5373" s="8">
        <f t="shared" si="586"/>
        <v>11673.950344696967</v>
      </c>
      <c r="N5373" s="8">
        <f t="shared" si="591"/>
        <v>107.19015790020813</v>
      </c>
      <c r="O5373" s="8">
        <f>IF(E5372&lt;&gt;E5373,SUM($N$4:N5373)-SUM($O$3:O5372),0)</f>
        <v>0</v>
      </c>
      <c r="P5373" s="6">
        <f>IF(B5373&gt;0,SUM($O$4:O5373)-SUM($P$3:P5372),0)</f>
        <v>0</v>
      </c>
      <c r="Q5373" s="6">
        <f t="shared" si="587"/>
        <v>1.613611716398512</v>
      </c>
      <c r="R5373" s="8">
        <f>IF(E5372&lt;&gt;E5373,SUM($Q$4:Q5373)-SUM($R$3:R5372),0)</f>
        <v>0</v>
      </c>
      <c r="S5373" s="6">
        <f>IF(B5373&gt;0,SUM($R$4:R5373)-SUM($S$3:S5372),0)</f>
        <v>0</v>
      </c>
    </row>
    <row r="5374" spans="1:19">
      <c r="A5374">
        <f>IF(E5373&lt;&gt;E5374,COUNTIF($A$4:A5373,"&lt;&gt;0")+1,0)</f>
        <v>0</v>
      </c>
      <c r="B5374">
        <f>IF(A5374&lt;&gt;0,IF(MOD(A5374,3)=0,COUNTIF($B$4:B5373,"&lt;&gt;0")+1,0),0)</f>
        <v>0</v>
      </c>
      <c r="C5374" s="9">
        <f>'Dash Board'!$C$12+COUNT('Daily reducing balance'!$F$4:F5373)</f>
        <v>47100</v>
      </c>
      <c r="D5374">
        <f t="shared" si="588"/>
        <v>2028</v>
      </c>
      <c r="E5374">
        <f t="shared" si="589"/>
        <v>12</v>
      </c>
      <c r="F5374">
        <f>DAY('Dash Board'!$C$12+COUNT('Daily reducing balance'!$F$4:F5373))</f>
        <v>13</v>
      </c>
      <c r="G5374" s="8">
        <f t="shared" si="590"/>
        <v>11673.950344696967</v>
      </c>
      <c r="H5374" s="6">
        <f>G5374*'Dash Board'!$C$11/365</f>
        <v>3.3582596882004969</v>
      </c>
      <c r="I5374" s="6">
        <f>H5374*'Dash Board'!$C$18/'Dash Board'!$C$11</f>
        <v>1.5991712800954749</v>
      </c>
      <c r="J5374" s="6">
        <f>(G5374&gt;1)*PMT('Dash Board'!$C$11/365,$U$4,-'Dash Board'!$C$19)</f>
        <v>108.80376961660664</v>
      </c>
      <c r="K5374" s="6">
        <f t="shared" si="585"/>
        <v>0</v>
      </c>
      <c r="L5374" s="8">
        <f t="shared" si="586"/>
        <v>11568.504834768561</v>
      </c>
      <c r="N5374" s="8">
        <f t="shared" si="591"/>
        <v>107.20459833651117</v>
      </c>
      <c r="O5374" s="8">
        <f>IF(E5373&lt;&gt;E5374,SUM($N$4:N5374)-SUM($O$3:O5373),0)</f>
        <v>0</v>
      </c>
      <c r="P5374" s="6">
        <f>IF(B5374&gt;0,SUM($O$4:O5374)-SUM($P$3:P5373),0)</f>
        <v>0</v>
      </c>
      <c r="Q5374" s="6">
        <f t="shared" si="587"/>
        <v>1.5991712800954749</v>
      </c>
      <c r="R5374" s="8">
        <f>IF(E5373&lt;&gt;E5374,SUM($Q$4:Q5374)-SUM($R$3:R5373),0)</f>
        <v>0</v>
      </c>
      <c r="S5374" s="6">
        <f>IF(B5374&gt;0,SUM($R$4:R5374)-SUM($S$3:S5373),0)</f>
        <v>0</v>
      </c>
    </row>
    <row r="5375" spans="1:19">
      <c r="A5375">
        <f>IF(E5374&lt;&gt;E5375,COUNTIF($A$4:A5374,"&lt;&gt;0")+1,0)</f>
        <v>0</v>
      </c>
      <c r="B5375">
        <f>IF(A5375&lt;&gt;0,IF(MOD(A5375,3)=0,COUNTIF($B$4:B5374,"&lt;&gt;0")+1,0),0)</f>
        <v>0</v>
      </c>
      <c r="C5375" s="9">
        <f>'Dash Board'!$C$12+COUNT('Daily reducing balance'!$F$4:F5374)</f>
        <v>47101</v>
      </c>
      <c r="D5375">
        <f t="shared" si="588"/>
        <v>2028</v>
      </c>
      <c r="E5375">
        <f t="shared" si="589"/>
        <v>12</v>
      </c>
      <c r="F5375">
        <f>DAY('Dash Board'!$C$12+COUNT('Daily reducing balance'!$F$4:F5374))</f>
        <v>14</v>
      </c>
      <c r="G5375" s="8">
        <f t="shared" si="590"/>
        <v>11568.504834768561</v>
      </c>
      <c r="H5375" s="6">
        <f>G5375*'Dash Board'!$C$11/365</f>
        <v>3.3279260483580786</v>
      </c>
      <c r="I5375" s="6">
        <f>H5375*'Dash Board'!$C$18/'Dash Board'!$C$11</f>
        <v>1.5847266896943233</v>
      </c>
      <c r="J5375" s="6">
        <f>(G5375&gt;1)*PMT('Dash Board'!$C$11/365,$U$4,-'Dash Board'!$C$19)</f>
        <v>108.80376961660664</v>
      </c>
      <c r="K5375" s="6">
        <f t="shared" si="585"/>
        <v>0</v>
      </c>
      <c r="L5375" s="8">
        <f t="shared" si="586"/>
        <v>11463.028991200312</v>
      </c>
      <c r="N5375" s="8">
        <f t="shared" si="591"/>
        <v>107.21904292691232</v>
      </c>
      <c r="O5375" s="8">
        <f>IF(E5374&lt;&gt;E5375,SUM($N$4:N5375)-SUM($O$3:O5374),0)</f>
        <v>0</v>
      </c>
      <c r="P5375" s="6">
        <f>IF(B5375&gt;0,SUM($O$4:O5375)-SUM($P$3:P5374),0)</f>
        <v>0</v>
      </c>
      <c r="Q5375" s="6">
        <f t="shared" si="587"/>
        <v>1.5847266896943233</v>
      </c>
      <c r="R5375" s="8">
        <f>IF(E5374&lt;&gt;E5375,SUM($Q$4:Q5375)-SUM($R$3:R5374),0)</f>
        <v>0</v>
      </c>
      <c r="S5375" s="6">
        <f>IF(B5375&gt;0,SUM($R$4:R5375)-SUM($S$3:S5374),0)</f>
        <v>0</v>
      </c>
    </row>
    <row r="5376" spans="1:19">
      <c r="A5376">
        <f>IF(E5375&lt;&gt;E5376,COUNTIF($A$4:A5375,"&lt;&gt;0")+1,0)</f>
        <v>0</v>
      </c>
      <c r="B5376">
        <f>IF(A5376&lt;&gt;0,IF(MOD(A5376,3)=0,COUNTIF($B$4:B5375,"&lt;&gt;0")+1,0),0)</f>
        <v>0</v>
      </c>
      <c r="C5376" s="9">
        <f>'Dash Board'!$C$12+COUNT('Daily reducing balance'!$F$4:F5375)</f>
        <v>47102</v>
      </c>
      <c r="D5376">
        <f t="shared" si="588"/>
        <v>2028</v>
      </c>
      <c r="E5376">
        <f t="shared" si="589"/>
        <v>12</v>
      </c>
      <c r="F5376">
        <f>DAY('Dash Board'!$C$12+COUNT('Daily reducing balance'!$F$4:F5375))</f>
        <v>15</v>
      </c>
      <c r="G5376" s="8">
        <f t="shared" si="590"/>
        <v>11463.028991200312</v>
      </c>
      <c r="H5376" s="6">
        <f>G5376*'Dash Board'!$C$11/365</f>
        <v>3.2975836824000897</v>
      </c>
      <c r="I5376" s="6">
        <f>H5376*'Dash Board'!$C$18/'Dash Board'!$C$11</f>
        <v>1.5702779440000427</v>
      </c>
      <c r="J5376" s="6">
        <f>(G5376&gt;1)*PMT('Dash Board'!$C$11/365,$U$4,-'Dash Board'!$C$19)</f>
        <v>108.80376961660664</v>
      </c>
      <c r="K5376" s="6">
        <f t="shared" si="585"/>
        <v>0</v>
      </c>
      <c r="L5376" s="8">
        <f t="shared" si="586"/>
        <v>11357.522805266106</v>
      </c>
      <c r="N5376" s="8">
        <f t="shared" si="591"/>
        <v>107.2334916726066</v>
      </c>
      <c r="O5376" s="8">
        <f>IF(E5375&lt;&gt;E5376,SUM($N$4:N5376)-SUM($O$3:O5375),0)</f>
        <v>0</v>
      </c>
      <c r="P5376" s="6">
        <f>IF(B5376&gt;0,SUM($O$4:O5376)-SUM($P$3:P5375),0)</f>
        <v>0</v>
      </c>
      <c r="Q5376" s="6">
        <f t="shared" si="587"/>
        <v>1.5702779440000427</v>
      </c>
      <c r="R5376" s="8">
        <f>IF(E5375&lt;&gt;E5376,SUM($Q$4:Q5376)-SUM($R$3:R5375),0)</f>
        <v>0</v>
      </c>
      <c r="S5376" s="6">
        <f>IF(B5376&gt;0,SUM($R$4:R5376)-SUM($S$3:S5375),0)</f>
        <v>0</v>
      </c>
    </row>
    <row r="5377" spans="1:19">
      <c r="A5377">
        <f>IF(E5376&lt;&gt;E5377,COUNTIF($A$4:A5376,"&lt;&gt;0")+1,0)</f>
        <v>0</v>
      </c>
      <c r="B5377">
        <f>IF(A5377&lt;&gt;0,IF(MOD(A5377,3)=0,COUNTIF($B$4:B5376,"&lt;&gt;0")+1,0),0)</f>
        <v>0</v>
      </c>
      <c r="C5377" s="9">
        <f>'Dash Board'!$C$12+COUNT('Daily reducing balance'!$F$4:F5376)</f>
        <v>47103</v>
      </c>
      <c r="D5377">
        <f t="shared" si="588"/>
        <v>2028</v>
      </c>
      <c r="E5377">
        <f t="shared" si="589"/>
        <v>12</v>
      </c>
      <c r="F5377">
        <f>DAY('Dash Board'!$C$12+COUNT('Daily reducing balance'!$F$4:F5376))</f>
        <v>16</v>
      </c>
      <c r="G5377" s="8">
        <f t="shared" si="590"/>
        <v>11357.522805266106</v>
      </c>
      <c r="H5377" s="6">
        <f>G5377*'Dash Board'!$C$11/365</f>
        <v>3.2672325878162773</v>
      </c>
      <c r="I5377" s="6">
        <f>H5377*'Dash Board'!$C$18/'Dash Board'!$C$11</f>
        <v>1.5558250418172752</v>
      </c>
      <c r="J5377" s="6">
        <f>(G5377&gt;1)*PMT('Dash Board'!$C$11/365,$U$4,-'Dash Board'!$C$19)</f>
        <v>108.80376961660664</v>
      </c>
      <c r="K5377" s="6">
        <f t="shared" si="585"/>
        <v>0</v>
      </c>
      <c r="L5377" s="8">
        <f t="shared" si="586"/>
        <v>11251.986268237315</v>
      </c>
      <c r="N5377" s="8">
        <f t="shared" si="591"/>
        <v>107.24794457478937</v>
      </c>
      <c r="O5377" s="8">
        <f>IF(E5376&lt;&gt;E5377,SUM($N$4:N5377)-SUM($O$3:O5376),0)</f>
        <v>0</v>
      </c>
      <c r="P5377" s="6">
        <f>IF(B5377&gt;0,SUM($O$4:O5377)-SUM($P$3:P5376),0)</f>
        <v>0</v>
      </c>
      <c r="Q5377" s="6">
        <f t="shared" si="587"/>
        <v>1.5558250418172752</v>
      </c>
      <c r="R5377" s="8">
        <f>IF(E5376&lt;&gt;E5377,SUM($Q$4:Q5377)-SUM($R$3:R5376),0)</f>
        <v>0</v>
      </c>
      <c r="S5377" s="6">
        <f>IF(B5377&gt;0,SUM($R$4:R5377)-SUM($S$3:S5376),0)</f>
        <v>0</v>
      </c>
    </row>
    <row r="5378" spans="1:19">
      <c r="A5378">
        <f>IF(E5377&lt;&gt;E5378,COUNTIF($A$4:A5377,"&lt;&gt;0")+1,0)</f>
        <v>0</v>
      </c>
      <c r="B5378">
        <f>IF(A5378&lt;&gt;0,IF(MOD(A5378,3)=0,COUNTIF($B$4:B5377,"&lt;&gt;0")+1,0),0)</f>
        <v>0</v>
      </c>
      <c r="C5378" s="9">
        <f>'Dash Board'!$C$12+COUNT('Daily reducing balance'!$F$4:F5377)</f>
        <v>47104</v>
      </c>
      <c r="D5378">
        <f t="shared" si="588"/>
        <v>2028</v>
      </c>
      <c r="E5378">
        <f t="shared" si="589"/>
        <v>12</v>
      </c>
      <c r="F5378">
        <f>DAY('Dash Board'!$C$12+COUNT('Daily reducing balance'!$F$4:F5377))</f>
        <v>17</v>
      </c>
      <c r="G5378" s="8">
        <f t="shared" si="590"/>
        <v>11251.986268237315</v>
      </c>
      <c r="H5378" s="6">
        <f>G5378*'Dash Board'!$C$11/365</f>
        <v>3.2368727620956657</v>
      </c>
      <c r="I5378" s="6">
        <f>H5378*'Dash Board'!$C$18/'Dash Board'!$C$11</f>
        <v>1.5413679819503172</v>
      </c>
      <c r="J5378" s="6">
        <f>(G5378&gt;1)*PMT('Dash Board'!$C$11/365,$U$4,-'Dash Board'!$C$19)</f>
        <v>108.80376961660664</v>
      </c>
      <c r="K5378" s="6">
        <f t="shared" si="585"/>
        <v>0</v>
      </c>
      <c r="L5378" s="8">
        <f t="shared" si="586"/>
        <v>11146.419371382804</v>
      </c>
      <c r="N5378" s="8">
        <f t="shared" si="591"/>
        <v>107.26240163465633</v>
      </c>
      <c r="O5378" s="8">
        <f>IF(E5377&lt;&gt;E5378,SUM($N$4:N5378)-SUM($O$3:O5377),0)</f>
        <v>0</v>
      </c>
      <c r="P5378" s="6">
        <f>IF(B5378&gt;0,SUM($O$4:O5378)-SUM($P$3:P5377),0)</f>
        <v>0</v>
      </c>
      <c r="Q5378" s="6">
        <f t="shared" si="587"/>
        <v>1.5413679819503172</v>
      </c>
      <c r="R5378" s="8">
        <f>IF(E5377&lt;&gt;E5378,SUM($Q$4:Q5378)-SUM($R$3:R5377),0)</f>
        <v>0</v>
      </c>
      <c r="S5378" s="6">
        <f>IF(B5378&gt;0,SUM($R$4:R5378)-SUM($S$3:S5377),0)</f>
        <v>0</v>
      </c>
    </row>
    <row r="5379" spans="1:19">
      <c r="A5379">
        <f>IF(E5378&lt;&gt;E5379,COUNTIF($A$4:A5378,"&lt;&gt;0")+1,0)</f>
        <v>0</v>
      </c>
      <c r="B5379">
        <f>IF(A5379&lt;&gt;0,IF(MOD(A5379,3)=0,COUNTIF($B$4:B5378,"&lt;&gt;0")+1,0),0)</f>
        <v>0</v>
      </c>
      <c r="C5379" s="9">
        <f>'Dash Board'!$C$12+COUNT('Daily reducing balance'!$F$4:F5378)</f>
        <v>47105</v>
      </c>
      <c r="D5379">
        <f t="shared" si="588"/>
        <v>2028</v>
      </c>
      <c r="E5379">
        <f t="shared" si="589"/>
        <v>12</v>
      </c>
      <c r="F5379">
        <f>DAY('Dash Board'!$C$12+COUNT('Daily reducing balance'!$F$4:F5378))</f>
        <v>18</v>
      </c>
      <c r="G5379" s="8">
        <f t="shared" si="590"/>
        <v>11146.419371382804</v>
      </c>
      <c r="H5379" s="6">
        <f>G5379*'Dash Board'!$C$11/365</f>
        <v>3.2065042027265598</v>
      </c>
      <c r="I5379" s="6">
        <f>H5379*'Dash Board'!$C$18/'Dash Board'!$C$11</f>
        <v>1.5269067632031239</v>
      </c>
      <c r="J5379" s="6">
        <f>(G5379&gt;1)*PMT('Dash Board'!$C$11/365,$U$4,-'Dash Board'!$C$19)</f>
        <v>108.80376961660664</v>
      </c>
      <c r="K5379" s="6">
        <f t="shared" si="585"/>
        <v>0</v>
      </c>
      <c r="L5379" s="8">
        <f t="shared" si="586"/>
        <v>11040.822105968924</v>
      </c>
      <c r="N5379" s="8">
        <f t="shared" si="591"/>
        <v>107.27686285340351</v>
      </c>
      <c r="O5379" s="8">
        <f>IF(E5378&lt;&gt;E5379,SUM($N$4:N5379)-SUM($O$3:O5378),0)</f>
        <v>0</v>
      </c>
      <c r="P5379" s="6">
        <f>IF(B5379&gt;0,SUM($O$4:O5379)-SUM($P$3:P5378),0)</f>
        <v>0</v>
      </c>
      <c r="Q5379" s="6">
        <f t="shared" si="587"/>
        <v>1.5269067632031239</v>
      </c>
      <c r="R5379" s="8">
        <f>IF(E5378&lt;&gt;E5379,SUM($Q$4:Q5379)-SUM($R$3:R5378),0)</f>
        <v>0</v>
      </c>
      <c r="S5379" s="6">
        <f>IF(B5379&gt;0,SUM($R$4:R5379)-SUM($S$3:S5378),0)</f>
        <v>0</v>
      </c>
    </row>
    <row r="5380" spans="1:19">
      <c r="A5380">
        <f>IF(E5379&lt;&gt;E5380,COUNTIF($A$4:A5379,"&lt;&gt;0")+1,0)</f>
        <v>0</v>
      </c>
      <c r="B5380">
        <f>IF(A5380&lt;&gt;0,IF(MOD(A5380,3)=0,COUNTIF($B$4:B5379,"&lt;&gt;0")+1,0),0)</f>
        <v>0</v>
      </c>
      <c r="C5380" s="9">
        <f>'Dash Board'!$C$12+COUNT('Daily reducing balance'!$F$4:F5379)</f>
        <v>47106</v>
      </c>
      <c r="D5380">
        <f t="shared" si="588"/>
        <v>2028</v>
      </c>
      <c r="E5380">
        <f t="shared" si="589"/>
        <v>12</v>
      </c>
      <c r="F5380">
        <f>DAY('Dash Board'!$C$12+COUNT('Daily reducing balance'!$F$4:F5379))</f>
        <v>19</v>
      </c>
      <c r="G5380" s="8">
        <f t="shared" si="590"/>
        <v>11040.822105968924</v>
      </c>
      <c r="H5380" s="6">
        <f>G5380*'Dash Board'!$C$11/365</f>
        <v>3.1761269071965397</v>
      </c>
      <c r="I5380" s="6">
        <f>H5380*'Dash Board'!$C$18/'Dash Board'!$C$11</f>
        <v>1.5124413843793048</v>
      </c>
      <c r="J5380" s="6">
        <f>(G5380&gt;1)*PMT('Dash Board'!$C$11/365,$U$4,-'Dash Board'!$C$19)</f>
        <v>108.80376961660664</v>
      </c>
      <c r="K5380" s="6">
        <f t="shared" si="585"/>
        <v>0</v>
      </c>
      <c r="L5380" s="8">
        <f t="shared" si="586"/>
        <v>10935.194463259513</v>
      </c>
      <c r="N5380" s="8">
        <f t="shared" si="591"/>
        <v>107.29132823222734</v>
      </c>
      <c r="O5380" s="8">
        <f>IF(E5379&lt;&gt;E5380,SUM($N$4:N5380)-SUM($O$3:O5379),0)</f>
        <v>0</v>
      </c>
      <c r="P5380" s="6">
        <f>IF(B5380&gt;0,SUM($O$4:O5380)-SUM($P$3:P5379),0)</f>
        <v>0</v>
      </c>
      <c r="Q5380" s="6">
        <f t="shared" si="587"/>
        <v>1.5124413843793048</v>
      </c>
      <c r="R5380" s="8">
        <f>IF(E5379&lt;&gt;E5380,SUM($Q$4:Q5380)-SUM($R$3:R5379),0)</f>
        <v>0</v>
      </c>
      <c r="S5380" s="6">
        <f>IF(B5380&gt;0,SUM($R$4:R5380)-SUM($S$3:S5379),0)</f>
        <v>0</v>
      </c>
    </row>
    <row r="5381" spans="1:19">
      <c r="A5381">
        <f>IF(E5380&lt;&gt;E5381,COUNTIF($A$4:A5380,"&lt;&gt;0")+1,0)</f>
        <v>0</v>
      </c>
      <c r="B5381">
        <f>IF(A5381&lt;&gt;0,IF(MOD(A5381,3)=0,COUNTIF($B$4:B5380,"&lt;&gt;0")+1,0),0)</f>
        <v>0</v>
      </c>
      <c r="C5381" s="9">
        <f>'Dash Board'!$C$12+COUNT('Daily reducing balance'!$F$4:F5380)</f>
        <v>47107</v>
      </c>
      <c r="D5381">
        <f t="shared" si="588"/>
        <v>2028</v>
      </c>
      <c r="E5381">
        <f t="shared" si="589"/>
        <v>12</v>
      </c>
      <c r="F5381">
        <f>DAY('Dash Board'!$C$12+COUNT('Daily reducing balance'!$F$4:F5380))</f>
        <v>20</v>
      </c>
      <c r="G5381" s="8">
        <f t="shared" si="590"/>
        <v>10935.194463259513</v>
      </c>
      <c r="H5381" s="6">
        <f>G5381*'Dash Board'!$C$11/365</f>
        <v>3.1457408729924623</v>
      </c>
      <c r="I5381" s="6">
        <f>H5381*'Dash Board'!$C$18/'Dash Board'!$C$11</f>
        <v>1.497971844282125</v>
      </c>
      <c r="J5381" s="6">
        <f>(G5381&gt;1)*PMT('Dash Board'!$C$11/365,$U$4,-'Dash Board'!$C$19)</f>
        <v>108.80376961660664</v>
      </c>
      <c r="K5381" s="6">
        <f t="shared" ref="K5381:K5444" si="592">IF(F5381=1,SUMIFS($J$4:$J$7308,$D$4:$D$7308,"="&amp;YEAR(C5381),$E$4:$E$7308,"="&amp;MONTH(C5381)),0)</f>
        <v>0</v>
      </c>
      <c r="L5381" s="8">
        <f t="shared" ref="L5381:L5444" si="593">IF(G5381+H5381-J5381&lt;0,0,G5381+H5381-J5381)</f>
        <v>10829.5364345159</v>
      </c>
      <c r="N5381" s="8">
        <f t="shared" si="591"/>
        <v>107.30579777232452</v>
      </c>
      <c r="O5381" s="8">
        <f>IF(E5380&lt;&gt;E5381,SUM($N$4:N5381)-SUM($O$3:O5380),0)</f>
        <v>0</v>
      </c>
      <c r="P5381" s="6">
        <f>IF(B5381&gt;0,SUM($O$4:O5381)-SUM($P$3:P5380),0)</f>
        <v>0</v>
      </c>
      <c r="Q5381" s="6">
        <f t="shared" ref="Q5381:Q5444" si="594">I5381</f>
        <v>1.497971844282125</v>
      </c>
      <c r="R5381" s="8">
        <f>IF(E5380&lt;&gt;E5381,SUM($Q$4:Q5381)-SUM($R$3:R5380),0)</f>
        <v>0</v>
      </c>
      <c r="S5381" s="6">
        <f>IF(B5381&gt;0,SUM($R$4:R5381)-SUM($S$3:S5380),0)</f>
        <v>0</v>
      </c>
    </row>
    <row r="5382" spans="1:19">
      <c r="A5382">
        <f>IF(E5381&lt;&gt;E5382,COUNTIF($A$4:A5381,"&lt;&gt;0")+1,0)</f>
        <v>0</v>
      </c>
      <c r="B5382">
        <f>IF(A5382&lt;&gt;0,IF(MOD(A5382,3)=0,COUNTIF($B$4:B5381,"&lt;&gt;0")+1,0),0)</f>
        <v>0</v>
      </c>
      <c r="C5382" s="9">
        <f>'Dash Board'!$C$12+COUNT('Daily reducing balance'!$F$4:F5381)</f>
        <v>47108</v>
      </c>
      <c r="D5382">
        <f t="shared" si="588"/>
        <v>2028</v>
      </c>
      <c r="E5382">
        <f t="shared" si="589"/>
        <v>12</v>
      </c>
      <c r="F5382">
        <f>DAY('Dash Board'!$C$12+COUNT('Daily reducing balance'!$F$4:F5381))</f>
        <v>21</v>
      </c>
      <c r="G5382" s="8">
        <f t="shared" si="590"/>
        <v>10829.5364345159</v>
      </c>
      <c r="H5382" s="6">
        <f>G5382*'Dash Board'!$C$11/365</f>
        <v>3.1153460976004643</v>
      </c>
      <c r="I5382" s="6">
        <f>H5382*'Dash Board'!$C$18/'Dash Board'!$C$11</f>
        <v>1.4834981417145068</v>
      </c>
      <c r="J5382" s="6">
        <f>(G5382&gt;1)*PMT('Dash Board'!$C$11/365,$U$4,-'Dash Board'!$C$19)</f>
        <v>108.80376961660664</v>
      </c>
      <c r="K5382" s="6">
        <f t="shared" si="592"/>
        <v>0</v>
      </c>
      <c r="L5382" s="8">
        <f t="shared" si="593"/>
        <v>10723.848010996893</v>
      </c>
      <c r="N5382" s="8">
        <f t="shared" si="591"/>
        <v>107.32027147489214</v>
      </c>
      <c r="O5382" s="8">
        <f>IF(E5381&lt;&gt;E5382,SUM($N$4:N5382)-SUM($O$3:O5381),0)</f>
        <v>0</v>
      </c>
      <c r="P5382" s="6">
        <f>IF(B5382&gt;0,SUM($O$4:O5382)-SUM($P$3:P5381),0)</f>
        <v>0</v>
      </c>
      <c r="Q5382" s="6">
        <f t="shared" si="594"/>
        <v>1.4834981417145068</v>
      </c>
      <c r="R5382" s="8">
        <f>IF(E5381&lt;&gt;E5382,SUM($Q$4:Q5382)-SUM($R$3:R5381),0)</f>
        <v>0</v>
      </c>
      <c r="S5382" s="6">
        <f>IF(B5382&gt;0,SUM($R$4:R5382)-SUM($S$3:S5381),0)</f>
        <v>0</v>
      </c>
    </row>
    <row r="5383" spans="1:19">
      <c r="A5383">
        <f>IF(E5382&lt;&gt;E5383,COUNTIF($A$4:A5382,"&lt;&gt;0")+1,0)</f>
        <v>0</v>
      </c>
      <c r="B5383">
        <f>IF(A5383&lt;&gt;0,IF(MOD(A5383,3)=0,COUNTIF($B$4:B5382,"&lt;&gt;0")+1,0),0)</f>
        <v>0</v>
      </c>
      <c r="C5383" s="9">
        <f>'Dash Board'!$C$12+COUNT('Daily reducing balance'!$F$4:F5382)</f>
        <v>47109</v>
      </c>
      <c r="D5383">
        <f t="shared" si="588"/>
        <v>2028</v>
      </c>
      <c r="E5383">
        <f t="shared" si="589"/>
        <v>12</v>
      </c>
      <c r="F5383">
        <f>DAY('Dash Board'!$C$12+COUNT('Daily reducing balance'!$F$4:F5382))</f>
        <v>22</v>
      </c>
      <c r="G5383" s="8">
        <f t="shared" si="590"/>
        <v>10723.848010996893</v>
      </c>
      <c r="H5383" s="6">
        <f>G5383*'Dash Board'!$C$11/365</f>
        <v>3.0849425785059554</v>
      </c>
      <c r="I5383" s="6">
        <f>H5383*'Dash Board'!$C$18/'Dash Board'!$C$11</f>
        <v>1.4690202754790267</v>
      </c>
      <c r="J5383" s="6">
        <f>(G5383&gt;1)*PMT('Dash Board'!$C$11/365,$U$4,-'Dash Board'!$C$19)</f>
        <v>108.80376961660664</v>
      </c>
      <c r="K5383" s="6">
        <f t="shared" si="592"/>
        <v>0</v>
      </c>
      <c r="L5383" s="8">
        <f t="shared" si="593"/>
        <v>10618.129183958792</v>
      </c>
      <c r="N5383" s="8">
        <f t="shared" si="591"/>
        <v>107.33474934112762</v>
      </c>
      <c r="O5383" s="8">
        <f>IF(E5382&lt;&gt;E5383,SUM($N$4:N5383)-SUM($O$3:O5382),0)</f>
        <v>0</v>
      </c>
      <c r="P5383" s="6">
        <f>IF(B5383&gt;0,SUM($O$4:O5383)-SUM($P$3:P5382),0)</f>
        <v>0</v>
      </c>
      <c r="Q5383" s="6">
        <f t="shared" si="594"/>
        <v>1.4690202754790267</v>
      </c>
      <c r="R5383" s="8">
        <f>IF(E5382&lt;&gt;E5383,SUM($Q$4:Q5383)-SUM($R$3:R5382),0)</f>
        <v>0</v>
      </c>
      <c r="S5383" s="6">
        <f>IF(B5383&gt;0,SUM($R$4:R5383)-SUM($S$3:S5382),0)</f>
        <v>0</v>
      </c>
    </row>
    <row r="5384" spans="1:19">
      <c r="A5384">
        <f>IF(E5383&lt;&gt;E5384,COUNTIF($A$4:A5383,"&lt;&gt;0")+1,0)</f>
        <v>0</v>
      </c>
      <c r="B5384">
        <f>IF(A5384&lt;&gt;0,IF(MOD(A5384,3)=0,COUNTIF($B$4:B5383,"&lt;&gt;0")+1,0),0)</f>
        <v>0</v>
      </c>
      <c r="C5384" s="9">
        <f>'Dash Board'!$C$12+COUNT('Daily reducing balance'!$F$4:F5383)</f>
        <v>47110</v>
      </c>
      <c r="D5384">
        <f t="shared" si="588"/>
        <v>2028</v>
      </c>
      <c r="E5384">
        <f t="shared" si="589"/>
        <v>12</v>
      </c>
      <c r="F5384">
        <f>DAY('Dash Board'!$C$12+COUNT('Daily reducing balance'!$F$4:F5383))</f>
        <v>23</v>
      </c>
      <c r="G5384" s="8">
        <f t="shared" si="590"/>
        <v>10618.129183958792</v>
      </c>
      <c r="H5384" s="6">
        <f>G5384*'Dash Board'!$C$11/365</f>
        <v>3.054530313193625</v>
      </c>
      <c r="I5384" s="6">
        <f>H5384*'Dash Board'!$C$18/'Dash Board'!$C$11</f>
        <v>1.4545382443779169</v>
      </c>
      <c r="J5384" s="6">
        <f>(G5384&gt;1)*PMT('Dash Board'!$C$11/365,$U$4,-'Dash Board'!$C$19)</f>
        <v>108.80376961660664</v>
      </c>
      <c r="K5384" s="6">
        <f t="shared" si="592"/>
        <v>0</v>
      </c>
      <c r="L5384" s="8">
        <f t="shared" si="593"/>
        <v>10512.379944655378</v>
      </c>
      <c r="N5384" s="8">
        <f t="shared" si="591"/>
        <v>107.34923137222873</v>
      </c>
      <c r="O5384" s="8">
        <f>IF(E5383&lt;&gt;E5384,SUM($N$4:N5384)-SUM($O$3:O5383),0)</f>
        <v>0</v>
      </c>
      <c r="P5384" s="6">
        <f>IF(B5384&gt;0,SUM($O$4:O5384)-SUM($P$3:P5383),0)</f>
        <v>0</v>
      </c>
      <c r="Q5384" s="6">
        <f t="shared" si="594"/>
        <v>1.4545382443779169</v>
      </c>
      <c r="R5384" s="8">
        <f>IF(E5383&lt;&gt;E5384,SUM($Q$4:Q5384)-SUM($R$3:R5383),0)</f>
        <v>0</v>
      </c>
      <c r="S5384" s="6">
        <f>IF(B5384&gt;0,SUM($R$4:R5384)-SUM($S$3:S5383),0)</f>
        <v>0</v>
      </c>
    </row>
    <row r="5385" spans="1:19">
      <c r="A5385">
        <f>IF(E5384&lt;&gt;E5385,COUNTIF($A$4:A5384,"&lt;&gt;0")+1,0)</f>
        <v>0</v>
      </c>
      <c r="B5385">
        <f>IF(A5385&lt;&gt;0,IF(MOD(A5385,3)=0,COUNTIF($B$4:B5384,"&lt;&gt;0")+1,0),0)</f>
        <v>0</v>
      </c>
      <c r="C5385" s="9">
        <f>'Dash Board'!$C$12+COUNT('Daily reducing balance'!$F$4:F5384)</f>
        <v>47111</v>
      </c>
      <c r="D5385">
        <f t="shared" si="588"/>
        <v>2028</v>
      </c>
      <c r="E5385">
        <f t="shared" si="589"/>
        <v>12</v>
      </c>
      <c r="F5385">
        <f>DAY('Dash Board'!$C$12+COUNT('Daily reducing balance'!$F$4:F5384))</f>
        <v>24</v>
      </c>
      <c r="G5385" s="8">
        <f t="shared" si="590"/>
        <v>10512.379944655378</v>
      </c>
      <c r="H5385" s="6">
        <f>G5385*'Dash Board'!$C$11/365</f>
        <v>3.0241092991474376</v>
      </c>
      <c r="I5385" s="6">
        <f>H5385*'Dash Board'!$C$18/'Dash Board'!$C$11</f>
        <v>1.4400520472130656</v>
      </c>
      <c r="J5385" s="6">
        <f>(G5385&gt;1)*PMT('Dash Board'!$C$11/365,$U$4,-'Dash Board'!$C$19)</f>
        <v>108.80376961660664</v>
      </c>
      <c r="K5385" s="6">
        <f t="shared" si="592"/>
        <v>0</v>
      </c>
      <c r="L5385" s="8">
        <f t="shared" si="593"/>
        <v>10406.600284337919</v>
      </c>
      <c r="N5385" s="8">
        <f t="shared" si="591"/>
        <v>107.36371756939357</v>
      </c>
      <c r="O5385" s="8">
        <f>IF(E5384&lt;&gt;E5385,SUM($N$4:N5385)-SUM($O$3:O5384),0)</f>
        <v>0</v>
      </c>
      <c r="P5385" s="6">
        <f>IF(B5385&gt;0,SUM($O$4:O5385)-SUM($P$3:P5384),0)</f>
        <v>0</v>
      </c>
      <c r="Q5385" s="6">
        <f t="shared" si="594"/>
        <v>1.4400520472130656</v>
      </c>
      <c r="R5385" s="8">
        <f>IF(E5384&lt;&gt;E5385,SUM($Q$4:Q5385)-SUM($R$3:R5384),0)</f>
        <v>0</v>
      </c>
      <c r="S5385" s="6">
        <f>IF(B5385&gt;0,SUM($R$4:R5385)-SUM($S$3:S5384),0)</f>
        <v>0</v>
      </c>
    </row>
    <row r="5386" spans="1:19">
      <c r="A5386">
        <f>IF(E5385&lt;&gt;E5386,COUNTIF($A$4:A5385,"&lt;&gt;0")+1,0)</f>
        <v>0</v>
      </c>
      <c r="B5386">
        <f>IF(A5386&lt;&gt;0,IF(MOD(A5386,3)=0,COUNTIF($B$4:B5385,"&lt;&gt;0")+1,0),0)</f>
        <v>0</v>
      </c>
      <c r="C5386" s="9">
        <f>'Dash Board'!$C$12+COUNT('Daily reducing balance'!$F$4:F5385)</f>
        <v>47112</v>
      </c>
      <c r="D5386">
        <f t="shared" si="588"/>
        <v>2028</v>
      </c>
      <c r="E5386">
        <f t="shared" si="589"/>
        <v>12</v>
      </c>
      <c r="F5386">
        <f>DAY('Dash Board'!$C$12+COUNT('Daily reducing balance'!$F$4:F5385))</f>
        <v>25</v>
      </c>
      <c r="G5386" s="8">
        <f t="shared" si="590"/>
        <v>10406.600284337919</v>
      </c>
      <c r="H5386" s="6">
        <f>G5386*'Dash Board'!$C$11/365</f>
        <v>2.9936795338506341</v>
      </c>
      <c r="I5386" s="6">
        <f>H5386*'Dash Board'!$C$18/'Dash Board'!$C$11</f>
        <v>1.4255616827860165</v>
      </c>
      <c r="J5386" s="6">
        <f>(G5386&gt;1)*PMT('Dash Board'!$C$11/365,$U$4,-'Dash Board'!$C$19)</f>
        <v>108.80376961660664</v>
      </c>
      <c r="K5386" s="6">
        <f t="shared" si="592"/>
        <v>0</v>
      </c>
      <c r="L5386" s="8">
        <f t="shared" si="593"/>
        <v>10300.790194255163</v>
      </c>
      <c r="N5386" s="8">
        <f t="shared" si="591"/>
        <v>107.37820793382063</v>
      </c>
      <c r="O5386" s="8">
        <f>IF(E5385&lt;&gt;E5386,SUM($N$4:N5386)-SUM($O$3:O5385),0)</f>
        <v>0</v>
      </c>
      <c r="P5386" s="6">
        <f>IF(B5386&gt;0,SUM($O$4:O5386)-SUM($P$3:P5385),0)</f>
        <v>0</v>
      </c>
      <c r="Q5386" s="6">
        <f t="shared" si="594"/>
        <v>1.4255616827860165</v>
      </c>
      <c r="R5386" s="8">
        <f>IF(E5385&lt;&gt;E5386,SUM($Q$4:Q5386)-SUM($R$3:R5385),0)</f>
        <v>0</v>
      </c>
      <c r="S5386" s="6">
        <f>IF(B5386&gt;0,SUM($R$4:R5386)-SUM($S$3:S5385),0)</f>
        <v>0</v>
      </c>
    </row>
    <row r="5387" spans="1:19">
      <c r="A5387">
        <f>IF(E5386&lt;&gt;E5387,COUNTIF($A$4:A5386,"&lt;&gt;0")+1,0)</f>
        <v>0</v>
      </c>
      <c r="B5387">
        <f>IF(A5387&lt;&gt;0,IF(MOD(A5387,3)=0,COUNTIF($B$4:B5386,"&lt;&gt;0")+1,0),0)</f>
        <v>0</v>
      </c>
      <c r="C5387" s="9">
        <f>'Dash Board'!$C$12+COUNT('Daily reducing balance'!$F$4:F5386)</f>
        <v>47113</v>
      </c>
      <c r="D5387">
        <f t="shared" si="588"/>
        <v>2028</v>
      </c>
      <c r="E5387">
        <f t="shared" si="589"/>
        <v>12</v>
      </c>
      <c r="F5387">
        <f>DAY('Dash Board'!$C$12+COUNT('Daily reducing balance'!$F$4:F5386))</f>
        <v>26</v>
      </c>
      <c r="G5387" s="8">
        <f t="shared" si="590"/>
        <v>10300.790194255163</v>
      </c>
      <c r="H5387" s="6">
        <f>G5387*'Dash Board'!$C$11/365</f>
        <v>2.9632410147857322</v>
      </c>
      <c r="I5387" s="6">
        <f>H5387*'Dash Board'!$C$18/'Dash Board'!$C$11</f>
        <v>1.4110671498979679</v>
      </c>
      <c r="J5387" s="6">
        <f>(G5387&gt;1)*PMT('Dash Board'!$C$11/365,$U$4,-'Dash Board'!$C$19)</f>
        <v>108.80376961660664</v>
      </c>
      <c r="K5387" s="6">
        <f t="shared" si="592"/>
        <v>0</v>
      </c>
      <c r="L5387" s="8">
        <f t="shared" si="593"/>
        <v>10194.949665653343</v>
      </c>
      <c r="N5387" s="8">
        <f t="shared" si="591"/>
        <v>107.39270246670867</v>
      </c>
      <c r="O5387" s="8">
        <f>IF(E5386&lt;&gt;E5387,SUM($N$4:N5387)-SUM($O$3:O5386),0)</f>
        <v>0</v>
      </c>
      <c r="P5387" s="6">
        <f>IF(B5387&gt;0,SUM($O$4:O5387)-SUM($P$3:P5386),0)</f>
        <v>0</v>
      </c>
      <c r="Q5387" s="6">
        <f t="shared" si="594"/>
        <v>1.4110671498979679</v>
      </c>
      <c r="R5387" s="8">
        <f>IF(E5386&lt;&gt;E5387,SUM($Q$4:Q5387)-SUM($R$3:R5386),0)</f>
        <v>0</v>
      </c>
      <c r="S5387" s="6">
        <f>IF(B5387&gt;0,SUM($R$4:R5387)-SUM($S$3:S5386),0)</f>
        <v>0</v>
      </c>
    </row>
    <row r="5388" spans="1:19">
      <c r="A5388">
        <f>IF(E5387&lt;&gt;E5388,COUNTIF($A$4:A5387,"&lt;&gt;0")+1,0)</f>
        <v>0</v>
      </c>
      <c r="B5388">
        <f>IF(A5388&lt;&gt;0,IF(MOD(A5388,3)=0,COUNTIF($B$4:B5387,"&lt;&gt;0")+1,0),0)</f>
        <v>0</v>
      </c>
      <c r="C5388" s="9">
        <f>'Dash Board'!$C$12+COUNT('Daily reducing balance'!$F$4:F5387)</f>
        <v>47114</v>
      </c>
      <c r="D5388">
        <f t="shared" si="588"/>
        <v>2028</v>
      </c>
      <c r="E5388">
        <f t="shared" si="589"/>
        <v>12</v>
      </c>
      <c r="F5388">
        <f>DAY('Dash Board'!$C$12+COUNT('Daily reducing balance'!$F$4:F5387))</f>
        <v>27</v>
      </c>
      <c r="G5388" s="8">
        <f t="shared" si="590"/>
        <v>10194.949665653343</v>
      </c>
      <c r="H5388" s="6">
        <f>G5388*'Dash Board'!$C$11/365</f>
        <v>2.9327937394345232</v>
      </c>
      <c r="I5388" s="6">
        <f>H5388*'Dash Board'!$C$18/'Dash Board'!$C$11</f>
        <v>1.396568447349773</v>
      </c>
      <c r="J5388" s="6">
        <f>(G5388&gt;1)*PMT('Dash Board'!$C$11/365,$U$4,-'Dash Board'!$C$19)</f>
        <v>108.80376961660664</v>
      </c>
      <c r="K5388" s="6">
        <f t="shared" si="592"/>
        <v>0</v>
      </c>
      <c r="L5388" s="8">
        <f t="shared" si="593"/>
        <v>10089.07868977617</v>
      </c>
      <c r="N5388" s="8">
        <f t="shared" si="591"/>
        <v>107.40720116925687</v>
      </c>
      <c r="O5388" s="8">
        <f>IF(E5387&lt;&gt;E5388,SUM($N$4:N5388)-SUM($O$3:O5387),0)</f>
        <v>0</v>
      </c>
      <c r="P5388" s="6">
        <f>IF(B5388&gt;0,SUM($O$4:O5388)-SUM($P$3:P5387),0)</f>
        <v>0</v>
      </c>
      <c r="Q5388" s="6">
        <f t="shared" si="594"/>
        <v>1.396568447349773</v>
      </c>
      <c r="R5388" s="8">
        <f>IF(E5387&lt;&gt;E5388,SUM($Q$4:Q5388)-SUM($R$3:R5387),0)</f>
        <v>0</v>
      </c>
      <c r="S5388" s="6">
        <f>IF(B5388&gt;0,SUM($R$4:R5388)-SUM($S$3:S5387),0)</f>
        <v>0</v>
      </c>
    </row>
    <row r="5389" spans="1:19">
      <c r="A5389">
        <f>IF(E5388&lt;&gt;E5389,COUNTIF($A$4:A5388,"&lt;&gt;0")+1,0)</f>
        <v>0</v>
      </c>
      <c r="B5389">
        <f>IF(A5389&lt;&gt;0,IF(MOD(A5389,3)=0,COUNTIF($B$4:B5388,"&lt;&gt;0")+1,0),0)</f>
        <v>0</v>
      </c>
      <c r="C5389" s="9">
        <f>'Dash Board'!$C$12+COUNT('Daily reducing balance'!$F$4:F5388)</f>
        <v>47115</v>
      </c>
      <c r="D5389">
        <f t="shared" si="588"/>
        <v>2028</v>
      </c>
      <c r="E5389">
        <f t="shared" si="589"/>
        <v>12</v>
      </c>
      <c r="F5389">
        <f>DAY('Dash Board'!$C$12+COUNT('Daily reducing balance'!$F$4:F5388))</f>
        <v>28</v>
      </c>
      <c r="G5389" s="8">
        <f t="shared" si="590"/>
        <v>10089.07868977617</v>
      </c>
      <c r="H5389" s="6">
        <f>G5389*'Dash Board'!$C$11/365</f>
        <v>2.9023377052780761</v>
      </c>
      <c r="I5389" s="6">
        <f>H5389*'Dash Board'!$C$18/'Dash Board'!$C$11</f>
        <v>1.3820655739419412</v>
      </c>
      <c r="J5389" s="6">
        <f>(G5389&gt;1)*PMT('Dash Board'!$C$11/365,$U$4,-'Dash Board'!$C$19)</f>
        <v>108.80376961660664</v>
      </c>
      <c r="K5389" s="6">
        <f t="shared" si="592"/>
        <v>0</v>
      </c>
      <c r="L5389" s="8">
        <f t="shared" si="593"/>
        <v>9983.1772578648415</v>
      </c>
      <c r="N5389" s="8">
        <f t="shared" si="591"/>
        <v>107.4217040426647</v>
      </c>
      <c r="O5389" s="8">
        <f>IF(E5388&lt;&gt;E5389,SUM($N$4:N5389)-SUM($O$3:O5388),0)</f>
        <v>0</v>
      </c>
      <c r="P5389" s="6">
        <f>IF(B5389&gt;0,SUM($O$4:O5389)-SUM($P$3:P5388),0)</f>
        <v>0</v>
      </c>
      <c r="Q5389" s="6">
        <f t="shared" si="594"/>
        <v>1.3820655739419412</v>
      </c>
      <c r="R5389" s="8">
        <f>IF(E5388&lt;&gt;E5389,SUM($Q$4:Q5389)-SUM($R$3:R5388),0)</f>
        <v>0</v>
      </c>
      <c r="S5389" s="6">
        <f>IF(B5389&gt;0,SUM($R$4:R5389)-SUM($S$3:S5388),0)</f>
        <v>0</v>
      </c>
    </row>
    <row r="5390" spans="1:19">
      <c r="A5390">
        <f>IF(E5389&lt;&gt;E5390,COUNTIF($A$4:A5389,"&lt;&gt;0")+1,0)</f>
        <v>0</v>
      </c>
      <c r="B5390">
        <f>IF(A5390&lt;&gt;0,IF(MOD(A5390,3)=0,COUNTIF($B$4:B5389,"&lt;&gt;0")+1,0),0)</f>
        <v>0</v>
      </c>
      <c r="C5390" s="9">
        <f>'Dash Board'!$C$12+COUNT('Daily reducing balance'!$F$4:F5389)</f>
        <v>47116</v>
      </c>
      <c r="D5390">
        <f t="shared" si="588"/>
        <v>2028</v>
      </c>
      <c r="E5390">
        <f t="shared" si="589"/>
        <v>12</v>
      </c>
      <c r="F5390">
        <f>DAY('Dash Board'!$C$12+COUNT('Daily reducing balance'!$F$4:F5389))</f>
        <v>29</v>
      </c>
      <c r="G5390" s="8">
        <f t="shared" si="590"/>
        <v>9983.1772578648415</v>
      </c>
      <c r="H5390" s="6">
        <f>G5390*'Dash Board'!$C$11/365</f>
        <v>2.8718729097967355</v>
      </c>
      <c r="I5390" s="6">
        <f>H5390*'Dash Board'!$C$18/'Dash Board'!$C$11</f>
        <v>1.3675585284746361</v>
      </c>
      <c r="J5390" s="6">
        <f>(G5390&gt;1)*PMT('Dash Board'!$C$11/365,$U$4,-'Dash Board'!$C$19)</f>
        <v>108.80376961660664</v>
      </c>
      <c r="K5390" s="6">
        <f t="shared" si="592"/>
        <v>0</v>
      </c>
      <c r="L5390" s="8">
        <f t="shared" si="593"/>
        <v>9877.2453611580313</v>
      </c>
      <c r="N5390" s="8">
        <f t="shared" si="591"/>
        <v>107.43621108813201</v>
      </c>
      <c r="O5390" s="8">
        <f>IF(E5389&lt;&gt;E5390,SUM($N$4:N5390)-SUM($O$3:O5389),0)</f>
        <v>0</v>
      </c>
      <c r="P5390" s="6">
        <f>IF(B5390&gt;0,SUM($O$4:O5390)-SUM($P$3:P5389),0)</f>
        <v>0</v>
      </c>
      <c r="Q5390" s="6">
        <f t="shared" si="594"/>
        <v>1.3675585284746361</v>
      </c>
      <c r="R5390" s="8">
        <f>IF(E5389&lt;&gt;E5390,SUM($Q$4:Q5390)-SUM($R$3:R5389),0)</f>
        <v>0</v>
      </c>
      <c r="S5390" s="6">
        <f>IF(B5390&gt;0,SUM($R$4:R5390)-SUM($S$3:S5389),0)</f>
        <v>0</v>
      </c>
    </row>
    <row r="5391" spans="1:19">
      <c r="A5391">
        <f>IF(E5390&lt;&gt;E5391,COUNTIF($A$4:A5390,"&lt;&gt;0")+1,0)</f>
        <v>0</v>
      </c>
      <c r="B5391">
        <f>IF(A5391&lt;&gt;0,IF(MOD(A5391,3)=0,COUNTIF($B$4:B5390,"&lt;&gt;0")+1,0),0)</f>
        <v>0</v>
      </c>
      <c r="C5391" s="9">
        <f>'Dash Board'!$C$12+COUNT('Daily reducing balance'!$F$4:F5390)</f>
        <v>47117</v>
      </c>
      <c r="D5391">
        <f t="shared" si="588"/>
        <v>2028</v>
      </c>
      <c r="E5391">
        <f t="shared" si="589"/>
        <v>12</v>
      </c>
      <c r="F5391">
        <f>DAY('Dash Board'!$C$12+COUNT('Daily reducing balance'!$F$4:F5390))</f>
        <v>30</v>
      </c>
      <c r="G5391" s="8">
        <f t="shared" si="590"/>
        <v>9877.2453611580313</v>
      </c>
      <c r="H5391" s="6">
        <f>G5391*'Dash Board'!$C$11/365</f>
        <v>2.8413993504701187</v>
      </c>
      <c r="I5391" s="6">
        <f>H5391*'Dash Board'!$C$18/'Dash Board'!$C$11</f>
        <v>1.3530473097476758</v>
      </c>
      <c r="J5391" s="6">
        <f>(G5391&gt;1)*PMT('Dash Board'!$C$11/365,$U$4,-'Dash Board'!$C$19)</f>
        <v>108.80376961660664</v>
      </c>
      <c r="K5391" s="6">
        <f t="shared" si="592"/>
        <v>0</v>
      </c>
      <c r="L5391" s="8">
        <f t="shared" si="593"/>
        <v>9771.2829908918957</v>
      </c>
      <c r="N5391" s="8">
        <f t="shared" si="591"/>
        <v>107.45072230685896</v>
      </c>
      <c r="O5391" s="8">
        <f>IF(E5390&lt;&gt;E5391,SUM($N$4:N5391)-SUM($O$3:O5390),0)</f>
        <v>0</v>
      </c>
      <c r="P5391" s="6">
        <f>IF(B5391&gt;0,SUM($O$4:O5391)-SUM($P$3:P5390),0)</f>
        <v>0</v>
      </c>
      <c r="Q5391" s="6">
        <f t="shared" si="594"/>
        <v>1.3530473097476758</v>
      </c>
      <c r="R5391" s="8">
        <f>IF(E5390&lt;&gt;E5391,SUM($Q$4:Q5391)-SUM($R$3:R5390),0)</f>
        <v>0</v>
      </c>
      <c r="S5391" s="6">
        <f>IF(B5391&gt;0,SUM($R$4:R5391)-SUM($S$3:S5390),0)</f>
        <v>0</v>
      </c>
    </row>
    <row r="5392" spans="1:19">
      <c r="A5392">
        <f>IF(E5391&lt;&gt;E5392,COUNTIF($A$4:A5391,"&lt;&gt;0")+1,0)</f>
        <v>0</v>
      </c>
      <c r="B5392">
        <f>IF(A5392&lt;&gt;0,IF(MOD(A5392,3)=0,COUNTIF($B$4:B5391,"&lt;&gt;0")+1,0),0)</f>
        <v>0</v>
      </c>
      <c r="C5392" s="9">
        <f>'Dash Board'!$C$12+COUNT('Daily reducing balance'!$F$4:F5391)</f>
        <v>47118</v>
      </c>
      <c r="D5392">
        <f t="shared" si="588"/>
        <v>2028</v>
      </c>
      <c r="E5392">
        <f t="shared" si="589"/>
        <v>12</v>
      </c>
      <c r="F5392">
        <f>DAY('Dash Board'!$C$12+COUNT('Daily reducing balance'!$F$4:F5391))</f>
        <v>31</v>
      </c>
      <c r="G5392" s="8">
        <f t="shared" si="590"/>
        <v>9771.2829908918957</v>
      </c>
      <c r="H5392" s="6">
        <f>G5392*'Dash Board'!$C$11/365</f>
        <v>2.8109170247771207</v>
      </c>
      <c r="I5392" s="6">
        <f>H5392*'Dash Board'!$C$18/'Dash Board'!$C$11</f>
        <v>1.3385319165605338</v>
      </c>
      <c r="J5392" s="6">
        <f>(G5392&gt;1)*PMT('Dash Board'!$C$11/365,$U$4,-'Dash Board'!$C$19)</f>
        <v>108.80376961660664</v>
      </c>
      <c r="K5392" s="6">
        <f t="shared" si="592"/>
        <v>0</v>
      </c>
      <c r="L5392" s="8">
        <f t="shared" si="593"/>
        <v>9665.2901383000662</v>
      </c>
      <c r="N5392" s="8">
        <f t="shared" si="591"/>
        <v>107.46523770004612</v>
      </c>
      <c r="O5392" s="8">
        <f>IF(E5391&lt;&gt;E5392,SUM($N$4:N5392)-SUM($O$3:O5391),0)</f>
        <v>0</v>
      </c>
      <c r="P5392" s="6">
        <f>IF(B5392&gt;0,SUM($O$4:O5392)-SUM($P$3:P5391),0)</f>
        <v>0</v>
      </c>
      <c r="Q5392" s="6">
        <f t="shared" si="594"/>
        <v>1.3385319165605338</v>
      </c>
      <c r="R5392" s="8">
        <f>IF(E5391&lt;&gt;E5392,SUM($Q$4:Q5392)-SUM($R$3:R5391),0)</f>
        <v>0</v>
      </c>
      <c r="S5392" s="6">
        <f>IF(B5392&gt;0,SUM($R$4:R5392)-SUM($S$3:S5391),0)</f>
        <v>0</v>
      </c>
    </row>
    <row r="5393" spans="1:19">
      <c r="A5393">
        <f>IF(E5392&lt;&gt;E5393,COUNTIF($A$4:A5392,"&lt;&gt;0")+1,0)</f>
        <v>177</v>
      </c>
      <c r="B5393">
        <f>IF(A5393&lt;&gt;0,IF(MOD(A5393,3)=0,COUNTIF($B$4:B5392,"&lt;&gt;0")+1,0),0)</f>
        <v>59</v>
      </c>
      <c r="C5393" s="9">
        <f>'Dash Board'!$C$12+COUNT('Daily reducing balance'!$F$4:F5392)</f>
        <v>47119</v>
      </c>
      <c r="D5393">
        <f t="shared" si="588"/>
        <v>2029</v>
      </c>
      <c r="E5393">
        <f t="shared" si="589"/>
        <v>1</v>
      </c>
      <c r="F5393">
        <f>DAY('Dash Board'!$C$12+COUNT('Daily reducing balance'!$F$4:F5392))</f>
        <v>1</v>
      </c>
      <c r="G5393" s="8">
        <f t="shared" si="590"/>
        <v>9665.2901383000662</v>
      </c>
      <c r="H5393" s="6">
        <f>G5393*'Dash Board'!$C$11/365</f>
        <v>2.7804259301959093</v>
      </c>
      <c r="I5393" s="6">
        <f>H5393*'Dash Board'!$C$18/'Dash Board'!$C$11</f>
        <v>1.3240123477123378</v>
      </c>
      <c r="J5393" s="6">
        <f>(G5393&gt;1)*PMT('Dash Board'!$C$11/365,$U$4,-'Dash Board'!$C$19)</f>
        <v>108.80376961660664</v>
      </c>
      <c r="K5393" s="6">
        <f t="shared" si="592"/>
        <v>3372.9168581148047</v>
      </c>
      <c r="L5393" s="8">
        <f t="shared" si="593"/>
        <v>9559.2667946136553</v>
      </c>
      <c r="N5393" s="8">
        <f t="shared" si="591"/>
        <v>107.4797572688943</v>
      </c>
      <c r="O5393" s="8">
        <f>IF(E5392&lt;&gt;E5393,SUM($N$4:N5393)-SUM($O$3:O5392),0)</f>
        <v>3325.1396076907986</v>
      </c>
      <c r="P5393" s="6">
        <f>IF(B5393&gt;0,SUM($O$4:O5393)-SUM($P$3:P5392),0)</f>
        <v>9827.8797945451224</v>
      </c>
      <c r="Q5393" s="6">
        <f t="shared" si="594"/>
        <v>1.3240123477123378</v>
      </c>
      <c r="R5393" s="8">
        <f>IF(E5392&lt;&gt;E5393,SUM($Q$4:Q5393)-SUM($R$3:R5392),0)</f>
        <v>47.777250423911028</v>
      </c>
      <c r="S5393" s="6">
        <f>IF(B5393&gt;0,SUM($R$4:R5393)-SUM($S$3:S5392),0)</f>
        <v>182.06701018265449</v>
      </c>
    </row>
    <row r="5394" spans="1:19">
      <c r="A5394">
        <f>IF(E5393&lt;&gt;E5394,COUNTIF($A$4:A5393,"&lt;&gt;0")+1,0)</f>
        <v>0</v>
      </c>
      <c r="B5394">
        <f>IF(A5394&lt;&gt;0,IF(MOD(A5394,3)=0,COUNTIF($B$4:B5393,"&lt;&gt;0")+1,0),0)</f>
        <v>0</v>
      </c>
      <c r="C5394" s="9">
        <f>'Dash Board'!$C$12+COUNT('Daily reducing balance'!$F$4:F5393)</f>
        <v>47120</v>
      </c>
      <c r="D5394">
        <f t="shared" si="588"/>
        <v>2029</v>
      </c>
      <c r="E5394">
        <f t="shared" si="589"/>
        <v>1</v>
      </c>
      <c r="F5394">
        <f>DAY('Dash Board'!$C$12+COUNT('Daily reducing balance'!$F$4:F5393))</f>
        <v>2</v>
      </c>
      <c r="G5394" s="8">
        <f t="shared" si="590"/>
        <v>9559.2667946136553</v>
      </c>
      <c r="H5394" s="6">
        <f>G5394*'Dash Board'!$C$11/365</f>
        <v>2.7499260642039283</v>
      </c>
      <c r="I5394" s="6">
        <f>H5394*'Dash Board'!$C$18/'Dash Board'!$C$11</f>
        <v>1.3094886020018708</v>
      </c>
      <c r="J5394" s="6">
        <f>(G5394&gt;1)*PMT('Dash Board'!$C$11/365,$U$4,-'Dash Board'!$C$19)</f>
        <v>108.80376961660664</v>
      </c>
      <c r="K5394" s="6">
        <f t="shared" si="592"/>
        <v>0</v>
      </c>
      <c r="L5394" s="8">
        <f t="shared" si="593"/>
        <v>9453.2129510612522</v>
      </c>
      <c r="N5394" s="8">
        <f t="shared" si="591"/>
        <v>107.49428101460477</v>
      </c>
      <c r="O5394" s="8">
        <f>IF(E5393&lt;&gt;E5394,SUM($N$4:N5394)-SUM($O$3:O5393),0)</f>
        <v>0</v>
      </c>
      <c r="P5394" s="6">
        <f>IF(B5394&gt;0,SUM($O$4:O5394)-SUM($P$3:P5393),0)</f>
        <v>0</v>
      </c>
      <c r="Q5394" s="6">
        <f t="shared" si="594"/>
        <v>1.3094886020018708</v>
      </c>
      <c r="R5394" s="8">
        <f>IF(E5393&lt;&gt;E5394,SUM($Q$4:Q5394)-SUM($R$3:R5393),0)</f>
        <v>0</v>
      </c>
      <c r="S5394" s="6">
        <f>IF(B5394&gt;0,SUM($R$4:R5394)-SUM($S$3:S5393),0)</f>
        <v>0</v>
      </c>
    </row>
    <row r="5395" spans="1:19">
      <c r="A5395">
        <f>IF(E5394&lt;&gt;E5395,COUNTIF($A$4:A5394,"&lt;&gt;0")+1,0)</f>
        <v>0</v>
      </c>
      <c r="B5395">
        <f>IF(A5395&lt;&gt;0,IF(MOD(A5395,3)=0,COUNTIF($B$4:B5394,"&lt;&gt;0")+1,0),0)</f>
        <v>0</v>
      </c>
      <c r="C5395" s="9">
        <f>'Dash Board'!$C$12+COUNT('Daily reducing balance'!$F$4:F5394)</f>
        <v>47121</v>
      </c>
      <c r="D5395">
        <f t="shared" si="588"/>
        <v>2029</v>
      </c>
      <c r="E5395">
        <f t="shared" si="589"/>
        <v>1</v>
      </c>
      <c r="F5395">
        <f>DAY('Dash Board'!$C$12+COUNT('Daily reducing balance'!$F$4:F5394))</f>
        <v>3</v>
      </c>
      <c r="G5395" s="8">
        <f t="shared" si="590"/>
        <v>9453.2129510612522</v>
      </c>
      <c r="H5395" s="6">
        <f>G5395*'Dash Board'!$C$11/365</f>
        <v>2.7194174242778941</v>
      </c>
      <c r="I5395" s="6">
        <f>H5395*'Dash Board'!$C$18/'Dash Board'!$C$11</f>
        <v>1.2949606782275687</v>
      </c>
      <c r="J5395" s="6">
        <f>(G5395&gt;1)*PMT('Dash Board'!$C$11/365,$U$4,-'Dash Board'!$C$19)</f>
        <v>108.80376961660664</v>
      </c>
      <c r="K5395" s="6">
        <f t="shared" si="592"/>
        <v>0</v>
      </c>
      <c r="L5395" s="8">
        <f t="shared" si="593"/>
        <v>9347.1285988689233</v>
      </c>
      <c r="N5395" s="8">
        <f t="shared" si="591"/>
        <v>107.50880893837908</v>
      </c>
      <c r="O5395" s="8">
        <f>IF(E5394&lt;&gt;E5395,SUM($N$4:N5395)-SUM($O$3:O5394),0)</f>
        <v>0</v>
      </c>
      <c r="P5395" s="6">
        <f>IF(B5395&gt;0,SUM($O$4:O5395)-SUM($P$3:P5394),0)</f>
        <v>0</v>
      </c>
      <c r="Q5395" s="6">
        <f t="shared" si="594"/>
        <v>1.2949606782275687</v>
      </c>
      <c r="R5395" s="8">
        <f>IF(E5394&lt;&gt;E5395,SUM($Q$4:Q5395)-SUM($R$3:R5394),0)</f>
        <v>0</v>
      </c>
      <c r="S5395" s="6">
        <f>IF(B5395&gt;0,SUM($R$4:R5395)-SUM($S$3:S5394),0)</f>
        <v>0</v>
      </c>
    </row>
    <row r="5396" spans="1:19">
      <c r="A5396">
        <f>IF(E5395&lt;&gt;E5396,COUNTIF($A$4:A5395,"&lt;&gt;0")+1,0)</f>
        <v>0</v>
      </c>
      <c r="B5396">
        <f>IF(A5396&lt;&gt;0,IF(MOD(A5396,3)=0,COUNTIF($B$4:B5395,"&lt;&gt;0")+1,0),0)</f>
        <v>0</v>
      </c>
      <c r="C5396" s="9">
        <f>'Dash Board'!$C$12+COUNT('Daily reducing balance'!$F$4:F5395)</f>
        <v>47122</v>
      </c>
      <c r="D5396">
        <f t="shared" si="588"/>
        <v>2029</v>
      </c>
      <c r="E5396">
        <f t="shared" si="589"/>
        <v>1</v>
      </c>
      <c r="F5396">
        <f>DAY('Dash Board'!$C$12+COUNT('Daily reducing balance'!$F$4:F5395))</f>
        <v>4</v>
      </c>
      <c r="G5396" s="8">
        <f t="shared" si="590"/>
        <v>9347.1285988689233</v>
      </c>
      <c r="H5396" s="6">
        <f>G5396*'Dash Board'!$C$11/365</f>
        <v>2.6889000078937997</v>
      </c>
      <c r="I5396" s="6">
        <f>H5396*'Dash Board'!$C$18/'Dash Board'!$C$11</f>
        <v>1.2804285751875237</v>
      </c>
      <c r="J5396" s="6">
        <f>(G5396&gt;1)*PMT('Dash Board'!$C$11/365,$U$4,-'Dash Board'!$C$19)</f>
        <v>108.80376961660664</v>
      </c>
      <c r="K5396" s="6">
        <f t="shared" si="592"/>
        <v>0</v>
      </c>
      <c r="L5396" s="8">
        <f t="shared" si="593"/>
        <v>9241.0137292602103</v>
      </c>
      <c r="N5396" s="8">
        <f t="shared" si="591"/>
        <v>107.52334104141912</v>
      </c>
      <c r="O5396" s="8">
        <f>IF(E5395&lt;&gt;E5396,SUM($N$4:N5396)-SUM($O$3:O5395),0)</f>
        <v>0</v>
      </c>
      <c r="P5396" s="6">
        <f>IF(B5396&gt;0,SUM($O$4:O5396)-SUM($P$3:P5395),0)</f>
        <v>0</v>
      </c>
      <c r="Q5396" s="6">
        <f t="shared" si="594"/>
        <v>1.2804285751875237</v>
      </c>
      <c r="R5396" s="8">
        <f>IF(E5395&lt;&gt;E5396,SUM($Q$4:Q5396)-SUM($R$3:R5395),0)</f>
        <v>0</v>
      </c>
      <c r="S5396" s="6">
        <f>IF(B5396&gt;0,SUM($R$4:R5396)-SUM($S$3:S5395),0)</f>
        <v>0</v>
      </c>
    </row>
    <row r="5397" spans="1:19">
      <c r="A5397">
        <f>IF(E5396&lt;&gt;E5397,COUNTIF($A$4:A5396,"&lt;&gt;0")+1,0)</f>
        <v>0</v>
      </c>
      <c r="B5397">
        <f>IF(A5397&lt;&gt;0,IF(MOD(A5397,3)=0,COUNTIF($B$4:B5396,"&lt;&gt;0")+1,0),0)</f>
        <v>0</v>
      </c>
      <c r="C5397" s="9">
        <f>'Dash Board'!$C$12+COUNT('Daily reducing balance'!$F$4:F5396)</f>
        <v>47123</v>
      </c>
      <c r="D5397">
        <f t="shared" si="588"/>
        <v>2029</v>
      </c>
      <c r="E5397">
        <f t="shared" si="589"/>
        <v>1</v>
      </c>
      <c r="F5397">
        <f>DAY('Dash Board'!$C$12+COUNT('Daily reducing balance'!$F$4:F5396))</f>
        <v>5</v>
      </c>
      <c r="G5397" s="8">
        <f t="shared" si="590"/>
        <v>9241.0137292602103</v>
      </c>
      <c r="H5397" s="6">
        <f>G5397*'Dash Board'!$C$11/365</f>
        <v>2.6583738125269094</v>
      </c>
      <c r="I5397" s="6">
        <f>H5397*'Dash Board'!$C$18/'Dash Board'!$C$11</f>
        <v>1.2658922916794808</v>
      </c>
      <c r="J5397" s="6">
        <f>(G5397&gt;1)*PMT('Dash Board'!$C$11/365,$U$4,-'Dash Board'!$C$19)</f>
        <v>108.80376961660664</v>
      </c>
      <c r="K5397" s="6">
        <f t="shared" si="592"/>
        <v>0</v>
      </c>
      <c r="L5397" s="8">
        <f t="shared" si="593"/>
        <v>9134.8683334561301</v>
      </c>
      <c r="N5397" s="8">
        <f t="shared" si="591"/>
        <v>107.53787732492717</v>
      </c>
      <c r="O5397" s="8">
        <f>IF(E5396&lt;&gt;E5397,SUM($N$4:N5397)-SUM($O$3:O5396),0)</f>
        <v>0</v>
      </c>
      <c r="P5397" s="6">
        <f>IF(B5397&gt;0,SUM($O$4:O5397)-SUM($P$3:P5396),0)</f>
        <v>0</v>
      </c>
      <c r="Q5397" s="6">
        <f t="shared" si="594"/>
        <v>1.2658922916794808</v>
      </c>
      <c r="R5397" s="8">
        <f>IF(E5396&lt;&gt;E5397,SUM($Q$4:Q5397)-SUM($R$3:R5396),0)</f>
        <v>0</v>
      </c>
      <c r="S5397" s="6">
        <f>IF(B5397&gt;0,SUM($R$4:R5397)-SUM($S$3:S5396),0)</f>
        <v>0</v>
      </c>
    </row>
    <row r="5398" spans="1:19">
      <c r="A5398">
        <f>IF(E5397&lt;&gt;E5398,COUNTIF($A$4:A5397,"&lt;&gt;0")+1,0)</f>
        <v>0</v>
      </c>
      <c r="B5398">
        <f>IF(A5398&lt;&gt;0,IF(MOD(A5398,3)=0,COUNTIF($B$4:B5397,"&lt;&gt;0")+1,0),0)</f>
        <v>0</v>
      </c>
      <c r="C5398" s="9">
        <f>'Dash Board'!$C$12+COUNT('Daily reducing balance'!$F$4:F5397)</f>
        <v>47124</v>
      </c>
      <c r="D5398">
        <f t="shared" si="588"/>
        <v>2029</v>
      </c>
      <c r="E5398">
        <f t="shared" si="589"/>
        <v>1</v>
      </c>
      <c r="F5398">
        <f>DAY('Dash Board'!$C$12+COUNT('Daily reducing balance'!$F$4:F5397))</f>
        <v>6</v>
      </c>
      <c r="G5398" s="8">
        <f t="shared" si="590"/>
        <v>9134.8683334561301</v>
      </c>
      <c r="H5398" s="6">
        <f>G5398*'Dash Board'!$C$11/365</f>
        <v>2.6278388356517635</v>
      </c>
      <c r="I5398" s="6">
        <f>H5398*'Dash Board'!$C$18/'Dash Board'!$C$11</f>
        <v>1.2513518265008399</v>
      </c>
      <c r="J5398" s="6">
        <f>(G5398&gt;1)*PMT('Dash Board'!$C$11/365,$U$4,-'Dash Board'!$C$19)</f>
        <v>108.80376961660664</v>
      </c>
      <c r="K5398" s="6">
        <f t="shared" si="592"/>
        <v>0</v>
      </c>
      <c r="L5398" s="8">
        <f t="shared" si="593"/>
        <v>9028.6924026751749</v>
      </c>
      <c r="N5398" s="8">
        <f t="shared" si="591"/>
        <v>107.55241779010581</v>
      </c>
      <c r="O5398" s="8">
        <f>IF(E5397&lt;&gt;E5398,SUM($N$4:N5398)-SUM($O$3:O5397),0)</f>
        <v>0</v>
      </c>
      <c r="P5398" s="6">
        <f>IF(B5398&gt;0,SUM($O$4:O5398)-SUM($P$3:P5397),0)</f>
        <v>0</v>
      </c>
      <c r="Q5398" s="6">
        <f t="shared" si="594"/>
        <v>1.2513518265008399</v>
      </c>
      <c r="R5398" s="8">
        <f>IF(E5397&lt;&gt;E5398,SUM($Q$4:Q5398)-SUM($R$3:R5397),0)</f>
        <v>0</v>
      </c>
      <c r="S5398" s="6">
        <f>IF(B5398&gt;0,SUM($R$4:R5398)-SUM($S$3:S5397),0)</f>
        <v>0</v>
      </c>
    </row>
    <row r="5399" spans="1:19">
      <c r="A5399">
        <f>IF(E5398&lt;&gt;E5399,COUNTIF($A$4:A5398,"&lt;&gt;0")+1,0)</f>
        <v>0</v>
      </c>
      <c r="B5399">
        <f>IF(A5399&lt;&gt;0,IF(MOD(A5399,3)=0,COUNTIF($B$4:B5398,"&lt;&gt;0")+1,0),0)</f>
        <v>0</v>
      </c>
      <c r="C5399" s="9">
        <f>'Dash Board'!$C$12+COUNT('Daily reducing balance'!$F$4:F5398)</f>
        <v>47125</v>
      </c>
      <c r="D5399">
        <f t="shared" si="588"/>
        <v>2029</v>
      </c>
      <c r="E5399">
        <f t="shared" si="589"/>
        <v>1</v>
      </c>
      <c r="F5399">
        <f>DAY('Dash Board'!$C$12+COUNT('Daily reducing balance'!$F$4:F5398))</f>
        <v>7</v>
      </c>
      <c r="G5399" s="8">
        <f t="shared" si="590"/>
        <v>9028.6924026751749</v>
      </c>
      <c r="H5399" s="6">
        <f>G5399*'Dash Board'!$C$11/365</f>
        <v>2.5972950747421737</v>
      </c>
      <c r="I5399" s="6">
        <f>H5399*'Dash Board'!$C$18/'Dash Board'!$C$11</f>
        <v>1.2368071784486541</v>
      </c>
      <c r="J5399" s="6">
        <f>(G5399&gt;1)*PMT('Dash Board'!$C$11/365,$U$4,-'Dash Board'!$C$19)</f>
        <v>108.80376961660664</v>
      </c>
      <c r="K5399" s="6">
        <f t="shared" si="592"/>
        <v>0</v>
      </c>
      <c r="L5399" s="8">
        <f t="shared" si="593"/>
        <v>8922.4859281333102</v>
      </c>
      <c r="N5399" s="8">
        <f t="shared" si="591"/>
        <v>107.56696243815799</v>
      </c>
      <c r="O5399" s="8">
        <f>IF(E5398&lt;&gt;E5399,SUM($N$4:N5399)-SUM($O$3:O5398),0)</f>
        <v>0</v>
      </c>
      <c r="P5399" s="6">
        <f>IF(B5399&gt;0,SUM($O$4:O5399)-SUM($P$3:P5398),0)</f>
        <v>0</v>
      </c>
      <c r="Q5399" s="6">
        <f t="shared" si="594"/>
        <v>1.2368071784486541</v>
      </c>
      <c r="R5399" s="8">
        <f>IF(E5398&lt;&gt;E5399,SUM($Q$4:Q5399)-SUM($R$3:R5398),0)</f>
        <v>0</v>
      </c>
      <c r="S5399" s="6">
        <f>IF(B5399&gt;0,SUM($R$4:R5399)-SUM($S$3:S5398),0)</f>
        <v>0</v>
      </c>
    </row>
    <row r="5400" spans="1:19">
      <c r="A5400">
        <f>IF(E5399&lt;&gt;E5400,COUNTIF($A$4:A5399,"&lt;&gt;0")+1,0)</f>
        <v>0</v>
      </c>
      <c r="B5400">
        <f>IF(A5400&lt;&gt;0,IF(MOD(A5400,3)=0,COUNTIF($B$4:B5399,"&lt;&gt;0")+1,0),0)</f>
        <v>0</v>
      </c>
      <c r="C5400" s="9">
        <f>'Dash Board'!$C$12+COUNT('Daily reducing balance'!$F$4:F5399)</f>
        <v>47126</v>
      </c>
      <c r="D5400">
        <f t="shared" si="588"/>
        <v>2029</v>
      </c>
      <c r="E5400">
        <f t="shared" si="589"/>
        <v>1</v>
      </c>
      <c r="F5400">
        <f>DAY('Dash Board'!$C$12+COUNT('Daily reducing balance'!$F$4:F5399))</f>
        <v>8</v>
      </c>
      <c r="G5400" s="8">
        <f t="shared" si="590"/>
        <v>8922.4859281333102</v>
      </c>
      <c r="H5400" s="6">
        <f>G5400*'Dash Board'!$C$11/365</f>
        <v>2.5667425272712259</v>
      </c>
      <c r="I5400" s="6">
        <f>H5400*'Dash Board'!$C$18/'Dash Board'!$C$11</f>
        <v>1.2222583463196313</v>
      </c>
      <c r="J5400" s="6">
        <f>(G5400&gt;1)*PMT('Dash Board'!$C$11/365,$U$4,-'Dash Board'!$C$19)</f>
        <v>108.80376961660664</v>
      </c>
      <c r="K5400" s="6">
        <f t="shared" si="592"/>
        <v>0</v>
      </c>
      <c r="L5400" s="8">
        <f t="shared" si="593"/>
        <v>8816.2489010439749</v>
      </c>
      <c r="N5400" s="8">
        <f t="shared" si="591"/>
        <v>107.58151127028701</v>
      </c>
      <c r="O5400" s="8">
        <f>IF(E5399&lt;&gt;E5400,SUM($N$4:N5400)-SUM($O$3:O5399),0)</f>
        <v>0</v>
      </c>
      <c r="P5400" s="6">
        <f>IF(B5400&gt;0,SUM($O$4:O5400)-SUM($P$3:P5399),0)</f>
        <v>0</v>
      </c>
      <c r="Q5400" s="6">
        <f t="shared" si="594"/>
        <v>1.2222583463196313</v>
      </c>
      <c r="R5400" s="8">
        <f>IF(E5399&lt;&gt;E5400,SUM($Q$4:Q5400)-SUM($R$3:R5399),0)</f>
        <v>0</v>
      </c>
      <c r="S5400" s="6">
        <f>IF(B5400&gt;0,SUM($R$4:R5400)-SUM($S$3:S5399),0)</f>
        <v>0</v>
      </c>
    </row>
    <row r="5401" spans="1:19">
      <c r="A5401">
        <f>IF(E5400&lt;&gt;E5401,COUNTIF($A$4:A5400,"&lt;&gt;0")+1,0)</f>
        <v>0</v>
      </c>
      <c r="B5401">
        <f>IF(A5401&lt;&gt;0,IF(MOD(A5401,3)=0,COUNTIF($B$4:B5400,"&lt;&gt;0")+1,0),0)</f>
        <v>0</v>
      </c>
      <c r="C5401" s="9">
        <f>'Dash Board'!$C$12+COUNT('Daily reducing balance'!$F$4:F5400)</f>
        <v>47127</v>
      </c>
      <c r="D5401">
        <f t="shared" si="588"/>
        <v>2029</v>
      </c>
      <c r="E5401">
        <f t="shared" si="589"/>
        <v>1</v>
      </c>
      <c r="F5401">
        <f>DAY('Dash Board'!$C$12+COUNT('Daily reducing balance'!$F$4:F5400))</f>
        <v>9</v>
      </c>
      <c r="G5401" s="8">
        <f t="shared" si="590"/>
        <v>8816.2489010439749</v>
      </c>
      <c r="H5401" s="6">
        <f>G5401*'Dash Board'!$C$11/365</f>
        <v>2.5361811907112806</v>
      </c>
      <c r="I5401" s="6">
        <f>H5401*'Dash Board'!$C$18/'Dash Board'!$C$11</f>
        <v>1.2077053289101338</v>
      </c>
      <c r="J5401" s="6">
        <f>(G5401&gt;1)*PMT('Dash Board'!$C$11/365,$U$4,-'Dash Board'!$C$19)</f>
        <v>108.80376961660664</v>
      </c>
      <c r="K5401" s="6">
        <f t="shared" si="592"/>
        <v>0</v>
      </c>
      <c r="L5401" s="8">
        <f t="shared" si="593"/>
        <v>8709.9813126180798</v>
      </c>
      <c r="N5401" s="8">
        <f t="shared" si="591"/>
        <v>107.59606428769651</v>
      </c>
      <c r="O5401" s="8">
        <f>IF(E5400&lt;&gt;E5401,SUM($N$4:N5401)-SUM($O$3:O5400),0)</f>
        <v>0</v>
      </c>
      <c r="P5401" s="6">
        <f>IF(B5401&gt;0,SUM($O$4:O5401)-SUM($P$3:P5400),0)</f>
        <v>0</v>
      </c>
      <c r="Q5401" s="6">
        <f t="shared" si="594"/>
        <v>1.2077053289101338</v>
      </c>
      <c r="R5401" s="8">
        <f>IF(E5400&lt;&gt;E5401,SUM($Q$4:Q5401)-SUM($R$3:R5400),0)</f>
        <v>0</v>
      </c>
      <c r="S5401" s="6">
        <f>IF(B5401&gt;0,SUM($R$4:R5401)-SUM($S$3:S5400),0)</f>
        <v>0</v>
      </c>
    </row>
    <row r="5402" spans="1:19">
      <c r="A5402">
        <f>IF(E5401&lt;&gt;E5402,COUNTIF($A$4:A5401,"&lt;&gt;0")+1,0)</f>
        <v>0</v>
      </c>
      <c r="B5402">
        <f>IF(A5402&lt;&gt;0,IF(MOD(A5402,3)=0,COUNTIF($B$4:B5401,"&lt;&gt;0")+1,0),0)</f>
        <v>0</v>
      </c>
      <c r="C5402" s="9">
        <f>'Dash Board'!$C$12+COUNT('Daily reducing balance'!$F$4:F5401)</f>
        <v>47128</v>
      </c>
      <c r="D5402">
        <f t="shared" si="588"/>
        <v>2029</v>
      </c>
      <c r="E5402">
        <f t="shared" si="589"/>
        <v>1</v>
      </c>
      <c r="F5402">
        <f>DAY('Dash Board'!$C$12+COUNT('Daily reducing balance'!$F$4:F5401))</f>
        <v>10</v>
      </c>
      <c r="G5402" s="8">
        <f t="shared" si="590"/>
        <v>8709.9813126180798</v>
      </c>
      <c r="H5402" s="6">
        <f>G5402*'Dash Board'!$C$11/365</f>
        <v>2.5056110625339678</v>
      </c>
      <c r="I5402" s="6">
        <f>H5402*'Dash Board'!$C$18/'Dash Board'!$C$11</f>
        <v>1.1931481250161753</v>
      </c>
      <c r="J5402" s="6">
        <f>(G5402&gt;1)*PMT('Dash Board'!$C$11/365,$U$4,-'Dash Board'!$C$19)</f>
        <v>108.80376961660664</v>
      </c>
      <c r="K5402" s="6">
        <f t="shared" si="592"/>
        <v>0</v>
      </c>
      <c r="L5402" s="8">
        <f t="shared" si="593"/>
        <v>8603.6831540640069</v>
      </c>
      <c r="N5402" s="8">
        <f t="shared" si="591"/>
        <v>107.61062149159046</v>
      </c>
      <c r="O5402" s="8">
        <f>IF(E5401&lt;&gt;E5402,SUM($N$4:N5402)-SUM($O$3:O5401),0)</f>
        <v>0</v>
      </c>
      <c r="P5402" s="6">
        <f>IF(B5402&gt;0,SUM($O$4:O5402)-SUM($P$3:P5401),0)</f>
        <v>0</v>
      </c>
      <c r="Q5402" s="6">
        <f t="shared" si="594"/>
        <v>1.1931481250161753</v>
      </c>
      <c r="R5402" s="8">
        <f>IF(E5401&lt;&gt;E5402,SUM($Q$4:Q5402)-SUM($R$3:R5401),0)</f>
        <v>0</v>
      </c>
      <c r="S5402" s="6">
        <f>IF(B5402&gt;0,SUM($R$4:R5402)-SUM($S$3:S5401),0)</f>
        <v>0</v>
      </c>
    </row>
    <row r="5403" spans="1:19">
      <c r="A5403">
        <f>IF(E5402&lt;&gt;E5403,COUNTIF($A$4:A5402,"&lt;&gt;0")+1,0)</f>
        <v>0</v>
      </c>
      <c r="B5403">
        <f>IF(A5403&lt;&gt;0,IF(MOD(A5403,3)=0,COUNTIF($B$4:B5402,"&lt;&gt;0")+1,0),0)</f>
        <v>0</v>
      </c>
      <c r="C5403" s="9">
        <f>'Dash Board'!$C$12+COUNT('Daily reducing balance'!$F$4:F5402)</f>
        <v>47129</v>
      </c>
      <c r="D5403">
        <f t="shared" si="588"/>
        <v>2029</v>
      </c>
      <c r="E5403">
        <f t="shared" si="589"/>
        <v>1</v>
      </c>
      <c r="F5403">
        <f>DAY('Dash Board'!$C$12+COUNT('Daily reducing balance'!$F$4:F5402))</f>
        <v>11</v>
      </c>
      <c r="G5403" s="8">
        <f t="shared" si="590"/>
        <v>8603.6831540640069</v>
      </c>
      <c r="H5403" s="6">
        <f>G5403*'Dash Board'!$C$11/365</f>
        <v>2.4750321402101938</v>
      </c>
      <c r="I5403" s="6">
        <f>H5403*'Dash Board'!$C$18/'Dash Board'!$C$11</f>
        <v>1.1785867334334257</v>
      </c>
      <c r="J5403" s="6">
        <f>(G5403&gt;1)*PMT('Dash Board'!$C$11/365,$U$4,-'Dash Board'!$C$19)</f>
        <v>108.80376961660664</v>
      </c>
      <c r="K5403" s="6">
        <f t="shared" si="592"/>
        <v>0</v>
      </c>
      <c r="L5403" s="8">
        <f t="shared" si="593"/>
        <v>8497.3544165876101</v>
      </c>
      <c r="N5403" s="8">
        <f t="shared" si="591"/>
        <v>107.62518288317322</v>
      </c>
      <c r="O5403" s="8">
        <f>IF(E5402&lt;&gt;E5403,SUM($N$4:N5403)-SUM($O$3:O5402),0)</f>
        <v>0</v>
      </c>
      <c r="P5403" s="6">
        <f>IF(B5403&gt;0,SUM($O$4:O5403)-SUM($P$3:P5402),0)</f>
        <v>0</v>
      </c>
      <c r="Q5403" s="6">
        <f t="shared" si="594"/>
        <v>1.1785867334334257</v>
      </c>
      <c r="R5403" s="8">
        <f>IF(E5402&lt;&gt;E5403,SUM($Q$4:Q5403)-SUM($R$3:R5402),0)</f>
        <v>0</v>
      </c>
      <c r="S5403" s="6">
        <f>IF(B5403&gt;0,SUM($R$4:R5403)-SUM($S$3:S5402),0)</f>
        <v>0</v>
      </c>
    </row>
    <row r="5404" spans="1:19">
      <c r="A5404">
        <f>IF(E5403&lt;&gt;E5404,COUNTIF($A$4:A5403,"&lt;&gt;0")+1,0)</f>
        <v>0</v>
      </c>
      <c r="B5404">
        <f>IF(A5404&lt;&gt;0,IF(MOD(A5404,3)=0,COUNTIF($B$4:B5403,"&lt;&gt;0")+1,0),0)</f>
        <v>0</v>
      </c>
      <c r="C5404" s="9">
        <f>'Dash Board'!$C$12+COUNT('Daily reducing balance'!$F$4:F5403)</f>
        <v>47130</v>
      </c>
      <c r="D5404">
        <f t="shared" si="588"/>
        <v>2029</v>
      </c>
      <c r="E5404">
        <f t="shared" si="589"/>
        <v>1</v>
      </c>
      <c r="F5404">
        <f>DAY('Dash Board'!$C$12+COUNT('Daily reducing balance'!$F$4:F5403))</f>
        <v>12</v>
      </c>
      <c r="G5404" s="8">
        <f t="shared" si="590"/>
        <v>8497.3544165876101</v>
      </c>
      <c r="H5404" s="6">
        <f>G5404*'Dash Board'!$C$11/365</f>
        <v>2.4444444212101346</v>
      </c>
      <c r="I5404" s="6">
        <f>H5404*'Dash Board'!$C$18/'Dash Board'!$C$11</f>
        <v>1.1640211529572071</v>
      </c>
      <c r="J5404" s="6">
        <f>(G5404&gt;1)*PMT('Dash Board'!$C$11/365,$U$4,-'Dash Board'!$C$19)</f>
        <v>108.80376961660664</v>
      </c>
      <c r="K5404" s="6">
        <f t="shared" si="592"/>
        <v>0</v>
      </c>
      <c r="L5404" s="8">
        <f t="shared" si="593"/>
        <v>8390.995091392213</v>
      </c>
      <c r="N5404" s="8">
        <f t="shared" si="591"/>
        <v>107.63974846364944</v>
      </c>
      <c r="O5404" s="8">
        <f>IF(E5403&lt;&gt;E5404,SUM($N$4:N5404)-SUM($O$3:O5403),0)</f>
        <v>0</v>
      </c>
      <c r="P5404" s="6">
        <f>IF(B5404&gt;0,SUM($O$4:O5404)-SUM($P$3:P5403),0)</f>
        <v>0</v>
      </c>
      <c r="Q5404" s="6">
        <f t="shared" si="594"/>
        <v>1.1640211529572071</v>
      </c>
      <c r="R5404" s="8">
        <f>IF(E5403&lt;&gt;E5404,SUM($Q$4:Q5404)-SUM($R$3:R5403),0)</f>
        <v>0</v>
      </c>
      <c r="S5404" s="6">
        <f>IF(B5404&gt;0,SUM($R$4:R5404)-SUM($S$3:S5403),0)</f>
        <v>0</v>
      </c>
    </row>
    <row r="5405" spans="1:19">
      <c r="A5405">
        <f>IF(E5404&lt;&gt;E5405,COUNTIF($A$4:A5404,"&lt;&gt;0")+1,0)</f>
        <v>0</v>
      </c>
      <c r="B5405">
        <f>IF(A5405&lt;&gt;0,IF(MOD(A5405,3)=0,COUNTIF($B$4:B5404,"&lt;&gt;0")+1,0),0)</f>
        <v>0</v>
      </c>
      <c r="C5405" s="9">
        <f>'Dash Board'!$C$12+COUNT('Daily reducing balance'!$F$4:F5404)</f>
        <v>47131</v>
      </c>
      <c r="D5405">
        <f t="shared" si="588"/>
        <v>2029</v>
      </c>
      <c r="E5405">
        <f t="shared" si="589"/>
        <v>1</v>
      </c>
      <c r="F5405">
        <f>DAY('Dash Board'!$C$12+COUNT('Daily reducing balance'!$F$4:F5404))</f>
        <v>13</v>
      </c>
      <c r="G5405" s="8">
        <f t="shared" si="590"/>
        <v>8390.995091392213</v>
      </c>
      <c r="H5405" s="6">
        <f>G5405*'Dash Board'!$C$11/365</f>
        <v>2.4138479030032394</v>
      </c>
      <c r="I5405" s="6">
        <f>H5405*'Dash Board'!$C$18/'Dash Board'!$C$11</f>
        <v>1.149451382382495</v>
      </c>
      <c r="J5405" s="6">
        <f>(G5405&gt;1)*PMT('Dash Board'!$C$11/365,$U$4,-'Dash Board'!$C$19)</f>
        <v>108.80376961660664</v>
      </c>
      <c r="K5405" s="6">
        <f t="shared" si="592"/>
        <v>0</v>
      </c>
      <c r="L5405" s="8">
        <f t="shared" si="593"/>
        <v>8284.6051696786089</v>
      </c>
      <c r="N5405" s="8">
        <f t="shared" si="591"/>
        <v>107.65431823422415</v>
      </c>
      <c r="O5405" s="8">
        <f>IF(E5404&lt;&gt;E5405,SUM($N$4:N5405)-SUM($O$3:O5404),0)</f>
        <v>0</v>
      </c>
      <c r="P5405" s="6">
        <f>IF(B5405&gt;0,SUM($O$4:O5405)-SUM($P$3:P5404),0)</f>
        <v>0</v>
      </c>
      <c r="Q5405" s="6">
        <f t="shared" si="594"/>
        <v>1.149451382382495</v>
      </c>
      <c r="R5405" s="8">
        <f>IF(E5404&lt;&gt;E5405,SUM($Q$4:Q5405)-SUM($R$3:R5404),0)</f>
        <v>0</v>
      </c>
      <c r="S5405" s="6">
        <f>IF(B5405&gt;0,SUM($R$4:R5405)-SUM($S$3:S5404),0)</f>
        <v>0</v>
      </c>
    </row>
    <row r="5406" spans="1:19">
      <c r="A5406">
        <f>IF(E5405&lt;&gt;E5406,COUNTIF($A$4:A5405,"&lt;&gt;0")+1,0)</f>
        <v>0</v>
      </c>
      <c r="B5406">
        <f>IF(A5406&lt;&gt;0,IF(MOD(A5406,3)=0,COUNTIF($B$4:B5405,"&lt;&gt;0")+1,0),0)</f>
        <v>0</v>
      </c>
      <c r="C5406" s="9">
        <f>'Dash Board'!$C$12+COUNT('Daily reducing balance'!$F$4:F5405)</f>
        <v>47132</v>
      </c>
      <c r="D5406">
        <f t="shared" si="588"/>
        <v>2029</v>
      </c>
      <c r="E5406">
        <f t="shared" si="589"/>
        <v>1</v>
      </c>
      <c r="F5406">
        <f>DAY('Dash Board'!$C$12+COUNT('Daily reducing balance'!$F$4:F5405))</f>
        <v>14</v>
      </c>
      <c r="G5406" s="8">
        <f t="shared" si="590"/>
        <v>8284.6051696786089</v>
      </c>
      <c r="H5406" s="6">
        <f>G5406*'Dash Board'!$C$11/365</f>
        <v>2.3832425830582298</v>
      </c>
      <c r="I5406" s="6">
        <f>H5406*'Dash Board'!$C$18/'Dash Board'!$C$11</f>
        <v>1.1348774205039189</v>
      </c>
      <c r="J5406" s="6">
        <f>(G5406&gt;1)*PMT('Dash Board'!$C$11/365,$U$4,-'Dash Board'!$C$19)</f>
        <v>108.80376961660664</v>
      </c>
      <c r="K5406" s="6">
        <f t="shared" si="592"/>
        <v>0</v>
      </c>
      <c r="L5406" s="8">
        <f t="shared" si="593"/>
        <v>8178.1846426450611</v>
      </c>
      <c r="N5406" s="8">
        <f t="shared" si="591"/>
        <v>107.66889219610273</v>
      </c>
      <c r="O5406" s="8">
        <f>IF(E5405&lt;&gt;E5406,SUM($N$4:N5406)-SUM($O$3:O5405),0)</f>
        <v>0</v>
      </c>
      <c r="P5406" s="6">
        <f>IF(B5406&gt;0,SUM($O$4:O5406)-SUM($P$3:P5405),0)</f>
        <v>0</v>
      </c>
      <c r="Q5406" s="6">
        <f t="shared" si="594"/>
        <v>1.1348774205039189</v>
      </c>
      <c r="R5406" s="8">
        <f>IF(E5405&lt;&gt;E5406,SUM($Q$4:Q5406)-SUM($R$3:R5405),0)</f>
        <v>0</v>
      </c>
      <c r="S5406" s="6">
        <f>IF(B5406&gt;0,SUM($R$4:R5406)-SUM($S$3:S5405),0)</f>
        <v>0</v>
      </c>
    </row>
    <row r="5407" spans="1:19">
      <c r="A5407">
        <f>IF(E5406&lt;&gt;E5407,COUNTIF($A$4:A5406,"&lt;&gt;0")+1,0)</f>
        <v>0</v>
      </c>
      <c r="B5407">
        <f>IF(A5407&lt;&gt;0,IF(MOD(A5407,3)=0,COUNTIF($B$4:B5406,"&lt;&gt;0")+1,0),0)</f>
        <v>0</v>
      </c>
      <c r="C5407" s="9">
        <f>'Dash Board'!$C$12+COUNT('Daily reducing balance'!$F$4:F5406)</f>
        <v>47133</v>
      </c>
      <c r="D5407">
        <f t="shared" si="588"/>
        <v>2029</v>
      </c>
      <c r="E5407">
        <f t="shared" si="589"/>
        <v>1</v>
      </c>
      <c r="F5407">
        <f>DAY('Dash Board'!$C$12+COUNT('Daily reducing balance'!$F$4:F5406))</f>
        <v>15</v>
      </c>
      <c r="G5407" s="8">
        <f t="shared" si="590"/>
        <v>8178.1846426450611</v>
      </c>
      <c r="H5407" s="6">
        <f>G5407*'Dash Board'!$C$11/365</f>
        <v>2.3526284588430997</v>
      </c>
      <c r="I5407" s="6">
        <f>H5407*'Dash Board'!$C$18/'Dash Board'!$C$11</f>
        <v>1.1202992661157618</v>
      </c>
      <c r="J5407" s="6">
        <f>(G5407&gt;1)*PMT('Dash Board'!$C$11/365,$U$4,-'Dash Board'!$C$19)</f>
        <v>108.80376961660664</v>
      </c>
      <c r="K5407" s="6">
        <f t="shared" si="592"/>
        <v>0</v>
      </c>
      <c r="L5407" s="8">
        <f t="shared" si="593"/>
        <v>8071.7335014872979</v>
      </c>
      <c r="N5407" s="8">
        <f t="shared" si="591"/>
        <v>107.68347035049088</v>
      </c>
      <c r="O5407" s="8">
        <f>IF(E5406&lt;&gt;E5407,SUM($N$4:N5407)-SUM($O$3:O5406),0)</f>
        <v>0</v>
      </c>
      <c r="P5407" s="6">
        <f>IF(B5407&gt;0,SUM($O$4:O5407)-SUM($P$3:P5406),0)</f>
        <v>0</v>
      </c>
      <c r="Q5407" s="6">
        <f t="shared" si="594"/>
        <v>1.1202992661157618</v>
      </c>
      <c r="R5407" s="8">
        <f>IF(E5406&lt;&gt;E5407,SUM($Q$4:Q5407)-SUM($R$3:R5406),0)</f>
        <v>0</v>
      </c>
      <c r="S5407" s="6">
        <f>IF(B5407&gt;0,SUM($R$4:R5407)-SUM($S$3:S5406),0)</f>
        <v>0</v>
      </c>
    </row>
    <row r="5408" spans="1:19">
      <c r="A5408">
        <f>IF(E5407&lt;&gt;E5408,COUNTIF($A$4:A5407,"&lt;&gt;0")+1,0)</f>
        <v>0</v>
      </c>
      <c r="B5408">
        <f>IF(A5408&lt;&gt;0,IF(MOD(A5408,3)=0,COUNTIF($B$4:B5407,"&lt;&gt;0")+1,0),0)</f>
        <v>0</v>
      </c>
      <c r="C5408" s="9">
        <f>'Dash Board'!$C$12+COUNT('Daily reducing balance'!$F$4:F5407)</f>
        <v>47134</v>
      </c>
      <c r="D5408">
        <f t="shared" si="588"/>
        <v>2029</v>
      </c>
      <c r="E5408">
        <f t="shared" si="589"/>
        <v>1</v>
      </c>
      <c r="F5408">
        <f>DAY('Dash Board'!$C$12+COUNT('Daily reducing balance'!$F$4:F5407))</f>
        <v>16</v>
      </c>
      <c r="G5408" s="8">
        <f t="shared" si="590"/>
        <v>8071.7335014872979</v>
      </c>
      <c r="H5408" s="6">
        <f>G5408*'Dash Board'!$C$11/365</f>
        <v>2.3220055278251128</v>
      </c>
      <c r="I5408" s="6">
        <f>H5408*'Dash Board'!$C$18/'Dash Board'!$C$11</f>
        <v>1.1057169180119586</v>
      </c>
      <c r="J5408" s="6">
        <f>(G5408&gt;1)*PMT('Dash Board'!$C$11/365,$U$4,-'Dash Board'!$C$19)</f>
        <v>108.80376961660664</v>
      </c>
      <c r="K5408" s="6">
        <f t="shared" si="592"/>
        <v>0</v>
      </c>
      <c r="L5408" s="8">
        <f t="shared" si="593"/>
        <v>7965.2517373985165</v>
      </c>
      <c r="N5408" s="8">
        <f t="shared" si="591"/>
        <v>107.69805269859468</v>
      </c>
      <c r="O5408" s="8">
        <f>IF(E5407&lt;&gt;E5408,SUM($N$4:N5408)-SUM($O$3:O5407),0)</f>
        <v>0</v>
      </c>
      <c r="P5408" s="6">
        <f>IF(B5408&gt;0,SUM($O$4:O5408)-SUM($P$3:P5407),0)</f>
        <v>0</v>
      </c>
      <c r="Q5408" s="6">
        <f t="shared" si="594"/>
        <v>1.1057169180119586</v>
      </c>
      <c r="R5408" s="8">
        <f>IF(E5407&lt;&gt;E5408,SUM($Q$4:Q5408)-SUM($R$3:R5407),0)</f>
        <v>0</v>
      </c>
      <c r="S5408" s="6">
        <f>IF(B5408&gt;0,SUM($R$4:R5408)-SUM($S$3:S5407),0)</f>
        <v>0</v>
      </c>
    </row>
    <row r="5409" spans="1:19">
      <c r="A5409">
        <f>IF(E5408&lt;&gt;E5409,COUNTIF($A$4:A5408,"&lt;&gt;0")+1,0)</f>
        <v>0</v>
      </c>
      <c r="B5409">
        <f>IF(A5409&lt;&gt;0,IF(MOD(A5409,3)=0,COUNTIF($B$4:B5408,"&lt;&gt;0")+1,0),0)</f>
        <v>0</v>
      </c>
      <c r="C5409" s="9">
        <f>'Dash Board'!$C$12+COUNT('Daily reducing balance'!$F$4:F5408)</f>
        <v>47135</v>
      </c>
      <c r="D5409">
        <f t="shared" si="588"/>
        <v>2029</v>
      </c>
      <c r="E5409">
        <f t="shared" si="589"/>
        <v>1</v>
      </c>
      <c r="F5409">
        <f>DAY('Dash Board'!$C$12+COUNT('Daily reducing balance'!$F$4:F5408))</f>
        <v>17</v>
      </c>
      <c r="G5409" s="8">
        <f t="shared" si="590"/>
        <v>7965.2517373985165</v>
      </c>
      <c r="H5409" s="6">
        <f>G5409*'Dash Board'!$C$11/365</f>
        <v>2.291373787470806</v>
      </c>
      <c r="I5409" s="6">
        <f>H5409*'Dash Board'!$C$18/'Dash Board'!$C$11</f>
        <v>1.0911303749860983</v>
      </c>
      <c r="J5409" s="6">
        <f>(G5409&gt;1)*PMT('Dash Board'!$C$11/365,$U$4,-'Dash Board'!$C$19)</f>
        <v>108.80376961660664</v>
      </c>
      <c r="K5409" s="6">
        <f t="shared" si="592"/>
        <v>0</v>
      </c>
      <c r="L5409" s="8">
        <f t="shared" si="593"/>
        <v>7858.7393415693805</v>
      </c>
      <c r="N5409" s="8">
        <f t="shared" si="591"/>
        <v>107.71263924162055</v>
      </c>
      <c r="O5409" s="8">
        <f>IF(E5408&lt;&gt;E5409,SUM($N$4:N5409)-SUM($O$3:O5408),0)</f>
        <v>0</v>
      </c>
      <c r="P5409" s="6">
        <f>IF(B5409&gt;0,SUM($O$4:O5409)-SUM($P$3:P5408),0)</f>
        <v>0</v>
      </c>
      <c r="Q5409" s="6">
        <f t="shared" si="594"/>
        <v>1.0911303749860983</v>
      </c>
      <c r="R5409" s="8">
        <f>IF(E5408&lt;&gt;E5409,SUM($Q$4:Q5409)-SUM($R$3:R5408),0)</f>
        <v>0</v>
      </c>
      <c r="S5409" s="6">
        <f>IF(B5409&gt;0,SUM($R$4:R5409)-SUM($S$3:S5408),0)</f>
        <v>0</v>
      </c>
    </row>
    <row r="5410" spans="1:19">
      <c r="A5410">
        <f>IF(E5409&lt;&gt;E5410,COUNTIF($A$4:A5409,"&lt;&gt;0")+1,0)</f>
        <v>0</v>
      </c>
      <c r="B5410">
        <f>IF(A5410&lt;&gt;0,IF(MOD(A5410,3)=0,COUNTIF($B$4:B5409,"&lt;&gt;0")+1,0),0)</f>
        <v>0</v>
      </c>
      <c r="C5410" s="9">
        <f>'Dash Board'!$C$12+COUNT('Daily reducing balance'!$F$4:F5409)</f>
        <v>47136</v>
      </c>
      <c r="D5410">
        <f t="shared" si="588"/>
        <v>2029</v>
      </c>
      <c r="E5410">
        <f t="shared" si="589"/>
        <v>1</v>
      </c>
      <c r="F5410">
        <f>DAY('Dash Board'!$C$12+COUNT('Daily reducing balance'!$F$4:F5409))</f>
        <v>18</v>
      </c>
      <c r="G5410" s="8">
        <f t="shared" si="590"/>
        <v>7858.7393415693805</v>
      </c>
      <c r="H5410" s="6">
        <f>G5410*'Dash Board'!$C$11/365</f>
        <v>2.2607332352459859</v>
      </c>
      <c r="I5410" s="6">
        <f>H5410*'Dash Board'!$C$18/'Dash Board'!$C$11</f>
        <v>1.0765396358314219</v>
      </c>
      <c r="J5410" s="6">
        <f>(G5410&gt;1)*PMT('Dash Board'!$C$11/365,$U$4,-'Dash Board'!$C$19)</f>
        <v>108.80376961660664</v>
      </c>
      <c r="K5410" s="6">
        <f t="shared" si="592"/>
        <v>0</v>
      </c>
      <c r="L5410" s="8">
        <f t="shared" si="593"/>
        <v>7752.1963051880202</v>
      </c>
      <c r="N5410" s="8">
        <f t="shared" si="591"/>
        <v>107.72722998077522</v>
      </c>
      <c r="O5410" s="8">
        <f>IF(E5409&lt;&gt;E5410,SUM($N$4:N5410)-SUM($O$3:O5409),0)</f>
        <v>0</v>
      </c>
      <c r="P5410" s="6">
        <f>IF(B5410&gt;0,SUM($O$4:O5410)-SUM($P$3:P5409),0)</f>
        <v>0</v>
      </c>
      <c r="Q5410" s="6">
        <f t="shared" si="594"/>
        <v>1.0765396358314219</v>
      </c>
      <c r="R5410" s="8">
        <f>IF(E5409&lt;&gt;E5410,SUM($Q$4:Q5410)-SUM($R$3:R5409),0)</f>
        <v>0</v>
      </c>
      <c r="S5410" s="6">
        <f>IF(B5410&gt;0,SUM($R$4:R5410)-SUM($S$3:S5409),0)</f>
        <v>0</v>
      </c>
    </row>
    <row r="5411" spans="1:19">
      <c r="A5411">
        <f>IF(E5410&lt;&gt;E5411,COUNTIF($A$4:A5410,"&lt;&gt;0")+1,0)</f>
        <v>0</v>
      </c>
      <c r="B5411">
        <f>IF(A5411&lt;&gt;0,IF(MOD(A5411,3)=0,COUNTIF($B$4:B5410,"&lt;&gt;0")+1,0),0)</f>
        <v>0</v>
      </c>
      <c r="C5411" s="9">
        <f>'Dash Board'!$C$12+COUNT('Daily reducing balance'!$F$4:F5410)</f>
        <v>47137</v>
      </c>
      <c r="D5411">
        <f t="shared" si="588"/>
        <v>2029</v>
      </c>
      <c r="E5411">
        <f t="shared" si="589"/>
        <v>1</v>
      </c>
      <c r="F5411">
        <f>DAY('Dash Board'!$C$12+COUNT('Daily reducing balance'!$F$4:F5410))</f>
        <v>19</v>
      </c>
      <c r="G5411" s="8">
        <f t="shared" si="590"/>
        <v>7752.1963051880202</v>
      </c>
      <c r="H5411" s="6">
        <f>G5411*'Dash Board'!$C$11/365</f>
        <v>2.2300838686157318</v>
      </c>
      <c r="I5411" s="6">
        <f>H5411*'Dash Board'!$C$18/'Dash Board'!$C$11</f>
        <v>1.0619446993408248</v>
      </c>
      <c r="J5411" s="6">
        <f>(G5411&gt;1)*PMT('Dash Board'!$C$11/365,$U$4,-'Dash Board'!$C$19)</f>
        <v>108.80376961660664</v>
      </c>
      <c r="K5411" s="6">
        <f t="shared" si="592"/>
        <v>0</v>
      </c>
      <c r="L5411" s="8">
        <f t="shared" si="593"/>
        <v>7645.6226194400297</v>
      </c>
      <c r="N5411" s="8">
        <f t="shared" si="591"/>
        <v>107.74182491726582</v>
      </c>
      <c r="O5411" s="8">
        <f>IF(E5410&lt;&gt;E5411,SUM($N$4:N5411)-SUM($O$3:O5410),0)</f>
        <v>0</v>
      </c>
      <c r="P5411" s="6">
        <f>IF(B5411&gt;0,SUM($O$4:O5411)-SUM($P$3:P5410),0)</f>
        <v>0</v>
      </c>
      <c r="Q5411" s="6">
        <f t="shared" si="594"/>
        <v>1.0619446993408248</v>
      </c>
      <c r="R5411" s="8">
        <f>IF(E5410&lt;&gt;E5411,SUM($Q$4:Q5411)-SUM($R$3:R5410),0)</f>
        <v>0</v>
      </c>
      <c r="S5411" s="6">
        <f>IF(B5411&gt;0,SUM($R$4:R5411)-SUM($S$3:S5410),0)</f>
        <v>0</v>
      </c>
    </row>
    <row r="5412" spans="1:19">
      <c r="A5412">
        <f>IF(E5411&lt;&gt;E5412,COUNTIF($A$4:A5411,"&lt;&gt;0")+1,0)</f>
        <v>0</v>
      </c>
      <c r="B5412">
        <f>IF(A5412&lt;&gt;0,IF(MOD(A5412,3)=0,COUNTIF($B$4:B5411,"&lt;&gt;0")+1,0),0)</f>
        <v>0</v>
      </c>
      <c r="C5412" s="9">
        <f>'Dash Board'!$C$12+COUNT('Daily reducing balance'!$F$4:F5411)</f>
        <v>47138</v>
      </c>
      <c r="D5412">
        <f t="shared" si="588"/>
        <v>2029</v>
      </c>
      <c r="E5412">
        <f t="shared" si="589"/>
        <v>1</v>
      </c>
      <c r="F5412">
        <f>DAY('Dash Board'!$C$12+COUNT('Daily reducing balance'!$F$4:F5411))</f>
        <v>20</v>
      </c>
      <c r="G5412" s="8">
        <f t="shared" si="590"/>
        <v>7645.6226194400297</v>
      </c>
      <c r="H5412" s="6">
        <f>G5412*'Dash Board'!$C$11/365</f>
        <v>2.1994256850443921</v>
      </c>
      <c r="I5412" s="6">
        <f>H5412*'Dash Board'!$C$18/'Dash Board'!$C$11</f>
        <v>1.0473455643068534</v>
      </c>
      <c r="J5412" s="6">
        <f>(G5412&gt;1)*PMT('Dash Board'!$C$11/365,$U$4,-'Dash Board'!$C$19)</f>
        <v>108.80376961660664</v>
      </c>
      <c r="K5412" s="6">
        <f t="shared" si="592"/>
        <v>0</v>
      </c>
      <c r="L5412" s="8">
        <f t="shared" si="593"/>
        <v>7539.0182755084679</v>
      </c>
      <c r="N5412" s="8">
        <f t="shared" si="591"/>
        <v>107.75642405229979</v>
      </c>
      <c r="O5412" s="8">
        <f>IF(E5411&lt;&gt;E5412,SUM($N$4:N5412)-SUM($O$3:O5411),0)</f>
        <v>0</v>
      </c>
      <c r="P5412" s="6">
        <f>IF(B5412&gt;0,SUM($O$4:O5412)-SUM($P$3:P5411),0)</f>
        <v>0</v>
      </c>
      <c r="Q5412" s="6">
        <f t="shared" si="594"/>
        <v>1.0473455643068534</v>
      </c>
      <c r="R5412" s="8">
        <f>IF(E5411&lt;&gt;E5412,SUM($Q$4:Q5412)-SUM($R$3:R5411),0)</f>
        <v>0</v>
      </c>
      <c r="S5412" s="6">
        <f>IF(B5412&gt;0,SUM($R$4:R5412)-SUM($S$3:S5411),0)</f>
        <v>0</v>
      </c>
    </row>
    <row r="5413" spans="1:19">
      <c r="A5413">
        <f>IF(E5412&lt;&gt;E5413,COUNTIF($A$4:A5412,"&lt;&gt;0")+1,0)</f>
        <v>0</v>
      </c>
      <c r="B5413">
        <f>IF(A5413&lt;&gt;0,IF(MOD(A5413,3)=0,COUNTIF($B$4:B5412,"&lt;&gt;0")+1,0),0)</f>
        <v>0</v>
      </c>
      <c r="C5413" s="9">
        <f>'Dash Board'!$C$12+COUNT('Daily reducing balance'!$F$4:F5412)</f>
        <v>47139</v>
      </c>
      <c r="D5413">
        <f t="shared" si="588"/>
        <v>2029</v>
      </c>
      <c r="E5413">
        <f t="shared" si="589"/>
        <v>1</v>
      </c>
      <c r="F5413">
        <f>DAY('Dash Board'!$C$12+COUNT('Daily reducing balance'!$F$4:F5412))</f>
        <v>21</v>
      </c>
      <c r="G5413" s="8">
        <f t="shared" si="590"/>
        <v>7539.0182755084679</v>
      </c>
      <c r="H5413" s="6">
        <f>G5413*'Dash Board'!$C$11/365</f>
        <v>2.1687586819955866</v>
      </c>
      <c r="I5413" s="6">
        <f>H5413*'Dash Board'!$C$18/'Dash Board'!$C$11</f>
        <v>1.0327422295217079</v>
      </c>
      <c r="J5413" s="6">
        <f>(G5413&gt;1)*PMT('Dash Board'!$C$11/365,$U$4,-'Dash Board'!$C$19)</f>
        <v>108.80376961660664</v>
      </c>
      <c r="K5413" s="6">
        <f t="shared" si="592"/>
        <v>0</v>
      </c>
      <c r="L5413" s="8">
        <f t="shared" si="593"/>
        <v>7432.3832645738566</v>
      </c>
      <c r="N5413" s="8">
        <f t="shared" si="591"/>
        <v>107.77102738708494</v>
      </c>
      <c r="O5413" s="8">
        <f>IF(E5412&lt;&gt;E5413,SUM($N$4:N5413)-SUM($O$3:O5412),0)</f>
        <v>0</v>
      </c>
      <c r="P5413" s="6">
        <f>IF(B5413&gt;0,SUM($O$4:O5413)-SUM($P$3:P5412),0)</f>
        <v>0</v>
      </c>
      <c r="Q5413" s="6">
        <f t="shared" si="594"/>
        <v>1.0327422295217079</v>
      </c>
      <c r="R5413" s="8">
        <f>IF(E5412&lt;&gt;E5413,SUM($Q$4:Q5413)-SUM($R$3:R5412),0)</f>
        <v>0</v>
      </c>
      <c r="S5413" s="6">
        <f>IF(B5413&gt;0,SUM($R$4:R5413)-SUM($S$3:S5412),0)</f>
        <v>0</v>
      </c>
    </row>
    <row r="5414" spans="1:19">
      <c r="A5414">
        <f>IF(E5413&lt;&gt;E5414,COUNTIF($A$4:A5413,"&lt;&gt;0")+1,0)</f>
        <v>0</v>
      </c>
      <c r="B5414">
        <f>IF(A5414&lt;&gt;0,IF(MOD(A5414,3)=0,COUNTIF($B$4:B5413,"&lt;&gt;0")+1,0),0)</f>
        <v>0</v>
      </c>
      <c r="C5414" s="9">
        <f>'Dash Board'!$C$12+COUNT('Daily reducing balance'!$F$4:F5413)</f>
        <v>47140</v>
      </c>
      <c r="D5414">
        <f t="shared" si="588"/>
        <v>2029</v>
      </c>
      <c r="E5414">
        <f t="shared" si="589"/>
        <v>1</v>
      </c>
      <c r="F5414">
        <f>DAY('Dash Board'!$C$12+COUNT('Daily reducing balance'!$F$4:F5413))</f>
        <v>22</v>
      </c>
      <c r="G5414" s="8">
        <f t="shared" si="590"/>
        <v>7432.3832645738566</v>
      </c>
      <c r="H5414" s="6">
        <f>G5414*'Dash Board'!$C$11/365</f>
        <v>2.138082856932205</v>
      </c>
      <c r="I5414" s="6">
        <f>H5414*'Dash Board'!$C$18/'Dash Board'!$C$11</f>
        <v>1.0181346937772406</v>
      </c>
      <c r="J5414" s="6">
        <f>(G5414&gt;1)*PMT('Dash Board'!$C$11/365,$U$4,-'Dash Board'!$C$19)</f>
        <v>108.80376961660664</v>
      </c>
      <c r="K5414" s="6">
        <f t="shared" si="592"/>
        <v>0</v>
      </c>
      <c r="L5414" s="8">
        <f t="shared" si="593"/>
        <v>7325.7175778141818</v>
      </c>
      <c r="N5414" s="8">
        <f t="shared" si="591"/>
        <v>107.7856349228294</v>
      </c>
      <c r="O5414" s="8">
        <f>IF(E5413&lt;&gt;E5414,SUM($N$4:N5414)-SUM($O$3:O5413),0)</f>
        <v>0</v>
      </c>
      <c r="P5414" s="6">
        <f>IF(B5414&gt;0,SUM($O$4:O5414)-SUM($P$3:P5413),0)</f>
        <v>0</v>
      </c>
      <c r="Q5414" s="6">
        <f t="shared" si="594"/>
        <v>1.0181346937772406</v>
      </c>
      <c r="R5414" s="8">
        <f>IF(E5413&lt;&gt;E5414,SUM($Q$4:Q5414)-SUM($R$3:R5413),0)</f>
        <v>0</v>
      </c>
      <c r="S5414" s="6">
        <f>IF(B5414&gt;0,SUM($R$4:R5414)-SUM($S$3:S5413),0)</f>
        <v>0</v>
      </c>
    </row>
    <row r="5415" spans="1:19">
      <c r="A5415">
        <f>IF(E5414&lt;&gt;E5415,COUNTIF($A$4:A5414,"&lt;&gt;0")+1,0)</f>
        <v>0</v>
      </c>
      <c r="B5415">
        <f>IF(A5415&lt;&gt;0,IF(MOD(A5415,3)=0,COUNTIF($B$4:B5414,"&lt;&gt;0")+1,0),0)</f>
        <v>0</v>
      </c>
      <c r="C5415" s="9">
        <f>'Dash Board'!$C$12+COUNT('Daily reducing balance'!$F$4:F5414)</f>
        <v>47141</v>
      </c>
      <c r="D5415">
        <f t="shared" si="588"/>
        <v>2029</v>
      </c>
      <c r="E5415">
        <f t="shared" si="589"/>
        <v>1</v>
      </c>
      <c r="F5415">
        <f>DAY('Dash Board'!$C$12+COUNT('Daily reducing balance'!$F$4:F5414))</f>
        <v>23</v>
      </c>
      <c r="G5415" s="8">
        <f t="shared" si="590"/>
        <v>7325.7175778141818</v>
      </c>
      <c r="H5415" s="6">
        <f>G5415*'Dash Board'!$C$11/365</f>
        <v>2.1073982073164084</v>
      </c>
      <c r="I5415" s="6">
        <f>H5415*'Dash Board'!$C$18/'Dash Board'!$C$11</f>
        <v>1.0035229558649565</v>
      </c>
      <c r="J5415" s="6">
        <f>(G5415&gt;1)*PMT('Dash Board'!$C$11/365,$U$4,-'Dash Board'!$C$19)</f>
        <v>108.80376961660664</v>
      </c>
      <c r="K5415" s="6">
        <f t="shared" si="592"/>
        <v>0</v>
      </c>
      <c r="L5415" s="8">
        <f t="shared" si="593"/>
        <v>7219.0212064048919</v>
      </c>
      <c r="N5415" s="8">
        <f t="shared" si="591"/>
        <v>107.80024666074169</v>
      </c>
      <c r="O5415" s="8">
        <f>IF(E5414&lt;&gt;E5415,SUM($N$4:N5415)-SUM($O$3:O5414),0)</f>
        <v>0</v>
      </c>
      <c r="P5415" s="6">
        <f>IF(B5415&gt;0,SUM($O$4:O5415)-SUM($P$3:P5414),0)</f>
        <v>0</v>
      </c>
      <c r="Q5415" s="6">
        <f t="shared" si="594"/>
        <v>1.0035229558649565</v>
      </c>
      <c r="R5415" s="8">
        <f>IF(E5414&lt;&gt;E5415,SUM($Q$4:Q5415)-SUM($R$3:R5414),0)</f>
        <v>0</v>
      </c>
      <c r="S5415" s="6">
        <f>IF(B5415&gt;0,SUM($R$4:R5415)-SUM($S$3:S5414),0)</f>
        <v>0</v>
      </c>
    </row>
    <row r="5416" spans="1:19">
      <c r="A5416">
        <f>IF(E5415&lt;&gt;E5416,COUNTIF($A$4:A5415,"&lt;&gt;0")+1,0)</f>
        <v>0</v>
      </c>
      <c r="B5416">
        <f>IF(A5416&lt;&gt;0,IF(MOD(A5416,3)=0,COUNTIF($B$4:B5415,"&lt;&gt;0")+1,0),0)</f>
        <v>0</v>
      </c>
      <c r="C5416" s="9">
        <f>'Dash Board'!$C$12+COUNT('Daily reducing balance'!$F$4:F5415)</f>
        <v>47142</v>
      </c>
      <c r="D5416">
        <f t="shared" si="588"/>
        <v>2029</v>
      </c>
      <c r="E5416">
        <f t="shared" si="589"/>
        <v>1</v>
      </c>
      <c r="F5416">
        <f>DAY('Dash Board'!$C$12+COUNT('Daily reducing balance'!$F$4:F5415))</f>
        <v>24</v>
      </c>
      <c r="G5416" s="8">
        <f t="shared" si="590"/>
        <v>7219.0212064048919</v>
      </c>
      <c r="H5416" s="6">
        <f>G5416*'Dash Board'!$C$11/365</f>
        <v>2.0767047306096265</v>
      </c>
      <c r="I5416" s="6">
        <f>H5416*'Dash Board'!$C$18/'Dash Board'!$C$11</f>
        <v>0.9889070145760126</v>
      </c>
      <c r="J5416" s="6">
        <f>(G5416&gt;1)*PMT('Dash Board'!$C$11/365,$U$4,-'Dash Board'!$C$19)</f>
        <v>108.80376961660664</v>
      </c>
      <c r="K5416" s="6">
        <f t="shared" si="592"/>
        <v>0</v>
      </c>
      <c r="L5416" s="8">
        <f t="shared" si="593"/>
        <v>7112.2941415188952</v>
      </c>
      <c r="N5416" s="8">
        <f t="shared" si="591"/>
        <v>107.81486260203063</v>
      </c>
      <c r="O5416" s="8">
        <f>IF(E5415&lt;&gt;E5416,SUM($N$4:N5416)-SUM($O$3:O5415),0)</f>
        <v>0</v>
      </c>
      <c r="P5416" s="6">
        <f>IF(B5416&gt;0,SUM($O$4:O5416)-SUM($P$3:P5415),0)</f>
        <v>0</v>
      </c>
      <c r="Q5416" s="6">
        <f t="shared" si="594"/>
        <v>0.9889070145760126</v>
      </c>
      <c r="R5416" s="8">
        <f>IF(E5415&lt;&gt;E5416,SUM($Q$4:Q5416)-SUM($R$3:R5415),0)</f>
        <v>0</v>
      </c>
      <c r="S5416" s="6">
        <f>IF(B5416&gt;0,SUM($R$4:R5416)-SUM($S$3:S5415),0)</f>
        <v>0</v>
      </c>
    </row>
    <row r="5417" spans="1:19">
      <c r="A5417">
        <f>IF(E5416&lt;&gt;E5417,COUNTIF($A$4:A5416,"&lt;&gt;0")+1,0)</f>
        <v>0</v>
      </c>
      <c r="B5417">
        <f>IF(A5417&lt;&gt;0,IF(MOD(A5417,3)=0,COUNTIF($B$4:B5416,"&lt;&gt;0")+1,0),0)</f>
        <v>0</v>
      </c>
      <c r="C5417" s="9">
        <f>'Dash Board'!$C$12+COUNT('Daily reducing balance'!$F$4:F5416)</f>
        <v>47143</v>
      </c>
      <c r="D5417">
        <f t="shared" si="588"/>
        <v>2029</v>
      </c>
      <c r="E5417">
        <f t="shared" si="589"/>
        <v>1</v>
      </c>
      <c r="F5417">
        <f>DAY('Dash Board'!$C$12+COUNT('Daily reducing balance'!$F$4:F5416))</f>
        <v>25</v>
      </c>
      <c r="G5417" s="8">
        <f t="shared" si="590"/>
        <v>7112.2941415188952</v>
      </c>
      <c r="H5417" s="6">
        <f>G5417*'Dash Board'!$C$11/365</f>
        <v>2.046002424272559</v>
      </c>
      <c r="I5417" s="6">
        <f>H5417*'Dash Board'!$C$18/'Dash Board'!$C$11</f>
        <v>0.97428686870121872</v>
      </c>
      <c r="J5417" s="6">
        <f>(G5417&gt;1)*PMT('Dash Board'!$C$11/365,$U$4,-'Dash Board'!$C$19)</f>
        <v>108.80376961660664</v>
      </c>
      <c r="K5417" s="6">
        <f t="shared" si="592"/>
        <v>0</v>
      </c>
      <c r="L5417" s="8">
        <f t="shared" si="593"/>
        <v>7005.5363743265616</v>
      </c>
      <c r="N5417" s="8">
        <f t="shared" si="591"/>
        <v>107.82948274790543</v>
      </c>
      <c r="O5417" s="8">
        <f>IF(E5416&lt;&gt;E5417,SUM($N$4:N5417)-SUM($O$3:O5416),0)</f>
        <v>0</v>
      </c>
      <c r="P5417" s="6">
        <f>IF(B5417&gt;0,SUM($O$4:O5417)-SUM($P$3:P5416),0)</f>
        <v>0</v>
      </c>
      <c r="Q5417" s="6">
        <f t="shared" si="594"/>
        <v>0.97428686870121872</v>
      </c>
      <c r="R5417" s="8">
        <f>IF(E5416&lt;&gt;E5417,SUM($Q$4:Q5417)-SUM($R$3:R5416),0)</f>
        <v>0</v>
      </c>
      <c r="S5417" s="6">
        <f>IF(B5417&gt;0,SUM($R$4:R5417)-SUM($S$3:S5416),0)</f>
        <v>0</v>
      </c>
    </row>
    <row r="5418" spans="1:19">
      <c r="A5418">
        <f>IF(E5417&lt;&gt;E5418,COUNTIF($A$4:A5417,"&lt;&gt;0")+1,0)</f>
        <v>0</v>
      </c>
      <c r="B5418">
        <f>IF(A5418&lt;&gt;0,IF(MOD(A5418,3)=0,COUNTIF($B$4:B5417,"&lt;&gt;0")+1,0),0)</f>
        <v>0</v>
      </c>
      <c r="C5418" s="9">
        <f>'Dash Board'!$C$12+COUNT('Daily reducing balance'!$F$4:F5417)</f>
        <v>47144</v>
      </c>
      <c r="D5418">
        <f t="shared" si="588"/>
        <v>2029</v>
      </c>
      <c r="E5418">
        <f t="shared" si="589"/>
        <v>1</v>
      </c>
      <c r="F5418">
        <f>DAY('Dash Board'!$C$12+COUNT('Daily reducing balance'!$F$4:F5417))</f>
        <v>26</v>
      </c>
      <c r="G5418" s="8">
        <f t="shared" si="590"/>
        <v>7005.5363743265616</v>
      </c>
      <c r="H5418" s="6">
        <f>G5418*'Dash Board'!$C$11/365</f>
        <v>2.0152912857651755</v>
      </c>
      <c r="I5418" s="6">
        <f>H5418*'Dash Board'!$C$18/'Dash Board'!$C$11</f>
        <v>0.959662517031036</v>
      </c>
      <c r="J5418" s="6">
        <f>(G5418&gt;1)*PMT('Dash Board'!$C$11/365,$U$4,-'Dash Board'!$C$19)</f>
        <v>108.80376961660664</v>
      </c>
      <c r="K5418" s="6">
        <f t="shared" si="592"/>
        <v>0</v>
      </c>
      <c r="L5418" s="8">
        <f t="shared" si="593"/>
        <v>6898.7478959957198</v>
      </c>
      <c r="N5418" s="8">
        <f t="shared" si="591"/>
        <v>107.84410709957561</v>
      </c>
      <c r="O5418" s="8">
        <f>IF(E5417&lt;&gt;E5418,SUM($N$4:N5418)-SUM($O$3:O5417),0)</f>
        <v>0</v>
      </c>
      <c r="P5418" s="6">
        <f>IF(B5418&gt;0,SUM($O$4:O5418)-SUM($P$3:P5417),0)</f>
        <v>0</v>
      </c>
      <c r="Q5418" s="6">
        <f t="shared" si="594"/>
        <v>0.959662517031036</v>
      </c>
      <c r="R5418" s="8">
        <f>IF(E5417&lt;&gt;E5418,SUM($Q$4:Q5418)-SUM($R$3:R5417),0)</f>
        <v>0</v>
      </c>
      <c r="S5418" s="6">
        <f>IF(B5418&gt;0,SUM($R$4:R5418)-SUM($S$3:S5417),0)</f>
        <v>0</v>
      </c>
    </row>
    <row r="5419" spans="1:19">
      <c r="A5419">
        <f>IF(E5418&lt;&gt;E5419,COUNTIF($A$4:A5418,"&lt;&gt;0")+1,0)</f>
        <v>0</v>
      </c>
      <c r="B5419">
        <f>IF(A5419&lt;&gt;0,IF(MOD(A5419,3)=0,COUNTIF($B$4:B5418,"&lt;&gt;0")+1,0),0)</f>
        <v>0</v>
      </c>
      <c r="C5419" s="9">
        <f>'Dash Board'!$C$12+COUNT('Daily reducing balance'!$F$4:F5418)</f>
        <v>47145</v>
      </c>
      <c r="D5419">
        <f t="shared" si="588"/>
        <v>2029</v>
      </c>
      <c r="E5419">
        <f t="shared" si="589"/>
        <v>1</v>
      </c>
      <c r="F5419">
        <f>DAY('Dash Board'!$C$12+COUNT('Daily reducing balance'!$F$4:F5418))</f>
        <v>27</v>
      </c>
      <c r="G5419" s="8">
        <f t="shared" si="590"/>
        <v>6898.7478959957198</v>
      </c>
      <c r="H5419" s="6">
        <f>G5419*'Dash Board'!$C$11/365</f>
        <v>1.9845713125467137</v>
      </c>
      <c r="I5419" s="6">
        <f>H5419*'Dash Board'!$C$18/'Dash Board'!$C$11</f>
        <v>0.94503395835557802</v>
      </c>
      <c r="J5419" s="6">
        <f>(G5419&gt;1)*PMT('Dash Board'!$C$11/365,$U$4,-'Dash Board'!$C$19)</f>
        <v>108.80376961660664</v>
      </c>
      <c r="K5419" s="6">
        <f t="shared" si="592"/>
        <v>0</v>
      </c>
      <c r="L5419" s="8">
        <f t="shared" si="593"/>
        <v>6791.9286976916601</v>
      </c>
      <c r="N5419" s="8">
        <f t="shared" si="591"/>
        <v>107.85873565825106</v>
      </c>
      <c r="O5419" s="8">
        <f>IF(E5418&lt;&gt;E5419,SUM($N$4:N5419)-SUM($O$3:O5418),0)</f>
        <v>0</v>
      </c>
      <c r="P5419" s="6">
        <f>IF(B5419&gt;0,SUM($O$4:O5419)-SUM($P$3:P5418),0)</f>
        <v>0</v>
      </c>
      <c r="Q5419" s="6">
        <f t="shared" si="594"/>
        <v>0.94503395835557802</v>
      </c>
      <c r="R5419" s="8">
        <f>IF(E5418&lt;&gt;E5419,SUM($Q$4:Q5419)-SUM($R$3:R5418),0)</f>
        <v>0</v>
      </c>
      <c r="S5419" s="6">
        <f>IF(B5419&gt;0,SUM($R$4:R5419)-SUM($S$3:S5418),0)</f>
        <v>0</v>
      </c>
    </row>
    <row r="5420" spans="1:19">
      <c r="A5420">
        <f>IF(E5419&lt;&gt;E5420,COUNTIF($A$4:A5419,"&lt;&gt;0")+1,0)</f>
        <v>0</v>
      </c>
      <c r="B5420">
        <f>IF(A5420&lt;&gt;0,IF(MOD(A5420,3)=0,COUNTIF($B$4:B5419,"&lt;&gt;0")+1,0),0)</f>
        <v>0</v>
      </c>
      <c r="C5420" s="9">
        <f>'Dash Board'!$C$12+COUNT('Daily reducing balance'!$F$4:F5419)</f>
        <v>47146</v>
      </c>
      <c r="D5420">
        <f t="shared" si="588"/>
        <v>2029</v>
      </c>
      <c r="E5420">
        <f t="shared" si="589"/>
        <v>1</v>
      </c>
      <c r="F5420">
        <f>DAY('Dash Board'!$C$12+COUNT('Daily reducing balance'!$F$4:F5419))</f>
        <v>28</v>
      </c>
      <c r="G5420" s="8">
        <f t="shared" si="590"/>
        <v>6791.9286976916601</v>
      </c>
      <c r="H5420" s="6">
        <f>G5420*'Dash Board'!$C$11/365</f>
        <v>1.9538425020756829</v>
      </c>
      <c r="I5420" s="6">
        <f>H5420*'Dash Board'!$C$18/'Dash Board'!$C$11</f>
        <v>0.93040119146461098</v>
      </c>
      <c r="J5420" s="6">
        <f>(G5420&gt;1)*PMT('Dash Board'!$C$11/365,$U$4,-'Dash Board'!$C$19)</f>
        <v>108.80376961660664</v>
      </c>
      <c r="K5420" s="6">
        <f t="shared" si="592"/>
        <v>0</v>
      </c>
      <c r="L5420" s="8">
        <f t="shared" si="593"/>
        <v>6685.078770577129</v>
      </c>
      <c r="N5420" s="8">
        <f t="shared" si="591"/>
        <v>107.87336842514203</v>
      </c>
      <c r="O5420" s="8">
        <f>IF(E5419&lt;&gt;E5420,SUM($N$4:N5420)-SUM($O$3:O5419),0)</f>
        <v>0</v>
      </c>
      <c r="P5420" s="6">
        <f>IF(B5420&gt;0,SUM($O$4:O5420)-SUM($P$3:P5419),0)</f>
        <v>0</v>
      </c>
      <c r="Q5420" s="6">
        <f t="shared" si="594"/>
        <v>0.93040119146461098</v>
      </c>
      <c r="R5420" s="8">
        <f>IF(E5419&lt;&gt;E5420,SUM($Q$4:Q5420)-SUM($R$3:R5419),0)</f>
        <v>0</v>
      </c>
      <c r="S5420" s="6">
        <f>IF(B5420&gt;0,SUM($R$4:R5420)-SUM($S$3:S5419),0)</f>
        <v>0</v>
      </c>
    </row>
    <row r="5421" spans="1:19">
      <c r="A5421">
        <f>IF(E5420&lt;&gt;E5421,COUNTIF($A$4:A5420,"&lt;&gt;0")+1,0)</f>
        <v>0</v>
      </c>
      <c r="B5421">
        <f>IF(A5421&lt;&gt;0,IF(MOD(A5421,3)=0,COUNTIF($B$4:B5420,"&lt;&gt;0")+1,0),0)</f>
        <v>0</v>
      </c>
      <c r="C5421" s="9">
        <f>'Dash Board'!$C$12+COUNT('Daily reducing balance'!$F$4:F5420)</f>
        <v>47147</v>
      </c>
      <c r="D5421">
        <f t="shared" si="588"/>
        <v>2029</v>
      </c>
      <c r="E5421">
        <f t="shared" si="589"/>
        <v>1</v>
      </c>
      <c r="F5421">
        <f>DAY('Dash Board'!$C$12+COUNT('Daily reducing balance'!$F$4:F5420))</f>
        <v>29</v>
      </c>
      <c r="G5421" s="8">
        <f t="shared" si="590"/>
        <v>6685.078770577129</v>
      </c>
      <c r="H5421" s="6">
        <f>G5421*'Dash Board'!$C$11/365</f>
        <v>1.9231048518098588</v>
      </c>
      <c r="I5421" s="6">
        <f>H5421*'Dash Board'!$C$18/'Dash Board'!$C$11</f>
        <v>0.91576421514755191</v>
      </c>
      <c r="J5421" s="6">
        <f>(G5421&gt;1)*PMT('Dash Board'!$C$11/365,$U$4,-'Dash Board'!$C$19)</f>
        <v>108.80376961660664</v>
      </c>
      <c r="K5421" s="6">
        <f t="shared" si="592"/>
        <v>0</v>
      </c>
      <c r="L5421" s="8">
        <f t="shared" si="593"/>
        <v>6578.198105812332</v>
      </c>
      <c r="N5421" s="8">
        <f t="shared" si="591"/>
        <v>107.8880054014591</v>
      </c>
      <c r="O5421" s="8">
        <f>IF(E5420&lt;&gt;E5421,SUM($N$4:N5421)-SUM($O$3:O5420),0)</f>
        <v>0</v>
      </c>
      <c r="P5421" s="6">
        <f>IF(B5421&gt;0,SUM($O$4:O5421)-SUM($P$3:P5420),0)</f>
        <v>0</v>
      </c>
      <c r="Q5421" s="6">
        <f t="shared" si="594"/>
        <v>0.91576421514755191</v>
      </c>
      <c r="R5421" s="8">
        <f>IF(E5420&lt;&gt;E5421,SUM($Q$4:Q5421)-SUM($R$3:R5420),0)</f>
        <v>0</v>
      </c>
      <c r="S5421" s="6">
        <f>IF(B5421&gt;0,SUM($R$4:R5421)-SUM($S$3:S5420),0)</f>
        <v>0</v>
      </c>
    </row>
    <row r="5422" spans="1:19">
      <c r="A5422">
        <f>IF(E5421&lt;&gt;E5422,COUNTIF($A$4:A5421,"&lt;&gt;0")+1,0)</f>
        <v>0</v>
      </c>
      <c r="B5422">
        <f>IF(A5422&lt;&gt;0,IF(MOD(A5422,3)=0,COUNTIF($B$4:B5421,"&lt;&gt;0")+1,0),0)</f>
        <v>0</v>
      </c>
      <c r="C5422" s="9">
        <f>'Dash Board'!$C$12+COUNT('Daily reducing balance'!$F$4:F5421)</f>
        <v>47148</v>
      </c>
      <c r="D5422">
        <f t="shared" si="588"/>
        <v>2029</v>
      </c>
      <c r="E5422">
        <f t="shared" si="589"/>
        <v>1</v>
      </c>
      <c r="F5422">
        <f>DAY('Dash Board'!$C$12+COUNT('Daily reducing balance'!$F$4:F5421))</f>
        <v>30</v>
      </c>
      <c r="G5422" s="8">
        <f t="shared" si="590"/>
        <v>6578.198105812332</v>
      </c>
      <c r="H5422" s="6">
        <f>G5422*'Dash Board'!$C$11/365</f>
        <v>1.8923583592062871</v>
      </c>
      <c r="I5422" s="6">
        <f>H5422*'Dash Board'!$C$18/'Dash Board'!$C$11</f>
        <v>0.90112302819347023</v>
      </c>
      <c r="J5422" s="6">
        <f>(G5422&gt;1)*PMT('Dash Board'!$C$11/365,$U$4,-'Dash Board'!$C$19)</f>
        <v>108.80376961660664</v>
      </c>
      <c r="K5422" s="6">
        <f t="shared" si="592"/>
        <v>0</v>
      </c>
      <c r="L5422" s="8">
        <f t="shared" si="593"/>
        <v>6471.2866945549313</v>
      </c>
      <c r="N5422" s="8">
        <f t="shared" si="591"/>
        <v>107.90264658841318</v>
      </c>
      <c r="O5422" s="8">
        <f>IF(E5421&lt;&gt;E5422,SUM($N$4:N5422)-SUM($O$3:O5421),0)</f>
        <v>0</v>
      </c>
      <c r="P5422" s="6">
        <f>IF(B5422&gt;0,SUM($O$4:O5422)-SUM($P$3:P5421),0)</f>
        <v>0</v>
      </c>
      <c r="Q5422" s="6">
        <f t="shared" si="594"/>
        <v>0.90112302819347023</v>
      </c>
      <c r="R5422" s="8">
        <f>IF(E5421&lt;&gt;E5422,SUM($Q$4:Q5422)-SUM($R$3:R5421),0)</f>
        <v>0</v>
      </c>
      <c r="S5422" s="6">
        <f>IF(B5422&gt;0,SUM($R$4:R5422)-SUM($S$3:S5421),0)</f>
        <v>0</v>
      </c>
    </row>
    <row r="5423" spans="1:19">
      <c r="A5423">
        <f>IF(E5422&lt;&gt;E5423,COUNTIF($A$4:A5422,"&lt;&gt;0")+1,0)</f>
        <v>0</v>
      </c>
      <c r="B5423">
        <f>IF(A5423&lt;&gt;0,IF(MOD(A5423,3)=0,COUNTIF($B$4:B5422,"&lt;&gt;0")+1,0),0)</f>
        <v>0</v>
      </c>
      <c r="C5423" s="9">
        <f>'Dash Board'!$C$12+COUNT('Daily reducing balance'!$F$4:F5422)</f>
        <v>47149</v>
      </c>
      <c r="D5423">
        <f t="shared" si="588"/>
        <v>2029</v>
      </c>
      <c r="E5423">
        <f t="shared" si="589"/>
        <v>1</v>
      </c>
      <c r="F5423">
        <f>DAY('Dash Board'!$C$12+COUNT('Daily reducing balance'!$F$4:F5422))</f>
        <v>31</v>
      </c>
      <c r="G5423" s="8">
        <f t="shared" si="590"/>
        <v>6471.2866945549313</v>
      </c>
      <c r="H5423" s="6">
        <f>G5423*'Dash Board'!$C$11/365</f>
        <v>1.8616030217212816</v>
      </c>
      <c r="I5423" s="6">
        <f>H5423*'Dash Board'!$C$18/'Dash Board'!$C$11</f>
        <v>0.88647762939108654</v>
      </c>
      <c r="J5423" s="6">
        <f>(G5423&gt;1)*PMT('Dash Board'!$C$11/365,$U$4,-'Dash Board'!$C$19)</f>
        <v>108.80376961660664</v>
      </c>
      <c r="K5423" s="6">
        <f t="shared" si="592"/>
        <v>0</v>
      </c>
      <c r="L5423" s="8">
        <f t="shared" si="593"/>
        <v>6364.3445279600455</v>
      </c>
      <c r="N5423" s="8">
        <f t="shared" si="591"/>
        <v>107.91729198721556</v>
      </c>
      <c r="O5423" s="8">
        <f>IF(E5422&lt;&gt;E5423,SUM($N$4:N5423)-SUM($O$3:O5422),0)</f>
        <v>0</v>
      </c>
      <c r="P5423" s="6">
        <f>IF(B5423&gt;0,SUM($O$4:O5423)-SUM($P$3:P5422),0)</f>
        <v>0</v>
      </c>
      <c r="Q5423" s="6">
        <f t="shared" si="594"/>
        <v>0.88647762939108654</v>
      </c>
      <c r="R5423" s="8">
        <f>IF(E5422&lt;&gt;E5423,SUM($Q$4:Q5423)-SUM($R$3:R5422),0)</f>
        <v>0</v>
      </c>
      <c r="S5423" s="6">
        <f>IF(B5423&gt;0,SUM($R$4:R5423)-SUM($S$3:S5422),0)</f>
        <v>0</v>
      </c>
    </row>
    <row r="5424" spans="1:19">
      <c r="A5424">
        <f>IF(E5423&lt;&gt;E5424,COUNTIF($A$4:A5423,"&lt;&gt;0")+1,0)</f>
        <v>178</v>
      </c>
      <c r="B5424">
        <f>IF(A5424&lt;&gt;0,IF(MOD(A5424,3)=0,COUNTIF($B$4:B5423,"&lt;&gt;0")+1,0),0)</f>
        <v>0</v>
      </c>
      <c r="C5424" s="9">
        <f>'Dash Board'!$C$12+COUNT('Daily reducing balance'!$F$4:F5423)</f>
        <v>47150</v>
      </c>
      <c r="D5424">
        <f t="shared" si="588"/>
        <v>2029</v>
      </c>
      <c r="E5424">
        <f t="shared" si="589"/>
        <v>2</v>
      </c>
      <c r="F5424">
        <f>DAY('Dash Board'!$C$12+COUNT('Daily reducing balance'!$F$4:F5423))</f>
        <v>1</v>
      </c>
      <c r="G5424" s="8">
        <f t="shared" si="590"/>
        <v>6364.3445279600455</v>
      </c>
      <c r="H5424" s="6">
        <f>G5424*'Dash Board'!$C$11/365</f>
        <v>1.8308388368104238</v>
      </c>
      <c r="I5424" s="6">
        <f>H5424*'Dash Board'!$C$18/'Dash Board'!$C$11</f>
        <v>0.87182801752877337</v>
      </c>
      <c r="J5424" s="6">
        <f>(G5424&gt;1)*PMT('Dash Board'!$C$11/365,$U$4,-'Dash Board'!$C$19)</f>
        <v>108.80376961660664</v>
      </c>
      <c r="K5424" s="6">
        <f t="shared" si="592"/>
        <v>3046.5055492649849</v>
      </c>
      <c r="L5424" s="8">
        <f t="shared" si="593"/>
        <v>6257.3715971802494</v>
      </c>
      <c r="N5424" s="8">
        <f t="shared" si="591"/>
        <v>107.93194159907787</v>
      </c>
      <c r="O5424" s="8">
        <f>IF(E5423&lt;&gt;E5424,SUM($N$4:N5424)-SUM($O$3:O5423),0)</f>
        <v>3339.0970196949202</v>
      </c>
      <c r="P5424" s="6">
        <f>IF(B5424&gt;0,SUM($O$4:O5424)-SUM($P$3:P5423),0)</f>
        <v>0</v>
      </c>
      <c r="Q5424" s="6">
        <f t="shared" si="594"/>
        <v>0.87182801752877337</v>
      </c>
      <c r="R5424" s="8">
        <f>IF(E5423&lt;&gt;E5424,SUM($Q$4:Q5424)-SUM($R$3:R5423),0)</f>
        <v>33.819838419731241</v>
      </c>
      <c r="S5424" s="6">
        <f>IF(B5424&gt;0,SUM($R$4:R5424)-SUM($S$3:S5423),0)</f>
        <v>0</v>
      </c>
    </row>
    <row r="5425" spans="1:19">
      <c r="A5425">
        <f>IF(E5424&lt;&gt;E5425,COUNTIF($A$4:A5424,"&lt;&gt;0")+1,0)</f>
        <v>0</v>
      </c>
      <c r="B5425">
        <f>IF(A5425&lt;&gt;0,IF(MOD(A5425,3)=0,COUNTIF($B$4:B5424,"&lt;&gt;0")+1,0),0)</f>
        <v>0</v>
      </c>
      <c r="C5425" s="9">
        <f>'Dash Board'!$C$12+COUNT('Daily reducing balance'!$F$4:F5424)</f>
        <v>47151</v>
      </c>
      <c r="D5425">
        <f t="shared" si="588"/>
        <v>2029</v>
      </c>
      <c r="E5425">
        <f t="shared" si="589"/>
        <v>2</v>
      </c>
      <c r="F5425">
        <f>DAY('Dash Board'!$C$12+COUNT('Daily reducing balance'!$F$4:F5424))</f>
        <v>2</v>
      </c>
      <c r="G5425" s="8">
        <f t="shared" si="590"/>
        <v>6257.3715971802494</v>
      </c>
      <c r="H5425" s="6">
        <f>G5425*'Dash Board'!$C$11/365</f>
        <v>1.8000658019285647</v>
      </c>
      <c r="I5425" s="6">
        <f>H5425*'Dash Board'!$C$18/'Dash Board'!$C$11</f>
        <v>0.85717419139455475</v>
      </c>
      <c r="J5425" s="6">
        <f>(G5425&gt;1)*PMT('Dash Board'!$C$11/365,$U$4,-'Dash Board'!$C$19)</f>
        <v>108.80376961660664</v>
      </c>
      <c r="K5425" s="6">
        <f t="shared" si="592"/>
        <v>0</v>
      </c>
      <c r="L5425" s="8">
        <f t="shared" si="593"/>
        <v>6150.367893365571</v>
      </c>
      <c r="N5425" s="8">
        <f t="shared" si="591"/>
        <v>107.9465954252121</v>
      </c>
      <c r="O5425" s="8">
        <f>IF(E5424&lt;&gt;E5425,SUM($N$4:N5425)-SUM($O$3:O5424),0)</f>
        <v>0</v>
      </c>
      <c r="P5425" s="6">
        <f>IF(B5425&gt;0,SUM($O$4:O5425)-SUM($P$3:P5424),0)</f>
        <v>0</v>
      </c>
      <c r="Q5425" s="6">
        <f t="shared" si="594"/>
        <v>0.85717419139455475</v>
      </c>
      <c r="R5425" s="8">
        <f>IF(E5424&lt;&gt;E5425,SUM($Q$4:Q5425)-SUM($R$3:R5424),0)</f>
        <v>0</v>
      </c>
      <c r="S5425" s="6">
        <f>IF(B5425&gt;0,SUM($R$4:R5425)-SUM($S$3:S5424),0)</f>
        <v>0</v>
      </c>
    </row>
    <row r="5426" spans="1:19">
      <c r="A5426">
        <f>IF(E5425&lt;&gt;E5426,COUNTIF($A$4:A5425,"&lt;&gt;0")+1,0)</f>
        <v>0</v>
      </c>
      <c r="B5426">
        <f>IF(A5426&lt;&gt;0,IF(MOD(A5426,3)=0,COUNTIF($B$4:B5425,"&lt;&gt;0")+1,0),0)</f>
        <v>0</v>
      </c>
      <c r="C5426" s="9">
        <f>'Dash Board'!$C$12+COUNT('Daily reducing balance'!$F$4:F5425)</f>
        <v>47152</v>
      </c>
      <c r="D5426">
        <f t="shared" si="588"/>
        <v>2029</v>
      </c>
      <c r="E5426">
        <f t="shared" si="589"/>
        <v>2</v>
      </c>
      <c r="F5426">
        <f>DAY('Dash Board'!$C$12+COUNT('Daily reducing balance'!$F$4:F5425))</f>
        <v>3</v>
      </c>
      <c r="G5426" s="8">
        <f t="shared" si="590"/>
        <v>6150.367893365571</v>
      </c>
      <c r="H5426" s="6">
        <f>G5426*'Dash Board'!$C$11/365</f>
        <v>1.7692839145298216</v>
      </c>
      <c r="I5426" s="6">
        <f>H5426*'Dash Board'!$C$18/'Dash Board'!$C$11</f>
        <v>0.84251614977610556</v>
      </c>
      <c r="J5426" s="6">
        <f>(G5426&gt;1)*PMT('Dash Board'!$C$11/365,$U$4,-'Dash Board'!$C$19)</f>
        <v>108.80376961660664</v>
      </c>
      <c r="K5426" s="6">
        <f t="shared" si="592"/>
        <v>0</v>
      </c>
      <c r="L5426" s="8">
        <f t="shared" si="593"/>
        <v>6043.3334076634947</v>
      </c>
      <c r="N5426" s="8">
        <f t="shared" si="591"/>
        <v>107.96125346683054</v>
      </c>
      <c r="O5426" s="8">
        <f>IF(E5425&lt;&gt;E5426,SUM($N$4:N5426)-SUM($O$3:O5425),0)</f>
        <v>0</v>
      </c>
      <c r="P5426" s="6">
        <f>IF(B5426&gt;0,SUM($O$4:O5426)-SUM($P$3:P5425),0)</f>
        <v>0</v>
      </c>
      <c r="Q5426" s="6">
        <f t="shared" si="594"/>
        <v>0.84251614977610556</v>
      </c>
      <c r="R5426" s="8">
        <f>IF(E5425&lt;&gt;E5426,SUM($Q$4:Q5426)-SUM($R$3:R5425),0)</f>
        <v>0</v>
      </c>
      <c r="S5426" s="6">
        <f>IF(B5426&gt;0,SUM($R$4:R5426)-SUM($S$3:S5425),0)</f>
        <v>0</v>
      </c>
    </row>
    <row r="5427" spans="1:19">
      <c r="A5427">
        <f>IF(E5426&lt;&gt;E5427,COUNTIF($A$4:A5426,"&lt;&gt;0")+1,0)</f>
        <v>0</v>
      </c>
      <c r="B5427">
        <f>IF(A5427&lt;&gt;0,IF(MOD(A5427,3)=0,COUNTIF($B$4:B5426,"&lt;&gt;0")+1,0),0)</f>
        <v>0</v>
      </c>
      <c r="C5427" s="9">
        <f>'Dash Board'!$C$12+COUNT('Daily reducing balance'!$F$4:F5426)</f>
        <v>47153</v>
      </c>
      <c r="D5427">
        <f t="shared" si="588"/>
        <v>2029</v>
      </c>
      <c r="E5427">
        <f t="shared" si="589"/>
        <v>2</v>
      </c>
      <c r="F5427">
        <f>DAY('Dash Board'!$C$12+COUNT('Daily reducing balance'!$F$4:F5426))</f>
        <v>4</v>
      </c>
      <c r="G5427" s="8">
        <f t="shared" si="590"/>
        <v>6043.3334076634947</v>
      </c>
      <c r="H5427" s="6">
        <f>G5427*'Dash Board'!$C$11/365</f>
        <v>1.7384931720675807</v>
      </c>
      <c r="I5427" s="6">
        <f>H5427*'Dash Board'!$C$18/'Dash Board'!$C$11</f>
        <v>0.82785389146075283</v>
      </c>
      <c r="J5427" s="6">
        <f>(G5427&gt;1)*PMT('Dash Board'!$C$11/365,$U$4,-'Dash Board'!$C$19)</f>
        <v>108.80376961660664</v>
      </c>
      <c r="K5427" s="6">
        <f t="shared" si="592"/>
        <v>0</v>
      </c>
      <c r="L5427" s="8">
        <f t="shared" si="593"/>
        <v>5936.2681312189552</v>
      </c>
      <c r="N5427" s="8">
        <f t="shared" si="591"/>
        <v>107.9759157251459</v>
      </c>
      <c r="O5427" s="8">
        <f>IF(E5426&lt;&gt;E5427,SUM($N$4:N5427)-SUM($O$3:O5426),0)</f>
        <v>0</v>
      </c>
      <c r="P5427" s="6">
        <f>IF(B5427&gt;0,SUM($O$4:O5427)-SUM($P$3:P5426),0)</f>
        <v>0</v>
      </c>
      <c r="Q5427" s="6">
        <f t="shared" si="594"/>
        <v>0.82785389146075283</v>
      </c>
      <c r="R5427" s="8">
        <f>IF(E5426&lt;&gt;E5427,SUM($Q$4:Q5427)-SUM($R$3:R5426),0)</f>
        <v>0</v>
      </c>
      <c r="S5427" s="6">
        <f>IF(B5427&gt;0,SUM($R$4:R5427)-SUM($S$3:S5426),0)</f>
        <v>0</v>
      </c>
    </row>
    <row r="5428" spans="1:19">
      <c r="A5428">
        <f>IF(E5427&lt;&gt;E5428,COUNTIF($A$4:A5427,"&lt;&gt;0")+1,0)</f>
        <v>0</v>
      </c>
      <c r="B5428">
        <f>IF(A5428&lt;&gt;0,IF(MOD(A5428,3)=0,COUNTIF($B$4:B5427,"&lt;&gt;0")+1,0),0)</f>
        <v>0</v>
      </c>
      <c r="C5428" s="9">
        <f>'Dash Board'!$C$12+COUNT('Daily reducing balance'!$F$4:F5427)</f>
        <v>47154</v>
      </c>
      <c r="D5428">
        <f t="shared" ref="D5428:D5491" si="595">IF(AND(E5428=1,F5428=1),D5427+1,D5427)</f>
        <v>2029</v>
      </c>
      <c r="E5428">
        <f t="shared" ref="E5428:E5491" si="596">IF(F5428=1,IF(E5427+1&gt;12,1,E5427+1),E5427)</f>
        <v>2</v>
      </c>
      <c r="F5428">
        <f>DAY('Dash Board'!$C$12+COUNT('Daily reducing balance'!$F$4:F5427))</f>
        <v>5</v>
      </c>
      <c r="G5428" s="8">
        <f t="shared" ref="G5428:G5491" si="597">L5427</f>
        <v>5936.2681312189552</v>
      </c>
      <c r="H5428" s="6">
        <f>G5428*'Dash Board'!$C$11/365</f>
        <v>1.7076935719944939</v>
      </c>
      <c r="I5428" s="6">
        <f>H5428*'Dash Board'!$C$18/'Dash Board'!$C$11</f>
        <v>0.81318741523547344</v>
      </c>
      <c r="J5428" s="6">
        <f>(G5428&gt;1)*PMT('Dash Board'!$C$11/365,$U$4,-'Dash Board'!$C$19)</f>
        <v>108.80376961660664</v>
      </c>
      <c r="K5428" s="6">
        <f t="shared" si="592"/>
        <v>0</v>
      </c>
      <c r="L5428" s="8">
        <f t="shared" si="593"/>
        <v>5829.1720551743429</v>
      </c>
      <c r="N5428" s="8">
        <f t="shared" ref="N5428:N5491" si="598">J5428-I5428</f>
        <v>107.99058220137117</v>
      </c>
      <c r="O5428" s="8">
        <f>IF(E5427&lt;&gt;E5428,SUM($N$4:N5428)-SUM($O$3:O5427),0)</f>
        <v>0</v>
      </c>
      <c r="P5428" s="6">
        <f>IF(B5428&gt;0,SUM($O$4:O5428)-SUM($P$3:P5427),0)</f>
        <v>0</v>
      </c>
      <c r="Q5428" s="6">
        <f t="shared" si="594"/>
        <v>0.81318741523547344</v>
      </c>
      <c r="R5428" s="8">
        <f>IF(E5427&lt;&gt;E5428,SUM($Q$4:Q5428)-SUM($R$3:R5427),0)</f>
        <v>0</v>
      </c>
      <c r="S5428" s="6">
        <f>IF(B5428&gt;0,SUM($R$4:R5428)-SUM($S$3:S5427),0)</f>
        <v>0</v>
      </c>
    </row>
    <row r="5429" spans="1:19">
      <c r="A5429">
        <f>IF(E5428&lt;&gt;E5429,COUNTIF($A$4:A5428,"&lt;&gt;0")+1,0)</f>
        <v>0</v>
      </c>
      <c r="B5429">
        <f>IF(A5429&lt;&gt;0,IF(MOD(A5429,3)=0,COUNTIF($B$4:B5428,"&lt;&gt;0")+1,0),0)</f>
        <v>0</v>
      </c>
      <c r="C5429" s="9">
        <f>'Dash Board'!$C$12+COUNT('Daily reducing balance'!$F$4:F5428)</f>
        <v>47155</v>
      </c>
      <c r="D5429">
        <f t="shared" si="595"/>
        <v>2029</v>
      </c>
      <c r="E5429">
        <f t="shared" si="596"/>
        <v>2</v>
      </c>
      <c r="F5429">
        <f>DAY('Dash Board'!$C$12+COUNT('Daily reducing balance'!$F$4:F5428))</f>
        <v>6</v>
      </c>
      <c r="G5429" s="8">
        <f t="shared" si="597"/>
        <v>5829.1720551743429</v>
      </c>
      <c r="H5429" s="6">
        <f>G5429*'Dash Board'!$C$11/365</f>
        <v>1.6768851117624821</v>
      </c>
      <c r="I5429" s="6">
        <f>H5429*'Dash Board'!$C$18/'Dash Board'!$C$11</f>
        <v>0.79851671988689632</v>
      </c>
      <c r="J5429" s="6">
        <f>(G5429&gt;1)*PMT('Dash Board'!$C$11/365,$U$4,-'Dash Board'!$C$19)</f>
        <v>108.80376961660664</v>
      </c>
      <c r="K5429" s="6">
        <f t="shared" si="592"/>
        <v>0</v>
      </c>
      <c r="L5429" s="8">
        <f t="shared" si="593"/>
        <v>5722.0451706694985</v>
      </c>
      <c r="N5429" s="8">
        <f t="shared" si="598"/>
        <v>108.00525289671975</v>
      </c>
      <c r="O5429" s="8">
        <f>IF(E5428&lt;&gt;E5429,SUM($N$4:N5429)-SUM($O$3:O5428),0)</f>
        <v>0</v>
      </c>
      <c r="P5429" s="6">
        <f>IF(B5429&gt;0,SUM($O$4:O5429)-SUM($P$3:P5428),0)</f>
        <v>0</v>
      </c>
      <c r="Q5429" s="6">
        <f t="shared" si="594"/>
        <v>0.79851671988689632</v>
      </c>
      <c r="R5429" s="8">
        <f>IF(E5428&lt;&gt;E5429,SUM($Q$4:Q5429)-SUM($R$3:R5428),0)</f>
        <v>0</v>
      </c>
      <c r="S5429" s="6">
        <f>IF(B5429&gt;0,SUM($R$4:R5429)-SUM($S$3:S5428),0)</f>
        <v>0</v>
      </c>
    </row>
    <row r="5430" spans="1:19">
      <c r="A5430">
        <f>IF(E5429&lt;&gt;E5430,COUNTIF($A$4:A5429,"&lt;&gt;0")+1,0)</f>
        <v>0</v>
      </c>
      <c r="B5430">
        <f>IF(A5430&lt;&gt;0,IF(MOD(A5430,3)=0,COUNTIF($B$4:B5429,"&lt;&gt;0")+1,0),0)</f>
        <v>0</v>
      </c>
      <c r="C5430" s="9">
        <f>'Dash Board'!$C$12+COUNT('Daily reducing balance'!$F$4:F5429)</f>
        <v>47156</v>
      </c>
      <c r="D5430">
        <f t="shared" si="595"/>
        <v>2029</v>
      </c>
      <c r="E5430">
        <f t="shared" si="596"/>
        <v>2</v>
      </c>
      <c r="F5430">
        <f>DAY('Dash Board'!$C$12+COUNT('Daily reducing balance'!$F$4:F5429))</f>
        <v>7</v>
      </c>
      <c r="G5430" s="8">
        <f t="shared" si="597"/>
        <v>5722.0451706694985</v>
      </c>
      <c r="H5430" s="6">
        <f>G5430*'Dash Board'!$C$11/365</f>
        <v>1.6460677888227324</v>
      </c>
      <c r="I5430" s="6">
        <f>H5430*'Dash Board'!$C$18/'Dash Board'!$C$11</f>
        <v>0.78384180420130123</v>
      </c>
      <c r="J5430" s="6">
        <f>(G5430&gt;1)*PMT('Dash Board'!$C$11/365,$U$4,-'Dash Board'!$C$19)</f>
        <v>108.80376961660664</v>
      </c>
      <c r="K5430" s="6">
        <f t="shared" si="592"/>
        <v>0</v>
      </c>
      <c r="L5430" s="8">
        <f t="shared" si="593"/>
        <v>5614.8874688417145</v>
      </c>
      <c r="N5430" s="8">
        <f t="shared" si="598"/>
        <v>108.01992781240534</v>
      </c>
      <c r="O5430" s="8">
        <f>IF(E5429&lt;&gt;E5430,SUM($N$4:N5430)-SUM($O$3:O5429),0)</f>
        <v>0</v>
      </c>
      <c r="P5430" s="6">
        <f>IF(B5430&gt;0,SUM($O$4:O5430)-SUM($P$3:P5429),0)</f>
        <v>0</v>
      </c>
      <c r="Q5430" s="6">
        <f t="shared" si="594"/>
        <v>0.78384180420130123</v>
      </c>
      <c r="R5430" s="8">
        <f>IF(E5429&lt;&gt;E5430,SUM($Q$4:Q5430)-SUM($R$3:R5429),0)</f>
        <v>0</v>
      </c>
      <c r="S5430" s="6">
        <f>IF(B5430&gt;0,SUM($R$4:R5430)-SUM($S$3:S5429),0)</f>
        <v>0</v>
      </c>
    </row>
    <row r="5431" spans="1:19">
      <c r="A5431">
        <f>IF(E5430&lt;&gt;E5431,COUNTIF($A$4:A5430,"&lt;&gt;0")+1,0)</f>
        <v>0</v>
      </c>
      <c r="B5431">
        <f>IF(A5431&lt;&gt;0,IF(MOD(A5431,3)=0,COUNTIF($B$4:B5430,"&lt;&gt;0")+1,0),0)</f>
        <v>0</v>
      </c>
      <c r="C5431" s="9">
        <f>'Dash Board'!$C$12+COUNT('Daily reducing balance'!$F$4:F5430)</f>
        <v>47157</v>
      </c>
      <c r="D5431">
        <f t="shared" si="595"/>
        <v>2029</v>
      </c>
      <c r="E5431">
        <f t="shared" si="596"/>
        <v>2</v>
      </c>
      <c r="F5431">
        <f>DAY('Dash Board'!$C$12+COUNT('Daily reducing balance'!$F$4:F5430))</f>
        <v>8</v>
      </c>
      <c r="G5431" s="8">
        <f t="shared" si="597"/>
        <v>5614.8874688417145</v>
      </c>
      <c r="H5431" s="6">
        <f>G5431*'Dash Board'!$C$11/365</f>
        <v>1.6152416006256987</v>
      </c>
      <c r="I5431" s="6">
        <f>H5431*'Dash Board'!$C$18/'Dash Board'!$C$11</f>
        <v>0.76916266696461844</v>
      </c>
      <c r="J5431" s="6">
        <f>(G5431&gt;1)*PMT('Dash Board'!$C$11/365,$U$4,-'Dash Board'!$C$19)</f>
        <v>108.80376961660664</v>
      </c>
      <c r="K5431" s="6">
        <f t="shared" si="592"/>
        <v>0</v>
      </c>
      <c r="L5431" s="8">
        <f t="shared" si="593"/>
        <v>5507.6989408257332</v>
      </c>
      <c r="N5431" s="8">
        <f t="shared" si="598"/>
        <v>108.03460694964203</v>
      </c>
      <c r="O5431" s="8">
        <f>IF(E5430&lt;&gt;E5431,SUM($N$4:N5431)-SUM($O$3:O5430),0)</f>
        <v>0</v>
      </c>
      <c r="P5431" s="6">
        <f>IF(B5431&gt;0,SUM($O$4:O5431)-SUM($P$3:P5430),0)</f>
        <v>0</v>
      </c>
      <c r="Q5431" s="6">
        <f t="shared" si="594"/>
        <v>0.76916266696461844</v>
      </c>
      <c r="R5431" s="8">
        <f>IF(E5430&lt;&gt;E5431,SUM($Q$4:Q5431)-SUM($R$3:R5430),0)</f>
        <v>0</v>
      </c>
      <c r="S5431" s="6">
        <f>IF(B5431&gt;0,SUM($R$4:R5431)-SUM($S$3:S5430),0)</f>
        <v>0</v>
      </c>
    </row>
    <row r="5432" spans="1:19">
      <c r="A5432">
        <f>IF(E5431&lt;&gt;E5432,COUNTIF($A$4:A5431,"&lt;&gt;0")+1,0)</f>
        <v>0</v>
      </c>
      <c r="B5432">
        <f>IF(A5432&lt;&gt;0,IF(MOD(A5432,3)=0,COUNTIF($B$4:B5431,"&lt;&gt;0")+1,0),0)</f>
        <v>0</v>
      </c>
      <c r="C5432" s="9">
        <f>'Dash Board'!$C$12+COUNT('Daily reducing balance'!$F$4:F5431)</f>
        <v>47158</v>
      </c>
      <c r="D5432">
        <f t="shared" si="595"/>
        <v>2029</v>
      </c>
      <c r="E5432">
        <f t="shared" si="596"/>
        <v>2</v>
      </c>
      <c r="F5432">
        <f>DAY('Dash Board'!$C$12+COUNT('Daily reducing balance'!$F$4:F5431))</f>
        <v>9</v>
      </c>
      <c r="G5432" s="8">
        <f t="shared" si="597"/>
        <v>5507.6989408257332</v>
      </c>
      <c r="H5432" s="6">
        <f>G5432*'Dash Board'!$C$11/365</f>
        <v>1.5844065446211011</v>
      </c>
      <c r="I5432" s="6">
        <f>H5432*'Dash Board'!$C$18/'Dash Board'!$C$11</f>
        <v>0.75447930696242915</v>
      </c>
      <c r="J5432" s="6">
        <f>(G5432&gt;1)*PMT('Dash Board'!$C$11/365,$U$4,-'Dash Board'!$C$19)</f>
        <v>108.80376961660664</v>
      </c>
      <c r="K5432" s="6">
        <f t="shared" si="592"/>
        <v>0</v>
      </c>
      <c r="L5432" s="8">
        <f t="shared" si="593"/>
        <v>5400.4795777537474</v>
      </c>
      <c r="N5432" s="8">
        <f t="shared" si="598"/>
        <v>108.04929030964422</v>
      </c>
      <c r="O5432" s="8">
        <f>IF(E5431&lt;&gt;E5432,SUM($N$4:N5432)-SUM($O$3:O5431),0)</f>
        <v>0</v>
      </c>
      <c r="P5432" s="6">
        <f>IF(B5432&gt;0,SUM($O$4:O5432)-SUM($P$3:P5431),0)</f>
        <v>0</v>
      </c>
      <c r="Q5432" s="6">
        <f t="shared" si="594"/>
        <v>0.75447930696242915</v>
      </c>
      <c r="R5432" s="8">
        <f>IF(E5431&lt;&gt;E5432,SUM($Q$4:Q5432)-SUM($R$3:R5431),0)</f>
        <v>0</v>
      </c>
      <c r="S5432" s="6">
        <f>IF(B5432&gt;0,SUM($R$4:R5432)-SUM($S$3:S5431),0)</f>
        <v>0</v>
      </c>
    </row>
    <row r="5433" spans="1:19">
      <c r="A5433">
        <f>IF(E5432&lt;&gt;E5433,COUNTIF($A$4:A5432,"&lt;&gt;0")+1,0)</f>
        <v>0</v>
      </c>
      <c r="B5433">
        <f>IF(A5433&lt;&gt;0,IF(MOD(A5433,3)=0,COUNTIF($B$4:B5432,"&lt;&gt;0")+1,0),0)</f>
        <v>0</v>
      </c>
      <c r="C5433" s="9">
        <f>'Dash Board'!$C$12+COUNT('Daily reducing balance'!$F$4:F5432)</f>
        <v>47159</v>
      </c>
      <c r="D5433">
        <f t="shared" si="595"/>
        <v>2029</v>
      </c>
      <c r="E5433">
        <f t="shared" si="596"/>
        <v>2</v>
      </c>
      <c r="F5433">
        <f>DAY('Dash Board'!$C$12+COUNT('Daily reducing balance'!$F$4:F5432))</f>
        <v>10</v>
      </c>
      <c r="G5433" s="8">
        <f t="shared" si="597"/>
        <v>5400.4795777537474</v>
      </c>
      <c r="H5433" s="6">
        <f>G5433*'Dash Board'!$C$11/365</f>
        <v>1.5535626182579274</v>
      </c>
      <c r="I5433" s="6">
        <f>H5433*'Dash Board'!$C$18/'Dash Board'!$C$11</f>
        <v>0.73979172297996554</v>
      </c>
      <c r="J5433" s="6">
        <f>(G5433&gt;1)*PMT('Dash Board'!$C$11/365,$U$4,-'Dash Board'!$C$19)</f>
        <v>108.80376961660664</v>
      </c>
      <c r="K5433" s="6">
        <f t="shared" si="592"/>
        <v>0</v>
      </c>
      <c r="L5433" s="8">
        <f t="shared" si="593"/>
        <v>5293.229370755399</v>
      </c>
      <c r="N5433" s="8">
        <f t="shared" si="598"/>
        <v>108.06397789362669</v>
      </c>
      <c r="O5433" s="8">
        <f>IF(E5432&lt;&gt;E5433,SUM($N$4:N5433)-SUM($O$3:O5432),0)</f>
        <v>0</v>
      </c>
      <c r="P5433" s="6">
        <f>IF(B5433&gt;0,SUM($O$4:O5433)-SUM($P$3:P5432),0)</f>
        <v>0</v>
      </c>
      <c r="Q5433" s="6">
        <f t="shared" si="594"/>
        <v>0.73979172297996554</v>
      </c>
      <c r="R5433" s="8">
        <f>IF(E5432&lt;&gt;E5433,SUM($Q$4:Q5433)-SUM($R$3:R5432),0)</f>
        <v>0</v>
      </c>
      <c r="S5433" s="6">
        <f>IF(B5433&gt;0,SUM($R$4:R5433)-SUM($S$3:S5432),0)</f>
        <v>0</v>
      </c>
    </row>
    <row r="5434" spans="1:19">
      <c r="A5434">
        <f>IF(E5433&lt;&gt;E5434,COUNTIF($A$4:A5433,"&lt;&gt;0")+1,0)</f>
        <v>0</v>
      </c>
      <c r="B5434">
        <f>IF(A5434&lt;&gt;0,IF(MOD(A5434,3)=0,COUNTIF($B$4:B5433,"&lt;&gt;0")+1,0),0)</f>
        <v>0</v>
      </c>
      <c r="C5434" s="9">
        <f>'Dash Board'!$C$12+COUNT('Daily reducing balance'!$F$4:F5433)</f>
        <v>47160</v>
      </c>
      <c r="D5434">
        <f t="shared" si="595"/>
        <v>2029</v>
      </c>
      <c r="E5434">
        <f t="shared" si="596"/>
        <v>2</v>
      </c>
      <c r="F5434">
        <f>DAY('Dash Board'!$C$12+COUNT('Daily reducing balance'!$F$4:F5433))</f>
        <v>11</v>
      </c>
      <c r="G5434" s="8">
        <f t="shared" si="597"/>
        <v>5293.229370755399</v>
      </c>
      <c r="H5434" s="6">
        <f>G5434*'Dash Board'!$C$11/365</f>
        <v>1.5227098189844299</v>
      </c>
      <c r="I5434" s="6">
        <f>H5434*'Dash Board'!$C$18/'Dash Board'!$C$11</f>
        <v>0.72509991380210959</v>
      </c>
      <c r="J5434" s="6">
        <f>(G5434&gt;1)*PMT('Dash Board'!$C$11/365,$U$4,-'Dash Board'!$C$19)</f>
        <v>108.80376961660664</v>
      </c>
      <c r="K5434" s="6">
        <f t="shared" si="592"/>
        <v>0</v>
      </c>
      <c r="L5434" s="8">
        <f t="shared" si="593"/>
        <v>5185.9483109577768</v>
      </c>
      <c r="N5434" s="8">
        <f t="shared" si="598"/>
        <v>108.07866970280453</v>
      </c>
      <c r="O5434" s="8">
        <f>IF(E5433&lt;&gt;E5434,SUM($N$4:N5434)-SUM($O$3:O5433),0)</f>
        <v>0</v>
      </c>
      <c r="P5434" s="6">
        <f>IF(B5434&gt;0,SUM($O$4:O5434)-SUM($P$3:P5433),0)</f>
        <v>0</v>
      </c>
      <c r="Q5434" s="6">
        <f t="shared" si="594"/>
        <v>0.72509991380210959</v>
      </c>
      <c r="R5434" s="8">
        <f>IF(E5433&lt;&gt;E5434,SUM($Q$4:Q5434)-SUM($R$3:R5433),0)</f>
        <v>0</v>
      </c>
      <c r="S5434" s="6">
        <f>IF(B5434&gt;0,SUM($R$4:R5434)-SUM($S$3:S5433),0)</f>
        <v>0</v>
      </c>
    </row>
    <row r="5435" spans="1:19">
      <c r="A5435">
        <f>IF(E5434&lt;&gt;E5435,COUNTIF($A$4:A5434,"&lt;&gt;0")+1,0)</f>
        <v>0</v>
      </c>
      <c r="B5435">
        <f>IF(A5435&lt;&gt;0,IF(MOD(A5435,3)=0,COUNTIF($B$4:B5434,"&lt;&gt;0")+1,0),0)</f>
        <v>0</v>
      </c>
      <c r="C5435" s="9">
        <f>'Dash Board'!$C$12+COUNT('Daily reducing balance'!$F$4:F5434)</f>
        <v>47161</v>
      </c>
      <c r="D5435">
        <f t="shared" si="595"/>
        <v>2029</v>
      </c>
      <c r="E5435">
        <f t="shared" si="596"/>
        <v>2</v>
      </c>
      <c r="F5435">
        <f>DAY('Dash Board'!$C$12+COUNT('Daily reducing balance'!$F$4:F5434))</f>
        <v>12</v>
      </c>
      <c r="G5435" s="8">
        <f t="shared" si="597"/>
        <v>5185.9483109577768</v>
      </c>
      <c r="H5435" s="6">
        <f>G5435*'Dash Board'!$C$11/365</f>
        <v>1.4918481442481277</v>
      </c>
      <c r="I5435" s="6">
        <f>H5435*'Dash Board'!$C$18/'Dash Board'!$C$11</f>
        <v>0.71040387821339412</v>
      </c>
      <c r="J5435" s="6">
        <f>(G5435&gt;1)*PMT('Dash Board'!$C$11/365,$U$4,-'Dash Board'!$C$19)</f>
        <v>108.80376961660664</v>
      </c>
      <c r="K5435" s="6">
        <f t="shared" si="592"/>
        <v>0</v>
      </c>
      <c r="L5435" s="8">
        <f t="shared" si="593"/>
        <v>5078.6363894854185</v>
      </c>
      <c r="N5435" s="8">
        <f t="shared" si="598"/>
        <v>108.09336573839325</v>
      </c>
      <c r="O5435" s="8">
        <f>IF(E5434&lt;&gt;E5435,SUM($N$4:N5435)-SUM($O$3:O5434),0)</f>
        <v>0</v>
      </c>
      <c r="P5435" s="6">
        <f>IF(B5435&gt;0,SUM($O$4:O5435)-SUM($P$3:P5434),0)</f>
        <v>0</v>
      </c>
      <c r="Q5435" s="6">
        <f t="shared" si="594"/>
        <v>0.71040387821339412</v>
      </c>
      <c r="R5435" s="8">
        <f>IF(E5434&lt;&gt;E5435,SUM($Q$4:Q5435)-SUM($R$3:R5434),0)</f>
        <v>0</v>
      </c>
      <c r="S5435" s="6">
        <f>IF(B5435&gt;0,SUM($R$4:R5435)-SUM($S$3:S5434),0)</f>
        <v>0</v>
      </c>
    </row>
    <row r="5436" spans="1:19">
      <c r="A5436">
        <f>IF(E5435&lt;&gt;E5436,COUNTIF($A$4:A5435,"&lt;&gt;0")+1,0)</f>
        <v>0</v>
      </c>
      <c r="B5436">
        <f>IF(A5436&lt;&gt;0,IF(MOD(A5436,3)=0,COUNTIF($B$4:B5435,"&lt;&gt;0")+1,0),0)</f>
        <v>0</v>
      </c>
      <c r="C5436" s="9">
        <f>'Dash Board'!$C$12+COUNT('Daily reducing balance'!$F$4:F5435)</f>
        <v>47162</v>
      </c>
      <c r="D5436">
        <f t="shared" si="595"/>
        <v>2029</v>
      </c>
      <c r="E5436">
        <f t="shared" si="596"/>
        <v>2</v>
      </c>
      <c r="F5436">
        <f>DAY('Dash Board'!$C$12+COUNT('Daily reducing balance'!$F$4:F5435))</f>
        <v>13</v>
      </c>
      <c r="G5436" s="8">
        <f t="shared" si="597"/>
        <v>5078.6363894854185</v>
      </c>
      <c r="H5436" s="6">
        <f>G5436*'Dash Board'!$C$11/365</f>
        <v>1.4609775914958052</v>
      </c>
      <c r="I5436" s="6">
        <f>H5436*'Dash Board'!$C$18/'Dash Board'!$C$11</f>
        <v>0.6957036149980026</v>
      </c>
      <c r="J5436" s="6">
        <f>(G5436&gt;1)*PMT('Dash Board'!$C$11/365,$U$4,-'Dash Board'!$C$19)</f>
        <v>108.80376961660664</v>
      </c>
      <c r="K5436" s="6">
        <f t="shared" si="592"/>
        <v>0</v>
      </c>
      <c r="L5436" s="8">
        <f t="shared" si="593"/>
        <v>4971.2935974603079</v>
      </c>
      <c r="N5436" s="8">
        <f t="shared" si="598"/>
        <v>108.10806600160865</v>
      </c>
      <c r="O5436" s="8">
        <f>IF(E5435&lt;&gt;E5436,SUM($N$4:N5436)-SUM($O$3:O5435),0)</f>
        <v>0</v>
      </c>
      <c r="P5436" s="6">
        <f>IF(B5436&gt;0,SUM($O$4:O5436)-SUM($P$3:P5435),0)</f>
        <v>0</v>
      </c>
      <c r="Q5436" s="6">
        <f t="shared" si="594"/>
        <v>0.6957036149980026</v>
      </c>
      <c r="R5436" s="8">
        <f>IF(E5435&lt;&gt;E5436,SUM($Q$4:Q5436)-SUM($R$3:R5435),0)</f>
        <v>0</v>
      </c>
      <c r="S5436" s="6">
        <f>IF(B5436&gt;0,SUM($R$4:R5436)-SUM($S$3:S5435),0)</f>
        <v>0</v>
      </c>
    </row>
    <row r="5437" spans="1:19">
      <c r="A5437">
        <f>IF(E5436&lt;&gt;E5437,COUNTIF($A$4:A5436,"&lt;&gt;0")+1,0)</f>
        <v>0</v>
      </c>
      <c r="B5437">
        <f>IF(A5437&lt;&gt;0,IF(MOD(A5437,3)=0,COUNTIF($B$4:B5436,"&lt;&gt;0")+1,0),0)</f>
        <v>0</v>
      </c>
      <c r="C5437" s="9">
        <f>'Dash Board'!$C$12+COUNT('Daily reducing balance'!$F$4:F5436)</f>
        <v>47163</v>
      </c>
      <c r="D5437">
        <f t="shared" si="595"/>
        <v>2029</v>
      </c>
      <c r="E5437">
        <f t="shared" si="596"/>
        <v>2</v>
      </c>
      <c r="F5437">
        <f>DAY('Dash Board'!$C$12+COUNT('Daily reducing balance'!$F$4:F5436))</f>
        <v>14</v>
      </c>
      <c r="G5437" s="8">
        <f t="shared" si="597"/>
        <v>4971.2935974603079</v>
      </c>
      <c r="H5437" s="6">
        <f>G5437*'Dash Board'!$C$11/365</f>
        <v>1.430098158173513</v>
      </c>
      <c r="I5437" s="6">
        <f>H5437*'Dash Board'!$C$18/'Dash Board'!$C$11</f>
        <v>0.68099912293976816</v>
      </c>
      <c r="J5437" s="6">
        <f>(G5437&gt;1)*PMT('Dash Board'!$C$11/365,$U$4,-'Dash Board'!$C$19)</f>
        <v>108.80376961660664</v>
      </c>
      <c r="K5437" s="6">
        <f t="shared" si="592"/>
        <v>0</v>
      </c>
      <c r="L5437" s="8">
        <f t="shared" si="593"/>
        <v>4863.919926001875</v>
      </c>
      <c r="N5437" s="8">
        <f t="shared" si="598"/>
        <v>108.12277049366688</v>
      </c>
      <c r="O5437" s="8">
        <f>IF(E5436&lt;&gt;E5437,SUM($N$4:N5437)-SUM($O$3:O5436),0)</f>
        <v>0</v>
      </c>
      <c r="P5437" s="6">
        <f>IF(B5437&gt;0,SUM($O$4:O5437)-SUM($P$3:P5436),0)</f>
        <v>0</v>
      </c>
      <c r="Q5437" s="6">
        <f t="shared" si="594"/>
        <v>0.68099912293976816</v>
      </c>
      <c r="R5437" s="8">
        <f>IF(E5436&lt;&gt;E5437,SUM($Q$4:Q5437)-SUM($R$3:R5436),0)</f>
        <v>0</v>
      </c>
      <c r="S5437" s="6">
        <f>IF(B5437&gt;0,SUM($R$4:R5437)-SUM($S$3:S5436),0)</f>
        <v>0</v>
      </c>
    </row>
    <row r="5438" spans="1:19">
      <c r="A5438">
        <f>IF(E5437&lt;&gt;E5438,COUNTIF($A$4:A5437,"&lt;&gt;0")+1,0)</f>
        <v>0</v>
      </c>
      <c r="B5438">
        <f>IF(A5438&lt;&gt;0,IF(MOD(A5438,3)=0,COUNTIF($B$4:B5437,"&lt;&gt;0")+1,0),0)</f>
        <v>0</v>
      </c>
      <c r="C5438" s="9">
        <f>'Dash Board'!$C$12+COUNT('Daily reducing balance'!$F$4:F5437)</f>
        <v>47164</v>
      </c>
      <c r="D5438">
        <f t="shared" si="595"/>
        <v>2029</v>
      </c>
      <c r="E5438">
        <f t="shared" si="596"/>
        <v>2</v>
      </c>
      <c r="F5438">
        <f>DAY('Dash Board'!$C$12+COUNT('Daily reducing balance'!$F$4:F5437))</f>
        <v>15</v>
      </c>
      <c r="G5438" s="8">
        <f t="shared" si="597"/>
        <v>4863.919926001875</v>
      </c>
      <c r="H5438" s="6">
        <f>G5438*'Dash Board'!$C$11/365</f>
        <v>1.3992098417265668</v>
      </c>
      <c r="I5438" s="6">
        <f>H5438*'Dash Board'!$C$18/'Dash Board'!$C$11</f>
        <v>0.66629040082217472</v>
      </c>
      <c r="J5438" s="6">
        <f>(G5438&gt;1)*PMT('Dash Board'!$C$11/365,$U$4,-'Dash Board'!$C$19)</f>
        <v>108.80376961660664</v>
      </c>
      <c r="K5438" s="6">
        <f t="shared" si="592"/>
        <v>0</v>
      </c>
      <c r="L5438" s="8">
        <f t="shared" si="593"/>
        <v>4756.515366226995</v>
      </c>
      <c r="N5438" s="8">
        <f t="shared" si="598"/>
        <v>108.13747921578447</v>
      </c>
      <c r="O5438" s="8">
        <f>IF(E5437&lt;&gt;E5438,SUM($N$4:N5438)-SUM($O$3:O5437),0)</f>
        <v>0</v>
      </c>
      <c r="P5438" s="6">
        <f>IF(B5438&gt;0,SUM($O$4:O5438)-SUM($P$3:P5437),0)</f>
        <v>0</v>
      </c>
      <c r="Q5438" s="6">
        <f t="shared" si="594"/>
        <v>0.66629040082217472</v>
      </c>
      <c r="R5438" s="8">
        <f>IF(E5437&lt;&gt;E5438,SUM($Q$4:Q5438)-SUM($R$3:R5437),0)</f>
        <v>0</v>
      </c>
      <c r="S5438" s="6">
        <f>IF(B5438&gt;0,SUM($R$4:R5438)-SUM($S$3:S5437),0)</f>
        <v>0</v>
      </c>
    </row>
    <row r="5439" spans="1:19">
      <c r="A5439">
        <f>IF(E5438&lt;&gt;E5439,COUNTIF($A$4:A5438,"&lt;&gt;0")+1,0)</f>
        <v>0</v>
      </c>
      <c r="B5439">
        <f>IF(A5439&lt;&gt;0,IF(MOD(A5439,3)=0,COUNTIF($B$4:B5438,"&lt;&gt;0")+1,0),0)</f>
        <v>0</v>
      </c>
      <c r="C5439" s="9">
        <f>'Dash Board'!$C$12+COUNT('Daily reducing balance'!$F$4:F5438)</f>
        <v>47165</v>
      </c>
      <c r="D5439">
        <f t="shared" si="595"/>
        <v>2029</v>
      </c>
      <c r="E5439">
        <f t="shared" si="596"/>
        <v>2</v>
      </c>
      <c r="F5439">
        <f>DAY('Dash Board'!$C$12+COUNT('Daily reducing balance'!$F$4:F5438))</f>
        <v>16</v>
      </c>
      <c r="G5439" s="8">
        <f t="shared" si="597"/>
        <v>4756.515366226995</v>
      </c>
      <c r="H5439" s="6">
        <f>G5439*'Dash Board'!$C$11/365</f>
        <v>1.3683126395995464</v>
      </c>
      <c r="I5439" s="6">
        <f>H5439*'Dash Board'!$C$18/'Dash Board'!$C$11</f>
        <v>0.65157744742835555</v>
      </c>
      <c r="J5439" s="6">
        <f>(G5439&gt;1)*PMT('Dash Board'!$C$11/365,$U$4,-'Dash Board'!$C$19)</f>
        <v>108.80376961660664</v>
      </c>
      <c r="K5439" s="6">
        <f t="shared" si="592"/>
        <v>0</v>
      </c>
      <c r="L5439" s="8">
        <f t="shared" si="593"/>
        <v>4649.0799092499883</v>
      </c>
      <c r="N5439" s="8">
        <f t="shared" si="598"/>
        <v>108.15219216917829</v>
      </c>
      <c r="O5439" s="8">
        <f>IF(E5438&lt;&gt;E5439,SUM($N$4:N5439)-SUM($O$3:O5438),0)</f>
        <v>0</v>
      </c>
      <c r="P5439" s="6">
        <f>IF(B5439&gt;0,SUM($O$4:O5439)-SUM($P$3:P5438),0)</f>
        <v>0</v>
      </c>
      <c r="Q5439" s="6">
        <f t="shared" si="594"/>
        <v>0.65157744742835555</v>
      </c>
      <c r="R5439" s="8">
        <f>IF(E5438&lt;&gt;E5439,SUM($Q$4:Q5439)-SUM($R$3:R5438),0)</f>
        <v>0</v>
      </c>
      <c r="S5439" s="6">
        <f>IF(B5439&gt;0,SUM($R$4:R5439)-SUM($S$3:S5438),0)</f>
        <v>0</v>
      </c>
    </row>
    <row r="5440" spans="1:19">
      <c r="A5440">
        <f>IF(E5439&lt;&gt;E5440,COUNTIF($A$4:A5439,"&lt;&gt;0")+1,0)</f>
        <v>0</v>
      </c>
      <c r="B5440">
        <f>IF(A5440&lt;&gt;0,IF(MOD(A5440,3)=0,COUNTIF($B$4:B5439,"&lt;&gt;0")+1,0),0)</f>
        <v>0</v>
      </c>
      <c r="C5440" s="9">
        <f>'Dash Board'!$C$12+COUNT('Daily reducing balance'!$F$4:F5439)</f>
        <v>47166</v>
      </c>
      <c r="D5440">
        <f t="shared" si="595"/>
        <v>2029</v>
      </c>
      <c r="E5440">
        <f t="shared" si="596"/>
        <v>2</v>
      </c>
      <c r="F5440">
        <f>DAY('Dash Board'!$C$12+COUNT('Daily reducing balance'!$F$4:F5439))</f>
        <v>17</v>
      </c>
      <c r="G5440" s="8">
        <f t="shared" si="597"/>
        <v>4649.0799092499883</v>
      </c>
      <c r="H5440" s="6">
        <f>G5440*'Dash Board'!$C$11/365</f>
        <v>1.3374065492362981</v>
      </c>
      <c r="I5440" s="6">
        <f>H5440*'Dash Board'!$C$18/'Dash Board'!$C$11</f>
        <v>0.63686026154109443</v>
      </c>
      <c r="J5440" s="6">
        <f>(G5440&gt;1)*PMT('Dash Board'!$C$11/365,$U$4,-'Dash Board'!$C$19)</f>
        <v>108.80376961660664</v>
      </c>
      <c r="K5440" s="6">
        <f t="shared" si="592"/>
        <v>0</v>
      </c>
      <c r="L5440" s="8">
        <f t="shared" si="593"/>
        <v>4541.6135461826179</v>
      </c>
      <c r="N5440" s="8">
        <f t="shared" si="598"/>
        <v>108.16690935506556</v>
      </c>
      <c r="O5440" s="8">
        <f>IF(E5439&lt;&gt;E5440,SUM($N$4:N5440)-SUM($O$3:O5439),0)</f>
        <v>0</v>
      </c>
      <c r="P5440" s="6">
        <f>IF(B5440&gt;0,SUM($O$4:O5440)-SUM($P$3:P5439),0)</f>
        <v>0</v>
      </c>
      <c r="Q5440" s="6">
        <f t="shared" si="594"/>
        <v>0.63686026154109443</v>
      </c>
      <c r="R5440" s="8">
        <f>IF(E5439&lt;&gt;E5440,SUM($Q$4:Q5440)-SUM($R$3:R5439),0)</f>
        <v>0</v>
      </c>
      <c r="S5440" s="6">
        <f>IF(B5440&gt;0,SUM($R$4:R5440)-SUM($S$3:S5439),0)</f>
        <v>0</v>
      </c>
    </row>
    <row r="5441" spans="1:19">
      <c r="A5441">
        <f>IF(E5440&lt;&gt;E5441,COUNTIF($A$4:A5440,"&lt;&gt;0")+1,0)</f>
        <v>0</v>
      </c>
      <c r="B5441">
        <f>IF(A5441&lt;&gt;0,IF(MOD(A5441,3)=0,COUNTIF($B$4:B5440,"&lt;&gt;0")+1,0),0)</f>
        <v>0</v>
      </c>
      <c r="C5441" s="9">
        <f>'Dash Board'!$C$12+COUNT('Daily reducing balance'!$F$4:F5440)</f>
        <v>47167</v>
      </c>
      <c r="D5441">
        <f t="shared" si="595"/>
        <v>2029</v>
      </c>
      <c r="E5441">
        <f t="shared" si="596"/>
        <v>2</v>
      </c>
      <c r="F5441">
        <f>DAY('Dash Board'!$C$12+COUNT('Daily reducing balance'!$F$4:F5440))</f>
        <v>18</v>
      </c>
      <c r="G5441" s="8">
        <f t="shared" si="597"/>
        <v>4541.6135461826179</v>
      </c>
      <c r="H5441" s="6">
        <f>G5441*'Dash Board'!$C$11/365</f>
        <v>1.3064915680799312</v>
      </c>
      <c r="I5441" s="6">
        <f>H5441*'Dash Board'!$C$18/'Dash Board'!$C$11</f>
        <v>0.62213884194282443</v>
      </c>
      <c r="J5441" s="6">
        <f>(G5441&gt;1)*PMT('Dash Board'!$C$11/365,$U$4,-'Dash Board'!$C$19)</f>
        <v>108.80376961660664</v>
      </c>
      <c r="K5441" s="6">
        <f t="shared" si="592"/>
        <v>0</v>
      </c>
      <c r="L5441" s="8">
        <f t="shared" si="593"/>
        <v>4434.1162681340911</v>
      </c>
      <c r="N5441" s="8">
        <f t="shared" si="598"/>
        <v>108.18163077466382</v>
      </c>
      <c r="O5441" s="8">
        <f>IF(E5440&lt;&gt;E5441,SUM($N$4:N5441)-SUM($O$3:O5440),0)</f>
        <v>0</v>
      </c>
      <c r="P5441" s="6">
        <f>IF(B5441&gt;0,SUM($O$4:O5441)-SUM($P$3:P5440),0)</f>
        <v>0</v>
      </c>
      <c r="Q5441" s="6">
        <f t="shared" si="594"/>
        <v>0.62213884194282443</v>
      </c>
      <c r="R5441" s="8">
        <f>IF(E5440&lt;&gt;E5441,SUM($Q$4:Q5441)-SUM($R$3:R5440),0)</f>
        <v>0</v>
      </c>
      <c r="S5441" s="6">
        <f>IF(B5441&gt;0,SUM($R$4:R5441)-SUM($S$3:S5440),0)</f>
        <v>0</v>
      </c>
    </row>
    <row r="5442" spans="1:19">
      <c r="A5442">
        <f>IF(E5441&lt;&gt;E5442,COUNTIF($A$4:A5441,"&lt;&gt;0")+1,0)</f>
        <v>0</v>
      </c>
      <c r="B5442">
        <f>IF(A5442&lt;&gt;0,IF(MOD(A5442,3)=0,COUNTIF($B$4:B5441,"&lt;&gt;0")+1,0),0)</f>
        <v>0</v>
      </c>
      <c r="C5442" s="9">
        <f>'Dash Board'!$C$12+COUNT('Daily reducing balance'!$F$4:F5441)</f>
        <v>47168</v>
      </c>
      <c r="D5442">
        <f t="shared" si="595"/>
        <v>2029</v>
      </c>
      <c r="E5442">
        <f t="shared" si="596"/>
        <v>2</v>
      </c>
      <c r="F5442">
        <f>DAY('Dash Board'!$C$12+COUNT('Daily reducing balance'!$F$4:F5441))</f>
        <v>19</v>
      </c>
      <c r="G5442" s="8">
        <f t="shared" si="597"/>
        <v>4434.1162681340911</v>
      </c>
      <c r="H5442" s="6">
        <f>G5442*'Dash Board'!$C$11/365</f>
        <v>1.2755676935728206</v>
      </c>
      <c r="I5442" s="6">
        <f>H5442*'Dash Board'!$C$18/'Dash Board'!$C$11</f>
        <v>0.607413187415629</v>
      </c>
      <c r="J5442" s="6">
        <f>(G5442&gt;1)*PMT('Dash Board'!$C$11/365,$U$4,-'Dash Board'!$C$19)</f>
        <v>108.80376961660664</v>
      </c>
      <c r="K5442" s="6">
        <f t="shared" si="592"/>
        <v>0</v>
      </c>
      <c r="L5442" s="8">
        <f t="shared" si="593"/>
        <v>4326.5880662110576</v>
      </c>
      <c r="N5442" s="8">
        <f t="shared" si="598"/>
        <v>108.19635642919101</v>
      </c>
      <c r="O5442" s="8">
        <f>IF(E5441&lt;&gt;E5442,SUM($N$4:N5442)-SUM($O$3:O5441),0)</f>
        <v>0</v>
      </c>
      <c r="P5442" s="6">
        <f>IF(B5442&gt;0,SUM($O$4:O5442)-SUM($P$3:P5441),0)</f>
        <v>0</v>
      </c>
      <c r="Q5442" s="6">
        <f t="shared" si="594"/>
        <v>0.607413187415629</v>
      </c>
      <c r="R5442" s="8">
        <f>IF(E5441&lt;&gt;E5442,SUM($Q$4:Q5442)-SUM($R$3:R5441),0)</f>
        <v>0</v>
      </c>
      <c r="S5442" s="6">
        <f>IF(B5442&gt;0,SUM($R$4:R5442)-SUM($S$3:S5441),0)</f>
        <v>0</v>
      </c>
    </row>
    <row r="5443" spans="1:19">
      <c r="A5443">
        <f>IF(E5442&lt;&gt;E5443,COUNTIF($A$4:A5442,"&lt;&gt;0")+1,0)</f>
        <v>0</v>
      </c>
      <c r="B5443">
        <f>IF(A5443&lt;&gt;0,IF(MOD(A5443,3)=0,COUNTIF($B$4:B5442,"&lt;&gt;0")+1,0),0)</f>
        <v>0</v>
      </c>
      <c r="C5443" s="9">
        <f>'Dash Board'!$C$12+COUNT('Daily reducing balance'!$F$4:F5442)</f>
        <v>47169</v>
      </c>
      <c r="D5443">
        <f t="shared" si="595"/>
        <v>2029</v>
      </c>
      <c r="E5443">
        <f t="shared" si="596"/>
        <v>2</v>
      </c>
      <c r="F5443">
        <f>DAY('Dash Board'!$C$12+COUNT('Daily reducing balance'!$F$4:F5442))</f>
        <v>20</v>
      </c>
      <c r="G5443" s="8">
        <f t="shared" si="597"/>
        <v>4326.5880662110576</v>
      </c>
      <c r="H5443" s="6">
        <f>G5443*'Dash Board'!$C$11/365</f>
        <v>1.2446349231566056</v>
      </c>
      <c r="I5443" s="6">
        <f>H5443*'Dash Board'!$C$18/'Dash Board'!$C$11</f>
        <v>0.59268329674124076</v>
      </c>
      <c r="J5443" s="6">
        <f>(G5443&gt;1)*PMT('Dash Board'!$C$11/365,$U$4,-'Dash Board'!$C$19)</f>
        <v>108.80376961660664</v>
      </c>
      <c r="K5443" s="6">
        <f t="shared" si="592"/>
        <v>0</v>
      </c>
      <c r="L5443" s="8">
        <f t="shared" si="593"/>
        <v>4219.0289315176078</v>
      </c>
      <c r="N5443" s="8">
        <f t="shared" si="598"/>
        <v>108.2110863198654</v>
      </c>
      <c r="O5443" s="8">
        <f>IF(E5442&lt;&gt;E5443,SUM($N$4:N5443)-SUM($O$3:O5442),0)</f>
        <v>0</v>
      </c>
      <c r="P5443" s="6">
        <f>IF(B5443&gt;0,SUM($O$4:O5443)-SUM($P$3:P5442),0)</f>
        <v>0</v>
      </c>
      <c r="Q5443" s="6">
        <f t="shared" si="594"/>
        <v>0.59268329674124076</v>
      </c>
      <c r="R5443" s="8">
        <f>IF(E5442&lt;&gt;E5443,SUM($Q$4:Q5443)-SUM($R$3:R5442),0)</f>
        <v>0</v>
      </c>
      <c r="S5443" s="6">
        <f>IF(B5443&gt;0,SUM($R$4:R5443)-SUM($S$3:S5442),0)</f>
        <v>0</v>
      </c>
    </row>
    <row r="5444" spans="1:19">
      <c r="A5444">
        <f>IF(E5443&lt;&gt;E5444,COUNTIF($A$4:A5443,"&lt;&gt;0")+1,0)</f>
        <v>0</v>
      </c>
      <c r="B5444">
        <f>IF(A5444&lt;&gt;0,IF(MOD(A5444,3)=0,COUNTIF($B$4:B5443,"&lt;&gt;0")+1,0),0)</f>
        <v>0</v>
      </c>
      <c r="C5444" s="9">
        <f>'Dash Board'!$C$12+COUNT('Daily reducing balance'!$F$4:F5443)</f>
        <v>47170</v>
      </c>
      <c r="D5444">
        <f t="shared" si="595"/>
        <v>2029</v>
      </c>
      <c r="E5444">
        <f t="shared" si="596"/>
        <v>2</v>
      </c>
      <c r="F5444">
        <f>DAY('Dash Board'!$C$12+COUNT('Daily reducing balance'!$F$4:F5443))</f>
        <v>21</v>
      </c>
      <c r="G5444" s="8">
        <f t="shared" si="597"/>
        <v>4219.0289315176078</v>
      </c>
      <c r="H5444" s="6">
        <f>G5444*'Dash Board'!$C$11/365</f>
        <v>1.2136932542721885</v>
      </c>
      <c r="I5444" s="6">
        <f>H5444*'Dash Board'!$C$18/'Dash Board'!$C$11</f>
        <v>0.57794916870104218</v>
      </c>
      <c r="J5444" s="6">
        <f>(G5444&gt;1)*PMT('Dash Board'!$C$11/365,$U$4,-'Dash Board'!$C$19)</f>
        <v>108.80376961660664</v>
      </c>
      <c r="K5444" s="6">
        <f t="shared" si="592"/>
        <v>0</v>
      </c>
      <c r="L5444" s="8">
        <f t="shared" si="593"/>
        <v>4111.4388551552738</v>
      </c>
      <c r="N5444" s="8">
        <f t="shared" si="598"/>
        <v>108.2258204479056</v>
      </c>
      <c r="O5444" s="8">
        <f>IF(E5443&lt;&gt;E5444,SUM($N$4:N5444)-SUM($O$3:O5443),0)</f>
        <v>0</v>
      </c>
      <c r="P5444" s="6">
        <f>IF(B5444&gt;0,SUM($O$4:O5444)-SUM($P$3:P5443),0)</f>
        <v>0</v>
      </c>
      <c r="Q5444" s="6">
        <f t="shared" si="594"/>
        <v>0.57794916870104218</v>
      </c>
      <c r="R5444" s="8">
        <f>IF(E5443&lt;&gt;E5444,SUM($Q$4:Q5444)-SUM($R$3:R5443),0)</f>
        <v>0</v>
      </c>
      <c r="S5444" s="6">
        <f>IF(B5444&gt;0,SUM($R$4:R5444)-SUM($S$3:S5443),0)</f>
        <v>0</v>
      </c>
    </row>
    <row r="5445" spans="1:19">
      <c r="A5445">
        <f>IF(E5444&lt;&gt;E5445,COUNTIF($A$4:A5444,"&lt;&gt;0")+1,0)</f>
        <v>0</v>
      </c>
      <c r="B5445">
        <f>IF(A5445&lt;&gt;0,IF(MOD(A5445,3)=0,COUNTIF($B$4:B5444,"&lt;&gt;0")+1,0),0)</f>
        <v>0</v>
      </c>
      <c r="C5445" s="9">
        <f>'Dash Board'!$C$12+COUNT('Daily reducing balance'!$F$4:F5444)</f>
        <v>47171</v>
      </c>
      <c r="D5445">
        <f t="shared" si="595"/>
        <v>2029</v>
      </c>
      <c r="E5445">
        <f t="shared" si="596"/>
        <v>2</v>
      </c>
      <c r="F5445">
        <f>DAY('Dash Board'!$C$12+COUNT('Daily reducing balance'!$F$4:F5444))</f>
        <v>22</v>
      </c>
      <c r="G5445" s="8">
        <f t="shared" si="597"/>
        <v>4111.4388551552738</v>
      </c>
      <c r="H5445" s="6">
        <f>G5445*'Dash Board'!$C$11/365</f>
        <v>1.1827426843597364</v>
      </c>
      <c r="I5445" s="6">
        <f>H5445*'Dash Board'!$C$18/'Dash Board'!$C$11</f>
        <v>0.563210802076065</v>
      </c>
      <c r="J5445" s="6">
        <f>(G5445&gt;1)*PMT('Dash Board'!$C$11/365,$U$4,-'Dash Board'!$C$19)</f>
        <v>108.80376961660664</v>
      </c>
      <c r="K5445" s="6">
        <f t="shared" ref="K5445:K5508" si="599">IF(F5445=1,SUMIFS($J$4:$J$7308,$D$4:$D$7308,"="&amp;YEAR(C5445),$E$4:$E$7308,"="&amp;MONTH(C5445)),0)</f>
        <v>0</v>
      </c>
      <c r="L5445" s="8">
        <f t="shared" ref="L5445:L5508" si="600">IF(G5445+H5445-J5445&lt;0,0,G5445+H5445-J5445)</f>
        <v>4003.8178282230274</v>
      </c>
      <c r="N5445" s="8">
        <f t="shared" si="598"/>
        <v>108.24055881453057</v>
      </c>
      <c r="O5445" s="8">
        <f>IF(E5444&lt;&gt;E5445,SUM($N$4:N5445)-SUM($O$3:O5444),0)</f>
        <v>0</v>
      </c>
      <c r="P5445" s="6">
        <f>IF(B5445&gt;0,SUM($O$4:O5445)-SUM($P$3:P5444),0)</f>
        <v>0</v>
      </c>
      <c r="Q5445" s="6">
        <f t="shared" ref="Q5445:Q5508" si="601">I5445</f>
        <v>0.563210802076065</v>
      </c>
      <c r="R5445" s="8">
        <f>IF(E5444&lt;&gt;E5445,SUM($Q$4:Q5445)-SUM($R$3:R5444),0)</f>
        <v>0</v>
      </c>
      <c r="S5445" s="6">
        <f>IF(B5445&gt;0,SUM($R$4:R5445)-SUM($S$3:S5444),0)</f>
        <v>0</v>
      </c>
    </row>
    <row r="5446" spans="1:19">
      <c r="A5446">
        <f>IF(E5445&lt;&gt;E5446,COUNTIF($A$4:A5445,"&lt;&gt;0")+1,0)</f>
        <v>0</v>
      </c>
      <c r="B5446">
        <f>IF(A5446&lt;&gt;0,IF(MOD(A5446,3)=0,COUNTIF($B$4:B5445,"&lt;&gt;0")+1,0),0)</f>
        <v>0</v>
      </c>
      <c r="C5446" s="9">
        <f>'Dash Board'!$C$12+COUNT('Daily reducing balance'!$F$4:F5445)</f>
        <v>47172</v>
      </c>
      <c r="D5446">
        <f t="shared" si="595"/>
        <v>2029</v>
      </c>
      <c r="E5446">
        <f t="shared" si="596"/>
        <v>2</v>
      </c>
      <c r="F5446">
        <f>DAY('Dash Board'!$C$12+COUNT('Daily reducing balance'!$F$4:F5445))</f>
        <v>23</v>
      </c>
      <c r="G5446" s="8">
        <f t="shared" si="597"/>
        <v>4003.8178282230274</v>
      </c>
      <c r="H5446" s="6">
        <f>G5446*'Dash Board'!$C$11/365</f>
        <v>1.151783210858679</v>
      </c>
      <c r="I5446" s="6">
        <f>H5446*'Dash Board'!$C$18/'Dash Board'!$C$11</f>
        <v>0.54846819564699001</v>
      </c>
      <c r="J5446" s="6">
        <f>(G5446&gt;1)*PMT('Dash Board'!$C$11/365,$U$4,-'Dash Board'!$C$19)</f>
        <v>108.80376961660664</v>
      </c>
      <c r="K5446" s="6">
        <f t="shared" si="599"/>
        <v>0</v>
      </c>
      <c r="L5446" s="8">
        <f t="shared" si="600"/>
        <v>3896.1658418172797</v>
      </c>
      <c r="N5446" s="8">
        <f t="shared" si="598"/>
        <v>108.25530142095965</v>
      </c>
      <c r="O5446" s="8">
        <f>IF(E5445&lt;&gt;E5446,SUM($N$4:N5446)-SUM($O$3:O5445),0)</f>
        <v>0</v>
      </c>
      <c r="P5446" s="6">
        <f>IF(B5446&gt;0,SUM($O$4:O5446)-SUM($P$3:P5445),0)</f>
        <v>0</v>
      </c>
      <c r="Q5446" s="6">
        <f t="shared" si="601"/>
        <v>0.54846819564699001</v>
      </c>
      <c r="R5446" s="8">
        <f>IF(E5445&lt;&gt;E5446,SUM($Q$4:Q5446)-SUM($R$3:R5445),0)</f>
        <v>0</v>
      </c>
      <c r="S5446" s="6">
        <f>IF(B5446&gt;0,SUM($R$4:R5446)-SUM($S$3:S5445),0)</f>
        <v>0</v>
      </c>
    </row>
    <row r="5447" spans="1:19">
      <c r="A5447">
        <f>IF(E5446&lt;&gt;E5447,COUNTIF($A$4:A5446,"&lt;&gt;0")+1,0)</f>
        <v>0</v>
      </c>
      <c r="B5447">
        <f>IF(A5447&lt;&gt;0,IF(MOD(A5447,3)=0,COUNTIF($B$4:B5446,"&lt;&gt;0")+1,0),0)</f>
        <v>0</v>
      </c>
      <c r="C5447" s="9">
        <f>'Dash Board'!$C$12+COUNT('Daily reducing balance'!$F$4:F5446)</f>
        <v>47173</v>
      </c>
      <c r="D5447">
        <f t="shared" si="595"/>
        <v>2029</v>
      </c>
      <c r="E5447">
        <f t="shared" si="596"/>
        <v>2</v>
      </c>
      <c r="F5447">
        <f>DAY('Dash Board'!$C$12+COUNT('Daily reducing balance'!$F$4:F5446))</f>
        <v>24</v>
      </c>
      <c r="G5447" s="8">
        <f t="shared" si="597"/>
        <v>3896.1658418172797</v>
      </c>
      <c r="H5447" s="6">
        <f>G5447*'Dash Board'!$C$11/365</f>
        <v>1.1208148312077104</v>
      </c>
      <c r="I5447" s="6">
        <f>H5447*'Dash Board'!$C$18/'Dash Board'!$C$11</f>
        <v>0.53372134819414785</v>
      </c>
      <c r="J5447" s="6">
        <f>(G5447&gt;1)*PMT('Dash Board'!$C$11/365,$U$4,-'Dash Board'!$C$19)</f>
        <v>108.80376961660664</v>
      </c>
      <c r="K5447" s="6">
        <f t="shared" si="599"/>
        <v>0</v>
      </c>
      <c r="L5447" s="8">
        <f t="shared" si="600"/>
        <v>3788.4828870318806</v>
      </c>
      <c r="N5447" s="8">
        <f t="shared" si="598"/>
        <v>108.27004826841249</v>
      </c>
      <c r="O5447" s="8">
        <f>IF(E5446&lt;&gt;E5447,SUM($N$4:N5447)-SUM($O$3:O5446),0)</f>
        <v>0</v>
      </c>
      <c r="P5447" s="6">
        <f>IF(B5447&gt;0,SUM($O$4:O5447)-SUM($P$3:P5446),0)</f>
        <v>0</v>
      </c>
      <c r="Q5447" s="6">
        <f t="shared" si="601"/>
        <v>0.53372134819414785</v>
      </c>
      <c r="R5447" s="8">
        <f>IF(E5446&lt;&gt;E5447,SUM($Q$4:Q5447)-SUM($R$3:R5446),0)</f>
        <v>0</v>
      </c>
      <c r="S5447" s="6">
        <f>IF(B5447&gt;0,SUM($R$4:R5447)-SUM($S$3:S5446),0)</f>
        <v>0</v>
      </c>
    </row>
    <row r="5448" spans="1:19">
      <c r="A5448">
        <f>IF(E5447&lt;&gt;E5448,COUNTIF($A$4:A5447,"&lt;&gt;0")+1,0)</f>
        <v>0</v>
      </c>
      <c r="B5448">
        <f>IF(A5448&lt;&gt;0,IF(MOD(A5448,3)=0,COUNTIF($B$4:B5447,"&lt;&gt;0")+1,0),0)</f>
        <v>0</v>
      </c>
      <c r="C5448" s="9">
        <f>'Dash Board'!$C$12+COUNT('Daily reducing balance'!$F$4:F5447)</f>
        <v>47174</v>
      </c>
      <c r="D5448">
        <f t="shared" si="595"/>
        <v>2029</v>
      </c>
      <c r="E5448">
        <f t="shared" si="596"/>
        <v>2</v>
      </c>
      <c r="F5448">
        <f>DAY('Dash Board'!$C$12+COUNT('Daily reducing balance'!$F$4:F5447))</f>
        <v>25</v>
      </c>
      <c r="G5448" s="8">
        <f t="shared" si="597"/>
        <v>3788.4828870318806</v>
      </c>
      <c r="H5448" s="6">
        <f>G5448*'Dash Board'!$C$11/365</f>
        <v>1.0898375428447875</v>
      </c>
      <c r="I5448" s="6">
        <f>H5448*'Dash Board'!$C$18/'Dash Board'!$C$11</f>
        <v>0.51897025849751799</v>
      </c>
      <c r="J5448" s="6">
        <f>(G5448&gt;1)*PMT('Dash Board'!$C$11/365,$U$4,-'Dash Board'!$C$19)</f>
        <v>108.80376961660664</v>
      </c>
      <c r="K5448" s="6">
        <f t="shared" si="599"/>
        <v>0</v>
      </c>
      <c r="L5448" s="8">
        <f t="shared" si="600"/>
        <v>3680.7689549581187</v>
      </c>
      <c r="N5448" s="8">
        <f t="shared" si="598"/>
        <v>108.28479935810913</v>
      </c>
      <c r="O5448" s="8">
        <f>IF(E5447&lt;&gt;E5448,SUM($N$4:N5448)-SUM($O$3:O5447),0)</f>
        <v>0</v>
      </c>
      <c r="P5448" s="6">
        <f>IF(B5448&gt;0,SUM($O$4:O5448)-SUM($P$3:P5447),0)</f>
        <v>0</v>
      </c>
      <c r="Q5448" s="6">
        <f t="shared" si="601"/>
        <v>0.51897025849751799</v>
      </c>
      <c r="R5448" s="8">
        <f>IF(E5447&lt;&gt;E5448,SUM($Q$4:Q5448)-SUM($R$3:R5447),0)</f>
        <v>0</v>
      </c>
      <c r="S5448" s="6">
        <f>IF(B5448&gt;0,SUM($R$4:R5448)-SUM($S$3:S5447),0)</f>
        <v>0</v>
      </c>
    </row>
    <row r="5449" spans="1:19">
      <c r="A5449">
        <f>IF(E5448&lt;&gt;E5449,COUNTIF($A$4:A5448,"&lt;&gt;0")+1,0)</f>
        <v>0</v>
      </c>
      <c r="B5449">
        <f>IF(A5449&lt;&gt;0,IF(MOD(A5449,3)=0,COUNTIF($B$4:B5448,"&lt;&gt;0")+1,0),0)</f>
        <v>0</v>
      </c>
      <c r="C5449" s="9">
        <f>'Dash Board'!$C$12+COUNT('Daily reducing balance'!$F$4:F5448)</f>
        <v>47175</v>
      </c>
      <c r="D5449">
        <f t="shared" si="595"/>
        <v>2029</v>
      </c>
      <c r="E5449">
        <f t="shared" si="596"/>
        <v>2</v>
      </c>
      <c r="F5449">
        <f>DAY('Dash Board'!$C$12+COUNT('Daily reducing balance'!$F$4:F5448))</f>
        <v>26</v>
      </c>
      <c r="G5449" s="8">
        <f t="shared" si="597"/>
        <v>3680.7689549581187</v>
      </c>
      <c r="H5449" s="6">
        <f>G5449*'Dash Board'!$C$11/365</f>
        <v>1.05885134320713</v>
      </c>
      <c r="I5449" s="6">
        <f>H5449*'Dash Board'!$C$18/'Dash Board'!$C$11</f>
        <v>0.50421492533672863</v>
      </c>
      <c r="J5449" s="6">
        <f>(G5449&gt;1)*PMT('Dash Board'!$C$11/365,$U$4,-'Dash Board'!$C$19)</f>
        <v>108.80376961660664</v>
      </c>
      <c r="K5449" s="6">
        <f t="shared" si="599"/>
        <v>0</v>
      </c>
      <c r="L5449" s="8">
        <f t="shared" si="600"/>
        <v>3573.0240366847192</v>
      </c>
      <c r="N5449" s="8">
        <f t="shared" si="598"/>
        <v>108.29955469126992</v>
      </c>
      <c r="O5449" s="8">
        <f>IF(E5448&lt;&gt;E5449,SUM($N$4:N5449)-SUM($O$3:O5448),0)</f>
        <v>0</v>
      </c>
      <c r="P5449" s="6">
        <f>IF(B5449&gt;0,SUM($O$4:O5449)-SUM($P$3:P5448),0)</f>
        <v>0</v>
      </c>
      <c r="Q5449" s="6">
        <f t="shared" si="601"/>
        <v>0.50421492533672863</v>
      </c>
      <c r="R5449" s="8">
        <f>IF(E5448&lt;&gt;E5449,SUM($Q$4:Q5449)-SUM($R$3:R5448),0)</f>
        <v>0</v>
      </c>
      <c r="S5449" s="6">
        <f>IF(B5449&gt;0,SUM($R$4:R5449)-SUM($S$3:S5448),0)</f>
        <v>0</v>
      </c>
    </row>
    <row r="5450" spans="1:19">
      <c r="A5450">
        <f>IF(E5449&lt;&gt;E5450,COUNTIF($A$4:A5449,"&lt;&gt;0")+1,0)</f>
        <v>0</v>
      </c>
      <c r="B5450">
        <f>IF(A5450&lt;&gt;0,IF(MOD(A5450,3)=0,COUNTIF($B$4:B5449,"&lt;&gt;0")+1,0),0)</f>
        <v>0</v>
      </c>
      <c r="C5450" s="9">
        <f>'Dash Board'!$C$12+COUNT('Daily reducing balance'!$F$4:F5449)</f>
        <v>47176</v>
      </c>
      <c r="D5450">
        <f t="shared" si="595"/>
        <v>2029</v>
      </c>
      <c r="E5450">
        <f t="shared" si="596"/>
        <v>2</v>
      </c>
      <c r="F5450">
        <f>DAY('Dash Board'!$C$12+COUNT('Daily reducing balance'!$F$4:F5449))</f>
        <v>27</v>
      </c>
      <c r="G5450" s="8">
        <f t="shared" si="597"/>
        <v>3573.0240366847192</v>
      </c>
      <c r="H5450" s="6">
        <f>G5450*'Dash Board'!$C$11/365</f>
        <v>1.0278562297312206</v>
      </c>
      <c r="I5450" s="6">
        <f>H5450*'Dash Board'!$C$18/'Dash Board'!$C$11</f>
        <v>0.48945534749105746</v>
      </c>
      <c r="J5450" s="6">
        <f>(G5450&gt;1)*PMT('Dash Board'!$C$11/365,$U$4,-'Dash Board'!$C$19)</f>
        <v>108.80376961660664</v>
      </c>
      <c r="K5450" s="6">
        <f t="shared" si="599"/>
        <v>0</v>
      </c>
      <c r="L5450" s="8">
        <f t="shared" si="600"/>
        <v>3465.2481232978439</v>
      </c>
      <c r="N5450" s="8">
        <f t="shared" si="598"/>
        <v>108.31431426911558</v>
      </c>
      <c r="O5450" s="8">
        <f>IF(E5449&lt;&gt;E5450,SUM($N$4:N5450)-SUM($O$3:O5449),0)</f>
        <v>0</v>
      </c>
      <c r="P5450" s="6">
        <f>IF(B5450&gt;0,SUM($O$4:O5450)-SUM($P$3:P5449),0)</f>
        <v>0</v>
      </c>
      <c r="Q5450" s="6">
        <f t="shared" si="601"/>
        <v>0.48945534749105746</v>
      </c>
      <c r="R5450" s="8">
        <f>IF(E5449&lt;&gt;E5450,SUM($Q$4:Q5450)-SUM($R$3:R5449),0)</f>
        <v>0</v>
      </c>
      <c r="S5450" s="6">
        <f>IF(B5450&gt;0,SUM($R$4:R5450)-SUM($S$3:S5449),0)</f>
        <v>0</v>
      </c>
    </row>
    <row r="5451" spans="1:19">
      <c r="A5451">
        <f>IF(E5450&lt;&gt;E5451,COUNTIF($A$4:A5450,"&lt;&gt;0")+1,0)</f>
        <v>0</v>
      </c>
      <c r="B5451">
        <f>IF(A5451&lt;&gt;0,IF(MOD(A5451,3)=0,COUNTIF($B$4:B5450,"&lt;&gt;0")+1,0),0)</f>
        <v>0</v>
      </c>
      <c r="C5451" s="9">
        <f>'Dash Board'!$C$12+COUNT('Daily reducing balance'!$F$4:F5450)</f>
        <v>47177</v>
      </c>
      <c r="D5451">
        <f t="shared" si="595"/>
        <v>2029</v>
      </c>
      <c r="E5451">
        <f t="shared" si="596"/>
        <v>2</v>
      </c>
      <c r="F5451">
        <f>DAY('Dash Board'!$C$12+COUNT('Daily reducing balance'!$F$4:F5450))</f>
        <v>28</v>
      </c>
      <c r="G5451" s="8">
        <f t="shared" si="597"/>
        <v>3465.2481232978439</v>
      </c>
      <c r="H5451" s="6">
        <f>G5451*'Dash Board'!$C$11/365</f>
        <v>0.99685219985280427</v>
      </c>
      <c r="I5451" s="6">
        <f>H5451*'Dash Board'!$C$18/'Dash Board'!$C$11</f>
        <v>0.47469152373943063</v>
      </c>
      <c r="J5451" s="6">
        <f>(G5451&gt;1)*PMT('Dash Board'!$C$11/365,$U$4,-'Dash Board'!$C$19)</f>
        <v>108.80376961660664</v>
      </c>
      <c r="K5451" s="6">
        <f t="shared" si="599"/>
        <v>0</v>
      </c>
      <c r="L5451" s="8">
        <f t="shared" si="600"/>
        <v>3357.4412058810899</v>
      </c>
      <c r="N5451" s="8">
        <f t="shared" si="598"/>
        <v>108.32907809286721</v>
      </c>
      <c r="O5451" s="8">
        <f>IF(E5450&lt;&gt;E5451,SUM($N$4:N5451)-SUM($O$3:O5450),0)</f>
        <v>0</v>
      </c>
      <c r="P5451" s="6">
        <f>IF(B5451&gt;0,SUM($O$4:O5451)-SUM($P$3:P5450),0)</f>
        <v>0</v>
      </c>
      <c r="Q5451" s="6">
        <f t="shared" si="601"/>
        <v>0.47469152373943063</v>
      </c>
      <c r="R5451" s="8">
        <f>IF(E5450&lt;&gt;E5451,SUM($Q$4:Q5451)-SUM($R$3:R5450),0)</f>
        <v>0</v>
      </c>
      <c r="S5451" s="6">
        <f>IF(B5451&gt;0,SUM($R$4:R5451)-SUM($S$3:S5450),0)</f>
        <v>0</v>
      </c>
    </row>
    <row r="5452" spans="1:19">
      <c r="A5452">
        <f>IF(E5451&lt;&gt;E5452,COUNTIF($A$4:A5451,"&lt;&gt;0")+1,0)</f>
        <v>179</v>
      </c>
      <c r="B5452">
        <f>IF(A5452&lt;&gt;0,IF(MOD(A5452,3)=0,COUNTIF($B$4:B5451,"&lt;&gt;0")+1,0),0)</f>
        <v>0</v>
      </c>
      <c r="C5452" s="9">
        <f>'Dash Board'!$C$12+COUNT('Daily reducing balance'!$F$4:F5451)</f>
        <v>47178</v>
      </c>
      <c r="D5452">
        <f t="shared" si="595"/>
        <v>2029</v>
      </c>
      <c r="E5452">
        <f t="shared" si="596"/>
        <v>3</v>
      </c>
      <c r="F5452">
        <f>DAY('Dash Board'!$C$12+COUNT('Daily reducing balance'!$F$4:F5451))</f>
        <v>1</v>
      </c>
      <c r="G5452" s="8">
        <f t="shared" si="597"/>
        <v>3357.4412058810899</v>
      </c>
      <c r="H5452" s="6">
        <f>G5452*'Dash Board'!$C$11/365</f>
        <v>0.96583925100688883</v>
      </c>
      <c r="I5452" s="6">
        <f>H5452*'Dash Board'!$C$18/'Dash Board'!$C$11</f>
        <v>0.4599234528604233</v>
      </c>
      <c r="J5452" s="6">
        <f>(G5452&gt;1)*PMT('Dash Board'!$C$11/365,$U$4,-'Dash Board'!$C$19)</f>
        <v>108.80376961660664</v>
      </c>
      <c r="K5452" s="6">
        <f t="shared" si="599"/>
        <v>3372.9168581148047</v>
      </c>
      <c r="L5452" s="8">
        <f t="shared" si="600"/>
        <v>3249.6032755154902</v>
      </c>
      <c r="N5452" s="8">
        <f t="shared" si="598"/>
        <v>108.34384616374622</v>
      </c>
      <c r="O5452" s="8">
        <f>IF(E5451&lt;&gt;E5452,SUM($N$4:N5452)-SUM($O$3:O5451),0)</f>
        <v>3028.0592504079104</v>
      </c>
      <c r="P5452" s="6">
        <f>IF(B5452&gt;0,SUM($O$4:O5452)-SUM($P$3:P5451),0)</f>
        <v>0</v>
      </c>
      <c r="Q5452" s="6">
        <f t="shared" si="601"/>
        <v>0.4599234528604233</v>
      </c>
      <c r="R5452" s="8">
        <f>IF(E5451&lt;&gt;E5452,SUM($Q$4:Q5452)-SUM($R$3:R5451),0)</f>
        <v>18.446298857277725</v>
      </c>
      <c r="S5452" s="6">
        <f>IF(B5452&gt;0,SUM($R$4:R5452)-SUM($S$3:S5451),0)</f>
        <v>0</v>
      </c>
    </row>
    <row r="5453" spans="1:19">
      <c r="A5453">
        <f>IF(E5452&lt;&gt;E5453,COUNTIF($A$4:A5452,"&lt;&gt;0")+1,0)</f>
        <v>0</v>
      </c>
      <c r="B5453">
        <f>IF(A5453&lt;&gt;0,IF(MOD(A5453,3)=0,COUNTIF($B$4:B5452,"&lt;&gt;0")+1,0),0)</f>
        <v>0</v>
      </c>
      <c r="C5453" s="9">
        <f>'Dash Board'!$C$12+COUNT('Daily reducing balance'!$F$4:F5452)</f>
        <v>47179</v>
      </c>
      <c r="D5453">
        <f t="shared" si="595"/>
        <v>2029</v>
      </c>
      <c r="E5453">
        <f t="shared" si="596"/>
        <v>3</v>
      </c>
      <c r="F5453">
        <f>DAY('Dash Board'!$C$12+COUNT('Daily reducing balance'!$F$4:F5452))</f>
        <v>2</v>
      </c>
      <c r="G5453" s="8">
        <f t="shared" si="597"/>
        <v>3249.6032755154902</v>
      </c>
      <c r="H5453" s="6">
        <f>G5453*'Dash Board'!$C$11/365</f>
        <v>0.93481738062774367</v>
      </c>
      <c r="I5453" s="6">
        <f>H5453*'Dash Board'!$C$18/'Dash Board'!$C$11</f>
        <v>0.44515113363225894</v>
      </c>
      <c r="J5453" s="6">
        <f>(G5453&gt;1)*PMT('Dash Board'!$C$11/365,$U$4,-'Dash Board'!$C$19)</f>
        <v>108.80376961660664</v>
      </c>
      <c r="K5453" s="6">
        <f t="shared" si="599"/>
        <v>0</v>
      </c>
      <c r="L5453" s="8">
        <f t="shared" si="600"/>
        <v>3141.7343232795115</v>
      </c>
      <c r="N5453" s="8">
        <f t="shared" si="598"/>
        <v>108.35861848297438</v>
      </c>
      <c r="O5453" s="8">
        <f>IF(E5452&lt;&gt;E5453,SUM($N$4:N5453)-SUM($O$3:O5452),0)</f>
        <v>0</v>
      </c>
      <c r="P5453" s="6">
        <f>IF(B5453&gt;0,SUM($O$4:O5453)-SUM($P$3:P5452),0)</f>
        <v>0</v>
      </c>
      <c r="Q5453" s="6">
        <f t="shared" si="601"/>
        <v>0.44515113363225894</v>
      </c>
      <c r="R5453" s="8">
        <f>IF(E5452&lt;&gt;E5453,SUM($Q$4:Q5453)-SUM($R$3:R5452),0)</f>
        <v>0</v>
      </c>
      <c r="S5453" s="6">
        <f>IF(B5453&gt;0,SUM($R$4:R5453)-SUM($S$3:S5452),0)</f>
        <v>0</v>
      </c>
    </row>
    <row r="5454" spans="1:19">
      <c r="A5454">
        <f>IF(E5453&lt;&gt;E5454,COUNTIF($A$4:A5453,"&lt;&gt;0")+1,0)</f>
        <v>0</v>
      </c>
      <c r="B5454">
        <f>IF(A5454&lt;&gt;0,IF(MOD(A5454,3)=0,COUNTIF($B$4:B5453,"&lt;&gt;0")+1,0),0)</f>
        <v>0</v>
      </c>
      <c r="C5454" s="9">
        <f>'Dash Board'!$C$12+COUNT('Daily reducing balance'!$F$4:F5453)</f>
        <v>47180</v>
      </c>
      <c r="D5454">
        <f t="shared" si="595"/>
        <v>2029</v>
      </c>
      <c r="E5454">
        <f t="shared" si="596"/>
        <v>3</v>
      </c>
      <c r="F5454">
        <f>DAY('Dash Board'!$C$12+COUNT('Daily reducing balance'!$F$4:F5453))</f>
        <v>3</v>
      </c>
      <c r="G5454" s="8">
        <f t="shared" si="597"/>
        <v>3141.7343232795115</v>
      </c>
      <c r="H5454" s="6">
        <f>G5454*'Dash Board'!$C$11/365</f>
        <v>0.90378658614890051</v>
      </c>
      <c r="I5454" s="6">
        <f>H5454*'Dash Board'!$C$18/'Dash Board'!$C$11</f>
        <v>0.43037456483280978</v>
      </c>
      <c r="J5454" s="6">
        <f>(G5454&gt;1)*PMT('Dash Board'!$C$11/365,$U$4,-'Dash Board'!$C$19)</f>
        <v>108.80376961660664</v>
      </c>
      <c r="K5454" s="6">
        <f t="shared" si="599"/>
        <v>0</v>
      </c>
      <c r="L5454" s="8">
        <f t="shared" si="600"/>
        <v>3033.8343402490536</v>
      </c>
      <c r="N5454" s="8">
        <f t="shared" si="598"/>
        <v>108.37339505177384</v>
      </c>
      <c r="O5454" s="8">
        <f>IF(E5453&lt;&gt;E5454,SUM($N$4:N5454)-SUM($O$3:O5453),0)</f>
        <v>0</v>
      </c>
      <c r="P5454" s="6">
        <f>IF(B5454&gt;0,SUM($O$4:O5454)-SUM($P$3:P5453),0)</f>
        <v>0</v>
      </c>
      <c r="Q5454" s="6">
        <f t="shared" si="601"/>
        <v>0.43037456483280978</v>
      </c>
      <c r="R5454" s="8">
        <f>IF(E5453&lt;&gt;E5454,SUM($Q$4:Q5454)-SUM($R$3:R5453),0)</f>
        <v>0</v>
      </c>
      <c r="S5454" s="6">
        <f>IF(B5454&gt;0,SUM($R$4:R5454)-SUM($S$3:S5453),0)</f>
        <v>0</v>
      </c>
    </row>
    <row r="5455" spans="1:19">
      <c r="A5455">
        <f>IF(E5454&lt;&gt;E5455,COUNTIF($A$4:A5454,"&lt;&gt;0")+1,0)</f>
        <v>0</v>
      </c>
      <c r="B5455">
        <f>IF(A5455&lt;&gt;0,IF(MOD(A5455,3)=0,COUNTIF($B$4:B5454,"&lt;&gt;0")+1,0),0)</f>
        <v>0</v>
      </c>
      <c r="C5455" s="9">
        <f>'Dash Board'!$C$12+COUNT('Daily reducing balance'!$F$4:F5454)</f>
        <v>47181</v>
      </c>
      <c r="D5455">
        <f t="shared" si="595"/>
        <v>2029</v>
      </c>
      <c r="E5455">
        <f t="shared" si="596"/>
        <v>3</v>
      </c>
      <c r="F5455">
        <f>DAY('Dash Board'!$C$12+COUNT('Daily reducing balance'!$F$4:F5454))</f>
        <v>4</v>
      </c>
      <c r="G5455" s="8">
        <f t="shared" si="597"/>
        <v>3033.8343402490536</v>
      </c>
      <c r="H5455" s="6">
        <f>G5455*'Dash Board'!$C$11/365</f>
        <v>0.87274686500315235</v>
      </c>
      <c r="I5455" s="6">
        <f>H5455*'Dash Board'!$C$18/'Dash Board'!$C$11</f>
        <v>0.41559374523959641</v>
      </c>
      <c r="J5455" s="6">
        <f>(G5455&gt;1)*PMT('Dash Board'!$C$11/365,$U$4,-'Dash Board'!$C$19)</f>
        <v>108.80376961660664</v>
      </c>
      <c r="K5455" s="6">
        <f t="shared" si="599"/>
        <v>0</v>
      </c>
      <c r="L5455" s="8">
        <f t="shared" si="600"/>
        <v>2925.9033174974502</v>
      </c>
      <c r="N5455" s="8">
        <f t="shared" si="598"/>
        <v>108.38817587136705</v>
      </c>
      <c r="O5455" s="8">
        <f>IF(E5454&lt;&gt;E5455,SUM($N$4:N5455)-SUM($O$3:O5454),0)</f>
        <v>0</v>
      </c>
      <c r="P5455" s="6">
        <f>IF(B5455&gt;0,SUM($O$4:O5455)-SUM($P$3:P5454),0)</f>
        <v>0</v>
      </c>
      <c r="Q5455" s="6">
        <f t="shared" si="601"/>
        <v>0.41559374523959641</v>
      </c>
      <c r="R5455" s="8">
        <f>IF(E5454&lt;&gt;E5455,SUM($Q$4:Q5455)-SUM($R$3:R5454),0)</f>
        <v>0</v>
      </c>
      <c r="S5455" s="6">
        <f>IF(B5455&gt;0,SUM($R$4:R5455)-SUM($S$3:S5454),0)</f>
        <v>0</v>
      </c>
    </row>
    <row r="5456" spans="1:19">
      <c r="A5456">
        <f>IF(E5455&lt;&gt;E5456,COUNTIF($A$4:A5455,"&lt;&gt;0")+1,0)</f>
        <v>0</v>
      </c>
      <c r="B5456">
        <f>IF(A5456&lt;&gt;0,IF(MOD(A5456,3)=0,COUNTIF($B$4:B5455,"&lt;&gt;0")+1,0),0)</f>
        <v>0</v>
      </c>
      <c r="C5456" s="9">
        <f>'Dash Board'!$C$12+COUNT('Daily reducing balance'!$F$4:F5455)</f>
        <v>47182</v>
      </c>
      <c r="D5456">
        <f t="shared" si="595"/>
        <v>2029</v>
      </c>
      <c r="E5456">
        <f t="shared" si="596"/>
        <v>3</v>
      </c>
      <c r="F5456">
        <f>DAY('Dash Board'!$C$12+COUNT('Daily reducing balance'!$F$4:F5455))</f>
        <v>5</v>
      </c>
      <c r="G5456" s="8">
        <f t="shared" si="597"/>
        <v>2925.9033174974502</v>
      </c>
      <c r="H5456" s="6">
        <f>G5456*'Dash Board'!$C$11/365</f>
        <v>0.84169821462255412</v>
      </c>
      <c r="I5456" s="6">
        <f>H5456*'Dash Board'!$C$18/'Dash Board'!$C$11</f>
        <v>0.40080867362978773</v>
      </c>
      <c r="J5456" s="6">
        <f>(G5456&gt;1)*PMT('Dash Board'!$C$11/365,$U$4,-'Dash Board'!$C$19)</f>
        <v>108.80376961660664</v>
      </c>
      <c r="K5456" s="6">
        <f t="shared" si="599"/>
        <v>0</v>
      </c>
      <c r="L5456" s="8">
        <f t="shared" si="600"/>
        <v>2817.9412460954663</v>
      </c>
      <c r="N5456" s="8">
        <f t="shared" si="598"/>
        <v>108.40296094297686</v>
      </c>
      <c r="O5456" s="8">
        <f>IF(E5455&lt;&gt;E5456,SUM($N$4:N5456)-SUM($O$3:O5455),0)</f>
        <v>0</v>
      </c>
      <c r="P5456" s="6">
        <f>IF(B5456&gt;0,SUM($O$4:O5456)-SUM($P$3:P5455),0)</f>
        <v>0</v>
      </c>
      <c r="Q5456" s="6">
        <f t="shared" si="601"/>
        <v>0.40080867362978773</v>
      </c>
      <c r="R5456" s="8">
        <f>IF(E5455&lt;&gt;E5456,SUM($Q$4:Q5456)-SUM($R$3:R5455),0)</f>
        <v>0</v>
      </c>
      <c r="S5456" s="6">
        <f>IF(B5456&gt;0,SUM($R$4:R5456)-SUM($S$3:S5455),0)</f>
        <v>0</v>
      </c>
    </row>
    <row r="5457" spans="1:19">
      <c r="A5457">
        <f>IF(E5456&lt;&gt;E5457,COUNTIF($A$4:A5456,"&lt;&gt;0")+1,0)</f>
        <v>0</v>
      </c>
      <c r="B5457">
        <f>IF(A5457&lt;&gt;0,IF(MOD(A5457,3)=0,COUNTIF($B$4:B5456,"&lt;&gt;0")+1,0),0)</f>
        <v>0</v>
      </c>
      <c r="C5457" s="9">
        <f>'Dash Board'!$C$12+COUNT('Daily reducing balance'!$F$4:F5456)</f>
        <v>47183</v>
      </c>
      <c r="D5457">
        <f t="shared" si="595"/>
        <v>2029</v>
      </c>
      <c r="E5457">
        <f t="shared" si="596"/>
        <v>3</v>
      </c>
      <c r="F5457">
        <f>DAY('Dash Board'!$C$12+COUNT('Daily reducing balance'!$F$4:F5456))</f>
        <v>6</v>
      </c>
      <c r="G5457" s="8">
        <f t="shared" si="597"/>
        <v>2817.9412460954663</v>
      </c>
      <c r="H5457" s="6">
        <f>G5457*'Dash Board'!$C$11/365</f>
        <v>0.81064063243842177</v>
      </c>
      <c r="I5457" s="6">
        <f>H5457*'Dash Board'!$C$18/'Dash Board'!$C$11</f>
        <v>0.38601934878020089</v>
      </c>
      <c r="J5457" s="6">
        <f>(G5457&gt;1)*PMT('Dash Board'!$C$11/365,$U$4,-'Dash Board'!$C$19)</f>
        <v>108.80376961660664</v>
      </c>
      <c r="K5457" s="6">
        <f t="shared" si="599"/>
        <v>0</v>
      </c>
      <c r="L5457" s="8">
        <f t="shared" si="600"/>
        <v>2709.948117111298</v>
      </c>
      <c r="N5457" s="8">
        <f t="shared" si="598"/>
        <v>108.41775026782645</v>
      </c>
      <c r="O5457" s="8">
        <f>IF(E5456&lt;&gt;E5457,SUM($N$4:N5457)-SUM($O$3:O5456),0)</f>
        <v>0</v>
      </c>
      <c r="P5457" s="6">
        <f>IF(B5457&gt;0,SUM($O$4:O5457)-SUM($P$3:P5456),0)</f>
        <v>0</v>
      </c>
      <c r="Q5457" s="6">
        <f t="shared" si="601"/>
        <v>0.38601934878020089</v>
      </c>
      <c r="R5457" s="8">
        <f>IF(E5456&lt;&gt;E5457,SUM($Q$4:Q5457)-SUM($R$3:R5456),0)</f>
        <v>0</v>
      </c>
      <c r="S5457" s="6">
        <f>IF(B5457&gt;0,SUM($R$4:R5457)-SUM($S$3:S5456),0)</f>
        <v>0</v>
      </c>
    </row>
    <row r="5458" spans="1:19">
      <c r="A5458">
        <f>IF(E5457&lt;&gt;E5458,COUNTIF($A$4:A5457,"&lt;&gt;0")+1,0)</f>
        <v>0</v>
      </c>
      <c r="B5458">
        <f>IF(A5458&lt;&gt;0,IF(MOD(A5458,3)=0,COUNTIF($B$4:B5457,"&lt;&gt;0")+1,0),0)</f>
        <v>0</v>
      </c>
      <c r="C5458" s="9">
        <f>'Dash Board'!$C$12+COUNT('Daily reducing balance'!$F$4:F5457)</f>
        <v>47184</v>
      </c>
      <c r="D5458">
        <f t="shared" si="595"/>
        <v>2029</v>
      </c>
      <c r="E5458">
        <f t="shared" si="596"/>
        <v>3</v>
      </c>
      <c r="F5458">
        <f>DAY('Dash Board'!$C$12+COUNT('Daily reducing balance'!$F$4:F5457))</f>
        <v>7</v>
      </c>
      <c r="G5458" s="8">
        <f t="shared" si="597"/>
        <v>2709.948117111298</v>
      </c>
      <c r="H5458" s="6">
        <f>G5458*'Dash Board'!$C$11/365</f>
        <v>0.7795741158813323</v>
      </c>
      <c r="I5458" s="6">
        <f>H5458*'Dash Board'!$C$18/'Dash Board'!$C$11</f>
        <v>0.37122576946730118</v>
      </c>
      <c r="J5458" s="6">
        <f>(G5458&gt;1)*PMT('Dash Board'!$C$11/365,$U$4,-'Dash Board'!$C$19)</f>
        <v>108.80376961660664</v>
      </c>
      <c r="K5458" s="6">
        <f t="shared" si="599"/>
        <v>0</v>
      </c>
      <c r="L5458" s="8">
        <f t="shared" si="600"/>
        <v>2601.9239216105725</v>
      </c>
      <c r="N5458" s="8">
        <f t="shared" si="598"/>
        <v>108.43254384713934</v>
      </c>
      <c r="O5458" s="8">
        <f>IF(E5457&lt;&gt;E5458,SUM($N$4:N5458)-SUM($O$3:O5457),0)</f>
        <v>0</v>
      </c>
      <c r="P5458" s="6">
        <f>IF(B5458&gt;0,SUM($O$4:O5458)-SUM($P$3:P5457),0)</f>
        <v>0</v>
      </c>
      <c r="Q5458" s="6">
        <f t="shared" si="601"/>
        <v>0.37122576946730118</v>
      </c>
      <c r="R5458" s="8">
        <f>IF(E5457&lt;&gt;E5458,SUM($Q$4:Q5458)-SUM($R$3:R5457),0)</f>
        <v>0</v>
      </c>
      <c r="S5458" s="6">
        <f>IF(B5458&gt;0,SUM($R$4:R5458)-SUM($S$3:S5457),0)</f>
        <v>0</v>
      </c>
    </row>
    <row r="5459" spans="1:19">
      <c r="A5459">
        <f>IF(E5458&lt;&gt;E5459,COUNTIF($A$4:A5458,"&lt;&gt;0")+1,0)</f>
        <v>0</v>
      </c>
      <c r="B5459">
        <f>IF(A5459&lt;&gt;0,IF(MOD(A5459,3)=0,COUNTIF($B$4:B5458,"&lt;&gt;0")+1,0),0)</f>
        <v>0</v>
      </c>
      <c r="C5459" s="9">
        <f>'Dash Board'!$C$12+COUNT('Daily reducing balance'!$F$4:F5458)</f>
        <v>47185</v>
      </c>
      <c r="D5459">
        <f t="shared" si="595"/>
        <v>2029</v>
      </c>
      <c r="E5459">
        <f t="shared" si="596"/>
        <v>3</v>
      </c>
      <c r="F5459">
        <f>DAY('Dash Board'!$C$12+COUNT('Daily reducing balance'!$F$4:F5458))</f>
        <v>8</v>
      </c>
      <c r="G5459" s="8">
        <f t="shared" si="597"/>
        <v>2601.9239216105725</v>
      </c>
      <c r="H5459" s="6">
        <f>G5459*'Dash Board'!$C$11/365</f>
        <v>0.74849866238112361</v>
      </c>
      <c r="I5459" s="6">
        <f>H5459*'Dash Board'!$C$18/'Dash Board'!$C$11</f>
        <v>0.35642793446720172</v>
      </c>
      <c r="J5459" s="6">
        <f>(G5459&gt;1)*PMT('Dash Board'!$C$11/365,$U$4,-'Dash Board'!$C$19)</f>
        <v>108.80376961660664</v>
      </c>
      <c r="K5459" s="6">
        <f t="shared" si="599"/>
        <v>0</v>
      </c>
      <c r="L5459" s="8">
        <f t="shared" si="600"/>
        <v>2493.8686506563472</v>
      </c>
      <c r="N5459" s="8">
        <f t="shared" si="598"/>
        <v>108.44734168213944</v>
      </c>
      <c r="O5459" s="8">
        <f>IF(E5458&lt;&gt;E5459,SUM($N$4:N5459)-SUM($O$3:O5458),0)</f>
        <v>0</v>
      </c>
      <c r="P5459" s="6">
        <f>IF(B5459&gt;0,SUM($O$4:O5459)-SUM($P$3:P5458),0)</f>
        <v>0</v>
      </c>
      <c r="Q5459" s="6">
        <f t="shared" si="601"/>
        <v>0.35642793446720172</v>
      </c>
      <c r="R5459" s="8">
        <f>IF(E5458&lt;&gt;E5459,SUM($Q$4:Q5459)-SUM($R$3:R5458),0)</f>
        <v>0</v>
      </c>
      <c r="S5459" s="6">
        <f>IF(B5459&gt;0,SUM($R$4:R5459)-SUM($S$3:S5458),0)</f>
        <v>0</v>
      </c>
    </row>
    <row r="5460" spans="1:19">
      <c r="A5460">
        <f>IF(E5459&lt;&gt;E5460,COUNTIF($A$4:A5459,"&lt;&gt;0")+1,0)</f>
        <v>0</v>
      </c>
      <c r="B5460">
        <f>IF(A5460&lt;&gt;0,IF(MOD(A5460,3)=0,COUNTIF($B$4:B5459,"&lt;&gt;0")+1,0),0)</f>
        <v>0</v>
      </c>
      <c r="C5460" s="9">
        <f>'Dash Board'!$C$12+COUNT('Daily reducing balance'!$F$4:F5459)</f>
        <v>47186</v>
      </c>
      <c r="D5460">
        <f t="shared" si="595"/>
        <v>2029</v>
      </c>
      <c r="E5460">
        <f t="shared" si="596"/>
        <v>3</v>
      </c>
      <c r="F5460">
        <f>DAY('Dash Board'!$C$12+COUNT('Daily reducing balance'!$F$4:F5459))</f>
        <v>9</v>
      </c>
      <c r="G5460" s="8">
        <f t="shared" si="597"/>
        <v>2493.8686506563472</v>
      </c>
      <c r="H5460" s="6">
        <f>G5460*'Dash Board'!$C$11/365</f>
        <v>0.71741426936689445</v>
      </c>
      <c r="I5460" s="6">
        <f>H5460*'Dash Board'!$C$18/'Dash Board'!$C$11</f>
        <v>0.34162584255566403</v>
      </c>
      <c r="J5460" s="6">
        <f>(G5460&gt;1)*PMT('Dash Board'!$C$11/365,$U$4,-'Dash Board'!$C$19)</f>
        <v>108.80376961660664</v>
      </c>
      <c r="K5460" s="6">
        <f t="shared" si="599"/>
        <v>0</v>
      </c>
      <c r="L5460" s="8">
        <f t="shared" si="600"/>
        <v>2385.7822953091077</v>
      </c>
      <c r="N5460" s="8">
        <f t="shared" si="598"/>
        <v>108.46214377405099</v>
      </c>
      <c r="O5460" s="8">
        <f>IF(E5459&lt;&gt;E5460,SUM($N$4:N5460)-SUM($O$3:O5459),0)</f>
        <v>0</v>
      </c>
      <c r="P5460" s="6">
        <f>IF(B5460&gt;0,SUM($O$4:O5460)-SUM($P$3:P5459),0)</f>
        <v>0</v>
      </c>
      <c r="Q5460" s="6">
        <f t="shared" si="601"/>
        <v>0.34162584255566403</v>
      </c>
      <c r="R5460" s="8">
        <f>IF(E5459&lt;&gt;E5460,SUM($Q$4:Q5460)-SUM($R$3:R5459),0)</f>
        <v>0</v>
      </c>
      <c r="S5460" s="6">
        <f>IF(B5460&gt;0,SUM($R$4:R5460)-SUM($S$3:S5459),0)</f>
        <v>0</v>
      </c>
    </row>
    <row r="5461" spans="1:19">
      <c r="A5461">
        <f>IF(E5460&lt;&gt;E5461,COUNTIF($A$4:A5460,"&lt;&gt;0")+1,0)</f>
        <v>0</v>
      </c>
      <c r="B5461">
        <f>IF(A5461&lt;&gt;0,IF(MOD(A5461,3)=0,COUNTIF($B$4:B5460,"&lt;&gt;0")+1,0),0)</f>
        <v>0</v>
      </c>
      <c r="C5461" s="9">
        <f>'Dash Board'!$C$12+COUNT('Daily reducing balance'!$F$4:F5460)</f>
        <v>47187</v>
      </c>
      <c r="D5461">
        <f t="shared" si="595"/>
        <v>2029</v>
      </c>
      <c r="E5461">
        <f t="shared" si="596"/>
        <v>3</v>
      </c>
      <c r="F5461">
        <f>DAY('Dash Board'!$C$12+COUNT('Daily reducing balance'!$F$4:F5460))</f>
        <v>10</v>
      </c>
      <c r="G5461" s="8">
        <f t="shared" si="597"/>
        <v>2385.7822953091077</v>
      </c>
      <c r="H5461" s="6">
        <f>G5461*'Dash Board'!$C$11/365</f>
        <v>0.68632093426700347</v>
      </c>
      <c r="I5461" s="6">
        <f>H5461*'Dash Board'!$C$18/'Dash Board'!$C$11</f>
        <v>0.32681949250809689</v>
      </c>
      <c r="J5461" s="6">
        <f>(G5461&gt;1)*PMT('Dash Board'!$C$11/365,$U$4,-'Dash Board'!$C$19)</f>
        <v>108.80376961660664</v>
      </c>
      <c r="K5461" s="6">
        <f t="shared" si="599"/>
        <v>0</v>
      </c>
      <c r="L5461" s="8">
        <f t="shared" si="600"/>
        <v>2277.6648466267679</v>
      </c>
      <c r="N5461" s="8">
        <f t="shared" si="598"/>
        <v>108.47695012409855</v>
      </c>
      <c r="O5461" s="8">
        <f>IF(E5460&lt;&gt;E5461,SUM($N$4:N5461)-SUM($O$3:O5460),0)</f>
        <v>0</v>
      </c>
      <c r="P5461" s="6">
        <f>IF(B5461&gt;0,SUM($O$4:O5461)-SUM($P$3:P5460),0)</f>
        <v>0</v>
      </c>
      <c r="Q5461" s="6">
        <f t="shared" si="601"/>
        <v>0.32681949250809689</v>
      </c>
      <c r="R5461" s="8">
        <f>IF(E5460&lt;&gt;E5461,SUM($Q$4:Q5461)-SUM($R$3:R5460),0)</f>
        <v>0</v>
      </c>
      <c r="S5461" s="6">
        <f>IF(B5461&gt;0,SUM($R$4:R5461)-SUM($S$3:S5460),0)</f>
        <v>0</v>
      </c>
    </row>
    <row r="5462" spans="1:19">
      <c r="A5462">
        <f>IF(E5461&lt;&gt;E5462,COUNTIF($A$4:A5461,"&lt;&gt;0")+1,0)</f>
        <v>0</v>
      </c>
      <c r="B5462">
        <f>IF(A5462&lt;&gt;0,IF(MOD(A5462,3)=0,COUNTIF($B$4:B5461,"&lt;&gt;0")+1,0),0)</f>
        <v>0</v>
      </c>
      <c r="C5462" s="9">
        <f>'Dash Board'!$C$12+COUNT('Daily reducing balance'!$F$4:F5461)</f>
        <v>47188</v>
      </c>
      <c r="D5462">
        <f t="shared" si="595"/>
        <v>2029</v>
      </c>
      <c r="E5462">
        <f t="shared" si="596"/>
        <v>3</v>
      </c>
      <c r="F5462">
        <f>DAY('Dash Board'!$C$12+COUNT('Daily reducing balance'!$F$4:F5461))</f>
        <v>11</v>
      </c>
      <c r="G5462" s="8">
        <f t="shared" si="597"/>
        <v>2277.6648466267679</v>
      </c>
      <c r="H5462" s="6">
        <f>G5462*'Dash Board'!$C$11/365</f>
        <v>0.65521865450907013</v>
      </c>
      <c r="I5462" s="6">
        <f>H5462*'Dash Board'!$C$18/'Dash Board'!$C$11</f>
        <v>0.31200888309955727</v>
      </c>
      <c r="J5462" s="6">
        <f>(G5462&gt;1)*PMT('Dash Board'!$C$11/365,$U$4,-'Dash Board'!$C$19)</f>
        <v>108.80376961660664</v>
      </c>
      <c r="K5462" s="6">
        <f t="shared" si="599"/>
        <v>0</v>
      </c>
      <c r="L5462" s="8">
        <f t="shared" si="600"/>
        <v>2169.5162956646705</v>
      </c>
      <c r="N5462" s="8">
        <f t="shared" si="598"/>
        <v>108.49176073350709</v>
      </c>
      <c r="O5462" s="8">
        <f>IF(E5461&lt;&gt;E5462,SUM($N$4:N5462)-SUM($O$3:O5461),0)</f>
        <v>0</v>
      </c>
      <c r="P5462" s="6">
        <f>IF(B5462&gt;0,SUM($O$4:O5462)-SUM($P$3:P5461),0)</f>
        <v>0</v>
      </c>
      <c r="Q5462" s="6">
        <f t="shared" si="601"/>
        <v>0.31200888309955727</v>
      </c>
      <c r="R5462" s="8">
        <f>IF(E5461&lt;&gt;E5462,SUM($Q$4:Q5462)-SUM($R$3:R5461),0)</f>
        <v>0</v>
      </c>
      <c r="S5462" s="6">
        <f>IF(B5462&gt;0,SUM($R$4:R5462)-SUM($S$3:S5461),0)</f>
        <v>0</v>
      </c>
    </row>
    <row r="5463" spans="1:19">
      <c r="A5463">
        <f>IF(E5462&lt;&gt;E5463,COUNTIF($A$4:A5462,"&lt;&gt;0")+1,0)</f>
        <v>0</v>
      </c>
      <c r="B5463">
        <f>IF(A5463&lt;&gt;0,IF(MOD(A5463,3)=0,COUNTIF($B$4:B5462,"&lt;&gt;0")+1,0),0)</f>
        <v>0</v>
      </c>
      <c r="C5463" s="9">
        <f>'Dash Board'!$C$12+COUNT('Daily reducing balance'!$F$4:F5462)</f>
        <v>47189</v>
      </c>
      <c r="D5463">
        <f t="shared" si="595"/>
        <v>2029</v>
      </c>
      <c r="E5463">
        <f t="shared" si="596"/>
        <v>3</v>
      </c>
      <c r="F5463">
        <f>DAY('Dash Board'!$C$12+COUNT('Daily reducing balance'!$F$4:F5462))</f>
        <v>12</v>
      </c>
      <c r="G5463" s="8">
        <f t="shared" si="597"/>
        <v>2169.5162956646705</v>
      </c>
      <c r="H5463" s="6">
        <f>G5463*'Dash Board'!$C$11/365</f>
        <v>0.62410742751997361</v>
      </c>
      <c r="I5463" s="6">
        <f>H5463*'Dash Board'!$C$18/'Dash Board'!$C$11</f>
        <v>0.29719401310474935</v>
      </c>
      <c r="J5463" s="6">
        <f>(G5463&gt;1)*PMT('Dash Board'!$C$11/365,$U$4,-'Dash Board'!$C$19)</f>
        <v>108.80376961660664</v>
      </c>
      <c r="K5463" s="6">
        <f t="shared" si="599"/>
        <v>0</v>
      </c>
      <c r="L5463" s="8">
        <f t="shared" si="600"/>
        <v>2061.3366334755838</v>
      </c>
      <c r="N5463" s="8">
        <f t="shared" si="598"/>
        <v>108.5065756035019</v>
      </c>
      <c r="O5463" s="8">
        <f>IF(E5462&lt;&gt;E5463,SUM($N$4:N5463)-SUM($O$3:O5462),0)</f>
        <v>0</v>
      </c>
      <c r="P5463" s="6">
        <f>IF(B5463&gt;0,SUM($O$4:O5463)-SUM($P$3:P5462),0)</f>
        <v>0</v>
      </c>
      <c r="Q5463" s="6">
        <f t="shared" si="601"/>
        <v>0.29719401310474935</v>
      </c>
      <c r="R5463" s="8">
        <f>IF(E5462&lt;&gt;E5463,SUM($Q$4:Q5463)-SUM($R$3:R5462),0)</f>
        <v>0</v>
      </c>
      <c r="S5463" s="6">
        <f>IF(B5463&gt;0,SUM($R$4:R5463)-SUM($S$3:S5462),0)</f>
        <v>0</v>
      </c>
    </row>
    <row r="5464" spans="1:19">
      <c r="A5464">
        <f>IF(E5463&lt;&gt;E5464,COUNTIF($A$4:A5463,"&lt;&gt;0")+1,0)</f>
        <v>0</v>
      </c>
      <c r="B5464">
        <f>IF(A5464&lt;&gt;0,IF(MOD(A5464,3)=0,COUNTIF($B$4:B5463,"&lt;&gt;0")+1,0),0)</f>
        <v>0</v>
      </c>
      <c r="C5464" s="9">
        <f>'Dash Board'!$C$12+COUNT('Daily reducing balance'!$F$4:F5463)</f>
        <v>47190</v>
      </c>
      <c r="D5464">
        <f t="shared" si="595"/>
        <v>2029</v>
      </c>
      <c r="E5464">
        <f t="shared" si="596"/>
        <v>3</v>
      </c>
      <c r="F5464">
        <f>DAY('Dash Board'!$C$12+COUNT('Daily reducing balance'!$F$4:F5463))</f>
        <v>13</v>
      </c>
      <c r="G5464" s="8">
        <f t="shared" si="597"/>
        <v>2061.3366334755838</v>
      </c>
      <c r="H5464" s="6">
        <f>G5464*'Dash Board'!$C$11/365</f>
        <v>0.5929872507258529</v>
      </c>
      <c r="I5464" s="6">
        <f>H5464*'Dash Board'!$C$18/'Dash Board'!$C$11</f>
        <v>0.28237488129802524</v>
      </c>
      <c r="J5464" s="6">
        <f>(G5464&gt;1)*PMT('Dash Board'!$C$11/365,$U$4,-'Dash Board'!$C$19)</f>
        <v>108.80376961660664</v>
      </c>
      <c r="K5464" s="6">
        <f t="shared" si="599"/>
        <v>0</v>
      </c>
      <c r="L5464" s="8">
        <f t="shared" si="600"/>
        <v>1953.125851109703</v>
      </c>
      <c r="N5464" s="8">
        <f t="shared" si="598"/>
        <v>108.52139473530862</v>
      </c>
      <c r="O5464" s="8">
        <f>IF(E5463&lt;&gt;E5464,SUM($N$4:N5464)-SUM($O$3:O5463),0)</f>
        <v>0</v>
      </c>
      <c r="P5464" s="6">
        <f>IF(B5464&gt;0,SUM($O$4:O5464)-SUM($P$3:P5463),0)</f>
        <v>0</v>
      </c>
      <c r="Q5464" s="6">
        <f t="shared" si="601"/>
        <v>0.28237488129802524</v>
      </c>
      <c r="R5464" s="8">
        <f>IF(E5463&lt;&gt;E5464,SUM($Q$4:Q5464)-SUM($R$3:R5463),0)</f>
        <v>0</v>
      </c>
      <c r="S5464" s="6">
        <f>IF(B5464&gt;0,SUM($R$4:R5464)-SUM($S$3:S5463),0)</f>
        <v>0</v>
      </c>
    </row>
    <row r="5465" spans="1:19">
      <c r="A5465">
        <f>IF(E5464&lt;&gt;E5465,COUNTIF($A$4:A5464,"&lt;&gt;0")+1,0)</f>
        <v>0</v>
      </c>
      <c r="B5465">
        <f>IF(A5465&lt;&gt;0,IF(MOD(A5465,3)=0,COUNTIF($B$4:B5464,"&lt;&gt;0")+1,0),0)</f>
        <v>0</v>
      </c>
      <c r="C5465" s="9">
        <f>'Dash Board'!$C$12+COUNT('Daily reducing balance'!$F$4:F5464)</f>
        <v>47191</v>
      </c>
      <c r="D5465">
        <f t="shared" si="595"/>
        <v>2029</v>
      </c>
      <c r="E5465">
        <f t="shared" si="596"/>
        <v>3</v>
      </c>
      <c r="F5465">
        <f>DAY('Dash Board'!$C$12+COUNT('Daily reducing balance'!$F$4:F5464))</f>
        <v>14</v>
      </c>
      <c r="G5465" s="8">
        <f t="shared" si="597"/>
        <v>1953.125851109703</v>
      </c>
      <c r="H5465" s="6">
        <f>G5465*'Dash Board'!$C$11/365</f>
        <v>0.56185812155210635</v>
      </c>
      <c r="I5465" s="6">
        <f>H5465*'Dash Board'!$C$18/'Dash Board'!$C$11</f>
        <v>0.267551486453384</v>
      </c>
      <c r="J5465" s="6">
        <f>(G5465&gt;1)*PMT('Dash Board'!$C$11/365,$U$4,-'Dash Board'!$C$19)</f>
        <v>108.80376961660664</v>
      </c>
      <c r="K5465" s="6">
        <f t="shared" si="599"/>
        <v>0</v>
      </c>
      <c r="L5465" s="8">
        <f t="shared" si="600"/>
        <v>1844.8839396146486</v>
      </c>
      <c r="N5465" s="8">
        <f t="shared" si="598"/>
        <v>108.53621813015326</v>
      </c>
      <c r="O5465" s="8">
        <f>IF(E5464&lt;&gt;E5465,SUM($N$4:N5465)-SUM($O$3:O5464),0)</f>
        <v>0</v>
      </c>
      <c r="P5465" s="6">
        <f>IF(B5465&gt;0,SUM($O$4:O5465)-SUM($P$3:P5464),0)</f>
        <v>0</v>
      </c>
      <c r="Q5465" s="6">
        <f t="shared" si="601"/>
        <v>0.267551486453384</v>
      </c>
      <c r="R5465" s="8">
        <f>IF(E5464&lt;&gt;E5465,SUM($Q$4:Q5465)-SUM($R$3:R5464),0)</f>
        <v>0</v>
      </c>
      <c r="S5465" s="6">
        <f>IF(B5465&gt;0,SUM($R$4:R5465)-SUM($S$3:S5464),0)</f>
        <v>0</v>
      </c>
    </row>
    <row r="5466" spans="1:19">
      <c r="A5466">
        <f>IF(E5465&lt;&gt;E5466,COUNTIF($A$4:A5465,"&lt;&gt;0")+1,0)</f>
        <v>0</v>
      </c>
      <c r="B5466">
        <f>IF(A5466&lt;&gt;0,IF(MOD(A5466,3)=0,COUNTIF($B$4:B5465,"&lt;&gt;0")+1,0),0)</f>
        <v>0</v>
      </c>
      <c r="C5466" s="9">
        <f>'Dash Board'!$C$12+COUNT('Daily reducing balance'!$F$4:F5465)</f>
        <v>47192</v>
      </c>
      <c r="D5466">
        <f t="shared" si="595"/>
        <v>2029</v>
      </c>
      <c r="E5466">
        <f t="shared" si="596"/>
        <v>3</v>
      </c>
      <c r="F5466">
        <f>DAY('Dash Board'!$C$12+COUNT('Daily reducing balance'!$F$4:F5465))</f>
        <v>15</v>
      </c>
      <c r="G5466" s="8">
        <f t="shared" si="597"/>
        <v>1844.8839396146486</v>
      </c>
      <c r="H5466" s="6">
        <f>G5466*'Dash Board'!$C$11/365</f>
        <v>0.53072003742339202</v>
      </c>
      <c r="I5466" s="6">
        <f>H5466*'Dash Board'!$C$18/'Dash Board'!$C$11</f>
        <v>0.25272382734447241</v>
      </c>
      <c r="J5466" s="6">
        <f>(G5466&gt;1)*PMT('Dash Board'!$C$11/365,$U$4,-'Dash Board'!$C$19)</f>
        <v>108.80376961660664</v>
      </c>
      <c r="K5466" s="6">
        <f t="shared" si="599"/>
        <v>0</v>
      </c>
      <c r="L5466" s="8">
        <f t="shared" si="600"/>
        <v>1736.6108900354654</v>
      </c>
      <c r="N5466" s="8">
        <f t="shared" si="598"/>
        <v>108.55104578926218</v>
      </c>
      <c r="O5466" s="8">
        <f>IF(E5465&lt;&gt;E5466,SUM($N$4:N5466)-SUM($O$3:O5465),0)</f>
        <v>0</v>
      </c>
      <c r="P5466" s="6">
        <f>IF(B5466&gt;0,SUM($O$4:O5466)-SUM($P$3:P5465),0)</f>
        <v>0</v>
      </c>
      <c r="Q5466" s="6">
        <f t="shared" si="601"/>
        <v>0.25272382734447241</v>
      </c>
      <c r="R5466" s="8">
        <f>IF(E5465&lt;&gt;E5466,SUM($Q$4:Q5466)-SUM($R$3:R5465),0)</f>
        <v>0</v>
      </c>
      <c r="S5466" s="6">
        <f>IF(B5466&gt;0,SUM($R$4:R5466)-SUM($S$3:S5465),0)</f>
        <v>0</v>
      </c>
    </row>
    <row r="5467" spans="1:19">
      <c r="A5467">
        <f>IF(E5466&lt;&gt;E5467,COUNTIF($A$4:A5466,"&lt;&gt;0")+1,0)</f>
        <v>0</v>
      </c>
      <c r="B5467">
        <f>IF(A5467&lt;&gt;0,IF(MOD(A5467,3)=0,COUNTIF($B$4:B5466,"&lt;&gt;0")+1,0),0)</f>
        <v>0</v>
      </c>
      <c r="C5467" s="9">
        <f>'Dash Board'!$C$12+COUNT('Daily reducing balance'!$F$4:F5466)</f>
        <v>47193</v>
      </c>
      <c r="D5467">
        <f t="shared" si="595"/>
        <v>2029</v>
      </c>
      <c r="E5467">
        <f t="shared" si="596"/>
        <v>3</v>
      </c>
      <c r="F5467">
        <f>DAY('Dash Board'!$C$12+COUNT('Daily reducing balance'!$F$4:F5466))</f>
        <v>16</v>
      </c>
      <c r="G5467" s="8">
        <f t="shared" si="597"/>
        <v>1736.6108900354654</v>
      </c>
      <c r="H5467" s="6">
        <f>G5467*'Dash Board'!$C$11/365</f>
        <v>0.49957299576362701</v>
      </c>
      <c r="I5467" s="6">
        <f>H5467*'Dash Board'!$C$18/'Dash Board'!$C$11</f>
        <v>0.23789190274458433</v>
      </c>
      <c r="J5467" s="6">
        <f>(G5467&gt;1)*PMT('Dash Board'!$C$11/365,$U$4,-'Dash Board'!$C$19)</f>
        <v>108.80376961660664</v>
      </c>
      <c r="K5467" s="6">
        <f t="shared" si="599"/>
        <v>0</v>
      </c>
      <c r="L5467" s="8">
        <f t="shared" si="600"/>
        <v>1628.3066934146225</v>
      </c>
      <c r="N5467" s="8">
        <f t="shared" si="598"/>
        <v>108.56587771386206</v>
      </c>
      <c r="O5467" s="8">
        <f>IF(E5466&lt;&gt;E5467,SUM($N$4:N5467)-SUM($O$3:O5466),0)</f>
        <v>0</v>
      </c>
      <c r="P5467" s="6">
        <f>IF(B5467&gt;0,SUM($O$4:O5467)-SUM($P$3:P5466),0)</f>
        <v>0</v>
      </c>
      <c r="Q5467" s="6">
        <f t="shared" si="601"/>
        <v>0.23789190274458433</v>
      </c>
      <c r="R5467" s="8">
        <f>IF(E5466&lt;&gt;E5467,SUM($Q$4:Q5467)-SUM($R$3:R5466),0)</f>
        <v>0</v>
      </c>
      <c r="S5467" s="6">
        <f>IF(B5467&gt;0,SUM($R$4:R5467)-SUM($S$3:S5466),0)</f>
        <v>0</v>
      </c>
    </row>
    <row r="5468" spans="1:19">
      <c r="A5468">
        <f>IF(E5467&lt;&gt;E5468,COUNTIF($A$4:A5467,"&lt;&gt;0")+1,0)</f>
        <v>0</v>
      </c>
      <c r="B5468">
        <f>IF(A5468&lt;&gt;0,IF(MOD(A5468,3)=0,COUNTIF($B$4:B5467,"&lt;&gt;0")+1,0),0)</f>
        <v>0</v>
      </c>
      <c r="C5468" s="9">
        <f>'Dash Board'!$C$12+COUNT('Daily reducing balance'!$F$4:F5467)</f>
        <v>47194</v>
      </c>
      <c r="D5468">
        <f t="shared" si="595"/>
        <v>2029</v>
      </c>
      <c r="E5468">
        <f t="shared" si="596"/>
        <v>3</v>
      </c>
      <c r="F5468">
        <f>DAY('Dash Board'!$C$12+COUNT('Daily reducing balance'!$F$4:F5467))</f>
        <v>17</v>
      </c>
      <c r="G5468" s="8">
        <f t="shared" si="597"/>
        <v>1628.3066934146225</v>
      </c>
      <c r="H5468" s="6">
        <f>G5468*'Dash Board'!$C$11/365</f>
        <v>0.46841699399598724</v>
      </c>
      <c r="I5468" s="6">
        <f>H5468*'Dash Board'!$C$18/'Dash Board'!$C$11</f>
        <v>0.22305571142666061</v>
      </c>
      <c r="J5468" s="6">
        <f>(G5468&gt;1)*PMT('Dash Board'!$C$11/365,$U$4,-'Dash Board'!$C$19)</f>
        <v>108.80376961660664</v>
      </c>
      <c r="K5468" s="6">
        <f t="shared" si="599"/>
        <v>0</v>
      </c>
      <c r="L5468" s="8">
        <f t="shared" si="600"/>
        <v>1519.9713407920119</v>
      </c>
      <c r="N5468" s="8">
        <f t="shared" si="598"/>
        <v>108.58071390517998</v>
      </c>
      <c r="O5468" s="8">
        <f>IF(E5467&lt;&gt;E5468,SUM($N$4:N5468)-SUM($O$3:O5467),0)</f>
        <v>0</v>
      </c>
      <c r="P5468" s="6">
        <f>IF(B5468&gt;0,SUM($O$4:O5468)-SUM($P$3:P5467),0)</f>
        <v>0</v>
      </c>
      <c r="Q5468" s="6">
        <f t="shared" si="601"/>
        <v>0.22305571142666061</v>
      </c>
      <c r="R5468" s="8">
        <f>IF(E5467&lt;&gt;E5468,SUM($Q$4:Q5468)-SUM($R$3:R5467),0)</f>
        <v>0</v>
      </c>
      <c r="S5468" s="6">
        <f>IF(B5468&gt;0,SUM($R$4:R5468)-SUM($S$3:S5467),0)</f>
        <v>0</v>
      </c>
    </row>
    <row r="5469" spans="1:19">
      <c r="A5469">
        <f>IF(E5468&lt;&gt;E5469,COUNTIF($A$4:A5468,"&lt;&gt;0")+1,0)</f>
        <v>0</v>
      </c>
      <c r="B5469">
        <f>IF(A5469&lt;&gt;0,IF(MOD(A5469,3)=0,COUNTIF($B$4:B5468,"&lt;&gt;0")+1,0),0)</f>
        <v>0</v>
      </c>
      <c r="C5469" s="9">
        <f>'Dash Board'!$C$12+COUNT('Daily reducing balance'!$F$4:F5468)</f>
        <v>47195</v>
      </c>
      <c r="D5469">
        <f t="shared" si="595"/>
        <v>2029</v>
      </c>
      <c r="E5469">
        <f t="shared" si="596"/>
        <v>3</v>
      </c>
      <c r="F5469">
        <f>DAY('Dash Board'!$C$12+COUNT('Daily reducing balance'!$F$4:F5468))</f>
        <v>18</v>
      </c>
      <c r="G5469" s="8">
        <f t="shared" si="597"/>
        <v>1519.9713407920119</v>
      </c>
      <c r="H5469" s="6">
        <f>G5469*'Dash Board'!$C$11/365</f>
        <v>0.43725202954290748</v>
      </c>
      <c r="I5469" s="6">
        <f>H5469*'Dash Board'!$C$18/'Dash Board'!$C$11</f>
        <v>0.20821525216328929</v>
      </c>
      <c r="J5469" s="6">
        <f>(G5469&gt;1)*PMT('Dash Board'!$C$11/365,$U$4,-'Dash Board'!$C$19)</f>
        <v>108.80376961660664</v>
      </c>
      <c r="K5469" s="6">
        <f t="shared" si="599"/>
        <v>0</v>
      </c>
      <c r="L5469" s="8">
        <f t="shared" si="600"/>
        <v>1411.6048232049482</v>
      </c>
      <c r="N5469" s="8">
        <f t="shared" si="598"/>
        <v>108.59555436444336</v>
      </c>
      <c r="O5469" s="8">
        <f>IF(E5468&lt;&gt;E5469,SUM($N$4:N5469)-SUM($O$3:O5468),0)</f>
        <v>0</v>
      </c>
      <c r="P5469" s="6">
        <f>IF(B5469&gt;0,SUM($O$4:O5469)-SUM($P$3:P5468),0)</f>
        <v>0</v>
      </c>
      <c r="Q5469" s="6">
        <f t="shared" si="601"/>
        <v>0.20821525216328929</v>
      </c>
      <c r="R5469" s="8">
        <f>IF(E5468&lt;&gt;E5469,SUM($Q$4:Q5469)-SUM($R$3:R5468),0)</f>
        <v>0</v>
      </c>
      <c r="S5469" s="6">
        <f>IF(B5469&gt;0,SUM($R$4:R5469)-SUM($S$3:S5468),0)</f>
        <v>0</v>
      </c>
    </row>
    <row r="5470" spans="1:19">
      <c r="A5470">
        <f>IF(E5469&lt;&gt;E5470,COUNTIF($A$4:A5469,"&lt;&gt;0")+1,0)</f>
        <v>0</v>
      </c>
      <c r="B5470">
        <f>IF(A5470&lt;&gt;0,IF(MOD(A5470,3)=0,COUNTIF($B$4:B5469,"&lt;&gt;0")+1,0),0)</f>
        <v>0</v>
      </c>
      <c r="C5470" s="9">
        <f>'Dash Board'!$C$12+COUNT('Daily reducing balance'!$F$4:F5469)</f>
        <v>47196</v>
      </c>
      <c r="D5470">
        <f t="shared" si="595"/>
        <v>2029</v>
      </c>
      <c r="E5470">
        <f t="shared" si="596"/>
        <v>3</v>
      </c>
      <c r="F5470">
        <f>DAY('Dash Board'!$C$12+COUNT('Daily reducing balance'!$F$4:F5469))</f>
        <v>19</v>
      </c>
      <c r="G5470" s="8">
        <f t="shared" si="597"/>
        <v>1411.6048232049482</v>
      </c>
      <c r="H5470" s="6">
        <f>G5470*'Dash Board'!$C$11/365</f>
        <v>0.40607809982608101</v>
      </c>
      <c r="I5470" s="6">
        <f>H5470*'Dash Board'!$C$18/'Dash Board'!$C$11</f>
        <v>0.19337052372670524</v>
      </c>
      <c r="J5470" s="6">
        <f>(G5470&gt;1)*PMT('Dash Board'!$C$11/365,$U$4,-'Dash Board'!$C$19)</f>
        <v>108.80376961660664</v>
      </c>
      <c r="K5470" s="6">
        <f t="shared" si="599"/>
        <v>0</v>
      </c>
      <c r="L5470" s="8">
        <f t="shared" si="600"/>
        <v>1303.2071316881677</v>
      </c>
      <c r="N5470" s="8">
        <f t="shared" si="598"/>
        <v>108.61039909287994</v>
      </c>
      <c r="O5470" s="8">
        <f>IF(E5469&lt;&gt;E5470,SUM($N$4:N5470)-SUM($O$3:O5469),0)</f>
        <v>0</v>
      </c>
      <c r="P5470" s="6">
        <f>IF(B5470&gt;0,SUM($O$4:O5470)-SUM($P$3:P5469),0)</f>
        <v>0</v>
      </c>
      <c r="Q5470" s="6">
        <f t="shared" si="601"/>
        <v>0.19337052372670524</v>
      </c>
      <c r="R5470" s="8">
        <f>IF(E5469&lt;&gt;E5470,SUM($Q$4:Q5470)-SUM($R$3:R5469),0)</f>
        <v>0</v>
      </c>
      <c r="S5470" s="6">
        <f>IF(B5470&gt;0,SUM($R$4:R5470)-SUM($S$3:S5469),0)</f>
        <v>0</v>
      </c>
    </row>
    <row r="5471" spans="1:19">
      <c r="A5471">
        <f>IF(E5470&lt;&gt;E5471,COUNTIF($A$4:A5470,"&lt;&gt;0")+1,0)</f>
        <v>0</v>
      </c>
      <c r="B5471">
        <f>IF(A5471&lt;&gt;0,IF(MOD(A5471,3)=0,COUNTIF($B$4:B5470,"&lt;&gt;0")+1,0),0)</f>
        <v>0</v>
      </c>
      <c r="C5471" s="9">
        <f>'Dash Board'!$C$12+COUNT('Daily reducing balance'!$F$4:F5470)</f>
        <v>47197</v>
      </c>
      <c r="D5471">
        <f t="shared" si="595"/>
        <v>2029</v>
      </c>
      <c r="E5471">
        <f t="shared" si="596"/>
        <v>3</v>
      </c>
      <c r="F5471">
        <f>DAY('Dash Board'!$C$12+COUNT('Daily reducing balance'!$F$4:F5470))</f>
        <v>20</v>
      </c>
      <c r="G5471" s="8">
        <f t="shared" si="597"/>
        <v>1303.2071316881677</v>
      </c>
      <c r="H5471" s="6">
        <f>G5471*'Dash Board'!$C$11/365</f>
        <v>0.37489520226645917</v>
      </c>
      <c r="I5471" s="6">
        <f>H5471*'Dash Board'!$C$18/'Dash Board'!$C$11</f>
        <v>0.17852152488879011</v>
      </c>
      <c r="J5471" s="6">
        <f>(G5471&gt;1)*PMT('Dash Board'!$C$11/365,$U$4,-'Dash Board'!$C$19)</f>
        <v>108.80376961660664</v>
      </c>
      <c r="K5471" s="6">
        <f t="shared" si="599"/>
        <v>0</v>
      </c>
      <c r="L5471" s="8">
        <f t="shared" si="600"/>
        <v>1194.7782572738276</v>
      </c>
      <c r="N5471" s="8">
        <f t="shared" si="598"/>
        <v>108.62524809171785</v>
      </c>
      <c r="O5471" s="8">
        <f>IF(E5470&lt;&gt;E5471,SUM($N$4:N5471)-SUM($O$3:O5470),0)</f>
        <v>0</v>
      </c>
      <c r="P5471" s="6">
        <f>IF(B5471&gt;0,SUM($O$4:O5471)-SUM($P$3:P5470),0)</f>
        <v>0</v>
      </c>
      <c r="Q5471" s="6">
        <f t="shared" si="601"/>
        <v>0.17852152488879011</v>
      </c>
      <c r="R5471" s="8">
        <f>IF(E5470&lt;&gt;E5471,SUM($Q$4:Q5471)-SUM($R$3:R5470),0)</f>
        <v>0</v>
      </c>
      <c r="S5471" s="6">
        <f>IF(B5471&gt;0,SUM($R$4:R5471)-SUM($S$3:S5470),0)</f>
        <v>0</v>
      </c>
    </row>
    <row r="5472" spans="1:19">
      <c r="A5472">
        <f>IF(E5471&lt;&gt;E5472,COUNTIF($A$4:A5471,"&lt;&gt;0")+1,0)</f>
        <v>0</v>
      </c>
      <c r="B5472">
        <f>IF(A5472&lt;&gt;0,IF(MOD(A5472,3)=0,COUNTIF($B$4:B5471,"&lt;&gt;0")+1,0),0)</f>
        <v>0</v>
      </c>
      <c r="C5472" s="9">
        <f>'Dash Board'!$C$12+COUNT('Daily reducing balance'!$F$4:F5471)</f>
        <v>47198</v>
      </c>
      <c r="D5472">
        <f t="shared" si="595"/>
        <v>2029</v>
      </c>
      <c r="E5472">
        <f t="shared" si="596"/>
        <v>3</v>
      </c>
      <c r="F5472">
        <f>DAY('Dash Board'!$C$12+COUNT('Daily reducing balance'!$F$4:F5471))</f>
        <v>21</v>
      </c>
      <c r="G5472" s="8">
        <f t="shared" si="597"/>
        <v>1194.7782572738276</v>
      </c>
      <c r="H5472" s="6">
        <f>G5472*'Dash Board'!$C$11/365</f>
        <v>0.34370333428425182</v>
      </c>
      <c r="I5472" s="6">
        <f>H5472*'Dash Board'!$C$18/'Dash Board'!$C$11</f>
        <v>0.1636682544210723</v>
      </c>
      <c r="J5472" s="6">
        <f>(G5472&gt;1)*PMT('Dash Board'!$C$11/365,$U$4,-'Dash Board'!$C$19)</f>
        <v>108.80376961660664</v>
      </c>
      <c r="K5472" s="6">
        <f t="shared" si="599"/>
        <v>0</v>
      </c>
      <c r="L5472" s="8">
        <f t="shared" si="600"/>
        <v>1086.3181909915054</v>
      </c>
      <c r="N5472" s="8">
        <f t="shared" si="598"/>
        <v>108.64010136218558</v>
      </c>
      <c r="O5472" s="8">
        <f>IF(E5471&lt;&gt;E5472,SUM($N$4:N5472)-SUM($O$3:O5471),0)</f>
        <v>0</v>
      </c>
      <c r="P5472" s="6">
        <f>IF(B5472&gt;0,SUM($O$4:O5472)-SUM($P$3:P5471),0)</f>
        <v>0</v>
      </c>
      <c r="Q5472" s="6">
        <f t="shared" si="601"/>
        <v>0.1636682544210723</v>
      </c>
      <c r="R5472" s="8">
        <f>IF(E5471&lt;&gt;E5472,SUM($Q$4:Q5472)-SUM($R$3:R5471),0)</f>
        <v>0</v>
      </c>
      <c r="S5472" s="6">
        <f>IF(B5472&gt;0,SUM($R$4:R5472)-SUM($S$3:S5471),0)</f>
        <v>0</v>
      </c>
    </row>
    <row r="5473" spans="1:19">
      <c r="A5473">
        <f>IF(E5472&lt;&gt;E5473,COUNTIF($A$4:A5472,"&lt;&gt;0")+1,0)</f>
        <v>0</v>
      </c>
      <c r="B5473">
        <f>IF(A5473&lt;&gt;0,IF(MOD(A5473,3)=0,COUNTIF($B$4:B5472,"&lt;&gt;0")+1,0),0)</f>
        <v>0</v>
      </c>
      <c r="C5473" s="9">
        <f>'Dash Board'!$C$12+COUNT('Daily reducing balance'!$F$4:F5472)</f>
        <v>47199</v>
      </c>
      <c r="D5473">
        <f t="shared" si="595"/>
        <v>2029</v>
      </c>
      <c r="E5473">
        <f t="shared" si="596"/>
        <v>3</v>
      </c>
      <c r="F5473">
        <f>DAY('Dash Board'!$C$12+COUNT('Daily reducing balance'!$F$4:F5472))</f>
        <v>22</v>
      </c>
      <c r="G5473" s="8">
        <f t="shared" si="597"/>
        <v>1086.3181909915054</v>
      </c>
      <c r="H5473" s="6">
        <f>G5473*'Dash Board'!$C$11/365</f>
        <v>0.31250249329892621</v>
      </c>
      <c r="I5473" s="6">
        <f>H5473*'Dash Board'!$C$18/'Dash Board'!$C$11</f>
        <v>0.14881071109472677</v>
      </c>
      <c r="J5473" s="6">
        <f>(G5473&gt;1)*PMT('Dash Board'!$C$11/365,$U$4,-'Dash Board'!$C$19)</f>
        <v>108.80376961660664</v>
      </c>
      <c r="K5473" s="6">
        <f t="shared" si="599"/>
        <v>0</v>
      </c>
      <c r="L5473" s="8">
        <f t="shared" si="600"/>
        <v>977.82692386819781</v>
      </c>
      <c r="N5473" s="8">
        <f t="shared" si="598"/>
        <v>108.65495890551192</v>
      </c>
      <c r="O5473" s="8">
        <f>IF(E5472&lt;&gt;E5473,SUM($N$4:N5473)-SUM($O$3:O5472),0)</f>
        <v>0</v>
      </c>
      <c r="P5473" s="6">
        <f>IF(B5473&gt;0,SUM($O$4:O5473)-SUM($P$3:P5472),0)</f>
        <v>0</v>
      </c>
      <c r="Q5473" s="6">
        <f t="shared" si="601"/>
        <v>0.14881071109472677</v>
      </c>
      <c r="R5473" s="8">
        <f>IF(E5472&lt;&gt;E5473,SUM($Q$4:Q5473)-SUM($R$3:R5472),0)</f>
        <v>0</v>
      </c>
      <c r="S5473" s="6">
        <f>IF(B5473&gt;0,SUM($R$4:R5473)-SUM($S$3:S5472),0)</f>
        <v>0</v>
      </c>
    </row>
    <row r="5474" spans="1:19">
      <c r="A5474">
        <f>IF(E5473&lt;&gt;E5474,COUNTIF($A$4:A5473,"&lt;&gt;0")+1,0)</f>
        <v>0</v>
      </c>
      <c r="B5474">
        <f>IF(A5474&lt;&gt;0,IF(MOD(A5474,3)=0,COUNTIF($B$4:B5473,"&lt;&gt;0")+1,0),0)</f>
        <v>0</v>
      </c>
      <c r="C5474" s="9">
        <f>'Dash Board'!$C$12+COUNT('Daily reducing balance'!$F$4:F5473)</f>
        <v>47200</v>
      </c>
      <c r="D5474">
        <f t="shared" si="595"/>
        <v>2029</v>
      </c>
      <c r="E5474">
        <f t="shared" si="596"/>
        <v>3</v>
      </c>
      <c r="F5474">
        <f>DAY('Dash Board'!$C$12+COUNT('Daily reducing balance'!$F$4:F5473))</f>
        <v>23</v>
      </c>
      <c r="G5474" s="8">
        <f t="shared" si="597"/>
        <v>977.82692386819781</v>
      </c>
      <c r="H5474" s="6">
        <f>G5474*'Dash Board'!$C$11/365</f>
        <v>0.2812926767292076</v>
      </c>
      <c r="I5474" s="6">
        <f>H5474*'Dash Board'!$C$18/'Dash Board'!$C$11</f>
        <v>0.13394889368057505</v>
      </c>
      <c r="J5474" s="6">
        <f>(G5474&gt;1)*PMT('Dash Board'!$C$11/365,$U$4,-'Dash Board'!$C$19)</f>
        <v>108.80376961660664</v>
      </c>
      <c r="K5474" s="6">
        <f t="shared" si="599"/>
        <v>0</v>
      </c>
      <c r="L5474" s="8">
        <f t="shared" si="600"/>
        <v>869.30444692832043</v>
      </c>
      <c r="N5474" s="8">
        <f t="shared" si="598"/>
        <v>108.66982072292606</v>
      </c>
      <c r="O5474" s="8">
        <f>IF(E5473&lt;&gt;E5474,SUM($N$4:N5474)-SUM($O$3:O5473),0)</f>
        <v>0</v>
      </c>
      <c r="P5474" s="6">
        <f>IF(B5474&gt;0,SUM($O$4:O5474)-SUM($P$3:P5473),0)</f>
        <v>0</v>
      </c>
      <c r="Q5474" s="6">
        <f t="shared" si="601"/>
        <v>0.13394889368057505</v>
      </c>
      <c r="R5474" s="8">
        <f>IF(E5473&lt;&gt;E5474,SUM($Q$4:Q5474)-SUM($R$3:R5473),0)</f>
        <v>0</v>
      </c>
      <c r="S5474" s="6">
        <f>IF(B5474&gt;0,SUM($R$4:R5474)-SUM($S$3:S5473),0)</f>
        <v>0</v>
      </c>
    </row>
    <row r="5475" spans="1:19">
      <c r="A5475">
        <f>IF(E5474&lt;&gt;E5475,COUNTIF($A$4:A5474,"&lt;&gt;0")+1,0)</f>
        <v>0</v>
      </c>
      <c r="B5475">
        <f>IF(A5475&lt;&gt;0,IF(MOD(A5475,3)=0,COUNTIF($B$4:B5474,"&lt;&gt;0")+1,0),0)</f>
        <v>0</v>
      </c>
      <c r="C5475" s="9">
        <f>'Dash Board'!$C$12+COUNT('Daily reducing balance'!$F$4:F5474)</f>
        <v>47201</v>
      </c>
      <c r="D5475">
        <f t="shared" si="595"/>
        <v>2029</v>
      </c>
      <c r="E5475">
        <f t="shared" si="596"/>
        <v>3</v>
      </c>
      <c r="F5475">
        <f>DAY('Dash Board'!$C$12+COUNT('Daily reducing balance'!$F$4:F5474))</f>
        <v>24</v>
      </c>
      <c r="G5475" s="8">
        <f t="shared" si="597"/>
        <v>869.30444692832043</v>
      </c>
      <c r="H5475" s="6">
        <f>G5475*'Dash Board'!$C$11/365</f>
        <v>0.25007388199307845</v>
      </c>
      <c r="I5475" s="6">
        <f>H5475*'Dash Board'!$C$18/'Dash Board'!$C$11</f>
        <v>0.11908280094908499</v>
      </c>
      <c r="J5475" s="6">
        <f>(G5475&gt;1)*PMT('Dash Board'!$C$11/365,$U$4,-'Dash Board'!$C$19)</f>
        <v>108.80376961660664</v>
      </c>
      <c r="K5475" s="6">
        <f t="shared" si="599"/>
        <v>0</v>
      </c>
      <c r="L5475" s="8">
        <f t="shared" si="600"/>
        <v>760.75075119370695</v>
      </c>
      <c r="N5475" s="8">
        <f t="shared" si="598"/>
        <v>108.68468681565756</v>
      </c>
      <c r="O5475" s="8">
        <f>IF(E5474&lt;&gt;E5475,SUM($N$4:N5475)-SUM($O$3:O5474),0)</f>
        <v>0</v>
      </c>
      <c r="P5475" s="6">
        <f>IF(B5475&gt;0,SUM($O$4:O5475)-SUM($P$3:P5474),0)</f>
        <v>0</v>
      </c>
      <c r="Q5475" s="6">
        <f t="shared" si="601"/>
        <v>0.11908280094908499</v>
      </c>
      <c r="R5475" s="8">
        <f>IF(E5474&lt;&gt;E5475,SUM($Q$4:Q5475)-SUM($R$3:R5474),0)</f>
        <v>0</v>
      </c>
      <c r="S5475" s="6">
        <f>IF(B5475&gt;0,SUM($R$4:R5475)-SUM($S$3:S5474),0)</f>
        <v>0</v>
      </c>
    </row>
    <row r="5476" spans="1:19">
      <c r="A5476">
        <f>IF(E5475&lt;&gt;E5476,COUNTIF($A$4:A5475,"&lt;&gt;0")+1,0)</f>
        <v>0</v>
      </c>
      <c r="B5476">
        <f>IF(A5476&lt;&gt;0,IF(MOD(A5476,3)=0,COUNTIF($B$4:B5475,"&lt;&gt;0")+1,0),0)</f>
        <v>0</v>
      </c>
      <c r="C5476" s="9">
        <f>'Dash Board'!$C$12+COUNT('Daily reducing balance'!$F$4:F5475)</f>
        <v>47202</v>
      </c>
      <c r="D5476">
        <f t="shared" si="595"/>
        <v>2029</v>
      </c>
      <c r="E5476">
        <f t="shared" si="596"/>
        <v>3</v>
      </c>
      <c r="F5476">
        <f>DAY('Dash Board'!$C$12+COUNT('Daily reducing balance'!$F$4:F5475))</f>
        <v>25</v>
      </c>
      <c r="G5476" s="8">
        <f t="shared" si="597"/>
        <v>760.75075119370695</v>
      </c>
      <c r="H5476" s="6">
        <f>G5476*'Dash Board'!$C$11/365</f>
        <v>0.21884610650777869</v>
      </c>
      <c r="I5476" s="6">
        <f>H5476*'Dash Board'!$C$18/'Dash Board'!$C$11</f>
        <v>0.10421243167037082</v>
      </c>
      <c r="J5476" s="6">
        <f>(G5476&gt;1)*PMT('Dash Board'!$C$11/365,$U$4,-'Dash Board'!$C$19)</f>
        <v>108.80376961660664</v>
      </c>
      <c r="K5476" s="6">
        <f t="shared" si="599"/>
        <v>0</v>
      </c>
      <c r="L5476" s="8">
        <f t="shared" si="600"/>
        <v>652.16582768360809</v>
      </c>
      <c r="N5476" s="8">
        <f t="shared" si="598"/>
        <v>108.69955718493627</v>
      </c>
      <c r="O5476" s="8">
        <f>IF(E5475&lt;&gt;E5476,SUM($N$4:N5476)-SUM($O$3:O5475),0)</f>
        <v>0</v>
      </c>
      <c r="P5476" s="6">
        <f>IF(B5476&gt;0,SUM($O$4:O5476)-SUM($P$3:P5475),0)</f>
        <v>0</v>
      </c>
      <c r="Q5476" s="6">
        <f t="shared" si="601"/>
        <v>0.10421243167037082</v>
      </c>
      <c r="R5476" s="8">
        <f>IF(E5475&lt;&gt;E5476,SUM($Q$4:Q5476)-SUM($R$3:R5475),0)</f>
        <v>0</v>
      </c>
      <c r="S5476" s="6">
        <f>IF(B5476&gt;0,SUM($R$4:R5476)-SUM($S$3:S5475),0)</f>
        <v>0</v>
      </c>
    </row>
    <row r="5477" spans="1:19">
      <c r="A5477">
        <f>IF(E5476&lt;&gt;E5477,COUNTIF($A$4:A5476,"&lt;&gt;0")+1,0)</f>
        <v>0</v>
      </c>
      <c r="B5477">
        <f>IF(A5477&lt;&gt;0,IF(MOD(A5477,3)=0,COUNTIF($B$4:B5476,"&lt;&gt;0")+1,0),0)</f>
        <v>0</v>
      </c>
      <c r="C5477" s="9">
        <f>'Dash Board'!$C$12+COUNT('Daily reducing balance'!$F$4:F5476)</f>
        <v>47203</v>
      </c>
      <c r="D5477">
        <f t="shared" si="595"/>
        <v>2029</v>
      </c>
      <c r="E5477">
        <f t="shared" si="596"/>
        <v>3</v>
      </c>
      <c r="F5477">
        <f>DAY('Dash Board'!$C$12+COUNT('Daily reducing balance'!$F$4:F5476))</f>
        <v>26</v>
      </c>
      <c r="G5477" s="8">
        <f t="shared" si="597"/>
        <v>652.16582768360809</v>
      </c>
      <c r="H5477" s="6">
        <f>G5477*'Dash Board'!$C$11/365</f>
        <v>0.18760934768980506</v>
      </c>
      <c r="I5477" s="6">
        <f>H5477*'Dash Board'!$C$18/'Dash Board'!$C$11</f>
        <v>8.9337784614192894E-2</v>
      </c>
      <c r="J5477" s="6">
        <f>(G5477&gt;1)*PMT('Dash Board'!$C$11/365,$U$4,-'Dash Board'!$C$19)</f>
        <v>108.80376961660664</v>
      </c>
      <c r="K5477" s="6">
        <f t="shared" si="599"/>
        <v>0</v>
      </c>
      <c r="L5477" s="8">
        <f t="shared" si="600"/>
        <v>543.54966741469116</v>
      </c>
      <c r="N5477" s="8">
        <f t="shared" si="598"/>
        <v>108.71443183199246</v>
      </c>
      <c r="O5477" s="8">
        <f>IF(E5476&lt;&gt;E5477,SUM($N$4:N5477)-SUM($O$3:O5476),0)</f>
        <v>0</v>
      </c>
      <c r="P5477" s="6">
        <f>IF(B5477&gt;0,SUM($O$4:O5477)-SUM($P$3:P5476),0)</f>
        <v>0</v>
      </c>
      <c r="Q5477" s="6">
        <f t="shared" si="601"/>
        <v>8.9337784614192894E-2</v>
      </c>
      <c r="R5477" s="8">
        <f>IF(E5476&lt;&gt;E5477,SUM($Q$4:Q5477)-SUM($R$3:R5476),0)</f>
        <v>0</v>
      </c>
      <c r="S5477" s="6">
        <f>IF(B5477&gt;0,SUM($R$4:R5477)-SUM($S$3:S5476),0)</f>
        <v>0</v>
      </c>
    </row>
    <row r="5478" spans="1:19">
      <c r="A5478">
        <f>IF(E5477&lt;&gt;E5478,COUNTIF($A$4:A5477,"&lt;&gt;0")+1,0)</f>
        <v>0</v>
      </c>
      <c r="B5478">
        <f>IF(A5478&lt;&gt;0,IF(MOD(A5478,3)=0,COUNTIF($B$4:B5477,"&lt;&gt;0")+1,0),0)</f>
        <v>0</v>
      </c>
      <c r="C5478" s="9">
        <f>'Dash Board'!$C$12+COUNT('Daily reducing balance'!$F$4:F5477)</f>
        <v>47204</v>
      </c>
      <c r="D5478">
        <f t="shared" si="595"/>
        <v>2029</v>
      </c>
      <c r="E5478">
        <f t="shared" si="596"/>
        <v>3</v>
      </c>
      <c r="F5478">
        <f>DAY('Dash Board'!$C$12+COUNT('Daily reducing balance'!$F$4:F5477))</f>
        <v>27</v>
      </c>
      <c r="G5478" s="8">
        <f t="shared" si="597"/>
        <v>543.54966741469116</v>
      </c>
      <c r="H5478" s="6">
        <f>G5478*'Dash Board'!$C$11/365</f>
        <v>0.15636360295491117</v>
      </c>
      <c r="I5478" s="6">
        <f>H5478*'Dash Board'!$C$18/'Dash Board'!$C$11</f>
        <v>7.4458858549957693E-2</v>
      </c>
      <c r="J5478" s="6">
        <f>(G5478&gt;1)*PMT('Dash Board'!$C$11/365,$U$4,-'Dash Board'!$C$19)</f>
        <v>108.80376961660664</v>
      </c>
      <c r="K5478" s="6">
        <f t="shared" si="599"/>
        <v>0</v>
      </c>
      <c r="L5478" s="8">
        <f t="shared" si="600"/>
        <v>434.90226140103942</v>
      </c>
      <c r="N5478" s="8">
        <f t="shared" si="598"/>
        <v>108.72931075805668</v>
      </c>
      <c r="O5478" s="8">
        <f>IF(E5477&lt;&gt;E5478,SUM($N$4:N5478)-SUM($O$3:O5477),0)</f>
        <v>0</v>
      </c>
      <c r="P5478" s="6">
        <f>IF(B5478&gt;0,SUM($O$4:O5478)-SUM($P$3:P5477),0)</f>
        <v>0</v>
      </c>
      <c r="Q5478" s="6">
        <f t="shared" si="601"/>
        <v>7.4458858549957693E-2</v>
      </c>
      <c r="R5478" s="8">
        <f>IF(E5477&lt;&gt;E5478,SUM($Q$4:Q5478)-SUM($R$3:R5477),0)</f>
        <v>0</v>
      </c>
      <c r="S5478" s="6">
        <f>IF(B5478&gt;0,SUM($R$4:R5478)-SUM($S$3:S5477),0)</f>
        <v>0</v>
      </c>
    </row>
    <row r="5479" spans="1:19">
      <c r="A5479">
        <f>IF(E5478&lt;&gt;E5479,COUNTIF($A$4:A5478,"&lt;&gt;0")+1,0)</f>
        <v>0</v>
      </c>
      <c r="B5479">
        <f>IF(A5479&lt;&gt;0,IF(MOD(A5479,3)=0,COUNTIF($B$4:B5478,"&lt;&gt;0")+1,0),0)</f>
        <v>0</v>
      </c>
      <c r="C5479" s="9">
        <f>'Dash Board'!$C$12+COUNT('Daily reducing balance'!$F$4:F5478)</f>
        <v>47205</v>
      </c>
      <c r="D5479">
        <f t="shared" si="595"/>
        <v>2029</v>
      </c>
      <c r="E5479">
        <f t="shared" si="596"/>
        <v>3</v>
      </c>
      <c r="F5479">
        <f>DAY('Dash Board'!$C$12+COUNT('Daily reducing balance'!$F$4:F5478))</f>
        <v>28</v>
      </c>
      <c r="G5479" s="8">
        <f t="shared" si="597"/>
        <v>434.90226140103942</v>
      </c>
      <c r="H5479" s="6">
        <f>G5479*'Dash Board'!$C$11/365</f>
        <v>0.12510886971810722</v>
      </c>
      <c r="I5479" s="6">
        <f>H5479*'Dash Board'!$C$18/'Dash Board'!$C$11</f>
        <v>5.9575652246717729E-2</v>
      </c>
      <c r="J5479" s="6">
        <f>(G5479&gt;1)*PMT('Dash Board'!$C$11/365,$U$4,-'Dash Board'!$C$19)</f>
        <v>108.80376961660664</v>
      </c>
      <c r="K5479" s="6">
        <f t="shared" si="599"/>
        <v>0</v>
      </c>
      <c r="L5479" s="8">
        <f t="shared" si="600"/>
        <v>326.22360065415091</v>
      </c>
      <c r="N5479" s="8">
        <f t="shared" si="598"/>
        <v>108.74419396435992</v>
      </c>
      <c r="O5479" s="8">
        <f>IF(E5478&lt;&gt;E5479,SUM($N$4:N5479)-SUM($O$3:O5478),0)</f>
        <v>0</v>
      </c>
      <c r="P5479" s="6">
        <f>IF(B5479&gt;0,SUM($O$4:O5479)-SUM($P$3:P5478),0)</f>
        <v>0</v>
      </c>
      <c r="Q5479" s="6">
        <f t="shared" si="601"/>
        <v>5.9575652246717729E-2</v>
      </c>
      <c r="R5479" s="8">
        <f>IF(E5478&lt;&gt;E5479,SUM($Q$4:Q5479)-SUM($R$3:R5478),0)</f>
        <v>0</v>
      </c>
      <c r="S5479" s="6">
        <f>IF(B5479&gt;0,SUM($R$4:R5479)-SUM($S$3:S5478),0)</f>
        <v>0</v>
      </c>
    </row>
    <row r="5480" spans="1:19">
      <c r="A5480">
        <f>IF(E5479&lt;&gt;E5480,COUNTIF($A$4:A5479,"&lt;&gt;0")+1,0)</f>
        <v>0</v>
      </c>
      <c r="B5480">
        <f>IF(A5480&lt;&gt;0,IF(MOD(A5480,3)=0,COUNTIF($B$4:B5479,"&lt;&gt;0")+1,0),0)</f>
        <v>0</v>
      </c>
      <c r="C5480" s="9">
        <f>'Dash Board'!$C$12+COUNT('Daily reducing balance'!$F$4:F5479)</f>
        <v>47206</v>
      </c>
      <c r="D5480">
        <f t="shared" si="595"/>
        <v>2029</v>
      </c>
      <c r="E5480">
        <f t="shared" si="596"/>
        <v>3</v>
      </c>
      <c r="F5480">
        <f>DAY('Dash Board'!$C$12+COUNT('Daily reducing balance'!$F$4:F5479))</f>
        <v>29</v>
      </c>
      <c r="G5480" s="8">
        <f t="shared" si="597"/>
        <v>326.22360065415091</v>
      </c>
      <c r="H5480" s="6">
        <f>G5480*'Dash Board'!$C$11/365</f>
        <v>9.3845145393659846E-2</v>
      </c>
      <c r="I5480" s="6">
        <f>H5480*'Dash Board'!$C$18/'Dash Board'!$C$11</f>
        <v>4.4688164473171366E-2</v>
      </c>
      <c r="J5480" s="6">
        <f>(G5480&gt;1)*PMT('Dash Board'!$C$11/365,$U$4,-'Dash Board'!$C$19)</f>
        <v>108.80376961660664</v>
      </c>
      <c r="K5480" s="6">
        <f t="shared" si="599"/>
        <v>0</v>
      </c>
      <c r="L5480" s="8">
        <f t="shared" si="600"/>
        <v>217.51367618293796</v>
      </c>
      <c r="N5480" s="8">
        <f t="shared" si="598"/>
        <v>108.75908145213347</v>
      </c>
      <c r="O5480" s="8">
        <f>IF(E5479&lt;&gt;E5480,SUM($N$4:N5480)-SUM($O$3:O5479),0)</f>
        <v>0</v>
      </c>
      <c r="P5480" s="6">
        <f>IF(B5480&gt;0,SUM($O$4:O5480)-SUM($P$3:P5479),0)</f>
        <v>0</v>
      </c>
      <c r="Q5480" s="6">
        <f t="shared" si="601"/>
        <v>4.4688164473171366E-2</v>
      </c>
      <c r="R5480" s="8">
        <f>IF(E5479&lt;&gt;E5480,SUM($Q$4:Q5480)-SUM($R$3:R5479),0)</f>
        <v>0</v>
      </c>
      <c r="S5480" s="6">
        <f>IF(B5480&gt;0,SUM($R$4:R5480)-SUM($S$3:S5479),0)</f>
        <v>0</v>
      </c>
    </row>
    <row r="5481" spans="1:19">
      <c r="A5481">
        <f>IF(E5480&lt;&gt;E5481,COUNTIF($A$4:A5480,"&lt;&gt;0")+1,0)</f>
        <v>0</v>
      </c>
      <c r="B5481">
        <f>IF(A5481&lt;&gt;0,IF(MOD(A5481,3)=0,COUNTIF($B$4:B5480,"&lt;&gt;0")+1,0),0)</f>
        <v>0</v>
      </c>
      <c r="C5481" s="9">
        <f>'Dash Board'!$C$12+COUNT('Daily reducing balance'!$F$4:F5480)</f>
        <v>47207</v>
      </c>
      <c r="D5481">
        <f t="shared" si="595"/>
        <v>2029</v>
      </c>
      <c r="E5481">
        <f t="shared" si="596"/>
        <v>3</v>
      </c>
      <c r="F5481">
        <f>DAY('Dash Board'!$C$12+COUNT('Daily reducing balance'!$F$4:F5480))</f>
        <v>30</v>
      </c>
      <c r="G5481" s="8">
        <f t="shared" si="597"/>
        <v>217.51367618293796</v>
      </c>
      <c r="H5481" s="6">
        <f>G5481*'Dash Board'!$C$11/365</f>
        <v>6.2572427395091737E-2</v>
      </c>
      <c r="I5481" s="6">
        <f>H5481*'Dash Board'!$C$18/'Dash Board'!$C$11</f>
        <v>2.9796393997662735E-2</v>
      </c>
      <c r="J5481" s="6">
        <f>(G5481&gt;1)*PMT('Dash Board'!$C$11/365,$U$4,-'Dash Board'!$C$19)</f>
        <v>108.80376961660664</v>
      </c>
      <c r="K5481" s="6">
        <f t="shared" si="599"/>
        <v>0</v>
      </c>
      <c r="L5481" s="8">
        <f t="shared" si="600"/>
        <v>108.77247899372639</v>
      </c>
      <c r="N5481" s="8">
        <f t="shared" si="598"/>
        <v>108.77397322260899</v>
      </c>
      <c r="O5481" s="8">
        <f>IF(E5480&lt;&gt;E5481,SUM($N$4:N5481)-SUM($O$3:O5480),0)</f>
        <v>0</v>
      </c>
      <c r="P5481" s="6">
        <f>IF(B5481&gt;0,SUM($O$4:O5481)-SUM($P$3:P5480),0)</f>
        <v>0</v>
      </c>
      <c r="Q5481" s="6">
        <f t="shared" si="601"/>
        <v>2.9796393997662735E-2</v>
      </c>
      <c r="R5481" s="8">
        <f>IF(E5480&lt;&gt;E5481,SUM($Q$4:Q5481)-SUM($R$3:R5480),0)</f>
        <v>0</v>
      </c>
      <c r="S5481" s="6">
        <f>IF(B5481&gt;0,SUM($R$4:R5481)-SUM($S$3:S5480),0)</f>
        <v>0</v>
      </c>
    </row>
    <row r="5482" spans="1:19">
      <c r="A5482">
        <f>IF(E5481&lt;&gt;E5482,COUNTIF($A$4:A5481,"&lt;&gt;0")+1,0)</f>
        <v>0</v>
      </c>
      <c r="B5482">
        <f>IF(A5482&lt;&gt;0,IF(MOD(A5482,3)=0,COUNTIF($B$4:B5481,"&lt;&gt;0")+1,0),0)</f>
        <v>0</v>
      </c>
      <c r="C5482" s="9">
        <f>'Dash Board'!$C$12+COUNT('Daily reducing balance'!$F$4:F5481)</f>
        <v>47208</v>
      </c>
      <c r="D5482">
        <f t="shared" si="595"/>
        <v>2029</v>
      </c>
      <c r="E5482">
        <f t="shared" si="596"/>
        <v>3</v>
      </c>
      <c r="F5482">
        <f>DAY('Dash Board'!$C$12+COUNT('Daily reducing balance'!$F$4:F5481))</f>
        <v>31</v>
      </c>
      <c r="G5482" s="8">
        <f t="shared" si="597"/>
        <v>108.77247899372639</v>
      </c>
      <c r="H5482" s="6">
        <f>G5482*'Dash Board'!$C$11/365</f>
        <v>3.1290713135181565E-2</v>
      </c>
      <c r="I5482" s="6">
        <f>H5482*'Dash Board'!$C$18/'Dash Board'!$C$11</f>
        <v>1.4900339588181698E-2</v>
      </c>
      <c r="J5482" s="6">
        <f>(G5482&gt;1)*PMT('Dash Board'!$C$11/365,$U$4,-'Dash Board'!$C$19)</f>
        <v>108.80376961660664</v>
      </c>
      <c r="K5482" s="6">
        <f t="shared" si="599"/>
        <v>0</v>
      </c>
      <c r="L5482" s="8">
        <f t="shared" si="600"/>
        <v>9.0254928863942041E-8</v>
      </c>
      <c r="N5482" s="8">
        <f t="shared" si="598"/>
        <v>108.78886927701846</v>
      </c>
      <c r="O5482" s="8">
        <f>IF(E5481&lt;&gt;E5482,SUM($N$4:N5482)-SUM($O$3:O5481),0)</f>
        <v>0</v>
      </c>
      <c r="P5482" s="6">
        <f>IF(B5482&gt;0,SUM($O$4:O5482)-SUM($P$3:P5481),0)</f>
        <v>0</v>
      </c>
      <c r="Q5482" s="6">
        <f t="shared" si="601"/>
        <v>1.4900339588181698E-2</v>
      </c>
      <c r="R5482" s="8">
        <f>IF(E5481&lt;&gt;E5482,SUM($Q$4:Q5482)-SUM($R$3:R5481),0)</f>
        <v>0</v>
      </c>
      <c r="S5482" s="6">
        <f>IF(B5482&gt;0,SUM($R$4:R5482)-SUM($S$3:S5481),0)</f>
        <v>0</v>
      </c>
    </row>
    <row r="5483" spans="1:19">
      <c r="A5483">
        <f>IF(E5482&lt;&gt;E5483,COUNTIF($A$4:A5482,"&lt;&gt;0")+1,0)</f>
        <v>180</v>
      </c>
      <c r="B5483">
        <f>IF(A5483&lt;&gt;0,IF(MOD(A5483,3)=0,COUNTIF($B$4:B5482,"&lt;&gt;0")+1,0),0)</f>
        <v>60</v>
      </c>
      <c r="C5483" s="9">
        <f>'Dash Board'!$C$12+COUNT('Daily reducing balance'!$F$4:F5482)</f>
        <v>47209</v>
      </c>
      <c r="D5483">
        <f t="shared" si="595"/>
        <v>2029</v>
      </c>
      <c r="E5483">
        <f t="shared" si="596"/>
        <v>4</v>
      </c>
      <c r="F5483">
        <f>DAY('Dash Board'!$C$12+COUNT('Daily reducing balance'!$F$4:F5482))</f>
        <v>1</v>
      </c>
      <c r="G5483" s="8">
        <f t="shared" si="597"/>
        <v>9.0254928863942041E-8</v>
      </c>
      <c r="H5483" s="6">
        <f>G5483*'Dash Board'!$C$11/365</f>
        <v>2.5963746659490175E-11</v>
      </c>
      <c r="I5483" s="6">
        <f>H5483*'Dash Board'!$C$18/'Dash Board'!$C$11</f>
        <v>1.2363688885471513E-11</v>
      </c>
      <c r="J5483" s="6">
        <f>(G5483&gt;1)*PMT('Dash Board'!$C$11/365,$U$4,-'Dash Board'!$C$19)</f>
        <v>0</v>
      </c>
      <c r="K5483" s="6">
        <f t="shared" si="599"/>
        <v>0</v>
      </c>
      <c r="L5483" s="8">
        <f t="shared" si="600"/>
        <v>9.0280892610601532E-8</v>
      </c>
      <c r="N5483" s="8">
        <f t="shared" si="598"/>
        <v>-1.2363688885471513E-11</v>
      </c>
      <c r="O5483" s="8">
        <f>IF(E5482&lt;&gt;E5483,SUM($N$4:N5483)-SUM($O$3:O5482),0)</f>
        <v>3257.2036537014646</v>
      </c>
      <c r="P5483" s="6">
        <f>IF(B5483&gt;0,SUM($O$4:O5483)-SUM($P$3:P5482),0)</f>
        <v>9624.3599238042952</v>
      </c>
      <c r="Q5483" s="6">
        <f t="shared" si="601"/>
        <v>1.2363688885471513E-11</v>
      </c>
      <c r="R5483" s="8">
        <f>IF(E5482&lt;&gt;E5483,SUM($Q$4:Q5483)-SUM($R$3:R5482),0)</f>
        <v>6.909434796689311</v>
      </c>
      <c r="S5483" s="6">
        <f>IF(B5483&gt;0,SUM($R$4:R5483)-SUM($S$3:S5482),0)</f>
        <v>59.175572073698277</v>
      </c>
    </row>
    <row r="5484" spans="1:19">
      <c r="A5484">
        <f>IF(E5483&lt;&gt;E5484,COUNTIF($A$4:A5483,"&lt;&gt;0")+1,0)</f>
        <v>0</v>
      </c>
      <c r="B5484">
        <f>IF(A5484&lt;&gt;0,IF(MOD(A5484,3)=0,COUNTIF($B$4:B5483,"&lt;&gt;0")+1,0),0)</f>
        <v>0</v>
      </c>
      <c r="C5484" s="9">
        <f>'Dash Board'!$C$12+COUNT('Daily reducing balance'!$F$4:F5483)</f>
        <v>47210</v>
      </c>
      <c r="D5484">
        <f t="shared" si="595"/>
        <v>2029</v>
      </c>
      <c r="E5484">
        <f t="shared" si="596"/>
        <v>4</v>
      </c>
      <c r="F5484">
        <f>DAY('Dash Board'!$C$12+COUNT('Daily reducing balance'!$F$4:F5483))</f>
        <v>2</v>
      </c>
      <c r="G5484" s="8">
        <f t="shared" si="597"/>
        <v>9.0280892610601532E-8</v>
      </c>
      <c r="H5484" s="6">
        <f>G5484*'Dash Board'!$C$11/365</f>
        <v>2.5971215682501811E-11</v>
      </c>
      <c r="I5484" s="6">
        <f>H5484*'Dash Board'!$C$18/'Dash Board'!$C$11</f>
        <v>1.2367245563096102E-11</v>
      </c>
      <c r="J5484" s="6">
        <f>(G5484&gt;1)*PMT('Dash Board'!$C$11/365,$U$4,-'Dash Board'!$C$19)</f>
        <v>0</v>
      </c>
      <c r="K5484" s="6">
        <f t="shared" si="599"/>
        <v>0</v>
      </c>
      <c r="L5484" s="8">
        <f t="shared" si="600"/>
        <v>9.0306863826284037E-8</v>
      </c>
      <c r="N5484" s="8">
        <f t="shared" si="598"/>
        <v>-1.2367245563096102E-11</v>
      </c>
      <c r="O5484" s="8">
        <f>IF(E5483&lt;&gt;E5484,SUM($N$4:N5484)-SUM($O$3:O5483),0)</f>
        <v>0</v>
      </c>
      <c r="P5484" s="6">
        <f>IF(B5484&gt;0,SUM($O$4:O5484)-SUM($P$3:P5483),0)</f>
        <v>0</v>
      </c>
      <c r="Q5484" s="6">
        <f t="shared" si="601"/>
        <v>1.2367245563096102E-11</v>
      </c>
      <c r="R5484" s="8">
        <f>IF(E5483&lt;&gt;E5484,SUM($Q$4:Q5484)-SUM($R$3:R5483),0)</f>
        <v>0</v>
      </c>
      <c r="S5484" s="6">
        <f>IF(B5484&gt;0,SUM($R$4:R5484)-SUM($S$3:S5483),0)</f>
        <v>0</v>
      </c>
    </row>
    <row r="5485" spans="1:19">
      <c r="A5485">
        <f>IF(E5484&lt;&gt;E5485,COUNTIF($A$4:A5484,"&lt;&gt;0")+1,0)</f>
        <v>0</v>
      </c>
      <c r="B5485">
        <f>IF(A5485&lt;&gt;0,IF(MOD(A5485,3)=0,COUNTIF($B$4:B5484,"&lt;&gt;0")+1,0),0)</f>
        <v>0</v>
      </c>
      <c r="C5485" s="9">
        <f>'Dash Board'!$C$12+COUNT('Daily reducing balance'!$F$4:F5484)</f>
        <v>47211</v>
      </c>
      <c r="D5485">
        <f t="shared" si="595"/>
        <v>2029</v>
      </c>
      <c r="E5485">
        <f t="shared" si="596"/>
        <v>4</v>
      </c>
      <c r="F5485">
        <f>DAY('Dash Board'!$C$12+COUNT('Daily reducing balance'!$F$4:F5484))</f>
        <v>3</v>
      </c>
      <c r="G5485" s="8">
        <f t="shared" si="597"/>
        <v>9.0306863826284037E-8</v>
      </c>
      <c r="H5485" s="6">
        <f>G5485*'Dash Board'!$C$11/365</f>
        <v>2.5978686854136501E-11</v>
      </c>
      <c r="I5485" s="6">
        <f>H5485*'Dash Board'!$C$18/'Dash Board'!$C$11</f>
        <v>1.2370803263874527E-11</v>
      </c>
      <c r="J5485" s="6">
        <f>(G5485&gt;1)*PMT('Dash Board'!$C$11/365,$U$4,-'Dash Board'!$C$19)</f>
        <v>0</v>
      </c>
      <c r="K5485" s="6">
        <f t="shared" si="599"/>
        <v>0</v>
      </c>
      <c r="L5485" s="8">
        <f t="shared" si="600"/>
        <v>9.0332842513138173E-8</v>
      </c>
      <c r="N5485" s="8">
        <f t="shared" si="598"/>
        <v>-1.2370803263874527E-11</v>
      </c>
      <c r="O5485" s="8">
        <f>IF(E5484&lt;&gt;E5485,SUM($N$4:N5485)-SUM($O$3:O5484),0)</f>
        <v>0</v>
      </c>
      <c r="P5485" s="6">
        <f>IF(B5485&gt;0,SUM($O$4:O5485)-SUM($P$3:P5484),0)</f>
        <v>0</v>
      </c>
      <c r="Q5485" s="6">
        <f t="shared" si="601"/>
        <v>1.2370803263874527E-11</v>
      </c>
      <c r="R5485" s="8">
        <f>IF(E5484&lt;&gt;E5485,SUM($Q$4:Q5485)-SUM($R$3:R5484),0)</f>
        <v>0</v>
      </c>
      <c r="S5485" s="6">
        <f>IF(B5485&gt;0,SUM($R$4:R5485)-SUM($S$3:S5484),0)</f>
        <v>0</v>
      </c>
    </row>
    <row r="5486" spans="1:19">
      <c r="A5486">
        <f>IF(E5485&lt;&gt;E5486,COUNTIF($A$4:A5485,"&lt;&gt;0")+1,0)</f>
        <v>0</v>
      </c>
      <c r="B5486">
        <f>IF(A5486&lt;&gt;0,IF(MOD(A5486,3)=0,COUNTIF($B$4:B5485,"&lt;&gt;0")+1,0),0)</f>
        <v>0</v>
      </c>
      <c r="C5486" s="9">
        <f>'Dash Board'!$C$12+COUNT('Daily reducing balance'!$F$4:F5485)</f>
        <v>47212</v>
      </c>
      <c r="D5486">
        <f t="shared" si="595"/>
        <v>2029</v>
      </c>
      <c r="E5486">
        <f t="shared" si="596"/>
        <v>4</v>
      </c>
      <c r="F5486">
        <f>DAY('Dash Board'!$C$12+COUNT('Daily reducing balance'!$F$4:F5485))</f>
        <v>4</v>
      </c>
      <c r="G5486" s="8">
        <f t="shared" si="597"/>
        <v>9.0332842513138173E-8</v>
      </c>
      <c r="H5486" s="6">
        <f>G5486*'Dash Board'!$C$11/365</f>
        <v>2.5986160175012349E-11</v>
      </c>
      <c r="I5486" s="6">
        <f>H5486*'Dash Board'!$C$18/'Dash Board'!$C$11</f>
        <v>1.2374361988101121E-11</v>
      </c>
      <c r="J5486" s="6">
        <f>(G5486&gt;1)*PMT('Dash Board'!$C$11/365,$U$4,-'Dash Board'!$C$19)</f>
        <v>0</v>
      </c>
      <c r="K5486" s="6">
        <f t="shared" si="599"/>
        <v>0</v>
      </c>
      <c r="L5486" s="8">
        <f t="shared" si="600"/>
        <v>9.035882867331318E-8</v>
      </c>
      <c r="N5486" s="8">
        <f t="shared" si="598"/>
        <v>-1.2374361988101121E-11</v>
      </c>
      <c r="O5486" s="8">
        <f>IF(E5485&lt;&gt;E5486,SUM($N$4:N5486)-SUM($O$3:O5485),0)</f>
        <v>0</v>
      </c>
      <c r="P5486" s="6">
        <f>IF(B5486&gt;0,SUM($O$4:O5486)-SUM($P$3:P5485),0)</f>
        <v>0</v>
      </c>
      <c r="Q5486" s="6">
        <f t="shared" si="601"/>
        <v>1.2374361988101121E-11</v>
      </c>
      <c r="R5486" s="8">
        <f>IF(E5485&lt;&gt;E5486,SUM($Q$4:Q5486)-SUM($R$3:R5485),0)</f>
        <v>0</v>
      </c>
      <c r="S5486" s="6">
        <f>IF(B5486&gt;0,SUM($R$4:R5486)-SUM($S$3:S5485),0)</f>
        <v>0</v>
      </c>
    </row>
    <row r="5487" spans="1:19">
      <c r="A5487">
        <f>IF(E5486&lt;&gt;E5487,COUNTIF($A$4:A5486,"&lt;&gt;0")+1,0)</f>
        <v>0</v>
      </c>
      <c r="B5487">
        <f>IF(A5487&lt;&gt;0,IF(MOD(A5487,3)=0,COUNTIF($B$4:B5486,"&lt;&gt;0")+1,0),0)</f>
        <v>0</v>
      </c>
      <c r="C5487" s="9">
        <f>'Dash Board'!$C$12+COUNT('Daily reducing balance'!$F$4:F5486)</f>
        <v>47213</v>
      </c>
      <c r="D5487">
        <f t="shared" si="595"/>
        <v>2029</v>
      </c>
      <c r="E5487">
        <f t="shared" si="596"/>
        <v>4</v>
      </c>
      <c r="F5487">
        <f>DAY('Dash Board'!$C$12+COUNT('Daily reducing balance'!$F$4:F5486))</f>
        <v>5</v>
      </c>
      <c r="G5487" s="8">
        <f t="shared" si="597"/>
        <v>9.035882867331318E-8</v>
      </c>
      <c r="H5487" s="6">
        <f>G5487*'Dash Board'!$C$11/365</f>
        <v>2.5993635645747628E-11</v>
      </c>
      <c r="I5487" s="6">
        <f>H5487*'Dash Board'!$C$18/'Dash Board'!$C$11</f>
        <v>1.23779217360703E-11</v>
      </c>
      <c r="J5487" s="6">
        <f>(G5487&gt;1)*PMT('Dash Board'!$C$11/365,$U$4,-'Dash Board'!$C$19)</f>
        <v>0</v>
      </c>
      <c r="K5487" s="6">
        <f t="shared" si="599"/>
        <v>0</v>
      </c>
      <c r="L5487" s="8">
        <f t="shared" si="600"/>
        <v>9.0384822308958922E-8</v>
      </c>
      <c r="N5487" s="8">
        <f t="shared" si="598"/>
        <v>-1.23779217360703E-11</v>
      </c>
      <c r="O5487" s="8">
        <f>IF(E5486&lt;&gt;E5487,SUM($N$4:N5487)-SUM($O$3:O5486),0)</f>
        <v>0</v>
      </c>
      <c r="P5487" s="6">
        <f>IF(B5487&gt;0,SUM($O$4:O5487)-SUM($P$3:P5486),0)</f>
        <v>0</v>
      </c>
      <c r="Q5487" s="6">
        <f t="shared" si="601"/>
        <v>1.23779217360703E-11</v>
      </c>
      <c r="R5487" s="8">
        <f>IF(E5486&lt;&gt;E5487,SUM($Q$4:Q5487)-SUM($R$3:R5486),0)</f>
        <v>0</v>
      </c>
      <c r="S5487" s="6">
        <f>IF(B5487&gt;0,SUM($R$4:R5487)-SUM($S$3:S5486),0)</f>
        <v>0</v>
      </c>
    </row>
    <row r="5488" spans="1:19">
      <c r="A5488">
        <f>IF(E5487&lt;&gt;E5488,COUNTIF($A$4:A5487,"&lt;&gt;0")+1,0)</f>
        <v>0</v>
      </c>
      <c r="B5488">
        <f>IF(A5488&lt;&gt;0,IF(MOD(A5488,3)=0,COUNTIF($B$4:B5487,"&lt;&gt;0")+1,0),0)</f>
        <v>0</v>
      </c>
      <c r="C5488" s="9">
        <f>'Dash Board'!$C$12+COUNT('Daily reducing balance'!$F$4:F5487)</f>
        <v>47214</v>
      </c>
      <c r="D5488">
        <f t="shared" si="595"/>
        <v>2029</v>
      </c>
      <c r="E5488">
        <f t="shared" si="596"/>
        <v>4</v>
      </c>
      <c r="F5488">
        <f>DAY('Dash Board'!$C$12+COUNT('Daily reducing balance'!$F$4:F5487))</f>
        <v>6</v>
      </c>
      <c r="G5488" s="8">
        <f t="shared" si="597"/>
        <v>9.0384822308958922E-8</v>
      </c>
      <c r="H5488" s="6">
        <f>G5488*'Dash Board'!$C$11/365</f>
        <v>2.6001113266960785E-11</v>
      </c>
      <c r="I5488" s="6">
        <f>H5488*'Dash Board'!$C$18/'Dash Board'!$C$11</f>
        <v>1.2381482508076565E-11</v>
      </c>
      <c r="J5488" s="6">
        <f>(G5488&gt;1)*PMT('Dash Board'!$C$11/365,$U$4,-'Dash Board'!$C$19)</f>
        <v>0</v>
      </c>
      <c r="K5488" s="6">
        <f t="shared" si="599"/>
        <v>0</v>
      </c>
      <c r="L5488" s="8">
        <f t="shared" si="600"/>
        <v>9.0410823422225881E-8</v>
      </c>
      <c r="N5488" s="8">
        <f t="shared" si="598"/>
        <v>-1.2381482508076565E-11</v>
      </c>
      <c r="O5488" s="8">
        <f>IF(E5487&lt;&gt;E5488,SUM($N$4:N5488)-SUM($O$3:O5487),0)</f>
        <v>0</v>
      </c>
      <c r="P5488" s="6">
        <f>IF(B5488&gt;0,SUM($O$4:O5488)-SUM($P$3:P5487),0)</f>
        <v>0</v>
      </c>
      <c r="Q5488" s="6">
        <f t="shared" si="601"/>
        <v>1.2381482508076565E-11</v>
      </c>
      <c r="R5488" s="8">
        <f>IF(E5487&lt;&gt;E5488,SUM($Q$4:Q5488)-SUM($R$3:R5487),0)</f>
        <v>0</v>
      </c>
      <c r="S5488" s="6">
        <f>IF(B5488&gt;0,SUM($R$4:R5488)-SUM($S$3:S5487),0)</f>
        <v>0</v>
      </c>
    </row>
    <row r="5489" spans="1:19">
      <c r="A5489">
        <f>IF(E5488&lt;&gt;E5489,COUNTIF($A$4:A5488,"&lt;&gt;0")+1,0)</f>
        <v>0</v>
      </c>
      <c r="B5489">
        <f>IF(A5489&lt;&gt;0,IF(MOD(A5489,3)=0,COUNTIF($B$4:B5488,"&lt;&gt;0")+1,0),0)</f>
        <v>0</v>
      </c>
      <c r="C5489" s="9">
        <f>'Dash Board'!$C$12+COUNT('Daily reducing balance'!$F$4:F5488)</f>
        <v>47215</v>
      </c>
      <c r="D5489">
        <f t="shared" si="595"/>
        <v>2029</v>
      </c>
      <c r="E5489">
        <f t="shared" si="596"/>
        <v>4</v>
      </c>
      <c r="F5489">
        <f>DAY('Dash Board'!$C$12+COUNT('Daily reducing balance'!$F$4:F5488))</f>
        <v>7</v>
      </c>
      <c r="G5489" s="8">
        <f t="shared" si="597"/>
        <v>9.0410823422225881E-8</v>
      </c>
      <c r="H5489" s="6">
        <f>G5489*'Dash Board'!$C$11/365</f>
        <v>2.6008593039270456E-11</v>
      </c>
      <c r="I5489" s="6">
        <f>H5489*'Dash Board'!$C$18/'Dash Board'!$C$11</f>
        <v>1.2385044304414505E-11</v>
      </c>
      <c r="J5489" s="6">
        <f>(G5489&gt;1)*PMT('Dash Board'!$C$11/365,$U$4,-'Dash Board'!$C$19)</f>
        <v>0</v>
      </c>
      <c r="K5489" s="6">
        <f t="shared" si="599"/>
        <v>0</v>
      </c>
      <c r="L5489" s="8">
        <f t="shared" si="600"/>
        <v>9.0436832015265152E-8</v>
      </c>
      <c r="N5489" s="8">
        <f t="shared" si="598"/>
        <v>-1.2385044304414505E-11</v>
      </c>
      <c r="O5489" s="8">
        <f>IF(E5488&lt;&gt;E5489,SUM($N$4:N5489)-SUM($O$3:O5488),0)</f>
        <v>0</v>
      </c>
      <c r="P5489" s="6">
        <f>IF(B5489&gt;0,SUM($O$4:O5489)-SUM($P$3:P5488),0)</f>
        <v>0</v>
      </c>
      <c r="Q5489" s="6">
        <f t="shared" si="601"/>
        <v>1.2385044304414505E-11</v>
      </c>
      <c r="R5489" s="8">
        <f>IF(E5488&lt;&gt;E5489,SUM($Q$4:Q5489)-SUM($R$3:R5488),0)</f>
        <v>0</v>
      </c>
      <c r="S5489" s="6">
        <f>IF(B5489&gt;0,SUM($R$4:R5489)-SUM($S$3:S5488),0)</f>
        <v>0</v>
      </c>
    </row>
    <row r="5490" spans="1:19">
      <c r="A5490">
        <f>IF(E5489&lt;&gt;E5490,COUNTIF($A$4:A5489,"&lt;&gt;0")+1,0)</f>
        <v>0</v>
      </c>
      <c r="B5490">
        <f>IF(A5490&lt;&gt;0,IF(MOD(A5490,3)=0,COUNTIF($B$4:B5489,"&lt;&gt;0")+1,0),0)</f>
        <v>0</v>
      </c>
      <c r="C5490" s="9">
        <f>'Dash Board'!$C$12+COUNT('Daily reducing balance'!$F$4:F5489)</f>
        <v>47216</v>
      </c>
      <c r="D5490">
        <f t="shared" si="595"/>
        <v>2029</v>
      </c>
      <c r="E5490">
        <f t="shared" si="596"/>
        <v>4</v>
      </c>
      <c r="F5490">
        <f>DAY('Dash Board'!$C$12+COUNT('Daily reducing balance'!$F$4:F5489))</f>
        <v>8</v>
      </c>
      <c r="G5490" s="8">
        <f t="shared" si="597"/>
        <v>9.0436832015265152E-8</v>
      </c>
      <c r="H5490" s="6">
        <f>G5490*'Dash Board'!$C$11/365</f>
        <v>2.6016074963295454E-11</v>
      </c>
      <c r="I5490" s="6">
        <f>H5490*'Dash Board'!$C$18/'Dash Board'!$C$11</f>
        <v>1.2388607125378789E-11</v>
      </c>
      <c r="J5490" s="6">
        <f>(G5490&gt;1)*PMT('Dash Board'!$C$11/365,$U$4,-'Dash Board'!$C$19)</f>
        <v>0</v>
      </c>
      <c r="K5490" s="6">
        <f t="shared" si="599"/>
        <v>0</v>
      </c>
      <c r="L5490" s="8">
        <f t="shared" si="600"/>
        <v>9.046284809022845E-8</v>
      </c>
      <c r="N5490" s="8">
        <f t="shared" si="598"/>
        <v>-1.2388607125378789E-11</v>
      </c>
      <c r="O5490" s="8">
        <f>IF(E5489&lt;&gt;E5490,SUM($N$4:N5490)-SUM($O$3:O5489),0)</f>
        <v>0</v>
      </c>
      <c r="P5490" s="6">
        <f>IF(B5490&gt;0,SUM($O$4:O5490)-SUM($P$3:P5489),0)</f>
        <v>0</v>
      </c>
      <c r="Q5490" s="6">
        <f t="shared" si="601"/>
        <v>1.2388607125378789E-11</v>
      </c>
      <c r="R5490" s="8">
        <f>IF(E5489&lt;&gt;E5490,SUM($Q$4:Q5490)-SUM($R$3:R5489),0)</f>
        <v>0</v>
      </c>
      <c r="S5490" s="6">
        <f>IF(B5490&gt;0,SUM($R$4:R5490)-SUM($S$3:S5489),0)</f>
        <v>0</v>
      </c>
    </row>
    <row r="5491" spans="1:19">
      <c r="A5491">
        <f>IF(E5490&lt;&gt;E5491,COUNTIF($A$4:A5490,"&lt;&gt;0")+1,0)</f>
        <v>0</v>
      </c>
      <c r="B5491">
        <f>IF(A5491&lt;&gt;0,IF(MOD(A5491,3)=0,COUNTIF($B$4:B5490,"&lt;&gt;0")+1,0),0)</f>
        <v>0</v>
      </c>
      <c r="C5491" s="9">
        <f>'Dash Board'!$C$12+COUNT('Daily reducing balance'!$F$4:F5490)</f>
        <v>47217</v>
      </c>
      <c r="D5491">
        <f t="shared" si="595"/>
        <v>2029</v>
      </c>
      <c r="E5491">
        <f t="shared" si="596"/>
        <v>4</v>
      </c>
      <c r="F5491">
        <f>DAY('Dash Board'!$C$12+COUNT('Daily reducing balance'!$F$4:F5490))</f>
        <v>9</v>
      </c>
      <c r="G5491" s="8">
        <f t="shared" si="597"/>
        <v>9.046284809022845E-8</v>
      </c>
      <c r="H5491" s="6">
        <f>G5491*'Dash Board'!$C$11/365</f>
        <v>2.6023559039654761E-11</v>
      </c>
      <c r="I5491" s="6">
        <f>H5491*'Dash Board'!$C$18/'Dash Board'!$C$11</f>
        <v>1.2392170971264174E-11</v>
      </c>
      <c r="J5491" s="6">
        <f>(G5491&gt;1)*PMT('Dash Board'!$C$11/365,$U$4,-'Dash Board'!$C$19)</f>
        <v>0</v>
      </c>
      <c r="K5491" s="6">
        <f t="shared" si="599"/>
        <v>0</v>
      </c>
      <c r="L5491" s="8">
        <f t="shared" si="600"/>
        <v>9.0488871649268111E-8</v>
      </c>
      <c r="N5491" s="8">
        <f t="shared" si="598"/>
        <v>-1.2392170971264174E-11</v>
      </c>
      <c r="O5491" s="8">
        <f>IF(E5490&lt;&gt;E5491,SUM($N$4:N5491)-SUM($O$3:O5490),0)</f>
        <v>0</v>
      </c>
      <c r="P5491" s="6">
        <f>IF(B5491&gt;0,SUM($O$4:O5491)-SUM($P$3:P5490),0)</f>
        <v>0</v>
      </c>
      <c r="Q5491" s="6">
        <f t="shared" si="601"/>
        <v>1.2392170971264174E-11</v>
      </c>
      <c r="R5491" s="8">
        <f>IF(E5490&lt;&gt;E5491,SUM($Q$4:Q5491)-SUM($R$3:R5490),0)</f>
        <v>0</v>
      </c>
      <c r="S5491" s="6">
        <f>IF(B5491&gt;0,SUM($R$4:R5491)-SUM($S$3:S5490),0)</f>
        <v>0</v>
      </c>
    </row>
    <row r="5492" spans="1:19">
      <c r="A5492">
        <f>IF(E5491&lt;&gt;E5492,COUNTIF($A$4:A5491,"&lt;&gt;0")+1,0)</f>
        <v>0</v>
      </c>
      <c r="B5492">
        <f>IF(A5492&lt;&gt;0,IF(MOD(A5492,3)=0,COUNTIF($B$4:B5491,"&lt;&gt;0")+1,0),0)</f>
        <v>0</v>
      </c>
      <c r="C5492" s="9">
        <f>'Dash Board'!$C$12+COUNT('Daily reducing balance'!$F$4:F5491)</f>
        <v>47218</v>
      </c>
      <c r="D5492">
        <f t="shared" ref="D5492:D5555" si="602">IF(AND(E5492=1,F5492=1),D5491+1,D5491)</f>
        <v>2029</v>
      </c>
      <c r="E5492">
        <f t="shared" ref="E5492:E5555" si="603">IF(F5492=1,IF(E5491+1&gt;12,1,E5491+1),E5491)</f>
        <v>4</v>
      </c>
      <c r="F5492">
        <f>DAY('Dash Board'!$C$12+COUNT('Daily reducing balance'!$F$4:F5491))</f>
        <v>10</v>
      </c>
      <c r="G5492" s="8">
        <f t="shared" ref="G5492:G5555" si="604">L5491</f>
        <v>9.0488871649268111E-8</v>
      </c>
      <c r="H5492" s="6">
        <f>G5492*'Dash Board'!$C$11/365</f>
        <v>2.6031045268967536E-11</v>
      </c>
      <c r="I5492" s="6">
        <f>H5492*'Dash Board'!$C$18/'Dash Board'!$C$11</f>
        <v>1.2395735842365494E-11</v>
      </c>
      <c r="J5492" s="6">
        <f>(G5492&gt;1)*PMT('Dash Board'!$C$11/365,$U$4,-'Dash Board'!$C$19)</f>
        <v>0</v>
      </c>
      <c r="K5492" s="6">
        <f t="shared" si="599"/>
        <v>0</v>
      </c>
      <c r="L5492" s="8">
        <f t="shared" si="600"/>
        <v>9.0514902694537081E-8</v>
      </c>
      <c r="N5492" s="8">
        <f t="shared" ref="N5492:N5555" si="605">J5492-I5492</f>
        <v>-1.2395735842365494E-11</v>
      </c>
      <c r="O5492" s="8">
        <f>IF(E5491&lt;&gt;E5492,SUM($N$4:N5492)-SUM($O$3:O5491),0)</f>
        <v>0</v>
      </c>
      <c r="P5492" s="6">
        <f>IF(B5492&gt;0,SUM($O$4:O5492)-SUM($P$3:P5491),0)</f>
        <v>0</v>
      </c>
      <c r="Q5492" s="6">
        <f t="shared" si="601"/>
        <v>1.2395735842365494E-11</v>
      </c>
      <c r="R5492" s="8">
        <f>IF(E5491&lt;&gt;E5492,SUM($Q$4:Q5492)-SUM($R$3:R5491),0)</f>
        <v>0</v>
      </c>
      <c r="S5492" s="6">
        <f>IF(B5492&gt;0,SUM($R$4:R5492)-SUM($S$3:S5491),0)</f>
        <v>0</v>
      </c>
    </row>
    <row r="5493" spans="1:19">
      <c r="A5493">
        <f>IF(E5492&lt;&gt;E5493,COUNTIF($A$4:A5492,"&lt;&gt;0")+1,0)</f>
        <v>0</v>
      </c>
      <c r="B5493">
        <f>IF(A5493&lt;&gt;0,IF(MOD(A5493,3)=0,COUNTIF($B$4:B5492,"&lt;&gt;0")+1,0),0)</f>
        <v>0</v>
      </c>
      <c r="C5493" s="9">
        <f>'Dash Board'!$C$12+COUNT('Daily reducing balance'!$F$4:F5492)</f>
        <v>47219</v>
      </c>
      <c r="D5493">
        <f t="shared" si="602"/>
        <v>2029</v>
      </c>
      <c r="E5493">
        <f t="shared" si="603"/>
        <v>4</v>
      </c>
      <c r="F5493">
        <f>DAY('Dash Board'!$C$12+COUNT('Daily reducing balance'!$F$4:F5492))</f>
        <v>11</v>
      </c>
      <c r="G5493" s="8">
        <f t="shared" si="604"/>
        <v>9.0514902694537081E-8</v>
      </c>
      <c r="H5493" s="6">
        <f>G5493*'Dash Board'!$C$11/365</f>
        <v>2.603853365185313E-11</v>
      </c>
      <c r="I5493" s="6">
        <f>H5493*'Dash Board'!$C$18/'Dash Board'!$C$11</f>
        <v>1.2399301738977681E-11</v>
      </c>
      <c r="J5493" s="6">
        <f>(G5493&gt;1)*PMT('Dash Board'!$C$11/365,$U$4,-'Dash Board'!$C$19)</f>
        <v>0</v>
      </c>
      <c r="K5493" s="6">
        <f t="shared" si="599"/>
        <v>0</v>
      </c>
      <c r="L5493" s="8">
        <f t="shared" si="600"/>
        <v>9.054094122818893E-8</v>
      </c>
      <c r="N5493" s="8">
        <f t="shared" si="605"/>
        <v>-1.2399301738977681E-11</v>
      </c>
      <c r="O5493" s="8">
        <f>IF(E5492&lt;&gt;E5493,SUM($N$4:N5493)-SUM($O$3:O5492),0)</f>
        <v>0</v>
      </c>
      <c r="P5493" s="6">
        <f>IF(B5493&gt;0,SUM($O$4:O5493)-SUM($P$3:P5492),0)</f>
        <v>0</v>
      </c>
      <c r="Q5493" s="6">
        <f t="shared" si="601"/>
        <v>1.2399301738977681E-11</v>
      </c>
      <c r="R5493" s="8">
        <f>IF(E5492&lt;&gt;E5493,SUM($Q$4:Q5493)-SUM($R$3:R5492),0)</f>
        <v>0</v>
      </c>
      <c r="S5493" s="6">
        <f>IF(B5493&gt;0,SUM($R$4:R5493)-SUM($S$3:S5492),0)</f>
        <v>0</v>
      </c>
    </row>
    <row r="5494" spans="1:19">
      <c r="A5494">
        <f>IF(E5493&lt;&gt;E5494,COUNTIF($A$4:A5493,"&lt;&gt;0")+1,0)</f>
        <v>0</v>
      </c>
      <c r="B5494">
        <f>IF(A5494&lt;&gt;0,IF(MOD(A5494,3)=0,COUNTIF($B$4:B5493,"&lt;&gt;0")+1,0),0)</f>
        <v>0</v>
      </c>
      <c r="C5494" s="9">
        <f>'Dash Board'!$C$12+COUNT('Daily reducing balance'!$F$4:F5493)</f>
        <v>47220</v>
      </c>
      <c r="D5494">
        <f t="shared" si="602"/>
        <v>2029</v>
      </c>
      <c r="E5494">
        <f t="shared" si="603"/>
        <v>4</v>
      </c>
      <c r="F5494">
        <f>DAY('Dash Board'!$C$12+COUNT('Daily reducing balance'!$F$4:F5493))</f>
        <v>12</v>
      </c>
      <c r="G5494" s="8">
        <f t="shared" si="604"/>
        <v>9.054094122818893E-8</v>
      </c>
      <c r="H5494" s="6">
        <f>G5494*'Dash Board'!$C$11/365</f>
        <v>2.6046024188931062E-11</v>
      </c>
      <c r="I5494" s="6">
        <f>H5494*'Dash Board'!$C$18/'Dash Board'!$C$11</f>
        <v>1.2402868661395745E-11</v>
      </c>
      <c r="J5494" s="6">
        <f>(G5494&gt;1)*PMT('Dash Board'!$C$11/365,$U$4,-'Dash Board'!$C$19)</f>
        <v>0</v>
      </c>
      <c r="K5494" s="6">
        <f t="shared" si="599"/>
        <v>0</v>
      </c>
      <c r="L5494" s="8">
        <f t="shared" si="600"/>
        <v>9.0566987252377859E-8</v>
      </c>
      <c r="N5494" s="8">
        <f t="shared" si="605"/>
        <v>-1.2402868661395745E-11</v>
      </c>
      <c r="O5494" s="8">
        <f>IF(E5493&lt;&gt;E5494,SUM($N$4:N5494)-SUM($O$3:O5493),0)</f>
        <v>0</v>
      </c>
      <c r="P5494" s="6">
        <f>IF(B5494&gt;0,SUM($O$4:O5494)-SUM($P$3:P5493),0)</f>
        <v>0</v>
      </c>
      <c r="Q5494" s="6">
        <f t="shared" si="601"/>
        <v>1.2402868661395745E-11</v>
      </c>
      <c r="R5494" s="8">
        <f>IF(E5493&lt;&gt;E5494,SUM($Q$4:Q5494)-SUM($R$3:R5493),0)</f>
        <v>0</v>
      </c>
      <c r="S5494" s="6">
        <f>IF(B5494&gt;0,SUM($R$4:R5494)-SUM($S$3:S5493),0)</f>
        <v>0</v>
      </c>
    </row>
    <row r="5495" spans="1:19">
      <c r="A5495">
        <f>IF(E5494&lt;&gt;E5495,COUNTIF($A$4:A5494,"&lt;&gt;0")+1,0)</f>
        <v>0</v>
      </c>
      <c r="B5495">
        <f>IF(A5495&lt;&gt;0,IF(MOD(A5495,3)=0,COUNTIF($B$4:B5494,"&lt;&gt;0")+1,0),0)</f>
        <v>0</v>
      </c>
      <c r="C5495" s="9">
        <f>'Dash Board'!$C$12+COUNT('Daily reducing balance'!$F$4:F5494)</f>
        <v>47221</v>
      </c>
      <c r="D5495">
        <f t="shared" si="602"/>
        <v>2029</v>
      </c>
      <c r="E5495">
        <f t="shared" si="603"/>
        <v>4</v>
      </c>
      <c r="F5495">
        <f>DAY('Dash Board'!$C$12+COUNT('Daily reducing balance'!$F$4:F5494))</f>
        <v>13</v>
      </c>
      <c r="G5495" s="8">
        <f t="shared" si="604"/>
        <v>9.0566987252377859E-8</v>
      </c>
      <c r="H5495" s="6">
        <f>G5495*'Dash Board'!$C$11/365</f>
        <v>2.6053516880821027E-11</v>
      </c>
      <c r="I5495" s="6">
        <f>H5495*'Dash Board'!$C$18/'Dash Board'!$C$11</f>
        <v>1.2406436609914774E-11</v>
      </c>
      <c r="J5495" s="6">
        <f>(G5495&gt;1)*PMT('Dash Board'!$C$11/365,$U$4,-'Dash Board'!$C$19)</f>
        <v>0</v>
      </c>
      <c r="K5495" s="6">
        <f t="shared" si="599"/>
        <v>0</v>
      </c>
      <c r="L5495" s="8">
        <f t="shared" si="600"/>
        <v>9.0593040769258682E-8</v>
      </c>
      <c r="N5495" s="8">
        <f t="shared" si="605"/>
        <v>-1.2406436609914774E-11</v>
      </c>
      <c r="O5495" s="8">
        <f>IF(E5494&lt;&gt;E5495,SUM($N$4:N5495)-SUM($O$3:O5494),0)</f>
        <v>0</v>
      </c>
      <c r="P5495" s="6">
        <f>IF(B5495&gt;0,SUM($O$4:O5495)-SUM($P$3:P5494),0)</f>
        <v>0</v>
      </c>
      <c r="Q5495" s="6">
        <f t="shared" si="601"/>
        <v>1.2406436609914774E-11</v>
      </c>
      <c r="R5495" s="8">
        <f>IF(E5494&lt;&gt;E5495,SUM($Q$4:Q5495)-SUM($R$3:R5494),0)</f>
        <v>0</v>
      </c>
      <c r="S5495" s="6">
        <f>IF(B5495&gt;0,SUM($R$4:R5495)-SUM($S$3:S5494),0)</f>
        <v>0</v>
      </c>
    </row>
    <row r="5496" spans="1:19">
      <c r="A5496">
        <f>IF(E5495&lt;&gt;E5496,COUNTIF($A$4:A5495,"&lt;&gt;0")+1,0)</f>
        <v>0</v>
      </c>
      <c r="B5496">
        <f>IF(A5496&lt;&gt;0,IF(MOD(A5496,3)=0,COUNTIF($B$4:B5495,"&lt;&gt;0")+1,0),0)</f>
        <v>0</v>
      </c>
      <c r="C5496" s="9">
        <f>'Dash Board'!$C$12+COUNT('Daily reducing balance'!$F$4:F5495)</f>
        <v>47222</v>
      </c>
      <c r="D5496">
        <f t="shared" si="602"/>
        <v>2029</v>
      </c>
      <c r="E5496">
        <f t="shared" si="603"/>
        <v>4</v>
      </c>
      <c r="F5496">
        <f>DAY('Dash Board'!$C$12+COUNT('Daily reducing balance'!$F$4:F5495))</f>
        <v>14</v>
      </c>
      <c r="G5496" s="8">
        <f t="shared" si="604"/>
        <v>9.0593040769258682E-8</v>
      </c>
      <c r="H5496" s="6">
        <f>G5496*'Dash Board'!$C$11/365</f>
        <v>2.6061011728142908E-11</v>
      </c>
      <c r="I5496" s="6">
        <f>H5496*'Dash Board'!$C$18/'Dash Board'!$C$11</f>
        <v>1.2410005584829957E-11</v>
      </c>
      <c r="J5496" s="6">
        <f>(G5496&gt;1)*PMT('Dash Board'!$C$11/365,$U$4,-'Dash Board'!$C$19)</f>
        <v>0</v>
      </c>
      <c r="K5496" s="6">
        <f t="shared" si="599"/>
        <v>0</v>
      </c>
      <c r="L5496" s="8">
        <f t="shared" si="600"/>
        <v>9.0619101780986819E-8</v>
      </c>
      <c r="N5496" s="8">
        <f t="shared" si="605"/>
        <v>-1.2410005584829957E-11</v>
      </c>
      <c r="O5496" s="8">
        <f>IF(E5495&lt;&gt;E5496,SUM($N$4:N5496)-SUM($O$3:O5495),0)</f>
        <v>0</v>
      </c>
      <c r="P5496" s="6">
        <f>IF(B5496&gt;0,SUM($O$4:O5496)-SUM($P$3:P5495),0)</f>
        <v>0</v>
      </c>
      <c r="Q5496" s="6">
        <f t="shared" si="601"/>
        <v>1.2410005584829957E-11</v>
      </c>
      <c r="R5496" s="8">
        <f>IF(E5495&lt;&gt;E5496,SUM($Q$4:Q5496)-SUM($R$3:R5495),0)</f>
        <v>0</v>
      </c>
      <c r="S5496" s="6">
        <f>IF(B5496&gt;0,SUM($R$4:R5496)-SUM($S$3:S5495),0)</f>
        <v>0</v>
      </c>
    </row>
    <row r="5497" spans="1:19">
      <c r="A5497">
        <f>IF(E5496&lt;&gt;E5497,COUNTIF($A$4:A5496,"&lt;&gt;0")+1,0)</f>
        <v>0</v>
      </c>
      <c r="B5497">
        <f>IF(A5497&lt;&gt;0,IF(MOD(A5497,3)=0,COUNTIF($B$4:B5496,"&lt;&gt;0")+1,0),0)</f>
        <v>0</v>
      </c>
      <c r="C5497" s="9">
        <f>'Dash Board'!$C$12+COUNT('Daily reducing balance'!$F$4:F5496)</f>
        <v>47223</v>
      </c>
      <c r="D5497">
        <f t="shared" si="602"/>
        <v>2029</v>
      </c>
      <c r="E5497">
        <f t="shared" si="603"/>
        <v>4</v>
      </c>
      <c r="F5497">
        <f>DAY('Dash Board'!$C$12+COUNT('Daily reducing balance'!$F$4:F5496))</f>
        <v>15</v>
      </c>
      <c r="G5497" s="8">
        <f t="shared" si="604"/>
        <v>9.0619101780986819E-8</v>
      </c>
      <c r="H5497" s="6">
        <f>G5497*'Dash Board'!$C$11/365</f>
        <v>2.6068508731516756E-11</v>
      </c>
      <c r="I5497" s="6">
        <f>H5497*'Dash Board'!$C$18/'Dash Board'!$C$11</f>
        <v>1.2413575586436551E-11</v>
      </c>
      <c r="J5497" s="6">
        <f>(G5497&gt;1)*PMT('Dash Board'!$C$11/365,$U$4,-'Dash Board'!$C$19)</f>
        <v>0</v>
      </c>
      <c r="K5497" s="6">
        <f t="shared" si="599"/>
        <v>0</v>
      </c>
      <c r="L5497" s="8">
        <f t="shared" si="600"/>
        <v>9.0645170289718339E-8</v>
      </c>
      <c r="N5497" s="8">
        <f t="shared" si="605"/>
        <v>-1.2413575586436551E-11</v>
      </c>
      <c r="O5497" s="8">
        <f>IF(E5496&lt;&gt;E5497,SUM($N$4:N5497)-SUM($O$3:O5496),0)</f>
        <v>0</v>
      </c>
      <c r="P5497" s="6">
        <f>IF(B5497&gt;0,SUM($O$4:O5497)-SUM($P$3:P5496),0)</f>
        <v>0</v>
      </c>
      <c r="Q5497" s="6">
        <f t="shared" si="601"/>
        <v>1.2413575586436551E-11</v>
      </c>
      <c r="R5497" s="8">
        <f>IF(E5496&lt;&gt;E5497,SUM($Q$4:Q5497)-SUM($R$3:R5496),0)</f>
        <v>0</v>
      </c>
      <c r="S5497" s="6">
        <f>IF(B5497&gt;0,SUM($R$4:R5497)-SUM($S$3:S5496),0)</f>
        <v>0</v>
      </c>
    </row>
    <row r="5498" spans="1:19">
      <c r="A5498">
        <f>IF(E5497&lt;&gt;E5498,COUNTIF($A$4:A5497,"&lt;&gt;0")+1,0)</f>
        <v>0</v>
      </c>
      <c r="B5498">
        <f>IF(A5498&lt;&gt;0,IF(MOD(A5498,3)=0,COUNTIF($B$4:B5497,"&lt;&gt;0")+1,0),0)</f>
        <v>0</v>
      </c>
      <c r="C5498" s="9">
        <f>'Dash Board'!$C$12+COUNT('Daily reducing balance'!$F$4:F5497)</f>
        <v>47224</v>
      </c>
      <c r="D5498">
        <f t="shared" si="602"/>
        <v>2029</v>
      </c>
      <c r="E5498">
        <f t="shared" si="603"/>
        <v>4</v>
      </c>
      <c r="F5498">
        <f>DAY('Dash Board'!$C$12+COUNT('Daily reducing balance'!$F$4:F5497))</f>
        <v>16</v>
      </c>
      <c r="G5498" s="8">
        <f t="shared" si="604"/>
        <v>9.0645170289718339E-8</v>
      </c>
      <c r="H5498" s="6">
        <f>G5498*'Dash Board'!$C$11/365</f>
        <v>2.6076007891562808E-11</v>
      </c>
      <c r="I5498" s="6">
        <f>H5498*'Dash Board'!$C$18/'Dash Board'!$C$11</f>
        <v>1.2417146615029909E-11</v>
      </c>
      <c r="J5498" s="6">
        <f>(G5498&gt;1)*PMT('Dash Board'!$C$11/365,$U$4,-'Dash Board'!$C$19)</f>
        <v>0</v>
      </c>
      <c r="K5498" s="6">
        <f t="shared" si="599"/>
        <v>0</v>
      </c>
      <c r="L5498" s="8">
        <f t="shared" si="600"/>
        <v>9.0671246297609907E-8</v>
      </c>
      <c r="N5498" s="8">
        <f t="shared" si="605"/>
        <v>-1.2417146615029909E-11</v>
      </c>
      <c r="O5498" s="8">
        <f>IF(E5497&lt;&gt;E5498,SUM($N$4:N5498)-SUM($O$3:O5497),0)</f>
        <v>0</v>
      </c>
      <c r="P5498" s="6">
        <f>IF(B5498&gt;0,SUM($O$4:O5498)-SUM($P$3:P5497),0)</f>
        <v>0</v>
      </c>
      <c r="Q5498" s="6">
        <f t="shared" si="601"/>
        <v>1.2417146615029909E-11</v>
      </c>
      <c r="R5498" s="8">
        <f>IF(E5497&lt;&gt;E5498,SUM($Q$4:Q5498)-SUM($R$3:R5497),0)</f>
        <v>0</v>
      </c>
      <c r="S5498" s="6">
        <f>IF(B5498&gt;0,SUM($R$4:R5498)-SUM($S$3:S5497),0)</f>
        <v>0</v>
      </c>
    </row>
    <row r="5499" spans="1:19">
      <c r="A5499">
        <f>IF(E5498&lt;&gt;E5499,COUNTIF($A$4:A5498,"&lt;&gt;0")+1,0)</f>
        <v>0</v>
      </c>
      <c r="B5499">
        <f>IF(A5499&lt;&gt;0,IF(MOD(A5499,3)=0,COUNTIF($B$4:B5498,"&lt;&gt;0")+1,0),0)</f>
        <v>0</v>
      </c>
      <c r="C5499" s="9">
        <f>'Dash Board'!$C$12+COUNT('Daily reducing balance'!$F$4:F5498)</f>
        <v>47225</v>
      </c>
      <c r="D5499">
        <f t="shared" si="602"/>
        <v>2029</v>
      </c>
      <c r="E5499">
        <f t="shared" si="603"/>
        <v>4</v>
      </c>
      <c r="F5499">
        <f>DAY('Dash Board'!$C$12+COUNT('Daily reducing balance'!$F$4:F5498))</f>
        <v>17</v>
      </c>
      <c r="G5499" s="8">
        <f t="shared" si="604"/>
        <v>9.0671246297609907E-8</v>
      </c>
      <c r="H5499" s="6">
        <f>G5499*'Dash Board'!$C$11/365</f>
        <v>2.608350920890148E-11</v>
      </c>
      <c r="I5499" s="6">
        <f>H5499*'Dash Board'!$C$18/'Dash Board'!$C$11</f>
        <v>1.2420718670905469E-11</v>
      </c>
      <c r="J5499" s="6">
        <f>(G5499&gt;1)*PMT('Dash Board'!$C$11/365,$U$4,-'Dash Board'!$C$19)</f>
        <v>0</v>
      </c>
      <c r="K5499" s="6">
        <f t="shared" si="599"/>
        <v>0</v>
      </c>
      <c r="L5499" s="8">
        <f t="shared" si="600"/>
        <v>9.0697329806818811E-8</v>
      </c>
      <c r="N5499" s="8">
        <f t="shared" si="605"/>
        <v>-1.2420718670905469E-11</v>
      </c>
      <c r="O5499" s="8">
        <f>IF(E5498&lt;&gt;E5499,SUM($N$4:N5499)-SUM($O$3:O5498),0)</f>
        <v>0</v>
      </c>
      <c r="P5499" s="6">
        <f>IF(B5499&gt;0,SUM($O$4:O5499)-SUM($P$3:P5498),0)</f>
        <v>0</v>
      </c>
      <c r="Q5499" s="6">
        <f t="shared" si="601"/>
        <v>1.2420718670905469E-11</v>
      </c>
      <c r="R5499" s="8">
        <f>IF(E5498&lt;&gt;E5499,SUM($Q$4:Q5499)-SUM($R$3:R5498),0)</f>
        <v>0</v>
      </c>
      <c r="S5499" s="6">
        <f>IF(B5499&gt;0,SUM($R$4:R5499)-SUM($S$3:S5498),0)</f>
        <v>0</v>
      </c>
    </row>
    <row r="5500" spans="1:19">
      <c r="A5500">
        <f>IF(E5499&lt;&gt;E5500,COUNTIF($A$4:A5499,"&lt;&gt;0")+1,0)</f>
        <v>0</v>
      </c>
      <c r="B5500">
        <f>IF(A5500&lt;&gt;0,IF(MOD(A5500,3)=0,COUNTIF($B$4:B5499,"&lt;&gt;0")+1,0),0)</f>
        <v>0</v>
      </c>
      <c r="C5500" s="9">
        <f>'Dash Board'!$C$12+COUNT('Daily reducing balance'!$F$4:F5499)</f>
        <v>47226</v>
      </c>
      <c r="D5500">
        <f t="shared" si="602"/>
        <v>2029</v>
      </c>
      <c r="E5500">
        <f t="shared" si="603"/>
        <v>4</v>
      </c>
      <c r="F5500">
        <f>DAY('Dash Board'!$C$12+COUNT('Daily reducing balance'!$F$4:F5499))</f>
        <v>18</v>
      </c>
      <c r="G5500" s="8">
        <f t="shared" si="604"/>
        <v>9.0697329806818811E-8</v>
      </c>
      <c r="H5500" s="6">
        <f>G5500*'Dash Board'!$C$11/365</f>
        <v>2.6091012684153356E-11</v>
      </c>
      <c r="I5500" s="6">
        <f>H5500*'Dash Board'!$C$18/'Dash Board'!$C$11</f>
        <v>1.2424291754358741E-11</v>
      </c>
      <c r="J5500" s="6">
        <f>(G5500&gt;1)*PMT('Dash Board'!$C$11/365,$U$4,-'Dash Board'!$C$19)</f>
        <v>0</v>
      </c>
      <c r="K5500" s="6">
        <f t="shared" si="599"/>
        <v>0</v>
      </c>
      <c r="L5500" s="8">
        <f t="shared" si="600"/>
        <v>9.072342081950296E-8</v>
      </c>
      <c r="N5500" s="8">
        <f t="shared" si="605"/>
        <v>-1.2424291754358741E-11</v>
      </c>
      <c r="O5500" s="8">
        <f>IF(E5499&lt;&gt;E5500,SUM($N$4:N5500)-SUM($O$3:O5499),0)</f>
        <v>0</v>
      </c>
      <c r="P5500" s="6">
        <f>IF(B5500&gt;0,SUM($O$4:O5500)-SUM($P$3:P5499),0)</f>
        <v>0</v>
      </c>
      <c r="Q5500" s="6">
        <f t="shared" si="601"/>
        <v>1.2424291754358741E-11</v>
      </c>
      <c r="R5500" s="8">
        <f>IF(E5499&lt;&gt;E5500,SUM($Q$4:Q5500)-SUM($R$3:R5499),0)</f>
        <v>0</v>
      </c>
      <c r="S5500" s="6">
        <f>IF(B5500&gt;0,SUM($R$4:R5500)-SUM($S$3:S5499),0)</f>
        <v>0</v>
      </c>
    </row>
    <row r="5501" spans="1:19">
      <c r="A5501">
        <f>IF(E5500&lt;&gt;E5501,COUNTIF($A$4:A5500,"&lt;&gt;0")+1,0)</f>
        <v>0</v>
      </c>
      <c r="B5501">
        <f>IF(A5501&lt;&gt;0,IF(MOD(A5501,3)=0,COUNTIF($B$4:B5500,"&lt;&gt;0")+1,0),0)</f>
        <v>0</v>
      </c>
      <c r="C5501" s="9">
        <f>'Dash Board'!$C$12+COUNT('Daily reducing balance'!$F$4:F5500)</f>
        <v>47227</v>
      </c>
      <c r="D5501">
        <f t="shared" si="602"/>
        <v>2029</v>
      </c>
      <c r="E5501">
        <f t="shared" si="603"/>
        <v>4</v>
      </c>
      <c r="F5501">
        <f>DAY('Dash Board'!$C$12+COUNT('Daily reducing balance'!$F$4:F5500))</f>
        <v>19</v>
      </c>
      <c r="G5501" s="8">
        <f t="shared" si="604"/>
        <v>9.072342081950296E-8</v>
      </c>
      <c r="H5501" s="6">
        <f>G5501*'Dash Board'!$C$11/365</f>
        <v>2.6098518317939208E-11</v>
      </c>
      <c r="I5501" s="6">
        <f>H5501*'Dash Board'!$C$18/'Dash Board'!$C$11</f>
        <v>1.2427865865685338E-11</v>
      </c>
      <c r="J5501" s="6">
        <f>(G5501&gt;1)*PMT('Dash Board'!$C$11/365,$U$4,-'Dash Board'!$C$19)</f>
        <v>0</v>
      </c>
      <c r="K5501" s="6">
        <f t="shared" si="599"/>
        <v>0</v>
      </c>
      <c r="L5501" s="8">
        <f t="shared" si="600"/>
        <v>9.0749519337820897E-8</v>
      </c>
      <c r="N5501" s="8">
        <f t="shared" si="605"/>
        <v>-1.2427865865685338E-11</v>
      </c>
      <c r="O5501" s="8">
        <f>IF(E5500&lt;&gt;E5501,SUM($N$4:N5501)-SUM($O$3:O5500),0)</f>
        <v>0</v>
      </c>
      <c r="P5501" s="6">
        <f>IF(B5501&gt;0,SUM($O$4:O5501)-SUM($P$3:P5500),0)</f>
        <v>0</v>
      </c>
      <c r="Q5501" s="6">
        <f t="shared" si="601"/>
        <v>1.2427865865685338E-11</v>
      </c>
      <c r="R5501" s="8">
        <f>IF(E5500&lt;&gt;E5501,SUM($Q$4:Q5501)-SUM($R$3:R5500),0)</f>
        <v>0</v>
      </c>
      <c r="S5501" s="6">
        <f>IF(B5501&gt;0,SUM($R$4:R5501)-SUM($S$3:S5500),0)</f>
        <v>0</v>
      </c>
    </row>
    <row r="5502" spans="1:19">
      <c r="A5502">
        <f>IF(E5501&lt;&gt;E5502,COUNTIF($A$4:A5501,"&lt;&gt;0")+1,0)</f>
        <v>0</v>
      </c>
      <c r="B5502">
        <f>IF(A5502&lt;&gt;0,IF(MOD(A5502,3)=0,COUNTIF($B$4:B5501,"&lt;&gt;0")+1,0),0)</f>
        <v>0</v>
      </c>
      <c r="C5502" s="9">
        <f>'Dash Board'!$C$12+COUNT('Daily reducing balance'!$F$4:F5501)</f>
        <v>47228</v>
      </c>
      <c r="D5502">
        <f t="shared" si="602"/>
        <v>2029</v>
      </c>
      <c r="E5502">
        <f t="shared" si="603"/>
        <v>4</v>
      </c>
      <c r="F5502">
        <f>DAY('Dash Board'!$C$12+COUNT('Daily reducing balance'!$F$4:F5501))</f>
        <v>20</v>
      </c>
      <c r="G5502" s="8">
        <f t="shared" si="604"/>
        <v>9.0749519337820897E-8</v>
      </c>
      <c r="H5502" s="6">
        <f>G5502*'Dash Board'!$C$11/365</f>
        <v>2.6106026110879982E-11</v>
      </c>
      <c r="I5502" s="6">
        <f>H5502*'Dash Board'!$C$18/'Dash Board'!$C$11</f>
        <v>1.2431441005180945E-11</v>
      </c>
      <c r="J5502" s="6">
        <f>(G5502&gt;1)*PMT('Dash Board'!$C$11/365,$U$4,-'Dash Board'!$C$19)</f>
        <v>0</v>
      </c>
      <c r="K5502" s="6">
        <f t="shared" si="599"/>
        <v>0</v>
      </c>
      <c r="L5502" s="8">
        <f t="shared" si="600"/>
        <v>9.0775625363931777E-8</v>
      </c>
      <c r="N5502" s="8">
        <f t="shared" si="605"/>
        <v>-1.2431441005180945E-11</v>
      </c>
      <c r="O5502" s="8">
        <f>IF(E5501&lt;&gt;E5502,SUM($N$4:N5502)-SUM($O$3:O5501),0)</f>
        <v>0</v>
      </c>
      <c r="P5502" s="6">
        <f>IF(B5502&gt;0,SUM($O$4:O5502)-SUM($P$3:P5501),0)</f>
        <v>0</v>
      </c>
      <c r="Q5502" s="6">
        <f t="shared" si="601"/>
        <v>1.2431441005180945E-11</v>
      </c>
      <c r="R5502" s="8">
        <f>IF(E5501&lt;&gt;E5502,SUM($Q$4:Q5502)-SUM($R$3:R5501),0)</f>
        <v>0</v>
      </c>
      <c r="S5502" s="6">
        <f>IF(B5502&gt;0,SUM($R$4:R5502)-SUM($S$3:S5501),0)</f>
        <v>0</v>
      </c>
    </row>
    <row r="5503" spans="1:19">
      <c r="A5503">
        <f>IF(E5502&lt;&gt;E5503,COUNTIF($A$4:A5502,"&lt;&gt;0")+1,0)</f>
        <v>0</v>
      </c>
      <c r="B5503">
        <f>IF(A5503&lt;&gt;0,IF(MOD(A5503,3)=0,COUNTIF($B$4:B5502,"&lt;&gt;0")+1,0),0)</f>
        <v>0</v>
      </c>
      <c r="C5503" s="9">
        <f>'Dash Board'!$C$12+COUNT('Daily reducing balance'!$F$4:F5502)</f>
        <v>47229</v>
      </c>
      <c r="D5503">
        <f t="shared" si="602"/>
        <v>2029</v>
      </c>
      <c r="E5503">
        <f t="shared" si="603"/>
        <v>4</v>
      </c>
      <c r="F5503">
        <f>DAY('Dash Board'!$C$12+COUNT('Daily reducing balance'!$F$4:F5502))</f>
        <v>21</v>
      </c>
      <c r="G5503" s="8">
        <f t="shared" si="604"/>
        <v>9.0775625363931777E-8</v>
      </c>
      <c r="H5503" s="6">
        <f>G5503*'Dash Board'!$C$11/365</f>
        <v>2.6113536063596809E-11</v>
      </c>
      <c r="I5503" s="6">
        <f>H5503*'Dash Board'!$C$18/'Dash Board'!$C$11</f>
        <v>1.2435017173141339E-11</v>
      </c>
      <c r="J5503" s="6">
        <f>(G5503&gt;1)*PMT('Dash Board'!$C$11/365,$U$4,-'Dash Board'!$C$19)</f>
        <v>0</v>
      </c>
      <c r="K5503" s="6">
        <f t="shared" si="599"/>
        <v>0</v>
      </c>
      <c r="L5503" s="8">
        <f t="shared" si="600"/>
        <v>9.0801738899995374E-8</v>
      </c>
      <c r="N5503" s="8">
        <f t="shared" si="605"/>
        <v>-1.2435017173141339E-11</v>
      </c>
      <c r="O5503" s="8">
        <f>IF(E5502&lt;&gt;E5503,SUM($N$4:N5503)-SUM($O$3:O5502),0)</f>
        <v>0</v>
      </c>
      <c r="P5503" s="6">
        <f>IF(B5503&gt;0,SUM($O$4:O5503)-SUM($P$3:P5502),0)</f>
        <v>0</v>
      </c>
      <c r="Q5503" s="6">
        <f t="shared" si="601"/>
        <v>1.2435017173141339E-11</v>
      </c>
      <c r="R5503" s="8">
        <f>IF(E5502&lt;&gt;E5503,SUM($Q$4:Q5503)-SUM($R$3:R5502),0)</f>
        <v>0</v>
      </c>
      <c r="S5503" s="6">
        <f>IF(B5503&gt;0,SUM($R$4:R5503)-SUM($S$3:S5502),0)</f>
        <v>0</v>
      </c>
    </row>
    <row r="5504" spans="1:19">
      <c r="A5504">
        <f>IF(E5503&lt;&gt;E5504,COUNTIF($A$4:A5503,"&lt;&gt;0")+1,0)</f>
        <v>0</v>
      </c>
      <c r="B5504">
        <f>IF(A5504&lt;&gt;0,IF(MOD(A5504,3)=0,COUNTIF($B$4:B5503,"&lt;&gt;0")+1,0),0)</f>
        <v>0</v>
      </c>
      <c r="C5504" s="9">
        <f>'Dash Board'!$C$12+COUNT('Daily reducing balance'!$F$4:F5503)</f>
        <v>47230</v>
      </c>
      <c r="D5504">
        <f t="shared" si="602"/>
        <v>2029</v>
      </c>
      <c r="E5504">
        <f t="shared" si="603"/>
        <v>4</v>
      </c>
      <c r="F5504">
        <f>DAY('Dash Board'!$C$12+COUNT('Daily reducing balance'!$F$4:F5503))</f>
        <v>22</v>
      </c>
      <c r="G5504" s="8">
        <f t="shared" si="604"/>
        <v>9.0801738899995374E-8</v>
      </c>
      <c r="H5504" s="6">
        <f>G5504*'Dash Board'!$C$11/365</f>
        <v>2.6121048176710995E-11</v>
      </c>
      <c r="I5504" s="6">
        <f>H5504*'Dash Board'!$C$18/'Dash Board'!$C$11</f>
        <v>1.243859436986238E-11</v>
      </c>
      <c r="J5504" s="6">
        <f>(G5504&gt;1)*PMT('Dash Board'!$C$11/365,$U$4,-'Dash Board'!$C$19)</f>
        <v>0</v>
      </c>
      <c r="K5504" s="6">
        <f t="shared" si="599"/>
        <v>0</v>
      </c>
      <c r="L5504" s="8">
        <f t="shared" si="600"/>
        <v>9.0827859948172085E-8</v>
      </c>
      <c r="N5504" s="8">
        <f t="shared" si="605"/>
        <v>-1.243859436986238E-11</v>
      </c>
      <c r="O5504" s="8">
        <f>IF(E5503&lt;&gt;E5504,SUM($N$4:N5504)-SUM($O$3:O5503),0)</f>
        <v>0</v>
      </c>
      <c r="P5504" s="6">
        <f>IF(B5504&gt;0,SUM($O$4:O5504)-SUM($P$3:P5503),0)</f>
        <v>0</v>
      </c>
      <c r="Q5504" s="6">
        <f t="shared" si="601"/>
        <v>1.243859436986238E-11</v>
      </c>
      <c r="R5504" s="8">
        <f>IF(E5503&lt;&gt;E5504,SUM($Q$4:Q5504)-SUM($R$3:R5503),0)</f>
        <v>0</v>
      </c>
      <c r="S5504" s="6">
        <f>IF(B5504&gt;0,SUM($R$4:R5504)-SUM($S$3:S5503),0)</f>
        <v>0</v>
      </c>
    </row>
    <row r="5505" spans="1:19">
      <c r="A5505">
        <f>IF(E5504&lt;&gt;E5505,COUNTIF($A$4:A5504,"&lt;&gt;0")+1,0)</f>
        <v>0</v>
      </c>
      <c r="B5505">
        <f>IF(A5505&lt;&gt;0,IF(MOD(A5505,3)=0,COUNTIF($B$4:B5504,"&lt;&gt;0")+1,0),0)</f>
        <v>0</v>
      </c>
      <c r="C5505" s="9">
        <f>'Dash Board'!$C$12+COUNT('Daily reducing balance'!$F$4:F5504)</f>
        <v>47231</v>
      </c>
      <c r="D5505">
        <f t="shared" si="602"/>
        <v>2029</v>
      </c>
      <c r="E5505">
        <f t="shared" si="603"/>
        <v>4</v>
      </c>
      <c r="F5505">
        <f>DAY('Dash Board'!$C$12+COUNT('Daily reducing balance'!$F$4:F5504))</f>
        <v>23</v>
      </c>
      <c r="G5505" s="8">
        <f t="shared" si="604"/>
        <v>9.0827859948172085E-8</v>
      </c>
      <c r="H5505" s="6">
        <f>G5505*'Dash Board'!$C$11/365</f>
        <v>2.6128562450844025E-11</v>
      </c>
      <c r="I5505" s="6">
        <f>H5505*'Dash Board'!$C$18/'Dash Board'!$C$11</f>
        <v>1.2442172595640013E-11</v>
      </c>
      <c r="J5505" s="6">
        <f>(G5505&gt;1)*PMT('Dash Board'!$C$11/365,$U$4,-'Dash Board'!$C$19)</f>
        <v>0</v>
      </c>
      <c r="K5505" s="6">
        <f t="shared" si="599"/>
        <v>0</v>
      </c>
      <c r="L5505" s="8">
        <f t="shared" si="600"/>
        <v>9.085398851062293E-8</v>
      </c>
      <c r="N5505" s="8">
        <f t="shared" si="605"/>
        <v>-1.2442172595640013E-11</v>
      </c>
      <c r="O5505" s="8">
        <f>IF(E5504&lt;&gt;E5505,SUM($N$4:N5505)-SUM($O$3:O5504),0)</f>
        <v>0</v>
      </c>
      <c r="P5505" s="6">
        <f>IF(B5505&gt;0,SUM($O$4:O5505)-SUM($P$3:P5504),0)</f>
        <v>0</v>
      </c>
      <c r="Q5505" s="6">
        <f t="shared" si="601"/>
        <v>1.2442172595640013E-11</v>
      </c>
      <c r="R5505" s="8">
        <f>IF(E5504&lt;&gt;E5505,SUM($Q$4:Q5505)-SUM($R$3:R5504),0)</f>
        <v>0</v>
      </c>
      <c r="S5505" s="6">
        <f>IF(B5505&gt;0,SUM($R$4:R5505)-SUM($S$3:S5504),0)</f>
        <v>0</v>
      </c>
    </row>
    <row r="5506" spans="1:19">
      <c r="A5506">
        <f>IF(E5505&lt;&gt;E5506,COUNTIF($A$4:A5505,"&lt;&gt;0")+1,0)</f>
        <v>0</v>
      </c>
      <c r="B5506">
        <f>IF(A5506&lt;&gt;0,IF(MOD(A5506,3)=0,COUNTIF($B$4:B5505,"&lt;&gt;0")+1,0),0)</f>
        <v>0</v>
      </c>
      <c r="C5506" s="9">
        <f>'Dash Board'!$C$12+COUNT('Daily reducing balance'!$F$4:F5505)</f>
        <v>47232</v>
      </c>
      <c r="D5506">
        <f t="shared" si="602"/>
        <v>2029</v>
      </c>
      <c r="E5506">
        <f t="shared" si="603"/>
        <v>4</v>
      </c>
      <c r="F5506">
        <f>DAY('Dash Board'!$C$12+COUNT('Daily reducing balance'!$F$4:F5505))</f>
        <v>24</v>
      </c>
      <c r="G5506" s="8">
        <f t="shared" si="604"/>
        <v>9.085398851062293E-8</v>
      </c>
      <c r="H5506" s="6">
        <f>G5506*'Dash Board'!$C$11/365</f>
        <v>2.6136078886617557E-11</v>
      </c>
      <c r="I5506" s="6">
        <f>H5506*'Dash Board'!$C$18/'Dash Board'!$C$11</f>
        <v>1.2445751850770267E-11</v>
      </c>
      <c r="J5506" s="6">
        <f>(G5506&gt;1)*PMT('Dash Board'!$C$11/365,$U$4,-'Dash Board'!$C$19)</f>
        <v>0</v>
      </c>
      <c r="K5506" s="6">
        <f t="shared" si="599"/>
        <v>0</v>
      </c>
      <c r="L5506" s="8">
        <f t="shared" si="600"/>
        <v>9.088012458950955E-8</v>
      </c>
      <c r="N5506" s="8">
        <f t="shared" si="605"/>
        <v>-1.2445751850770267E-11</v>
      </c>
      <c r="O5506" s="8">
        <f>IF(E5505&lt;&gt;E5506,SUM($N$4:N5506)-SUM($O$3:O5505),0)</f>
        <v>0</v>
      </c>
      <c r="P5506" s="6">
        <f>IF(B5506&gt;0,SUM($O$4:O5506)-SUM($P$3:P5505),0)</f>
        <v>0</v>
      </c>
      <c r="Q5506" s="6">
        <f t="shared" si="601"/>
        <v>1.2445751850770267E-11</v>
      </c>
      <c r="R5506" s="8">
        <f>IF(E5505&lt;&gt;E5506,SUM($Q$4:Q5506)-SUM($R$3:R5505),0)</f>
        <v>0</v>
      </c>
      <c r="S5506" s="6">
        <f>IF(B5506&gt;0,SUM($R$4:R5506)-SUM($S$3:S5505),0)</f>
        <v>0</v>
      </c>
    </row>
    <row r="5507" spans="1:19">
      <c r="A5507">
        <f>IF(E5506&lt;&gt;E5507,COUNTIF($A$4:A5506,"&lt;&gt;0")+1,0)</f>
        <v>0</v>
      </c>
      <c r="B5507">
        <f>IF(A5507&lt;&gt;0,IF(MOD(A5507,3)=0,COUNTIF($B$4:B5506,"&lt;&gt;0")+1,0),0)</f>
        <v>0</v>
      </c>
      <c r="C5507" s="9">
        <f>'Dash Board'!$C$12+COUNT('Daily reducing balance'!$F$4:F5506)</f>
        <v>47233</v>
      </c>
      <c r="D5507">
        <f t="shared" si="602"/>
        <v>2029</v>
      </c>
      <c r="E5507">
        <f t="shared" si="603"/>
        <v>4</v>
      </c>
      <c r="F5507">
        <f>DAY('Dash Board'!$C$12+COUNT('Daily reducing balance'!$F$4:F5506))</f>
        <v>25</v>
      </c>
      <c r="G5507" s="8">
        <f t="shared" si="604"/>
        <v>9.088012458950955E-8</v>
      </c>
      <c r="H5507" s="6">
        <f>G5507*'Dash Board'!$C$11/365</f>
        <v>2.614359748465343E-11</v>
      </c>
      <c r="I5507" s="6">
        <f>H5507*'Dash Board'!$C$18/'Dash Board'!$C$11</f>
        <v>1.2449332135549255E-11</v>
      </c>
      <c r="J5507" s="6">
        <f>(G5507&gt;1)*PMT('Dash Board'!$C$11/365,$U$4,-'Dash Board'!$C$19)</f>
        <v>0</v>
      </c>
      <c r="K5507" s="6">
        <f t="shared" si="599"/>
        <v>0</v>
      </c>
      <c r="L5507" s="8">
        <f t="shared" si="600"/>
        <v>9.0906268186994209E-8</v>
      </c>
      <c r="N5507" s="8">
        <f t="shared" si="605"/>
        <v>-1.2449332135549255E-11</v>
      </c>
      <c r="O5507" s="8">
        <f>IF(E5506&lt;&gt;E5507,SUM($N$4:N5507)-SUM($O$3:O5506),0)</f>
        <v>0</v>
      </c>
      <c r="P5507" s="6">
        <f>IF(B5507&gt;0,SUM($O$4:O5507)-SUM($P$3:P5506),0)</f>
        <v>0</v>
      </c>
      <c r="Q5507" s="6">
        <f t="shared" si="601"/>
        <v>1.2449332135549255E-11</v>
      </c>
      <c r="R5507" s="8">
        <f>IF(E5506&lt;&gt;E5507,SUM($Q$4:Q5507)-SUM($R$3:R5506),0)</f>
        <v>0</v>
      </c>
      <c r="S5507" s="6">
        <f>IF(B5507&gt;0,SUM($R$4:R5507)-SUM($S$3:S5506),0)</f>
        <v>0</v>
      </c>
    </row>
    <row r="5508" spans="1:19">
      <c r="A5508">
        <f>IF(E5507&lt;&gt;E5508,COUNTIF($A$4:A5507,"&lt;&gt;0")+1,0)</f>
        <v>0</v>
      </c>
      <c r="B5508">
        <f>IF(A5508&lt;&gt;0,IF(MOD(A5508,3)=0,COUNTIF($B$4:B5507,"&lt;&gt;0")+1,0),0)</f>
        <v>0</v>
      </c>
      <c r="C5508" s="9">
        <f>'Dash Board'!$C$12+COUNT('Daily reducing balance'!$F$4:F5507)</f>
        <v>47234</v>
      </c>
      <c r="D5508">
        <f t="shared" si="602"/>
        <v>2029</v>
      </c>
      <c r="E5508">
        <f t="shared" si="603"/>
        <v>4</v>
      </c>
      <c r="F5508">
        <f>DAY('Dash Board'!$C$12+COUNT('Daily reducing balance'!$F$4:F5507))</f>
        <v>26</v>
      </c>
      <c r="G5508" s="8">
        <f t="shared" si="604"/>
        <v>9.0906268186994209E-8</v>
      </c>
      <c r="H5508" s="6">
        <f>G5508*'Dash Board'!$C$11/365</f>
        <v>2.6151118245573675E-11</v>
      </c>
      <c r="I5508" s="6">
        <f>H5508*'Dash Board'!$C$18/'Dash Board'!$C$11</f>
        <v>1.2452913450273179E-11</v>
      </c>
      <c r="J5508" s="6">
        <f>(G5508&gt;1)*PMT('Dash Board'!$C$11/365,$U$4,-'Dash Board'!$C$19)</f>
        <v>0</v>
      </c>
      <c r="K5508" s="6">
        <f t="shared" si="599"/>
        <v>0</v>
      </c>
      <c r="L5508" s="8">
        <f t="shared" si="600"/>
        <v>9.0932419305239778E-8</v>
      </c>
      <c r="N5508" s="8">
        <f t="shared" si="605"/>
        <v>-1.2452913450273179E-11</v>
      </c>
      <c r="O5508" s="8">
        <f>IF(E5507&lt;&gt;E5508,SUM($N$4:N5508)-SUM($O$3:O5507),0)</f>
        <v>0</v>
      </c>
      <c r="P5508" s="6">
        <f>IF(B5508&gt;0,SUM($O$4:O5508)-SUM($P$3:P5507),0)</f>
        <v>0</v>
      </c>
      <c r="Q5508" s="6">
        <f t="shared" si="601"/>
        <v>1.2452913450273179E-11</v>
      </c>
      <c r="R5508" s="8">
        <f>IF(E5507&lt;&gt;E5508,SUM($Q$4:Q5508)-SUM($R$3:R5507),0)</f>
        <v>0</v>
      </c>
      <c r="S5508" s="6">
        <f>IF(B5508&gt;0,SUM($R$4:R5508)-SUM($S$3:S5507),0)</f>
        <v>0</v>
      </c>
    </row>
    <row r="5509" spans="1:19">
      <c r="A5509">
        <f>IF(E5508&lt;&gt;E5509,COUNTIF($A$4:A5508,"&lt;&gt;0")+1,0)</f>
        <v>0</v>
      </c>
      <c r="B5509">
        <f>IF(A5509&lt;&gt;0,IF(MOD(A5509,3)=0,COUNTIF($B$4:B5508,"&lt;&gt;0")+1,0),0)</f>
        <v>0</v>
      </c>
      <c r="C5509" s="9">
        <f>'Dash Board'!$C$12+COUNT('Daily reducing balance'!$F$4:F5508)</f>
        <v>47235</v>
      </c>
      <c r="D5509">
        <f t="shared" si="602"/>
        <v>2029</v>
      </c>
      <c r="E5509">
        <f t="shared" si="603"/>
        <v>4</v>
      </c>
      <c r="F5509">
        <f>DAY('Dash Board'!$C$12+COUNT('Daily reducing balance'!$F$4:F5508))</f>
        <v>27</v>
      </c>
      <c r="G5509" s="8">
        <f t="shared" si="604"/>
        <v>9.0932419305239778E-8</v>
      </c>
      <c r="H5509" s="6">
        <f>G5509*'Dash Board'!$C$11/365</f>
        <v>2.6158641170000486E-11</v>
      </c>
      <c r="I5509" s="6">
        <f>H5509*'Dash Board'!$C$18/'Dash Board'!$C$11</f>
        <v>1.2456495795238328E-11</v>
      </c>
      <c r="J5509" s="6">
        <f>(G5509&gt;1)*PMT('Dash Board'!$C$11/365,$U$4,-'Dash Board'!$C$19)</f>
        <v>0</v>
      </c>
      <c r="K5509" s="6">
        <f t="shared" ref="K5509:K5572" si="606">IF(F5509=1,SUMIFS($J$4:$J$7308,$D$4:$D$7308,"="&amp;YEAR(C5509),$E$4:$E$7308,"="&amp;MONTH(C5509)),0)</f>
        <v>0</v>
      </c>
      <c r="L5509" s="8">
        <f t="shared" ref="L5509:L5572" si="607">IF(G5509+H5509-J5509&lt;0,0,G5509+H5509-J5509)</f>
        <v>9.0958577946409779E-8</v>
      </c>
      <c r="N5509" s="8">
        <f t="shared" si="605"/>
        <v>-1.2456495795238328E-11</v>
      </c>
      <c r="O5509" s="8">
        <f>IF(E5508&lt;&gt;E5509,SUM($N$4:N5509)-SUM($O$3:O5508),0)</f>
        <v>0</v>
      </c>
      <c r="P5509" s="6">
        <f>IF(B5509&gt;0,SUM($O$4:O5509)-SUM($P$3:P5508),0)</f>
        <v>0</v>
      </c>
      <c r="Q5509" s="6">
        <f t="shared" ref="Q5509:Q5572" si="608">I5509</f>
        <v>1.2456495795238328E-11</v>
      </c>
      <c r="R5509" s="8">
        <f>IF(E5508&lt;&gt;E5509,SUM($Q$4:Q5509)-SUM($R$3:R5508),0)</f>
        <v>0</v>
      </c>
      <c r="S5509" s="6">
        <f>IF(B5509&gt;0,SUM($R$4:R5509)-SUM($S$3:S5508),0)</f>
        <v>0</v>
      </c>
    </row>
    <row r="5510" spans="1:19">
      <c r="A5510">
        <f>IF(E5509&lt;&gt;E5510,COUNTIF($A$4:A5509,"&lt;&gt;0")+1,0)</f>
        <v>0</v>
      </c>
      <c r="B5510">
        <f>IF(A5510&lt;&gt;0,IF(MOD(A5510,3)=0,COUNTIF($B$4:B5509,"&lt;&gt;0")+1,0),0)</f>
        <v>0</v>
      </c>
      <c r="C5510" s="9">
        <f>'Dash Board'!$C$12+COUNT('Daily reducing balance'!$F$4:F5509)</f>
        <v>47236</v>
      </c>
      <c r="D5510">
        <f t="shared" si="602"/>
        <v>2029</v>
      </c>
      <c r="E5510">
        <f t="shared" si="603"/>
        <v>4</v>
      </c>
      <c r="F5510">
        <f>DAY('Dash Board'!$C$12+COUNT('Daily reducing balance'!$F$4:F5509))</f>
        <v>28</v>
      </c>
      <c r="G5510" s="8">
        <f t="shared" si="604"/>
        <v>9.0958577946409779E-8</v>
      </c>
      <c r="H5510" s="6">
        <f>G5510*'Dash Board'!$C$11/365</f>
        <v>2.6166166258556237E-11</v>
      </c>
      <c r="I5510" s="6">
        <f>H5510*'Dash Board'!$C$18/'Dash Board'!$C$11</f>
        <v>1.2460079170741066E-11</v>
      </c>
      <c r="J5510" s="6">
        <f>(G5510&gt;1)*PMT('Dash Board'!$C$11/365,$U$4,-'Dash Board'!$C$19)</f>
        <v>0</v>
      </c>
      <c r="K5510" s="6">
        <f t="shared" si="606"/>
        <v>0</v>
      </c>
      <c r="L5510" s="8">
        <f t="shared" si="607"/>
        <v>9.0984744112668341E-8</v>
      </c>
      <c r="N5510" s="8">
        <f t="shared" si="605"/>
        <v>-1.2460079170741066E-11</v>
      </c>
      <c r="O5510" s="8">
        <f>IF(E5509&lt;&gt;E5510,SUM($N$4:N5510)-SUM($O$3:O5509),0)</f>
        <v>0</v>
      </c>
      <c r="P5510" s="6">
        <f>IF(B5510&gt;0,SUM($O$4:O5510)-SUM($P$3:P5509),0)</f>
        <v>0</v>
      </c>
      <c r="Q5510" s="6">
        <f t="shared" si="608"/>
        <v>1.2460079170741066E-11</v>
      </c>
      <c r="R5510" s="8">
        <f>IF(E5509&lt;&gt;E5510,SUM($Q$4:Q5510)-SUM($R$3:R5509),0)</f>
        <v>0</v>
      </c>
      <c r="S5510" s="6">
        <f>IF(B5510&gt;0,SUM($R$4:R5510)-SUM($S$3:S5509),0)</f>
        <v>0</v>
      </c>
    </row>
    <row r="5511" spans="1:19">
      <c r="A5511">
        <f>IF(E5510&lt;&gt;E5511,COUNTIF($A$4:A5510,"&lt;&gt;0")+1,0)</f>
        <v>0</v>
      </c>
      <c r="B5511">
        <f>IF(A5511&lt;&gt;0,IF(MOD(A5511,3)=0,COUNTIF($B$4:B5510,"&lt;&gt;0")+1,0),0)</f>
        <v>0</v>
      </c>
      <c r="C5511" s="9">
        <f>'Dash Board'!$C$12+COUNT('Daily reducing balance'!$F$4:F5510)</f>
        <v>47237</v>
      </c>
      <c r="D5511">
        <f t="shared" si="602"/>
        <v>2029</v>
      </c>
      <c r="E5511">
        <f t="shared" si="603"/>
        <v>4</v>
      </c>
      <c r="F5511">
        <f>DAY('Dash Board'!$C$12+COUNT('Daily reducing balance'!$F$4:F5510))</f>
        <v>29</v>
      </c>
      <c r="G5511" s="8">
        <f t="shared" si="604"/>
        <v>9.0984744112668341E-8</v>
      </c>
      <c r="H5511" s="6">
        <f>G5511*'Dash Board'!$C$11/365</f>
        <v>2.6173693511863494E-11</v>
      </c>
      <c r="I5511" s="6">
        <f>H5511*'Dash Board'!$C$18/'Dash Board'!$C$11</f>
        <v>1.2463663577077856E-11</v>
      </c>
      <c r="J5511" s="6">
        <f>(G5511&gt;1)*PMT('Dash Board'!$C$11/365,$U$4,-'Dash Board'!$C$19)</f>
        <v>0</v>
      </c>
      <c r="K5511" s="6">
        <f t="shared" si="606"/>
        <v>0</v>
      </c>
      <c r="L5511" s="8">
        <f t="shared" si="607"/>
        <v>9.1010917806180201E-8</v>
      </c>
      <c r="N5511" s="8">
        <f t="shared" si="605"/>
        <v>-1.2463663577077856E-11</v>
      </c>
      <c r="O5511" s="8">
        <f>IF(E5510&lt;&gt;E5511,SUM($N$4:N5511)-SUM($O$3:O5510),0)</f>
        <v>0</v>
      </c>
      <c r="P5511" s="6">
        <f>IF(B5511&gt;0,SUM($O$4:O5511)-SUM($P$3:P5510),0)</f>
        <v>0</v>
      </c>
      <c r="Q5511" s="6">
        <f t="shared" si="608"/>
        <v>1.2463663577077856E-11</v>
      </c>
      <c r="R5511" s="8">
        <f>IF(E5510&lt;&gt;E5511,SUM($Q$4:Q5511)-SUM($R$3:R5510),0)</f>
        <v>0</v>
      </c>
      <c r="S5511" s="6">
        <f>IF(B5511&gt;0,SUM($R$4:R5511)-SUM($S$3:S5510),0)</f>
        <v>0</v>
      </c>
    </row>
    <row r="5512" spans="1:19">
      <c r="A5512">
        <f>IF(E5511&lt;&gt;E5512,COUNTIF($A$4:A5511,"&lt;&gt;0")+1,0)</f>
        <v>0</v>
      </c>
      <c r="B5512">
        <f>IF(A5512&lt;&gt;0,IF(MOD(A5512,3)=0,COUNTIF($B$4:B5511,"&lt;&gt;0")+1,0),0)</f>
        <v>0</v>
      </c>
      <c r="C5512" s="9">
        <f>'Dash Board'!$C$12+COUNT('Daily reducing balance'!$F$4:F5511)</f>
        <v>47238</v>
      </c>
      <c r="D5512">
        <f t="shared" si="602"/>
        <v>2029</v>
      </c>
      <c r="E5512">
        <f t="shared" si="603"/>
        <v>4</v>
      </c>
      <c r="F5512">
        <f>DAY('Dash Board'!$C$12+COUNT('Daily reducing balance'!$F$4:F5511))</f>
        <v>30</v>
      </c>
      <c r="G5512" s="8">
        <f t="shared" si="604"/>
        <v>9.1010917806180201E-8</v>
      </c>
      <c r="H5512" s="6">
        <f>G5512*'Dash Board'!$C$11/365</f>
        <v>2.6181222930544987E-11</v>
      </c>
      <c r="I5512" s="6">
        <f>H5512*'Dash Board'!$C$18/'Dash Board'!$C$11</f>
        <v>1.2467249014545233E-11</v>
      </c>
      <c r="J5512" s="6">
        <f>(G5512&gt;1)*PMT('Dash Board'!$C$11/365,$U$4,-'Dash Board'!$C$19)</f>
        <v>0</v>
      </c>
      <c r="K5512" s="6">
        <f t="shared" si="606"/>
        <v>0</v>
      </c>
      <c r="L5512" s="8">
        <f t="shared" si="607"/>
        <v>9.1037099029110747E-8</v>
      </c>
      <c r="N5512" s="8">
        <f t="shared" si="605"/>
        <v>-1.2467249014545233E-11</v>
      </c>
      <c r="O5512" s="8">
        <f>IF(E5511&lt;&gt;E5512,SUM($N$4:N5512)-SUM($O$3:O5511),0)</f>
        <v>0</v>
      </c>
      <c r="P5512" s="6">
        <f>IF(B5512&gt;0,SUM($O$4:O5512)-SUM($P$3:P5511),0)</f>
        <v>0</v>
      </c>
      <c r="Q5512" s="6">
        <f t="shared" si="608"/>
        <v>1.2467249014545233E-11</v>
      </c>
      <c r="R5512" s="8">
        <f>IF(E5511&lt;&gt;E5512,SUM($Q$4:Q5512)-SUM($R$3:R5511),0)</f>
        <v>0</v>
      </c>
      <c r="S5512" s="6">
        <f>IF(B5512&gt;0,SUM($R$4:R5512)-SUM($S$3:S5511),0)</f>
        <v>0</v>
      </c>
    </row>
    <row r="5513" spans="1:19">
      <c r="A5513">
        <f>IF(E5512&lt;&gt;E5513,COUNTIF($A$4:A5512,"&lt;&gt;0")+1,0)</f>
        <v>181</v>
      </c>
      <c r="B5513">
        <f>IF(A5513&lt;&gt;0,IF(MOD(A5513,3)=0,COUNTIF($B$4:B5512,"&lt;&gt;0")+1,0),0)</f>
        <v>0</v>
      </c>
      <c r="C5513" s="9">
        <f>'Dash Board'!$C$12+COUNT('Daily reducing balance'!$F$4:F5512)</f>
        <v>47239</v>
      </c>
      <c r="D5513">
        <f t="shared" si="602"/>
        <v>2029</v>
      </c>
      <c r="E5513">
        <f t="shared" si="603"/>
        <v>5</v>
      </c>
      <c r="F5513">
        <f>DAY('Dash Board'!$C$12+COUNT('Daily reducing balance'!$F$4:F5512))</f>
        <v>1</v>
      </c>
      <c r="G5513" s="8">
        <f t="shared" si="604"/>
        <v>9.1037099029110747E-8</v>
      </c>
      <c r="H5513" s="6">
        <f>G5513*'Dash Board'!$C$11/365</f>
        <v>2.6188754515223639E-11</v>
      </c>
      <c r="I5513" s="6">
        <f>H5513*'Dash Board'!$C$18/'Dash Board'!$C$11</f>
        <v>1.247083548343983E-11</v>
      </c>
      <c r="J5513" s="6">
        <f>(G5513&gt;1)*PMT('Dash Board'!$C$11/365,$U$4,-'Dash Board'!$C$19)</f>
        <v>0</v>
      </c>
      <c r="K5513" s="6">
        <f t="shared" si="606"/>
        <v>0</v>
      </c>
      <c r="L5513" s="8">
        <f t="shared" si="607"/>
        <v>9.1063287783625975E-8</v>
      </c>
      <c r="N5513" s="8">
        <f t="shared" si="605"/>
        <v>-1.247083548343983E-11</v>
      </c>
      <c r="O5513" s="8">
        <f>IF(E5512&lt;&gt;E5513,SUM($N$4:N5513)-SUM($O$3:O5512),0)</f>
        <v>0</v>
      </c>
      <c r="P5513" s="6">
        <f>IF(B5513&gt;0,SUM($O$4:O5513)-SUM($P$3:P5512),0)</f>
        <v>0</v>
      </c>
      <c r="Q5513" s="6">
        <f t="shared" si="608"/>
        <v>1.247083548343983E-11</v>
      </c>
      <c r="R5513" s="8">
        <f>IF(E5512&lt;&gt;E5513,SUM($Q$4:Q5513)-SUM($R$3:R5512),0)</f>
        <v>0</v>
      </c>
      <c r="S5513" s="6">
        <f>IF(B5513&gt;0,SUM($R$4:R5513)-SUM($S$3:S5512),0)</f>
        <v>0</v>
      </c>
    </row>
    <row r="5514" spans="1:19">
      <c r="A5514">
        <f>IF(E5513&lt;&gt;E5514,COUNTIF($A$4:A5513,"&lt;&gt;0")+1,0)</f>
        <v>0</v>
      </c>
      <c r="B5514">
        <f>IF(A5514&lt;&gt;0,IF(MOD(A5514,3)=0,COUNTIF($B$4:B5513,"&lt;&gt;0")+1,0),0)</f>
        <v>0</v>
      </c>
      <c r="C5514" s="9">
        <f>'Dash Board'!$C$12+COUNT('Daily reducing balance'!$F$4:F5513)</f>
        <v>47240</v>
      </c>
      <c r="D5514">
        <f t="shared" si="602"/>
        <v>2029</v>
      </c>
      <c r="E5514">
        <f t="shared" si="603"/>
        <v>5</v>
      </c>
      <c r="F5514">
        <f>DAY('Dash Board'!$C$12+COUNT('Daily reducing balance'!$F$4:F5513))</f>
        <v>2</v>
      </c>
      <c r="G5514" s="8">
        <f t="shared" si="604"/>
        <v>9.1063287783625975E-8</v>
      </c>
      <c r="H5514" s="6">
        <f>G5514*'Dash Board'!$C$11/365</f>
        <v>2.619628826652254E-11</v>
      </c>
      <c r="I5514" s="6">
        <f>H5514*'Dash Board'!$C$18/'Dash Board'!$C$11</f>
        <v>1.2474422984058353E-11</v>
      </c>
      <c r="J5514" s="6">
        <f>(G5514&gt;1)*PMT('Dash Board'!$C$11/365,$U$4,-'Dash Board'!$C$19)</f>
        <v>0</v>
      </c>
      <c r="K5514" s="6">
        <f t="shared" si="606"/>
        <v>0</v>
      </c>
      <c r="L5514" s="8">
        <f t="shared" si="607"/>
        <v>9.1089484071892502E-8</v>
      </c>
      <c r="N5514" s="8">
        <f t="shared" si="605"/>
        <v>-1.2474422984058353E-11</v>
      </c>
      <c r="O5514" s="8">
        <f>IF(E5513&lt;&gt;E5514,SUM($N$4:N5514)-SUM($O$3:O5513),0)</f>
        <v>0</v>
      </c>
      <c r="P5514" s="6">
        <f>IF(B5514&gt;0,SUM($O$4:O5514)-SUM($P$3:P5513),0)</f>
        <v>0</v>
      </c>
      <c r="Q5514" s="6">
        <f t="shared" si="608"/>
        <v>1.2474422984058353E-11</v>
      </c>
      <c r="R5514" s="8">
        <f>IF(E5513&lt;&gt;E5514,SUM($Q$4:Q5514)-SUM($R$3:R5513),0)</f>
        <v>0</v>
      </c>
      <c r="S5514" s="6">
        <f>IF(B5514&gt;0,SUM($R$4:R5514)-SUM($S$3:S5513),0)</f>
        <v>0</v>
      </c>
    </row>
    <row r="5515" spans="1:19">
      <c r="A5515">
        <f>IF(E5514&lt;&gt;E5515,COUNTIF($A$4:A5514,"&lt;&gt;0")+1,0)</f>
        <v>0</v>
      </c>
      <c r="B5515">
        <f>IF(A5515&lt;&gt;0,IF(MOD(A5515,3)=0,COUNTIF($B$4:B5514,"&lt;&gt;0")+1,0),0)</f>
        <v>0</v>
      </c>
      <c r="C5515" s="9">
        <f>'Dash Board'!$C$12+COUNT('Daily reducing balance'!$F$4:F5514)</f>
        <v>47241</v>
      </c>
      <c r="D5515">
        <f t="shared" si="602"/>
        <v>2029</v>
      </c>
      <c r="E5515">
        <f t="shared" si="603"/>
        <v>5</v>
      </c>
      <c r="F5515">
        <f>DAY('Dash Board'!$C$12+COUNT('Daily reducing balance'!$F$4:F5514))</f>
        <v>3</v>
      </c>
      <c r="G5515" s="8">
        <f t="shared" si="604"/>
        <v>9.1089484071892502E-8</v>
      </c>
      <c r="H5515" s="6">
        <f>G5515*'Dash Board'!$C$11/365</f>
        <v>2.6203824185064965E-11</v>
      </c>
      <c r="I5515" s="6">
        <f>H5515*'Dash Board'!$C$18/'Dash Board'!$C$11</f>
        <v>1.2478011516697603E-11</v>
      </c>
      <c r="J5515" s="6">
        <f>(G5515&gt;1)*PMT('Dash Board'!$C$11/365,$U$4,-'Dash Board'!$C$19)</f>
        <v>0</v>
      </c>
      <c r="K5515" s="6">
        <f t="shared" si="606"/>
        <v>0</v>
      </c>
      <c r="L5515" s="8">
        <f t="shared" si="607"/>
        <v>9.1115687896077567E-8</v>
      </c>
      <c r="N5515" s="8">
        <f t="shared" si="605"/>
        <v>-1.2478011516697603E-11</v>
      </c>
      <c r="O5515" s="8">
        <f>IF(E5514&lt;&gt;E5515,SUM($N$4:N5515)-SUM($O$3:O5514),0)</f>
        <v>0</v>
      </c>
      <c r="P5515" s="6">
        <f>IF(B5515&gt;0,SUM($O$4:O5515)-SUM($P$3:P5514),0)</f>
        <v>0</v>
      </c>
      <c r="Q5515" s="6">
        <f t="shared" si="608"/>
        <v>1.2478011516697603E-11</v>
      </c>
      <c r="R5515" s="8">
        <f>IF(E5514&lt;&gt;E5515,SUM($Q$4:Q5515)-SUM($R$3:R5514),0)</f>
        <v>0</v>
      </c>
      <c r="S5515" s="6">
        <f>IF(B5515&gt;0,SUM($R$4:R5515)-SUM($S$3:S5514),0)</f>
        <v>0</v>
      </c>
    </row>
    <row r="5516" spans="1:19">
      <c r="A5516">
        <f>IF(E5515&lt;&gt;E5516,COUNTIF($A$4:A5515,"&lt;&gt;0")+1,0)</f>
        <v>0</v>
      </c>
      <c r="B5516">
        <f>IF(A5516&lt;&gt;0,IF(MOD(A5516,3)=0,COUNTIF($B$4:B5515,"&lt;&gt;0")+1,0),0)</f>
        <v>0</v>
      </c>
      <c r="C5516" s="9">
        <f>'Dash Board'!$C$12+COUNT('Daily reducing balance'!$F$4:F5515)</f>
        <v>47242</v>
      </c>
      <c r="D5516">
        <f t="shared" si="602"/>
        <v>2029</v>
      </c>
      <c r="E5516">
        <f t="shared" si="603"/>
        <v>5</v>
      </c>
      <c r="F5516">
        <f>DAY('Dash Board'!$C$12+COUNT('Daily reducing balance'!$F$4:F5515))</f>
        <v>4</v>
      </c>
      <c r="G5516" s="8">
        <f t="shared" si="604"/>
        <v>9.1115687896077567E-8</v>
      </c>
      <c r="H5516" s="6">
        <f>G5516*'Dash Board'!$C$11/365</f>
        <v>2.621136227147437E-11</v>
      </c>
      <c r="I5516" s="6">
        <f>H5516*'Dash Board'!$C$18/'Dash Board'!$C$11</f>
        <v>1.2481601081654464E-11</v>
      </c>
      <c r="J5516" s="6">
        <f>(G5516&gt;1)*PMT('Dash Board'!$C$11/365,$U$4,-'Dash Board'!$C$19)</f>
        <v>0</v>
      </c>
      <c r="K5516" s="6">
        <f t="shared" si="606"/>
        <v>0</v>
      </c>
      <c r="L5516" s="8">
        <f t="shared" si="607"/>
        <v>9.1141899258349047E-8</v>
      </c>
      <c r="N5516" s="8">
        <f t="shared" si="605"/>
        <v>-1.2481601081654464E-11</v>
      </c>
      <c r="O5516" s="8">
        <f>IF(E5515&lt;&gt;E5516,SUM($N$4:N5516)-SUM($O$3:O5515),0)</f>
        <v>0</v>
      </c>
      <c r="P5516" s="6">
        <f>IF(B5516&gt;0,SUM($O$4:O5516)-SUM($P$3:P5515),0)</f>
        <v>0</v>
      </c>
      <c r="Q5516" s="6">
        <f t="shared" si="608"/>
        <v>1.2481601081654464E-11</v>
      </c>
      <c r="R5516" s="8">
        <f>IF(E5515&lt;&gt;E5516,SUM($Q$4:Q5516)-SUM($R$3:R5515),0)</f>
        <v>0</v>
      </c>
      <c r="S5516" s="6">
        <f>IF(B5516&gt;0,SUM($R$4:R5516)-SUM($S$3:S5515),0)</f>
        <v>0</v>
      </c>
    </row>
    <row r="5517" spans="1:19">
      <c r="A5517">
        <f>IF(E5516&lt;&gt;E5517,COUNTIF($A$4:A5516,"&lt;&gt;0")+1,0)</f>
        <v>0</v>
      </c>
      <c r="B5517">
        <f>IF(A5517&lt;&gt;0,IF(MOD(A5517,3)=0,COUNTIF($B$4:B5516,"&lt;&gt;0")+1,0),0)</f>
        <v>0</v>
      </c>
      <c r="C5517" s="9">
        <f>'Dash Board'!$C$12+COUNT('Daily reducing balance'!$F$4:F5516)</f>
        <v>47243</v>
      </c>
      <c r="D5517">
        <f t="shared" si="602"/>
        <v>2029</v>
      </c>
      <c r="E5517">
        <f t="shared" si="603"/>
        <v>5</v>
      </c>
      <c r="F5517">
        <f>DAY('Dash Board'!$C$12+COUNT('Daily reducing balance'!$F$4:F5516))</f>
        <v>5</v>
      </c>
      <c r="G5517" s="8">
        <f t="shared" si="604"/>
        <v>9.1141899258349047E-8</v>
      </c>
      <c r="H5517" s="6">
        <f>G5517*'Dash Board'!$C$11/365</f>
        <v>2.6218902526374383E-11</v>
      </c>
      <c r="I5517" s="6">
        <f>H5517*'Dash Board'!$C$18/'Dash Board'!$C$11</f>
        <v>1.2485191679225897E-11</v>
      </c>
      <c r="J5517" s="6">
        <f>(G5517&gt;1)*PMT('Dash Board'!$C$11/365,$U$4,-'Dash Board'!$C$19)</f>
        <v>0</v>
      </c>
      <c r="K5517" s="6">
        <f t="shared" si="606"/>
        <v>0</v>
      </c>
      <c r="L5517" s="8">
        <f t="shared" si="607"/>
        <v>9.1168118160875423E-8</v>
      </c>
      <c r="N5517" s="8">
        <f t="shared" si="605"/>
        <v>-1.2485191679225897E-11</v>
      </c>
      <c r="O5517" s="8">
        <f>IF(E5516&lt;&gt;E5517,SUM($N$4:N5517)-SUM($O$3:O5516),0)</f>
        <v>0</v>
      </c>
      <c r="P5517" s="6">
        <f>IF(B5517&gt;0,SUM($O$4:O5517)-SUM($P$3:P5516),0)</f>
        <v>0</v>
      </c>
      <c r="Q5517" s="6">
        <f t="shared" si="608"/>
        <v>1.2485191679225897E-11</v>
      </c>
      <c r="R5517" s="8">
        <f>IF(E5516&lt;&gt;E5517,SUM($Q$4:Q5517)-SUM($R$3:R5516),0)</f>
        <v>0</v>
      </c>
      <c r="S5517" s="6">
        <f>IF(B5517&gt;0,SUM($R$4:R5517)-SUM($S$3:S5516),0)</f>
        <v>0</v>
      </c>
    </row>
    <row r="5518" spans="1:19">
      <c r="A5518">
        <f>IF(E5517&lt;&gt;E5518,COUNTIF($A$4:A5517,"&lt;&gt;0")+1,0)</f>
        <v>0</v>
      </c>
      <c r="B5518">
        <f>IF(A5518&lt;&gt;0,IF(MOD(A5518,3)=0,COUNTIF($B$4:B5517,"&lt;&gt;0")+1,0),0)</f>
        <v>0</v>
      </c>
      <c r="C5518" s="9">
        <f>'Dash Board'!$C$12+COUNT('Daily reducing balance'!$F$4:F5517)</f>
        <v>47244</v>
      </c>
      <c r="D5518">
        <f t="shared" si="602"/>
        <v>2029</v>
      </c>
      <c r="E5518">
        <f t="shared" si="603"/>
        <v>5</v>
      </c>
      <c r="F5518">
        <f>DAY('Dash Board'!$C$12+COUNT('Daily reducing balance'!$F$4:F5517))</f>
        <v>6</v>
      </c>
      <c r="G5518" s="8">
        <f t="shared" si="604"/>
        <v>9.1168118160875423E-8</v>
      </c>
      <c r="H5518" s="6">
        <f>G5518*'Dash Board'!$C$11/365</f>
        <v>2.6226444950388821E-11</v>
      </c>
      <c r="I5518" s="6">
        <f>H5518*'Dash Board'!$C$18/'Dash Board'!$C$11</f>
        <v>1.2488783309708962E-11</v>
      </c>
      <c r="J5518" s="6">
        <f>(G5518&gt;1)*PMT('Dash Board'!$C$11/365,$U$4,-'Dash Board'!$C$19)</f>
        <v>0</v>
      </c>
      <c r="K5518" s="6">
        <f t="shared" si="606"/>
        <v>0</v>
      </c>
      <c r="L5518" s="8">
        <f t="shared" si="607"/>
        <v>9.1194344605825816E-8</v>
      </c>
      <c r="N5518" s="8">
        <f t="shared" si="605"/>
        <v>-1.2488783309708962E-11</v>
      </c>
      <c r="O5518" s="8">
        <f>IF(E5517&lt;&gt;E5518,SUM($N$4:N5518)-SUM($O$3:O5517),0)</f>
        <v>0</v>
      </c>
      <c r="P5518" s="6">
        <f>IF(B5518&gt;0,SUM($O$4:O5518)-SUM($P$3:P5517),0)</f>
        <v>0</v>
      </c>
      <c r="Q5518" s="6">
        <f t="shared" si="608"/>
        <v>1.2488783309708962E-11</v>
      </c>
      <c r="R5518" s="8">
        <f>IF(E5517&lt;&gt;E5518,SUM($Q$4:Q5518)-SUM($R$3:R5517),0)</f>
        <v>0</v>
      </c>
      <c r="S5518" s="6">
        <f>IF(B5518&gt;0,SUM($R$4:R5518)-SUM($S$3:S5517),0)</f>
        <v>0</v>
      </c>
    </row>
    <row r="5519" spans="1:19">
      <c r="A5519">
        <f>IF(E5518&lt;&gt;E5519,COUNTIF($A$4:A5518,"&lt;&gt;0")+1,0)</f>
        <v>0</v>
      </c>
      <c r="B5519">
        <f>IF(A5519&lt;&gt;0,IF(MOD(A5519,3)=0,COUNTIF($B$4:B5518,"&lt;&gt;0")+1,0),0)</f>
        <v>0</v>
      </c>
      <c r="C5519" s="9">
        <f>'Dash Board'!$C$12+COUNT('Daily reducing balance'!$F$4:F5518)</f>
        <v>47245</v>
      </c>
      <c r="D5519">
        <f t="shared" si="602"/>
        <v>2029</v>
      </c>
      <c r="E5519">
        <f t="shared" si="603"/>
        <v>5</v>
      </c>
      <c r="F5519">
        <f>DAY('Dash Board'!$C$12+COUNT('Daily reducing balance'!$F$4:F5518))</f>
        <v>7</v>
      </c>
      <c r="G5519" s="8">
        <f t="shared" si="604"/>
        <v>9.1194344605825816E-8</v>
      </c>
      <c r="H5519" s="6">
        <f>G5519*'Dash Board'!$C$11/365</f>
        <v>2.6233989544141675E-11</v>
      </c>
      <c r="I5519" s="6">
        <f>H5519*'Dash Board'!$C$18/'Dash Board'!$C$11</f>
        <v>1.2492375973400798E-11</v>
      </c>
      <c r="J5519" s="6">
        <f>(G5519&gt;1)*PMT('Dash Board'!$C$11/365,$U$4,-'Dash Board'!$C$19)</f>
        <v>0</v>
      </c>
      <c r="K5519" s="6">
        <f t="shared" si="606"/>
        <v>0</v>
      </c>
      <c r="L5519" s="8">
        <f t="shared" si="607"/>
        <v>9.1220578595369954E-8</v>
      </c>
      <c r="N5519" s="8">
        <f t="shared" si="605"/>
        <v>-1.2492375973400798E-11</v>
      </c>
      <c r="O5519" s="8">
        <f>IF(E5518&lt;&gt;E5519,SUM($N$4:N5519)-SUM($O$3:O5518),0)</f>
        <v>0</v>
      </c>
      <c r="P5519" s="6">
        <f>IF(B5519&gt;0,SUM($O$4:O5519)-SUM($P$3:P5518),0)</f>
        <v>0</v>
      </c>
      <c r="Q5519" s="6">
        <f t="shared" si="608"/>
        <v>1.2492375973400798E-11</v>
      </c>
      <c r="R5519" s="8">
        <f>IF(E5518&lt;&gt;E5519,SUM($Q$4:Q5519)-SUM($R$3:R5518),0)</f>
        <v>0</v>
      </c>
      <c r="S5519" s="6">
        <f>IF(B5519&gt;0,SUM($R$4:R5519)-SUM($S$3:S5518),0)</f>
        <v>0</v>
      </c>
    </row>
    <row r="5520" spans="1:19">
      <c r="A5520">
        <f>IF(E5519&lt;&gt;E5520,COUNTIF($A$4:A5519,"&lt;&gt;0")+1,0)</f>
        <v>0</v>
      </c>
      <c r="B5520">
        <f>IF(A5520&lt;&gt;0,IF(MOD(A5520,3)=0,COUNTIF($B$4:B5519,"&lt;&gt;0")+1,0),0)</f>
        <v>0</v>
      </c>
      <c r="C5520" s="9">
        <f>'Dash Board'!$C$12+COUNT('Daily reducing balance'!$F$4:F5519)</f>
        <v>47246</v>
      </c>
      <c r="D5520">
        <f t="shared" si="602"/>
        <v>2029</v>
      </c>
      <c r="E5520">
        <f t="shared" si="603"/>
        <v>5</v>
      </c>
      <c r="F5520">
        <f>DAY('Dash Board'!$C$12+COUNT('Daily reducing balance'!$F$4:F5519))</f>
        <v>8</v>
      </c>
      <c r="G5520" s="8">
        <f t="shared" si="604"/>
        <v>9.1220578595369954E-8</v>
      </c>
      <c r="H5520" s="6">
        <f>G5520*'Dash Board'!$C$11/365</f>
        <v>2.624153630825711E-11</v>
      </c>
      <c r="I5520" s="6">
        <f>H5520*'Dash Board'!$C$18/'Dash Board'!$C$11</f>
        <v>1.2495969670598625E-11</v>
      </c>
      <c r="J5520" s="6">
        <f>(G5520&gt;1)*PMT('Dash Board'!$C$11/365,$U$4,-'Dash Board'!$C$19)</f>
        <v>0</v>
      </c>
      <c r="K5520" s="6">
        <f t="shared" si="606"/>
        <v>0</v>
      </c>
      <c r="L5520" s="8">
        <f t="shared" si="607"/>
        <v>9.1246820131678212E-8</v>
      </c>
      <c r="N5520" s="8">
        <f t="shared" si="605"/>
        <v>-1.2495969670598625E-11</v>
      </c>
      <c r="O5520" s="8">
        <f>IF(E5519&lt;&gt;E5520,SUM($N$4:N5520)-SUM($O$3:O5519),0)</f>
        <v>0</v>
      </c>
      <c r="P5520" s="6">
        <f>IF(B5520&gt;0,SUM($O$4:O5520)-SUM($P$3:P5519),0)</f>
        <v>0</v>
      </c>
      <c r="Q5520" s="6">
        <f t="shared" si="608"/>
        <v>1.2495969670598625E-11</v>
      </c>
      <c r="R5520" s="8">
        <f>IF(E5519&lt;&gt;E5520,SUM($Q$4:Q5520)-SUM($R$3:R5519),0)</f>
        <v>0</v>
      </c>
      <c r="S5520" s="6">
        <f>IF(B5520&gt;0,SUM($R$4:R5520)-SUM($S$3:S5519),0)</f>
        <v>0</v>
      </c>
    </row>
    <row r="5521" spans="1:19">
      <c r="A5521">
        <f>IF(E5520&lt;&gt;E5521,COUNTIF($A$4:A5520,"&lt;&gt;0")+1,0)</f>
        <v>0</v>
      </c>
      <c r="B5521">
        <f>IF(A5521&lt;&gt;0,IF(MOD(A5521,3)=0,COUNTIF($B$4:B5520,"&lt;&gt;0")+1,0),0)</f>
        <v>0</v>
      </c>
      <c r="C5521" s="9">
        <f>'Dash Board'!$C$12+COUNT('Daily reducing balance'!$F$4:F5520)</f>
        <v>47247</v>
      </c>
      <c r="D5521">
        <f t="shared" si="602"/>
        <v>2029</v>
      </c>
      <c r="E5521">
        <f t="shared" si="603"/>
        <v>5</v>
      </c>
      <c r="F5521">
        <f>DAY('Dash Board'!$C$12+COUNT('Daily reducing balance'!$F$4:F5520))</f>
        <v>9</v>
      </c>
      <c r="G5521" s="8">
        <f t="shared" si="604"/>
        <v>9.1246820131678212E-8</v>
      </c>
      <c r="H5521" s="6">
        <f>G5521*'Dash Board'!$C$11/365</f>
        <v>2.6249085243359488E-11</v>
      </c>
      <c r="I5521" s="6">
        <f>H5521*'Dash Board'!$C$18/'Dash Board'!$C$11</f>
        <v>1.2499564401599757E-11</v>
      </c>
      <c r="J5521" s="6">
        <f>(G5521&gt;1)*PMT('Dash Board'!$C$11/365,$U$4,-'Dash Board'!$C$19)</f>
        <v>0</v>
      </c>
      <c r="K5521" s="6">
        <f t="shared" si="606"/>
        <v>0</v>
      </c>
      <c r="L5521" s="8">
        <f t="shared" si="607"/>
        <v>9.1273069216921576E-8</v>
      </c>
      <c r="N5521" s="8">
        <f t="shared" si="605"/>
        <v>-1.2499564401599757E-11</v>
      </c>
      <c r="O5521" s="8">
        <f>IF(E5520&lt;&gt;E5521,SUM($N$4:N5521)-SUM($O$3:O5520),0)</f>
        <v>0</v>
      </c>
      <c r="P5521" s="6">
        <f>IF(B5521&gt;0,SUM($O$4:O5521)-SUM($P$3:P5520),0)</f>
        <v>0</v>
      </c>
      <c r="Q5521" s="6">
        <f t="shared" si="608"/>
        <v>1.2499564401599757E-11</v>
      </c>
      <c r="R5521" s="8">
        <f>IF(E5520&lt;&gt;E5521,SUM($Q$4:Q5521)-SUM($R$3:R5520),0)</f>
        <v>0</v>
      </c>
      <c r="S5521" s="6">
        <f>IF(B5521&gt;0,SUM($R$4:R5521)-SUM($S$3:S5520),0)</f>
        <v>0</v>
      </c>
    </row>
    <row r="5522" spans="1:19">
      <c r="A5522">
        <f>IF(E5521&lt;&gt;E5522,COUNTIF($A$4:A5521,"&lt;&gt;0")+1,0)</f>
        <v>0</v>
      </c>
      <c r="B5522">
        <f>IF(A5522&lt;&gt;0,IF(MOD(A5522,3)=0,COUNTIF($B$4:B5521,"&lt;&gt;0")+1,0),0)</f>
        <v>0</v>
      </c>
      <c r="C5522" s="9">
        <f>'Dash Board'!$C$12+COUNT('Daily reducing balance'!$F$4:F5521)</f>
        <v>47248</v>
      </c>
      <c r="D5522">
        <f t="shared" si="602"/>
        <v>2029</v>
      </c>
      <c r="E5522">
        <f t="shared" si="603"/>
        <v>5</v>
      </c>
      <c r="F5522">
        <f>DAY('Dash Board'!$C$12+COUNT('Daily reducing balance'!$F$4:F5521))</f>
        <v>10</v>
      </c>
      <c r="G5522" s="8">
        <f t="shared" si="604"/>
        <v>9.1273069216921576E-8</v>
      </c>
      <c r="H5522" s="6">
        <f>G5522*'Dash Board'!$C$11/365</f>
        <v>2.6256636350073328E-11</v>
      </c>
      <c r="I5522" s="6">
        <f>H5522*'Dash Board'!$C$18/'Dash Board'!$C$11</f>
        <v>1.2503160166701585E-11</v>
      </c>
      <c r="J5522" s="6">
        <f>(G5522&gt;1)*PMT('Dash Board'!$C$11/365,$U$4,-'Dash Board'!$C$19)</f>
        <v>0</v>
      </c>
      <c r="K5522" s="6">
        <f t="shared" si="606"/>
        <v>0</v>
      </c>
      <c r="L5522" s="8">
        <f t="shared" si="607"/>
        <v>9.1299325853271653E-8</v>
      </c>
      <c r="N5522" s="8">
        <f t="shared" si="605"/>
        <v>-1.2503160166701585E-11</v>
      </c>
      <c r="O5522" s="8">
        <f>IF(E5521&lt;&gt;E5522,SUM($N$4:N5522)-SUM($O$3:O5521),0)</f>
        <v>0</v>
      </c>
      <c r="P5522" s="6">
        <f>IF(B5522&gt;0,SUM($O$4:O5522)-SUM($P$3:P5521),0)</f>
        <v>0</v>
      </c>
      <c r="Q5522" s="6">
        <f t="shared" si="608"/>
        <v>1.2503160166701585E-11</v>
      </c>
      <c r="R5522" s="8">
        <f>IF(E5521&lt;&gt;E5522,SUM($Q$4:Q5522)-SUM($R$3:R5521),0)</f>
        <v>0</v>
      </c>
      <c r="S5522" s="6">
        <f>IF(B5522&gt;0,SUM($R$4:R5522)-SUM($S$3:S5521),0)</f>
        <v>0</v>
      </c>
    </row>
    <row r="5523" spans="1:19">
      <c r="A5523">
        <f>IF(E5522&lt;&gt;E5523,COUNTIF($A$4:A5522,"&lt;&gt;0")+1,0)</f>
        <v>0</v>
      </c>
      <c r="B5523">
        <f>IF(A5523&lt;&gt;0,IF(MOD(A5523,3)=0,COUNTIF($B$4:B5522,"&lt;&gt;0")+1,0),0)</f>
        <v>0</v>
      </c>
      <c r="C5523" s="9">
        <f>'Dash Board'!$C$12+COUNT('Daily reducing balance'!$F$4:F5522)</f>
        <v>47249</v>
      </c>
      <c r="D5523">
        <f t="shared" si="602"/>
        <v>2029</v>
      </c>
      <c r="E5523">
        <f t="shared" si="603"/>
        <v>5</v>
      </c>
      <c r="F5523">
        <f>DAY('Dash Board'!$C$12+COUNT('Daily reducing balance'!$F$4:F5522))</f>
        <v>11</v>
      </c>
      <c r="G5523" s="8">
        <f t="shared" si="604"/>
        <v>9.1299325853271653E-8</v>
      </c>
      <c r="H5523" s="6">
        <f>G5523*'Dash Board'!$C$11/365</f>
        <v>2.6264189629023351E-11</v>
      </c>
      <c r="I5523" s="6">
        <f>H5523*'Dash Board'!$C$18/'Dash Board'!$C$11</f>
        <v>1.2506756966201597E-11</v>
      </c>
      <c r="J5523" s="6">
        <f>(G5523&gt;1)*PMT('Dash Board'!$C$11/365,$U$4,-'Dash Board'!$C$19)</f>
        <v>0</v>
      </c>
      <c r="K5523" s="6">
        <f t="shared" si="606"/>
        <v>0</v>
      </c>
      <c r="L5523" s="8">
        <f t="shared" si="607"/>
        <v>9.1325590042900672E-8</v>
      </c>
      <c r="N5523" s="8">
        <f t="shared" si="605"/>
        <v>-1.2506756966201597E-11</v>
      </c>
      <c r="O5523" s="8">
        <f>IF(E5522&lt;&gt;E5523,SUM($N$4:N5523)-SUM($O$3:O5522),0)</f>
        <v>0</v>
      </c>
      <c r="P5523" s="6">
        <f>IF(B5523&gt;0,SUM($O$4:O5523)-SUM($P$3:P5522),0)</f>
        <v>0</v>
      </c>
      <c r="Q5523" s="6">
        <f t="shared" si="608"/>
        <v>1.2506756966201597E-11</v>
      </c>
      <c r="R5523" s="8">
        <f>IF(E5522&lt;&gt;E5523,SUM($Q$4:Q5523)-SUM($R$3:R5522),0)</f>
        <v>0</v>
      </c>
      <c r="S5523" s="6">
        <f>IF(B5523&gt;0,SUM($R$4:R5523)-SUM($S$3:S5522),0)</f>
        <v>0</v>
      </c>
    </row>
    <row r="5524" spans="1:19">
      <c r="A5524">
        <f>IF(E5523&lt;&gt;E5524,COUNTIF($A$4:A5523,"&lt;&gt;0")+1,0)</f>
        <v>0</v>
      </c>
      <c r="B5524">
        <f>IF(A5524&lt;&gt;0,IF(MOD(A5524,3)=0,COUNTIF($B$4:B5523,"&lt;&gt;0")+1,0),0)</f>
        <v>0</v>
      </c>
      <c r="C5524" s="9">
        <f>'Dash Board'!$C$12+COUNT('Daily reducing balance'!$F$4:F5523)</f>
        <v>47250</v>
      </c>
      <c r="D5524">
        <f t="shared" si="602"/>
        <v>2029</v>
      </c>
      <c r="E5524">
        <f t="shared" si="603"/>
        <v>5</v>
      </c>
      <c r="F5524">
        <f>DAY('Dash Board'!$C$12+COUNT('Daily reducing balance'!$F$4:F5523))</f>
        <v>12</v>
      </c>
      <c r="G5524" s="8">
        <f t="shared" si="604"/>
        <v>9.1325590042900672E-8</v>
      </c>
      <c r="H5524" s="6">
        <f>G5524*'Dash Board'!$C$11/365</f>
        <v>2.6271745080834441E-11</v>
      </c>
      <c r="I5524" s="6">
        <f>H5524*'Dash Board'!$C$18/'Dash Board'!$C$11</f>
        <v>1.2510354800397354E-11</v>
      </c>
      <c r="J5524" s="6">
        <f>(G5524&gt;1)*PMT('Dash Board'!$C$11/365,$U$4,-'Dash Board'!$C$19)</f>
        <v>0</v>
      </c>
      <c r="K5524" s="6">
        <f t="shared" si="606"/>
        <v>0</v>
      </c>
      <c r="L5524" s="8">
        <f t="shared" si="607"/>
        <v>9.1351861787981511E-8</v>
      </c>
      <c r="N5524" s="8">
        <f t="shared" si="605"/>
        <v>-1.2510354800397354E-11</v>
      </c>
      <c r="O5524" s="8">
        <f>IF(E5523&lt;&gt;E5524,SUM($N$4:N5524)-SUM($O$3:O5523),0)</f>
        <v>0</v>
      </c>
      <c r="P5524" s="6">
        <f>IF(B5524&gt;0,SUM($O$4:O5524)-SUM($P$3:P5523),0)</f>
        <v>0</v>
      </c>
      <c r="Q5524" s="6">
        <f t="shared" si="608"/>
        <v>1.2510354800397354E-11</v>
      </c>
      <c r="R5524" s="8">
        <f>IF(E5523&lt;&gt;E5524,SUM($Q$4:Q5524)-SUM($R$3:R5523),0)</f>
        <v>0</v>
      </c>
      <c r="S5524" s="6">
        <f>IF(B5524&gt;0,SUM($R$4:R5524)-SUM($S$3:S5523),0)</f>
        <v>0</v>
      </c>
    </row>
    <row r="5525" spans="1:19">
      <c r="A5525">
        <f>IF(E5524&lt;&gt;E5525,COUNTIF($A$4:A5524,"&lt;&gt;0")+1,0)</f>
        <v>0</v>
      </c>
      <c r="B5525">
        <f>IF(A5525&lt;&gt;0,IF(MOD(A5525,3)=0,COUNTIF($B$4:B5524,"&lt;&gt;0")+1,0),0)</f>
        <v>0</v>
      </c>
      <c r="C5525" s="9">
        <f>'Dash Board'!$C$12+COUNT('Daily reducing balance'!$F$4:F5524)</f>
        <v>47251</v>
      </c>
      <c r="D5525">
        <f t="shared" si="602"/>
        <v>2029</v>
      </c>
      <c r="E5525">
        <f t="shared" si="603"/>
        <v>5</v>
      </c>
      <c r="F5525">
        <f>DAY('Dash Board'!$C$12+COUNT('Daily reducing balance'!$F$4:F5524))</f>
        <v>13</v>
      </c>
      <c r="G5525" s="8">
        <f t="shared" si="604"/>
        <v>9.1351861787981511E-8</v>
      </c>
      <c r="H5525" s="6">
        <f>G5525*'Dash Board'!$C$11/365</f>
        <v>2.6279302706131667E-11</v>
      </c>
      <c r="I5525" s="6">
        <f>H5525*'Dash Board'!$C$18/'Dash Board'!$C$11</f>
        <v>1.2513953669586509E-11</v>
      </c>
      <c r="J5525" s="6">
        <f>(G5525&gt;1)*PMT('Dash Board'!$C$11/365,$U$4,-'Dash Board'!$C$19)</f>
        <v>0</v>
      </c>
      <c r="K5525" s="6">
        <f t="shared" si="606"/>
        <v>0</v>
      </c>
      <c r="L5525" s="8">
        <f t="shared" si="607"/>
        <v>9.1378141090687643E-8</v>
      </c>
      <c r="N5525" s="8">
        <f t="shared" si="605"/>
        <v>-1.2513953669586509E-11</v>
      </c>
      <c r="O5525" s="8">
        <f>IF(E5524&lt;&gt;E5525,SUM($N$4:N5525)-SUM($O$3:O5524),0)</f>
        <v>0</v>
      </c>
      <c r="P5525" s="6">
        <f>IF(B5525&gt;0,SUM($O$4:O5525)-SUM($P$3:P5524),0)</f>
        <v>0</v>
      </c>
      <c r="Q5525" s="6">
        <f t="shared" si="608"/>
        <v>1.2513953669586509E-11</v>
      </c>
      <c r="R5525" s="8">
        <f>IF(E5524&lt;&gt;E5525,SUM($Q$4:Q5525)-SUM($R$3:R5524),0)</f>
        <v>0</v>
      </c>
      <c r="S5525" s="6">
        <f>IF(B5525&gt;0,SUM($R$4:R5525)-SUM($S$3:S5524),0)</f>
        <v>0</v>
      </c>
    </row>
    <row r="5526" spans="1:19">
      <c r="A5526">
        <f>IF(E5525&lt;&gt;E5526,COUNTIF($A$4:A5525,"&lt;&gt;0")+1,0)</f>
        <v>0</v>
      </c>
      <c r="B5526">
        <f>IF(A5526&lt;&gt;0,IF(MOD(A5526,3)=0,COUNTIF($B$4:B5525,"&lt;&gt;0")+1,0),0)</f>
        <v>0</v>
      </c>
      <c r="C5526" s="9">
        <f>'Dash Board'!$C$12+COUNT('Daily reducing balance'!$F$4:F5525)</f>
        <v>47252</v>
      </c>
      <c r="D5526">
        <f t="shared" si="602"/>
        <v>2029</v>
      </c>
      <c r="E5526">
        <f t="shared" si="603"/>
        <v>5</v>
      </c>
      <c r="F5526">
        <f>DAY('Dash Board'!$C$12+COUNT('Daily reducing balance'!$F$4:F5525))</f>
        <v>14</v>
      </c>
      <c r="G5526" s="8">
        <f t="shared" si="604"/>
        <v>9.1378141090687643E-8</v>
      </c>
      <c r="H5526" s="6">
        <f>G5526*'Dash Board'!$C$11/365</f>
        <v>2.628686250554028E-11</v>
      </c>
      <c r="I5526" s="6">
        <f>H5526*'Dash Board'!$C$18/'Dash Board'!$C$11</f>
        <v>1.2517553574066801E-11</v>
      </c>
      <c r="J5526" s="6">
        <f>(G5526&gt;1)*PMT('Dash Board'!$C$11/365,$U$4,-'Dash Board'!$C$19)</f>
        <v>0</v>
      </c>
      <c r="K5526" s="6">
        <f t="shared" si="606"/>
        <v>0</v>
      </c>
      <c r="L5526" s="8">
        <f t="shared" si="607"/>
        <v>9.1404427953193178E-8</v>
      </c>
      <c r="N5526" s="8">
        <f t="shared" si="605"/>
        <v>-1.2517553574066801E-11</v>
      </c>
      <c r="O5526" s="8">
        <f>IF(E5525&lt;&gt;E5526,SUM($N$4:N5526)-SUM($O$3:O5525),0)</f>
        <v>0</v>
      </c>
      <c r="P5526" s="6">
        <f>IF(B5526&gt;0,SUM($O$4:O5526)-SUM($P$3:P5525),0)</f>
        <v>0</v>
      </c>
      <c r="Q5526" s="6">
        <f t="shared" si="608"/>
        <v>1.2517553574066801E-11</v>
      </c>
      <c r="R5526" s="8">
        <f>IF(E5525&lt;&gt;E5526,SUM($Q$4:Q5526)-SUM($R$3:R5525),0)</f>
        <v>0</v>
      </c>
      <c r="S5526" s="6">
        <f>IF(B5526&gt;0,SUM($R$4:R5526)-SUM($S$3:S5525),0)</f>
        <v>0</v>
      </c>
    </row>
    <row r="5527" spans="1:19">
      <c r="A5527">
        <f>IF(E5526&lt;&gt;E5527,COUNTIF($A$4:A5526,"&lt;&gt;0")+1,0)</f>
        <v>0</v>
      </c>
      <c r="B5527">
        <f>IF(A5527&lt;&gt;0,IF(MOD(A5527,3)=0,COUNTIF($B$4:B5526,"&lt;&gt;0")+1,0),0)</f>
        <v>0</v>
      </c>
      <c r="C5527" s="9">
        <f>'Dash Board'!$C$12+COUNT('Daily reducing balance'!$F$4:F5526)</f>
        <v>47253</v>
      </c>
      <c r="D5527">
        <f t="shared" si="602"/>
        <v>2029</v>
      </c>
      <c r="E5527">
        <f t="shared" si="603"/>
        <v>5</v>
      </c>
      <c r="F5527">
        <f>DAY('Dash Board'!$C$12+COUNT('Daily reducing balance'!$F$4:F5526))</f>
        <v>15</v>
      </c>
      <c r="G5527" s="8">
        <f t="shared" si="604"/>
        <v>9.1404427953193178E-8</v>
      </c>
      <c r="H5527" s="6">
        <f>G5527*'Dash Board'!$C$11/365</f>
        <v>2.6294424479685709E-11</v>
      </c>
      <c r="I5527" s="6">
        <f>H5527*'Dash Board'!$C$18/'Dash Board'!$C$11</f>
        <v>1.2521154514136053E-11</v>
      </c>
      <c r="J5527" s="6">
        <f>(G5527&gt;1)*PMT('Dash Board'!$C$11/365,$U$4,-'Dash Board'!$C$19)</f>
        <v>0</v>
      </c>
      <c r="K5527" s="6">
        <f t="shared" si="606"/>
        <v>0</v>
      </c>
      <c r="L5527" s="8">
        <f t="shared" si="607"/>
        <v>9.1430722377672857E-8</v>
      </c>
      <c r="N5527" s="8">
        <f t="shared" si="605"/>
        <v>-1.2521154514136053E-11</v>
      </c>
      <c r="O5527" s="8">
        <f>IF(E5526&lt;&gt;E5527,SUM($N$4:N5527)-SUM($O$3:O5526),0)</f>
        <v>0</v>
      </c>
      <c r="P5527" s="6">
        <f>IF(B5527&gt;0,SUM($O$4:O5527)-SUM($P$3:P5526),0)</f>
        <v>0</v>
      </c>
      <c r="Q5527" s="6">
        <f t="shared" si="608"/>
        <v>1.2521154514136053E-11</v>
      </c>
      <c r="R5527" s="8">
        <f>IF(E5526&lt;&gt;E5527,SUM($Q$4:Q5527)-SUM($R$3:R5526),0)</f>
        <v>0</v>
      </c>
      <c r="S5527" s="6">
        <f>IF(B5527&gt;0,SUM($R$4:R5527)-SUM($S$3:S5526),0)</f>
        <v>0</v>
      </c>
    </row>
    <row r="5528" spans="1:19">
      <c r="A5528">
        <f>IF(E5527&lt;&gt;E5528,COUNTIF($A$4:A5527,"&lt;&gt;0")+1,0)</f>
        <v>0</v>
      </c>
      <c r="B5528">
        <f>IF(A5528&lt;&gt;0,IF(MOD(A5528,3)=0,COUNTIF($B$4:B5527,"&lt;&gt;0")+1,0),0)</f>
        <v>0</v>
      </c>
      <c r="C5528" s="9">
        <f>'Dash Board'!$C$12+COUNT('Daily reducing balance'!$F$4:F5527)</f>
        <v>47254</v>
      </c>
      <c r="D5528">
        <f t="shared" si="602"/>
        <v>2029</v>
      </c>
      <c r="E5528">
        <f t="shared" si="603"/>
        <v>5</v>
      </c>
      <c r="F5528">
        <f>DAY('Dash Board'!$C$12+COUNT('Daily reducing balance'!$F$4:F5527))</f>
        <v>16</v>
      </c>
      <c r="G5528" s="8">
        <f t="shared" si="604"/>
        <v>9.1430722377672857E-8</v>
      </c>
      <c r="H5528" s="6">
        <f>G5528*'Dash Board'!$C$11/365</f>
        <v>2.6301988629193559E-11</v>
      </c>
      <c r="I5528" s="6">
        <f>H5528*'Dash Board'!$C$18/'Dash Board'!$C$11</f>
        <v>1.2524756490092171E-11</v>
      </c>
      <c r="J5528" s="6">
        <f>(G5528&gt;1)*PMT('Dash Board'!$C$11/365,$U$4,-'Dash Board'!$C$19)</f>
        <v>0</v>
      </c>
      <c r="K5528" s="6">
        <f t="shared" si="606"/>
        <v>0</v>
      </c>
      <c r="L5528" s="8">
        <f t="shared" si="607"/>
        <v>9.1457024366302049E-8</v>
      </c>
      <c r="N5528" s="8">
        <f t="shared" si="605"/>
        <v>-1.2524756490092171E-11</v>
      </c>
      <c r="O5528" s="8">
        <f>IF(E5527&lt;&gt;E5528,SUM($N$4:N5528)-SUM($O$3:O5527),0)</f>
        <v>0</v>
      </c>
      <c r="P5528" s="6">
        <f>IF(B5528&gt;0,SUM($O$4:O5528)-SUM($P$3:P5527),0)</f>
        <v>0</v>
      </c>
      <c r="Q5528" s="6">
        <f t="shared" si="608"/>
        <v>1.2524756490092171E-11</v>
      </c>
      <c r="R5528" s="8">
        <f>IF(E5527&lt;&gt;E5528,SUM($Q$4:Q5528)-SUM($R$3:R5527),0)</f>
        <v>0</v>
      </c>
      <c r="S5528" s="6">
        <f>IF(B5528&gt;0,SUM($R$4:R5528)-SUM($S$3:S5527),0)</f>
        <v>0</v>
      </c>
    </row>
    <row r="5529" spans="1:19">
      <c r="A5529">
        <f>IF(E5528&lt;&gt;E5529,COUNTIF($A$4:A5528,"&lt;&gt;0")+1,0)</f>
        <v>0</v>
      </c>
      <c r="B5529">
        <f>IF(A5529&lt;&gt;0,IF(MOD(A5529,3)=0,COUNTIF($B$4:B5528,"&lt;&gt;0")+1,0),0)</f>
        <v>0</v>
      </c>
      <c r="C5529" s="9">
        <f>'Dash Board'!$C$12+COUNT('Daily reducing balance'!$F$4:F5528)</f>
        <v>47255</v>
      </c>
      <c r="D5529">
        <f t="shared" si="602"/>
        <v>2029</v>
      </c>
      <c r="E5529">
        <f t="shared" si="603"/>
        <v>5</v>
      </c>
      <c r="F5529">
        <f>DAY('Dash Board'!$C$12+COUNT('Daily reducing balance'!$F$4:F5528))</f>
        <v>17</v>
      </c>
      <c r="G5529" s="8">
        <f t="shared" si="604"/>
        <v>9.1457024366302049E-8</v>
      </c>
      <c r="H5529" s="6">
        <f>G5529*'Dash Board'!$C$11/365</f>
        <v>2.630955495468963E-11</v>
      </c>
      <c r="I5529" s="6">
        <f>H5529*'Dash Board'!$C$18/'Dash Board'!$C$11</f>
        <v>1.2528359502233159E-11</v>
      </c>
      <c r="J5529" s="6">
        <f>(G5529&gt;1)*PMT('Dash Board'!$C$11/365,$U$4,-'Dash Board'!$C$19)</f>
        <v>0</v>
      </c>
      <c r="K5529" s="6">
        <f t="shared" si="606"/>
        <v>0</v>
      </c>
      <c r="L5529" s="8">
        <f t="shared" si="607"/>
        <v>9.148333392125674E-8</v>
      </c>
      <c r="N5529" s="8">
        <f t="shared" si="605"/>
        <v>-1.2528359502233159E-11</v>
      </c>
      <c r="O5529" s="8">
        <f>IF(E5528&lt;&gt;E5529,SUM($N$4:N5529)-SUM($O$3:O5528),0)</f>
        <v>0</v>
      </c>
      <c r="P5529" s="6">
        <f>IF(B5529&gt;0,SUM($O$4:O5529)-SUM($P$3:P5528),0)</f>
        <v>0</v>
      </c>
      <c r="Q5529" s="6">
        <f t="shared" si="608"/>
        <v>1.2528359502233159E-11</v>
      </c>
      <c r="R5529" s="8">
        <f>IF(E5528&lt;&gt;E5529,SUM($Q$4:Q5529)-SUM($R$3:R5528),0)</f>
        <v>0</v>
      </c>
      <c r="S5529" s="6">
        <f>IF(B5529&gt;0,SUM($R$4:R5529)-SUM($S$3:S5528),0)</f>
        <v>0</v>
      </c>
    </row>
    <row r="5530" spans="1:19">
      <c r="A5530">
        <f>IF(E5529&lt;&gt;E5530,COUNTIF($A$4:A5529,"&lt;&gt;0")+1,0)</f>
        <v>0</v>
      </c>
      <c r="B5530">
        <f>IF(A5530&lt;&gt;0,IF(MOD(A5530,3)=0,COUNTIF($B$4:B5529,"&lt;&gt;0")+1,0),0)</f>
        <v>0</v>
      </c>
      <c r="C5530" s="9">
        <f>'Dash Board'!$C$12+COUNT('Daily reducing balance'!$F$4:F5529)</f>
        <v>47256</v>
      </c>
      <c r="D5530">
        <f t="shared" si="602"/>
        <v>2029</v>
      </c>
      <c r="E5530">
        <f t="shared" si="603"/>
        <v>5</v>
      </c>
      <c r="F5530">
        <f>DAY('Dash Board'!$C$12+COUNT('Daily reducing balance'!$F$4:F5529))</f>
        <v>18</v>
      </c>
      <c r="G5530" s="8">
        <f t="shared" si="604"/>
        <v>9.148333392125674E-8</v>
      </c>
      <c r="H5530" s="6">
        <f>G5530*'Dash Board'!$C$11/365</f>
        <v>2.6317123456799885E-11</v>
      </c>
      <c r="I5530" s="6">
        <f>H5530*'Dash Board'!$C$18/'Dash Board'!$C$11</f>
        <v>1.253196355085709E-11</v>
      </c>
      <c r="J5530" s="6">
        <f>(G5530&gt;1)*PMT('Dash Board'!$C$11/365,$U$4,-'Dash Board'!$C$19)</f>
        <v>0</v>
      </c>
      <c r="K5530" s="6">
        <f t="shared" si="606"/>
        <v>0</v>
      </c>
      <c r="L5530" s="8">
        <f t="shared" si="607"/>
        <v>9.1509651044713541E-8</v>
      </c>
      <c r="N5530" s="8">
        <f t="shared" si="605"/>
        <v>-1.253196355085709E-11</v>
      </c>
      <c r="O5530" s="8">
        <f>IF(E5529&lt;&gt;E5530,SUM($N$4:N5530)-SUM($O$3:O5529),0)</f>
        <v>0</v>
      </c>
      <c r="P5530" s="6">
        <f>IF(B5530&gt;0,SUM($O$4:O5530)-SUM($P$3:P5529),0)</f>
        <v>0</v>
      </c>
      <c r="Q5530" s="6">
        <f t="shared" si="608"/>
        <v>1.253196355085709E-11</v>
      </c>
      <c r="R5530" s="8">
        <f>IF(E5529&lt;&gt;E5530,SUM($Q$4:Q5530)-SUM($R$3:R5529),0)</f>
        <v>0</v>
      </c>
      <c r="S5530" s="6">
        <f>IF(B5530&gt;0,SUM($R$4:R5530)-SUM($S$3:S5529),0)</f>
        <v>0</v>
      </c>
    </row>
    <row r="5531" spans="1:19">
      <c r="A5531">
        <f>IF(E5530&lt;&gt;E5531,COUNTIF($A$4:A5530,"&lt;&gt;0")+1,0)</f>
        <v>0</v>
      </c>
      <c r="B5531">
        <f>IF(A5531&lt;&gt;0,IF(MOD(A5531,3)=0,COUNTIF($B$4:B5530,"&lt;&gt;0")+1,0),0)</f>
        <v>0</v>
      </c>
      <c r="C5531" s="9">
        <f>'Dash Board'!$C$12+COUNT('Daily reducing balance'!$F$4:F5530)</f>
        <v>47257</v>
      </c>
      <c r="D5531">
        <f t="shared" si="602"/>
        <v>2029</v>
      </c>
      <c r="E5531">
        <f t="shared" si="603"/>
        <v>5</v>
      </c>
      <c r="F5531">
        <f>DAY('Dash Board'!$C$12+COUNT('Daily reducing balance'!$F$4:F5530))</f>
        <v>19</v>
      </c>
      <c r="G5531" s="8">
        <f t="shared" si="604"/>
        <v>9.1509651044713541E-8</v>
      </c>
      <c r="H5531" s="6">
        <f>G5531*'Dash Board'!$C$11/365</f>
        <v>2.6324694136150473E-11</v>
      </c>
      <c r="I5531" s="6">
        <f>H5531*'Dash Board'!$C$18/'Dash Board'!$C$11</f>
        <v>1.2535568636262132E-11</v>
      </c>
      <c r="J5531" s="6">
        <f>(G5531&gt;1)*PMT('Dash Board'!$C$11/365,$U$4,-'Dash Board'!$C$19)</f>
        <v>0</v>
      </c>
      <c r="K5531" s="6">
        <f t="shared" si="606"/>
        <v>0</v>
      </c>
      <c r="L5531" s="8">
        <f t="shared" si="607"/>
        <v>9.1535975738849696E-8</v>
      </c>
      <c r="N5531" s="8">
        <f t="shared" si="605"/>
        <v>-1.2535568636262132E-11</v>
      </c>
      <c r="O5531" s="8">
        <f>IF(E5530&lt;&gt;E5531,SUM($N$4:N5531)-SUM($O$3:O5530),0)</f>
        <v>0</v>
      </c>
      <c r="P5531" s="6">
        <f>IF(B5531&gt;0,SUM($O$4:O5531)-SUM($P$3:P5530),0)</f>
        <v>0</v>
      </c>
      <c r="Q5531" s="6">
        <f t="shared" si="608"/>
        <v>1.2535568636262132E-11</v>
      </c>
      <c r="R5531" s="8">
        <f>IF(E5530&lt;&gt;E5531,SUM($Q$4:Q5531)-SUM($R$3:R5530),0)</f>
        <v>0</v>
      </c>
      <c r="S5531" s="6">
        <f>IF(B5531&gt;0,SUM($R$4:R5531)-SUM($S$3:S5530),0)</f>
        <v>0</v>
      </c>
    </row>
    <row r="5532" spans="1:19">
      <c r="A5532">
        <f>IF(E5531&lt;&gt;E5532,COUNTIF($A$4:A5531,"&lt;&gt;0")+1,0)</f>
        <v>0</v>
      </c>
      <c r="B5532">
        <f>IF(A5532&lt;&gt;0,IF(MOD(A5532,3)=0,COUNTIF($B$4:B5531,"&lt;&gt;0")+1,0),0)</f>
        <v>0</v>
      </c>
      <c r="C5532" s="9">
        <f>'Dash Board'!$C$12+COUNT('Daily reducing balance'!$F$4:F5531)</f>
        <v>47258</v>
      </c>
      <c r="D5532">
        <f t="shared" si="602"/>
        <v>2029</v>
      </c>
      <c r="E5532">
        <f t="shared" si="603"/>
        <v>5</v>
      </c>
      <c r="F5532">
        <f>DAY('Dash Board'!$C$12+COUNT('Daily reducing balance'!$F$4:F5531))</f>
        <v>20</v>
      </c>
      <c r="G5532" s="8">
        <f t="shared" si="604"/>
        <v>9.1535975738849696E-8</v>
      </c>
      <c r="H5532" s="6">
        <f>G5532*'Dash Board'!$C$11/365</f>
        <v>2.6332266993367719E-11</v>
      </c>
      <c r="I5532" s="6">
        <f>H5532*'Dash Board'!$C$18/'Dash Board'!$C$11</f>
        <v>1.2539174758746535E-11</v>
      </c>
      <c r="J5532" s="6">
        <f>(G5532&gt;1)*PMT('Dash Board'!$C$11/365,$U$4,-'Dash Board'!$C$19)</f>
        <v>0</v>
      </c>
      <c r="K5532" s="6">
        <f t="shared" si="606"/>
        <v>0</v>
      </c>
      <c r="L5532" s="8">
        <f t="shared" si="607"/>
        <v>9.156230800584306E-8</v>
      </c>
      <c r="N5532" s="8">
        <f t="shared" si="605"/>
        <v>-1.2539174758746535E-11</v>
      </c>
      <c r="O5532" s="8">
        <f>IF(E5531&lt;&gt;E5532,SUM($N$4:N5532)-SUM($O$3:O5531),0)</f>
        <v>0</v>
      </c>
      <c r="P5532" s="6">
        <f>IF(B5532&gt;0,SUM($O$4:O5532)-SUM($P$3:P5531),0)</f>
        <v>0</v>
      </c>
      <c r="Q5532" s="6">
        <f t="shared" si="608"/>
        <v>1.2539174758746535E-11</v>
      </c>
      <c r="R5532" s="8">
        <f>IF(E5531&lt;&gt;E5532,SUM($Q$4:Q5532)-SUM($R$3:R5531),0)</f>
        <v>0</v>
      </c>
      <c r="S5532" s="6">
        <f>IF(B5532&gt;0,SUM($R$4:R5532)-SUM($S$3:S5531),0)</f>
        <v>0</v>
      </c>
    </row>
    <row r="5533" spans="1:19">
      <c r="A5533">
        <f>IF(E5532&lt;&gt;E5533,COUNTIF($A$4:A5532,"&lt;&gt;0")+1,0)</f>
        <v>0</v>
      </c>
      <c r="B5533">
        <f>IF(A5533&lt;&gt;0,IF(MOD(A5533,3)=0,COUNTIF($B$4:B5532,"&lt;&gt;0")+1,0),0)</f>
        <v>0</v>
      </c>
      <c r="C5533" s="9">
        <f>'Dash Board'!$C$12+COUNT('Daily reducing balance'!$F$4:F5532)</f>
        <v>47259</v>
      </c>
      <c r="D5533">
        <f t="shared" si="602"/>
        <v>2029</v>
      </c>
      <c r="E5533">
        <f t="shared" si="603"/>
        <v>5</v>
      </c>
      <c r="F5533">
        <f>DAY('Dash Board'!$C$12+COUNT('Daily reducing balance'!$F$4:F5532))</f>
        <v>21</v>
      </c>
      <c r="G5533" s="8">
        <f t="shared" si="604"/>
        <v>9.156230800584306E-8</v>
      </c>
      <c r="H5533" s="6">
        <f>G5533*'Dash Board'!$C$11/365</f>
        <v>2.6339842029078137E-11</v>
      </c>
      <c r="I5533" s="6">
        <f>H5533*'Dash Board'!$C$18/'Dash Board'!$C$11</f>
        <v>1.2542781918608637E-11</v>
      </c>
      <c r="J5533" s="6">
        <f>(G5533&gt;1)*PMT('Dash Board'!$C$11/365,$U$4,-'Dash Board'!$C$19)</f>
        <v>0</v>
      </c>
      <c r="K5533" s="6">
        <f t="shared" si="606"/>
        <v>0</v>
      </c>
      <c r="L5533" s="8">
        <f t="shared" si="607"/>
        <v>9.1588647847872136E-8</v>
      </c>
      <c r="N5533" s="8">
        <f t="shared" si="605"/>
        <v>-1.2542781918608637E-11</v>
      </c>
      <c r="O5533" s="8">
        <f>IF(E5532&lt;&gt;E5533,SUM($N$4:N5533)-SUM($O$3:O5532),0)</f>
        <v>0</v>
      </c>
      <c r="P5533" s="6">
        <f>IF(B5533&gt;0,SUM($O$4:O5533)-SUM($P$3:P5532),0)</f>
        <v>0</v>
      </c>
      <c r="Q5533" s="6">
        <f t="shared" si="608"/>
        <v>1.2542781918608637E-11</v>
      </c>
      <c r="R5533" s="8">
        <f>IF(E5532&lt;&gt;E5533,SUM($Q$4:Q5533)-SUM($R$3:R5532),0)</f>
        <v>0</v>
      </c>
      <c r="S5533" s="6">
        <f>IF(B5533&gt;0,SUM($R$4:R5533)-SUM($S$3:S5532),0)</f>
        <v>0</v>
      </c>
    </row>
    <row r="5534" spans="1:19">
      <c r="A5534">
        <f>IF(E5533&lt;&gt;E5534,COUNTIF($A$4:A5533,"&lt;&gt;0")+1,0)</f>
        <v>0</v>
      </c>
      <c r="B5534">
        <f>IF(A5534&lt;&gt;0,IF(MOD(A5534,3)=0,COUNTIF($B$4:B5533,"&lt;&gt;0")+1,0),0)</f>
        <v>0</v>
      </c>
      <c r="C5534" s="9">
        <f>'Dash Board'!$C$12+COUNT('Daily reducing balance'!$F$4:F5533)</f>
        <v>47260</v>
      </c>
      <c r="D5534">
        <f t="shared" si="602"/>
        <v>2029</v>
      </c>
      <c r="E5534">
        <f t="shared" si="603"/>
        <v>5</v>
      </c>
      <c r="F5534">
        <f>DAY('Dash Board'!$C$12+COUNT('Daily reducing balance'!$F$4:F5533))</f>
        <v>22</v>
      </c>
      <c r="G5534" s="8">
        <f t="shared" si="604"/>
        <v>9.1588647847872136E-8</v>
      </c>
      <c r="H5534" s="6">
        <f>G5534*'Dash Board'!$C$11/365</f>
        <v>2.6347419243908422E-11</v>
      </c>
      <c r="I5534" s="6">
        <f>H5534*'Dash Board'!$C$18/'Dash Board'!$C$11</f>
        <v>1.2546390116146869E-11</v>
      </c>
      <c r="J5534" s="6">
        <f>(G5534&gt;1)*PMT('Dash Board'!$C$11/365,$U$4,-'Dash Board'!$C$19)</f>
        <v>0</v>
      </c>
      <c r="K5534" s="6">
        <f t="shared" si="606"/>
        <v>0</v>
      </c>
      <c r="L5534" s="8">
        <f t="shared" si="607"/>
        <v>9.1614995267116047E-8</v>
      </c>
      <c r="N5534" s="8">
        <f t="shared" si="605"/>
        <v>-1.2546390116146869E-11</v>
      </c>
      <c r="O5534" s="8">
        <f>IF(E5533&lt;&gt;E5534,SUM($N$4:N5534)-SUM($O$3:O5533),0)</f>
        <v>0</v>
      </c>
      <c r="P5534" s="6">
        <f>IF(B5534&gt;0,SUM($O$4:O5534)-SUM($P$3:P5533),0)</f>
        <v>0</v>
      </c>
      <c r="Q5534" s="6">
        <f t="shared" si="608"/>
        <v>1.2546390116146869E-11</v>
      </c>
      <c r="R5534" s="8">
        <f>IF(E5533&lt;&gt;E5534,SUM($Q$4:Q5534)-SUM($R$3:R5533),0)</f>
        <v>0</v>
      </c>
      <c r="S5534" s="6">
        <f>IF(B5534&gt;0,SUM($R$4:R5534)-SUM($S$3:S5533),0)</f>
        <v>0</v>
      </c>
    </row>
    <row r="5535" spans="1:19">
      <c r="A5535">
        <f>IF(E5534&lt;&gt;E5535,COUNTIF($A$4:A5534,"&lt;&gt;0")+1,0)</f>
        <v>0</v>
      </c>
      <c r="B5535">
        <f>IF(A5535&lt;&gt;0,IF(MOD(A5535,3)=0,COUNTIF($B$4:B5534,"&lt;&gt;0")+1,0),0)</f>
        <v>0</v>
      </c>
      <c r="C5535" s="9">
        <f>'Dash Board'!$C$12+COUNT('Daily reducing balance'!$F$4:F5534)</f>
        <v>47261</v>
      </c>
      <c r="D5535">
        <f t="shared" si="602"/>
        <v>2029</v>
      </c>
      <c r="E5535">
        <f t="shared" si="603"/>
        <v>5</v>
      </c>
      <c r="F5535">
        <f>DAY('Dash Board'!$C$12+COUNT('Daily reducing balance'!$F$4:F5534))</f>
        <v>23</v>
      </c>
      <c r="G5535" s="8">
        <f t="shared" si="604"/>
        <v>9.1614995267116047E-8</v>
      </c>
      <c r="H5535" s="6">
        <f>G5535*'Dash Board'!$C$11/365</f>
        <v>2.6354998638485436E-11</v>
      </c>
      <c r="I5535" s="6">
        <f>H5535*'Dash Board'!$C$18/'Dash Board'!$C$11</f>
        <v>1.2549999351659732E-11</v>
      </c>
      <c r="J5535" s="6">
        <f>(G5535&gt;1)*PMT('Dash Board'!$C$11/365,$U$4,-'Dash Board'!$C$19)</f>
        <v>0</v>
      </c>
      <c r="K5535" s="6">
        <f t="shared" si="606"/>
        <v>0</v>
      </c>
      <c r="L5535" s="8">
        <f t="shared" si="607"/>
        <v>9.1641350265754528E-8</v>
      </c>
      <c r="N5535" s="8">
        <f t="shared" si="605"/>
        <v>-1.2549999351659732E-11</v>
      </c>
      <c r="O5535" s="8">
        <f>IF(E5534&lt;&gt;E5535,SUM($N$4:N5535)-SUM($O$3:O5534),0)</f>
        <v>0</v>
      </c>
      <c r="P5535" s="6">
        <f>IF(B5535&gt;0,SUM($O$4:O5535)-SUM($P$3:P5534),0)</f>
        <v>0</v>
      </c>
      <c r="Q5535" s="6">
        <f t="shared" si="608"/>
        <v>1.2549999351659732E-11</v>
      </c>
      <c r="R5535" s="8">
        <f>IF(E5534&lt;&gt;E5535,SUM($Q$4:Q5535)-SUM($R$3:R5534),0)</f>
        <v>0</v>
      </c>
      <c r="S5535" s="6">
        <f>IF(B5535&gt;0,SUM($R$4:R5535)-SUM($S$3:S5534),0)</f>
        <v>0</v>
      </c>
    </row>
    <row r="5536" spans="1:19">
      <c r="A5536">
        <f>IF(E5535&lt;&gt;E5536,COUNTIF($A$4:A5535,"&lt;&gt;0")+1,0)</f>
        <v>0</v>
      </c>
      <c r="B5536">
        <f>IF(A5536&lt;&gt;0,IF(MOD(A5536,3)=0,COUNTIF($B$4:B5535,"&lt;&gt;0")+1,0),0)</f>
        <v>0</v>
      </c>
      <c r="C5536" s="9">
        <f>'Dash Board'!$C$12+COUNT('Daily reducing balance'!$F$4:F5535)</f>
        <v>47262</v>
      </c>
      <c r="D5536">
        <f t="shared" si="602"/>
        <v>2029</v>
      </c>
      <c r="E5536">
        <f t="shared" si="603"/>
        <v>5</v>
      </c>
      <c r="F5536">
        <f>DAY('Dash Board'!$C$12+COUNT('Daily reducing balance'!$F$4:F5535))</f>
        <v>24</v>
      </c>
      <c r="G5536" s="8">
        <f t="shared" si="604"/>
        <v>9.1641350265754528E-8</v>
      </c>
      <c r="H5536" s="6">
        <f>G5536*'Dash Board'!$C$11/365</f>
        <v>2.6362580213436234E-11</v>
      </c>
      <c r="I5536" s="6">
        <f>H5536*'Dash Board'!$C$18/'Dash Board'!$C$11</f>
        <v>1.2553609625445826E-11</v>
      </c>
      <c r="J5536" s="6">
        <f>(G5536&gt;1)*PMT('Dash Board'!$C$11/365,$U$4,-'Dash Board'!$C$19)</f>
        <v>0</v>
      </c>
      <c r="K5536" s="6">
        <f t="shared" si="606"/>
        <v>0</v>
      </c>
      <c r="L5536" s="8">
        <f t="shared" si="607"/>
        <v>9.166771284596796E-8</v>
      </c>
      <c r="N5536" s="8">
        <f t="shared" si="605"/>
        <v>-1.2553609625445826E-11</v>
      </c>
      <c r="O5536" s="8">
        <f>IF(E5535&lt;&gt;E5536,SUM($N$4:N5536)-SUM($O$3:O5535),0)</f>
        <v>0</v>
      </c>
      <c r="P5536" s="6">
        <f>IF(B5536&gt;0,SUM($O$4:O5536)-SUM($P$3:P5535),0)</f>
        <v>0</v>
      </c>
      <c r="Q5536" s="6">
        <f t="shared" si="608"/>
        <v>1.2553609625445826E-11</v>
      </c>
      <c r="R5536" s="8">
        <f>IF(E5535&lt;&gt;E5536,SUM($Q$4:Q5536)-SUM($R$3:R5535),0)</f>
        <v>0</v>
      </c>
      <c r="S5536" s="6">
        <f>IF(B5536&gt;0,SUM($R$4:R5536)-SUM($S$3:S5535),0)</f>
        <v>0</v>
      </c>
    </row>
    <row r="5537" spans="1:19">
      <c r="A5537">
        <f>IF(E5536&lt;&gt;E5537,COUNTIF($A$4:A5536,"&lt;&gt;0")+1,0)</f>
        <v>0</v>
      </c>
      <c r="B5537">
        <f>IF(A5537&lt;&gt;0,IF(MOD(A5537,3)=0,COUNTIF($B$4:B5536,"&lt;&gt;0")+1,0),0)</f>
        <v>0</v>
      </c>
      <c r="C5537" s="9">
        <f>'Dash Board'!$C$12+COUNT('Daily reducing balance'!$F$4:F5536)</f>
        <v>47263</v>
      </c>
      <c r="D5537">
        <f t="shared" si="602"/>
        <v>2029</v>
      </c>
      <c r="E5537">
        <f t="shared" si="603"/>
        <v>5</v>
      </c>
      <c r="F5537">
        <f>DAY('Dash Board'!$C$12+COUNT('Daily reducing balance'!$F$4:F5536))</f>
        <v>25</v>
      </c>
      <c r="G5537" s="8">
        <f t="shared" si="604"/>
        <v>9.166771284596796E-8</v>
      </c>
      <c r="H5537" s="6">
        <f>G5537*'Dash Board'!$C$11/365</f>
        <v>2.6370163969388042E-11</v>
      </c>
      <c r="I5537" s="6">
        <f>H5537*'Dash Board'!$C$18/'Dash Board'!$C$11</f>
        <v>1.2557220937803831E-11</v>
      </c>
      <c r="J5537" s="6">
        <f>(G5537&gt;1)*PMT('Dash Board'!$C$11/365,$U$4,-'Dash Board'!$C$19)</f>
        <v>0</v>
      </c>
      <c r="K5537" s="6">
        <f t="shared" si="606"/>
        <v>0</v>
      </c>
      <c r="L5537" s="8">
        <f t="shared" si="607"/>
        <v>9.1694083009937348E-8</v>
      </c>
      <c r="N5537" s="8">
        <f t="shared" si="605"/>
        <v>-1.2557220937803831E-11</v>
      </c>
      <c r="O5537" s="8">
        <f>IF(E5536&lt;&gt;E5537,SUM($N$4:N5537)-SUM($O$3:O5536),0)</f>
        <v>0</v>
      </c>
      <c r="P5537" s="6">
        <f>IF(B5537&gt;0,SUM($O$4:O5537)-SUM($P$3:P5536),0)</f>
        <v>0</v>
      </c>
      <c r="Q5537" s="6">
        <f t="shared" si="608"/>
        <v>1.2557220937803831E-11</v>
      </c>
      <c r="R5537" s="8">
        <f>IF(E5536&lt;&gt;E5537,SUM($Q$4:Q5537)-SUM($R$3:R5536),0)</f>
        <v>0</v>
      </c>
      <c r="S5537" s="6">
        <f>IF(B5537&gt;0,SUM($R$4:R5537)-SUM($S$3:S5536),0)</f>
        <v>0</v>
      </c>
    </row>
    <row r="5538" spans="1:19">
      <c r="A5538">
        <f>IF(E5537&lt;&gt;E5538,COUNTIF($A$4:A5537,"&lt;&gt;0")+1,0)</f>
        <v>0</v>
      </c>
      <c r="B5538">
        <f>IF(A5538&lt;&gt;0,IF(MOD(A5538,3)=0,COUNTIF($B$4:B5537,"&lt;&gt;0")+1,0),0)</f>
        <v>0</v>
      </c>
      <c r="C5538" s="9">
        <f>'Dash Board'!$C$12+COUNT('Daily reducing balance'!$F$4:F5537)</f>
        <v>47264</v>
      </c>
      <c r="D5538">
        <f t="shared" si="602"/>
        <v>2029</v>
      </c>
      <c r="E5538">
        <f t="shared" si="603"/>
        <v>5</v>
      </c>
      <c r="F5538">
        <f>DAY('Dash Board'!$C$12+COUNT('Daily reducing balance'!$F$4:F5537))</f>
        <v>26</v>
      </c>
      <c r="G5538" s="8">
        <f t="shared" si="604"/>
        <v>9.1694083009937348E-8</v>
      </c>
      <c r="H5538" s="6">
        <f>G5538*'Dash Board'!$C$11/365</f>
        <v>2.6377749906968276E-11</v>
      </c>
      <c r="I5538" s="6">
        <f>H5538*'Dash Board'!$C$18/'Dash Board'!$C$11</f>
        <v>1.2560833289032513E-11</v>
      </c>
      <c r="J5538" s="6">
        <f>(G5538&gt;1)*PMT('Dash Board'!$C$11/365,$U$4,-'Dash Board'!$C$19)</f>
        <v>0</v>
      </c>
      <c r="K5538" s="6">
        <f t="shared" si="606"/>
        <v>0</v>
      </c>
      <c r="L5538" s="8">
        <f t="shared" si="607"/>
        <v>9.1720460759844317E-8</v>
      </c>
      <c r="N5538" s="8">
        <f t="shared" si="605"/>
        <v>-1.2560833289032513E-11</v>
      </c>
      <c r="O5538" s="8">
        <f>IF(E5537&lt;&gt;E5538,SUM($N$4:N5538)-SUM($O$3:O5537),0)</f>
        <v>0</v>
      </c>
      <c r="P5538" s="6">
        <f>IF(B5538&gt;0,SUM($O$4:O5538)-SUM($P$3:P5537),0)</f>
        <v>0</v>
      </c>
      <c r="Q5538" s="6">
        <f t="shared" si="608"/>
        <v>1.2560833289032513E-11</v>
      </c>
      <c r="R5538" s="8">
        <f>IF(E5537&lt;&gt;E5538,SUM($Q$4:Q5538)-SUM($R$3:R5537),0)</f>
        <v>0</v>
      </c>
      <c r="S5538" s="6">
        <f>IF(B5538&gt;0,SUM($R$4:R5538)-SUM($S$3:S5537),0)</f>
        <v>0</v>
      </c>
    </row>
    <row r="5539" spans="1:19">
      <c r="A5539">
        <f>IF(E5538&lt;&gt;E5539,COUNTIF($A$4:A5538,"&lt;&gt;0")+1,0)</f>
        <v>0</v>
      </c>
      <c r="B5539">
        <f>IF(A5539&lt;&gt;0,IF(MOD(A5539,3)=0,COUNTIF($B$4:B5538,"&lt;&gt;0")+1,0),0)</f>
        <v>0</v>
      </c>
      <c r="C5539" s="9">
        <f>'Dash Board'!$C$12+COUNT('Daily reducing balance'!$F$4:F5538)</f>
        <v>47265</v>
      </c>
      <c r="D5539">
        <f t="shared" si="602"/>
        <v>2029</v>
      </c>
      <c r="E5539">
        <f t="shared" si="603"/>
        <v>5</v>
      </c>
      <c r="F5539">
        <f>DAY('Dash Board'!$C$12+COUNT('Daily reducing balance'!$F$4:F5538))</f>
        <v>27</v>
      </c>
      <c r="G5539" s="8">
        <f t="shared" si="604"/>
        <v>9.1720460759844317E-8</v>
      </c>
      <c r="H5539" s="6">
        <f>G5539*'Dash Board'!$C$11/365</f>
        <v>2.6385338026804532E-11</v>
      </c>
      <c r="I5539" s="6">
        <f>H5539*'Dash Board'!$C$18/'Dash Board'!$C$11</f>
        <v>1.256444667943073E-11</v>
      </c>
      <c r="J5539" s="6">
        <f>(G5539&gt;1)*PMT('Dash Board'!$C$11/365,$U$4,-'Dash Board'!$C$19)</f>
        <v>0</v>
      </c>
      <c r="K5539" s="6">
        <f t="shared" si="606"/>
        <v>0</v>
      </c>
      <c r="L5539" s="8">
        <f t="shared" si="607"/>
        <v>9.1746846097871115E-8</v>
      </c>
      <c r="N5539" s="8">
        <f t="shared" si="605"/>
        <v>-1.256444667943073E-11</v>
      </c>
      <c r="O5539" s="8">
        <f>IF(E5538&lt;&gt;E5539,SUM($N$4:N5539)-SUM($O$3:O5538),0)</f>
        <v>0</v>
      </c>
      <c r="P5539" s="6">
        <f>IF(B5539&gt;0,SUM($O$4:O5539)-SUM($P$3:P5538),0)</f>
        <v>0</v>
      </c>
      <c r="Q5539" s="6">
        <f t="shared" si="608"/>
        <v>1.256444667943073E-11</v>
      </c>
      <c r="R5539" s="8">
        <f>IF(E5538&lt;&gt;E5539,SUM($Q$4:Q5539)-SUM($R$3:R5538),0)</f>
        <v>0</v>
      </c>
      <c r="S5539" s="6">
        <f>IF(B5539&gt;0,SUM($R$4:R5539)-SUM($S$3:S5538),0)</f>
        <v>0</v>
      </c>
    </row>
    <row r="5540" spans="1:19">
      <c r="A5540">
        <f>IF(E5539&lt;&gt;E5540,COUNTIF($A$4:A5539,"&lt;&gt;0")+1,0)</f>
        <v>0</v>
      </c>
      <c r="B5540">
        <f>IF(A5540&lt;&gt;0,IF(MOD(A5540,3)=0,COUNTIF($B$4:B5539,"&lt;&gt;0")+1,0),0)</f>
        <v>0</v>
      </c>
      <c r="C5540" s="9">
        <f>'Dash Board'!$C$12+COUNT('Daily reducing balance'!$F$4:F5539)</f>
        <v>47266</v>
      </c>
      <c r="D5540">
        <f t="shared" si="602"/>
        <v>2029</v>
      </c>
      <c r="E5540">
        <f t="shared" si="603"/>
        <v>5</v>
      </c>
      <c r="F5540">
        <f>DAY('Dash Board'!$C$12+COUNT('Daily reducing balance'!$F$4:F5539))</f>
        <v>28</v>
      </c>
      <c r="G5540" s="8">
        <f t="shared" si="604"/>
        <v>9.1746846097871115E-8</v>
      </c>
      <c r="H5540" s="6">
        <f>G5540*'Dash Board'!$C$11/365</f>
        <v>2.6392928329524567E-11</v>
      </c>
      <c r="I5540" s="6">
        <f>H5540*'Dash Board'!$C$18/'Dash Board'!$C$11</f>
        <v>1.2568061109297413E-11</v>
      </c>
      <c r="J5540" s="6">
        <f>(G5540&gt;1)*PMT('Dash Board'!$C$11/365,$U$4,-'Dash Board'!$C$19)</f>
        <v>0</v>
      </c>
      <c r="K5540" s="6">
        <f t="shared" si="606"/>
        <v>0</v>
      </c>
      <c r="L5540" s="8">
        <f t="shared" si="607"/>
        <v>9.1773239026200639E-8</v>
      </c>
      <c r="N5540" s="8">
        <f t="shared" si="605"/>
        <v>-1.2568061109297413E-11</v>
      </c>
      <c r="O5540" s="8">
        <f>IF(E5539&lt;&gt;E5540,SUM($N$4:N5540)-SUM($O$3:O5539),0)</f>
        <v>0</v>
      </c>
      <c r="P5540" s="6">
        <f>IF(B5540&gt;0,SUM($O$4:O5540)-SUM($P$3:P5539),0)</f>
        <v>0</v>
      </c>
      <c r="Q5540" s="6">
        <f t="shared" si="608"/>
        <v>1.2568061109297413E-11</v>
      </c>
      <c r="R5540" s="8">
        <f>IF(E5539&lt;&gt;E5540,SUM($Q$4:Q5540)-SUM($R$3:R5539),0)</f>
        <v>0</v>
      </c>
      <c r="S5540" s="6">
        <f>IF(B5540&gt;0,SUM($R$4:R5540)-SUM($S$3:S5539),0)</f>
        <v>0</v>
      </c>
    </row>
    <row r="5541" spans="1:19">
      <c r="A5541">
        <f>IF(E5540&lt;&gt;E5541,COUNTIF($A$4:A5540,"&lt;&gt;0")+1,0)</f>
        <v>0</v>
      </c>
      <c r="B5541">
        <f>IF(A5541&lt;&gt;0,IF(MOD(A5541,3)=0,COUNTIF($B$4:B5540,"&lt;&gt;0")+1,0),0)</f>
        <v>0</v>
      </c>
      <c r="C5541" s="9">
        <f>'Dash Board'!$C$12+COUNT('Daily reducing balance'!$F$4:F5540)</f>
        <v>47267</v>
      </c>
      <c r="D5541">
        <f t="shared" si="602"/>
        <v>2029</v>
      </c>
      <c r="E5541">
        <f t="shared" si="603"/>
        <v>5</v>
      </c>
      <c r="F5541">
        <f>DAY('Dash Board'!$C$12+COUNT('Daily reducing balance'!$F$4:F5540))</f>
        <v>29</v>
      </c>
      <c r="G5541" s="8">
        <f t="shared" si="604"/>
        <v>9.1773239026200639E-8</v>
      </c>
      <c r="H5541" s="6">
        <f>G5541*'Dash Board'!$C$11/365</f>
        <v>2.6400520815756347E-11</v>
      </c>
      <c r="I5541" s="6">
        <f>H5541*'Dash Board'!$C$18/'Dash Board'!$C$11</f>
        <v>1.2571676578931595E-11</v>
      </c>
      <c r="J5541" s="6">
        <f>(G5541&gt;1)*PMT('Dash Board'!$C$11/365,$U$4,-'Dash Board'!$C$19)</f>
        <v>0</v>
      </c>
      <c r="K5541" s="6">
        <f t="shared" si="606"/>
        <v>0</v>
      </c>
      <c r="L5541" s="8">
        <f t="shared" si="607"/>
        <v>9.1799639547016394E-8</v>
      </c>
      <c r="N5541" s="8">
        <f t="shared" si="605"/>
        <v>-1.2571676578931595E-11</v>
      </c>
      <c r="O5541" s="8">
        <f>IF(E5540&lt;&gt;E5541,SUM($N$4:N5541)-SUM($O$3:O5540),0)</f>
        <v>0</v>
      </c>
      <c r="P5541" s="6">
        <f>IF(B5541&gt;0,SUM($O$4:O5541)-SUM($P$3:P5540),0)</f>
        <v>0</v>
      </c>
      <c r="Q5541" s="6">
        <f t="shared" si="608"/>
        <v>1.2571676578931595E-11</v>
      </c>
      <c r="R5541" s="8">
        <f>IF(E5540&lt;&gt;E5541,SUM($Q$4:Q5541)-SUM($R$3:R5540),0)</f>
        <v>0</v>
      </c>
      <c r="S5541" s="6">
        <f>IF(B5541&gt;0,SUM($R$4:R5541)-SUM($S$3:S5540),0)</f>
        <v>0</v>
      </c>
    </row>
    <row r="5542" spans="1:19">
      <c r="A5542">
        <f>IF(E5541&lt;&gt;E5542,COUNTIF($A$4:A5541,"&lt;&gt;0")+1,0)</f>
        <v>0</v>
      </c>
      <c r="B5542">
        <f>IF(A5542&lt;&gt;0,IF(MOD(A5542,3)=0,COUNTIF($B$4:B5541,"&lt;&gt;0")+1,0),0)</f>
        <v>0</v>
      </c>
      <c r="C5542" s="9">
        <f>'Dash Board'!$C$12+COUNT('Daily reducing balance'!$F$4:F5541)</f>
        <v>47268</v>
      </c>
      <c r="D5542">
        <f t="shared" si="602"/>
        <v>2029</v>
      </c>
      <c r="E5542">
        <f t="shared" si="603"/>
        <v>5</v>
      </c>
      <c r="F5542">
        <f>DAY('Dash Board'!$C$12+COUNT('Daily reducing balance'!$F$4:F5541))</f>
        <v>30</v>
      </c>
      <c r="G5542" s="8">
        <f t="shared" si="604"/>
        <v>9.1799639547016394E-8</v>
      </c>
      <c r="H5542" s="6">
        <f>G5542*'Dash Board'!$C$11/365</f>
        <v>2.6408115486128004E-11</v>
      </c>
      <c r="I5542" s="6">
        <f>H5542*'Dash Board'!$C$18/'Dash Board'!$C$11</f>
        <v>1.2575293088632384E-11</v>
      </c>
      <c r="J5542" s="6">
        <f>(G5542&gt;1)*PMT('Dash Board'!$C$11/365,$U$4,-'Dash Board'!$C$19)</f>
        <v>0</v>
      </c>
      <c r="K5542" s="6">
        <f t="shared" si="606"/>
        <v>0</v>
      </c>
      <c r="L5542" s="8">
        <f t="shared" si="607"/>
        <v>9.1826047662502521E-8</v>
      </c>
      <c r="N5542" s="8">
        <f t="shared" si="605"/>
        <v>-1.2575293088632384E-11</v>
      </c>
      <c r="O5542" s="8">
        <f>IF(E5541&lt;&gt;E5542,SUM($N$4:N5542)-SUM($O$3:O5541),0)</f>
        <v>0</v>
      </c>
      <c r="P5542" s="6">
        <f>IF(B5542&gt;0,SUM($O$4:O5542)-SUM($P$3:P5541),0)</f>
        <v>0</v>
      </c>
      <c r="Q5542" s="6">
        <f t="shared" si="608"/>
        <v>1.2575293088632384E-11</v>
      </c>
      <c r="R5542" s="8">
        <f>IF(E5541&lt;&gt;E5542,SUM($Q$4:Q5542)-SUM($R$3:R5541),0)</f>
        <v>0</v>
      </c>
      <c r="S5542" s="6">
        <f>IF(B5542&gt;0,SUM($R$4:R5542)-SUM($S$3:S5541),0)</f>
        <v>0</v>
      </c>
    </row>
    <row r="5543" spans="1:19">
      <c r="A5543">
        <f>IF(E5542&lt;&gt;E5543,COUNTIF($A$4:A5542,"&lt;&gt;0")+1,0)</f>
        <v>0</v>
      </c>
      <c r="B5543">
        <f>IF(A5543&lt;&gt;0,IF(MOD(A5543,3)=0,COUNTIF($B$4:B5542,"&lt;&gt;0")+1,0),0)</f>
        <v>0</v>
      </c>
      <c r="C5543" s="9">
        <f>'Dash Board'!$C$12+COUNT('Daily reducing balance'!$F$4:F5542)</f>
        <v>47269</v>
      </c>
      <c r="D5543">
        <f t="shared" si="602"/>
        <v>2029</v>
      </c>
      <c r="E5543">
        <f t="shared" si="603"/>
        <v>5</v>
      </c>
      <c r="F5543">
        <f>DAY('Dash Board'!$C$12+COUNT('Daily reducing balance'!$F$4:F5542))</f>
        <v>31</v>
      </c>
      <c r="G5543" s="8">
        <f t="shared" si="604"/>
        <v>9.1826047662502521E-8</v>
      </c>
      <c r="H5543" s="6">
        <f>G5543*'Dash Board'!$C$11/365</f>
        <v>2.6415712341267848E-11</v>
      </c>
      <c r="I5543" s="6">
        <f>H5543*'Dash Board'!$C$18/'Dash Board'!$C$11</f>
        <v>1.2578910638698976E-11</v>
      </c>
      <c r="J5543" s="6">
        <f>(G5543&gt;1)*PMT('Dash Board'!$C$11/365,$U$4,-'Dash Board'!$C$19)</f>
        <v>0</v>
      </c>
      <c r="K5543" s="6">
        <f t="shared" si="606"/>
        <v>0</v>
      </c>
      <c r="L5543" s="8">
        <f t="shared" si="607"/>
        <v>9.1852463374843783E-8</v>
      </c>
      <c r="N5543" s="8">
        <f t="shared" si="605"/>
        <v>-1.2578910638698976E-11</v>
      </c>
      <c r="O5543" s="8">
        <f>IF(E5542&lt;&gt;E5543,SUM($N$4:N5543)-SUM($O$3:O5542),0)</f>
        <v>0</v>
      </c>
      <c r="P5543" s="6">
        <f>IF(B5543&gt;0,SUM($O$4:O5543)-SUM($P$3:P5542),0)</f>
        <v>0</v>
      </c>
      <c r="Q5543" s="6">
        <f t="shared" si="608"/>
        <v>1.2578910638698976E-11</v>
      </c>
      <c r="R5543" s="8">
        <f>IF(E5542&lt;&gt;E5543,SUM($Q$4:Q5543)-SUM($R$3:R5542),0)</f>
        <v>0</v>
      </c>
      <c r="S5543" s="6">
        <f>IF(B5543&gt;0,SUM($R$4:R5543)-SUM($S$3:S5542),0)</f>
        <v>0</v>
      </c>
    </row>
    <row r="5544" spans="1:19">
      <c r="A5544">
        <f>IF(E5543&lt;&gt;E5544,COUNTIF($A$4:A5543,"&lt;&gt;0")+1,0)</f>
        <v>182</v>
      </c>
      <c r="B5544">
        <f>IF(A5544&lt;&gt;0,IF(MOD(A5544,3)=0,COUNTIF($B$4:B5543,"&lt;&gt;0")+1,0),0)</f>
        <v>0</v>
      </c>
      <c r="C5544" s="9">
        <f>'Dash Board'!$C$12+COUNT('Daily reducing balance'!$F$4:F5543)</f>
        <v>47270</v>
      </c>
      <c r="D5544">
        <f t="shared" si="602"/>
        <v>2029</v>
      </c>
      <c r="E5544">
        <f t="shared" si="603"/>
        <v>6</v>
      </c>
      <c r="F5544">
        <f>DAY('Dash Board'!$C$12+COUNT('Daily reducing balance'!$F$4:F5543))</f>
        <v>1</v>
      </c>
      <c r="G5544" s="8">
        <f t="shared" si="604"/>
        <v>9.1852463374843783E-8</v>
      </c>
      <c r="H5544" s="6">
        <f>G5544*'Dash Board'!$C$11/365</f>
        <v>2.6423311381804378E-11</v>
      </c>
      <c r="I5544" s="6">
        <f>H5544*'Dash Board'!$C$18/'Dash Board'!$C$11</f>
        <v>1.2582529229430658E-11</v>
      </c>
      <c r="J5544" s="6">
        <f>(G5544&gt;1)*PMT('Dash Board'!$C$11/365,$U$4,-'Dash Board'!$C$19)</f>
        <v>0</v>
      </c>
      <c r="K5544" s="6">
        <f t="shared" si="606"/>
        <v>0</v>
      </c>
      <c r="L5544" s="8">
        <f t="shared" si="607"/>
        <v>9.187888668622559E-8</v>
      </c>
      <c r="N5544" s="8">
        <f t="shared" si="605"/>
        <v>-1.2582529229430658E-11</v>
      </c>
      <c r="O5544" s="8">
        <f>IF(E5543&lt;&gt;E5544,SUM($N$4:N5544)-SUM($O$3:O5543),0)</f>
        <v>0</v>
      </c>
      <c r="P5544" s="6">
        <f>IF(B5544&gt;0,SUM($O$4:O5544)-SUM($P$3:P5543),0)</f>
        <v>0</v>
      </c>
      <c r="Q5544" s="6">
        <f t="shared" si="608"/>
        <v>1.2582529229430658E-11</v>
      </c>
      <c r="R5544" s="8">
        <f>IF(E5543&lt;&gt;E5544,SUM($Q$4:Q5544)-SUM($R$3:R5543),0)</f>
        <v>0</v>
      </c>
      <c r="S5544" s="6">
        <f>IF(B5544&gt;0,SUM($R$4:R5544)-SUM($S$3:S5543),0)</f>
        <v>0</v>
      </c>
    </row>
    <row r="5545" spans="1:19">
      <c r="A5545">
        <f>IF(E5544&lt;&gt;E5545,COUNTIF($A$4:A5544,"&lt;&gt;0")+1,0)</f>
        <v>0</v>
      </c>
      <c r="B5545">
        <f>IF(A5545&lt;&gt;0,IF(MOD(A5545,3)=0,COUNTIF($B$4:B5544,"&lt;&gt;0")+1,0),0)</f>
        <v>0</v>
      </c>
      <c r="C5545" s="9">
        <f>'Dash Board'!$C$12+COUNT('Daily reducing balance'!$F$4:F5544)</f>
        <v>47271</v>
      </c>
      <c r="D5545">
        <f t="shared" si="602"/>
        <v>2029</v>
      </c>
      <c r="E5545">
        <f t="shared" si="603"/>
        <v>6</v>
      </c>
      <c r="F5545">
        <f>DAY('Dash Board'!$C$12+COUNT('Daily reducing balance'!$F$4:F5544))</f>
        <v>2</v>
      </c>
      <c r="G5545" s="8">
        <f t="shared" si="604"/>
        <v>9.187888668622559E-8</v>
      </c>
      <c r="H5545" s="6">
        <f>G5545*'Dash Board'!$C$11/365</f>
        <v>2.6430912608366266E-11</v>
      </c>
      <c r="I5545" s="6">
        <f>H5545*'Dash Board'!$C$18/'Dash Board'!$C$11</f>
        <v>1.2586148861126794E-11</v>
      </c>
      <c r="J5545" s="6">
        <f>(G5545&gt;1)*PMT('Dash Board'!$C$11/365,$U$4,-'Dash Board'!$C$19)</f>
        <v>0</v>
      </c>
      <c r="K5545" s="6">
        <f t="shared" si="606"/>
        <v>0</v>
      </c>
      <c r="L5545" s="8">
        <f t="shared" si="607"/>
        <v>9.190531759883395E-8</v>
      </c>
      <c r="N5545" s="8">
        <f t="shared" si="605"/>
        <v>-1.2586148861126794E-11</v>
      </c>
      <c r="O5545" s="8">
        <f>IF(E5544&lt;&gt;E5545,SUM($N$4:N5545)-SUM($O$3:O5544),0)</f>
        <v>0</v>
      </c>
      <c r="P5545" s="6">
        <f>IF(B5545&gt;0,SUM($O$4:O5545)-SUM($P$3:P5544),0)</f>
        <v>0</v>
      </c>
      <c r="Q5545" s="6">
        <f t="shared" si="608"/>
        <v>1.2586148861126794E-11</v>
      </c>
      <c r="R5545" s="8">
        <f>IF(E5544&lt;&gt;E5545,SUM($Q$4:Q5545)-SUM($R$3:R5544),0)</f>
        <v>0</v>
      </c>
      <c r="S5545" s="6">
        <f>IF(B5545&gt;0,SUM($R$4:R5545)-SUM($S$3:S5544),0)</f>
        <v>0</v>
      </c>
    </row>
    <row r="5546" spans="1:19">
      <c r="A5546">
        <f>IF(E5545&lt;&gt;E5546,COUNTIF($A$4:A5545,"&lt;&gt;0")+1,0)</f>
        <v>0</v>
      </c>
      <c r="B5546">
        <f>IF(A5546&lt;&gt;0,IF(MOD(A5546,3)=0,COUNTIF($B$4:B5545,"&lt;&gt;0")+1,0),0)</f>
        <v>0</v>
      </c>
      <c r="C5546" s="9">
        <f>'Dash Board'!$C$12+COUNT('Daily reducing balance'!$F$4:F5545)</f>
        <v>47272</v>
      </c>
      <c r="D5546">
        <f t="shared" si="602"/>
        <v>2029</v>
      </c>
      <c r="E5546">
        <f t="shared" si="603"/>
        <v>6</v>
      </c>
      <c r="F5546">
        <f>DAY('Dash Board'!$C$12+COUNT('Daily reducing balance'!$F$4:F5545))</f>
        <v>3</v>
      </c>
      <c r="G5546" s="8">
        <f t="shared" si="604"/>
        <v>9.190531759883395E-8</v>
      </c>
      <c r="H5546" s="6">
        <f>G5546*'Dash Board'!$C$11/365</f>
        <v>2.6438516021582368E-11</v>
      </c>
      <c r="I5546" s="6">
        <f>H5546*'Dash Board'!$C$18/'Dash Board'!$C$11</f>
        <v>1.2589769534086843E-11</v>
      </c>
      <c r="J5546" s="6">
        <f>(G5546&gt;1)*PMT('Dash Board'!$C$11/365,$U$4,-'Dash Board'!$C$19)</f>
        <v>0</v>
      </c>
      <c r="K5546" s="6">
        <f t="shared" si="606"/>
        <v>0</v>
      </c>
      <c r="L5546" s="8">
        <f t="shared" si="607"/>
        <v>9.1931756114855531E-8</v>
      </c>
      <c r="N5546" s="8">
        <f t="shared" si="605"/>
        <v>-1.2589769534086843E-11</v>
      </c>
      <c r="O5546" s="8">
        <f>IF(E5545&lt;&gt;E5546,SUM($N$4:N5546)-SUM($O$3:O5545),0)</f>
        <v>0</v>
      </c>
      <c r="P5546" s="6">
        <f>IF(B5546&gt;0,SUM($O$4:O5546)-SUM($P$3:P5545),0)</f>
        <v>0</v>
      </c>
      <c r="Q5546" s="6">
        <f t="shared" si="608"/>
        <v>1.2589769534086843E-11</v>
      </c>
      <c r="R5546" s="8">
        <f>IF(E5545&lt;&gt;E5546,SUM($Q$4:Q5546)-SUM($R$3:R5545),0)</f>
        <v>0</v>
      </c>
      <c r="S5546" s="6">
        <f>IF(B5546&gt;0,SUM($R$4:R5546)-SUM($S$3:S5545),0)</f>
        <v>0</v>
      </c>
    </row>
    <row r="5547" spans="1:19">
      <c r="A5547">
        <f>IF(E5546&lt;&gt;E5547,COUNTIF($A$4:A5546,"&lt;&gt;0")+1,0)</f>
        <v>0</v>
      </c>
      <c r="B5547">
        <f>IF(A5547&lt;&gt;0,IF(MOD(A5547,3)=0,COUNTIF($B$4:B5546,"&lt;&gt;0")+1,0),0)</f>
        <v>0</v>
      </c>
      <c r="C5547" s="9">
        <f>'Dash Board'!$C$12+COUNT('Daily reducing balance'!$F$4:F5546)</f>
        <v>47273</v>
      </c>
      <c r="D5547">
        <f t="shared" si="602"/>
        <v>2029</v>
      </c>
      <c r="E5547">
        <f t="shared" si="603"/>
        <v>6</v>
      </c>
      <c r="F5547">
        <f>DAY('Dash Board'!$C$12+COUNT('Daily reducing balance'!$F$4:F5546))</f>
        <v>4</v>
      </c>
      <c r="G5547" s="8">
        <f t="shared" si="604"/>
        <v>9.1931756114855531E-8</v>
      </c>
      <c r="H5547" s="6">
        <f>G5547*'Dash Board'!$C$11/365</f>
        <v>2.6446121622081729E-11</v>
      </c>
      <c r="I5547" s="6">
        <f>H5547*'Dash Board'!$C$18/'Dash Board'!$C$11</f>
        <v>1.2593391248610348E-11</v>
      </c>
      <c r="J5547" s="6">
        <f>(G5547&gt;1)*PMT('Dash Board'!$C$11/365,$U$4,-'Dash Board'!$C$19)</f>
        <v>0</v>
      </c>
      <c r="K5547" s="6">
        <f t="shared" si="606"/>
        <v>0</v>
      </c>
      <c r="L5547" s="8">
        <f t="shared" si="607"/>
        <v>9.195820223647761E-8</v>
      </c>
      <c r="N5547" s="8">
        <f t="shared" si="605"/>
        <v>-1.2593391248610348E-11</v>
      </c>
      <c r="O5547" s="8">
        <f>IF(E5546&lt;&gt;E5547,SUM($N$4:N5547)-SUM($O$3:O5546),0)</f>
        <v>0</v>
      </c>
      <c r="P5547" s="6">
        <f>IF(B5547&gt;0,SUM($O$4:O5547)-SUM($P$3:P5546),0)</f>
        <v>0</v>
      </c>
      <c r="Q5547" s="6">
        <f t="shared" si="608"/>
        <v>1.2593391248610348E-11</v>
      </c>
      <c r="R5547" s="8">
        <f>IF(E5546&lt;&gt;E5547,SUM($Q$4:Q5547)-SUM($R$3:R5546),0)</f>
        <v>0</v>
      </c>
      <c r="S5547" s="6">
        <f>IF(B5547&gt;0,SUM($R$4:R5547)-SUM($S$3:S5546),0)</f>
        <v>0</v>
      </c>
    </row>
    <row r="5548" spans="1:19">
      <c r="A5548">
        <f>IF(E5547&lt;&gt;E5548,COUNTIF($A$4:A5547,"&lt;&gt;0")+1,0)</f>
        <v>0</v>
      </c>
      <c r="B5548">
        <f>IF(A5548&lt;&gt;0,IF(MOD(A5548,3)=0,COUNTIF($B$4:B5547,"&lt;&gt;0")+1,0),0)</f>
        <v>0</v>
      </c>
      <c r="C5548" s="9">
        <f>'Dash Board'!$C$12+COUNT('Daily reducing balance'!$F$4:F5547)</f>
        <v>47274</v>
      </c>
      <c r="D5548">
        <f t="shared" si="602"/>
        <v>2029</v>
      </c>
      <c r="E5548">
        <f t="shared" si="603"/>
        <v>6</v>
      </c>
      <c r="F5548">
        <f>DAY('Dash Board'!$C$12+COUNT('Daily reducing balance'!$F$4:F5547))</f>
        <v>5</v>
      </c>
      <c r="G5548" s="8">
        <f t="shared" si="604"/>
        <v>9.195820223647761E-8</v>
      </c>
      <c r="H5548" s="6">
        <f>G5548*'Dash Board'!$C$11/365</f>
        <v>2.6453729410493559E-11</v>
      </c>
      <c r="I5548" s="6">
        <f>H5548*'Dash Board'!$C$18/'Dash Board'!$C$11</f>
        <v>1.2597014004996936E-11</v>
      </c>
      <c r="J5548" s="6">
        <f>(G5548&gt;1)*PMT('Dash Board'!$C$11/365,$U$4,-'Dash Board'!$C$19)</f>
        <v>0</v>
      </c>
      <c r="K5548" s="6">
        <f t="shared" si="606"/>
        <v>0</v>
      </c>
      <c r="L5548" s="8">
        <f t="shared" si="607"/>
        <v>9.19846559658881E-8</v>
      </c>
      <c r="N5548" s="8">
        <f t="shared" si="605"/>
        <v>-1.2597014004996936E-11</v>
      </c>
      <c r="O5548" s="8">
        <f>IF(E5547&lt;&gt;E5548,SUM($N$4:N5548)-SUM($O$3:O5547),0)</f>
        <v>0</v>
      </c>
      <c r="P5548" s="6">
        <f>IF(B5548&gt;0,SUM($O$4:O5548)-SUM($P$3:P5547),0)</f>
        <v>0</v>
      </c>
      <c r="Q5548" s="6">
        <f t="shared" si="608"/>
        <v>1.2597014004996936E-11</v>
      </c>
      <c r="R5548" s="8">
        <f>IF(E5547&lt;&gt;E5548,SUM($Q$4:Q5548)-SUM($R$3:R5547),0)</f>
        <v>0</v>
      </c>
      <c r="S5548" s="6">
        <f>IF(B5548&gt;0,SUM($R$4:R5548)-SUM($S$3:S5547),0)</f>
        <v>0</v>
      </c>
    </row>
    <row r="5549" spans="1:19">
      <c r="A5549">
        <f>IF(E5548&lt;&gt;E5549,COUNTIF($A$4:A5548,"&lt;&gt;0")+1,0)</f>
        <v>0</v>
      </c>
      <c r="B5549">
        <f>IF(A5549&lt;&gt;0,IF(MOD(A5549,3)=0,COUNTIF($B$4:B5548,"&lt;&gt;0")+1,0),0)</f>
        <v>0</v>
      </c>
      <c r="C5549" s="9">
        <f>'Dash Board'!$C$12+COUNT('Daily reducing balance'!$F$4:F5548)</f>
        <v>47275</v>
      </c>
      <c r="D5549">
        <f t="shared" si="602"/>
        <v>2029</v>
      </c>
      <c r="E5549">
        <f t="shared" si="603"/>
        <v>6</v>
      </c>
      <c r="F5549">
        <f>DAY('Dash Board'!$C$12+COUNT('Daily reducing balance'!$F$4:F5548))</f>
        <v>6</v>
      </c>
      <c r="G5549" s="8">
        <f t="shared" si="604"/>
        <v>9.19846559658881E-8</v>
      </c>
      <c r="H5549" s="6">
        <f>G5549*'Dash Board'!$C$11/365</f>
        <v>2.6461339387447259E-11</v>
      </c>
      <c r="I5549" s="6">
        <f>H5549*'Dash Board'!$C$18/'Dash Board'!$C$11</f>
        <v>1.2600637803546314E-11</v>
      </c>
      <c r="J5549" s="6">
        <f>(G5549&gt;1)*PMT('Dash Board'!$C$11/365,$U$4,-'Dash Board'!$C$19)</f>
        <v>0</v>
      </c>
      <c r="K5549" s="6">
        <f t="shared" si="606"/>
        <v>0</v>
      </c>
      <c r="L5549" s="8">
        <f t="shared" si="607"/>
        <v>9.2011117305275548E-8</v>
      </c>
      <c r="N5549" s="8">
        <f t="shared" si="605"/>
        <v>-1.2600637803546314E-11</v>
      </c>
      <c r="O5549" s="8">
        <f>IF(E5548&lt;&gt;E5549,SUM($N$4:N5549)-SUM($O$3:O5548),0)</f>
        <v>0</v>
      </c>
      <c r="P5549" s="6">
        <f>IF(B5549&gt;0,SUM($O$4:O5549)-SUM($P$3:P5548),0)</f>
        <v>0</v>
      </c>
      <c r="Q5549" s="6">
        <f t="shared" si="608"/>
        <v>1.2600637803546314E-11</v>
      </c>
      <c r="R5549" s="8">
        <f>IF(E5548&lt;&gt;E5549,SUM($Q$4:Q5549)-SUM($R$3:R5548),0)</f>
        <v>0</v>
      </c>
      <c r="S5549" s="6">
        <f>IF(B5549&gt;0,SUM($R$4:R5549)-SUM($S$3:S5548),0)</f>
        <v>0</v>
      </c>
    </row>
    <row r="5550" spans="1:19">
      <c r="A5550">
        <f>IF(E5549&lt;&gt;E5550,COUNTIF($A$4:A5549,"&lt;&gt;0")+1,0)</f>
        <v>0</v>
      </c>
      <c r="B5550">
        <f>IF(A5550&lt;&gt;0,IF(MOD(A5550,3)=0,COUNTIF($B$4:B5549,"&lt;&gt;0")+1,0),0)</f>
        <v>0</v>
      </c>
      <c r="C5550" s="9">
        <f>'Dash Board'!$C$12+COUNT('Daily reducing balance'!$F$4:F5549)</f>
        <v>47276</v>
      </c>
      <c r="D5550">
        <f t="shared" si="602"/>
        <v>2029</v>
      </c>
      <c r="E5550">
        <f t="shared" si="603"/>
        <v>6</v>
      </c>
      <c r="F5550">
        <f>DAY('Dash Board'!$C$12+COUNT('Daily reducing balance'!$F$4:F5549))</f>
        <v>7</v>
      </c>
      <c r="G5550" s="8">
        <f t="shared" si="604"/>
        <v>9.2011117305275548E-8</v>
      </c>
      <c r="H5550" s="6">
        <f>G5550*'Dash Board'!$C$11/365</f>
        <v>2.6468951553572416E-11</v>
      </c>
      <c r="I5550" s="6">
        <f>H5550*'Dash Board'!$C$18/'Dash Board'!$C$11</f>
        <v>1.2604262644558294E-11</v>
      </c>
      <c r="J5550" s="6">
        <f>(G5550&gt;1)*PMT('Dash Board'!$C$11/365,$U$4,-'Dash Board'!$C$19)</f>
        <v>0</v>
      </c>
      <c r="K5550" s="6">
        <f t="shared" si="606"/>
        <v>0</v>
      </c>
      <c r="L5550" s="8">
        <f t="shared" si="607"/>
        <v>9.2037586256829125E-8</v>
      </c>
      <c r="N5550" s="8">
        <f t="shared" si="605"/>
        <v>-1.2604262644558294E-11</v>
      </c>
      <c r="O5550" s="8">
        <f>IF(E5549&lt;&gt;E5550,SUM($N$4:N5550)-SUM($O$3:O5549),0)</f>
        <v>0</v>
      </c>
      <c r="P5550" s="6">
        <f>IF(B5550&gt;0,SUM($O$4:O5550)-SUM($P$3:P5549),0)</f>
        <v>0</v>
      </c>
      <c r="Q5550" s="6">
        <f t="shared" si="608"/>
        <v>1.2604262644558294E-11</v>
      </c>
      <c r="R5550" s="8">
        <f>IF(E5549&lt;&gt;E5550,SUM($Q$4:Q5550)-SUM($R$3:R5549),0)</f>
        <v>0</v>
      </c>
      <c r="S5550" s="6">
        <f>IF(B5550&gt;0,SUM($R$4:R5550)-SUM($S$3:S5549),0)</f>
        <v>0</v>
      </c>
    </row>
    <row r="5551" spans="1:19">
      <c r="A5551">
        <f>IF(E5550&lt;&gt;E5551,COUNTIF($A$4:A5550,"&lt;&gt;0")+1,0)</f>
        <v>0</v>
      </c>
      <c r="B5551">
        <f>IF(A5551&lt;&gt;0,IF(MOD(A5551,3)=0,COUNTIF($B$4:B5550,"&lt;&gt;0")+1,0),0)</f>
        <v>0</v>
      </c>
      <c r="C5551" s="9">
        <f>'Dash Board'!$C$12+COUNT('Daily reducing balance'!$F$4:F5550)</f>
        <v>47277</v>
      </c>
      <c r="D5551">
        <f t="shared" si="602"/>
        <v>2029</v>
      </c>
      <c r="E5551">
        <f t="shared" si="603"/>
        <v>6</v>
      </c>
      <c r="F5551">
        <f>DAY('Dash Board'!$C$12+COUNT('Daily reducing balance'!$F$4:F5550))</f>
        <v>8</v>
      </c>
      <c r="G5551" s="8">
        <f t="shared" si="604"/>
        <v>9.2037586256829125E-8</v>
      </c>
      <c r="H5551" s="6">
        <f>G5551*'Dash Board'!$C$11/365</f>
        <v>2.647656590949879E-11</v>
      </c>
      <c r="I5551" s="6">
        <f>H5551*'Dash Board'!$C$18/'Dash Board'!$C$11</f>
        <v>1.2607888528332758E-11</v>
      </c>
      <c r="J5551" s="6">
        <f>(G5551&gt;1)*PMT('Dash Board'!$C$11/365,$U$4,-'Dash Board'!$C$19)</f>
        <v>0</v>
      </c>
      <c r="K5551" s="6">
        <f t="shared" si="606"/>
        <v>0</v>
      </c>
      <c r="L5551" s="8">
        <f t="shared" si="607"/>
        <v>9.2064062822738623E-8</v>
      </c>
      <c r="N5551" s="8">
        <f t="shared" si="605"/>
        <v>-1.2607888528332758E-11</v>
      </c>
      <c r="O5551" s="8">
        <f>IF(E5550&lt;&gt;E5551,SUM($N$4:N5551)-SUM($O$3:O5550),0)</f>
        <v>0</v>
      </c>
      <c r="P5551" s="6">
        <f>IF(B5551&gt;0,SUM($O$4:O5551)-SUM($P$3:P5550),0)</f>
        <v>0</v>
      </c>
      <c r="Q5551" s="6">
        <f t="shared" si="608"/>
        <v>1.2607888528332758E-11</v>
      </c>
      <c r="R5551" s="8">
        <f>IF(E5550&lt;&gt;E5551,SUM($Q$4:Q5551)-SUM($R$3:R5550),0)</f>
        <v>0</v>
      </c>
      <c r="S5551" s="6">
        <f>IF(B5551&gt;0,SUM($R$4:R5551)-SUM($S$3:S5550),0)</f>
        <v>0</v>
      </c>
    </row>
    <row r="5552" spans="1:19">
      <c r="A5552">
        <f>IF(E5551&lt;&gt;E5552,COUNTIF($A$4:A5551,"&lt;&gt;0")+1,0)</f>
        <v>0</v>
      </c>
      <c r="B5552">
        <f>IF(A5552&lt;&gt;0,IF(MOD(A5552,3)=0,COUNTIF($B$4:B5551,"&lt;&gt;0")+1,0),0)</f>
        <v>0</v>
      </c>
      <c r="C5552" s="9">
        <f>'Dash Board'!$C$12+COUNT('Daily reducing balance'!$F$4:F5551)</f>
        <v>47278</v>
      </c>
      <c r="D5552">
        <f t="shared" si="602"/>
        <v>2029</v>
      </c>
      <c r="E5552">
        <f t="shared" si="603"/>
        <v>6</v>
      </c>
      <c r="F5552">
        <f>DAY('Dash Board'!$C$12+COUNT('Daily reducing balance'!$F$4:F5551))</f>
        <v>9</v>
      </c>
      <c r="G5552" s="8">
        <f t="shared" si="604"/>
        <v>9.2064062822738623E-8</v>
      </c>
      <c r="H5552" s="6">
        <f>G5552*'Dash Board'!$C$11/365</f>
        <v>2.6484182455856317E-11</v>
      </c>
      <c r="I5552" s="6">
        <f>H5552*'Dash Board'!$C$18/'Dash Board'!$C$11</f>
        <v>1.2611515455169677E-11</v>
      </c>
      <c r="J5552" s="6">
        <f>(G5552&gt;1)*PMT('Dash Board'!$C$11/365,$U$4,-'Dash Board'!$C$19)</f>
        <v>0</v>
      </c>
      <c r="K5552" s="6">
        <f t="shared" si="606"/>
        <v>0</v>
      </c>
      <c r="L5552" s="8">
        <f t="shared" si="607"/>
        <v>9.2090547005194481E-8</v>
      </c>
      <c r="N5552" s="8">
        <f t="shared" si="605"/>
        <v>-1.2611515455169677E-11</v>
      </c>
      <c r="O5552" s="8">
        <f>IF(E5551&lt;&gt;E5552,SUM($N$4:N5552)-SUM($O$3:O5551),0)</f>
        <v>0</v>
      </c>
      <c r="P5552" s="6">
        <f>IF(B5552&gt;0,SUM($O$4:O5552)-SUM($P$3:P5551),0)</f>
        <v>0</v>
      </c>
      <c r="Q5552" s="6">
        <f t="shared" si="608"/>
        <v>1.2611515455169677E-11</v>
      </c>
      <c r="R5552" s="8">
        <f>IF(E5551&lt;&gt;E5552,SUM($Q$4:Q5552)-SUM($R$3:R5551),0)</f>
        <v>0</v>
      </c>
      <c r="S5552" s="6">
        <f>IF(B5552&gt;0,SUM($R$4:R5552)-SUM($S$3:S5551),0)</f>
        <v>0</v>
      </c>
    </row>
    <row r="5553" spans="1:19">
      <c r="A5553">
        <f>IF(E5552&lt;&gt;E5553,COUNTIF($A$4:A5552,"&lt;&gt;0")+1,0)</f>
        <v>0</v>
      </c>
      <c r="B5553">
        <f>IF(A5553&lt;&gt;0,IF(MOD(A5553,3)=0,COUNTIF($B$4:B5552,"&lt;&gt;0")+1,0),0)</f>
        <v>0</v>
      </c>
      <c r="C5553" s="9">
        <f>'Dash Board'!$C$12+COUNT('Daily reducing balance'!$F$4:F5552)</f>
        <v>47279</v>
      </c>
      <c r="D5553">
        <f t="shared" si="602"/>
        <v>2029</v>
      </c>
      <c r="E5553">
        <f t="shared" si="603"/>
        <v>6</v>
      </c>
      <c r="F5553">
        <f>DAY('Dash Board'!$C$12+COUNT('Daily reducing balance'!$F$4:F5552))</f>
        <v>10</v>
      </c>
      <c r="G5553" s="8">
        <f t="shared" si="604"/>
        <v>9.2090547005194481E-8</v>
      </c>
      <c r="H5553" s="6">
        <f>G5553*'Dash Board'!$C$11/365</f>
        <v>2.6491801193275125E-11</v>
      </c>
      <c r="I5553" s="6">
        <f>H5553*'Dash Board'!$C$18/'Dash Board'!$C$11</f>
        <v>1.2615143425369109E-11</v>
      </c>
      <c r="J5553" s="6">
        <f>(G5553&gt;1)*PMT('Dash Board'!$C$11/365,$U$4,-'Dash Board'!$C$19)</f>
        <v>0</v>
      </c>
      <c r="K5553" s="6">
        <f t="shared" si="606"/>
        <v>0</v>
      </c>
      <c r="L5553" s="8">
        <f t="shared" si="607"/>
        <v>9.2117038806387749E-8</v>
      </c>
      <c r="N5553" s="8">
        <f t="shared" si="605"/>
        <v>-1.2615143425369109E-11</v>
      </c>
      <c r="O5553" s="8">
        <f>IF(E5552&lt;&gt;E5553,SUM($N$4:N5553)-SUM($O$3:O5552),0)</f>
        <v>0</v>
      </c>
      <c r="P5553" s="6">
        <f>IF(B5553&gt;0,SUM($O$4:O5553)-SUM($P$3:P5552),0)</f>
        <v>0</v>
      </c>
      <c r="Q5553" s="6">
        <f t="shared" si="608"/>
        <v>1.2615143425369109E-11</v>
      </c>
      <c r="R5553" s="8">
        <f>IF(E5552&lt;&gt;E5553,SUM($Q$4:Q5553)-SUM($R$3:R5552),0)</f>
        <v>0</v>
      </c>
      <c r="S5553" s="6">
        <f>IF(B5553&gt;0,SUM($R$4:R5553)-SUM($S$3:S5552),0)</f>
        <v>0</v>
      </c>
    </row>
    <row r="5554" spans="1:19">
      <c r="A5554">
        <f>IF(E5553&lt;&gt;E5554,COUNTIF($A$4:A5553,"&lt;&gt;0")+1,0)</f>
        <v>0</v>
      </c>
      <c r="B5554">
        <f>IF(A5554&lt;&gt;0,IF(MOD(A5554,3)=0,COUNTIF($B$4:B5553,"&lt;&gt;0")+1,0),0)</f>
        <v>0</v>
      </c>
      <c r="C5554" s="9">
        <f>'Dash Board'!$C$12+COUNT('Daily reducing balance'!$F$4:F5553)</f>
        <v>47280</v>
      </c>
      <c r="D5554">
        <f t="shared" si="602"/>
        <v>2029</v>
      </c>
      <c r="E5554">
        <f t="shared" si="603"/>
        <v>6</v>
      </c>
      <c r="F5554">
        <f>DAY('Dash Board'!$C$12+COUNT('Daily reducing balance'!$F$4:F5553))</f>
        <v>11</v>
      </c>
      <c r="G5554" s="8">
        <f t="shared" si="604"/>
        <v>9.2117038806387749E-8</v>
      </c>
      <c r="H5554" s="6">
        <f>G5554*'Dash Board'!$C$11/365</f>
        <v>2.6499422122385519E-11</v>
      </c>
      <c r="I5554" s="6">
        <f>H5554*'Dash Board'!$C$18/'Dash Board'!$C$11</f>
        <v>1.26187724392312E-11</v>
      </c>
      <c r="J5554" s="6">
        <f>(G5554&gt;1)*PMT('Dash Board'!$C$11/365,$U$4,-'Dash Board'!$C$19)</f>
        <v>0</v>
      </c>
      <c r="K5554" s="6">
        <f t="shared" si="606"/>
        <v>0</v>
      </c>
      <c r="L5554" s="8">
        <f t="shared" si="607"/>
        <v>9.2143538228510139E-8</v>
      </c>
      <c r="N5554" s="8">
        <f t="shared" si="605"/>
        <v>-1.26187724392312E-11</v>
      </c>
      <c r="O5554" s="8">
        <f>IF(E5553&lt;&gt;E5554,SUM($N$4:N5554)-SUM($O$3:O5553),0)</f>
        <v>0</v>
      </c>
      <c r="P5554" s="6">
        <f>IF(B5554&gt;0,SUM($O$4:O5554)-SUM($P$3:P5553),0)</f>
        <v>0</v>
      </c>
      <c r="Q5554" s="6">
        <f t="shared" si="608"/>
        <v>1.26187724392312E-11</v>
      </c>
      <c r="R5554" s="8">
        <f>IF(E5553&lt;&gt;E5554,SUM($Q$4:Q5554)-SUM($R$3:R5553),0)</f>
        <v>0</v>
      </c>
      <c r="S5554" s="6">
        <f>IF(B5554&gt;0,SUM($R$4:R5554)-SUM($S$3:S5553),0)</f>
        <v>0</v>
      </c>
    </row>
    <row r="5555" spans="1:19">
      <c r="A5555">
        <f>IF(E5554&lt;&gt;E5555,COUNTIF($A$4:A5554,"&lt;&gt;0")+1,0)</f>
        <v>0</v>
      </c>
      <c r="B5555">
        <f>IF(A5555&lt;&gt;0,IF(MOD(A5555,3)=0,COUNTIF($B$4:B5554,"&lt;&gt;0")+1,0),0)</f>
        <v>0</v>
      </c>
      <c r="C5555" s="9">
        <f>'Dash Board'!$C$12+COUNT('Daily reducing balance'!$F$4:F5554)</f>
        <v>47281</v>
      </c>
      <c r="D5555">
        <f t="shared" si="602"/>
        <v>2029</v>
      </c>
      <c r="E5555">
        <f t="shared" si="603"/>
        <v>6</v>
      </c>
      <c r="F5555">
        <f>DAY('Dash Board'!$C$12+COUNT('Daily reducing balance'!$F$4:F5554))</f>
        <v>12</v>
      </c>
      <c r="G5555" s="8">
        <f t="shared" si="604"/>
        <v>9.2143538228510139E-8</v>
      </c>
      <c r="H5555" s="6">
        <f>G5555*'Dash Board'!$C$11/365</f>
        <v>2.6507045243817981E-11</v>
      </c>
      <c r="I5555" s="6">
        <f>H5555*'Dash Board'!$C$18/'Dash Board'!$C$11</f>
        <v>1.2622402497056182E-11</v>
      </c>
      <c r="J5555" s="6">
        <f>(G5555&gt;1)*PMT('Dash Board'!$C$11/365,$U$4,-'Dash Board'!$C$19)</f>
        <v>0</v>
      </c>
      <c r="K5555" s="6">
        <f t="shared" si="606"/>
        <v>0</v>
      </c>
      <c r="L5555" s="8">
        <f t="shared" si="607"/>
        <v>9.2170045273753957E-8</v>
      </c>
      <c r="N5555" s="8">
        <f t="shared" si="605"/>
        <v>-1.2622402497056182E-11</v>
      </c>
      <c r="O5555" s="8">
        <f>IF(E5554&lt;&gt;E5555,SUM($N$4:N5555)-SUM($O$3:O5554),0)</f>
        <v>0</v>
      </c>
      <c r="P5555" s="6">
        <f>IF(B5555&gt;0,SUM($O$4:O5555)-SUM($P$3:P5554),0)</f>
        <v>0</v>
      </c>
      <c r="Q5555" s="6">
        <f t="shared" si="608"/>
        <v>1.2622402497056182E-11</v>
      </c>
      <c r="R5555" s="8">
        <f>IF(E5554&lt;&gt;E5555,SUM($Q$4:Q5555)-SUM($R$3:R5554),0)</f>
        <v>0</v>
      </c>
      <c r="S5555" s="6">
        <f>IF(B5555&gt;0,SUM($R$4:R5555)-SUM($S$3:S5554),0)</f>
        <v>0</v>
      </c>
    </row>
    <row r="5556" spans="1:19">
      <c r="A5556">
        <f>IF(E5555&lt;&gt;E5556,COUNTIF($A$4:A5555,"&lt;&gt;0")+1,0)</f>
        <v>0</v>
      </c>
      <c r="B5556">
        <f>IF(A5556&lt;&gt;0,IF(MOD(A5556,3)=0,COUNTIF($B$4:B5555,"&lt;&gt;0")+1,0),0)</f>
        <v>0</v>
      </c>
      <c r="C5556" s="9">
        <f>'Dash Board'!$C$12+COUNT('Daily reducing balance'!$F$4:F5555)</f>
        <v>47282</v>
      </c>
      <c r="D5556">
        <f t="shared" ref="D5556:D5619" si="609">IF(AND(E5556=1,F5556=1),D5555+1,D5555)</f>
        <v>2029</v>
      </c>
      <c r="E5556">
        <f t="shared" ref="E5556:E5619" si="610">IF(F5556=1,IF(E5555+1&gt;12,1,E5555+1),E5555)</f>
        <v>6</v>
      </c>
      <c r="F5556">
        <f>DAY('Dash Board'!$C$12+COUNT('Daily reducing balance'!$F$4:F5555))</f>
        <v>13</v>
      </c>
      <c r="G5556" s="8">
        <f t="shared" ref="G5556:G5619" si="611">L5555</f>
        <v>9.2170045273753957E-8</v>
      </c>
      <c r="H5556" s="6">
        <f>G5556*'Dash Board'!$C$11/365</f>
        <v>2.6514670558203193E-11</v>
      </c>
      <c r="I5556" s="6">
        <f>H5556*'Dash Board'!$C$18/'Dash Board'!$C$11</f>
        <v>1.2626033599144379E-11</v>
      </c>
      <c r="J5556" s="6">
        <f>(G5556&gt;1)*PMT('Dash Board'!$C$11/365,$U$4,-'Dash Board'!$C$19)</f>
        <v>0</v>
      </c>
      <c r="K5556" s="6">
        <f t="shared" si="606"/>
        <v>0</v>
      </c>
      <c r="L5556" s="8">
        <f t="shared" si="607"/>
        <v>9.2196559944312157E-8</v>
      </c>
      <c r="N5556" s="8">
        <f t="shared" ref="N5556:N5619" si="612">J5556-I5556</f>
        <v>-1.2626033599144379E-11</v>
      </c>
      <c r="O5556" s="8">
        <f>IF(E5555&lt;&gt;E5556,SUM($N$4:N5556)-SUM($O$3:O5555),0)</f>
        <v>0</v>
      </c>
      <c r="P5556" s="6">
        <f>IF(B5556&gt;0,SUM($O$4:O5556)-SUM($P$3:P5555),0)</f>
        <v>0</v>
      </c>
      <c r="Q5556" s="6">
        <f t="shared" si="608"/>
        <v>1.2626033599144379E-11</v>
      </c>
      <c r="R5556" s="8">
        <f>IF(E5555&lt;&gt;E5556,SUM($Q$4:Q5556)-SUM($R$3:R5555),0)</f>
        <v>0</v>
      </c>
      <c r="S5556" s="6">
        <f>IF(B5556&gt;0,SUM($R$4:R5556)-SUM($S$3:S5555),0)</f>
        <v>0</v>
      </c>
    </row>
    <row r="5557" spans="1:19">
      <c r="A5557">
        <f>IF(E5556&lt;&gt;E5557,COUNTIF($A$4:A5556,"&lt;&gt;0")+1,0)</f>
        <v>0</v>
      </c>
      <c r="B5557">
        <f>IF(A5557&lt;&gt;0,IF(MOD(A5557,3)=0,COUNTIF($B$4:B5556,"&lt;&gt;0")+1,0),0)</f>
        <v>0</v>
      </c>
      <c r="C5557" s="9">
        <f>'Dash Board'!$C$12+COUNT('Daily reducing balance'!$F$4:F5556)</f>
        <v>47283</v>
      </c>
      <c r="D5557">
        <f t="shared" si="609"/>
        <v>2029</v>
      </c>
      <c r="E5557">
        <f t="shared" si="610"/>
        <v>6</v>
      </c>
      <c r="F5557">
        <f>DAY('Dash Board'!$C$12+COUNT('Daily reducing balance'!$F$4:F5556))</f>
        <v>14</v>
      </c>
      <c r="G5557" s="8">
        <f t="shared" si="611"/>
        <v>9.2196559944312157E-8</v>
      </c>
      <c r="H5557" s="6">
        <f>G5557*'Dash Board'!$C$11/365</f>
        <v>2.6522298066171988E-11</v>
      </c>
      <c r="I5557" s="6">
        <f>H5557*'Dash Board'!$C$18/'Dash Board'!$C$11</f>
        <v>1.2629665745796186E-11</v>
      </c>
      <c r="J5557" s="6">
        <f>(G5557&gt;1)*PMT('Dash Board'!$C$11/365,$U$4,-'Dash Board'!$C$19)</f>
        <v>0</v>
      </c>
      <c r="K5557" s="6">
        <f t="shared" si="606"/>
        <v>0</v>
      </c>
      <c r="L5557" s="8">
        <f t="shared" si="607"/>
        <v>9.222308224237833E-8</v>
      </c>
      <c r="N5557" s="8">
        <f t="shared" si="612"/>
        <v>-1.2629665745796186E-11</v>
      </c>
      <c r="O5557" s="8">
        <f>IF(E5556&lt;&gt;E5557,SUM($N$4:N5557)-SUM($O$3:O5556),0)</f>
        <v>0</v>
      </c>
      <c r="P5557" s="6">
        <f>IF(B5557&gt;0,SUM($O$4:O5557)-SUM($P$3:P5556),0)</f>
        <v>0</v>
      </c>
      <c r="Q5557" s="6">
        <f t="shared" si="608"/>
        <v>1.2629665745796186E-11</v>
      </c>
      <c r="R5557" s="8">
        <f>IF(E5556&lt;&gt;E5557,SUM($Q$4:Q5557)-SUM($R$3:R5556),0)</f>
        <v>0</v>
      </c>
      <c r="S5557" s="6">
        <f>IF(B5557&gt;0,SUM($R$4:R5557)-SUM($S$3:S5556),0)</f>
        <v>0</v>
      </c>
    </row>
    <row r="5558" spans="1:19">
      <c r="A5558">
        <f>IF(E5557&lt;&gt;E5558,COUNTIF($A$4:A5557,"&lt;&gt;0")+1,0)</f>
        <v>0</v>
      </c>
      <c r="B5558">
        <f>IF(A5558&lt;&gt;0,IF(MOD(A5558,3)=0,COUNTIF($B$4:B5557,"&lt;&gt;0")+1,0),0)</f>
        <v>0</v>
      </c>
      <c r="C5558" s="9">
        <f>'Dash Board'!$C$12+COUNT('Daily reducing balance'!$F$4:F5557)</f>
        <v>47284</v>
      </c>
      <c r="D5558">
        <f t="shared" si="609"/>
        <v>2029</v>
      </c>
      <c r="E5558">
        <f t="shared" si="610"/>
        <v>6</v>
      </c>
      <c r="F5558">
        <f>DAY('Dash Board'!$C$12+COUNT('Daily reducing balance'!$F$4:F5557))</f>
        <v>15</v>
      </c>
      <c r="G5558" s="8">
        <f t="shared" si="611"/>
        <v>9.222308224237833E-8</v>
      </c>
      <c r="H5558" s="6">
        <f>G5558*'Dash Board'!$C$11/365</f>
        <v>2.6529927768355409E-11</v>
      </c>
      <c r="I5558" s="6">
        <f>H5558*'Dash Board'!$C$18/'Dash Board'!$C$11</f>
        <v>1.2633298937312102E-11</v>
      </c>
      <c r="J5558" s="6">
        <f>(G5558&gt;1)*PMT('Dash Board'!$C$11/365,$U$4,-'Dash Board'!$C$19)</f>
        <v>0</v>
      </c>
      <c r="K5558" s="6">
        <f t="shared" si="606"/>
        <v>0</v>
      </c>
      <c r="L5558" s="8">
        <f t="shared" si="607"/>
        <v>9.2249612170146689E-8</v>
      </c>
      <c r="N5558" s="8">
        <f t="shared" si="612"/>
        <v>-1.2633298937312102E-11</v>
      </c>
      <c r="O5558" s="8">
        <f>IF(E5557&lt;&gt;E5558,SUM($N$4:N5558)-SUM($O$3:O5557),0)</f>
        <v>0</v>
      </c>
      <c r="P5558" s="6">
        <f>IF(B5558&gt;0,SUM($O$4:O5558)-SUM($P$3:P5557),0)</f>
        <v>0</v>
      </c>
      <c r="Q5558" s="6">
        <f t="shared" si="608"/>
        <v>1.2633298937312102E-11</v>
      </c>
      <c r="R5558" s="8">
        <f>IF(E5557&lt;&gt;E5558,SUM($Q$4:Q5558)-SUM($R$3:R5557),0)</f>
        <v>0</v>
      </c>
      <c r="S5558" s="6">
        <f>IF(B5558&gt;0,SUM($R$4:R5558)-SUM($S$3:S5557),0)</f>
        <v>0</v>
      </c>
    </row>
    <row r="5559" spans="1:19">
      <c r="A5559">
        <f>IF(E5558&lt;&gt;E5559,COUNTIF($A$4:A5558,"&lt;&gt;0")+1,0)</f>
        <v>0</v>
      </c>
      <c r="B5559">
        <f>IF(A5559&lt;&gt;0,IF(MOD(A5559,3)=0,COUNTIF($B$4:B5558,"&lt;&gt;0")+1,0),0)</f>
        <v>0</v>
      </c>
      <c r="C5559" s="9">
        <f>'Dash Board'!$C$12+COUNT('Daily reducing balance'!$F$4:F5558)</f>
        <v>47285</v>
      </c>
      <c r="D5559">
        <f t="shared" si="609"/>
        <v>2029</v>
      </c>
      <c r="E5559">
        <f t="shared" si="610"/>
        <v>6</v>
      </c>
      <c r="F5559">
        <f>DAY('Dash Board'!$C$12+COUNT('Daily reducing balance'!$F$4:F5558))</f>
        <v>16</v>
      </c>
      <c r="G5559" s="8">
        <f t="shared" si="611"/>
        <v>9.2249612170146689E-8</v>
      </c>
      <c r="H5559" s="6">
        <f>G5559*'Dash Board'!$C$11/365</f>
        <v>2.6537559665384662E-11</v>
      </c>
      <c r="I5559" s="6">
        <f>H5559*'Dash Board'!$C$18/'Dash Board'!$C$11</f>
        <v>1.2636933173992698E-11</v>
      </c>
      <c r="J5559" s="6">
        <f>(G5559&gt;1)*PMT('Dash Board'!$C$11/365,$U$4,-'Dash Board'!$C$19)</f>
        <v>0</v>
      </c>
      <c r="K5559" s="6">
        <f t="shared" si="606"/>
        <v>0</v>
      </c>
      <c r="L5559" s="8">
        <f t="shared" si="607"/>
        <v>9.2276149729812067E-8</v>
      </c>
      <c r="N5559" s="8">
        <f t="shared" si="612"/>
        <v>-1.2636933173992698E-11</v>
      </c>
      <c r="O5559" s="8">
        <f>IF(E5558&lt;&gt;E5559,SUM($N$4:N5559)-SUM($O$3:O5558),0)</f>
        <v>0</v>
      </c>
      <c r="P5559" s="6">
        <f>IF(B5559&gt;0,SUM($O$4:O5559)-SUM($P$3:P5558),0)</f>
        <v>0</v>
      </c>
      <c r="Q5559" s="6">
        <f t="shared" si="608"/>
        <v>1.2636933173992698E-11</v>
      </c>
      <c r="R5559" s="8">
        <f>IF(E5558&lt;&gt;E5559,SUM($Q$4:Q5559)-SUM($R$3:R5558),0)</f>
        <v>0</v>
      </c>
      <c r="S5559" s="6">
        <f>IF(B5559&gt;0,SUM($R$4:R5559)-SUM($S$3:S5558),0)</f>
        <v>0</v>
      </c>
    </row>
    <row r="5560" spans="1:19">
      <c r="A5560">
        <f>IF(E5559&lt;&gt;E5560,COUNTIF($A$4:A5559,"&lt;&gt;0")+1,0)</f>
        <v>0</v>
      </c>
      <c r="B5560">
        <f>IF(A5560&lt;&gt;0,IF(MOD(A5560,3)=0,COUNTIF($B$4:B5559,"&lt;&gt;0")+1,0),0)</f>
        <v>0</v>
      </c>
      <c r="C5560" s="9">
        <f>'Dash Board'!$C$12+COUNT('Daily reducing balance'!$F$4:F5559)</f>
        <v>47286</v>
      </c>
      <c r="D5560">
        <f t="shared" si="609"/>
        <v>2029</v>
      </c>
      <c r="E5560">
        <f t="shared" si="610"/>
        <v>6</v>
      </c>
      <c r="F5560">
        <f>DAY('Dash Board'!$C$12+COUNT('Daily reducing balance'!$F$4:F5559))</f>
        <v>17</v>
      </c>
      <c r="G5560" s="8">
        <f t="shared" si="611"/>
        <v>9.2276149729812067E-8</v>
      </c>
      <c r="H5560" s="6">
        <f>G5560*'Dash Board'!$C$11/365</f>
        <v>2.6545193757891142E-11</v>
      </c>
      <c r="I5560" s="6">
        <f>H5560*'Dash Board'!$C$18/'Dash Board'!$C$11</f>
        <v>1.2640568456138641E-11</v>
      </c>
      <c r="J5560" s="6">
        <f>(G5560&gt;1)*PMT('Dash Board'!$C$11/365,$U$4,-'Dash Board'!$C$19)</f>
        <v>0</v>
      </c>
      <c r="K5560" s="6">
        <f t="shared" si="606"/>
        <v>0</v>
      </c>
      <c r="L5560" s="8">
        <f t="shared" si="607"/>
        <v>9.2302694923569962E-8</v>
      </c>
      <c r="N5560" s="8">
        <f t="shared" si="612"/>
        <v>-1.2640568456138641E-11</v>
      </c>
      <c r="O5560" s="8">
        <f>IF(E5559&lt;&gt;E5560,SUM($N$4:N5560)-SUM($O$3:O5559),0)</f>
        <v>0</v>
      </c>
      <c r="P5560" s="6">
        <f>IF(B5560&gt;0,SUM($O$4:O5560)-SUM($P$3:P5559),0)</f>
        <v>0</v>
      </c>
      <c r="Q5560" s="6">
        <f t="shared" si="608"/>
        <v>1.2640568456138641E-11</v>
      </c>
      <c r="R5560" s="8">
        <f>IF(E5559&lt;&gt;E5560,SUM($Q$4:Q5560)-SUM($R$3:R5559),0)</f>
        <v>0</v>
      </c>
      <c r="S5560" s="6">
        <f>IF(B5560&gt;0,SUM($R$4:R5560)-SUM($S$3:S5559),0)</f>
        <v>0</v>
      </c>
    </row>
    <row r="5561" spans="1:19">
      <c r="A5561">
        <f>IF(E5560&lt;&gt;E5561,COUNTIF($A$4:A5560,"&lt;&gt;0")+1,0)</f>
        <v>0</v>
      </c>
      <c r="B5561">
        <f>IF(A5561&lt;&gt;0,IF(MOD(A5561,3)=0,COUNTIF($B$4:B5560,"&lt;&gt;0")+1,0),0)</f>
        <v>0</v>
      </c>
      <c r="C5561" s="9">
        <f>'Dash Board'!$C$12+COUNT('Daily reducing balance'!$F$4:F5560)</f>
        <v>47287</v>
      </c>
      <c r="D5561">
        <f t="shared" si="609"/>
        <v>2029</v>
      </c>
      <c r="E5561">
        <f t="shared" si="610"/>
        <v>6</v>
      </c>
      <c r="F5561">
        <f>DAY('Dash Board'!$C$12+COUNT('Daily reducing balance'!$F$4:F5560))</f>
        <v>18</v>
      </c>
      <c r="G5561" s="8">
        <f t="shared" si="611"/>
        <v>9.2302694923569962E-8</v>
      </c>
      <c r="H5561" s="6">
        <f>G5561*'Dash Board'!$C$11/365</f>
        <v>2.6552830046506427E-11</v>
      </c>
      <c r="I5561" s="6">
        <f>H5561*'Dash Board'!$C$18/'Dash Board'!$C$11</f>
        <v>1.2644204784050682E-11</v>
      </c>
      <c r="J5561" s="6">
        <f>(G5561&gt;1)*PMT('Dash Board'!$C$11/365,$U$4,-'Dash Board'!$C$19)</f>
        <v>0</v>
      </c>
      <c r="K5561" s="6">
        <f t="shared" si="606"/>
        <v>0</v>
      </c>
      <c r="L5561" s="8">
        <f t="shared" si="607"/>
        <v>9.2329247753616465E-8</v>
      </c>
      <c r="N5561" s="8">
        <f t="shared" si="612"/>
        <v>-1.2644204784050682E-11</v>
      </c>
      <c r="O5561" s="8">
        <f>IF(E5560&lt;&gt;E5561,SUM($N$4:N5561)-SUM($O$3:O5560),0)</f>
        <v>0</v>
      </c>
      <c r="P5561" s="6">
        <f>IF(B5561&gt;0,SUM($O$4:O5561)-SUM($P$3:P5560),0)</f>
        <v>0</v>
      </c>
      <c r="Q5561" s="6">
        <f t="shared" si="608"/>
        <v>1.2644204784050682E-11</v>
      </c>
      <c r="R5561" s="8">
        <f>IF(E5560&lt;&gt;E5561,SUM($Q$4:Q5561)-SUM($R$3:R5560),0)</f>
        <v>0</v>
      </c>
      <c r="S5561" s="6">
        <f>IF(B5561&gt;0,SUM($R$4:R5561)-SUM($S$3:S5560),0)</f>
        <v>0</v>
      </c>
    </row>
    <row r="5562" spans="1:19">
      <c r="A5562">
        <f>IF(E5561&lt;&gt;E5562,COUNTIF($A$4:A5561,"&lt;&gt;0")+1,0)</f>
        <v>0</v>
      </c>
      <c r="B5562">
        <f>IF(A5562&lt;&gt;0,IF(MOD(A5562,3)=0,COUNTIF($B$4:B5561,"&lt;&gt;0")+1,0),0)</f>
        <v>0</v>
      </c>
      <c r="C5562" s="9">
        <f>'Dash Board'!$C$12+COUNT('Daily reducing balance'!$F$4:F5561)</f>
        <v>47288</v>
      </c>
      <c r="D5562">
        <f t="shared" si="609"/>
        <v>2029</v>
      </c>
      <c r="E5562">
        <f t="shared" si="610"/>
        <v>6</v>
      </c>
      <c r="F5562">
        <f>DAY('Dash Board'!$C$12+COUNT('Daily reducing balance'!$F$4:F5561))</f>
        <v>19</v>
      </c>
      <c r="G5562" s="8">
        <f t="shared" si="611"/>
        <v>9.2329247753616465E-8</v>
      </c>
      <c r="H5562" s="6">
        <f>G5562*'Dash Board'!$C$11/365</f>
        <v>2.6560468531862269E-11</v>
      </c>
      <c r="I5562" s="6">
        <f>H5562*'Dash Board'!$C$18/'Dash Board'!$C$11</f>
        <v>1.2647842158029653E-11</v>
      </c>
      <c r="J5562" s="6">
        <f>(G5562&gt;1)*PMT('Dash Board'!$C$11/365,$U$4,-'Dash Board'!$C$19)</f>
        <v>0</v>
      </c>
      <c r="K5562" s="6">
        <f t="shared" si="606"/>
        <v>0</v>
      </c>
      <c r="L5562" s="8">
        <f t="shared" si="607"/>
        <v>9.2355808222148328E-8</v>
      </c>
      <c r="N5562" s="8">
        <f t="shared" si="612"/>
        <v>-1.2647842158029653E-11</v>
      </c>
      <c r="O5562" s="8">
        <f>IF(E5561&lt;&gt;E5562,SUM($N$4:N5562)-SUM($O$3:O5561),0)</f>
        <v>0</v>
      </c>
      <c r="P5562" s="6">
        <f>IF(B5562&gt;0,SUM($O$4:O5562)-SUM($P$3:P5561),0)</f>
        <v>0</v>
      </c>
      <c r="Q5562" s="6">
        <f t="shared" si="608"/>
        <v>1.2647842158029653E-11</v>
      </c>
      <c r="R5562" s="8">
        <f>IF(E5561&lt;&gt;E5562,SUM($Q$4:Q5562)-SUM($R$3:R5561),0)</f>
        <v>0</v>
      </c>
      <c r="S5562" s="6">
        <f>IF(B5562&gt;0,SUM($R$4:R5562)-SUM($S$3:S5561),0)</f>
        <v>0</v>
      </c>
    </row>
    <row r="5563" spans="1:19">
      <c r="A5563">
        <f>IF(E5562&lt;&gt;E5563,COUNTIF($A$4:A5562,"&lt;&gt;0")+1,0)</f>
        <v>0</v>
      </c>
      <c r="B5563">
        <f>IF(A5563&lt;&gt;0,IF(MOD(A5563,3)=0,COUNTIF($B$4:B5562,"&lt;&gt;0")+1,0),0)</f>
        <v>0</v>
      </c>
      <c r="C5563" s="9">
        <f>'Dash Board'!$C$12+COUNT('Daily reducing balance'!$F$4:F5562)</f>
        <v>47289</v>
      </c>
      <c r="D5563">
        <f t="shared" si="609"/>
        <v>2029</v>
      </c>
      <c r="E5563">
        <f t="shared" si="610"/>
        <v>6</v>
      </c>
      <c r="F5563">
        <f>DAY('Dash Board'!$C$12+COUNT('Daily reducing balance'!$F$4:F5562))</f>
        <v>20</v>
      </c>
      <c r="G5563" s="8">
        <f t="shared" si="611"/>
        <v>9.2355808222148328E-8</v>
      </c>
      <c r="H5563" s="6">
        <f>G5563*'Dash Board'!$C$11/365</f>
        <v>2.6568109214590615E-11</v>
      </c>
      <c r="I5563" s="6">
        <f>H5563*'Dash Board'!$C$18/'Dash Board'!$C$11</f>
        <v>1.2651480578376484E-11</v>
      </c>
      <c r="J5563" s="6">
        <f>(G5563&gt;1)*PMT('Dash Board'!$C$11/365,$U$4,-'Dash Board'!$C$19)</f>
        <v>0</v>
      </c>
      <c r="K5563" s="6">
        <f t="shared" si="606"/>
        <v>0</v>
      </c>
      <c r="L5563" s="8">
        <f t="shared" si="607"/>
        <v>9.2382376331362916E-8</v>
      </c>
      <c r="N5563" s="8">
        <f t="shared" si="612"/>
        <v>-1.2651480578376484E-11</v>
      </c>
      <c r="O5563" s="8">
        <f>IF(E5562&lt;&gt;E5563,SUM($N$4:N5563)-SUM($O$3:O5562),0)</f>
        <v>0</v>
      </c>
      <c r="P5563" s="6">
        <f>IF(B5563&gt;0,SUM($O$4:O5563)-SUM($P$3:P5562),0)</f>
        <v>0</v>
      </c>
      <c r="Q5563" s="6">
        <f t="shared" si="608"/>
        <v>1.2651480578376484E-11</v>
      </c>
      <c r="R5563" s="8">
        <f>IF(E5562&lt;&gt;E5563,SUM($Q$4:Q5563)-SUM($R$3:R5562),0)</f>
        <v>0</v>
      </c>
      <c r="S5563" s="6">
        <f>IF(B5563&gt;0,SUM($R$4:R5563)-SUM($S$3:S5562),0)</f>
        <v>0</v>
      </c>
    </row>
    <row r="5564" spans="1:19">
      <c r="A5564">
        <f>IF(E5563&lt;&gt;E5564,COUNTIF($A$4:A5563,"&lt;&gt;0")+1,0)</f>
        <v>0</v>
      </c>
      <c r="B5564">
        <f>IF(A5564&lt;&gt;0,IF(MOD(A5564,3)=0,COUNTIF($B$4:B5563,"&lt;&gt;0")+1,0),0)</f>
        <v>0</v>
      </c>
      <c r="C5564" s="9">
        <f>'Dash Board'!$C$12+COUNT('Daily reducing balance'!$F$4:F5563)</f>
        <v>47290</v>
      </c>
      <c r="D5564">
        <f t="shared" si="609"/>
        <v>2029</v>
      </c>
      <c r="E5564">
        <f t="shared" si="610"/>
        <v>6</v>
      </c>
      <c r="F5564">
        <f>DAY('Dash Board'!$C$12+COUNT('Daily reducing balance'!$F$4:F5563))</f>
        <v>21</v>
      </c>
      <c r="G5564" s="8">
        <f t="shared" si="611"/>
        <v>9.2382376331362916E-8</v>
      </c>
      <c r="H5564" s="6">
        <f>G5564*'Dash Board'!$C$11/365</f>
        <v>2.6575752095323577E-11</v>
      </c>
      <c r="I5564" s="6">
        <f>H5564*'Dash Board'!$C$18/'Dash Board'!$C$11</f>
        <v>1.2655120045392181E-11</v>
      </c>
      <c r="J5564" s="6">
        <f>(G5564&gt;1)*PMT('Dash Board'!$C$11/365,$U$4,-'Dash Board'!$C$19)</f>
        <v>0</v>
      </c>
      <c r="K5564" s="6">
        <f t="shared" si="606"/>
        <v>0</v>
      </c>
      <c r="L5564" s="8">
        <f t="shared" si="607"/>
        <v>9.2408952083458237E-8</v>
      </c>
      <c r="N5564" s="8">
        <f t="shared" si="612"/>
        <v>-1.2655120045392181E-11</v>
      </c>
      <c r="O5564" s="8">
        <f>IF(E5563&lt;&gt;E5564,SUM($N$4:N5564)-SUM($O$3:O5563),0)</f>
        <v>0</v>
      </c>
      <c r="P5564" s="6">
        <f>IF(B5564&gt;0,SUM($O$4:O5564)-SUM($P$3:P5563),0)</f>
        <v>0</v>
      </c>
      <c r="Q5564" s="6">
        <f t="shared" si="608"/>
        <v>1.2655120045392181E-11</v>
      </c>
      <c r="R5564" s="8">
        <f>IF(E5563&lt;&gt;E5564,SUM($Q$4:Q5564)-SUM($R$3:R5563),0)</f>
        <v>0</v>
      </c>
      <c r="S5564" s="6">
        <f>IF(B5564&gt;0,SUM($R$4:R5564)-SUM($S$3:S5563),0)</f>
        <v>0</v>
      </c>
    </row>
    <row r="5565" spans="1:19">
      <c r="A5565">
        <f>IF(E5564&lt;&gt;E5565,COUNTIF($A$4:A5564,"&lt;&gt;0")+1,0)</f>
        <v>0</v>
      </c>
      <c r="B5565">
        <f>IF(A5565&lt;&gt;0,IF(MOD(A5565,3)=0,COUNTIF($B$4:B5564,"&lt;&gt;0")+1,0),0)</f>
        <v>0</v>
      </c>
      <c r="C5565" s="9">
        <f>'Dash Board'!$C$12+COUNT('Daily reducing balance'!$F$4:F5564)</f>
        <v>47291</v>
      </c>
      <c r="D5565">
        <f t="shared" si="609"/>
        <v>2029</v>
      </c>
      <c r="E5565">
        <f t="shared" si="610"/>
        <v>6</v>
      </c>
      <c r="F5565">
        <f>DAY('Dash Board'!$C$12+COUNT('Daily reducing balance'!$F$4:F5564))</f>
        <v>22</v>
      </c>
      <c r="G5565" s="8">
        <f t="shared" si="611"/>
        <v>9.2408952083458237E-8</v>
      </c>
      <c r="H5565" s="6">
        <f>G5565*'Dash Board'!$C$11/365</f>
        <v>2.6583397174693463E-11</v>
      </c>
      <c r="I5565" s="6">
        <f>H5565*'Dash Board'!$C$18/'Dash Board'!$C$11</f>
        <v>1.265876055937784E-11</v>
      </c>
      <c r="J5565" s="6">
        <f>(G5565&gt;1)*PMT('Dash Board'!$C$11/365,$U$4,-'Dash Board'!$C$19)</f>
        <v>0</v>
      </c>
      <c r="K5565" s="6">
        <f t="shared" si="606"/>
        <v>0</v>
      </c>
      <c r="L5565" s="8">
        <f t="shared" si="607"/>
        <v>9.2435535480632926E-8</v>
      </c>
      <c r="N5565" s="8">
        <f t="shared" si="612"/>
        <v>-1.265876055937784E-11</v>
      </c>
      <c r="O5565" s="8">
        <f>IF(E5564&lt;&gt;E5565,SUM($N$4:N5565)-SUM($O$3:O5564),0)</f>
        <v>0</v>
      </c>
      <c r="P5565" s="6">
        <f>IF(B5565&gt;0,SUM($O$4:O5565)-SUM($P$3:P5564),0)</f>
        <v>0</v>
      </c>
      <c r="Q5565" s="6">
        <f t="shared" si="608"/>
        <v>1.265876055937784E-11</v>
      </c>
      <c r="R5565" s="8">
        <f>IF(E5564&lt;&gt;E5565,SUM($Q$4:Q5565)-SUM($R$3:R5564),0)</f>
        <v>0</v>
      </c>
      <c r="S5565" s="6">
        <f>IF(B5565&gt;0,SUM($R$4:R5565)-SUM($S$3:S5564),0)</f>
        <v>0</v>
      </c>
    </row>
    <row r="5566" spans="1:19">
      <c r="A5566">
        <f>IF(E5565&lt;&gt;E5566,COUNTIF($A$4:A5565,"&lt;&gt;0")+1,0)</f>
        <v>0</v>
      </c>
      <c r="B5566">
        <f>IF(A5566&lt;&gt;0,IF(MOD(A5566,3)=0,COUNTIF($B$4:B5565,"&lt;&gt;0")+1,0),0)</f>
        <v>0</v>
      </c>
      <c r="C5566" s="9">
        <f>'Dash Board'!$C$12+COUNT('Daily reducing balance'!$F$4:F5565)</f>
        <v>47292</v>
      </c>
      <c r="D5566">
        <f t="shared" si="609"/>
        <v>2029</v>
      </c>
      <c r="E5566">
        <f t="shared" si="610"/>
        <v>6</v>
      </c>
      <c r="F5566">
        <f>DAY('Dash Board'!$C$12+COUNT('Daily reducing balance'!$F$4:F5565))</f>
        <v>23</v>
      </c>
      <c r="G5566" s="8">
        <f t="shared" si="611"/>
        <v>9.2435535480632926E-8</v>
      </c>
      <c r="H5566" s="6">
        <f>G5566*'Dash Board'!$C$11/365</f>
        <v>2.6591044453332758E-11</v>
      </c>
      <c r="I5566" s="6">
        <f>H5566*'Dash Board'!$C$18/'Dash Board'!$C$11</f>
        <v>1.2662402120634647E-11</v>
      </c>
      <c r="J5566" s="6">
        <f>(G5566&gt;1)*PMT('Dash Board'!$C$11/365,$U$4,-'Dash Board'!$C$19)</f>
        <v>0</v>
      </c>
      <c r="K5566" s="6">
        <f t="shared" si="606"/>
        <v>0</v>
      </c>
      <c r="L5566" s="8">
        <f t="shared" si="607"/>
        <v>9.2462126525086264E-8</v>
      </c>
      <c r="N5566" s="8">
        <f t="shared" si="612"/>
        <v>-1.2662402120634647E-11</v>
      </c>
      <c r="O5566" s="8">
        <f>IF(E5565&lt;&gt;E5566,SUM($N$4:N5566)-SUM($O$3:O5565),0)</f>
        <v>0</v>
      </c>
      <c r="P5566" s="6">
        <f>IF(B5566&gt;0,SUM($O$4:O5566)-SUM($P$3:P5565),0)</f>
        <v>0</v>
      </c>
      <c r="Q5566" s="6">
        <f t="shared" si="608"/>
        <v>1.2662402120634647E-11</v>
      </c>
      <c r="R5566" s="8">
        <f>IF(E5565&lt;&gt;E5566,SUM($Q$4:Q5566)-SUM($R$3:R5565),0)</f>
        <v>0</v>
      </c>
      <c r="S5566" s="6">
        <f>IF(B5566&gt;0,SUM($R$4:R5566)-SUM($S$3:S5565),0)</f>
        <v>0</v>
      </c>
    </row>
    <row r="5567" spans="1:19">
      <c r="A5567">
        <f>IF(E5566&lt;&gt;E5567,COUNTIF($A$4:A5566,"&lt;&gt;0")+1,0)</f>
        <v>0</v>
      </c>
      <c r="B5567">
        <f>IF(A5567&lt;&gt;0,IF(MOD(A5567,3)=0,COUNTIF($B$4:B5566,"&lt;&gt;0")+1,0),0)</f>
        <v>0</v>
      </c>
      <c r="C5567" s="9">
        <f>'Dash Board'!$C$12+COUNT('Daily reducing balance'!$F$4:F5566)</f>
        <v>47293</v>
      </c>
      <c r="D5567">
        <f t="shared" si="609"/>
        <v>2029</v>
      </c>
      <c r="E5567">
        <f t="shared" si="610"/>
        <v>6</v>
      </c>
      <c r="F5567">
        <f>DAY('Dash Board'!$C$12+COUNT('Daily reducing balance'!$F$4:F5566))</f>
        <v>24</v>
      </c>
      <c r="G5567" s="8">
        <f t="shared" si="611"/>
        <v>9.2462126525086264E-8</v>
      </c>
      <c r="H5567" s="6">
        <f>G5567*'Dash Board'!$C$11/365</f>
        <v>2.6598693931874128E-11</v>
      </c>
      <c r="I5567" s="6">
        <f>H5567*'Dash Board'!$C$18/'Dash Board'!$C$11</f>
        <v>1.2666044729463871E-11</v>
      </c>
      <c r="J5567" s="6">
        <f>(G5567&gt;1)*PMT('Dash Board'!$C$11/365,$U$4,-'Dash Board'!$C$19)</f>
        <v>0</v>
      </c>
      <c r="K5567" s="6">
        <f t="shared" si="606"/>
        <v>0</v>
      </c>
      <c r="L5567" s="8">
        <f t="shared" si="607"/>
        <v>9.248872521901814E-8</v>
      </c>
      <c r="N5567" s="8">
        <f t="shared" si="612"/>
        <v>-1.2666044729463871E-11</v>
      </c>
      <c r="O5567" s="8">
        <f>IF(E5566&lt;&gt;E5567,SUM($N$4:N5567)-SUM($O$3:O5566),0)</f>
        <v>0</v>
      </c>
      <c r="P5567" s="6">
        <f>IF(B5567&gt;0,SUM($O$4:O5567)-SUM($P$3:P5566),0)</f>
        <v>0</v>
      </c>
      <c r="Q5567" s="6">
        <f t="shared" si="608"/>
        <v>1.2666044729463871E-11</v>
      </c>
      <c r="R5567" s="8">
        <f>IF(E5566&lt;&gt;E5567,SUM($Q$4:Q5567)-SUM($R$3:R5566),0)</f>
        <v>0</v>
      </c>
      <c r="S5567" s="6">
        <f>IF(B5567&gt;0,SUM($R$4:R5567)-SUM($S$3:S5566),0)</f>
        <v>0</v>
      </c>
    </row>
    <row r="5568" spans="1:19">
      <c r="A5568">
        <f>IF(E5567&lt;&gt;E5568,COUNTIF($A$4:A5567,"&lt;&gt;0")+1,0)</f>
        <v>0</v>
      </c>
      <c r="B5568">
        <f>IF(A5568&lt;&gt;0,IF(MOD(A5568,3)=0,COUNTIF($B$4:B5567,"&lt;&gt;0")+1,0),0)</f>
        <v>0</v>
      </c>
      <c r="C5568" s="9">
        <f>'Dash Board'!$C$12+COUNT('Daily reducing balance'!$F$4:F5567)</f>
        <v>47294</v>
      </c>
      <c r="D5568">
        <f t="shared" si="609"/>
        <v>2029</v>
      </c>
      <c r="E5568">
        <f t="shared" si="610"/>
        <v>6</v>
      </c>
      <c r="F5568">
        <f>DAY('Dash Board'!$C$12+COUNT('Daily reducing balance'!$F$4:F5567))</f>
        <v>25</v>
      </c>
      <c r="G5568" s="8">
        <f t="shared" si="611"/>
        <v>9.248872521901814E-8</v>
      </c>
      <c r="H5568" s="6">
        <f>G5568*'Dash Board'!$C$11/365</f>
        <v>2.6606345610950426E-11</v>
      </c>
      <c r="I5568" s="6">
        <f>H5568*'Dash Board'!$C$18/'Dash Board'!$C$11</f>
        <v>1.2669688386166872E-11</v>
      </c>
      <c r="J5568" s="6">
        <f>(G5568&gt;1)*PMT('Dash Board'!$C$11/365,$U$4,-'Dash Board'!$C$19)</f>
        <v>0</v>
      </c>
      <c r="K5568" s="6">
        <f t="shared" si="606"/>
        <v>0</v>
      </c>
      <c r="L5568" s="8">
        <f t="shared" si="607"/>
        <v>9.2515331564629093E-8</v>
      </c>
      <c r="N5568" s="8">
        <f t="shared" si="612"/>
        <v>-1.2669688386166872E-11</v>
      </c>
      <c r="O5568" s="8">
        <f>IF(E5567&lt;&gt;E5568,SUM($N$4:N5568)-SUM($O$3:O5567),0)</f>
        <v>0</v>
      </c>
      <c r="P5568" s="6">
        <f>IF(B5568&gt;0,SUM($O$4:O5568)-SUM($P$3:P5567),0)</f>
        <v>0</v>
      </c>
      <c r="Q5568" s="6">
        <f t="shared" si="608"/>
        <v>1.2669688386166872E-11</v>
      </c>
      <c r="R5568" s="8">
        <f>IF(E5567&lt;&gt;E5568,SUM($Q$4:Q5568)-SUM($R$3:R5567),0)</f>
        <v>0</v>
      </c>
      <c r="S5568" s="6">
        <f>IF(B5568&gt;0,SUM($R$4:R5568)-SUM($S$3:S5567),0)</f>
        <v>0</v>
      </c>
    </row>
    <row r="5569" spans="1:19">
      <c r="A5569">
        <f>IF(E5568&lt;&gt;E5569,COUNTIF($A$4:A5568,"&lt;&gt;0")+1,0)</f>
        <v>0</v>
      </c>
      <c r="B5569">
        <f>IF(A5569&lt;&gt;0,IF(MOD(A5569,3)=0,COUNTIF($B$4:B5568,"&lt;&gt;0")+1,0),0)</f>
        <v>0</v>
      </c>
      <c r="C5569" s="9">
        <f>'Dash Board'!$C$12+COUNT('Daily reducing balance'!$F$4:F5568)</f>
        <v>47295</v>
      </c>
      <c r="D5569">
        <f t="shared" si="609"/>
        <v>2029</v>
      </c>
      <c r="E5569">
        <f t="shared" si="610"/>
        <v>6</v>
      </c>
      <c r="F5569">
        <f>DAY('Dash Board'!$C$12+COUNT('Daily reducing balance'!$F$4:F5568))</f>
        <v>26</v>
      </c>
      <c r="G5569" s="8">
        <f t="shared" si="611"/>
        <v>9.2515331564629093E-8</v>
      </c>
      <c r="H5569" s="6">
        <f>G5569*'Dash Board'!$C$11/365</f>
        <v>2.661399949119467E-11</v>
      </c>
      <c r="I5569" s="6">
        <f>H5569*'Dash Board'!$C$18/'Dash Board'!$C$11</f>
        <v>1.2673333091045081E-11</v>
      </c>
      <c r="J5569" s="6">
        <f>(G5569&gt;1)*PMT('Dash Board'!$C$11/365,$U$4,-'Dash Board'!$C$19)</f>
        <v>0</v>
      </c>
      <c r="K5569" s="6">
        <f t="shared" si="606"/>
        <v>0</v>
      </c>
      <c r="L5569" s="8">
        <f t="shared" si="607"/>
        <v>9.2541945564120285E-8</v>
      </c>
      <c r="N5569" s="8">
        <f t="shared" si="612"/>
        <v>-1.2673333091045081E-11</v>
      </c>
      <c r="O5569" s="8">
        <f>IF(E5568&lt;&gt;E5569,SUM($N$4:N5569)-SUM($O$3:O5568),0)</f>
        <v>0</v>
      </c>
      <c r="P5569" s="6">
        <f>IF(B5569&gt;0,SUM($O$4:O5569)-SUM($P$3:P5568),0)</f>
        <v>0</v>
      </c>
      <c r="Q5569" s="6">
        <f t="shared" si="608"/>
        <v>1.2673333091045081E-11</v>
      </c>
      <c r="R5569" s="8">
        <f>IF(E5568&lt;&gt;E5569,SUM($Q$4:Q5569)-SUM($R$3:R5568),0)</f>
        <v>0</v>
      </c>
      <c r="S5569" s="6">
        <f>IF(B5569&gt;0,SUM($R$4:R5569)-SUM($S$3:S5568),0)</f>
        <v>0</v>
      </c>
    </row>
    <row r="5570" spans="1:19">
      <c r="A5570">
        <f>IF(E5569&lt;&gt;E5570,COUNTIF($A$4:A5569,"&lt;&gt;0")+1,0)</f>
        <v>0</v>
      </c>
      <c r="B5570">
        <f>IF(A5570&lt;&gt;0,IF(MOD(A5570,3)=0,COUNTIF($B$4:B5569,"&lt;&gt;0")+1,0),0)</f>
        <v>0</v>
      </c>
      <c r="C5570" s="9">
        <f>'Dash Board'!$C$12+COUNT('Daily reducing balance'!$F$4:F5569)</f>
        <v>47296</v>
      </c>
      <c r="D5570">
        <f t="shared" si="609"/>
        <v>2029</v>
      </c>
      <c r="E5570">
        <f t="shared" si="610"/>
        <v>6</v>
      </c>
      <c r="F5570">
        <f>DAY('Dash Board'!$C$12+COUNT('Daily reducing balance'!$F$4:F5569))</f>
        <v>27</v>
      </c>
      <c r="G5570" s="8">
        <f t="shared" si="611"/>
        <v>9.2541945564120285E-8</v>
      </c>
      <c r="H5570" s="6">
        <f>G5570*'Dash Board'!$C$11/365</f>
        <v>2.6621655573240084E-11</v>
      </c>
      <c r="I5570" s="6">
        <f>H5570*'Dash Board'!$C$18/'Dash Board'!$C$11</f>
        <v>1.2676978844400041E-11</v>
      </c>
      <c r="J5570" s="6">
        <f>(G5570&gt;1)*PMT('Dash Board'!$C$11/365,$U$4,-'Dash Board'!$C$19)</f>
        <v>0</v>
      </c>
      <c r="K5570" s="6">
        <f t="shared" si="606"/>
        <v>0</v>
      </c>
      <c r="L5570" s="8">
        <f t="shared" si="607"/>
        <v>9.2568567219693524E-8</v>
      </c>
      <c r="N5570" s="8">
        <f t="shared" si="612"/>
        <v>-1.2676978844400041E-11</v>
      </c>
      <c r="O5570" s="8">
        <f>IF(E5569&lt;&gt;E5570,SUM($N$4:N5570)-SUM($O$3:O5569),0)</f>
        <v>0</v>
      </c>
      <c r="P5570" s="6">
        <f>IF(B5570&gt;0,SUM($O$4:O5570)-SUM($P$3:P5569),0)</f>
        <v>0</v>
      </c>
      <c r="Q5570" s="6">
        <f t="shared" si="608"/>
        <v>1.2676978844400041E-11</v>
      </c>
      <c r="R5570" s="8">
        <f>IF(E5569&lt;&gt;E5570,SUM($Q$4:Q5570)-SUM($R$3:R5569),0)</f>
        <v>0</v>
      </c>
      <c r="S5570" s="6">
        <f>IF(B5570&gt;0,SUM($R$4:R5570)-SUM($S$3:S5569),0)</f>
        <v>0</v>
      </c>
    </row>
    <row r="5571" spans="1:19">
      <c r="A5571">
        <f>IF(E5570&lt;&gt;E5571,COUNTIF($A$4:A5570,"&lt;&gt;0")+1,0)</f>
        <v>0</v>
      </c>
      <c r="B5571">
        <f>IF(A5571&lt;&gt;0,IF(MOD(A5571,3)=0,COUNTIF($B$4:B5570,"&lt;&gt;0")+1,0),0)</f>
        <v>0</v>
      </c>
      <c r="C5571" s="9">
        <f>'Dash Board'!$C$12+COUNT('Daily reducing balance'!$F$4:F5570)</f>
        <v>47297</v>
      </c>
      <c r="D5571">
        <f t="shared" si="609"/>
        <v>2029</v>
      </c>
      <c r="E5571">
        <f t="shared" si="610"/>
        <v>6</v>
      </c>
      <c r="F5571">
        <f>DAY('Dash Board'!$C$12+COUNT('Daily reducing balance'!$F$4:F5570))</f>
        <v>28</v>
      </c>
      <c r="G5571" s="8">
        <f t="shared" si="611"/>
        <v>9.2568567219693524E-8</v>
      </c>
      <c r="H5571" s="6">
        <f>G5571*'Dash Board'!$C$11/365</f>
        <v>2.6629313857720053E-11</v>
      </c>
      <c r="I5571" s="6">
        <f>H5571*'Dash Board'!$C$18/'Dash Board'!$C$11</f>
        <v>1.268062564653336E-11</v>
      </c>
      <c r="J5571" s="6">
        <f>(G5571&gt;1)*PMT('Dash Board'!$C$11/365,$U$4,-'Dash Board'!$C$19)</f>
        <v>0</v>
      </c>
      <c r="K5571" s="6">
        <f t="shared" si="606"/>
        <v>0</v>
      </c>
      <c r="L5571" s="8">
        <f t="shared" si="607"/>
        <v>9.2595196533551241E-8</v>
      </c>
      <c r="N5571" s="8">
        <f t="shared" si="612"/>
        <v>-1.268062564653336E-11</v>
      </c>
      <c r="O5571" s="8">
        <f>IF(E5570&lt;&gt;E5571,SUM($N$4:N5571)-SUM($O$3:O5570),0)</f>
        <v>0</v>
      </c>
      <c r="P5571" s="6">
        <f>IF(B5571&gt;0,SUM($O$4:O5571)-SUM($P$3:P5570),0)</f>
        <v>0</v>
      </c>
      <c r="Q5571" s="6">
        <f t="shared" si="608"/>
        <v>1.268062564653336E-11</v>
      </c>
      <c r="R5571" s="8">
        <f>IF(E5570&lt;&gt;E5571,SUM($Q$4:Q5571)-SUM($R$3:R5570),0)</f>
        <v>0</v>
      </c>
      <c r="S5571" s="6">
        <f>IF(B5571&gt;0,SUM($R$4:R5571)-SUM($S$3:S5570),0)</f>
        <v>0</v>
      </c>
    </row>
    <row r="5572" spans="1:19">
      <c r="A5572">
        <f>IF(E5571&lt;&gt;E5572,COUNTIF($A$4:A5571,"&lt;&gt;0")+1,0)</f>
        <v>0</v>
      </c>
      <c r="B5572">
        <f>IF(A5572&lt;&gt;0,IF(MOD(A5572,3)=0,COUNTIF($B$4:B5571,"&lt;&gt;0")+1,0),0)</f>
        <v>0</v>
      </c>
      <c r="C5572" s="9">
        <f>'Dash Board'!$C$12+COUNT('Daily reducing balance'!$F$4:F5571)</f>
        <v>47298</v>
      </c>
      <c r="D5572">
        <f t="shared" si="609"/>
        <v>2029</v>
      </c>
      <c r="E5572">
        <f t="shared" si="610"/>
        <v>6</v>
      </c>
      <c r="F5572">
        <f>DAY('Dash Board'!$C$12+COUNT('Daily reducing balance'!$F$4:F5571))</f>
        <v>29</v>
      </c>
      <c r="G5572" s="8">
        <f t="shared" si="611"/>
        <v>9.2595196533551241E-8</v>
      </c>
      <c r="H5572" s="6">
        <f>G5572*'Dash Board'!$C$11/365</f>
        <v>2.6636974345268166E-11</v>
      </c>
      <c r="I5572" s="6">
        <f>H5572*'Dash Board'!$C$18/'Dash Board'!$C$11</f>
        <v>1.2684273497746746E-11</v>
      </c>
      <c r="J5572" s="6">
        <f>(G5572&gt;1)*PMT('Dash Board'!$C$11/365,$U$4,-'Dash Board'!$C$19)</f>
        <v>0</v>
      </c>
      <c r="K5572" s="6">
        <f t="shared" si="606"/>
        <v>0</v>
      </c>
      <c r="L5572" s="8">
        <f t="shared" si="607"/>
        <v>9.2621833507896503E-8</v>
      </c>
      <c r="N5572" s="8">
        <f t="shared" si="612"/>
        <v>-1.2684273497746746E-11</v>
      </c>
      <c r="O5572" s="8">
        <f>IF(E5571&lt;&gt;E5572,SUM($N$4:N5572)-SUM($O$3:O5571),0)</f>
        <v>0</v>
      </c>
      <c r="P5572" s="6">
        <f>IF(B5572&gt;0,SUM($O$4:O5572)-SUM($P$3:P5571),0)</f>
        <v>0</v>
      </c>
      <c r="Q5572" s="6">
        <f t="shared" si="608"/>
        <v>1.2684273497746746E-11</v>
      </c>
      <c r="R5572" s="8">
        <f>IF(E5571&lt;&gt;E5572,SUM($Q$4:Q5572)-SUM($R$3:R5571),0)</f>
        <v>0</v>
      </c>
      <c r="S5572" s="6">
        <f>IF(B5572&gt;0,SUM($R$4:R5572)-SUM($S$3:S5571),0)</f>
        <v>0</v>
      </c>
    </row>
    <row r="5573" spans="1:19">
      <c r="A5573">
        <f>IF(E5572&lt;&gt;E5573,COUNTIF($A$4:A5572,"&lt;&gt;0")+1,0)</f>
        <v>0</v>
      </c>
      <c r="B5573">
        <f>IF(A5573&lt;&gt;0,IF(MOD(A5573,3)=0,COUNTIF($B$4:B5572,"&lt;&gt;0")+1,0),0)</f>
        <v>0</v>
      </c>
      <c r="C5573" s="9">
        <f>'Dash Board'!$C$12+COUNT('Daily reducing balance'!$F$4:F5572)</f>
        <v>47299</v>
      </c>
      <c r="D5573">
        <f t="shared" si="609"/>
        <v>2029</v>
      </c>
      <c r="E5573">
        <f t="shared" si="610"/>
        <v>6</v>
      </c>
      <c r="F5573">
        <f>DAY('Dash Board'!$C$12+COUNT('Daily reducing balance'!$F$4:F5572))</f>
        <v>30</v>
      </c>
      <c r="G5573" s="8">
        <f t="shared" si="611"/>
        <v>9.2621833507896503E-8</v>
      </c>
      <c r="H5573" s="6">
        <f>G5573*'Dash Board'!$C$11/365</f>
        <v>2.6644637036518172E-11</v>
      </c>
      <c r="I5573" s="6">
        <f>H5573*'Dash Board'!$C$18/'Dash Board'!$C$11</f>
        <v>1.2687922398341987E-11</v>
      </c>
      <c r="J5573" s="6">
        <f>(G5573&gt;1)*PMT('Dash Board'!$C$11/365,$U$4,-'Dash Board'!$C$19)</f>
        <v>0</v>
      </c>
      <c r="K5573" s="6">
        <f t="shared" ref="K5573:K5636" si="613">IF(F5573=1,SUMIFS($J$4:$J$7308,$D$4:$D$7308,"="&amp;YEAR(C5573),$E$4:$E$7308,"="&amp;MONTH(C5573)),0)</f>
        <v>0</v>
      </c>
      <c r="L5573" s="8">
        <f t="shared" ref="L5573:L5636" si="614">IF(G5573+H5573-J5573&lt;0,0,G5573+H5573-J5573)</f>
        <v>9.2648478144933025E-8</v>
      </c>
      <c r="N5573" s="8">
        <f t="shared" si="612"/>
        <v>-1.2687922398341987E-11</v>
      </c>
      <c r="O5573" s="8">
        <f>IF(E5572&lt;&gt;E5573,SUM($N$4:N5573)-SUM($O$3:O5572),0)</f>
        <v>0</v>
      </c>
      <c r="P5573" s="6">
        <f>IF(B5573&gt;0,SUM($O$4:O5573)-SUM($P$3:P5572),0)</f>
        <v>0</v>
      </c>
      <c r="Q5573" s="6">
        <f t="shared" ref="Q5573:Q5636" si="615">I5573</f>
        <v>1.2687922398341987E-11</v>
      </c>
      <c r="R5573" s="8">
        <f>IF(E5572&lt;&gt;E5573,SUM($Q$4:Q5573)-SUM($R$3:R5572),0)</f>
        <v>0</v>
      </c>
      <c r="S5573" s="6">
        <f>IF(B5573&gt;0,SUM($R$4:R5573)-SUM($S$3:S5572),0)</f>
        <v>0</v>
      </c>
    </row>
    <row r="5574" spans="1:19">
      <c r="A5574">
        <f>IF(E5573&lt;&gt;E5574,COUNTIF($A$4:A5573,"&lt;&gt;0")+1,0)</f>
        <v>183</v>
      </c>
      <c r="B5574">
        <f>IF(A5574&lt;&gt;0,IF(MOD(A5574,3)=0,COUNTIF($B$4:B5573,"&lt;&gt;0")+1,0),0)</f>
        <v>61</v>
      </c>
      <c r="C5574" s="9">
        <f>'Dash Board'!$C$12+COUNT('Daily reducing balance'!$F$4:F5573)</f>
        <v>47300</v>
      </c>
      <c r="D5574">
        <f t="shared" si="609"/>
        <v>2029</v>
      </c>
      <c r="E5574">
        <f t="shared" si="610"/>
        <v>7</v>
      </c>
      <c r="F5574">
        <f>DAY('Dash Board'!$C$12+COUNT('Daily reducing balance'!$F$4:F5573))</f>
        <v>1</v>
      </c>
      <c r="G5574" s="8">
        <f t="shared" si="611"/>
        <v>9.2648478144933025E-8</v>
      </c>
      <c r="H5574" s="6">
        <f>G5574*'Dash Board'!$C$11/365</f>
        <v>2.6652301932104021E-11</v>
      </c>
      <c r="I5574" s="6">
        <f>H5574*'Dash Board'!$C$18/'Dash Board'!$C$11</f>
        <v>1.2691572348620964E-11</v>
      </c>
      <c r="J5574" s="6">
        <f>(G5574&gt;1)*PMT('Dash Board'!$C$11/365,$U$4,-'Dash Board'!$C$19)</f>
        <v>0</v>
      </c>
      <c r="K5574" s="6">
        <f t="shared" si="613"/>
        <v>0</v>
      </c>
      <c r="L5574" s="8">
        <f t="shared" si="614"/>
        <v>9.2675130446865131E-8</v>
      </c>
      <c r="N5574" s="8">
        <f t="shared" si="612"/>
        <v>-1.2691572348620964E-11</v>
      </c>
      <c r="O5574" s="8">
        <f>IF(E5573&lt;&gt;E5574,SUM($N$4:N5574)-SUM($O$3:O5573),0)</f>
        <v>0</v>
      </c>
      <c r="P5574" s="6">
        <f>IF(B5574&gt;0,SUM($O$4:O5574)-SUM($P$3:P5573),0)</f>
        <v>0</v>
      </c>
      <c r="Q5574" s="6">
        <f t="shared" si="615"/>
        <v>1.2691572348620964E-11</v>
      </c>
      <c r="R5574" s="8">
        <f>IF(E5573&lt;&gt;E5574,SUM($Q$4:Q5574)-SUM($R$3:R5573),0)</f>
        <v>0</v>
      </c>
      <c r="S5574" s="6">
        <f>IF(B5574&gt;0,SUM($R$4:R5574)-SUM($S$3:S5573),0)</f>
        <v>0</v>
      </c>
    </row>
    <row r="5575" spans="1:19">
      <c r="A5575">
        <f>IF(E5574&lt;&gt;E5575,COUNTIF($A$4:A5574,"&lt;&gt;0")+1,0)</f>
        <v>0</v>
      </c>
      <c r="B5575">
        <f>IF(A5575&lt;&gt;0,IF(MOD(A5575,3)=0,COUNTIF($B$4:B5574,"&lt;&gt;0")+1,0),0)</f>
        <v>0</v>
      </c>
      <c r="C5575" s="9">
        <f>'Dash Board'!$C$12+COUNT('Daily reducing balance'!$F$4:F5574)</f>
        <v>47301</v>
      </c>
      <c r="D5575">
        <f t="shared" si="609"/>
        <v>2029</v>
      </c>
      <c r="E5575">
        <f t="shared" si="610"/>
        <v>7</v>
      </c>
      <c r="F5575">
        <f>DAY('Dash Board'!$C$12+COUNT('Daily reducing balance'!$F$4:F5574))</f>
        <v>2</v>
      </c>
      <c r="G5575" s="8">
        <f t="shared" si="611"/>
        <v>9.2675130446865131E-8</v>
      </c>
      <c r="H5575" s="6">
        <f>G5575*'Dash Board'!$C$11/365</f>
        <v>2.6659969032659834E-11</v>
      </c>
      <c r="I5575" s="6">
        <f>H5575*'Dash Board'!$C$18/'Dash Board'!$C$11</f>
        <v>1.2695223348885637E-11</v>
      </c>
      <c r="J5575" s="6">
        <f>(G5575&gt;1)*PMT('Dash Board'!$C$11/365,$U$4,-'Dash Board'!$C$19)</f>
        <v>0</v>
      </c>
      <c r="K5575" s="6">
        <f t="shared" si="613"/>
        <v>0</v>
      </c>
      <c r="L5575" s="8">
        <f t="shared" si="614"/>
        <v>9.2701790415897794E-8</v>
      </c>
      <c r="N5575" s="8">
        <f t="shared" si="612"/>
        <v>-1.2695223348885637E-11</v>
      </c>
      <c r="O5575" s="8">
        <f>IF(E5574&lt;&gt;E5575,SUM($N$4:N5575)-SUM($O$3:O5574),0)</f>
        <v>0</v>
      </c>
      <c r="P5575" s="6">
        <f>IF(B5575&gt;0,SUM($O$4:O5575)-SUM($P$3:P5574),0)</f>
        <v>0</v>
      </c>
      <c r="Q5575" s="6">
        <f t="shared" si="615"/>
        <v>1.2695223348885637E-11</v>
      </c>
      <c r="R5575" s="8">
        <f>IF(E5574&lt;&gt;E5575,SUM($Q$4:Q5575)-SUM($R$3:R5574),0)</f>
        <v>0</v>
      </c>
      <c r="S5575" s="6">
        <f>IF(B5575&gt;0,SUM($R$4:R5575)-SUM($S$3:S5574),0)</f>
        <v>0</v>
      </c>
    </row>
    <row r="5576" spans="1:19">
      <c r="A5576">
        <f>IF(E5575&lt;&gt;E5576,COUNTIF($A$4:A5575,"&lt;&gt;0")+1,0)</f>
        <v>0</v>
      </c>
      <c r="B5576">
        <f>IF(A5576&lt;&gt;0,IF(MOD(A5576,3)=0,COUNTIF($B$4:B5575,"&lt;&gt;0")+1,0),0)</f>
        <v>0</v>
      </c>
      <c r="C5576" s="9">
        <f>'Dash Board'!$C$12+COUNT('Daily reducing balance'!$F$4:F5575)</f>
        <v>47302</v>
      </c>
      <c r="D5576">
        <f t="shared" si="609"/>
        <v>2029</v>
      </c>
      <c r="E5576">
        <f t="shared" si="610"/>
        <v>7</v>
      </c>
      <c r="F5576">
        <f>DAY('Dash Board'!$C$12+COUNT('Daily reducing balance'!$F$4:F5575))</f>
        <v>3</v>
      </c>
      <c r="G5576" s="8">
        <f t="shared" si="611"/>
        <v>9.2701790415897794E-8</v>
      </c>
      <c r="H5576" s="6">
        <f>G5576*'Dash Board'!$C$11/365</f>
        <v>2.6667638338819913E-11</v>
      </c>
      <c r="I5576" s="6">
        <f>H5576*'Dash Board'!$C$18/'Dash Board'!$C$11</f>
        <v>1.2698875399438056E-11</v>
      </c>
      <c r="J5576" s="6">
        <f>(G5576&gt;1)*PMT('Dash Board'!$C$11/365,$U$4,-'Dash Board'!$C$19)</f>
        <v>0</v>
      </c>
      <c r="K5576" s="6">
        <f t="shared" si="613"/>
        <v>0</v>
      </c>
      <c r="L5576" s="8">
        <f t="shared" si="614"/>
        <v>9.272845805423662E-8</v>
      </c>
      <c r="N5576" s="8">
        <f t="shared" si="612"/>
        <v>-1.2698875399438056E-11</v>
      </c>
      <c r="O5576" s="8">
        <f>IF(E5575&lt;&gt;E5576,SUM($N$4:N5576)-SUM($O$3:O5575),0)</f>
        <v>0</v>
      </c>
      <c r="P5576" s="6">
        <f>IF(B5576&gt;0,SUM($O$4:O5576)-SUM($P$3:P5575),0)</f>
        <v>0</v>
      </c>
      <c r="Q5576" s="6">
        <f t="shared" si="615"/>
        <v>1.2698875399438056E-11</v>
      </c>
      <c r="R5576" s="8">
        <f>IF(E5575&lt;&gt;E5576,SUM($Q$4:Q5576)-SUM($R$3:R5575),0)</f>
        <v>0</v>
      </c>
      <c r="S5576" s="6">
        <f>IF(B5576&gt;0,SUM($R$4:R5576)-SUM($S$3:S5575),0)</f>
        <v>0</v>
      </c>
    </row>
    <row r="5577" spans="1:19">
      <c r="A5577">
        <f>IF(E5576&lt;&gt;E5577,COUNTIF($A$4:A5576,"&lt;&gt;0")+1,0)</f>
        <v>0</v>
      </c>
      <c r="B5577">
        <f>IF(A5577&lt;&gt;0,IF(MOD(A5577,3)=0,COUNTIF($B$4:B5576,"&lt;&gt;0")+1,0),0)</f>
        <v>0</v>
      </c>
      <c r="C5577" s="9">
        <f>'Dash Board'!$C$12+COUNT('Daily reducing balance'!$F$4:F5576)</f>
        <v>47303</v>
      </c>
      <c r="D5577">
        <f t="shared" si="609"/>
        <v>2029</v>
      </c>
      <c r="E5577">
        <f t="shared" si="610"/>
        <v>7</v>
      </c>
      <c r="F5577">
        <f>DAY('Dash Board'!$C$12+COUNT('Daily reducing balance'!$F$4:F5576))</f>
        <v>4</v>
      </c>
      <c r="G5577" s="8">
        <f t="shared" si="611"/>
        <v>9.272845805423662E-8</v>
      </c>
      <c r="H5577" s="6">
        <f>G5577*'Dash Board'!$C$11/365</f>
        <v>2.6675309851218751E-11</v>
      </c>
      <c r="I5577" s="6">
        <f>H5577*'Dash Board'!$C$18/'Dash Board'!$C$11</f>
        <v>1.2702528500580359E-11</v>
      </c>
      <c r="J5577" s="6">
        <f>(G5577&gt;1)*PMT('Dash Board'!$C$11/365,$U$4,-'Dash Board'!$C$19)</f>
        <v>0</v>
      </c>
      <c r="K5577" s="6">
        <f t="shared" si="613"/>
        <v>0</v>
      </c>
      <c r="L5577" s="8">
        <f t="shared" si="614"/>
        <v>9.275513336408784E-8</v>
      </c>
      <c r="N5577" s="8">
        <f t="shared" si="612"/>
        <v>-1.2702528500580359E-11</v>
      </c>
      <c r="O5577" s="8">
        <f>IF(E5576&lt;&gt;E5577,SUM($N$4:N5577)-SUM($O$3:O5576),0)</f>
        <v>0</v>
      </c>
      <c r="P5577" s="6">
        <f>IF(B5577&gt;0,SUM($O$4:O5577)-SUM($P$3:P5576),0)</f>
        <v>0</v>
      </c>
      <c r="Q5577" s="6">
        <f t="shared" si="615"/>
        <v>1.2702528500580359E-11</v>
      </c>
      <c r="R5577" s="8">
        <f>IF(E5576&lt;&gt;E5577,SUM($Q$4:Q5577)-SUM($R$3:R5576),0)</f>
        <v>0</v>
      </c>
      <c r="S5577" s="6">
        <f>IF(B5577&gt;0,SUM($R$4:R5577)-SUM($S$3:S5576),0)</f>
        <v>0</v>
      </c>
    </row>
    <row r="5578" spans="1:19">
      <c r="A5578">
        <f>IF(E5577&lt;&gt;E5578,COUNTIF($A$4:A5577,"&lt;&gt;0")+1,0)</f>
        <v>0</v>
      </c>
      <c r="B5578">
        <f>IF(A5578&lt;&gt;0,IF(MOD(A5578,3)=0,COUNTIF($B$4:B5577,"&lt;&gt;0")+1,0),0)</f>
        <v>0</v>
      </c>
      <c r="C5578" s="9">
        <f>'Dash Board'!$C$12+COUNT('Daily reducing balance'!$F$4:F5577)</f>
        <v>47304</v>
      </c>
      <c r="D5578">
        <f t="shared" si="609"/>
        <v>2029</v>
      </c>
      <c r="E5578">
        <f t="shared" si="610"/>
        <v>7</v>
      </c>
      <c r="F5578">
        <f>DAY('Dash Board'!$C$12+COUNT('Daily reducing balance'!$F$4:F5577))</f>
        <v>5</v>
      </c>
      <c r="G5578" s="8">
        <f t="shared" si="611"/>
        <v>9.275513336408784E-8</v>
      </c>
      <c r="H5578" s="6">
        <f>G5578*'Dash Board'!$C$11/365</f>
        <v>2.6682983570491025E-11</v>
      </c>
      <c r="I5578" s="6">
        <f>H5578*'Dash Board'!$C$18/'Dash Board'!$C$11</f>
        <v>1.2706182652614775E-11</v>
      </c>
      <c r="J5578" s="6">
        <f>(G5578&gt;1)*PMT('Dash Board'!$C$11/365,$U$4,-'Dash Board'!$C$19)</f>
        <v>0</v>
      </c>
      <c r="K5578" s="6">
        <f t="shared" si="613"/>
        <v>0</v>
      </c>
      <c r="L5578" s="8">
        <f t="shared" si="614"/>
        <v>9.2781816347658331E-8</v>
      </c>
      <c r="N5578" s="8">
        <f t="shared" si="612"/>
        <v>-1.2706182652614775E-11</v>
      </c>
      <c r="O5578" s="8">
        <f>IF(E5577&lt;&gt;E5578,SUM($N$4:N5578)-SUM($O$3:O5577),0)</f>
        <v>0</v>
      </c>
      <c r="P5578" s="6">
        <f>IF(B5578&gt;0,SUM($O$4:O5578)-SUM($P$3:P5577),0)</f>
        <v>0</v>
      </c>
      <c r="Q5578" s="6">
        <f t="shared" si="615"/>
        <v>1.2706182652614775E-11</v>
      </c>
      <c r="R5578" s="8">
        <f>IF(E5577&lt;&gt;E5578,SUM($Q$4:Q5578)-SUM($R$3:R5577),0)</f>
        <v>0</v>
      </c>
      <c r="S5578" s="6">
        <f>IF(B5578&gt;0,SUM($R$4:R5578)-SUM($S$3:S5577),0)</f>
        <v>0</v>
      </c>
    </row>
    <row r="5579" spans="1:19">
      <c r="A5579">
        <f>IF(E5578&lt;&gt;E5579,COUNTIF($A$4:A5578,"&lt;&gt;0")+1,0)</f>
        <v>0</v>
      </c>
      <c r="B5579">
        <f>IF(A5579&lt;&gt;0,IF(MOD(A5579,3)=0,COUNTIF($B$4:B5578,"&lt;&gt;0")+1,0),0)</f>
        <v>0</v>
      </c>
      <c r="C5579" s="9">
        <f>'Dash Board'!$C$12+COUNT('Daily reducing balance'!$F$4:F5578)</f>
        <v>47305</v>
      </c>
      <c r="D5579">
        <f t="shared" si="609"/>
        <v>2029</v>
      </c>
      <c r="E5579">
        <f t="shared" si="610"/>
        <v>7</v>
      </c>
      <c r="F5579">
        <f>DAY('Dash Board'!$C$12+COUNT('Daily reducing balance'!$F$4:F5578))</f>
        <v>6</v>
      </c>
      <c r="G5579" s="8">
        <f t="shared" si="611"/>
        <v>9.2781816347658331E-8</v>
      </c>
      <c r="H5579" s="6">
        <f>G5579*'Dash Board'!$C$11/365</f>
        <v>2.6690659497271574E-11</v>
      </c>
      <c r="I5579" s="6">
        <f>H5579*'Dash Board'!$C$18/'Dash Board'!$C$11</f>
        <v>1.2709837855843607E-11</v>
      </c>
      <c r="J5579" s="6">
        <f>(G5579&gt;1)*PMT('Dash Board'!$C$11/365,$U$4,-'Dash Board'!$C$19)</f>
        <v>0</v>
      </c>
      <c r="K5579" s="6">
        <f t="shared" si="613"/>
        <v>0</v>
      </c>
      <c r="L5579" s="8">
        <f t="shared" si="614"/>
        <v>9.2808507007155608E-8</v>
      </c>
      <c r="N5579" s="8">
        <f t="shared" si="612"/>
        <v>-1.2709837855843607E-11</v>
      </c>
      <c r="O5579" s="8">
        <f>IF(E5578&lt;&gt;E5579,SUM($N$4:N5579)-SUM($O$3:O5578),0)</f>
        <v>0</v>
      </c>
      <c r="P5579" s="6">
        <f>IF(B5579&gt;0,SUM($O$4:O5579)-SUM($P$3:P5578),0)</f>
        <v>0</v>
      </c>
      <c r="Q5579" s="6">
        <f t="shared" si="615"/>
        <v>1.2709837855843607E-11</v>
      </c>
      <c r="R5579" s="8">
        <f>IF(E5578&lt;&gt;E5579,SUM($Q$4:Q5579)-SUM($R$3:R5578),0)</f>
        <v>0</v>
      </c>
      <c r="S5579" s="6">
        <f>IF(B5579&gt;0,SUM($R$4:R5579)-SUM($S$3:S5578),0)</f>
        <v>0</v>
      </c>
    </row>
    <row r="5580" spans="1:19">
      <c r="A5580">
        <f>IF(E5579&lt;&gt;E5580,COUNTIF($A$4:A5579,"&lt;&gt;0")+1,0)</f>
        <v>0</v>
      </c>
      <c r="B5580">
        <f>IF(A5580&lt;&gt;0,IF(MOD(A5580,3)=0,COUNTIF($B$4:B5579,"&lt;&gt;0")+1,0),0)</f>
        <v>0</v>
      </c>
      <c r="C5580" s="9">
        <f>'Dash Board'!$C$12+COUNT('Daily reducing balance'!$F$4:F5579)</f>
        <v>47306</v>
      </c>
      <c r="D5580">
        <f t="shared" si="609"/>
        <v>2029</v>
      </c>
      <c r="E5580">
        <f t="shared" si="610"/>
        <v>7</v>
      </c>
      <c r="F5580">
        <f>DAY('Dash Board'!$C$12+COUNT('Daily reducing balance'!$F$4:F5579))</f>
        <v>7</v>
      </c>
      <c r="G5580" s="8">
        <f t="shared" si="611"/>
        <v>9.2808507007155608E-8</v>
      </c>
      <c r="H5580" s="6">
        <f>G5580*'Dash Board'!$C$11/365</f>
        <v>2.6698337632195445E-11</v>
      </c>
      <c r="I5580" s="6">
        <f>H5580*'Dash Board'!$C$18/'Dash Board'!$C$11</f>
        <v>1.2713494110569261E-11</v>
      </c>
      <c r="J5580" s="6">
        <f>(G5580&gt;1)*PMT('Dash Board'!$C$11/365,$U$4,-'Dash Board'!$C$19)</f>
        <v>0</v>
      </c>
      <c r="K5580" s="6">
        <f t="shared" si="613"/>
        <v>0</v>
      </c>
      <c r="L5580" s="8">
        <f t="shared" si="614"/>
        <v>9.2835205344787805E-8</v>
      </c>
      <c r="N5580" s="8">
        <f t="shared" si="612"/>
        <v>-1.2713494110569261E-11</v>
      </c>
      <c r="O5580" s="8">
        <f>IF(E5579&lt;&gt;E5580,SUM($N$4:N5580)-SUM($O$3:O5579),0)</f>
        <v>0</v>
      </c>
      <c r="P5580" s="6">
        <f>IF(B5580&gt;0,SUM($O$4:O5580)-SUM($P$3:P5579),0)</f>
        <v>0</v>
      </c>
      <c r="Q5580" s="6">
        <f t="shared" si="615"/>
        <v>1.2713494110569261E-11</v>
      </c>
      <c r="R5580" s="8">
        <f>IF(E5579&lt;&gt;E5580,SUM($Q$4:Q5580)-SUM($R$3:R5579),0)</f>
        <v>0</v>
      </c>
      <c r="S5580" s="6">
        <f>IF(B5580&gt;0,SUM($R$4:R5580)-SUM($S$3:S5579),0)</f>
        <v>0</v>
      </c>
    </row>
    <row r="5581" spans="1:19">
      <c r="A5581">
        <f>IF(E5580&lt;&gt;E5581,COUNTIF($A$4:A5580,"&lt;&gt;0")+1,0)</f>
        <v>0</v>
      </c>
      <c r="B5581">
        <f>IF(A5581&lt;&gt;0,IF(MOD(A5581,3)=0,COUNTIF($B$4:B5580,"&lt;&gt;0")+1,0),0)</f>
        <v>0</v>
      </c>
      <c r="C5581" s="9">
        <f>'Dash Board'!$C$12+COUNT('Daily reducing balance'!$F$4:F5580)</f>
        <v>47307</v>
      </c>
      <c r="D5581">
        <f t="shared" si="609"/>
        <v>2029</v>
      </c>
      <c r="E5581">
        <f t="shared" si="610"/>
        <v>7</v>
      </c>
      <c r="F5581">
        <f>DAY('Dash Board'!$C$12+COUNT('Daily reducing balance'!$F$4:F5580))</f>
        <v>8</v>
      </c>
      <c r="G5581" s="8">
        <f t="shared" si="611"/>
        <v>9.2835205344787805E-8</v>
      </c>
      <c r="H5581" s="6">
        <f>G5581*'Dash Board'!$C$11/365</f>
        <v>2.6706017975897863E-11</v>
      </c>
      <c r="I5581" s="6">
        <f>H5581*'Dash Board'!$C$18/'Dash Board'!$C$11</f>
        <v>1.2717151417094222E-11</v>
      </c>
      <c r="J5581" s="6">
        <f>(G5581&gt;1)*PMT('Dash Board'!$C$11/365,$U$4,-'Dash Board'!$C$19)</f>
        <v>0</v>
      </c>
      <c r="K5581" s="6">
        <f t="shared" si="613"/>
        <v>0</v>
      </c>
      <c r="L5581" s="8">
        <f t="shared" si="614"/>
        <v>9.2861911362763707E-8</v>
      </c>
      <c r="N5581" s="8">
        <f t="shared" si="612"/>
        <v>-1.2717151417094222E-11</v>
      </c>
      <c r="O5581" s="8">
        <f>IF(E5580&lt;&gt;E5581,SUM($N$4:N5581)-SUM($O$3:O5580),0)</f>
        <v>0</v>
      </c>
      <c r="P5581" s="6">
        <f>IF(B5581&gt;0,SUM($O$4:O5581)-SUM($P$3:P5580),0)</f>
        <v>0</v>
      </c>
      <c r="Q5581" s="6">
        <f t="shared" si="615"/>
        <v>1.2717151417094222E-11</v>
      </c>
      <c r="R5581" s="8">
        <f>IF(E5580&lt;&gt;E5581,SUM($Q$4:Q5581)-SUM($R$3:R5580),0)</f>
        <v>0</v>
      </c>
      <c r="S5581" s="6">
        <f>IF(B5581&gt;0,SUM($R$4:R5581)-SUM($S$3:S5580),0)</f>
        <v>0</v>
      </c>
    </row>
    <row r="5582" spans="1:19">
      <c r="A5582">
        <f>IF(E5581&lt;&gt;E5582,COUNTIF($A$4:A5581,"&lt;&gt;0")+1,0)</f>
        <v>0</v>
      </c>
      <c r="B5582">
        <f>IF(A5582&lt;&gt;0,IF(MOD(A5582,3)=0,COUNTIF($B$4:B5581,"&lt;&gt;0")+1,0),0)</f>
        <v>0</v>
      </c>
      <c r="C5582" s="9">
        <f>'Dash Board'!$C$12+COUNT('Daily reducing balance'!$F$4:F5581)</f>
        <v>47308</v>
      </c>
      <c r="D5582">
        <f t="shared" si="609"/>
        <v>2029</v>
      </c>
      <c r="E5582">
        <f t="shared" si="610"/>
        <v>7</v>
      </c>
      <c r="F5582">
        <f>DAY('Dash Board'!$C$12+COUNT('Daily reducing balance'!$F$4:F5581))</f>
        <v>9</v>
      </c>
      <c r="G5582" s="8">
        <f t="shared" si="611"/>
        <v>9.2861911362763707E-8</v>
      </c>
      <c r="H5582" s="6">
        <f>G5582*'Dash Board'!$C$11/365</f>
        <v>2.6713700529014214E-11</v>
      </c>
      <c r="I5582" s="6">
        <f>H5582*'Dash Board'!$C$18/'Dash Board'!$C$11</f>
        <v>1.2720809775721055E-11</v>
      </c>
      <c r="J5582" s="6">
        <f>(G5582&gt;1)*PMT('Dash Board'!$C$11/365,$U$4,-'Dash Board'!$C$19)</f>
        <v>0</v>
      </c>
      <c r="K5582" s="6">
        <f t="shared" si="613"/>
        <v>0</v>
      </c>
      <c r="L5582" s="8">
        <f t="shared" si="614"/>
        <v>9.2888625063292719E-8</v>
      </c>
      <c r="N5582" s="8">
        <f t="shared" si="612"/>
        <v>-1.2720809775721055E-11</v>
      </c>
      <c r="O5582" s="8">
        <f>IF(E5581&lt;&gt;E5582,SUM($N$4:N5582)-SUM($O$3:O5581),0)</f>
        <v>0</v>
      </c>
      <c r="P5582" s="6">
        <f>IF(B5582&gt;0,SUM($O$4:O5582)-SUM($P$3:P5581),0)</f>
        <v>0</v>
      </c>
      <c r="Q5582" s="6">
        <f t="shared" si="615"/>
        <v>1.2720809775721055E-11</v>
      </c>
      <c r="R5582" s="8">
        <f>IF(E5581&lt;&gt;E5582,SUM($Q$4:Q5582)-SUM($R$3:R5581),0)</f>
        <v>0</v>
      </c>
      <c r="S5582" s="6">
        <f>IF(B5582&gt;0,SUM($R$4:R5582)-SUM($S$3:S5581),0)</f>
        <v>0</v>
      </c>
    </row>
    <row r="5583" spans="1:19">
      <c r="A5583">
        <f>IF(E5582&lt;&gt;E5583,COUNTIF($A$4:A5582,"&lt;&gt;0")+1,0)</f>
        <v>0</v>
      </c>
      <c r="B5583">
        <f>IF(A5583&lt;&gt;0,IF(MOD(A5583,3)=0,COUNTIF($B$4:B5582,"&lt;&gt;0")+1,0),0)</f>
        <v>0</v>
      </c>
      <c r="C5583" s="9">
        <f>'Dash Board'!$C$12+COUNT('Daily reducing balance'!$F$4:F5582)</f>
        <v>47309</v>
      </c>
      <c r="D5583">
        <f t="shared" si="609"/>
        <v>2029</v>
      </c>
      <c r="E5583">
        <f t="shared" si="610"/>
        <v>7</v>
      </c>
      <c r="F5583">
        <f>DAY('Dash Board'!$C$12+COUNT('Daily reducing balance'!$F$4:F5582))</f>
        <v>10</v>
      </c>
      <c r="G5583" s="8">
        <f t="shared" si="611"/>
        <v>9.2888625063292719E-8</v>
      </c>
      <c r="H5583" s="6">
        <f>G5583*'Dash Board'!$C$11/365</f>
        <v>2.6721385292180094E-11</v>
      </c>
      <c r="I5583" s="6">
        <f>H5583*'Dash Board'!$C$18/'Dash Board'!$C$11</f>
        <v>1.2724469186752427E-11</v>
      </c>
      <c r="J5583" s="6">
        <f>(G5583&gt;1)*PMT('Dash Board'!$C$11/365,$U$4,-'Dash Board'!$C$19)</f>
        <v>0</v>
      </c>
      <c r="K5583" s="6">
        <f t="shared" si="613"/>
        <v>0</v>
      </c>
      <c r="L5583" s="8">
        <f t="shared" si="614"/>
        <v>9.2915346448584896E-8</v>
      </c>
      <c r="N5583" s="8">
        <f t="shared" si="612"/>
        <v>-1.2724469186752427E-11</v>
      </c>
      <c r="O5583" s="8">
        <f>IF(E5582&lt;&gt;E5583,SUM($N$4:N5583)-SUM($O$3:O5582),0)</f>
        <v>0</v>
      </c>
      <c r="P5583" s="6">
        <f>IF(B5583&gt;0,SUM($O$4:O5583)-SUM($P$3:P5582),0)</f>
        <v>0</v>
      </c>
      <c r="Q5583" s="6">
        <f t="shared" si="615"/>
        <v>1.2724469186752427E-11</v>
      </c>
      <c r="R5583" s="8">
        <f>IF(E5582&lt;&gt;E5583,SUM($Q$4:Q5583)-SUM($R$3:R5582),0)</f>
        <v>0</v>
      </c>
      <c r="S5583" s="6">
        <f>IF(B5583&gt;0,SUM($R$4:R5583)-SUM($S$3:S5582),0)</f>
        <v>0</v>
      </c>
    </row>
    <row r="5584" spans="1:19">
      <c r="A5584">
        <f>IF(E5583&lt;&gt;E5584,COUNTIF($A$4:A5583,"&lt;&gt;0")+1,0)</f>
        <v>0</v>
      </c>
      <c r="B5584">
        <f>IF(A5584&lt;&gt;0,IF(MOD(A5584,3)=0,COUNTIF($B$4:B5583,"&lt;&gt;0")+1,0),0)</f>
        <v>0</v>
      </c>
      <c r="C5584" s="9">
        <f>'Dash Board'!$C$12+COUNT('Daily reducing balance'!$F$4:F5583)</f>
        <v>47310</v>
      </c>
      <c r="D5584">
        <f t="shared" si="609"/>
        <v>2029</v>
      </c>
      <c r="E5584">
        <f t="shared" si="610"/>
        <v>7</v>
      </c>
      <c r="F5584">
        <f>DAY('Dash Board'!$C$12+COUNT('Daily reducing balance'!$F$4:F5583))</f>
        <v>11</v>
      </c>
      <c r="G5584" s="8">
        <f t="shared" si="611"/>
        <v>9.2915346448584896E-8</v>
      </c>
      <c r="H5584" s="6">
        <f>G5584*'Dash Board'!$C$11/365</f>
        <v>2.6729072266031271E-11</v>
      </c>
      <c r="I5584" s="6">
        <f>H5584*'Dash Board'!$C$18/'Dash Board'!$C$11</f>
        <v>1.2728129650491082E-11</v>
      </c>
      <c r="J5584" s="6">
        <f>(G5584&gt;1)*PMT('Dash Board'!$C$11/365,$U$4,-'Dash Board'!$C$19)</f>
        <v>0</v>
      </c>
      <c r="K5584" s="6">
        <f t="shared" si="613"/>
        <v>0</v>
      </c>
      <c r="L5584" s="8">
        <f t="shared" si="614"/>
        <v>9.2942075520850929E-8</v>
      </c>
      <c r="N5584" s="8">
        <f t="shared" si="612"/>
        <v>-1.2728129650491082E-11</v>
      </c>
      <c r="O5584" s="8">
        <f>IF(E5583&lt;&gt;E5584,SUM($N$4:N5584)-SUM($O$3:O5583),0)</f>
        <v>0</v>
      </c>
      <c r="P5584" s="6">
        <f>IF(B5584&gt;0,SUM($O$4:O5584)-SUM($P$3:P5583),0)</f>
        <v>0</v>
      </c>
      <c r="Q5584" s="6">
        <f t="shared" si="615"/>
        <v>1.2728129650491082E-11</v>
      </c>
      <c r="R5584" s="8">
        <f>IF(E5583&lt;&gt;E5584,SUM($Q$4:Q5584)-SUM($R$3:R5583),0)</f>
        <v>0</v>
      </c>
      <c r="S5584" s="6">
        <f>IF(B5584&gt;0,SUM($R$4:R5584)-SUM($S$3:S5583),0)</f>
        <v>0</v>
      </c>
    </row>
    <row r="5585" spans="1:19">
      <c r="A5585">
        <f>IF(E5584&lt;&gt;E5585,COUNTIF($A$4:A5584,"&lt;&gt;0")+1,0)</f>
        <v>0</v>
      </c>
      <c r="B5585">
        <f>IF(A5585&lt;&gt;0,IF(MOD(A5585,3)=0,COUNTIF($B$4:B5584,"&lt;&gt;0")+1,0),0)</f>
        <v>0</v>
      </c>
      <c r="C5585" s="9">
        <f>'Dash Board'!$C$12+COUNT('Daily reducing balance'!$F$4:F5584)</f>
        <v>47311</v>
      </c>
      <c r="D5585">
        <f t="shared" si="609"/>
        <v>2029</v>
      </c>
      <c r="E5585">
        <f t="shared" si="610"/>
        <v>7</v>
      </c>
      <c r="F5585">
        <f>DAY('Dash Board'!$C$12+COUNT('Daily reducing balance'!$F$4:F5584))</f>
        <v>12</v>
      </c>
      <c r="G5585" s="8">
        <f t="shared" si="611"/>
        <v>9.2942075520850929E-8</v>
      </c>
      <c r="H5585" s="6">
        <f>G5585*'Dash Board'!$C$11/365</f>
        <v>2.6736761451203689E-11</v>
      </c>
      <c r="I5585" s="6">
        <f>H5585*'Dash Board'!$C$18/'Dash Board'!$C$11</f>
        <v>1.2731791167239854E-11</v>
      </c>
      <c r="J5585" s="6">
        <f>(G5585&gt;1)*PMT('Dash Board'!$C$11/365,$U$4,-'Dash Board'!$C$19)</f>
        <v>0</v>
      </c>
      <c r="K5585" s="6">
        <f t="shared" si="613"/>
        <v>0</v>
      </c>
      <c r="L5585" s="8">
        <f t="shared" si="614"/>
        <v>9.2968812282302128E-8</v>
      </c>
      <c r="N5585" s="8">
        <f t="shared" si="612"/>
        <v>-1.2731791167239854E-11</v>
      </c>
      <c r="O5585" s="8">
        <f>IF(E5584&lt;&gt;E5585,SUM($N$4:N5585)-SUM($O$3:O5584),0)</f>
        <v>0</v>
      </c>
      <c r="P5585" s="6">
        <f>IF(B5585&gt;0,SUM($O$4:O5585)-SUM($P$3:P5584),0)</f>
        <v>0</v>
      </c>
      <c r="Q5585" s="6">
        <f t="shared" si="615"/>
        <v>1.2731791167239854E-11</v>
      </c>
      <c r="R5585" s="8">
        <f>IF(E5584&lt;&gt;E5585,SUM($Q$4:Q5585)-SUM($R$3:R5584),0)</f>
        <v>0</v>
      </c>
      <c r="S5585" s="6">
        <f>IF(B5585&gt;0,SUM($R$4:R5585)-SUM($S$3:S5584),0)</f>
        <v>0</v>
      </c>
    </row>
    <row r="5586" spans="1:19">
      <c r="A5586">
        <f>IF(E5585&lt;&gt;E5586,COUNTIF($A$4:A5585,"&lt;&gt;0")+1,0)</f>
        <v>0</v>
      </c>
      <c r="B5586">
        <f>IF(A5586&lt;&gt;0,IF(MOD(A5586,3)=0,COUNTIF($B$4:B5585,"&lt;&gt;0")+1,0),0)</f>
        <v>0</v>
      </c>
      <c r="C5586" s="9">
        <f>'Dash Board'!$C$12+COUNT('Daily reducing balance'!$F$4:F5585)</f>
        <v>47312</v>
      </c>
      <c r="D5586">
        <f t="shared" si="609"/>
        <v>2029</v>
      </c>
      <c r="E5586">
        <f t="shared" si="610"/>
        <v>7</v>
      </c>
      <c r="F5586">
        <f>DAY('Dash Board'!$C$12+COUNT('Daily reducing balance'!$F$4:F5585))</f>
        <v>13</v>
      </c>
      <c r="G5586" s="8">
        <f t="shared" si="611"/>
        <v>9.2968812282302128E-8</v>
      </c>
      <c r="H5586" s="6">
        <f>G5586*'Dash Board'!$C$11/365</f>
        <v>2.6744452848333489E-11</v>
      </c>
      <c r="I5586" s="6">
        <f>H5586*'Dash Board'!$C$18/'Dash Board'!$C$11</f>
        <v>1.2735453737301662E-11</v>
      </c>
      <c r="J5586" s="6">
        <f>(G5586&gt;1)*PMT('Dash Board'!$C$11/365,$U$4,-'Dash Board'!$C$19)</f>
        <v>0</v>
      </c>
      <c r="K5586" s="6">
        <f t="shared" si="613"/>
        <v>0</v>
      </c>
      <c r="L5586" s="8">
        <f t="shared" si="614"/>
        <v>9.2995556735150468E-8</v>
      </c>
      <c r="N5586" s="8">
        <f t="shared" si="612"/>
        <v>-1.2735453737301662E-11</v>
      </c>
      <c r="O5586" s="8">
        <f>IF(E5585&lt;&gt;E5586,SUM($N$4:N5586)-SUM($O$3:O5585),0)</f>
        <v>0</v>
      </c>
      <c r="P5586" s="6">
        <f>IF(B5586&gt;0,SUM($O$4:O5586)-SUM($P$3:P5585),0)</f>
        <v>0</v>
      </c>
      <c r="Q5586" s="6">
        <f t="shared" si="615"/>
        <v>1.2735453737301662E-11</v>
      </c>
      <c r="R5586" s="8">
        <f>IF(E5585&lt;&gt;E5586,SUM($Q$4:Q5586)-SUM($R$3:R5585),0)</f>
        <v>0</v>
      </c>
      <c r="S5586" s="6">
        <f>IF(B5586&gt;0,SUM($R$4:R5586)-SUM($S$3:S5585),0)</f>
        <v>0</v>
      </c>
    </row>
    <row r="5587" spans="1:19">
      <c r="A5587">
        <f>IF(E5586&lt;&gt;E5587,COUNTIF($A$4:A5586,"&lt;&gt;0")+1,0)</f>
        <v>0</v>
      </c>
      <c r="B5587">
        <f>IF(A5587&lt;&gt;0,IF(MOD(A5587,3)=0,COUNTIF($B$4:B5586,"&lt;&gt;0")+1,0),0)</f>
        <v>0</v>
      </c>
      <c r="C5587" s="9">
        <f>'Dash Board'!$C$12+COUNT('Daily reducing balance'!$F$4:F5586)</f>
        <v>47313</v>
      </c>
      <c r="D5587">
        <f t="shared" si="609"/>
        <v>2029</v>
      </c>
      <c r="E5587">
        <f t="shared" si="610"/>
        <v>7</v>
      </c>
      <c r="F5587">
        <f>DAY('Dash Board'!$C$12+COUNT('Daily reducing balance'!$F$4:F5586))</f>
        <v>14</v>
      </c>
      <c r="G5587" s="8">
        <f t="shared" si="611"/>
        <v>9.2995556735150468E-8</v>
      </c>
      <c r="H5587" s="6">
        <f>G5587*'Dash Board'!$C$11/365</f>
        <v>2.6752146458056986E-11</v>
      </c>
      <c r="I5587" s="6">
        <f>H5587*'Dash Board'!$C$18/'Dash Board'!$C$11</f>
        <v>1.2739117360979519E-11</v>
      </c>
      <c r="J5587" s="6">
        <f>(G5587&gt;1)*PMT('Dash Board'!$C$11/365,$U$4,-'Dash Board'!$C$19)</f>
        <v>0</v>
      </c>
      <c r="K5587" s="6">
        <f t="shared" si="613"/>
        <v>0</v>
      </c>
      <c r="L5587" s="8">
        <f t="shared" si="614"/>
        <v>9.3022308881608531E-8</v>
      </c>
      <c r="N5587" s="8">
        <f t="shared" si="612"/>
        <v>-1.2739117360979519E-11</v>
      </c>
      <c r="O5587" s="8">
        <f>IF(E5586&lt;&gt;E5587,SUM($N$4:N5587)-SUM($O$3:O5586),0)</f>
        <v>0</v>
      </c>
      <c r="P5587" s="6">
        <f>IF(B5587&gt;0,SUM($O$4:O5587)-SUM($P$3:P5586),0)</f>
        <v>0</v>
      </c>
      <c r="Q5587" s="6">
        <f t="shared" si="615"/>
        <v>1.2739117360979519E-11</v>
      </c>
      <c r="R5587" s="8">
        <f>IF(E5586&lt;&gt;E5587,SUM($Q$4:Q5587)-SUM($R$3:R5586),0)</f>
        <v>0</v>
      </c>
      <c r="S5587" s="6">
        <f>IF(B5587&gt;0,SUM($R$4:R5587)-SUM($S$3:S5586),0)</f>
        <v>0</v>
      </c>
    </row>
    <row r="5588" spans="1:19">
      <c r="A5588">
        <f>IF(E5587&lt;&gt;E5588,COUNTIF($A$4:A5587,"&lt;&gt;0")+1,0)</f>
        <v>0</v>
      </c>
      <c r="B5588">
        <f>IF(A5588&lt;&gt;0,IF(MOD(A5588,3)=0,COUNTIF($B$4:B5587,"&lt;&gt;0")+1,0),0)</f>
        <v>0</v>
      </c>
      <c r="C5588" s="9">
        <f>'Dash Board'!$C$12+COUNT('Daily reducing balance'!$F$4:F5587)</f>
        <v>47314</v>
      </c>
      <c r="D5588">
        <f t="shared" si="609"/>
        <v>2029</v>
      </c>
      <c r="E5588">
        <f t="shared" si="610"/>
        <v>7</v>
      </c>
      <c r="F5588">
        <f>DAY('Dash Board'!$C$12+COUNT('Daily reducing balance'!$F$4:F5587))</f>
        <v>15</v>
      </c>
      <c r="G5588" s="8">
        <f t="shared" si="611"/>
        <v>9.3022308881608531E-8</v>
      </c>
      <c r="H5588" s="6">
        <f>G5588*'Dash Board'!$C$11/365</f>
        <v>2.6759842281010672E-11</v>
      </c>
      <c r="I5588" s="6">
        <f>H5588*'Dash Board'!$C$18/'Dash Board'!$C$11</f>
        <v>1.2742782038576512E-11</v>
      </c>
      <c r="J5588" s="6">
        <f>(G5588&gt;1)*PMT('Dash Board'!$C$11/365,$U$4,-'Dash Board'!$C$19)</f>
        <v>0</v>
      </c>
      <c r="K5588" s="6">
        <f t="shared" si="613"/>
        <v>0</v>
      </c>
      <c r="L5588" s="8">
        <f t="shared" si="614"/>
        <v>9.3049068723889547E-8</v>
      </c>
      <c r="N5588" s="8">
        <f t="shared" si="612"/>
        <v>-1.2742782038576512E-11</v>
      </c>
      <c r="O5588" s="8">
        <f>IF(E5587&lt;&gt;E5588,SUM($N$4:N5588)-SUM($O$3:O5587),0)</f>
        <v>0</v>
      </c>
      <c r="P5588" s="6">
        <f>IF(B5588&gt;0,SUM($O$4:O5588)-SUM($P$3:P5587),0)</f>
        <v>0</v>
      </c>
      <c r="Q5588" s="6">
        <f t="shared" si="615"/>
        <v>1.2742782038576512E-11</v>
      </c>
      <c r="R5588" s="8">
        <f>IF(E5587&lt;&gt;E5588,SUM($Q$4:Q5588)-SUM($R$3:R5587),0)</f>
        <v>0</v>
      </c>
      <c r="S5588" s="6">
        <f>IF(B5588&gt;0,SUM($R$4:R5588)-SUM($S$3:S5587),0)</f>
        <v>0</v>
      </c>
    </row>
    <row r="5589" spans="1:19">
      <c r="A5589">
        <f>IF(E5588&lt;&gt;E5589,COUNTIF($A$4:A5588,"&lt;&gt;0")+1,0)</f>
        <v>0</v>
      </c>
      <c r="B5589">
        <f>IF(A5589&lt;&gt;0,IF(MOD(A5589,3)=0,COUNTIF($B$4:B5588,"&lt;&gt;0")+1,0),0)</f>
        <v>0</v>
      </c>
      <c r="C5589" s="9">
        <f>'Dash Board'!$C$12+COUNT('Daily reducing balance'!$F$4:F5588)</f>
        <v>47315</v>
      </c>
      <c r="D5589">
        <f t="shared" si="609"/>
        <v>2029</v>
      </c>
      <c r="E5589">
        <f t="shared" si="610"/>
        <v>7</v>
      </c>
      <c r="F5589">
        <f>DAY('Dash Board'!$C$12+COUNT('Daily reducing balance'!$F$4:F5588))</f>
        <v>16</v>
      </c>
      <c r="G5589" s="8">
        <f t="shared" si="611"/>
        <v>9.3049068723889547E-8</v>
      </c>
      <c r="H5589" s="6">
        <f>G5589*'Dash Board'!$C$11/365</f>
        <v>2.6767540317831242E-11</v>
      </c>
      <c r="I5589" s="6">
        <f>H5589*'Dash Board'!$C$18/'Dash Board'!$C$11</f>
        <v>1.274644777039583E-11</v>
      </c>
      <c r="J5589" s="6">
        <f>(G5589&gt;1)*PMT('Dash Board'!$C$11/365,$U$4,-'Dash Board'!$C$19)</f>
        <v>0</v>
      </c>
      <c r="K5589" s="6">
        <f t="shared" si="613"/>
        <v>0</v>
      </c>
      <c r="L5589" s="8">
        <f t="shared" si="614"/>
        <v>9.3075836264207384E-8</v>
      </c>
      <c r="N5589" s="8">
        <f t="shared" si="612"/>
        <v>-1.274644777039583E-11</v>
      </c>
      <c r="O5589" s="8">
        <f>IF(E5588&lt;&gt;E5589,SUM($N$4:N5589)-SUM($O$3:O5588),0)</f>
        <v>0</v>
      </c>
      <c r="P5589" s="6">
        <f>IF(B5589&gt;0,SUM($O$4:O5589)-SUM($P$3:P5588),0)</f>
        <v>0</v>
      </c>
      <c r="Q5589" s="6">
        <f t="shared" si="615"/>
        <v>1.274644777039583E-11</v>
      </c>
      <c r="R5589" s="8">
        <f>IF(E5588&lt;&gt;E5589,SUM($Q$4:Q5589)-SUM($R$3:R5588),0)</f>
        <v>0</v>
      </c>
      <c r="S5589" s="6">
        <f>IF(B5589&gt;0,SUM($R$4:R5589)-SUM($S$3:S5588),0)</f>
        <v>0</v>
      </c>
    </row>
    <row r="5590" spans="1:19">
      <c r="A5590">
        <f>IF(E5589&lt;&gt;E5590,COUNTIF($A$4:A5589,"&lt;&gt;0")+1,0)</f>
        <v>0</v>
      </c>
      <c r="B5590">
        <f>IF(A5590&lt;&gt;0,IF(MOD(A5590,3)=0,COUNTIF($B$4:B5589,"&lt;&gt;0")+1,0),0)</f>
        <v>0</v>
      </c>
      <c r="C5590" s="9">
        <f>'Dash Board'!$C$12+COUNT('Daily reducing balance'!$F$4:F5589)</f>
        <v>47316</v>
      </c>
      <c r="D5590">
        <f t="shared" si="609"/>
        <v>2029</v>
      </c>
      <c r="E5590">
        <f t="shared" si="610"/>
        <v>7</v>
      </c>
      <c r="F5590">
        <f>DAY('Dash Board'!$C$12+COUNT('Daily reducing balance'!$F$4:F5589))</f>
        <v>17</v>
      </c>
      <c r="G5590" s="8">
        <f t="shared" si="611"/>
        <v>9.3075836264207384E-8</v>
      </c>
      <c r="H5590" s="6">
        <f>G5590*'Dash Board'!$C$11/365</f>
        <v>2.6775240569155546E-11</v>
      </c>
      <c r="I5590" s="6">
        <f>H5590*'Dash Board'!$C$18/'Dash Board'!$C$11</f>
        <v>1.2750114556740736E-11</v>
      </c>
      <c r="J5590" s="6">
        <f>(G5590&gt;1)*PMT('Dash Board'!$C$11/365,$U$4,-'Dash Board'!$C$19)</f>
        <v>0</v>
      </c>
      <c r="K5590" s="6">
        <f t="shared" si="613"/>
        <v>0</v>
      </c>
      <c r="L5590" s="8">
        <f t="shared" si="614"/>
        <v>9.3102611504776541E-8</v>
      </c>
      <c r="N5590" s="8">
        <f t="shared" si="612"/>
        <v>-1.2750114556740736E-11</v>
      </c>
      <c r="O5590" s="8">
        <f>IF(E5589&lt;&gt;E5590,SUM($N$4:N5590)-SUM($O$3:O5589),0)</f>
        <v>0</v>
      </c>
      <c r="P5590" s="6">
        <f>IF(B5590&gt;0,SUM($O$4:O5590)-SUM($P$3:P5589),0)</f>
        <v>0</v>
      </c>
      <c r="Q5590" s="6">
        <f t="shared" si="615"/>
        <v>1.2750114556740736E-11</v>
      </c>
      <c r="R5590" s="8">
        <f>IF(E5589&lt;&gt;E5590,SUM($Q$4:Q5590)-SUM($R$3:R5589),0)</f>
        <v>0</v>
      </c>
      <c r="S5590" s="6">
        <f>IF(B5590&gt;0,SUM($R$4:R5590)-SUM($S$3:S5589),0)</f>
        <v>0</v>
      </c>
    </row>
    <row r="5591" spans="1:19">
      <c r="A5591">
        <f>IF(E5590&lt;&gt;E5591,COUNTIF($A$4:A5590,"&lt;&gt;0")+1,0)</f>
        <v>0</v>
      </c>
      <c r="B5591">
        <f>IF(A5591&lt;&gt;0,IF(MOD(A5591,3)=0,COUNTIF($B$4:B5590,"&lt;&gt;0")+1,0),0)</f>
        <v>0</v>
      </c>
      <c r="C5591" s="9">
        <f>'Dash Board'!$C$12+COUNT('Daily reducing balance'!$F$4:F5590)</f>
        <v>47317</v>
      </c>
      <c r="D5591">
        <f t="shared" si="609"/>
        <v>2029</v>
      </c>
      <c r="E5591">
        <f t="shared" si="610"/>
        <v>7</v>
      </c>
      <c r="F5591">
        <f>DAY('Dash Board'!$C$12+COUNT('Daily reducing balance'!$F$4:F5590))</f>
        <v>18</v>
      </c>
      <c r="G5591" s="8">
        <f t="shared" si="611"/>
        <v>9.3102611504776541E-8</v>
      </c>
      <c r="H5591" s="6">
        <f>G5591*'Dash Board'!$C$11/365</f>
        <v>2.6782943035620649E-11</v>
      </c>
      <c r="I5591" s="6">
        <f>H5591*'Dash Board'!$C$18/'Dash Board'!$C$11</f>
        <v>1.2753782397914596E-11</v>
      </c>
      <c r="J5591" s="6">
        <f>(G5591&gt;1)*PMT('Dash Board'!$C$11/365,$U$4,-'Dash Board'!$C$19)</f>
        <v>0</v>
      </c>
      <c r="K5591" s="6">
        <f t="shared" si="613"/>
        <v>0</v>
      </c>
      <c r="L5591" s="8">
        <f t="shared" si="614"/>
        <v>9.3129394447812157E-8</v>
      </c>
      <c r="N5591" s="8">
        <f t="shared" si="612"/>
        <v>-1.2753782397914596E-11</v>
      </c>
      <c r="O5591" s="8">
        <f>IF(E5590&lt;&gt;E5591,SUM($N$4:N5591)-SUM($O$3:O5590),0)</f>
        <v>0</v>
      </c>
      <c r="P5591" s="6">
        <f>IF(B5591&gt;0,SUM($O$4:O5591)-SUM($P$3:P5590),0)</f>
        <v>0</v>
      </c>
      <c r="Q5591" s="6">
        <f t="shared" si="615"/>
        <v>1.2753782397914596E-11</v>
      </c>
      <c r="R5591" s="8">
        <f>IF(E5590&lt;&gt;E5591,SUM($Q$4:Q5591)-SUM($R$3:R5590),0)</f>
        <v>0</v>
      </c>
      <c r="S5591" s="6">
        <f>IF(B5591&gt;0,SUM($R$4:R5591)-SUM($S$3:S5590),0)</f>
        <v>0</v>
      </c>
    </row>
    <row r="5592" spans="1:19">
      <c r="A5592">
        <f>IF(E5591&lt;&gt;E5592,COUNTIF($A$4:A5591,"&lt;&gt;0")+1,0)</f>
        <v>0</v>
      </c>
      <c r="B5592">
        <f>IF(A5592&lt;&gt;0,IF(MOD(A5592,3)=0,COUNTIF($B$4:B5591,"&lt;&gt;0")+1,0),0)</f>
        <v>0</v>
      </c>
      <c r="C5592" s="9">
        <f>'Dash Board'!$C$12+COUNT('Daily reducing balance'!$F$4:F5591)</f>
        <v>47318</v>
      </c>
      <c r="D5592">
        <f t="shared" si="609"/>
        <v>2029</v>
      </c>
      <c r="E5592">
        <f t="shared" si="610"/>
        <v>7</v>
      </c>
      <c r="F5592">
        <f>DAY('Dash Board'!$C$12+COUNT('Daily reducing balance'!$F$4:F5591))</f>
        <v>19</v>
      </c>
      <c r="G5592" s="8">
        <f t="shared" si="611"/>
        <v>9.3129394447812157E-8</v>
      </c>
      <c r="H5592" s="6">
        <f>G5592*'Dash Board'!$C$11/365</f>
        <v>2.6790647717863771E-11</v>
      </c>
      <c r="I5592" s="6">
        <f>H5592*'Dash Board'!$C$18/'Dash Board'!$C$11</f>
        <v>1.2757451294220843E-11</v>
      </c>
      <c r="J5592" s="6">
        <f>(G5592&gt;1)*PMT('Dash Board'!$C$11/365,$U$4,-'Dash Board'!$C$19)</f>
        <v>0</v>
      </c>
      <c r="K5592" s="6">
        <f t="shared" si="613"/>
        <v>0</v>
      </c>
      <c r="L5592" s="8">
        <f t="shared" si="614"/>
        <v>9.3156185095530017E-8</v>
      </c>
      <c r="N5592" s="8">
        <f t="shared" si="612"/>
        <v>-1.2757451294220843E-11</v>
      </c>
      <c r="O5592" s="8">
        <f>IF(E5591&lt;&gt;E5592,SUM($N$4:N5592)-SUM($O$3:O5591),0)</f>
        <v>0</v>
      </c>
      <c r="P5592" s="6">
        <f>IF(B5592&gt;0,SUM($O$4:O5592)-SUM($P$3:P5591),0)</f>
        <v>0</v>
      </c>
      <c r="Q5592" s="6">
        <f t="shared" si="615"/>
        <v>1.2757451294220843E-11</v>
      </c>
      <c r="R5592" s="8">
        <f>IF(E5591&lt;&gt;E5592,SUM($Q$4:Q5592)-SUM($R$3:R5591),0)</f>
        <v>0</v>
      </c>
      <c r="S5592" s="6">
        <f>IF(B5592&gt;0,SUM($R$4:R5592)-SUM($S$3:S5591),0)</f>
        <v>0</v>
      </c>
    </row>
    <row r="5593" spans="1:19">
      <c r="A5593">
        <f>IF(E5592&lt;&gt;E5593,COUNTIF($A$4:A5592,"&lt;&gt;0")+1,0)</f>
        <v>0</v>
      </c>
      <c r="B5593">
        <f>IF(A5593&lt;&gt;0,IF(MOD(A5593,3)=0,COUNTIF($B$4:B5592,"&lt;&gt;0")+1,0),0)</f>
        <v>0</v>
      </c>
      <c r="C5593" s="9">
        <f>'Dash Board'!$C$12+COUNT('Daily reducing balance'!$F$4:F5592)</f>
        <v>47319</v>
      </c>
      <c r="D5593">
        <f t="shared" si="609"/>
        <v>2029</v>
      </c>
      <c r="E5593">
        <f t="shared" si="610"/>
        <v>7</v>
      </c>
      <c r="F5593">
        <f>DAY('Dash Board'!$C$12+COUNT('Daily reducing balance'!$F$4:F5592))</f>
        <v>20</v>
      </c>
      <c r="G5593" s="8">
        <f t="shared" si="611"/>
        <v>9.3156185095530017E-8</v>
      </c>
      <c r="H5593" s="6">
        <f>G5593*'Dash Board'!$C$11/365</f>
        <v>2.6798354616522336E-11</v>
      </c>
      <c r="I5593" s="6">
        <f>H5593*'Dash Board'!$C$18/'Dash Board'!$C$11</f>
        <v>1.2761121245963018E-11</v>
      </c>
      <c r="J5593" s="6">
        <f>(G5593&gt;1)*PMT('Dash Board'!$C$11/365,$U$4,-'Dash Board'!$C$19)</f>
        <v>0</v>
      </c>
      <c r="K5593" s="6">
        <f t="shared" si="613"/>
        <v>0</v>
      </c>
      <c r="L5593" s="8">
        <f t="shared" si="614"/>
        <v>9.318298345014654E-8</v>
      </c>
      <c r="N5593" s="8">
        <f t="shared" si="612"/>
        <v>-1.2761121245963018E-11</v>
      </c>
      <c r="O5593" s="8">
        <f>IF(E5592&lt;&gt;E5593,SUM($N$4:N5593)-SUM($O$3:O5592),0)</f>
        <v>0</v>
      </c>
      <c r="P5593" s="6">
        <f>IF(B5593&gt;0,SUM($O$4:O5593)-SUM($P$3:P5592),0)</f>
        <v>0</v>
      </c>
      <c r="Q5593" s="6">
        <f t="shared" si="615"/>
        <v>1.2761121245963018E-11</v>
      </c>
      <c r="R5593" s="8">
        <f>IF(E5592&lt;&gt;E5593,SUM($Q$4:Q5593)-SUM($R$3:R5592),0)</f>
        <v>0</v>
      </c>
      <c r="S5593" s="6">
        <f>IF(B5593&gt;0,SUM($R$4:R5593)-SUM($S$3:S5592),0)</f>
        <v>0</v>
      </c>
    </row>
    <row r="5594" spans="1:19">
      <c r="A5594">
        <f>IF(E5593&lt;&gt;E5594,COUNTIF($A$4:A5593,"&lt;&gt;0")+1,0)</f>
        <v>0</v>
      </c>
      <c r="B5594">
        <f>IF(A5594&lt;&gt;0,IF(MOD(A5594,3)=0,COUNTIF($B$4:B5593,"&lt;&gt;0")+1,0),0)</f>
        <v>0</v>
      </c>
      <c r="C5594" s="9">
        <f>'Dash Board'!$C$12+COUNT('Daily reducing balance'!$F$4:F5593)</f>
        <v>47320</v>
      </c>
      <c r="D5594">
        <f t="shared" si="609"/>
        <v>2029</v>
      </c>
      <c r="E5594">
        <f t="shared" si="610"/>
        <v>7</v>
      </c>
      <c r="F5594">
        <f>DAY('Dash Board'!$C$12+COUNT('Daily reducing balance'!$F$4:F5593))</f>
        <v>21</v>
      </c>
      <c r="G5594" s="8">
        <f t="shared" si="611"/>
        <v>9.318298345014654E-8</v>
      </c>
      <c r="H5594" s="6">
        <f>G5594*'Dash Board'!$C$11/365</f>
        <v>2.6806063732233934E-11</v>
      </c>
      <c r="I5594" s="6">
        <f>H5594*'Dash Board'!$C$18/'Dash Board'!$C$11</f>
        <v>1.2764792253444731E-11</v>
      </c>
      <c r="J5594" s="6">
        <f>(G5594&gt;1)*PMT('Dash Board'!$C$11/365,$U$4,-'Dash Board'!$C$19)</f>
        <v>0</v>
      </c>
      <c r="K5594" s="6">
        <f t="shared" si="613"/>
        <v>0</v>
      </c>
      <c r="L5594" s="8">
        <f t="shared" si="614"/>
        <v>9.320978951387877E-8</v>
      </c>
      <c r="N5594" s="8">
        <f t="shared" si="612"/>
        <v>-1.2764792253444731E-11</v>
      </c>
      <c r="O5594" s="8">
        <f>IF(E5593&lt;&gt;E5594,SUM($N$4:N5594)-SUM($O$3:O5593),0)</f>
        <v>0</v>
      </c>
      <c r="P5594" s="6">
        <f>IF(B5594&gt;0,SUM($O$4:O5594)-SUM($P$3:P5593),0)</f>
        <v>0</v>
      </c>
      <c r="Q5594" s="6">
        <f t="shared" si="615"/>
        <v>1.2764792253444731E-11</v>
      </c>
      <c r="R5594" s="8">
        <f>IF(E5593&lt;&gt;E5594,SUM($Q$4:Q5594)-SUM($R$3:R5593),0)</f>
        <v>0</v>
      </c>
      <c r="S5594" s="6">
        <f>IF(B5594&gt;0,SUM($R$4:R5594)-SUM($S$3:S5593),0)</f>
        <v>0</v>
      </c>
    </row>
    <row r="5595" spans="1:19">
      <c r="A5595">
        <f>IF(E5594&lt;&gt;E5595,COUNTIF($A$4:A5594,"&lt;&gt;0")+1,0)</f>
        <v>0</v>
      </c>
      <c r="B5595">
        <f>IF(A5595&lt;&gt;0,IF(MOD(A5595,3)=0,COUNTIF($B$4:B5594,"&lt;&gt;0")+1,0),0)</f>
        <v>0</v>
      </c>
      <c r="C5595" s="9">
        <f>'Dash Board'!$C$12+COUNT('Daily reducing balance'!$F$4:F5594)</f>
        <v>47321</v>
      </c>
      <c r="D5595">
        <f t="shared" si="609"/>
        <v>2029</v>
      </c>
      <c r="E5595">
        <f t="shared" si="610"/>
        <v>7</v>
      </c>
      <c r="F5595">
        <f>DAY('Dash Board'!$C$12+COUNT('Daily reducing balance'!$F$4:F5594))</f>
        <v>22</v>
      </c>
      <c r="G5595" s="8">
        <f t="shared" si="611"/>
        <v>9.320978951387877E-8</v>
      </c>
      <c r="H5595" s="6">
        <f>G5595*'Dash Board'!$C$11/365</f>
        <v>2.6813775065636356E-11</v>
      </c>
      <c r="I5595" s="6">
        <f>H5595*'Dash Board'!$C$18/'Dash Board'!$C$11</f>
        <v>1.2768464316969693E-11</v>
      </c>
      <c r="J5595" s="6">
        <f>(G5595&gt;1)*PMT('Dash Board'!$C$11/365,$U$4,-'Dash Board'!$C$19)</f>
        <v>0</v>
      </c>
      <c r="K5595" s="6">
        <f t="shared" si="613"/>
        <v>0</v>
      </c>
      <c r="L5595" s="8">
        <f t="shared" si="614"/>
        <v>9.3236603288944411E-8</v>
      </c>
      <c r="N5595" s="8">
        <f t="shared" si="612"/>
        <v>-1.2768464316969693E-11</v>
      </c>
      <c r="O5595" s="8">
        <f>IF(E5594&lt;&gt;E5595,SUM($N$4:N5595)-SUM($O$3:O5594),0)</f>
        <v>0</v>
      </c>
      <c r="P5595" s="6">
        <f>IF(B5595&gt;0,SUM($O$4:O5595)-SUM($P$3:P5594),0)</f>
        <v>0</v>
      </c>
      <c r="Q5595" s="6">
        <f t="shared" si="615"/>
        <v>1.2768464316969693E-11</v>
      </c>
      <c r="R5595" s="8">
        <f>IF(E5594&lt;&gt;E5595,SUM($Q$4:Q5595)-SUM($R$3:R5594),0)</f>
        <v>0</v>
      </c>
      <c r="S5595" s="6">
        <f>IF(B5595&gt;0,SUM($R$4:R5595)-SUM($S$3:S5594),0)</f>
        <v>0</v>
      </c>
    </row>
    <row r="5596" spans="1:19">
      <c r="A5596">
        <f>IF(E5595&lt;&gt;E5596,COUNTIF($A$4:A5595,"&lt;&gt;0")+1,0)</f>
        <v>0</v>
      </c>
      <c r="B5596">
        <f>IF(A5596&lt;&gt;0,IF(MOD(A5596,3)=0,COUNTIF($B$4:B5595,"&lt;&gt;0")+1,0),0)</f>
        <v>0</v>
      </c>
      <c r="C5596" s="9">
        <f>'Dash Board'!$C$12+COUNT('Daily reducing balance'!$F$4:F5595)</f>
        <v>47322</v>
      </c>
      <c r="D5596">
        <f t="shared" si="609"/>
        <v>2029</v>
      </c>
      <c r="E5596">
        <f t="shared" si="610"/>
        <v>7</v>
      </c>
      <c r="F5596">
        <f>DAY('Dash Board'!$C$12+COUNT('Daily reducing balance'!$F$4:F5595))</f>
        <v>23</v>
      </c>
      <c r="G5596" s="8">
        <f t="shared" si="611"/>
        <v>9.3236603288944411E-8</v>
      </c>
      <c r="H5596" s="6">
        <f>G5596*'Dash Board'!$C$11/365</f>
        <v>2.6821488617367569E-11</v>
      </c>
      <c r="I5596" s="6">
        <f>H5596*'Dash Board'!$C$18/'Dash Board'!$C$11</f>
        <v>1.2772137436841701E-11</v>
      </c>
      <c r="J5596" s="6">
        <f>(G5596&gt;1)*PMT('Dash Board'!$C$11/365,$U$4,-'Dash Board'!$C$19)</f>
        <v>0</v>
      </c>
      <c r="K5596" s="6">
        <f t="shared" si="613"/>
        <v>0</v>
      </c>
      <c r="L5596" s="8">
        <f t="shared" si="614"/>
        <v>9.3263424777561775E-8</v>
      </c>
      <c r="N5596" s="8">
        <f t="shared" si="612"/>
        <v>-1.2772137436841701E-11</v>
      </c>
      <c r="O5596" s="8">
        <f>IF(E5595&lt;&gt;E5596,SUM($N$4:N5596)-SUM($O$3:O5595),0)</f>
        <v>0</v>
      </c>
      <c r="P5596" s="6">
        <f>IF(B5596&gt;0,SUM($O$4:O5596)-SUM($P$3:P5595),0)</f>
        <v>0</v>
      </c>
      <c r="Q5596" s="6">
        <f t="shared" si="615"/>
        <v>1.2772137436841701E-11</v>
      </c>
      <c r="R5596" s="8">
        <f>IF(E5595&lt;&gt;E5596,SUM($Q$4:Q5596)-SUM($R$3:R5595),0)</f>
        <v>0</v>
      </c>
      <c r="S5596" s="6">
        <f>IF(B5596&gt;0,SUM($R$4:R5596)-SUM($S$3:S5595),0)</f>
        <v>0</v>
      </c>
    </row>
    <row r="5597" spans="1:19">
      <c r="A5597">
        <f>IF(E5596&lt;&gt;E5597,COUNTIF($A$4:A5596,"&lt;&gt;0")+1,0)</f>
        <v>0</v>
      </c>
      <c r="B5597">
        <f>IF(A5597&lt;&gt;0,IF(MOD(A5597,3)=0,COUNTIF($B$4:B5596,"&lt;&gt;0")+1,0),0)</f>
        <v>0</v>
      </c>
      <c r="C5597" s="9">
        <f>'Dash Board'!$C$12+COUNT('Daily reducing balance'!$F$4:F5596)</f>
        <v>47323</v>
      </c>
      <c r="D5597">
        <f t="shared" si="609"/>
        <v>2029</v>
      </c>
      <c r="E5597">
        <f t="shared" si="610"/>
        <v>7</v>
      </c>
      <c r="F5597">
        <f>DAY('Dash Board'!$C$12+COUNT('Daily reducing balance'!$F$4:F5596))</f>
        <v>24</v>
      </c>
      <c r="G5597" s="8">
        <f t="shared" si="611"/>
        <v>9.3263424777561775E-8</v>
      </c>
      <c r="H5597" s="6">
        <f>G5597*'Dash Board'!$C$11/365</f>
        <v>2.6829204388065715E-11</v>
      </c>
      <c r="I5597" s="6">
        <f>H5597*'Dash Board'!$C$18/'Dash Board'!$C$11</f>
        <v>1.2775811613364627E-11</v>
      </c>
      <c r="J5597" s="6">
        <f>(G5597&gt;1)*PMT('Dash Board'!$C$11/365,$U$4,-'Dash Board'!$C$19)</f>
        <v>0</v>
      </c>
      <c r="K5597" s="6">
        <f t="shared" si="613"/>
        <v>0</v>
      </c>
      <c r="L5597" s="8">
        <f t="shared" si="614"/>
        <v>9.3290253981949839E-8</v>
      </c>
      <c r="N5597" s="8">
        <f t="shared" si="612"/>
        <v>-1.2775811613364627E-11</v>
      </c>
      <c r="O5597" s="8">
        <f>IF(E5596&lt;&gt;E5597,SUM($N$4:N5597)-SUM($O$3:O5596),0)</f>
        <v>0</v>
      </c>
      <c r="P5597" s="6">
        <f>IF(B5597&gt;0,SUM($O$4:O5597)-SUM($P$3:P5596),0)</f>
        <v>0</v>
      </c>
      <c r="Q5597" s="6">
        <f t="shared" si="615"/>
        <v>1.2775811613364627E-11</v>
      </c>
      <c r="R5597" s="8">
        <f>IF(E5596&lt;&gt;E5597,SUM($Q$4:Q5597)-SUM($R$3:R5596),0)</f>
        <v>0</v>
      </c>
      <c r="S5597" s="6">
        <f>IF(B5597&gt;0,SUM($R$4:R5597)-SUM($S$3:S5596),0)</f>
        <v>0</v>
      </c>
    </row>
    <row r="5598" spans="1:19">
      <c r="A5598">
        <f>IF(E5597&lt;&gt;E5598,COUNTIF($A$4:A5597,"&lt;&gt;0")+1,0)</f>
        <v>0</v>
      </c>
      <c r="B5598">
        <f>IF(A5598&lt;&gt;0,IF(MOD(A5598,3)=0,COUNTIF($B$4:B5597,"&lt;&gt;0")+1,0),0)</f>
        <v>0</v>
      </c>
      <c r="C5598" s="9">
        <f>'Dash Board'!$C$12+COUNT('Daily reducing balance'!$F$4:F5597)</f>
        <v>47324</v>
      </c>
      <c r="D5598">
        <f t="shared" si="609"/>
        <v>2029</v>
      </c>
      <c r="E5598">
        <f t="shared" si="610"/>
        <v>7</v>
      </c>
      <c r="F5598">
        <f>DAY('Dash Board'!$C$12+COUNT('Daily reducing balance'!$F$4:F5597))</f>
        <v>25</v>
      </c>
      <c r="G5598" s="8">
        <f t="shared" si="611"/>
        <v>9.3290253981949839E-8</v>
      </c>
      <c r="H5598" s="6">
        <f>G5598*'Dash Board'!$C$11/365</f>
        <v>2.6836922378369129E-11</v>
      </c>
      <c r="I5598" s="6">
        <f>H5598*'Dash Board'!$C$18/'Dash Board'!$C$11</f>
        <v>1.2779486846842443E-11</v>
      </c>
      <c r="J5598" s="6">
        <f>(G5598&gt;1)*PMT('Dash Board'!$C$11/365,$U$4,-'Dash Board'!$C$19)</f>
        <v>0</v>
      </c>
      <c r="K5598" s="6">
        <f t="shared" si="613"/>
        <v>0</v>
      </c>
      <c r="L5598" s="8">
        <f t="shared" si="614"/>
        <v>9.3317090904328211E-8</v>
      </c>
      <c r="N5598" s="8">
        <f t="shared" si="612"/>
        <v>-1.2779486846842443E-11</v>
      </c>
      <c r="O5598" s="8">
        <f>IF(E5597&lt;&gt;E5598,SUM($N$4:N5598)-SUM($O$3:O5597),0)</f>
        <v>0</v>
      </c>
      <c r="P5598" s="6">
        <f>IF(B5598&gt;0,SUM($O$4:O5598)-SUM($P$3:P5597),0)</f>
        <v>0</v>
      </c>
      <c r="Q5598" s="6">
        <f t="shared" si="615"/>
        <v>1.2779486846842443E-11</v>
      </c>
      <c r="R5598" s="8">
        <f>IF(E5597&lt;&gt;E5598,SUM($Q$4:Q5598)-SUM($R$3:R5597),0)</f>
        <v>0</v>
      </c>
      <c r="S5598" s="6">
        <f>IF(B5598&gt;0,SUM($R$4:R5598)-SUM($S$3:S5597),0)</f>
        <v>0</v>
      </c>
    </row>
    <row r="5599" spans="1:19">
      <c r="A5599">
        <f>IF(E5598&lt;&gt;E5599,COUNTIF($A$4:A5598,"&lt;&gt;0")+1,0)</f>
        <v>0</v>
      </c>
      <c r="B5599">
        <f>IF(A5599&lt;&gt;0,IF(MOD(A5599,3)=0,COUNTIF($B$4:B5598,"&lt;&gt;0")+1,0),0)</f>
        <v>0</v>
      </c>
      <c r="C5599" s="9">
        <f>'Dash Board'!$C$12+COUNT('Daily reducing balance'!$F$4:F5598)</f>
        <v>47325</v>
      </c>
      <c r="D5599">
        <f t="shared" si="609"/>
        <v>2029</v>
      </c>
      <c r="E5599">
        <f t="shared" si="610"/>
        <v>7</v>
      </c>
      <c r="F5599">
        <f>DAY('Dash Board'!$C$12+COUNT('Daily reducing balance'!$F$4:F5598))</f>
        <v>26</v>
      </c>
      <c r="G5599" s="8">
        <f t="shared" si="611"/>
        <v>9.3317090904328211E-8</v>
      </c>
      <c r="H5599" s="6">
        <f>G5599*'Dash Board'!$C$11/365</f>
        <v>2.6844642588916332E-11</v>
      </c>
      <c r="I5599" s="6">
        <f>H5599*'Dash Board'!$C$18/'Dash Board'!$C$11</f>
        <v>1.2783163137579208E-11</v>
      </c>
      <c r="J5599" s="6">
        <f>(G5599&gt;1)*PMT('Dash Board'!$C$11/365,$U$4,-'Dash Board'!$C$19)</f>
        <v>0</v>
      </c>
      <c r="K5599" s="6">
        <f t="shared" si="613"/>
        <v>0</v>
      </c>
      <c r="L5599" s="8">
        <f t="shared" si="614"/>
        <v>9.3343935546917125E-8</v>
      </c>
      <c r="N5599" s="8">
        <f t="shared" si="612"/>
        <v>-1.2783163137579208E-11</v>
      </c>
      <c r="O5599" s="8">
        <f>IF(E5598&lt;&gt;E5599,SUM($N$4:N5599)-SUM($O$3:O5598),0)</f>
        <v>0</v>
      </c>
      <c r="P5599" s="6">
        <f>IF(B5599&gt;0,SUM($O$4:O5599)-SUM($P$3:P5598),0)</f>
        <v>0</v>
      </c>
      <c r="Q5599" s="6">
        <f t="shared" si="615"/>
        <v>1.2783163137579208E-11</v>
      </c>
      <c r="R5599" s="8">
        <f>IF(E5598&lt;&gt;E5599,SUM($Q$4:Q5599)-SUM($R$3:R5598),0)</f>
        <v>0</v>
      </c>
      <c r="S5599" s="6">
        <f>IF(B5599&gt;0,SUM($R$4:R5599)-SUM($S$3:S5598),0)</f>
        <v>0</v>
      </c>
    </row>
    <row r="5600" spans="1:19">
      <c r="A5600">
        <f>IF(E5599&lt;&gt;E5600,COUNTIF($A$4:A5599,"&lt;&gt;0")+1,0)</f>
        <v>0</v>
      </c>
      <c r="B5600">
        <f>IF(A5600&lt;&gt;0,IF(MOD(A5600,3)=0,COUNTIF($B$4:B5599,"&lt;&gt;0")+1,0),0)</f>
        <v>0</v>
      </c>
      <c r="C5600" s="9">
        <f>'Dash Board'!$C$12+COUNT('Daily reducing balance'!$F$4:F5599)</f>
        <v>47326</v>
      </c>
      <c r="D5600">
        <f t="shared" si="609"/>
        <v>2029</v>
      </c>
      <c r="E5600">
        <f t="shared" si="610"/>
        <v>7</v>
      </c>
      <c r="F5600">
        <f>DAY('Dash Board'!$C$12+COUNT('Daily reducing balance'!$F$4:F5599))</f>
        <v>27</v>
      </c>
      <c r="G5600" s="8">
        <f t="shared" si="611"/>
        <v>9.3343935546917125E-8</v>
      </c>
      <c r="H5600" s="6">
        <f>G5600*'Dash Board'!$C$11/365</f>
        <v>2.6852365020346024E-11</v>
      </c>
      <c r="I5600" s="6">
        <f>H5600*'Dash Board'!$C$18/'Dash Board'!$C$11</f>
        <v>1.278684048587906E-11</v>
      </c>
      <c r="J5600" s="6">
        <f>(G5600&gt;1)*PMT('Dash Board'!$C$11/365,$U$4,-'Dash Board'!$C$19)</f>
        <v>0</v>
      </c>
      <c r="K5600" s="6">
        <f t="shared" si="613"/>
        <v>0</v>
      </c>
      <c r="L5600" s="8">
        <f t="shared" si="614"/>
        <v>9.3370787911937473E-8</v>
      </c>
      <c r="N5600" s="8">
        <f t="shared" si="612"/>
        <v>-1.278684048587906E-11</v>
      </c>
      <c r="O5600" s="8">
        <f>IF(E5599&lt;&gt;E5600,SUM($N$4:N5600)-SUM($O$3:O5599),0)</f>
        <v>0</v>
      </c>
      <c r="P5600" s="6">
        <f>IF(B5600&gt;0,SUM($O$4:O5600)-SUM($P$3:P5599),0)</f>
        <v>0</v>
      </c>
      <c r="Q5600" s="6">
        <f t="shared" si="615"/>
        <v>1.278684048587906E-11</v>
      </c>
      <c r="R5600" s="8">
        <f>IF(E5599&lt;&gt;E5600,SUM($Q$4:Q5600)-SUM($R$3:R5599),0)</f>
        <v>0</v>
      </c>
      <c r="S5600" s="6">
        <f>IF(B5600&gt;0,SUM($R$4:R5600)-SUM($S$3:S5599),0)</f>
        <v>0</v>
      </c>
    </row>
    <row r="5601" spans="1:19">
      <c r="A5601">
        <f>IF(E5600&lt;&gt;E5601,COUNTIF($A$4:A5600,"&lt;&gt;0")+1,0)</f>
        <v>0</v>
      </c>
      <c r="B5601">
        <f>IF(A5601&lt;&gt;0,IF(MOD(A5601,3)=0,COUNTIF($B$4:B5600,"&lt;&gt;0")+1,0),0)</f>
        <v>0</v>
      </c>
      <c r="C5601" s="9">
        <f>'Dash Board'!$C$12+COUNT('Daily reducing balance'!$F$4:F5600)</f>
        <v>47327</v>
      </c>
      <c r="D5601">
        <f t="shared" si="609"/>
        <v>2029</v>
      </c>
      <c r="E5601">
        <f t="shared" si="610"/>
        <v>7</v>
      </c>
      <c r="F5601">
        <f>DAY('Dash Board'!$C$12+COUNT('Daily reducing balance'!$F$4:F5600))</f>
        <v>28</v>
      </c>
      <c r="G5601" s="8">
        <f t="shared" si="611"/>
        <v>9.3370787911937473E-8</v>
      </c>
      <c r="H5601" s="6">
        <f>G5601*'Dash Board'!$C$11/365</f>
        <v>2.6860089673297083E-11</v>
      </c>
      <c r="I5601" s="6">
        <f>H5601*'Dash Board'!$C$18/'Dash Board'!$C$11</f>
        <v>1.2790518892046231E-11</v>
      </c>
      <c r="J5601" s="6">
        <f>(G5601&gt;1)*PMT('Dash Board'!$C$11/365,$U$4,-'Dash Board'!$C$19)</f>
        <v>0</v>
      </c>
      <c r="K5601" s="6">
        <f t="shared" si="613"/>
        <v>0</v>
      </c>
      <c r="L5601" s="8">
        <f t="shared" si="614"/>
        <v>9.3397648001610773E-8</v>
      </c>
      <c r="N5601" s="8">
        <f t="shared" si="612"/>
        <v>-1.2790518892046231E-11</v>
      </c>
      <c r="O5601" s="8">
        <f>IF(E5600&lt;&gt;E5601,SUM($N$4:N5601)-SUM($O$3:O5600),0)</f>
        <v>0</v>
      </c>
      <c r="P5601" s="6">
        <f>IF(B5601&gt;0,SUM($O$4:O5601)-SUM($P$3:P5600),0)</f>
        <v>0</v>
      </c>
      <c r="Q5601" s="6">
        <f t="shared" si="615"/>
        <v>1.2790518892046231E-11</v>
      </c>
      <c r="R5601" s="8">
        <f>IF(E5600&lt;&gt;E5601,SUM($Q$4:Q5601)-SUM($R$3:R5600),0)</f>
        <v>0</v>
      </c>
      <c r="S5601" s="6">
        <f>IF(B5601&gt;0,SUM($R$4:R5601)-SUM($S$3:S5600),0)</f>
        <v>0</v>
      </c>
    </row>
    <row r="5602" spans="1:19">
      <c r="A5602">
        <f>IF(E5601&lt;&gt;E5602,COUNTIF($A$4:A5601,"&lt;&gt;0")+1,0)</f>
        <v>0</v>
      </c>
      <c r="B5602">
        <f>IF(A5602&lt;&gt;0,IF(MOD(A5602,3)=0,COUNTIF($B$4:B5601,"&lt;&gt;0")+1,0),0)</f>
        <v>0</v>
      </c>
      <c r="C5602" s="9">
        <f>'Dash Board'!$C$12+COUNT('Daily reducing balance'!$F$4:F5601)</f>
        <v>47328</v>
      </c>
      <c r="D5602">
        <f t="shared" si="609"/>
        <v>2029</v>
      </c>
      <c r="E5602">
        <f t="shared" si="610"/>
        <v>7</v>
      </c>
      <c r="F5602">
        <f>DAY('Dash Board'!$C$12+COUNT('Daily reducing balance'!$F$4:F5601))</f>
        <v>29</v>
      </c>
      <c r="G5602" s="8">
        <f t="shared" si="611"/>
        <v>9.3397648001610773E-8</v>
      </c>
      <c r="H5602" s="6">
        <f>G5602*'Dash Board'!$C$11/365</f>
        <v>2.6867816548408577E-11</v>
      </c>
      <c r="I5602" s="6">
        <f>H5602*'Dash Board'!$C$18/'Dash Board'!$C$11</f>
        <v>1.2794198356385038E-11</v>
      </c>
      <c r="J5602" s="6">
        <f>(G5602&gt;1)*PMT('Dash Board'!$C$11/365,$U$4,-'Dash Board'!$C$19)</f>
        <v>0</v>
      </c>
      <c r="K5602" s="6">
        <f t="shared" si="613"/>
        <v>0</v>
      </c>
      <c r="L5602" s="8">
        <f t="shared" si="614"/>
        <v>9.3424515818159188E-8</v>
      </c>
      <c r="N5602" s="8">
        <f t="shared" si="612"/>
        <v>-1.2794198356385038E-11</v>
      </c>
      <c r="O5602" s="8">
        <f>IF(E5601&lt;&gt;E5602,SUM($N$4:N5602)-SUM($O$3:O5601),0)</f>
        <v>0</v>
      </c>
      <c r="P5602" s="6">
        <f>IF(B5602&gt;0,SUM($O$4:O5602)-SUM($P$3:P5601),0)</f>
        <v>0</v>
      </c>
      <c r="Q5602" s="6">
        <f t="shared" si="615"/>
        <v>1.2794198356385038E-11</v>
      </c>
      <c r="R5602" s="8">
        <f>IF(E5601&lt;&gt;E5602,SUM($Q$4:Q5602)-SUM($R$3:R5601),0)</f>
        <v>0</v>
      </c>
      <c r="S5602" s="6">
        <f>IF(B5602&gt;0,SUM($R$4:R5602)-SUM($S$3:S5601),0)</f>
        <v>0</v>
      </c>
    </row>
    <row r="5603" spans="1:19">
      <c r="A5603">
        <f>IF(E5602&lt;&gt;E5603,COUNTIF($A$4:A5602,"&lt;&gt;0")+1,0)</f>
        <v>0</v>
      </c>
      <c r="B5603">
        <f>IF(A5603&lt;&gt;0,IF(MOD(A5603,3)=0,COUNTIF($B$4:B5602,"&lt;&gt;0")+1,0),0)</f>
        <v>0</v>
      </c>
      <c r="C5603" s="9">
        <f>'Dash Board'!$C$12+COUNT('Daily reducing balance'!$F$4:F5602)</f>
        <v>47329</v>
      </c>
      <c r="D5603">
        <f t="shared" si="609"/>
        <v>2029</v>
      </c>
      <c r="E5603">
        <f t="shared" si="610"/>
        <v>7</v>
      </c>
      <c r="F5603">
        <f>DAY('Dash Board'!$C$12+COUNT('Daily reducing balance'!$F$4:F5602))</f>
        <v>30</v>
      </c>
      <c r="G5603" s="8">
        <f t="shared" si="611"/>
        <v>9.3424515818159188E-8</v>
      </c>
      <c r="H5603" s="6">
        <f>G5603*'Dash Board'!$C$11/365</f>
        <v>2.6875545646319764E-11</v>
      </c>
      <c r="I5603" s="6">
        <f>H5603*'Dash Board'!$C$18/'Dash Board'!$C$11</f>
        <v>1.2797878879199888E-11</v>
      </c>
      <c r="J5603" s="6">
        <f>(G5603&gt;1)*PMT('Dash Board'!$C$11/365,$U$4,-'Dash Board'!$C$19)</f>
        <v>0</v>
      </c>
      <c r="K5603" s="6">
        <f t="shared" si="613"/>
        <v>0</v>
      </c>
      <c r="L5603" s="8">
        <f t="shared" si="614"/>
        <v>9.3451391363805504E-8</v>
      </c>
      <c r="N5603" s="8">
        <f t="shared" si="612"/>
        <v>-1.2797878879199888E-11</v>
      </c>
      <c r="O5603" s="8">
        <f>IF(E5602&lt;&gt;E5603,SUM($N$4:N5603)-SUM($O$3:O5602),0)</f>
        <v>0</v>
      </c>
      <c r="P5603" s="6">
        <f>IF(B5603&gt;0,SUM($O$4:O5603)-SUM($P$3:P5602),0)</f>
        <v>0</v>
      </c>
      <c r="Q5603" s="6">
        <f t="shared" si="615"/>
        <v>1.2797878879199888E-11</v>
      </c>
      <c r="R5603" s="8">
        <f>IF(E5602&lt;&gt;E5603,SUM($Q$4:Q5603)-SUM($R$3:R5602),0)</f>
        <v>0</v>
      </c>
      <c r="S5603" s="6">
        <f>IF(B5603&gt;0,SUM($R$4:R5603)-SUM($S$3:S5602),0)</f>
        <v>0</v>
      </c>
    </row>
    <row r="5604" spans="1:19">
      <c r="A5604">
        <f>IF(E5603&lt;&gt;E5604,COUNTIF($A$4:A5603,"&lt;&gt;0")+1,0)</f>
        <v>0</v>
      </c>
      <c r="B5604">
        <f>IF(A5604&lt;&gt;0,IF(MOD(A5604,3)=0,COUNTIF($B$4:B5603,"&lt;&gt;0")+1,0),0)</f>
        <v>0</v>
      </c>
      <c r="C5604" s="9">
        <f>'Dash Board'!$C$12+COUNT('Daily reducing balance'!$F$4:F5603)</f>
        <v>47330</v>
      </c>
      <c r="D5604">
        <f t="shared" si="609"/>
        <v>2029</v>
      </c>
      <c r="E5604">
        <f t="shared" si="610"/>
        <v>7</v>
      </c>
      <c r="F5604">
        <f>DAY('Dash Board'!$C$12+COUNT('Daily reducing balance'!$F$4:F5603))</f>
        <v>31</v>
      </c>
      <c r="G5604" s="8">
        <f t="shared" si="611"/>
        <v>9.3451391363805504E-8</v>
      </c>
      <c r="H5604" s="6">
        <f>G5604*'Dash Board'!$C$11/365</f>
        <v>2.6883276967670076E-11</v>
      </c>
      <c r="I5604" s="6">
        <f>H5604*'Dash Board'!$C$18/'Dash Board'!$C$11</f>
        <v>1.2801560460795275E-11</v>
      </c>
      <c r="J5604" s="6">
        <f>(G5604&gt;1)*PMT('Dash Board'!$C$11/365,$U$4,-'Dash Board'!$C$19)</f>
        <v>0</v>
      </c>
      <c r="K5604" s="6">
        <f t="shared" si="613"/>
        <v>0</v>
      </c>
      <c r="L5604" s="8">
        <f t="shared" si="614"/>
        <v>9.3478274640773172E-8</v>
      </c>
      <c r="N5604" s="8">
        <f t="shared" si="612"/>
        <v>-1.2801560460795275E-11</v>
      </c>
      <c r="O5604" s="8">
        <f>IF(E5603&lt;&gt;E5604,SUM($N$4:N5604)-SUM($O$3:O5603),0)</f>
        <v>0</v>
      </c>
      <c r="P5604" s="6">
        <f>IF(B5604&gt;0,SUM($O$4:O5604)-SUM($P$3:P5603),0)</f>
        <v>0</v>
      </c>
      <c r="Q5604" s="6">
        <f t="shared" si="615"/>
        <v>1.2801560460795275E-11</v>
      </c>
      <c r="R5604" s="8">
        <f>IF(E5603&lt;&gt;E5604,SUM($Q$4:Q5604)-SUM($R$3:R5603),0)</f>
        <v>0</v>
      </c>
      <c r="S5604" s="6">
        <f>IF(B5604&gt;0,SUM($R$4:R5604)-SUM($S$3:S5603),0)</f>
        <v>0</v>
      </c>
    </row>
    <row r="5605" spans="1:19">
      <c r="A5605">
        <f>IF(E5604&lt;&gt;E5605,COUNTIF($A$4:A5604,"&lt;&gt;0")+1,0)</f>
        <v>184</v>
      </c>
      <c r="B5605">
        <f>IF(A5605&lt;&gt;0,IF(MOD(A5605,3)=0,COUNTIF($B$4:B5604,"&lt;&gt;0")+1,0),0)</f>
        <v>0</v>
      </c>
      <c r="C5605" s="9">
        <f>'Dash Board'!$C$12+COUNT('Daily reducing balance'!$F$4:F5604)</f>
        <v>47331</v>
      </c>
      <c r="D5605">
        <f t="shared" si="609"/>
        <v>2029</v>
      </c>
      <c r="E5605">
        <f t="shared" si="610"/>
        <v>8</v>
      </c>
      <c r="F5605">
        <f>DAY('Dash Board'!$C$12+COUNT('Daily reducing balance'!$F$4:F5604))</f>
        <v>1</v>
      </c>
      <c r="G5605" s="8">
        <f t="shared" si="611"/>
        <v>9.3478274640773172E-8</v>
      </c>
      <c r="H5605" s="6">
        <f>G5605*'Dash Board'!$C$11/365</f>
        <v>2.6891010513099131E-11</v>
      </c>
      <c r="I5605" s="6">
        <f>H5605*'Dash Board'!$C$18/'Dash Board'!$C$11</f>
        <v>1.2805243101475779E-11</v>
      </c>
      <c r="J5605" s="6">
        <f>(G5605&gt;1)*PMT('Dash Board'!$C$11/365,$U$4,-'Dash Board'!$C$19)</f>
        <v>0</v>
      </c>
      <c r="K5605" s="6">
        <f t="shared" si="613"/>
        <v>0</v>
      </c>
      <c r="L5605" s="8">
        <f t="shared" si="614"/>
        <v>9.3505165651286272E-8</v>
      </c>
      <c r="N5605" s="8">
        <f t="shared" si="612"/>
        <v>-1.2805243101475779E-11</v>
      </c>
      <c r="O5605" s="8">
        <f>IF(E5604&lt;&gt;E5605,SUM($N$4:N5605)-SUM($O$3:O5604),0)</f>
        <v>0</v>
      </c>
      <c r="P5605" s="6">
        <f>IF(B5605&gt;0,SUM($O$4:O5605)-SUM($P$3:P5604),0)</f>
        <v>0</v>
      </c>
      <c r="Q5605" s="6">
        <f t="shared" si="615"/>
        <v>1.2805243101475779E-11</v>
      </c>
      <c r="R5605" s="8">
        <f>IF(E5604&lt;&gt;E5605,SUM($Q$4:Q5605)-SUM($R$3:R5604),0)</f>
        <v>0</v>
      </c>
      <c r="S5605" s="6">
        <f>IF(B5605&gt;0,SUM($R$4:R5605)-SUM($S$3:S5604),0)</f>
        <v>0</v>
      </c>
    </row>
    <row r="5606" spans="1:19">
      <c r="A5606">
        <f>IF(E5605&lt;&gt;E5606,COUNTIF($A$4:A5605,"&lt;&gt;0")+1,0)</f>
        <v>0</v>
      </c>
      <c r="B5606">
        <f>IF(A5606&lt;&gt;0,IF(MOD(A5606,3)=0,COUNTIF($B$4:B5605,"&lt;&gt;0")+1,0),0)</f>
        <v>0</v>
      </c>
      <c r="C5606" s="9">
        <f>'Dash Board'!$C$12+COUNT('Daily reducing balance'!$F$4:F5605)</f>
        <v>47332</v>
      </c>
      <c r="D5606">
        <f t="shared" si="609"/>
        <v>2029</v>
      </c>
      <c r="E5606">
        <f t="shared" si="610"/>
        <v>8</v>
      </c>
      <c r="F5606">
        <f>DAY('Dash Board'!$C$12+COUNT('Daily reducing balance'!$F$4:F5605))</f>
        <v>2</v>
      </c>
      <c r="G5606" s="8">
        <f t="shared" si="611"/>
        <v>9.3505165651286272E-8</v>
      </c>
      <c r="H5606" s="6">
        <f>G5606*'Dash Board'!$C$11/365</f>
        <v>2.6898746283246738E-11</v>
      </c>
      <c r="I5606" s="6">
        <f>H5606*'Dash Board'!$C$18/'Dash Board'!$C$11</f>
        <v>1.2808926801546067E-11</v>
      </c>
      <c r="J5606" s="6">
        <f>(G5606&gt;1)*PMT('Dash Board'!$C$11/365,$U$4,-'Dash Board'!$C$19)</f>
        <v>0</v>
      </c>
      <c r="K5606" s="6">
        <f t="shared" si="613"/>
        <v>0</v>
      </c>
      <c r="L5606" s="8">
        <f t="shared" si="614"/>
        <v>9.3532064397569526E-8</v>
      </c>
      <c r="N5606" s="8">
        <f t="shared" si="612"/>
        <v>-1.2808926801546067E-11</v>
      </c>
      <c r="O5606" s="8">
        <f>IF(E5605&lt;&gt;E5606,SUM($N$4:N5606)-SUM($O$3:O5605),0)</f>
        <v>0</v>
      </c>
      <c r="P5606" s="6">
        <f>IF(B5606&gt;0,SUM($O$4:O5606)-SUM($P$3:P5605),0)</f>
        <v>0</v>
      </c>
      <c r="Q5606" s="6">
        <f t="shared" si="615"/>
        <v>1.2808926801546067E-11</v>
      </c>
      <c r="R5606" s="8">
        <f>IF(E5605&lt;&gt;E5606,SUM($Q$4:Q5606)-SUM($R$3:R5605),0)</f>
        <v>0</v>
      </c>
      <c r="S5606" s="6">
        <f>IF(B5606&gt;0,SUM($R$4:R5606)-SUM($S$3:S5605),0)</f>
        <v>0</v>
      </c>
    </row>
    <row r="5607" spans="1:19">
      <c r="A5607">
        <f>IF(E5606&lt;&gt;E5607,COUNTIF($A$4:A5606,"&lt;&gt;0")+1,0)</f>
        <v>0</v>
      </c>
      <c r="B5607">
        <f>IF(A5607&lt;&gt;0,IF(MOD(A5607,3)=0,COUNTIF($B$4:B5606,"&lt;&gt;0")+1,0),0)</f>
        <v>0</v>
      </c>
      <c r="C5607" s="9">
        <f>'Dash Board'!$C$12+COUNT('Daily reducing balance'!$F$4:F5606)</f>
        <v>47333</v>
      </c>
      <c r="D5607">
        <f t="shared" si="609"/>
        <v>2029</v>
      </c>
      <c r="E5607">
        <f t="shared" si="610"/>
        <v>8</v>
      </c>
      <c r="F5607">
        <f>DAY('Dash Board'!$C$12+COUNT('Daily reducing balance'!$F$4:F5606))</f>
        <v>3</v>
      </c>
      <c r="G5607" s="8">
        <f t="shared" si="611"/>
        <v>9.3532064397569526E-8</v>
      </c>
      <c r="H5607" s="6">
        <f>G5607*'Dash Board'!$C$11/365</f>
        <v>2.6906484278752878E-11</v>
      </c>
      <c r="I5607" s="6">
        <f>H5607*'Dash Board'!$C$18/'Dash Board'!$C$11</f>
        <v>1.2812611561310894E-11</v>
      </c>
      <c r="J5607" s="6">
        <f>(G5607&gt;1)*PMT('Dash Board'!$C$11/365,$U$4,-'Dash Board'!$C$19)</f>
        <v>0</v>
      </c>
      <c r="K5607" s="6">
        <f t="shared" si="613"/>
        <v>0</v>
      </c>
      <c r="L5607" s="8">
        <f t="shared" si="614"/>
        <v>9.3558970881848272E-8</v>
      </c>
      <c r="N5607" s="8">
        <f t="shared" si="612"/>
        <v>-1.2812611561310894E-11</v>
      </c>
      <c r="O5607" s="8">
        <f>IF(E5606&lt;&gt;E5607,SUM($N$4:N5607)-SUM($O$3:O5606),0)</f>
        <v>0</v>
      </c>
      <c r="P5607" s="6">
        <f>IF(B5607&gt;0,SUM($O$4:O5607)-SUM($P$3:P5606),0)</f>
        <v>0</v>
      </c>
      <c r="Q5607" s="6">
        <f t="shared" si="615"/>
        <v>1.2812611561310894E-11</v>
      </c>
      <c r="R5607" s="8">
        <f>IF(E5606&lt;&gt;E5607,SUM($Q$4:Q5607)-SUM($R$3:R5606),0)</f>
        <v>0</v>
      </c>
      <c r="S5607" s="6">
        <f>IF(B5607&gt;0,SUM($R$4:R5607)-SUM($S$3:S5606),0)</f>
        <v>0</v>
      </c>
    </row>
    <row r="5608" spans="1:19">
      <c r="A5608">
        <f>IF(E5607&lt;&gt;E5608,COUNTIF($A$4:A5607,"&lt;&gt;0")+1,0)</f>
        <v>0</v>
      </c>
      <c r="B5608">
        <f>IF(A5608&lt;&gt;0,IF(MOD(A5608,3)=0,COUNTIF($B$4:B5607,"&lt;&gt;0")+1,0),0)</f>
        <v>0</v>
      </c>
      <c r="C5608" s="9">
        <f>'Dash Board'!$C$12+COUNT('Daily reducing balance'!$F$4:F5607)</f>
        <v>47334</v>
      </c>
      <c r="D5608">
        <f t="shared" si="609"/>
        <v>2029</v>
      </c>
      <c r="E5608">
        <f t="shared" si="610"/>
        <v>8</v>
      </c>
      <c r="F5608">
        <f>DAY('Dash Board'!$C$12+COUNT('Daily reducing balance'!$F$4:F5607))</f>
        <v>4</v>
      </c>
      <c r="G5608" s="8">
        <f t="shared" si="611"/>
        <v>9.3558970881848272E-8</v>
      </c>
      <c r="H5608" s="6">
        <f>G5608*'Dash Board'!$C$11/365</f>
        <v>2.6914224500257718E-11</v>
      </c>
      <c r="I5608" s="6">
        <f>H5608*'Dash Board'!$C$18/'Dash Board'!$C$11</f>
        <v>1.2816297381075105E-11</v>
      </c>
      <c r="J5608" s="6">
        <f>(G5608&gt;1)*PMT('Dash Board'!$C$11/365,$U$4,-'Dash Board'!$C$19)</f>
        <v>0</v>
      </c>
      <c r="K5608" s="6">
        <f t="shared" si="613"/>
        <v>0</v>
      </c>
      <c r="L5608" s="8">
        <f t="shared" si="614"/>
        <v>9.3585885106348528E-8</v>
      </c>
      <c r="N5608" s="8">
        <f t="shared" si="612"/>
        <v>-1.2816297381075105E-11</v>
      </c>
      <c r="O5608" s="8">
        <f>IF(E5607&lt;&gt;E5608,SUM($N$4:N5608)-SUM($O$3:O5607),0)</f>
        <v>0</v>
      </c>
      <c r="P5608" s="6">
        <f>IF(B5608&gt;0,SUM($O$4:O5608)-SUM($P$3:P5607),0)</f>
        <v>0</v>
      </c>
      <c r="Q5608" s="6">
        <f t="shared" si="615"/>
        <v>1.2816297381075105E-11</v>
      </c>
      <c r="R5608" s="8">
        <f>IF(E5607&lt;&gt;E5608,SUM($Q$4:Q5608)-SUM($R$3:R5607),0)</f>
        <v>0</v>
      </c>
      <c r="S5608" s="6">
        <f>IF(B5608&gt;0,SUM($R$4:R5608)-SUM($S$3:S5607),0)</f>
        <v>0</v>
      </c>
    </row>
    <row r="5609" spans="1:19">
      <c r="A5609">
        <f>IF(E5608&lt;&gt;E5609,COUNTIF($A$4:A5608,"&lt;&gt;0")+1,0)</f>
        <v>0</v>
      </c>
      <c r="B5609">
        <f>IF(A5609&lt;&gt;0,IF(MOD(A5609,3)=0,COUNTIF($B$4:B5608,"&lt;&gt;0")+1,0),0)</f>
        <v>0</v>
      </c>
      <c r="C5609" s="9">
        <f>'Dash Board'!$C$12+COUNT('Daily reducing balance'!$F$4:F5608)</f>
        <v>47335</v>
      </c>
      <c r="D5609">
        <f t="shared" si="609"/>
        <v>2029</v>
      </c>
      <c r="E5609">
        <f t="shared" si="610"/>
        <v>8</v>
      </c>
      <c r="F5609">
        <f>DAY('Dash Board'!$C$12+COUNT('Daily reducing balance'!$F$4:F5608))</f>
        <v>5</v>
      </c>
      <c r="G5609" s="8">
        <f t="shared" si="611"/>
        <v>9.3585885106348528E-8</v>
      </c>
      <c r="H5609" s="6">
        <f>G5609*'Dash Board'!$C$11/365</f>
        <v>2.6921966948401631E-11</v>
      </c>
      <c r="I5609" s="6">
        <f>H5609*'Dash Board'!$C$18/'Dash Board'!$C$11</f>
        <v>1.2819984261143635E-11</v>
      </c>
      <c r="J5609" s="6">
        <f>(G5609&gt;1)*PMT('Dash Board'!$C$11/365,$U$4,-'Dash Board'!$C$19)</f>
        <v>0</v>
      </c>
      <c r="K5609" s="6">
        <f t="shared" si="613"/>
        <v>0</v>
      </c>
      <c r="L5609" s="8">
        <f t="shared" si="614"/>
        <v>9.3612807073296931E-8</v>
      </c>
      <c r="N5609" s="8">
        <f t="shared" si="612"/>
        <v>-1.2819984261143635E-11</v>
      </c>
      <c r="O5609" s="8">
        <f>IF(E5608&lt;&gt;E5609,SUM($N$4:N5609)-SUM($O$3:O5608),0)</f>
        <v>0</v>
      </c>
      <c r="P5609" s="6">
        <f>IF(B5609&gt;0,SUM($O$4:O5609)-SUM($P$3:P5608),0)</f>
        <v>0</v>
      </c>
      <c r="Q5609" s="6">
        <f t="shared" si="615"/>
        <v>1.2819984261143635E-11</v>
      </c>
      <c r="R5609" s="8">
        <f>IF(E5608&lt;&gt;E5609,SUM($Q$4:Q5609)-SUM($R$3:R5608),0)</f>
        <v>0</v>
      </c>
      <c r="S5609" s="6">
        <f>IF(B5609&gt;0,SUM($R$4:R5609)-SUM($S$3:S5608),0)</f>
        <v>0</v>
      </c>
    </row>
    <row r="5610" spans="1:19">
      <c r="A5610">
        <f>IF(E5609&lt;&gt;E5610,COUNTIF($A$4:A5609,"&lt;&gt;0")+1,0)</f>
        <v>0</v>
      </c>
      <c r="B5610">
        <f>IF(A5610&lt;&gt;0,IF(MOD(A5610,3)=0,COUNTIF($B$4:B5609,"&lt;&gt;0")+1,0),0)</f>
        <v>0</v>
      </c>
      <c r="C5610" s="9">
        <f>'Dash Board'!$C$12+COUNT('Daily reducing balance'!$F$4:F5609)</f>
        <v>47336</v>
      </c>
      <c r="D5610">
        <f t="shared" si="609"/>
        <v>2029</v>
      </c>
      <c r="E5610">
        <f t="shared" si="610"/>
        <v>8</v>
      </c>
      <c r="F5610">
        <f>DAY('Dash Board'!$C$12+COUNT('Daily reducing balance'!$F$4:F5609))</f>
        <v>6</v>
      </c>
      <c r="G5610" s="8">
        <f t="shared" si="611"/>
        <v>9.3612807073296931E-8</v>
      </c>
      <c r="H5610" s="6">
        <f>G5610*'Dash Board'!$C$11/365</f>
        <v>2.6929711623825144E-11</v>
      </c>
      <c r="I5610" s="6">
        <f>H5610*'Dash Board'!$C$18/'Dash Board'!$C$11</f>
        <v>1.2823672201821498E-11</v>
      </c>
      <c r="J5610" s="6">
        <f>(G5610&gt;1)*PMT('Dash Board'!$C$11/365,$U$4,-'Dash Board'!$C$19)</f>
        <v>0</v>
      </c>
      <c r="K5610" s="6">
        <f t="shared" si="613"/>
        <v>0</v>
      </c>
      <c r="L5610" s="8">
        <f t="shared" si="614"/>
        <v>9.3639736784920754E-8</v>
      </c>
      <c r="N5610" s="8">
        <f t="shared" si="612"/>
        <v>-1.2823672201821498E-11</v>
      </c>
      <c r="O5610" s="8">
        <f>IF(E5609&lt;&gt;E5610,SUM($N$4:N5610)-SUM($O$3:O5609),0)</f>
        <v>0</v>
      </c>
      <c r="P5610" s="6">
        <f>IF(B5610&gt;0,SUM($O$4:O5610)-SUM($P$3:P5609),0)</f>
        <v>0</v>
      </c>
      <c r="Q5610" s="6">
        <f t="shared" si="615"/>
        <v>1.2823672201821498E-11</v>
      </c>
      <c r="R5610" s="8">
        <f>IF(E5609&lt;&gt;E5610,SUM($Q$4:Q5610)-SUM($R$3:R5609),0)</f>
        <v>0</v>
      </c>
      <c r="S5610" s="6">
        <f>IF(B5610&gt;0,SUM($R$4:R5610)-SUM($S$3:S5609),0)</f>
        <v>0</v>
      </c>
    </row>
    <row r="5611" spans="1:19">
      <c r="A5611">
        <f>IF(E5610&lt;&gt;E5611,COUNTIF($A$4:A5610,"&lt;&gt;0")+1,0)</f>
        <v>0</v>
      </c>
      <c r="B5611">
        <f>IF(A5611&lt;&gt;0,IF(MOD(A5611,3)=0,COUNTIF($B$4:B5610,"&lt;&gt;0")+1,0),0)</f>
        <v>0</v>
      </c>
      <c r="C5611" s="9">
        <f>'Dash Board'!$C$12+COUNT('Daily reducing balance'!$F$4:F5610)</f>
        <v>47337</v>
      </c>
      <c r="D5611">
        <f t="shared" si="609"/>
        <v>2029</v>
      </c>
      <c r="E5611">
        <f t="shared" si="610"/>
        <v>8</v>
      </c>
      <c r="F5611">
        <f>DAY('Dash Board'!$C$12+COUNT('Daily reducing balance'!$F$4:F5610))</f>
        <v>7</v>
      </c>
      <c r="G5611" s="8">
        <f t="shared" si="611"/>
        <v>9.3639736784920754E-8</v>
      </c>
      <c r="H5611" s="6">
        <f>G5611*'Dash Board'!$C$11/365</f>
        <v>2.6937458527168982E-11</v>
      </c>
      <c r="I5611" s="6">
        <f>H5611*'Dash Board'!$C$18/'Dash Board'!$C$11</f>
        <v>1.2827361203413803E-11</v>
      </c>
      <c r="J5611" s="6">
        <f>(G5611&gt;1)*PMT('Dash Board'!$C$11/365,$U$4,-'Dash Board'!$C$19)</f>
        <v>0</v>
      </c>
      <c r="K5611" s="6">
        <f t="shared" si="613"/>
        <v>0</v>
      </c>
      <c r="L5611" s="8">
        <f t="shared" si="614"/>
        <v>9.3666674243447919E-8</v>
      </c>
      <c r="N5611" s="8">
        <f t="shared" si="612"/>
        <v>-1.2827361203413803E-11</v>
      </c>
      <c r="O5611" s="8">
        <f>IF(E5610&lt;&gt;E5611,SUM($N$4:N5611)-SUM($O$3:O5610),0)</f>
        <v>0</v>
      </c>
      <c r="P5611" s="6">
        <f>IF(B5611&gt;0,SUM($O$4:O5611)-SUM($P$3:P5610),0)</f>
        <v>0</v>
      </c>
      <c r="Q5611" s="6">
        <f t="shared" si="615"/>
        <v>1.2827361203413803E-11</v>
      </c>
      <c r="R5611" s="8">
        <f>IF(E5610&lt;&gt;E5611,SUM($Q$4:Q5611)-SUM($R$3:R5610),0)</f>
        <v>0</v>
      </c>
      <c r="S5611" s="6">
        <f>IF(B5611&gt;0,SUM($R$4:R5611)-SUM($S$3:S5610),0)</f>
        <v>0</v>
      </c>
    </row>
    <row r="5612" spans="1:19">
      <c r="A5612">
        <f>IF(E5611&lt;&gt;E5612,COUNTIF($A$4:A5611,"&lt;&gt;0")+1,0)</f>
        <v>0</v>
      </c>
      <c r="B5612">
        <f>IF(A5612&lt;&gt;0,IF(MOD(A5612,3)=0,COUNTIF($B$4:B5611,"&lt;&gt;0")+1,0),0)</f>
        <v>0</v>
      </c>
      <c r="C5612" s="9">
        <f>'Dash Board'!$C$12+COUNT('Daily reducing balance'!$F$4:F5611)</f>
        <v>47338</v>
      </c>
      <c r="D5612">
        <f t="shared" si="609"/>
        <v>2029</v>
      </c>
      <c r="E5612">
        <f t="shared" si="610"/>
        <v>8</v>
      </c>
      <c r="F5612">
        <f>DAY('Dash Board'!$C$12+COUNT('Daily reducing balance'!$F$4:F5611))</f>
        <v>8</v>
      </c>
      <c r="G5612" s="8">
        <f t="shared" si="611"/>
        <v>9.3666674243447919E-8</v>
      </c>
      <c r="H5612" s="6">
        <f>G5612*'Dash Board'!$C$11/365</f>
        <v>2.6945207659074057E-11</v>
      </c>
      <c r="I5612" s="6">
        <f>H5612*'Dash Board'!$C$18/'Dash Board'!$C$11</f>
        <v>1.2831051266225743E-11</v>
      </c>
      <c r="J5612" s="6">
        <f>(G5612&gt;1)*PMT('Dash Board'!$C$11/365,$U$4,-'Dash Board'!$C$19)</f>
        <v>0</v>
      </c>
      <c r="K5612" s="6">
        <f t="shared" si="613"/>
        <v>0</v>
      </c>
      <c r="L5612" s="8">
        <f t="shared" si="614"/>
        <v>9.3693619451106996E-8</v>
      </c>
      <c r="N5612" s="8">
        <f t="shared" si="612"/>
        <v>-1.2831051266225743E-11</v>
      </c>
      <c r="O5612" s="8">
        <f>IF(E5611&lt;&gt;E5612,SUM($N$4:N5612)-SUM($O$3:O5611),0)</f>
        <v>0</v>
      </c>
      <c r="P5612" s="6">
        <f>IF(B5612&gt;0,SUM($O$4:O5612)-SUM($P$3:P5611),0)</f>
        <v>0</v>
      </c>
      <c r="Q5612" s="6">
        <f t="shared" si="615"/>
        <v>1.2831051266225743E-11</v>
      </c>
      <c r="R5612" s="8">
        <f>IF(E5611&lt;&gt;E5612,SUM($Q$4:Q5612)-SUM($R$3:R5611),0)</f>
        <v>0</v>
      </c>
      <c r="S5612" s="6">
        <f>IF(B5612&gt;0,SUM($R$4:R5612)-SUM($S$3:S5611),0)</f>
        <v>0</v>
      </c>
    </row>
    <row r="5613" spans="1:19">
      <c r="A5613">
        <f>IF(E5612&lt;&gt;E5613,COUNTIF($A$4:A5612,"&lt;&gt;0")+1,0)</f>
        <v>0</v>
      </c>
      <c r="B5613">
        <f>IF(A5613&lt;&gt;0,IF(MOD(A5613,3)=0,COUNTIF($B$4:B5612,"&lt;&gt;0")+1,0),0)</f>
        <v>0</v>
      </c>
      <c r="C5613" s="9">
        <f>'Dash Board'!$C$12+COUNT('Daily reducing balance'!$F$4:F5612)</f>
        <v>47339</v>
      </c>
      <c r="D5613">
        <f t="shared" si="609"/>
        <v>2029</v>
      </c>
      <c r="E5613">
        <f t="shared" si="610"/>
        <v>8</v>
      </c>
      <c r="F5613">
        <f>DAY('Dash Board'!$C$12+COUNT('Daily reducing balance'!$F$4:F5612))</f>
        <v>9</v>
      </c>
      <c r="G5613" s="8">
        <f t="shared" si="611"/>
        <v>9.3693619451106996E-8</v>
      </c>
      <c r="H5613" s="6">
        <f>G5613*'Dash Board'!$C$11/365</f>
        <v>2.6952959020181465E-11</v>
      </c>
      <c r="I5613" s="6">
        <f>H5613*'Dash Board'!$C$18/'Dash Board'!$C$11</f>
        <v>1.2834742390562604E-11</v>
      </c>
      <c r="J5613" s="6">
        <f>(G5613&gt;1)*PMT('Dash Board'!$C$11/365,$U$4,-'Dash Board'!$C$19)</f>
        <v>0</v>
      </c>
      <c r="K5613" s="6">
        <f t="shared" si="613"/>
        <v>0</v>
      </c>
      <c r="L5613" s="8">
        <f t="shared" si="614"/>
        <v>9.3720572410127177E-8</v>
      </c>
      <c r="N5613" s="8">
        <f t="shared" si="612"/>
        <v>-1.2834742390562604E-11</v>
      </c>
      <c r="O5613" s="8">
        <f>IF(E5612&lt;&gt;E5613,SUM($N$4:N5613)-SUM($O$3:O5612),0)</f>
        <v>0</v>
      </c>
      <c r="P5613" s="6">
        <f>IF(B5613&gt;0,SUM($O$4:O5613)-SUM($P$3:P5612),0)</f>
        <v>0</v>
      </c>
      <c r="Q5613" s="6">
        <f t="shared" si="615"/>
        <v>1.2834742390562604E-11</v>
      </c>
      <c r="R5613" s="8">
        <f>IF(E5612&lt;&gt;E5613,SUM($Q$4:Q5613)-SUM($R$3:R5612),0)</f>
        <v>0</v>
      </c>
      <c r="S5613" s="6">
        <f>IF(B5613&gt;0,SUM($R$4:R5613)-SUM($S$3:S5612),0)</f>
        <v>0</v>
      </c>
    </row>
    <row r="5614" spans="1:19">
      <c r="A5614">
        <f>IF(E5613&lt;&gt;E5614,COUNTIF($A$4:A5613,"&lt;&gt;0")+1,0)</f>
        <v>0</v>
      </c>
      <c r="B5614">
        <f>IF(A5614&lt;&gt;0,IF(MOD(A5614,3)=0,COUNTIF($B$4:B5613,"&lt;&gt;0")+1,0),0)</f>
        <v>0</v>
      </c>
      <c r="C5614" s="9">
        <f>'Dash Board'!$C$12+COUNT('Daily reducing balance'!$F$4:F5613)</f>
        <v>47340</v>
      </c>
      <c r="D5614">
        <f t="shared" si="609"/>
        <v>2029</v>
      </c>
      <c r="E5614">
        <f t="shared" si="610"/>
        <v>8</v>
      </c>
      <c r="F5614">
        <f>DAY('Dash Board'!$C$12+COUNT('Daily reducing balance'!$F$4:F5613))</f>
        <v>10</v>
      </c>
      <c r="G5614" s="8">
        <f t="shared" si="611"/>
        <v>9.3720572410127177E-8</v>
      </c>
      <c r="H5614" s="6">
        <f>G5614*'Dash Board'!$C$11/365</f>
        <v>2.6960712611132475E-11</v>
      </c>
      <c r="I5614" s="6">
        <f>H5614*'Dash Board'!$C$18/'Dash Board'!$C$11</f>
        <v>1.2838434576729751E-11</v>
      </c>
      <c r="J5614" s="6">
        <f>(G5614&gt;1)*PMT('Dash Board'!$C$11/365,$U$4,-'Dash Board'!$C$19)</f>
        <v>0</v>
      </c>
      <c r="K5614" s="6">
        <f t="shared" si="613"/>
        <v>0</v>
      </c>
      <c r="L5614" s="8">
        <f t="shared" si="614"/>
        <v>9.3747533122738304E-8</v>
      </c>
      <c r="N5614" s="8">
        <f t="shared" si="612"/>
        <v>-1.2838434576729751E-11</v>
      </c>
      <c r="O5614" s="8">
        <f>IF(E5613&lt;&gt;E5614,SUM($N$4:N5614)-SUM($O$3:O5613),0)</f>
        <v>0</v>
      </c>
      <c r="P5614" s="6">
        <f>IF(B5614&gt;0,SUM($O$4:O5614)-SUM($P$3:P5613),0)</f>
        <v>0</v>
      </c>
      <c r="Q5614" s="6">
        <f t="shared" si="615"/>
        <v>1.2838434576729751E-11</v>
      </c>
      <c r="R5614" s="8">
        <f>IF(E5613&lt;&gt;E5614,SUM($Q$4:Q5614)-SUM($R$3:R5613),0)</f>
        <v>0</v>
      </c>
      <c r="S5614" s="6">
        <f>IF(B5614&gt;0,SUM($R$4:R5614)-SUM($S$3:S5613),0)</f>
        <v>0</v>
      </c>
    </row>
    <row r="5615" spans="1:19">
      <c r="A5615">
        <f>IF(E5614&lt;&gt;E5615,COUNTIF($A$4:A5614,"&lt;&gt;0")+1,0)</f>
        <v>0</v>
      </c>
      <c r="B5615">
        <f>IF(A5615&lt;&gt;0,IF(MOD(A5615,3)=0,COUNTIF($B$4:B5614,"&lt;&gt;0")+1,0),0)</f>
        <v>0</v>
      </c>
      <c r="C5615" s="9">
        <f>'Dash Board'!$C$12+COUNT('Daily reducing balance'!$F$4:F5614)</f>
        <v>47341</v>
      </c>
      <c r="D5615">
        <f t="shared" si="609"/>
        <v>2029</v>
      </c>
      <c r="E5615">
        <f t="shared" si="610"/>
        <v>8</v>
      </c>
      <c r="F5615">
        <f>DAY('Dash Board'!$C$12+COUNT('Daily reducing balance'!$F$4:F5614))</f>
        <v>11</v>
      </c>
      <c r="G5615" s="8">
        <f t="shared" si="611"/>
        <v>9.3747533122738304E-8</v>
      </c>
      <c r="H5615" s="6">
        <f>G5615*'Dash Board'!$C$11/365</f>
        <v>2.6968468432568553E-11</v>
      </c>
      <c r="I5615" s="6">
        <f>H5615*'Dash Board'!$C$18/'Dash Board'!$C$11</f>
        <v>1.2842127825032645E-11</v>
      </c>
      <c r="J5615" s="6">
        <f>(G5615&gt;1)*PMT('Dash Board'!$C$11/365,$U$4,-'Dash Board'!$C$19)</f>
        <v>0</v>
      </c>
      <c r="K5615" s="6">
        <f t="shared" si="613"/>
        <v>0</v>
      </c>
      <c r="L5615" s="8">
        <f t="shared" si="614"/>
        <v>9.3774501591170877E-8</v>
      </c>
      <c r="N5615" s="8">
        <f t="shared" si="612"/>
        <v>-1.2842127825032645E-11</v>
      </c>
      <c r="O5615" s="8">
        <f>IF(E5614&lt;&gt;E5615,SUM($N$4:N5615)-SUM($O$3:O5614),0)</f>
        <v>0</v>
      </c>
      <c r="P5615" s="6">
        <f>IF(B5615&gt;0,SUM($O$4:O5615)-SUM($P$3:P5614),0)</f>
        <v>0</v>
      </c>
      <c r="Q5615" s="6">
        <f t="shared" si="615"/>
        <v>1.2842127825032645E-11</v>
      </c>
      <c r="R5615" s="8">
        <f>IF(E5614&lt;&gt;E5615,SUM($Q$4:Q5615)-SUM($R$3:R5614),0)</f>
        <v>0</v>
      </c>
      <c r="S5615" s="6">
        <f>IF(B5615&gt;0,SUM($R$4:R5615)-SUM($S$3:S5614),0)</f>
        <v>0</v>
      </c>
    </row>
    <row r="5616" spans="1:19">
      <c r="A5616">
        <f>IF(E5615&lt;&gt;E5616,COUNTIF($A$4:A5615,"&lt;&gt;0")+1,0)</f>
        <v>0</v>
      </c>
      <c r="B5616">
        <f>IF(A5616&lt;&gt;0,IF(MOD(A5616,3)=0,COUNTIF($B$4:B5615,"&lt;&gt;0")+1,0),0)</f>
        <v>0</v>
      </c>
      <c r="C5616" s="9">
        <f>'Dash Board'!$C$12+COUNT('Daily reducing balance'!$F$4:F5615)</f>
        <v>47342</v>
      </c>
      <c r="D5616">
        <f t="shared" si="609"/>
        <v>2029</v>
      </c>
      <c r="E5616">
        <f t="shared" si="610"/>
        <v>8</v>
      </c>
      <c r="F5616">
        <f>DAY('Dash Board'!$C$12+COUNT('Daily reducing balance'!$F$4:F5615))</f>
        <v>12</v>
      </c>
      <c r="G5616" s="8">
        <f t="shared" si="611"/>
        <v>9.3774501591170877E-8</v>
      </c>
      <c r="H5616" s="6">
        <f>G5616*'Dash Board'!$C$11/365</f>
        <v>2.6976226485131347E-11</v>
      </c>
      <c r="I5616" s="6">
        <f>H5616*'Dash Board'!$C$18/'Dash Board'!$C$11</f>
        <v>1.2845822135776834E-11</v>
      </c>
      <c r="J5616" s="6">
        <f>(G5616&gt;1)*PMT('Dash Board'!$C$11/365,$U$4,-'Dash Board'!$C$19)</f>
        <v>0</v>
      </c>
      <c r="K5616" s="6">
        <f t="shared" si="613"/>
        <v>0</v>
      </c>
      <c r="L5616" s="8">
        <f t="shared" si="614"/>
        <v>9.3801477817656009E-8</v>
      </c>
      <c r="N5616" s="8">
        <f t="shared" si="612"/>
        <v>-1.2845822135776834E-11</v>
      </c>
      <c r="O5616" s="8">
        <f>IF(E5615&lt;&gt;E5616,SUM($N$4:N5616)-SUM($O$3:O5615),0)</f>
        <v>0</v>
      </c>
      <c r="P5616" s="6">
        <f>IF(B5616&gt;0,SUM($O$4:O5616)-SUM($P$3:P5615),0)</f>
        <v>0</v>
      </c>
      <c r="Q5616" s="6">
        <f t="shared" si="615"/>
        <v>1.2845822135776834E-11</v>
      </c>
      <c r="R5616" s="8">
        <f>IF(E5615&lt;&gt;E5616,SUM($Q$4:Q5616)-SUM($R$3:R5615),0)</f>
        <v>0</v>
      </c>
      <c r="S5616" s="6">
        <f>IF(B5616&gt;0,SUM($R$4:R5616)-SUM($S$3:S5615),0)</f>
        <v>0</v>
      </c>
    </row>
    <row r="5617" spans="1:19">
      <c r="A5617">
        <f>IF(E5616&lt;&gt;E5617,COUNTIF($A$4:A5616,"&lt;&gt;0")+1,0)</f>
        <v>0</v>
      </c>
      <c r="B5617">
        <f>IF(A5617&lt;&gt;0,IF(MOD(A5617,3)=0,COUNTIF($B$4:B5616,"&lt;&gt;0")+1,0),0)</f>
        <v>0</v>
      </c>
      <c r="C5617" s="9">
        <f>'Dash Board'!$C$12+COUNT('Daily reducing balance'!$F$4:F5616)</f>
        <v>47343</v>
      </c>
      <c r="D5617">
        <f t="shared" si="609"/>
        <v>2029</v>
      </c>
      <c r="E5617">
        <f t="shared" si="610"/>
        <v>8</v>
      </c>
      <c r="F5617">
        <f>DAY('Dash Board'!$C$12+COUNT('Daily reducing balance'!$F$4:F5616))</f>
        <v>13</v>
      </c>
      <c r="G5617" s="8">
        <f t="shared" si="611"/>
        <v>9.3801477817656009E-8</v>
      </c>
      <c r="H5617" s="6">
        <f>G5617*'Dash Board'!$C$11/365</f>
        <v>2.6983986769462684E-11</v>
      </c>
      <c r="I5617" s="6">
        <f>H5617*'Dash Board'!$C$18/'Dash Board'!$C$11</f>
        <v>1.2849517509267947E-11</v>
      </c>
      <c r="J5617" s="6">
        <f>(G5617&gt;1)*PMT('Dash Board'!$C$11/365,$U$4,-'Dash Board'!$C$19)</f>
        <v>0</v>
      </c>
      <c r="K5617" s="6">
        <f t="shared" si="613"/>
        <v>0</v>
      </c>
      <c r="L5617" s="8">
        <f t="shared" si="614"/>
        <v>9.3828461804425472E-8</v>
      </c>
      <c r="N5617" s="8">
        <f t="shared" si="612"/>
        <v>-1.2849517509267947E-11</v>
      </c>
      <c r="O5617" s="8">
        <f>IF(E5616&lt;&gt;E5617,SUM($N$4:N5617)-SUM($O$3:O5616),0)</f>
        <v>0</v>
      </c>
      <c r="P5617" s="6">
        <f>IF(B5617&gt;0,SUM($O$4:O5617)-SUM($P$3:P5616),0)</f>
        <v>0</v>
      </c>
      <c r="Q5617" s="6">
        <f t="shared" si="615"/>
        <v>1.2849517509267947E-11</v>
      </c>
      <c r="R5617" s="8">
        <f>IF(E5616&lt;&gt;E5617,SUM($Q$4:Q5617)-SUM($R$3:R5616),0)</f>
        <v>0</v>
      </c>
      <c r="S5617" s="6">
        <f>IF(B5617&gt;0,SUM($R$4:R5617)-SUM($S$3:S5616),0)</f>
        <v>0</v>
      </c>
    </row>
    <row r="5618" spans="1:19">
      <c r="A5618">
        <f>IF(E5617&lt;&gt;E5618,COUNTIF($A$4:A5617,"&lt;&gt;0")+1,0)</f>
        <v>0</v>
      </c>
      <c r="B5618">
        <f>IF(A5618&lt;&gt;0,IF(MOD(A5618,3)=0,COUNTIF($B$4:B5617,"&lt;&gt;0")+1,0),0)</f>
        <v>0</v>
      </c>
      <c r="C5618" s="9">
        <f>'Dash Board'!$C$12+COUNT('Daily reducing balance'!$F$4:F5617)</f>
        <v>47344</v>
      </c>
      <c r="D5618">
        <f t="shared" si="609"/>
        <v>2029</v>
      </c>
      <c r="E5618">
        <f t="shared" si="610"/>
        <v>8</v>
      </c>
      <c r="F5618">
        <f>DAY('Dash Board'!$C$12+COUNT('Daily reducing balance'!$F$4:F5617))</f>
        <v>14</v>
      </c>
      <c r="G5618" s="8">
        <f t="shared" si="611"/>
        <v>9.3828461804425472E-8</v>
      </c>
      <c r="H5618" s="6">
        <f>G5618*'Dash Board'!$C$11/365</f>
        <v>2.6991749286204589E-11</v>
      </c>
      <c r="I5618" s="6">
        <f>H5618*'Dash Board'!$C$18/'Dash Board'!$C$11</f>
        <v>1.285321394581171E-11</v>
      </c>
      <c r="J5618" s="6">
        <f>(G5618&gt;1)*PMT('Dash Board'!$C$11/365,$U$4,-'Dash Board'!$C$19)</f>
        <v>0</v>
      </c>
      <c r="K5618" s="6">
        <f t="shared" si="613"/>
        <v>0</v>
      </c>
      <c r="L5618" s="8">
        <f t="shared" si="614"/>
        <v>9.3855453553711676E-8</v>
      </c>
      <c r="N5618" s="8">
        <f t="shared" si="612"/>
        <v>-1.285321394581171E-11</v>
      </c>
      <c r="O5618" s="8">
        <f>IF(E5617&lt;&gt;E5618,SUM($N$4:N5618)-SUM($O$3:O5617),0)</f>
        <v>0</v>
      </c>
      <c r="P5618" s="6">
        <f>IF(B5618&gt;0,SUM($O$4:O5618)-SUM($P$3:P5617),0)</f>
        <v>0</v>
      </c>
      <c r="Q5618" s="6">
        <f t="shared" si="615"/>
        <v>1.285321394581171E-11</v>
      </c>
      <c r="R5618" s="8">
        <f>IF(E5617&lt;&gt;E5618,SUM($Q$4:Q5618)-SUM($R$3:R5617),0)</f>
        <v>0</v>
      </c>
      <c r="S5618" s="6">
        <f>IF(B5618&gt;0,SUM($R$4:R5618)-SUM($S$3:S5617),0)</f>
        <v>0</v>
      </c>
    </row>
    <row r="5619" spans="1:19">
      <c r="A5619">
        <f>IF(E5618&lt;&gt;E5619,COUNTIF($A$4:A5618,"&lt;&gt;0")+1,0)</f>
        <v>0</v>
      </c>
      <c r="B5619">
        <f>IF(A5619&lt;&gt;0,IF(MOD(A5619,3)=0,COUNTIF($B$4:B5618,"&lt;&gt;0")+1,0),0)</f>
        <v>0</v>
      </c>
      <c r="C5619" s="9">
        <f>'Dash Board'!$C$12+COUNT('Daily reducing balance'!$F$4:F5618)</f>
        <v>47345</v>
      </c>
      <c r="D5619">
        <f t="shared" si="609"/>
        <v>2029</v>
      </c>
      <c r="E5619">
        <f t="shared" si="610"/>
        <v>8</v>
      </c>
      <c r="F5619">
        <f>DAY('Dash Board'!$C$12+COUNT('Daily reducing balance'!$F$4:F5618))</f>
        <v>15</v>
      </c>
      <c r="G5619" s="8">
        <f t="shared" si="611"/>
        <v>9.3855453553711676E-8</v>
      </c>
      <c r="H5619" s="6">
        <f>G5619*'Dash Board'!$C$11/365</f>
        <v>2.6999514035999247E-11</v>
      </c>
      <c r="I5619" s="6">
        <f>H5619*'Dash Board'!$C$18/'Dash Board'!$C$11</f>
        <v>1.2856911445713929E-11</v>
      </c>
      <c r="J5619" s="6">
        <f>(G5619&gt;1)*PMT('Dash Board'!$C$11/365,$U$4,-'Dash Board'!$C$19)</f>
        <v>0</v>
      </c>
      <c r="K5619" s="6">
        <f t="shared" si="613"/>
        <v>0</v>
      </c>
      <c r="L5619" s="8">
        <f t="shared" si="614"/>
        <v>9.3882453067747676E-8</v>
      </c>
      <c r="N5619" s="8">
        <f t="shared" si="612"/>
        <v>-1.2856911445713929E-11</v>
      </c>
      <c r="O5619" s="8">
        <f>IF(E5618&lt;&gt;E5619,SUM($N$4:N5619)-SUM($O$3:O5618),0)</f>
        <v>0</v>
      </c>
      <c r="P5619" s="6">
        <f>IF(B5619&gt;0,SUM($O$4:O5619)-SUM($P$3:P5618),0)</f>
        <v>0</v>
      </c>
      <c r="Q5619" s="6">
        <f t="shared" si="615"/>
        <v>1.2856911445713929E-11</v>
      </c>
      <c r="R5619" s="8">
        <f>IF(E5618&lt;&gt;E5619,SUM($Q$4:Q5619)-SUM($R$3:R5618),0)</f>
        <v>0</v>
      </c>
      <c r="S5619" s="6">
        <f>IF(B5619&gt;0,SUM($R$4:R5619)-SUM($S$3:S5618),0)</f>
        <v>0</v>
      </c>
    </row>
    <row r="5620" spans="1:19">
      <c r="A5620">
        <f>IF(E5619&lt;&gt;E5620,COUNTIF($A$4:A5619,"&lt;&gt;0")+1,0)</f>
        <v>0</v>
      </c>
      <c r="B5620">
        <f>IF(A5620&lt;&gt;0,IF(MOD(A5620,3)=0,COUNTIF($B$4:B5619,"&lt;&gt;0")+1,0),0)</f>
        <v>0</v>
      </c>
      <c r="C5620" s="9">
        <f>'Dash Board'!$C$12+COUNT('Daily reducing balance'!$F$4:F5619)</f>
        <v>47346</v>
      </c>
      <c r="D5620">
        <f t="shared" ref="D5620:D5683" si="616">IF(AND(E5620=1,F5620=1),D5619+1,D5619)</f>
        <v>2029</v>
      </c>
      <c r="E5620">
        <f t="shared" ref="E5620:E5683" si="617">IF(F5620=1,IF(E5619+1&gt;12,1,E5619+1),E5619)</f>
        <v>8</v>
      </c>
      <c r="F5620">
        <f>DAY('Dash Board'!$C$12+COUNT('Daily reducing balance'!$F$4:F5619))</f>
        <v>16</v>
      </c>
      <c r="G5620" s="8">
        <f t="shared" ref="G5620:G5683" si="618">L5619</f>
        <v>9.3882453067747676E-8</v>
      </c>
      <c r="H5620" s="6">
        <f>G5620*'Dash Board'!$C$11/365</f>
        <v>2.7007281019489057E-11</v>
      </c>
      <c r="I5620" s="6">
        <f>H5620*'Dash Board'!$C$18/'Dash Board'!$C$11</f>
        <v>1.2860610009280504E-11</v>
      </c>
      <c r="J5620" s="6">
        <f>(G5620&gt;1)*PMT('Dash Board'!$C$11/365,$U$4,-'Dash Board'!$C$19)</f>
        <v>0</v>
      </c>
      <c r="K5620" s="6">
        <f t="shared" si="613"/>
        <v>0</v>
      </c>
      <c r="L5620" s="8">
        <f t="shared" si="614"/>
        <v>9.3909460348767164E-8</v>
      </c>
      <c r="N5620" s="8">
        <f t="shared" ref="N5620:N5683" si="619">J5620-I5620</f>
        <v>-1.2860610009280504E-11</v>
      </c>
      <c r="O5620" s="8">
        <f>IF(E5619&lt;&gt;E5620,SUM($N$4:N5620)-SUM($O$3:O5619),0)</f>
        <v>0</v>
      </c>
      <c r="P5620" s="6">
        <f>IF(B5620&gt;0,SUM($O$4:O5620)-SUM($P$3:P5619),0)</f>
        <v>0</v>
      </c>
      <c r="Q5620" s="6">
        <f t="shared" si="615"/>
        <v>1.2860610009280504E-11</v>
      </c>
      <c r="R5620" s="8">
        <f>IF(E5619&lt;&gt;E5620,SUM($Q$4:Q5620)-SUM($R$3:R5619),0)</f>
        <v>0</v>
      </c>
      <c r="S5620" s="6">
        <f>IF(B5620&gt;0,SUM($R$4:R5620)-SUM($S$3:S5619),0)</f>
        <v>0</v>
      </c>
    </row>
    <row r="5621" spans="1:19">
      <c r="A5621">
        <f>IF(E5620&lt;&gt;E5621,COUNTIF($A$4:A5620,"&lt;&gt;0")+1,0)</f>
        <v>0</v>
      </c>
      <c r="B5621">
        <f>IF(A5621&lt;&gt;0,IF(MOD(A5621,3)=0,COUNTIF($B$4:B5620,"&lt;&gt;0")+1,0),0)</f>
        <v>0</v>
      </c>
      <c r="C5621" s="9">
        <f>'Dash Board'!$C$12+COUNT('Daily reducing balance'!$F$4:F5620)</f>
        <v>47347</v>
      </c>
      <c r="D5621">
        <f t="shared" si="616"/>
        <v>2029</v>
      </c>
      <c r="E5621">
        <f t="shared" si="617"/>
        <v>8</v>
      </c>
      <c r="F5621">
        <f>DAY('Dash Board'!$C$12+COUNT('Daily reducing balance'!$F$4:F5620))</f>
        <v>17</v>
      </c>
      <c r="G5621" s="8">
        <f t="shared" si="618"/>
        <v>9.3909460348767164E-8</v>
      </c>
      <c r="H5621" s="6">
        <f>G5621*'Dash Board'!$C$11/365</f>
        <v>2.7015050237316579E-11</v>
      </c>
      <c r="I5621" s="6">
        <f>H5621*'Dash Board'!$C$18/'Dash Board'!$C$11</f>
        <v>1.2864309636817419E-11</v>
      </c>
      <c r="J5621" s="6">
        <f>(G5621&gt;1)*PMT('Dash Board'!$C$11/365,$U$4,-'Dash Board'!$C$19)</f>
        <v>0</v>
      </c>
      <c r="K5621" s="6">
        <f t="shared" si="613"/>
        <v>0</v>
      </c>
      <c r="L5621" s="8">
        <f t="shared" si="614"/>
        <v>9.3936475399004482E-8</v>
      </c>
      <c r="N5621" s="8">
        <f t="shared" si="619"/>
        <v>-1.2864309636817419E-11</v>
      </c>
      <c r="O5621" s="8">
        <f>IF(E5620&lt;&gt;E5621,SUM($N$4:N5621)-SUM($O$3:O5620),0)</f>
        <v>0</v>
      </c>
      <c r="P5621" s="6">
        <f>IF(B5621&gt;0,SUM($O$4:O5621)-SUM($P$3:P5620),0)</f>
        <v>0</v>
      </c>
      <c r="Q5621" s="6">
        <f t="shared" si="615"/>
        <v>1.2864309636817419E-11</v>
      </c>
      <c r="R5621" s="8">
        <f>IF(E5620&lt;&gt;E5621,SUM($Q$4:Q5621)-SUM($R$3:R5620),0)</f>
        <v>0</v>
      </c>
      <c r="S5621" s="6">
        <f>IF(B5621&gt;0,SUM($R$4:R5621)-SUM($S$3:S5620),0)</f>
        <v>0</v>
      </c>
    </row>
    <row r="5622" spans="1:19">
      <c r="A5622">
        <f>IF(E5621&lt;&gt;E5622,COUNTIF($A$4:A5621,"&lt;&gt;0")+1,0)</f>
        <v>0</v>
      </c>
      <c r="B5622">
        <f>IF(A5622&lt;&gt;0,IF(MOD(A5622,3)=0,COUNTIF($B$4:B5621,"&lt;&gt;0")+1,0),0)</f>
        <v>0</v>
      </c>
      <c r="C5622" s="9">
        <f>'Dash Board'!$C$12+COUNT('Daily reducing balance'!$F$4:F5621)</f>
        <v>47348</v>
      </c>
      <c r="D5622">
        <f t="shared" si="616"/>
        <v>2029</v>
      </c>
      <c r="E5622">
        <f t="shared" si="617"/>
        <v>8</v>
      </c>
      <c r="F5622">
        <f>DAY('Dash Board'!$C$12+COUNT('Daily reducing balance'!$F$4:F5621))</f>
        <v>18</v>
      </c>
      <c r="G5622" s="8">
        <f t="shared" si="618"/>
        <v>9.3936475399004482E-8</v>
      </c>
      <c r="H5622" s="6">
        <f>G5622*'Dash Board'!$C$11/365</f>
        <v>2.7022821690124576E-11</v>
      </c>
      <c r="I5622" s="6">
        <f>H5622*'Dash Board'!$C$18/'Dash Board'!$C$11</f>
        <v>1.2868010328630752E-11</v>
      </c>
      <c r="J5622" s="6">
        <f>(G5622&gt;1)*PMT('Dash Board'!$C$11/365,$U$4,-'Dash Board'!$C$19)</f>
        <v>0</v>
      </c>
      <c r="K5622" s="6">
        <f t="shared" si="613"/>
        <v>0</v>
      </c>
      <c r="L5622" s="8">
        <f t="shared" si="614"/>
        <v>9.3963498220694605E-8</v>
      </c>
      <c r="N5622" s="8">
        <f t="shared" si="619"/>
        <v>-1.2868010328630752E-11</v>
      </c>
      <c r="O5622" s="8">
        <f>IF(E5621&lt;&gt;E5622,SUM($N$4:N5622)-SUM($O$3:O5621),0)</f>
        <v>0</v>
      </c>
      <c r="P5622" s="6">
        <f>IF(B5622&gt;0,SUM($O$4:O5622)-SUM($P$3:P5621),0)</f>
        <v>0</v>
      </c>
      <c r="Q5622" s="6">
        <f t="shared" si="615"/>
        <v>1.2868010328630752E-11</v>
      </c>
      <c r="R5622" s="8">
        <f>IF(E5621&lt;&gt;E5622,SUM($Q$4:Q5622)-SUM($R$3:R5621),0)</f>
        <v>0</v>
      </c>
      <c r="S5622" s="6">
        <f>IF(B5622&gt;0,SUM($R$4:R5622)-SUM($S$3:S5621),0)</f>
        <v>0</v>
      </c>
    </row>
    <row r="5623" spans="1:19">
      <c r="A5623">
        <f>IF(E5622&lt;&gt;E5623,COUNTIF($A$4:A5622,"&lt;&gt;0")+1,0)</f>
        <v>0</v>
      </c>
      <c r="B5623">
        <f>IF(A5623&lt;&gt;0,IF(MOD(A5623,3)=0,COUNTIF($B$4:B5622,"&lt;&gt;0")+1,0),0)</f>
        <v>0</v>
      </c>
      <c r="C5623" s="9">
        <f>'Dash Board'!$C$12+COUNT('Daily reducing balance'!$F$4:F5622)</f>
        <v>47349</v>
      </c>
      <c r="D5623">
        <f t="shared" si="616"/>
        <v>2029</v>
      </c>
      <c r="E5623">
        <f t="shared" si="617"/>
        <v>8</v>
      </c>
      <c r="F5623">
        <f>DAY('Dash Board'!$C$12+COUNT('Daily reducing balance'!$F$4:F5622))</f>
        <v>19</v>
      </c>
      <c r="G5623" s="8">
        <f t="shared" si="618"/>
        <v>9.3963498220694605E-8</v>
      </c>
      <c r="H5623" s="6">
        <f>G5623*'Dash Board'!$C$11/365</f>
        <v>2.703059537855598E-11</v>
      </c>
      <c r="I5623" s="6">
        <f>H5623*'Dash Board'!$C$18/'Dash Board'!$C$11</f>
        <v>1.2871712085026659E-11</v>
      </c>
      <c r="J5623" s="6">
        <f>(G5623&gt;1)*PMT('Dash Board'!$C$11/365,$U$4,-'Dash Board'!$C$19)</f>
        <v>0</v>
      </c>
      <c r="K5623" s="6">
        <f t="shared" si="613"/>
        <v>0</v>
      </c>
      <c r="L5623" s="8">
        <f t="shared" si="614"/>
        <v>9.3990528816073158E-8</v>
      </c>
      <c r="N5623" s="8">
        <f t="shared" si="619"/>
        <v>-1.2871712085026659E-11</v>
      </c>
      <c r="O5623" s="8">
        <f>IF(E5622&lt;&gt;E5623,SUM($N$4:N5623)-SUM($O$3:O5622),0)</f>
        <v>0</v>
      </c>
      <c r="P5623" s="6">
        <f>IF(B5623&gt;0,SUM($O$4:O5623)-SUM($P$3:P5622),0)</f>
        <v>0</v>
      </c>
      <c r="Q5623" s="6">
        <f t="shared" si="615"/>
        <v>1.2871712085026659E-11</v>
      </c>
      <c r="R5623" s="8">
        <f>IF(E5622&lt;&gt;E5623,SUM($Q$4:Q5623)-SUM($R$3:R5622),0)</f>
        <v>0</v>
      </c>
      <c r="S5623" s="6">
        <f>IF(B5623&gt;0,SUM($R$4:R5623)-SUM($S$3:S5622),0)</f>
        <v>0</v>
      </c>
    </row>
    <row r="5624" spans="1:19">
      <c r="A5624">
        <f>IF(E5623&lt;&gt;E5624,COUNTIF($A$4:A5623,"&lt;&gt;0")+1,0)</f>
        <v>0</v>
      </c>
      <c r="B5624">
        <f>IF(A5624&lt;&gt;0,IF(MOD(A5624,3)=0,COUNTIF($B$4:B5623,"&lt;&gt;0")+1,0),0)</f>
        <v>0</v>
      </c>
      <c r="C5624" s="9">
        <f>'Dash Board'!$C$12+COUNT('Daily reducing balance'!$F$4:F5623)</f>
        <v>47350</v>
      </c>
      <c r="D5624">
        <f t="shared" si="616"/>
        <v>2029</v>
      </c>
      <c r="E5624">
        <f t="shared" si="617"/>
        <v>8</v>
      </c>
      <c r="F5624">
        <f>DAY('Dash Board'!$C$12+COUNT('Daily reducing balance'!$F$4:F5623))</f>
        <v>20</v>
      </c>
      <c r="G5624" s="8">
        <f t="shared" si="618"/>
        <v>9.3990528816073158E-8</v>
      </c>
      <c r="H5624" s="6">
        <f>G5624*'Dash Board'!$C$11/365</f>
        <v>2.703837130325392E-11</v>
      </c>
      <c r="I5624" s="6">
        <f>H5624*'Dash Board'!$C$18/'Dash Board'!$C$11</f>
        <v>1.2875414906311392E-11</v>
      </c>
      <c r="J5624" s="6">
        <f>(G5624&gt;1)*PMT('Dash Board'!$C$11/365,$U$4,-'Dash Board'!$C$19)</f>
        <v>0</v>
      </c>
      <c r="K5624" s="6">
        <f t="shared" si="613"/>
        <v>0</v>
      </c>
      <c r="L5624" s="8">
        <f t="shared" si="614"/>
        <v>9.4017567187376413E-8</v>
      </c>
      <c r="N5624" s="8">
        <f t="shared" si="619"/>
        <v>-1.2875414906311392E-11</v>
      </c>
      <c r="O5624" s="8">
        <f>IF(E5623&lt;&gt;E5624,SUM($N$4:N5624)-SUM($O$3:O5623),0)</f>
        <v>0</v>
      </c>
      <c r="P5624" s="6">
        <f>IF(B5624&gt;0,SUM($O$4:O5624)-SUM($P$3:P5623),0)</f>
        <v>0</v>
      </c>
      <c r="Q5624" s="6">
        <f t="shared" si="615"/>
        <v>1.2875414906311392E-11</v>
      </c>
      <c r="R5624" s="8">
        <f>IF(E5623&lt;&gt;E5624,SUM($Q$4:Q5624)-SUM($R$3:R5623),0)</f>
        <v>0</v>
      </c>
      <c r="S5624" s="6">
        <f>IF(B5624&gt;0,SUM($R$4:R5624)-SUM($S$3:S5623),0)</f>
        <v>0</v>
      </c>
    </row>
    <row r="5625" spans="1:19">
      <c r="A5625">
        <f>IF(E5624&lt;&gt;E5625,COUNTIF($A$4:A5624,"&lt;&gt;0")+1,0)</f>
        <v>0</v>
      </c>
      <c r="B5625">
        <f>IF(A5625&lt;&gt;0,IF(MOD(A5625,3)=0,COUNTIF($B$4:B5624,"&lt;&gt;0")+1,0),0)</f>
        <v>0</v>
      </c>
      <c r="C5625" s="9">
        <f>'Dash Board'!$C$12+COUNT('Daily reducing balance'!$F$4:F5624)</f>
        <v>47351</v>
      </c>
      <c r="D5625">
        <f t="shared" si="616"/>
        <v>2029</v>
      </c>
      <c r="E5625">
        <f t="shared" si="617"/>
        <v>8</v>
      </c>
      <c r="F5625">
        <f>DAY('Dash Board'!$C$12+COUNT('Daily reducing balance'!$F$4:F5624))</f>
        <v>21</v>
      </c>
      <c r="G5625" s="8">
        <f t="shared" si="618"/>
        <v>9.4017567187376413E-8</v>
      </c>
      <c r="H5625" s="6">
        <f>G5625*'Dash Board'!$C$11/365</f>
        <v>2.7046149464861707E-11</v>
      </c>
      <c r="I5625" s="6">
        <f>H5625*'Dash Board'!$C$18/'Dash Board'!$C$11</f>
        <v>1.2879118792791291E-11</v>
      </c>
      <c r="J5625" s="6">
        <f>(G5625&gt;1)*PMT('Dash Board'!$C$11/365,$U$4,-'Dash Board'!$C$19)</f>
        <v>0</v>
      </c>
      <c r="K5625" s="6">
        <f t="shared" si="613"/>
        <v>0</v>
      </c>
      <c r="L5625" s="8">
        <f t="shared" si="614"/>
        <v>9.4044613336841278E-8</v>
      </c>
      <c r="N5625" s="8">
        <f t="shared" si="619"/>
        <v>-1.2879118792791291E-11</v>
      </c>
      <c r="O5625" s="8">
        <f>IF(E5624&lt;&gt;E5625,SUM($N$4:N5625)-SUM($O$3:O5624),0)</f>
        <v>0</v>
      </c>
      <c r="P5625" s="6">
        <f>IF(B5625&gt;0,SUM($O$4:O5625)-SUM($P$3:P5624),0)</f>
        <v>0</v>
      </c>
      <c r="Q5625" s="6">
        <f t="shared" si="615"/>
        <v>1.2879118792791291E-11</v>
      </c>
      <c r="R5625" s="8">
        <f>IF(E5624&lt;&gt;E5625,SUM($Q$4:Q5625)-SUM($R$3:R5624),0)</f>
        <v>0</v>
      </c>
      <c r="S5625" s="6">
        <f>IF(B5625&gt;0,SUM($R$4:R5625)-SUM($S$3:S5624),0)</f>
        <v>0</v>
      </c>
    </row>
    <row r="5626" spans="1:19">
      <c r="A5626">
        <f>IF(E5625&lt;&gt;E5626,COUNTIF($A$4:A5625,"&lt;&gt;0")+1,0)</f>
        <v>0</v>
      </c>
      <c r="B5626">
        <f>IF(A5626&lt;&gt;0,IF(MOD(A5626,3)=0,COUNTIF($B$4:B5625,"&lt;&gt;0")+1,0),0)</f>
        <v>0</v>
      </c>
      <c r="C5626" s="9">
        <f>'Dash Board'!$C$12+COUNT('Daily reducing balance'!$F$4:F5625)</f>
        <v>47352</v>
      </c>
      <c r="D5626">
        <f t="shared" si="616"/>
        <v>2029</v>
      </c>
      <c r="E5626">
        <f t="shared" si="617"/>
        <v>8</v>
      </c>
      <c r="F5626">
        <f>DAY('Dash Board'!$C$12+COUNT('Daily reducing balance'!$F$4:F5625))</f>
        <v>22</v>
      </c>
      <c r="G5626" s="8">
        <f t="shared" si="618"/>
        <v>9.4044613336841278E-8</v>
      </c>
      <c r="H5626" s="6">
        <f>G5626*'Dash Board'!$C$11/365</f>
        <v>2.7053929864022829E-11</v>
      </c>
      <c r="I5626" s="6">
        <f>H5626*'Dash Board'!$C$18/'Dash Board'!$C$11</f>
        <v>1.2882823744772777E-11</v>
      </c>
      <c r="J5626" s="6">
        <f>(G5626&gt;1)*PMT('Dash Board'!$C$11/365,$U$4,-'Dash Board'!$C$19)</f>
        <v>0</v>
      </c>
      <c r="K5626" s="6">
        <f t="shared" si="613"/>
        <v>0</v>
      </c>
      <c r="L5626" s="8">
        <f t="shared" si="614"/>
        <v>9.4071667266705297E-8</v>
      </c>
      <c r="N5626" s="8">
        <f t="shared" si="619"/>
        <v>-1.2882823744772777E-11</v>
      </c>
      <c r="O5626" s="8">
        <f>IF(E5625&lt;&gt;E5626,SUM($N$4:N5626)-SUM($O$3:O5625),0)</f>
        <v>0</v>
      </c>
      <c r="P5626" s="6">
        <f>IF(B5626&gt;0,SUM($O$4:O5626)-SUM($P$3:P5625),0)</f>
        <v>0</v>
      </c>
      <c r="Q5626" s="6">
        <f t="shared" si="615"/>
        <v>1.2882823744772777E-11</v>
      </c>
      <c r="R5626" s="8">
        <f>IF(E5625&lt;&gt;E5626,SUM($Q$4:Q5626)-SUM($R$3:R5625),0)</f>
        <v>0</v>
      </c>
      <c r="S5626" s="6">
        <f>IF(B5626&gt;0,SUM($R$4:R5626)-SUM($S$3:S5625),0)</f>
        <v>0</v>
      </c>
    </row>
    <row r="5627" spans="1:19">
      <c r="A5627">
        <f>IF(E5626&lt;&gt;E5627,COUNTIF($A$4:A5626,"&lt;&gt;0")+1,0)</f>
        <v>0</v>
      </c>
      <c r="B5627">
        <f>IF(A5627&lt;&gt;0,IF(MOD(A5627,3)=0,COUNTIF($B$4:B5626,"&lt;&gt;0")+1,0),0)</f>
        <v>0</v>
      </c>
      <c r="C5627" s="9">
        <f>'Dash Board'!$C$12+COUNT('Daily reducing balance'!$F$4:F5626)</f>
        <v>47353</v>
      </c>
      <c r="D5627">
        <f t="shared" si="616"/>
        <v>2029</v>
      </c>
      <c r="E5627">
        <f t="shared" si="617"/>
        <v>8</v>
      </c>
      <c r="F5627">
        <f>DAY('Dash Board'!$C$12+COUNT('Daily reducing balance'!$F$4:F5626))</f>
        <v>23</v>
      </c>
      <c r="G5627" s="8">
        <f t="shared" si="618"/>
        <v>9.4071667266705297E-8</v>
      </c>
      <c r="H5627" s="6">
        <f>G5627*'Dash Board'!$C$11/365</f>
        <v>2.7061712501380976E-11</v>
      </c>
      <c r="I5627" s="6">
        <f>H5627*'Dash Board'!$C$18/'Dash Board'!$C$11</f>
        <v>1.2886529762562371E-11</v>
      </c>
      <c r="J5627" s="6">
        <f>(G5627&gt;1)*PMT('Dash Board'!$C$11/365,$U$4,-'Dash Board'!$C$19)</f>
        <v>0</v>
      </c>
      <c r="K5627" s="6">
        <f t="shared" si="613"/>
        <v>0</v>
      </c>
      <c r="L5627" s="8">
        <f t="shared" si="614"/>
        <v>9.4098728979206675E-8</v>
      </c>
      <c r="N5627" s="8">
        <f t="shared" si="619"/>
        <v>-1.2886529762562371E-11</v>
      </c>
      <c r="O5627" s="8">
        <f>IF(E5626&lt;&gt;E5627,SUM($N$4:N5627)-SUM($O$3:O5626),0)</f>
        <v>0</v>
      </c>
      <c r="P5627" s="6">
        <f>IF(B5627&gt;0,SUM($O$4:O5627)-SUM($P$3:P5626),0)</f>
        <v>0</v>
      </c>
      <c r="Q5627" s="6">
        <f t="shared" si="615"/>
        <v>1.2886529762562371E-11</v>
      </c>
      <c r="R5627" s="8">
        <f>IF(E5626&lt;&gt;E5627,SUM($Q$4:Q5627)-SUM($R$3:R5626),0)</f>
        <v>0</v>
      </c>
      <c r="S5627" s="6">
        <f>IF(B5627&gt;0,SUM($R$4:R5627)-SUM($S$3:S5626),0)</f>
        <v>0</v>
      </c>
    </row>
    <row r="5628" spans="1:19">
      <c r="A5628">
        <f>IF(E5627&lt;&gt;E5628,COUNTIF($A$4:A5627,"&lt;&gt;0")+1,0)</f>
        <v>0</v>
      </c>
      <c r="B5628">
        <f>IF(A5628&lt;&gt;0,IF(MOD(A5628,3)=0,COUNTIF($B$4:B5627,"&lt;&gt;0")+1,0),0)</f>
        <v>0</v>
      </c>
      <c r="C5628" s="9">
        <f>'Dash Board'!$C$12+COUNT('Daily reducing balance'!$F$4:F5627)</f>
        <v>47354</v>
      </c>
      <c r="D5628">
        <f t="shared" si="616"/>
        <v>2029</v>
      </c>
      <c r="E5628">
        <f t="shared" si="617"/>
        <v>8</v>
      </c>
      <c r="F5628">
        <f>DAY('Dash Board'!$C$12+COUNT('Daily reducing balance'!$F$4:F5627))</f>
        <v>24</v>
      </c>
      <c r="G5628" s="8">
        <f t="shared" si="618"/>
        <v>9.4098728979206675E-8</v>
      </c>
      <c r="H5628" s="6">
        <f>G5628*'Dash Board'!$C$11/365</f>
        <v>2.706949737758E-11</v>
      </c>
      <c r="I5628" s="6">
        <f>H5628*'Dash Board'!$C$18/'Dash Board'!$C$11</f>
        <v>1.2890236846466667E-11</v>
      </c>
      <c r="J5628" s="6">
        <f>(G5628&gt;1)*PMT('Dash Board'!$C$11/365,$U$4,-'Dash Board'!$C$19)</f>
        <v>0</v>
      </c>
      <c r="K5628" s="6">
        <f t="shared" si="613"/>
        <v>0</v>
      </c>
      <c r="L5628" s="8">
        <f t="shared" si="614"/>
        <v>9.4125798476584253E-8</v>
      </c>
      <c r="N5628" s="8">
        <f t="shared" si="619"/>
        <v>-1.2890236846466667E-11</v>
      </c>
      <c r="O5628" s="8">
        <f>IF(E5627&lt;&gt;E5628,SUM($N$4:N5628)-SUM($O$3:O5627),0)</f>
        <v>0</v>
      </c>
      <c r="P5628" s="6">
        <f>IF(B5628&gt;0,SUM($O$4:O5628)-SUM($P$3:P5627),0)</f>
        <v>0</v>
      </c>
      <c r="Q5628" s="6">
        <f t="shared" si="615"/>
        <v>1.2890236846466667E-11</v>
      </c>
      <c r="R5628" s="8">
        <f>IF(E5627&lt;&gt;E5628,SUM($Q$4:Q5628)-SUM($R$3:R5627),0)</f>
        <v>0</v>
      </c>
      <c r="S5628" s="6">
        <f>IF(B5628&gt;0,SUM($R$4:R5628)-SUM($S$3:S5627),0)</f>
        <v>0</v>
      </c>
    </row>
    <row r="5629" spans="1:19">
      <c r="A5629">
        <f>IF(E5628&lt;&gt;E5629,COUNTIF($A$4:A5628,"&lt;&gt;0")+1,0)</f>
        <v>0</v>
      </c>
      <c r="B5629">
        <f>IF(A5629&lt;&gt;0,IF(MOD(A5629,3)=0,COUNTIF($B$4:B5628,"&lt;&gt;0")+1,0),0)</f>
        <v>0</v>
      </c>
      <c r="C5629" s="9">
        <f>'Dash Board'!$C$12+COUNT('Daily reducing balance'!$F$4:F5628)</f>
        <v>47355</v>
      </c>
      <c r="D5629">
        <f t="shared" si="616"/>
        <v>2029</v>
      </c>
      <c r="E5629">
        <f t="shared" si="617"/>
        <v>8</v>
      </c>
      <c r="F5629">
        <f>DAY('Dash Board'!$C$12+COUNT('Daily reducing balance'!$F$4:F5628))</f>
        <v>25</v>
      </c>
      <c r="G5629" s="8">
        <f t="shared" si="618"/>
        <v>9.4125798476584253E-8</v>
      </c>
      <c r="H5629" s="6">
        <f>G5629*'Dash Board'!$C$11/365</f>
        <v>2.7077284493263959E-11</v>
      </c>
      <c r="I5629" s="6">
        <f>H5629*'Dash Board'!$C$18/'Dash Board'!$C$11</f>
        <v>1.2893944996792363E-11</v>
      </c>
      <c r="J5629" s="6">
        <f>(G5629&gt;1)*PMT('Dash Board'!$C$11/365,$U$4,-'Dash Board'!$C$19)</f>
        <v>0</v>
      </c>
      <c r="K5629" s="6">
        <f t="shared" si="613"/>
        <v>0</v>
      </c>
      <c r="L5629" s="8">
        <f t="shared" si="614"/>
        <v>9.4152875761077519E-8</v>
      </c>
      <c r="N5629" s="8">
        <f t="shared" si="619"/>
        <v>-1.2893944996792363E-11</v>
      </c>
      <c r="O5629" s="8">
        <f>IF(E5628&lt;&gt;E5629,SUM($N$4:N5629)-SUM($O$3:O5628),0)</f>
        <v>0</v>
      </c>
      <c r="P5629" s="6">
        <f>IF(B5629&gt;0,SUM($O$4:O5629)-SUM($P$3:P5628),0)</f>
        <v>0</v>
      </c>
      <c r="Q5629" s="6">
        <f t="shared" si="615"/>
        <v>1.2893944996792363E-11</v>
      </c>
      <c r="R5629" s="8">
        <f>IF(E5628&lt;&gt;E5629,SUM($Q$4:Q5629)-SUM($R$3:R5628),0)</f>
        <v>0</v>
      </c>
      <c r="S5629" s="6">
        <f>IF(B5629&gt;0,SUM($R$4:R5629)-SUM($S$3:S5628),0)</f>
        <v>0</v>
      </c>
    </row>
    <row r="5630" spans="1:19">
      <c r="A5630">
        <f>IF(E5629&lt;&gt;E5630,COUNTIF($A$4:A5629,"&lt;&gt;0")+1,0)</f>
        <v>0</v>
      </c>
      <c r="B5630">
        <f>IF(A5630&lt;&gt;0,IF(MOD(A5630,3)=0,COUNTIF($B$4:B5629,"&lt;&gt;0")+1,0),0)</f>
        <v>0</v>
      </c>
      <c r="C5630" s="9">
        <f>'Dash Board'!$C$12+COUNT('Daily reducing balance'!$F$4:F5629)</f>
        <v>47356</v>
      </c>
      <c r="D5630">
        <f t="shared" si="616"/>
        <v>2029</v>
      </c>
      <c r="E5630">
        <f t="shared" si="617"/>
        <v>8</v>
      </c>
      <c r="F5630">
        <f>DAY('Dash Board'!$C$12+COUNT('Daily reducing balance'!$F$4:F5629))</f>
        <v>26</v>
      </c>
      <c r="G5630" s="8">
        <f t="shared" si="618"/>
        <v>9.4152875761077519E-8</v>
      </c>
      <c r="H5630" s="6">
        <f>G5630*'Dash Board'!$C$11/365</f>
        <v>2.7085073849077094E-11</v>
      </c>
      <c r="I5630" s="6">
        <f>H5630*'Dash Board'!$C$18/'Dash Board'!$C$11</f>
        <v>1.2897654213846236E-11</v>
      </c>
      <c r="J5630" s="6">
        <f>(G5630&gt;1)*PMT('Dash Board'!$C$11/365,$U$4,-'Dash Board'!$C$19)</f>
        <v>0</v>
      </c>
      <c r="K5630" s="6">
        <f t="shared" si="613"/>
        <v>0</v>
      </c>
      <c r="L5630" s="8">
        <f t="shared" si="614"/>
        <v>9.4179960834926597E-8</v>
      </c>
      <c r="N5630" s="8">
        <f t="shared" si="619"/>
        <v>-1.2897654213846236E-11</v>
      </c>
      <c r="O5630" s="8">
        <f>IF(E5629&lt;&gt;E5630,SUM($N$4:N5630)-SUM($O$3:O5629),0)</f>
        <v>0</v>
      </c>
      <c r="P5630" s="6">
        <f>IF(B5630&gt;0,SUM($O$4:O5630)-SUM($P$3:P5629),0)</f>
        <v>0</v>
      </c>
      <c r="Q5630" s="6">
        <f t="shared" si="615"/>
        <v>1.2897654213846236E-11</v>
      </c>
      <c r="R5630" s="8">
        <f>IF(E5629&lt;&gt;E5630,SUM($Q$4:Q5630)-SUM($R$3:R5629),0)</f>
        <v>0</v>
      </c>
      <c r="S5630" s="6">
        <f>IF(B5630&gt;0,SUM($R$4:R5630)-SUM($S$3:S5629),0)</f>
        <v>0</v>
      </c>
    </row>
    <row r="5631" spans="1:19">
      <c r="A5631">
        <f>IF(E5630&lt;&gt;E5631,COUNTIF($A$4:A5630,"&lt;&gt;0")+1,0)</f>
        <v>0</v>
      </c>
      <c r="B5631">
        <f>IF(A5631&lt;&gt;0,IF(MOD(A5631,3)=0,COUNTIF($B$4:B5630,"&lt;&gt;0")+1,0),0)</f>
        <v>0</v>
      </c>
      <c r="C5631" s="9">
        <f>'Dash Board'!$C$12+COUNT('Daily reducing balance'!$F$4:F5630)</f>
        <v>47357</v>
      </c>
      <c r="D5631">
        <f t="shared" si="616"/>
        <v>2029</v>
      </c>
      <c r="E5631">
        <f t="shared" si="617"/>
        <v>8</v>
      </c>
      <c r="F5631">
        <f>DAY('Dash Board'!$C$12+COUNT('Daily reducing balance'!$F$4:F5630))</f>
        <v>27</v>
      </c>
      <c r="G5631" s="8">
        <f t="shared" si="618"/>
        <v>9.4179960834926597E-8</v>
      </c>
      <c r="H5631" s="6">
        <f>G5631*'Dash Board'!$C$11/365</f>
        <v>2.7092865445663817E-11</v>
      </c>
      <c r="I5631" s="6">
        <f>H5631*'Dash Board'!$C$18/'Dash Board'!$C$11</f>
        <v>1.2901364497935152E-11</v>
      </c>
      <c r="J5631" s="6">
        <f>(G5631&gt;1)*PMT('Dash Board'!$C$11/365,$U$4,-'Dash Board'!$C$19)</f>
        <v>0</v>
      </c>
      <c r="K5631" s="6">
        <f t="shared" si="613"/>
        <v>0</v>
      </c>
      <c r="L5631" s="8">
        <f t="shared" si="614"/>
        <v>9.4207053700372261E-8</v>
      </c>
      <c r="N5631" s="8">
        <f t="shared" si="619"/>
        <v>-1.2901364497935152E-11</v>
      </c>
      <c r="O5631" s="8">
        <f>IF(E5630&lt;&gt;E5631,SUM($N$4:N5631)-SUM($O$3:O5630),0)</f>
        <v>0</v>
      </c>
      <c r="P5631" s="6">
        <f>IF(B5631&gt;0,SUM($O$4:O5631)-SUM($P$3:P5630),0)</f>
        <v>0</v>
      </c>
      <c r="Q5631" s="6">
        <f t="shared" si="615"/>
        <v>1.2901364497935152E-11</v>
      </c>
      <c r="R5631" s="8">
        <f>IF(E5630&lt;&gt;E5631,SUM($Q$4:Q5631)-SUM($R$3:R5630),0)</f>
        <v>0</v>
      </c>
      <c r="S5631" s="6">
        <f>IF(B5631&gt;0,SUM($R$4:R5631)-SUM($S$3:S5630),0)</f>
        <v>0</v>
      </c>
    </row>
    <row r="5632" spans="1:19">
      <c r="A5632">
        <f>IF(E5631&lt;&gt;E5632,COUNTIF($A$4:A5631,"&lt;&gt;0")+1,0)</f>
        <v>0</v>
      </c>
      <c r="B5632">
        <f>IF(A5632&lt;&gt;0,IF(MOD(A5632,3)=0,COUNTIF($B$4:B5631,"&lt;&gt;0")+1,0),0)</f>
        <v>0</v>
      </c>
      <c r="C5632" s="9">
        <f>'Dash Board'!$C$12+COUNT('Daily reducing balance'!$F$4:F5631)</f>
        <v>47358</v>
      </c>
      <c r="D5632">
        <f t="shared" si="616"/>
        <v>2029</v>
      </c>
      <c r="E5632">
        <f t="shared" si="617"/>
        <v>8</v>
      </c>
      <c r="F5632">
        <f>DAY('Dash Board'!$C$12+COUNT('Daily reducing balance'!$F$4:F5631))</f>
        <v>28</v>
      </c>
      <c r="G5632" s="8">
        <f t="shared" si="618"/>
        <v>9.4207053700372261E-8</v>
      </c>
      <c r="H5632" s="6">
        <f>G5632*'Dash Board'!$C$11/365</f>
        <v>2.7100659283668732E-11</v>
      </c>
      <c r="I5632" s="6">
        <f>H5632*'Dash Board'!$C$18/'Dash Board'!$C$11</f>
        <v>1.2905075849366064E-11</v>
      </c>
      <c r="J5632" s="6">
        <f>(G5632&gt;1)*PMT('Dash Board'!$C$11/365,$U$4,-'Dash Board'!$C$19)</f>
        <v>0</v>
      </c>
      <c r="K5632" s="6">
        <f t="shared" si="613"/>
        <v>0</v>
      </c>
      <c r="L5632" s="8">
        <f t="shared" si="614"/>
        <v>9.4234154359655931E-8</v>
      </c>
      <c r="N5632" s="8">
        <f t="shared" si="619"/>
        <v>-1.2905075849366064E-11</v>
      </c>
      <c r="O5632" s="8">
        <f>IF(E5631&lt;&gt;E5632,SUM($N$4:N5632)-SUM($O$3:O5631),0)</f>
        <v>0</v>
      </c>
      <c r="P5632" s="6">
        <f>IF(B5632&gt;0,SUM($O$4:O5632)-SUM($P$3:P5631),0)</f>
        <v>0</v>
      </c>
      <c r="Q5632" s="6">
        <f t="shared" si="615"/>
        <v>1.2905075849366064E-11</v>
      </c>
      <c r="R5632" s="8">
        <f>IF(E5631&lt;&gt;E5632,SUM($Q$4:Q5632)-SUM($R$3:R5631),0)</f>
        <v>0</v>
      </c>
      <c r="S5632" s="6">
        <f>IF(B5632&gt;0,SUM($R$4:R5632)-SUM($S$3:S5631),0)</f>
        <v>0</v>
      </c>
    </row>
    <row r="5633" spans="1:19">
      <c r="A5633">
        <f>IF(E5632&lt;&gt;E5633,COUNTIF($A$4:A5632,"&lt;&gt;0")+1,0)</f>
        <v>0</v>
      </c>
      <c r="B5633">
        <f>IF(A5633&lt;&gt;0,IF(MOD(A5633,3)=0,COUNTIF($B$4:B5632,"&lt;&gt;0")+1,0),0)</f>
        <v>0</v>
      </c>
      <c r="C5633" s="9">
        <f>'Dash Board'!$C$12+COUNT('Daily reducing balance'!$F$4:F5632)</f>
        <v>47359</v>
      </c>
      <c r="D5633">
        <f t="shared" si="616"/>
        <v>2029</v>
      </c>
      <c r="E5633">
        <f t="shared" si="617"/>
        <v>8</v>
      </c>
      <c r="F5633">
        <f>DAY('Dash Board'!$C$12+COUNT('Daily reducing balance'!$F$4:F5632))</f>
        <v>29</v>
      </c>
      <c r="G5633" s="8">
        <f t="shared" si="618"/>
        <v>9.4234154359655931E-8</v>
      </c>
      <c r="H5633" s="6">
        <f>G5633*'Dash Board'!$C$11/365</f>
        <v>2.7108455363736635E-11</v>
      </c>
      <c r="I5633" s="6">
        <f>H5633*'Dash Board'!$C$18/'Dash Board'!$C$11</f>
        <v>1.2908788268446018E-11</v>
      </c>
      <c r="J5633" s="6">
        <f>(G5633&gt;1)*PMT('Dash Board'!$C$11/365,$U$4,-'Dash Board'!$C$19)</f>
        <v>0</v>
      </c>
      <c r="K5633" s="6">
        <f t="shared" si="613"/>
        <v>0</v>
      </c>
      <c r="L5633" s="8">
        <f t="shared" si="614"/>
        <v>9.4261262815019665E-8</v>
      </c>
      <c r="N5633" s="8">
        <f t="shared" si="619"/>
        <v>-1.2908788268446018E-11</v>
      </c>
      <c r="O5633" s="8">
        <f>IF(E5632&lt;&gt;E5633,SUM($N$4:N5633)-SUM($O$3:O5632),0)</f>
        <v>0</v>
      </c>
      <c r="P5633" s="6">
        <f>IF(B5633&gt;0,SUM($O$4:O5633)-SUM($P$3:P5632),0)</f>
        <v>0</v>
      </c>
      <c r="Q5633" s="6">
        <f t="shared" si="615"/>
        <v>1.2908788268446018E-11</v>
      </c>
      <c r="R5633" s="8">
        <f>IF(E5632&lt;&gt;E5633,SUM($Q$4:Q5633)-SUM($R$3:R5632),0)</f>
        <v>0</v>
      </c>
      <c r="S5633" s="6">
        <f>IF(B5633&gt;0,SUM($R$4:R5633)-SUM($S$3:S5632),0)</f>
        <v>0</v>
      </c>
    </row>
    <row r="5634" spans="1:19">
      <c r="A5634">
        <f>IF(E5633&lt;&gt;E5634,COUNTIF($A$4:A5633,"&lt;&gt;0")+1,0)</f>
        <v>0</v>
      </c>
      <c r="B5634">
        <f>IF(A5634&lt;&gt;0,IF(MOD(A5634,3)=0,COUNTIF($B$4:B5633,"&lt;&gt;0")+1,0),0)</f>
        <v>0</v>
      </c>
      <c r="C5634" s="9">
        <f>'Dash Board'!$C$12+COUNT('Daily reducing balance'!$F$4:F5633)</f>
        <v>47360</v>
      </c>
      <c r="D5634">
        <f t="shared" si="616"/>
        <v>2029</v>
      </c>
      <c r="E5634">
        <f t="shared" si="617"/>
        <v>8</v>
      </c>
      <c r="F5634">
        <f>DAY('Dash Board'!$C$12+COUNT('Daily reducing balance'!$F$4:F5633))</f>
        <v>30</v>
      </c>
      <c r="G5634" s="8">
        <f t="shared" si="618"/>
        <v>9.4261262815019665E-8</v>
      </c>
      <c r="H5634" s="6">
        <f>G5634*'Dash Board'!$C$11/365</f>
        <v>2.7116253686512508E-11</v>
      </c>
      <c r="I5634" s="6">
        <f>H5634*'Dash Board'!$C$18/'Dash Board'!$C$11</f>
        <v>1.2912501755482148E-11</v>
      </c>
      <c r="J5634" s="6">
        <f>(G5634&gt;1)*PMT('Dash Board'!$C$11/365,$U$4,-'Dash Board'!$C$19)</f>
        <v>0</v>
      </c>
      <c r="K5634" s="6">
        <f t="shared" si="613"/>
        <v>0</v>
      </c>
      <c r="L5634" s="8">
        <f t="shared" si="614"/>
        <v>9.428837906870618E-8</v>
      </c>
      <c r="N5634" s="8">
        <f t="shared" si="619"/>
        <v>-1.2912501755482148E-11</v>
      </c>
      <c r="O5634" s="8">
        <f>IF(E5633&lt;&gt;E5634,SUM($N$4:N5634)-SUM($O$3:O5633),0)</f>
        <v>0</v>
      </c>
      <c r="P5634" s="6">
        <f>IF(B5634&gt;0,SUM($O$4:O5634)-SUM($P$3:P5633),0)</f>
        <v>0</v>
      </c>
      <c r="Q5634" s="6">
        <f t="shared" si="615"/>
        <v>1.2912501755482148E-11</v>
      </c>
      <c r="R5634" s="8">
        <f>IF(E5633&lt;&gt;E5634,SUM($Q$4:Q5634)-SUM($R$3:R5633),0)</f>
        <v>0</v>
      </c>
      <c r="S5634" s="6">
        <f>IF(B5634&gt;0,SUM($R$4:R5634)-SUM($S$3:S5633),0)</f>
        <v>0</v>
      </c>
    </row>
    <row r="5635" spans="1:19">
      <c r="A5635">
        <f>IF(E5634&lt;&gt;E5635,COUNTIF($A$4:A5634,"&lt;&gt;0")+1,0)</f>
        <v>0</v>
      </c>
      <c r="B5635">
        <f>IF(A5635&lt;&gt;0,IF(MOD(A5635,3)=0,COUNTIF($B$4:B5634,"&lt;&gt;0")+1,0),0)</f>
        <v>0</v>
      </c>
      <c r="C5635" s="9">
        <f>'Dash Board'!$C$12+COUNT('Daily reducing balance'!$F$4:F5634)</f>
        <v>47361</v>
      </c>
      <c r="D5635">
        <f t="shared" si="616"/>
        <v>2029</v>
      </c>
      <c r="E5635">
        <f t="shared" si="617"/>
        <v>8</v>
      </c>
      <c r="F5635">
        <f>DAY('Dash Board'!$C$12+COUNT('Daily reducing balance'!$F$4:F5634))</f>
        <v>31</v>
      </c>
      <c r="G5635" s="8">
        <f t="shared" si="618"/>
        <v>9.428837906870618E-8</v>
      </c>
      <c r="H5635" s="6">
        <f>G5635*'Dash Board'!$C$11/365</f>
        <v>2.7124054252641503E-11</v>
      </c>
      <c r="I5635" s="6">
        <f>H5635*'Dash Board'!$C$18/'Dash Board'!$C$11</f>
        <v>1.291621631078167E-11</v>
      </c>
      <c r="J5635" s="6">
        <f>(G5635&gt;1)*PMT('Dash Board'!$C$11/365,$U$4,-'Dash Board'!$C$19)</f>
        <v>0</v>
      </c>
      <c r="K5635" s="6">
        <f t="shared" si="613"/>
        <v>0</v>
      </c>
      <c r="L5635" s="8">
        <f t="shared" si="614"/>
        <v>9.4315503122958816E-8</v>
      </c>
      <c r="N5635" s="8">
        <f t="shared" si="619"/>
        <v>-1.291621631078167E-11</v>
      </c>
      <c r="O5635" s="8">
        <f>IF(E5634&lt;&gt;E5635,SUM($N$4:N5635)-SUM($O$3:O5634),0)</f>
        <v>0</v>
      </c>
      <c r="P5635" s="6">
        <f>IF(B5635&gt;0,SUM($O$4:O5635)-SUM($P$3:P5634),0)</f>
        <v>0</v>
      </c>
      <c r="Q5635" s="6">
        <f t="shared" si="615"/>
        <v>1.291621631078167E-11</v>
      </c>
      <c r="R5635" s="8">
        <f>IF(E5634&lt;&gt;E5635,SUM($Q$4:Q5635)-SUM($R$3:R5634),0)</f>
        <v>0</v>
      </c>
      <c r="S5635" s="6">
        <f>IF(B5635&gt;0,SUM($R$4:R5635)-SUM($S$3:S5634),0)</f>
        <v>0</v>
      </c>
    </row>
    <row r="5636" spans="1:19">
      <c r="A5636">
        <f>IF(E5635&lt;&gt;E5636,COUNTIF($A$4:A5635,"&lt;&gt;0")+1,0)</f>
        <v>185</v>
      </c>
      <c r="B5636">
        <f>IF(A5636&lt;&gt;0,IF(MOD(A5636,3)=0,COUNTIF($B$4:B5635,"&lt;&gt;0")+1,0),0)</f>
        <v>0</v>
      </c>
      <c r="C5636" s="9">
        <f>'Dash Board'!$C$12+COUNT('Daily reducing balance'!$F$4:F5635)</f>
        <v>47362</v>
      </c>
      <c r="D5636">
        <f t="shared" si="616"/>
        <v>2029</v>
      </c>
      <c r="E5636">
        <f t="shared" si="617"/>
        <v>9</v>
      </c>
      <c r="F5636">
        <f>DAY('Dash Board'!$C$12+COUNT('Daily reducing balance'!$F$4:F5635))</f>
        <v>1</v>
      </c>
      <c r="G5636" s="8">
        <f t="shared" si="618"/>
        <v>9.4315503122958816E-8</v>
      </c>
      <c r="H5636" s="6">
        <f>G5636*'Dash Board'!$C$11/365</f>
        <v>2.7131857062768976E-11</v>
      </c>
      <c r="I5636" s="6">
        <f>H5636*'Dash Board'!$C$18/'Dash Board'!$C$11</f>
        <v>1.2919931934651895E-11</v>
      </c>
      <c r="J5636" s="6">
        <f>(G5636&gt;1)*PMT('Dash Board'!$C$11/365,$U$4,-'Dash Board'!$C$19)</f>
        <v>0</v>
      </c>
      <c r="K5636" s="6">
        <f t="shared" si="613"/>
        <v>0</v>
      </c>
      <c r="L5636" s="8">
        <f t="shared" si="614"/>
        <v>9.4342634980021589E-8</v>
      </c>
      <c r="N5636" s="8">
        <f t="shared" si="619"/>
        <v>-1.2919931934651895E-11</v>
      </c>
      <c r="O5636" s="8">
        <f>IF(E5635&lt;&gt;E5636,SUM($N$4:N5636)-SUM($O$3:O5635),0)</f>
        <v>0</v>
      </c>
      <c r="P5636" s="6">
        <f>IF(B5636&gt;0,SUM($O$4:O5636)-SUM($P$3:P5635),0)</f>
        <v>0</v>
      </c>
      <c r="Q5636" s="6">
        <f t="shared" si="615"/>
        <v>1.2919931934651895E-11</v>
      </c>
      <c r="R5636" s="8">
        <f>IF(E5635&lt;&gt;E5636,SUM($Q$4:Q5636)-SUM($R$3:R5635),0)</f>
        <v>0</v>
      </c>
      <c r="S5636" s="6">
        <f>IF(B5636&gt;0,SUM($R$4:R5636)-SUM($S$3:S5635),0)</f>
        <v>0</v>
      </c>
    </row>
    <row r="5637" spans="1:19">
      <c r="A5637">
        <f>IF(E5636&lt;&gt;E5637,COUNTIF($A$4:A5636,"&lt;&gt;0")+1,0)</f>
        <v>0</v>
      </c>
      <c r="B5637">
        <f>IF(A5637&lt;&gt;0,IF(MOD(A5637,3)=0,COUNTIF($B$4:B5636,"&lt;&gt;0")+1,0),0)</f>
        <v>0</v>
      </c>
      <c r="C5637" s="9">
        <f>'Dash Board'!$C$12+COUNT('Daily reducing balance'!$F$4:F5636)</f>
        <v>47363</v>
      </c>
      <c r="D5637">
        <f t="shared" si="616"/>
        <v>2029</v>
      </c>
      <c r="E5637">
        <f t="shared" si="617"/>
        <v>9</v>
      </c>
      <c r="F5637">
        <f>DAY('Dash Board'!$C$12+COUNT('Daily reducing balance'!$F$4:F5636))</f>
        <v>2</v>
      </c>
      <c r="G5637" s="8">
        <f t="shared" si="618"/>
        <v>9.4342634980021589E-8</v>
      </c>
      <c r="H5637" s="6">
        <f>G5637*'Dash Board'!$C$11/365</f>
        <v>2.7139662117540457E-11</v>
      </c>
      <c r="I5637" s="6">
        <f>H5637*'Dash Board'!$C$18/'Dash Board'!$C$11</f>
        <v>1.2923648627400217E-11</v>
      </c>
      <c r="J5637" s="6">
        <f>(G5637&gt;1)*PMT('Dash Board'!$C$11/365,$U$4,-'Dash Board'!$C$19)</f>
        <v>0</v>
      </c>
      <c r="K5637" s="6">
        <f t="shared" ref="K5637:K5700" si="620">IF(F5637=1,SUMIFS($J$4:$J$7308,$D$4:$D$7308,"="&amp;YEAR(C5637),$E$4:$E$7308,"="&amp;MONTH(C5637)),0)</f>
        <v>0</v>
      </c>
      <c r="L5637" s="8">
        <f t="shared" ref="L5637:L5700" si="621">IF(G5637+H5637-J5637&lt;0,0,G5637+H5637-J5637)</f>
        <v>9.4369774642139123E-8</v>
      </c>
      <c r="N5637" s="8">
        <f t="shared" si="619"/>
        <v>-1.2923648627400217E-11</v>
      </c>
      <c r="O5637" s="8">
        <f>IF(E5636&lt;&gt;E5637,SUM($N$4:N5637)-SUM($O$3:O5636),0)</f>
        <v>0</v>
      </c>
      <c r="P5637" s="6">
        <f>IF(B5637&gt;0,SUM($O$4:O5637)-SUM($P$3:P5636),0)</f>
        <v>0</v>
      </c>
      <c r="Q5637" s="6">
        <f t="shared" ref="Q5637:Q5700" si="622">I5637</f>
        <v>1.2923648627400217E-11</v>
      </c>
      <c r="R5637" s="8">
        <f>IF(E5636&lt;&gt;E5637,SUM($Q$4:Q5637)-SUM($R$3:R5636),0)</f>
        <v>0</v>
      </c>
      <c r="S5637" s="6">
        <f>IF(B5637&gt;0,SUM($R$4:R5637)-SUM($S$3:S5636),0)</f>
        <v>0</v>
      </c>
    </row>
    <row r="5638" spans="1:19">
      <c r="A5638">
        <f>IF(E5637&lt;&gt;E5638,COUNTIF($A$4:A5637,"&lt;&gt;0")+1,0)</f>
        <v>0</v>
      </c>
      <c r="B5638">
        <f>IF(A5638&lt;&gt;0,IF(MOD(A5638,3)=0,COUNTIF($B$4:B5637,"&lt;&gt;0")+1,0),0)</f>
        <v>0</v>
      </c>
      <c r="C5638" s="9">
        <f>'Dash Board'!$C$12+COUNT('Daily reducing balance'!$F$4:F5637)</f>
        <v>47364</v>
      </c>
      <c r="D5638">
        <f t="shared" si="616"/>
        <v>2029</v>
      </c>
      <c r="E5638">
        <f t="shared" si="617"/>
        <v>9</v>
      </c>
      <c r="F5638">
        <f>DAY('Dash Board'!$C$12+COUNT('Daily reducing balance'!$F$4:F5637))</f>
        <v>3</v>
      </c>
      <c r="G5638" s="8">
        <f t="shared" si="618"/>
        <v>9.4369774642139123E-8</v>
      </c>
      <c r="H5638" s="6">
        <f>G5638*'Dash Board'!$C$11/365</f>
        <v>2.7147469417601664E-11</v>
      </c>
      <c r="I5638" s="6">
        <f>H5638*'Dash Board'!$C$18/'Dash Board'!$C$11</f>
        <v>1.2927366389334127E-11</v>
      </c>
      <c r="J5638" s="6">
        <f>(G5638&gt;1)*PMT('Dash Board'!$C$11/365,$U$4,-'Dash Board'!$C$19)</f>
        <v>0</v>
      </c>
      <c r="K5638" s="6">
        <f t="shared" si="620"/>
        <v>0</v>
      </c>
      <c r="L5638" s="8">
        <f t="shared" si="621"/>
        <v>9.439692211155673E-8</v>
      </c>
      <c r="N5638" s="8">
        <f t="shared" si="619"/>
        <v>-1.2927366389334127E-11</v>
      </c>
      <c r="O5638" s="8">
        <f>IF(E5637&lt;&gt;E5638,SUM($N$4:N5638)-SUM($O$3:O5637),0)</f>
        <v>0</v>
      </c>
      <c r="P5638" s="6">
        <f>IF(B5638&gt;0,SUM($O$4:O5638)-SUM($P$3:P5637),0)</f>
        <v>0</v>
      </c>
      <c r="Q5638" s="6">
        <f t="shared" si="622"/>
        <v>1.2927366389334127E-11</v>
      </c>
      <c r="R5638" s="8">
        <f>IF(E5637&lt;&gt;E5638,SUM($Q$4:Q5638)-SUM($R$3:R5637),0)</f>
        <v>0</v>
      </c>
      <c r="S5638" s="6">
        <f>IF(B5638&gt;0,SUM($R$4:R5638)-SUM($S$3:S5637),0)</f>
        <v>0</v>
      </c>
    </row>
    <row r="5639" spans="1:19">
      <c r="A5639">
        <f>IF(E5638&lt;&gt;E5639,COUNTIF($A$4:A5638,"&lt;&gt;0")+1,0)</f>
        <v>0</v>
      </c>
      <c r="B5639">
        <f>IF(A5639&lt;&gt;0,IF(MOD(A5639,3)=0,COUNTIF($B$4:B5638,"&lt;&gt;0")+1,0),0)</f>
        <v>0</v>
      </c>
      <c r="C5639" s="9">
        <f>'Dash Board'!$C$12+COUNT('Daily reducing balance'!$F$4:F5638)</f>
        <v>47365</v>
      </c>
      <c r="D5639">
        <f t="shared" si="616"/>
        <v>2029</v>
      </c>
      <c r="E5639">
        <f t="shared" si="617"/>
        <v>9</v>
      </c>
      <c r="F5639">
        <f>DAY('Dash Board'!$C$12+COUNT('Daily reducing balance'!$F$4:F5638))</f>
        <v>4</v>
      </c>
      <c r="G5639" s="8">
        <f t="shared" si="618"/>
        <v>9.439692211155673E-8</v>
      </c>
      <c r="H5639" s="6">
        <f>G5639*'Dash Board'!$C$11/365</f>
        <v>2.715527896359851E-11</v>
      </c>
      <c r="I5639" s="6">
        <f>H5639*'Dash Board'!$C$18/'Dash Board'!$C$11</f>
        <v>1.2931085220761195E-11</v>
      </c>
      <c r="J5639" s="6">
        <f>(G5639&gt;1)*PMT('Dash Board'!$C$11/365,$U$4,-'Dash Board'!$C$19)</f>
        <v>0</v>
      </c>
      <c r="K5639" s="6">
        <f t="shared" si="620"/>
        <v>0</v>
      </c>
      <c r="L5639" s="8">
        <f t="shared" si="621"/>
        <v>9.4424077390520332E-8</v>
      </c>
      <c r="N5639" s="8">
        <f t="shared" si="619"/>
        <v>-1.2931085220761195E-11</v>
      </c>
      <c r="O5639" s="8">
        <f>IF(E5638&lt;&gt;E5639,SUM($N$4:N5639)-SUM($O$3:O5638),0)</f>
        <v>0</v>
      </c>
      <c r="P5639" s="6">
        <f>IF(B5639&gt;0,SUM($O$4:O5639)-SUM($P$3:P5638),0)</f>
        <v>0</v>
      </c>
      <c r="Q5639" s="6">
        <f t="shared" si="622"/>
        <v>1.2931085220761195E-11</v>
      </c>
      <c r="R5639" s="8">
        <f>IF(E5638&lt;&gt;E5639,SUM($Q$4:Q5639)-SUM($R$3:R5638),0)</f>
        <v>0</v>
      </c>
      <c r="S5639" s="6">
        <f>IF(B5639&gt;0,SUM($R$4:R5639)-SUM($S$3:S5638),0)</f>
        <v>0</v>
      </c>
    </row>
    <row r="5640" spans="1:19">
      <c r="A5640">
        <f>IF(E5639&lt;&gt;E5640,COUNTIF($A$4:A5639,"&lt;&gt;0")+1,0)</f>
        <v>0</v>
      </c>
      <c r="B5640">
        <f>IF(A5640&lt;&gt;0,IF(MOD(A5640,3)=0,COUNTIF($B$4:B5639,"&lt;&gt;0")+1,0),0)</f>
        <v>0</v>
      </c>
      <c r="C5640" s="9">
        <f>'Dash Board'!$C$12+COUNT('Daily reducing balance'!$F$4:F5639)</f>
        <v>47366</v>
      </c>
      <c r="D5640">
        <f t="shared" si="616"/>
        <v>2029</v>
      </c>
      <c r="E5640">
        <f t="shared" si="617"/>
        <v>9</v>
      </c>
      <c r="F5640">
        <f>DAY('Dash Board'!$C$12+COUNT('Daily reducing balance'!$F$4:F5639))</f>
        <v>5</v>
      </c>
      <c r="G5640" s="8">
        <f t="shared" si="618"/>
        <v>9.4424077390520332E-8</v>
      </c>
      <c r="H5640" s="6">
        <f>G5640*'Dash Board'!$C$11/365</f>
        <v>2.716309075617708E-11</v>
      </c>
      <c r="I5640" s="6">
        <f>H5640*'Dash Board'!$C$18/'Dash Board'!$C$11</f>
        <v>1.2934805121989087E-11</v>
      </c>
      <c r="J5640" s="6">
        <f>(G5640&gt;1)*PMT('Dash Board'!$C$11/365,$U$4,-'Dash Board'!$C$19)</f>
        <v>0</v>
      </c>
      <c r="K5640" s="6">
        <f t="shared" si="620"/>
        <v>0</v>
      </c>
      <c r="L5640" s="8">
        <f t="shared" si="621"/>
        <v>9.4451240481276511E-8</v>
      </c>
      <c r="N5640" s="8">
        <f t="shared" si="619"/>
        <v>-1.2934805121989087E-11</v>
      </c>
      <c r="O5640" s="8">
        <f>IF(E5639&lt;&gt;E5640,SUM($N$4:N5640)-SUM($O$3:O5639),0)</f>
        <v>0</v>
      </c>
      <c r="P5640" s="6">
        <f>IF(B5640&gt;0,SUM($O$4:O5640)-SUM($P$3:P5639),0)</f>
        <v>0</v>
      </c>
      <c r="Q5640" s="6">
        <f t="shared" si="622"/>
        <v>1.2934805121989087E-11</v>
      </c>
      <c r="R5640" s="8">
        <f>IF(E5639&lt;&gt;E5640,SUM($Q$4:Q5640)-SUM($R$3:R5639),0)</f>
        <v>0</v>
      </c>
      <c r="S5640" s="6">
        <f>IF(B5640&gt;0,SUM($R$4:R5640)-SUM($S$3:S5639),0)</f>
        <v>0</v>
      </c>
    </row>
    <row r="5641" spans="1:19">
      <c r="A5641">
        <f>IF(E5640&lt;&gt;E5641,COUNTIF($A$4:A5640,"&lt;&gt;0")+1,0)</f>
        <v>0</v>
      </c>
      <c r="B5641">
        <f>IF(A5641&lt;&gt;0,IF(MOD(A5641,3)=0,COUNTIF($B$4:B5640,"&lt;&gt;0")+1,0),0)</f>
        <v>0</v>
      </c>
      <c r="C5641" s="9">
        <f>'Dash Board'!$C$12+COUNT('Daily reducing balance'!$F$4:F5640)</f>
        <v>47367</v>
      </c>
      <c r="D5641">
        <f t="shared" si="616"/>
        <v>2029</v>
      </c>
      <c r="E5641">
        <f t="shared" si="617"/>
        <v>9</v>
      </c>
      <c r="F5641">
        <f>DAY('Dash Board'!$C$12+COUNT('Daily reducing balance'!$F$4:F5640))</f>
        <v>6</v>
      </c>
      <c r="G5641" s="8">
        <f t="shared" si="618"/>
        <v>9.4451240481276511E-8</v>
      </c>
      <c r="H5641" s="6">
        <f>G5641*'Dash Board'!$C$11/365</f>
        <v>2.7170904795983651E-11</v>
      </c>
      <c r="I5641" s="6">
        <f>H5641*'Dash Board'!$C$18/'Dash Board'!$C$11</f>
        <v>1.2938526093325549E-11</v>
      </c>
      <c r="J5641" s="6">
        <f>(G5641&gt;1)*PMT('Dash Board'!$C$11/365,$U$4,-'Dash Board'!$C$19)</f>
        <v>0</v>
      </c>
      <c r="K5641" s="6">
        <f t="shared" si="620"/>
        <v>0</v>
      </c>
      <c r="L5641" s="8">
        <f t="shared" si="621"/>
        <v>9.4478411386072498E-8</v>
      </c>
      <c r="N5641" s="8">
        <f t="shared" si="619"/>
        <v>-1.2938526093325549E-11</v>
      </c>
      <c r="O5641" s="8">
        <f>IF(E5640&lt;&gt;E5641,SUM($N$4:N5641)-SUM($O$3:O5640),0)</f>
        <v>0</v>
      </c>
      <c r="P5641" s="6">
        <f>IF(B5641&gt;0,SUM($O$4:O5641)-SUM($P$3:P5640),0)</f>
        <v>0</v>
      </c>
      <c r="Q5641" s="6">
        <f t="shared" si="622"/>
        <v>1.2938526093325549E-11</v>
      </c>
      <c r="R5641" s="8">
        <f>IF(E5640&lt;&gt;E5641,SUM($Q$4:Q5641)-SUM($R$3:R5640),0)</f>
        <v>0</v>
      </c>
      <c r="S5641" s="6">
        <f>IF(B5641&gt;0,SUM($R$4:R5641)-SUM($S$3:S5640),0)</f>
        <v>0</v>
      </c>
    </row>
    <row r="5642" spans="1:19">
      <c r="A5642">
        <f>IF(E5641&lt;&gt;E5642,COUNTIF($A$4:A5641,"&lt;&gt;0")+1,0)</f>
        <v>0</v>
      </c>
      <c r="B5642">
        <f>IF(A5642&lt;&gt;0,IF(MOD(A5642,3)=0,COUNTIF($B$4:B5641,"&lt;&gt;0")+1,0),0)</f>
        <v>0</v>
      </c>
      <c r="C5642" s="9">
        <f>'Dash Board'!$C$12+COUNT('Daily reducing balance'!$F$4:F5641)</f>
        <v>47368</v>
      </c>
      <c r="D5642">
        <f t="shared" si="616"/>
        <v>2029</v>
      </c>
      <c r="E5642">
        <f t="shared" si="617"/>
        <v>9</v>
      </c>
      <c r="F5642">
        <f>DAY('Dash Board'!$C$12+COUNT('Daily reducing balance'!$F$4:F5641))</f>
        <v>7</v>
      </c>
      <c r="G5642" s="8">
        <f t="shared" si="618"/>
        <v>9.4478411386072498E-8</v>
      </c>
      <c r="H5642" s="6">
        <f>G5642*'Dash Board'!$C$11/365</f>
        <v>2.717872108366469E-11</v>
      </c>
      <c r="I5642" s="6">
        <f>H5642*'Dash Board'!$C$18/'Dash Board'!$C$11</f>
        <v>1.2942248135078424E-11</v>
      </c>
      <c r="J5642" s="6">
        <f>(G5642&gt;1)*PMT('Dash Board'!$C$11/365,$U$4,-'Dash Board'!$C$19)</f>
        <v>0</v>
      </c>
      <c r="K5642" s="6">
        <f t="shared" si="620"/>
        <v>0</v>
      </c>
      <c r="L5642" s="8">
        <f t="shared" si="621"/>
        <v>9.4505590107156161E-8</v>
      </c>
      <c r="N5642" s="8">
        <f t="shared" si="619"/>
        <v>-1.2942248135078424E-11</v>
      </c>
      <c r="O5642" s="8">
        <f>IF(E5641&lt;&gt;E5642,SUM($N$4:N5642)-SUM($O$3:O5641),0)</f>
        <v>0</v>
      </c>
      <c r="P5642" s="6">
        <f>IF(B5642&gt;0,SUM($O$4:O5642)-SUM($P$3:P5641),0)</f>
        <v>0</v>
      </c>
      <c r="Q5642" s="6">
        <f t="shared" si="622"/>
        <v>1.2942248135078424E-11</v>
      </c>
      <c r="R5642" s="8">
        <f>IF(E5641&lt;&gt;E5642,SUM($Q$4:Q5642)-SUM($R$3:R5641),0)</f>
        <v>0</v>
      </c>
      <c r="S5642" s="6">
        <f>IF(B5642&gt;0,SUM($R$4:R5642)-SUM($S$3:S5641),0)</f>
        <v>0</v>
      </c>
    </row>
    <row r="5643" spans="1:19">
      <c r="A5643">
        <f>IF(E5642&lt;&gt;E5643,COUNTIF($A$4:A5642,"&lt;&gt;0")+1,0)</f>
        <v>0</v>
      </c>
      <c r="B5643">
        <f>IF(A5643&lt;&gt;0,IF(MOD(A5643,3)=0,COUNTIF($B$4:B5642,"&lt;&gt;0")+1,0),0)</f>
        <v>0</v>
      </c>
      <c r="C5643" s="9">
        <f>'Dash Board'!$C$12+COUNT('Daily reducing balance'!$F$4:F5642)</f>
        <v>47369</v>
      </c>
      <c r="D5643">
        <f t="shared" si="616"/>
        <v>2029</v>
      </c>
      <c r="E5643">
        <f t="shared" si="617"/>
        <v>9</v>
      </c>
      <c r="F5643">
        <f>DAY('Dash Board'!$C$12+COUNT('Daily reducing balance'!$F$4:F5642))</f>
        <v>8</v>
      </c>
      <c r="G5643" s="8">
        <f t="shared" si="618"/>
        <v>9.4505590107156161E-8</v>
      </c>
      <c r="H5643" s="6">
        <f>G5643*'Dash Board'!$C$11/365</f>
        <v>2.7186539619866837E-11</v>
      </c>
      <c r="I5643" s="6">
        <f>H5643*'Dash Board'!$C$18/'Dash Board'!$C$11</f>
        <v>1.2945971247555638E-11</v>
      </c>
      <c r="J5643" s="6">
        <f>(G5643&gt;1)*PMT('Dash Board'!$C$11/365,$U$4,-'Dash Board'!$C$19)</f>
        <v>0</v>
      </c>
      <c r="K5643" s="6">
        <f t="shared" si="620"/>
        <v>0</v>
      </c>
      <c r="L5643" s="8">
        <f t="shared" si="621"/>
        <v>9.4532776646776026E-8</v>
      </c>
      <c r="N5643" s="8">
        <f t="shared" si="619"/>
        <v>-1.2945971247555638E-11</v>
      </c>
      <c r="O5643" s="8">
        <f>IF(E5642&lt;&gt;E5643,SUM($N$4:N5643)-SUM($O$3:O5642),0)</f>
        <v>0</v>
      </c>
      <c r="P5643" s="6">
        <f>IF(B5643&gt;0,SUM($O$4:O5643)-SUM($P$3:P5642),0)</f>
        <v>0</v>
      </c>
      <c r="Q5643" s="6">
        <f t="shared" si="622"/>
        <v>1.2945971247555638E-11</v>
      </c>
      <c r="R5643" s="8">
        <f>IF(E5642&lt;&gt;E5643,SUM($Q$4:Q5643)-SUM($R$3:R5642),0)</f>
        <v>0</v>
      </c>
      <c r="S5643" s="6">
        <f>IF(B5643&gt;0,SUM($R$4:R5643)-SUM($S$3:S5642),0)</f>
        <v>0</v>
      </c>
    </row>
    <row r="5644" spans="1:19">
      <c r="A5644">
        <f>IF(E5643&lt;&gt;E5644,COUNTIF($A$4:A5643,"&lt;&gt;0")+1,0)</f>
        <v>0</v>
      </c>
      <c r="B5644">
        <f>IF(A5644&lt;&gt;0,IF(MOD(A5644,3)=0,COUNTIF($B$4:B5643,"&lt;&gt;0")+1,0),0)</f>
        <v>0</v>
      </c>
      <c r="C5644" s="9">
        <f>'Dash Board'!$C$12+COUNT('Daily reducing balance'!$F$4:F5643)</f>
        <v>47370</v>
      </c>
      <c r="D5644">
        <f t="shared" si="616"/>
        <v>2029</v>
      </c>
      <c r="E5644">
        <f t="shared" si="617"/>
        <v>9</v>
      </c>
      <c r="F5644">
        <f>DAY('Dash Board'!$C$12+COUNT('Daily reducing balance'!$F$4:F5643))</f>
        <v>9</v>
      </c>
      <c r="G5644" s="8">
        <f t="shared" si="618"/>
        <v>9.4532776646776026E-8</v>
      </c>
      <c r="H5644" s="6">
        <f>G5644*'Dash Board'!$C$11/365</f>
        <v>2.7194360405236937E-11</v>
      </c>
      <c r="I5644" s="6">
        <f>H5644*'Dash Board'!$C$18/'Dash Board'!$C$11</f>
        <v>1.2949695431065209E-11</v>
      </c>
      <c r="J5644" s="6">
        <f>(G5644&gt;1)*PMT('Dash Board'!$C$11/365,$U$4,-'Dash Board'!$C$19)</f>
        <v>0</v>
      </c>
      <c r="K5644" s="6">
        <f t="shared" si="620"/>
        <v>0</v>
      </c>
      <c r="L5644" s="8">
        <f t="shared" si="621"/>
        <v>9.455997100718126E-8</v>
      </c>
      <c r="N5644" s="8">
        <f t="shared" si="619"/>
        <v>-1.2949695431065209E-11</v>
      </c>
      <c r="O5644" s="8">
        <f>IF(E5643&lt;&gt;E5644,SUM($N$4:N5644)-SUM($O$3:O5643),0)</f>
        <v>0</v>
      </c>
      <c r="P5644" s="6">
        <f>IF(B5644&gt;0,SUM($O$4:O5644)-SUM($P$3:P5643),0)</f>
        <v>0</v>
      </c>
      <c r="Q5644" s="6">
        <f t="shared" si="622"/>
        <v>1.2949695431065209E-11</v>
      </c>
      <c r="R5644" s="8">
        <f>IF(E5643&lt;&gt;E5644,SUM($Q$4:Q5644)-SUM($R$3:R5643),0)</f>
        <v>0</v>
      </c>
      <c r="S5644" s="6">
        <f>IF(B5644&gt;0,SUM($R$4:R5644)-SUM($S$3:S5643),0)</f>
        <v>0</v>
      </c>
    </row>
    <row r="5645" spans="1:19">
      <c r="A5645">
        <f>IF(E5644&lt;&gt;E5645,COUNTIF($A$4:A5644,"&lt;&gt;0")+1,0)</f>
        <v>0</v>
      </c>
      <c r="B5645">
        <f>IF(A5645&lt;&gt;0,IF(MOD(A5645,3)=0,COUNTIF($B$4:B5644,"&lt;&gt;0")+1,0),0)</f>
        <v>0</v>
      </c>
      <c r="C5645" s="9">
        <f>'Dash Board'!$C$12+COUNT('Daily reducing balance'!$F$4:F5644)</f>
        <v>47371</v>
      </c>
      <c r="D5645">
        <f t="shared" si="616"/>
        <v>2029</v>
      </c>
      <c r="E5645">
        <f t="shared" si="617"/>
        <v>9</v>
      </c>
      <c r="F5645">
        <f>DAY('Dash Board'!$C$12+COUNT('Daily reducing balance'!$F$4:F5644))</f>
        <v>10</v>
      </c>
      <c r="G5645" s="8">
        <f t="shared" si="618"/>
        <v>9.455997100718126E-8</v>
      </c>
      <c r="H5645" s="6">
        <f>G5645*'Dash Board'!$C$11/365</f>
        <v>2.7202183440422004E-11</v>
      </c>
      <c r="I5645" s="6">
        <f>H5645*'Dash Board'!$C$18/'Dash Board'!$C$11</f>
        <v>1.2953420685915242E-11</v>
      </c>
      <c r="J5645" s="6">
        <f>(G5645&gt;1)*PMT('Dash Board'!$C$11/365,$U$4,-'Dash Board'!$C$19)</f>
        <v>0</v>
      </c>
      <c r="K5645" s="6">
        <f t="shared" si="620"/>
        <v>0</v>
      </c>
      <c r="L5645" s="8">
        <f t="shared" si="621"/>
        <v>9.4587173190621685E-8</v>
      </c>
      <c r="N5645" s="8">
        <f t="shared" si="619"/>
        <v>-1.2953420685915242E-11</v>
      </c>
      <c r="O5645" s="8">
        <f>IF(E5644&lt;&gt;E5645,SUM($N$4:N5645)-SUM($O$3:O5644),0)</f>
        <v>0</v>
      </c>
      <c r="P5645" s="6">
        <f>IF(B5645&gt;0,SUM($O$4:O5645)-SUM($P$3:P5644),0)</f>
        <v>0</v>
      </c>
      <c r="Q5645" s="6">
        <f t="shared" si="622"/>
        <v>1.2953420685915242E-11</v>
      </c>
      <c r="R5645" s="8">
        <f>IF(E5644&lt;&gt;E5645,SUM($Q$4:Q5645)-SUM($R$3:R5644),0)</f>
        <v>0</v>
      </c>
      <c r="S5645" s="6">
        <f>IF(B5645&gt;0,SUM($R$4:R5645)-SUM($S$3:S5644),0)</f>
        <v>0</v>
      </c>
    </row>
    <row r="5646" spans="1:19">
      <c r="A5646">
        <f>IF(E5645&lt;&gt;E5646,COUNTIF($A$4:A5645,"&lt;&gt;0")+1,0)</f>
        <v>0</v>
      </c>
      <c r="B5646">
        <f>IF(A5646&lt;&gt;0,IF(MOD(A5646,3)=0,COUNTIF($B$4:B5645,"&lt;&gt;0")+1,0),0)</f>
        <v>0</v>
      </c>
      <c r="C5646" s="9">
        <f>'Dash Board'!$C$12+COUNT('Daily reducing balance'!$F$4:F5645)</f>
        <v>47372</v>
      </c>
      <c r="D5646">
        <f t="shared" si="616"/>
        <v>2029</v>
      </c>
      <c r="E5646">
        <f t="shared" si="617"/>
        <v>9</v>
      </c>
      <c r="F5646">
        <f>DAY('Dash Board'!$C$12+COUNT('Daily reducing balance'!$F$4:F5645))</f>
        <v>11</v>
      </c>
      <c r="G5646" s="8">
        <f t="shared" si="618"/>
        <v>9.4587173190621685E-8</v>
      </c>
      <c r="H5646" s="6">
        <f>G5646*'Dash Board'!$C$11/365</f>
        <v>2.721000872606925E-11</v>
      </c>
      <c r="I5646" s="6">
        <f>H5646*'Dash Board'!$C$18/'Dash Board'!$C$11</f>
        <v>1.295714701241393E-11</v>
      </c>
      <c r="J5646" s="6">
        <f>(G5646&gt;1)*PMT('Dash Board'!$C$11/365,$U$4,-'Dash Board'!$C$19)</f>
        <v>0</v>
      </c>
      <c r="K5646" s="6">
        <f t="shared" si="620"/>
        <v>0</v>
      </c>
      <c r="L5646" s="8">
        <f t="shared" si="621"/>
        <v>9.4614383199347751E-8</v>
      </c>
      <c r="N5646" s="8">
        <f t="shared" si="619"/>
        <v>-1.295714701241393E-11</v>
      </c>
      <c r="O5646" s="8">
        <f>IF(E5645&lt;&gt;E5646,SUM($N$4:N5646)-SUM($O$3:O5645),0)</f>
        <v>0</v>
      </c>
      <c r="P5646" s="6">
        <f>IF(B5646&gt;0,SUM($O$4:O5646)-SUM($P$3:P5645),0)</f>
        <v>0</v>
      </c>
      <c r="Q5646" s="6">
        <f t="shared" si="622"/>
        <v>1.295714701241393E-11</v>
      </c>
      <c r="R5646" s="8">
        <f>IF(E5645&lt;&gt;E5646,SUM($Q$4:Q5646)-SUM($R$3:R5645),0)</f>
        <v>0</v>
      </c>
      <c r="S5646" s="6">
        <f>IF(B5646&gt;0,SUM($R$4:R5646)-SUM($S$3:S5645),0)</f>
        <v>0</v>
      </c>
    </row>
    <row r="5647" spans="1:19">
      <c r="A5647">
        <f>IF(E5646&lt;&gt;E5647,COUNTIF($A$4:A5646,"&lt;&gt;0")+1,0)</f>
        <v>0</v>
      </c>
      <c r="B5647">
        <f>IF(A5647&lt;&gt;0,IF(MOD(A5647,3)=0,COUNTIF($B$4:B5646,"&lt;&gt;0")+1,0),0)</f>
        <v>0</v>
      </c>
      <c r="C5647" s="9">
        <f>'Dash Board'!$C$12+COUNT('Daily reducing balance'!$F$4:F5646)</f>
        <v>47373</v>
      </c>
      <c r="D5647">
        <f t="shared" si="616"/>
        <v>2029</v>
      </c>
      <c r="E5647">
        <f t="shared" si="617"/>
        <v>9</v>
      </c>
      <c r="F5647">
        <f>DAY('Dash Board'!$C$12+COUNT('Daily reducing balance'!$F$4:F5646))</f>
        <v>12</v>
      </c>
      <c r="G5647" s="8">
        <f t="shared" si="618"/>
        <v>9.4614383199347751E-8</v>
      </c>
      <c r="H5647" s="6">
        <f>G5647*'Dash Board'!$C$11/365</f>
        <v>2.7217836262826063E-11</v>
      </c>
      <c r="I5647" s="6">
        <f>H5647*'Dash Board'!$C$18/'Dash Board'!$C$11</f>
        <v>1.2960874410869554E-11</v>
      </c>
      <c r="J5647" s="6">
        <f>(G5647&gt;1)*PMT('Dash Board'!$C$11/365,$U$4,-'Dash Board'!$C$19)</f>
        <v>0</v>
      </c>
      <c r="K5647" s="6">
        <f t="shared" si="620"/>
        <v>0</v>
      </c>
      <c r="L5647" s="8">
        <f t="shared" si="621"/>
        <v>9.4641601035610579E-8</v>
      </c>
      <c r="N5647" s="8">
        <f t="shared" si="619"/>
        <v>-1.2960874410869554E-11</v>
      </c>
      <c r="O5647" s="8">
        <f>IF(E5646&lt;&gt;E5647,SUM($N$4:N5647)-SUM($O$3:O5646),0)</f>
        <v>0</v>
      </c>
      <c r="P5647" s="6">
        <f>IF(B5647&gt;0,SUM($O$4:O5647)-SUM($P$3:P5646),0)</f>
        <v>0</v>
      </c>
      <c r="Q5647" s="6">
        <f t="shared" si="622"/>
        <v>1.2960874410869554E-11</v>
      </c>
      <c r="R5647" s="8">
        <f>IF(E5646&lt;&gt;E5647,SUM($Q$4:Q5647)-SUM($R$3:R5646),0)</f>
        <v>0</v>
      </c>
      <c r="S5647" s="6">
        <f>IF(B5647&gt;0,SUM($R$4:R5647)-SUM($S$3:S5646),0)</f>
        <v>0</v>
      </c>
    </row>
    <row r="5648" spans="1:19">
      <c r="A5648">
        <f>IF(E5647&lt;&gt;E5648,COUNTIF($A$4:A5647,"&lt;&gt;0")+1,0)</f>
        <v>0</v>
      </c>
      <c r="B5648">
        <f>IF(A5648&lt;&gt;0,IF(MOD(A5648,3)=0,COUNTIF($B$4:B5647,"&lt;&gt;0")+1,0),0)</f>
        <v>0</v>
      </c>
      <c r="C5648" s="9">
        <f>'Dash Board'!$C$12+COUNT('Daily reducing balance'!$F$4:F5647)</f>
        <v>47374</v>
      </c>
      <c r="D5648">
        <f t="shared" si="616"/>
        <v>2029</v>
      </c>
      <c r="E5648">
        <f t="shared" si="617"/>
        <v>9</v>
      </c>
      <c r="F5648">
        <f>DAY('Dash Board'!$C$12+COUNT('Daily reducing balance'!$F$4:F5647))</f>
        <v>13</v>
      </c>
      <c r="G5648" s="8">
        <f t="shared" si="618"/>
        <v>9.4641601035610579E-8</v>
      </c>
      <c r="H5648" s="6">
        <f>G5648*'Dash Board'!$C$11/365</f>
        <v>2.7225666051340026E-11</v>
      </c>
      <c r="I5648" s="6">
        <f>H5648*'Dash Board'!$C$18/'Dash Board'!$C$11</f>
        <v>1.296460288159049E-11</v>
      </c>
      <c r="J5648" s="6">
        <f>(G5648&gt;1)*PMT('Dash Board'!$C$11/365,$U$4,-'Dash Board'!$C$19)</f>
        <v>0</v>
      </c>
      <c r="K5648" s="6">
        <f t="shared" si="620"/>
        <v>0</v>
      </c>
      <c r="L5648" s="8">
        <f t="shared" si="621"/>
        <v>9.4668826701661913E-8</v>
      </c>
      <c r="N5648" s="8">
        <f t="shared" si="619"/>
        <v>-1.296460288159049E-11</v>
      </c>
      <c r="O5648" s="8">
        <f>IF(E5647&lt;&gt;E5648,SUM($N$4:N5648)-SUM($O$3:O5647),0)</f>
        <v>0</v>
      </c>
      <c r="P5648" s="6">
        <f>IF(B5648&gt;0,SUM($O$4:O5648)-SUM($P$3:P5647),0)</f>
        <v>0</v>
      </c>
      <c r="Q5648" s="6">
        <f t="shared" si="622"/>
        <v>1.296460288159049E-11</v>
      </c>
      <c r="R5648" s="8">
        <f>IF(E5647&lt;&gt;E5648,SUM($Q$4:Q5648)-SUM($R$3:R5647),0)</f>
        <v>0</v>
      </c>
      <c r="S5648" s="6">
        <f>IF(B5648&gt;0,SUM($R$4:R5648)-SUM($S$3:S5647),0)</f>
        <v>0</v>
      </c>
    </row>
    <row r="5649" spans="1:19">
      <c r="A5649">
        <f>IF(E5648&lt;&gt;E5649,COUNTIF($A$4:A5648,"&lt;&gt;0")+1,0)</f>
        <v>0</v>
      </c>
      <c r="B5649">
        <f>IF(A5649&lt;&gt;0,IF(MOD(A5649,3)=0,COUNTIF($B$4:B5648,"&lt;&gt;0")+1,0),0)</f>
        <v>0</v>
      </c>
      <c r="C5649" s="9">
        <f>'Dash Board'!$C$12+COUNT('Daily reducing balance'!$F$4:F5648)</f>
        <v>47375</v>
      </c>
      <c r="D5649">
        <f t="shared" si="616"/>
        <v>2029</v>
      </c>
      <c r="E5649">
        <f t="shared" si="617"/>
        <v>9</v>
      </c>
      <c r="F5649">
        <f>DAY('Dash Board'!$C$12+COUNT('Daily reducing balance'!$F$4:F5648))</f>
        <v>14</v>
      </c>
      <c r="G5649" s="8">
        <f t="shared" si="618"/>
        <v>9.4668826701661913E-8</v>
      </c>
      <c r="H5649" s="6">
        <f>G5649*'Dash Board'!$C$11/365</f>
        <v>2.7233498092258907E-11</v>
      </c>
      <c r="I5649" s="6">
        <f>H5649*'Dash Board'!$C$18/'Dash Board'!$C$11</f>
        <v>1.2968332424885194E-11</v>
      </c>
      <c r="J5649" s="6">
        <f>(G5649&gt;1)*PMT('Dash Board'!$C$11/365,$U$4,-'Dash Board'!$C$19)</f>
        <v>0</v>
      </c>
      <c r="K5649" s="6">
        <f t="shared" si="620"/>
        <v>0</v>
      </c>
      <c r="L5649" s="8">
        <f t="shared" si="621"/>
        <v>9.4696060199754174E-8</v>
      </c>
      <c r="N5649" s="8">
        <f t="shared" si="619"/>
        <v>-1.2968332424885194E-11</v>
      </c>
      <c r="O5649" s="8">
        <f>IF(E5648&lt;&gt;E5649,SUM($N$4:N5649)-SUM($O$3:O5648),0)</f>
        <v>0</v>
      </c>
      <c r="P5649" s="6">
        <f>IF(B5649&gt;0,SUM($O$4:O5649)-SUM($P$3:P5648),0)</f>
        <v>0</v>
      </c>
      <c r="Q5649" s="6">
        <f t="shared" si="622"/>
        <v>1.2968332424885194E-11</v>
      </c>
      <c r="R5649" s="8">
        <f>IF(E5648&lt;&gt;E5649,SUM($Q$4:Q5649)-SUM($R$3:R5648),0)</f>
        <v>0</v>
      </c>
      <c r="S5649" s="6">
        <f>IF(B5649&gt;0,SUM($R$4:R5649)-SUM($S$3:S5648),0)</f>
        <v>0</v>
      </c>
    </row>
    <row r="5650" spans="1:19">
      <c r="A5650">
        <f>IF(E5649&lt;&gt;E5650,COUNTIF($A$4:A5649,"&lt;&gt;0")+1,0)</f>
        <v>0</v>
      </c>
      <c r="B5650">
        <f>IF(A5650&lt;&gt;0,IF(MOD(A5650,3)=0,COUNTIF($B$4:B5649,"&lt;&gt;0")+1,0),0)</f>
        <v>0</v>
      </c>
      <c r="C5650" s="9">
        <f>'Dash Board'!$C$12+COUNT('Daily reducing balance'!$F$4:F5649)</f>
        <v>47376</v>
      </c>
      <c r="D5650">
        <f t="shared" si="616"/>
        <v>2029</v>
      </c>
      <c r="E5650">
        <f t="shared" si="617"/>
        <v>9</v>
      </c>
      <c r="F5650">
        <f>DAY('Dash Board'!$C$12+COUNT('Daily reducing balance'!$F$4:F5649))</f>
        <v>15</v>
      </c>
      <c r="G5650" s="8">
        <f t="shared" si="618"/>
        <v>9.4696060199754174E-8</v>
      </c>
      <c r="H5650" s="6">
        <f>G5650*'Dash Board'!$C$11/365</f>
        <v>2.7241332386230653E-11</v>
      </c>
      <c r="I5650" s="6">
        <f>H5650*'Dash Board'!$C$18/'Dash Board'!$C$11</f>
        <v>1.2972063041062218E-11</v>
      </c>
      <c r="J5650" s="6">
        <f>(G5650&gt;1)*PMT('Dash Board'!$C$11/365,$U$4,-'Dash Board'!$C$19)</f>
        <v>0</v>
      </c>
      <c r="K5650" s="6">
        <f t="shared" si="620"/>
        <v>0</v>
      </c>
      <c r="L5650" s="8">
        <f t="shared" si="621"/>
        <v>9.4723301532140403E-8</v>
      </c>
      <c r="N5650" s="8">
        <f t="shared" si="619"/>
        <v>-1.2972063041062218E-11</v>
      </c>
      <c r="O5650" s="8">
        <f>IF(E5649&lt;&gt;E5650,SUM($N$4:N5650)-SUM($O$3:O5649),0)</f>
        <v>0</v>
      </c>
      <c r="P5650" s="6">
        <f>IF(B5650&gt;0,SUM($O$4:O5650)-SUM($P$3:P5649),0)</f>
        <v>0</v>
      </c>
      <c r="Q5650" s="6">
        <f t="shared" si="622"/>
        <v>1.2972063041062218E-11</v>
      </c>
      <c r="R5650" s="8">
        <f>IF(E5649&lt;&gt;E5650,SUM($Q$4:Q5650)-SUM($R$3:R5649),0)</f>
        <v>0</v>
      </c>
      <c r="S5650" s="6">
        <f>IF(B5650&gt;0,SUM($R$4:R5650)-SUM($S$3:S5649),0)</f>
        <v>0</v>
      </c>
    </row>
    <row r="5651" spans="1:19">
      <c r="A5651">
        <f>IF(E5650&lt;&gt;E5651,COUNTIF($A$4:A5650,"&lt;&gt;0")+1,0)</f>
        <v>0</v>
      </c>
      <c r="B5651">
        <f>IF(A5651&lt;&gt;0,IF(MOD(A5651,3)=0,COUNTIF($B$4:B5650,"&lt;&gt;0")+1,0),0)</f>
        <v>0</v>
      </c>
      <c r="C5651" s="9">
        <f>'Dash Board'!$C$12+COUNT('Daily reducing balance'!$F$4:F5650)</f>
        <v>47377</v>
      </c>
      <c r="D5651">
        <f t="shared" si="616"/>
        <v>2029</v>
      </c>
      <c r="E5651">
        <f t="shared" si="617"/>
        <v>9</v>
      </c>
      <c r="F5651">
        <f>DAY('Dash Board'!$C$12+COUNT('Daily reducing balance'!$F$4:F5650))</f>
        <v>16</v>
      </c>
      <c r="G5651" s="8">
        <f t="shared" si="618"/>
        <v>9.4723301532140403E-8</v>
      </c>
      <c r="H5651" s="6">
        <f>G5651*'Dash Board'!$C$11/365</f>
        <v>2.7249168933903404E-11</v>
      </c>
      <c r="I5651" s="6">
        <f>H5651*'Dash Board'!$C$18/'Dash Board'!$C$11</f>
        <v>1.2975794730430193E-11</v>
      </c>
      <c r="J5651" s="6">
        <f>(G5651&gt;1)*PMT('Dash Board'!$C$11/365,$U$4,-'Dash Board'!$C$19)</f>
        <v>0</v>
      </c>
      <c r="K5651" s="6">
        <f t="shared" si="620"/>
        <v>0</v>
      </c>
      <c r="L5651" s="8">
        <f t="shared" si="621"/>
        <v>9.4750550701074302E-8</v>
      </c>
      <c r="N5651" s="8">
        <f t="shared" si="619"/>
        <v>-1.2975794730430193E-11</v>
      </c>
      <c r="O5651" s="8">
        <f>IF(E5650&lt;&gt;E5651,SUM($N$4:N5651)-SUM($O$3:O5650),0)</f>
        <v>0</v>
      </c>
      <c r="P5651" s="6">
        <f>IF(B5651&gt;0,SUM($O$4:O5651)-SUM($P$3:P5650),0)</f>
        <v>0</v>
      </c>
      <c r="Q5651" s="6">
        <f t="shared" si="622"/>
        <v>1.2975794730430193E-11</v>
      </c>
      <c r="R5651" s="8">
        <f>IF(E5650&lt;&gt;E5651,SUM($Q$4:Q5651)-SUM($R$3:R5650),0)</f>
        <v>0</v>
      </c>
      <c r="S5651" s="6">
        <f>IF(B5651&gt;0,SUM($R$4:R5651)-SUM($S$3:S5650),0)</f>
        <v>0</v>
      </c>
    </row>
    <row r="5652" spans="1:19">
      <c r="A5652">
        <f>IF(E5651&lt;&gt;E5652,COUNTIF($A$4:A5651,"&lt;&gt;0")+1,0)</f>
        <v>0</v>
      </c>
      <c r="B5652">
        <f>IF(A5652&lt;&gt;0,IF(MOD(A5652,3)=0,COUNTIF($B$4:B5651,"&lt;&gt;0")+1,0),0)</f>
        <v>0</v>
      </c>
      <c r="C5652" s="9">
        <f>'Dash Board'!$C$12+COUNT('Daily reducing balance'!$F$4:F5651)</f>
        <v>47378</v>
      </c>
      <c r="D5652">
        <f t="shared" si="616"/>
        <v>2029</v>
      </c>
      <c r="E5652">
        <f t="shared" si="617"/>
        <v>9</v>
      </c>
      <c r="F5652">
        <f>DAY('Dash Board'!$C$12+COUNT('Daily reducing balance'!$F$4:F5651))</f>
        <v>17</v>
      </c>
      <c r="G5652" s="8">
        <f t="shared" si="618"/>
        <v>9.4750550701074302E-8</v>
      </c>
      <c r="H5652" s="6">
        <f>G5652*'Dash Board'!$C$11/365</f>
        <v>2.7257007735925481E-11</v>
      </c>
      <c r="I5652" s="6">
        <f>H5652*'Dash Board'!$C$18/'Dash Board'!$C$11</f>
        <v>1.2979527493297849E-11</v>
      </c>
      <c r="J5652" s="6">
        <f>(G5652&gt;1)*PMT('Dash Board'!$C$11/365,$U$4,-'Dash Board'!$C$19)</f>
        <v>0</v>
      </c>
      <c r="K5652" s="6">
        <f t="shared" si="620"/>
        <v>0</v>
      </c>
      <c r="L5652" s="8">
        <f t="shared" si="621"/>
        <v>9.4777807708810225E-8</v>
      </c>
      <c r="N5652" s="8">
        <f t="shared" si="619"/>
        <v>-1.2979527493297849E-11</v>
      </c>
      <c r="O5652" s="8">
        <f>IF(E5651&lt;&gt;E5652,SUM($N$4:N5652)-SUM($O$3:O5651),0)</f>
        <v>0</v>
      </c>
      <c r="P5652" s="6">
        <f>IF(B5652&gt;0,SUM($O$4:O5652)-SUM($P$3:P5651),0)</f>
        <v>0</v>
      </c>
      <c r="Q5652" s="6">
        <f t="shared" si="622"/>
        <v>1.2979527493297849E-11</v>
      </c>
      <c r="R5652" s="8">
        <f>IF(E5651&lt;&gt;E5652,SUM($Q$4:Q5652)-SUM($R$3:R5651),0)</f>
        <v>0</v>
      </c>
      <c r="S5652" s="6">
        <f>IF(B5652&gt;0,SUM($R$4:R5652)-SUM($S$3:S5651),0)</f>
        <v>0</v>
      </c>
    </row>
    <row r="5653" spans="1:19">
      <c r="A5653">
        <f>IF(E5652&lt;&gt;E5653,COUNTIF($A$4:A5652,"&lt;&gt;0")+1,0)</f>
        <v>0</v>
      </c>
      <c r="B5653">
        <f>IF(A5653&lt;&gt;0,IF(MOD(A5653,3)=0,COUNTIF($B$4:B5652,"&lt;&gt;0")+1,0),0)</f>
        <v>0</v>
      </c>
      <c r="C5653" s="9">
        <f>'Dash Board'!$C$12+COUNT('Daily reducing balance'!$F$4:F5652)</f>
        <v>47379</v>
      </c>
      <c r="D5653">
        <f t="shared" si="616"/>
        <v>2029</v>
      </c>
      <c r="E5653">
        <f t="shared" si="617"/>
        <v>9</v>
      </c>
      <c r="F5653">
        <f>DAY('Dash Board'!$C$12+COUNT('Daily reducing balance'!$F$4:F5652))</f>
        <v>18</v>
      </c>
      <c r="G5653" s="8">
        <f t="shared" si="618"/>
        <v>9.4777807708810225E-8</v>
      </c>
      <c r="H5653" s="6">
        <f>G5653*'Dash Board'!$C$11/365</f>
        <v>2.7264848792945409E-11</v>
      </c>
      <c r="I5653" s="6">
        <f>H5653*'Dash Board'!$C$18/'Dash Board'!$C$11</f>
        <v>1.2983261329974006E-11</v>
      </c>
      <c r="J5653" s="6">
        <f>(G5653&gt;1)*PMT('Dash Board'!$C$11/365,$U$4,-'Dash Board'!$C$19)</f>
        <v>0</v>
      </c>
      <c r="K5653" s="6">
        <f t="shared" si="620"/>
        <v>0</v>
      </c>
      <c r="L5653" s="8">
        <f t="shared" si="621"/>
        <v>9.480507255760317E-8</v>
      </c>
      <c r="N5653" s="8">
        <f t="shared" si="619"/>
        <v>-1.2983261329974006E-11</v>
      </c>
      <c r="O5653" s="8">
        <f>IF(E5652&lt;&gt;E5653,SUM($N$4:N5653)-SUM($O$3:O5652),0)</f>
        <v>0</v>
      </c>
      <c r="P5653" s="6">
        <f>IF(B5653&gt;0,SUM($O$4:O5653)-SUM($P$3:P5652),0)</f>
        <v>0</v>
      </c>
      <c r="Q5653" s="6">
        <f t="shared" si="622"/>
        <v>1.2983261329974006E-11</v>
      </c>
      <c r="R5653" s="8">
        <f>IF(E5652&lt;&gt;E5653,SUM($Q$4:Q5653)-SUM($R$3:R5652),0)</f>
        <v>0</v>
      </c>
      <c r="S5653" s="6">
        <f>IF(B5653&gt;0,SUM($R$4:R5653)-SUM($S$3:S5652),0)</f>
        <v>0</v>
      </c>
    </row>
    <row r="5654" spans="1:19">
      <c r="A5654">
        <f>IF(E5653&lt;&gt;E5654,COUNTIF($A$4:A5653,"&lt;&gt;0")+1,0)</f>
        <v>0</v>
      </c>
      <c r="B5654">
        <f>IF(A5654&lt;&gt;0,IF(MOD(A5654,3)=0,COUNTIF($B$4:B5653,"&lt;&gt;0")+1,0),0)</f>
        <v>0</v>
      </c>
      <c r="C5654" s="9">
        <f>'Dash Board'!$C$12+COUNT('Daily reducing balance'!$F$4:F5653)</f>
        <v>47380</v>
      </c>
      <c r="D5654">
        <f t="shared" si="616"/>
        <v>2029</v>
      </c>
      <c r="E5654">
        <f t="shared" si="617"/>
        <v>9</v>
      </c>
      <c r="F5654">
        <f>DAY('Dash Board'!$C$12+COUNT('Daily reducing balance'!$F$4:F5653))</f>
        <v>19</v>
      </c>
      <c r="G5654" s="8">
        <f t="shared" si="618"/>
        <v>9.480507255760317E-8</v>
      </c>
      <c r="H5654" s="6">
        <f>G5654*'Dash Board'!$C$11/365</f>
        <v>2.7272692105611871E-11</v>
      </c>
      <c r="I5654" s="6">
        <f>H5654*'Dash Board'!$C$18/'Dash Board'!$C$11</f>
        <v>1.2986996240767557E-11</v>
      </c>
      <c r="J5654" s="6">
        <f>(G5654&gt;1)*PMT('Dash Board'!$C$11/365,$U$4,-'Dash Board'!$C$19)</f>
        <v>0</v>
      </c>
      <c r="K5654" s="6">
        <f t="shared" si="620"/>
        <v>0</v>
      </c>
      <c r="L5654" s="8">
        <f t="shared" si="621"/>
        <v>9.4832345249708786E-8</v>
      </c>
      <c r="N5654" s="8">
        <f t="shared" si="619"/>
        <v>-1.2986996240767557E-11</v>
      </c>
      <c r="O5654" s="8">
        <f>IF(E5653&lt;&gt;E5654,SUM($N$4:N5654)-SUM($O$3:O5653),0)</f>
        <v>0</v>
      </c>
      <c r="P5654" s="6">
        <f>IF(B5654&gt;0,SUM($O$4:O5654)-SUM($P$3:P5653),0)</f>
        <v>0</v>
      </c>
      <c r="Q5654" s="6">
        <f t="shared" si="622"/>
        <v>1.2986996240767557E-11</v>
      </c>
      <c r="R5654" s="8">
        <f>IF(E5653&lt;&gt;E5654,SUM($Q$4:Q5654)-SUM($R$3:R5653),0)</f>
        <v>0</v>
      </c>
      <c r="S5654" s="6">
        <f>IF(B5654&gt;0,SUM($R$4:R5654)-SUM($S$3:S5653),0)</f>
        <v>0</v>
      </c>
    </row>
    <row r="5655" spans="1:19">
      <c r="A5655">
        <f>IF(E5654&lt;&gt;E5655,COUNTIF($A$4:A5654,"&lt;&gt;0")+1,0)</f>
        <v>0</v>
      </c>
      <c r="B5655">
        <f>IF(A5655&lt;&gt;0,IF(MOD(A5655,3)=0,COUNTIF($B$4:B5654,"&lt;&gt;0")+1,0),0)</f>
        <v>0</v>
      </c>
      <c r="C5655" s="9">
        <f>'Dash Board'!$C$12+COUNT('Daily reducing balance'!$F$4:F5654)</f>
        <v>47381</v>
      </c>
      <c r="D5655">
        <f t="shared" si="616"/>
        <v>2029</v>
      </c>
      <c r="E5655">
        <f t="shared" si="617"/>
        <v>9</v>
      </c>
      <c r="F5655">
        <f>DAY('Dash Board'!$C$12+COUNT('Daily reducing balance'!$F$4:F5654))</f>
        <v>20</v>
      </c>
      <c r="G5655" s="8">
        <f t="shared" si="618"/>
        <v>9.4832345249708786E-8</v>
      </c>
      <c r="H5655" s="6">
        <f>G5655*'Dash Board'!$C$11/365</f>
        <v>2.7280537674573759E-11</v>
      </c>
      <c r="I5655" s="6">
        <f>H5655*'Dash Board'!$C$18/'Dash Board'!$C$11</f>
        <v>1.2990732225987507E-11</v>
      </c>
      <c r="J5655" s="6">
        <f>(G5655&gt;1)*PMT('Dash Board'!$C$11/365,$U$4,-'Dash Board'!$C$19)</f>
        <v>0</v>
      </c>
      <c r="K5655" s="6">
        <f t="shared" si="620"/>
        <v>0</v>
      </c>
      <c r="L5655" s="8">
        <f t="shared" si="621"/>
        <v>9.4859625787383358E-8</v>
      </c>
      <c r="N5655" s="8">
        <f t="shared" si="619"/>
        <v>-1.2990732225987507E-11</v>
      </c>
      <c r="O5655" s="8">
        <f>IF(E5654&lt;&gt;E5655,SUM($N$4:N5655)-SUM($O$3:O5654),0)</f>
        <v>0</v>
      </c>
      <c r="P5655" s="6">
        <f>IF(B5655&gt;0,SUM($O$4:O5655)-SUM($P$3:P5654),0)</f>
        <v>0</v>
      </c>
      <c r="Q5655" s="6">
        <f t="shared" si="622"/>
        <v>1.2990732225987507E-11</v>
      </c>
      <c r="R5655" s="8">
        <f>IF(E5654&lt;&gt;E5655,SUM($Q$4:Q5655)-SUM($R$3:R5654),0)</f>
        <v>0</v>
      </c>
      <c r="S5655" s="6">
        <f>IF(B5655&gt;0,SUM($R$4:R5655)-SUM($S$3:S5654),0)</f>
        <v>0</v>
      </c>
    </row>
    <row r="5656" spans="1:19">
      <c r="A5656">
        <f>IF(E5655&lt;&gt;E5656,COUNTIF($A$4:A5655,"&lt;&gt;0")+1,0)</f>
        <v>0</v>
      </c>
      <c r="B5656">
        <f>IF(A5656&lt;&gt;0,IF(MOD(A5656,3)=0,COUNTIF($B$4:B5655,"&lt;&gt;0")+1,0),0)</f>
        <v>0</v>
      </c>
      <c r="C5656" s="9">
        <f>'Dash Board'!$C$12+COUNT('Daily reducing balance'!$F$4:F5655)</f>
        <v>47382</v>
      </c>
      <c r="D5656">
        <f t="shared" si="616"/>
        <v>2029</v>
      </c>
      <c r="E5656">
        <f t="shared" si="617"/>
        <v>9</v>
      </c>
      <c r="F5656">
        <f>DAY('Dash Board'!$C$12+COUNT('Daily reducing balance'!$F$4:F5655))</f>
        <v>21</v>
      </c>
      <c r="G5656" s="8">
        <f t="shared" si="618"/>
        <v>9.4859625787383358E-8</v>
      </c>
      <c r="H5656" s="6">
        <f>G5656*'Dash Board'!$C$11/365</f>
        <v>2.7288385500480142E-11</v>
      </c>
      <c r="I5656" s="6">
        <f>H5656*'Dash Board'!$C$18/'Dash Board'!$C$11</f>
        <v>1.2994469285942925E-11</v>
      </c>
      <c r="J5656" s="6">
        <f>(G5656&gt;1)*PMT('Dash Board'!$C$11/365,$U$4,-'Dash Board'!$C$19)</f>
        <v>0</v>
      </c>
      <c r="K5656" s="6">
        <f t="shared" si="620"/>
        <v>0</v>
      </c>
      <c r="L5656" s="8">
        <f t="shared" si="621"/>
        <v>9.4886914172883832E-8</v>
      </c>
      <c r="N5656" s="8">
        <f t="shared" si="619"/>
        <v>-1.2994469285942925E-11</v>
      </c>
      <c r="O5656" s="8">
        <f>IF(E5655&lt;&gt;E5656,SUM($N$4:N5656)-SUM($O$3:O5655),0)</f>
        <v>0</v>
      </c>
      <c r="P5656" s="6">
        <f>IF(B5656&gt;0,SUM($O$4:O5656)-SUM($P$3:P5655),0)</f>
        <v>0</v>
      </c>
      <c r="Q5656" s="6">
        <f t="shared" si="622"/>
        <v>1.2994469285942925E-11</v>
      </c>
      <c r="R5656" s="8">
        <f>IF(E5655&lt;&gt;E5656,SUM($Q$4:Q5656)-SUM($R$3:R5655),0)</f>
        <v>0</v>
      </c>
      <c r="S5656" s="6">
        <f>IF(B5656&gt;0,SUM($R$4:R5656)-SUM($S$3:S5655),0)</f>
        <v>0</v>
      </c>
    </row>
    <row r="5657" spans="1:19">
      <c r="A5657">
        <f>IF(E5656&lt;&gt;E5657,COUNTIF($A$4:A5656,"&lt;&gt;0")+1,0)</f>
        <v>0</v>
      </c>
      <c r="B5657">
        <f>IF(A5657&lt;&gt;0,IF(MOD(A5657,3)=0,COUNTIF($B$4:B5656,"&lt;&gt;0")+1,0),0)</f>
        <v>0</v>
      </c>
      <c r="C5657" s="9">
        <f>'Dash Board'!$C$12+COUNT('Daily reducing balance'!$F$4:F5656)</f>
        <v>47383</v>
      </c>
      <c r="D5657">
        <f t="shared" si="616"/>
        <v>2029</v>
      </c>
      <c r="E5657">
        <f t="shared" si="617"/>
        <v>9</v>
      </c>
      <c r="F5657">
        <f>DAY('Dash Board'!$C$12+COUNT('Daily reducing balance'!$F$4:F5656))</f>
        <v>22</v>
      </c>
      <c r="G5657" s="8">
        <f t="shared" si="618"/>
        <v>9.4886914172883832E-8</v>
      </c>
      <c r="H5657" s="6">
        <f>G5657*'Dash Board'!$C$11/365</f>
        <v>2.7296235583980278E-11</v>
      </c>
      <c r="I5657" s="6">
        <f>H5657*'Dash Board'!$C$18/'Dash Board'!$C$11</f>
        <v>1.299820742094299E-11</v>
      </c>
      <c r="J5657" s="6">
        <f>(G5657&gt;1)*PMT('Dash Board'!$C$11/365,$U$4,-'Dash Board'!$C$19)</f>
        <v>0</v>
      </c>
      <c r="K5657" s="6">
        <f t="shared" si="620"/>
        <v>0</v>
      </c>
      <c r="L5657" s="8">
        <f t="shared" si="621"/>
        <v>9.4914210408467815E-8</v>
      </c>
      <c r="N5657" s="8">
        <f t="shared" si="619"/>
        <v>-1.299820742094299E-11</v>
      </c>
      <c r="O5657" s="8">
        <f>IF(E5656&lt;&gt;E5657,SUM($N$4:N5657)-SUM($O$3:O5656),0)</f>
        <v>0</v>
      </c>
      <c r="P5657" s="6">
        <f>IF(B5657&gt;0,SUM($O$4:O5657)-SUM($P$3:P5656),0)</f>
        <v>0</v>
      </c>
      <c r="Q5657" s="6">
        <f t="shared" si="622"/>
        <v>1.299820742094299E-11</v>
      </c>
      <c r="R5657" s="8">
        <f>IF(E5656&lt;&gt;E5657,SUM($Q$4:Q5657)-SUM($R$3:R5656),0)</f>
        <v>0</v>
      </c>
      <c r="S5657" s="6">
        <f>IF(B5657&gt;0,SUM($R$4:R5657)-SUM($S$3:S5656),0)</f>
        <v>0</v>
      </c>
    </row>
    <row r="5658" spans="1:19">
      <c r="A5658">
        <f>IF(E5657&lt;&gt;E5658,COUNTIF($A$4:A5657,"&lt;&gt;0")+1,0)</f>
        <v>0</v>
      </c>
      <c r="B5658">
        <f>IF(A5658&lt;&gt;0,IF(MOD(A5658,3)=0,COUNTIF($B$4:B5657,"&lt;&gt;0")+1,0),0)</f>
        <v>0</v>
      </c>
      <c r="C5658" s="9">
        <f>'Dash Board'!$C$12+COUNT('Daily reducing balance'!$F$4:F5657)</f>
        <v>47384</v>
      </c>
      <c r="D5658">
        <f t="shared" si="616"/>
        <v>2029</v>
      </c>
      <c r="E5658">
        <f t="shared" si="617"/>
        <v>9</v>
      </c>
      <c r="F5658">
        <f>DAY('Dash Board'!$C$12+COUNT('Daily reducing balance'!$F$4:F5657))</f>
        <v>23</v>
      </c>
      <c r="G5658" s="8">
        <f t="shared" si="618"/>
        <v>9.4914210408467815E-8</v>
      </c>
      <c r="H5658" s="6">
        <f>G5658*'Dash Board'!$C$11/365</f>
        <v>2.7304087925723617E-11</v>
      </c>
      <c r="I5658" s="6">
        <f>H5658*'Dash Board'!$C$18/'Dash Board'!$C$11</f>
        <v>1.3001946631296963E-11</v>
      </c>
      <c r="J5658" s="6">
        <f>(G5658&gt;1)*PMT('Dash Board'!$C$11/365,$U$4,-'Dash Board'!$C$19)</f>
        <v>0</v>
      </c>
      <c r="K5658" s="6">
        <f t="shared" si="620"/>
        <v>0</v>
      </c>
      <c r="L5658" s="8">
        <f t="shared" si="621"/>
        <v>9.4941514496393535E-8</v>
      </c>
      <c r="N5658" s="8">
        <f t="shared" si="619"/>
        <v>-1.3001946631296963E-11</v>
      </c>
      <c r="O5658" s="8">
        <f>IF(E5657&lt;&gt;E5658,SUM($N$4:N5658)-SUM($O$3:O5657),0)</f>
        <v>0</v>
      </c>
      <c r="P5658" s="6">
        <f>IF(B5658&gt;0,SUM($O$4:O5658)-SUM($P$3:P5657),0)</f>
        <v>0</v>
      </c>
      <c r="Q5658" s="6">
        <f t="shared" si="622"/>
        <v>1.3001946631296963E-11</v>
      </c>
      <c r="R5658" s="8">
        <f>IF(E5657&lt;&gt;E5658,SUM($Q$4:Q5658)-SUM($R$3:R5657),0)</f>
        <v>0</v>
      </c>
      <c r="S5658" s="6">
        <f>IF(B5658&gt;0,SUM($R$4:R5658)-SUM($S$3:S5657),0)</f>
        <v>0</v>
      </c>
    </row>
    <row r="5659" spans="1:19">
      <c r="A5659">
        <f>IF(E5658&lt;&gt;E5659,COUNTIF($A$4:A5658,"&lt;&gt;0")+1,0)</f>
        <v>0</v>
      </c>
      <c r="B5659">
        <f>IF(A5659&lt;&gt;0,IF(MOD(A5659,3)=0,COUNTIF($B$4:B5658,"&lt;&gt;0")+1,0),0)</f>
        <v>0</v>
      </c>
      <c r="C5659" s="9">
        <f>'Dash Board'!$C$12+COUNT('Daily reducing balance'!$F$4:F5658)</f>
        <v>47385</v>
      </c>
      <c r="D5659">
        <f t="shared" si="616"/>
        <v>2029</v>
      </c>
      <c r="E5659">
        <f t="shared" si="617"/>
        <v>9</v>
      </c>
      <c r="F5659">
        <f>DAY('Dash Board'!$C$12+COUNT('Daily reducing balance'!$F$4:F5658))</f>
        <v>24</v>
      </c>
      <c r="G5659" s="8">
        <f t="shared" si="618"/>
        <v>9.4941514496393535E-8</v>
      </c>
      <c r="H5659" s="6">
        <f>G5659*'Dash Board'!$C$11/365</f>
        <v>2.7311942526359781E-11</v>
      </c>
      <c r="I5659" s="6">
        <f>H5659*'Dash Board'!$C$18/'Dash Board'!$C$11</f>
        <v>1.3005686917314183E-11</v>
      </c>
      <c r="J5659" s="6">
        <f>(G5659&gt;1)*PMT('Dash Board'!$C$11/365,$U$4,-'Dash Board'!$C$19)</f>
        <v>0</v>
      </c>
      <c r="K5659" s="6">
        <f t="shared" si="620"/>
        <v>0</v>
      </c>
      <c r="L5659" s="8">
        <f t="shared" si="621"/>
        <v>9.4968826438919899E-8</v>
      </c>
      <c r="N5659" s="8">
        <f t="shared" si="619"/>
        <v>-1.3005686917314183E-11</v>
      </c>
      <c r="O5659" s="8">
        <f>IF(E5658&lt;&gt;E5659,SUM($N$4:N5659)-SUM($O$3:O5658),0)</f>
        <v>0</v>
      </c>
      <c r="P5659" s="6">
        <f>IF(B5659&gt;0,SUM($O$4:O5659)-SUM($P$3:P5658),0)</f>
        <v>0</v>
      </c>
      <c r="Q5659" s="6">
        <f t="shared" si="622"/>
        <v>1.3005686917314183E-11</v>
      </c>
      <c r="R5659" s="8">
        <f>IF(E5658&lt;&gt;E5659,SUM($Q$4:Q5659)-SUM($R$3:R5658),0)</f>
        <v>0</v>
      </c>
      <c r="S5659" s="6">
        <f>IF(B5659&gt;0,SUM($R$4:R5659)-SUM($S$3:S5658),0)</f>
        <v>0</v>
      </c>
    </row>
    <row r="5660" spans="1:19">
      <c r="A5660">
        <f>IF(E5659&lt;&gt;E5660,COUNTIF($A$4:A5659,"&lt;&gt;0")+1,0)</f>
        <v>0</v>
      </c>
      <c r="B5660">
        <f>IF(A5660&lt;&gt;0,IF(MOD(A5660,3)=0,COUNTIF($B$4:B5659,"&lt;&gt;0")+1,0),0)</f>
        <v>0</v>
      </c>
      <c r="C5660" s="9">
        <f>'Dash Board'!$C$12+COUNT('Daily reducing balance'!$F$4:F5659)</f>
        <v>47386</v>
      </c>
      <c r="D5660">
        <f t="shared" si="616"/>
        <v>2029</v>
      </c>
      <c r="E5660">
        <f t="shared" si="617"/>
        <v>9</v>
      </c>
      <c r="F5660">
        <f>DAY('Dash Board'!$C$12+COUNT('Daily reducing balance'!$F$4:F5659))</f>
        <v>25</v>
      </c>
      <c r="G5660" s="8">
        <f t="shared" si="618"/>
        <v>9.4968826438919899E-8</v>
      </c>
      <c r="H5660" s="6">
        <f>G5660*'Dash Board'!$C$11/365</f>
        <v>2.7319799386538601E-11</v>
      </c>
      <c r="I5660" s="6">
        <f>H5660*'Dash Board'!$C$18/'Dash Board'!$C$11</f>
        <v>1.3009428279304096E-11</v>
      </c>
      <c r="J5660" s="6">
        <f>(G5660&gt;1)*PMT('Dash Board'!$C$11/365,$U$4,-'Dash Board'!$C$19)</f>
        <v>0</v>
      </c>
      <c r="K5660" s="6">
        <f t="shared" si="620"/>
        <v>0</v>
      </c>
      <c r="L5660" s="8">
        <f t="shared" si="621"/>
        <v>9.4996146238306432E-8</v>
      </c>
      <c r="N5660" s="8">
        <f t="shared" si="619"/>
        <v>-1.3009428279304096E-11</v>
      </c>
      <c r="O5660" s="8">
        <f>IF(E5659&lt;&gt;E5660,SUM($N$4:N5660)-SUM($O$3:O5659),0)</f>
        <v>0</v>
      </c>
      <c r="P5660" s="6">
        <f>IF(B5660&gt;0,SUM($O$4:O5660)-SUM($P$3:P5659),0)</f>
        <v>0</v>
      </c>
      <c r="Q5660" s="6">
        <f t="shared" si="622"/>
        <v>1.3009428279304096E-11</v>
      </c>
      <c r="R5660" s="8">
        <f>IF(E5659&lt;&gt;E5660,SUM($Q$4:Q5660)-SUM($R$3:R5659),0)</f>
        <v>0</v>
      </c>
      <c r="S5660" s="6">
        <f>IF(B5660&gt;0,SUM($R$4:R5660)-SUM($S$3:S5659),0)</f>
        <v>0</v>
      </c>
    </row>
    <row r="5661" spans="1:19">
      <c r="A5661">
        <f>IF(E5660&lt;&gt;E5661,COUNTIF($A$4:A5660,"&lt;&gt;0")+1,0)</f>
        <v>0</v>
      </c>
      <c r="B5661">
        <f>IF(A5661&lt;&gt;0,IF(MOD(A5661,3)=0,COUNTIF($B$4:B5660,"&lt;&gt;0")+1,0),0)</f>
        <v>0</v>
      </c>
      <c r="C5661" s="9">
        <f>'Dash Board'!$C$12+COUNT('Daily reducing balance'!$F$4:F5660)</f>
        <v>47387</v>
      </c>
      <c r="D5661">
        <f t="shared" si="616"/>
        <v>2029</v>
      </c>
      <c r="E5661">
        <f t="shared" si="617"/>
        <v>9</v>
      </c>
      <c r="F5661">
        <f>DAY('Dash Board'!$C$12+COUNT('Daily reducing balance'!$F$4:F5660))</f>
        <v>26</v>
      </c>
      <c r="G5661" s="8">
        <f t="shared" si="618"/>
        <v>9.4996146238306432E-8</v>
      </c>
      <c r="H5661" s="6">
        <f>G5661*'Dash Board'!$C$11/365</f>
        <v>2.732765850691007E-11</v>
      </c>
      <c r="I5661" s="6">
        <f>H5661*'Dash Board'!$C$18/'Dash Board'!$C$11</f>
        <v>1.3013170717576225E-11</v>
      </c>
      <c r="J5661" s="6">
        <f>(G5661&gt;1)*PMT('Dash Board'!$C$11/365,$U$4,-'Dash Board'!$C$19)</f>
        <v>0</v>
      </c>
      <c r="K5661" s="6">
        <f t="shared" si="620"/>
        <v>0</v>
      </c>
      <c r="L5661" s="8">
        <f t="shared" si="621"/>
        <v>9.5023473896813337E-8</v>
      </c>
      <c r="N5661" s="8">
        <f t="shared" si="619"/>
        <v>-1.3013170717576225E-11</v>
      </c>
      <c r="O5661" s="8">
        <f>IF(E5660&lt;&gt;E5661,SUM($N$4:N5661)-SUM($O$3:O5660),0)</f>
        <v>0</v>
      </c>
      <c r="P5661" s="6">
        <f>IF(B5661&gt;0,SUM($O$4:O5661)-SUM($P$3:P5660),0)</f>
        <v>0</v>
      </c>
      <c r="Q5661" s="6">
        <f t="shared" si="622"/>
        <v>1.3013170717576225E-11</v>
      </c>
      <c r="R5661" s="8">
        <f>IF(E5660&lt;&gt;E5661,SUM($Q$4:Q5661)-SUM($R$3:R5660),0)</f>
        <v>0</v>
      </c>
      <c r="S5661" s="6">
        <f>IF(B5661&gt;0,SUM($R$4:R5661)-SUM($S$3:S5660),0)</f>
        <v>0</v>
      </c>
    </row>
    <row r="5662" spans="1:19">
      <c r="A5662">
        <f>IF(E5661&lt;&gt;E5662,COUNTIF($A$4:A5661,"&lt;&gt;0")+1,0)</f>
        <v>0</v>
      </c>
      <c r="B5662">
        <f>IF(A5662&lt;&gt;0,IF(MOD(A5662,3)=0,COUNTIF($B$4:B5661,"&lt;&gt;0")+1,0),0)</f>
        <v>0</v>
      </c>
      <c r="C5662" s="9">
        <f>'Dash Board'!$C$12+COUNT('Daily reducing balance'!$F$4:F5661)</f>
        <v>47388</v>
      </c>
      <c r="D5662">
        <f t="shared" si="616"/>
        <v>2029</v>
      </c>
      <c r="E5662">
        <f t="shared" si="617"/>
        <v>9</v>
      </c>
      <c r="F5662">
        <f>DAY('Dash Board'!$C$12+COUNT('Daily reducing balance'!$F$4:F5661))</f>
        <v>27</v>
      </c>
      <c r="G5662" s="8">
        <f t="shared" si="618"/>
        <v>9.5023473896813337E-8</v>
      </c>
      <c r="H5662" s="6">
        <f>G5662*'Dash Board'!$C$11/365</f>
        <v>2.7335519888124383E-11</v>
      </c>
      <c r="I5662" s="6">
        <f>H5662*'Dash Board'!$C$18/'Dash Board'!$C$11</f>
        <v>1.3016914232440183E-11</v>
      </c>
      <c r="J5662" s="6">
        <f>(G5662&gt;1)*PMT('Dash Board'!$C$11/365,$U$4,-'Dash Board'!$C$19)</f>
        <v>0</v>
      </c>
      <c r="K5662" s="6">
        <f t="shared" si="620"/>
        <v>0</v>
      </c>
      <c r="L5662" s="8">
        <f t="shared" si="621"/>
        <v>9.5050809416701462E-8</v>
      </c>
      <c r="N5662" s="8">
        <f t="shared" si="619"/>
        <v>-1.3016914232440183E-11</v>
      </c>
      <c r="O5662" s="8">
        <f>IF(E5661&lt;&gt;E5662,SUM($N$4:N5662)-SUM($O$3:O5661),0)</f>
        <v>0</v>
      </c>
      <c r="P5662" s="6">
        <f>IF(B5662&gt;0,SUM($O$4:O5662)-SUM($P$3:P5661),0)</f>
        <v>0</v>
      </c>
      <c r="Q5662" s="6">
        <f t="shared" si="622"/>
        <v>1.3016914232440183E-11</v>
      </c>
      <c r="R5662" s="8">
        <f>IF(E5661&lt;&gt;E5662,SUM($Q$4:Q5662)-SUM($R$3:R5661),0)</f>
        <v>0</v>
      </c>
      <c r="S5662" s="6">
        <f>IF(B5662&gt;0,SUM($R$4:R5662)-SUM($S$3:S5661),0)</f>
        <v>0</v>
      </c>
    </row>
    <row r="5663" spans="1:19">
      <c r="A5663">
        <f>IF(E5662&lt;&gt;E5663,COUNTIF($A$4:A5662,"&lt;&gt;0")+1,0)</f>
        <v>0</v>
      </c>
      <c r="B5663">
        <f>IF(A5663&lt;&gt;0,IF(MOD(A5663,3)=0,COUNTIF($B$4:B5662,"&lt;&gt;0")+1,0),0)</f>
        <v>0</v>
      </c>
      <c r="C5663" s="9">
        <f>'Dash Board'!$C$12+COUNT('Daily reducing balance'!$F$4:F5662)</f>
        <v>47389</v>
      </c>
      <c r="D5663">
        <f t="shared" si="616"/>
        <v>2029</v>
      </c>
      <c r="E5663">
        <f t="shared" si="617"/>
        <v>9</v>
      </c>
      <c r="F5663">
        <f>DAY('Dash Board'!$C$12+COUNT('Daily reducing balance'!$F$4:F5662))</f>
        <v>28</v>
      </c>
      <c r="G5663" s="8">
        <f t="shared" si="618"/>
        <v>9.5050809416701462E-8</v>
      </c>
      <c r="H5663" s="6">
        <f>G5663*'Dash Board'!$C$11/365</f>
        <v>2.7343383530831924E-11</v>
      </c>
      <c r="I5663" s="6">
        <f>H5663*'Dash Board'!$C$18/'Dash Board'!$C$11</f>
        <v>1.3020658824205679E-11</v>
      </c>
      <c r="J5663" s="6">
        <f>(G5663&gt;1)*PMT('Dash Board'!$C$11/365,$U$4,-'Dash Board'!$C$19)</f>
        <v>0</v>
      </c>
      <c r="K5663" s="6">
        <f t="shared" si="620"/>
        <v>0</v>
      </c>
      <c r="L5663" s="8">
        <f t="shared" si="621"/>
        <v>9.5078152800232294E-8</v>
      </c>
      <c r="N5663" s="8">
        <f t="shared" si="619"/>
        <v>-1.3020658824205679E-11</v>
      </c>
      <c r="O5663" s="8">
        <f>IF(E5662&lt;&gt;E5663,SUM($N$4:N5663)-SUM($O$3:O5662),0)</f>
        <v>0</v>
      </c>
      <c r="P5663" s="6">
        <f>IF(B5663&gt;0,SUM($O$4:O5663)-SUM($P$3:P5662),0)</f>
        <v>0</v>
      </c>
      <c r="Q5663" s="6">
        <f t="shared" si="622"/>
        <v>1.3020658824205679E-11</v>
      </c>
      <c r="R5663" s="8">
        <f>IF(E5662&lt;&gt;E5663,SUM($Q$4:Q5663)-SUM($R$3:R5662),0)</f>
        <v>0</v>
      </c>
      <c r="S5663" s="6">
        <f>IF(B5663&gt;0,SUM($R$4:R5663)-SUM($S$3:S5662),0)</f>
        <v>0</v>
      </c>
    </row>
    <row r="5664" spans="1:19">
      <c r="A5664">
        <f>IF(E5663&lt;&gt;E5664,COUNTIF($A$4:A5663,"&lt;&gt;0")+1,0)</f>
        <v>0</v>
      </c>
      <c r="B5664">
        <f>IF(A5664&lt;&gt;0,IF(MOD(A5664,3)=0,COUNTIF($B$4:B5663,"&lt;&gt;0")+1,0),0)</f>
        <v>0</v>
      </c>
      <c r="C5664" s="9">
        <f>'Dash Board'!$C$12+COUNT('Daily reducing balance'!$F$4:F5663)</f>
        <v>47390</v>
      </c>
      <c r="D5664">
        <f t="shared" si="616"/>
        <v>2029</v>
      </c>
      <c r="E5664">
        <f t="shared" si="617"/>
        <v>9</v>
      </c>
      <c r="F5664">
        <f>DAY('Dash Board'!$C$12+COUNT('Daily reducing balance'!$F$4:F5663))</f>
        <v>29</v>
      </c>
      <c r="G5664" s="8">
        <f t="shared" si="618"/>
        <v>9.5078152800232294E-8</v>
      </c>
      <c r="H5664" s="6">
        <f>G5664*'Dash Board'!$C$11/365</f>
        <v>2.7351249435683262E-11</v>
      </c>
      <c r="I5664" s="6">
        <f>H5664*'Dash Board'!$C$18/'Dash Board'!$C$11</f>
        <v>1.3024404493182507E-11</v>
      </c>
      <c r="J5664" s="6">
        <f>(G5664&gt;1)*PMT('Dash Board'!$C$11/365,$U$4,-'Dash Board'!$C$19)</f>
        <v>0</v>
      </c>
      <c r="K5664" s="6">
        <f t="shared" si="620"/>
        <v>0</v>
      </c>
      <c r="L5664" s="8">
        <f t="shared" si="621"/>
        <v>9.5105504049667979E-8</v>
      </c>
      <c r="N5664" s="8">
        <f t="shared" si="619"/>
        <v>-1.3024404493182507E-11</v>
      </c>
      <c r="O5664" s="8">
        <f>IF(E5663&lt;&gt;E5664,SUM($N$4:N5664)-SUM($O$3:O5663),0)</f>
        <v>0</v>
      </c>
      <c r="P5664" s="6">
        <f>IF(B5664&gt;0,SUM($O$4:O5664)-SUM($P$3:P5663),0)</f>
        <v>0</v>
      </c>
      <c r="Q5664" s="6">
        <f t="shared" si="622"/>
        <v>1.3024404493182507E-11</v>
      </c>
      <c r="R5664" s="8">
        <f>IF(E5663&lt;&gt;E5664,SUM($Q$4:Q5664)-SUM($R$3:R5663),0)</f>
        <v>0</v>
      </c>
      <c r="S5664" s="6">
        <f>IF(B5664&gt;0,SUM($R$4:R5664)-SUM($S$3:S5663),0)</f>
        <v>0</v>
      </c>
    </row>
    <row r="5665" spans="1:19">
      <c r="A5665">
        <f>IF(E5664&lt;&gt;E5665,COUNTIF($A$4:A5664,"&lt;&gt;0")+1,0)</f>
        <v>0</v>
      </c>
      <c r="B5665">
        <f>IF(A5665&lt;&gt;0,IF(MOD(A5665,3)=0,COUNTIF($B$4:B5664,"&lt;&gt;0")+1,0),0)</f>
        <v>0</v>
      </c>
      <c r="C5665" s="9">
        <f>'Dash Board'!$C$12+COUNT('Daily reducing balance'!$F$4:F5664)</f>
        <v>47391</v>
      </c>
      <c r="D5665">
        <f t="shared" si="616"/>
        <v>2029</v>
      </c>
      <c r="E5665">
        <f t="shared" si="617"/>
        <v>9</v>
      </c>
      <c r="F5665">
        <f>DAY('Dash Board'!$C$12+COUNT('Daily reducing balance'!$F$4:F5664))</f>
        <v>30</v>
      </c>
      <c r="G5665" s="8">
        <f t="shared" si="618"/>
        <v>9.5105504049667979E-8</v>
      </c>
      <c r="H5665" s="6">
        <f>G5665*'Dash Board'!$C$11/365</f>
        <v>2.7359117603329144E-11</v>
      </c>
      <c r="I5665" s="6">
        <f>H5665*'Dash Board'!$C$18/'Dash Board'!$C$11</f>
        <v>1.3028151239680545E-11</v>
      </c>
      <c r="J5665" s="6">
        <f>(G5665&gt;1)*PMT('Dash Board'!$C$11/365,$U$4,-'Dash Board'!$C$19)</f>
        <v>0</v>
      </c>
      <c r="K5665" s="6">
        <f t="shared" si="620"/>
        <v>0</v>
      </c>
      <c r="L5665" s="8">
        <f t="shared" si="621"/>
        <v>9.5132863167271314E-8</v>
      </c>
      <c r="N5665" s="8">
        <f t="shared" si="619"/>
        <v>-1.3028151239680545E-11</v>
      </c>
      <c r="O5665" s="8">
        <f>IF(E5664&lt;&gt;E5665,SUM($N$4:N5665)-SUM($O$3:O5664),0)</f>
        <v>0</v>
      </c>
      <c r="P5665" s="6">
        <f>IF(B5665&gt;0,SUM($O$4:O5665)-SUM($P$3:P5664),0)</f>
        <v>0</v>
      </c>
      <c r="Q5665" s="6">
        <f t="shared" si="622"/>
        <v>1.3028151239680545E-11</v>
      </c>
      <c r="R5665" s="8">
        <f>IF(E5664&lt;&gt;E5665,SUM($Q$4:Q5665)-SUM($R$3:R5664),0)</f>
        <v>0</v>
      </c>
      <c r="S5665" s="6">
        <f>IF(B5665&gt;0,SUM($R$4:R5665)-SUM($S$3:S5664),0)</f>
        <v>0</v>
      </c>
    </row>
    <row r="5666" spans="1:19">
      <c r="A5666">
        <f>IF(E5665&lt;&gt;E5666,COUNTIF($A$4:A5665,"&lt;&gt;0")+1,0)</f>
        <v>186</v>
      </c>
      <c r="B5666">
        <f>IF(A5666&lt;&gt;0,IF(MOD(A5666,3)=0,COUNTIF($B$4:B5665,"&lt;&gt;0")+1,0),0)</f>
        <v>62</v>
      </c>
      <c r="C5666" s="9">
        <f>'Dash Board'!$C$12+COUNT('Daily reducing balance'!$F$4:F5665)</f>
        <v>47392</v>
      </c>
      <c r="D5666">
        <f t="shared" si="616"/>
        <v>2029</v>
      </c>
      <c r="E5666">
        <f t="shared" si="617"/>
        <v>10</v>
      </c>
      <c r="F5666">
        <f>DAY('Dash Board'!$C$12+COUNT('Daily reducing balance'!$F$4:F5665))</f>
        <v>1</v>
      </c>
      <c r="G5666" s="8">
        <f t="shared" si="618"/>
        <v>9.5132863167271314E-8</v>
      </c>
      <c r="H5666" s="6">
        <f>G5666*'Dash Board'!$C$11/365</f>
        <v>2.7366988034420512E-11</v>
      </c>
      <c r="I5666" s="6">
        <f>H5666*'Dash Board'!$C$18/'Dash Board'!$C$11</f>
        <v>1.3031899064009767E-11</v>
      </c>
      <c r="J5666" s="6">
        <f>(G5666&gt;1)*PMT('Dash Board'!$C$11/365,$U$4,-'Dash Board'!$C$19)</f>
        <v>0</v>
      </c>
      <c r="K5666" s="6">
        <f t="shared" si="620"/>
        <v>0</v>
      </c>
      <c r="L5666" s="8">
        <f t="shared" si="621"/>
        <v>9.5160230155305728E-8</v>
      </c>
      <c r="N5666" s="8">
        <f t="shared" si="619"/>
        <v>-1.3031899064009767E-11</v>
      </c>
      <c r="O5666" s="8">
        <f>IF(E5665&lt;&gt;E5666,SUM($N$4:N5666)-SUM($O$3:O5665),0)</f>
        <v>0</v>
      </c>
      <c r="P5666" s="6">
        <f>IF(B5666&gt;0,SUM($O$4:O5666)-SUM($P$3:P5665),0)</f>
        <v>0</v>
      </c>
      <c r="Q5666" s="6">
        <f t="shared" si="622"/>
        <v>1.3031899064009767E-11</v>
      </c>
      <c r="R5666" s="8">
        <f>IF(E5665&lt;&gt;E5666,SUM($Q$4:Q5666)-SUM($R$3:R5665),0)</f>
        <v>0</v>
      </c>
      <c r="S5666" s="6">
        <f>IF(B5666&gt;0,SUM($R$4:R5666)-SUM($S$3:S5665),0)</f>
        <v>0</v>
      </c>
    </row>
    <row r="5667" spans="1:19">
      <c r="A5667">
        <f>IF(E5666&lt;&gt;E5667,COUNTIF($A$4:A5666,"&lt;&gt;0")+1,0)</f>
        <v>0</v>
      </c>
      <c r="B5667">
        <f>IF(A5667&lt;&gt;0,IF(MOD(A5667,3)=0,COUNTIF($B$4:B5666,"&lt;&gt;0")+1,0),0)</f>
        <v>0</v>
      </c>
      <c r="C5667" s="9">
        <f>'Dash Board'!$C$12+COUNT('Daily reducing balance'!$F$4:F5666)</f>
        <v>47393</v>
      </c>
      <c r="D5667">
        <f t="shared" si="616"/>
        <v>2029</v>
      </c>
      <c r="E5667">
        <f t="shared" si="617"/>
        <v>10</v>
      </c>
      <c r="F5667">
        <f>DAY('Dash Board'!$C$12+COUNT('Daily reducing balance'!$F$4:F5666))</f>
        <v>2</v>
      </c>
      <c r="G5667" s="8">
        <f t="shared" si="618"/>
        <v>9.5160230155305728E-8</v>
      </c>
      <c r="H5667" s="6">
        <f>G5667*'Dash Board'!$C$11/365</f>
        <v>2.7374860729608493E-11</v>
      </c>
      <c r="I5667" s="6">
        <f>H5667*'Dash Board'!$C$18/'Dash Board'!$C$11</f>
        <v>1.3035647966480237E-11</v>
      </c>
      <c r="J5667" s="6">
        <f>(G5667&gt;1)*PMT('Dash Board'!$C$11/365,$U$4,-'Dash Board'!$C$19)</f>
        <v>0</v>
      </c>
      <c r="K5667" s="6">
        <f t="shared" si="620"/>
        <v>0</v>
      </c>
      <c r="L5667" s="8">
        <f t="shared" si="621"/>
        <v>9.5187605016035341E-8</v>
      </c>
      <c r="N5667" s="8">
        <f t="shared" si="619"/>
        <v>-1.3035647966480237E-11</v>
      </c>
      <c r="O5667" s="8">
        <f>IF(E5666&lt;&gt;E5667,SUM($N$4:N5667)-SUM($O$3:O5666),0)</f>
        <v>0</v>
      </c>
      <c r="P5667" s="6">
        <f>IF(B5667&gt;0,SUM($O$4:O5667)-SUM($P$3:P5666),0)</f>
        <v>0</v>
      </c>
      <c r="Q5667" s="6">
        <f t="shared" si="622"/>
        <v>1.3035647966480237E-11</v>
      </c>
      <c r="R5667" s="8">
        <f>IF(E5666&lt;&gt;E5667,SUM($Q$4:Q5667)-SUM($R$3:R5666),0)</f>
        <v>0</v>
      </c>
      <c r="S5667" s="6">
        <f>IF(B5667&gt;0,SUM($R$4:R5667)-SUM($S$3:S5666),0)</f>
        <v>0</v>
      </c>
    </row>
    <row r="5668" spans="1:19">
      <c r="A5668">
        <f>IF(E5667&lt;&gt;E5668,COUNTIF($A$4:A5667,"&lt;&gt;0")+1,0)</f>
        <v>0</v>
      </c>
      <c r="B5668">
        <f>IF(A5668&lt;&gt;0,IF(MOD(A5668,3)=0,COUNTIF($B$4:B5667,"&lt;&gt;0")+1,0),0)</f>
        <v>0</v>
      </c>
      <c r="C5668" s="9">
        <f>'Dash Board'!$C$12+COUNT('Daily reducing balance'!$F$4:F5667)</f>
        <v>47394</v>
      </c>
      <c r="D5668">
        <f t="shared" si="616"/>
        <v>2029</v>
      </c>
      <c r="E5668">
        <f t="shared" si="617"/>
        <v>10</v>
      </c>
      <c r="F5668">
        <f>DAY('Dash Board'!$C$12+COUNT('Daily reducing balance'!$F$4:F5667))</f>
        <v>3</v>
      </c>
      <c r="G5668" s="8">
        <f t="shared" si="618"/>
        <v>9.5187605016035341E-8</v>
      </c>
      <c r="H5668" s="6">
        <f>G5668*'Dash Board'!$C$11/365</f>
        <v>2.7382735689544414E-11</v>
      </c>
      <c r="I5668" s="6">
        <f>H5668*'Dash Board'!$C$18/'Dash Board'!$C$11</f>
        <v>1.3039397947402104E-11</v>
      </c>
      <c r="J5668" s="6">
        <f>(G5668&gt;1)*PMT('Dash Board'!$C$11/365,$U$4,-'Dash Board'!$C$19)</f>
        <v>0</v>
      </c>
      <c r="K5668" s="6">
        <f t="shared" si="620"/>
        <v>0</v>
      </c>
      <c r="L5668" s="8">
        <f t="shared" si="621"/>
        <v>9.5214987751724881E-8</v>
      </c>
      <c r="N5668" s="8">
        <f t="shared" si="619"/>
        <v>-1.3039397947402104E-11</v>
      </c>
      <c r="O5668" s="8">
        <f>IF(E5667&lt;&gt;E5668,SUM($N$4:N5668)-SUM($O$3:O5667),0)</f>
        <v>0</v>
      </c>
      <c r="P5668" s="6">
        <f>IF(B5668&gt;0,SUM($O$4:O5668)-SUM($P$3:P5667),0)</f>
        <v>0</v>
      </c>
      <c r="Q5668" s="6">
        <f t="shared" si="622"/>
        <v>1.3039397947402104E-11</v>
      </c>
      <c r="R5668" s="8">
        <f>IF(E5667&lt;&gt;E5668,SUM($Q$4:Q5668)-SUM($R$3:R5667),0)</f>
        <v>0</v>
      </c>
      <c r="S5668" s="6">
        <f>IF(B5668&gt;0,SUM($R$4:R5668)-SUM($S$3:S5667),0)</f>
        <v>0</v>
      </c>
    </row>
    <row r="5669" spans="1:19">
      <c r="A5669">
        <f>IF(E5668&lt;&gt;E5669,COUNTIF($A$4:A5668,"&lt;&gt;0")+1,0)</f>
        <v>0</v>
      </c>
      <c r="B5669">
        <f>IF(A5669&lt;&gt;0,IF(MOD(A5669,3)=0,COUNTIF($B$4:B5668,"&lt;&gt;0")+1,0),0)</f>
        <v>0</v>
      </c>
      <c r="C5669" s="9">
        <f>'Dash Board'!$C$12+COUNT('Daily reducing balance'!$F$4:F5668)</f>
        <v>47395</v>
      </c>
      <c r="D5669">
        <f t="shared" si="616"/>
        <v>2029</v>
      </c>
      <c r="E5669">
        <f t="shared" si="617"/>
        <v>10</v>
      </c>
      <c r="F5669">
        <f>DAY('Dash Board'!$C$12+COUNT('Daily reducing balance'!$F$4:F5668))</f>
        <v>4</v>
      </c>
      <c r="G5669" s="8">
        <f t="shared" si="618"/>
        <v>9.5214987751724881E-8</v>
      </c>
      <c r="H5669" s="6">
        <f>G5669*'Dash Board'!$C$11/365</f>
        <v>2.7390612914879758E-11</v>
      </c>
      <c r="I5669" s="6">
        <f>H5669*'Dash Board'!$C$18/'Dash Board'!$C$11</f>
        <v>1.3043149007085601E-11</v>
      </c>
      <c r="J5669" s="6">
        <f>(G5669&gt;1)*PMT('Dash Board'!$C$11/365,$U$4,-'Dash Board'!$C$19)</f>
        <v>0</v>
      </c>
      <c r="K5669" s="6">
        <f t="shared" si="620"/>
        <v>0</v>
      </c>
      <c r="L5669" s="8">
        <f t="shared" si="621"/>
        <v>9.5242378364639764E-8</v>
      </c>
      <c r="N5669" s="8">
        <f t="shared" si="619"/>
        <v>-1.3043149007085601E-11</v>
      </c>
      <c r="O5669" s="8">
        <f>IF(E5668&lt;&gt;E5669,SUM($N$4:N5669)-SUM($O$3:O5668),0)</f>
        <v>0</v>
      </c>
      <c r="P5669" s="6">
        <f>IF(B5669&gt;0,SUM($O$4:O5669)-SUM($P$3:P5668),0)</f>
        <v>0</v>
      </c>
      <c r="Q5669" s="6">
        <f t="shared" si="622"/>
        <v>1.3043149007085601E-11</v>
      </c>
      <c r="R5669" s="8">
        <f>IF(E5668&lt;&gt;E5669,SUM($Q$4:Q5669)-SUM($R$3:R5668),0)</f>
        <v>0</v>
      </c>
      <c r="S5669" s="6">
        <f>IF(B5669&gt;0,SUM($R$4:R5669)-SUM($S$3:S5668),0)</f>
        <v>0</v>
      </c>
    </row>
    <row r="5670" spans="1:19">
      <c r="A5670">
        <f>IF(E5669&lt;&gt;E5670,COUNTIF($A$4:A5669,"&lt;&gt;0")+1,0)</f>
        <v>0</v>
      </c>
      <c r="B5670">
        <f>IF(A5670&lt;&gt;0,IF(MOD(A5670,3)=0,COUNTIF($B$4:B5669,"&lt;&gt;0")+1,0),0)</f>
        <v>0</v>
      </c>
      <c r="C5670" s="9">
        <f>'Dash Board'!$C$12+COUNT('Daily reducing balance'!$F$4:F5669)</f>
        <v>47396</v>
      </c>
      <c r="D5670">
        <f t="shared" si="616"/>
        <v>2029</v>
      </c>
      <c r="E5670">
        <f t="shared" si="617"/>
        <v>10</v>
      </c>
      <c r="F5670">
        <f>DAY('Dash Board'!$C$12+COUNT('Daily reducing balance'!$F$4:F5669))</f>
        <v>5</v>
      </c>
      <c r="G5670" s="8">
        <f t="shared" si="618"/>
        <v>9.5242378364639764E-8</v>
      </c>
      <c r="H5670" s="6">
        <f>G5670*'Dash Board'!$C$11/365</f>
        <v>2.7398492406266232E-11</v>
      </c>
      <c r="I5670" s="6">
        <f>H5670*'Dash Board'!$C$18/'Dash Board'!$C$11</f>
        <v>1.3046901145841064E-11</v>
      </c>
      <c r="J5670" s="6">
        <f>(G5670&gt;1)*PMT('Dash Board'!$C$11/365,$U$4,-'Dash Board'!$C$19)</f>
        <v>0</v>
      </c>
      <c r="K5670" s="6">
        <f t="shared" si="620"/>
        <v>0</v>
      </c>
      <c r="L5670" s="8">
        <f t="shared" si="621"/>
        <v>9.5269776857046028E-8</v>
      </c>
      <c r="N5670" s="8">
        <f t="shared" si="619"/>
        <v>-1.3046901145841064E-11</v>
      </c>
      <c r="O5670" s="8">
        <f>IF(E5669&lt;&gt;E5670,SUM($N$4:N5670)-SUM($O$3:O5669),0)</f>
        <v>0</v>
      </c>
      <c r="P5670" s="6">
        <f>IF(B5670&gt;0,SUM($O$4:O5670)-SUM($P$3:P5669),0)</f>
        <v>0</v>
      </c>
      <c r="Q5670" s="6">
        <f t="shared" si="622"/>
        <v>1.3046901145841064E-11</v>
      </c>
      <c r="R5670" s="8">
        <f>IF(E5669&lt;&gt;E5670,SUM($Q$4:Q5670)-SUM($R$3:R5669),0)</f>
        <v>0</v>
      </c>
      <c r="S5670" s="6">
        <f>IF(B5670&gt;0,SUM($R$4:R5670)-SUM($S$3:S5669),0)</f>
        <v>0</v>
      </c>
    </row>
    <row r="5671" spans="1:19">
      <c r="A5671">
        <f>IF(E5670&lt;&gt;E5671,COUNTIF($A$4:A5670,"&lt;&gt;0")+1,0)</f>
        <v>0</v>
      </c>
      <c r="B5671">
        <f>IF(A5671&lt;&gt;0,IF(MOD(A5671,3)=0,COUNTIF($B$4:B5670,"&lt;&gt;0")+1,0),0)</f>
        <v>0</v>
      </c>
      <c r="C5671" s="9">
        <f>'Dash Board'!$C$12+COUNT('Daily reducing balance'!$F$4:F5670)</f>
        <v>47397</v>
      </c>
      <c r="D5671">
        <f t="shared" si="616"/>
        <v>2029</v>
      </c>
      <c r="E5671">
        <f t="shared" si="617"/>
        <v>10</v>
      </c>
      <c r="F5671">
        <f>DAY('Dash Board'!$C$12+COUNT('Daily reducing balance'!$F$4:F5670))</f>
        <v>6</v>
      </c>
      <c r="G5671" s="8">
        <f t="shared" si="618"/>
        <v>9.5269776857046028E-8</v>
      </c>
      <c r="H5671" s="6">
        <f>G5671*'Dash Board'!$C$11/365</f>
        <v>2.7406374164355708E-11</v>
      </c>
      <c r="I5671" s="6">
        <f>H5671*'Dash Board'!$C$18/'Dash Board'!$C$11</f>
        <v>1.3050654363978911E-11</v>
      </c>
      <c r="J5671" s="6">
        <f>(G5671&gt;1)*PMT('Dash Board'!$C$11/365,$U$4,-'Dash Board'!$C$19)</f>
        <v>0</v>
      </c>
      <c r="K5671" s="6">
        <f t="shared" si="620"/>
        <v>0</v>
      </c>
      <c r="L5671" s="8">
        <f t="shared" si="621"/>
        <v>9.5297183231210387E-8</v>
      </c>
      <c r="N5671" s="8">
        <f t="shared" si="619"/>
        <v>-1.3050654363978911E-11</v>
      </c>
      <c r="O5671" s="8">
        <f>IF(E5670&lt;&gt;E5671,SUM($N$4:N5671)-SUM($O$3:O5670),0)</f>
        <v>0</v>
      </c>
      <c r="P5671" s="6">
        <f>IF(B5671&gt;0,SUM($O$4:O5671)-SUM($P$3:P5670),0)</f>
        <v>0</v>
      </c>
      <c r="Q5671" s="6">
        <f t="shared" si="622"/>
        <v>1.3050654363978911E-11</v>
      </c>
      <c r="R5671" s="8">
        <f>IF(E5670&lt;&gt;E5671,SUM($Q$4:Q5671)-SUM($R$3:R5670),0)</f>
        <v>0</v>
      </c>
      <c r="S5671" s="6">
        <f>IF(B5671&gt;0,SUM($R$4:R5671)-SUM($S$3:S5670),0)</f>
        <v>0</v>
      </c>
    </row>
    <row r="5672" spans="1:19">
      <c r="A5672">
        <f>IF(E5671&lt;&gt;E5672,COUNTIF($A$4:A5671,"&lt;&gt;0")+1,0)</f>
        <v>0</v>
      </c>
      <c r="B5672">
        <f>IF(A5672&lt;&gt;0,IF(MOD(A5672,3)=0,COUNTIF($B$4:B5671,"&lt;&gt;0")+1,0),0)</f>
        <v>0</v>
      </c>
      <c r="C5672" s="9">
        <f>'Dash Board'!$C$12+COUNT('Daily reducing balance'!$F$4:F5671)</f>
        <v>47398</v>
      </c>
      <c r="D5672">
        <f t="shared" si="616"/>
        <v>2029</v>
      </c>
      <c r="E5672">
        <f t="shared" si="617"/>
        <v>10</v>
      </c>
      <c r="F5672">
        <f>DAY('Dash Board'!$C$12+COUNT('Daily reducing balance'!$F$4:F5671))</f>
        <v>7</v>
      </c>
      <c r="G5672" s="8">
        <f t="shared" si="618"/>
        <v>9.5297183231210387E-8</v>
      </c>
      <c r="H5672" s="6">
        <f>G5672*'Dash Board'!$C$11/365</f>
        <v>2.7414258189800247E-11</v>
      </c>
      <c r="I5672" s="6">
        <f>H5672*'Dash Board'!$C$18/'Dash Board'!$C$11</f>
        <v>1.3054408661809643E-11</v>
      </c>
      <c r="J5672" s="6">
        <f>(G5672&gt;1)*PMT('Dash Board'!$C$11/365,$U$4,-'Dash Board'!$C$19)</f>
        <v>0</v>
      </c>
      <c r="K5672" s="6">
        <f t="shared" si="620"/>
        <v>0</v>
      </c>
      <c r="L5672" s="8">
        <f t="shared" si="621"/>
        <v>9.5324597489400187E-8</v>
      </c>
      <c r="N5672" s="8">
        <f t="shared" si="619"/>
        <v>-1.3054408661809643E-11</v>
      </c>
      <c r="O5672" s="8">
        <f>IF(E5671&lt;&gt;E5672,SUM($N$4:N5672)-SUM($O$3:O5671),0)</f>
        <v>0</v>
      </c>
      <c r="P5672" s="6">
        <f>IF(B5672&gt;0,SUM($O$4:O5672)-SUM($P$3:P5671),0)</f>
        <v>0</v>
      </c>
      <c r="Q5672" s="6">
        <f t="shared" si="622"/>
        <v>1.3054408661809643E-11</v>
      </c>
      <c r="R5672" s="8">
        <f>IF(E5671&lt;&gt;E5672,SUM($Q$4:Q5672)-SUM($R$3:R5671),0)</f>
        <v>0</v>
      </c>
      <c r="S5672" s="6">
        <f>IF(B5672&gt;0,SUM($R$4:R5672)-SUM($S$3:S5671),0)</f>
        <v>0</v>
      </c>
    </row>
    <row r="5673" spans="1:19">
      <c r="A5673">
        <f>IF(E5672&lt;&gt;E5673,COUNTIF($A$4:A5672,"&lt;&gt;0")+1,0)</f>
        <v>0</v>
      </c>
      <c r="B5673">
        <f>IF(A5673&lt;&gt;0,IF(MOD(A5673,3)=0,COUNTIF($B$4:B5672,"&lt;&gt;0")+1,0),0)</f>
        <v>0</v>
      </c>
      <c r="C5673" s="9">
        <f>'Dash Board'!$C$12+COUNT('Daily reducing balance'!$F$4:F5672)</f>
        <v>47399</v>
      </c>
      <c r="D5673">
        <f t="shared" si="616"/>
        <v>2029</v>
      </c>
      <c r="E5673">
        <f t="shared" si="617"/>
        <v>10</v>
      </c>
      <c r="F5673">
        <f>DAY('Dash Board'!$C$12+COUNT('Daily reducing balance'!$F$4:F5672))</f>
        <v>8</v>
      </c>
      <c r="G5673" s="8">
        <f t="shared" si="618"/>
        <v>9.5324597489400187E-8</v>
      </c>
      <c r="H5673" s="6">
        <f>G5673*'Dash Board'!$C$11/365</f>
        <v>2.7422144483252108E-11</v>
      </c>
      <c r="I5673" s="6">
        <f>H5673*'Dash Board'!$C$18/'Dash Board'!$C$11</f>
        <v>1.3058164039643862E-11</v>
      </c>
      <c r="J5673" s="6">
        <f>(G5673&gt;1)*PMT('Dash Board'!$C$11/365,$U$4,-'Dash Board'!$C$19)</f>
        <v>0</v>
      </c>
      <c r="K5673" s="6">
        <f t="shared" si="620"/>
        <v>0</v>
      </c>
      <c r="L5673" s="8">
        <f t="shared" si="621"/>
        <v>9.5352019633883441E-8</v>
      </c>
      <c r="N5673" s="8">
        <f t="shared" si="619"/>
        <v>-1.3058164039643862E-11</v>
      </c>
      <c r="O5673" s="8">
        <f>IF(E5672&lt;&gt;E5673,SUM($N$4:N5673)-SUM($O$3:O5672),0)</f>
        <v>0</v>
      </c>
      <c r="P5673" s="6">
        <f>IF(B5673&gt;0,SUM($O$4:O5673)-SUM($P$3:P5672),0)</f>
        <v>0</v>
      </c>
      <c r="Q5673" s="6">
        <f t="shared" si="622"/>
        <v>1.3058164039643862E-11</v>
      </c>
      <c r="R5673" s="8">
        <f>IF(E5672&lt;&gt;E5673,SUM($Q$4:Q5673)-SUM($R$3:R5672),0)</f>
        <v>0</v>
      </c>
      <c r="S5673" s="6">
        <f>IF(B5673&gt;0,SUM($R$4:R5673)-SUM($S$3:S5672),0)</f>
        <v>0</v>
      </c>
    </row>
    <row r="5674" spans="1:19">
      <c r="A5674">
        <f>IF(E5673&lt;&gt;E5674,COUNTIF($A$4:A5673,"&lt;&gt;0")+1,0)</f>
        <v>0</v>
      </c>
      <c r="B5674">
        <f>IF(A5674&lt;&gt;0,IF(MOD(A5674,3)=0,COUNTIF($B$4:B5673,"&lt;&gt;0")+1,0),0)</f>
        <v>0</v>
      </c>
      <c r="C5674" s="9">
        <f>'Dash Board'!$C$12+COUNT('Daily reducing balance'!$F$4:F5673)</f>
        <v>47400</v>
      </c>
      <c r="D5674">
        <f t="shared" si="616"/>
        <v>2029</v>
      </c>
      <c r="E5674">
        <f t="shared" si="617"/>
        <v>10</v>
      </c>
      <c r="F5674">
        <f>DAY('Dash Board'!$C$12+COUNT('Daily reducing balance'!$F$4:F5673))</f>
        <v>9</v>
      </c>
      <c r="G5674" s="8">
        <f t="shared" si="618"/>
        <v>9.5352019633883441E-8</v>
      </c>
      <c r="H5674" s="6">
        <f>G5674*'Dash Board'!$C$11/365</f>
        <v>2.7430033045363728E-11</v>
      </c>
      <c r="I5674" s="6">
        <f>H5674*'Dash Board'!$C$18/'Dash Board'!$C$11</f>
        <v>1.3061920497792253E-11</v>
      </c>
      <c r="J5674" s="6">
        <f>(G5674&gt;1)*PMT('Dash Board'!$C$11/365,$U$4,-'Dash Board'!$C$19)</f>
        <v>0</v>
      </c>
      <c r="K5674" s="6">
        <f t="shared" si="620"/>
        <v>0</v>
      </c>
      <c r="L5674" s="8">
        <f t="shared" si="621"/>
        <v>9.5379449666928806E-8</v>
      </c>
      <c r="N5674" s="8">
        <f t="shared" si="619"/>
        <v>-1.3061920497792253E-11</v>
      </c>
      <c r="O5674" s="8">
        <f>IF(E5673&lt;&gt;E5674,SUM($N$4:N5674)-SUM($O$3:O5673),0)</f>
        <v>0</v>
      </c>
      <c r="P5674" s="6">
        <f>IF(B5674&gt;0,SUM($O$4:O5674)-SUM($P$3:P5673),0)</f>
        <v>0</v>
      </c>
      <c r="Q5674" s="6">
        <f t="shared" si="622"/>
        <v>1.3061920497792253E-11</v>
      </c>
      <c r="R5674" s="8">
        <f>IF(E5673&lt;&gt;E5674,SUM($Q$4:Q5674)-SUM($R$3:R5673),0)</f>
        <v>0</v>
      </c>
      <c r="S5674" s="6">
        <f>IF(B5674&gt;0,SUM($R$4:R5674)-SUM($S$3:S5673),0)</f>
        <v>0</v>
      </c>
    </row>
    <row r="5675" spans="1:19">
      <c r="A5675">
        <f>IF(E5674&lt;&gt;E5675,COUNTIF($A$4:A5674,"&lt;&gt;0")+1,0)</f>
        <v>0</v>
      </c>
      <c r="B5675">
        <f>IF(A5675&lt;&gt;0,IF(MOD(A5675,3)=0,COUNTIF($B$4:B5674,"&lt;&gt;0")+1,0),0)</f>
        <v>0</v>
      </c>
      <c r="C5675" s="9">
        <f>'Dash Board'!$C$12+COUNT('Daily reducing balance'!$F$4:F5674)</f>
        <v>47401</v>
      </c>
      <c r="D5675">
        <f t="shared" si="616"/>
        <v>2029</v>
      </c>
      <c r="E5675">
        <f t="shared" si="617"/>
        <v>10</v>
      </c>
      <c r="F5675">
        <f>DAY('Dash Board'!$C$12+COUNT('Daily reducing balance'!$F$4:F5674))</f>
        <v>10</v>
      </c>
      <c r="G5675" s="8">
        <f t="shared" si="618"/>
        <v>9.5379449666928806E-8</v>
      </c>
      <c r="H5675" s="6">
        <f>G5675*'Dash Board'!$C$11/365</f>
        <v>2.7437923876787737E-11</v>
      </c>
      <c r="I5675" s="6">
        <f>H5675*'Dash Board'!$C$18/'Dash Board'!$C$11</f>
        <v>1.3065678036565589E-11</v>
      </c>
      <c r="J5675" s="6">
        <f>(G5675&gt;1)*PMT('Dash Board'!$C$11/365,$U$4,-'Dash Board'!$C$19)</f>
        <v>0</v>
      </c>
      <c r="K5675" s="6">
        <f t="shared" si="620"/>
        <v>0</v>
      </c>
      <c r="L5675" s="8">
        <f t="shared" si="621"/>
        <v>9.5406887590805589E-8</v>
      </c>
      <c r="N5675" s="8">
        <f t="shared" si="619"/>
        <v>-1.3065678036565589E-11</v>
      </c>
      <c r="O5675" s="8">
        <f>IF(E5674&lt;&gt;E5675,SUM($N$4:N5675)-SUM($O$3:O5674),0)</f>
        <v>0</v>
      </c>
      <c r="P5675" s="6">
        <f>IF(B5675&gt;0,SUM($O$4:O5675)-SUM($P$3:P5674),0)</f>
        <v>0</v>
      </c>
      <c r="Q5675" s="6">
        <f t="shared" si="622"/>
        <v>1.3065678036565589E-11</v>
      </c>
      <c r="R5675" s="8">
        <f>IF(E5674&lt;&gt;E5675,SUM($Q$4:Q5675)-SUM($R$3:R5674),0)</f>
        <v>0</v>
      </c>
      <c r="S5675" s="6">
        <f>IF(B5675&gt;0,SUM($R$4:R5675)-SUM($S$3:S5674),0)</f>
        <v>0</v>
      </c>
    </row>
    <row r="5676" spans="1:19">
      <c r="A5676">
        <f>IF(E5675&lt;&gt;E5676,COUNTIF($A$4:A5675,"&lt;&gt;0")+1,0)</f>
        <v>0</v>
      </c>
      <c r="B5676">
        <f>IF(A5676&lt;&gt;0,IF(MOD(A5676,3)=0,COUNTIF($B$4:B5675,"&lt;&gt;0")+1,0),0)</f>
        <v>0</v>
      </c>
      <c r="C5676" s="9">
        <f>'Dash Board'!$C$12+COUNT('Daily reducing balance'!$F$4:F5675)</f>
        <v>47402</v>
      </c>
      <c r="D5676">
        <f t="shared" si="616"/>
        <v>2029</v>
      </c>
      <c r="E5676">
        <f t="shared" si="617"/>
        <v>10</v>
      </c>
      <c r="F5676">
        <f>DAY('Dash Board'!$C$12+COUNT('Daily reducing balance'!$F$4:F5675))</f>
        <v>11</v>
      </c>
      <c r="G5676" s="8">
        <f t="shared" si="618"/>
        <v>9.5406887590805589E-8</v>
      </c>
      <c r="H5676" s="6">
        <f>G5676*'Dash Board'!$C$11/365</f>
        <v>2.7445816978176948E-11</v>
      </c>
      <c r="I5676" s="6">
        <f>H5676*'Dash Board'!$C$18/'Dash Board'!$C$11</f>
        <v>1.3069436656274738E-11</v>
      </c>
      <c r="J5676" s="6">
        <f>(G5676&gt;1)*PMT('Dash Board'!$C$11/365,$U$4,-'Dash Board'!$C$19)</f>
        <v>0</v>
      </c>
      <c r="K5676" s="6">
        <f t="shared" si="620"/>
        <v>0</v>
      </c>
      <c r="L5676" s="8">
        <f t="shared" si="621"/>
        <v>9.5434333407783759E-8</v>
      </c>
      <c r="N5676" s="8">
        <f t="shared" si="619"/>
        <v>-1.3069436656274738E-11</v>
      </c>
      <c r="O5676" s="8">
        <f>IF(E5675&lt;&gt;E5676,SUM($N$4:N5676)-SUM($O$3:O5675),0)</f>
        <v>0</v>
      </c>
      <c r="P5676" s="6">
        <f>IF(B5676&gt;0,SUM($O$4:O5676)-SUM($P$3:P5675),0)</f>
        <v>0</v>
      </c>
      <c r="Q5676" s="6">
        <f t="shared" si="622"/>
        <v>1.3069436656274738E-11</v>
      </c>
      <c r="R5676" s="8">
        <f>IF(E5675&lt;&gt;E5676,SUM($Q$4:Q5676)-SUM($R$3:R5675),0)</f>
        <v>0</v>
      </c>
      <c r="S5676" s="6">
        <f>IF(B5676&gt;0,SUM($R$4:R5676)-SUM($S$3:S5675),0)</f>
        <v>0</v>
      </c>
    </row>
    <row r="5677" spans="1:19">
      <c r="A5677">
        <f>IF(E5676&lt;&gt;E5677,COUNTIF($A$4:A5676,"&lt;&gt;0")+1,0)</f>
        <v>0</v>
      </c>
      <c r="B5677">
        <f>IF(A5677&lt;&gt;0,IF(MOD(A5677,3)=0,COUNTIF($B$4:B5676,"&lt;&gt;0")+1,0),0)</f>
        <v>0</v>
      </c>
      <c r="C5677" s="9">
        <f>'Dash Board'!$C$12+COUNT('Daily reducing balance'!$F$4:F5676)</f>
        <v>47403</v>
      </c>
      <c r="D5677">
        <f t="shared" si="616"/>
        <v>2029</v>
      </c>
      <c r="E5677">
        <f t="shared" si="617"/>
        <v>10</v>
      </c>
      <c r="F5677">
        <f>DAY('Dash Board'!$C$12+COUNT('Daily reducing balance'!$F$4:F5676))</f>
        <v>12</v>
      </c>
      <c r="G5677" s="8">
        <f t="shared" si="618"/>
        <v>9.5434333407783759E-8</v>
      </c>
      <c r="H5677" s="6">
        <f>G5677*'Dash Board'!$C$11/365</f>
        <v>2.7453712350184366E-11</v>
      </c>
      <c r="I5677" s="6">
        <f>H5677*'Dash Board'!$C$18/'Dash Board'!$C$11</f>
        <v>1.3073196357230651E-11</v>
      </c>
      <c r="J5677" s="6">
        <f>(G5677&gt;1)*PMT('Dash Board'!$C$11/365,$U$4,-'Dash Board'!$C$19)</f>
        <v>0</v>
      </c>
      <c r="K5677" s="6">
        <f t="shared" si="620"/>
        <v>0</v>
      </c>
      <c r="L5677" s="8">
        <f t="shared" si="621"/>
        <v>9.5461787120133948E-8</v>
      </c>
      <c r="N5677" s="8">
        <f t="shared" si="619"/>
        <v>-1.3073196357230651E-11</v>
      </c>
      <c r="O5677" s="8">
        <f>IF(E5676&lt;&gt;E5677,SUM($N$4:N5677)-SUM($O$3:O5676),0)</f>
        <v>0</v>
      </c>
      <c r="P5677" s="6">
        <f>IF(B5677&gt;0,SUM($O$4:O5677)-SUM($P$3:P5676),0)</f>
        <v>0</v>
      </c>
      <c r="Q5677" s="6">
        <f t="shared" si="622"/>
        <v>1.3073196357230651E-11</v>
      </c>
      <c r="R5677" s="8">
        <f>IF(E5676&lt;&gt;E5677,SUM($Q$4:Q5677)-SUM($R$3:R5676),0)</f>
        <v>0</v>
      </c>
      <c r="S5677" s="6">
        <f>IF(B5677&gt;0,SUM($R$4:R5677)-SUM($S$3:S5676),0)</f>
        <v>0</v>
      </c>
    </row>
    <row r="5678" spans="1:19">
      <c r="A5678">
        <f>IF(E5677&lt;&gt;E5678,COUNTIF($A$4:A5677,"&lt;&gt;0")+1,0)</f>
        <v>0</v>
      </c>
      <c r="B5678">
        <f>IF(A5678&lt;&gt;0,IF(MOD(A5678,3)=0,COUNTIF($B$4:B5677,"&lt;&gt;0")+1,0),0)</f>
        <v>0</v>
      </c>
      <c r="C5678" s="9">
        <f>'Dash Board'!$C$12+COUNT('Daily reducing balance'!$F$4:F5677)</f>
        <v>47404</v>
      </c>
      <c r="D5678">
        <f t="shared" si="616"/>
        <v>2029</v>
      </c>
      <c r="E5678">
        <f t="shared" si="617"/>
        <v>10</v>
      </c>
      <c r="F5678">
        <f>DAY('Dash Board'!$C$12+COUNT('Daily reducing balance'!$F$4:F5677))</f>
        <v>13</v>
      </c>
      <c r="G5678" s="8">
        <f t="shared" si="618"/>
        <v>9.5461787120133948E-8</v>
      </c>
      <c r="H5678" s="6">
        <f>G5678*'Dash Board'!$C$11/365</f>
        <v>2.7461609993463189E-11</v>
      </c>
      <c r="I5678" s="6">
        <f>H5678*'Dash Board'!$C$18/'Dash Board'!$C$11</f>
        <v>1.3076957139744377E-11</v>
      </c>
      <c r="J5678" s="6">
        <f>(G5678&gt;1)*PMT('Dash Board'!$C$11/365,$U$4,-'Dash Board'!$C$19)</f>
        <v>0</v>
      </c>
      <c r="K5678" s="6">
        <f t="shared" si="620"/>
        <v>0</v>
      </c>
      <c r="L5678" s="8">
        <f t="shared" si="621"/>
        <v>9.5489248730127407E-8</v>
      </c>
      <c r="N5678" s="8">
        <f t="shared" si="619"/>
        <v>-1.3076957139744377E-11</v>
      </c>
      <c r="O5678" s="8">
        <f>IF(E5677&lt;&gt;E5678,SUM($N$4:N5678)-SUM($O$3:O5677),0)</f>
        <v>0</v>
      </c>
      <c r="P5678" s="6">
        <f>IF(B5678&gt;0,SUM($O$4:O5678)-SUM($P$3:P5677),0)</f>
        <v>0</v>
      </c>
      <c r="Q5678" s="6">
        <f t="shared" si="622"/>
        <v>1.3076957139744377E-11</v>
      </c>
      <c r="R5678" s="8">
        <f>IF(E5677&lt;&gt;E5678,SUM($Q$4:Q5678)-SUM($R$3:R5677),0)</f>
        <v>0</v>
      </c>
      <c r="S5678" s="6">
        <f>IF(B5678&gt;0,SUM($R$4:R5678)-SUM($S$3:S5677),0)</f>
        <v>0</v>
      </c>
    </row>
    <row r="5679" spans="1:19">
      <c r="A5679">
        <f>IF(E5678&lt;&gt;E5679,COUNTIF($A$4:A5678,"&lt;&gt;0")+1,0)</f>
        <v>0</v>
      </c>
      <c r="B5679">
        <f>IF(A5679&lt;&gt;0,IF(MOD(A5679,3)=0,COUNTIF($B$4:B5678,"&lt;&gt;0")+1,0),0)</f>
        <v>0</v>
      </c>
      <c r="C5679" s="9">
        <f>'Dash Board'!$C$12+COUNT('Daily reducing balance'!$F$4:F5678)</f>
        <v>47405</v>
      </c>
      <c r="D5679">
        <f t="shared" si="616"/>
        <v>2029</v>
      </c>
      <c r="E5679">
        <f t="shared" si="617"/>
        <v>10</v>
      </c>
      <c r="F5679">
        <f>DAY('Dash Board'!$C$12+COUNT('Daily reducing balance'!$F$4:F5678))</f>
        <v>14</v>
      </c>
      <c r="G5679" s="8">
        <f t="shared" si="618"/>
        <v>9.5489248730127407E-8</v>
      </c>
      <c r="H5679" s="6">
        <f>G5679*'Dash Board'!$C$11/365</f>
        <v>2.7469509908666786E-11</v>
      </c>
      <c r="I5679" s="6">
        <f>H5679*'Dash Board'!$C$18/'Dash Board'!$C$11</f>
        <v>1.3080719004127041E-11</v>
      </c>
      <c r="J5679" s="6">
        <f>(G5679&gt;1)*PMT('Dash Board'!$C$11/365,$U$4,-'Dash Board'!$C$19)</f>
        <v>0</v>
      </c>
      <c r="K5679" s="6">
        <f t="shared" si="620"/>
        <v>0</v>
      </c>
      <c r="L5679" s="8">
        <f t="shared" si="621"/>
        <v>9.5516718240036078E-8</v>
      </c>
      <c r="N5679" s="8">
        <f t="shared" si="619"/>
        <v>-1.3080719004127041E-11</v>
      </c>
      <c r="O5679" s="8">
        <f>IF(E5678&lt;&gt;E5679,SUM($N$4:N5679)-SUM($O$3:O5678),0)</f>
        <v>0</v>
      </c>
      <c r="P5679" s="6">
        <f>IF(B5679&gt;0,SUM($O$4:O5679)-SUM($P$3:P5678),0)</f>
        <v>0</v>
      </c>
      <c r="Q5679" s="6">
        <f t="shared" si="622"/>
        <v>1.3080719004127041E-11</v>
      </c>
      <c r="R5679" s="8">
        <f>IF(E5678&lt;&gt;E5679,SUM($Q$4:Q5679)-SUM($R$3:R5678),0)</f>
        <v>0</v>
      </c>
      <c r="S5679" s="6">
        <f>IF(B5679&gt;0,SUM($R$4:R5679)-SUM($S$3:S5678),0)</f>
        <v>0</v>
      </c>
    </row>
    <row r="5680" spans="1:19">
      <c r="A5680">
        <f>IF(E5679&lt;&gt;E5680,COUNTIF($A$4:A5679,"&lt;&gt;0")+1,0)</f>
        <v>0</v>
      </c>
      <c r="B5680">
        <f>IF(A5680&lt;&gt;0,IF(MOD(A5680,3)=0,COUNTIF($B$4:B5679,"&lt;&gt;0")+1,0),0)</f>
        <v>0</v>
      </c>
      <c r="C5680" s="9">
        <f>'Dash Board'!$C$12+COUNT('Daily reducing balance'!$F$4:F5679)</f>
        <v>47406</v>
      </c>
      <c r="D5680">
        <f t="shared" si="616"/>
        <v>2029</v>
      </c>
      <c r="E5680">
        <f t="shared" si="617"/>
        <v>10</v>
      </c>
      <c r="F5680">
        <f>DAY('Dash Board'!$C$12+COUNT('Daily reducing balance'!$F$4:F5679))</f>
        <v>15</v>
      </c>
      <c r="G5680" s="8">
        <f t="shared" si="618"/>
        <v>9.5516718240036078E-8</v>
      </c>
      <c r="H5680" s="6">
        <f>G5680*'Dash Board'!$C$11/365</f>
        <v>2.7477412096448736E-11</v>
      </c>
      <c r="I5680" s="6">
        <f>H5680*'Dash Board'!$C$18/'Dash Board'!$C$11</f>
        <v>1.3084481950689876E-11</v>
      </c>
      <c r="J5680" s="6">
        <f>(G5680&gt;1)*PMT('Dash Board'!$C$11/365,$U$4,-'Dash Board'!$C$19)</f>
        <v>0</v>
      </c>
      <c r="K5680" s="6">
        <f t="shared" si="620"/>
        <v>0</v>
      </c>
      <c r="L5680" s="8">
        <f t="shared" si="621"/>
        <v>9.5544195652132523E-8</v>
      </c>
      <c r="N5680" s="8">
        <f t="shared" si="619"/>
        <v>-1.3084481950689876E-11</v>
      </c>
      <c r="O5680" s="8">
        <f>IF(E5679&lt;&gt;E5680,SUM($N$4:N5680)-SUM($O$3:O5679),0)</f>
        <v>0</v>
      </c>
      <c r="P5680" s="6">
        <f>IF(B5680&gt;0,SUM($O$4:O5680)-SUM($P$3:P5679),0)</f>
        <v>0</v>
      </c>
      <c r="Q5680" s="6">
        <f t="shared" si="622"/>
        <v>1.3084481950689876E-11</v>
      </c>
      <c r="R5680" s="8">
        <f>IF(E5679&lt;&gt;E5680,SUM($Q$4:Q5680)-SUM($R$3:R5679),0)</f>
        <v>0</v>
      </c>
      <c r="S5680" s="6">
        <f>IF(B5680&gt;0,SUM($R$4:R5680)-SUM($S$3:S5679),0)</f>
        <v>0</v>
      </c>
    </row>
    <row r="5681" spans="1:19">
      <c r="A5681">
        <f>IF(E5680&lt;&gt;E5681,COUNTIF($A$4:A5680,"&lt;&gt;0")+1,0)</f>
        <v>0</v>
      </c>
      <c r="B5681">
        <f>IF(A5681&lt;&gt;0,IF(MOD(A5681,3)=0,COUNTIF($B$4:B5680,"&lt;&gt;0")+1,0),0)</f>
        <v>0</v>
      </c>
      <c r="C5681" s="9">
        <f>'Dash Board'!$C$12+COUNT('Daily reducing balance'!$F$4:F5680)</f>
        <v>47407</v>
      </c>
      <c r="D5681">
        <f t="shared" si="616"/>
        <v>2029</v>
      </c>
      <c r="E5681">
        <f t="shared" si="617"/>
        <v>10</v>
      </c>
      <c r="F5681">
        <f>DAY('Dash Board'!$C$12+COUNT('Daily reducing balance'!$F$4:F5680))</f>
        <v>16</v>
      </c>
      <c r="G5681" s="8">
        <f t="shared" si="618"/>
        <v>9.5544195652132523E-8</v>
      </c>
      <c r="H5681" s="6">
        <f>G5681*'Dash Board'!$C$11/365</f>
        <v>2.7485316557462781E-11</v>
      </c>
      <c r="I5681" s="6">
        <f>H5681*'Dash Board'!$C$18/'Dash Board'!$C$11</f>
        <v>1.3088245979744183E-11</v>
      </c>
      <c r="J5681" s="6">
        <f>(G5681&gt;1)*PMT('Dash Board'!$C$11/365,$U$4,-'Dash Board'!$C$19)</f>
        <v>0</v>
      </c>
      <c r="K5681" s="6">
        <f t="shared" si="620"/>
        <v>0</v>
      </c>
      <c r="L5681" s="8">
        <f t="shared" si="621"/>
        <v>9.5571680968689981E-8</v>
      </c>
      <c r="N5681" s="8">
        <f t="shared" si="619"/>
        <v>-1.3088245979744183E-11</v>
      </c>
      <c r="O5681" s="8">
        <f>IF(E5680&lt;&gt;E5681,SUM($N$4:N5681)-SUM($O$3:O5680),0)</f>
        <v>0</v>
      </c>
      <c r="P5681" s="6">
        <f>IF(B5681&gt;0,SUM($O$4:O5681)-SUM($P$3:P5680),0)</f>
        <v>0</v>
      </c>
      <c r="Q5681" s="6">
        <f t="shared" si="622"/>
        <v>1.3088245979744183E-11</v>
      </c>
      <c r="R5681" s="8">
        <f>IF(E5680&lt;&gt;E5681,SUM($Q$4:Q5681)-SUM($R$3:R5680),0)</f>
        <v>0</v>
      </c>
      <c r="S5681" s="6">
        <f>IF(B5681&gt;0,SUM($R$4:R5681)-SUM($S$3:S5680),0)</f>
        <v>0</v>
      </c>
    </row>
    <row r="5682" spans="1:19">
      <c r="A5682">
        <f>IF(E5681&lt;&gt;E5682,COUNTIF($A$4:A5681,"&lt;&gt;0")+1,0)</f>
        <v>0</v>
      </c>
      <c r="B5682">
        <f>IF(A5682&lt;&gt;0,IF(MOD(A5682,3)=0,COUNTIF($B$4:B5681,"&lt;&gt;0")+1,0),0)</f>
        <v>0</v>
      </c>
      <c r="C5682" s="9">
        <f>'Dash Board'!$C$12+COUNT('Daily reducing balance'!$F$4:F5681)</f>
        <v>47408</v>
      </c>
      <c r="D5682">
        <f t="shared" si="616"/>
        <v>2029</v>
      </c>
      <c r="E5682">
        <f t="shared" si="617"/>
        <v>10</v>
      </c>
      <c r="F5682">
        <f>DAY('Dash Board'!$C$12+COUNT('Daily reducing balance'!$F$4:F5681))</f>
        <v>17</v>
      </c>
      <c r="G5682" s="8">
        <f t="shared" si="618"/>
        <v>9.5571680968689981E-8</v>
      </c>
      <c r="H5682" s="6">
        <f>G5682*'Dash Board'!$C$11/365</f>
        <v>2.7493223292362871E-11</v>
      </c>
      <c r="I5682" s="6">
        <f>H5682*'Dash Board'!$C$18/'Dash Board'!$C$11</f>
        <v>1.3092011091601368E-11</v>
      </c>
      <c r="J5682" s="6">
        <f>(G5682&gt;1)*PMT('Dash Board'!$C$11/365,$U$4,-'Dash Board'!$C$19)</f>
        <v>0</v>
      </c>
      <c r="K5682" s="6">
        <f t="shared" si="620"/>
        <v>0</v>
      </c>
      <c r="L5682" s="8">
        <f t="shared" si="621"/>
        <v>9.5599174191982337E-8</v>
      </c>
      <c r="N5682" s="8">
        <f t="shared" si="619"/>
        <v>-1.3092011091601368E-11</v>
      </c>
      <c r="O5682" s="8">
        <f>IF(E5681&lt;&gt;E5682,SUM($N$4:N5682)-SUM($O$3:O5681),0)</f>
        <v>0</v>
      </c>
      <c r="P5682" s="6">
        <f>IF(B5682&gt;0,SUM($O$4:O5682)-SUM($P$3:P5681),0)</f>
        <v>0</v>
      </c>
      <c r="Q5682" s="6">
        <f t="shared" si="622"/>
        <v>1.3092011091601368E-11</v>
      </c>
      <c r="R5682" s="8">
        <f>IF(E5681&lt;&gt;E5682,SUM($Q$4:Q5682)-SUM($R$3:R5681),0)</f>
        <v>0</v>
      </c>
      <c r="S5682" s="6">
        <f>IF(B5682&gt;0,SUM($R$4:R5682)-SUM($S$3:S5681),0)</f>
        <v>0</v>
      </c>
    </row>
    <row r="5683" spans="1:19">
      <c r="A5683">
        <f>IF(E5682&lt;&gt;E5683,COUNTIF($A$4:A5682,"&lt;&gt;0")+1,0)</f>
        <v>0</v>
      </c>
      <c r="B5683">
        <f>IF(A5683&lt;&gt;0,IF(MOD(A5683,3)=0,COUNTIF($B$4:B5682,"&lt;&gt;0")+1,0),0)</f>
        <v>0</v>
      </c>
      <c r="C5683" s="9">
        <f>'Dash Board'!$C$12+COUNT('Daily reducing balance'!$F$4:F5682)</f>
        <v>47409</v>
      </c>
      <c r="D5683">
        <f t="shared" si="616"/>
        <v>2029</v>
      </c>
      <c r="E5683">
        <f t="shared" si="617"/>
        <v>10</v>
      </c>
      <c r="F5683">
        <f>DAY('Dash Board'!$C$12+COUNT('Daily reducing balance'!$F$4:F5682))</f>
        <v>18</v>
      </c>
      <c r="G5683" s="8">
        <f t="shared" si="618"/>
        <v>9.5599174191982337E-8</v>
      </c>
      <c r="H5683" s="6">
        <f>G5683*'Dash Board'!$C$11/365</f>
        <v>2.7501132301803137E-11</v>
      </c>
      <c r="I5683" s="6">
        <f>H5683*'Dash Board'!$C$18/'Dash Board'!$C$11</f>
        <v>1.3095777286572924E-11</v>
      </c>
      <c r="J5683" s="6">
        <f>(G5683&gt;1)*PMT('Dash Board'!$C$11/365,$U$4,-'Dash Board'!$C$19)</f>
        <v>0</v>
      </c>
      <c r="K5683" s="6">
        <f t="shared" si="620"/>
        <v>0</v>
      </c>
      <c r="L5683" s="8">
        <f t="shared" si="621"/>
        <v>9.5626675324284141E-8</v>
      </c>
      <c r="N5683" s="8">
        <f t="shared" si="619"/>
        <v>-1.3095777286572924E-11</v>
      </c>
      <c r="O5683" s="8">
        <f>IF(E5682&lt;&gt;E5683,SUM($N$4:N5683)-SUM($O$3:O5682),0)</f>
        <v>0</v>
      </c>
      <c r="P5683" s="6">
        <f>IF(B5683&gt;0,SUM($O$4:O5683)-SUM($P$3:P5682),0)</f>
        <v>0</v>
      </c>
      <c r="Q5683" s="6">
        <f t="shared" si="622"/>
        <v>1.3095777286572924E-11</v>
      </c>
      <c r="R5683" s="8">
        <f>IF(E5682&lt;&gt;E5683,SUM($Q$4:Q5683)-SUM($R$3:R5682),0)</f>
        <v>0</v>
      </c>
      <c r="S5683" s="6">
        <f>IF(B5683&gt;0,SUM($R$4:R5683)-SUM($S$3:S5682),0)</f>
        <v>0</v>
      </c>
    </row>
    <row r="5684" spans="1:19">
      <c r="A5684">
        <f>IF(E5683&lt;&gt;E5684,COUNTIF($A$4:A5683,"&lt;&gt;0")+1,0)</f>
        <v>0</v>
      </c>
      <c r="B5684">
        <f>IF(A5684&lt;&gt;0,IF(MOD(A5684,3)=0,COUNTIF($B$4:B5683,"&lt;&gt;0")+1,0),0)</f>
        <v>0</v>
      </c>
      <c r="C5684" s="9">
        <f>'Dash Board'!$C$12+COUNT('Daily reducing balance'!$F$4:F5683)</f>
        <v>47410</v>
      </c>
      <c r="D5684">
        <f t="shared" ref="D5684:D5747" si="623">IF(AND(E5684=1,F5684=1),D5683+1,D5683)</f>
        <v>2029</v>
      </c>
      <c r="E5684">
        <f t="shared" ref="E5684:E5747" si="624">IF(F5684=1,IF(E5683+1&gt;12,1,E5683+1),E5683)</f>
        <v>10</v>
      </c>
      <c r="F5684">
        <f>DAY('Dash Board'!$C$12+COUNT('Daily reducing balance'!$F$4:F5683))</f>
        <v>19</v>
      </c>
      <c r="G5684" s="8">
        <f t="shared" ref="G5684:G5747" si="625">L5683</f>
        <v>9.5626675324284141E-8</v>
      </c>
      <c r="H5684" s="6">
        <f>G5684*'Dash Board'!$C$11/365</f>
        <v>2.75090435864379E-11</v>
      </c>
      <c r="I5684" s="6">
        <f>H5684*'Dash Board'!$C$18/'Dash Board'!$C$11</f>
        <v>1.309954456497043E-11</v>
      </c>
      <c r="J5684" s="6">
        <f>(G5684&gt;1)*PMT('Dash Board'!$C$11/365,$U$4,-'Dash Board'!$C$19)</f>
        <v>0</v>
      </c>
      <c r="K5684" s="6">
        <f t="shared" si="620"/>
        <v>0</v>
      </c>
      <c r="L5684" s="8">
        <f t="shared" si="621"/>
        <v>9.5654184367870575E-8</v>
      </c>
      <c r="N5684" s="8">
        <f t="shared" ref="N5684:N5747" si="626">J5684-I5684</f>
        <v>-1.309954456497043E-11</v>
      </c>
      <c r="O5684" s="8">
        <f>IF(E5683&lt;&gt;E5684,SUM($N$4:N5684)-SUM($O$3:O5683),0)</f>
        <v>0</v>
      </c>
      <c r="P5684" s="6">
        <f>IF(B5684&gt;0,SUM($O$4:O5684)-SUM($P$3:P5683),0)</f>
        <v>0</v>
      </c>
      <c r="Q5684" s="6">
        <f t="shared" si="622"/>
        <v>1.309954456497043E-11</v>
      </c>
      <c r="R5684" s="8">
        <f>IF(E5683&lt;&gt;E5684,SUM($Q$4:Q5684)-SUM($R$3:R5683),0)</f>
        <v>0</v>
      </c>
      <c r="S5684" s="6">
        <f>IF(B5684&gt;0,SUM($R$4:R5684)-SUM($S$3:S5683),0)</f>
        <v>0</v>
      </c>
    </row>
    <row r="5685" spans="1:19">
      <c r="A5685">
        <f>IF(E5684&lt;&gt;E5685,COUNTIF($A$4:A5684,"&lt;&gt;0")+1,0)</f>
        <v>0</v>
      </c>
      <c r="B5685">
        <f>IF(A5685&lt;&gt;0,IF(MOD(A5685,3)=0,COUNTIF($B$4:B5684,"&lt;&gt;0")+1,0),0)</f>
        <v>0</v>
      </c>
      <c r="C5685" s="9">
        <f>'Dash Board'!$C$12+COUNT('Daily reducing balance'!$F$4:F5684)</f>
        <v>47411</v>
      </c>
      <c r="D5685">
        <f t="shared" si="623"/>
        <v>2029</v>
      </c>
      <c r="E5685">
        <f t="shared" si="624"/>
        <v>10</v>
      </c>
      <c r="F5685">
        <f>DAY('Dash Board'!$C$12+COUNT('Daily reducing balance'!$F$4:F5684))</f>
        <v>20</v>
      </c>
      <c r="G5685" s="8">
        <f t="shared" si="625"/>
        <v>9.5654184367870575E-8</v>
      </c>
      <c r="H5685" s="6">
        <f>G5685*'Dash Board'!$C$11/365</f>
        <v>2.7516957146921672E-11</v>
      </c>
      <c r="I5685" s="6">
        <f>H5685*'Dash Board'!$C$18/'Dash Board'!$C$11</f>
        <v>1.3103312927105558E-11</v>
      </c>
      <c r="J5685" s="6">
        <f>(G5685&gt;1)*PMT('Dash Board'!$C$11/365,$U$4,-'Dash Board'!$C$19)</f>
        <v>0</v>
      </c>
      <c r="K5685" s="6">
        <f t="shared" si="620"/>
        <v>0</v>
      </c>
      <c r="L5685" s="8">
        <f t="shared" si="621"/>
        <v>9.5681701325017497E-8</v>
      </c>
      <c r="N5685" s="8">
        <f t="shared" si="626"/>
        <v>-1.3103312927105558E-11</v>
      </c>
      <c r="O5685" s="8">
        <f>IF(E5684&lt;&gt;E5685,SUM($N$4:N5685)-SUM($O$3:O5684),0)</f>
        <v>0</v>
      </c>
      <c r="P5685" s="6">
        <f>IF(B5685&gt;0,SUM($O$4:O5685)-SUM($P$3:P5684),0)</f>
        <v>0</v>
      </c>
      <c r="Q5685" s="6">
        <f t="shared" si="622"/>
        <v>1.3103312927105558E-11</v>
      </c>
      <c r="R5685" s="8">
        <f>IF(E5684&lt;&gt;E5685,SUM($Q$4:Q5685)-SUM($R$3:R5684),0)</f>
        <v>0</v>
      </c>
      <c r="S5685" s="6">
        <f>IF(B5685&gt;0,SUM($R$4:R5685)-SUM($S$3:S5684),0)</f>
        <v>0</v>
      </c>
    </row>
    <row r="5686" spans="1:19">
      <c r="A5686">
        <f>IF(E5685&lt;&gt;E5686,COUNTIF($A$4:A5685,"&lt;&gt;0")+1,0)</f>
        <v>0</v>
      </c>
      <c r="B5686">
        <f>IF(A5686&lt;&gt;0,IF(MOD(A5686,3)=0,COUNTIF($B$4:B5685,"&lt;&gt;0")+1,0),0)</f>
        <v>0</v>
      </c>
      <c r="C5686" s="9">
        <f>'Dash Board'!$C$12+COUNT('Daily reducing balance'!$F$4:F5685)</f>
        <v>47412</v>
      </c>
      <c r="D5686">
        <f t="shared" si="623"/>
        <v>2029</v>
      </c>
      <c r="E5686">
        <f t="shared" si="624"/>
        <v>10</v>
      </c>
      <c r="F5686">
        <f>DAY('Dash Board'!$C$12+COUNT('Daily reducing balance'!$F$4:F5685))</f>
        <v>21</v>
      </c>
      <c r="G5686" s="8">
        <f t="shared" si="625"/>
        <v>9.5681701325017497E-8</v>
      </c>
      <c r="H5686" s="6">
        <f>G5686*'Dash Board'!$C$11/365</f>
        <v>2.7524872983909141E-11</v>
      </c>
      <c r="I5686" s="6">
        <f>H5686*'Dash Board'!$C$18/'Dash Board'!$C$11</f>
        <v>1.3107082373290068E-11</v>
      </c>
      <c r="J5686" s="6">
        <f>(G5686&gt;1)*PMT('Dash Board'!$C$11/365,$U$4,-'Dash Board'!$C$19)</f>
        <v>0</v>
      </c>
      <c r="K5686" s="6">
        <f t="shared" si="620"/>
        <v>0</v>
      </c>
      <c r="L5686" s="8">
        <f t="shared" si="621"/>
        <v>9.5709226198001402E-8</v>
      </c>
      <c r="N5686" s="8">
        <f t="shared" si="626"/>
        <v>-1.3107082373290068E-11</v>
      </c>
      <c r="O5686" s="8">
        <f>IF(E5685&lt;&gt;E5686,SUM($N$4:N5686)-SUM($O$3:O5685),0)</f>
        <v>0</v>
      </c>
      <c r="P5686" s="6">
        <f>IF(B5686&gt;0,SUM($O$4:O5686)-SUM($P$3:P5685),0)</f>
        <v>0</v>
      </c>
      <c r="Q5686" s="6">
        <f t="shared" si="622"/>
        <v>1.3107082373290068E-11</v>
      </c>
      <c r="R5686" s="8">
        <f>IF(E5685&lt;&gt;E5686,SUM($Q$4:Q5686)-SUM($R$3:R5685),0)</f>
        <v>0</v>
      </c>
      <c r="S5686" s="6">
        <f>IF(B5686&gt;0,SUM($R$4:R5686)-SUM($S$3:S5685),0)</f>
        <v>0</v>
      </c>
    </row>
    <row r="5687" spans="1:19">
      <c r="A5687">
        <f>IF(E5686&lt;&gt;E5687,COUNTIF($A$4:A5686,"&lt;&gt;0")+1,0)</f>
        <v>0</v>
      </c>
      <c r="B5687">
        <f>IF(A5687&lt;&gt;0,IF(MOD(A5687,3)=0,COUNTIF($B$4:B5686,"&lt;&gt;0")+1,0),0)</f>
        <v>0</v>
      </c>
      <c r="C5687" s="9">
        <f>'Dash Board'!$C$12+COUNT('Daily reducing balance'!$F$4:F5686)</f>
        <v>47413</v>
      </c>
      <c r="D5687">
        <f t="shared" si="623"/>
        <v>2029</v>
      </c>
      <c r="E5687">
        <f t="shared" si="624"/>
        <v>10</v>
      </c>
      <c r="F5687">
        <f>DAY('Dash Board'!$C$12+COUNT('Daily reducing balance'!$F$4:F5686))</f>
        <v>22</v>
      </c>
      <c r="G5687" s="8">
        <f t="shared" si="625"/>
        <v>9.5709226198001402E-8</v>
      </c>
      <c r="H5687" s="6">
        <f>G5687*'Dash Board'!$C$11/365</f>
        <v>2.7532791098055198E-11</v>
      </c>
      <c r="I5687" s="6">
        <f>H5687*'Dash Board'!$C$18/'Dash Board'!$C$11</f>
        <v>1.3110852903835809E-11</v>
      </c>
      <c r="J5687" s="6">
        <f>(G5687&gt;1)*PMT('Dash Board'!$C$11/365,$U$4,-'Dash Board'!$C$19)</f>
        <v>0</v>
      </c>
      <c r="K5687" s="6">
        <f t="shared" si="620"/>
        <v>0</v>
      </c>
      <c r="L5687" s="8">
        <f t="shared" si="621"/>
        <v>9.5736758989099458E-8</v>
      </c>
      <c r="N5687" s="8">
        <f t="shared" si="626"/>
        <v>-1.3110852903835809E-11</v>
      </c>
      <c r="O5687" s="8">
        <f>IF(E5686&lt;&gt;E5687,SUM($N$4:N5687)-SUM($O$3:O5686),0)</f>
        <v>0</v>
      </c>
      <c r="P5687" s="6">
        <f>IF(B5687&gt;0,SUM($O$4:O5687)-SUM($P$3:P5686),0)</f>
        <v>0</v>
      </c>
      <c r="Q5687" s="6">
        <f t="shared" si="622"/>
        <v>1.3110852903835809E-11</v>
      </c>
      <c r="R5687" s="8">
        <f>IF(E5686&lt;&gt;E5687,SUM($Q$4:Q5687)-SUM($R$3:R5686),0)</f>
        <v>0</v>
      </c>
      <c r="S5687" s="6">
        <f>IF(B5687&gt;0,SUM($R$4:R5687)-SUM($S$3:S5686),0)</f>
        <v>0</v>
      </c>
    </row>
    <row r="5688" spans="1:19">
      <c r="A5688">
        <f>IF(E5687&lt;&gt;E5688,COUNTIF($A$4:A5687,"&lt;&gt;0")+1,0)</f>
        <v>0</v>
      </c>
      <c r="B5688">
        <f>IF(A5688&lt;&gt;0,IF(MOD(A5688,3)=0,COUNTIF($B$4:B5687,"&lt;&gt;0")+1,0),0)</f>
        <v>0</v>
      </c>
      <c r="C5688" s="9">
        <f>'Dash Board'!$C$12+COUNT('Daily reducing balance'!$F$4:F5687)</f>
        <v>47414</v>
      </c>
      <c r="D5688">
        <f t="shared" si="623"/>
        <v>2029</v>
      </c>
      <c r="E5688">
        <f t="shared" si="624"/>
        <v>10</v>
      </c>
      <c r="F5688">
        <f>DAY('Dash Board'!$C$12+COUNT('Daily reducing balance'!$F$4:F5687))</f>
        <v>23</v>
      </c>
      <c r="G5688" s="8">
        <f t="shared" si="625"/>
        <v>9.5736758989099458E-8</v>
      </c>
      <c r="H5688" s="6">
        <f>G5688*'Dash Board'!$C$11/365</f>
        <v>2.7540711490014912E-11</v>
      </c>
      <c r="I5688" s="6">
        <f>H5688*'Dash Board'!$C$18/'Dash Board'!$C$11</f>
        <v>1.311462451905472E-11</v>
      </c>
      <c r="J5688" s="6">
        <f>(G5688&gt;1)*PMT('Dash Board'!$C$11/365,$U$4,-'Dash Board'!$C$19)</f>
        <v>0</v>
      </c>
      <c r="K5688" s="6">
        <f t="shared" si="620"/>
        <v>0</v>
      </c>
      <c r="L5688" s="8">
        <f t="shared" si="621"/>
        <v>9.576429970058947E-8</v>
      </c>
      <c r="N5688" s="8">
        <f t="shared" si="626"/>
        <v>-1.311462451905472E-11</v>
      </c>
      <c r="O5688" s="8">
        <f>IF(E5687&lt;&gt;E5688,SUM($N$4:N5688)-SUM($O$3:O5687),0)</f>
        <v>0</v>
      </c>
      <c r="P5688" s="6">
        <f>IF(B5688&gt;0,SUM($O$4:O5688)-SUM($P$3:P5687),0)</f>
        <v>0</v>
      </c>
      <c r="Q5688" s="6">
        <f t="shared" si="622"/>
        <v>1.311462451905472E-11</v>
      </c>
      <c r="R5688" s="8">
        <f>IF(E5687&lt;&gt;E5688,SUM($Q$4:Q5688)-SUM($R$3:R5687),0)</f>
        <v>0</v>
      </c>
      <c r="S5688" s="6">
        <f>IF(B5688&gt;0,SUM($R$4:R5688)-SUM($S$3:S5687),0)</f>
        <v>0</v>
      </c>
    </row>
    <row r="5689" spans="1:19">
      <c r="A5689">
        <f>IF(E5688&lt;&gt;E5689,COUNTIF($A$4:A5688,"&lt;&gt;0")+1,0)</f>
        <v>0</v>
      </c>
      <c r="B5689">
        <f>IF(A5689&lt;&gt;0,IF(MOD(A5689,3)=0,COUNTIF($B$4:B5688,"&lt;&gt;0")+1,0),0)</f>
        <v>0</v>
      </c>
      <c r="C5689" s="9">
        <f>'Dash Board'!$C$12+COUNT('Daily reducing balance'!$F$4:F5688)</f>
        <v>47415</v>
      </c>
      <c r="D5689">
        <f t="shared" si="623"/>
        <v>2029</v>
      </c>
      <c r="E5689">
        <f t="shared" si="624"/>
        <v>10</v>
      </c>
      <c r="F5689">
        <f>DAY('Dash Board'!$C$12+COUNT('Daily reducing balance'!$F$4:F5688))</f>
        <v>24</v>
      </c>
      <c r="G5689" s="8">
        <f t="shared" si="625"/>
        <v>9.576429970058947E-8</v>
      </c>
      <c r="H5689" s="6">
        <f>G5689*'Dash Board'!$C$11/365</f>
        <v>2.7548634160443546E-11</v>
      </c>
      <c r="I5689" s="6">
        <f>H5689*'Dash Board'!$C$18/'Dash Board'!$C$11</f>
        <v>1.3118397219258832E-11</v>
      </c>
      <c r="J5689" s="6">
        <f>(G5689&gt;1)*PMT('Dash Board'!$C$11/365,$U$4,-'Dash Board'!$C$19)</f>
        <v>0</v>
      </c>
      <c r="K5689" s="6">
        <f t="shared" si="620"/>
        <v>0</v>
      </c>
      <c r="L5689" s="8">
        <f t="shared" si="621"/>
        <v>9.5791848334749915E-8</v>
      </c>
      <c r="N5689" s="8">
        <f t="shared" si="626"/>
        <v>-1.3118397219258832E-11</v>
      </c>
      <c r="O5689" s="8">
        <f>IF(E5688&lt;&gt;E5689,SUM($N$4:N5689)-SUM($O$3:O5688),0)</f>
        <v>0</v>
      </c>
      <c r="P5689" s="6">
        <f>IF(B5689&gt;0,SUM($O$4:O5689)-SUM($P$3:P5688),0)</f>
        <v>0</v>
      </c>
      <c r="Q5689" s="6">
        <f t="shared" si="622"/>
        <v>1.3118397219258832E-11</v>
      </c>
      <c r="R5689" s="8">
        <f>IF(E5688&lt;&gt;E5689,SUM($Q$4:Q5689)-SUM($R$3:R5688),0)</f>
        <v>0</v>
      </c>
      <c r="S5689" s="6">
        <f>IF(B5689&gt;0,SUM($R$4:R5689)-SUM($S$3:S5688),0)</f>
        <v>0</v>
      </c>
    </row>
    <row r="5690" spans="1:19">
      <c r="A5690">
        <f>IF(E5689&lt;&gt;E5690,COUNTIF($A$4:A5689,"&lt;&gt;0")+1,0)</f>
        <v>0</v>
      </c>
      <c r="B5690">
        <f>IF(A5690&lt;&gt;0,IF(MOD(A5690,3)=0,COUNTIF($B$4:B5689,"&lt;&gt;0")+1,0),0)</f>
        <v>0</v>
      </c>
      <c r="C5690" s="9">
        <f>'Dash Board'!$C$12+COUNT('Daily reducing balance'!$F$4:F5689)</f>
        <v>47416</v>
      </c>
      <c r="D5690">
        <f t="shared" si="623"/>
        <v>2029</v>
      </c>
      <c r="E5690">
        <f t="shared" si="624"/>
        <v>10</v>
      </c>
      <c r="F5690">
        <f>DAY('Dash Board'!$C$12+COUNT('Daily reducing balance'!$F$4:F5689))</f>
        <v>25</v>
      </c>
      <c r="G5690" s="8">
        <f t="shared" si="625"/>
        <v>9.5791848334749915E-8</v>
      </c>
      <c r="H5690" s="6">
        <f>G5690*'Dash Board'!$C$11/365</f>
        <v>2.7556559109996549E-11</v>
      </c>
      <c r="I5690" s="6">
        <f>H5690*'Dash Board'!$C$18/'Dash Board'!$C$11</f>
        <v>1.3122171004760263E-11</v>
      </c>
      <c r="J5690" s="6">
        <f>(G5690&gt;1)*PMT('Dash Board'!$C$11/365,$U$4,-'Dash Board'!$C$19)</f>
        <v>0</v>
      </c>
      <c r="K5690" s="6">
        <f t="shared" si="620"/>
        <v>0</v>
      </c>
      <c r="L5690" s="8">
        <f t="shared" si="621"/>
        <v>9.5819404893859909E-8</v>
      </c>
      <c r="N5690" s="8">
        <f t="shared" si="626"/>
        <v>-1.3122171004760263E-11</v>
      </c>
      <c r="O5690" s="8">
        <f>IF(E5689&lt;&gt;E5690,SUM($N$4:N5690)-SUM($O$3:O5689),0)</f>
        <v>0</v>
      </c>
      <c r="P5690" s="6">
        <f>IF(B5690&gt;0,SUM($O$4:O5690)-SUM($P$3:P5689),0)</f>
        <v>0</v>
      </c>
      <c r="Q5690" s="6">
        <f t="shared" si="622"/>
        <v>1.3122171004760263E-11</v>
      </c>
      <c r="R5690" s="8">
        <f>IF(E5689&lt;&gt;E5690,SUM($Q$4:Q5690)-SUM($R$3:R5689),0)</f>
        <v>0</v>
      </c>
      <c r="S5690" s="6">
        <f>IF(B5690&gt;0,SUM($R$4:R5690)-SUM($S$3:S5689),0)</f>
        <v>0</v>
      </c>
    </row>
    <row r="5691" spans="1:19">
      <c r="A5691">
        <f>IF(E5690&lt;&gt;E5691,COUNTIF($A$4:A5690,"&lt;&gt;0")+1,0)</f>
        <v>0</v>
      </c>
      <c r="B5691">
        <f>IF(A5691&lt;&gt;0,IF(MOD(A5691,3)=0,COUNTIF($B$4:B5690,"&lt;&gt;0")+1,0),0)</f>
        <v>0</v>
      </c>
      <c r="C5691" s="9">
        <f>'Dash Board'!$C$12+COUNT('Daily reducing balance'!$F$4:F5690)</f>
        <v>47417</v>
      </c>
      <c r="D5691">
        <f t="shared" si="623"/>
        <v>2029</v>
      </c>
      <c r="E5691">
        <f t="shared" si="624"/>
        <v>10</v>
      </c>
      <c r="F5691">
        <f>DAY('Dash Board'!$C$12+COUNT('Daily reducing balance'!$F$4:F5690))</f>
        <v>26</v>
      </c>
      <c r="G5691" s="8">
        <f t="shared" si="625"/>
        <v>9.5819404893859909E-8</v>
      </c>
      <c r="H5691" s="6">
        <f>G5691*'Dash Board'!$C$11/365</f>
        <v>2.7564486339329564E-11</v>
      </c>
      <c r="I5691" s="6">
        <f>H5691*'Dash Board'!$C$18/'Dash Board'!$C$11</f>
        <v>1.3125945875871222E-11</v>
      </c>
      <c r="J5691" s="6">
        <f>(G5691&gt;1)*PMT('Dash Board'!$C$11/365,$U$4,-'Dash Board'!$C$19)</f>
        <v>0</v>
      </c>
      <c r="K5691" s="6">
        <f t="shared" si="620"/>
        <v>0</v>
      </c>
      <c r="L5691" s="8">
        <f t="shared" si="621"/>
        <v>9.584696938019924E-8</v>
      </c>
      <c r="N5691" s="8">
        <f t="shared" si="626"/>
        <v>-1.3125945875871222E-11</v>
      </c>
      <c r="O5691" s="8">
        <f>IF(E5690&lt;&gt;E5691,SUM($N$4:N5691)-SUM($O$3:O5690),0)</f>
        <v>0</v>
      </c>
      <c r="P5691" s="6">
        <f>IF(B5691&gt;0,SUM($O$4:O5691)-SUM($P$3:P5690),0)</f>
        <v>0</v>
      </c>
      <c r="Q5691" s="6">
        <f t="shared" si="622"/>
        <v>1.3125945875871222E-11</v>
      </c>
      <c r="R5691" s="8">
        <f>IF(E5690&lt;&gt;E5691,SUM($Q$4:Q5691)-SUM($R$3:R5690),0)</f>
        <v>0</v>
      </c>
      <c r="S5691" s="6">
        <f>IF(B5691&gt;0,SUM($R$4:R5691)-SUM($S$3:S5690),0)</f>
        <v>0</v>
      </c>
    </row>
    <row r="5692" spans="1:19">
      <c r="A5692">
        <f>IF(E5691&lt;&gt;E5692,COUNTIF($A$4:A5691,"&lt;&gt;0")+1,0)</f>
        <v>0</v>
      </c>
      <c r="B5692">
        <f>IF(A5692&lt;&gt;0,IF(MOD(A5692,3)=0,COUNTIF($B$4:B5691,"&lt;&gt;0")+1,0),0)</f>
        <v>0</v>
      </c>
      <c r="C5692" s="9">
        <f>'Dash Board'!$C$12+COUNT('Daily reducing balance'!$F$4:F5691)</f>
        <v>47418</v>
      </c>
      <c r="D5692">
        <f t="shared" si="623"/>
        <v>2029</v>
      </c>
      <c r="E5692">
        <f t="shared" si="624"/>
        <v>10</v>
      </c>
      <c r="F5692">
        <f>DAY('Dash Board'!$C$12+COUNT('Daily reducing balance'!$F$4:F5691))</f>
        <v>27</v>
      </c>
      <c r="G5692" s="8">
        <f t="shared" si="625"/>
        <v>9.584696938019924E-8</v>
      </c>
      <c r="H5692" s="6">
        <f>G5692*'Dash Board'!$C$11/365</f>
        <v>2.7572415849098407E-11</v>
      </c>
      <c r="I5692" s="6">
        <f>H5692*'Dash Board'!$C$18/'Dash Board'!$C$11</f>
        <v>1.3129721832904004E-11</v>
      </c>
      <c r="J5692" s="6">
        <f>(G5692&gt;1)*PMT('Dash Board'!$C$11/365,$U$4,-'Dash Board'!$C$19)</f>
        <v>0</v>
      </c>
      <c r="K5692" s="6">
        <f t="shared" si="620"/>
        <v>0</v>
      </c>
      <c r="L5692" s="8">
        <f t="shared" si="621"/>
        <v>9.5874541796048333E-8</v>
      </c>
      <c r="N5692" s="8">
        <f t="shared" si="626"/>
        <v>-1.3129721832904004E-11</v>
      </c>
      <c r="O5692" s="8">
        <f>IF(E5691&lt;&gt;E5692,SUM($N$4:N5692)-SUM($O$3:O5691),0)</f>
        <v>0</v>
      </c>
      <c r="P5692" s="6">
        <f>IF(B5692&gt;0,SUM($O$4:O5692)-SUM($P$3:P5691),0)</f>
        <v>0</v>
      </c>
      <c r="Q5692" s="6">
        <f t="shared" si="622"/>
        <v>1.3129721832904004E-11</v>
      </c>
      <c r="R5692" s="8">
        <f>IF(E5691&lt;&gt;E5692,SUM($Q$4:Q5692)-SUM($R$3:R5691),0)</f>
        <v>0</v>
      </c>
      <c r="S5692" s="6">
        <f>IF(B5692&gt;0,SUM($R$4:R5692)-SUM($S$3:S5691),0)</f>
        <v>0</v>
      </c>
    </row>
    <row r="5693" spans="1:19">
      <c r="A5693">
        <f>IF(E5692&lt;&gt;E5693,COUNTIF($A$4:A5692,"&lt;&gt;0")+1,0)</f>
        <v>0</v>
      </c>
      <c r="B5693">
        <f>IF(A5693&lt;&gt;0,IF(MOD(A5693,3)=0,COUNTIF($B$4:B5692,"&lt;&gt;0")+1,0),0)</f>
        <v>0</v>
      </c>
      <c r="C5693" s="9">
        <f>'Dash Board'!$C$12+COUNT('Daily reducing balance'!$F$4:F5692)</f>
        <v>47419</v>
      </c>
      <c r="D5693">
        <f t="shared" si="623"/>
        <v>2029</v>
      </c>
      <c r="E5693">
        <f t="shared" si="624"/>
        <v>10</v>
      </c>
      <c r="F5693">
        <f>DAY('Dash Board'!$C$12+COUNT('Daily reducing balance'!$F$4:F5692))</f>
        <v>28</v>
      </c>
      <c r="G5693" s="8">
        <f t="shared" si="625"/>
        <v>9.5874541796048333E-8</v>
      </c>
      <c r="H5693" s="6">
        <f>G5693*'Dash Board'!$C$11/365</f>
        <v>2.7580347639959109E-11</v>
      </c>
      <c r="I5693" s="6">
        <f>H5693*'Dash Board'!$C$18/'Dash Board'!$C$11</f>
        <v>1.3133498876171005E-11</v>
      </c>
      <c r="J5693" s="6">
        <f>(G5693&gt;1)*PMT('Dash Board'!$C$11/365,$U$4,-'Dash Board'!$C$19)</f>
        <v>0</v>
      </c>
      <c r="K5693" s="6">
        <f t="shared" si="620"/>
        <v>0</v>
      </c>
      <c r="L5693" s="8">
        <f t="shared" si="621"/>
        <v>9.5902122143688287E-8</v>
      </c>
      <c r="N5693" s="8">
        <f t="shared" si="626"/>
        <v>-1.3133498876171005E-11</v>
      </c>
      <c r="O5693" s="8">
        <f>IF(E5692&lt;&gt;E5693,SUM($N$4:N5693)-SUM($O$3:O5692),0)</f>
        <v>0</v>
      </c>
      <c r="P5693" s="6">
        <f>IF(B5693&gt;0,SUM($O$4:O5693)-SUM($P$3:P5692),0)</f>
        <v>0</v>
      </c>
      <c r="Q5693" s="6">
        <f t="shared" si="622"/>
        <v>1.3133498876171005E-11</v>
      </c>
      <c r="R5693" s="8">
        <f>IF(E5692&lt;&gt;E5693,SUM($Q$4:Q5693)-SUM($R$3:R5692),0)</f>
        <v>0</v>
      </c>
      <c r="S5693" s="6">
        <f>IF(B5693&gt;0,SUM($R$4:R5693)-SUM($S$3:S5692),0)</f>
        <v>0</v>
      </c>
    </row>
    <row r="5694" spans="1:19">
      <c r="A5694">
        <f>IF(E5693&lt;&gt;E5694,COUNTIF($A$4:A5693,"&lt;&gt;0")+1,0)</f>
        <v>0</v>
      </c>
      <c r="B5694">
        <f>IF(A5694&lt;&gt;0,IF(MOD(A5694,3)=0,COUNTIF($B$4:B5693,"&lt;&gt;0")+1,0),0)</f>
        <v>0</v>
      </c>
      <c r="C5694" s="9">
        <f>'Dash Board'!$C$12+COUNT('Daily reducing balance'!$F$4:F5693)</f>
        <v>47420</v>
      </c>
      <c r="D5694">
        <f t="shared" si="623"/>
        <v>2029</v>
      </c>
      <c r="E5694">
        <f t="shared" si="624"/>
        <v>10</v>
      </c>
      <c r="F5694">
        <f>DAY('Dash Board'!$C$12+COUNT('Daily reducing balance'!$F$4:F5693))</f>
        <v>29</v>
      </c>
      <c r="G5694" s="8">
        <f t="shared" si="625"/>
        <v>9.5902122143688287E-8</v>
      </c>
      <c r="H5694" s="6">
        <f>G5694*'Dash Board'!$C$11/365</f>
        <v>2.7588281712567861E-11</v>
      </c>
      <c r="I5694" s="6">
        <f>H5694*'Dash Board'!$C$18/'Dash Board'!$C$11</f>
        <v>1.3137277005984698E-11</v>
      </c>
      <c r="J5694" s="6">
        <f>(G5694&gt;1)*PMT('Dash Board'!$C$11/365,$U$4,-'Dash Board'!$C$19)</f>
        <v>0</v>
      </c>
      <c r="K5694" s="6">
        <f t="shared" si="620"/>
        <v>0</v>
      </c>
      <c r="L5694" s="8">
        <f t="shared" si="621"/>
        <v>9.592971042540085E-8</v>
      </c>
      <c r="N5694" s="8">
        <f t="shared" si="626"/>
        <v>-1.3137277005984698E-11</v>
      </c>
      <c r="O5694" s="8">
        <f>IF(E5693&lt;&gt;E5694,SUM($N$4:N5694)-SUM($O$3:O5693),0)</f>
        <v>0</v>
      </c>
      <c r="P5694" s="6">
        <f>IF(B5694&gt;0,SUM($O$4:O5694)-SUM($P$3:P5693),0)</f>
        <v>0</v>
      </c>
      <c r="Q5694" s="6">
        <f t="shared" si="622"/>
        <v>1.3137277005984698E-11</v>
      </c>
      <c r="R5694" s="8">
        <f>IF(E5693&lt;&gt;E5694,SUM($Q$4:Q5694)-SUM($R$3:R5693),0)</f>
        <v>0</v>
      </c>
      <c r="S5694" s="6">
        <f>IF(B5694&gt;0,SUM($R$4:R5694)-SUM($S$3:S5693),0)</f>
        <v>0</v>
      </c>
    </row>
    <row r="5695" spans="1:19">
      <c r="A5695">
        <f>IF(E5694&lt;&gt;E5695,COUNTIF($A$4:A5694,"&lt;&gt;0")+1,0)</f>
        <v>0</v>
      </c>
      <c r="B5695">
        <f>IF(A5695&lt;&gt;0,IF(MOD(A5695,3)=0,COUNTIF($B$4:B5694,"&lt;&gt;0")+1,0),0)</f>
        <v>0</v>
      </c>
      <c r="C5695" s="9">
        <f>'Dash Board'!$C$12+COUNT('Daily reducing balance'!$F$4:F5694)</f>
        <v>47421</v>
      </c>
      <c r="D5695">
        <f t="shared" si="623"/>
        <v>2029</v>
      </c>
      <c r="E5695">
        <f t="shared" si="624"/>
        <v>10</v>
      </c>
      <c r="F5695">
        <f>DAY('Dash Board'!$C$12+COUNT('Daily reducing balance'!$F$4:F5694))</f>
        <v>30</v>
      </c>
      <c r="G5695" s="8">
        <f t="shared" si="625"/>
        <v>9.592971042540085E-8</v>
      </c>
      <c r="H5695" s="6">
        <f>G5695*'Dash Board'!$C$11/365</f>
        <v>2.7596218067581065E-11</v>
      </c>
      <c r="I5695" s="6">
        <f>H5695*'Dash Board'!$C$18/'Dash Board'!$C$11</f>
        <v>1.314105622265765E-11</v>
      </c>
      <c r="J5695" s="6">
        <f>(G5695&gt;1)*PMT('Dash Board'!$C$11/365,$U$4,-'Dash Board'!$C$19)</f>
        <v>0</v>
      </c>
      <c r="K5695" s="6">
        <f t="shared" si="620"/>
        <v>0</v>
      </c>
      <c r="L5695" s="8">
        <f t="shared" si="621"/>
        <v>9.5957306643468433E-8</v>
      </c>
      <c r="N5695" s="8">
        <f t="shared" si="626"/>
        <v>-1.314105622265765E-11</v>
      </c>
      <c r="O5695" s="8">
        <f>IF(E5694&lt;&gt;E5695,SUM($N$4:N5695)-SUM($O$3:O5694),0)</f>
        <v>0</v>
      </c>
      <c r="P5695" s="6">
        <f>IF(B5695&gt;0,SUM($O$4:O5695)-SUM($P$3:P5694),0)</f>
        <v>0</v>
      </c>
      <c r="Q5695" s="6">
        <f t="shared" si="622"/>
        <v>1.314105622265765E-11</v>
      </c>
      <c r="R5695" s="8">
        <f>IF(E5694&lt;&gt;E5695,SUM($Q$4:Q5695)-SUM($R$3:R5694),0)</f>
        <v>0</v>
      </c>
      <c r="S5695" s="6">
        <f>IF(B5695&gt;0,SUM($R$4:R5695)-SUM($S$3:S5694),0)</f>
        <v>0</v>
      </c>
    </row>
    <row r="5696" spans="1:19">
      <c r="A5696">
        <f>IF(E5695&lt;&gt;E5696,COUNTIF($A$4:A5695,"&lt;&gt;0")+1,0)</f>
        <v>0</v>
      </c>
      <c r="B5696">
        <f>IF(A5696&lt;&gt;0,IF(MOD(A5696,3)=0,COUNTIF($B$4:B5695,"&lt;&gt;0")+1,0),0)</f>
        <v>0</v>
      </c>
      <c r="C5696" s="9">
        <f>'Dash Board'!$C$12+COUNT('Daily reducing balance'!$F$4:F5695)</f>
        <v>47422</v>
      </c>
      <c r="D5696">
        <f t="shared" si="623"/>
        <v>2029</v>
      </c>
      <c r="E5696">
        <f t="shared" si="624"/>
        <v>10</v>
      </c>
      <c r="F5696">
        <f>DAY('Dash Board'!$C$12+COUNT('Daily reducing balance'!$F$4:F5695))</f>
        <v>31</v>
      </c>
      <c r="G5696" s="8">
        <f t="shared" si="625"/>
        <v>9.5957306643468433E-8</v>
      </c>
      <c r="H5696" s="6">
        <f>G5696*'Dash Board'!$C$11/365</f>
        <v>2.76041567056553E-11</v>
      </c>
      <c r="I5696" s="6">
        <f>H5696*'Dash Board'!$C$18/'Dash Board'!$C$11</f>
        <v>1.3144836526502525E-11</v>
      </c>
      <c r="J5696" s="6">
        <f>(G5696&gt;1)*PMT('Dash Board'!$C$11/365,$U$4,-'Dash Board'!$C$19)</f>
        <v>0</v>
      </c>
      <c r="K5696" s="6">
        <f t="shared" si="620"/>
        <v>0</v>
      </c>
      <c r="L5696" s="8">
        <f t="shared" si="621"/>
        <v>9.5984910800174092E-8</v>
      </c>
      <c r="N5696" s="8">
        <f t="shared" si="626"/>
        <v>-1.3144836526502525E-11</v>
      </c>
      <c r="O5696" s="8">
        <f>IF(E5695&lt;&gt;E5696,SUM($N$4:N5696)-SUM($O$3:O5695),0)</f>
        <v>0</v>
      </c>
      <c r="P5696" s="6">
        <f>IF(B5696&gt;0,SUM($O$4:O5696)-SUM($P$3:P5695),0)</f>
        <v>0</v>
      </c>
      <c r="Q5696" s="6">
        <f t="shared" si="622"/>
        <v>1.3144836526502525E-11</v>
      </c>
      <c r="R5696" s="8">
        <f>IF(E5695&lt;&gt;E5696,SUM($Q$4:Q5696)-SUM($R$3:R5695),0)</f>
        <v>0</v>
      </c>
      <c r="S5696" s="6">
        <f>IF(B5696&gt;0,SUM($R$4:R5696)-SUM($S$3:S5695),0)</f>
        <v>0</v>
      </c>
    </row>
    <row r="5697" spans="1:19">
      <c r="A5697">
        <f>IF(E5696&lt;&gt;E5697,COUNTIF($A$4:A5696,"&lt;&gt;0")+1,0)</f>
        <v>187</v>
      </c>
      <c r="B5697">
        <f>IF(A5697&lt;&gt;0,IF(MOD(A5697,3)=0,COUNTIF($B$4:B5696,"&lt;&gt;0")+1,0),0)</f>
        <v>0</v>
      </c>
      <c r="C5697" s="9">
        <f>'Dash Board'!$C$12+COUNT('Daily reducing balance'!$F$4:F5696)</f>
        <v>47423</v>
      </c>
      <c r="D5697">
        <f t="shared" si="623"/>
        <v>2029</v>
      </c>
      <c r="E5697">
        <f t="shared" si="624"/>
        <v>11</v>
      </c>
      <c r="F5697">
        <f>DAY('Dash Board'!$C$12+COUNT('Daily reducing balance'!$F$4:F5696))</f>
        <v>1</v>
      </c>
      <c r="G5697" s="8">
        <f t="shared" si="625"/>
        <v>9.5984910800174092E-8</v>
      </c>
      <c r="H5697" s="6">
        <f>G5697*'Dash Board'!$C$11/365</f>
        <v>2.7612097627447337E-11</v>
      </c>
      <c r="I5697" s="6">
        <f>H5697*'Dash Board'!$C$18/'Dash Board'!$C$11</f>
        <v>1.3148617917832067E-11</v>
      </c>
      <c r="J5697" s="6">
        <f>(G5697&gt;1)*PMT('Dash Board'!$C$11/365,$U$4,-'Dash Board'!$C$19)</f>
        <v>0</v>
      </c>
      <c r="K5697" s="6">
        <f t="shared" si="620"/>
        <v>0</v>
      </c>
      <c r="L5697" s="8">
        <f t="shared" si="621"/>
        <v>9.6012522897801535E-8</v>
      </c>
      <c r="N5697" s="8">
        <f t="shared" si="626"/>
        <v>-1.3148617917832067E-11</v>
      </c>
      <c r="O5697" s="8">
        <f>IF(E5696&lt;&gt;E5697,SUM($N$4:N5697)-SUM($O$3:O5696),0)</f>
        <v>0</v>
      </c>
      <c r="P5697" s="6">
        <f>IF(B5697&gt;0,SUM($O$4:O5697)-SUM($P$3:P5696),0)</f>
        <v>0</v>
      </c>
      <c r="Q5697" s="6">
        <f t="shared" si="622"/>
        <v>1.3148617917832067E-11</v>
      </c>
      <c r="R5697" s="8">
        <f>IF(E5696&lt;&gt;E5697,SUM($Q$4:Q5697)-SUM($R$3:R5696),0)</f>
        <v>0</v>
      </c>
      <c r="S5697" s="6">
        <f>IF(B5697&gt;0,SUM($R$4:R5697)-SUM($S$3:S5696),0)</f>
        <v>0</v>
      </c>
    </row>
    <row r="5698" spans="1:19">
      <c r="A5698">
        <f>IF(E5697&lt;&gt;E5698,COUNTIF($A$4:A5697,"&lt;&gt;0")+1,0)</f>
        <v>0</v>
      </c>
      <c r="B5698">
        <f>IF(A5698&lt;&gt;0,IF(MOD(A5698,3)=0,COUNTIF($B$4:B5697,"&lt;&gt;0")+1,0),0)</f>
        <v>0</v>
      </c>
      <c r="C5698" s="9">
        <f>'Dash Board'!$C$12+COUNT('Daily reducing balance'!$F$4:F5697)</f>
        <v>47424</v>
      </c>
      <c r="D5698">
        <f t="shared" si="623"/>
        <v>2029</v>
      </c>
      <c r="E5698">
        <f t="shared" si="624"/>
        <v>11</v>
      </c>
      <c r="F5698">
        <f>DAY('Dash Board'!$C$12+COUNT('Daily reducing balance'!$F$4:F5697))</f>
        <v>2</v>
      </c>
      <c r="G5698" s="8">
        <f t="shared" si="625"/>
        <v>9.6012522897801535E-8</v>
      </c>
      <c r="H5698" s="6">
        <f>G5698*'Dash Board'!$C$11/365</f>
        <v>2.762004083361414E-11</v>
      </c>
      <c r="I5698" s="6">
        <f>H5698*'Dash Board'!$C$18/'Dash Board'!$C$11</f>
        <v>1.3152400396959117E-11</v>
      </c>
      <c r="J5698" s="6">
        <f>(G5698&gt;1)*PMT('Dash Board'!$C$11/365,$U$4,-'Dash Board'!$C$19)</f>
        <v>0</v>
      </c>
      <c r="K5698" s="6">
        <f t="shared" si="620"/>
        <v>0</v>
      </c>
      <c r="L5698" s="8">
        <f t="shared" si="621"/>
        <v>9.6040142938635144E-8</v>
      </c>
      <c r="N5698" s="8">
        <f t="shared" si="626"/>
        <v>-1.3152400396959117E-11</v>
      </c>
      <c r="O5698" s="8">
        <f>IF(E5697&lt;&gt;E5698,SUM($N$4:N5698)-SUM($O$3:O5697),0)</f>
        <v>0</v>
      </c>
      <c r="P5698" s="6">
        <f>IF(B5698&gt;0,SUM($O$4:O5698)-SUM($P$3:P5697),0)</f>
        <v>0</v>
      </c>
      <c r="Q5698" s="6">
        <f t="shared" si="622"/>
        <v>1.3152400396959117E-11</v>
      </c>
      <c r="R5698" s="8">
        <f>IF(E5697&lt;&gt;E5698,SUM($Q$4:Q5698)-SUM($R$3:R5697),0)</f>
        <v>0</v>
      </c>
      <c r="S5698" s="6">
        <f>IF(B5698&gt;0,SUM($R$4:R5698)-SUM($S$3:S5697),0)</f>
        <v>0</v>
      </c>
    </row>
    <row r="5699" spans="1:19">
      <c r="A5699">
        <f>IF(E5698&lt;&gt;E5699,COUNTIF($A$4:A5698,"&lt;&gt;0")+1,0)</f>
        <v>0</v>
      </c>
      <c r="B5699">
        <f>IF(A5699&lt;&gt;0,IF(MOD(A5699,3)=0,COUNTIF($B$4:B5698,"&lt;&gt;0")+1,0),0)</f>
        <v>0</v>
      </c>
      <c r="C5699" s="9">
        <f>'Dash Board'!$C$12+COUNT('Daily reducing balance'!$F$4:F5698)</f>
        <v>47425</v>
      </c>
      <c r="D5699">
        <f t="shared" si="623"/>
        <v>2029</v>
      </c>
      <c r="E5699">
        <f t="shared" si="624"/>
        <v>11</v>
      </c>
      <c r="F5699">
        <f>DAY('Dash Board'!$C$12+COUNT('Daily reducing balance'!$F$4:F5698))</f>
        <v>3</v>
      </c>
      <c r="G5699" s="8">
        <f t="shared" si="625"/>
        <v>9.6040142938635144E-8</v>
      </c>
      <c r="H5699" s="6">
        <f>G5699*'Dash Board'!$C$11/365</f>
        <v>2.7627986324812846E-11</v>
      </c>
      <c r="I5699" s="6">
        <f>H5699*'Dash Board'!$C$18/'Dash Board'!$C$11</f>
        <v>1.3156183964196594E-11</v>
      </c>
      <c r="J5699" s="6">
        <f>(G5699&gt;1)*PMT('Dash Board'!$C$11/365,$U$4,-'Dash Board'!$C$19)</f>
        <v>0</v>
      </c>
      <c r="K5699" s="6">
        <f t="shared" si="620"/>
        <v>0</v>
      </c>
      <c r="L5699" s="8">
        <f t="shared" si="621"/>
        <v>9.6067770924959962E-8</v>
      </c>
      <c r="N5699" s="8">
        <f t="shared" si="626"/>
        <v>-1.3156183964196594E-11</v>
      </c>
      <c r="O5699" s="8">
        <f>IF(E5698&lt;&gt;E5699,SUM($N$4:N5699)-SUM($O$3:O5698),0)</f>
        <v>0</v>
      </c>
      <c r="P5699" s="6">
        <f>IF(B5699&gt;0,SUM($O$4:O5699)-SUM($P$3:P5698),0)</f>
        <v>0</v>
      </c>
      <c r="Q5699" s="6">
        <f t="shared" si="622"/>
        <v>1.3156183964196594E-11</v>
      </c>
      <c r="R5699" s="8">
        <f>IF(E5698&lt;&gt;E5699,SUM($Q$4:Q5699)-SUM($R$3:R5698),0)</f>
        <v>0</v>
      </c>
      <c r="S5699" s="6">
        <f>IF(B5699&gt;0,SUM($R$4:R5699)-SUM($S$3:S5698),0)</f>
        <v>0</v>
      </c>
    </row>
    <row r="5700" spans="1:19">
      <c r="A5700">
        <f>IF(E5699&lt;&gt;E5700,COUNTIF($A$4:A5699,"&lt;&gt;0")+1,0)</f>
        <v>0</v>
      </c>
      <c r="B5700">
        <f>IF(A5700&lt;&gt;0,IF(MOD(A5700,3)=0,COUNTIF($B$4:B5699,"&lt;&gt;0")+1,0),0)</f>
        <v>0</v>
      </c>
      <c r="C5700" s="9">
        <f>'Dash Board'!$C$12+COUNT('Daily reducing balance'!$F$4:F5699)</f>
        <v>47426</v>
      </c>
      <c r="D5700">
        <f t="shared" si="623"/>
        <v>2029</v>
      </c>
      <c r="E5700">
        <f t="shared" si="624"/>
        <v>11</v>
      </c>
      <c r="F5700">
        <f>DAY('Dash Board'!$C$12+COUNT('Daily reducing balance'!$F$4:F5699))</f>
        <v>4</v>
      </c>
      <c r="G5700" s="8">
        <f t="shared" si="625"/>
        <v>9.6067770924959962E-8</v>
      </c>
      <c r="H5700" s="6">
        <f>G5700*'Dash Board'!$C$11/365</f>
        <v>2.7635934101700809E-11</v>
      </c>
      <c r="I5700" s="6">
        <f>H5700*'Dash Board'!$C$18/'Dash Board'!$C$11</f>
        <v>1.3159968619857528E-11</v>
      </c>
      <c r="J5700" s="6">
        <f>(G5700&gt;1)*PMT('Dash Board'!$C$11/365,$U$4,-'Dash Board'!$C$19)</f>
        <v>0</v>
      </c>
      <c r="K5700" s="6">
        <f t="shared" si="620"/>
        <v>0</v>
      </c>
      <c r="L5700" s="8">
        <f t="shared" si="621"/>
        <v>9.6095406859061667E-8</v>
      </c>
      <c r="N5700" s="8">
        <f t="shared" si="626"/>
        <v>-1.3159968619857528E-11</v>
      </c>
      <c r="O5700" s="8">
        <f>IF(E5699&lt;&gt;E5700,SUM($N$4:N5700)-SUM($O$3:O5699),0)</f>
        <v>0</v>
      </c>
      <c r="P5700" s="6">
        <f>IF(B5700&gt;0,SUM($O$4:O5700)-SUM($P$3:P5699),0)</f>
        <v>0</v>
      </c>
      <c r="Q5700" s="6">
        <f t="shared" si="622"/>
        <v>1.3159968619857528E-11</v>
      </c>
      <c r="R5700" s="8">
        <f>IF(E5699&lt;&gt;E5700,SUM($Q$4:Q5700)-SUM($R$3:R5699),0)</f>
        <v>0</v>
      </c>
      <c r="S5700" s="6">
        <f>IF(B5700&gt;0,SUM($R$4:R5700)-SUM($S$3:S5699),0)</f>
        <v>0</v>
      </c>
    </row>
    <row r="5701" spans="1:19">
      <c r="A5701">
        <f>IF(E5700&lt;&gt;E5701,COUNTIF($A$4:A5700,"&lt;&gt;0")+1,0)</f>
        <v>0</v>
      </c>
      <c r="B5701">
        <f>IF(A5701&lt;&gt;0,IF(MOD(A5701,3)=0,COUNTIF($B$4:B5700,"&lt;&gt;0")+1,0),0)</f>
        <v>0</v>
      </c>
      <c r="C5701" s="9">
        <f>'Dash Board'!$C$12+COUNT('Daily reducing balance'!$F$4:F5700)</f>
        <v>47427</v>
      </c>
      <c r="D5701">
        <f t="shared" si="623"/>
        <v>2029</v>
      </c>
      <c r="E5701">
        <f t="shared" si="624"/>
        <v>11</v>
      </c>
      <c r="F5701">
        <f>DAY('Dash Board'!$C$12+COUNT('Daily reducing balance'!$F$4:F5700))</f>
        <v>5</v>
      </c>
      <c r="G5701" s="8">
        <f t="shared" si="625"/>
        <v>9.6095406859061667E-8</v>
      </c>
      <c r="H5701" s="6">
        <f>G5701*'Dash Board'!$C$11/365</f>
        <v>2.7643884164935546E-11</v>
      </c>
      <c r="I5701" s="6">
        <f>H5701*'Dash Board'!$C$18/'Dash Board'!$C$11</f>
        <v>1.3163754364255024E-11</v>
      </c>
      <c r="J5701" s="6">
        <f>(G5701&gt;1)*PMT('Dash Board'!$C$11/365,$U$4,-'Dash Board'!$C$19)</f>
        <v>0</v>
      </c>
      <c r="K5701" s="6">
        <f t="shared" ref="K5701:K5764" si="627">IF(F5701=1,SUMIFS($J$4:$J$7308,$D$4:$D$7308,"="&amp;YEAR(C5701),$E$4:$E$7308,"="&amp;MONTH(C5701)),0)</f>
        <v>0</v>
      </c>
      <c r="L5701" s="8">
        <f t="shared" ref="L5701:L5764" si="628">IF(G5701+H5701-J5701&lt;0,0,G5701+H5701-J5701)</f>
        <v>9.61230507432266E-8</v>
      </c>
      <c r="N5701" s="8">
        <f t="shared" si="626"/>
        <v>-1.3163754364255024E-11</v>
      </c>
      <c r="O5701" s="8">
        <f>IF(E5700&lt;&gt;E5701,SUM($N$4:N5701)-SUM($O$3:O5700),0)</f>
        <v>0</v>
      </c>
      <c r="P5701" s="6">
        <f>IF(B5701&gt;0,SUM($O$4:O5701)-SUM($P$3:P5700),0)</f>
        <v>0</v>
      </c>
      <c r="Q5701" s="6">
        <f t="shared" ref="Q5701:Q5764" si="629">I5701</f>
        <v>1.3163754364255024E-11</v>
      </c>
      <c r="R5701" s="8">
        <f>IF(E5700&lt;&gt;E5701,SUM($Q$4:Q5701)-SUM($R$3:R5700),0)</f>
        <v>0</v>
      </c>
      <c r="S5701" s="6">
        <f>IF(B5701&gt;0,SUM($R$4:R5701)-SUM($S$3:S5700),0)</f>
        <v>0</v>
      </c>
    </row>
    <row r="5702" spans="1:19">
      <c r="A5702">
        <f>IF(E5701&lt;&gt;E5702,COUNTIF($A$4:A5701,"&lt;&gt;0")+1,0)</f>
        <v>0</v>
      </c>
      <c r="B5702">
        <f>IF(A5702&lt;&gt;0,IF(MOD(A5702,3)=0,COUNTIF($B$4:B5701,"&lt;&gt;0")+1,0),0)</f>
        <v>0</v>
      </c>
      <c r="C5702" s="9">
        <f>'Dash Board'!$C$12+COUNT('Daily reducing balance'!$F$4:F5701)</f>
        <v>47428</v>
      </c>
      <c r="D5702">
        <f t="shared" si="623"/>
        <v>2029</v>
      </c>
      <c r="E5702">
        <f t="shared" si="624"/>
        <v>11</v>
      </c>
      <c r="F5702">
        <f>DAY('Dash Board'!$C$12+COUNT('Daily reducing balance'!$F$4:F5701))</f>
        <v>6</v>
      </c>
      <c r="G5702" s="8">
        <f t="shared" si="625"/>
        <v>9.61230507432266E-8</v>
      </c>
      <c r="H5702" s="6">
        <f>G5702*'Dash Board'!$C$11/365</f>
        <v>2.7651836515174777E-11</v>
      </c>
      <c r="I5702" s="6">
        <f>H5702*'Dash Board'!$C$18/'Dash Board'!$C$11</f>
        <v>1.3167541197702277E-11</v>
      </c>
      <c r="J5702" s="6">
        <f>(G5702&gt;1)*PMT('Dash Board'!$C$11/365,$U$4,-'Dash Board'!$C$19)</f>
        <v>0</v>
      </c>
      <c r="K5702" s="6">
        <f t="shared" si="627"/>
        <v>0</v>
      </c>
      <c r="L5702" s="8">
        <f t="shared" si="628"/>
        <v>9.6150702579741777E-8</v>
      </c>
      <c r="N5702" s="8">
        <f t="shared" si="626"/>
        <v>-1.3167541197702277E-11</v>
      </c>
      <c r="O5702" s="8">
        <f>IF(E5701&lt;&gt;E5702,SUM($N$4:N5702)-SUM($O$3:O5701),0)</f>
        <v>0</v>
      </c>
      <c r="P5702" s="6">
        <f>IF(B5702&gt;0,SUM($O$4:O5702)-SUM($P$3:P5701),0)</f>
        <v>0</v>
      </c>
      <c r="Q5702" s="6">
        <f t="shared" si="629"/>
        <v>1.3167541197702277E-11</v>
      </c>
      <c r="R5702" s="8">
        <f>IF(E5701&lt;&gt;E5702,SUM($Q$4:Q5702)-SUM($R$3:R5701),0)</f>
        <v>0</v>
      </c>
      <c r="S5702" s="6">
        <f>IF(B5702&gt;0,SUM($R$4:R5702)-SUM($S$3:S5701),0)</f>
        <v>0</v>
      </c>
    </row>
    <row r="5703" spans="1:19">
      <c r="A5703">
        <f>IF(E5702&lt;&gt;E5703,COUNTIF($A$4:A5702,"&lt;&gt;0")+1,0)</f>
        <v>0</v>
      </c>
      <c r="B5703">
        <f>IF(A5703&lt;&gt;0,IF(MOD(A5703,3)=0,COUNTIF($B$4:B5702,"&lt;&gt;0")+1,0),0)</f>
        <v>0</v>
      </c>
      <c r="C5703" s="9">
        <f>'Dash Board'!$C$12+COUNT('Daily reducing balance'!$F$4:F5702)</f>
        <v>47429</v>
      </c>
      <c r="D5703">
        <f t="shared" si="623"/>
        <v>2029</v>
      </c>
      <c r="E5703">
        <f t="shared" si="624"/>
        <v>11</v>
      </c>
      <c r="F5703">
        <f>DAY('Dash Board'!$C$12+COUNT('Daily reducing balance'!$F$4:F5702))</f>
        <v>7</v>
      </c>
      <c r="G5703" s="8">
        <f t="shared" si="625"/>
        <v>9.6150702579741777E-8</v>
      </c>
      <c r="H5703" s="6">
        <f>G5703*'Dash Board'!$C$11/365</f>
        <v>2.76597911530764E-11</v>
      </c>
      <c r="I5703" s="6">
        <f>H5703*'Dash Board'!$C$18/'Dash Board'!$C$11</f>
        <v>1.3171329120512573E-11</v>
      </c>
      <c r="J5703" s="6">
        <f>(G5703&gt;1)*PMT('Dash Board'!$C$11/365,$U$4,-'Dash Board'!$C$19)</f>
        <v>0</v>
      </c>
      <c r="K5703" s="6">
        <f t="shared" si="627"/>
        <v>0</v>
      </c>
      <c r="L5703" s="8">
        <f t="shared" si="628"/>
        <v>9.6178362370894849E-8</v>
      </c>
      <c r="N5703" s="8">
        <f t="shared" si="626"/>
        <v>-1.3171329120512573E-11</v>
      </c>
      <c r="O5703" s="8">
        <f>IF(E5702&lt;&gt;E5703,SUM($N$4:N5703)-SUM($O$3:O5702),0)</f>
        <v>0</v>
      </c>
      <c r="P5703" s="6">
        <f>IF(B5703&gt;0,SUM($O$4:O5703)-SUM($P$3:P5702),0)</f>
        <v>0</v>
      </c>
      <c r="Q5703" s="6">
        <f t="shared" si="629"/>
        <v>1.3171329120512573E-11</v>
      </c>
      <c r="R5703" s="8">
        <f>IF(E5702&lt;&gt;E5703,SUM($Q$4:Q5703)-SUM($R$3:R5702),0)</f>
        <v>0</v>
      </c>
      <c r="S5703" s="6">
        <f>IF(B5703&gt;0,SUM($R$4:R5703)-SUM($S$3:S5702),0)</f>
        <v>0</v>
      </c>
    </row>
    <row r="5704" spans="1:19">
      <c r="A5704">
        <f>IF(E5703&lt;&gt;E5704,COUNTIF($A$4:A5703,"&lt;&gt;0")+1,0)</f>
        <v>0</v>
      </c>
      <c r="B5704">
        <f>IF(A5704&lt;&gt;0,IF(MOD(A5704,3)=0,COUNTIF($B$4:B5703,"&lt;&gt;0")+1,0),0)</f>
        <v>0</v>
      </c>
      <c r="C5704" s="9">
        <f>'Dash Board'!$C$12+COUNT('Daily reducing balance'!$F$4:F5703)</f>
        <v>47430</v>
      </c>
      <c r="D5704">
        <f t="shared" si="623"/>
        <v>2029</v>
      </c>
      <c r="E5704">
        <f t="shared" si="624"/>
        <v>11</v>
      </c>
      <c r="F5704">
        <f>DAY('Dash Board'!$C$12+COUNT('Daily reducing balance'!$F$4:F5703))</f>
        <v>8</v>
      </c>
      <c r="G5704" s="8">
        <f t="shared" si="625"/>
        <v>9.6178362370894849E-8</v>
      </c>
      <c r="H5704" s="6">
        <f>G5704*'Dash Board'!$C$11/365</f>
        <v>2.7667748079298518E-11</v>
      </c>
      <c r="I5704" s="6">
        <f>H5704*'Dash Board'!$C$18/'Dash Board'!$C$11</f>
        <v>1.3175118132999296E-11</v>
      </c>
      <c r="J5704" s="6">
        <f>(G5704&gt;1)*PMT('Dash Board'!$C$11/365,$U$4,-'Dash Board'!$C$19)</f>
        <v>0</v>
      </c>
      <c r="K5704" s="6">
        <f t="shared" si="627"/>
        <v>0</v>
      </c>
      <c r="L5704" s="8">
        <f t="shared" si="628"/>
        <v>9.6206030118974153E-8</v>
      </c>
      <c r="N5704" s="8">
        <f t="shared" si="626"/>
        <v>-1.3175118132999296E-11</v>
      </c>
      <c r="O5704" s="8">
        <f>IF(E5703&lt;&gt;E5704,SUM($N$4:N5704)-SUM($O$3:O5703),0)</f>
        <v>0</v>
      </c>
      <c r="P5704" s="6">
        <f>IF(B5704&gt;0,SUM($O$4:O5704)-SUM($P$3:P5703),0)</f>
        <v>0</v>
      </c>
      <c r="Q5704" s="6">
        <f t="shared" si="629"/>
        <v>1.3175118132999296E-11</v>
      </c>
      <c r="R5704" s="8">
        <f>IF(E5703&lt;&gt;E5704,SUM($Q$4:Q5704)-SUM($R$3:R5703),0)</f>
        <v>0</v>
      </c>
      <c r="S5704" s="6">
        <f>IF(B5704&gt;0,SUM($R$4:R5704)-SUM($S$3:S5703),0)</f>
        <v>0</v>
      </c>
    </row>
    <row r="5705" spans="1:19">
      <c r="A5705">
        <f>IF(E5704&lt;&gt;E5705,COUNTIF($A$4:A5704,"&lt;&gt;0")+1,0)</f>
        <v>0</v>
      </c>
      <c r="B5705">
        <f>IF(A5705&lt;&gt;0,IF(MOD(A5705,3)=0,COUNTIF($B$4:B5704,"&lt;&gt;0")+1,0),0)</f>
        <v>0</v>
      </c>
      <c r="C5705" s="9">
        <f>'Dash Board'!$C$12+COUNT('Daily reducing balance'!$F$4:F5704)</f>
        <v>47431</v>
      </c>
      <c r="D5705">
        <f t="shared" si="623"/>
        <v>2029</v>
      </c>
      <c r="E5705">
        <f t="shared" si="624"/>
        <v>11</v>
      </c>
      <c r="F5705">
        <f>DAY('Dash Board'!$C$12+COUNT('Daily reducing balance'!$F$4:F5704))</f>
        <v>9</v>
      </c>
      <c r="G5705" s="8">
        <f t="shared" si="625"/>
        <v>9.6206030118974153E-8</v>
      </c>
      <c r="H5705" s="6">
        <f>G5705*'Dash Board'!$C$11/365</f>
        <v>2.7675707294499409E-11</v>
      </c>
      <c r="I5705" s="6">
        <f>H5705*'Dash Board'!$C$18/'Dash Board'!$C$11</f>
        <v>1.317890823547591E-11</v>
      </c>
      <c r="J5705" s="6">
        <f>(G5705&gt;1)*PMT('Dash Board'!$C$11/365,$U$4,-'Dash Board'!$C$19)</f>
        <v>0</v>
      </c>
      <c r="K5705" s="6">
        <f t="shared" si="627"/>
        <v>0</v>
      </c>
      <c r="L5705" s="8">
        <f t="shared" si="628"/>
        <v>9.6233705826268651E-8</v>
      </c>
      <c r="N5705" s="8">
        <f t="shared" si="626"/>
        <v>-1.317890823547591E-11</v>
      </c>
      <c r="O5705" s="8">
        <f>IF(E5704&lt;&gt;E5705,SUM($N$4:N5705)-SUM($O$3:O5704),0)</f>
        <v>0</v>
      </c>
      <c r="P5705" s="6">
        <f>IF(B5705&gt;0,SUM($O$4:O5705)-SUM($P$3:P5704),0)</f>
        <v>0</v>
      </c>
      <c r="Q5705" s="6">
        <f t="shared" si="629"/>
        <v>1.317890823547591E-11</v>
      </c>
      <c r="R5705" s="8">
        <f>IF(E5704&lt;&gt;E5705,SUM($Q$4:Q5705)-SUM($R$3:R5704),0)</f>
        <v>0</v>
      </c>
      <c r="S5705" s="6">
        <f>IF(B5705&gt;0,SUM($R$4:R5705)-SUM($S$3:S5704),0)</f>
        <v>0</v>
      </c>
    </row>
    <row r="5706" spans="1:19">
      <c r="A5706">
        <f>IF(E5705&lt;&gt;E5706,COUNTIF($A$4:A5705,"&lt;&gt;0")+1,0)</f>
        <v>0</v>
      </c>
      <c r="B5706">
        <f>IF(A5706&lt;&gt;0,IF(MOD(A5706,3)=0,COUNTIF($B$4:B5705,"&lt;&gt;0")+1,0),0)</f>
        <v>0</v>
      </c>
      <c r="C5706" s="9">
        <f>'Dash Board'!$C$12+COUNT('Daily reducing balance'!$F$4:F5705)</f>
        <v>47432</v>
      </c>
      <c r="D5706">
        <f t="shared" si="623"/>
        <v>2029</v>
      </c>
      <c r="E5706">
        <f t="shared" si="624"/>
        <v>11</v>
      </c>
      <c r="F5706">
        <f>DAY('Dash Board'!$C$12+COUNT('Daily reducing balance'!$F$4:F5705))</f>
        <v>10</v>
      </c>
      <c r="G5706" s="8">
        <f t="shared" si="625"/>
        <v>9.6233705826268651E-8</v>
      </c>
      <c r="H5706" s="6">
        <f>G5706*'Dash Board'!$C$11/365</f>
        <v>2.7683668799337554E-11</v>
      </c>
      <c r="I5706" s="6">
        <f>H5706*'Dash Board'!$C$18/'Dash Board'!$C$11</f>
        <v>1.318269942825598E-11</v>
      </c>
      <c r="J5706" s="6">
        <f>(G5706&gt;1)*PMT('Dash Board'!$C$11/365,$U$4,-'Dash Board'!$C$19)</f>
        <v>0</v>
      </c>
      <c r="K5706" s="6">
        <f t="shared" si="627"/>
        <v>0</v>
      </c>
      <c r="L5706" s="8">
        <f t="shared" si="628"/>
        <v>9.6261389495067993E-8</v>
      </c>
      <c r="N5706" s="8">
        <f t="shared" si="626"/>
        <v>-1.318269942825598E-11</v>
      </c>
      <c r="O5706" s="8">
        <f>IF(E5705&lt;&gt;E5706,SUM($N$4:N5706)-SUM($O$3:O5705),0)</f>
        <v>0</v>
      </c>
      <c r="P5706" s="6">
        <f>IF(B5706&gt;0,SUM($O$4:O5706)-SUM($P$3:P5705),0)</f>
        <v>0</v>
      </c>
      <c r="Q5706" s="6">
        <f t="shared" si="629"/>
        <v>1.318269942825598E-11</v>
      </c>
      <c r="R5706" s="8">
        <f>IF(E5705&lt;&gt;E5706,SUM($Q$4:Q5706)-SUM($R$3:R5705),0)</f>
        <v>0</v>
      </c>
      <c r="S5706" s="6">
        <f>IF(B5706&gt;0,SUM($R$4:R5706)-SUM($S$3:S5705),0)</f>
        <v>0</v>
      </c>
    </row>
    <row r="5707" spans="1:19">
      <c r="A5707">
        <f>IF(E5706&lt;&gt;E5707,COUNTIF($A$4:A5706,"&lt;&gt;0")+1,0)</f>
        <v>0</v>
      </c>
      <c r="B5707">
        <f>IF(A5707&lt;&gt;0,IF(MOD(A5707,3)=0,COUNTIF($B$4:B5706,"&lt;&gt;0")+1,0),0)</f>
        <v>0</v>
      </c>
      <c r="C5707" s="9">
        <f>'Dash Board'!$C$12+COUNT('Daily reducing balance'!$F$4:F5706)</f>
        <v>47433</v>
      </c>
      <c r="D5707">
        <f t="shared" si="623"/>
        <v>2029</v>
      </c>
      <c r="E5707">
        <f t="shared" si="624"/>
        <v>11</v>
      </c>
      <c r="F5707">
        <f>DAY('Dash Board'!$C$12+COUNT('Daily reducing balance'!$F$4:F5706))</f>
        <v>11</v>
      </c>
      <c r="G5707" s="8">
        <f t="shared" si="625"/>
        <v>9.6261389495067993E-8</v>
      </c>
      <c r="H5707" s="6">
        <f>G5707*'Dash Board'!$C$11/365</f>
        <v>2.7691632594471612E-11</v>
      </c>
      <c r="I5707" s="6">
        <f>H5707*'Dash Board'!$C$18/'Dash Board'!$C$11</f>
        <v>1.318649171165315E-11</v>
      </c>
      <c r="J5707" s="6">
        <f>(G5707&gt;1)*PMT('Dash Board'!$C$11/365,$U$4,-'Dash Board'!$C$19)</f>
        <v>0</v>
      </c>
      <c r="K5707" s="6">
        <f t="shared" si="627"/>
        <v>0</v>
      </c>
      <c r="L5707" s="8">
        <f t="shared" si="628"/>
        <v>9.6289081127662462E-8</v>
      </c>
      <c r="N5707" s="8">
        <f t="shared" si="626"/>
        <v>-1.318649171165315E-11</v>
      </c>
      <c r="O5707" s="8">
        <f>IF(E5706&lt;&gt;E5707,SUM($N$4:N5707)-SUM($O$3:O5706),0)</f>
        <v>0</v>
      </c>
      <c r="P5707" s="6">
        <f>IF(B5707&gt;0,SUM($O$4:O5707)-SUM($P$3:P5706),0)</f>
        <v>0</v>
      </c>
      <c r="Q5707" s="6">
        <f t="shared" si="629"/>
        <v>1.318649171165315E-11</v>
      </c>
      <c r="R5707" s="8">
        <f>IF(E5706&lt;&gt;E5707,SUM($Q$4:Q5707)-SUM($R$3:R5706),0)</f>
        <v>0</v>
      </c>
      <c r="S5707" s="6">
        <f>IF(B5707&gt;0,SUM($R$4:R5707)-SUM($S$3:S5706),0)</f>
        <v>0</v>
      </c>
    </row>
    <row r="5708" spans="1:19">
      <c r="A5708">
        <f>IF(E5707&lt;&gt;E5708,COUNTIF($A$4:A5707,"&lt;&gt;0")+1,0)</f>
        <v>0</v>
      </c>
      <c r="B5708">
        <f>IF(A5708&lt;&gt;0,IF(MOD(A5708,3)=0,COUNTIF($B$4:B5707,"&lt;&gt;0")+1,0),0)</f>
        <v>0</v>
      </c>
      <c r="C5708" s="9">
        <f>'Dash Board'!$C$12+COUNT('Daily reducing balance'!$F$4:F5707)</f>
        <v>47434</v>
      </c>
      <c r="D5708">
        <f t="shared" si="623"/>
        <v>2029</v>
      </c>
      <c r="E5708">
        <f t="shared" si="624"/>
        <v>11</v>
      </c>
      <c r="F5708">
        <f>DAY('Dash Board'!$C$12+COUNT('Daily reducing balance'!$F$4:F5707))</f>
        <v>12</v>
      </c>
      <c r="G5708" s="8">
        <f t="shared" si="625"/>
        <v>9.6289081127662462E-8</v>
      </c>
      <c r="H5708" s="6">
        <f>G5708*'Dash Board'!$C$11/365</f>
        <v>2.7699598680560431E-11</v>
      </c>
      <c r="I5708" s="6">
        <f>H5708*'Dash Board'!$C$18/'Dash Board'!$C$11</f>
        <v>1.3190285085981159E-11</v>
      </c>
      <c r="J5708" s="6">
        <f>(G5708&gt;1)*PMT('Dash Board'!$C$11/365,$U$4,-'Dash Board'!$C$19)</f>
        <v>0</v>
      </c>
      <c r="K5708" s="6">
        <f t="shared" si="627"/>
        <v>0</v>
      </c>
      <c r="L5708" s="8">
        <f t="shared" si="628"/>
        <v>9.6316780726343019E-8</v>
      </c>
      <c r="N5708" s="8">
        <f t="shared" si="626"/>
        <v>-1.3190285085981159E-11</v>
      </c>
      <c r="O5708" s="8">
        <f>IF(E5707&lt;&gt;E5708,SUM($N$4:N5708)-SUM($O$3:O5707),0)</f>
        <v>0</v>
      </c>
      <c r="P5708" s="6">
        <f>IF(B5708&gt;0,SUM($O$4:O5708)-SUM($P$3:P5707),0)</f>
        <v>0</v>
      </c>
      <c r="Q5708" s="6">
        <f t="shared" si="629"/>
        <v>1.3190285085981159E-11</v>
      </c>
      <c r="R5708" s="8">
        <f>IF(E5707&lt;&gt;E5708,SUM($Q$4:Q5708)-SUM($R$3:R5707),0)</f>
        <v>0</v>
      </c>
      <c r="S5708" s="6">
        <f>IF(B5708&gt;0,SUM($R$4:R5708)-SUM($S$3:S5707),0)</f>
        <v>0</v>
      </c>
    </row>
    <row r="5709" spans="1:19">
      <c r="A5709">
        <f>IF(E5708&lt;&gt;E5709,COUNTIF($A$4:A5708,"&lt;&gt;0")+1,0)</f>
        <v>0</v>
      </c>
      <c r="B5709">
        <f>IF(A5709&lt;&gt;0,IF(MOD(A5709,3)=0,COUNTIF($B$4:B5708,"&lt;&gt;0")+1,0),0)</f>
        <v>0</v>
      </c>
      <c r="C5709" s="9">
        <f>'Dash Board'!$C$12+COUNT('Daily reducing balance'!$F$4:F5708)</f>
        <v>47435</v>
      </c>
      <c r="D5709">
        <f t="shared" si="623"/>
        <v>2029</v>
      </c>
      <c r="E5709">
        <f t="shared" si="624"/>
        <v>11</v>
      </c>
      <c r="F5709">
        <f>DAY('Dash Board'!$C$12+COUNT('Daily reducing balance'!$F$4:F5708))</f>
        <v>13</v>
      </c>
      <c r="G5709" s="8">
        <f t="shared" si="625"/>
        <v>9.6316780726343019E-8</v>
      </c>
      <c r="H5709" s="6">
        <f>G5709*'Dash Board'!$C$11/365</f>
        <v>2.7707567058263059E-11</v>
      </c>
      <c r="I5709" s="6">
        <f>H5709*'Dash Board'!$C$18/'Dash Board'!$C$11</f>
        <v>1.3194079551553839E-11</v>
      </c>
      <c r="J5709" s="6">
        <f>(G5709&gt;1)*PMT('Dash Board'!$C$11/365,$U$4,-'Dash Board'!$C$19)</f>
        <v>0</v>
      </c>
      <c r="K5709" s="6">
        <f t="shared" si="627"/>
        <v>0</v>
      </c>
      <c r="L5709" s="8">
        <f t="shared" si="628"/>
        <v>9.6344488293401283E-8</v>
      </c>
      <c r="N5709" s="8">
        <f t="shared" si="626"/>
        <v>-1.3194079551553839E-11</v>
      </c>
      <c r="O5709" s="8">
        <f>IF(E5708&lt;&gt;E5709,SUM($N$4:N5709)-SUM($O$3:O5708),0)</f>
        <v>0</v>
      </c>
      <c r="P5709" s="6">
        <f>IF(B5709&gt;0,SUM($O$4:O5709)-SUM($P$3:P5708),0)</f>
        <v>0</v>
      </c>
      <c r="Q5709" s="6">
        <f t="shared" si="629"/>
        <v>1.3194079551553839E-11</v>
      </c>
      <c r="R5709" s="8">
        <f>IF(E5708&lt;&gt;E5709,SUM($Q$4:Q5709)-SUM($R$3:R5708),0)</f>
        <v>0</v>
      </c>
      <c r="S5709" s="6">
        <f>IF(B5709&gt;0,SUM($R$4:R5709)-SUM($S$3:S5708),0)</f>
        <v>0</v>
      </c>
    </row>
    <row r="5710" spans="1:19">
      <c r="A5710">
        <f>IF(E5709&lt;&gt;E5710,COUNTIF($A$4:A5709,"&lt;&gt;0")+1,0)</f>
        <v>0</v>
      </c>
      <c r="B5710">
        <f>IF(A5710&lt;&gt;0,IF(MOD(A5710,3)=0,COUNTIF($B$4:B5709,"&lt;&gt;0")+1,0),0)</f>
        <v>0</v>
      </c>
      <c r="C5710" s="9">
        <f>'Dash Board'!$C$12+COUNT('Daily reducing balance'!$F$4:F5709)</f>
        <v>47436</v>
      </c>
      <c r="D5710">
        <f t="shared" si="623"/>
        <v>2029</v>
      </c>
      <c r="E5710">
        <f t="shared" si="624"/>
        <v>11</v>
      </c>
      <c r="F5710">
        <f>DAY('Dash Board'!$C$12+COUNT('Daily reducing balance'!$F$4:F5709))</f>
        <v>14</v>
      </c>
      <c r="G5710" s="8">
        <f t="shared" si="625"/>
        <v>9.6344488293401283E-8</v>
      </c>
      <c r="H5710" s="6">
        <f>G5710*'Dash Board'!$C$11/365</f>
        <v>2.7715537728238726E-11</v>
      </c>
      <c r="I5710" s="6">
        <f>H5710*'Dash Board'!$C$18/'Dash Board'!$C$11</f>
        <v>1.3197875108685109E-11</v>
      </c>
      <c r="J5710" s="6">
        <f>(G5710&gt;1)*PMT('Dash Board'!$C$11/365,$U$4,-'Dash Board'!$C$19)</f>
        <v>0</v>
      </c>
      <c r="K5710" s="6">
        <f t="shared" si="627"/>
        <v>0</v>
      </c>
      <c r="L5710" s="8">
        <f t="shared" si="628"/>
        <v>9.6372203831129526E-8</v>
      </c>
      <c r="N5710" s="8">
        <f t="shared" si="626"/>
        <v>-1.3197875108685109E-11</v>
      </c>
      <c r="O5710" s="8">
        <f>IF(E5709&lt;&gt;E5710,SUM($N$4:N5710)-SUM($O$3:O5709),0)</f>
        <v>0</v>
      </c>
      <c r="P5710" s="6">
        <f>IF(B5710&gt;0,SUM($O$4:O5710)-SUM($P$3:P5709),0)</f>
        <v>0</v>
      </c>
      <c r="Q5710" s="6">
        <f t="shared" si="629"/>
        <v>1.3197875108685109E-11</v>
      </c>
      <c r="R5710" s="8">
        <f>IF(E5709&lt;&gt;E5710,SUM($Q$4:Q5710)-SUM($R$3:R5709),0)</f>
        <v>0</v>
      </c>
      <c r="S5710" s="6">
        <f>IF(B5710&gt;0,SUM($R$4:R5710)-SUM($S$3:S5709),0)</f>
        <v>0</v>
      </c>
    </row>
    <row r="5711" spans="1:19">
      <c r="A5711">
        <f>IF(E5710&lt;&gt;E5711,COUNTIF($A$4:A5710,"&lt;&gt;0")+1,0)</f>
        <v>0</v>
      </c>
      <c r="B5711">
        <f>IF(A5711&lt;&gt;0,IF(MOD(A5711,3)=0,COUNTIF($B$4:B5710,"&lt;&gt;0")+1,0),0)</f>
        <v>0</v>
      </c>
      <c r="C5711" s="9">
        <f>'Dash Board'!$C$12+COUNT('Daily reducing balance'!$F$4:F5710)</f>
        <v>47437</v>
      </c>
      <c r="D5711">
        <f t="shared" si="623"/>
        <v>2029</v>
      </c>
      <c r="E5711">
        <f t="shared" si="624"/>
        <v>11</v>
      </c>
      <c r="F5711">
        <f>DAY('Dash Board'!$C$12+COUNT('Daily reducing balance'!$F$4:F5710))</f>
        <v>15</v>
      </c>
      <c r="G5711" s="8">
        <f t="shared" si="625"/>
        <v>9.6372203831129526E-8</v>
      </c>
      <c r="H5711" s="6">
        <f>G5711*'Dash Board'!$C$11/365</f>
        <v>2.7723510691146847E-11</v>
      </c>
      <c r="I5711" s="6">
        <f>H5711*'Dash Board'!$C$18/'Dash Board'!$C$11</f>
        <v>1.3201671757688976E-11</v>
      </c>
      <c r="J5711" s="6">
        <f>(G5711&gt;1)*PMT('Dash Board'!$C$11/365,$U$4,-'Dash Board'!$C$19)</f>
        <v>0</v>
      </c>
      <c r="K5711" s="6">
        <f t="shared" si="627"/>
        <v>0</v>
      </c>
      <c r="L5711" s="8">
        <f t="shared" si="628"/>
        <v>9.6399927341820678E-8</v>
      </c>
      <c r="N5711" s="8">
        <f t="shared" si="626"/>
        <v>-1.3201671757688976E-11</v>
      </c>
      <c r="O5711" s="8">
        <f>IF(E5710&lt;&gt;E5711,SUM($N$4:N5711)-SUM($O$3:O5710),0)</f>
        <v>0</v>
      </c>
      <c r="P5711" s="6">
        <f>IF(B5711&gt;0,SUM($O$4:O5711)-SUM($P$3:P5710),0)</f>
        <v>0</v>
      </c>
      <c r="Q5711" s="6">
        <f t="shared" si="629"/>
        <v>1.3201671757688976E-11</v>
      </c>
      <c r="R5711" s="8">
        <f>IF(E5710&lt;&gt;E5711,SUM($Q$4:Q5711)-SUM($R$3:R5710),0)</f>
        <v>0</v>
      </c>
      <c r="S5711" s="6">
        <f>IF(B5711&gt;0,SUM($R$4:R5711)-SUM($S$3:S5710),0)</f>
        <v>0</v>
      </c>
    </row>
    <row r="5712" spans="1:19">
      <c r="A5712">
        <f>IF(E5711&lt;&gt;E5712,COUNTIF($A$4:A5711,"&lt;&gt;0")+1,0)</f>
        <v>0</v>
      </c>
      <c r="B5712">
        <f>IF(A5712&lt;&gt;0,IF(MOD(A5712,3)=0,COUNTIF($B$4:B5711,"&lt;&gt;0")+1,0),0)</f>
        <v>0</v>
      </c>
      <c r="C5712" s="9">
        <f>'Dash Board'!$C$12+COUNT('Daily reducing balance'!$F$4:F5711)</f>
        <v>47438</v>
      </c>
      <c r="D5712">
        <f t="shared" si="623"/>
        <v>2029</v>
      </c>
      <c r="E5712">
        <f t="shared" si="624"/>
        <v>11</v>
      </c>
      <c r="F5712">
        <f>DAY('Dash Board'!$C$12+COUNT('Daily reducing balance'!$F$4:F5711))</f>
        <v>16</v>
      </c>
      <c r="G5712" s="8">
        <f t="shared" si="625"/>
        <v>9.6399927341820678E-8</v>
      </c>
      <c r="H5712" s="6">
        <f>G5712*'Dash Board'!$C$11/365</f>
        <v>2.7731485947647043E-11</v>
      </c>
      <c r="I5712" s="6">
        <f>H5712*'Dash Board'!$C$18/'Dash Board'!$C$11</f>
        <v>1.3205469498879546E-11</v>
      </c>
      <c r="J5712" s="6">
        <f>(G5712&gt;1)*PMT('Dash Board'!$C$11/365,$U$4,-'Dash Board'!$C$19)</f>
        <v>0</v>
      </c>
      <c r="K5712" s="6">
        <f t="shared" si="627"/>
        <v>0</v>
      </c>
      <c r="L5712" s="8">
        <f t="shared" si="628"/>
        <v>9.642765882776832E-8</v>
      </c>
      <c r="N5712" s="8">
        <f t="shared" si="626"/>
        <v>-1.3205469498879546E-11</v>
      </c>
      <c r="O5712" s="8">
        <f>IF(E5711&lt;&gt;E5712,SUM($N$4:N5712)-SUM($O$3:O5711),0)</f>
        <v>0</v>
      </c>
      <c r="P5712" s="6">
        <f>IF(B5712&gt;0,SUM($O$4:O5712)-SUM($P$3:P5711),0)</f>
        <v>0</v>
      </c>
      <c r="Q5712" s="6">
        <f t="shared" si="629"/>
        <v>1.3205469498879546E-11</v>
      </c>
      <c r="R5712" s="8">
        <f>IF(E5711&lt;&gt;E5712,SUM($Q$4:Q5712)-SUM($R$3:R5711),0)</f>
        <v>0</v>
      </c>
      <c r="S5712" s="6">
        <f>IF(B5712&gt;0,SUM($R$4:R5712)-SUM($S$3:S5711),0)</f>
        <v>0</v>
      </c>
    </row>
    <row r="5713" spans="1:19">
      <c r="A5713">
        <f>IF(E5712&lt;&gt;E5713,COUNTIF($A$4:A5712,"&lt;&gt;0")+1,0)</f>
        <v>0</v>
      </c>
      <c r="B5713">
        <f>IF(A5713&lt;&gt;0,IF(MOD(A5713,3)=0,COUNTIF($B$4:B5712,"&lt;&gt;0")+1,0),0)</f>
        <v>0</v>
      </c>
      <c r="C5713" s="9">
        <f>'Dash Board'!$C$12+COUNT('Daily reducing balance'!$F$4:F5712)</f>
        <v>47439</v>
      </c>
      <c r="D5713">
        <f t="shared" si="623"/>
        <v>2029</v>
      </c>
      <c r="E5713">
        <f t="shared" si="624"/>
        <v>11</v>
      </c>
      <c r="F5713">
        <f>DAY('Dash Board'!$C$12+COUNT('Daily reducing balance'!$F$4:F5712))</f>
        <v>17</v>
      </c>
      <c r="G5713" s="8">
        <f t="shared" si="625"/>
        <v>9.642765882776832E-8</v>
      </c>
      <c r="H5713" s="6">
        <f>G5713*'Dash Board'!$C$11/365</f>
        <v>2.7739463498399105E-11</v>
      </c>
      <c r="I5713" s="6">
        <f>H5713*'Dash Board'!$C$18/'Dash Board'!$C$11</f>
        <v>1.3209268332571002E-11</v>
      </c>
      <c r="J5713" s="6">
        <f>(G5713&gt;1)*PMT('Dash Board'!$C$11/365,$U$4,-'Dash Board'!$C$19)</f>
        <v>0</v>
      </c>
      <c r="K5713" s="6">
        <f t="shared" si="627"/>
        <v>0</v>
      </c>
      <c r="L5713" s="8">
        <f t="shared" si="628"/>
        <v>9.6455398291266718E-8</v>
      </c>
      <c r="N5713" s="8">
        <f t="shared" si="626"/>
        <v>-1.3209268332571002E-11</v>
      </c>
      <c r="O5713" s="8">
        <f>IF(E5712&lt;&gt;E5713,SUM($N$4:N5713)-SUM($O$3:O5712),0)</f>
        <v>0</v>
      </c>
      <c r="P5713" s="6">
        <f>IF(B5713&gt;0,SUM($O$4:O5713)-SUM($P$3:P5712),0)</f>
        <v>0</v>
      </c>
      <c r="Q5713" s="6">
        <f t="shared" si="629"/>
        <v>1.3209268332571002E-11</v>
      </c>
      <c r="R5713" s="8">
        <f>IF(E5712&lt;&gt;E5713,SUM($Q$4:Q5713)-SUM($R$3:R5712),0)</f>
        <v>0</v>
      </c>
      <c r="S5713" s="6">
        <f>IF(B5713&gt;0,SUM($R$4:R5713)-SUM($S$3:S5712),0)</f>
        <v>0</v>
      </c>
    </row>
    <row r="5714" spans="1:19">
      <c r="A5714">
        <f>IF(E5713&lt;&gt;E5714,COUNTIF($A$4:A5713,"&lt;&gt;0")+1,0)</f>
        <v>0</v>
      </c>
      <c r="B5714">
        <f>IF(A5714&lt;&gt;0,IF(MOD(A5714,3)=0,COUNTIF($B$4:B5713,"&lt;&gt;0")+1,0),0)</f>
        <v>0</v>
      </c>
      <c r="C5714" s="9">
        <f>'Dash Board'!$C$12+COUNT('Daily reducing balance'!$F$4:F5713)</f>
        <v>47440</v>
      </c>
      <c r="D5714">
        <f t="shared" si="623"/>
        <v>2029</v>
      </c>
      <c r="E5714">
        <f t="shared" si="624"/>
        <v>11</v>
      </c>
      <c r="F5714">
        <f>DAY('Dash Board'!$C$12+COUNT('Daily reducing balance'!$F$4:F5713))</f>
        <v>18</v>
      </c>
      <c r="G5714" s="8">
        <f t="shared" si="625"/>
        <v>9.6455398291266718E-8</v>
      </c>
      <c r="H5714" s="6">
        <f>G5714*'Dash Board'!$C$11/365</f>
        <v>2.7747443344063031E-11</v>
      </c>
      <c r="I5714" s="6">
        <f>H5714*'Dash Board'!$C$18/'Dash Board'!$C$11</f>
        <v>1.3213068259077636E-11</v>
      </c>
      <c r="J5714" s="6">
        <f>(G5714&gt;1)*PMT('Dash Board'!$C$11/365,$U$4,-'Dash Board'!$C$19)</f>
        <v>0</v>
      </c>
      <c r="K5714" s="6">
        <f t="shared" si="627"/>
        <v>0</v>
      </c>
      <c r="L5714" s="8">
        <f t="shared" si="628"/>
        <v>9.6483145734610778E-8</v>
      </c>
      <c r="N5714" s="8">
        <f t="shared" si="626"/>
        <v>-1.3213068259077636E-11</v>
      </c>
      <c r="O5714" s="8">
        <f>IF(E5713&lt;&gt;E5714,SUM($N$4:N5714)-SUM($O$3:O5713),0)</f>
        <v>0</v>
      </c>
      <c r="P5714" s="6">
        <f>IF(B5714&gt;0,SUM($O$4:O5714)-SUM($P$3:P5713),0)</f>
        <v>0</v>
      </c>
      <c r="Q5714" s="6">
        <f t="shared" si="629"/>
        <v>1.3213068259077636E-11</v>
      </c>
      <c r="R5714" s="8">
        <f>IF(E5713&lt;&gt;E5714,SUM($Q$4:Q5714)-SUM($R$3:R5713),0)</f>
        <v>0</v>
      </c>
      <c r="S5714" s="6">
        <f>IF(B5714&gt;0,SUM($R$4:R5714)-SUM($S$3:S5713),0)</f>
        <v>0</v>
      </c>
    </row>
    <row r="5715" spans="1:19">
      <c r="A5715">
        <f>IF(E5714&lt;&gt;E5715,COUNTIF($A$4:A5714,"&lt;&gt;0")+1,0)</f>
        <v>0</v>
      </c>
      <c r="B5715">
        <f>IF(A5715&lt;&gt;0,IF(MOD(A5715,3)=0,COUNTIF($B$4:B5714,"&lt;&gt;0")+1,0),0)</f>
        <v>0</v>
      </c>
      <c r="C5715" s="9">
        <f>'Dash Board'!$C$12+COUNT('Daily reducing balance'!$F$4:F5714)</f>
        <v>47441</v>
      </c>
      <c r="D5715">
        <f t="shared" si="623"/>
        <v>2029</v>
      </c>
      <c r="E5715">
        <f t="shared" si="624"/>
        <v>11</v>
      </c>
      <c r="F5715">
        <f>DAY('Dash Board'!$C$12+COUNT('Daily reducing balance'!$F$4:F5714))</f>
        <v>19</v>
      </c>
      <c r="G5715" s="8">
        <f t="shared" si="625"/>
        <v>9.6483145734610778E-8</v>
      </c>
      <c r="H5715" s="6">
        <f>G5715*'Dash Board'!$C$11/365</f>
        <v>2.775542548529899E-11</v>
      </c>
      <c r="I5715" s="6">
        <f>H5715*'Dash Board'!$C$18/'Dash Board'!$C$11</f>
        <v>1.3216869278713807E-11</v>
      </c>
      <c r="J5715" s="6">
        <f>(G5715&gt;1)*PMT('Dash Board'!$C$11/365,$U$4,-'Dash Board'!$C$19)</f>
        <v>0</v>
      </c>
      <c r="K5715" s="6">
        <f t="shared" si="627"/>
        <v>0</v>
      </c>
      <c r="L5715" s="8">
        <f t="shared" si="628"/>
        <v>9.6510901160096077E-8</v>
      </c>
      <c r="N5715" s="8">
        <f t="shared" si="626"/>
        <v>-1.3216869278713807E-11</v>
      </c>
      <c r="O5715" s="8">
        <f>IF(E5714&lt;&gt;E5715,SUM($N$4:N5715)-SUM($O$3:O5714),0)</f>
        <v>0</v>
      </c>
      <c r="P5715" s="6">
        <f>IF(B5715&gt;0,SUM($O$4:O5715)-SUM($P$3:P5714),0)</f>
        <v>0</v>
      </c>
      <c r="Q5715" s="6">
        <f t="shared" si="629"/>
        <v>1.3216869278713807E-11</v>
      </c>
      <c r="R5715" s="8">
        <f>IF(E5714&lt;&gt;E5715,SUM($Q$4:Q5715)-SUM($R$3:R5714),0)</f>
        <v>0</v>
      </c>
      <c r="S5715" s="6">
        <f>IF(B5715&gt;0,SUM($R$4:R5715)-SUM($S$3:S5714),0)</f>
        <v>0</v>
      </c>
    </row>
    <row r="5716" spans="1:19">
      <c r="A5716">
        <f>IF(E5715&lt;&gt;E5716,COUNTIF($A$4:A5715,"&lt;&gt;0")+1,0)</f>
        <v>0</v>
      </c>
      <c r="B5716">
        <f>IF(A5716&lt;&gt;0,IF(MOD(A5716,3)=0,COUNTIF($B$4:B5715,"&lt;&gt;0")+1,0),0)</f>
        <v>0</v>
      </c>
      <c r="C5716" s="9">
        <f>'Dash Board'!$C$12+COUNT('Daily reducing balance'!$F$4:F5715)</f>
        <v>47442</v>
      </c>
      <c r="D5716">
        <f t="shared" si="623"/>
        <v>2029</v>
      </c>
      <c r="E5716">
        <f t="shared" si="624"/>
        <v>11</v>
      </c>
      <c r="F5716">
        <f>DAY('Dash Board'!$C$12+COUNT('Daily reducing balance'!$F$4:F5715))</f>
        <v>20</v>
      </c>
      <c r="G5716" s="8">
        <f t="shared" si="625"/>
        <v>9.6510901160096077E-8</v>
      </c>
      <c r="H5716" s="6">
        <f>G5716*'Dash Board'!$C$11/365</f>
        <v>2.7763409922767365E-11</v>
      </c>
      <c r="I5716" s="6">
        <f>H5716*'Dash Board'!$C$18/'Dash Board'!$C$11</f>
        <v>1.3220671391793984E-11</v>
      </c>
      <c r="J5716" s="6">
        <f>(G5716&gt;1)*PMT('Dash Board'!$C$11/365,$U$4,-'Dash Board'!$C$19)</f>
        <v>0</v>
      </c>
      <c r="K5716" s="6">
        <f t="shared" si="627"/>
        <v>0</v>
      </c>
      <c r="L5716" s="8">
        <f t="shared" si="628"/>
        <v>9.6538664570018843E-8</v>
      </c>
      <c r="N5716" s="8">
        <f t="shared" si="626"/>
        <v>-1.3220671391793984E-11</v>
      </c>
      <c r="O5716" s="8">
        <f>IF(E5715&lt;&gt;E5716,SUM($N$4:N5716)-SUM($O$3:O5715),0)</f>
        <v>0</v>
      </c>
      <c r="P5716" s="6">
        <f>IF(B5716&gt;0,SUM($O$4:O5716)-SUM($P$3:P5715),0)</f>
        <v>0</v>
      </c>
      <c r="Q5716" s="6">
        <f t="shared" si="629"/>
        <v>1.3220671391793984E-11</v>
      </c>
      <c r="R5716" s="8">
        <f>IF(E5715&lt;&gt;E5716,SUM($Q$4:Q5716)-SUM($R$3:R5715),0)</f>
        <v>0</v>
      </c>
      <c r="S5716" s="6">
        <f>IF(B5716&gt;0,SUM($R$4:R5716)-SUM($S$3:S5715),0)</f>
        <v>0</v>
      </c>
    </row>
    <row r="5717" spans="1:19">
      <c r="A5717">
        <f>IF(E5716&lt;&gt;E5717,COUNTIF($A$4:A5716,"&lt;&gt;0")+1,0)</f>
        <v>0</v>
      </c>
      <c r="B5717">
        <f>IF(A5717&lt;&gt;0,IF(MOD(A5717,3)=0,COUNTIF($B$4:B5716,"&lt;&gt;0")+1,0),0)</f>
        <v>0</v>
      </c>
      <c r="C5717" s="9">
        <f>'Dash Board'!$C$12+COUNT('Daily reducing balance'!$F$4:F5716)</f>
        <v>47443</v>
      </c>
      <c r="D5717">
        <f t="shared" si="623"/>
        <v>2029</v>
      </c>
      <c r="E5717">
        <f t="shared" si="624"/>
        <v>11</v>
      </c>
      <c r="F5717">
        <f>DAY('Dash Board'!$C$12+COUNT('Daily reducing balance'!$F$4:F5716))</f>
        <v>21</v>
      </c>
      <c r="G5717" s="8">
        <f t="shared" si="625"/>
        <v>9.6538664570018843E-8</v>
      </c>
      <c r="H5717" s="6">
        <f>G5717*'Dash Board'!$C$11/365</f>
        <v>2.7771396657128709E-11</v>
      </c>
      <c r="I5717" s="6">
        <f>H5717*'Dash Board'!$C$18/'Dash Board'!$C$11</f>
        <v>1.3224474598632719E-11</v>
      </c>
      <c r="J5717" s="6">
        <f>(G5717&gt;1)*PMT('Dash Board'!$C$11/365,$U$4,-'Dash Board'!$C$19)</f>
        <v>0</v>
      </c>
      <c r="K5717" s="6">
        <f t="shared" si="627"/>
        <v>0</v>
      </c>
      <c r="L5717" s="8">
        <f t="shared" si="628"/>
        <v>9.6566435966675976E-8</v>
      </c>
      <c r="N5717" s="8">
        <f t="shared" si="626"/>
        <v>-1.3224474598632719E-11</v>
      </c>
      <c r="O5717" s="8">
        <f>IF(E5716&lt;&gt;E5717,SUM($N$4:N5717)-SUM($O$3:O5716),0)</f>
        <v>0</v>
      </c>
      <c r="P5717" s="6">
        <f>IF(B5717&gt;0,SUM($O$4:O5717)-SUM($P$3:P5716),0)</f>
        <v>0</v>
      </c>
      <c r="Q5717" s="6">
        <f t="shared" si="629"/>
        <v>1.3224474598632719E-11</v>
      </c>
      <c r="R5717" s="8">
        <f>IF(E5716&lt;&gt;E5717,SUM($Q$4:Q5717)-SUM($R$3:R5716),0)</f>
        <v>0</v>
      </c>
      <c r="S5717" s="6">
        <f>IF(B5717&gt;0,SUM($R$4:R5717)-SUM($S$3:S5716),0)</f>
        <v>0</v>
      </c>
    </row>
    <row r="5718" spans="1:19">
      <c r="A5718">
        <f>IF(E5717&lt;&gt;E5718,COUNTIF($A$4:A5717,"&lt;&gt;0")+1,0)</f>
        <v>0</v>
      </c>
      <c r="B5718">
        <f>IF(A5718&lt;&gt;0,IF(MOD(A5718,3)=0,COUNTIF($B$4:B5717,"&lt;&gt;0")+1,0),0)</f>
        <v>0</v>
      </c>
      <c r="C5718" s="9">
        <f>'Dash Board'!$C$12+COUNT('Daily reducing balance'!$F$4:F5717)</f>
        <v>47444</v>
      </c>
      <c r="D5718">
        <f t="shared" si="623"/>
        <v>2029</v>
      </c>
      <c r="E5718">
        <f t="shared" si="624"/>
        <v>11</v>
      </c>
      <c r="F5718">
        <f>DAY('Dash Board'!$C$12+COUNT('Daily reducing balance'!$F$4:F5717))</f>
        <v>22</v>
      </c>
      <c r="G5718" s="8">
        <f t="shared" si="625"/>
        <v>9.6566435966675976E-8</v>
      </c>
      <c r="H5718" s="6">
        <f>G5718*'Dash Board'!$C$11/365</f>
        <v>2.7779385689043771E-11</v>
      </c>
      <c r="I5718" s="6">
        <f>H5718*'Dash Board'!$C$18/'Dash Board'!$C$11</f>
        <v>1.3228278899544654E-11</v>
      </c>
      <c r="J5718" s="6">
        <f>(G5718&gt;1)*PMT('Dash Board'!$C$11/365,$U$4,-'Dash Board'!$C$19)</f>
        <v>0</v>
      </c>
      <c r="K5718" s="6">
        <f t="shared" si="627"/>
        <v>0</v>
      </c>
      <c r="L5718" s="8">
        <f t="shared" si="628"/>
        <v>9.6594215352365015E-8</v>
      </c>
      <c r="N5718" s="8">
        <f t="shared" si="626"/>
        <v>-1.3228278899544654E-11</v>
      </c>
      <c r="O5718" s="8">
        <f>IF(E5717&lt;&gt;E5718,SUM($N$4:N5718)-SUM($O$3:O5717),0)</f>
        <v>0</v>
      </c>
      <c r="P5718" s="6">
        <f>IF(B5718&gt;0,SUM($O$4:O5718)-SUM($P$3:P5717),0)</f>
        <v>0</v>
      </c>
      <c r="Q5718" s="6">
        <f t="shared" si="629"/>
        <v>1.3228278899544654E-11</v>
      </c>
      <c r="R5718" s="8">
        <f>IF(E5717&lt;&gt;E5718,SUM($Q$4:Q5718)-SUM($R$3:R5717),0)</f>
        <v>0</v>
      </c>
      <c r="S5718" s="6">
        <f>IF(B5718&gt;0,SUM($R$4:R5718)-SUM($S$3:S5717),0)</f>
        <v>0</v>
      </c>
    </row>
    <row r="5719" spans="1:19">
      <c r="A5719">
        <f>IF(E5718&lt;&gt;E5719,COUNTIF($A$4:A5718,"&lt;&gt;0")+1,0)</f>
        <v>0</v>
      </c>
      <c r="B5719">
        <f>IF(A5719&lt;&gt;0,IF(MOD(A5719,3)=0,COUNTIF($B$4:B5718,"&lt;&gt;0")+1,0),0)</f>
        <v>0</v>
      </c>
      <c r="C5719" s="9">
        <f>'Dash Board'!$C$12+COUNT('Daily reducing balance'!$F$4:F5718)</f>
        <v>47445</v>
      </c>
      <c r="D5719">
        <f t="shared" si="623"/>
        <v>2029</v>
      </c>
      <c r="E5719">
        <f t="shared" si="624"/>
        <v>11</v>
      </c>
      <c r="F5719">
        <f>DAY('Dash Board'!$C$12+COUNT('Daily reducing balance'!$F$4:F5718))</f>
        <v>23</v>
      </c>
      <c r="G5719" s="8">
        <f t="shared" si="625"/>
        <v>9.6594215352365015E-8</v>
      </c>
      <c r="H5719" s="6">
        <f>G5719*'Dash Board'!$C$11/365</f>
        <v>2.7787377019173497E-11</v>
      </c>
      <c r="I5719" s="6">
        <f>H5719*'Dash Board'!$C$18/'Dash Board'!$C$11</f>
        <v>1.3232084294844524E-11</v>
      </c>
      <c r="J5719" s="6">
        <f>(G5719&gt;1)*PMT('Dash Board'!$C$11/365,$U$4,-'Dash Board'!$C$19)</f>
        <v>0</v>
      </c>
      <c r="K5719" s="6">
        <f t="shared" si="627"/>
        <v>0</v>
      </c>
      <c r="L5719" s="8">
        <f t="shared" si="628"/>
        <v>9.6622002729384184E-8</v>
      </c>
      <c r="N5719" s="8">
        <f t="shared" si="626"/>
        <v>-1.3232084294844524E-11</v>
      </c>
      <c r="O5719" s="8">
        <f>IF(E5718&lt;&gt;E5719,SUM($N$4:N5719)-SUM($O$3:O5718),0)</f>
        <v>0</v>
      </c>
      <c r="P5719" s="6">
        <f>IF(B5719&gt;0,SUM($O$4:O5719)-SUM($P$3:P5718),0)</f>
        <v>0</v>
      </c>
      <c r="Q5719" s="6">
        <f t="shared" si="629"/>
        <v>1.3232084294844524E-11</v>
      </c>
      <c r="R5719" s="8">
        <f>IF(E5718&lt;&gt;E5719,SUM($Q$4:Q5719)-SUM($R$3:R5718),0)</f>
        <v>0</v>
      </c>
      <c r="S5719" s="6">
        <f>IF(B5719&gt;0,SUM($R$4:R5719)-SUM($S$3:S5718),0)</f>
        <v>0</v>
      </c>
    </row>
    <row r="5720" spans="1:19">
      <c r="A5720">
        <f>IF(E5719&lt;&gt;E5720,COUNTIF($A$4:A5719,"&lt;&gt;0")+1,0)</f>
        <v>0</v>
      </c>
      <c r="B5720">
        <f>IF(A5720&lt;&gt;0,IF(MOD(A5720,3)=0,COUNTIF($B$4:B5719,"&lt;&gt;0")+1,0),0)</f>
        <v>0</v>
      </c>
      <c r="C5720" s="9">
        <f>'Dash Board'!$C$12+COUNT('Daily reducing balance'!$F$4:F5719)</f>
        <v>47446</v>
      </c>
      <c r="D5720">
        <f t="shared" si="623"/>
        <v>2029</v>
      </c>
      <c r="E5720">
        <f t="shared" si="624"/>
        <v>11</v>
      </c>
      <c r="F5720">
        <f>DAY('Dash Board'!$C$12+COUNT('Daily reducing balance'!$F$4:F5719))</f>
        <v>24</v>
      </c>
      <c r="G5720" s="8">
        <f t="shared" si="625"/>
        <v>9.6622002729384184E-8</v>
      </c>
      <c r="H5720" s="6">
        <f>G5720*'Dash Board'!$C$11/365</f>
        <v>2.7795370648179012E-11</v>
      </c>
      <c r="I5720" s="6">
        <f>H5720*'Dash Board'!$C$18/'Dash Board'!$C$11</f>
        <v>1.323589078484715E-11</v>
      </c>
      <c r="J5720" s="6">
        <f>(G5720&gt;1)*PMT('Dash Board'!$C$11/365,$U$4,-'Dash Board'!$C$19)</f>
        <v>0</v>
      </c>
      <c r="K5720" s="6">
        <f t="shared" si="627"/>
        <v>0</v>
      </c>
      <c r="L5720" s="8">
        <f t="shared" si="628"/>
        <v>9.6649798100032358E-8</v>
      </c>
      <c r="N5720" s="8">
        <f t="shared" si="626"/>
        <v>-1.323589078484715E-11</v>
      </c>
      <c r="O5720" s="8">
        <f>IF(E5719&lt;&gt;E5720,SUM($N$4:N5720)-SUM($O$3:O5719),0)</f>
        <v>0</v>
      </c>
      <c r="P5720" s="6">
        <f>IF(B5720&gt;0,SUM($O$4:O5720)-SUM($P$3:P5719),0)</f>
        <v>0</v>
      </c>
      <c r="Q5720" s="6">
        <f t="shared" si="629"/>
        <v>1.323589078484715E-11</v>
      </c>
      <c r="R5720" s="8">
        <f>IF(E5719&lt;&gt;E5720,SUM($Q$4:Q5720)-SUM($R$3:R5719),0)</f>
        <v>0</v>
      </c>
      <c r="S5720" s="6">
        <f>IF(B5720&gt;0,SUM($R$4:R5720)-SUM($S$3:S5719),0)</f>
        <v>0</v>
      </c>
    </row>
    <row r="5721" spans="1:19">
      <c r="A5721">
        <f>IF(E5720&lt;&gt;E5721,COUNTIF($A$4:A5720,"&lt;&gt;0")+1,0)</f>
        <v>0</v>
      </c>
      <c r="B5721">
        <f>IF(A5721&lt;&gt;0,IF(MOD(A5721,3)=0,COUNTIF($B$4:B5720,"&lt;&gt;0")+1,0),0)</f>
        <v>0</v>
      </c>
      <c r="C5721" s="9">
        <f>'Dash Board'!$C$12+COUNT('Daily reducing balance'!$F$4:F5720)</f>
        <v>47447</v>
      </c>
      <c r="D5721">
        <f t="shared" si="623"/>
        <v>2029</v>
      </c>
      <c r="E5721">
        <f t="shared" si="624"/>
        <v>11</v>
      </c>
      <c r="F5721">
        <f>DAY('Dash Board'!$C$12+COUNT('Daily reducing balance'!$F$4:F5720))</f>
        <v>25</v>
      </c>
      <c r="G5721" s="8">
        <f t="shared" si="625"/>
        <v>9.6649798100032358E-8</v>
      </c>
      <c r="H5721" s="6">
        <f>G5721*'Dash Board'!$C$11/365</f>
        <v>2.7803366576721634E-11</v>
      </c>
      <c r="I5721" s="6">
        <f>H5721*'Dash Board'!$C$18/'Dash Board'!$C$11</f>
        <v>1.3239698369867447E-11</v>
      </c>
      <c r="J5721" s="6">
        <f>(G5721&gt;1)*PMT('Dash Board'!$C$11/365,$U$4,-'Dash Board'!$C$19)</f>
        <v>0</v>
      </c>
      <c r="K5721" s="6">
        <f t="shared" si="627"/>
        <v>0</v>
      </c>
      <c r="L5721" s="8">
        <f t="shared" si="628"/>
        <v>9.6677601466609085E-8</v>
      </c>
      <c r="N5721" s="8">
        <f t="shared" si="626"/>
        <v>-1.3239698369867447E-11</v>
      </c>
      <c r="O5721" s="8">
        <f>IF(E5720&lt;&gt;E5721,SUM($N$4:N5721)-SUM($O$3:O5720),0)</f>
        <v>0</v>
      </c>
      <c r="P5721" s="6">
        <f>IF(B5721&gt;0,SUM($O$4:O5721)-SUM($P$3:P5720),0)</f>
        <v>0</v>
      </c>
      <c r="Q5721" s="6">
        <f t="shared" si="629"/>
        <v>1.3239698369867447E-11</v>
      </c>
      <c r="R5721" s="8">
        <f>IF(E5720&lt;&gt;E5721,SUM($Q$4:Q5721)-SUM($R$3:R5720),0)</f>
        <v>0</v>
      </c>
      <c r="S5721" s="6">
        <f>IF(B5721&gt;0,SUM($R$4:R5721)-SUM($S$3:S5720),0)</f>
        <v>0</v>
      </c>
    </row>
    <row r="5722" spans="1:19">
      <c r="A5722">
        <f>IF(E5721&lt;&gt;E5722,COUNTIF($A$4:A5721,"&lt;&gt;0")+1,0)</f>
        <v>0</v>
      </c>
      <c r="B5722">
        <f>IF(A5722&lt;&gt;0,IF(MOD(A5722,3)=0,COUNTIF($B$4:B5721,"&lt;&gt;0")+1,0),0)</f>
        <v>0</v>
      </c>
      <c r="C5722" s="9">
        <f>'Dash Board'!$C$12+COUNT('Daily reducing balance'!$F$4:F5721)</f>
        <v>47448</v>
      </c>
      <c r="D5722">
        <f t="shared" si="623"/>
        <v>2029</v>
      </c>
      <c r="E5722">
        <f t="shared" si="624"/>
        <v>11</v>
      </c>
      <c r="F5722">
        <f>DAY('Dash Board'!$C$12+COUNT('Daily reducing balance'!$F$4:F5721))</f>
        <v>26</v>
      </c>
      <c r="G5722" s="8">
        <f t="shared" si="625"/>
        <v>9.6677601466609085E-8</v>
      </c>
      <c r="H5722" s="6">
        <f>G5722*'Dash Board'!$C$11/365</f>
        <v>2.7811364805462886E-11</v>
      </c>
      <c r="I5722" s="6">
        <f>H5722*'Dash Board'!$C$18/'Dash Board'!$C$11</f>
        <v>1.3243507050220424E-11</v>
      </c>
      <c r="J5722" s="6">
        <f>(G5722&gt;1)*PMT('Dash Board'!$C$11/365,$U$4,-'Dash Board'!$C$19)</f>
        <v>0</v>
      </c>
      <c r="K5722" s="6">
        <f t="shared" si="627"/>
        <v>0</v>
      </c>
      <c r="L5722" s="8">
        <f t="shared" si="628"/>
        <v>9.670541283141455E-8</v>
      </c>
      <c r="N5722" s="8">
        <f t="shared" si="626"/>
        <v>-1.3243507050220424E-11</v>
      </c>
      <c r="O5722" s="8">
        <f>IF(E5721&lt;&gt;E5722,SUM($N$4:N5722)-SUM($O$3:O5721),0)</f>
        <v>0</v>
      </c>
      <c r="P5722" s="6">
        <f>IF(B5722&gt;0,SUM($O$4:O5722)-SUM($P$3:P5721),0)</f>
        <v>0</v>
      </c>
      <c r="Q5722" s="6">
        <f t="shared" si="629"/>
        <v>1.3243507050220424E-11</v>
      </c>
      <c r="R5722" s="8">
        <f>IF(E5721&lt;&gt;E5722,SUM($Q$4:Q5722)-SUM($R$3:R5721),0)</f>
        <v>0</v>
      </c>
      <c r="S5722" s="6">
        <f>IF(B5722&gt;0,SUM($R$4:R5722)-SUM($S$3:S5721),0)</f>
        <v>0</v>
      </c>
    </row>
    <row r="5723" spans="1:19">
      <c r="A5723">
        <f>IF(E5722&lt;&gt;E5723,COUNTIF($A$4:A5722,"&lt;&gt;0")+1,0)</f>
        <v>0</v>
      </c>
      <c r="B5723">
        <f>IF(A5723&lt;&gt;0,IF(MOD(A5723,3)=0,COUNTIF($B$4:B5722,"&lt;&gt;0")+1,0),0)</f>
        <v>0</v>
      </c>
      <c r="C5723" s="9">
        <f>'Dash Board'!$C$12+COUNT('Daily reducing balance'!$F$4:F5722)</f>
        <v>47449</v>
      </c>
      <c r="D5723">
        <f t="shared" si="623"/>
        <v>2029</v>
      </c>
      <c r="E5723">
        <f t="shared" si="624"/>
        <v>11</v>
      </c>
      <c r="F5723">
        <f>DAY('Dash Board'!$C$12+COUNT('Daily reducing balance'!$F$4:F5722))</f>
        <v>27</v>
      </c>
      <c r="G5723" s="8">
        <f t="shared" si="625"/>
        <v>9.670541283141455E-8</v>
      </c>
      <c r="H5723" s="6">
        <f>G5723*'Dash Board'!$C$11/365</f>
        <v>2.781936533506446E-11</v>
      </c>
      <c r="I5723" s="6">
        <f>H5723*'Dash Board'!$C$18/'Dash Board'!$C$11</f>
        <v>1.3247316826221173E-11</v>
      </c>
      <c r="J5723" s="6">
        <f>(G5723&gt;1)*PMT('Dash Board'!$C$11/365,$U$4,-'Dash Board'!$C$19)</f>
        <v>0</v>
      </c>
      <c r="K5723" s="6">
        <f t="shared" si="627"/>
        <v>0</v>
      </c>
      <c r="L5723" s="8">
        <f t="shared" si="628"/>
        <v>9.6733232196749612E-8</v>
      </c>
      <c r="N5723" s="8">
        <f t="shared" si="626"/>
        <v>-1.3247316826221173E-11</v>
      </c>
      <c r="O5723" s="8">
        <f>IF(E5722&lt;&gt;E5723,SUM($N$4:N5723)-SUM($O$3:O5722),0)</f>
        <v>0</v>
      </c>
      <c r="P5723" s="6">
        <f>IF(B5723&gt;0,SUM($O$4:O5723)-SUM($P$3:P5722),0)</f>
        <v>0</v>
      </c>
      <c r="Q5723" s="6">
        <f t="shared" si="629"/>
        <v>1.3247316826221173E-11</v>
      </c>
      <c r="R5723" s="8">
        <f>IF(E5722&lt;&gt;E5723,SUM($Q$4:Q5723)-SUM($R$3:R5722),0)</f>
        <v>0</v>
      </c>
      <c r="S5723" s="6">
        <f>IF(B5723&gt;0,SUM($R$4:R5723)-SUM($S$3:S5722),0)</f>
        <v>0</v>
      </c>
    </row>
    <row r="5724" spans="1:19">
      <c r="A5724">
        <f>IF(E5723&lt;&gt;E5724,COUNTIF($A$4:A5723,"&lt;&gt;0")+1,0)</f>
        <v>0</v>
      </c>
      <c r="B5724">
        <f>IF(A5724&lt;&gt;0,IF(MOD(A5724,3)=0,COUNTIF($B$4:B5723,"&lt;&gt;0")+1,0),0)</f>
        <v>0</v>
      </c>
      <c r="C5724" s="9">
        <f>'Dash Board'!$C$12+COUNT('Daily reducing balance'!$F$4:F5723)</f>
        <v>47450</v>
      </c>
      <c r="D5724">
        <f t="shared" si="623"/>
        <v>2029</v>
      </c>
      <c r="E5724">
        <f t="shared" si="624"/>
        <v>11</v>
      </c>
      <c r="F5724">
        <f>DAY('Dash Board'!$C$12+COUNT('Daily reducing balance'!$F$4:F5723))</f>
        <v>28</v>
      </c>
      <c r="G5724" s="8">
        <f t="shared" si="625"/>
        <v>9.6733232196749612E-8</v>
      </c>
      <c r="H5724" s="6">
        <f>G5724*'Dash Board'!$C$11/365</f>
        <v>2.7827368166188241E-11</v>
      </c>
      <c r="I5724" s="6">
        <f>H5724*'Dash Board'!$C$18/'Dash Board'!$C$11</f>
        <v>1.3251127698184879E-11</v>
      </c>
      <c r="J5724" s="6">
        <f>(G5724&gt;1)*PMT('Dash Board'!$C$11/365,$U$4,-'Dash Board'!$C$19)</f>
        <v>0</v>
      </c>
      <c r="K5724" s="6">
        <f t="shared" si="627"/>
        <v>0</v>
      </c>
      <c r="L5724" s="8">
        <f t="shared" si="628"/>
        <v>9.6761059564915804E-8</v>
      </c>
      <c r="N5724" s="8">
        <f t="shared" si="626"/>
        <v>-1.3251127698184879E-11</v>
      </c>
      <c r="O5724" s="8">
        <f>IF(E5723&lt;&gt;E5724,SUM($N$4:N5724)-SUM($O$3:O5723),0)</f>
        <v>0</v>
      </c>
      <c r="P5724" s="6">
        <f>IF(B5724&gt;0,SUM($O$4:O5724)-SUM($P$3:P5723),0)</f>
        <v>0</v>
      </c>
      <c r="Q5724" s="6">
        <f t="shared" si="629"/>
        <v>1.3251127698184879E-11</v>
      </c>
      <c r="R5724" s="8">
        <f>IF(E5723&lt;&gt;E5724,SUM($Q$4:Q5724)-SUM($R$3:R5723),0)</f>
        <v>0</v>
      </c>
      <c r="S5724" s="6">
        <f>IF(B5724&gt;0,SUM($R$4:R5724)-SUM($S$3:S5723),0)</f>
        <v>0</v>
      </c>
    </row>
    <row r="5725" spans="1:19">
      <c r="A5725">
        <f>IF(E5724&lt;&gt;E5725,COUNTIF($A$4:A5724,"&lt;&gt;0")+1,0)</f>
        <v>0</v>
      </c>
      <c r="B5725">
        <f>IF(A5725&lt;&gt;0,IF(MOD(A5725,3)=0,COUNTIF($B$4:B5724,"&lt;&gt;0")+1,0),0)</f>
        <v>0</v>
      </c>
      <c r="C5725" s="9">
        <f>'Dash Board'!$C$12+COUNT('Daily reducing balance'!$F$4:F5724)</f>
        <v>47451</v>
      </c>
      <c r="D5725">
        <f t="shared" si="623"/>
        <v>2029</v>
      </c>
      <c r="E5725">
        <f t="shared" si="624"/>
        <v>11</v>
      </c>
      <c r="F5725">
        <f>DAY('Dash Board'!$C$12+COUNT('Daily reducing balance'!$F$4:F5724))</f>
        <v>29</v>
      </c>
      <c r="G5725" s="8">
        <f t="shared" si="625"/>
        <v>9.6761059564915804E-8</v>
      </c>
      <c r="H5725" s="6">
        <f>G5725*'Dash Board'!$C$11/365</f>
        <v>2.7835373299496327E-11</v>
      </c>
      <c r="I5725" s="6">
        <f>H5725*'Dash Board'!$C$18/'Dash Board'!$C$11</f>
        <v>1.3254939666426824E-11</v>
      </c>
      <c r="J5725" s="6">
        <f>(G5725&gt;1)*PMT('Dash Board'!$C$11/365,$U$4,-'Dash Board'!$C$19)</f>
        <v>0</v>
      </c>
      <c r="K5725" s="6">
        <f t="shared" si="627"/>
        <v>0</v>
      </c>
      <c r="L5725" s="8">
        <f t="shared" si="628"/>
        <v>9.6788894938215296E-8</v>
      </c>
      <c r="N5725" s="8">
        <f t="shared" si="626"/>
        <v>-1.3254939666426824E-11</v>
      </c>
      <c r="O5725" s="8">
        <f>IF(E5724&lt;&gt;E5725,SUM($N$4:N5725)-SUM($O$3:O5724),0)</f>
        <v>0</v>
      </c>
      <c r="P5725" s="6">
        <f>IF(B5725&gt;0,SUM($O$4:O5725)-SUM($P$3:P5724),0)</f>
        <v>0</v>
      </c>
      <c r="Q5725" s="6">
        <f t="shared" si="629"/>
        <v>1.3254939666426824E-11</v>
      </c>
      <c r="R5725" s="8">
        <f>IF(E5724&lt;&gt;E5725,SUM($Q$4:Q5725)-SUM($R$3:R5724),0)</f>
        <v>0</v>
      </c>
      <c r="S5725" s="6">
        <f>IF(B5725&gt;0,SUM($R$4:R5725)-SUM($S$3:S5724),0)</f>
        <v>0</v>
      </c>
    </row>
    <row r="5726" spans="1:19">
      <c r="A5726">
        <f>IF(E5725&lt;&gt;E5726,COUNTIF($A$4:A5725,"&lt;&gt;0")+1,0)</f>
        <v>0</v>
      </c>
      <c r="B5726">
        <f>IF(A5726&lt;&gt;0,IF(MOD(A5726,3)=0,COUNTIF($B$4:B5725,"&lt;&gt;0")+1,0),0)</f>
        <v>0</v>
      </c>
      <c r="C5726" s="9">
        <f>'Dash Board'!$C$12+COUNT('Daily reducing balance'!$F$4:F5725)</f>
        <v>47452</v>
      </c>
      <c r="D5726">
        <f t="shared" si="623"/>
        <v>2029</v>
      </c>
      <c r="E5726">
        <f t="shared" si="624"/>
        <v>11</v>
      </c>
      <c r="F5726">
        <f>DAY('Dash Board'!$C$12+COUNT('Daily reducing balance'!$F$4:F5725))</f>
        <v>30</v>
      </c>
      <c r="G5726" s="8">
        <f t="shared" si="625"/>
        <v>9.6788894938215296E-8</v>
      </c>
      <c r="H5726" s="6">
        <f>G5726*'Dash Board'!$C$11/365</f>
        <v>2.7843380735650975E-11</v>
      </c>
      <c r="I5726" s="6">
        <f>H5726*'Dash Board'!$C$18/'Dash Board'!$C$11</f>
        <v>1.3258752731262371E-11</v>
      </c>
      <c r="J5726" s="6">
        <f>(G5726&gt;1)*PMT('Dash Board'!$C$11/365,$U$4,-'Dash Board'!$C$19)</f>
        <v>0</v>
      </c>
      <c r="K5726" s="6">
        <f t="shared" si="627"/>
        <v>0</v>
      </c>
      <c r="L5726" s="8">
        <f t="shared" si="628"/>
        <v>9.6816738318950946E-8</v>
      </c>
      <c r="N5726" s="8">
        <f t="shared" si="626"/>
        <v>-1.3258752731262371E-11</v>
      </c>
      <c r="O5726" s="8">
        <f>IF(E5725&lt;&gt;E5726,SUM($N$4:N5726)-SUM($O$3:O5725),0)</f>
        <v>0</v>
      </c>
      <c r="P5726" s="6">
        <f>IF(B5726&gt;0,SUM($O$4:O5726)-SUM($P$3:P5725),0)</f>
        <v>0</v>
      </c>
      <c r="Q5726" s="6">
        <f t="shared" si="629"/>
        <v>1.3258752731262371E-11</v>
      </c>
      <c r="R5726" s="8">
        <f>IF(E5725&lt;&gt;E5726,SUM($Q$4:Q5726)-SUM($R$3:R5725),0)</f>
        <v>0</v>
      </c>
      <c r="S5726" s="6">
        <f>IF(B5726&gt;0,SUM($R$4:R5726)-SUM($S$3:S5725),0)</f>
        <v>0</v>
      </c>
    </row>
    <row r="5727" spans="1:19">
      <c r="A5727">
        <f>IF(E5726&lt;&gt;E5727,COUNTIF($A$4:A5726,"&lt;&gt;0")+1,0)</f>
        <v>188</v>
      </c>
      <c r="B5727">
        <f>IF(A5727&lt;&gt;0,IF(MOD(A5727,3)=0,COUNTIF($B$4:B5726,"&lt;&gt;0")+1,0),0)</f>
        <v>0</v>
      </c>
      <c r="C5727" s="9">
        <f>'Dash Board'!$C$12+COUNT('Daily reducing balance'!$F$4:F5726)</f>
        <v>47453</v>
      </c>
      <c r="D5727">
        <f t="shared" si="623"/>
        <v>2029</v>
      </c>
      <c r="E5727">
        <f t="shared" si="624"/>
        <v>12</v>
      </c>
      <c r="F5727">
        <f>DAY('Dash Board'!$C$12+COUNT('Daily reducing balance'!$F$4:F5726))</f>
        <v>1</v>
      </c>
      <c r="G5727" s="8">
        <f t="shared" si="625"/>
        <v>9.6816738318950946E-8</v>
      </c>
      <c r="H5727" s="6">
        <f>G5727*'Dash Board'!$C$11/365</f>
        <v>2.7851390475314653E-11</v>
      </c>
      <c r="I5727" s="6">
        <f>H5727*'Dash Board'!$C$18/'Dash Board'!$C$11</f>
        <v>1.3262566893006979E-11</v>
      </c>
      <c r="J5727" s="6">
        <f>(G5727&gt;1)*PMT('Dash Board'!$C$11/365,$U$4,-'Dash Board'!$C$19)</f>
        <v>0</v>
      </c>
      <c r="K5727" s="6">
        <f t="shared" si="627"/>
        <v>0</v>
      </c>
      <c r="L5727" s="8">
        <f t="shared" si="628"/>
        <v>9.684458970942626E-8</v>
      </c>
      <c r="N5727" s="8">
        <f t="shared" si="626"/>
        <v>-1.3262566893006979E-11</v>
      </c>
      <c r="O5727" s="8">
        <f>IF(E5726&lt;&gt;E5727,SUM($N$4:N5727)-SUM($O$3:O5726),0)</f>
        <v>0</v>
      </c>
      <c r="P5727" s="6">
        <f>IF(B5727&gt;0,SUM($O$4:O5727)-SUM($P$3:P5726),0)</f>
        <v>0</v>
      </c>
      <c r="Q5727" s="6">
        <f t="shared" si="629"/>
        <v>1.3262566893006979E-11</v>
      </c>
      <c r="R5727" s="8">
        <f>IF(E5726&lt;&gt;E5727,SUM($Q$4:Q5727)-SUM($R$3:R5726),0)</f>
        <v>0</v>
      </c>
      <c r="S5727" s="6">
        <f>IF(B5727&gt;0,SUM($R$4:R5727)-SUM($S$3:S5726),0)</f>
        <v>0</v>
      </c>
    </row>
    <row r="5728" spans="1:19">
      <c r="A5728">
        <f>IF(E5727&lt;&gt;E5728,COUNTIF($A$4:A5727,"&lt;&gt;0")+1,0)</f>
        <v>0</v>
      </c>
      <c r="B5728">
        <f>IF(A5728&lt;&gt;0,IF(MOD(A5728,3)=0,COUNTIF($B$4:B5727,"&lt;&gt;0")+1,0),0)</f>
        <v>0</v>
      </c>
      <c r="C5728" s="9">
        <f>'Dash Board'!$C$12+COUNT('Daily reducing balance'!$F$4:F5727)</f>
        <v>47454</v>
      </c>
      <c r="D5728">
        <f t="shared" si="623"/>
        <v>2029</v>
      </c>
      <c r="E5728">
        <f t="shared" si="624"/>
        <v>12</v>
      </c>
      <c r="F5728">
        <f>DAY('Dash Board'!$C$12+COUNT('Daily reducing balance'!$F$4:F5727))</f>
        <v>2</v>
      </c>
      <c r="G5728" s="8">
        <f t="shared" si="625"/>
        <v>9.684458970942626E-8</v>
      </c>
      <c r="H5728" s="6">
        <f>G5728*'Dash Board'!$C$11/365</f>
        <v>2.7859402519150022E-11</v>
      </c>
      <c r="I5728" s="6">
        <f>H5728*'Dash Board'!$C$18/'Dash Board'!$C$11</f>
        <v>1.3266382151976201E-11</v>
      </c>
      <c r="J5728" s="6">
        <f>(G5728&gt;1)*PMT('Dash Board'!$C$11/365,$U$4,-'Dash Board'!$C$19)</f>
        <v>0</v>
      </c>
      <c r="K5728" s="6">
        <f t="shared" si="627"/>
        <v>0</v>
      </c>
      <c r="L5728" s="8">
        <f t="shared" si="628"/>
        <v>9.6872449111945406E-8</v>
      </c>
      <c r="N5728" s="8">
        <f t="shared" si="626"/>
        <v>-1.3266382151976201E-11</v>
      </c>
      <c r="O5728" s="8">
        <f>IF(E5727&lt;&gt;E5728,SUM($N$4:N5728)-SUM($O$3:O5727),0)</f>
        <v>0</v>
      </c>
      <c r="P5728" s="6">
        <f>IF(B5728&gt;0,SUM($O$4:O5728)-SUM($P$3:P5727),0)</f>
        <v>0</v>
      </c>
      <c r="Q5728" s="6">
        <f t="shared" si="629"/>
        <v>1.3266382151976201E-11</v>
      </c>
      <c r="R5728" s="8">
        <f>IF(E5727&lt;&gt;E5728,SUM($Q$4:Q5728)-SUM($R$3:R5727),0)</f>
        <v>0</v>
      </c>
      <c r="S5728" s="6">
        <f>IF(B5728&gt;0,SUM($R$4:R5728)-SUM($S$3:S5727),0)</f>
        <v>0</v>
      </c>
    </row>
    <row r="5729" spans="1:19">
      <c r="A5729">
        <f>IF(E5728&lt;&gt;E5729,COUNTIF($A$4:A5728,"&lt;&gt;0")+1,0)</f>
        <v>0</v>
      </c>
      <c r="B5729">
        <f>IF(A5729&lt;&gt;0,IF(MOD(A5729,3)=0,COUNTIF($B$4:B5728,"&lt;&gt;0")+1,0),0)</f>
        <v>0</v>
      </c>
      <c r="C5729" s="9">
        <f>'Dash Board'!$C$12+COUNT('Daily reducing balance'!$F$4:F5728)</f>
        <v>47455</v>
      </c>
      <c r="D5729">
        <f t="shared" si="623"/>
        <v>2029</v>
      </c>
      <c r="E5729">
        <f t="shared" si="624"/>
        <v>12</v>
      </c>
      <c r="F5729">
        <f>DAY('Dash Board'!$C$12+COUNT('Daily reducing balance'!$F$4:F5728))</f>
        <v>3</v>
      </c>
      <c r="G5729" s="8">
        <f t="shared" si="625"/>
        <v>9.6872449111945406E-8</v>
      </c>
      <c r="H5729" s="6">
        <f>G5729*'Dash Board'!$C$11/365</f>
        <v>2.786741686781991E-11</v>
      </c>
      <c r="I5729" s="6">
        <f>H5729*'Dash Board'!$C$18/'Dash Board'!$C$11</f>
        <v>1.3270198508485672E-11</v>
      </c>
      <c r="J5729" s="6">
        <f>(G5729&gt;1)*PMT('Dash Board'!$C$11/365,$U$4,-'Dash Board'!$C$19)</f>
        <v>0</v>
      </c>
      <c r="K5729" s="6">
        <f t="shared" si="627"/>
        <v>0</v>
      </c>
      <c r="L5729" s="8">
        <f t="shared" si="628"/>
        <v>9.6900316528813226E-8</v>
      </c>
      <c r="N5729" s="8">
        <f t="shared" si="626"/>
        <v>-1.3270198508485672E-11</v>
      </c>
      <c r="O5729" s="8">
        <f>IF(E5728&lt;&gt;E5729,SUM($N$4:N5729)-SUM($O$3:O5728),0)</f>
        <v>0</v>
      </c>
      <c r="P5729" s="6">
        <f>IF(B5729&gt;0,SUM($O$4:O5729)-SUM($P$3:P5728),0)</f>
        <v>0</v>
      </c>
      <c r="Q5729" s="6">
        <f t="shared" si="629"/>
        <v>1.3270198508485672E-11</v>
      </c>
      <c r="R5729" s="8">
        <f>IF(E5728&lt;&gt;E5729,SUM($Q$4:Q5729)-SUM($R$3:R5728),0)</f>
        <v>0</v>
      </c>
      <c r="S5729" s="6">
        <f>IF(B5729&gt;0,SUM($R$4:R5729)-SUM($S$3:S5728),0)</f>
        <v>0</v>
      </c>
    </row>
    <row r="5730" spans="1:19">
      <c r="A5730">
        <f>IF(E5729&lt;&gt;E5730,COUNTIF($A$4:A5729,"&lt;&gt;0")+1,0)</f>
        <v>0</v>
      </c>
      <c r="B5730">
        <f>IF(A5730&lt;&gt;0,IF(MOD(A5730,3)=0,COUNTIF($B$4:B5729,"&lt;&gt;0")+1,0),0)</f>
        <v>0</v>
      </c>
      <c r="C5730" s="9">
        <f>'Dash Board'!$C$12+COUNT('Daily reducing balance'!$F$4:F5729)</f>
        <v>47456</v>
      </c>
      <c r="D5730">
        <f t="shared" si="623"/>
        <v>2029</v>
      </c>
      <c r="E5730">
        <f t="shared" si="624"/>
        <v>12</v>
      </c>
      <c r="F5730">
        <f>DAY('Dash Board'!$C$12+COUNT('Daily reducing balance'!$F$4:F5729))</f>
        <v>4</v>
      </c>
      <c r="G5730" s="8">
        <f t="shared" si="625"/>
        <v>9.6900316528813226E-8</v>
      </c>
      <c r="H5730" s="6">
        <f>G5730*'Dash Board'!$C$11/365</f>
        <v>2.7875433521987364E-11</v>
      </c>
      <c r="I5730" s="6">
        <f>H5730*'Dash Board'!$C$18/'Dash Board'!$C$11</f>
        <v>1.3274015962851126E-11</v>
      </c>
      <c r="J5730" s="6">
        <f>(G5730&gt;1)*PMT('Dash Board'!$C$11/365,$U$4,-'Dash Board'!$C$19)</f>
        <v>0</v>
      </c>
      <c r="K5730" s="6">
        <f t="shared" si="627"/>
        <v>0</v>
      </c>
      <c r="L5730" s="8">
        <f t="shared" si="628"/>
        <v>9.6928191962335212E-8</v>
      </c>
      <c r="N5730" s="8">
        <f t="shared" si="626"/>
        <v>-1.3274015962851126E-11</v>
      </c>
      <c r="O5730" s="8">
        <f>IF(E5729&lt;&gt;E5730,SUM($N$4:N5730)-SUM($O$3:O5729),0)</f>
        <v>0</v>
      </c>
      <c r="P5730" s="6">
        <f>IF(B5730&gt;0,SUM($O$4:O5730)-SUM($P$3:P5729),0)</f>
        <v>0</v>
      </c>
      <c r="Q5730" s="6">
        <f t="shared" si="629"/>
        <v>1.3274015962851126E-11</v>
      </c>
      <c r="R5730" s="8">
        <f>IF(E5729&lt;&gt;E5730,SUM($Q$4:Q5730)-SUM($R$3:R5729),0)</f>
        <v>0</v>
      </c>
      <c r="S5730" s="6">
        <f>IF(B5730&gt;0,SUM($R$4:R5730)-SUM($S$3:S5729),0)</f>
        <v>0</v>
      </c>
    </row>
    <row r="5731" spans="1:19">
      <c r="A5731">
        <f>IF(E5730&lt;&gt;E5731,COUNTIF($A$4:A5730,"&lt;&gt;0")+1,0)</f>
        <v>0</v>
      </c>
      <c r="B5731">
        <f>IF(A5731&lt;&gt;0,IF(MOD(A5731,3)=0,COUNTIF($B$4:B5730,"&lt;&gt;0")+1,0),0)</f>
        <v>0</v>
      </c>
      <c r="C5731" s="9">
        <f>'Dash Board'!$C$12+COUNT('Daily reducing balance'!$F$4:F5730)</f>
        <v>47457</v>
      </c>
      <c r="D5731">
        <f t="shared" si="623"/>
        <v>2029</v>
      </c>
      <c r="E5731">
        <f t="shared" si="624"/>
        <v>12</v>
      </c>
      <c r="F5731">
        <f>DAY('Dash Board'!$C$12+COUNT('Daily reducing balance'!$F$4:F5730))</f>
        <v>5</v>
      </c>
      <c r="G5731" s="8">
        <f t="shared" si="625"/>
        <v>9.6928191962335212E-8</v>
      </c>
      <c r="H5731" s="6">
        <f>G5731*'Dash Board'!$C$11/365</f>
        <v>2.788345248231561E-11</v>
      </c>
      <c r="I5731" s="6">
        <f>H5731*'Dash Board'!$C$18/'Dash Board'!$C$11</f>
        <v>1.3277834515388385E-11</v>
      </c>
      <c r="J5731" s="6">
        <f>(G5731&gt;1)*PMT('Dash Board'!$C$11/365,$U$4,-'Dash Board'!$C$19)</f>
        <v>0</v>
      </c>
      <c r="K5731" s="6">
        <f t="shared" si="627"/>
        <v>0</v>
      </c>
      <c r="L5731" s="8">
        <f t="shared" si="628"/>
        <v>9.695607541481753E-8</v>
      </c>
      <c r="N5731" s="8">
        <f t="shared" si="626"/>
        <v>-1.3277834515388385E-11</v>
      </c>
      <c r="O5731" s="8">
        <f>IF(E5730&lt;&gt;E5731,SUM($N$4:N5731)-SUM($O$3:O5730),0)</f>
        <v>0</v>
      </c>
      <c r="P5731" s="6">
        <f>IF(B5731&gt;0,SUM($O$4:O5731)-SUM($P$3:P5730),0)</f>
        <v>0</v>
      </c>
      <c r="Q5731" s="6">
        <f t="shared" si="629"/>
        <v>1.3277834515388385E-11</v>
      </c>
      <c r="R5731" s="8">
        <f>IF(E5730&lt;&gt;E5731,SUM($Q$4:Q5731)-SUM($R$3:R5730),0)</f>
        <v>0</v>
      </c>
      <c r="S5731" s="6">
        <f>IF(B5731&gt;0,SUM($R$4:R5731)-SUM($S$3:S5730),0)</f>
        <v>0</v>
      </c>
    </row>
    <row r="5732" spans="1:19">
      <c r="A5732">
        <f>IF(E5731&lt;&gt;E5732,COUNTIF($A$4:A5731,"&lt;&gt;0")+1,0)</f>
        <v>0</v>
      </c>
      <c r="B5732">
        <f>IF(A5732&lt;&gt;0,IF(MOD(A5732,3)=0,COUNTIF($B$4:B5731,"&lt;&gt;0")+1,0),0)</f>
        <v>0</v>
      </c>
      <c r="C5732" s="9">
        <f>'Dash Board'!$C$12+COUNT('Daily reducing balance'!$F$4:F5731)</f>
        <v>47458</v>
      </c>
      <c r="D5732">
        <f t="shared" si="623"/>
        <v>2029</v>
      </c>
      <c r="E5732">
        <f t="shared" si="624"/>
        <v>12</v>
      </c>
      <c r="F5732">
        <f>DAY('Dash Board'!$C$12+COUNT('Daily reducing balance'!$F$4:F5731))</f>
        <v>6</v>
      </c>
      <c r="G5732" s="8">
        <f t="shared" si="625"/>
        <v>9.695607541481753E-8</v>
      </c>
      <c r="H5732" s="6">
        <f>G5732*'Dash Board'!$C$11/365</f>
        <v>2.7891473749468054E-11</v>
      </c>
      <c r="I5732" s="6">
        <f>H5732*'Dash Board'!$C$18/'Dash Board'!$C$11</f>
        <v>1.3281654166413362E-11</v>
      </c>
      <c r="J5732" s="6">
        <f>(G5732&gt;1)*PMT('Dash Board'!$C$11/365,$U$4,-'Dash Board'!$C$19)</f>
        <v>0</v>
      </c>
      <c r="K5732" s="6">
        <f t="shared" si="627"/>
        <v>0</v>
      </c>
      <c r="L5732" s="8">
        <f t="shared" si="628"/>
        <v>9.6983966888566995E-8</v>
      </c>
      <c r="N5732" s="8">
        <f t="shared" si="626"/>
        <v>-1.3281654166413362E-11</v>
      </c>
      <c r="O5732" s="8">
        <f>IF(E5731&lt;&gt;E5732,SUM($N$4:N5732)-SUM($O$3:O5731),0)</f>
        <v>0</v>
      </c>
      <c r="P5732" s="6">
        <f>IF(B5732&gt;0,SUM($O$4:O5732)-SUM($P$3:P5731),0)</f>
        <v>0</v>
      </c>
      <c r="Q5732" s="6">
        <f t="shared" si="629"/>
        <v>1.3281654166413362E-11</v>
      </c>
      <c r="R5732" s="8">
        <f>IF(E5731&lt;&gt;E5732,SUM($Q$4:Q5732)-SUM($R$3:R5731),0)</f>
        <v>0</v>
      </c>
      <c r="S5732" s="6">
        <f>IF(B5732&gt;0,SUM($R$4:R5732)-SUM($S$3:S5731),0)</f>
        <v>0</v>
      </c>
    </row>
    <row r="5733" spans="1:19">
      <c r="A5733">
        <f>IF(E5732&lt;&gt;E5733,COUNTIF($A$4:A5732,"&lt;&gt;0")+1,0)</f>
        <v>0</v>
      </c>
      <c r="B5733">
        <f>IF(A5733&lt;&gt;0,IF(MOD(A5733,3)=0,COUNTIF($B$4:B5732,"&lt;&gt;0")+1,0),0)</f>
        <v>0</v>
      </c>
      <c r="C5733" s="9">
        <f>'Dash Board'!$C$12+COUNT('Daily reducing balance'!$F$4:F5732)</f>
        <v>47459</v>
      </c>
      <c r="D5733">
        <f t="shared" si="623"/>
        <v>2029</v>
      </c>
      <c r="E5733">
        <f t="shared" si="624"/>
        <v>12</v>
      </c>
      <c r="F5733">
        <f>DAY('Dash Board'!$C$12+COUNT('Daily reducing balance'!$F$4:F5732))</f>
        <v>7</v>
      </c>
      <c r="G5733" s="8">
        <f t="shared" si="625"/>
        <v>9.6983966888566995E-8</v>
      </c>
      <c r="H5733" s="6">
        <f>G5733*'Dash Board'!$C$11/365</f>
        <v>2.7899497324108314E-11</v>
      </c>
      <c r="I5733" s="6">
        <f>H5733*'Dash Board'!$C$18/'Dash Board'!$C$11</f>
        <v>1.3285474916242055E-11</v>
      </c>
      <c r="J5733" s="6">
        <f>(G5733&gt;1)*PMT('Dash Board'!$C$11/365,$U$4,-'Dash Board'!$C$19)</f>
        <v>0</v>
      </c>
      <c r="K5733" s="6">
        <f t="shared" si="627"/>
        <v>0</v>
      </c>
      <c r="L5733" s="8">
        <f t="shared" si="628"/>
        <v>9.7011866385891097E-8</v>
      </c>
      <c r="N5733" s="8">
        <f t="shared" si="626"/>
        <v>-1.3285474916242055E-11</v>
      </c>
      <c r="O5733" s="8">
        <f>IF(E5732&lt;&gt;E5733,SUM($N$4:N5733)-SUM($O$3:O5732),0)</f>
        <v>0</v>
      </c>
      <c r="P5733" s="6">
        <f>IF(B5733&gt;0,SUM($O$4:O5733)-SUM($P$3:P5732),0)</f>
        <v>0</v>
      </c>
      <c r="Q5733" s="6">
        <f t="shared" si="629"/>
        <v>1.3285474916242055E-11</v>
      </c>
      <c r="R5733" s="8">
        <f>IF(E5732&lt;&gt;E5733,SUM($Q$4:Q5733)-SUM($R$3:R5732),0)</f>
        <v>0</v>
      </c>
      <c r="S5733" s="6">
        <f>IF(B5733&gt;0,SUM($R$4:R5733)-SUM($S$3:S5732),0)</f>
        <v>0</v>
      </c>
    </row>
    <row r="5734" spans="1:19">
      <c r="A5734">
        <f>IF(E5733&lt;&gt;E5734,COUNTIF($A$4:A5733,"&lt;&gt;0")+1,0)</f>
        <v>0</v>
      </c>
      <c r="B5734">
        <f>IF(A5734&lt;&gt;0,IF(MOD(A5734,3)=0,COUNTIF($B$4:B5733,"&lt;&gt;0")+1,0),0)</f>
        <v>0</v>
      </c>
      <c r="C5734" s="9">
        <f>'Dash Board'!$C$12+COUNT('Daily reducing balance'!$F$4:F5733)</f>
        <v>47460</v>
      </c>
      <c r="D5734">
        <f t="shared" si="623"/>
        <v>2029</v>
      </c>
      <c r="E5734">
        <f t="shared" si="624"/>
        <v>12</v>
      </c>
      <c r="F5734">
        <f>DAY('Dash Board'!$C$12+COUNT('Daily reducing balance'!$F$4:F5733))</f>
        <v>8</v>
      </c>
      <c r="G5734" s="8">
        <f t="shared" si="625"/>
        <v>9.7011866385891097E-8</v>
      </c>
      <c r="H5734" s="6">
        <f>G5734*'Dash Board'!$C$11/365</f>
        <v>2.7907523206900178E-11</v>
      </c>
      <c r="I5734" s="6">
        <f>H5734*'Dash Board'!$C$18/'Dash Board'!$C$11</f>
        <v>1.3289296765190563E-11</v>
      </c>
      <c r="J5734" s="6">
        <f>(G5734&gt;1)*PMT('Dash Board'!$C$11/365,$U$4,-'Dash Board'!$C$19)</f>
        <v>0</v>
      </c>
      <c r="K5734" s="6">
        <f t="shared" si="627"/>
        <v>0</v>
      </c>
      <c r="L5734" s="8">
        <f t="shared" si="628"/>
        <v>9.7039773909098001E-8</v>
      </c>
      <c r="N5734" s="8">
        <f t="shared" si="626"/>
        <v>-1.3289296765190563E-11</v>
      </c>
      <c r="O5734" s="8">
        <f>IF(E5733&lt;&gt;E5734,SUM($N$4:N5734)-SUM($O$3:O5733),0)</f>
        <v>0</v>
      </c>
      <c r="P5734" s="6">
        <f>IF(B5734&gt;0,SUM($O$4:O5734)-SUM($P$3:P5733),0)</f>
        <v>0</v>
      </c>
      <c r="Q5734" s="6">
        <f t="shared" si="629"/>
        <v>1.3289296765190563E-11</v>
      </c>
      <c r="R5734" s="8">
        <f>IF(E5733&lt;&gt;E5734,SUM($Q$4:Q5734)-SUM($R$3:R5733),0)</f>
        <v>0</v>
      </c>
      <c r="S5734" s="6">
        <f>IF(B5734&gt;0,SUM($R$4:R5734)-SUM($S$3:S5733),0)</f>
        <v>0</v>
      </c>
    </row>
    <row r="5735" spans="1:19">
      <c r="A5735">
        <f>IF(E5734&lt;&gt;E5735,COUNTIF($A$4:A5734,"&lt;&gt;0")+1,0)</f>
        <v>0</v>
      </c>
      <c r="B5735">
        <f>IF(A5735&lt;&gt;0,IF(MOD(A5735,3)=0,COUNTIF($B$4:B5734,"&lt;&gt;0")+1,0),0)</f>
        <v>0</v>
      </c>
      <c r="C5735" s="9">
        <f>'Dash Board'!$C$12+COUNT('Daily reducing balance'!$F$4:F5734)</f>
        <v>47461</v>
      </c>
      <c r="D5735">
        <f t="shared" si="623"/>
        <v>2029</v>
      </c>
      <c r="E5735">
        <f t="shared" si="624"/>
        <v>12</v>
      </c>
      <c r="F5735">
        <f>DAY('Dash Board'!$C$12+COUNT('Daily reducing balance'!$F$4:F5734))</f>
        <v>9</v>
      </c>
      <c r="G5735" s="8">
        <f t="shared" si="625"/>
        <v>9.7039773909098001E-8</v>
      </c>
      <c r="H5735" s="6">
        <f>G5735*'Dash Board'!$C$11/365</f>
        <v>2.7915551398507643E-11</v>
      </c>
      <c r="I5735" s="6">
        <f>H5735*'Dash Board'!$C$18/'Dash Board'!$C$11</f>
        <v>1.3293119713575069E-11</v>
      </c>
      <c r="J5735" s="6">
        <f>(G5735&gt;1)*PMT('Dash Board'!$C$11/365,$U$4,-'Dash Board'!$C$19)</f>
        <v>0</v>
      </c>
      <c r="K5735" s="6">
        <f t="shared" si="627"/>
        <v>0</v>
      </c>
      <c r="L5735" s="8">
        <f t="shared" si="628"/>
        <v>9.7067689460496506E-8</v>
      </c>
      <c r="N5735" s="8">
        <f t="shared" si="626"/>
        <v>-1.3293119713575069E-11</v>
      </c>
      <c r="O5735" s="8">
        <f>IF(E5734&lt;&gt;E5735,SUM($N$4:N5735)-SUM($O$3:O5734),0)</f>
        <v>0</v>
      </c>
      <c r="P5735" s="6">
        <f>IF(B5735&gt;0,SUM($O$4:O5735)-SUM($P$3:P5734),0)</f>
        <v>0</v>
      </c>
      <c r="Q5735" s="6">
        <f t="shared" si="629"/>
        <v>1.3293119713575069E-11</v>
      </c>
      <c r="R5735" s="8">
        <f>IF(E5734&lt;&gt;E5735,SUM($Q$4:Q5735)-SUM($R$3:R5734),0)</f>
        <v>0</v>
      </c>
      <c r="S5735" s="6">
        <f>IF(B5735&gt;0,SUM($R$4:R5735)-SUM($S$3:S5734),0)</f>
        <v>0</v>
      </c>
    </row>
    <row r="5736" spans="1:19">
      <c r="A5736">
        <f>IF(E5735&lt;&gt;E5736,COUNTIF($A$4:A5735,"&lt;&gt;0")+1,0)</f>
        <v>0</v>
      </c>
      <c r="B5736">
        <f>IF(A5736&lt;&gt;0,IF(MOD(A5736,3)=0,COUNTIF($B$4:B5735,"&lt;&gt;0")+1,0),0)</f>
        <v>0</v>
      </c>
      <c r="C5736" s="9">
        <f>'Dash Board'!$C$12+COUNT('Daily reducing balance'!$F$4:F5735)</f>
        <v>47462</v>
      </c>
      <c r="D5736">
        <f t="shared" si="623"/>
        <v>2029</v>
      </c>
      <c r="E5736">
        <f t="shared" si="624"/>
        <v>12</v>
      </c>
      <c r="F5736">
        <f>DAY('Dash Board'!$C$12+COUNT('Daily reducing balance'!$F$4:F5735))</f>
        <v>10</v>
      </c>
      <c r="G5736" s="8">
        <f t="shared" si="625"/>
        <v>9.7067689460496506E-8</v>
      </c>
      <c r="H5736" s="6">
        <f>G5736*'Dash Board'!$C$11/365</f>
        <v>2.7923581899594884E-11</v>
      </c>
      <c r="I5736" s="6">
        <f>H5736*'Dash Board'!$C$18/'Dash Board'!$C$11</f>
        <v>1.329694376171185E-11</v>
      </c>
      <c r="J5736" s="6">
        <f>(G5736&gt;1)*PMT('Dash Board'!$C$11/365,$U$4,-'Dash Board'!$C$19)</f>
        <v>0</v>
      </c>
      <c r="K5736" s="6">
        <f t="shared" si="627"/>
        <v>0</v>
      </c>
      <c r="L5736" s="8">
        <f t="shared" si="628"/>
        <v>9.70956130423961E-8</v>
      </c>
      <c r="N5736" s="8">
        <f t="shared" si="626"/>
        <v>-1.329694376171185E-11</v>
      </c>
      <c r="O5736" s="8">
        <f>IF(E5735&lt;&gt;E5736,SUM($N$4:N5736)-SUM($O$3:O5735),0)</f>
        <v>0</v>
      </c>
      <c r="P5736" s="6">
        <f>IF(B5736&gt;0,SUM($O$4:O5736)-SUM($P$3:P5735),0)</f>
        <v>0</v>
      </c>
      <c r="Q5736" s="6">
        <f t="shared" si="629"/>
        <v>1.329694376171185E-11</v>
      </c>
      <c r="R5736" s="8">
        <f>IF(E5735&lt;&gt;E5736,SUM($Q$4:Q5736)-SUM($R$3:R5735),0)</f>
        <v>0</v>
      </c>
      <c r="S5736" s="6">
        <f>IF(B5736&gt;0,SUM($R$4:R5736)-SUM($S$3:S5735),0)</f>
        <v>0</v>
      </c>
    </row>
    <row r="5737" spans="1:19">
      <c r="A5737">
        <f>IF(E5736&lt;&gt;E5737,COUNTIF($A$4:A5736,"&lt;&gt;0")+1,0)</f>
        <v>0</v>
      </c>
      <c r="B5737">
        <f>IF(A5737&lt;&gt;0,IF(MOD(A5737,3)=0,COUNTIF($B$4:B5736,"&lt;&gt;0")+1,0),0)</f>
        <v>0</v>
      </c>
      <c r="C5737" s="9">
        <f>'Dash Board'!$C$12+COUNT('Daily reducing balance'!$F$4:F5736)</f>
        <v>47463</v>
      </c>
      <c r="D5737">
        <f t="shared" si="623"/>
        <v>2029</v>
      </c>
      <c r="E5737">
        <f t="shared" si="624"/>
        <v>12</v>
      </c>
      <c r="F5737">
        <f>DAY('Dash Board'!$C$12+COUNT('Daily reducing balance'!$F$4:F5736))</f>
        <v>11</v>
      </c>
      <c r="G5737" s="8">
        <f t="shared" si="625"/>
        <v>9.70956130423961E-8</v>
      </c>
      <c r="H5737" s="6">
        <f>G5737*'Dash Board'!$C$11/365</f>
        <v>2.7931614710826275E-11</v>
      </c>
      <c r="I5737" s="6">
        <f>H5737*'Dash Board'!$C$18/'Dash Board'!$C$11</f>
        <v>1.3300768909917275E-11</v>
      </c>
      <c r="J5737" s="6">
        <f>(G5737&gt;1)*PMT('Dash Board'!$C$11/365,$U$4,-'Dash Board'!$C$19)</f>
        <v>0</v>
      </c>
      <c r="K5737" s="6">
        <f t="shared" si="627"/>
        <v>0</v>
      </c>
      <c r="L5737" s="8">
        <f t="shared" si="628"/>
        <v>9.7123544657106922E-8</v>
      </c>
      <c r="N5737" s="8">
        <f t="shared" si="626"/>
        <v>-1.3300768909917275E-11</v>
      </c>
      <c r="O5737" s="8">
        <f>IF(E5736&lt;&gt;E5737,SUM($N$4:N5737)-SUM($O$3:O5736),0)</f>
        <v>0</v>
      </c>
      <c r="P5737" s="6">
        <f>IF(B5737&gt;0,SUM($O$4:O5737)-SUM($P$3:P5736),0)</f>
        <v>0</v>
      </c>
      <c r="Q5737" s="6">
        <f t="shared" si="629"/>
        <v>1.3300768909917275E-11</v>
      </c>
      <c r="R5737" s="8">
        <f>IF(E5736&lt;&gt;E5737,SUM($Q$4:Q5737)-SUM($R$3:R5736),0)</f>
        <v>0</v>
      </c>
      <c r="S5737" s="6">
        <f>IF(B5737&gt;0,SUM($R$4:R5737)-SUM($S$3:S5736),0)</f>
        <v>0</v>
      </c>
    </row>
    <row r="5738" spans="1:19">
      <c r="A5738">
        <f>IF(E5737&lt;&gt;E5738,COUNTIF($A$4:A5737,"&lt;&gt;0")+1,0)</f>
        <v>0</v>
      </c>
      <c r="B5738">
        <f>IF(A5738&lt;&gt;0,IF(MOD(A5738,3)=0,COUNTIF($B$4:B5737,"&lt;&gt;0")+1,0),0)</f>
        <v>0</v>
      </c>
      <c r="C5738" s="9">
        <f>'Dash Board'!$C$12+COUNT('Daily reducing balance'!$F$4:F5737)</f>
        <v>47464</v>
      </c>
      <c r="D5738">
        <f t="shared" si="623"/>
        <v>2029</v>
      </c>
      <c r="E5738">
        <f t="shared" si="624"/>
        <v>12</v>
      </c>
      <c r="F5738">
        <f>DAY('Dash Board'!$C$12+COUNT('Daily reducing balance'!$F$4:F5737))</f>
        <v>12</v>
      </c>
      <c r="G5738" s="8">
        <f t="shared" si="625"/>
        <v>9.7123544657106922E-8</v>
      </c>
      <c r="H5738" s="6">
        <f>G5738*'Dash Board'!$C$11/365</f>
        <v>2.7939649832866374E-11</v>
      </c>
      <c r="I5738" s="6">
        <f>H5738*'Dash Board'!$C$18/'Dash Board'!$C$11</f>
        <v>1.3304595158507798E-11</v>
      </c>
      <c r="J5738" s="6">
        <f>(G5738&gt;1)*PMT('Dash Board'!$C$11/365,$U$4,-'Dash Board'!$C$19)</f>
        <v>0</v>
      </c>
      <c r="K5738" s="6">
        <f t="shared" si="627"/>
        <v>0</v>
      </c>
      <c r="L5738" s="8">
        <f t="shared" si="628"/>
        <v>9.7151484306939782E-8</v>
      </c>
      <c r="N5738" s="8">
        <f t="shared" si="626"/>
        <v>-1.3304595158507798E-11</v>
      </c>
      <c r="O5738" s="8">
        <f>IF(E5737&lt;&gt;E5738,SUM($N$4:N5738)-SUM($O$3:O5737),0)</f>
        <v>0</v>
      </c>
      <c r="P5738" s="6">
        <f>IF(B5738&gt;0,SUM($O$4:O5738)-SUM($P$3:P5737),0)</f>
        <v>0</v>
      </c>
      <c r="Q5738" s="6">
        <f t="shared" si="629"/>
        <v>1.3304595158507798E-11</v>
      </c>
      <c r="R5738" s="8">
        <f>IF(E5737&lt;&gt;E5738,SUM($Q$4:Q5738)-SUM($R$3:R5737),0)</f>
        <v>0</v>
      </c>
      <c r="S5738" s="6">
        <f>IF(B5738&gt;0,SUM($R$4:R5738)-SUM($S$3:S5737),0)</f>
        <v>0</v>
      </c>
    </row>
    <row r="5739" spans="1:19">
      <c r="A5739">
        <f>IF(E5738&lt;&gt;E5739,COUNTIF($A$4:A5738,"&lt;&gt;0")+1,0)</f>
        <v>0</v>
      </c>
      <c r="B5739">
        <f>IF(A5739&lt;&gt;0,IF(MOD(A5739,3)=0,COUNTIF($B$4:B5738,"&lt;&gt;0")+1,0),0)</f>
        <v>0</v>
      </c>
      <c r="C5739" s="9">
        <f>'Dash Board'!$C$12+COUNT('Daily reducing balance'!$F$4:F5738)</f>
        <v>47465</v>
      </c>
      <c r="D5739">
        <f t="shared" si="623"/>
        <v>2029</v>
      </c>
      <c r="E5739">
        <f t="shared" si="624"/>
        <v>12</v>
      </c>
      <c r="F5739">
        <f>DAY('Dash Board'!$C$12+COUNT('Daily reducing balance'!$F$4:F5738))</f>
        <v>13</v>
      </c>
      <c r="G5739" s="8">
        <f t="shared" si="625"/>
        <v>9.7151484306939782E-8</v>
      </c>
      <c r="H5739" s="6">
        <f>G5739*'Dash Board'!$C$11/365</f>
        <v>2.7947687266379936E-11</v>
      </c>
      <c r="I5739" s="6">
        <f>H5739*'Dash Board'!$C$18/'Dash Board'!$C$11</f>
        <v>1.330842250779997E-11</v>
      </c>
      <c r="J5739" s="6">
        <f>(G5739&gt;1)*PMT('Dash Board'!$C$11/365,$U$4,-'Dash Board'!$C$19)</f>
        <v>0</v>
      </c>
      <c r="K5739" s="6">
        <f t="shared" si="627"/>
        <v>0</v>
      </c>
      <c r="L5739" s="8">
        <f t="shared" si="628"/>
        <v>9.7179431994206167E-8</v>
      </c>
      <c r="N5739" s="8">
        <f t="shared" si="626"/>
        <v>-1.330842250779997E-11</v>
      </c>
      <c r="O5739" s="8">
        <f>IF(E5738&lt;&gt;E5739,SUM($N$4:N5739)-SUM($O$3:O5738),0)</f>
        <v>0</v>
      </c>
      <c r="P5739" s="6">
        <f>IF(B5739&gt;0,SUM($O$4:O5739)-SUM($P$3:P5738),0)</f>
        <v>0</v>
      </c>
      <c r="Q5739" s="6">
        <f t="shared" si="629"/>
        <v>1.330842250779997E-11</v>
      </c>
      <c r="R5739" s="8">
        <f>IF(E5738&lt;&gt;E5739,SUM($Q$4:Q5739)-SUM($R$3:R5738),0)</f>
        <v>0</v>
      </c>
      <c r="S5739" s="6">
        <f>IF(B5739&gt;0,SUM($R$4:R5739)-SUM($S$3:S5738),0)</f>
        <v>0</v>
      </c>
    </row>
    <row r="5740" spans="1:19">
      <c r="A5740">
        <f>IF(E5739&lt;&gt;E5740,COUNTIF($A$4:A5739,"&lt;&gt;0")+1,0)</f>
        <v>0</v>
      </c>
      <c r="B5740">
        <f>IF(A5740&lt;&gt;0,IF(MOD(A5740,3)=0,COUNTIF($B$4:B5739,"&lt;&gt;0")+1,0),0)</f>
        <v>0</v>
      </c>
      <c r="C5740" s="9">
        <f>'Dash Board'!$C$12+COUNT('Daily reducing balance'!$F$4:F5739)</f>
        <v>47466</v>
      </c>
      <c r="D5740">
        <f t="shared" si="623"/>
        <v>2029</v>
      </c>
      <c r="E5740">
        <f t="shared" si="624"/>
        <v>12</v>
      </c>
      <c r="F5740">
        <f>DAY('Dash Board'!$C$12+COUNT('Daily reducing balance'!$F$4:F5739))</f>
        <v>14</v>
      </c>
      <c r="G5740" s="8">
        <f t="shared" si="625"/>
        <v>9.7179431994206167E-8</v>
      </c>
      <c r="H5740" s="6">
        <f>G5740*'Dash Board'!$C$11/365</f>
        <v>2.7955727012031912E-11</v>
      </c>
      <c r="I5740" s="6">
        <f>H5740*'Dash Board'!$C$18/'Dash Board'!$C$11</f>
        <v>1.3312250958110436E-11</v>
      </c>
      <c r="J5740" s="6">
        <f>(G5740&gt;1)*PMT('Dash Board'!$C$11/365,$U$4,-'Dash Board'!$C$19)</f>
        <v>0</v>
      </c>
      <c r="K5740" s="6">
        <f t="shared" si="627"/>
        <v>0</v>
      </c>
      <c r="L5740" s="8">
        <f t="shared" si="628"/>
        <v>9.72073877212182E-8</v>
      </c>
      <c r="N5740" s="8">
        <f t="shared" si="626"/>
        <v>-1.3312250958110436E-11</v>
      </c>
      <c r="O5740" s="8">
        <f>IF(E5739&lt;&gt;E5740,SUM($N$4:N5740)-SUM($O$3:O5739),0)</f>
        <v>0</v>
      </c>
      <c r="P5740" s="6">
        <f>IF(B5740&gt;0,SUM($O$4:O5740)-SUM($P$3:P5739),0)</f>
        <v>0</v>
      </c>
      <c r="Q5740" s="6">
        <f t="shared" si="629"/>
        <v>1.3312250958110436E-11</v>
      </c>
      <c r="R5740" s="8">
        <f>IF(E5739&lt;&gt;E5740,SUM($Q$4:Q5740)-SUM($R$3:R5739),0)</f>
        <v>0</v>
      </c>
      <c r="S5740" s="6">
        <f>IF(B5740&gt;0,SUM($R$4:R5740)-SUM($S$3:S5739),0)</f>
        <v>0</v>
      </c>
    </row>
    <row r="5741" spans="1:19">
      <c r="A5741">
        <f>IF(E5740&lt;&gt;E5741,COUNTIF($A$4:A5740,"&lt;&gt;0")+1,0)</f>
        <v>0</v>
      </c>
      <c r="B5741">
        <f>IF(A5741&lt;&gt;0,IF(MOD(A5741,3)=0,COUNTIF($B$4:B5740,"&lt;&gt;0")+1,0),0)</f>
        <v>0</v>
      </c>
      <c r="C5741" s="9">
        <f>'Dash Board'!$C$12+COUNT('Daily reducing balance'!$F$4:F5740)</f>
        <v>47467</v>
      </c>
      <c r="D5741">
        <f t="shared" si="623"/>
        <v>2029</v>
      </c>
      <c r="E5741">
        <f t="shared" si="624"/>
        <v>12</v>
      </c>
      <c r="F5741">
        <f>DAY('Dash Board'!$C$12+COUNT('Daily reducing balance'!$F$4:F5740))</f>
        <v>15</v>
      </c>
      <c r="G5741" s="8">
        <f t="shared" si="625"/>
        <v>9.72073877212182E-8</v>
      </c>
      <c r="H5741" s="6">
        <f>G5741*'Dash Board'!$C$11/365</f>
        <v>2.7963769070487424E-11</v>
      </c>
      <c r="I5741" s="6">
        <f>H5741*'Dash Board'!$C$18/'Dash Board'!$C$11</f>
        <v>1.3316080509755917E-11</v>
      </c>
      <c r="J5741" s="6">
        <f>(G5741&gt;1)*PMT('Dash Board'!$C$11/365,$U$4,-'Dash Board'!$C$19)</f>
        <v>0</v>
      </c>
      <c r="K5741" s="6">
        <f t="shared" si="627"/>
        <v>0</v>
      </c>
      <c r="L5741" s="8">
        <f t="shared" si="628"/>
        <v>9.7235351490288689E-8</v>
      </c>
      <c r="N5741" s="8">
        <f t="shared" si="626"/>
        <v>-1.3316080509755917E-11</v>
      </c>
      <c r="O5741" s="8">
        <f>IF(E5740&lt;&gt;E5741,SUM($N$4:N5741)-SUM($O$3:O5740),0)</f>
        <v>0</v>
      </c>
      <c r="P5741" s="6">
        <f>IF(B5741&gt;0,SUM($O$4:O5741)-SUM($P$3:P5740),0)</f>
        <v>0</v>
      </c>
      <c r="Q5741" s="6">
        <f t="shared" si="629"/>
        <v>1.3316080509755917E-11</v>
      </c>
      <c r="R5741" s="8">
        <f>IF(E5740&lt;&gt;E5741,SUM($Q$4:Q5741)-SUM($R$3:R5740),0)</f>
        <v>0</v>
      </c>
      <c r="S5741" s="6">
        <f>IF(B5741&gt;0,SUM($R$4:R5741)-SUM($S$3:S5740),0)</f>
        <v>0</v>
      </c>
    </row>
    <row r="5742" spans="1:19">
      <c r="A5742">
        <f>IF(E5741&lt;&gt;E5742,COUNTIF($A$4:A5741,"&lt;&gt;0")+1,0)</f>
        <v>0</v>
      </c>
      <c r="B5742">
        <f>IF(A5742&lt;&gt;0,IF(MOD(A5742,3)=0,COUNTIF($B$4:B5741,"&lt;&gt;0")+1,0),0)</f>
        <v>0</v>
      </c>
      <c r="C5742" s="9">
        <f>'Dash Board'!$C$12+COUNT('Daily reducing balance'!$F$4:F5741)</f>
        <v>47468</v>
      </c>
      <c r="D5742">
        <f t="shared" si="623"/>
        <v>2029</v>
      </c>
      <c r="E5742">
        <f t="shared" si="624"/>
        <v>12</v>
      </c>
      <c r="F5742">
        <f>DAY('Dash Board'!$C$12+COUNT('Daily reducing balance'!$F$4:F5741))</f>
        <v>16</v>
      </c>
      <c r="G5742" s="8">
        <f t="shared" si="625"/>
        <v>9.7235351490288689E-8</v>
      </c>
      <c r="H5742" s="6">
        <f>G5742*'Dash Board'!$C$11/365</f>
        <v>2.7971813442411816E-11</v>
      </c>
      <c r="I5742" s="6">
        <f>H5742*'Dash Board'!$C$18/'Dash Board'!$C$11</f>
        <v>1.3319911163053247E-11</v>
      </c>
      <c r="J5742" s="6">
        <f>(G5742&gt;1)*PMT('Dash Board'!$C$11/365,$U$4,-'Dash Board'!$C$19)</f>
        <v>0</v>
      </c>
      <c r="K5742" s="6">
        <f t="shared" si="627"/>
        <v>0</v>
      </c>
      <c r="L5742" s="8">
        <f t="shared" si="628"/>
        <v>9.7263323303731095E-8</v>
      </c>
      <c r="N5742" s="8">
        <f t="shared" si="626"/>
        <v>-1.3319911163053247E-11</v>
      </c>
      <c r="O5742" s="8">
        <f>IF(E5741&lt;&gt;E5742,SUM($N$4:N5742)-SUM($O$3:O5741),0)</f>
        <v>0</v>
      </c>
      <c r="P5742" s="6">
        <f>IF(B5742&gt;0,SUM($O$4:O5742)-SUM($P$3:P5741),0)</f>
        <v>0</v>
      </c>
      <c r="Q5742" s="6">
        <f t="shared" si="629"/>
        <v>1.3319911163053247E-11</v>
      </c>
      <c r="R5742" s="8">
        <f>IF(E5741&lt;&gt;E5742,SUM($Q$4:Q5742)-SUM($R$3:R5741),0)</f>
        <v>0</v>
      </c>
      <c r="S5742" s="6">
        <f>IF(B5742&gt;0,SUM($R$4:R5742)-SUM($S$3:S5741),0)</f>
        <v>0</v>
      </c>
    </row>
    <row r="5743" spans="1:19">
      <c r="A5743">
        <f>IF(E5742&lt;&gt;E5743,COUNTIF($A$4:A5742,"&lt;&gt;0")+1,0)</f>
        <v>0</v>
      </c>
      <c r="B5743">
        <f>IF(A5743&lt;&gt;0,IF(MOD(A5743,3)=0,COUNTIF($B$4:B5742,"&lt;&gt;0")+1,0),0)</f>
        <v>0</v>
      </c>
      <c r="C5743" s="9">
        <f>'Dash Board'!$C$12+COUNT('Daily reducing balance'!$F$4:F5742)</f>
        <v>47469</v>
      </c>
      <c r="D5743">
        <f t="shared" si="623"/>
        <v>2029</v>
      </c>
      <c r="E5743">
        <f t="shared" si="624"/>
        <v>12</v>
      </c>
      <c r="F5743">
        <f>DAY('Dash Board'!$C$12+COUNT('Daily reducing balance'!$F$4:F5742))</f>
        <v>17</v>
      </c>
      <c r="G5743" s="8">
        <f t="shared" si="625"/>
        <v>9.7263323303731095E-8</v>
      </c>
      <c r="H5743" s="6">
        <f>G5743*'Dash Board'!$C$11/365</f>
        <v>2.7979860128470587E-11</v>
      </c>
      <c r="I5743" s="6">
        <f>H5743*'Dash Board'!$C$18/'Dash Board'!$C$11</f>
        <v>1.3323742918319328E-11</v>
      </c>
      <c r="J5743" s="6">
        <f>(G5743&gt;1)*PMT('Dash Board'!$C$11/365,$U$4,-'Dash Board'!$C$19)</f>
        <v>0</v>
      </c>
      <c r="K5743" s="6">
        <f t="shared" si="627"/>
        <v>0</v>
      </c>
      <c r="L5743" s="8">
        <f t="shared" si="628"/>
        <v>9.7291303163859564E-8</v>
      </c>
      <c r="N5743" s="8">
        <f t="shared" si="626"/>
        <v>-1.3323742918319328E-11</v>
      </c>
      <c r="O5743" s="8">
        <f>IF(E5742&lt;&gt;E5743,SUM($N$4:N5743)-SUM($O$3:O5742),0)</f>
        <v>0</v>
      </c>
      <c r="P5743" s="6">
        <f>IF(B5743&gt;0,SUM($O$4:O5743)-SUM($P$3:P5742),0)</f>
        <v>0</v>
      </c>
      <c r="Q5743" s="6">
        <f t="shared" si="629"/>
        <v>1.3323742918319328E-11</v>
      </c>
      <c r="R5743" s="8">
        <f>IF(E5742&lt;&gt;E5743,SUM($Q$4:Q5743)-SUM($R$3:R5742),0)</f>
        <v>0</v>
      </c>
      <c r="S5743" s="6">
        <f>IF(B5743&gt;0,SUM($R$4:R5743)-SUM($S$3:S5742),0)</f>
        <v>0</v>
      </c>
    </row>
    <row r="5744" spans="1:19">
      <c r="A5744">
        <f>IF(E5743&lt;&gt;E5744,COUNTIF($A$4:A5743,"&lt;&gt;0")+1,0)</f>
        <v>0</v>
      </c>
      <c r="B5744">
        <f>IF(A5744&lt;&gt;0,IF(MOD(A5744,3)=0,COUNTIF($B$4:B5743,"&lt;&gt;0")+1,0),0)</f>
        <v>0</v>
      </c>
      <c r="C5744" s="9">
        <f>'Dash Board'!$C$12+COUNT('Daily reducing balance'!$F$4:F5743)</f>
        <v>47470</v>
      </c>
      <c r="D5744">
        <f t="shared" si="623"/>
        <v>2029</v>
      </c>
      <c r="E5744">
        <f t="shared" si="624"/>
        <v>12</v>
      </c>
      <c r="F5744">
        <f>DAY('Dash Board'!$C$12+COUNT('Daily reducing balance'!$F$4:F5743))</f>
        <v>18</v>
      </c>
      <c r="G5744" s="8">
        <f t="shared" si="625"/>
        <v>9.7291303163859564E-8</v>
      </c>
      <c r="H5744" s="6">
        <f>G5744*'Dash Board'!$C$11/365</f>
        <v>2.7987909129329462E-11</v>
      </c>
      <c r="I5744" s="6">
        <f>H5744*'Dash Board'!$C$18/'Dash Board'!$C$11</f>
        <v>1.3327575775871174E-11</v>
      </c>
      <c r="J5744" s="6">
        <f>(G5744&gt;1)*PMT('Dash Board'!$C$11/365,$U$4,-'Dash Board'!$C$19)</f>
        <v>0</v>
      </c>
      <c r="K5744" s="6">
        <f t="shared" si="627"/>
        <v>0</v>
      </c>
      <c r="L5744" s="8">
        <f t="shared" si="628"/>
        <v>9.7319291072988892E-8</v>
      </c>
      <c r="N5744" s="8">
        <f t="shared" si="626"/>
        <v>-1.3327575775871174E-11</v>
      </c>
      <c r="O5744" s="8">
        <f>IF(E5743&lt;&gt;E5744,SUM($N$4:N5744)-SUM($O$3:O5743),0)</f>
        <v>0</v>
      </c>
      <c r="P5744" s="6">
        <f>IF(B5744&gt;0,SUM($O$4:O5744)-SUM($P$3:P5743),0)</f>
        <v>0</v>
      </c>
      <c r="Q5744" s="6">
        <f t="shared" si="629"/>
        <v>1.3327575775871174E-11</v>
      </c>
      <c r="R5744" s="8">
        <f>IF(E5743&lt;&gt;E5744,SUM($Q$4:Q5744)-SUM($R$3:R5743),0)</f>
        <v>0</v>
      </c>
      <c r="S5744" s="6">
        <f>IF(B5744&gt;0,SUM($R$4:R5744)-SUM($S$3:S5743),0)</f>
        <v>0</v>
      </c>
    </row>
    <row r="5745" spans="1:19">
      <c r="A5745">
        <f>IF(E5744&lt;&gt;E5745,COUNTIF($A$4:A5744,"&lt;&gt;0")+1,0)</f>
        <v>0</v>
      </c>
      <c r="B5745">
        <f>IF(A5745&lt;&gt;0,IF(MOD(A5745,3)=0,COUNTIF($B$4:B5744,"&lt;&gt;0")+1,0),0)</f>
        <v>0</v>
      </c>
      <c r="C5745" s="9">
        <f>'Dash Board'!$C$12+COUNT('Daily reducing balance'!$F$4:F5744)</f>
        <v>47471</v>
      </c>
      <c r="D5745">
        <f t="shared" si="623"/>
        <v>2029</v>
      </c>
      <c r="E5745">
        <f t="shared" si="624"/>
        <v>12</v>
      </c>
      <c r="F5745">
        <f>DAY('Dash Board'!$C$12+COUNT('Daily reducing balance'!$F$4:F5744))</f>
        <v>19</v>
      </c>
      <c r="G5745" s="8">
        <f t="shared" si="625"/>
        <v>9.7319291072988892E-8</v>
      </c>
      <c r="H5745" s="6">
        <f>G5745*'Dash Board'!$C$11/365</f>
        <v>2.7995960445654338E-11</v>
      </c>
      <c r="I5745" s="6">
        <f>H5745*'Dash Board'!$C$18/'Dash Board'!$C$11</f>
        <v>1.3331409736025876E-11</v>
      </c>
      <c r="J5745" s="6">
        <f>(G5745&gt;1)*PMT('Dash Board'!$C$11/365,$U$4,-'Dash Board'!$C$19)</f>
        <v>0</v>
      </c>
      <c r="K5745" s="6">
        <f t="shared" si="627"/>
        <v>0</v>
      </c>
      <c r="L5745" s="8">
        <f t="shared" si="628"/>
        <v>9.7347287033434548E-8</v>
      </c>
      <c r="N5745" s="8">
        <f t="shared" si="626"/>
        <v>-1.3331409736025876E-11</v>
      </c>
      <c r="O5745" s="8">
        <f>IF(E5744&lt;&gt;E5745,SUM($N$4:N5745)-SUM($O$3:O5744),0)</f>
        <v>0</v>
      </c>
      <c r="P5745" s="6">
        <f>IF(B5745&gt;0,SUM($O$4:O5745)-SUM($P$3:P5744),0)</f>
        <v>0</v>
      </c>
      <c r="Q5745" s="6">
        <f t="shared" si="629"/>
        <v>1.3331409736025876E-11</v>
      </c>
      <c r="R5745" s="8">
        <f>IF(E5744&lt;&gt;E5745,SUM($Q$4:Q5745)-SUM($R$3:R5744),0)</f>
        <v>0</v>
      </c>
      <c r="S5745" s="6">
        <f>IF(B5745&gt;0,SUM($R$4:R5745)-SUM($S$3:S5744),0)</f>
        <v>0</v>
      </c>
    </row>
    <row r="5746" spans="1:19">
      <c r="A5746">
        <f>IF(E5745&lt;&gt;E5746,COUNTIF($A$4:A5745,"&lt;&gt;0")+1,0)</f>
        <v>0</v>
      </c>
      <c r="B5746">
        <f>IF(A5746&lt;&gt;0,IF(MOD(A5746,3)=0,COUNTIF($B$4:B5745,"&lt;&gt;0")+1,0),0)</f>
        <v>0</v>
      </c>
      <c r="C5746" s="9">
        <f>'Dash Board'!$C$12+COUNT('Daily reducing balance'!$F$4:F5745)</f>
        <v>47472</v>
      </c>
      <c r="D5746">
        <f t="shared" si="623"/>
        <v>2029</v>
      </c>
      <c r="E5746">
        <f t="shared" si="624"/>
        <v>12</v>
      </c>
      <c r="F5746">
        <f>DAY('Dash Board'!$C$12+COUNT('Daily reducing balance'!$F$4:F5745))</f>
        <v>20</v>
      </c>
      <c r="G5746" s="8">
        <f t="shared" si="625"/>
        <v>9.7347287033434548E-8</v>
      </c>
      <c r="H5746" s="6">
        <f>G5746*'Dash Board'!$C$11/365</f>
        <v>2.8004014078111309E-11</v>
      </c>
      <c r="I5746" s="6">
        <f>H5746*'Dash Board'!$C$18/'Dash Board'!$C$11</f>
        <v>1.3335244799100626E-11</v>
      </c>
      <c r="J5746" s="6">
        <f>(G5746&gt;1)*PMT('Dash Board'!$C$11/365,$U$4,-'Dash Board'!$C$19)</f>
        <v>0</v>
      </c>
      <c r="K5746" s="6">
        <f t="shared" si="627"/>
        <v>0</v>
      </c>
      <c r="L5746" s="8">
        <f t="shared" si="628"/>
        <v>9.7375291047512666E-8</v>
      </c>
      <c r="N5746" s="8">
        <f t="shared" si="626"/>
        <v>-1.3335244799100626E-11</v>
      </c>
      <c r="O5746" s="8">
        <f>IF(E5745&lt;&gt;E5746,SUM($N$4:N5746)-SUM($O$3:O5745),0)</f>
        <v>0</v>
      </c>
      <c r="P5746" s="6">
        <f>IF(B5746&gt;0,SUM($O$4:O5746)-SUM($P$3:P5745),0)</f>
        <v>0</v>
      </c>
      <c r="Q5746" s="6">
        <f t="shared" si="629"/>
        <v>1.3335244799100626E-11</v>
      </c>
      <c r="R5746" s="8">
        <f>IF(E5745&lt;&gt;E5746,SUM($Q$4:Q5746)-SUM($R$3:R5745),0)</f>
        <v>0</v>
      </c>
      <c r="S5746" s="6">
        <f>IF(B5746&gt;0,SUM($R$4:R5746)-SUM($S$3:S5745),0)</f>
        <v>0</v>
      </c>
    </row>
    <row r="5747" spans="1:19">
      <c r="A5747">
        <f>IF(E5746&lt;&gt;E5747,COUNTIF($A$4:A5746,"&lt;&gt;0")+1,0)</f>
        <v>0</v>
      </c>
      <c r="B5747">
        <f>IF(A5747&lt;&gt;0,IF(MOD(A5747,3)=0,COUNTIF($B$4:B5746,"&lt;&gt;0")+1,0),0)</f>
        <v>0</v>
      </c>
      <c r="C5747" s="9">
        <f>'Dash Board'!$C$12+COUNT('Daily reducing balance'!$F$4:F5746)</f>
        <v>47473</v>
      </c>
      <c r="D5747">
        <f t="shared" si="623"/>
        <v>2029</v>
      </c>
      <c r="E5747">
        <f t="shared" si="624"/>
        <v>12</v>
      </c>
      <c r="F5747">
        <f>DAY('Dash Board'!$C$12+COUNT('Daily reducing balance'!$F$4:F5746))</f>
        <v>21</v>
      </c>
      <c r="G5747" s="8">
        <f t="shared" si="625"/>
        <v>9.7375291047512666E-8</v>
      </c>
      <c r="H5747" s="6">
        <f>G5747*'Dash Board'!$C$11/365</f>
        <v>2.8012070027366658E-11</v>
      </c>
      <c r="I5747" s="6">
        <f>H5747*'Dash Board'!$C$18/'Dash Board'!$C$11</f>
        <v>1.3339080965412695E-11</v>
      </c>
      <c r="J5747" s="6">
        <f>(G5747&gt;1)*PMT('Dash Board'!$C$11/365,$U$4,-'Dash Board'!$C$19)</f>
        <v>0</v>
      </c>
      <c r="K5747" s="6">
        <f t="shared" si="627"/>
        <v>0</v>
      </c>
      <c r="L5747" s="8">
        <f t="shared" si="628"/>
        <v>9.7403303117540038E-8</v>
      </c>
      <c r="N5747" s="8">
        <f t="shared" si="626"/>
        <v>-1.3339080965412695E-11</v>
      </c>
      <c r="O5747" s="8">
        <f>IF(E5746&lt;&gt;E5747,SUM($N$4:N5747)-SUM($O$3:O5746),0)</f>
        <v>0</v>
      </c>
      <c r="P5747" s="6">
        <f>IF(B5747&gt;0,SUM($O$4:O5747)-SUM($P$3:P5746),0)</f>
        <v>0</v>
      </c>
      <c r="Q5747" s="6">
        <f t="shared" si="629"/>
        <v>1.3339080965412695E-11</v>
      </c>
      <c r="R5747" s="8">
        <f>IF(E5746&lt;&gt;E5747,SUM($Q$4:Q5747)-SUM($R$3:R5746),0)</f>
        <v>0</v>
      </c>
      <c r="S5747" s="6">
        <f>IF(B5747&gt;0,SUM($R$4:R5747)-SUM($S$3:S5746),0)</f>
        <v>0</v>
      </c>
    </row>
    <row r="5748" spans="1:19">
      <c r="A5748">
        <f>IF(E5747&lt;&gt;E5748,COUNTIF($A$4:A5747,"&lt;&gt;0")+1,0)</f>
        <v>0</v>
      </c>
      <c r="B5748">
        <f>IF(A5748&lt;&gt;0,IF(MOD(A5748,3)=0,COUNTIF($B$4:B5747,"&lt;&gt;0")+1,0),0)</f>
        <v>0</v>
      </c>
      <c r="C5748" s="9">
        <f>'Dash Board'!$C$12+COUNT('Daily reducing balance'!$F$4:F5747)</f>
        <v>47474</v>
      </c>
      <c r="D5748">
        <f t="shared" ref="D5748:D5811" si="630">IF(AND(E5748=1,F5748=1),D5747+1,D5747)</f>
        <v>2029</v>
      </c>
      <c r="E5748">
        <f t="shared" ref="E5748:E5811" si="631">IF(F5748=1,IF(E5747+1&gt;12,1,E5747+1),E5747)</f>
        <v>12</v>
      </c>
      <c r="F5748">
        <f>DAY('Dash Board'!$C$12+COUNT('Daily reducing balance'!$F$4:F5747))</f>
        <v>22</v>
      </c>
      <c r="G5748" s="8">
        <f t="shared" ref="G5748:G5811" si="632">L5747</f>
        <v>9.7403303117540038E-8</v>
      </c>
      <c r="H5748" s="6">
        <f>G5748*'Dash Board'!$C$11/365</f>
        <v>2.8020128294086858E-11</v>
      </c>
      <c r="I5748" s="6">
        <f>H5748*'Dash Board'!$C$18/'Dash Board'!$C$11</f>
        <v>1.3342918235279457E-11</v>
      </c>
      <c r="J5748" s="6">
        <f>(G5748&gt;1)*PMT('Dash Board'!$C$11/365,$U$4,-'Dash Board'!$C$19)</f>
        <v>0</v>
      </c>
      <c r="K5748" s="6">
        <f t="shared" si="627"/>
        <v>0</v>
      </c>
      <c r="L5748" s="8">
        <f t="shared" si="628"/>
        <v>9.7431323245834122E-8</v>
      </c>
      <c r="N5748" s="8">
        <f t="shared" ref="N5748:N5811" si="633">J5748-I5748</f>
        <v>-1.3342918235279457E-11</v>
      </c>
      <c r="O5748" s="8">
        <f>IF(E5747&lt;&gt;E5748,SUM($N$4:N5748)-SUM($O$3:O5747),0)</f>
        <v>0</v>
      </c>
      <c r="P5748" s="6">
        <f>IF(B5748&gt;0,SUM($O$4:O5748)-SUM($P$3:P5747),0)</f>
        <v>0</v>
      </c>
      <c r="Q5748" s="6">
        <f t="shared" si="629"/>
        <v>1.3342918235279457E-11</v>
      </c>
      <c r="R5748" s="8">
        <f>IF(E5747&lt;&gt;E5748,SUM($Q$4:Q5748)-SUM($R$3:R5747),0)</f>
        <v>0</v>
      </c>
      <c r="S5748" s="6">
        <f>IF(B5748&gt;0,SUM($R$4:R5748)-SUM($S$3:S5747),0)</f>
        <v>0</v>
      </c>
    </row>
    <row r="5749" spans="1:19">
      <c r="A5749">
        <f>IF(E5748&lt;&gt;E5749,COUNTIF($A$4:A5748,"&lt;&gt;0")+1,0)</f>
        <v>0</v>
      </c>
      <c r="B5749">
        <f>IF(A5749&lt;&gt;0,IF(MOD(A5749,3)=0,COUNTIF($B$4:B5748,"&lt;&gt;0")+1,0),0)</f>
        <v>0</v>
      </c>
      <c r="C5749" s="9">
        <f>'Dash Board'!$C$12+COUNT('Daily reducing balance'!$F$4:F5748)</f>
        <v>47475</v>
      </c>
      <c r="D5749">
        <f t="shared" si="630"/>
        <v>2029</v>
      </c>
      <c r="E5749">
        <f t="shared" si="631"/>
        <v>12</v>
      </c>
      <c r="F5749">
        <f>DAY('Dash Board'!$C$12+COUNT('Daily reducing balance'!$F$4:F5748))</f>
        <v>23</v>
      </c>
      <c r="G5749" s="8">
        <f t="shared" si="632"/>
        <v>9.7431323245834122E-8</v>
      </c>
      <c r="H5749" s="6">
        <f>G5749*'Dash Board'!$C$11/365</f>
        <v>2.8028188878938583E-11</v>
      </c>
      <c r="I5749" s="6">
        <f>H5749*'Dash Board'!$C$18/'Dash Board'!$C$11</f>
        <v>1.3346756609018373E-11</v>
      </c>
      <c r="J5749" s="6">
        <f>(G5749&gt;1)*PMT('Dash Board'!$C$11/365,$U$4,-'Dash Board'!$C$19)</f>
        <v>0</v>
      </c>
      <c r="K5749" s="6">
        <f t="shared" si="627"/>
        <v>0</v>
      </c>
      <c r="L5749" s="8">
        <f t="shared" si="628"/>
        <v>9.745935143471306E-8</v>
      </c>
      <c r="N5749" s="8">
        <f t="shared" si="633"/>
        <v>-1.3346756609018373E-11</v>
      </c>
      <c r="O5749" s="8">
        <f>IF(E5748&lt;&gt;E5749,SUM($N$4:N5749)-SUM($O$3:O5748),0)</f>
        <v>0</v>
      </c>
      <c r="P5749" s="6">
        <f>IF(B5749&gt;0,SUM($O$4:O5749)-SUM($P$3:P5748),0)</f>
        <v>0</v>
      </c>
      <c r="Q5749" s="6">
        <f t="shared" si="629"/>
        <v>1.3346756609018373E-11</v>
      </c>
      <c r="R5749" s="8">
        <f>IF(E5748&lt;&gt;E5749,SUM($Q$4:Q5749)-SUM($R$3:R5748),0)</f>
        <v>0</v>
      </c>
      <c r="S5749" s="6">
        <f>IF(B5749&gt;0,SUM($R$4:R5749)-SUM($S$3:S5748),0)</f>
        <v>0</v>
      </c>
    </row>
    <row r="5750" spans="1:19">
      <c r="A5750">
        <f>IF(E5749&lt;&gt;E5750,COUNTIF($A$4:A5749,"&lt;&gt;0")+1,0)</f>
        <v>0</v>
      </c>
      <c r="B5750">
        <f>IF(A5750&lt;&gt;0,IF(MOD(A5750,3)=0,COUNTIF($B$4:B5749,"&lt;&gt;0")+1,0),0)</f>
        <v>0</v>
      </c>
      <c r="C5750" s="9">
        <f>'Dash Board'!$C$12+COUNT('Daily reducing balance'!$F$4:F5749)</f>
        <v>47476</v>
      </c>
      <c r="D5750">
        <f t="shared" si="630"/>
        <v>2029</v>
      </c>
      <c r="E5750">
        <f t="shared" si="631"/>
        <v>12</v>
      </c>
      <c r="F5750">
        <f>DAY('Dash Board'!$C$12+COUNT('Daily reducing balance'!$F$4:F5749))</f>
        <v>24</v>
      </c>
      <c r="G5750" s="8">
        <f t="shared" si="632"/>
        <v>9.745935143471306E-8</v>
      </c>
      <c r="H5750" s="6">
        <f>G5750*'Dash Board'!$C$11/365</f>
        <v>2.8036251782588687E-11</v>
      </c>
      <c r="I5750" s="6">
        <f>H5750*'Dash Board'!$C$18/'Dash Board'!$C$11</f>
        <v>1.3350596086946996E-11</v>
      </c>
      <c r="J5750" s="6">
        <f>(G5750&gt;1)*PMT('Dash Board'!$C$11/365,$U$4,-'Dash Board'!$C$19)</f>
        <v>0</v>
      </c>
      <c r="K5750" s="6">
        <f t="shared" si="627"/>
        <v>0</v>
      </c>
      <c r="L5750" s="8">
        <f t="shared" si="628"/>
        <v>9.7487387686495645E-8</v>
      </c>
      <c r="N5750" s="8">
        <f t="shared" si="633"/>
        <v>-1.3350596086946996E-11</v>
      </c>
      <c r="O5750" s="8">
        <f>IF(E5749&lt;&gt;E5750,SUM($N$4:N5750)-SUM($O$3:O5749),0)</f>
        <v>0</v>
      </c>
      <c r="P5750" s="6">
        <f>IF(B5750&gt;0,SUM($O$4:O5750)-SUM($P$3:P5749),0)</f>
        <v>0</v>
      </c>
      <c r="Q5750" s="6">
        <f t="shared" si="629"/>
        <v>1.3350596086946996E-11</v>
      </c>
      <c r="R5750" s="8">
        <f>IF(E5749&lt;&gt;E5750,SUM($Q$4:Q5750)-SUM($R$3:R5749),0)</f>
        <v>0</v>
      </c>
      <c r="S5750" s="6">
        <f>IF(B5750&gt;0,SUM($R$4:R5750)-SUM($S$3:S5749),0)</f>
        <v>0</v>
      </c>
    </row>
    <row r="5751" spans="1:19">
      <c r="A5751">
        <f>IF(E5750&lt;&gt;E5751,COUNTIF($A$4:A5750,"&lt;&gt;0")+1,0)</f>
        <v>0</v>
      </c>
      <c r="B5751">
        <f>IF(A5751&lt;&gt;0,IF(MOD(A5751,3)=0,COUNTIF($B$4:B5750,"&lt;&gt;0")+1,0),0)</f>
        <v>0</v>
      </c>
      <c r="C5751" s="9">
        <f>'Dash Board'!$C$12+COUNT('Daily reducing balance'!$F$4:F5750)</f>
        <v>47477</v>
      </c>
      <c r="D5751">
        <f t="shared" si="630"/>
        <v>2029</v>
      </c>
      <c r="E5751">
        <f t="shared" si="631"/>
        <v>12</v>
      </c>
      <c r="F5751">
        <f>DAY('Dash Board'!$C$12+COUNT('Daily reducing balance'!$F$4:F5750))</f>
        <v>25</v>
      </c>
      <c r="G5751" s="8">
        <f t="shared" si="632"/>
        <v>9.7487387686495645E-8</v>
      </c>
      <c r="H5751" s="6">
        <f>G5751*'Dash Board'!$C$11/365</f>
        <v>2.8044317005704226E-11</v>
      </c>
      <c r="I5751" s="6">
        <f>H5751*'Dash Board'!$C$18/'Dash Board'!$C$11</f>
        <v>1.3354436669382966E-11</v>
      </c>
      <c r="J5751" s="6">
        <f>(G5751&gt;1)*PMT('Dash Board'!$C$11/365,$U$4,-'Dash Board'!$C$19)</f>
        <v>0</v>
      </c>
      <c r="K5751" s="6">
        <f t="shared" si="627"/>
        <v>0</v>
      </c>
      <c r="L5751" s="8">
        <f t="shared" si="628"/>
        <v>9.7515432003501345E-8</v>
      </c>
      <c r="N5751" s="8">
        <f t="shared" si="633"/>
        <v>-1.3354436669382966E-11</v>
      </c>
      <c r="O5751" s="8">
        <f>IF(E5750&lt;&gt;E5751,SUM($N$4:N5751)-SUM($O$3:O5750),0)</f>
        <v>0</v>
      </c>
      <c r="P5751" s="6">
        <f>IF(B5751&gt;0,SUM($O$4:O5751)-SUM($P$3:P5750),0)</f>
        <v>0</v>
      </c>
      <c r="Q5751" s="6">
        <f t="shared" si="629"/>
        <v>1.3354436669382966E-11</v>
      </c>
      <c r="R5751" s="8">
        <f>IF(E5750&lt;&gt;E5751,SUM($Q$4:Q5751)-SUM($R$3:R5750),0)</f>
        <v>0</v>
      </c>
      <c r="S5751" s="6">
        <f>IF(B5751&gt;0,SUM($R$4:R5751)-SUM($S$3:S5750),0)</f>
        <v>0</v>
      </c>
    </row>
    <row r="5752" spans="1:19">
      <c r="A5752">
        <f>IF(E5751&lt;&gt;E5752,COUNTIF($A$4:A5751,"&lt;&gt;0")+1,0)</f>
        <v>0</v>
      </c>
      <c r="B5752">
        <f>IF(A5752&lt;&gt;0,IF(MOD(A5752,3)=0,COUNTIF($B$4:B5751,"&lt;&gt;0")+1,0),0)</f>
        <v>0</v>
      </c>
      <c r="C5752" s="9">
        <f>'Dash Board'!$C$12+COUNT('Daily reducing balance'!$F$4:F5751)</f>
        <v>47478</v>
      </c>
      <c r="D5752">
        <f t="shared" si="630"/>
        <v>2029</v>
      </c>
      <c r="E5752">
        <f t="shared" si="631"/>
        <v>12</v>
      </c>
      <c r="F5752">
        <f>DAY('Dash Board'!$C$12+COUNT('Daily reducing balance'!$F$4:F5751))</f>
        <v>26</v>
      </c>
      <c r="G5752" s="8">
        <f t="shared" si="632"/>
        <v>9.7515432003501345E-8</v>
      </c>
      <c r="H5752" s="6">
        <f>G5752*'Dash Board'!$C$11/365</f>
        <v>2.8052384548952441E-11</v>
      </c>
      <c r="I5752" s="6">
        <f>H5752*'Dash Board'!$C$18/'Dash Board'!$C$11</f>
        <v>1.3358278356644021E-11</v>
      </c>
      <c r="J5752" s="6">
        <f>(G5752&gt;1)*PMT('Dash Board'!$C$11/365,$U$4,-'Dash Board'!$C$19)</f>
        <v>0</v>
      </c>
      <c r="K5752" s="6">
        <f t="shared" si="627"/>
        <v>0</v>
      </c>
      <c r="L5752" s="8">
        <f t="shared" si="628"/>
        <v>9.7543484388050302E-8</v>
      </c>
      <c r="N5752" s="8">
        <f t="shared" si="633"/>
        <v>-1.3358278356644021E-11</v>
      </c>
      <c r="O5752" s="8">
        <f>IF(E5751&lt;&gt;E5752,SUM($N$4:N5752)-SUM($O$3:O5751),0)</f>
        <v>0</v>
      </c>
      <c r="P5752" s="6">
        <f>IF(B5752&gt;0,SUM($O$4:O5752)-SUM($P$3:P5751),0)</f>
        <v>0</v>
      </c>
      <c r="Q5752" s="6">
        <f t="shared" si="629"/>
        <v>1.3358278356644021E-11</v>
      </c>
      <c r="R5752" s="8">
        <f>IF(E5751&lt;&gt;E5752,SUM($Q$4:Q5752)-SUM($R$3:R5751),0)</f>
        <v>0</v>
      </c>
      <c r="S5752" s="6">
        <f>IF(B5752&gt;0,SUM($R$4:R5752)-SUM($S$3:S5751),0)</f>
        <v>0</v>
      </c>
    </row>
    <row r="5753" spans="1:19">
      <c r="A5753">
        <f>IF(E5752&lt;&gt;E5753,COUNTIF($A$4:A5752,"&lt;&gt;0")+1,0)</f>
        <v>0</v>
      </c>
      <c r="B5753">
        <f>IF(A5753&lt;&gt;0,IF(MOD(A5753,3)=0,COUNTIF($B$4:B5752,"&lt;&gt;0")+1,0),0)</f>
        <v>0</v>
      </c>
      <c r="C5753" s="9">
        <f>'Dash Board'!$C$12+COUNT('Daily reducing balance'!$F$4:F5752)</f>
        <v>47479</v>
      </c>
      <c r="D5753">
        <f t="shared" si="630"/>
        <v>2029</v>
      </c>
      <c r="E5753">
        <f t="shared" si="631"/>
        <v>12</v>
      </c>
      <c r="F5753">
        <f>DAY('Dash Board'!$C$12+COUNT('Daily reducing balance'!$F$4:F5752))</f>
        <v>27</v>
      </c>
      <c r="G5753" s="8">
        <f t="shared" si="632"/>
        <v>9.7543484388050302E-8</v>
      </c>
      <c r="H5753" s="6">
        <f>G5753*'Dash Board'!$C$11/365</f>
        <v>2.806045441300077E-11</v>
      </c>
      <c r="I5753" s="6">
        <f>H5753*'Dash Board'!$C$18/'Dash Board'!$C$11</f>
        <v>1.3362121149047987E-11</v>
      </c>
      <c r="J5753" s="6">
        <f>(G5753&gt;1)*PMT('Dash Board'!$C$11/365,$U$4,-'Dash Board'!$C$19)</f>
        <v>0</v>
      </c>
      <c r="K5753" s="6">
        <f t="shared" si="627"/>
        <v>0</v>
      </c>
      <c r="L5753" s="8">
        <f t="shared" si="628"/>
        <v>9.7571544842463306E-8</v>
      </c>
      <c r="N5753" s="8">
        <f t="shared" si="633"/>
        <v>-1.3362121149047987E-11</v>
      </c>
      <c r="O5753" s="8">
        <f>IF(E5752&lt;&gt;E5753,SUM($N$4:N5753)-SUM($O$3:O5752),0)</f>
        <v>0</v>
      </c>
      <c r="P5753" s="6">
        <f>IF(B5753&gt;0,SUM($O$4:O5753)-SUM($P$3:P5752),0)</f>
        <v>0</v>
      </c>
      <c r="Q5753" s="6">
        <f t="shared" si="629"/>
        <v>1.3362121149047987E-11</v>
      </c>
      <c r="R5753" s="8">
        <f>IF(E5752&lt;&gt;E5753,SUM($Q$4:Q5753)-SUM($R$3:R5752),0)</f>
        <v>0</v>
      </c>
      <c r="S5753" s="6">
        <f>IF(B5753&gt;0,SUM($R$4:R5753)-SUM($S$3:S5752),0)</f>
        <v>0</v>
      </c>
    </row>
    <row r="5754" spans="1:19">
      <c r="A5754">
        <f>IF(E5753&lt;&gt;E5754,COUNTIF($A$4:A5753,"&lt;&gt;0")+1,0)</f>
        <v>0</v>
      </c>
      <c r="B5754">
        <f>IF(A5754&lt;&gt;0,IF(MOD(A5754,3)=0,COUNTIF($B$4:B5753,"&lt;&gt;0")+1,0),0)</f>
        <v>0</v>
      </c>
      <c r="C5754" s="9">
        <f>'Dash Board'!$C$12+COUNT('Daily reducing balance'!$F$4:F5753)</f>
        <v>47480</v>
      </c>
      <c r="D5754">
        <f t="shared" si="630"/>
        <v>2029</v>
      </c>
      <c r="E5754">
        <f t="shared" si="631"/>
        <v>12</v>
      </c>
      <c r="F5754">
        <f>DAY('Dash Board'!$C$12+COUNT('Daily reducing balance'!$F$4:F5753))</f>
        <v>28</v>
      </c>
      <c r="G5754" s="8">
        <f t="shared" si="632"/>
        <v>9.7571544842463306E-8</v>
      </c>
      <c r="H5754" s="6">
        <f>G5754*'Dash Board'!$C$11/365</f>
        <v>2.8068526598516842E-11</v>
      </c>
      <c r="I5754" s="6">
        <f>H5754*'Dash Board'!$C$18/'Dash Board'!$C$11</f>
        <v>1.3365965046912783E-11</v>
      </c>
      <c r="J5754" s="6">
        <f>(G5754&gt;1)*PMT('Dash Board'!$C$11/365,$U$4,-'Dash Board'!$C$19)</f>
        <v>0</v>
      </c>
      <c r="K5754" s="6">
        <f t="shared" si="627"/>
        <v>0</v>
      </c>
      <c r="L5754" s="8">
        <f t="shared" si="628"/>
        <v>9.7599613369061823E-8</v>
      </c>
      <c r="N5754" s="8">
        <f t="shared" si="633"/>
        <v>-1.3365965046912783E-11</v>
      </c>
      <c r="O5754" s="8">
        <f>IF(E5753&lt;&gt;E5754,SUM($N$4:N5754)-SUM($O$3:O5753),0)</f>
        <v>0</v>
      </c>
      <c r="P5754" s="6">
        <f>IF(B5754&gt;0,SUM($O$4:O5754)-SUM($P$3:P5753),0)</f>
        <v>0</v>
      </c>
      <c r="Q5754" s="6">
        <f t="shared" si="629"/>
        <v>1.3365965046912783E-11</v>
      </c>
      <c r="R5754" s="8">
        <f>IF(E5753&lt;&gt;E5754,SUM($Q$4:Q5754)-SUM($R$3:R5753),0)</f>
        <v>0</v>
      </c>
      <c r="S5754" s="6">
        <f>IF(B5754&gt;0,SUM($R$4:R5754)-SUM($S$3:S5753),0)</f>
        <v>0</v>
      </c>
    </row>
    <row r="5755" spans="1:19">
      <c r="A5755">
        <f>IF(E5754&lt;&gt;E5755,COUNTIF($A$4:A5754,"&lt;&gt;0")+1,0)</f>
        <v>0</v>
      </c>
      <c r="B5755">
        <f>IF(A5755&lt;&gt;0,IF(MOD(A5755,3)=0,COUNTIF($B$4:B5754,"&lt;&gt;0")+1,0),0)</f>
        <v>0</v>
      </c>
      <c r="C5755" s="9">
        <f>'Dash Board'!$C$12+COUNT('Daily reducing balance'!$F$4:F5754)</f>
        <v>47481</v>
      </c>
      <c r="D5755">
        <f t="shared" si="630"/>
        <v>2029</v>
      </c>
      <c r="E5755">
        <f t="shared" si="631"/>
        <v>12</v>
      </c>
      <c r="F5755">
        <f>DAY('Dash Board'!$C$12+COUNT('Daily reducing balance'!$F$4:F5754))</f>
        <v>29</v>
      </c>
      <c r="G5755" s="8">
        <f t="shared" si="632"/>
        <v>9.7599613369061823E-8</v>
      </c>
      <c r="H5755" s="6">
        <f>G5755*'Dash Board'!$C$11/365</f>
        <v>2.8076601106168468E-11</v>
      </c>
      <c r="I5755" s="6">
        <f>H5755*'Dash Board'!$C$18/'Dash Board'!$C$11</f>
        <v>1.3369810050556415E-11</v>
      </c>
      <c r="J5755" s="6">
        <f>(G5755&gt;1)*PMT('Dash Board'!$C$11/365,$U$4,-'Dash Board'!$C$19)</f>
        <v>0</v>
      </c>
      <c r="K5755" s="6">
        <f t="shared" si="627"/>
        <v>0</v>
      </c>
      <c r="L5755" s="8">
        <f t="shared" si="628"/>
        <v>9.7627689970167995E-8</v>
      </c>
      <c r="N5755" s="8">
        <f t="shared" si="633"/>
        <v>-1.3369810050556415E-11</v>
      </c>
      <c r="O5755" s="8">
        <f>IF(E5754&lt;&gt;E5755,SUM($N$4:N5755)-SUM($O$3:O5754),0)</f>
        <v>0</v>
      </c>
      <c r="P5755" s="6">
        <f>IF(B5755&gt;0,SUM($O$4:O5755)-SUM($P$3:P5754),0)</f>
        <v>0</v>
      </c>
      <c r="Q5755" s="6">
        <f t="shared" si="629"/>
        <v>1.3369810050556415E-11</v>
      </c>
      <c r="R5755" s="8">
        <f>IF(E5754&lt;&gt;E5755,SUM($Q$4:Q5755)-SUM($R$3:R5754),0)</f>
        <v>0</v>
      </c>
      <c r="S5755" s="6">
        <f>IF(B5755&gt;0,SUM($R$4:R5755)-SUM($S$3:S5754),0)</f>
        <v>0</v>
      </c>
    </row>
    <row r="5756" spans="1:19">
      <c r="A5756">
        <f>IF(E5755&lt;&gt;E5756,COUNTIF($A$4:A5755,"&lt;&gt;0")+1,0)</f>
        <v>0</v>
      </c>
      <c r="B5756">
        <f>IF(A5756&lt;&gt;0,IF(MOD(A5756,3)=0,COUNTIF($B$4:B5755,"&lt;&gt;0")+1,0),0)</f>
        <v>0</v>
      </c>
      <c r="C5756" s="9">
        <f>'Dash Board'!$C$12+COUNT('Daily reducing balance'!$F$4:F5755)</f>
        <v>47482</v>
      </c>
      <c r="D5756">
        <f t="shared" si="630"/>
        <v>2029</v>
      </c>
      <c r="E5756">
        <f t="shared" si="631"/>
        <v>12</v>
      </c>
      <c r="F5756">
        <f>DAY('Dash Board'!$C$12+COUNT('Daily reducing balance'!$F$4:F5755))</f>
        <v>30</v>
      </c>
      <c r="G5756" s="8">
        <f t="shared" si="632"/>
        <v>9.7627689970167995E-8</v>
      </c>
      <c r="H5756" s="6">
        <f>G5756*'Dash Board'!$C$11/365</f>
        <v>2.8084677936623668E-11</v>
      </c>
      <c r="I5756" s="6">
        <f>H5756*'Dash Board'!$C$18/'Dash Board'!$C$11</f>
        <v>1.3373656160296987E-11</v>
      </c>
      <c r="J5756" s="6">
        <f>(G5756&gt;1)*PMT('Dash Board'!$C$11/365,$U$4,-'Dash Board'!$C$19)</f>
        <v>0</v>
      </c>
      <c r="K5756" s="6">
        <f t="shared" si="627"/>
        <v>0</v>
      </c>
      <c r="L5756" s="8">
        <f t="shared" si="628"/>
        <v>9.7655774648104624E-8</v>
      </c>
      <c r="N5756" s="8">
        <f t="shared" si="633"/>
        <v>-1.3373656160296987E-11</v>
      </c>
      <c r="O5756" s="8">
        <f>IF(E5755&lt;&gt;E5756,SUM($N$4:N5756)-SUM($O$3:O5755),0)</f>
        <v>0</v>
      </c>
      <c r="P5756" s="6">
        <f>IF(B5756&gt;0,SUM($O$4:O5756)-SUM($P$3:P5755),0)</f>
        <v>0</v>
      </c>
      <c r="Q5756" s="6">
        <f t="shared" si="629"/>
        <v>1.3373656160296987E-11</v>
      </c>
      <c r="R5756" s="8">
        <f>IF(E5755&lt;&gt;E5756,SUM($Q$4:Q5756)-SUM($R$3:R5755),0)</f>
        <v>0</v>
      </c>
      <c r="S5756" s="6">
        <f>IF(B5756&gt;0,SUM($R$4:R5756)-SUM($S$3:S5755),0)</f>
        <v>0</v>
      </c>
    </row>
    <row r="5757" spans="1:19">
      <c r="A5757">
        <f>IF(E5756&lt;&gt;E5757,COUNTIF($A$4:A5756,"&lt;&gt;0")+1,0)</f>
        <v>0</v>
      </c>
      <c r="B5757">
        <f>IF(A5757&lt;&gt;0,IF(MOD(A5757,3)=0,COUNTIF($B$4:B5756,"&lt;&gt;0")+1,0),0)</f>
        <v>0</v>
      </c>
      <c r="C5757" s="9">
        <f>'Dash Board'!$C$12+COUNT('Daily reducing balance'!$F$4:F5756)</f>
        <v>47483</v>
      </c>
      <c r="D5757">
        <f t="shared" si="630"/>
        <v>2029</v>
      </c>
      <c r="E5757">
        <f t="shared" si="631"/>
        <v>12</v>
      </c>
      <c r="F5757">
        <f>DAY('Dash Board'!$C$12+COUNT('Daily reducing balance'!$F$4:F5756))</f>
        <v>31</v>
      </c>
      <c r="G5757" s="8">
        <f t="shared" si="632"/>
        <v>9.7655774648104624E-8</v>
      </c>
      <c r="H5757" s="6">
        <f>G5757*'Dash Board'!$C$11/365</f>
        <v>2.8092757090550646E-11</v>
      </c>
      <c r="I5757" s="6">
        <f>H5757*'Dash Board'!$C$18/'Dash Board'!$C$11</f>
        <v>1.337750337645269E-11</v>
      </c>
      <c r="J5757" s="6">
        <f>(G5757&gt;1)*PMT('Dash Board'!$C$11/365,$U$4,-'Dash Board'!$C$19)</f>
        <v>0</v>
      </c>
      <c r="K5757" s="6">
        <f t="shared" si="627"/>
        <v>0</v>
      </c>
      <c r="L5757" s="8">
        <f t="shared" si="628"/>
        <v>9.7683867405195175E-8</v>
      </c>
      <c r="N5757" s="8">
        <f t="shared" si="633"/>
        <v>-1.337750337645269E-11</v>
      </c>
      <c r="O5757" s="8">
        <f>IF(E5756&lt;&gt;E5757,SUM($N$4:N5757)-SUM($O$3:O5756),0)</f>
        <v>0</v>
      </c>
      <c r="P5757" s="6">
        <f>IF(B5757&gt;0,SUM($O$4:O5757)-SUM($P$3:P5756),0)</f>
        <v>0</v>
      </c>
      <c r="Q5757" s="6">
        <f t="shared" si="629"/>
        <v>1.337750337645269E-11</v>
      </c>
      <c r="R5757" s="8">
        <f>IF(E5756&lt;&gt;E5757,SUM($Q$4:Q5757)-SUM($R$3:R5756),0)</f>
        <v>0</v>
      </c>
      <c r="S5757" s="6">
        <f>IF(B5757&gt;0,SUM($R$4:R5757)-SUM($S$3:S5756),0)</f>
        <v>0</v>
      </c>
    </row>
    <row r="5758" spans="1:19">
      <c r="A5758">
        <f>IF(E5757&lt;&gt;E5758,COUNTIF($A$4:A5757,"&lt;&gt;0")+1,0)</f>
        <v>189</v>
      </c>
      <c r="B5758">
        <f>IF(A5758&lt;&gt;0,IF(MOD(A5758,3)=0,COUNTIF($B$4:B5757,"&lt;&gt;0")+1,0),0)</f>
        <v>63</v>
      </c>
      <c r="C5758" s="9">
        <f>'Dash Board'!$C$12+COUNT('Daily reducing balance'!$F$4:F5757)</f>
        <v>47484</v>
      </c>
      <c r="D5758">
        <f t="shared" si="630"/>
        <v>2030</v>
      </c>
      <c r="E5758">
        <f t="shared" si="631"/>
        <v>1</v>
      </c>
      <c r="F5758">
        <f>DAY('Dash Board'!$C$12+COUNT('Daily reducing balance'!$F$4:F5757))</f>
        <v>1</v>
      </c>
      <c r="G5758" s="8">
        <f t="shared" si="632"/>
        <v>9.7683867405195175E-8</v>
      </c>
      <c r="H5758" s="6">
        <f>G5758*'Dash Board'!$C$11/365</f>
        <v>2.8100838568617787E-11</v>
      </c>
      <c r="I5758" s="6">
        <f>H5758*'Dash Board'!$C$18/'Dash Board'!$C$11</f>
        <v>1.3381351699341805E-11</v>
      </c>
      <c r="J5758" s="6">
        <f>(G5758&gt;1)*PMT('Dash Board'!$C$11/365,$U$4,-'Dash Board'!$C$19)</f>
        <v>0</v>
      </c>
      <c r="K5758" s="6">
        <f t="shared" si="627"/>
        <v>0</v>
      </c>
      <c r="L5758" s="8">
        <f t="shared" si="628"/>
        <v>9.7711968243763798E-8</v>
      </c>
      <c r="N5758" s="8">
        <f t="shared" si="633"/>
        <v>-1.3381351699341805E-11</v>
      </c>
      <c r="O5758" s="8">
        <f>IF(E5757&lt;&gt;E5758,SUM($N$4:N5758)-SUM($O$3:O5757),0)</f>
        <v>0</v>
      </c>
      <c r="P5758" s="6">
        <f>IF(B5758&gt;0,SUM($O$4:O5758)-SUM($P$3:P5757),0)</f>
        <v>0</v>
      </c>
      <c r="Q5758" s="6">
        <f t="shared" si="629"/>
        <v>1.3381351699341805E-11</v>
      </c>
      <c r="R5758" s="8">
        <f>IF(E5757&lt;&gt;E5758,SUM($Q$4:Q5758)-SUM($R$3:R5757),0)</f>
        <v>0</v>
      </c>
      <c r="S5758" s="6">
        <f>IF(B5758&gt;0,SUM($R$4:R5758)-SUM($S$3:S5757),0)</f>
        <v>0</v>
      </c>
    </row>
    <row r="5759" spans="1:19">
      <c r="A5759">
        <f>IF(E5758&lt;&gt;E5759,COUNTIF($A$4:A5758,"&lt;&gt;0")+1,0)</f>
        <v>0</v>
      </c>
      <c r="B5759">
        <f>IF(A5759&lt;&gt;0,IF(MOD(A5759,3)=0,COUNTIF($B$4:B5758,"&lt;&gt;0")+1,0),0)</f>
        <v>0</v>
      </c>
      <c r="C5759" s="9">
        <f>'Dash Board'!$C$12+COUNT('Daily reducing balance'!$F$4:F5758)</f>
        <v>47485</v>
      </c>
      <c r="D5759">
        <f t="shared" si="630"/>
        <v>2030</v>
      </c>
      <c r="E5759">
        <f t="shared" si="631"/>
        <v>1</v>
      </c>
      <c r="F5759">
        <f>DAY('Dash Board'!$C$12+COUNT('Daily reducing balance'!$F$4:F5758))</f>
        <v>2</v>
      </c>
      <c r="G5759" s="8">
        <f t="shared" si="632"/>
        <v>9.7711968243763798E-8</v>
      </c>
      <c r="H5759" s="6">
        <f>G5759*'Dash Board'!$C$11/365</f>
        <v>2.8108922371493694E-11</v>
      </c>
      <c r="I5759" s="6">
        <f>H5759*'Dash Board'!$C$18/'Dash Board'!$C$11</f>
        <v>1.3385201129282713E-11</v>
      </c>
      <c r="J5759" s="6">
        <f>(G5759&gt;1)*PMT('Dash Board'!$C$11/365,$U$4,-'Dash Board'!$C$19)</f>
        <v>0</v>
      </c>
      <c r="K5759" s="6">
        <f t="shared" si="627"/>
        <v>0</v>
      </c>
      <c r="L5759" s="8">
        <f t="shared" si="628"/>
        <v>9.7740077166135297E-8</v>
      </c>
      <c r="N5759" s="8">
        <f t="shared" si="633"/>
        <v>-1.3385201129282713E-11</v>
      </c>
      <c r="O5759" s="8">
        <f>IF(E5758&lt;&gt;E5759,SUM($N$4:N5759)-SUM($O$3:O5758),0)</f>
        <v>0</v>
      </c>
      <c r="P5759" s="6">
        <f>IF(B5759&gt;0,SUM($O$4:O5759)-SUM($P$3:P5758),0)</f>
        <v>0</v>
      </c>
      <c r="Q5759" s="6">
        <f t="shared" si="629"/>
        <v>1.3385201129282713E-11</v>
      </c>
      <c r="R5759" s="8">
        <f>IF(E5758&lt;&gt;E5759,SUM($Q$4:Q5759)-SUM($R$3:R5758),0)</f>
        <v>0</v>
      </c>
      <c r="S5759" s="6">
        <f>IF(B5759&gt;0,SUM($R$4:R5759)-SUM($S$3:S5758),0)</f>
        <v>0</v>
      </c>
    </row>
    <row r="5760" spans="1:19">
      <c r="A5760">
        <f>IF(E5759&lt;&gt;E5760,COUNTIF($A$4:A5759,"&lt;&gt;0")+1,0)</f>
        <v>0</v>
      </c>
      <c r="B5760">
        <f>IF(A5760&lt;&gt;0,IF(MOD(A5760,3)=0,COUNTIF($B$4:B5759,"&lt;&gt;0")+1,0),0)</f>
        <v>0</v>
      </c>
      <c r="C5760" s="9">
        <f>'Dash Board'!$C$12+COUNT('Daily reducing balance'!$F$4:F5759)</f>
        <v>47486</v>
      </c>
      <c r="D5760">
        <f t="shared" si="630"/>
        <v>2030</v>
      </c>
      <c r="E5760">
        <f t="shared" si="631"/>
        <v>1</v>
      </c>
      <c r="F5760">
        <f>DAY('Dash Board'!$C$12+COUNT('Daily reducing balance'!$F$4:F5759))</f>
        <v>3</v>
      </c>
      <c r="G5760" s="8">
        <f t="shared" si="632"/>
        <v>9.7740077166135297E-8</v>
      </c>
      <c r="H5760" s="6">
        <f>G5760*'Dash Board'!$C$11/365</f>
        <v>2.811700849984714E-11</v>
      </c>
      <c r="I5760" s="6">
        <f>H5760*'Dash Board'!$C$18/'Dash Board'!$C$11</f>
        <v>1.3389051666593877E-11</v>
      </c>
      <c r="J5760" s="6">
        <f>(G5760&gt;1)*PMT('Dash Board'!$C$11/365,$U$4,-'Dash Board'!$C$19)</f>
        <v>0</v>
      </c>
      <c r="K5760" s="6">
        <f t="shared" si="627"/>
        <v>0</v>
      </c>
      <c r="L5760" s="8">
        <f t="shared" si="628"/>
        <v>9.7768194174635146E-8</v>
      </c>
      <c r="N5760" s="8">
        <f t="shared" si="633"/>
        <v>-1.3389051666593877E-11</v>
      </c>
      <c r="O5760" s="8">
        <f>IF(E5759&lt;&gt;E5760,SUM($N$4:N5760)-SUM($O$3:O5759),0)</f>
        <v>0</v>
      </c>
      <c r="P5760" s="6">
        <f>IF(B5760&gt;0,SUM($O$4:O5760)-SUM($P$3:P5759),0)</f>
        <v>0</v>
      </c>
      <c r="Q5760" s="6">
        <f t="shared" si="629"/>
        <v>1.3389051666593877E-11</v>
      </c>
      <c r="R5760" s="8">
        <f>IF(E5759&lt;&gt;E5760,SUM($Q$4:Q5760)-SUM($R$3:R5759),0)</f>
        <v>0</v>
      </c>
      <c r="S5760" s="6">
        <f>IF(B5760&gt;0,SUM($R$4:R5760)-SUM($S$3:S5759),0)</f>
        <v>0</v>
      </c>
    </row>
    <row r="5761" spans="1:19">
      <c r="A5761">
        <f>IF(E5760&lt;&gt;E5761,COUNTIF($A$4:A5760,"&lt;&gt;0")+1,0)</f>
        <v>0</v>
      </c>
      <c r="B5761">
        <f>IF(A5761&lt;&gt;0,IF(MOD(A5761,3)=0,COUNTIF($B$4:B5760,"&lt;&gt;0")+1,0),0)</f>
        <v>0</v>
      </c>
      <c r="C5761" s="9">
        <f>'Dash Board'!$C$12+COUNT('Daily reducing balance'!$F$4:F5760)</f>
        <v>47487</v>
      </c>
      <c r="D5761">
        <f t="shared" si="630"/>
        <v>2030</v>
      </c>
      <c r="E5761">
        <f t="shared" si="631"/>
        <v>1</v>
      </c>
      <c r="F5761">
        <f>DAY('Dash Board'!$C$12+COUNT('Daily reducing balance'!$F$4:F5760))</f>
        <v>4</v>
      </c>
      <c r="G5761" s="8">
        <f t="shared" si="632"/>
        <v>9.7768194174635146E-8</v>
      </c>
      <c r="H5761" s="6">
        <f>G5761*'Dash Board'!$C$11/365</f>
        <v>2.8125096954347098E-11</v>
      </c>
      <c r="I5761" s="6">
        <f>H5761*'Dash Board'!$C$18/'Dash Board'!$C$11</f>
        <v>1.3392903311593858E-11</v>
      </c>
      <c r="J5761" s="6">
        <f>(G5761&gt;1)*PMT('Dash Board'!$C$11/365,$U$4,-'Dash Board'!$C$19)</f>
        <v>0</v>
      </c>
      <c r="K5761" s="6">
        <f t="shared" si="627"/>
        <v>0</v>
      </c>
      <c r="L5761" s="8">
        <f t="shared" si="628"/>
        <v>9.7796319271589498E-8</v>
      </c>
      <c r="N5761" s="8">
        <f t="shared" si="633"/>
        <v>-1.3392903311593858E-11</v>
      </c>
      <c r="O5761" s="8">
        <f>IF(E5760&lt;&gt;E5761,SUM($N$4:N5761)-SUM($O$3:O5760),0)</f>
        <v>0</v>
      </c>
      <c r="P5761" s="6">
        <f>IF(B5761&gt;0,SUM($O$4:O5761)-SUM($P$3:P5760),0)</f>
        <v>0</v>
      </c>
      <c r="Q5761" s="6">
        <f t="shared" si="629"/>
        <v>1.3392903311593858E-11</v>
      </c>
      <c r="R5761" s="8">
        <f>IF(E5760&lt;&gt;E5761,SUM($Q$4:Q5761)-SUM($R$3:R5760),0)</f>
        <v>0</v>
      </c>
      <c r="S5761" s="6">
        <f>IF(B5761&gt;0,SUM($R$4:R5761)-SUM($S$3:S5760),0)</f>
        <v>0</v>
      </c>
    </row>
    <row r="5762" spans="1:19">
      <c r="A5762">
        <f>IF(E5761&lt;&gt;E5762,COUNTIF($A$4:A5761,"&lt;&gt;0")+1,0)</f>
        <v>0</v>
      </c>
      <c r="B5762">
        <f>IF(A5762&lt;&gt;0,IF(MOD(A5762,3)=0,COUNTIF($B$4:B5761,"&lt;&gt;0")+1,0),0)</f>
        <v>0</v>
      </c>
      <c r="C5762" s="9">
        <f>'Dash Board'!$C$12+COUNT('Daily reducing balance'!$F$4:F5761)</f>
        <v>47488</v>
      </c>
      <c r="D5762">
        <f t="shared" si="630"/>
        <v>2030</v>
      </c>
      <c r="E5762">
        <f t="shared" si="631"/>
        <v>1</v>
      </c>
      <c r="F5762">
        <f>DAY('Dash Board'!$C$12+COUNT('Daily reducing balance'!$F$4:F5761))</f>
        <v>5</v>
      </c>
      <c r="G5762" s="8">
        <f t="shared" si="632"/>
        <v>9.7796319271589498E-8</v>
      </c>
      <c r="H5762" s="6">
        <f>G5762*'Dash Board'!$C$11/365</f>
        <v>2.8133187735662731E-11</v>
      </c>
      <c r="I5762" s="6">
        <f>H5762*'Dash Board'!$C$18/'Dash Board'!$C$11</f>
        <v>1.3396756064601302E-11</v>
      </c>
      <c r="J5762" s="6">
        <f>(G5762&gt;1)*PMT('Dash Board'!$C$11/365,$U$4,-'Dash Board'!$C$19)</f>
        <v>0</v>
      </c>
      <c r="K5762" s="6">
        <f t="shared" si="627"/>
        <v>0</v>
      </c>
      <c r="L5762" s="8">
        <f t="shared" si="628"/>
        <v>9.7824452459325164E-8</v>
      </c>
      <c r="N5762" s="8">
        <f t="shared" si="633"/>
        <v>-1.3396756064601302E-11</v>
      </c>
      <c r="O5762" s="8">
        <f>IF(E5761&lt;&gt;E5762,SUM($N$4:N5762)-SUM($O$3:O5761),0)</f>
        <v>0</v>
      </c>
      <c r="P5762" s="6">
        <f>IF(B5762&gt;0,SUM($O$4:O5762)-SUM($P$3:P5761),0)</f>
        <v>0</v>
      </c>
      <c r="Q5762" s="6">
        <f t="shared" si="629"/>
        <v>1.3396756064601302E-11</v>
      </c>
      <c r="R5762" s="8">
        <f>IF(E5761&lt;&gt;E5762,SUM($Q$4:Q5762)-SUM($R$3:R5761),0)</f>
        <v>0</v>
      </c>
      <c r="S5762" s="6">
        <f>IF(B5762&gt;0,SUM($R$4:R5762)-SUM($S$3:S5761),0)</f>
        <v>0</v>
      </c>
    </row>
    <row r="5763" spans="1:19">
      <c r="A5763">
        <f>IF(E5762&lt;&gt;E5763,COUNTIF($A$4:A5762,"&lt;&gt;0")+1,0)</f>
        <v>0</v>
      </c>
      <c r="B5763">
        <f>IF(A5763&lt;&gt;0,IF(MOD(A5763,3)=0,COUNTIF($B$4:B5762,"&lt;&gt;0")+1,0),0)</f>
        <v>0</v>
      </c>
      <c r="C5763" s="9">
        <f>'Dash Board'!$C$12+COUNT('Daily reducing balance'!$F$4:F5762)</f>
        <v>47489</v>
      </c>
      <c r="D5763">
        <f t="shared" si="630"/>
        <v>2030</v>
      </c>
      <c r="E5763">
        <f t="shared" si="631"/>
        <v>1</v>
      </c>
      <c r="F5763">
        <f>DAY('Dash Board'!$C$12+COUNT('Daily reducing balance'!$F$4:F5762))</f>
        <v>6</v>
      </c>
      <c r="G5763" s="8">
        <f t="shared" si="632"/>
        <v>9.7824452459325164E-8</v>
      </c>
      <c r="H5763" s="6">
        <f>G5763*'Dash Board'!$C$11/365</f>
        <v>2.8141280844463403E-11</v>
      </c>
      <c r="I5763" s="6">
        <f>H5763*'Dash Board'!$C$18/'Dash Board'!$C$11</f>
        <v>1.3400609925934954E-11</v>
      </c>
      <c r="J5763" s="6">
        <f>(G5763&gt;1)*PMT('Dash Board'!$C$11/365,$U$4,-'Dash Board'!$C$19)</f>
        <v>0</v>
      </c>
      <c r="K5763" s="6">
        <f t="shared" si="627"/>
        <v>0</v>
      </c>
      <c r="L5763" s="8">
        <f t="shared" si="628"/>
        <v>9.7852593740169632E-8</v>
      </c>
      <c r="N5763" s="8">
        <f t="shared" si="633"/>
        <v>-1.3400609925934954E-11</v>
      </c>
      <c r="O5763" s="8">
        <f>IF(E5762&lt;&gt;E5763,SUM($N$4:N5763)-SUM($O$3:O5762),0)</f>
        <v>0</v>
      </c>
      <c r="P5763" s="6">
        <f>IF(B5763&gt;0,SUM($O$4:O5763)-SUM($P$3:P5762),0)</f>
        <v>0</v>
      </c>
      <c r="Q5763" s="6">
        <f t="shared" si="629"/>
        <v>1.3400609925934954E-11</v>
      </c>
      <c r="R5763" s="8">
        <f>IF(E5762&lt;&gt;E5763,SUM($Q$4:Q5763)-SUM($R$3:R5762),0)</f>
        <v>0</v>
      </c>
      <c r="S5763" s="6">
        <f>IF(B5763&gt;0,SUM($R$4:R5763)-SUM($S$3:S5762),0)</f>
        <v>0</v>
      </c>
    </row>
    <row r="5764" spans="1:19">
      <c r="A5764">
        <f>IF(E5763&lt;&gt;E5764,COUNTIF($A$4:A5763,"&lt;&gt;0")+1,0)</f>
        <v>0</v>
      </c>
      <c r="B5764">
        <f>IF(A5764&lt;&gt;0,IF(MOD(A5764,3)=0,COUNTIF($B$4:B5763,"&lt;&gt;0")+1,0),0)</f>
        <v>0</v>
      </c>
      <c r="C5764" s="9">
        <f>'Dash Board'!$C$12+COUNT('Daily reducing balance'!$F$4:F5763)</f>
        <v>47490</v>
      </c>
      <c r="D5764">
        <f t="shared" si="630"/>
        <v>2030</v>
      </c>
      <c r="E5764">
        <f t="shared" si="631"/>
        <v>1</v>
      </c>
      <c r="F5764">
        <f>DAY('Dash Board'!$C$12+COUNT('Daily reducing balance'!$F$4:F5763))</f>
        <v>7</v>
      </c>
      <c r="G5764" s="8">
        <f t="shared" si="632"/>
        <v>9.7852593740169632E-8</v>
      </c>
      <c r="H5764" s="6">
        <f>G5764*'Dash Board'!$C$11/365</f>
        <v>2.814937628141866E-11</v>
      </c>
      <c r="I5764" s="6">
        <f>H5764*'Dash Board'!$C$18/'Dash Board'!$C$11</f>
        <v>1.3404464895913649E-11</v>
      </c>
      <c r="J5764" s="6">
        <f>(G5764&gt;1)*PMT('Dash Board'!$C$11/365,$U$4,-'Dash Board'!$C$19)</f>
        <v>0</v>
      </c>
      <c r="K5764" s="6">
        <f t="shared" si="627"/>
        <v>0</v>
      </c>
      <c r="L5764" s="8">
        <f t="shared" si="628"/>
        <v>9.7880743116451051E-8</v>
      </c>
      <c r="N5764" s="8">
        <f t="shared" si="633"/>
        <v>-1.3404464895913649E-11</v>
      </c>
      <c r="O5764" s="8">
        <f>IF(E5763&lt;&gt;E5764,SUM($N$4:N5764)-SUM($O$3:O5763),0)</f>
        <v>0</v>
      </c>
      <c r="P5764" s="6">
        <f>IF(B5764&gt;0,SUM($O$4:O5764)-SUM($P$3:P5763),0)</f>
        <v>0</v>
      </c>
      <c r="Q5764" s="6">
        <f t="shared" si="629"/>
        <v>1.3404464895913649E-11</v>
      </c>
      <c r="R5764" s="8">
        <f>IF(E5763&lt;&gt;E5764,SUM($Q$4:Q5764)-SUM($R$3:R5763),0)</f>
        <v>0</v>
      </c>
      <c r="S5764" s="6">
        <f>IF(B5764&gt;0,SUM($R$4:R5764)-SUM($S$3:S5763),0)</f>
        <v>0</v>
      </c>
    </row>
    <row r="5765" spans="1:19">
      <c r="A5765">
        <f>IF(E5764&lt;&gt;E5765,COUNTIF($A$4:A5764,"&lt;&gt;0")+1,0)</f>
        <v>0</v>
      </c>
      <c r="B5765">
        <f>IF(A5765&lt;&gt;0,IF(MOD(A5765,3)=0,COUNTIF($B$4:B5764,"&lt;&gt;0")+1,0),0)</f>
        <v>0</v>
      </c>
      <c r="C5765" s="9">
        <f>'Dash Board'!$C$12+COUNT('Daily reducing balance'!$F$4:F5764)</f>
        <v>47491</v>
      </c>
      <c r="D5765">
        <f t="shared" si="630"/>
        <v>2030</v>
      </c>
      <c r="E5765">
        <f t="shared" si="631"/>
        <v>1</v>
      </c>
      <c r="F5765">
        <f>DAY('Dash Board'!$C$12+COUNT('Daily reducing balance'!$F$4:F5764))</f>
        <v>8</v>
      </c>
      <c r="G5765" s="8">
        <f t="shared" si="632"/>
        <v>9.7880743116451051E-8</v>
      </c>
      <c r="H5765" s="6">
        <f>G5765*'Dash Board'!$C$11/365</f>
        <v>2.8157474047198246E-11</v>
      </c>
      <c r="I5765" s="6">
        <f>H5765*'Dash Board'!$C$18/'Dash Board'!$C$11</f>
        <v>1.3408320974856309E-11</v>
      </c>
      <c r="J5765" s="6">
        <f>(G5765&gt;1)*PMT('Dash Board'!$C$11/365,$U$4,-'Dash Board'!$C$19)</f>
        <v>0</v>
      </c>
      <c r="K5765" s="6">
        <f t="shared" ref="K5765:K5828" si="634">IF(F5765=1,SUMIFS($J$4:$J$7308,$D$4:$D$7308,"="&amp;YEAR(C5765),$E$4:$E$7308,"="&amp;MONTH(C5765)),0)</f>
        <v>0</v>
      </c>
      <c r="L5765" s="8">
        <f t="shared" ref="L5765:L5828" si="635">IF(G5765+H5765-J5765&lt;0,0,G5765+H5765-J5765)</f>
        <v>9.7908900590498247E-8</v>
      </c>
      <c r="N5765" s="8">
        <f t="shared" si="633"/>
        <v>-1.3408320974856309E-11</v>
      </c>
      <c r="O5765" s="8">
        <f>IF(E5764&lt;&gt;E5765,SUM($N$4:N5765)-SUM($O$3:O5764),0)</f>
        <v>0</v>
      </c>
      <c r="P5765" s="6">
        <f>IF(B5765&gt;0,SUM($O$4:O5765)-SUM($P$3:P5764),0)</f>
        <v>0</v>
      </c>
      <c r="Q5765" s="6">
        <f t="shared" ref="Q5765:Q5828" si="636">I5765</f>
        <v>1.3408320974856309E-11</v>
      </c>
      <c r="R5765" s="8">
        <f>IF(E5764&lt;&gt;E5765,SUM($Q$4:Q5765)-SUM($R$3:R5764),0)</f>
        <v>0</v>
      </c>
      <c r="S5765" s="6">
        <f>IF(B5765&gt;0,SUM($R$4:R5765)-SUM($S$3:S5764),0)</f>
        <v>0</v>
      </c>
    </row>
    <row r="5766" spans="1:19">
      <c r="A5766">
        <f>IF(E5765&lt;&gt;E5766,COUNTIF($A$4:A5765,"&lt;&gt;0")+1,0)</f>
        <v>0</v>
      </c>
      <c r="B5766">
        <f>IF(A5766&lt;&gt;0,IF(MOD(A5766,3)=0,COUNTIF($B$4:B5765,"&lt;&gt;0")+1,0),0)</f>
        <v>0</v>
      </c>
      <c r="C5766" s="9">
        <f>'Dash Board'!$C$12+COUNT('Daily reducing balance'!$F$4:F5765)</f>
        <v>47492</v>
      </c>
      <c r="D5766">
        <f t="shared" si="630"/>
        <v>2030</v>
      </c>
      <c r="E5766">
        <f t="shared" si="631"/>
        <v>1</v>
      </c>
      <c r="F5766">
        <f>DAY('Dash Board'!$C$12+COUNT('Daily reducing balance'!$F$4:F5765))</f>
        <v>9</v>
      </c>
      <c r="G5766" s="8">
        <f t="shared" si="632"/>
        <v>9.7908900590498247E-8</v>
      </c>
      <c r="H5766" s="6">
        <f>G5766*'Dash Board'!$C$11/365</f>
        <v>2.8165574142472095E-11</v>
      </c>
      <c r="I5766" s="6">
        <f>H5766*'Dash Board'!$C$18/'Dash Board'!$C$11</f>
        <v>1.3412178163081953E-11</v>
      </c>
      <c r="J5766" s="6">
        <f>(G5766&gt;1)*PMT('Dash Board'!$C$11/365,$U$4,-'Dash Board'!$C$19)</f>
        <v>0</v>
      </c>
      <c r="K5766" s="6">
        <f t="shared" si="634"/>
        <v>0</v>
      </c>
      <c r="L5766" s="8">
        <f t="shared" si="635"/>
        <v>9.7937066164640719E-8</v>
      </c>
      <c r="N5766" s="8">
        <f t="shared" si="633"/>
        <v>-1.3412178163081953E-11</v>
      </c>
      <c r="O5766" s="8">
        <f>IF(E5765&lt;&gt;E5766,SUM($N$4:N5766)-SUM($O$3:O5765),0)</f>
        <v>0</v>
      </c>
      <c r="P5766" s="6">
        <f>IF(B5766&gt;0,SUM($O$4:O5766)-SUM($P$3:P5765),0)</f>
        <v>0</v>
      </c>
      <c r="Q5766" s="6">
        <f t="shared" si="636"/>
        <v>1.3412178163081953E-11</v>
      </c>
      <c r="R5766" s="8">
        <f>IF(E5765&lt;&gt;E5766,SUM($Q$4:Q5766)-SUM($R$3:R5765),0)</f>
        <v>0</v>
      </c>
      <c r="S5766" s="6">
        <f>IF(B5766&gt;0,SUM($R$4:R5766)-SUM($S$3:S5765),0)</f>
        <v>0</v>
      </c>
    </row>
    <row r="5767" spans="1:19">
      <c r="A5767">
        <f>IF(E5766&lt;&gt;E5767,COUNTIF($A$4:A5766,"&lt;&gt;0")+1,0)</f>
        <v>0</v>
      </c>
      <c r="B5767">
        <f>IF(A5767&lt;&gt;0,IF(MOD(A5767,3)=0,COUNTIF($B$4:B5766,"&lt;&gt;0")+1,0),0)</f>
        <v>0</v>
      </c>
      <c r="C5767" s="9">
        <f>'Dash Board'!$C$12+COUNT('Daily reducing balance'!$F$4:F5766)</f>
        <v>47493</v>
      </c>
      <c r="D5767">
        <f t="shared" si="630"/>
        <v>2030</v>
      </c>
      <c r="E5767">
        <f t="shared" si="631"/>
        <v>1</v>
      </c>
      <c r="F5767">
        <f>DAY('Dash Board'!$C$12+COUNT('Daily reducing balance'!$F$4:F5766))</f>
        <v>10</v>
      </c>
      <c r="G5767" s="8">
        <f t="shared" si="632"/>
        <v>9.7937066164640719E-8</v>
      </c>
      <c r="H5767" s="6">
        <f>G5767*'Dash Board'!$C$11/365</f>
        <v>2.817367656791034E-11</v>
      </c>
      <c r="I5767" s="6">
        <f>H5767*'Dash Board'!$C$18/'Dash Board'!$C$11</f>
        <v>1.3416036460909687E-11</v>
      </c>
      <c r="J5767" s="6">
        <f>(G5767&gt;1)*PMT('Dash Board'!$C$11/365,$U$4,-'Dash Board'!$C$19)</f>
        <v>0</v>
      </c>
      <c r="K5767" s="6">
        <f t="shared" si="634"/>
        <v>0</v>
      </c>
      <c r="L5767" s="8">
        <f t="shared" si="635"/>
        <v>9.7965239841208627E-8</v>
      </c>
      <c r="N5767" s="8">
        <f t="shared" si="633"/>
        <v>-1.3416036460909687E-11</v>
      </c>
      <c r="O5767" s="8">
        <f>IF(E5766&lt;&gt;E5767,SUM($N$4:N5767)-SUM($O$3:O5766),0)</f>
        <v>0</v>
      </c>
      <c r="P5767" s="6">
        <f>IF(B5767&gt;0,SUM($O$4:O5767)-SUM($P$3:P5766),0)</f>
        <v>0</v>
      </c>
      <c r="Q5767" s="6">
        <f t="shared" si="636"/>
        <v>1.3416036460909687E-11</v>
      </c>
      <c r="R5767" s="8">
        <f>IF(E5766&lt;&gt;E5767,SUM($Q$4:Q5767)-SUM($R$3:R5766),0)</f>
        <v>0</v>
      </c>
      <c r="S5767" s="6">
        <f>IF(B5767&gt;0,SUM($R$4:R5767)-SUM($S$3:S5766),0)</f>
        <v>0</v>
      </c>
    </row>
    <row r="5768" spans="1:19">
      <c r="A5768">
        <f>IF(E5767&lt;&gt;E5768,COUNTIF($A$4:A5767,"&lt;&gt;0")+1,0)</f>
        <v>0</v>
      </c>
      <c r="B5768">
        <f>IF(A5768&lt;&gt;0,IF(MOD(A5768,3)=0,COUNTIF($B$4:B5767,"&lt;&gt;0")+1,0),0)</f>
        <v>0</v>
      </c>
      <c r="C5768" s="9">
        <f>'Dash Board'!$C$12+COUNT('Daily reducing balance'!$F$4:F5767)</f>
        <v>47494</v>
      </c>
      <c r="D5768">
        <f t="shared" si="630"/>
        <v>2030</v>
      </c>
      <c r="E5768">
        <f t="shared" si="631"/>
        <v>1</v>
      </c>
      <c r="F5768">
        <f>DAY('Dash Board'!$C$12+COUNT('Daily reducing balance'!$F$4:F5767))</f>
        <v>11</v>
      </c>
      <c r="G5768" s="8">
        <f t="shared" si="632"/>
        <v>9.7965239841208627E-8</v>
      </c>
      <c r="H5768" s="6">
        <f>G5768*'Dash Board'!$C$11/365</f>
        <v>2.8181781324183301E-11</v>
      </c>
      <c r="I5768" s="6">
        <f>H5768*'Dash Board'!$C$18/'Dash Board'!$C$11</f>
        <v>1.3419895868658717E-11</v>
      </c>
      <c r="J5768" s="6">
        <f>(G5768&gt;1)*PMT('Dash Board'!$C$11/365,$U$4,-'Dash Board'!$C$19)</f>
        <v>0</v>
      </c>
      <c r="K5768" s="6">
        <f t="shared" si="634"/>
        <v>0</v>
      </c>
      <c r="L5768" s="8">
        <f t="shared" si="635"/>
        <v>9.7993421622532808E-8</v>
      </c>
      <c r="N5768" s="8">
        <f t="shared" si="633"/>
        <v>-1.3419895868658717E-11</v>
      </c>
      <c r="O5768" s="8">
        <f>IF(E5767&lt;&gt;E5768,SUM($N$4:N5768)-SUM($O$3:O5767),0)</f>
        <v>0</v>
      </c>
      <c r="P5768" s="6">
        <f>IF(B5768&gt;0,SUM($O$4:O5768)-SUM($P$3:P5767),0)</f>
        <v>0</v>
      </c>
      <c r="Q5768" s="6">
        <f t="shared" si="636"/>
        <v>1.3419895868658717E-11</v>
      </c>
      <c r="R5768" s="8">
        <f>IF(E5767&lt;&gt;E5768,SUM($Q$4:Q5768)-SUM($R$3:R5767),0)</f>
        <v>0</v>
      </c>
      <c r="S5768" s="6">
        <f>IF(B5768&gt;0,SUM($R$4:R5768)-SUM($S$3:S5767),0)</f>
        <v>0</v>
      </c>
    </row>
    <row r="5769" spans="1:19">
      <c r="A5769">
        <f>IF(E5768&lt;&gt;E5769,COUNTIF($A$4:A5768,"&lt;&gt;0")+1,0)</f>
        <v>0</v>
      </c>
      <c r="B5769">
        <f>IF(A5769&lt;&gt;0,IF(MOD(A5769,3)=0,COUNTIF($B$4:B5768,"&lt;&gt;0")+1,0),0)</f>
        <v>0</v>
      </c>
      <c r="C5769" s="9">
        <f>'Dash Board'!$C$12+COUNT('Daily reducing balance'!$F$4:F5768)</f>
        <v>47495</v>
      </c>
      <c r="D5769">
        <f t="shared" si="630"/>
        <v>2030</v>
      </c>
      <c r="E5769">
        <f t="shared" si="631"/>
        <v>1</v>
      </c>
      <c r="F5769">
        <f>DAY('Dash Board'!$C$12+COUNT('Daily reducing balance'!$F$4:F5768))</f>
        <v>12</v>
      </c>
      <c r="G5769" s="8">
        <f t="shared" si="632"/>
        <v>9.7993421622532808E-8</v>
      </c>
      <c r="H5769" s="6">
        <f>G5769*'Dash Board'!$C$11/365</f>
        <v>2.8189888411961492E-11</v>
      </c>
      <c r="I5769" s="6">
        <f>H5769*'Dash Board'!$C$18/'Dash Board'!$C$11</f>
        <v>1.3423756386648332E-11</v>
      </c>
      <c r="J5769" s="6">
        <f>(G5769&gt;1)*PMT('Dash Board'!$C$11/365,$U$4,-'Dash Board'!$C$19)</f>
        <v>0</v>
      </c>
      <c r="K5769" s="6">
        <f t="shared" si="634"/>
        <v>0</v>
      </c>
      <c r="L5769" s="8">
        <f t="shared" si="635"/>
        <v>9.8021611510944774E-8</v>
      </c>
      <c r="N5769" s="8">
        <f t="shared" si="633"/>
        <v>-1.3423756386648332E-11</v>
      </c>
      <c r="O5769" s="8">
        <f>IF(E5768&lt;&gt;E5769,SUM($N$4:N5769)-SUM($O$3:O5768),0)</f>
        <v>0</v>
      </c>
      <c r="P5769" s="6">
        <f>IF(B5769&gt;0,SUM($O$4:O5769)-SUM($P$3:P5768),0)</f>
        <v>0</v>
      </c>
      <c r="Q5769" s="6">
        <f t="shared" si="636"/>
        <v>1.3423756386648332E-11</v>
      </c>
      <c r="R5769" s="8">
        <f>IF(E5768&lt;&gt;E5769,SUM($Q$4:Q5769)-SUM($R$3:R5768),0)</f>
        <v>0</v>
      </c>
      <c r="S5769" s="6">
        <f>IF(B5769&gt;0,SUM($R$4:R5769)-SUM($S$3:S5768),0)</f>
        <v>0</v>
      </c>
    </row>
    <row r="5770" spans="1:19">
      <c r="A5770">
        <f>IF(E5769&lt;&gt;E5770,COUNTIF($A$4:A5769,"&lt;&gt;0")+1,0)</f>
        <v>0</v>
      </c>
      <c r="B5770">
        <f>IF(A5770&lt;&gt;0,IF(MOD(A5770,3)=0,COUNTIF($B$4:B5769,"&lt;&gt;0")+1,0),0)</f>
        <v>0</v>
      </c>
      <c r="C5770" s="9">
        <f>'Dash Board'!$C$12+COUNT('Daily reducing balance'!$F$4:F5769)</f>
        <v>47496</v>
      </c>
      <c r="D5770">
        <f t="shared" si="630"/>
        <v>2030</v>
      </c>
      <c r="E5770">
        <f t="shared" si="631"/>
        <v>1</v>
      </c>
      <c r="F5770">
        <f>DAY('Dash Board'!$C$12+COUNT('Daily reducing balance'!$F$4:F5769))</f>
        <v>13</v>
      </c>
      <c r="G5770" s="8">
        <f t="shared" si="632"/>
        <v>9.8021611510944774E-8</v>
      </c>
      <c r="H5770" s="6">
        <f>G5770*'Dash Board'!$C$11/365</f>
        <v>2.8197997831915618E-11</v>
      </c>
      <c r="I5770" s="6">
        <f>H5770*'Dash Board'!$C$18/'Dash Board'!$C$11</f>
        <v>1.3427618015197914E-11</v>
      </c>
      <c r="J5770" s="6">
        <f>(G5770&gt;1)*PMT('Dash Board'!$C$11/365,$U$4,-'Dash Board'!$C$19)</f>
        <v>0</v>
      </c>
      <c r="K5770" s="6">
        <f t="shared" si="634"/>
        <v>0</v>
      </c>
      <c r="L5770" s="8">
        <f t="shared" si="635"/>
        <v>9.8049809508776696E-8</v>
      </c>
      <c r="N5770" s="8">
        <f t="shared" si="633"/>
        <v>-1.3427618015197914E-11</v>
      </c>
      <c r="O5770" s="8">
        <f>IF(E5769&lt;&gt;E5770,SUM($N$4:N5770)-SUM($O$3:O5769),0)</f>
        <v>0</v>
      </c>
      <c r="P5770" s="6">
        <f>IF(B5770&gt;0,SUM($O$4:O5770)-SUM($P$3:P5769),0)</f>
        <v>0</v>
      </c>
      <c r="Q5770" s="6">
        <f t="shared" si="636"/>
        <v>1.3427618015197914E-11</v>
      </c>
      <c r="R5770" s="8">
        <f>IF(E5769&lt;&gt;E5770,SUM($Q$4:Q5770)-SUM($R$3:R5769),0)</f>
        <v>0</v>
      </c>
      <c r="S5770" s="6">
        <f>IF(B5770&gt;0,SUM($R$4:R5770)-SUM($S$3:S5769),0)</f>
        <v>0</v>
      </c>
    </row>
    <row r="5771" spans="1:19">
      <c r="A5771">
        <f>IF(E5770&lt;&gt;E5771,COUNTIF($A$4:A5770,"&lt;&gt;0")+1,0)</f>
        <v>0</v>
      </c>
      <c r="B5771">
        <f>IF(A5771&lt;&gt;0,IF(MOD(A5771,3)=0,COUNTIF($B$4:B5770,"&lt;&gt;0")+1,0),0)</f>
        <v>0</v>
      </c>
      <c r="C5771" s="9">
        <f>'Dash Board'!$C$12+COUNT('Daily reducing balance'!$F$4:F5770)</f>
        <v>47497</v>
      </c>
      <c r="D5771">
        <f t="shared" si="630"/>
        <v>2030</v>
      </c>
      <c r="E5771">
        <f t="shared" si="631"/>
        <v>1</v>
      </c>
      <c r="F5771">
        <f>DAY('Dash Board'!$C$12+COUNT('Daily reducing balance'!$F$4:F5770))</f>
        <v>14</v>
      </c>
      <c r="G5771" s="8">
        <f t="shared" si="632"/>
        <v>9.8049809508776696E-8</v>
      </c>
      <c r="H5771" s="6">
        <f>G5771*'Dash Board'!$C$11/365</f>
        <v>2.820610958471658E-11</v>
      </c>
      <c r="I5771" s="6">
        <f>H5771*'Dash Board'!$C$18/'Dash Board'!$C$11</f>
        <v>1.3431480754626944E-11</v>
      </c>
      <c r="J5771" s="6">
        <f>(G5771&gt;1)*PMT('Dash Board'!$C$11/365,$U$4,-'Dash Board'!$C$19)</f>
        <v>0</v>
      </c>
      <c r="K5771" s="6">
        <f t="shared" si="634"/>
        <v>0</v>
      </c>
      <c r="L5771" s="8">
        <f t="shared" si="635"/>
        <v>9.8078015618361409E-8</v>
      </c>
      <c r="N5771" s="8">
        <f t="shared" si="633"/>
        <v>-1.3431480754626944E-11</v>
      </c>
      <c r="O5771" s="8">
        <f>IF(E5770&lt;&gt;E5771,SUM($N$4:N5771)-SUM($O$3:O5770),0)</f>
        <v>0</v>
      </c>
      <c r="P5771" s="6">
        <f>IF(B5771&gt;0,SUM($O$4:O5771)-SUM($P$3:P5770),0)</f>
        <v>0</v>
      </c>
      <c r="Q5771" s="6">
        <f t="shared" si="636"/>
        <v>1.3431480754626944E-11</v>
      </c>
      <c r="R5771" s="8">
        <f>IF(E5770&lt;&gt;E5771,SUM($Q$4:Q5771)-SUM($R$3:R5770),0)</f>
        <v>0</v>
      </c>
      <c r="S5771" s="6">
        <f>IF(B5771&gt;0,SUM($R$4:R5771)-SUM($S$3:S5770),0)</f>
        <v>0</v>
      </c>
    </row>
    <row r="5772" spans="1:19">
      <c r="A5772">
        <f>IF(E5771&lt;&gt;E5772,COUNTIF($A$4:A5771,"&lt;&gt;0")+1,0)</f>
        <v>0</v>
      </c>
      <c r="B5772">
        <f>IF(A5772&lt;&gt;0,IF(MOD(A5772,3)=0,COUNTIF($B$4:B5771,"&lt;&gt;0")+1,0),0)</f>
        <v>0</v>
      </c>
      <c r="C5772" s="9">
        <f>'Dash Board'!$C$12+COUNT('Daily reducing balance'!$F$4:F5771)</f>
        <v>47498</v>
      </c>
      <c r="D5772">
        <f t="shared" si="630"/>
        <v>2030</v>
      </c>
      <c r="E5772">
        <f t="shared" si="631"/>
        <v>1</v>
      </c>
      <c r="F5772">
        <f>DAY('Dash Board'!$C$12+COUNT('Daily reducing balance'!$F$4:F5771))</f>
        <v>15</v>
      </c>
      <c r="G5772" s="8">
        <f t="shared" si="632"/>
        <v>9.8078015618361409E-8</v>
      </c>
      <c r="H5772" s="6">
        <f>G5772*'Dash Board'!$C$11/365</f>
        <v>2.8214223671035473E-11</v>
      </c>
      <c r="I5772" s="6">
        <f>H5772*'Dash Board'!$C$18/'Dash Board'!$C$11</f>
        <v>1.3435344605254988E-11</v>
      </c>
      <c r="J5772" s="6">
        <f>(G5772&gt;1)*PMT('Dash Board'!$C$11/365,$U$4,-'Dash Board'!$C$19)</f>
        <v>0</v>
      </c>
      <c r="K5772" s="6">
        <f t="shared" si="634"/>
        <v>0</v>
      </c>
      <c r="L5772" s="8">
        <f t="shared" si="635"/>
        <v>9.8106229842032451E-8</v>
      </c>
      <c r="N5772" s="8">
        <f t="shared" si="633"/>
        <v>-1.3435344605254988E-11</v>
      </c>
      <c r="O5772" s="8">
        <f>IF(E5771&lt;&gt;E5772,SUM($N$4:N5772)-SUM($O$3:O5771),0)</f>
        <v>0</v>
      </c>
      <c r="P5772" s="6">
        <f>IF(B5772&gt;0,SUM($O$4:O5772)-SUM($P$3:P5771),0)</f>
        <v>0</v>
      </c>
      <c r="Q5772" s="6">
        <f t="shared" si="636"/>
        <v>1.3435344605254988E-11</v>
      </c>
      <c r="R5772" s="8">
        <f>IF(E5771&lt;&gt;E5772,SUM($Q$4:Q5772)-SUM($R$3:R5771),0)</f>
        <v>0</v>
      </c>
      <c r="S5772" s="6">
        <f>IF(B5772&gt;0,SUM($R$4:R5772)-SUM($S$3:S5771),0)</f>
        <v>0</v>
      </c>
    </row>
    <row r="5773" spans="1:19">
      <c r="A5773">
        <f>IF(E5772&lt;&gt;E5773,COUNTIF($A$4:A5772,"&lt;&gt;0")+1,0)</f>
        <v>0</v>
      </c>
      <c r="B5773">
        <f>IF(A5773&lt;&gt;0,IF(MOD(A5773,3)=0,COUNTIF($B$4:B5772,"&lt;&gt;0")+1,0),0)</f>
        <v>0</v>
      </c>
      <c r="C5773" s="9">
        <f>'Dash Board'!$C$12+COUNT('Daily reducing balance'!$F$4:F5772)</f>
        <v>47499</v>
      </c>
      <c r="D5773">
        <f t="shared" si="630"/>
        <v>2030</v>
      </c>
      <c r="E5773">
        <f t="shared" si="631"/>
        <v>1</v>
      </c>
      <c r="F5773">
        <f>DAY('Dash Board'!$C$12+COUNT('Daily reducing balance'!$F$4:F5772))</f>
        <v>16</v>
      </c>
      <c r="G5773" s="8">
        <f t="shared" si="632"/>
        <v>9.8106229842032451E-8</v>
      </c>
      <c r="H5773" s="6">
        <f>G5773*'Dash Board'!$C$11/365</f>
        <v>2.8222340091543581E-11</v>
      </c>
      <c r="I5773" s="6">
        <f>H5773*'Dash Board'!$C$18/'Dash Board'!$C$11</f>
        <v>1.3439209567401706E-11</v>
      </c>
      <c r="J5773" s="6">
        <f>(G5773&gt;1)*PMT('Dash Board'!$C$11/365,$U$4,-'Dash Board'!$C$19)</f>
        <v>0</v>
      </c>
      <c r="K5773" s="6">
        <f t="shared" si="634"/>
        <v>0</v>
      </c>
      <c r="L5773" s="8">
        <f t="shared" si="635"/>
        <v>9.8134452182123991E-8</v>
      </c>
      <c r="N5773" s="8">
        <f t="shared" si="633"/>
        <v>-1.3439209567401706E-11</v>
      </c>
      <c r="O5773" s="8">
        <f>IF(E5772&lt;&gt;E5773,SUM($N$4:N5773)-SUM($O$3:O5772),0)</f>
        <v>0</v>
      </c>
      <c r="P5773" s="6">
        <f>IF(B5773&gt;0,SUM($O$4:O5773)-SUM($P$3:P5772),0)</f>
        <v>0</v>
      </c>
      <c r="Q5773" s="6">
        <f t="shared" si="636"/>
        <v>1.3439209567401706E-11</v>
      </c>
      <c r="R5773" s="8">
        <f>IF(E5772&lt;&gt;E5773,SUM($Q$4:Q5773)-SUM($R$3:R5772),0)</f>
        <v>0</v>
      </c>
      <c r="S5773" s="6">
        <f>IF(B5773&gt;0,SUM($R$4:R5773)-SUM($S$3:S5772),0)</f>
        <v>0</v>
      </c>
    </row>
    <row r="5774" spans="1:19">
      <c r="A5774">
        <f>IF(E5773&lt;&gt;E5774,COUNTIF($A$4:A5773,"&lt;&gt;0")+1,0)</f>
        <v>0</v>
      </c>
      <c r="B5774">
        <f>IF(A5774&lt;&gt;0,IF(MOD(A5774,3)=0,COUNTIF($B$4:B5773,"&lt;&gt;0")+1,0),0)</f>
        <v>0</v>
      </c>
      <c r="C5774" s="9">
        <f>'Dash Board'!$C$12+COUNT('Daily reducing balance'!$F$4:F5773)</f>
        <v>47500</v>
      </c>
      <c r="D5774">
        <f t="shared" si="630"/>
        <v>2030</v>
      </c>
      <c r="E5774">
        <f t="shared" si="631"/>
        <v>1</v>
      </c>
      <c r="F5774">
        <f>DAY('Dash Board'!$C$12+COUNT('Daily reducing balance'!$F$4:F5773))</f>
        <v>17</v>
      </c>
      <c r="G5774" s="8">
        <f t="shared" si="632"/>
        <v>9.8134452182123991E-8</v>
      </c>
      <c r="H5774" s="6">
        <f>G5774*'Dash Board'!$C$11/365</f>
        <v>2.8230458846912381E-11</v>
      </c>
      <c r="I5774" s="6">
        <f>H5774*'Dash Board'!$C$18/'Dash Board'!$C$11</f>
        <v>1.3443075641386849E-11</v>
      </c>
      <c r="J5774" s="6">
        <f>(G5774&gt;1)*PMT('Dash Board'!$C$11/365,$U$4,-'Dash Board'!$C$19)</f>
        <v>0</v>
      </c>
      <c r="K5774" s="6">
        <f t="shared" si="634"/>
        <v>0</v>
      </c>
      <c r="L5774" s="8">
        <f t="shared" si="635"/>
        <v>9.8162682640970903E-8</v>
      </c>
      <c r="N5774" s="8">
        <f t="shared" si="633"/>
        <v>-1.3443075641386849E-11</v>
      </c>
      <c r="O5774" s="8">
        <f>IF(E5773&lt;&gt;E5774,SUM($N$4:N5774)-SUM($O$3:O5773),0)</f>
        <v>0</v>
      </c>
      <c r="P5774" s="6">
        <f>IF(B5774&gt;0,SUM($O$4:O5774)-SUM($P$3:P5773),0)</f>
        <v>0</v>
      </c>
      <c r="Q5774" s="6">
        <f t="shared" si="636"/>
        <v>1.3443075641386849E-11</v>
      </c>
      <c r="R5774" s="8">
        <f>IF(E5773&lt;&gt;E5774,SUM($Q$4:Q5774)-SUM($R$3:R5773),0)</f>
        <v>0</v>
      </c>
      <c r="S5774" s="6">
        <f>IF(B5774&gt;0,SUM($R$4:R5774)-SUM($S$3:S5773),0)</f>
        <v>0</v>
      </c>
    </row>
    <row r="5775" spans="1:19">
      <c r="A5775">
        <f>IF(E5774&lt;&gt;E5775,COUNTIF($A$4:A5774,"&lt;&gt;0")+1,0)</f>
        <v>0</v>
      </c>
      <c r="B5775">
        <f>IF(A5775&lt;&gt;0,IF(MOD(A5775,3)=0,COUNTIF($B$4:B5774,"&lt;&gt;0")+1,0),0)</f>
        <v>0</v>
      </c>
      <c r="C5775" s="9">
        <f>'Dash Board'!$C$12+COUNT('Daily reducing balance'!$F$4:F5774)</f>
        <v>47501</v>
      </c>
      <c r="D5775">
        <f t="shared" si="630"/>
        <v>2030</v>
      </c>
      <c r="E5775">
        <f t="shared" si="631"/>
        <v>1</v>
      </c>
      <c r="F5775">
        <f>DAY('Dash Board'!$C$12+COUNT('Daily reducing balance'!$F$4:F5774))</f>
        <v>18</v>
      </c>
      <c r="G5775" s="8">
        <f t="shared" si="632"/>
        <v>9.8162682640970903E-8</v>
      </c>
      <c r="H5775" s="6">
        <f>G5775*'Dash Board'!$C$11/365</f>
        <v>2.8238579937813546E-11</v>
      </c>
      <c r="I5775" s="6">
        <f>H5775*'Dash Board'!$C$18/'Dash Board'!$C$11</f>
        <v>1.3446942827530261E-11</v>
      </c>
      <c r="J5775" s="6">
        <f>(G5775&gt;1)*PMT('Dash Board'!$C$11/365,$U$4,-'Dash Board'!$C$19)</f>
        <v>0</v>
      </c>
      <c r="K5775" s="6">
        <f t="shared" si="634"/>
        <v>0</v>
      </c>
      <c r="L5775" s="8">
        <f t="shared" si="635"/>
        <v>9.8190921220908721E-8</v>
      </c>
      <c r="N5775" s="8">
        <f t="shared" si="633"/>
        <v>-1.3446942827530261E-11</v>
      </c>
      <c r="O5775" s="8">
        <f>IF(E5774&lt;&gt;E5775,SUM($N$4:N5775)-SUM($O$3:O5774),0)</f>
        <v>0</v>
      </c>
      <c r="P5775" s="6">
        <f>IF(B5775&gt;0,SUM($O$4:O5775)-SUM($P$3:P5774),0)</f>
        <v>0</v>
      </c>
      <c r="Q5775" s="6">
        <f t="shared" si="636"/>
        <v>1.3446942827530261E-11</v>
      </c>
      <c r="R5775" s="8">
        <f>IF(E5774&lt;&gt;E5775,SUM($Q$4:Q5775)-SUM($R$3:R5774),0)</f>
        <v>0</v>
      </c>
      <c r="S5775" s="6">
        <f>IF(B5775&gt;0,SUM($R$4:R5775)-SUM($S$3:S5774),0)</f>
        <v>0</v>
      </c>
    </row>
    <row r="5776" spans="1:19">
      <c r="A5776">
        <f>IF(E5775&lt;&gt;E5776,COUNTIF($A$4:A5775,"&lt;&gt;0")+1,0)</f>
        <v>0</v>
      </c>
      <c r="B5776">
        <f>IF(A5776&lt;&gt;0,IF(MOD(A5776,3)=0,COUNTIF($B$4:B5775,"&lt;&gt;0")+1,0),0)</f>
        <v>0</v>
      </c>
      <c r="C5776" s="9">
        <f>'Dash Board'!$C$12+COUNT('Daily reducing balance'!$F$4:F5775)</f>
        <v>47502</v>
      </c>
      <c r="D5776">
        <f t="shared" si="630"/>
        <v>2030</v>
      </c>
      <c r="E5776">
        <f t="shared" si="631"/>
        <v>1</v>
      </c>
      <c r="F5776">
        <f>DAY('Dash Board'!$C$12+COUNT('Daily reducing balance'!$F$4:F5775))</f>
        <v>19</v>
      </c>
      <c r="G5776" s="8">
        <f t="shared" si="632"/>
        <v>9.8190921220908721E-8</v>
      </c>
      <c r="H5776" s="6">
        <f>G5776*'Dash Board'!$C$11/365</f>
        <v>2.8246703364918947E-11</v>
      </c>
      <c r="I5776" s="6">
        <f>H5776*'Dash Board'!$C$18/'Dash Board'!$C$11</f>
        <v>1.345081112615188E-11</v>
      </c>
      <c r="J5776" s="6">
        <f>(G5776&gt;1)*PMT('Dash Board'!$C$11/365,$U$4,-'Dash Board'!$C$19)</f>
        <v>0</v>
      </c>
      <c r="K5776" s="6">
        <f t="shared" si="634"/>
        <v>0</v>
      </c>
      <c r="L5776" s="8">
        <f t="shared" si="635"/>
        <v>9.8219167924273641E-8</v>
      </c>
      <c r="N5776" s="8">
        <f t="shared" si="633"/>
        <v>-1.345081112615188E-11</v>
      </c>
      <c r="O5776" s="8">
        <f>IF(E5775&lt;&gt;E5776,SUM($N$4:N5776)-SUM($O$3:O5775),0)</f>
        <v>0</v>
      </c>
      <c r="P5776" s="6">
        <f>IF(B5776&gt;0,SUM($O$4:O5776)-SUM($P$3:P5775),0)</f>
        <v>0</v>
      </c>
      <c r="Q5776" s="6">
        <f t="shared" si="636"/>
        <v>1.345081112615188E-11</v>
      </c>
      <c r="R5776" s="8">
        <f>IF(E5775&lt;&gt;E5776,SUM($Q$4:Q5776)-SUM($R$3:R5775),0)</f>
        <v>0</v>
      </c>
      <c r="S5776" s="6">
        <f>IF(B5776&gt;0,SUM($R$4:R5776)-SUM($S$3:S5775),0)</f>
        <v>0</v>
      </c>
    </row>
    <row r="5777" spans="1:19">
      <c r="A5777">
        <f>IF(E5776&lt;&gt;E5777,COUNTIF($A$4:A5776,"&lt;&gt;0")+1,0)</f>
        <v>0</v>
      </c>
      <c r="B5777">
        <f>IF(A5777&lt;&gt;0,IF(MOD(A5777,3)=0,COUNTIF($B$4:B5776,"&lt;&gt;0")+1,0),0)</f>
        <v>0</v>
      </c>
      <c r="C5777" s="9">
        <f>'Dash Board'!$C$12+COUNT('Daily reducing balance'!$F$4:F5776)</f>
        <v>47503</v>
      </c>
      <c r="D5777">
        <f t="shared" si="630"/>
        <v>2030</v>
      </c>
      <c r="E5777">
        <f t="shared" si="631"/>
        <v>1</v>
      </c>
      <c r="F5777">
        <f>DAY('Dash Board'!$C$12+COUNT('Daily reducing balance'!$F$4:F5776))</f>
        <v>20</v>
      </c>
      <c r="G5777" s="8">
        <f t="shared" si="632"/>
        <v>9.8219167924273641E-8</v>
      </c>
      <c r="H5777" s="6">
        <f>G5777*'Dash Board'!$C$11/365</f>
        <v>2.8254829128900636E-11</v>
      </c>
      <c r="I5777" s="6">
        <f>H5777*'Dash Board'!$C$18/'Dash Board'!$C$11</f>
        <v>1.3454680537571733E-11</v>
      </c>
      <c r="J5777" s="6">
        <f>(G5777&gt;1)*PMT('Dash Board'!$C$11/365,$U$4,-'Dash Board'!$C$19)</f>
        <v>0</v>
      </c>
      <c r="K5777" s="6">
        <f t="shared" si="634"/>
        <v>0</v>
      </c>
      <c r="L5777" s="8">
        <f t="shared" si="635"/>
        <v>9.8247422753402536E-8</v>
      </c>
      <c r="N5777" s="8">
        <f t="shared" si="633"/>
        <v>-1.3454680537571733E-11</v>
      </c>
      <c r="O5777" s="8">
        <f>IF(E5776&lt;&gt;E5777,SUM($N$4:N5777)-SUM($O$3:O5776),0)</f>
        <v>0</v>
      </c>
      <c r="P5777" s="6">
        <f>IF(B5777&gt;0,SUM($O$4:O5777)-SUM($P$3:P5776),0)</f>
        <v>0</v>
      </c>
      <c r="Q5777" s="6">
        <f t="shared" si="636"/>
        <v>1.3454680537571733E-11</v>
      </c>
      <c r="R5777" s="8">
        <f>IF(E5776&lt;&gt;E5777,SUM($Q$4:Q5777)-SUM($R$3:R5776),0)</f>
        <v>0</v>
      </c>
      <c r="S5777" s="6">
        <f>IF(B5777&gt;0,SUM($R$4:R5777)-SUM($S$3:S5776),0)</f>
        <v>0</v>
      </c>
    </row>
    <row r="5778" spans="1:19">
      <c r="A5778">
        <f>IF(E5777&lt;&gt;E5778,COUNTIF($A$4:A5777,"&lt;&gt;0")+1,0)</f>
        <v>0</v>
      </c>
      <c r="B5778">
        <f>IF(A5778&lt;&gt;0,IF(MOD(A5778,3)=0,COUNTIF($B$4:B5777,"&lt;&gt;0")+1,0),0)</f>
        <v>0</v>
      </c>
      <c r="C5778" s="9">
        <f>'Dash Board'!$C$12+COUNT('Daily reducing balance'!$F$4:F5777)</f>
        <v>47504</v>
      </c>
      <c r="D5778">
        <f t="shared" si="630"/>
        <v>2030</v>
      </c>
      <c r="E5778">
        <f t="shared" si="631"/>
        <v>1</v>
      </c>
      <c r="F5778">
        <f>DAY('Dash Board'!$C$12+COUNT('Daily reducing balance'!$F$4:F5777))</f>
        <v>21</v>
      </c>
      <c r="G5778" s="8">
        <f t="shared" si="632"/>
        <v>9.8247422753402536E-8</v>
      </c>
      <c r="H5778" s="6">
        <f>G5778*'Dash Board'!$C$11/365</f>
        <v>2.8262957230430862E-11</v>
      </c>
      <c r="I5778" s="6">
        <f>H5778*'Dash Board'!$C$18/'Dash Board'!$C$11</f>
        <v>1.3458551062109936E-11</v>
      </c>
      <c r="J5778" s="6">
        <f>(G5778&gt;1)*PMT('Dash Board'!$C$11/365,$U$4,-'Dash Board'!$C$19)</f>
        <v>0</v>
      </c>
      <c r="K5778" s="6">
        <f t="shared" si="634"/>
        <v>0</v>
      </c>
      <c r="L5778" s="8">
        <f t="shared" si="635"/>
        <v>9.8275685710632963E-8</v>
      </c>
      <c r="N5778" s="8">
        <f t="shared" si="633"/>
        <v>-1.3458551062109936E-11</v>
      </c>
      <c r="O5778" s="8">
        <f>IF(E5777&lt;&gt;E5778,SUM($N$4:N5778)-SUM($O$3:O5777),0)</f>
        <v>0</v>
      </c>
      <c r="P5778" s="6">
        <f>IF(B5778&gt;0,SUM($O$4:O5778)-SUM($P$3:P5777),0)</f>
        <v>0</v>
      </c>
      <c r="Q5778" s="6">
        <f t="shared" si="636"/>
        <v>1.3458551062109936E-11</v>
      </c>
      <c r="R5778" s="8">
        <f>IF(E5777&lt;&gt;E5778,SUM($Q$4:Q5778)-SUM($R$3:R5777),0)</f>
        <v>0</v>
      </c>
      <c r="S5778" s="6">
        <f>IF(B5778&gt;0,SUM($R$4:R5778)-SUM($S$3:S5777),0)</f>
        <v>0</v>
      </c>
    </row>
    <row r="5779" spans="1:19">
      <c r="A5779">
        <f>IF(E5778&lt;&gt;E5779,COUNTIF($A$4:A5778,"&lt;&gt;0")+1,0)</f>
        <v>0</v>
      </c>
      <c r="B5779">
        <f>IF(A5779&lt;&gt;0,IF(MOD(A5779,3)=0,COUNTIF($B$4:B5778,"&lt;&gt;0")+1,0),0)</f>
        <v>0</v>
      </c>
      <c r="C5779" s="9">
        <f>'Dash Board'!$C$12+COUNT('Daily reducing balance'!$F$4:F5778)</f>
        <v>47505</v>
      </c>
      <c r="D5779">
        <f t="shared" si="630"/>
        <v>2030</v>
      </c>
      <c r="E5779">
        <f t="shared" si="631"/>
        <v>1</v>
      </c>
      <c r="F5779">
        <f>DAY('Dash Board'!$C$12+COUNT('Daily reducing balance'!$F$4:F5778))</f>
        <v>22</v>
      </c>
      <c r="G5779" s="8">
        <f t="shared" si="632"/>
        <v>9.8275685710632963E-8</v>
      </c>
      <c r="H5779" s="6">
        <f>G5779*'Dash Board'!$C$11/365</f>
        <v>2.8271087670182085E-11</v>
      </c>
      <c r="I5779" s="6">
        <f>H5779*'Dash Board'!$C$18/'Dash Board'!$C$11</f>
        <v>1.3462422700086708E-11</v>
      </c>
      <c r="J5779" s="6">
        <f>(G5779&gt;1)*PMT('Dash Board'!$C$11/365,$U$4,-'Dash Board'!$C$19)</f>
        <v>0</v>
      </c>
      <c r="K5779" s="6">
        <f t="shared" si="634"/>
        <v>0</v>
      </c>
      <c r="L5779" s="8">
        <f t="shared" si="635"/>
        <v>9.8303956798303146E-8</v>
      </c>
      <c r="N5779" s="8">
        <f t="shared" si="633"/>
        <v>-1.3462422700086708E-11</v>
      </c>
      <c r="O5779" s="8">
        <f>IF(E5778&lt;&gt;E5779,SUM($N$4:N5779)-SUM($O$3:O5778),0)</f>
        <v>0</v>
      </c>
      <c r="P5779" s="6">
        <f>IF(B5779&gt;0,SUM($O$4:O5779)-SUM($P$3:P5778),0)</f>
        <v>0</v>
      </c>
      <c r="Q5779" s="6">
        <f t="shared" si="636"/>
        <v>1.3462422700086708E-11</v>
      </c>
      <c r="R5779" s="8">
        <f>IF(E5778&lt;&gt;E5779,SUM($Q$4:Q5779)-SUM($R$3:R5778),0)</f>
        <v>0</v>
      </c>
      <c r="S5779" s="6">
        <f>IF(B5779&gt;0,SUM($R$4:R5779)-SUM($S$3:S5778),0)</f>
        <v>0</v>
      </c>
    </row>
    <row r="5780" spans="1:19">
      <c r="A5780">
        <f>IF(E5779&lt;&gt;E5780,COUNTIF($A$4:A5779,"&lt;&gt;0")+1,0)</f>
        <v>0</v>
      </c>
      <c r="B5780">
        <f>IF(A5780&lt;&gt;0,IF(MOD(A5780,3)=0,COUNTIF($B$4:B5779,"&lt;&gt;0")+1,0),0)</f>
        <v>0</v>
      </c>
      <c r="C5780" s="9">
        <f>'Dash Board'!$C$12+COUNT('Daily reducing balance'!$F$4:F5779)</f>
        <v>47506</v>
      </c>
      <c r="D5780">
        <f t="shared" si="630"/>
        <v>2030</v>
      </c>
      <c r="E5780">
        <f t="shared" si="631"/>
        <v>1</v>
      </c>
      <c r="F5780">
        <f>DAY('Dash Board'!$C$12+COUNT('Daily reducing balance'!$F$4:F5779))</f>
        <v>23</v>
      </c>
      <c r="G5780" s="8">
        <f t="shared" si="632"/>
        <v>9.8303956798303146E-8</v>
      </c>
      <c r="H5780" s="6">
        <f>G5780*'Dash Board'!$C$11/365</f>
        <v>2.8279220448826928E-11</v>
      </c>
      <c r="I5780" s="6">
        <f>H5780*'Dash Board'!$C$18/'Dash Board'!$C$11</f>
        <v>1.3466295451822349E-11</v>
      </c>
      <c r="J5780" s="6">
        <f>(G5780&gt;1)*PMT('Dash Board'!$C$11/365,$U$4,-'Dash Board'!$C$19)</f>
        <v>0</v>
      </c>
      <c r="K5780" s="6">
        <f t="shared" si="634"/>
        <v>0</v>
      </c>
      <c r="L5780" s="8">
        <f t="shared" si="635"/>
        <v>9.8332236018751978E-8</v>
      </c>
      <c r="N5780" s="8">
        <f t="shared" si="633"/>
        <v>-1.3466295451822349E-11</v>
      </c>
      <c r="O5780" s="8">
        <f>IF(E5779&lt;&gt;E5780,SUM($N$4:N5780)-SUM($O$3:O5779),0)</f>
        <v>0</v>
      </c>
      <c r="P5780" s="6">
        <f>IF(B5780&gt;0,SUM($O$4:O5780)-SUM($P$3:P5779),0)</f>
        <v>0</v>
      </c>
      <c r="Q5780" s="6">
        <f t="shared" si="636"/>
        <v>1.3466295451822349E-11</v>
      </c>
      <c r="R5780" s="8">
        <f>IF(E5779&lt;&gt;E5780,SUM($Q$4:Q5780)-SUM($R$3:R5779),0)</f>
        <v>0</v>
      </c>
      <c r="S5780" s="6">
        <f>IF(B5780&gt;0,SUM($R$4:R5780)-SUM($S$3:S5779),0)</f>
        <v>0</v>
      </c>
    </row>
    <row r="5781" spans="1:19">
      <c r="A5781">
        <f>IF(E5780&lt;&gt;E5781,COUNTIF($A$4:A5780,"&lt;&gt;0")+1,0)</f>
        <v>0</v>
      </c>
      <c r="B5781">
        <f>IF(A5781&lt;&gt;0,IF(MOD(A5781,3)=0,COUNTIF($B$4:B5780,"&lt;&gt;0")+1,0),0)</f>
        <v>0</v>
      </c>
      <c r="C5781" s="9">
        <f>'Dash Board'!$C$12+COUNT('Daily reducing balance'!$F$4:F5780)</f>
        <v>47507</v>
      </c>
      <c r="D5781">
        <f t="shared" si="630"/>
        <v>2030</v>
      </c>
      <c r="E5781">
        <f t="shared" si="631"/>
        <v>1</v>
      </c>
      <c r="F5781">
        <f>DAY('Dash Board'!$C$12+COUNT('Daily reducing balance'!$F$4:F5780))</f>
        <v>24</v>
      </c>
      <c r="G5781" s="8">
        <f t="shared" si="632"/>
        <v>9.8332236018751978E-8</v>
      </c>
      <c r="H5781" s="6">
        <f>G5781*'Dash Board'!$C$11/365</f>
        <v>2.8287355567038241E-11</v>
      </c>
      <c r="I5781" s="6">
        <f>H5781*'Dash Board'!$C$18/'Dash Board'!$C$11</f>
        <v>1.3470169317637259E-11</v>
      </c>
      <c r="J5781" s="6">
        <f>(G5781&gt;1)*PMT('Dash Board'!$C$11/365,$U$4,-'Dash Board'!$C$19)</f>
        <v>0</v>
      </c>
      <c r="K5781" s="6">
        <f t="shared" si="634"/>
        <v>0</v>
      </c>
      <c r="L5781" s="8">
        <f t="shared" si="635"/>
        <v>9.836052337431902E-8</v>
      </c>
      <c r="N5781" s="8">
        <f t="shared" si="633"/>
        <v>-1.3470169317637259E-11</v>
      </c>
      <c r="O5781" s="8">
        <f>IF(E5780&lt;&gt;E5781,SUM($N$4:N5781)-SUM($O$3:O5780),0)</f>
        <v>0</v>
      </c>
      <c r="P5781" s="6">
        <f>IF(B5781&gt;0,SUM($O$4:O5781)-SUM($P$3:P5780),0)</f>
        <v>0</v>
      </c>
      <c r="Q5781" s="6">
        <f t="shared" si="636"/>
        <v>1.3470169317637259E-11</v>
      </c>
      <c r="R5781" s="8">
        <f>IF(E5780&lt;&gt;E5781,SUM($Q$4:Q5781)-SUM($R$3:R5780),0)</f>
        <v>0</v>
      </c>
      <c r="S5781" s="6">
        <f>IF(B5781&gt;0,SUM($R$4:R5781)-SUM($S$3:S5780),0)</f>
        <v>0</v>
      </c>
    </row>
    <row r="5782" spans="1:19">
      <c r="A5782">
        <f>IF(E5781&lt;&gt;E5782,COUNTIF($A$4:A5781,"&lt;&gt;0")+1,0)</f>
        <v>0</v>
      </c>
      <c r="B5782">
        <f>IF(A5782&lt;&gt;0,IF(MOD(A5782,3)=0,COUNTIF($B$4:B5781,"&lt;&gt;0")+1,0),0)</f>
        <v>0</v>
      </c>
      <c r="C5782" s="9">
        <f>'Dash Board'!$C$12+COUNT('Daily reducing balance'!$F$4:F5781)</f>
        <v>47508</v>
      </c>
      <c r="D5782">
        <f t="shared" si="630"/>
        <v>2030</v>
      </c>
      <c r="E5782">
        <f t="shared" si="631"/>
        <v>1</v>
      </c>
      <c r="F5782">
        <f>DAY('Dash Board'!$C$12+COUNT('Daily reducing balance'!$F$4:F5781))</f>
        <v>25</v>
      </c>
      <c r="G5782" s="8">
        <f t="shared" si="632"/>
        <v>9.836052337431902E-8</v>
      </c>
      <c r="H5782" s="6">
        <f>G5782*'Dash Board'!$C$11/365</f>
        <v>2.8295493025489032E-11</v>
      </c>
      <c r="I5782" s="6">
        <f>H5782*'Dash Board'!$C$18/'Dash Board'!$C$11</f>
        <v>1.3474044297851922E-11</v>
      </c>
      <c r="J5782" s="6">
        <f>(G5782&gt;1)*PMT('Dash Board'!$C$11/365,$U$4,-'Dash Board'!$C$19)</f>
        <v>0</v>
      </c>
      <c r="K5782" s="6">
        <f t="shared" si="634"/>
        <v>0</v>
      </c>
      <c r="L5782" s="8">
        <f t="shared" si="635"/>
        <v>9.8388818867344503E-8</v>
      </c>
      <c r="N5782" s="8">
        <f t="shared" si="633"/>
        <v>-1.3474044297851922E-11</v>
      </c>
      <c r="O5782" s="8">
        <f>IF(E5781&lt;&gt;E5782,SUM($N$4:N5782)-SUM($O$3:O5781),0)</f>
        <v>0</v>
      </c>
      <c r="P5782" s="6">
        <f>IF(B5782&gt;0,SUM($O$4:O5782)-SUM($P$3:P5781),0)</f>
        <v>0</v>
      </c>
      <c r="Q5782" s="6">
        <f t="shared" si="636"/>
        <v>1.3474044297851922E-11</v>
      </c>
      <c r="R5782" s="8">
        <f>IF(E5781&lt;&gt;E5782,SUM($Q$4:Q5782)-SUM($R$3:R5781),0)</f>
        <v>0</v>
      </c>
      <c r="S5782" s="6">
        <f>IF(B5782&gt;0,SUM($R$4:R5782)-SUM($S$3:S5781),0)</f>
        <v>0</v>
      </c>
    </row>
    <row r="5783" spans="1:19">
      <c r="A5783">
        <f>IF(E5782&lt;&gt;E5783,COUNTIF($A$4:A5782,"&lt;&gt;0")+1,0)</f>
        <v>0</v>
      </c>
      <c r="B5783">
        <f>IF(A5783&lt;&gt;0,IF(MOD(A5783,3)=0,COUNTIF($B$4:B5782,"&lt;&gt;0")+1,0),0)</f>
        <v>0</v>
      </c>
      <c r="C5783" s="9">
        <f>'Dash Board'!$C$12+COUNT('Daily reducing balance'!$F$4:F5782)</f>
        <v>47509</v>
      </c>
      <c r="D5783">
        <f t="shared" si="630"/>
        <v>2030</v>
      </c>
      <c r="E5783">
        <f t="shared" si="631"/>
        <v>1</v>
      </c>
      <c r="F5783">
        <f>DAY('Dash Board'!$C$12+COUNT('Daily reducing balance'!$F$4:F5782))</f>
        <v>26</v>
      </c>
      <c r="G5783" s="8">
        <f t="shared" si="632"/>
        <v>9.8388818867344503E-8</v>
      </c>
      <c r="H5783" s="6">
        <f>G5783*'Dash Board'!$C$11/365</f>
        <v>2.8303632824852527E-11</v>
      </c>
      <c r="I5783" s="6">
        <f>H5783*'Dash Board'!$C$18/'Dash Board'!$C$11</f>
        <v>1.347792039278692E-11</v>
      </c>
      <c r="J5783" s="6">
        <f>(G5783&gt;1)*PMT('Dash Board'!$C$11/365,$U$4,-'Dash Board'!$C$19)</f>
        <v>0</v>
      </c>
      <c r="K5783" s="6">
        <f t="shared" si="634"/>
        <v>0</v>
      </c>
      <c r="L5783" s="8">
        <f t="shared" si="635"/>
        <v>9.8417122500169362E-8</v>
      </c>
      <c r="N5783" s="8">
        <f t="shared" si="633"/>
        <v>-1.347792039278692E-11</v>
      </c>
      <c r="O5783" s="8">
        <f>IF(E5782&lt;&gt;E5783,SUM($N$4:N5783)-SUM($O$3:O5782),0)</f>
        <v>0</v>
      </c>
      <c r="P5783" s="6">
        <f>IF(B5783&gt;0,SUM($O$4:O5783)-SUM($P$3:P5782),0)</f>
        <v>0</v>
      </c>
      <c r="Q5783" s="6">
        <f t="shared" si="636"/>
        <v>1.347792039278692E-11</v>
      </c>
      <c r="R5783" s="8">
        <f>IF(E5782&lt;&gt;E5783,SUM($Q$4:Q5783)-SUM($R$3:R5782),0)</f>
        <v>0</v>
      </c>
      <c r="S5783" s="6">
        <f>IF(B5783&gt;0,SUM($R$4:R5783)-SUM($S$3:S5782),0)</f>
        <v>0</v>
      </c>
    </row>
    <row r="5784" spans="1:19">
      <c r="A5784">
        <f>IF(E5783&lt;&gt;E5784,COUNTIF($A$4:A5783,"&lt;&gt;0")+1,0)</f>
        <v>0</v>
      </c>
      <c r="B5784">
        <f>IF(A5784&lt;&gt;0,IF(MOD(A5784,3)=0,COUNTIF($B$4:B5783,"&lt;&gt;0")+1,0),0)</f>
        <v>0</v>
      </c>
      <c r="C5784" s="9">
        <f>'Dash Board'!$C$12+COUNT('Daily reducing balance'!$F$4:F5783)</f>
        <v>47510</v>
      </c>
      <c r="D5784">
        <f t="shared" si="630"/>
        <v>2030</v>
      </c>
      <c r="E5784">
        <f t="shared" si="631"/>
        <v>1</v>
      </c>
      <c r="F5784">
        <f>DAY('Dash Board'!$C$12+COUNT('Daily reducing balance'!$F$4:F5783))</f>
        <v>27</v>
      </c>
      <c r="G5784" s="8">
        <f t="shared" si="632"/>
        <v>9.8417122500169362E-8</v>
      </c>
      <c r="H5784" s="6">
        <f>G5784*'Dash Board'!$C$11/365</f>
        <v>2.8311774965802144E-11</v>
      </c>
      <c r="I5784" s="6">
        <f>H5784*'Dash Board'!$C$18/'Dash Board'!$C$11</f>
        <v>1.3481797602762927E-11</v>
      </c>
      <c r="J5784" s="6">
        <f>(G5784&gt;1)*PMT('Dash Board'!$C$11/365,$U$4,-'Dash Board'!$C$19)</f>
        <v>0</v>
      </c>
      <c r="K5784" s="6">
        <f t="shared" si="634"/>
        <v>0</v>
      </c>
      <c r="L5784" s="8">
        <f t="shared" si="635"/>
        <v>9.8445434275135166E-8</v>
      </c>
      <c r="N5784" s="8">
        <f t="shared" si="633"/>
        <v>-1.3481797602762927E-11</v>
      </c>
      <c r="O5784" s="8">
        <f>IF(E5783&lt;&gt;E5784,SUM($N$4:N5784)-SUM($O$3:O5783),0)</f>
        <v>0</v>
      </c>
      <c r="P5784" s="6">
        <f>IF(B5784&gt;0,SUM($O$4:O5784)-SUM($P$3:P5783),0)</f>
        <v>0</v>
      </c>
      <c r="Q5784" s="6">
        <f t="shared" si="636"/>
        <v>1.3481797602762927E-11</v>
      </c>
      <c r="R5784" s="8">
        <f>IF(E5783&lt;&gt;E5784,SUM($Q$4:Q5784)-SUM($R$3:R5783),0)</f>
        <v>0</v>
      </c>
      <c r="S5784" s="6">
        <f>IF(B5784&gt;0,SUM($R$4:R5784)-SUM($S$3:S5783),0)</f>
        <v>0</v>
      </c>
    </row>
    <row r="5785" spans="1:19">
      <c r="A5785">
        <f>IF(E5784&lt;&gt;E5785,COUNTIF($A$4:A5784,"&lt;&gt;0")+1,0)</f>
        <v>0</v>
      </c>
      <c r="B5785">
        <f>IF(A5785&lt;&gt;0,IF(MOD(A5785,3)=0,COUNTIF($B$4:B5784,"&lt;&gt;0")+1,0),0)</f>
        <v>0</v>
      </c>
      <c r="C5785" s="9">
        <f>'Dash Board'!$C$12+COUNT('Daily reducing balance'!$F$4:F5784)</f>
        <v>47511</v>
      </c>
      <c r="D5785">
        <f t="shared" si="630"/>
        <v>2030</v>
      </c>
      <c r="E5785">
        <f t="shared" si="631"/>
        <v>1</v>
      </c>
      <c r="F5785">
        <f>DAY('Dash Board'!$C$12+COUNT('Daily reducing balance'!$F$4:F5784))</f>
        <v>28</v>
      </c>
      <c r="G5785" s="8">
        <f t="shared" si="632"/>
        <v>9.8445434275135166E-8</v>
      </c>
      <c r="H5785" s="6">
        <f>G5785*'Dash Board'!$C$11/365</f>
        <v>2.8319919449011486E-11</v>
      </c>
      <c r="I5785" s="6">
        <f>H5785*'Dash Board'!$C$18/'Dash Board'!$C$11</f>
        <v>1.3485675928100708E-11</v>
      </c>
      <c r="J5785" s="6">
        <f>(G5785&gt;1)*PMT('Dash Board'!$C$11/365,$U$4,-'Dash Board'!$C$19)</f>
        <v>0</v>
      </c>
      <c r="K5785" s="6">
        <f t="shared" si="634"/>
        <v>0</v>
      </c>
      <c r="L5785" s="8">
        <f t="shared" si="635"/>
        <v>9.8473754194584174E-8</v>
      </c>
      <c r="N5785" s="8">
        <f t="shared" si="633"/>
        <v>-1.3485675928100708E-11</v>
      </c>
      <c r="O5785" s="8">
        <f>IF(E5784&lt;&gt;E5785,SUM($N$4:N5785)-SUM($O$3:O5784),0)</f>
        <v>0</v>
      </c>
      <c r="P5785" s="6">
        <f>IF(B5785&gt;0,SUM($O$4:O5785)-SUM($P$3:P5784),0)</f>
        <v>0</v>
      </c>
      <c r="Q5785" s="6">
        <f t="shared" si="636"/>
        <v>1.3485675928100708E-11</v>
      </c>
      <c r="R5785" s="8">
        <f>IF(E5784&lt;&gt;E5785,SUM($Q$4:Q5785)-SUM($R$3:R5784),0)</f>
        <v>0</v>
      </c>
      <c r="S5785" s="6">
        <f>IF(B5785&gt;0,SUM($R$4:R5785)-SUM($S$3:S5784),0)</f>
        <v>0</v>
      </c>
    </row>
    <row r="5786" spans="1:19">
      <c r="A5786">
        <f>IF(E5785&lt;&gt;E5786,COUNTIF($A$4:A5785,"&lt;&gt;0")+1,0)</f>
        <v>0</v>
      </c>
      <c r="B5786">
        <f>IF(A5786&lt;&gt;0,IF(MOD(A5786,3)=0,COUNTIF($B$4:B5785,"&lt;&gt;0")+1,0),0)</f>
        <v>0</v>
      </c>
      <c r="C5786" s="9">
        <f>'Dash Board'!$C$12+COUNT('Daily reducing balance'!$F$4:F5785)</f>
        <v>47512</v>
      </c>
      <c r="D5786">
        <f t="shared" si="630"/>
        <v>2030</v>
      </c>
      <c r="E5786">
        <f t="shared" si="631"/>
        <v>1</v>
      </c>
      <c r="F5786">
        <f>DAY('Dash Board'!$C$12+COUNT('Daily reducing balance'!$F$4:F5785))</f>
        <v>29</v>
      </c>
      <c r="G5786" s="8">
        <f t="shared" si="632"/>
        <v>9.8473754194584174E-8</v>
      </c>
      <c r="H5786" s="6">
        <f>G5786*'Dash Board'!$C$11/365</f>
        <v>2.832806627515435E-11</v>
      </c>
      <c r="I5786" s="6">
        <f>H5786*'Dash Board'!$C$18/'Dash Board'!$C$11</f>
        <v>1.348955536912112E-11</v>
      </c>
      <c r="J5786" s="6">
        <f>(G5786&gt;1)*PMT('Dash Board'!$C$11/365,$U$4,-'Dash Board'!$C$19)</f>
        <v>0</v>
      </c>
      <c r="K5786" s="6">
        <f t="shared" si="634"/>
        <v>0</v>
      </c>
      <c r="L5786" s="8">
        <f t="shared" si="635"/>
        <v>9.8502082260859331E-8</v>
      </c>
      <c r="N5786" s="8">
        <f t="shared" si="633"/>
        <v>-1.348955536912112E-11</v>
      </c>
      <c r="O5786" s="8">
        <f>IF(E5785&lt;&gt;E5786,SUM($N$4:N5786)-SUM($O$3:O5785),0)</f>
        <v>0</v>
      </c>
      <c r="P5786" s="6">
        <f>IF(B5786&gt;0,SUM($O$4:O5786)-SUM($P$3:P5785),0)</f>
        <v>0</v>
      </c>
      <c r="Q5786" s="6">
        <f t="shared" si="636"/>
        <v>1.348955536912112E-11</v>
      </c>
      <c r="R5786" s="8">
        <f>IF(E5785&lt;&gt;E5786,SUM($Q$4:Q5786)-SUM($R$3:R5785),0)</f>
        <v>0</v>
      </c>
      <c r="S5786" s="6">
        <f>IF(B5786&gt;0,SUM($R$4:R5786)-SUM($S$3:S5785),0)</f>
        <v>0</v>
      </c>
    </row>
    <row r="5787" spans="1:19">
      <c r="A5787">
        <f>IF(E5786&lt;&gt;E5787,COUNTIF($A$4:A5786,"&lt;&gt;0")+1,0)</f>
        <v>0</v>
      </c>
      <c r="B5787">
        <f>IF(A5787&lt;&gt;0,IF(MOD(A5787,3)=0,COUNTIF($B$4:B5786,"&lt;&gt;0")+1,0),0)</f>
        <v>0</v>
      </c>
      <c r="C5787" s="9">
        <f>'Dash Board'!$C$12+COUNT('Daily reducing balance'!$F$4:F5786)</f>
        <v>47513</v>
      </c>
      <c r="D5787">
        <f t="shared" si="630"/>
        <v>2030</v>
      </c>
      <c r="E5787">
        <f t="shared" si="631"/>
        <v>1</v>
      </c>
      <c r="F5787">
        <f>DAY('Dash Board'!$C$12+COUNT('Daily reducing balance'!$F$4:F5786))</f>
        <v>30</v>
      </c>
      <c r="G5787" s="8">
        <f t="shared" si="632"/>
        <v>9.8502082260859331E-8</v>
      </c>
      <c r="H5787" s="6">
        <f>G5787*'Dash Board'!$C$11/365</f>
        <v>2.8336215444904739E-11</v>
      </c>
      <c r="I5787" s="6">
        <f>H5787*'Dash Board'!$C$18/'Dash Board'!$C$11</f>
        <v>1.3493435926145116E-11</v>
      </c>
      <c r="J5787" s="6">
        <f>(G5787&gt;1)*PMT('Dash Board'!$C$11/365,$U$4,-'Dash Board'!$C$19)</f>
        <v>0</v>
      </c>
      <c r="K5787" s="6">
        <f t="shared" si="634"/>
        <v>0</v>
      </c>
      <c r="L5787" s="8">
        <f t="shared" si="635"/>
        <v>9.8530418476304232E-8</v>
      </c>
      <c r="N5787" s="8">
        <f t="shared" si="633"/>
        <v>-1.3493435926145116E-11</v>
      </c>
      <c r="O5787" s="8">
        <f>IF(E5786&lt;&gt;E5787,SUM($N$4:N5787)-SUM($O$3:O5786),0)</f>
        <v>0</v>
      </c>
      <c r="P5787" s="6">
        <f>IF(B5787&gt;0,SUM($O$4:O5787)-SUM($P$3:P5786),0)</f>
        <v>0</v>
      </c>
      <c r="Q5787" s="6">
        <f t="shared" si="636"/>
        <v>1.3493435926145116E-11</v>
      </c>
      <c r="R5787" s="8">
        <f>IF(E5786&lt;&gt;E5787,SUM($Q$4:Q5787)-SUM($R$3:R5786),0)</f>
        <v>0</v>
      </c>
      <c r="S5787" s="6">
        <f>IF(B5787&gt;0,SUM($R$4:R5787)-SUM($S$3:S5786),0)</f>
        <v>0</v>
      </c>
    </row>
    <row r="5788" spans="1:19">
      <c r="A5788">
        <f>IF(E5787&lt;&gt;E5788,COUNTIF($A$4:A5787,"&lt;&gt;0")+1,0)</f>
        <v>0</v>
      </c>
      <c r="B5788">
        <f>IF(A5788&lt;&gt;0,IF(MOD(A5788,3)=0,COUNTIF($B$4:B5787,"&lt;&gt;0")+1,0),0)</f>
        <v>0</v>
      </c>
      <c r="C5788" s="9">
        <f>'Dash Board'!$C$12+COUNT('Daily reducing balance'!$F$4:F5787)</f>
        <v>47514</v>
      </c>
      <c r="D5788">
        <f t="shared" si="630"/>
        <v>2030</v>
      </c>
      <c r="E5788">
        <f t="shared" si="631"/>
        <v>1</v>
      </c>
      <c r="F5788">
        <f>DAY('Dash Board'!$C$12+COUNT('Daily reducing balance'!$F$4:F5787))</f>
        <v>31</v>
      </c>
      <c r="G5788" s="8">
        <f t="shared" si="632"/>
        <v>9.8530418476304232E-8</v>
      </c>
      <c r="H5788" s="6">
        <f>G5788*'Dash Board'!$C$11/365</f>
        <v>2.8344366958936835E-11</v>
      </c>
      <c r="I5788" s="6">
        <f>H5788*'Dash Board'!$C$18/'Dash Board'!$C$11</f>
        <v>1.3497317599493731E-11</v>
      </c>
      <c r="J5788" s="6">
        <f>(G5788&gt;1)*PMT('Dash Board'!$C$11/365,$U$4,-'Dash Board'!$C$19)</f>
        <v>0</v>
      </c>
      <c r="K5788" s="6">
        <f t="shared" si="634"/>
        <v>0</v>
      </c>
      <c r="L5788" s="8">
        <f t="shared" si="635"/>
        <v>9.8558762843263174E-8</v>
      </c>
      <c r="N5788" s="8">
        <f t="shared" si="633"/>
        <v>-1.3497317599493731E-11</v>
      </c>
      <c r="O5788" s="8">
        <f>IF(E5787&lt;&gt;E5788,SUM($N$4:N5788)-SUM($O$3:O5787),0)</f>
        <v>0</v>
      </c>
      <c r="P5788" s="6">
        <f>IF(B5788&gt;0,SUM($O$4:O5788)-SUM($P$3:P5787),0)</f>
        <v>0</v>
      </c>
      <c r="Q5788" s="6">
        <f t="shared" si="636"/>
        <v>1.3497317599493731E-11</v>
      </c>
      <c r="R5788" s="8">
        <f>IF(E5787&lt;&gt;E5788,SUM($Q$4:Q5788)-SUM($R$3:R5787),0)</f>
        <v>0</v>
      </c>
      <c r="S5788" s="6">
        <f>IF(B5788&gt;0,SUM($R$4:R5788)-SUM($S$3:S5787),0)</f>
        <v>0</v>
      </c>
    </row>
    <row r="5789" spans="1:19">
      <c r="A5789">
        <f>IF(E5788&lt;&gt;E5789,COUNTIF($A$4:A5788,"&lt;&gt;0")+1,0)</f>
        <v>190</v>
      </c>
      <c r="B5789">
        <f>IF(A5789&lt;&gt;0,IF(MOD(A5789,3)=0,COUNTIF($B$4:B5788,"&lt;&gt;0")+1,0),0)</f>
        <v>0</v>
      </c>
      <c r="C5789" s="9">
        <f>'Dash Board'!$C$12+COUNT('Daily reducing balance'!$F$4:F5788)</f>
        <v>47515</v>
      </c>
      <c r="D5789">
        <f t="shared" si="630"/>
        <v>2030</v>
      </c>
      <c r="E5789">
        <f t="shared" si="631"/>
        <v>2</v>
      </c>
      <c r="F5789">
        <f>DAY('Dash Board'!$C$12+COUNT('Daily reducing balance'!$F$4:F5788))</f>
        <v>1</v>
      </c>
      <c r="G5789" s="8">
        <f t="shared" si="632"/>
        <v>9.8558762843263174E-8</v>
      </c>
      <c r="H5789" s="6">
        <f>G5789*'Dash Board'!$C$11/365</f>
        <v>2.8352520817925022E-11</v>
      </c>
      <c r="I5789" s="6">
        <f>H5789*'Dash Board'!$C$18/'Dash Board'!$C$11</f>
        <v>1.3501200389488106E-11</v>
      </c>
      <c r="J5789" s="6">
        <f>(G5789&gt;1)*PMT('Dash Board'!$C$11/365,$U$4,-'Dash Board'!$C$19)</f>
        <v>0</v>
      </c>
      <c r="K5789" s="6">
        <f t="shared" si="634"/>
        <v>0</v>
      </c>
      <c r="L5789" s="8">
        <f t="shared" si="635"/>
        <v>9.85871153640811E-8</v>
      </c>
      <c r="N5789" s="8">
        <f t="shared" si="633"/>
        <v>-1.3501200389488106E-11</v>
      </c>
      <c r="O5789" s="8">
        <f>IF(E5788&lt;&gt;E5789,SUM($N$4:N5789)-SUM($O$3:O5788),0)</f>
        <v>0</v>
      </c>
      <c r="P5789" s="6">
        <f>IF(B5789&gt;0,SUM($O$4:O5789)-SUM($P$3:P5788),0)</f>
        <v>0</v>
      </c>
      <c r="Q5789" s="6">
        <f t="shared" si="636"/>
        <v>1.3501200389488106E-11</v>
      </c>
      <c r="R5789" s="8">
        <f>IF(E5788&lt;&gt;E5789,SUM($Q$4:Q5789)-SUM($R$3:R5788),0)</f>
        <v>0</v>
      </c>
      <c r="S5789" s="6">
        <f>IF(B5789&gt;0,SUM($R$4:R5789)-SUM($S$3:S5788),0)</f>
        <v>0</v>
      </c>
    </row>
    <row r="5790" spans="1:19">
      <c r="A5790">
        <f>IF(E5789&lt;&gt;E5790,COUNTIF($A$4:A5789,"&lt;&gt;0")+1,0)</f>
        <v>0</v>
      </c>
      <c r="B5790">
        <f>IF(A5790&lt;&gt;0,IF(MOD(A5790,3)=0,COUNTIF($B$4:B5789,"&lt;&gt;0")+1,0),0)</f>
        <v>0</v>
      </c>
      <c r="C5790" s="9">
        <f>'Dash Board'!$C$12+COUNT('Daily reducing balance'!$F$4:F5789)</f>
        <v>47516</v>
      </c>
      <c r="D5790">
        <f t="shared" si="630"/>
        <v>2030</v>
      </c>
      <c r="E5790">
        <f t="shared" si="631"/>
        <v>2</v>
      </c>
      <c r="F5790">
        <f>DAY('Dash Board'!$C$12+COUNT('Daily reducing balance'!$F$4:F5789))</f>
        <v>2</v>
      </c>
      <c r="G5790" s="8">
        <f t="shared" si="632"/>
        <v>9.85871153640811E-8</v>
      </c>
      <c r="H5790" s="6">
        <f>G5790*'Dash Board'!$C$11/365</f>
        <v>2.8360677022543876E-11</v>
      </c>
      <c r="I5790" s="6">
        <f>H5790*'Dash Board'!$C$18/'Dash Board'!$C$11</f>
        <v>1.3505084296449466E-11</v>
      </c>
      <c r="J5790" s="6">
        <f>(G5790&gt;1)*PMT('Dash Board'!$C$11/365,$U$4,-'Dash Board'!$C$19)</f>
        <v>0</v>
      </c>
      <c r="K5790" s="6">
        <f t="shared" si="634"/>
        <v>0</v>
      </c>
      <c r="L5790" s="8">
        <f t="shared" si="635"/>
        <v>9.8615476041103643E-8</v>
      </c>
      <c r="N5790" s="8">
        <f t="shared" si="633"/>
        <v>-1.3505084296449466E-11</v>
      </c>
      <c r="O5790" s="8">
        <f>IF(E5789&lt;&gt;E5790,SUM($N$4:N5790)-SUM($O$3:O5789),0)</f>
        <v>0</v>
      </c>
      <c r="P5790" s="6">
        <f>IF(B5790&gt;0,SUM($O$4:O5790)-SUM($P$3:P5789),0)</f>
        <v>0</v>
      </c>
      <c r="Q5790" s="6">
        <f t="shared" si="636"/>
        <v>1.3505084296449466E-11</v>
      </c>
      <c r="R5790" s="8">
        <f>IF(E5789&lt;&gt;E5790,SUM($Q$4:Q5790)-SUM($R$3:R5789),0)</f>
        <v>0</v>
      </c>
      <c r="S5790" s="6">
        <f>IF(B5790&gt;0,SUM($R$4:R5790)-SUM($S$3:S5789),0)</f>
        <v>0</v>
      </c>
    </row>
    <row r="5791" spans="1:19">
      <c r="A5791">
        <f>IF(E5790&lt;&gt;E5791,COUNTIF($A$4:A5790,"&lt;&gt;0")+1,0)</f>
        <v>0</v>
      </c>
      <c r="B5791">
        <f>IF(A5791&lt;&gt;0,IF(MOD(A5791,3)=0,COUNTIF($B$4:B5790,"&lt;&gt;0")+1,0),0)</f>
        <v>0</v>
      </c>
      <c r="C5791" s="9">
        <f>'Dash Board'!$C$12+COUNT('Daily reducing balance'!$F$4:F5790)</f>
        <v>47517</v>
      </c>
      <c r="D5791">
        <f t="shared" si="630"/>
        <v>2030</v>
      </c>
      <c r="E5791">
        <f t="shared" si="631"/>
        <v>2</v>
      </c>
      <c r="F5791">
        <f>DAY('Dash Board'!$C$12+COUNT('Daily reducing balance'!$F$4:F5790))</f>
        <v>3</v>
      </c>
      <c r="G5791" s="8">
        <f t="shared" si="632"/>
        <v>9.8615476041103643E-8</v>
      </c>
      <c r="H5791" s="6">
        <f>G5791*'Dash Board'!$C$11/365</f>
        <v>2.836883557346817E-11</v>
      </c>
      <c r="I5791" s="6">
        <f>H5791*'Dash Board'!$C$18/'Dash Board'!$C$11</f>
        <v>1.3508969320699128E-11</v>
      </c>
      <c r="J5791" s="6">
        <f>(G5791&gt;1)*PMT('Dash Board'!$C$11/365,$U$4,-'Dash Board'!$C$19)</f>
        <v>0</v>
      </c>
      <c r="K5791" s="6">
        <f t="shared" si="634"/>
        <v>0</v>
      </c>
      <c r="L5791" s="8">
        <f t="shared" si="635"/>
        <v>9.8643844876677112E-8</v>
      </c>
      <c r="N5791" s="8">
        <f t="shared" si="633"/>
        <v>-1.3508969320699128E-11</v>
      </c>
      <c r="O5791" s="8">
        <f>IF(E5790&lt;&gt;E5791,SUM($N$4:N5791)-SUM($O$3:O5790),0)</f>
        <v>0</v>
      </c>
      <c r="P5791" s="6">
        <f>IF(B5791&gt;0,SUM($O$4:O5791)-SUM($P$3:P5790),0)</f>
        <v>0</v>
      </c>
      <c r="Q5791" s="6">
        <f t="shared" si="636"/>
        <v>1.3508969320699128E-11</v>
      </c>
      <c r="R5791" s="8">
        <f>IF(E5790&lt;&gt;E5791,SUM($Q$4:Q5791)-SUM($R$3:R5790),0)</f>
        <v>0</v>
      </c>
      <c r="S5791" s="6">
        <f>IF(B5791&gt;0,SUM($R$4:R5791)-SUM($S$3:S5790),0)</f>
        <v>0</v>
      </c>
    </row>
    <row r="5792" spans="1:19">
      <c r="A5792">
        <f>IF(E5791&lt;&gt;E5792,COUNTIF($A$4:A5791,"&lt;&gt;0")+1,0)</f>
        <v>0</v>
      </c>
      <c r="B5792">
        <f>IF(A5792&lt;&gt;0,IF(MOD(A5792,3)=0,COUNTIF($B$4:B5791,"&lt;&gt;0")+1,0),0)</f>
        <v>0</v>
      </c>
      <c r="C5792" s="9">
        <f>'Dash Board'!$C$12+COUNT('Daily reducing balance'!$F$4:F5791)</f>
        <v>47518</v>
      </c>
      <c r="D5792">
        <f t="shared" si="630"/>
        <v>2030</v>
      </c>
      <c r="E5792">
        <f t="shared" si="631"/>
        <v>2</v>
      </c>
      <c r="F5792">
        <f>DAY('Dash Board'!$C$12+COUNT('Daily reducing balance'!$F$4:F5791))</f>
        <v>4</v>
      </c>
      <c r="G5792" s="8">
        <f t="shared" si="632"/>
        <v>9.8643844876677112E-8</v>
      </c>
      <c r="H5792" s="6">
        <f>G5792*'Dash Board'!$C$11/365</f>
        <v>2.837699647137287E-11</v>
      </c>
      <c r="I5792" s="6">
        <f>H5792*'Dash Board'!$C$18/'Dash Board'!$C$11</f>
        <v>1.3512855462558511E-11</v>
      </c>
      <c r="J5792" s="6">
        <f>(G5792&gt;1)*PMT('Dash Board'!$C$11/365,$U$4,-'Dash Board'!$C$19)</f>
        <v>0</v>
      </c>
      <c r="K5792" s="6">
        <f t="shared" si="634"/>
        <v>0</v>
      </c>
      <c r="L5792" s="8">
        <f t="shared" si="635"/>
        <v>9.8672221873148488E-8</v>
      </c>
      <c r="N5792" s="8">
        <f t="shared" si="633"/>
        <v>-1.3512855462558511E-11</v>
      </c>
      <c r="O5792" s="8">
        <f>IF(E5791&lt;&gt;E5792,SUM($N$4:N5792)-SUM($O$3:O5791),0)</f>
        <v>0</v>
      </c>
      <c r="P5792" s="6">
        <f>IF(B5792&gt;0,SUM($O$4:O5792)-SUM($P$3:P5791),0)</f>
        <v>0</v>
      </c>
      <c r="Q5792" s="6">
        <f t="shared" si="636"/>
        <v>1.3512855462558511E-11</v>
      </c>
      <c r="R5792" s="8">
        <f>IF(E5791&lt;&gt;E5792,SUM($Q$4:Q5792)-SUM($R$3:R5791),0)</f>
        <v>0</v>
      </c>
      <c r="S5792" s="6">
        <f>IF(B5792&gt;0,SUM($R$4:R5792)-SUM($S$3:S5791),0)</f>
        <v>0</v>
      </c>
    </row>
    <row r="5793" spans="1:19">
      <c r="A5793">
        <f>IF(E5792&lt;&gt;E5793,COUNTIF($A$4:A5792,"&lt;&gt;0")+1,0)</f>
        <v>0</v>
      </c>
      <c r="B5793">
        <f>IF(A5793&lt;&gt;0,IF(MOD(A5793,3)=0,COUNTIF($B$4:B5792,"&lt;&gt;0")+1,0),0)</f>
        <v>0</v>
      </c>
      <c r="C5793" s="9">
        <f>'Dash Board'!$C$12+COUNT('Daily reducing balance'!$F$4:F5792)</f>
        <v>47519</v>
      </c>
      <c r="D5793">
        <f t="shared" si="630"/>
        <v>2030</v>
      </c>
      <c r="E5793">
        <f t="shared" si="631"/>
        <v>2</v>
      </c>
      <c r="F5793">
        <f>DAY('Dash Board'!$C$12+COUNT('Daily reducing balance'!$F$4:F5792))</f>
        <v>5</v>
      </c>
      <c r="G5793" s="8">
        <f t="shared" si="632"/>
        <v>9.8672221873148488E-8</v>
      </c>
      <c r="H5793" s="6">
        <f>G5793*'Dash Board'!$C$11/365</f>
        <v>2.8385159716933126E-11</v>
      </c>
      <c r="I5793" s="6">
        <f>H5793*'Dash Board'!$C$18/'Dash Board'!$C$11</f>
        <v>1.3516742722349109E-11</v>
      </c>
      <c r="J5793" s="6">
        <f>(G5793&gt;1)*PMT('Dash Board'!$C$11/365,$U$4,-'Dash Board'!$C$19)</f>
        <v>0</v>
      </c>
      <c r="K5793" s="6">
        <f t="shared" si="634"/>
        <v>0</v>
      </c>
      <c r="L5793" s="8">
        <f t="shared" si="635"/>
        <v>9.8700607032865416E-8</v>
      </c>
      <c r="N5793" s="8">
        <f t="shared" si="633"/>
        <v>-1.3516742722349109E-11</v>
      </c>
      <c r="O5793" s="8">
        <f>IF(E5792&lt;&gt;E5793,SUM($N$4:N5793)-SUM($O$3:O5792),0)</f>
        <v>0</v>
      </c>
      <c r="P5793" s="6">
        <f>IF(B5793&gt;0,SUM($O$4:O5793)-SUM($P$3:P5792),0)</f>
        <v>0</v>
      </c>
      <c r="Q5793" s="6">
        <f t="shared" si="636"/>
        <v>1.3516742722349109E-11</v>
      </c>
      <c r="R5793" s="8">
        <f>IF(E5792&lt;&gt;E5793,SUM($Q$4:Q5793)-SUM($R$3:R5792),0)</f>
        <v>0</v>
      </c>
      <c r="S5793" s="6">
        <f>IF(B5793&gt;0,SUM($R$4:R5793)-SUM($S$3:S5792),0)</f>
        <v>0</v>
      </c>
    </row>
    <row r="5794" spans="1:19">
      <c r="A5794">
        <f>IF(E5793&lt;&gt;E5794,COUNTIF($A$4:A5793,"&lt;&gt;0")+1,0)</f>
        <v>0</v>
      </c>
      <c r="B5794">
        <f>IF(A5794&lt;&gt;0,IF(MOD(A5794,3)=0,COUNTIF($B$4:B5793,"&lt;&gt;0")+1,0),0)</f>
        <v>0</v>
      </c>
      <c r="C5794" s="9">
        <f>'Dash Board'!$C$12+COUNT('Daily reducing balance'!$F$4:F5793)</f>
        <v>47520</v>
      </c>
      <c r="D5794">
        <f t="shared" si="630"/>
        <v>2030</v>
      </c>
      <c r="E5794">
        <f t="shared" si="631"/>
        <v>2</v>
      </c>
      <c r="F5794">
        <f>DAY('Dash Board'!$C$12+COUNT('Daily reducing balance'!$F$4:F5793))</f>
        <v>6</v>
      </c>
      <c r="G5794" s="8">
        <f t="shared" si="632"/>
        <v>9.8700607032865416E-8</v>
      </c>
      <c r="H5794" s="6">
        <f>G5794*'Dash Board'!$C$11/365</f>
        <v>2.8393325310824297E-11</v>
      </c>
      <c r="I5794" s="6">
        <f>H5794*'Dash Board'!$C$18/'Dash Board'!$C$11</f>
        <v>1.3520631100392524E-11</v>
      </c>
      <c r="J5794" s="6">
        <f>(G5794&gt;1)*PMT('Dash Board'!$C$11/365,$U$4,-'Dash Board'!$C$19)</f>
        <v>0</v>
      </c>
      <c r="K5794" s="6">
        <f t="shared" si="634"/>
        <v>0</v>
      </c>
      <c r="L5794" s="8">
        <f t="shared" si="635"/>
        <v>9.8729000358176243E-8</v>
      </c>
      <c r="N5794" s="8">
        <f t="shared" si="633"/>
        <v>-1.3520631100392524E-11</v>
      </c>
      <c r="O5794" s="8">
        <f>IF(E5793&lt;&gt;E5794,SUM($N$4:N5794)-SUM($O$3:O5793),0)</f>
        <v>0</v>
      </c>
      <c r="P5794" s="6">
        <f>IF(B5794&gt;0,SUM($O$4:O5794)-SUM($P$3:P5793),0)</f>
        <v>0</v>
      </c>
      <c r="Q5794" s="6">
        <f t="shared" si="636"/>
        <v>1.3520631100392524E-11</v>
      </c>
      <c r="R5794" s="8">
        <f>IF(E5793&lt;&gt;E5794,SUM($Q$4:Q5794)-SUM($R$3:R5793),0)</f>
        <v>0</v>
      </c>
      <c r="S5794" s="6">
        <f>IF(B5794&gt;0,SUM($R$4:R5794)-SUM($S$3:S5793),0)</f>
        <v>0</v>
      </c>
    </row>
    <row r="5795" spans="1:19">
      <c r="A5795">
        <f>IF(E5794&lt;&gt;E5795,COUNTIF($A$4:A5794,"&lt;&gt;0")+1,0)</f>
        <v>0</v>
      </c>
      <c r="B5795">
        <f>IF(A5795&lt;&gt;0,IF(MOD(A5795,3)=0,COUNTIF($B$4:B5794,"&lt;&gt;0")+1,0),0)</f>
        <v>0</v>
      </c>
      <c r="C5795" s="9">
        <f>'Dash Board'!$C$12+COUNT('Daily reducing balance'!$F$4:F5794)</f>
        <v>47521</v>
      </c>
      <c r="D5795">
        <f t="shared" si="630"/>
        <v>2030</v>
      </c>
      <c r="E5795">
        <f t="shared" si="631"/>
        <v>2</v>
      </c>
      <c r="F5795">
        <f>DAY('Dash Board'!$C$12+COUNT('Daily reducing balance'!$F$4:F5794))</f>
        <v>7</v>
      </c>
      <c r="G5795" s="8">
        <f t="shared" si="632"/>
        <v>9.8729000358176243E-8</v>
      </c>
      <c r="H5795" s="6">
        <f>G5795*'Dash Board'!$C$11/365</f>
        <v>2.8401493253721929E-11</v>
      </c>
      <c r="I5795" s="6">
        <f>H5795*'Dash Board'!$C$18/'Dash Board'!$C$11</f>
        <v>1.3524520597010444E-11</v>
      </c>
      <c r="J5795" s="6">
        <f>(G5795&gt;1)*PMT('Dash Board'!$C$11/365,$U$4,-'Dash Board'!$C$19)</f>
        <v>0</v>
      </c>
      <c r="K5795" s="6">
        <f t="shared" si="634"/>
        <v>0</v>
      </c>
      <c r="L5795" s="8">
        <f t="shared" si="635"/>
        <v>9.8757401851429962E-8</v>
      </c>
      <c r="N5795" s="8">
        <f t="shared" si="633"/>
        <v>-1.3524520597010444E-11</v>
      </c>
      <c r="O5795" s="8">
        <f>IF(E5794&lt;&gt;E5795,SUM($N$4:N5795)-SUM($O$3:O5794),0)</f>
        <v>0</v>
      </c>
      <c r="P5795" s="6">
        <f>IF(B5795&gt;0,SUM($O$4:O5795)-SUM($P$3:P5794),0)</f>
        <v>0</v>
      </c>
      <c r="Q5795" s="6">
        <f t="shared" si="636"/>
        <v>1.3524520597010444E-11</v>
      </c>
      <c r="R5795" s="8">
        <f>IF(E5794&lt;&gt;E5795,SUM($Q$4:Q5795)-SUM($R$3:R5794),0)</f>
        <v>0</v>
      </c>
      <c r="S5795" s="6">
        <f>IF(B5795&gt;0,SUM($R$4:R5795)-SUM($S$3:S5794),0)</f>
        <v>0</v>
      </c>
    </row>
    <row r="5796" spans="1:19">
      <c r="A5796">
        <f>IF(E5795&lt;&gt;E5796,COUNTIF($A$4:A5795,"&lt;&gt;0")+1,0)</f>
        <v>0</v>
      </c>
      <c r="B5796">
        <f>IF(A5796&lt;&gt;0,IF(MOD(A5796,3)=0,COUNTIF($B$4:B5795,"&lt;&gt;0")+1,0),0)</f>
        <v>0</v>
      </c>
      <c r="C5796" s="9">
        <f>'Dash Board'!$C$12+COUNT('Daily reducing balance'!$F$4:F5795)</f>
        <v>47522</v>
      </c>
      <c r="D5796">
        <f t="shared" si="630"/>
        <v>2030</v>
      </c>
      <c r="E5796">
        <f t="shared" si="631"/>
        <v>2</v>
      </c>
      <c r="F5796">
        <f>DAY('Dash Board'!$C$12+COUNT('Daily reducing balance'!$F$4:F5795))</f>
        <v>8</v>
      </c>
      <c r="G5796" s="8">
        <f t="shared" si="632"/>
        <v>9.8757401851429962E-8</v>
      </c>
      <c r="H5796" s="6">
        <f>G5796*'Dash Board'!$C$11/365</f>
        <v>2.8409663546301769E-11</v>
      </c>
      <c r="I5796" s="6">
        <f>H5796*'Dash Board'!$C$18/'Dash Board'!$C$11</f>
        <v>1.3528411212524653E-11</v>
      </c>
      <c r="J5796" s="6">
        <f>(G5796&gt;1)*PMT('Dash Board'!$C$11/365,$U$4,-'Dash Board'!$C$19)</f>
        <v>0</v>
      </c>
      <c r="K5796" s="6">
        <f t="shared" si="634"/>
        <v>0</v>
      </c>
      <c r="L5796" s="8">
        <f t="shared" si="635"/>
        <v>9.878581151497627E-8</v>
      </c>
      <c r="N5796" s="8">
        <f t="shared" si="633"/>
        <v>-1.3528411212524653E-11</v>
      </c>
      <c r="O5796" s="8">
        <f>IF(E5795&lt;&gt;E5796,SUM($N$4:N5796)-SUM($O$3:O5795),0)</f>
        <v>0</v>
      </c>
      <c r="P5796" s="6">
        <f>IF(B5796&gt;0,SUM($O$4:O5796)-SUM($P$3:P5795),0)</f>
        <v>0</v>
      </c>
      <c r="Q5796" s="6">
        <f t="shared" si="636"/>
        <v>1.3528411212524653E-11</v>
      </c>
      <c r="R5796" s="8">
        <f>IF(E5795&lt;&gt;E5796,SUM($Q$4:Q5796)-SUM($R$3:R5795),0)</f>
        <v>0</v>
      </c>
      <c r="S5796" s="6">
        <f>IF(B5796&gt;0,SUM($R$4:R5796)-SUM($S$3:S5795),0)</f>
        <v>0</v>
      </c>
    </row>
    <row r="5797" spans="1:19">
      <c r="A5797">
        <f>IF(E5796&lt;&gt;E5797,COUNTIF($A$4:A5796,"&lt;&gt;0")+1,0)</f>
        <v>0</v>
      </c>
      <c r="B5797">
        <f>IF(A5797&lt;&gt;0,IF(MOD(A5797,3)=0,COUNTIF($B$4:B5796,"&lt;&gt;0")+1,0),0)</f>
        <v>0</v>
      </c>
      <c r="C5797" s="9">
        <f>'Dash Board'!$C$12+COUNT('Daily reducing balance'!$F$4:F5796)</f>
        <v>47523</v>
      </c>
      <c r="D5797">
        <f t="shared" si="630"/>
        <v>2030</v>
      </c>
      <c r="E5797">
        <f t="shared" si="631"/>
        <v>2</v>
      </c>
      <c r="F5797">
        <f>DAY('Dash Board'!$C$12+COUNT('Daily reducing balance'!$F$4:F5796))</f>
        <v>9</v>
      </c>
      <c r="G5797" s="8">
        <f t="shared" si="632"/>
        <v>9.878581151497627E-8</v>
      </c>
      <c r="H5797" s="6">
        <f>G5797*'Dash Board'!$C$11/365</f>
        <v>2.8417836189239746E-11</v>
      </c>
      <c r="I5797" s="6">
        <f>H5797*'Dash Board'!$C$18/'Dash Board'!$C$11</f>
        <v>1.3532302947257023E-11</v>
      </c>
      <c r="J5797" s="6">
        <f>(G5797&gt;1)*PMT('Dash Board'!$C$11/365,$U$4,-'Dash Board'!$C$19)</f>
        <v>0</v>
      </c>
      <c r="K5797" s="6">
        <f t="shared" si="634"/>
        <v>0</v>
      </c>
      <c r="L5797" s="8">
        <f t="shared" si="635"/>
        <v>9.8814229351165511E-8</v>
      </c>
      <c r="N5797" s="8">
        <f t="shared" si="633"/>
        <v>-1.3532302947257023E-11</v>
      </c>
      <c r="O5797" s="8">
        <f>IF(E5796&lt;&gt;E5797,SUM($N$4:N5797)-SUM($O$3:O5796),0)</f>
        <v>0</v>
      </c>
      <c r="P5797" s="6">
        <f>IF(B5797&gt;0,SUM($O$4:O5797)-SUM($P$3:P5796),0)</f>
        <v>0</v>
      </c>
      <c r="Q5797" s="6">
        <f t="shared" si="636"/>
        <v>1.3532302947257023E-11</v>
      </c>
      <c r="R5797" s="8">
        <f>IF(E5796&lt;&gt;E5797,SUM($Q$4:Q5797)-SUM($R$3:R5796),0)</f>
        <v>0</v>
      </c>
      <c r="S5797" s="6">
        <f>IF(B5797&gt;0,SUM($R$4:R5797)-SUM($S$3:S5796),0)</f>
        <v>0</v>
      </c>
    </row>
    <row r="5798" spans="1:19">
      <c r="A5798">
        <f>IF(E5797&lt;&gt;E5798,COUNTIF($A$4:A5797,"&lt;&gt;0")+1,0)</f>
        <v>0</v>
      </c>
      <c r="B5798">
        <f>IF(A5798&lt;&gt;0,IF(MOD(A5798,3)=0,COUNTIF($B$4:B5797,"&lt;&gt;0")+1,0),0)</f>
        <v>0</v>
      </c>
      <c r="C5798" s="9">
        <f>'Dash Board'!$C$12+COUNT('Daily reducing balance'!$F$4:F5797)</f>
        <v>47524</v>
      </c>
      <c r="D5798">
        <f t="shared" si="630"/>
        <v>2030</v>
      </c>
      <c r="E5798">
        <f t="shared" si="631"/>
        <v>2</v>
      </c>
      <c r="F5798">
        <f>DAY('Dash Board'!$C$12+COUNT('Daily reducing balance'!$F$4:F5797))</f>
        <v>10</v>
      </c>
      <c r="G5798" s="8">
        <f t="shared" si="632"/>
        <v>9.8814229351165511E-8</v>
      </c>
      <c r="H5798" s="6">
        <f>G5798*'Dash Board'!$C$11/365</f>
        <v>2.8426011183211998E-11</v>
      </c>
      <c r="I5798" s="6">
        <f>H5798*'Dash Board'!$C$18/'Dash Board'!$C$11</f>
        <v>1.3536195801529524E-11</v>
      </c>
      <c r="J5798" s="6">
        <f>(G5798&gt;1)*PMT('Dash Board'!$C$11/365,$U$4,-'Dash Board'!$C$19)</f>
        <v>0</v>
      </c>
      <c r="K5798" s="6">
        <f t="shared" si="634"/>
        <v>0</v>
      </c>
      <c r="L5798" s="8">
        <f t="shared" si="635"/>
        <v>9.8842655362348717E-8</v>
      </c>
      <c r="N5798" s="8">
        <f t="shared" si="633"/>
        <v>-1.3536195801529524E-11</v>
      </c>
      <c r="O5798" s="8">
        <f>IF(E5797&lt;&gt;E5798,SUM($N$4:N5798)-SUM($O$3:O5797),0)</f>
        <v>0</v>
      </c>
      <c r="P5798" s="6">
        <f>IF(B5798&gt;0,SUM($O$4:O5798)-SUM($P$3:P5797),0)</f>
        <v>0</v>
      </c>
      <c r="Q5798" s="6">
        <f t="shared" si="636"/>
        <v>1.3536195801529524E-11</v>
      </c>
      <c r="R5798" s="8">
        <f>IF(E5797&lt;&gt;E5798,SUM($Q$4:Q5798)-SUM($R$3:R5797),0)</f>
        <v>0</v>
      </c>
      <c r="S5798" s="6">
        <f>IF(B5798&gt;0,SUM($R$4:R5798)-SUM($S$3:S5797),0)</f>
        <v>0</v>
      </c>
    </row>
    <row r="5799" spans="1:19">
      <c r="A5799">
        <f>IF(E5798&lt;&gt;E5799,COUNTIF($A$4:A5798,"&lt;&gt;0")+1,0)</f>
        <v>0</v>
      </c>
      <c r="B5799">
        <f>IF(A5799&lt;&gt;0,IF(MOD(A5799,3)=0,COUNTIF($B$4:B5798,"&lt;&gt;0")+1,0),0)</f>
        <v>0</v>
      </c>
      <c r="C5799" s="9">
        <f>'Dash Board'!$C$12+COUNT('Daily reducing balance'!$F$4:F5798)</f>
        <v>47525</v>
      </c>
      <c r="D5799">
        <f t="shared" si="630"/>
        <v>2030</v>
      </c>
      <c r="E5799">
        <f t="shared" si="631"/>
        <v>2</v>
      </c>
      <c r="F5799">
        <f>DAY('Dash Board'!$C$12+COUNT('Daily reducing balance'!$F$4:F5798))</f>
        <v>11</v>
      </c>
      <c r="G5799" s="8">
        <f t="shared" si="632"/>
        <v>9.8842655362348717E-8</v>
      </c>
      <c r="H5799" s="6">
        <f>G5799*'Dash Board'!$C$11/365</f>
        <v>2.8434188528894834E-11</v>
      </c>
      <c r="I5799" s="6">
        <f>H5799*'Dash Board'!$C$18/'Dash Board'!$C$11</f>
        <v>1.3540089775664207E-11</v>
      </c>
      <c r="J5799" s="6">
        <f>(G5799&gt;1)*PMT('Dash Board'!$C$11/365,$U$4,-'Dash Board'!$C$19)</f>
        <v>0</v>
      </c>
      <c r="K5799" s="6">
        <f t="shared" si="634"/>
        <v>0</v>
      </c>
      <c r="L5799" s="8">
        <f t="shared" si="635"/>
        <v>9.8871089550877609E-8</v>
      </c>
      <c r="N5799" s="8">
        <f t="shared" si="633"/>
        <v>-1.3540089775664207E-11</v>
      </c>
      <c r="O5799" s="8">
        <f>IF(E5798&lt;&gt;E5799,SUM($N$4:N5799)-SUM($O$3:O5798),0)</f>
        <v>0</v>
      </c>
      <c r="P5799" s="6">
        <f>IF(B5799&gt;0,SUM($O$4:O5799)-SUM($P$3:P5798),0)</f>
        <v>0</v>
      </c>
      <c r="Q5799" s="6">
        <f t="shared" si="636"/>
        <v>1.3540089775664207E-11</v>
      </c>
      <c r="R5799" s="8">
        <f>IF(E5798&lt;&gt;E5799,SUM($Q$4:Q5799)-SUM($R$3:R5798),0)</f>
        <v>0</v>
      </c>
      <c r="S5799" s="6">
        <f>IF(B5799&gt;0,SUM($R$4:R5799)-SUM($S$3:S5798),0)</f>
        <v>0</v>
      </c>
    </row>
    <row r="5800" spans="1:19">
      <c r="A5800">
        <f>IF(E5799&lt;&gt;E5800,COUNTIF($A$4:A5799,"&lt;&gt;0")+1,0)</f>
        <v>0</v>
      </c>
      <c r="B5800">
        <f>IF(A5800&lt;&gt;0,IF(MOD(A5800,3)=0,COUNTIF($B$4:B5799,"&lt;&gt;0")+1,0),0)</f>
        <v>0</v>
      </c>
      <c r="C5800" s="9">
        <f>'Dash Board'!$C$12+COUNT('Daily reducing balance'!$F$4:F5799)</f>
        <v>47526</v>
      </c>
      <c r="D5800">
        <f t="shared" si="630"/>
        <v>2030</v>
      </c>
      <c r="E5800">
        <f t="shared" si="631"/>
        <v>2</v>
      </c>
      <c r="F5800">
        <f>DAY('Dash Board'!$C$12+COUNT('Daily reducing balance'!$F$4:F5799))</f>
        <v>12</v>
      </c>
      <c r="G5800" s="8">
        <f t="shared" si="632"/>
        <v>9.8871089550877609E-8</v>
      </c>
      <c r="H5800" s="6">
        <f>G5800*'Dash Board'!$C$11/365</f>
        <v>2.8442368226964793E-11</v>
      </c>
      <c r="I5800" s="6">
        <f>H5800*'Dash Board'!$C$18/'Dash Board'!$C$11</f>
        <v>1.3543984869983237E-11</v>
      </c>
      <c r="J5800" s="6">
        <f>(G5800&gt;1)*PMT('Dash Board'!$C$11/365,$U$4,-'Dash Board'!$C$19)</f>
        <v>0</v>
      </c>
      <c r="K5800" s="6">
        <f t="shared" si="634"/>
        <v>0</v>
      </c>
      <c r="L5800" s="8">
        <f t="shared" si="635"/>
        <v>9.889953191910457E-8</v>
      </c>
      <c r="N5800" s="8">
        <f t="shared" si="633"/>
        <v>-1.3543984869983237E-11</v>
      </c>
      <c r="O5800" s="8">
        <f>IF(E5799&lt;&gt;E5800,SUM($N$4:N5800)-SUM($O$3:O5799),0)</f>
        <v>0</v>
      </c>
      <c r="P5800" s="6">
        <f>IF(B5800&gt;0,SUM($O$4:O5800)-SUM($P$3:P5799),0)</f>
        <v>0</v>
      </c>
      <c r="Q5800" s="6">
        <f t="shared" si="636"/>
        <v>1.3543984869983237E-11</v>
      </c>
      <c r="R5800" s="8">
        <f>IF(E5799&lt;&gt;E5800,SUM($Q$4:Q5800)-SUM($R$3:R5799),0)</f>
        <v>0</v>
      </c>
      <c r="S5800" s="6">
        <f>IF(B5800&gt;0,SUM($R$4:R5800)-SUM($S$3:S5799),0)</f>
        <v>0</v>
      </c>
    </row>
    <row r="5801" spans="1:19">
      <c r="A5801">
        <f>IF(E5800&lt;&gt;E5801,COUNTIF($A$4:A5800,"&lt;&gt;0")+1,0)</f>
        <v>0</v>
      </c>
      <c r="B5801">
        <f>IF(A5801&lt;&gt;0,IF(MOD(A5801,3)=0,COUNTIF($B$4:B5800,"&lt;&gt;0")+1,0),0)</f>
        <v>0</v>
      </c>
      <c r="C5801" s="9">
        <f>'Dash Board'!$C$12+COUNT('Daily reducing balance'!$F$4:F5800)</f>
        <v>47527</v>
      </c>
      <c r="D5801">
        <f t="shared" si="630"/>
        <v>2030</v>
      </c>
      <c r="E5801">
        <f t="shared" si="631"/>
        <v>2</v>
      </c>
      <c r="F5801">
        <f>DAY('Dash Board'!$C$12+COUNT('Daily reducing balance'!$F$4:F5800))</f>
        <v>13</v>
      </c>
      <c r="G5801" s="8">
        <f t="shared" si="632"/>
        <v>9.889953191910457E-8</v>
      </c>
      <c r="H5801" s="6">
        <f>G5801*'Dash Board'!$C$11/365</f>
        <v>2.8450550278098574E-11</v>
      </c>
      <c r="I5801" s="6">
        <f>H5801*'Dash Board'!$C$18/'Dash Board'!$C$11</f>
        <v>1.3547881084808847E-11</v>
      </c>
      <c r="J5801" s="6">
        <f>(G5801&gt;1)*PMT('Dash Board'!$C$11/365,$U$4,-'Dash Board'!$C$19)</f>
        <v>0</v>
      </c>
      <c r="K5801" s="6">
        <f t="shared" si="634"/>
        <v>0</v>
      </c>
      <c r="L5801" s="8">
        <f t="shared" si="635"/>
        <v>9.8927982469382671E-8</v>
      </c>
      <c r="N5801" s="8">
        <f t="shared" si="633"/>
        <v>-1.3547881084808847E-11</v>
      </c>
      <c r="O5801" s="8">
        <f>IF(E5800&lt;&gt;E5801,SUM($N$4:N5801)-SUM($O$3:O5800),0)</f>
        <v>0</v>
      </c>
      <c r="P5801" s="6">
        <f>IF(B5801&gt;0,SUM($O$4:O5801)-SUM($P$3:P5800),0)</f>
        <v>0</v>
      </c>
      <c r="Q5801" s="6">
        <f t="shared" si="636"/>
        <v>1.3547881084808847E-11</v>
      </c>
      <c r="R5801" s="8">
        <f>IF(E5800&lt;&gt;E5801,SUM($Q$4:Q5801)-SUM($R$3:R5800),0)</f>
        <v>0</v>
      </c>
      <c r="S5801" s="6">
        <f>IF(B5801&gt;0,SUM($R$4:R5801)-SUM($S$3:S5800),0)</f>
        <v>0</v>
      </c>
    </row>
    <row r="5802" spans="1:19">
      <c r="A5802">
        <f>IF(E5801&lt;&gt;E5802,COUNTIF($A$4:A5801,"&lt;&gt;0")+1,0)</f>
        <v>0</v>
      </c>
      <c r="B5802">
        <f>IF(A5802&lt;&gt;0,IF(MOD(A5802,3)=0,COUNTIF($B$4:B5801,"&lt;&gt;0")+1,0),0)</f>
        <v>0</v>
      </c>
      <c r="C5802" s="9">
        <f>'Dash Board'!$C$12+COUNT('Daily reducing balance'!$F$4:F5801)</f>
        <v>47528</v>
      </c>
      <c r="D5802">
        <f t="shared" si="630"/>
        <v>2030</v>
      </c>
      <c r="E5802">
        <f t="shared" si="631"/>
        <v>2</v>
      </c>
      <c r="F5802">
        <f>DAY('Dash Board'!$C$12+COUNT('Daily reducing balance'!$F$4:F5801))</f>
        <v>14</v>
      </c>
      <c r="G5802" s="8">
        <f t="shared" si="632"/>
        <v>9.8927982469382671E-8</v>
      </c>
      <c r="H5802" s="6">
        <f>G5802*'Dash Board'!$C$11/365</f>
        <v>2.8458734682973099E-11</v>
      </c>
      <c r="I5802" s="6">
        <f>H5802*'Dash Board'!$C$18/'Dash Board'!$C$11</f>
        <v>1.3551778420463382E-11</v>
      </c>
      <c r="J5802" s="6">
        <f>(G5802&gt;1)*PMT('Dash Board'!$C$11/365,$U$4,-'Dash Board'!$C$19)</f>
        <v>0</v>
      </c>
      <c r="K5802" s="6">
        <f t="shared" si="634"/>
        <v>0</v>
      </c>
      <c r="L5802" s="8">
        <f t="shared" si="635"/>
        <v>9.8956441204065644E-8</v>
      </c>
      <c r="N5802" s="8">
        <f t="shared" si="633"/>
        <v>-1.3551778420463382E-11</v>
      </c>
      <c r="O5802" s="8">
        <f>IF(E5801&lt;&gt;E5802,SUM($N$4:N5802)-SUM($O$3:O5801),0)</f>
        <v>0</v>
      </c>
      <c r="P5802" s="6">
        <f>IF(B5802&gt;0,SUM($O$4:O5802)-SUM($P$3:P5801),0)</f>
        <v>0</v>
      </c>
      <c r="Q5802" s="6">
        <f t="shared" si="636"/>
        <v>1.3551778420463382E-11</v>
      </c>
      <c r="R5802" s="8">
        <f>IF(E5801&lt;&gt;E5802,SUM($Q$4:Q5802)-SUM($R$3:R5801),0)</f>
        <v>0</v>
      </c>
      <c r="S5802" s="6">
        <f>IF(B5802&gt;0,SUM($R$4:R5802)-SUM($S$3:S5801),0)</f>
        <v>0</v>
      </c>
    </row>
    <row r="5803" spans="1:19">
      <c r="A5803">
        <f>IF(E5802&lt;&gt;E5803,COUNTIF($A$4:A5802,"&lt;&gt;0")+1,0)</f>
        <v>0</v>
      </c>
      <c r="B5803">
        <f>IF(A5803&lt;&gt;0,IF(MOD(A5803,3)=0,COUNTIF($B$4:B5802,"&lt;&gt;0")+1,0),0)</f>
        <v>0</v>
      </c>
      <c r="C5803" s="9">
        <f>'Dash Board'!$C$12+COUNT('Daily reducing balance'!$F$4:F5802)</f>
        <v>47529</v>
      </c>
      <c r="D5803">
        <f t="shared" si="630"/>
        <v>2030</v>
      </c>
      <c r="E5803">
        <f t="shared" si="631"/>
        <v>2</v>
      </c>
      <c r="F5803">
        <f>DAY('Dash Board'!$C$12+COUNT('Daily reducing balance'!$F$4:F5802))</f>
        <v>15</v>
      </c>
      <c r="G5803" s="8">
        <f t="shared" si="632"/>
        <v>9.8956441204065644E-8</v>
      </c>
      <c r="H5803" s="6">
        <f>G5803*'Dash Board'!$C$11/365</f>
        <v>2.8466921442265459E-11</v>
      </c>
      <c r="I5803" s="6">
        <f>H5803*'Dash Board'!$C$18/'Dash Board'!$C$11</f>
        <v>1.3555676877269267E-11</v>
      </c>
      <c r="J5803" s="6">
        <f>(G5803&gt;1)*PMT('Dash Board'!$C$11/365,$U$4,-'Dash Board'!$C$19)</f>
        <v>0</v>
      </c>
      <c r="K5803" s="6">
        <f t="shared" si="634"/>
        <v>0</v>
      </c>
      <c r="L5803" s="8">
        <f t="shared" si="635"/>
        <v>9.8984908125507909E-8</v>
      </c>
      <c r="N5803" s="8">
        <f t="shared" si="633"/>
        <v>-1.3555676877269267E-11</v>
      </c>
      <c r="O5803" s="8">
        <f>IF(E5802&lt;&gt;E5803,SUM($N$4:N5803)-SUM($O$3:O5802),0)</f>
        <v>0</v>
      </c>
      <c r="P5803" s="6">
        <f>IF(B5803&gt;0,SUM($O$4:O5803)-SUM($P$3:P5802),0)</f>
        <v>0</v>
      </c>
      <c r="Q5803" s="6">
        <f t="shared" si="636"/>
        <v>1.3555676877269267E-11</v>
      </c>
      <c r="R5803" s="8">
        <f>IF(E5802&lt;&gt;E5803,SUM($Q$4:Q5803)-SUM($R$3:R5802),0)</f>
        <v>0</v>
      </c>
      <c r="S5803" s="6">
        <f>IF(B5803&gt;0,SUM($R$4:R5803)-SUM($S$3:S5802),0)</f>
        <v>0</v>
      </c>
    </row>
    <row r="5804" spans="1:19">
      <c r="A5804">
        <f>IF(E5803&lt;&gt;E5804,COUNTIF($A$4:A5803,"&lt;&gt;0")+1,0)</f>
        <v>0</v>
      </c>
      <c r="B5804">
        <f>IF(A5804&lt;&gt;0,IF(MOD(A5804,3)=0,COUNTIF($B$4:B5803,"&lt;&gt;0")+1,0),0)</f>
        <v>0</v>
      </c>
      <c r="C5804" s="9">
        <f>'Dash Board'!$C$12+COUNT('Daily reducing balance'!$F$4:F5803)</f>
        <v>47530</v>
      </c>
      <c r="D5804">
        <f t="shared" si="630"/>
        <v>2030</v>
      </c>
      <c r="E5804">
        <f t="shared" si="631"/>
        <v>2</v>
      </c>
      <c r="F5804">
        <f>DAY('Dash Board'!$C$12+COUNT('Daily reducing balance'!$F$4:F5803))</f>
        <v>16</v>
      </c>
      <c r="G5804" s="8">
        <f t="shared" si="632"/>
        <v>9.8984908125507909E-8</v>
      </c>
      <c r="H5804" s="6">
        <f>G5804*'Dash Board'!$C$11/365</f>
        <v>2.847511055665296E-11</v>
      </c>
      <c r="I5804" s="6">
        <f>H5804*'Dash Board'!$C$18/'Dash Board'!$C$11</f>
        <v>1.355957645554903E-11</v>
      </c>
      <c r="J5804" s="6">
        <f>(G5804&gt;1)*PMT('Dash Board'!$C$11/365,$U$4,-'Dash Board'!$C$19)</f>
        <v>0</v>
      </c>
      <c r="K5804" s="6">
        <f t="shared" si="634"/>
        <v>0</v>
      </c>
      <c r="L5804" s="8">
        <f t="shared" si="635"/>
        <v>9.9013383236064563E-8</v>
      </c>
      <c r="N5804" s="8">
        <f t="shared" si="633"/>
        <v>-1.355957645554903E-11</v>
      </c>
      <c r="O5804" s="8">
        <f>IF(E5803&lt;&gt;E5804,SUM($N$4:N5804)-SUM($O$3:O5803),0)</f>
        <v>0</v>
      </c>
      <c r="P5804" s="6">
        <f>IF(B5804&gt;0,SUM($O$4:O5804)-SUM($P$3:P5803),0)</f>
        <v>0</v>
      </c>
      <c r="Q5804" s="6">
        <f t="shared" si="636"/>
        <v>1.355957645554903E-11</v>
      </c>
      <c r="R5804" s="8">
        <f>IF(E5803&lt;&gt;E5804,SUM($Q$4:Q5804)-SUM($R$3:R5803),0)</f>
        <v>0</v>
      </c>
      <c r="S5804" s="6">
        <f>IF(B5804&gt;0,SUM($R$4:R5804)-SUM($S$3:S5803),0)</f>
        <v>0</v>
      </c>
    </row>
    <row r="5805" spans="1:19">
      <c r="A5805">
        <f>IF(E5804&lt;&gt;E5805,COUNTIF($A$4:A5804,"&lt;&gt;0")+1,0)</f>
        <v>0</v>
      </c>
      <c r="B5805">
        <f>IF(A5805&lt;&gt;0,IF(MOD(A5805,3)=0,COUNTIF($B$4:B5804,"&lt;&gt;0")+1,0),0)</f>
        <v>0</v>
      </c>
      <c r="C5805" s="9">
        <f>'Dash Board'!$C$12+COUNT('Daily reducing balance'!$F$4:F5804)</f>
        <v>47531</v>
      </c>
      <c r="D5805">
        <f t="shared" si="630"/>
        <v>2030</v>
      </c>
      <c r="E5805">
        <f t="shared" si="631"/>
        <v>2</v>
      </c>
      <c r="F5805">
        <f>DAY('Dash Board'!$C$12+COUNT('Daily reducing balance'!$F$4:F5804))</f>
        <v>17</v>
      </c>
      <c r="G5805" s="8">
        <f t="shared" si="632"/>
        <v>9.9013383236064563E-8</v>
      </c>
      <c r="H5805" s="6">
        <f>G5805*'Dash Board'!$C$11/365</f>
        <v>2.848330202681309E-11</v>
      </c>
      <c r="I5805" s="6">
        <f>H5805*'Dash Board'!$C$18/'Dash Board'!$C$11</f>
        <v>1.3563477155625282E-11</v>
      </c>
      <c r="J5805" s="6">
        <f>(G5805&gt;1)*PMT('Dash Board'!$C$11/365,$U$4,-'Dash Board'!$C$19)</f>
        <v>0</v>
      </c>
      <c r="K5805" s="6">
        <f t="shared" si="634"/>
        <v>0</v>
      </c>
      <c r="L5805" s="8">
        <f t="shared" si="635"/>
        <v>9.9041866538091376E-8</v>
      </c>
      <c r="N5805" s="8">
        <f t="shared" si="633"/>
        <v>-1.3563477155625282E-11</v>
      </c>
      <c r="O5805" s="8">
        <f>IF(E5804&lt;&gt;E5805,SUM($N$4:N5805)-SUM($O$3:O5804),0)</f>
        <v>0</v>
      </c>
      <c r="P5805" s="6">
        <f>IF(B5805&gt;0,SUM($O$4:O5805)-SUM($P$3:P5804),0)</f>
        <v>0</v>
      </c>
      <c r="Q5805" s="6">
        <f t="shared" si="636"/>
        <v>1.3563477155625282E-11</v>
      </c>
      <c r="R5805" s="8">
        <f>IF(E5804&lt;&gt;E5805,SUM($Q$4:Q5805)-SUM($R$3:R5804),0)</f>
        <v>0</v>
      </c>
      <c r="S5805" s="6">
        <f>IF(B5805&gt;0,SUM($R$4:R5805)-SUM($S$3:S5804),0)</f>
        <v>0</v>
      </c>
    </row>
    <row r="5806" spans="1:19">
      <c r="A5806">
        <f>IF(E5805&lt;&gt;E5806,COUNTIF($A$4:A5805,"&lt;&gt;0")+1,0)</f>
        <v>0</v>
      </c>
      <c r="B5806">
        <f>IF(A5806&lt;&gt;0,IF(MOD(A5806,3)=0,COUNTIF($B$4:B5805,"&lt;&gt;0")+1,0),0)</f>
        <v>0</v>
      </c>
      <c r="C5806" s="9">
        <f>'Dash Board'!$C$12+COUNT('Daily reducing balance'!$F$4:F5805)</f>
        <v>47532</v>
      </c>
      <c r="D5806">
        <f t="shared" si="630"/>
        <v>2030</v>
      </c>
      <c r="E5806">
        <f t="shared" si="631"/>
        <v>2</v>
      </c>
      <c r="F5806">
        <f>DAY('Dash Board'!$C$12+COUNT('Daily reducing balance'!$F$4:F5805))</f>
        <v>18</v>
      </c>
      <c r="G5806" s="8">
        <f t="shared" si="632"/>
        <v>9.9041866538091376E-8</v>
      </c>
      <c r="H5806" s="6">
        <f>G5806*'Dash Board'!$C$11/365</f>
        <v>2.8491495853423545E-11</v>
      </c>
      <c r="I5806" s="6">
        <f>H5806*'Dash Board'!$C$18/'Dash Board'!$C$11</f>
        <v>1.3567378977820737E-11</v>
      </c>
      <c r="J5806" s="6">
        <f>(G5806&gt;1)*PMT('Dash Board'!$C$11/365,$U$4,-'Dash Board'!$C$19)</f>
        <v>0</v>
      </c>
      <c r="K5806" s="6">
        <f t="shared" si="634"/>
        <v>0</v>
      </c>
      <c r="L5806" s="8">
        <f t="shared" si="635"/>
        <v>9.9070358033944794E-8</v>
      </c>
      <c r="N5806" s="8">
        <f t="shared" si="633"/>
        <v>-1.3567378977820737E-11</v>
      </c>
      <c r="O5806" s="8">
        <f>IF(E5805&lt;&gt;E5806,SUM($N$4:N5806)-SUM($O$3:O5805),0)</f>
        <v>0</v>
      </c>
      <c r="P5806" s="6">
        <f>IF(B5806&gt;0,SUM($O$4:O5806)-SUM($P$3:P5805),0)</f>
        <v>0</v>
      </c>
      <c r="Q5806" s="6">
        <f t="shared" si="636"/>
        <v>1.3567378977820737E-11</v>
      </c>
      <c r="R5806" s="8">
        <f>IF(E5805&lt;&gt;E5806,SUM($Q$4:Q5806)-SUM($R$3:R5805),0)</f>
        <v>0</v>
      </c>
      <c r="S5806" s="6">
        <f>IF(B5806&gt;0,SUM($R$4:R5806)-SUM($S$3:S5805),0)</f>
        <v>0</v>
      </c>
    </row>
    <row r="5807" spans="1:19">
      <c r="A5807">
        <f>IF(E5806&lt;&gt;E5807,COUNTIF($A$4:A5806,"&lt;&gt;0")+1,0)</f>
        <v>0</v>
      </c>
      <c r="B5807">
        <f>IF(A5807&lt;&gt;0,IF(MOD(A5807,3)=0,COUNTIF($B$4:B5806,"&lt;&gt;0")+1,0),0)</f>
        <v>0</v>
      </c>
      <c r="C5807" s="9">
        <f>'Dash Board'!$C$12+COUNT('Daily reducing balance'!$F$4:F5806)</f>
        <v>47533</v>
      </c>
      <c r="D5807">
        <f t="shared" si="630"/>
        <v>2030</v>
      </c>
      <c r="E5807">
        <f t="shared" si="631"/>
        <v>2</v>
      </c>
      <c r="F5807">
        <f>DAY('Dash Board'!$C$12+COUNT('Daily reducing balance'!$F$4:F5806))</f>
        <v>19</v>
      </c>
      <c r="G5807" s="8">
        <f t="shared" si="632"/>
        <v>9.9070358033944794E-8</v>
      </c>
      <c r="H5807" s="6">
        <f>G5807*'Dash Board'!$C$11/365</f>
        <v>2.8499692037162199E-11</v>
      </c>
      <c r="I5807" s="6">
        <f>H5807*'Dash Board'!$C$18/'Dash Board'!$C$11</f>
        <v>1.3571281922458191E-11</v>
      </c>
      <c r="J5807" s="6">
        <f>(G5807&gt;1)*PMT('Dash Board'!$C$11/365,$U$4,-'Dash Board'!$C$19)</f>
        <v>0</v>
      </c>
      <c r="K5807" s="6">
        <f t="shared" si="634"/>
        <v>0</v>
      </c>
      <c r="L5807" s="8">
        <f t="shared" si="635"/>
        <v>9.909885772598195E-8</v>
      </c>
      <c r="N5807" s="8">
        <f t="shared" si="633"/>
        <v>-1.3571281922458191E-11</v>
      </c>
      <c r="O5807" s="8">
        <f>IF(E5806&lt;&gt;E5807,SUM($N$4:N5807)-SUM($O$3:O5806),0)</f>
        <v>0</v>
      </c>
      <c r="P5807" s="6">
        <f>IF(B5807&gt;0,SUM($O$4:O5807)-SUM($P$3:P5806),0)</f>
        <v>0</v>
      </c>
      <c r="Q5807" s="6">
        <f t="shared" si="636"/>
        <v>1.3571281922458191E-11</v>
      </c>
      <c r="R5807" s="8">
        <f>IF(E5806&lt;&gt;E5807,SUM($Q$4:Q5807)-SUM($R$3:R5806),0)</f>
        <v>0</v>
      </c>
      <c r="S5807" s="6">
        <f>IF(B5807&gt;0,SUM($R$4:R5807)-SUM($S$3:S5806),0)</f>
        <v>0</v>
      </c>
    </row>
    <row r="5808" spans="1:19">
      <c r="A5808">
        <f>IF(E5807&lt;&gt;E5808,COUNTIF($A$4:A5807,"&lt;&gt;0")+1,0)</f>
        <v>0</v>
      </c>
      <c r="B5808">
        <f>IF(A5808&lt;&gt;0,IF(MOD(A5808,3)=0,COUNTIF($B$4:B5807,"&lt;&gt;0")+1,0),0)</f>
        <v>0</v>
      </c>
      <c r="C5808" s="9">
        <f>'Dash Board'!$C$12+COUNT('Daily reducing balance'!$F$4:F5807)</f>
        <v>47534</v>
      </c>
      <c r="D5808">
        <f t="shared" si="630"/>
        <v>2030</v>
      </c>
      <c r="E5808">
        <f t="shared" si="631"/>
        <v>2</v>
      </c>
      <c r="F5808">
        <f>DAY('Dash Board'!$C$12+COUNT('Daily reducing balance'!$F$4:F5807))</f>
        <v>20</v>
      </c>
      <c r="G5808" s="8">
        <f t="shared" si="632"/>
        <v>9.909885772598195E-8</v>
      </c>
      <c r="H5808" s="6">
        <f>G5808*'Dash Board'!$C$11/365</f>
        <v>2.8507890578707134E-11</v>
      </c>
      <c r="I5808" s="6">
        <f>H5808*'Dash Board'!$C$18/'Dash Board'!$C$11</f>
        <v>1.3575185989860543E-11</v>
      </c>
      <c r="J5808" s="6">
        <f>(G5808&gt;1)*PMT('Dash Board'!$C$11/365,$U$4,-'Dash Board'!$C$19)</f>
        <v>0</v>
      </c>
      <c r="K5808" s="6">
        <f t="shared" si="634"/>
        <v>0</v>
      </c>
      <c r="L5808" s="8">
        <f t="shared" si="635"/>
        <v>9.9127365616560654E-8</v>
      </c>
      <c r="N5808" s="8">
        <f t="shared" si="633"/>
        <v>-1.3575185989860543E-11</v>
      </c>
      <c r="O5808" s="8">
        <f>IF(E5807&lt;&gt;E5808,SUM($N$4:N5808)-SUM($O$3:O5807),0)</f>
        <v>0</v>
      </c>
      <c r="P5808" s="6">
        <f>IF(B5808&gt;0,SUM($O$4:O5808)-SUM($P$3:P5807),0)</f>
        <v>0</v>
      </c>
      <c r="Q5808" s="6">
        <f t="shared" si="636"/>
        <v>1.3575185989860543E-11</v>
      </c>
      <c r="R5808" s="8">
        <f>IF(E5807&lt;&gt;E5808,SUM($Q$4:Q5808)-SUM($R$3:R5807),0)</f>
        <v>0</v>
      </c>
      <c r="S5808" s="6">
        <f>IF(B5808&gt;0,SUM($R$4:R5808)-SUM($S$3:S5807),0)</f>
        <v>0</v>
      </c>
    </row>
    <row r="5809" spans="1:19">
      <c r="A5809">
        <f>IF(E5808&lt;&gt;E5809,COUNTIF($A$4:A5808,"&lt;&gt;0")+1,0)</f>
        <v>0</v>
      </c>
      <c r="B5809">
        <f>IF(A5809&lt;&gt;0,IF(MOD(A5809,3)=0,COUNTIF($B$4:B5808,"&lt;&gt;0")+1,0),0)</f>
        <v>0</v>
      </c>
      <c r="C5809" s="9">
        <f>'Dash Board'!$C$12+COUNT('Daily reducing balance'!$F$4:F5808)</f>
        <v>47535</v>
      </c>
      <c r="D5809">
        <f t="shared" si="630"/>
        <v>2030</v>
      </c>
      <c r="E5809">
        <f t="shared" si="631"/>
        <v>2</v>
      </c>
      <c r="F5809">
        <f>DAY('Dash Board'!$C$12+COUNT('Daily reducing balance'!$F$4:F5808))</f>
        <v>21</v>
      </c>
      <c r="G5809" s="8">
        <f t="shared" si="632"/>
        <v>9.9127365616560654E-8</v>
      </c>
      <c r="H5809" s="6">
        <f>G5809*'Dash Board'!$C$11/365</f>
        <v>2.8516091478736626E-11</v>
      </c>
      <c r="I5809" s="6">
        <f>H5809*'Dash Board'!$C$18/'Dash Board'!$C$11</f>
        <v>1.3579091180350776E-11</v>
      </c>
      <c r="J5809" s="6">
        <f>(G5809&gt;1)*PMT('Dash Board'!$C$11/365,$U$4,-'Dash Board'!$C$19)</f>
        <v>0</v>
      </c>
      <c r="K5809" s="6">
        <f t="shared" si="634"/>
        <v>0</v>
      </c>
      <c r="L5809" s="8">
        <f t="shared" si="635"/>
        <v>9.915588170803939E-8</v>
      </c>
      <c r="N5809" s="8">
        <f t="shared" si="633"/>
        <v>-1.3579091180350776E-11</v>
      </c>
      <c r="O5809" s="8">
        <f>IF(E5808&lt;&gt;E5809,SUM($N$4:N5809)-SUM($O$3:O5808),0)</f>
        <v>0</v>
      </c>
      <c r="P5809" s="6">
        <f>IF(B5809&gt;0,SUM($O$4:O5809)-SUM($P$3:P5808),0)</f>
        <v>0</v>
      </c>
      <c r="Q5809" s="6">
        <f t="shared" si="636"/>
        <v>1.3579091180350776E-11</v>
      </c>
      <c r="R5809" s="8">
        <f>IF(E5808&lt;&gt;E5809,SUM($Q$4:Q5809)-SUM($R$3:R5808),0)</f>
        <v>0</v>
      </c>
      <c r="S5809" s="6">
        <f>IF(B5809&gt;0,SUM($R$4:R5809)-SUM($S$3:S5808),0)</f>
        <v>0</v>
      </c>
    </row>
    <row r="5810" spans="1:19">
      <c r="A5810">
        <f>IF(E5809&lt;&gt;E5810,COUNTIF($A$4:A5809,"&lt;&gt;0")+1,0)</f>
        <v>0</v>
      </c>
      <c r="B5810">
        <f>IF(A5810&lt;&gt;0,IF(MOD(A5810,3)=0,COUNTIF($B$4:B5809,"&lt;&gt;0")+1,0),0)</f>
        <v>0</v>
      </c>
      <c r="C5810" s="9">
        <f>'Dash Board'!$C$12+COUNT('Daily reducing balance'!$F$4:F5809)</f>
        <v>47536</v>
      </c>
      <c r="D5810">
        <f t="shared" si="630"/>
        <v>2030</v>
      </c>
      <c r="E5810">
        <f t="shared" si="631"/>
        <v>2</v>
      </c>
      <c r="F5810">
        <f>DAY('Dash Board'!$C$12+COUNT('Daily reducing balance'!$F$4:F5809))</f>
        <v>22</v>
      </c>
      <c r="G5810" s="8">
        <f t="shared" si="632"/>
        <v>9.915588170803939E-8</v>
      </c>
      <c r="H5810" s="6">
        <f>G5810*'Dash Board'!$C$11/365</f>
        <v>2.8524294737929136E-11</v>
      </c>
      <c r="I5810" s="6">
        <f>H5810*'Dash Board'!$C$18/'Dash Board'!$C$11</f>
        <v>1.358299749425197E-11</v>
      </c>
      <c r="J5810" s="6">
        <f>(G5810&gt;1)*PMT('Dash Board'!$C$11/365,$U$4,-'Dash Board'!$C$19)</f>
        <v>0</v>
      </c>
      <c r="K5810" s="6">
        <f t="shared" si="634"/>
        <v>0</v>
      </c>
      <c r="L5810" s="8">
        <f t="shared" si="635"/>
        <v>9.9184406002777315E-8</v>
      </c>
      <c r="N5810" s="8">
        <f t="shared" si="633"/>
        <v>-1.358299749425197E-11</v>
      </c>
      <c r="O5810" s="8">
        <f>IF(E5809&lt;&gt;E5810,SUM($N$4:N5810)-SUM($O$3:O5809),0)</f>
        <v>0</v>
      </c>
      <c r="P5810" s="6">
        <f>IF(B5810&gt;0,SUM($O$4:O5810)-SUM($P$3:P5809),0)</f>
        <v>0</v>
      </c>
      <c r="Q5810" s="6">
        <f t="shared" si="636"/>
        <v>1.358299749425197E-11</v>
      </c>
      <c r="R5810" s="8">
        <f>IF(E5809&lt;&gt;E5810,SUM($Q$4:Q5810)-SUM($R$3:R5809),0)</f>
        <v>0</v>
      </c>
      <c r="S5810" s="6">
        <f>IF(B5810&gt;0,SUM($R$4:R5810)-SUM($S$3:S5809),0)</f>
        <v>0</v>
      </c>
    </row>
    <row r="5811" spans="1:19">
      <c r="A5811">
        <f>IF(E5810&lt;&gt;E5811,COUNTIF($A$4:A5810,"&lt;&gt;0")+1,0)</f>
        <v>0</v>
      </c>
      <c r="B5811">
        <f>IF(A5811&lt;&gt;0,IF(MOD(A5811,3)=0,COUNTIF($B$4:B5810,"&lt;&gt;0")+1,0),0)</f>
        <v>0</v>
      </c>
      <c r="C5811" s="9">
        <f>'Dash Board'!$C$12+COUNT('Daily reducing balance'!$F$4:F5810)</f>
        <v>47537</v>
      </c>
      <c r="D5811">
        <f t="shared" si="630"/>
        <v>2030</v>
      </c>
      <c r="E5811">
        <f t="shared" si="631"/>
        <v>2</v>
      </c>
      <c r="F5811">
        <f>DAY('Dash Board'!$C$12+COUNT('Daily reducing balance'!$F$4:F5810))</f>
        <v>23</v>
      </c>
      <c r="G5811" s="8">
        <f t="shared" si="632"/>
        <v>9.9184406002777315E-8</v>
      </c>
      <c r="H5811" s="6">
        <f>G5811*'Dash Board'!$C$11/365</f>
        <v>2.8532500356963337E-11</v>
      </c>
      <c r="I5811" s="6">
        <f>H5811*'Dash Board'!$C$18/'Dash Board'!$C$11</f>
        <v>1.3586904931887304E-11</v>
      </c>
      <c r="J5811" s="6">
        <f>(G5811&gt;1)*PMT('Dash Board'!$C$11/365,$U$4,-'Dash Board'!$C$19)</f>
        <v>0</v>
      </c>
      <c r="K5811" s="6">
        <f t="shared" si="634"/>
        <v>0</v>
      </c>
      <c r="L5811" s="8">
        <f t="shared" si="635"/>
        <v>9.9212938503134278E-8</v>
      </c>
      <c r="N5811" s="8">
        <f t="shared" si="633"/>
        <v>-1.3586904931887304E-11</v>
      </c>
      <c r="O5811" s="8">
        <f>IF(E5810&lt;&gt;E5811,SUM($N$4:N5811)-SUM($O$3:O5810),0)</f>
        <v>0</v>
      </c>
      <c r="P5811" s="6">
        <f>IF(B5811&gt;0,SUM($O$4:O5811)-SUM($P$3:P5810),0)</f>
        <v>0</v>
      </c>
      <c r="Q5811" s="6">
        <f t="shared" si="636"/>
        <v>1.3586904931887304E-11</v>
      </c>
      <c r="R5811" s="8">
        <f>IF(E5810&lt;&gt;E5811,SUM($Q$4:Q5811)-SUM($R$3:R5810),0)</f>
        <v>0</v>
      </c>
      <c r="S5811" s="6">
        <f>IF(B5811&gt;0,SUM($R$4:R5811)-SUM($S$3:S5810),0)</f>
        <v>0</v>
      </c>
    </row>
    <row r="5812" spans="1:19">
      <c r="A5812">
        <f>IF(E5811&lt;&gt;E5812,COUNTIF($A$4:A5811,"&lt;&gt;0")+1,0)</f>
        <v>0</v>
      </c>
      <c r="B5812">
        <f>IF(A5812&lt;&gt;0,IF(MOD(A5812,3)=0,COUNTIF($B$4:B5811,"&lt;&gt;0")+1,0),0)</f>
        <v>0</v>
      </c>
      <c r="C5812" s="9">
        <f>'Dash Board'!$C$12+COUNT('Daily reducing balance'!$F$4:F5811)</f>
        <v>47538</v>
      </c>
      <c r="D5812">
        <f t="shared" ref="D5812:D5875" si="637">IF(AND(E5812=1,F5812=1),D5811+1,D5811)</f>
        <v>2030</v>
      </c>
      <c r="E5812">
        <f t="shared" ref="E5812:E5875" si="638">IF(F5812=1,IF(E5811+1&gt;12,1,E5811+1),E5811)</f>
        <v>2</v>
      </c>
      <c r="F5812">
        <f>DAY('Dash Board'!$C$12+COUNT('Daily reducing balance'!$F$4:F5811))</f>
        <v>24</v>
      </c>
      <c r="G5812" s="8">
        <f t="shared" ref="G5812:G5875" si="639">L5811</f>
        <v>9.9212938503134278E-8</v>
      </c>
      <c r="H5812" s="6">
        <f>G5812*'Dash Board'!$C$11/365</f>
        <v>2.854070833651808E-11</v>
      </c>
      <c r="I5812" s="6">
        <f>H5812*'Dash Board'!$C$18/'Dash Board'!$C$11</f>
        <v>1.3590813493580039E-11</v>
      </c>
      <c r="J5812" s="6">
        <f>(G5812&gt;1)*PMT('Dash Board'!$C$11/365,$U$4,-'Dash Board'!$C$19)</f>
        <v>0</v>
      </c>
      <c r="K5812" s="6">
        <f t="shared" si="634"/>
        <v>0</v>
      </c>
      <c r="L5812" s="8">
        <f t="shared" si="635"/>
        <v>9.92414792114708E-8</v>
      </c>
      <c r="N5812" s="8">
        <f t="shared" ref="N5812:N5875" si="640">J5812-I5812</f>
        <v>-1.3590813493580039E-11</v>
      </c>
      <c r="O5812" s="8">
        <f>IF(E5811&lt;&gt;E5812,SUM($N$4:N5812)-SUM($O$3:O5811),0)</f>
        <v>0</v>
      </c>
      <c r="P5812" s="6">
        <f>IF(B5812&gt;0,SUM($O$4:O5812)-SUM($P$3:P5811),0)</f>
        <v>0</v>
      </c>
      <c r="Q5812" s="6">
        <f t="shared" si="636"/>
        <v>1.3590813493580039E-11</v>
      </c>
      <c r="R5812" s="8">
        <f>IF(E5811&lt;&gt;E5812,SUM($Q$4:Q5812)-SUM($R$3:R5811),0)</f>
        <v>0</v>
      </c>
      <c r="S5812" s="6">
        <f>IF(B5812&gt;0,SUM($R$4:R5812)-SUM($S$3:S5811),0)</f>
        <v>0</v>
      </c>
    </row>
    <row r="5813" spans="1:19">
      <c r="A5813">
        <f>IF(E5812&lt;&gt;E5813,COUNTIF($A$4:A5812,"&lt;&gt;0")+1,0)</f>
        <v>0</v>
      </c>
      <c r="B5813">
        <f>IF(A5813&lt;&gt;0,IF(MOD(A5813,3)=0,COUNTIF($B$4:B5812,"&lt;&gt;0")+1,0),0)</f>
        <v>0</v>
      </c>
      <c r="C5813" s="9">
        <f>'Dash Board'!$C$12+COUNT('Daily reducing balance'!$F$4:F5812)</f>
        <v>47539</v>
      </c>
      <c r="D5813">
        <f t="shared" si="637"/>
        <v>2030</v>
      </c>
      <c r="E5813">
        <f t="shared" si="638"/>
        <v>2</v>
      </c>
      <c r="F5813">
        <f>DAY('Dash Board'!$C$12+COUNT('Daily reducing balance'!$F$4:F5812))</f>
        <v>25</v>
      </c>
      <c r="G5813" s="8">
        <f t="shared" si="639"/>
        <v>9.92414792114708E-8</v>
      </c>
      <c r="H5813" s="6">
        <f>G5813*'Dash Board'!$C$11/365</f>
        <v>2.8548918677272421E-11</v>
      </c>
      <c r="I5813" s="6">
        <f>H5813*'Dash Board'!$C$18/'Dash Board'!$C$11</f>
        <v>1.3594723179653536E-11</v>
      </c>
      <c r="J5813" s="6">
        <f>(G5813&gt;1)*PMT('Dash Board'!$C$11/365,$U$4,-'Dash Board'!$C$19)</f>
        <v>0</v>
      </c>
      <c r="K5813" s="6">
        <f t="shared" si="634"/>
        <v>0</v>
      </c>
      <c r="L5813" s="8">
        <f t="shared" si="635"/>
        <v>9.9270028130148079E-8</v>
      </c>
      <c r="N5813" s="8">
        <f t="shared" si="640"/>
        <v>-1.3594723179653536E-11</v>
      </c>
      <c r="O5813" s="8">
        <f>IF(E5812&lt;&gt;E5813,SUM($N$4:N5813)-SUM($O$3:O5812),0)</f>
        <v>0</v>
      </c>
      <c r="P5813" s="6">
        <f>IF(B5813&gt;0,SUM($O$4:O5813)-SUM($P$3:P5812),0)</f>
        <v>0</v>
      </c>
      <c r="Q5813" s="6">
        <f t="shared" si="636"/>
        <v>1.3594723179653536E-11</v>
      </c>
      <c r="R5813" s="8">
        <f>IF(E5812&lt;&gt;E5813,SUM($Q$4:Q5813)-SUM($R$3:R5812),0)</f>
        <v>0</v>
      </c>
      <c r="S5813" s="6">
        <f>IF(B5813&gt;0,SUM($R$4:R5813)-SUM($S$3:S5812),0)</f>
        <v>0</v>
      </c>
    </row>
    <row r="5814" spans="1:19">
      <c r="A5814">
        <f>IF(E5813&lt;&gt;E5814,COUNTIF($A$4:A5813,"&lt;&gt;0")+1,0)</f>
        <v>0</v>
      </c>
      <c r="B5814">
        <f>IF(A5814&lt;&gt;0,IF(MOD(A5814,3)=0,COUNTIF($B$4:B5813,"&lt;&gt;0")+1,0),0)</f>
        <v>0</v>
      </c>
      <c r="C5814" s="9">
        <f>'Dash Board'!$C$12+COUNT('Daily reducing balance'!$F$4:F5813)</f>
        <v>47540</v>
      </c>
      <c r="D5814">
        <f t="shared" si="637"/>
        <v>2030</v>
      </c>
      <c r="E5814">
        <f t="shared" si="638"/>
        <v>2</v>
      </c>
      <c r="F5814">
        <f>DAY('Dash Board'!$C$12+COUNT('Daily reducing balance'!$F$4:F5813))</f>
        <v>26</v>
      </c>
      <c r="G5814" s="8">
        <f t="shared" si="639"/>
        <v>9.9270028130148079E-8</v>
      </c>
      <c r="H5814" s="6">
        <f>G5814*'Dash Board'!$C$11/365</f>
        <v>2.8557131379905609E-11</v>
      </c>
      <c r="I5814" s="6">
        <f>H5814*'Dash Board'!$C$18/'Dash Board'!$C$11</f>
        <v>1.3598633990431244E-11</v>
      </c>
      <c r="J5814" s="6">
        <f>(G5814&gt;1)*PMT('Dash Board'!$C$11/365,$U$4,-'Dash Board'!$C$19)</f>
        <v>0</v>
      </c>
      <c r="K5814" s="6">
        <f t="shared" si="634"/>
        <v>0</v>
      </c>
      <c r="L5814" s="8">
        <f t="shared" si="635"/>
        <v>9.9298585261527985E-8</v>
      </c>
      <c r="N5814" s="8">
        <f t="shared" si="640"/>
        <v>-1.3598633990431244E-11</v>
      </c>
      <c r="O5814" s="8">
        <f>IF(E5813&lt;&gt;E5814,SUM($N$4:N5814)-SUM($O$3:O5813),0)</f>
        <v>0</v>
      </c>
      <c r="P5814" s="6">
        <f>IF(B5814&gt;0,SUM($O$4:O5814)-SUM($P$3:P5813),0)</f>
        <v>0</v>
      </c>
      <c r="Q5814" s="6">
        <f t="shared" si="636"/>
        <v>1.3598633990431244E-11</v>
      </c>
      <c r="R5814" s="8">
        <f>IF(E5813&lt;&gt;E5814,SUM($Q$4:Q5814)-SUM($R$3:R5813),0)</f>
        <v>0</v>
      </c>
      <c r="S5814" s="6">
        <f>IF(B5814&gt;0,SUM($R$4:R5814)-SUM($S$3:S5813),0)</f>
        <v>0</v>
      </c>
    </row>
    <row r="5815" spans="1:19">
      <c r="A5815">
        <f>IF(E5814&lt;&gt;E5815,COUNTIF($A$4:A5814,"&lt;&gt;0")+1,0)</f>
        <v>0</v>
      </c>
      <c r="B5815">
        <f>IF(A5815&lt;&gt;0,IF(MOD(A5815,3)=0,COUNTIF($B$4:B5814,"&lt;&gt;0")+1,0),0)</f>
        <v>0</v>
      </c>
      <c r="C5815" s="9">
        <f>'Dash Board'!$C$12+COUNT('Daily reducing balance'!$F$4:F5814)</f>
        <v>47541</v>
      </c>
      <c r="D5815">
        <f t="shared" si="637"/>
        <v>2030</v>
      </c>
      <c r="E5815">
        <f t="shared" si="638"/>
        <v>2</v>
      </c>
      <c r="F5815">
        <f>DAY('Dash Board'!$C$12+COUNT('Daily reducing balance'!$F$4:F5814))</f>
        <v>27</v>
      </c>
      <c r="G5815" s="8">
        <f t="shared" si="639"/>
        <v>9.9298585261527985E-8</v>
      </c>
      <c r="H5815" s="6">
        <f>G5815*'Dash Board'!$C$11/365</f>
        <v>2.8565346445097089E-11</v>
      </c>
      <c r="I5815" s="6">
        <f>H5815*'Dash Board'!$C$18/'Dash Board'!$C$11</f>
        <v>1.360254592623671E-11</v>
      </c>
      <c r="J5815" s="6">
        <f>(G5815&gt;1)*PMT('Dash Board'!$C$11/365,$U$4,-'Dash Board'!$C$19)</f>
        <v>0</v>
      </c>
      <c r="K5815" s="6">
        <f t="shared" si="634"/>
        <v>0</v>
      </c>
      <c r="L5815" s="8">
        <f t="shared" si="635"/>
        <v>9.932715060797308E-8</v>
      </c>
      <c r="N5815" s="8">
        <f t="shared" si="640"/>
        <v>-1.360254592623671E-11</v>
      </c>
      <c r="O5815" s="8">
        <f>IF(E5814&lt;&gt;E5815,SUM($N$4:N5815)-SUM($O$3:O5814),0)</f>
        <v>0</v>
      </c>
      <c r="P5815" s="6">
        <f>IF(B5815&gt;0,SUM($O$4:O5815)-SUM($P$3:P5814),0)</f>
        <v>0</v>
      </c>
      <c r="Q5815" s="6">
        <f t="shared" si="636"/>
        <v>1.360254592623671E-11</v>
      </c>
      <c r="R5815" s="8">
        <f>IF(E5814&lt;&gt;E5815,SUM($Q$4:Q5815)-SUM($R$3:R5814),0)</f>
        <v>0</v>
      </c>
      <c r="S5815" s="6">
        <f>IF(B5815&gt;0,SUM($R$4:R5815)-SUM($S$3:S5814),0)</f>
        <v>0</v>
      </c>
    </row>
    <row r="5816" spans="1:19">
      <c r="A5816">
        <f>IF(E5815&lt;&gt;E5816,COUNTIF($A$4:A5815,"&lt;&gt;0")+1,0)</f>
        <v>0</v>
      </c>
      <c r="B5816">
        <f>IF(A5816&lt;&gt;0,IF(MOD(A5816,3)=0,COUNTIF($B$4:B5815,"&lt;&gt;0")+1,0),0)</f>
        <v>0</v>
      </c>
      <c r="C5816" s="9">
        <f>'Dash Board'!$C$12+COUNT('Daily reducing balance'!$F$4:F5815)</f>
        <v>47542</v>
      </c>
      <c r="D5816">
        <f t="shared" si="637"/>
        <v>2030</v>
      </c>
      <c r="E5816">
        <f t="shared" si="638"/>
        <v>2</v>
      </c>
      <c r="F5816">
        <f>DAY('Dash Board'!$C$12+COUNT('Daily reducing balance'!$F$4:F5815))</f>
        <v>28</v>
      </c>
      <c r="G5816" s="8">
        <f t="shared" si="639"/>
        <v>9.932715060797308E-8</v>
      </c>
      <c r="H5816" s="6">
        <f>G5816*'Dash Board'!$C$11/365</f>
        <v>2.8573563873526502E-11</v>
      </c>
      <c r="I5816" s="6">
        <f>H5816*'Dash Board'!$C$18/'Dash Board'!$C$11</f>
        <v>1.3606458987393572E-11</v>
      </c>
      <c r="J5816" s="6">
        <f>(G5816&gt;1)*PMT('Dash Board'!$C$11/365,$U$4,-'Dash Board'!$C$19)</f>
        <v>0</v>
      </c>
      <c r="K5816" s="6">
        <f t="shared" si="634"/>
        <v>0</v>
      </c>
      <c r="L5816" s="8">
        <f t="shared" si="635"/>
        <v>9.9355724171846611E-8</v>
      </c>
      <c r="N5816" s="8">
        <f t="shared" si="640"/>
        <v>-1.3606458987393572E-11</v>
      </c>
      <c r="O5816" s="8">
        <f>IF(E5815&lt;&gt;E5816,SUM($N$4:N5816)-SUM($O$3:O5815),0)</f>
        <v>0</v>
      </c>
      <c r="P5816" s="6">
        <f>IF(B5816&gt;0,SUM($O$4:O5816)-SUM($P$3:P5815),0)</f>
        <v>0</v>
      </c>
      <c r="Q5816" s="6">
        <f t="shared" si="636"/>
        <v>1.3606458987393572E-11</v>
      </c>
      <c r="R5816" s="8">
        <f>IF(E5815&lt;&gt;E5816,SUM($Q$4:Q5816)-SUM($R$3:R5815),0)</f>
        <v>0</v>
      </c>
      <c r="S5816" s="6">
        <f>IF(B5816&gt;0,SUM($R$4:R5816)-SUM($S$3:S5815),0)</f>
        <v>0</v>
      </c>
    </row>
    <row r="5817" spans="1:19">
      <c r="A5817">
        <f>IF(E5816&lt;&gt;E5817,COUNTIF($A$4:A5816,"&lt;&gt;0")+1,0)</f>
        <v>191</v>
      </c>
      <c r="B5817">
        <f>IF(A5817&lt;&gt;0,IF(MOD(A5817,3)=0,COUNTIF($B$4:B5816,"&lt;&gt;0")+1,0),0)</f>
        <v>0</v>
      </c>
      <c r="C5817" s="9">
        <f>'Dash Board'!$C$12+COUNT('Daily reducing balance'!$F$4:F5816)</f>
        <v>47543</v>
      </c>
      <c r="D5817">
        <f t="shared" si="637"/>
        <v>2030</v>
      </c>
      <c r="E5817">
        <f t="shared" si="638"/>
        <v>3</v>
      </c>
      <c r="F5817">
        <f>DAY('Dash Board'!$C$12+COUNT('Daily reducing balance'!$F$4:F5816))</f>
        <v>1</v>
      </c>
      <c r="G5817" s="8">
        <f t="shared" si="639"/>
        <v>9.9355724171846611E-8</v>
      </c>
      <c r="H5817" s="6">
        <f>G5817*'Dash Board'!$C$11/365</f>
        <v>2.8581783665873683E-11</v>
      </c>
      <c r="I5817" s="6">
        <f>H5817*'Dash Board'!$C$18/'Dash Board'!$C$11</f>
        <v>1.3610373174225565E-11</v>
      </c>
      <c r="J5817" s="6">
        <f>(G5817&gt;1)*PMT('Dash Board'!$C$11/365,$U$4,-'Dash Board'!$C$19)</f>
        <v>0</v>
      </c>
      <c r="K5817" s="6">
        <f t="shared" si="634"/>
        <v>0</v>
      </c>
      <c r="L5817" s="8">
        <f t="shared" si="635"/>
        <v>9.938430595551249E-8</v>
      </c>
      <c r="N5817" s="8">
        <f t="shared" si="640"/>
        <v>-1.3610373174225565E-11</v>
      </c>
      <c r="O5817" s="8">
        <f>IF(E5816&lt;&gt;E5817,SUM($N$4:N5817)-SUM($O$3:O5816),0)</f>
        <v>0</v>
      </c>
      <c r="P5817" s="6">
        <f>IF(B5817&gt;0,SUM($O$4:O5817)-SUM($P$3:P5816),0)</f>
        <v>0</v>
      </c>
      <c r="Q5817" s="6">
        <f t="shared" si="636"/>
        <v>1.3610373174225565E-11</v>
      </c>
      <c r="R5817" s="8">
        <f>IF(E5816&lt;&gt;E5817,SUM($Q$4:Q5817)-SUM($R$3:R5816),0)</f>
        <v>0</v>
      </c>
      <c r="S5817" s="6">
        <f>IF(B5817&gt;0,SUM($R$4:R5817)-SUM($S$3:S5816),0)</f>
        <v>0</v>
      </c>
    </row>
    <row r="5818" spans="1:19">
      <c r="A5818">
        <f>IF(E5817&lt;&gt;E5818,COUNTIF($A$4:A5817,"&lt;&gt;0")+1,0)</f>
        <v>0</v>
      </c>
      <c r="B5818">
        <f>IF(A5818&lt;&gt;0,IF(MOD(A5818,3)=0,COUNTIF($B$4:B5817,"&lt;&gt;0")+1,0),0)</f>
        <v>0</v>
      </c>
      <c r="C5818" s="9">
        <f>'Dash Board'!$C$12+COUNT('Daily reducing balance'!$F$4:F5817)</f>
        <v>47544</v>
      </c>
      <c r="D5818">
        <f t="shared" si="637"/>
        <v>2030</v>
      </c>
      <c r="E5818">
        <f t="shared" si="638"/>
        <v>3</v>
      </c>
      <c r="F5818">
        <f>DAY('Dash Board'!$C$12+COUNT('Daily reducing balance'!$F$4:F5817))</f>
        <v>2</v>
      </c>
      <c r="G5818" s="8">
        <f t="shared" si="639"/>
        <v>9.938430595551249E-8</v>
      </c>
      <c r="H5818" s="6">
        <f>G5818*'Dash Board'!$C$11/365</f>
        <v>2.8590005822818661E-11</v>
      </c>
      <c r="I5818" s="6">
        <f>H5818*'Dash Board'!$C$18/'Dash Board'!$C$11</f>
        <v>1.3614288487056506E-11</v>
      </c>
      <c r="J5818" s="6">
        <f>(G5818&gt;1)*PMT('Dash Board'!$C$11/365,$U$4,-'Dash Board'!$C$19)</f>
        <v>0</v>
      </c>
      <c r="K5818" s="6">
        <f t="shared" si="634"/>
        <v>0</v>
      </c>
      <c r="L5818" s="8">
        <f t="shared" si="635"/>
        <v>9.9412895961335313E-8</v>
      </c>
      <c r="N5818" s="8">
        <f t="shared" si="640"/>
        <v>-1.3614288487056506E-11</v>
      </c>
      <c r="O5818" s="8">
        <f>IF(E5817&lt;&gt;E5818,SUM($N$4:N5818)-SUM($O$3:O5817),0)</f>
        <v>0</v>
      </c>
      <c r="P5818" s="6">
        <f>IF(B5818&gt;0,SUM($O$4:O5818)-SUM($P$3:P5817),0)</f>
        <v>0</v>
      </c>
      <c r="Q5818" s="6">
        <f t="shared" si="636"/>
        <v>1.3614288487056506E-11</v>
      </c>
      <c r="R5818" s="8">
        <f>IF(E5817&lt;&gt;E5818,SUM($Q$4:Q5818)-SUM($R$3:R5817),0)</f>
        <v>0</v>
      </c>
      <c r="S5818" s="6">
        <f>IF(B5818&gt;0,SUM($R$4:R5818)-SUM($S$3:S5817),0)</f>
        <v>0</v>
      </c>
    </row>
    <row r="5819" spans="1:19">
      <c r="A5819">
        <f>IF(E5818&lt;&gt;E5819,COUNTIF($A$4:A5818,"&lt;&gt;0")+1,0)</f>
        <v>0</v>
      </c>
      <c r="B5819">
        <f>IF(A5819&lt;&gt;0,IF(MOD(A5819,3)=0,COUNTIF($B$4:B5818,"&lt;&gt;0")+1,0),0)</f>
        <v>0</v>
      </c>
      <c r="C5819" s="9">
        <f>'Dash Board'!$C$12+COUNT('Daily reducing balance'!$F$4:F5818)</f>
        <v>47545</v>
      </c>
      <c r="D5819">
        <f t="shared" si="637"/>
        <v>2030</v>
      </c>
      <c r="E5819">
        <f t="shared" si="638"/>
        <v>3</v>
      </c>
      <c r="F5819">
        <f>DAY('Dash Board'!$C$12+COUNT('Daily reducing balance'!$F$4:F5818))</f>
        <v>3</v>
      </c>
      <c r="G5819" s="8">
        <f t="shared" si="639"/>
        <v>9.9412895961335313E-8</v>
      </c>
      <c r="H5819" s="6">
        <f>G5819*'Dash Board'!$C$11/365</f>
        <v>2.8598230345041664E-11</v>
      </c>
      <c r="I5819" s="6">
        <f>H5819*'Dash Board'!$C$18/'Dash Board'!$C$11</f>
        <v>1.3618204926210318E-11</v>
      </c>
      <c r="J5819" s="6">
        <f>(G5819&gt;1)*PMT('Dash Board'!$C$11/365,$U$4,-'Dash Board'!$C$19)</f>
        <v>0</v>
      </c>
      <c r="K5819" s="6">
        <f t="shared" si="634"/>
        <v>0</v>
      </c>
      <c r="L5819" s="8">
        <f t="shared" si="635"/>
        <v>9.9441494191680355E-8</v>
      </c>
      <c r="N5819" s="8">
        <f t="shared" si="640"/>
        <v>-1.3618204926210318E-11</v>
      </c>
      <c r="O5819" s="8">
        <f>IF(E5818&lt;&gt;E5819,SUM($N$4:N5819)-SUM($O$3:O5818),0)</f>
        <v>0</v>
      </c>
      <c r="P5819" s="6">
        <f>IF(B5819&gt;0,SUM($O$4:O5819)-SUM($P$3:P5818),0)</f>
        <v>0</v>
      </c>
      <c r="Q5819" s="6">
        <f t="shared" si="636"/>
        <v>1.3618204926210318E-11</v>
      </c>
      <c r="R5819" s="8">
        <f>IF(E5818&lt;&gt;E5819,SUM($Q$4:Q5819)-SUM($R$3:R5818),0)</f>
        <v>0</v>
      </c>
      <c r="S5819" s="6">
        <f>IF(B5819&gt;0,SUM($R$4:R5819)-SUM($S$3:S5818),0)</f>
        <v>0</v>
      </c>
    </row>
    <row r="5820" spans="1:19">
      <c r="A5820">
        <f>IF(E5819&lt;&gt;E5820,COUNTIF($A$4:A5819,"&lt;&gt;0")+1,0)</f>
        <v>0</v>
      </c>
      <c r="B5820">
        <f>IF(A5820&lt;&gt;0,IF(MOD(A5820,3)=0,COUNTIF($B$4:B5819,"&lt;&gt;0")+1,0),0)</f>
        <v>0</v>
      </c>
      <c r="C5820" s="9">
        <f>'Dash Board'!$C$12+COUNT('Daily reducing balance'!$F$4:F5819)</f>
        <v>47546</v>
      </c>
      <c r="D5820">
        <f t="shared" si="637"/>
        <v>2030</v>
      </c>
      <c r="E5820">
        <f t="shared" si="638"/>
        <v>3</v>
      </c>
      <c r="F5820">
        <f>DAY('Dash Board'!$C$12+COUNT('Daily reducing balance'!$F$4:F5819))</f>
        <v>4</v>
      </c>
      <c r="G5820" s="8">
        <f t="shared" si="639"/>
        <v>9.9441494191680355E-8</v>
      </c>
      <c r="H5820" s="6">
        <f>G5820*'Dash Board'!$C$11/365</f>
        <v>2.8606457233223114E-11</v>
      </c>
      <c r="I5820" s="6">
        <f>H5820*'Dash Board'!$C$18/'Dash Board'!$C$11</f>
        <v>1.3622122492011008E-11</v>
      </c>
      <c r="J5820" s="6">
        <f>(G5820&gt;1)*PMT('Dash Board'!$C$11/365,$U$4,-'Dash Board'!$C$19)</f>
        <v>0</v>
      </c>
      <c r="K5820" s="6">
        <f t="shared" si="634"/>
        <v>0</v>
      </c>
      <c r="L5820" s="8">
        <f t="shared" si="635"/>
        <v>9.9470100648913577E-8</v>
      </c>
      <c r="N5820" s="8">
        <f t="shared" si="640"/>
        <v>-1.3622122492011008E-11</v>
      </c>
      <c r="O5820" s="8">
        <f>IF(E5819&lt;&gt;E5820,SUM($N$4:N5820)-SUM($O$3:O5819),0)</f>
        <v>0</v>
      </c>
      <c r="P5820" s="6">
        <f>IF(B5820&gt;0,SUM($O$4:O5820)-SUM($P$3:P5819),0)</f>
        <v>0</v>
      </c>
      <c r="Q5820" s="6">
        <f t="shared" si="636"/>
        <v>1.3622122492011008E-11</v>
      </c>
      <c r="R5820" s="8">
        <f>IF(E5819&lt;&gt;E5820,SUM($Q$4:Q5820)-SUM($R$3:R5819),0)</f>
        <v>0</v>
      </c>
      <c r="S5820" s="6">
        <f>IF(B5820&gt;0,SUM($R$4:R5820)-SUM($S$3:S5819),0)</f>
        <v>0</v>
      </c>
    </row>
    <row r="5821" spans="1:19">
      <c r="A5821">
        <f>IF(E5820&lt;&gt;E5821,COUNTIF($A$4:A5820,"&lt;&gt;0")+1,0)</f>
        <v>0</v>
      </c>
      <c r="B5821">
        <f>IF(A5821&lt;&gt;0,IF(MOD(A5821,3)=0,COUNTIF($B$4:B5820,"&lt;&gt;0")+1,0),0)</f>
        <v>0</v>
      </c>
      <c r="C5821" s="9">
        <f>'Dash Board'!$C$12+COUNT('Daily reducing balance'!$F$4:F5820)</f>
        <v>47547</v>
      </c>
      <c r="D5821">
        <f t="shared" si="637"/>
        <v>2030</v>
      </c>
      <c r="E5821">
        <f t="shared" si="638"/>
        <v>3</v>
      </c>
      <c r="F5821">
        <f>DAY('Dash Board'!$C$12+COUNT('Daily reducing balance'!$F$4:F5820))</f>
        <v>5</v>
      </c>
      <c r="G5821" s="8">
        <f t="shared" si="639"/>
        <v>9.9470100648913577E-8</v>
      </c>
      <c r="H5821" s="6">
        <f>G5821*'Dash Board'!$C$11/365</f>
        <v>2.8614686488043634E-11</v>
      </c>
      <c r="I5821" s="6">
        <f>H5821*'Dash Board'!$C$18/'Dash Board'!$C$11</f>
        <v>1.3626041184782684E-11</v>
      </c>
      <c r="J5821" s="6">
        <f>(G5821&gt;1)*PMT('Dash Board'!$C$11/365,$U$4,-'Dash Board'!$C$19)</f>
        <v>0</v>
      </c>
      <c r="K5821" s="6">
        <f t="shared" si="634"/>
        <v>0</v>
      </c>
      <c r="L5821" s="8">
        <f t="shared" si="635"/>
        <v>9.9498715335401616E-8</v>
      </c>
      <c r="N5821" s="8">
        <f t="shared" si="640"/>
        <v>-1.3626041184782684E-11</v>
      </c>
      <c r="O5821" s="8">
        <f>IF(E5820&lt;&gt;E5821,SUM($N$4:N5821)-SUM($O$3:O5820),0)</f>
        <v>0</v>
      </c>
      <c r="P5821" s="6">
        <f>IF(B5821&gt;0,SUM($O$4:O5821)-SUM($P$3:P5820),0)</f>
        <v>0</v>
      </c>
      <c r="Q5821" s="6">
        <f t="shared" si="636"/>
        <v>1.3626041184782684E-11</v>
      </c>
      <c r="R5821" s="8">
        <f>IF(E5820&lt;&gt;E5821,SUM($Q$4:Q5821)-SUM($R$3:R5820),0)</f>
        <v>0</v>
      </c>
      <c r="S5821" s="6">
        <f>IF(B5821&gt;0,SUM($R$4:R5821)-SUM($S$3:S5820),0)</f>
        <v>0</v>
      </c>
    </row>
    <row r="5822" spans="1:19">
      <c r="A5822">
        <f>IF(E5821&lt;&gt;E5822,COUNTIF($A$4:A5821,"&lt;&gt;0")+1,0)</f>
        <v>0</v>
      </c>
      <c r="B5822">
        <f>IF(A5822&lt;&gt;0,IF(MOD(A5822,3)=0,COUNTIF($B$4:B5821,"&lt;&gt;0")+1,0),0)</f>
        <v>0</v>
      </c>
      <c r="C5822" s="9">
        <f>'Dash Board'!$C$12+COUNT('Daily reducing balance'!$F$4:F5821)</f>
        <v>47548</v>
      </c>
      <c r="D5822">
        <f t="shared" si="637"/>
        <v>2030</v>
      </c>
      <c r="E5822">
        <f t="shared" si="638"/>
        <v>3</v>
      </c>
      <c r="F5822">
        <f>DAY('Dash Board'!$C$12+COUNT('Daily reducing balance'!$F$4:F5821))</f>
        <v>6</v>
      </c>
      <c r="G5822" s="8">
        <f t="shared" si="639"/>
        <v>9.9498715335401616E-8</v>
      </c>
      <c r="H5822" s="6">
        <f>G5822*'Dash Board'!$C$11/365</f>
        <v>2.8622918110184026E-11</v>
      </c>
      <c r="I5822" s="6">
        <f>H5822*'Dash Board'!$C$18/'Dash Board'!$C$11</f>
        <v>1.3629961004849538E-11</v>
      </c>
      <c r="J5822" s="6">
        <f>(G5822&gt;1)*PMT('Dash Board'!$C$11/365,$U$4,-'Dash Board'!$C$19)</f>
        <v>0</v>
      </c>
      <c r="K5822" s="6">
        <f t="shared" si="634"/>
        <v>0</v>
      </c>
      <c r="L5822" s="8">
        <f t="shared" si="635"/>
        <v>9.9527338253511797E-8</v>
      </c>
      <c r="N5822" s="8">
        <f t="shared" si="640"/>
        <v>-1.3629961004849538E-11</v>
      </c>
      <c r="O5822" s="8">
        <f>IF(E5821&lt;&gt;E5822,SUM($N$4:N5822)-SUM($O$3:O5821),0)</f>
        <v>0</v>
      </c>
      <c r="P5822" s="6">
        <f>IF(B5822&gt;0,SUM($O$4:O5822)-SUM($P$3:P5821),0)</f>
        <v>0</v>
      </c>
      <c r="Q5822" s="6">
        <f t="shared" si="636"/>
        <v>1.3629961004849538E-11</v>
      </c>
      <c r="R5822" s="8">
        <f>IF(E5821&lt;&gt;E5822,SUM($Q$4:Q5822)-SUM($R$3:R5821),0)</f>
        <v>0</v>
      </c>
      <c r="S5822" s="6">
        <f>IF(B5822&gt;0,SUM($R$4:R5822)-SUM($S$3:S5821),0)</f>
        <v>0</v>
      </c>
    </row>
    <row r="5823" spans="1:19">
      <c r="A5823">
        <f>IF(E5822&lt;&gt;E5823,COUNTIF($A$4:A5822,"&lt;&gt;0")+1,0)</f>
        <v>0</v>
      </c>
      <c r="B5823">
        <f>IF(A5823&lt;&gt;0,IF(MOD(A5823,3)=0,COUNTIF($B$4:B5822,"&lt;&gt;0")+1,0),0)</f>
        <v>0</v>
      </c>
      <c r="C5823" s="9">
        <f>'Dash Board'!$C$12+COUNT('Daily reducing balance'!$F$4:F5822)</f>
        <v>47549</v>
      </c>
      <c r="D5823">
        <f t="shared" si="637"/>
        <v>2030</v>
      </c>
      <c r="E5823">
        <f t="shared" si="638"/>
        <v>3</v>
      </c>
      <c r="F5823">
        <f>DAY('Dash Board'!$C$12+COUNT('Daily reducing balance'!$F$4:F5822))</f>
        <v>7</v>
      </c>
      <c r="G5823" s="8">
        <f t="shared" si="639"/>
        <v>9.9527338253511797E-8</v>
      </c>
      <c r="H5823" s="6">
        <f>G5823*'Dash Board'!$C$11/365</f>
        <v>2.863115210032531E-11</v>
      </c>
      <c r="I5823" s="6">
        <f>H5823*'Dash Board'!$C$18/'Dash Board'!$C$11</f>
        <v>1.3633881952535864E-11</v>
      </c>
      <c r="J5823" s="6">
        <f>(G5823&gt;1)*PMT('Dash Board'!$C$11/365,$U$4,-'Dash Board'!$C$19)</f>
        <v>0</v>
      </c>
      <c r="K5823" s="6">
        <f t="shared" si="634"/>
        <v>0</v>
      </c>
      <c r="L5823" s="8">
        <f t="shared" si="635"/>
        <v>9.9555969405612118E-8</v>
      </c>
      <c r="N5823" s="8">
        <f t="shared" si="640"/>
        <v>-1.3633881952535864E-11</v>
      </c>
      <c r="O5823" s="8">
        <f>IF(E5822&lt;&gt;E5823,SUM($N$4:N5823)-SUM($O$3:O5822),0)</f>
        <v>0</v>
      </c>
      <c r="P5823" s="6">
        <f>IF(B5823&gt;0,SUM($O$4:O5823)-SUM($P$3:P5822),0)</f>
        <v>0</v>
      </c>
      <c r="Q5823" s="6">
        <f t="shared" si="636"/>
        <v>1.3633881952535864E-11</v>
      </c>
      <c r="R5823" s="8">
        <f>IF(E5822&lt;&gt;E5823,SUM($Q$4:Q5823)-SUM($R$3:R5822),0)</f>
        <v>0</v>
      </c>
      <c r="S5823" s="6">
        <f>IF(B5823&gt;0,SUM($R$4:R5823)-SUM($S$3:S5822),0)</f>
        <v>0</v>
      </c>
    </row>
    <row r="5824" spans="1:19">
      <c r="A5824">
        <f>IF(E5823&lt;&gt;E5824,COUNTIF($A$4:A5823,"&lt;&gt;0")+1,0)</f>
        <v>0</v>
      </c>
      <c r="B5824">
        <f>IF(A5824&lt;&gt;0,IF(MOD(A5824,3)=0,COUNTIF($B$4:B5823,"&lt;&gt;0")+1,0),0)</f>
        <v>0</v>
      </c>
      <c r="C5824" s="9">
        <f>'Dash Board'!$C$12+COUNT('Daily reducing balance'!$F$4:F5823)</f>
        <v>47550</v>
      </c>
      <c r="D5824">
        <f t="shared" si="637"/>
        <v>2030</v>
      </c>
      <c r="E5824">
        <f t="shared" si="638"/>
        <v>3</v>
      </c>
      <c r="F5824">
        <f>DAY('Dash Board'!$C$12+COUNT('Daily reducing balance'!$F$4:F5823))</f>
        <v>8</v>
      </c>
      <c r="G5824" s="8">
        <f t="shared" si="639"/>
        <v>9.9555969405612118E-8</v>
      </c>
      <c r="H5824" s="6">
        <f>G5824*'Dash Board'!$C$11/365</f>
        <v>2.863938845914869E-11</v>
      </c>
      <c r="I5824" s="6">
        <f>H5824*'Dash Board'!$C$18/'Dash Board'!$C$11</f>
        <v>1.3637804028166046E-11</v>
      </c>
      <c r="J5824" s="6">
        <f>(G5824&gt;1)*PMT('Dash Board'!$C$11/365,$U$4,-'Dash Board'!$C$19)</f>
        <v>0</v>
      </c>
      <c r="K5824" s="6">
        <f t="shared" si="634"/>
        <v>0</v>
      </c>
      <c r="L5824" s="8">
        <f t="shared" si="635"/>
        <v>9.9584608794071268E-8</v>
      </c>
      <c r="N5824" s="8">
        <f t="shared" si="640"/>
        <v>-1.3637804028166046E-11</v>
      </c>
      <c r="O5824" s="8">
        <f>IF(E5823&lt;&gt;E5824,SUM($N$4:N5824)-SUM($O$3:O5823),0)</f>
        <v>0</v>
      </c>
      <c r="P5824" s="6">
        <f>IF(B5824&gt;0,SUM($O$4:O5824)-SUM($P$3:P5823),0)</f>
        <v>0</v>
      </c>
      <c r="Q5824" s="6">
        <f t="shared" si="636"/>
        <v>1.3637804028166046E-11</v>
      </c>
      <c r="R5824" s="8">
        <f>IF(E5823&lt;&gt;E5824,SUM($Q$4:Q5824)-SUM($R$3:R5823),0)</f>
        <v>0</v>
      </c>
      <c r="S5824" s="6">
        <f>IF(B5824&gt;0,SUM($R$4:R5824)-SUM($S$3:S5823),0)</f>
        <v>0</v>
      </c>
    </row>
    <row r="5825" spans="1:19">
      <c r="A5825">
        <f>IF(E5824&lt;&gt;E5825,COUNTIF($A$4:A5824,"&lt;&gt;0")+1,0)</f>
        <v>0</v>
      </c>
      <c r="B5825">
        <f>IF(A5825&lt;&gt;0,IF(MOD(A5825,3)=0,COUNTIF($B$4:B5824,"&lt;&gt;0")+1,0),0)</f>
        <v>0</v>
      </c>
      <c r="C5825" s="9">
        <f>'Dash Board'!$C$12+COUNT('Daily reducing balance'!$F$4:F5824)</f>
        <v>47551</v>
      </c>
      <c r="D5825">
        <f t="shared" si="637"/>
        <v>2030</v>
      </c>
      <c r="E5825">
        <f t="shared" si="638"/>
        <v>3</v>
      </c>
      <c r="F5825">
        <f>DAY('Dash Board'!$C$12+COUNT('Daily reducing balance'!$F$4:F5824))</f>
        <v>9</v>
      </c>
      <c r="G5825" s="8">
        <f t="shared" si="639"/>
        <v>9.9584608794071268E-8</v>
      </c>
      <c r="H5825" s="6">
        <f>G5825*'Dash Board'!$C$11/365</f>
        <v>2.864762718733557E-11</v>
      </c>
      <c r="I5825" s="6">
        <f>H5825*'Dash Board'!$C$18/'Dash Board'!$C$11</f>
        <v>1.3641727232064559E-11</v>
      </c>
      <c r="J5825" s="6">
        <f>(G5825&gt;1)*PMT('Dash Board'!$C$11/365,$U$4,-'Dash Board'!$C$19)</f>
        <v>0</v>
      </c>
      <c r="K5825" s="6">
        <f t="shared" si="634"/>
        <v>0</v>
      </c>
      <c r="L5825" s="8">
        <f t="shared" si="635"/>
        <v>9.9613256421258597E-8</v>
      </c>
      <c r="N5825" s="8">
        <f t="shared" si="640"/>
        <v>-1.3641727232064559E-11</v>
      </c>
      <c r="O5825" s="8">
        <f>IF(E5824&lt;&gt;E5825,SUM($N$4:N5825)-SUM($O$3:O5824),0)</f>
        <v>0</v>
      </c>
      <c r="P5825" s="6">
        <f>IF(B5825&gt;0,SUM($O$4:O5825)-SUM($P$3:P5824),0)</f>
        <v>0</v>
      </c>
      <c r="Q5825" s="6">
        <f t="shared" si="636"/>
        <v>1.3641727232064559E-11</v>
      </c>
      <c r="R5825" s="8">
        <f>IF(E5824&lt;&gt;E5825,SUM($Q$4:Q5825)-SUM($R$3:R5824),0)</f>
        <v>0</v>
      </c>
      <c r="S5825" s="6">
        <f>IF(B5825&gt;0,SUM($R$4:R5825)-SUM($S$3:S5824),0)</f>
        <v>0</v>
      </c>
    </row>
    <row r="5826" spans="1:19">
      <c r="A5826">
        <f>IF(E5825&lt;&gt;E5826,COUNTIF($A$4:A5825,"&lt;&gt;0")+1,0)</f>
        <v>0</v>
      </c>
      <c r="B5826">
        <f>IF(A5826&lt;&gt;0,IF(MOD(A5826,3)=0,COUNTIF($B$4:B5825,"&lt;&gt;0")+1,0),0)</f>
        <v>0</v>
      </c>
      <c r="C5826" s="9">
        <f>'Dash Board'!$C$12+COUNT('Daily reducing balance'!$F$4:F5825)</f>
        <v>47552</v>
      </c>
      <c r="D5826">
        <f t="shared" si="637"/>
        <v>2030</v>
      </c>
      <c r="E5826">
        <f t="shared" si="638"/>
        <v>3</v>
      </c>
      <c r="F5826">
        <f>DAY('Dash Board'!$C$12+COUNT('Daily reducing balance'!$F$4:F5825))</f>
        <v>10</v>
      </c>
      <c r="G5826" s="8">
        <f t="shared" si="639"/>
        <v>9.9613256421258597E-8</v>
      </c>
      <c r="H5826" s="6">
        <f>G5826*'Dash Board'!$C$11/365</f>
        <v>2.8655868285567541E-11</v>
      </c>
      <c r="I5826" s="6">
        <f>H5826*'Dash Board'!$C$18/'Dash Board'!$C$11</f>
        <v>1.3645651564555973E-11</v>
      </c>
      <c r="J5826" s="6">
        <f>(G5826&gt;1)*PMT('Dash Board'!$C$11/365,$U$4,-'Dash Board'!$C$19)</f>
        <v>0</v>
      </c>
      <c r="K5826" s="6">
        <f t="shared" si="634"/>
        <v>0</v>
      </c>
      <c r="L5826" s="8">
        <f t="shared" si="635"/>
        <v>9.9641912289544169E-8</v>
      </c>
      <c r="N5826" s="8">
        <f t="shared" si="640"/>
        <v>-1.3645651564555973E-11</v>
      </c>
      <c r="O5826" s="8">
        <f>IF(E5825&lt;&gt;E5826,SUM($N$4:N5826)-SUM($O$3:O5825),0)</f>
        <v>0</v>
      </c>
      <c r="P5826" s="6">
        <f>IF(B5826&gt;0,SUM($O$4:O5826)-SUM($P$3:P5825),0)</f>
        <v>0</v>
      </c>
      <c r="Q5826" s="6">
        <f t="shared" si="636"/>
        <v>1.3645651564555973E-11</v>
      </c>
      <c r="R5826" s="8">
        <f>IF(E5825&lt;&gt;E5826,SUM($Q$4:Q5826)-SUM($R$3:R5825),0)</f>
        <v>0</v>
      </c>
      <c r="S5826" s="6">
        <f>IF(B5826&gt;0,SUM($R$4:R5826)-SUM($S$3:S5825),0)</f>
        <v>0</v>
      </c>
    </row>
    <row r="5827" spans="1:19">
      <c r="A5827">
        <f>IF(E5826&lt;&gt;E5827,COUNTIF($A$4:A5826,"&lt;&gt;0")+1,0)</f>
        <v>0</v>
      </c>
      <c r="B5827">
        <f>IF(A5827&lt;&gt;0,IF(MOD(A5827,3)=0,COUNTIF($B$4:B5826,"&lt;&gt;0")+1,0),0)</f>
        <v>0</v>
      </c>
      <c r="C5827" s="9">
        <f>'Dash Board'!$C$12+COUNT('Daily reducing balance'!$F$4:F5826)</f>
        <v>47553</v>
      </c>
      <c r="D5827">
        <f t="shared" si="637"/>
        <v>2030</v>
      </c>
      <c r="E5827">
        <f t="shared" si="638"/>
        <v>3</v>
      </c>
      <c r="F5827">
        <f>DAY('Dash Board'!$C$12+COUNT('Daily reducing balance'!$F$4:F5826))</f>
        <v>11</v>
      </c>
      <c r="G5827" s="8">
        <f t="shared" si="639"/>
        <v>9.9641912289544169E-8</v>
      </c>
      <c r="H5827" s="6">
        <f>G5827*'Dash Board'!$C$11/365</f>
        <v>2.8664111754526405E-11</v>
      </c>
      <c r="I5827" s="6">
        <f>H5827*'Dash Board'!$C$18/'Dash Board'!$C$11</f>
        <v>1.3649577025964956E-11</v>
      </c>
      <c r="J5827" s="6">
        <f>(G5827&gt;1)*PMT('Dash Board'!$C$11/365,$U$4,-'Dash Board'!$C$19)</f>
        <v>0</v>
      </c>
      <c r="K5827" s="6">
        <f t="shared" si="634"/>
        <v>0</v>
      </c>
      <c r="L5827" s="8">
        <f t="shared" si="635"/>
        <v>9.9670576401298697E-8</v>
      </c>
      <c r="N5827" s="8">
        <f t="shared" si="640"/>
        <v>-1.3649577025964956E-11</v>
      </c>
      <c r="O5827" s="8">
        <f>IF(E5826&lt;&gt;E5827,SUM($N$4:N5827)-SUM($O$3:O5826),0)</f>
        <v>0</v>
      </c>
      <c r="P5827" s="6">
        <f>IF(B5827&gt;0,SUM($O$4:O5827)-SUM($P$3:P5826),0)</f>
        <v>0</v>
      </c>
      <c r="Q5827" s="6">
        <f t="shared" si="636"/>
        <v>1.3649577025964956E-11</v>
      </c>
      <c r="R5827" s="8">
        <f>IF(E5826&lt;&gt;E5827,SUM($Q$4:Q5827)-SUM($R$3:R5826),0)</f>
        <v>0</v>
      </c>
      <c r="S5827" s="6">
        <f>IF(B5827&gt;0,SUM($R$4:R5827)-SUM($S$3:S5826),0)</f>
        <v>0</v>
      </c>
    </row>
    <row r="5828" spans="1:19">
      <c r="A5828">
        <f>IF(E5827&lt;&gt;E5828,COUNTIF($A$4:A5827,"&lt;&gt;0")+1,0)</f>
        <v>0</v>
      </c>
      <c r="B5828">
        <f>IF(A5828&lt;&gt;0,IF(MOD(A5828,3)=0,COUNTIF($B$4:B5827,"&lt;&gt;0")+1,0),0)</f>
        <v>0</v>
      </c>
      <c r="C5828" s="9">
        <f>'Dash Board'!$C$12+COUNT('Daily reducing balance'!$F$4:F5827)</f>
        <v>47554</v>
      </c>
      <c r="D5828">
        <f t="shared" si="637"/>
        <v>2030</v>
      </c>
      <c r="E5828">
        <f t="shared" si="638"/>
        <v>3</v>
      </c>
      <c r="F5828">
        <f>DAY('Dash Board'!$C$12+COUNT('Daily reducing balance'!$F$4:F5827))</f>
        <v>12</v>
      </c>
      <c r="G5828" s="8">
        <f t="shared" si="639"/>
        <v>9.9670576401298697E-8</v>
      </c>
      <c r="H5828" s="6">
        <f>G5828*'Dash Board'!$C$11/365</f>
        <v>2.8672357594894144E-11</v>
      </c>
      <c r="I5828" s="6">
        <f>H5828*'Dash Board'!$C$18/'Dash Board'!$C$11</f>
        <v>1.365350361661626E-11</v>
      </c>
      <c r="J5828" s="6">
        <f>(G5828&gt;1)*PMT('Dash Board'!$C$11/365,$U$4,-'Dash Board'!$C$19)</f>
        <v>0</v>
      </c>
      <c r="K5828" s="6">
        <f t="shared" si="634"/>
        <v>0</v>
      </c>
      <c r="L5828" s="8">
        <f t="shared" si="635"/>
        <v>9.9699248758893595E-8</v>
      </c>
      <c r="N5828" s="8">
        <f t="shared" si="640"/>
        <v>-1.365350361661626E-11</v>
      </c>
      <c r="O5828" s="8">
        <f>IF(E5827&lt;&gt;E5828,SUM($N$4:N5828)-SUM($O$3:O5827),0)</f>
        <v>0</v>
      </c>
      <c r="P5828" s="6">
        <f>IF(B5828&gt;0,SUM($O$4:O5828)-SUM($P$3:P5827),0)</f>
        <v>0</v>
      </c>
      <c r="Q5828" s="6">
        <f t="shared" si="636"/>
        <v>1.365350361661626E-11</v>
      </c>
      <c r="R5828" s="8">
        <f>IF(E5827&lt;&gt;E5828,SUM($Q$4:Q5828)-SUM($R$3:R5827),0)</f>
        <v>0</v>
      </c>
      <c r="S5828" s="6">
        <f>IF(B5828&gt;0,SUM($R$4:R5828)-SUM($S$3:S5827),0)</f>
        <v>0</v>
      </c>
    </row>
    <row r="5829" spans="1:19">
      <c r="A5829">
        <f>IF(E5828&lt;&gt;E5829,COUNTIF($A$4:A5828,"&lt;&gt;0")+1,0)</f>
        <v>0</v>
      </c>
      <c r="B5829">
        <f>IF(A5829&lt;&gt;0,IF(MOD(A5829,3)=0,COUNTIF($B$4:B5828,"&lt;&gt;0")+1,0),0)</f>
        <v>0</v>
      </c>
      <c r="C5829" s="9">
        <f>'Dash Board'!$C$12+COUNT('Daily reducing balance'!$F$4:F5828)</f>
        <v>47555</v>
      </c>
      <c r="D5829">
        <f t="shared" si="637"/>
        <v>2030</v>
      </c>
      <c r="E5829">
        <f t="shared" si="638"/>
        <v>3</v>
      </c>
      <c r="F5829">
        <f>DAY('Dash Board'!$C$12+COUNT('Daily reducing balance'!$F$4:F5828))</f>
        <v>13</v>
      </c>
      <c r="G5829" s="8">
        <f t="shared" si="639"/>
        <v>9.9699248758893595E-8</v>
      </c>
      <c r="H5829" s="6">
        <f>G5829*'Dash Board'!$C$11/365</f>
        <v>2.868060580735295E-11</v>
      </c>
      <c r="I5829" s="6">
        <f>H5829*'Dash Board'!$C$18/'Dash Board'!$C$11</f>
        <v>1.365743133683474E-11</v>
      </c>
      <c r="J5829" s="6">
        <f>(G5829&gt;1)*PMT('Dash Board'!$C$11/365,$U$4,-'Dash Board'!$C$19)</f>
        <v>0</v>
      </c>
      <c r="K5829" s="6">
        <f t="shared" ref="K5829:K5892" si="641">IF(F5829=1,SUMIFS($J$4:$J$7308,$D$4:$D$7308,"="&amp;YEAR(C5829),$E$4:$E$7308,"="&amp;MONTH(C5829)),0)</f>
        <v>0</v>
      </c>
      <c r="L5829" s="8">
        <f t="shared" ref="L5829:L5892" si="642">IF(G5829+H5829-J5829&lt;0,0,G5829+H5829-J5829)</f>
        <v>9.9727929364700953E-8</v>
      </c>
      <c r="N5829" s="8">
        <f t="shared" si="640"/>
        <v>-1.365743133683474E-11</v>
      </c>
      <c r="O5829" s="8">
        <f>IF(E5828&lt;&gt;E5829,SUM($N$4:N5829)-SUM($O$3:O5828),0)</f>
        <v>0</v>
      </c>
      <c r="P5829" s="6">
        <f>IF(B5829&gt;0,SUM($O$4:O5829)-SUM($P$3:P5828),0)</f>
        <v>0</v>
      </c>
      <c r="Q5829" s="6">
        <f t="shared" ref="Q5829:Q5892" si="643">I5829</f>
        <v>1.365743133683474E-11</v>
      </c>
      <c r="R5829" s="8">
        <f>IF(E5828&lt;&gt;E5829,SUM($Q$4:Q5829)-SUM($R$3:R5828),0)</f>
        <v>0</v>
      </c>
      <c r="S5829" s="6">
        <f>IF(B5829&gt;0,SUM($R$4:R5829)-SUM($S$3:S5828),0)</f>
        <v>0</v>
      </c>
    </row>
    <row r="5830" spans="1:19">
      <c r="A5830">
        <f>IF(E5829&lt;&gt;E5830,COUNTIF($A$4:A5829,"&lt;&gt;0")+1,0)</f>
        <v>0</v>
      </c>
      <c r="B5830">
        <f>IF(A5830&lt;&gt;0,IF(MOD(A5830,3)=0,COUNTIF($B$4:B5829,"&lt;&gt;0")+1,0),0)</f>
        <v>0</v>
      </c>
      <c r="C5830" s="9">
        <f>'Dash Board'!$C$12+COUNT('Daily reducing balance'!$F$4:F5829)</f>
        <v>47556</v>
      </c>
      <c r="D5830">
        <f t="shared" si="637"/>
        <v>2030</v>
      </c>
      <c r="E5830">
        <f t="shared" si="638"/>
        <v>3</v>
      </c>
      <c r="F5830">
        <f>DAY('Dash Board'!$C$12+COUNT('Daily reducing balance'!$F$4:F5829))</f>
        <v>14</v>
      </c>
      <c r="G5830" s="8">
        <f t="shared" si="639"/>
        <v>9.9727929364700953E-8</v>
      </c>
      <c r="H5830" s="6">
        <f>G5830*'Dash Board'!$C$11/365</f>
        <v>2.8688856392585204E-11</v>
      </c>
      <c r="I5830" s="6">
        <f>H5830*'Dash Board'!$C$18/'Dash Board'!$C$11</f>
        <v>1.3661360186945335E-11</v>
      </c>
      <c r="J5830" s="6">
        <f>(G5830&gt;1)*PMT('Dash Board'!$C$11/365,$U$4,-'Dash Board'!$C$19)</f>
        <v>0</v>
      </c>
      <c r="K5830" s="6">
        <f t="shared" si="641"/>
        <v>0</v>
      </c>
      <c r="L5830" s="8">
        <f t="shared" si="642"/>
        <v>9.9756618221093534E-8</v>
      </c>
      <c r="N5830" s="8">
        <f t="shared" si="640"/>
        <v>-1.3661360186945335E-11</v>
      </c>
      <c r="O5830" s="8">
        <f>IF(E5829&lt;&gt;E5830,SUM($N$4:N5830)-SUM($O$3:O5829),0)</f>
        <v>0</v>
      </c>
      <c r="P5830" s="6">
        <f>IF(B5830&gt;0,SUM($O$4:O5830)-SUM($P$3:P5829),0)</f>
        <v>0</v>
      </c>
      <c r="Q5830" s="6">
        <f t="shared" si="643"/>
        <v>1.3661360186945335E-11</v>
      </c>
      <c r="R5830" s="8">
        <f>IF(E5829&lt;&gt;E5830,SUM($Q$4:Q5830)-SUM($R$3:R5829),0)</f>
        <v>0</v>
      </c>
      <c r="S5830" s="6">
        <f>IF(B5830&gt;0,SUM($R$4:R5830)-SUM($S$3:S5829),0)</f>
        <v>0</v>
      </c>
    </row>
    <row r="5831" spans="1:19">
      <c r="A5831">
        <f>IF(E5830&lt;&gt;E5831,COUNTIF($A$4:A5830,"&lt;&gt;0")+1,0)</f>
        <v>0</v>
      </c>
      <c r="B5831">
        <f>IF(A5831&lt;&gt;0,IF(MOD(A5831,3)=0,COUNTIF($B$4:B5830,"&lt;&gt;0")+1,0),0)</f>
        <v>0</v>
      </c>
      <c r="C5831" s="9">
        <f>'Dash Board'!$C$12+COUNT('Daily reducing balance'!$F$4:F5830)</f>
        <v>47557</v>
      </c>
      <c r="D5831">
        <f t="shared" si="637"/>
        <v>2030</v>
      </c>
      <c r="E5831">
        <f t="shared" si="638"/>
        <v>3</v>
      </c>
      <c r="F5831">
        <f>DAY('Dash Board'!$C$12+COUNT('Daily reducing balance'!$F$4:F5830))</f>
        <v>15</v>
      </c>
      <c r="G5831" s="8">
        <f t="shared" si="639"/>
        <v>9.9756618221093534E-8</v>
      </c>
      <c r="H5831" s="6">
        <f>G5831*'Dash Board'!$C$11/365</f>
        <v>2.8697109351273479E-11</v>
      </c>
      <c r="I5831" s="6">
        <f>H5831*'Dash Board'!$C$18/'Dash Board'!$C$11</f>
        <v>1.3665290167273085E-11</v>
      </c>
      <c r="J5831" s="6">
        <f>(G5831&gt;1)*PMT('Dash Board'!$C$11/365,$U$4,-'Dash Board'!$C$19)</f>
        <v>0</v>
      </c>
      <c r="K5831" s="6">
        <f t="shared" si="641"/>
        <v>0</v>
      </c>
      <c r="L5831" s="8">
        <f t="shared" si="642"/>
        <v>9.9785315330444805E-8</v>
      </c>
      <c r="N5831" s="8">
        <f t="shared" si="640"/>
        <v>-1.3665290167273085E-11</v>
      </c>
      <c r="O5831" s="8">
        <f>IF(E5830&lt;&gt;E5831,SUM($N$4:N5831)-SUM($O$3:O5830),0)</f>
        <v>0</v>
      </c>
      <c r="P5831" s="6">
        <f>IF(B5831&gt;0,SUM($O$4:O5831)-SUM($P$3:P5830),0)</f>
        <v>0</v>
      </c>
      <c r="Q5831" s="6">
        <f t="shared" si="643"/>
        <v>1.3665290167273085E-11</v>
      </c>
      <c r="R5831" s="8">
        <f>IF(E5830&lt;&gt;E5831,SUM($Q$4:Q5831)-SUM($R$3:R5830),0)</f>
        <v>0</v>
      </c>
      <c r="S5831" s="6">
        <f>IF(B5831&gt;0,SUM($R$4:R5831)-SUM($S$3:S5830),0)</f>
        <v>0</v>
      </c>
    </row>
    <row r="5832" spans="1:19">
      <c r="A5832">
        <f>IF(E5831&lt;&gt;E5832,COUNTIF($A$4:A5831,"&lt;&gt;0")+1,0)</f>
        <v>0</v>
      </c>
      <c r="B5832">
        <f>IF(A5832&lt;&gt;0,IF(MOD(A5832,3)=0,COUNTIF($B$4:B5831,"&lt;&gt;0")+1,0),0)</f>
        <v>0</v>
      </c>
      <c r="C5832" s="9">
        <f>'Dash Board'!$C$12+COUNT('Daily reducing balance'!$F$4:F5831)</f>
        <v>47558</v>
      </c>
      <c r="D5832">
        <f t="shared" si="637"/>
        <v>2030</v>
      </c>
      <c r="E5832">
        <f t="shared" si="638"/>
        <v>3</v>
      </c>
      <c r="F5832">
        <f>DAY('Dash Board'!$C$12+COUNT('Daily reducing balance'!$F$4:F5831))</f>
        <v>16</v>
      </c>
      <c r="G5832" s="8">
        <f t="shared" si="639"/>
        <v>9.9785315330444805E-8</v>
      </c>
      <c r="H5832" s="6">
        <f>G5832*'Dash Board'!$C$11/365</f>
        <v>2.8705364684100561E-11</v>
      </c>
      <c r="I5832" s="6">
        <f>H5832*'Dash Board'!$C$18/'Dash Board'!$C$11</f>
        <v>1.3669221278143127E-11</v>
      </c>
      <c r="J5832" s="6">
        <f>(G5832&gt;1)*PMT('Dash Board'!$C$11/365,$U$4,-'Dash Board'!$C$19)</f>
        <v>0</v>
      </c>
      <c r="K5832" s="6">
        <f t="shared" si="641"/>
        <v>0</v>
      </c>
      <c r="L5832" s="8">
        <f t="shared" si="642"/>
        <v>9.9814020695128907E-8</v>
      </c>
      <c r="N5832" s="8">
        <f t="shared" si="640"/>
        <v>-1.3669221278143127E-11</v>
      </c>
      <c r="O5832" s="8">
        <f>IF(E5831&lt;&gt;E5832,SUM($N$4:N5832)-SUM($O$3:O5831),0)</f>
        <v>0</v>
      </c>
      <c r="P5832" s="6">
        <f>IF(B5832&gt;0,SUM($O$4:O5832)-SUM($P$3:P5831),0)</f>
        <v>0</v>
      </c>
      <c r="Q5832" s="6">
        <f t="shared" si="643"/>
        <v>1.3669221278143127E-11</v>
      </c>
      <c r="R5832" s="8">
        <f>IF(E5831&lt;&gt;E5832,SUM($Q$4:Q5832)-SUM($R$3:R5831),0)</f>
        <v>0</v>
      </c>
      <c r="S5832" s="6">
        <f>IF(B5832&gt;0,SUM($R$4:R5832)-SUM($S$3:S5831),0)</f>
        <v>0</v>
      </c>
    </row>
    <row r="5833" spans="1:19">
      <c r="A5833">
        <f>IF(E5832&lt;&gt;E5833,COUNTIF($A$4:A5832,"&lt;&gt;0")+1,0)</f>
        <v>0</v>
      </c>
      <c r="B5833">
        <f>IF(A5833&lt;&gt;0,IF(MOD(A5833,3)=0,COUNTIF($B$4:B5832,"&lt;&gt;0")+1,0),0)</f>
        <v>0</v>
      </c>
      <c r="C5833" s="9">
        <f>'Dash Board'!$C$12+COUNT('Daily reducing balance'!$F$4:F5832)</f>
        <v>47559</v>
      </c>
      <c r="D5833">
        <f t="shared" si="637"/>
        <v>2030</v>
      </c>
      <c r="E5833">
        <f t="shared" si="638"/>
        <v>3</v>
      </c>
      <c r="F5833">
        <f>DAY('Dash Board'!$C$12+COUNT('Daily reducing balance'!$F$4:F5832))</f>
        <v>17</v>
      </c>
      <c r="G5833" s="8">
        <f t="shared" si="639"/>
        <v>9.9814020695128907E-8</v>
      </c>
      <c r="H5833" s="6">
        <f>G5833*'Dash Board'!$C$11/365</f>
        <v>2.8713622391749411E-11</v>
      </c>
      <c r="I5833" s="6">
        <f>H5833*'Dash Board'!$C$18/'Dash Board'!$C$11</f>
        <v>1.3673153519880671E-11</v>
      </c>
      <c r="J5833" s="6">
        <f>(G5833&gt;1)*PMT('Dash Board'!$C$11/365,$U$4,-'Dash Board'!$C$19)</f>
        <v>0</v>
      </c>
      <c r="K5833" s="6">
        <f t="shared" si="641"/>
        <v>0</v>
      </c>
      <c r="L5833" s="8">
        <f t="shared" si="642"/>
        <v>9.9842734317520654E-8</v>
      </c>
      <c r="N5833" s="8">
        <f t="shared" si="640"/>
        <v>-1.3673153519880671E-11</v>
      </c>
      <c r="O5833" s="8">
        <f>IF(E5832&lt;&gt;E5833,SUM($N$4:N5833)-SUM($O$3:O5832),0)</f>
        <v>0</v>
      </c>
      <c r="P5833" s="6">
        <f>IF(B5833&gt;0,SUM($O$4:O5833)-SUM($P$3:P5832),0)</f>
        <v>0</v>
      </c>
      <c r="Q5833" s="6">
        <f t="shared" si="643"/>
        <v>1.3673153519880671E-11</v>
      </c>
      <c r="R5833" s="8">
        <f>IF(E5832&lt;&gt;E5833,SUM($Q$4:Q5833)-SUM($R$3:R5832),0)</f>
        <v>0</v>
      </c>
      <c r="S5833" s="6">
        <f>IF(B5833&gt;0,SUM($R$4:R5833)-SUM($S$3:S5832),0)</f>
        <v>0</v>
      </c>
    </row>
    <row r="5834" spans="1:19">
      <c r="A5834">
        <f>IF(E5833&lt;&gt;E5834,COUNTIF($A$4:A5833,"&lt;&gt;0")+1,0)</f>
        <v>0</v>
      </c>
      <c r="B5834">
        <f>IF(A5834&lt;&gt;0,IF(MOD(A5834,3)=0,COUNTIF($B$4:B5833,"&lt;&gt;0")+1,0),0)</f>
        <v>0</v>
      </c>
      <c r="C5834" s="9">
        <f>'Dash Board'!$C$12+COUNT('Daily reducing balance'!$F$4:F5833)</f>
        <v>47560</v>
      </c>
      <c r="D5834">
        <f t="shared" si="637"/>
        <v>2030</v>
      </c>
      <c r="E5834">
        <f t="shared" si="638"/>
        <v>3</v>
      </c>
      <c r="F5834">
        <f>DAY('Dash Board'!$C$12+COUNT('Daily reducing balance'!$F$4:F5833))</f>
        <v>18</v>
      </c>
      <c r="G5834" s="8">
        <f t="shared" si="639"/>
        <v>9.9842734317520654E-8</v>
      </c>
      <c r="H5834" s="6">
        <f>G5834*'Dash Board'!$C$11/365</f>
        <v>2.8721882474903204E-11</v>
      </c>
      <c r="I5834" s="6">
        <f>H5834*'Dash Board'!$C$18/'Dash Board'!$C$11</f>
        <v>1.3677086892811051E-11</v>
      </c>
      <c r="J5834" s="6">
        <f>(G5834&gt;1)*PMT('Dash Board'!$C$11/365,$U$4,-'Dash Board'!$C$19)</f>
        <v>0</v>
      </c>
      <c r="K5834" s="6">
        <f t="shared" si="641"/>
        <v>0</v>
      </c>
      <c r="L5834" s="8">
        <f t="shared" si="642"/>
        <v>9.9871456199995551E-8</v>
      </c>
      <c r="N5834" s="8">
        <f t="shared" si="640"/>
        <v>-1.3677086892811051E-11</v>
      </c>
      <c r="O5834" s="8">
        <f>IF(E5833&lt;&gt;E5834,SUM($N$4:N5834)-SUM($O$3:O5833),0)</f>
        <v>0</v>
      </c>
      <c r="P5834" s="6">
        <f>IF(B5834&gt;0,SUM($O$4:O5834)-SUM($P$3:P5833),0)</f>
        <v>0</v>
      </c>
      <c r="Q5834" s="6">
        <f t="shared" si="643"/>
        <v>1.3677086892811051E-11</v>
      </c>
      <c r="R5834" s="8">
        <f>IF(E5833&lt;&gt;E5834,SUM($Q$4:Q5834)-SUM($R$3:R5833),0)</f>
        <v>0</v>
      </c>
      <c r="S5834" s="6">
        <f>IF(B5834&gt;0,SUM($R$4:R5834)-SUM($S$3:S5833),0)</f>
        <v>0</v>
      </c>
    </row>
    <row r="5835" spans="1:19">
      <c r="A5835">
        <f>IF(E5834&lt;&gt;E5835,COUNTIF($A$4:A5834,"&lt;&gt;0")+1,0)</f>
        <v>0</v>
      </c>
      <c r="B5835">
        <f>IF(A5835&lt;&gt;0,IF(MOD(A5835,3)=0,COUNTIF($B$4:B5834,"&lt;&gt;0")+1,0),0)</f>
        <v>0</v>
      </c>
      <c r="C5835" s="9">
        <f>'Dash Board'!$C$12+COUNT('Daily reducing balance'!$F$4:F5834)</f>
        <v>47561</v>
      </c>
      <c r="D5835">
        <f t="shared" si="637"/>
        <v>2030</v>
      </c>
      <c r="E5835">
        <f t="shared" si="638"/>
        <v>3</v>
      </c>
      <c r="F5835">
        <f>DAY('Dash Board'!$C$12+COUNT('Daily reducing balance'!$F$4:F5834))</f>
        <v>19</v>
      </c>
      <c r="G5835" s="8">
        <f t="shared" si="639"/>
        <v>9.9871456199995551E-8</v>
      </c>
      <c r="H5835" s="6">
        <f>G5835*'Dash Board'!$C$11/365</f>
        <v>2.8730144934245294E-11</v>
      </c>
      <c r="I5835" s="6">
        <f>H5835*'Dash Board'!$C$18/'Dash Board'!$C$11</f>
        <v>1.3681021397259665E-11</v>
      </c>
      <c r="J5835" s="6">
        <f>(G5835&gt;1)*PMT('Dash Board'!$C$11/365,$U$4,-'Dash Board'!$C$19)</f>
        <v>0</v>
      </c>
      <c r="K5835" s="6">
        <f t="shared" si="641"/>
        <v>0</v>
      </c>
      <c r="L5835" s="8">
        <f t="shared" si="642"/>
        <v>9.990018634492979E-8</v>
      </c>
      <c r="N5835" s="8">
        <f t="shared" si="640"/>
        <v>-1.3681021397259665E-11</v>
      </c>
      <c r="O5835" s="8">
        <f>IF(E5834&lt;&gt;E5835,SUM($N$4:N5835)-SUM($O$3:O5834),0)</f>
        <v>0</v>
      </c>
      <c r="P5835" s="6">
        <f>IF(B5835&gt;0,SUM($O$4:O5835)-SUM($P$3:P5834),0)</f>
        <v>0</v>
      </c>
      <c r="Q5835" s="6">
        <f t="shared" si="643"/>
        <v>1.3681021397259665E-11</v>
      </c>
      <c r="R5835" s="8">
        <f>IF(E5834&lt;&gt;E5835,SUM($Q$4:Q5835)-SUM($R$3:R5834),0)</f>
        <v>0</v>
      </c>
      <c r="S5835" s="6">
        <f>IF(B5835&gt;0,SUM($R$4:R5835)-SUM($S$3:S5834),0)</f>
        <v>0</v>
      </c>
    </row>
    <row r="5836" spans="1:19">
      <c r="A5836">
        <f>IF(E5835&lt;&gt;E5836,COUNTIF($A$4:A5835,"&lt;&gt;0")+1,0)</f>
        <v>0</v>
      </c>
      <c r="B5836">
        <f>IF(A5836&lt;&gt;0,IF(MOD(A5836,3)=0,COUNTIF($B$4:B5835,"&lt;&gt;0")+1,0),0)</f>
        <v>0</v>
      </c>
      <c r="C5836" s="9">
        <f>'Dash Board'!$C$12+COUNT('Daily reducing balance'!$F$4:F5835)</f>
        <v>47562</v>
      </c>
      <c r="D5836">
        <f t="shared" si="637"/>
        <v>2030</v>
      </c>
      <c r="E5836">
        <f t="shared" si="638"/>
        <v>3</v>
      </c>
      <c r="F5836">
        <f>DAY('Dash Board'!$C$12+COUNT('Daily reducing balance'!$F$4:F5835))</f>
        <v>20</v>
      </c>
      <c r="G5836" s="8">
        <f t="shared" si="639"/>
        <v>9.990018634492979E-8</v>
      </c>
      <c r="H5836" s="6">
        <f>G5836*'Dash Board'!$C$11/365</f>
        <v>2.8738409770459253E-11</v>
      </c>
      <c r="I5836" s="6">
        <f>H5836*'Dash Board'!$C$18/'Dash Board'!$C$11</f>
        <v>1.3684957033552026E-11</v>
      </c>
      <c r="J5836" s="6">
        <f>(G5836&gt;1)*PMT('Dash Board'!$C$11/365,$U$4,-'Dash Board'!$C$19)</f>
        <v>0</v>
      </c>
      <c r="K5836" s="6">
        <f t="shared" si="641"/>
        <v>0</v>
      </c>
      <c r="L5836" s="8">
        <f t="shared" si="642"/>
        <v>9.9928924754700251E-8</v>
      </c>
      <c r="N5836" s="8">
        <f t="shared" si="640"/>
        <v>-1.3684957033552026E-11</v>
      </c>
      <c r="O5836" s="8">
        <f>IF(E5835&lt;&gt;E5836,SUM($N$4:N5836)-SUM($O$3:O5835),0)</f>
        <v>0</v>
      </c>
      <c r="P5836" s="6">
        <f>IF(B5836&gt;0,SUM($O$4:O5836)-SUM($P$3:P5835),0)</f>
        <v>0</v>
      </c>
      <c r="Q5836" s="6">
        <f t="shared" si="643"/>
        <v>1.3684957033552026E-11</v>
      </c>
      <c r="R5836" s="8">
        <f>IF(E5835&lt;&gt;E5836,SUM($Q$4:Q5836)-SUM($R$3:R5835),0)</f>
        <v>0</v>
      </c>
      <c r="S5836" s="6">
        <f>IF(B5836&gt;0,SUM($R$4:R5836)-SUM($S$3:S5835),0)</f>
        <v>0</v>
      </c>
    </row>
    <row r="5837" spans="1:19">
      <c r="A5837">
        <f>IF(E5836&lt;&gt;E5837,COUNTIF($A$4:A5836,"&lt;&gt;0")+1,0)</f>
        <v>0</v>
      </c>
      <c r="B5837">
        <f>IF(A5837&lt;&gt;0,IF(MOD(A5837,3)=0,COUNTIF($B$4:B5836,"&lt;&gt;0")+1,0),0)</f>
        <v>0</v>
      </c>
      <c r="C5837" s="9">
        <f>'Dash Board'!$C$12+COUNT('Daily reducing balance'!$F$4:F5836)</f>
        <v>47563</v>
      </c>
      <c r="D5837">
        <f t="shared" si="637"/>
        <v>2030</v>
      </c>
      <c r="E5837">
        <f t="shared" si="638"/>
        <v>3</v>
      </c>
      <c r="F5837">
        <f>DAY('Dash Board'!$C$12+COUNT('Daily reducing balance'!$F$4:F5836))</f>
        <v>21</v>
      </c>
      <c r="G5837" s="8">
        <f t="shared" si="639"/>
        <v>9.9928924754700251E-8</v>
      </c>
      <c r="H5837" s="6">
        <f>G5837*'Dash Board'!$C$11/365</f>
        <v>2.8746676984228841E-11</v>
      </c>
      <c r="I5837" s="6">
        <f>H5837*'Dash Board'!$C$18/'Dash Board'!$C$11</f>
        <v>1.3688893802013735E-11</v>
      </c>
      <c r="J5837" s="6">
        <f>(G5837&gt;1)*PMT('Dash Board'!$C$11/365,$U$4,-'Dash Board'!$C$19)</f>
        <v>0</v>
      </c>
      <c r="K5837" s="6">
        <f t="shared" si="641"/>
        <v>0</v>
      </c>
      <c r="L5837" s="8">
        <f t="shared" si="642"/>
        <v>9.9957671431684477E-8</v>
      </c>
      <c r="N5837" s="8">
        <f t="shared" si="640"/>
        <v>-1.3688893802013735E-11</v>
      </c>
      <c r="O5837" s="8">
        <f>IF(E5836&lt;&gt;E5837,SUM($N$4:N5837)-SUM($O$3:O5836),0)</f>
        <v>0</v>
      </c>
      <c r="P5837" s="6">
        <f>IF(B5837&gt;0,SUM($O$4:O5837)-SUM($P$3:P5836),0)</f>
        <v>0</v>
      </c>
      <c r="Q5837" s="6">
        <f t="shared" si="643"/>
        <v>1.3688893802013735E-11</v>
      </c>
      <c r="R5837" s="8">
        <f>IF(E5836&lt;&gt;E5837,SUM($Q$4:Q5837)-SUM($R$3:R5836),0)</f>
        <v>0</v>
      </c>
      <c r="S5837" s="6">
        <f>IF(B5837&gt;0,SUM($R$4:R5837)-SUM($S$3:S5836),0)</f>
        <v>0</v>
      </c>
    </row>
    <row r="5838" spans="1:19">
      <c r="A5838">
        <f>IF(E5837&lt;&gt;E5838,COUNTIF($A$4:A5837,"&lt;&gt;0")+1,0)</f>
        <v>0</v>
      </c>
      <c r="B5838">
        <f>IF(A5838&lt;&gt;0,IF(MOD(A5838,3)=0,COUNTIF($B$4:B5837,"&lt;&gt;0")+1,0),0)</f>
        <v>0</v>
      </c>
      <c r="C5838" s="9">
        <f>'Dash Board'!$C$12+COUNT('Daily reducing balance'!$F$4:F5837)</f>
        <v>47564</v>
      </c>
      <c r="D5838">
        <f t="shared" si="637"/>
        <v>2030</v>
      </c>
      <c r="E5838">
        <f t="shared" si="638"/>
        <v>3</v>
      </c>
      <c r="F5838">
        <f>DAY('Dash Board'!$C$12+COUNT('Daily reducing balance'!$F$4:F5837))</f>
        <v>22</v>
      </c>
      <c r="G5838" s="8">
        <f t="shared" si="639"/>
        <v>9.9957671431684477E-8</v>
      </c>
      <c r="H5838" s="6">
        <f>G5838*'Dash Board'!$C$11/365</f>
        <v>2.8754946576237999E-11</v>
      </c>
      <c r="I5838" s="6">
        <f>H5838*'Dash Board'!$C$18/'Dash Board'!$C$11</f>
        <v>1.3692831702970476E-11</v>
      </c>
      <c r="J5838" s="6">
        <f>(G5838&gt;1)*PMT('Dash Board'!$C$11/365,$U$4,-'Dash Board'!$C$19)</f>
        <v>0</v>
      </c>
      <c r="K5838" s="6">
        <f t="shared" si="641"/>
        <v>0</v>
      </c>
      <c r="L5838" s="8">
        <f t="shared" si="642"/>
        <v>9.9986426378260711E-8</v>
      </c>
      <c r="N5838" s="8">
        <f t="shared" si="640"/>
        <v>-1.3692831702970476E-11</v>
      </c>
      <c r="O5838" s="8">
        <f>IF(E5837&lt;&gt;E5838,SUM($N$4:N5838)-SUM($O$3:O5837),0)</f>
        <v>0</v>
      </c>
      <c r="P5838" s="6">
        <f>IF(B5838&gt;0,SUM($O$4:O5838)-SUM($P$3:P5837),0)</f>
        <v>0</v>
      </c>
      <c r="Q5838" s="6">
        <f t="shared" si="643"/>
        <v>1.3692831702970476E-11</v>
      </c>
      <c r="R5838" s="8">
        <f>IF(E5837&lt;&gt;E5838,SUM($Q$4:Q5838)-SUM($R$3:R5837),0)</f>
        <v>0</v>
      </c>
      <c r="S5838" s="6">
        <f>IF(B5838&gt;0,SUM($R$4:R5838)-SUM($S$3:S5837),0)</f>
        <v>0</v>
      </c>
    </row>
    <row r="5839" spans="1:19">
      <c r="A5839">
        <f>IF(E5838&lt;&gt;E5839,COUNTIF($A$4:A5838,"&lt;&gt;0")+1,0)</f>
        <v>0</v>
      </c>
      <c r="B5839">
        <f>IF(A5839&lt;&gt;0,IF(MOD(A5839,3)=0,COUNTIF($B$4:B5838,"&lt;&gt;0")+1,0),0)</f>
        <v>0</v>
      </c>
      <c r="C5839" s="9">
        <f>'Dash Board'!$C$12+COUNT('Daily reducing balance'!$F$4:F5838)</f>
        <v>47565</v>
      </c>
      <c r="D5839">
        <f t="shared" si="637"/>
        <v>2030</v>
      </c>
      <c r="E5839">
        <f t="shared" si="638"/>
        <v>3</v>
      </c>
      <c r="F5839">
        <f>DAY('Dash Board'!$C$12+COUNT('Daily reducing balance'!$F$4:F5838))</f>
        <v>23</v>
      </c>
      <c r="G5839" s="8">
        <f t="shared" si="639"/>
        <v>9.9986426378260711E-8</v>
      </c>
      <c r="H5839" s="6">
        <f>G5839*'Dash Board'!$C$11/365</f>
        <v>2.8763218547170888E-11</v>
      </c>
      <c r="I5839" s="6">
        <f>H5839*'Dash Board'!$C$18/'Dash Board'!$C$11</f>
        <v>1.3696770736748044E-11</v>
      </c>
      <c r="J5839" s="6">
        <f>(G5839&gt;1)*PMT('Dash Board'!$C$11/365,$U$4,-'Dash Board'!$C$19)</f>
        <v>0</v>
      </c>
      <c r="K5839" s="6">
        <f t="shared" si="641"/>
        <v>0</v>
      </c>
      <c r="L5839" s="8">
        <f t="shared" si="642"/>
        <v>1.0001518959680788E-7</v>
      </c>
      <c r="N5839" s="8">
        <f t="shared" si="640"/>
        <v>-1.3696770736748044E-11</v>
      </c>
      <c r="O5839" s="8">
        <f>IF(E5838&lt;&gt;E5839,SUM($N$4:N5839)-SUM($O$3:O5838),0)</f>
        <v>0</v>
      </c>
      <c r="P5839" s="6">
        <f>IF(B5839&gt;0,SUM($O$4:O5839)-SUM($P$3:P5838),0)</f>
        <v>0</v>
      </c>
      <c r="Q5839" s="6">
        <f t="shared" si="643"/>
        <v>1.3696770736748044E-11</v>
      </c>
      <c r="R5839" s="8">
        <f>IF(E5838&lt;&gt;E5839,SUM($Q$4:Q5839)-SUM($R$3:R5838),0)</f>
        <v>0</v>
      </c>
      <c r="S5839" s="6">
        <f>IF(B5839&gt;0,SUM($R$4:R5839)-SUM($S$3:S5838),0)</f>
        <v>0</v>
      </c>
    </row>
    <row r="5840" spans="1:19">
      <c r="A5840">
        <f>IF(E5839&lt;&gt;E5840,COUNTIF($A$4:A5839,"&lt;&gt;0")+1,0)</f>
        <v>0</v>
      </c>
      <c r="B5840">
        <f>IF(A5840&lt;&gt;0,IF(MOD(A5840,3)=0,COUNTIF($B$4:B5839,"&lt;&gt;0")+1,0),0)</f>
        <v>0</v>
      </c>
      <c r="C5840" s="9">
        <f>'Dash Board'!$C$12+COUNT('Daily reducing balance'!$F$4:F5839)</f>
        <v>47566</v>
      </c>
      <c r="D5840">
        <f t="shared" si="637"/>
        <v>2030</v>
      </c>
      <c r="E5840">
        <f t="shared" si="638"/>
        <v>3</v>
      </c>
      <c r="F5840">
        <f>DAY('Dash Board'!$C$12+COUNT('Daily reducing balance'!$F$4:F5839))</f>
        <v>24</v>
      </c>
      <c r="G5840" s="8">
        <f t="shared" si="639"/>
        <v>1.0001518959680788E-7</v>
      </c>
      <c r="H5840" s="6">
        <f>G5840*'Dash Board'!$C$11/365</f>
        <v>2.8771492897711857E-11</v>
      </c>
      <c r="I5840" s="6">
        <f>H5840*'Dash Board'!$C$18/'Dash Board'!$C$11</f>
        <v>1.3700710903672315E-11</v>
      </c>
      <c r="J5840" s="6">
        <f>(G5840&gt;1)*PMT('Dash Board'!$C$11/365,$U$4,-'Dash Board'!$C$19)</f>
        <v>0</v>
      </c>
      <c r="K5840" s="6">
        <f t="shared" si="641"/>
        <v>0</v>
      </c>
      <c r="L5840" s="8">
        <f t="shared" si="642"/>
        <v>1.0004396108970559E-7</v>
      </c>
      <c r="N5840" s="8">
        <f t="shared" si="640"/>
        <v>-1.3700710903672315E-11</v>
      </c>
      <c r="O5840" s="8">
        <f>IF(E5839&lt;&gt;E5840,SUM($N$4:N5840)-SUM($O$3:O5839),0)</f>
        <v>0</v>
      </c>
      <c r="P5840" s="6">
        <f>IF(B5840&gt;0,SUM($O$4:O5840)-SUM($P$3:P5839),0)</f>
        <v>0</v>
      </c>
      <c r="Q5840" s="6">
        <f t="shared" si="643"/>
        <v>1.3700710903672315E-11</v>
      </c>
      <c r="R5840" s="8">
        <f>IF(E5839&lt;&gt;E5840,SUM($Q$4:Q5840)-SUM($R$3:R5839),0)</f>
        <v>0</v>
      </c>
      <c r="S5840" s="6">
        <f>IF(B5840&gt;0,SUM($R$4:R5840)-SUM($S$3:S5839),0)</f>
        <v>0</v>
      </c>
    </row>
    <row r="5841" spans="1:19">
      <c r="A5841">
        <f>IF(E5840&lt;&gt;E5841,COUNTIF($A$4:A5840,"&lt;&gt;0")+1,0)</f>
        <v>0</v>
      </c>
      <c r="B5841">
        <f>IF(A5841&lt;&gt;0,IF(MOD(A5841,3)=0,COUNTIF($B$4:B5840,"&lt;&gt;0")+1,0),0)</f>
        <v>0</v>
      </c>
      <c r="C5841" s="9">
        <f>'Dash Board'!$C$12+COUNT('Daily reducing balance'!$F$4:F5840)</f>
        <v>47567</v>
      </c>
      <c r="D5841">
        <f t="shared" si="637"/>
        <v>2030</v>
      </c>
      <c r="E5841">
        <f t="shared" si="638"/>
        <v>3</v>
      </c>
      <c r="F5841">
        <f>DAY('Dash Board'!$C$12+COUNT('Daily reducing balance'!$F$4:F5840))</f>
        <v>25</v>
      </c>
      <c r="G5841" s="8">
        <f t="shared" si="639"/>
        <v>1.0004396108970559E-7</v>
      </c>
      <c r="H5841" s="6">
        <f>G5841*'Dash Board'!$C$11/365</f>
        <v>2.8779769628545443E-11</v>
      </c>
      <c r="I5841" s="6">
        <f>H5841*'Dash Board'!$C$18/'Dash Board'!$C$11</f>
        <v>1.3704652204069259E-11</v>
      </c>
      <c r="J5841" s="6">
        <f>(G5841&gt;1)*PMT('Dash Board'!$C$11/365,$U$4,-'Dash Board'!$C$19)</f>
        <v>0</v>
      </c>
      <c r="K5841" s="6">
        <f t="shared" si="641"/>
        <v>0</v>
      </c>
      <c r="L5841" s="8">
        <f t="shared" si="642"/>
        <v>1.0007274085933414E-7</v>
      </c>
      <c r="N5841" s="8">
        <f t="shared" si="640"/>
        <v>-1.3704652204069259E-11</v>
      </c>
      <c r="O5841" s="8">
        <f>IF(E5840&lt;&gt;E5841,SUM($N$4:N5841)-SUM($O$3:O5840),0)</f>
        <v>0</v>
      </c>
      <c r="P5841" s="6">
        <f>IF(B5841&gt;0,SUM($O$4:O5841)-SUM($P$3:P5840),0)</f>
        <v>0</v>
      </c>
      <c r="Q5841" s="6">
        <f t="shared" si="643"/>
        <v>1.3704652204069259E-11</v>
      </c>
      <c r="R5841" s="8">
        <f>IF(E5840&lt;&gt;E5841,SUM($Q$4:Q5841)-SUM($R$3:R5840),0)</f>
        <v>0</v>
      </c>
      <c r="S5841" s="6">
        <f>IF(B5841&gt;0,SUM($R$4:R5841)-SUM($S$3:S5840),0)</f>
        <v>0</v>
      </c>
    </row>
    <row r="5842" spans="1:19">
      <c r="A5842">
        <f>IF(E5841&lt;&gt;E5842,COUNTIF($A$4:A5841,"&lt;&gt;0")+1,0)</f>
        <v>0</v>
      </c>
      <c r="B5842">
        <f>IF(A5842&lt;&gt;0,IF(MOD(A5842,3)=0,COUNTIF($B$4:B5841,"&lt;&gt;0")+1,0),0)</f>
        <v>0</v>
      </c>
      <c r="C5842" s="9">
        <f>'Dash Board'!$C$12+COUNT('Daily reducing balance'!$F$4:F5841)</f>
        <v>47568</v>
      </c>
      <c r="D5842">
        <f t="shared" si="637"/>
        <v>2030</v>
      </c>
      <c r="E5842">
        <f t="shared" si="638"/>
        <v>3</v>
      </c>
      <c r="F5842">
        <f>DAY('Dash Board'!$C$12+COUNT('Daily reducing balance'!$F$4:F5841))</f>
        <v>26</v>
      </c>
      <c r="G5842" s="8">
        <f t="shared" si="639"/>
        <v>1.0007274085933414E-7</v>
      </c>
      <c r="H5842" s="6">
        <f>G5842*'Dash Board'!$C$11/365</f>
        <v>2.8788048740356397E-11</v>
      </c>
      <c r="I5842" s="6">
        <f>H5842*'Dash Board'!$C$18/'Dash Board'!$C$11</f>
        <v>1.3708594638264952E-11</v>
      </c>
      <c r="J5842" s="6">
        <f>(G5842&gt;1)*PMT('Dash Board'!$C$11/365,$U$4,-'Dash Board'!$C$19)</f>
        <v>0</v>
      </c>
      <c r="K5842" s="6">
        <f t="shared" si="641"/>
        <v>0</v>
      </c>
      <c r="L5842" s="8">
        <f t="shared" si="642"/>
        <v>1.001015289080745E-7</v>
      </c>
      <c r="N5842" s="8">
        <f t="shared" si="640"/>
        <v>-1.3708594638264952E-11</v>
      </c>
      <c r="O5842" s="8">
        <f>IF(E5841&lt;&gt;E5842,SUM($N$4:N5842)-SUM($O$3:O5841),0)</f>
        <v>0</v>
      </c>
      <c r="P5842" s="6">
        <f>IF(B5842&gt;0,SUM($O$4:O5842)-SUM($P$3:P5841),0)</f>
        <v>0</v>
      </c>
      <c r="Q5842" s="6">
        <f t="shared" si="643"/>
        <v>1.3708594638264952E-11</v>
      </c>
      <c r="R5842" s="8">
        <f>IF(E5841&lt;&gt;E5842,SUM($Q$4:Q5842)-SUM($R$3:R5841),0)</f>
        <v>0</v>
      </c>
      <c r="S5842" s="6">
        <f>IF(B5842&gt;0,SUM($R$4:R5842)-SUM($S$3:S5841),0)</f>
        <v>0</v>
      </c>
    </row>
    <row r="5843" spans="1:19">
      <c r="A5843">
        <f>IF(E5842&lt;&gt;E5843,COUNTIF($A$4:A5842,"&lt;&gt;0")+1,0)</f>
        <v>0</v>
      </c>
      <c r="B5843">
        <f>IF(A5843&lt;&gt;0,IF(MOD(A5843,3)=0,COUNTIF($B$4:B5842,"&lt;&gt;0")+1,0),0)</f>
        <v>0</v>
      </c>
      <c r="C5843" s="9">
        <f>'Dash Board'!$C$12+COUNT('Daily reducing balance'!$F$4:F5842)</f>
        <v>47569</v>
      </c>
      <c r="D5843">
        <f t="shared" si="637"/>
        <v>2030</v>
      </c>
      <c r="E5843">
        <f t="shared" si="638"/>
        <v>3</v>
      </c>
      <c r="F5843">
        <f>DAY('Dash Board'!$C$12+COUNT('Daily reducing balance'!$F$4:F5842))</f>
        <v>27</v>
      </c>
      <c r="G5843" s="8">
        <f t="shared" si="639"/>
        <v>1.001015289080745E-7</v>
      </c>
      <c r="H5843" s="6">
        <f>G5843*'Dash Board'!$C$11/365</f>
        <v>2.8796330233829646E-11</v>
      </c>
      <c r="I5843" s="6">
        <f>H5843*'Dash Board'!$C$18/'Dash Board'!$C$11</f>
        <v>1.3712538206585549E-11</v>
      </c>
      <c r="J5843" s="6">
        <f>(G5843&gt;1)*PMT('Dash Board'!$C$11/365,$U$4,-'Dash Board'!$C$19)</f>
        <v>0</v>
      </c>
      <c r="K5843" s="6">
        <f t="shared" si="641"/>
        <v>0</v>
      </c>
      <c r="L5843" s="8">
        <f t="shared" si="642"/>
        <v>1.0013032523830832E-7</v>
      </c>
      <c r="N5843" s="8">
        <f t="shared" si="640"/>
        <v>-1.3712538206585549E-11</v>
      </c>
      <c r="O5843" s="8">
        <f>IF(E5842&lt;&gt;E5843,SUM($N$4:N5843)-SUM($O$3:O5842),0)</f>
        <v>0</v>
      </c>
      <c r="P5843" s="6">
        <f>IF(B5843&gt;0,SUM($O$4:O5843)-SUM($P$3:P5842),0)</f>
        <v>0</v>
      </c>
      <c r="Q5843" s="6">
        <f t="shared" si="643"/>
        <v>1.3712538206585549E-11</v>
      </c>
      <c r="R5843" s="8">
        <f>IF(E5842&lt;&gt;E5843,SUM($Q$4:Q5843)-SUM($R$3:R5842),0)</f>
        <v>0</v>
      </c>
      <c r="S5843" s="6">
        <f>IF(B5843&gt;0,SUM($R$4:R5843)-SUM($S$3:S5842),0)</f>
        <v>0</v>
      </c>
    </row>
    <row r="5844" spans="1:19">
      <c r="A5844">
        <f>IF(E5843&lt;&gt;E5844,COUNTIF($A$4:A5843,"&lt;&gt;0")+1,0)</f>
        <v>0</v>
      </c>
      <c r="B5844">
        <f>IF(A5844&lt;&gt;0,IF(MOD(A5844,3)=0,COUNTIF($B$4:B5843,"&lt;&gt;0")+1,0),0)</f>
        <v>0</v>
      </c>
      <c r="C5844" s="9">
        <f>'Dash Board'!$C$12+COUNT('Daily reducing balance'!$F$4:F5843)</f>
        <v>47570</v>
      </c>
      <c r="D5844">
        <f t="shared" si="637"/>
        <v>2030</v>
      </c>
      <c r="E5844">
        <f t="shared" si="638"/>
        <v>3</v>
      </c>
      <c r="F5844">
        <f>DAY('Dash Board'!$C$12+COUNT('Daily reducing balance'!$F$4:F5843))</f>
        <v>28</v>
      </c>
      <c r="G5844" s="8">
        <f t="shared" si="639"/>
        <v>1.0013032523830832E-7</v>
      </c>
      <c r="H5844" s="6">
        <f>G5844*'Dash Board'!$C$11/365</f>
        <v>2.8804614109650339E-11</v>
      </c>
      <c r="I5844" s="6">
        <f>H5844*'Dash Board'!$C$18/'Dash Board'!$C$11</f>
        <v>1.3716482909357306E-11</v>
      </c>
      <c r="J5844" s="6">
        <f>(G5844&gt;1)*PMT('Dash Board'!$C$11/365,$U$4,-'Dash Board'!$C$19)</f>
        <v>0</v>
      </c>
      <c r="K5844" s="6">
        <f t="shared" si="641"/>
        <v>0</v>
      </c>
      <c r="L5844" s="8">
        <f t="shared" si="642"/>
        <v>1.0015912985241798E-7</v>
      </c>
      <c r="N5844" s="8">
        <f t="shared" si="640"/>
        <v>-1.3716482909357306E-11</v>
      </c>
      <c r="O5844" s="8">
        <f>IF(E5843&lt;&gt;E5844,SUM($N$4:N5844)-SUM($O$3:O5843),0)</f>
        <v>0</v>
      </c>
      <c r="P5844" s="6">
        <f>IF(B5844&gt;0,SUM($O$4:O5844)-SUM($P$3:P5843),0)</f>
        <v>0</v>
      </c>
      <c r="Q5844" s="6">
        <f t="shared" si="643"/>
        <v>1.3716482909357306E-11</v>
      </c>
      <c r="R5844" s="8">
        <f>IF(E5843&lt;&gt;E5844,SUM($Q$4:Q5844)-SUM($R$3:R5843),0)</f>
        <v>0</v>
      </c>
      <c r="S5844" s="6">
        <f>IF(B5844&gt;0,SUM($R$4:R5844)-SUM($S$3:S5843),0)</f>
        <v>0</v>
      </c>
    </row>
    <row r="5845" spans="1:19">
      <c r="A5845">
        <f>IF(E5844&lt;&gt;E5845,COUNTIF($A$4:A5844,"&lt;&gt;0")+1,0)</f>
        <v>0</v>
      </c>
      <c r="B5845">
        <f>IF(A5845&lt;&gt;0,IF(MOD(A5845,3)=0,COUNTIF($B$4:B5844,"&lt;&gt;0")+1,0),0)</f>
        <v>0</v>
      </c>
      <c r="C5845" s="9">
        <f>'Dash Board'!$C$12+COUNT('Daily reducing balance'!$F$4:F5844)</f>
        <v>47571</v>
      </c>
      <c r="D5845">
        <f t="shared" si="637"/>
        <v>2030</v>
      </c>
      <c r="E5845">
        <f t="shared" si="638"/>
        <v>3</v>
      </c>
      <c r="F5845">
        <f>DAY('Dash Board'!$C$12+COUNT('Daily reducing balance'!$F$4:F5844))</f>
        <v>29</v>
      </c>
      <c r="G5845" s="8">
        <f t="shared" si="639"/>
        <v>1.0015912985241798E-7</v>
      </c>
      <c r="H5845" s="6">
        <f>G5845*'Dash Board'!$C$11/365</f>
        <v>2.8812900368503802E-11</v>
      </c>
      <c r="I5845" s="6">
        <f>H5845*'Dash Board'!$C$18/'Dash Board'!$C$11</f>
        <v>1.3720428746906573E-11</v>
      </c>
      <c r="J5845" s="6">
        <f>(G5845&gt;1)*PMT('Dash Board'!$C$11/365,$U$4,-'Dash Board'!$C$19)</f>
        <v>0</v>
      </c>
      <c r="K5845" s="6">
        <f t="shared" si="641"/>
        <v>0</v>
      </c>
      <c r="L5845" s="8">
        <f t="shared" si="642"/>
        <v>1.0018794275278649E-7</v>
      </c>
      <c r="N5845" s="8">
        <f t="shared" si="640"/>
        <v>-1.3720428746906573E-11</v>
      </c>
      <c r="O5845" s="8">
        <f>IF(E5844&lt;&gt;E5845,SUM($N$4:N5845)-SUM($O$3:O5844),0)</f>
        <v>0</v>
      </c>
      <c r="P5845" s="6">
        <f>IF(B5845&gt;0,SUM($O$4:O5845)-SUM($P$3:P5844),0)</f>
        <v>0</v>
      </c>
      <c r="Q5845" s="6">
        <f t="shared" si="643"/>
        <v>1.3720428746906573E-11</v>
      </c>
      <c r="R5845" s="8">
        <f>IF(E5844&lt;&gt;E5845,SUM($Q$4:Q5845)-SUM($R$3:R5844),0)</f>
        <v>0</v>
      </c>
      <c r="S5845" s="6">
        <f>IF(B5845&gt;0,SUM($R$4:R5845)-SUM($S$3:S5844),0)</f>
        <v>0</v>
      </c>
    </row>
    <row r="5846" spans="1:19">
      <c r="A5846">
        <f>IF(E5845&lt;&gt;E5846,COUNTIF($A$4:A5845,"&lt;&gt;0")+1,0)</f>
        <v>0</v>
      </c>
      <c r="B5846">
        <f>IF(A5846&lt;&gt;0,IF(MOD(A5846,3)=0,COUNTIF($B$4:B5845,"&lt;&gt;0")+1,0),0)</f>
        <v>0</v>
      </c>
      <c r="C5846" s="9">
        <f>'Dash Board'!$C$12+COUNT('Daily reducing balance'!$F$4:F5845)</f>
        <v>47572</v>
      </c>
      <c r="D5846">
        <f t="shared" si="637"/>
        <v>2030</v>
      </c>
      <c r="E5846">
        <f t="shared" si="638"/>
        <v>3</v>
      </c>
      <c r="F5846">
        <f>DAY('Dash Board'!$C$12+COUNT('Daily reducing balance'!$F$4:F5845))</f>
        <v>30</v>
      </c>
      <c r="G5846" s="8">
        <f t="shared" si="639"/>
        <v>1.0018794275278649E-7</v>
      </c>
      <c r="H5846" s="6">
        <f>G5846*'Dash Board'!$C$11/365</f>
        <v>2.8821189011075562E-11</v>
      </c>
      <c r="I5846" s="6">
        <f>H5846*'Dash Board'!$C$18/'Dash Board'!$C$11</f>
        <v>1.3724375719559794E-11</v>
      </c>
      <c r="J5846" s="6">
        <f>(G5846&gt;1)*PMT('Dash Board'!$C$11/365,$U$4,-'Dash Board'!$C$19)</f>
        <v>0</v>
      </c>
      <c r="K5846" s="6">
        <f t="shared" si="641"/>
        <v>0</v>
      </c>
      <c r="L5846" s="8">
        <f t="shared" si="642"/>
        <v>1.0021676394179757E-7</v>
      </c>
      <c r="N5846" s="8">
        <f t="shared" si="640"/>
        <v>-1.3724375719559794E-11</v>
      </c>
      <c r="O5846" s="8">
        <f>IF(E5845&lt;&gt;E5846,SUM($N$4:N5846)-SUM($O$3:O5845),0)</f>
        <v>0</v>
      </c>
      <c r="P5846" s="6">
        <f>IF(B5846&gt;0,SUM($O$4:O5846)-SUM($P$3:P5845),0)</f>
        <v>0</v>
      </c>
      <c r="Q5846" s="6">
        <f t="shared" si="643"/>
        <v>1.3724375719559794E-11</v>
      </c>
      <c r="R5846" s="8">
        <f>IF(E5845&lt;&gt;E5846,SUM($Q$4:Q5846)-SUM($R$3:R5845),0)</f>
        <v>0</v>
      </c>
      <c r="S5846" s="6">
        <f>IF(B5846&gt;0,SUM($R$4:R5846)-SUM($S$3:S5845),0)</f>
        <v>0</v>
      </c>
    </row>
    <row r="5847" spans="1:19">
      <c r="A5847">
        <f>IF(E5846&lt;&gt;E5847,COUNTIF($A$4:A5846,"&lt;&gt;0")+1,0)</f>
        <v>0</v>
      </c>
      <c r="B5847">
        <f>IF(A5847&lt;&gt;0,IF(MOD(A5847,3)=0,COUNTIF($B$4:B5846,"&lt;&gt;0")+1,0),0)</f>
        <v>0</v>
      </c>
      <c r="C5847" s="9">
        <f>'Dash Board'!$C$12+COUNT('Daily reducing balance'!$F$4:F5846)</f>
        <v>47573</v>
      </c>
      <c r="D5847">
        <f t="shared" si="637"/>
        <v>2030</v>
      </c>
      <c r="E5847">
        <f t="shared" si="638"/>
        <v>3</v>
      </c>
      <c r="F5847">
        <f>DAY('Dash Board'!$C$12+COUNT('Daily reducing balance'!$F$4:F5846))</f>
        <v>31</v>
      </c>
      <c r="G5847" s="8">
        <f t="shared" si="639"/>
        <v>1.0021676394179757E-7</v>
      </c>
      <c r="H5847" s="6">
        <f>G5847*'Dash Board'!$C$11/365</f>
        <v>2.8829480038051351E-11</v>
      </c>
      <c r="I5847" s="6">
        <f>H5847*'Dash Board'!$C$18/'Dash Board'!$C$11</f>
        <v>1.3728323827643503E-11</v>
      </c>
      <c r="J5847" s="6">
        <f>(G5847&gt;1)*PMT('Dash Board'!$C$11/365,$U$4,-'Dash Board'!$C$19)</f>
        <v>0</v>
      </c>
      <c r="K5847" s="6">
        <f t="shared" si="641"/>
        <v>0</v>
      </c>
      <c r="L5847" s="8">
        <f t="shared" si="642"/>
        <v>1.0024559342183562E-7</v>
      </c>
      <c r="N5847" s="8">
        <f t="shared" si="640"/>
        <v>-1.3728323827643503E-11</v>
      </c>
      <c r="O5847" s="8">
        <f>IF(E5846&lt;&gt;E5847,SUM($N$4:N5847)-SUM($O$3:O5846),0)</f>
        <v>0</v>
      </c>
      <c r="P5847" s="6">
        <f>IF(B5847&gt;0,SUM($O$4:O5847)-SUM($P$3:P5846),0)</f>
        <v>0</v>
      </c>
      <c r="Q5847" s="6">
        <f t="shared" si="643"/>
        <v>1.3728323827643503E-11</v>
      </c>
      <c r="R5847" s="8">
        <f>IF(E5846&lt;&gt;E5847,SUM($Q$4:Q5847)-SUM($R$3:R5846),0)</f>
        <v>0</v>
      </c>
      <c r="S5847" s="6">
        <f>IF(B5847&gt;0,SUM($R$4:R5847)-SUM($S$3:S5846),0)</f>
        <v>0</v>
      </c>
    </row>
    <row r="5848" spans="1:19">
      <c r="A5848">
        <f>IF(E5847&lt;&gt;E5848,COUNTIF($A$4:A5847,"&lt;&gt;0")+1,0)</f>
        <v>192</v>
      </c>
      <c r="B5848">
        <f>IF(A5848&lt;&gt;0,IF(MOD(A5848,3)=0,COUNTIF($B$4:B5847,"&lt;&gt;0")+1,0),0)</f>
        <v>64</v>
      </c>
      <c r="C5848" s="9">
        <f>'Dash Board'!$C$12+COUNT('Daily reducing balance'!$F$4:F5847)</f>
        <v>47574</v>
      </c>
      <c r="D5848">
        <f t="shared" si="637"/>
        <v>2030</v>
      </c>
      <c r="E5848">
        <f t="shared" si="638"/>
        <v>4</v>
      </c>
      <c r="F5848">
        <f>DAY('Dash Board'!$C$12+COUNT('Daily reducing balance'!$F$4:F5847))</f>
        <v>1</v>
      </c>
      <c r="G5848" s="8">
        <f t="shared" si="639"/>
        <v>1.0024559342183562E-7</v>
      </c>
      <c r="H5848" s="6">
        <f>G5848*'Dash Board'!$C$11/365</f>
        <v>2.8837773450117098E-11</v>
      </c>
      <c r="I5848" s="6">
        <f>H5848*'Dash Board'!$C$18/'Dash Board'!$C$11</f>
        <v>1.3732273071484334E-11</v>
      </c>
      <c r="J5848" s="6">
        <f>(G5848&gt;1)*PMT('Dash Board'!$C$11/365,$U$4,-'Dash Board'!$C$19)</f>
        <v>0</v>
      </c>
      <c r="K5848" s="6">
        <f t="shared" si="641"/>
        <v>0</v>
      </c>
      <c r="L5848" s="8">
        <f t="shared" si="642"/>
        <v>1.0027443119528574E-7</v>
      </c>
      <c r="N5848" s="8">
        <f t="shared" si="640"/>
        <v>-1.3732273071484334E-11</v>
      </c>
      <c r="O5848" s="8">
        <f>IF(E5847&lt;&gt;E5848,SUM($N$4:N5848)-SUM($O$3:O5847),0)</f>
        <v>0</v>
      </c>
      <c r="P5848" s="6">
        <f>IF(B5848&gt;0,SUM($O$4:O5848)-SUM($P$3:P5847),0)</f>
        <v>0</v>
      </c>
      <c r="Q5848" s="6">
        <f t="shared" si="643"/>
        <v>1.3732273071484334E-11</v>
      </c>
      <c r="R5848" s="8">
        <f>IF(E5847&lt;&gt;E5848,SUM($Q$4:Q5848)-SUM($R$3:R5847),0)</f>
        <v>0</v>
      </c>
      <c r="S5848" s="6">
        <f>IF(B5848&gt;0,SUM($R$4:R5848)-SUM($S$3:S5847),0)</f>
        <v>0</v>
      </c>
    </row>
    <row r="5849" spans="1:19">
      <c r="A5849">
        <f>IF(E5848&lt;&gt;E5849,COUNTIF($A$4:A5848,"&lt;&gt;0")+1,0)</f>
        <v>0</v>
      </c>
      <c r="B5849">
        <f>IF(A5849&lt;&gt;0,IF(MOD(A5849,3)=0,COUNTIF($B$4:B5848,"&lt;&gt;0")+1,0),0)</f>
        <v>0</v>
      </c>
      <c r="C5849" s="9">
        <f>'Dash Board'!$C$12+COUNT('Daily reducing balance'!$F$4:F5848)</f>
        <v>47575</v>
      </c>
      <c r="D5849">
        <f t="shared" si="637"/>
        <v>2030</v>
      </c>
      <c r="E5849">
        <f t="shared" si="638"/>
        <v>4</v>
      </c>
      <c r="F5849">
        <f>DAY('Dash Board'!$C$12+COUNT('Daily reducing balance'!$F$4:F5848))</f>
        <v>2</v>
      </c>
      <c r="G5849" s="8">
        <f t="shared" si="639"/>
        <v>1.0027443119528574E-7</v>
      </c>
      <c r="H5849" s="6">
        <f>G5849*'Dash Board'!$C$11/365</f>
        <v>2.8846069247958909E-11</v>
      </c>
      <c r="I5849" s="6">
        <f>H5849*'Dash Board'!$C$18/'Dash Board'!$C$11</f>
        <v>1.3736223451409005E-11</v>
      </c>
      <c r="J5849" s="6">
        <f>(G5849&gt;1)*PMT('Dash Board'!$C$11/365,$U$4,-'Dash Board'!$C$19)</f>
        <v>0</v>
      </c>
      <c r="K5849" s="6">
        <f t="shared" si="641"/>
        <v>0</v>
      </c>
      <c r="L5849" s="8">
        <f t="shared" si="642"/>
        <v>1.003032772645337E-7</v>
      </c>
      <c r="N5849" s="8">
        <f t="shared" si="640"/>
        <v>-1.3736223451409005E-11</v>
      </c>
      <c r="O5849" s="8">
        <f>IF(E5848&lt;&gt;E5849,SUM($N$4:N5849)-SUM($O$3:O5848),0)</f>
        <v>0</v>
      </c>
      <c r="P5849" s="6">
        <f>IF(B5849&gt;0,SUM($O$4:O5849)-SUM($P$3:P5848),0)</f>
        <v>0</v>
      </c>
      <c r="Q5849" s="6">
        <f t="shared" si="643"/>
        <v>1.3736223451409005E-11</v>
      </c>
      <c r="R5849" s="8">
        <f>IF(E5848&lt;&gt;E5849,SUM($Q$4:Q5849)-SUM($R$3:R5848),0)</f>
        <v>0</v>
      </c>
      <c r="S5849" s="6">
        <f>IF(B5849&gt;0,SUM($R$4:R5849)-SUM($S$3:S5848),0)</f>
        <v>0</v>
      </c>
    </row>
    <row r="5850" spans="1:19">
      <c r="A5850">
        <f>IF(E5849&lt;&gt;E5850,COUNTIF($A$4:A5849,"&lt;&gt;0")+1,0)</f>
        <v>0</v>
      </c>
      <c r="B5850">
        <f>IF(A5850&lt;&gt;0,IF(MOD(A5850,3)=0,COUNTIF($B$4:B5849,"&lt;&gt;0")+1,0),0)</f>
        <v>0</v>
      </c>
      <c r="C5850" s="9">
        <f>'Dash Board'!$C$12+COUNT('Daily reducing balance'!$F$4:F5849)</f>
        <v>47576</v>
      </c>
      <c r="D5850">
        <f t="shared" si="637"/>
        <v>2030</v>
      </c>
      <c r="E5850">
        <f t="shared" si="638"/>
        <v>4</v>
      </c>
      <c r="F5850">
        <f>DAY('Dash Board'!$C$12+COUNT('Daily reducing balance'!$F$4:F5849))</f>
        <v>3</v>
      </c>
      <c r="G5850" s="8">
        <f t="shared" si="639"/>
        <v>1.003032772645337E-7</v>
      </c>
      <c r="H5850" s="6">
        <f>G5850*'Dash Board'!$C$11/365</f>
        <v>2.885436743226312E-11</v>
      </c>
      <c r="I5850" s="6">
        <f>H5850*'Dash Board'!$C$18/'Dash Board'!$C$11</f>
        <v>1.3740174967744344E-11</v>
      </c>
      <c r="J5850" s="6">
        <f>(G5850&gt;1)*PMT('Dash Board'!$C$11/365,$U$4,-'Dash Board'!$C$19)</f>
        <v>0</v>
      </c>
      <c r="K5850" s="6">
        <f t="shared" si="641"/>
        <v>0</v>
      </c>
      <c r="L5850" s="8">
        <f t="shared" si="642"/>
        <v>1.0033213163196596E-7</v>
      </c>
      <c r="N5850" s="8">
        <f t="shared" si="640"/>
        <v>-1.3740174967744344E-11</v>
      </c>
      <c r="O5850" s="8">
        <f>IF(E5849&lt;&gt;E5850,SUM($N$4:N5850)-SUM($O$3:O5849),0)</f>
        <v>0</v>
      </c>
      <c r="P5850" s="6">
        <f>IF(B5850&gt;0,SUM($O$4:O5850)-SUM($P$3:P5849),0)</f>
        <v>0</v>
      </c>
      <c r="Q5850" s="6">
        <f t="shared" si="643"/>
        <v>1.3740174967744344E-11</v>
      </c>
      <c r="R5850" s="8">
        <f>IF(E5849&lt;&gt;E5850,SUM($Q$4:Q5850)-SUM($R$3:R5849),0)</f>
        <v>0</v>
      </c>
      <c r="S5850" s="6">
        <f>IF(B5850&gt;0,SUM($R$4:R5850)-SUM($S$3:S5849),0)</f>
        <v>0</v>
      </c>
    </row>
    <row r="5851" spans="1:19">
      <c r="A5851">
        <f>IF(E5850&lt;&gt;E5851,COUNTIF($A$4:A5850,"&lt;&gt;0")+1,0)</f>
        <v>0</v>
      </c>
      <c r="B5851">
        <f>IF(A5851&lt;&gt;0,IF(MOD(A5851,3)=0,COUNTIF($B$4:B5850,"&lt;&gt;0")+1,0),0)</f>
        <v>0</v>
      </c>
      <c r="C5851" s="9">
        <f>'Dash Board'!$C$12+COUNT('Daily reducing balance'!$F$4:F5850)</f>
        <v>47577</v>
      </c>
      <c r="D5851">
        <f t="shared" si="637"/>
        <v>2030</v>
      </c>
      <c r="E5851">
        <f t="shared" si="638"/>
        <v>4</v>
      </c>
      <c r="F5851">
        <f>DAY('Dash Board'!$C$12+COUNT('Daily reducing balance'!$F$4:F5850))</f>
        <v>4</v>
      </c>
      <c r="G5851" s="8">
        <f t="shared" si="639"/>
        <v>1.0033213163196596E-7</v>
      </c>
      <c r="H5851" s="6">
        <f>G5851*'Dash Board'!$C$11/365</f>
        <v>2.8862668003716235E-11</v>
      </c>
      <c r="I5851" s="6">
        <f>H5851*'Dash Board'!$C$18/'Dash Board'!$C$11</f>
        <v>1.3744127620817256E-11</v>
      </c>
      <c r="J5851" s="6">
        <f>(G5851&gt;1)*PMT('Dash Board'!$C$11/365,$U$4,-'Dash Board'!$C$19)</f>
        <v>0</v>
      </c>
      <c r="K5851" s="6">
        <f t="shared" si="641"/>
        <v>0</v>
      </c>
      <c r="L5851" s="8">
        <f t="shared" si="642"/>
        <v>1.0036099429996968E-7</v>
      </c>
      <c r="N5851" s="8">
        <f t="shared" si="640"/>
        <v>-1.3744127620817256E-11</v>
      </c>
      <c r="O5851" s="8">
        <f>IF(E5850&lt;&gt;E5851,SUM($N$4:N5851)-SUM($O$3:O5850),0)</f>
        <v>0</v>
      </c>
      <c r="P5851" s="6">
        <f>IF(B5851&gt;0,SUM($O$4:O5851)-SUM($P$3:P5850),0)</f>
        <v>0</v>
      </c>
      <c r="Q5851" s="6">
        <f t="shared" si="643"/>
        <v>1.3744127620817256E-11</v>
      </c>
      <c r="R5851" s="8">
        <f>IF(E5850&lt;&gt;E5851,SUM($Q$4:Q5851)-SUM($R$3:R5850),0)</f>
        <v>0</v>
      </c>
      <c r="S5851" s="6">
        <f>IF(B5851&gt;0,SUM($R$4:R5851)-SUM($S$3:S5850),0)</f>
        <v>0</v>
      </c>
    </row>
    <row r="5852" spans="1:19">
      <c r="A5852">
        <f>IF(E5851&lt;&gt;E5852,COUNTIF($A$4:A5851,"&lt;&gt;0")+1,0)</f>
        <v>0</v>
      </c>
      <c r="B5852">
        <f>IF(A5852&lt;&gt;0,IF(MOD(A5852,3)=0,COUNTIF($B$4:B5851,"&lt;&gt;0")+1,0),0)</f>
        <v>0</v>
      </c>
      <c r="C5852" s="9">
        <f>'Dash Board'!$C$12+COUNT('Daily reducing balance'!$F$4:F5851)</f>
        <v>47578</v>
      </c>
      <c r="D5852">
        <f t="shared" si="637"/>
        <v>2030</v>
      </c>
      <c r="E5852">
        <f t="shared" si="638"/>
        <v>4</v>
      </c>
      <c r="F5852">
        <f>DAY('Dash Board'!$C$12+COUNT('Daily reducing balance'!$F$4:F5851))</f>
        <v>5</v>
      </c>
      <c r="G5852" s="8">
        <f t="shared" si="639"/>
        <v>1.0036099429996968E-7</v>
      </c>
      <c r="H5852" s="6">
        <f>G5852*'Dash Board'!$C$11/365</f>
        <v>2.8870970963004975E-11</v>
      </c>
      <c r="I5852" s="6">
        <f>H5852*'Dash Board'!$C$18/'Dash Board'!$C$11</f>
        <v>1.3748081410954752E-11</v>
      </c>
      <c r="J5852" s="6">
        <f>(G5852&gt;1)*PMT('Dash Board'!$C$11/365,$U$4,-'Dash Board'!$C$19)</f>
        <v>0</v>
      </c>
      <c r="K5852" s="6">
        <f t="shared" si="641"/>
        <v>0</v>
      </c>
      <c r="L5852" s="8">
        <f t="shared" si="642"/>
        <v>1.0038986527093269E-7</v>
      </c>
      <c r="N5852" s="8">
        <f t="shared" si="640"/>
        <v>-1.3748081410954752E-11</v>
      </c>
      <c r="O5852" s="8">
        <f>IF(E5851&lt;&gt;E5852,SUM($N$4:N5852)-SUM($O$3:O5851),0)</f>
        <v>0</v>
      </c>
      <c r="P5852" s="6">
        <f>IF(B5852&gt;0,SUM($O$4:O5852)-SUM($P$3:P5851),0)</f>
        <v>0</v>
      </c>
      <c r="Q5852" s="6">
        <f t="shared" si="643"/>
        <v>1.3748081410954752E-11</v>
      </c>
      <c r="R5852" s="8">
        <f>IF(E5851&lt;&gt;E5852,SUM($Q$4:Q5852)-SUM($R$3:R5851),0)</f>
        <v>0</v>
      </c>
      <c r="S5852" s="6">
        <f>IF(B5852&gt;0,SUM($R$4:R5852)-SUM($S$3:S5851),0)</f>
        <v>0</v>
      </c>
    </row>
    <row r="5853" spans="1:19">
      <c r="A5853">
        <f>IF(E5852&lt;&gt;E5853,COUNTIF($A$4:A5852,"&lt;&gt;0")+1,0)</f>
        <v>0</v>
      </c>
      <c r="B5853">
        <f>IF(A5853&lt;&gt;0,IF(MOD(A5853,3)=0,COUNTIF($B$4:B5852,"&lt;&gt;0")+1,0),0)</f>
        <v>0</v>
      </c>
      <c r="C5853" s="9">
        <f>'Dash Board'!$C$12+COUNT('Daily reducing balance'!$F$4:F5852)</f>
        <v>47579</v>
      </c>
      <c r="D5853">
        <f t="shared" si="637"/>
        <v>2030</v>
      </c>
      <c r="E5853">
        <f t="shared" si="638"/>
        <v>4</v>
      </c>
      <c r="F5853">
        <f>DAY('Dash Board'!$C$12+COUNT('Daily reducing balance'!$F$4:F5852))</f>
        <v>6</v>
      </c>
      <c r="G5853" s="8">
        <f t="shared" si="639"/>
        <v>1.0038986527093269E-7</v>
      </c>
      <c r="H5853" s="6">
        <f>G5853*'Dash Board'!$C$11/365</f>
        <v>2.8879276310816253E-11</v>
      </c>
      <c r="I5853" s="6">
        <f>H5853*'Dash Board'!$C$18/'Dash Board'!$C$11</f>
        <v>1.375203633848393E-11</v>
      </c>
      <c r="J5853" s="6">
        <f>(G5853&gt;1)*PMT('Dash Board'!$C$11/365,$U$4,-'Dash Board'!$C$19)</f>
        <v>0</v>
      </c>
      <c r="K5853" s="6">
        <f t="shared" si="641"/>
        <v>0</v>
      </c>
      <c r="L5853" s="8">
        <f t="shared" si="642"/>
        <v>1.0041874454724351E-7</v>
      </c>
      <c r="N5853" s="8">
        <f t="shared" si="640"/>
        <v>-1.375203633848393E-11</v>
      </c>
      <c r="O5853" s="8">
        <f>IF(E5852&lt;&gt;E5853,SUM($N$4:N5853)-SUM($O$3:O5852),0)</f>
        <v>0</v>
      </c>
      <c r="P5853" s="6">
        <f>IF(B5853&gt;0,SUM($O$4:O5853)-SUM($P$3:P5852),0)</f>
        <v>0</v>
      </c>
      <c r="Q5853" s="6">
        <f t="shared" si="643"/>
        <v>1.375203633848393E-11</v>
      </c>
      <c r="R5853" s="8">
        <f>IF(E5852&lt;&gt;E5853,SUM($Q$4:Q5853)-SUM($R$3:R5852),0)</f>
        <v>0</v>
      </c>
      <c r="S5853" s="6">
        <f>IF(B5853&gt;0,SUM($R$4:R5853)-SUM($S$3:S5852),0)</f>
        <v>0</v>
      </c>
    </row>
    <row r="5854" spans="1:19">
      <c r="A5854">
        <f>IF(E5853&lt;&gt;E5854,COUNTIF($A$4:A5853,"&lt;&gt;0")+1,0)</f>
        <v>0</v>
      </c>
      <c r="B5854">
        <f>IF(A5854&lt;&gt;0,IF(MOD(A5854,3)=0,COUNTIF($B$4:B5853,"&lt;&gt;0")+1,0),0)</f>
        <v>0</v>
      </c>
      <c r="C5854" s="9">
        <f>'Dash Board'!$C$12+COUNT('Daily reducing balance'!$F$4:F5853)</f>
        <v>47580</v>
      </c>
      <c r="D5854">
        <f t="shared" si="637"/>
        <v>2030</v>
      </c>
      <c r="E5854">
        <f t="shared" si="638"/>
        <v>4</v>
      </c>
      <c r="F5854">
        <f>DAY('Dash Board'!$C$12+COUNT('Daily reducing balance'!$F$4:F5853))</f>
        <v>7</v>
      </c>
      <c r="G5854" s="8">
        <f t="shared" si="639"/>
        <v>1.0041874454724351E-7</v>
      </c>
      <c r="H5854" s="6">
        <f>G5854*'Dash Board'!$C$11/365</f>
        <v>2.8887584047837171E-11</v>
      </c>
      <c r="I5854" s="6">
        <f>H5854*'Dash Board'!$C$18/'Dash Board'!$C$11</f>
        <v>1.3755992403731988E-11</v>
      </c>
      <c r="J5854" s="6">
        <f>(G5854&gt;1)*PMT('Dash Board'!$C$11/365,$U$4,-'Dash Board'!$C$19)</f>
        <v>0</v>
      </c>
      <c r="K5854" s="6">
        <f t="shared" si="641"/>
        <v>0</v>
      </c>
      <c r="L5854" s="8">
        <f t="shared" si="642"/>
        <v>1.0044763213129134E-7</v>
      </c>
      <c r="N5854" s="8">
        <f t="shared" si="640"/>
        <v>-1.3755992403731988E-11</v>
      </c>
      <c r="O5854" s="8">
        <f>IF(E5853&lt;&gt;E5854,SUM($N$4:N5854)-SUM($O$3:O5853),0)</f>
        <v>0</v>
      </c>
      <c r="P5854" s="6">
        <f>IF(B5854&gt;0,SUM($O$4:O5854)-SUM($P$3:P5853),0)</f>
        <v>0</v>
      </c>
      <c r="Q5854" s="6">
        <f t="shared" si="643"/>
        <v>1.3755992403731988E-11</v>
      </c>
      <c r="R5854" s="8">
        <f>IF(E5853&lt;&gt;E5854,SUM($Q$4:Q5854)-SUM($R$3:R5853),0)</f>
        <v>0</v>
      </c>
      <c r="S5854" s="6">
        <f>IF(B5854&gt;0,SUM($R$4:R5854)-SUM($S$3:S5853),0)</f>
        <v>0</v>
      </c>
    </row>
    <row r="5855" spans="1:19">
      <c r="A5855">
        <f>IF(E5854&lt;&gt;E5855,COUNTIF($A$4:A5854,"&lt;&gt;0")+1,0)</f>
        <v>0</v>
      </c>
      <c r="B5855">
        <f>IF(A5855&lt;&gt;0,IF(MOD(A5855,3)=0,COUNTIF($B$4:B5854,"&lt;&gt;0")+1,0),0)</f>
        <v>0</v>
      </c>
      <c r="C5855" s="9">
        <f>'Dash Board'!$C$12+COUNT('Daily reducing balance'!$F$4:F5854)</f>
        <v>47581</v>
      </c>
      <c r="D5855">
        <f t="shared" si="637"/>
        <v>2030</v>
      </c>
      <c r="E5855">
        <f t="shared" si="638"/>
        <v>4</v>
      </c>
      <c r="F5855">
        <f>DAY('Dash Board'!$C$12+COUNT('Daily reducing balance'!$F$4:F5854))</f>
        <v>8</v>
      </c>
      <c r="G5855" s="8">
        <f t="shared" si="639"/>
        <v>1.0044763213129134E-7</v>
      </c>
      <c r="H5855" s="6">
        <f>G5855*'Dash Board'!$C$11/365</f>
        <v>2.8895894174755039E-11</v>
      </c>
      <c r="I5855" s="6">
        <f>H5855*'Dash Board'!$C$18/'Dash Board'!$C$11</f>
        <v>1.3759949607026211E-11</v>
      </c>
      <c r="J5855" s="6">
        <f>(G5855&gt;1)*PMT('Dash Board'!$C$11/365,$U$4,-'Dash Board'!$C$19)</f>
        <v>0</v>
      </c>
      <c r="K5855" s="6">
        <f t="shared" si="641"/>
        <v>0</v>
      </c>
      <c r="L5855" s="8">
        <f t="shared" si="642"/>
        <v>1.004765280254661E-7</v>
      </c>
      <c r="N5855" s="8">
        <f t="shared" si="640"/>
        <v>-1.3759949607026211E-11</v>
      </c>
      <c r="O5855" s="8">
        <f>IF(E5854&lt;&gt;E5855,SUM($N$4:N5855)-SUM($O$3:O5854),0)</f>
        <v>0</v>
      </c>
      <c r="P5855" s="6">
        <f>IF(B5855&gt;0,SUM($O$4:O5855)-SUM($P$3:P5854),0)</f>
        <v>0</v>
      </c>
      <c r="Q5855" s="6">
        <f t="shared" si="643"/>
        <v>1.3759949607026211E-11</v>
      </c>
      <c r="R5855" s="8">
        <f>IF(E5854&lt;&gt;E5855,SUM($Q$4:Q5855)-SUM($R$3:R5854),0)</f>
        <v>0</v>
      </c>
      <c r="S5855" s="6">
        <f>IF(B5855&gt;0,SUM($R$4:R5855)-SUM($S$3:S5854),0)</f>
        <v>0</v>
      </c>
    </row>
    <row r="5856" spans="1:19">
      <c r="A5856">
        <f>IF(E5855&lt;&gt;E5856,COUNTIF($A$4:A5855,"&lt;&gt;0")+1,0)</f>
        <v>0</v>
      </c>
      <c r="B5856">
        <f>IF(A5856&lt;&gt;0,IF(MOD(A5856,3)=0,COUNTIF($B$4:B5855,"&lt;&gt;0")+1,0),0)</f>
        <v>0</v>
      </c>
      <c r="C5856" s="9">
        <f>'Dash Board'!$C$12+COUNT('Daily reducing balance'!$F$4:F5855)</f>
        <v>47582</v>
      </c>
      <c r="D5856">
        <f t="shared" si="637"/>
        <v>2030</v>
      </c>
      <c r="E5856">
        <f t="shared" si="638"/>
        <v>4</v>
      </c>
      <c r="F5856">
        <f>DAY('Dash Board'!$C$12+COUNT('Daily reducing balance'!$F$4:F5855))</f>
        <v>9</v>
      </c>
      <c r="G5856" s="8">
        <f t="shared" si="639"/>
        <v>1.004765280254661E-7</v>
      </c>
      <c r="H5856" s="6">
        <f>G5856*'Dash Board'!$C$11/365</f>
        <v>2.890420669225737E-11</v>
      </c>
      <c r="I5856" s="6">
        <f>H5856*'Dash Board'!$C$18/'Dash Board'!$C$11</f>
        <v>1.3763907948693987E-11</v>
      </c>
      <c r="J5856" s="6">
        <f>(G5856&gt;1)*PMT('Dash Board'!$C$11/365,$U$4,-'Dash Board'!$C$19)</f>
        <v>0</v>
      </c>
      <c r="K5856" s="6">
        <f t="shared" si="641"/>
        <v>0</v>
      </c>
      <c r="L5856" s="8">
        <f t="shared" si="642"/>
        <v>1.0050543223215835E-7</v>
      </c>
      <c r="N5856" s="8">
        <f t="shared" si="640"/>
        <v>-1.3763907948693987E-11</v>
      </c>
      <c r="O5856" s="8">
        <f>IF(E5855&lt;&gt;E5856,SUM($N$4:N5856)-SUM($O$3:O5855),0)</f>
        <v>0</v>
      </c>
      <c r="P5856" s="6">
        <f>IF(B5856&gt;0,SUM($O$4:O5856)-SUM($P$3:P5855),0)</f>
        <v>0</v>
      </c>
      <c r="Q5856" s="6">
        <f t="shared" si="643"/>
        <v>1.3763907948693987E-11</v>
      </c>
      <c r="R5856" s="8">
        <f>IF(E5855&lt;&gt;E5856,SUM($Q$4:Q5856)-SUM($R$3:R5855),0)</f>
        <v>0</v>
      </c>
      <c r="S5856" s="6">
        <f>IF(B5856&gt;0,SUM($R$4:R5856)-SUM($S$3:S5855),0)</f>
        <v>0</v>
      </c>
    </row>
    <row r="5857" spans="1:19">
      <c r="A5857">
        <f>IF(E5856&lt;&gt;E5857,COUNTIF($A$4:A5856,"&lt;&gt;0")+1,0)</f>
        <v>0</v>
      </c>
      <c r="B5857">
        <f>IF(A5857&lt;&gt;0,IF(MOD(A5857,3)=0,COUNTIF($B$4:B5856,"&lt;&gt;0")+1,0),0)</f>
        <v>0</v>
      </c>
      <c r="C5857" s="9">
        <f>'Dash Board'!$C$12+COUNT('Daily reducing balance'!$F$4:F5856)</f>
        <v>47583</v>
      </c>
      <c r="D5857">
        <f t="shared" si="637"/>
        <v>2030</v>
      </c>
      <c r="E5857">
        <f t="shared" si="638"/>
        <v>4</v>
      </c>
      <c r="F5857">
        <f>DAY('Dash Board'!$C$12+COUNT('Daily reducing balance'!$F$4:F5856))</f>
        <v>10</v>
      </c>
      <c r="G5857" s="8">
        <f t="shared" si="639"/>
        <v>1.0050543223215835E-7</v>
      </c>
      <c r="H5857" s="6">
        <f>G5857*'Dash Board'!$C$11/365</f>
        <v>2.8912521601031855E-11</v>
      </c>
      <c r="I5857" s="6">
        <f>H5857*'Dash Board'!$C$18/'Dash Board'!$C$11</f>
        <v>1.3767867429062789E-11</v>
      </c>
      <c r="J5857" s="6">
        <f>(G5857&gt;1)*PMT('Dash Board'!$C$11/365,$U$4,-'Dash Board'!$C$19)</f>
        <v>0</v>
      </c>
      <c r="K5857" s="6">
        <f t="shared" si="641"/>
        <v>0</v>
      </c>
      <c r="L5857" s="8">
        <f t="shared" si="642"/>
        <v>1.0053434475375938E-7</v>
      </c>
      <c r="N5857" s="8">
        <f t="shared" si="640"/>
        <v>-1.3767867429062789E-11</v>
      </c>
      <c r="O5857" s="8">
        <f>IF(E5856&lt;&gt;E5857,SUM($N$4:N5857)-SUM($O$3:O5856),0)</f>
        <v>0</v>
      </c>
      <c r="P5857" s="6">
        <f>IF(B5857&gt;0,SUM($O$4:O5857)-SUM($P$3:P5856),0)</f>
        <v>0</v>
      </c>
      <c r="Q5857" s="6">
        <f t="shared" si="643"/>
        <v>1.3767867429062789E-11</v>
      </c>
      <c r="R5857" s="8">
        <f>IF(E5856&lt;&gt;E5857,SUM($Q$4:Q5857)-SUM($R$3:R5856),0)</f>
        <v>0</v>
      </c>
      <c r="S5857" s="6">
        <f>IF(B5857&gt;0,SUM($R$4:R5857)-SUM($S$3:S5856),0)</f>
        <v>0</v>
      </c>
    </row>
    <row r="5858" spans="1:19">
      <c r="A5858">
        <f>IF(E5857&lt;&gt;E5858,COUNTIF($A$4:A5857,"&lt;&gt;0")+1,0)</f>
        <v>0</v>
      </c>
      <c r="B5858">
        <f>IF(A5858&lt;&gt;0,IF(MOD(A5858,3)=0,COUNTIF($B$4:B5857,"&lt;&gt;0")+1,0),0)</f>
        <v>0</v>
      </c>
      <c r="C5858" s="9">
        <f>'Dash Board'!$C$12+COUNT('Daily reducing balance'!$F$4:F5857)</f>
        <v>47584</v>
      </c>
      <c r="D5858">
        <f t="shared" si="637"/>
        <v>2030</v>
      </c>
      <c r="E5858">
        <f t="shared" si="638"/>
        <v>4</v>
      </c>
      <c r="F5858">
        <f>DAY('Dash Board'!$C$12+COUNT('Daily reducing balance'!$F$4:F5857))</f>
        <v>11</v>
      </c>
      <c r="G5858" s="8">
        <f t="shared" si="639"/>
        <v>1.0053434475375938E-7</v>
      </c>
      <c r="H5858" s="6">
        <f>G5858*'Dash Board'!$C$11/365</f>
        <v>2.8920838901766394E-11</v>
      </c>
      <c r="I5858" s="6">
        <f>H5858*'Dash Board'!$C$18/'Dash Board'!$C$11</f>
        <v>1.3771828048460189E-11</v>
      </c>
      <c r="J5858" s="6">
        <f>(G5858&gt;1)*PMT('Dash Board'!$C$11/365,$U$4,-'Dash Board'!$C$19)</f>
        <v>0</v>
      </c>
      <c r="K5858" s="6">
        <f t="shared" si="641"/>
        <v>0</v>
      </c>
      <c r="L5858" s="8">
        <f t="shared" si="642"/>
        <v>1.0056326559266115E-7</v>
      </c>
      <c r="N5858" s="8">
        <f t="shared" si="640"/>
        <v>-1.3771828048460189E-11</v>
      </c>
      <c r="O5858" s="8">
        <f>IF(E5857&lt;&gt;E5858,SUM($N$4:N5858)-SUM($O$3:O5857),0)</f>
        <v>0</v>
      </c>
      <c r="P5858" s="6">
        <f>IF(B5858&gt;0,SUM($O$4:O5858)-SUM($P$3:P5857),0)</f>
        <v>0</v>
      </c>
      <c r="Q5858" s="6">
        <f t="shared" si="643"/>
        <v>1.3771828048460189E-11</v>
      </c>
      <c r="R5858" s="8">
        <f>IF(E5857&lt;&gt;E5858,SUM($Q$4:Q5858)-SUM($R$3:R5857),0)</f>
        <v>0</v>
      </c>
      <c r="S5858" s="6">
        <f>IF(B5858&gt;0,SUM($R$4:R5858)-SUM($S$3:S5857),0)</f>
        <v>0</v>
      </c>
    </row>
    <row r="5859" spans="1:19">
      <c r="A5859">
        <f>IF(E5858&lt;&gt;E5859,COUNTIF($A$4:A5858,"&lt;&gt;0")+1,0)</f>
        <v>0</v>
      </c>
      <c r="B5859">
        <f>IF(A5859&lt;&gt;0,IF(MOD(A5859,3)=0,COUNTIF($B$4:B5858,"&lt;&gt;0")+1,0),0)</f>
        <v>0</v>
      </c>
      <c r="C5859" s="9">
        <f>'Dash Board'!$C$12+COUNT('Daily reducing balance'!$F$4:F5858)</f>
        <v>47585</v>
      </c>
      <c r="D5859">
        <f t="shared" si="637"/>
        <v>2030</v>
      </c>
      <c r="E5859">
        <f t="shared" si="638"/>
        <v>4</v>
      </c>
      <c r="F5859">
        <f>DAY('Dash Board'!$C$12+COUNT('Daily reducing balance'!$F$4:F5858))</f>
        <v>12</v>
      </c>
      <c r="G5859" s="8">
        <f t="shared" si="639"/>
        <v>1.0056326559266115E-7</v>
      </c>
      <c r="H5859" s="6">
        <f>G5859*'Dash Board'!$C$11/365</f>
        <v>2.8929158595149099E-11</v>
      </c>
      <c r="I5859" s="6">
        <f>H5859*'Dash Board'!$C$18/'Dash Board'!$C$11</f>
        <v>1.3775789807213858E-11</v>
      </c>
      <c r="J5859" s="6">
        <f>(G5859&gt;1)*PMT('Dash Board'!$C$11/365,$U$4,-'Dash Board'!$C$19)</f>
        <v>0</v>
      </c>
      <c r="K5859" s="6">
        <f t="shared" si="641"/>
        <v>0</v>
      </c>
      <c r="L5859" s="8">
        <f t="shared" si="642"/>
        <v>1.0059219475125631E-7</v>
      </c>
      <c r="N5859" s="8">
        <f t="shared" si="640"/>
        <v>-1.3775789807213858E-11</v>
      </c>
      <c r="O5859" s="8">
        <f>IF(E5858&lt;&gt;E5859,SUM($N$4:N5859)-SUM($O$3:O5858),0)</f>
        <v>0</v>
      </c>
      <c r="P5859" s="6">
        <f>IF(B5859&gt;0,SUM($O$4:O5859)-SUM($P$3:P5858),0)</f>
        <v>0</v>
      </c>
      <c r="Q5859" s="6">
        <f t="shared" si="643"/>
        <v>1.3775789807213858E-11</v>
      </c>
      <c r="R5859" s="8">
        <f>IF(E5858&lt;&gt;E5859,SUM($Q$4:Q5859)-SUM($R$3:R5858),0)</f>
        <v>0</v>
      </c>
      <c r="S5859" s="6">
        <f>IF(B5859&gt;0,SUM($R$4:R5859)-SUM($S$3:S5858),0)</f>
        <v>0</v>
      </c>
    </row>
    <row r="5860" spans="1:19">
      <c r="A5860">
        <f>IF(E5859&lt;&gt;E5860,COUNTIF($A$4:A5859,"&lt;&gt;0")+1,0)</f>
        <v>0</v>
      </c>
      <c r="B5860">
        <f>IF(A5860&lt;&gt;0,IF(MOD(A5860,3)=0,COUNTIF($B$4:B5859,"&lt;&gt;0")+1,0),0)</f>
        <v>0</v>
      </c>
      <c r="C5860" s="9">
        <f>'Dash Board'!$C$12+COUNT('Daily reducing balance'!$F$4:F5859)</f>
        <v>47586</v>
      </c>
      <c r="D5860">
        <f t="shared" si="637"/>
        <v>2030</v>
      </c>
      <c r="E5860">
        <f t="shared" si="638"/>
        <v>4</v>
      </c>
      <c r="F5860">
        <f>DAY('Dash Board'!$C$12+COUNT('Daily reducing balance'!$F$4:F5859))</f>
        <v>13</v>
      </c>
      <c r="G5860" s="8">
        <f t="shared" si="639"/>
        <v>1.0059219475125631E-7</v>
      </c>
      <c r="H5860" s="6">
        <f>G5860*'Dash Board'!$C$11/365</f>
        <v>2.8937480681868248E-11</v>
      </c>
      <c r="I5860" s="6">
        <f>H5860*'Dash Board'!$C$18/'Dash Board'!$C$11</f>
        <v>1.3779752705651549E-11</v>
      </c>
      <c r="J5860" s="6">
        <f>(G5860&gt;1)*PMT('Dash Board'!$C$11/365,$U$4,-'Dash Board'!$C$19)</f>
        <v>0</v>
      </c>
      <c r="K5860" s="6">
        <f t="shared" si="641"/>
        <v>0</v>
      </c>
      <c r="L5860" s="8">
        <f t="shared" si="642"/>
        <v>1.0062113223193818E-7</v>
      </c>
      <c r="N5860" s="8">
        <f t="shared" si="640"/>
        <v>-1.3779752705651549E-11</v>
      </c>
      <c r="O5860" s="8">
        <f>IF(E5859&lt;&gt;E5860,SUM($N$4:N5860)-SUM($O$3:O5859),0)</f>
        <v>0</v>
      </c>
      <c r="P5860" s="6">
        <f>IF(B5860&gt;0,SUM($O$4:O5860)-SUM($P$3:P5859),0)</f>
        <v>0</v>
      </c>
      <c r="Q5860" s="6">
        <f t="shared" si="643"/>
        <v>1.3779752705651549E-11</v>
      </c>
      <c r="R5860" s="8">
        <f>IF(E5859&lt;&gt;E5860,SUM($Q$4:Q5860)-SUM($R$3:R5859),0)</f>
        <v>0</v>
      </c>
      <c r="S5860" s="6">
        <f>IF(B5860&gt;0,SUM($R$4:R5860)-SUM($S$3:S5859),0)</f>
        <v>0</v>
      </c>
    </row>
    <row r="5861" spans="1:19">
      <c r="A5861">
        <f>IF(E5860&lt;&gt;E5861,COUNTIF($A$4:A5860,"&lt;&gt;0")+1,0)</f>
        <v>0</v>
      </c>
      <c r="B5861">
        <f>IF(A5861&lt;&gt;0,IF(MOD(A5861,3)=0,COUNTIF($B$4:B5860,"&lt;&gt;0")+1,0),0)</f>
        <v>0</v>
      </c>
      <c r="C5861" s="9">
        <f>'Dash Board'!$C$12+COUNT('Daily reducing balance'!$F$4:F5860)</f>
        <v>47587</v>
      </c>
      <c r="D5861">
        <f t="shared" si="637"/>
        <v>2030</v>
      </c>
      <c r="E5861">
        <f t="shared" si="638"/>
        <v>4</v>
      </c>
      <c r="F5861">
        <f>DAY('Dash Board'!$C$12+COUNT('Daily reducing balance'!$F$4:F5860))</f>
        <v>14</v>
      </c>
      <c r="G5861" s="8">
        <f t="shared" si="639"/>
        <v>1.0062113223193818E-7</v>
      </c>
      <c r="H5861" s="6">
        <f>G5861*'Dash Board'!$C$11/365</f>
        <v>2.894580516261235E-11</v>
      </c>
      <c r="I5861" s="6">
        <f>H5861*'Dash Board'!$C$18/'Dash Board'!$C$11</f>
        <v>1.3783716744101121E-11</v>
      </c>
      <c r="J5861" s="6">
        <f>(G5861&gt;1)*PMT('Dash Board'!$C$11/365,$U$4,-'Dash Board'!$C$19)</f>
        <v>0</v>
      </c>
      <c r="K5861" s="6">
        <f t="shared" si="641"/>
        <v>0</v>
      </c>
      <c r="L5861" s="8">
        <f t="shared" si="642"/>
        <v>1.0065007803710079E-7</v>
      </c>
      <c r="N5861" s="8">
        <f t="shared" si="640"/>
        <v>-1.3783716744101121E-11</v>
      </c>
      <c r="O5861" s="8">
        <f>IF(E5860&lt;&gt;E5861,SUM($N$4:N5861)-SUM($O$3:O5860),0)</f>
        <v>0</v>
      </c>
      <c r="P5861" s="6">
        <f>IF(B5861&gt;0,SUM($O$4:O5861)-SUM($P$3:P5860),0)</f>
        <v>0</v>
      </c>
      <c r="Q5861" s="6">
        <f t="shared" si="643"/>
        <v>1.3783716744101121E-11</v>
      </c>
      <c r="R5861" s="8">
        <f>IF(E5860&lt;&gt;E5861,SUM($Q$4:Q5861)-SUM($R$3:R5860),0)</f>
        <v>0</v>
      </c>
      <c r="S5861" s="6">
        <f>IF(B5861&gt;0,SUM($R$4:R5861)-SUM($S$3:S5860),0)</f>
        <v>0</v>
      </c>
    </row>
    <row r="5862" spans="1:19">
      <c r="A5862">
        <f>IF(E5861&lt;&gt;E5862,COUNTIF($A$4:A5861,"&lt;&gt;0")+1,0)</f>
        <v>0</v>
      </c>
      <c r="B5862">
        <f>IF(A5862&lt;&gt;0,IF(MOD(A5862,3)=0,COUNTIF($B$4:B5861,"&lt;&gt;0")+1,0),0)</f>
        <v>0</v>
      </c>
      <c r="C5862" s="9">
        <f>'Dash Board'!$C$12+COUNT('Daily reducing balance'!$F$4:F5861)</f>
        <v>47588</v>
      </c>
      <c r="D5862">
        <f t="shared" si="637"/>
        <v>2030</v>
      </c>
      <c r="E5862">
        <f t="shared" si="638"/>
        <v>4</v>
      </c>
      <c r="F5862">
        <f>DAY('Dash Board'!$C$12+COUNT('Daily reducing balance'!$F$4:F5861))</f>
        <v>15</v>
      </c>
      <c r="G5862" s="8">
        <f t="shared" si="639"/>
        <v>1.0065007803710079E-7</v>
      </c>
      <c r="H5862" s="6">
        <f>G5862*'Dash Board'!$C$11/365</f>
        <v>2.8954132038070091E-11</v>
      </c>
      <c r="I5862" s="6">
        <f>H5862*'Dash Board'!$C$18/'Dash Board'!$C$11</f>
        <v>1.3787681922890522E-11</v>
      </c>
      <c r="J5862" s="6">
        <f>(G5862&gt;1)*PMT('Dash Board'!$C$11/365,$U$4,-'Dash Board'!$C$19)</f>
        <v>0</v>
      </c>
      <c r="K5862" s="6">
        <f t="shared" si="641"/>
        <v>0</v>
      </c>
      <c r="L5862" s="8">
        <f t="shared" si="642"/>
        <v>1.0067903216913887E-7</v>
      </c>
      <c r="N5862" s="8">
        <f t="shared" si="640"/>
        <v>-1.3787681922890522E-11</v>
      </c>
      <c r="O5862" s="8">
        <f>IF(E5861&lt;&gt;E5862,SUM($N$4:N5862)-SUM($O$3:O5861),0)</f>
        <v>0</v>
      </c>
      <c r="P5862" s="6">
        <f>IF(B5862&gt;0,SUM($O$4:O5862)-SUM($P$3:P5861),0)</f>
        <v>0</v>
      </c>
      <c r="Q5862" s="6">
        <f t="shared" si="643"/>
        <v>1.3787681922890522E-11</v>
      </c>
      <c r="R5862" s="8">
        <f>IF(E5861&lt;&gt;E5862,SUM($Q$4:Q5862)-SUM($R$3:R5861),0)</f>
        <v>0</v>
      </c>
      <c r="S5862" s="6">
        <f>IF(B5862&gt;0,SUM($R$4:R5862)-SUM($S$3:S5861),0)</f>
        <v>0</v>
      </c>
    </row>
    <row r="5863" spans="1:19">
      <c r="A5863">
        <f>IF(E5862&lt;&gt;E5863,COUNTIF($A$4:A5862,"&lt;&gt;0")+1,0)</f>
        <v>0</v>
      </c>
      <c r="B5863">
        <f>IF(A5863&lt;&gt;0,IF(MOD(A5863,3)=0,COUNTIF($B$4:B5862,"&lt;&gt;0")+1,0),0)</f>
        <v>0</v>
      </c>
      <c r="C5863" s="9">
        <f>'Dash Board'!$C$12+COUNT('Daily reducing balance'!$F$4:F5862)</f>
        <v>47589</v>
      </c>
      <c r="D5863">
        <f t="shared" si="637"/>
        <v>2030</v>
      </c>
      <c r="E5863">
        <f t="shared" si="638"/>
        <v>4</v>
      </c>
      <c r="F5863">
        <f>DAY('Dash Board'!$C$12+COUNT('Daily reducing balance'!$F$4:F5862))</f>
        <v>16</v>
      </c>
      <c r="G5863" s="8">
        <f t="shared" si="639"/>
        <v>1.0067903216913887E-7</v>
      </c>
      <c r="H5863" s="6">
        <f>G5863*'Dash Board'!$C$11/365</f>
        <v>2.896246130893036E-11</v>
      </c>
      <c r="I5863" s="6">
        <f>H5863*'Dash Board'!$C$18/'Dash Board'!$C$11</f>
        <v>1.3791648242347792E-11</v>
      </c>
      <c r="J5863" s="6">
        <f>(G5863&gt;1)*PMT('Dash Board'!$C$11/365,$U$4,-'Dash Board'!$C$19)</f>
        <v>0</v>
      </c>
      <c r="K5863" s="6">
        <f t="shared" si="641"/>
        <v>0</v>
      </c>
      <c r="L5863" s="8">
        <f t="shared" si="642"/>
        <v>1.007079946304478E-7</v>
      </c>
      <c r="N5863" s="8">
        <f t="shared" si="640"/>
        <v>-1.3791648242347792E-11</v>
      </c>
      <c r="O5863" s="8">
        <f>IF(E5862&lt;&gt;E5863,SUM($N$4:N5863)-SUM($O$3:O5862),0)</f>
        <v>0</v>
      </c>
      <c r="P5863" s="6">
        <f>IF(B5863&gt;0,SUM($O$4:O5863)-SUM($P$3:P5862),0)</f>
        <v>0</v>
      </c>
      <c r="Q5863" s="6">
        <f t="shared" si="643"/>
        <v>1.3791648242347792E-11</v>
      </c>
      <c r="R5863" s="8">
        <f>IF(E5862&lt;&gt;E5863,SUM($Q$4:Q5863)-SUM($R$3:R5862),0)</f>
        <v>0</v>
      </c>
      <c r="S5863" s="6">
        <f>IF(B5863&gt;0,SUM($R$4:R5863)-SUM($S$3:S5862),0)</f>
        <v>0</v>
      </c>
    </row>
    <row r="5864" spans="1:19">
      <c r="A5864">
        <f>IF(E5863&lt;&gt;E5864,COUNTIF($A$4:A5863,"&lt;&gt;0")+1,0)</f>
        <v>0</v>
      </c>
      <c r="B5864">
        <f>IF(A5864&lt;&gt;0,IF(MOD(A5864,3)=0,COUNTIF($B$4:B5863,"&lt;&gt;0")+1,0),0)</f>
        <v>0</v>
      </c>
      <c r="C5864" s="9">
        <f>'Dash Board'!$C$12+COUNT('Daily reducing balance'!$F$4:F5863)</f>
        <v>47590</v>
      </c>
      <c r="D5864">
        <f t="shared" si="637"/>
        <v>2030</v>
      </c>
      <c r="E5864">
        <f t="shared" si="638"/>
        <v>4</v>
      </c>
      <c r="F5864">
        <f>DAY('Dash Board'!$C$12+COUNT('Daily reducing balance'!$F$4:F5863))</f>
        <v>17</v>
      </c>
      <c r="G5864" s="8">
        <f t="shared" si="639"/>
        <v>1.007079946304478E-7</v>
      </c>
      <c r="H5864" s="6">
        <f>G5864*'Dash Board'!$C$11/365</f>
        <v>2.8970792975882241E-11</v>
      </c>
      <c r="I5864" s="6">
        <f>H5864*'Dash Board'!$C$18/'Dash Board'!$C$11</f>
        <v>1.3795615702801067E-11</v>
      </c>
      <c r="J5864" s="6">
        <f>(G5864&gt;1)*PMT('Dash Board'!$C$11/365,$U$4,-'Dash Board'!$C$19)</f>
        <v>0</v>
      </c>
      <c r="K5864" s="6">
        <f t="shared" si="641"/>
        <v>0</v>
      </c>
      <c r="L5864" s="8">
        <f t="shared" si="642"/>
        <v>1.0073696542342367E-7</v>
      </c>
      <c r="N5864" s="8">
        <f t="shared" si="640"/>
        <v>-1.3795615702801067E-11</v>
      </c>
      <c r="O5864" s="8">
        <f>IF(E5863&lt;&gt;E5864,SUM($N$4:N5864)-SUM($O$3:O5863),0)</f>
        <v>0</v>
      </c>
      <c r="P5864" s="6">
        <f>IF(B5864&gt;0,SUM($O$4:O5864)-SUM($P$3:P5863),0)</f>
        <v>0</v>
      </c>
      <c r="Q5864" s="6">
        <f t="shared" si="643"/>
        <v>1.3795615702801067E-11</v>
      </c>
      <c r="R5864" s="8">
        <f>IF(E5863&lt;&gt;E5864,SUM($Q$4:Q5864)-SUM($R$3:R5863),0)</f>
        <v>0</v>
      </c>
      <c r="S5864" s="6">
        <f>IF(B5864&gt;0,SUM($R$4:R5864)-SUM($S$3:S5863),0)</f>
        <v>0</v>
      </c>
    </row>
    <row r="5865" spans="1:19">
      <c r="A5865">
        <f>IF(E5864&lt;&gt;E5865,COUNTIF($A$4:A5864,"&lt;&gt;0")+1,0)</f>
        <v>0</v>
      </c>
      <c r="B5865">
        <f>IF(A5865&lt;&gt;0,IF(MOD(A5865,3)=0,COUNTIF($B$4:B5864,"&lt;&gt;0")+1,0),0)</f>
        <v>0</v>
      </c>
      <c r="C5865" s="9">
        <f>'Dash Board'!$C$12+COUNT('Daily reducing balance'!$F$4:F5864)</f>
        <v>47591</v>
      </c>
      <c r="D5865">
        <f t="shared" si="637"/>
        <v>2030</v>
      </c>
      <c r="E5865">
        <f t="shared" si="638"/>
        <v>4</v>
      </c>
      <c r="F5865">
        <f>DAY('Dash Board'!$C$12+COUNT('Daily reducing balance'!$F$4:F5864))</f>
        <v>18</v>
      </c>
      <c r="G5865" s="8">
        <f t="shared" si="639"/>
        <v>1.0073696542342367E-7</v>
      </c>
      <c r="H5865" s="6">
        <f>G5865*'Dash Board'!$C$11/365</f>
        <v>2.897912703961503E-11</v>
      </c>
      <c r="I5865" s="6">
        <f>H5865*'Dash Board'!$C$18/'Dash Board'!$C$11</f>
        <v>1.3799584304578588E-11</v>
      </c>
      <c r="J5865" s="6">
        <f>(G5865&gt;1)*PMT('Dash Board'!$C$11/365,$U$4,-'Dash Board'!$C$19)</f>
        <v>0</v>
      </c>
      <c r="K5865" s="6">
        <f t="shared" si="641"/>
        <v>0</v>
      </c>
      <c r="L5865" s="8">
        <f t="shared" si="642"/>
        <v>1.0076594455046329E-7</v>
      </c>
      <c r="N5865" s="8">
        <f t="shared" si="640"/>
        <v>-1.3799584304578588E-11</v>
      </c>
      <c r="O5865" s="8">
        <f>IF(E5864&lt;&gt;E5865,SUM($N$4:N5865)-SUM($O$3:O5864),0)</f>
        <v>0</v>
      </c>
      <c r="P5865" s="6">
        <f>IF(B5865&gt;0,SUM($O$4:O5865)-SUM($P$3:P5864),0)</f>
        <v>0</v>
      </c>
      <c r="Q5865" s="6">
        <f t="shared" si="643"/>
        <v>1.3799584304578588E-11</v>
      </c>
      <c r="R5865" s="8">
        <f>IF(E5864&lt;&gt;E5865,SUM($Q$4:Q5865)-SUM($R$3:R5864),0)</f>
        <v>0</v>
      </c>
      <c r="S5865" s="6">
        <f>IF(B5865&gt;0,SUM($R$4:R5865)-SUM($S$3:S5864),0)</f>
        <v>0</v>
      </c>
    </row>
    <row r="5866" spans="1:19">
      <c r="A5866">
        <f>IF(E5865&lt;&gt;E5866,COUNTIF($A$4:A5865,"&lt;&gt;0")+1,0)</f>
        <v>0</v>
      </c>
      <c r="B5866">
        <f>IF(A5866&lt;&gt;0,IF(MOD(A5866,3)=0,COUNTIF($B$4:B5865,"&lt;&gt;0")+1,0),0)</f>
        <v>0</v>
      </c>
      <c r="C5866" s="9">
        <f>'Dash Board'!$C$12+COUNT('Daily reducing balance'!$F$4:F5865)</f>
        <v>47592</v>
      </c>
      <c r="D5866">
        <f t="shared" si="637"/>
        <v>2030</v>
      </c>
      <c r="E5866">
        <f t="shared" si="638"/>
        <v>4</v>
      </c>
      <c r="F5866">
        <f>DAY('Dash Board'!$C$12+COUNT('Daily reducing balance'!$F$4:F5865))</f>
        <v>19</v>
      </c>
      <c r="G5866" s="8">
        <f t="shared" si="639"/>
        <v>1.0076594455046329E-7</v>
      </c>
      <c r="H5866" s="6">
        <f>G5866*'Dash Board'!$C$11/365</f>
        <v>2.8987463500818205E-11</v>
      </c>
      <c r="I5866" s="6">
        <f>H5866*'Dash Board'!$C$18/'Dash Board'!$C$11</f>
        <v>1.3803554048008671E-11</v>
      </c>
      <c r="J5866" s="6">
        <f>(G5866&gt;1)*PMT('Dash Board'!$C$11/365,$U$4,-'Dash Board'!$C$19)</f>
        <v>0</v>
      </c>
      <c r="K5866" s="6">
        <f t="shared" si="641"/>
        <v>0</v>
      </c>
      <c r="L5866" s="8">
        <f t="shared" si="642"/>
        <v>1.0079493201396411E-7</v>
      </c>
      <c r="N5866" s="8">
        <f t="shared" si="640"/>
        <v>-1.3803554048008671E-11</v>
      </c>
      <c r="O5866" s="8">
        <f>IF(E5865&lt;&gt;E5866,SUM($N$4:N5866)-SUM($O$3:O5865),0)</f>
        <v>0</v>
      </c>
      <c r="P5866" s="6">
        <f>IF(B5866&gt;0,SUM($O$4:O5866)-SUM($P$3:P5865),0)</f>
        <v>0</v>
      </c>
      <c r="Q5866" s="6">
        <f t="shared" si="643"/>
        <v>1.3803554048008671E-11</v>
      </c>
      <c r="R5866" s="8">
        <f>IF(E5865&lt;&gt;E5866,SUM($Q$4:Q5866)-SUM($R$3:R5865),0)</f>
        <v>0</v>
      </c>
      <c r="S5866" s="6">
        <f>IF(B5866&gt;0,SUM($R$4:R5866)-SUM($S$3:S5865),0)</f>
        <v>0</v>
      </c>
    </row>
    <row r="5867" spans="1:19">
      <c r="A5867">
        <f>IF(E5866&lt;&gt;E5867,COUNTIF($A$4:A5866,"&lt;&gt;0")+1,0)</f>
        <v>0</v>
      </c>
      <c r="B5867">
        <f>IF(A5867&lt;&gt;0,IF(MOD(A5867,3)=0,COUNTIF($B$4:B5866,"&lt;&gt;0")+1,0),0)</f>
        <v>0</v>
      </c>
      <c r="C5867" s="9">
        <f>'Dash Board'!$C$12+COUNT('Daily reducing balance'!$F$4:F5866)</f>
        <v>47593</v>
      </c>
      <c r="D5867">
        <f t="shared" si="637"/>
        <v>2030</v>
      </c>
      <c r="E5867">
        <f t="shared" si="638"/>
        <v>4</v>
      </c>
      <c r="F5867">
        <f>DAY('Dash Board'!$C$12+COUNT('Daily reducing balance'!$F$4:F5866))</f>
        <v>20</v>
      </c>
      <c r="G5867" s="8">
        <f t="shared" si="639"/>
        <v>1.0079493201396411E-7</v>
      </c>
      <c r="H5867" s="6">
        <f>G5867*'Dash Board'!$C$11/365</f>
        <v>2.8995802360181455E-11</v>
      </c>
      <c r="I5867" s="6">
        <f>H5867*'Dash Board'!$C$18/'Dash Board'!$C$11</f>
        <v>1.3807524933419743E-11</v>
      </c>
      <c r="J5867" s="6">
        <f>(G5867&gt;1)*PMT('Dash Board'!$C$11/365,$U$4,-'Dash Board'!$C$19)</f>
        <v>0</v>
      </c>
      <c r="K5867" s="6">
        <f t="shared" si="641"/>
        <v>0</v>
      </c>
      <c r="L5867" s="8">
        <f t="shared" si="642"/>
        <v>1.0082392781632429E-7</v>
      </c>
      <c r="N5867" s="8">
        <f t="shared" si="640"/>
        <v>-1.3807524933419743E-11</v>
      </c>
      <c r="O5867" s="8">
        <f>IF(E5866&lt;&gt;E5867,SUM($N$4:N5867)-SUM($O$3:O5866),0)</f>
        <v>0</v>
      </c>
      <c r="P5867" s="6">
        <f>IF(B5867&gt;0,SUM($O$4:O5867)-SUM($P$3:P5866),0)</f>
        <v>0</v>
      </c>
      <c r="Q5867" s="6">
        <f t="shared" si="643"/>
        <v>1.3807524933419743E-11</v>
      </c>
      <c r="R5867" s="8">
        <f>IF(E5866&lt;&gt;E5867,SUM($Q$4:Q5867)-SUM($R$3:R5866),0)</f>
        <v>0</v>
      </c>
      <c r="S5867" s="6">
        <f>IF(B5867&gt;0,SUM($R$4:R5867)-SUM($S$3:S5866),0)</f>
        <v>0</v>
      </c>
    </row>
    <row r="5868" spans="1:19">
      <c r="A5868">
        <f>IF(E5867&lt;&gt;E5868,COUNTIF($A$4:A5867,"&lt;&gt;0")+1,0)</f>
        <v>0</v>
      </c>
      <c r="B5868">
        <f>IF(A5868&lt;&gt;0,IF(MOD(A5868,3)=0,COUNTIF($B$4:B5867,"&lt;&gt;0")+1,0),0)</f>
        <v>0</v>
      </c>
      <c r="C5868" s="9">
        <f>'Dash Board'!$C$12+COUNT('Daily reducing balance'!$F$4:F5867)</f>
        <v>47594</v>
      </c>
      <c r="D5868">
        <f t="shared" si="637"/>
        <v>2030</v>
      </c>
      <c r="E5868">
        <f t="shared" si="638"/>
        <v>4</v>
      </c>
      <c r="F5868">
        <f>DAY('Dash Board'!$C$12+COUNT('Daily reducing balance'!$F$4:F5867))</f>
        <v>21</v>
      </c>
      <c r="G5868" s="8">
        <f t="shared" si="639"/>
        <v>1.0082392781632429E-7</v>
      </c>
      <c r="H5868" s="6">
        <f>G5868*'Dash Board'!$C$11/365</f>
        <v>2.9004143618394656E-11</v>
      </c>
      <c r="I5868" s="6">
        <f>H5868*'Dash Board'!$C$18/'Dash Board'!$C$11</f>
        <v>1.3811496961140314E-11</v>
      </c>
      <c r="J5868" s="6">
        <f>(G5868&gt;1)*PMT('Dash Board'!$C$11/365,$U$4,-'Dash Board'!$C$19)</f>
        <v>0</v>
      </c>
      <c r="K5868" s="6">
        <f t="shared" si="641"/>
        <v>0</v>
      </c>
      <c r="L5868" s="8">
        <f t="shared" si="642"/>
        <v>1.0085293195994269E-7</v>
      </c>
      <c r="N5868" s="8">
        <f t="shared" si="640"/>
        <v>-1.3811496961140314E-11</v>
      </c>
      <c r="O5868" s="8">
        <f>IF(E5867&lt;&gt;E5868,SUM($N$4:N5868)-SUM($O$3:O5867),0)</f>
        <v>0</v>
      </c>
      <c r="P5868" s="6">
        <f>IF(B5868&gt;0,SUM($O$4:O5868)-SUM($P$3:P5867),0)</f>
        <v>0</v>
      </c>
      <c r="Q5868" s="6">
        <f t="shared" si="643"/>
        <v>1.3811496961140314E-11</v>
      </c>
      <c r="R5868" s="8">
        <f>IF(E5867&lt;&gt;E5868,SUM($Q$4:Q5868)-SUM($R$3:R5867),0)</f>
        <v>0</v>
      </c>
      <c r="S5868" s="6">
        <f>IF(B5868&gt;0,SUM($R$4:R5868)-SUM($S$3:S5867),0)</f>
        <v>0</v>
      </c>
    </row>
    <row r="5869" spans="1:19">
      <c r="A5869">
        <f>IF(E5868&lt;&gt;E5869,COUNTIF($A$4:A5868,"&lt;&gt;0")+1,0)</f>
        <v>0</v>
      </c>
      <c r="B5869">
        <f>IF(A5869&lt;&gt;0,IF(MOD(A5869,3)=0,COUNTIF($B$4:B5868,"&lt;&gt;0")+1,0),0)</f>
        <v>0</v>
      </c>
      <c r="C5869" s="9">
        <f>'Dash Board'!$C$12+COUNT('Daily reducing balance'!$F$4:F5868)</f>
        <v>47595</v>
      </c>
      <c r="D5869">
        <f t="shared" si="637"/>
        <v>2030</v>
      </c>
      <c r="E5869">
        <f t="shared" si="638"/>
        <v>4</v>
      </c>
      <c r="F5869">
        <f>DAY('Dash Board'!$C$12+COUNT('Daily reducing balance'!$F$4:F5868))</f>
        <v>22</v>
      </c>
      <c r="G5869" s="8">
        <f t="shared" si="639"/>
        <v>1.0085293195994269E-7</v>
      </c>
      <c r="H5869" s="6">
        <f>G5869*'Dash Board'!$C$11/365</f>
        <v>2.9012487276147895E-11</v>
      </c>
      <c r="I5869" s="6">
        <f>H5869*'Dash Board'!$C$18/'Dash Board'!$C$11</f>
        <v>1.3815470131498999E-11</v>
      </c>
      <c r="J5869" s="6">
        <f>(G5869&gt;1)*PMT('Dash Board'!$C$11/365,$U$4,-'Dash Board'!$C$19)</f>
        <v>0</v>
      </c>
      <c r="K5869" s="6">
        <f t="shared" si="641"/>
        <v>0</v>
      </c>
      <c r="L5869" s="8">
        <f t="shared" si="642"/>
        <v>1.0088194444721884E-7</v>
      </c>
      <c r="N5869" s="8">
        <f t="shared" si="640"/>
        <v>-1.3815470131498999E-11</v>
      </c>
      <c r="O5869" s="8">
        <f>IF(E5868&lt;&gt;E5869,SUM($N$4:N5869)-SUM($O$3:O5868),0)</f>
        <v>0</v>
      </c>
      <c r="P5869" s="6">
        <f>IF(B5869&gt;0,SUM($O$4:O5869)-SUM($P$3:P5868),0)</f>
        <v>0</v>
      </c>
      <c r="Q5869" s="6">
        <f t="shared" si="643"/>
        <v>1.3815470131498999E-11</v>
      </c>
      <c r="R5869" s="8">
        <f>IF(E5868&lt;&gt;E5869,SUM($Q$4:Q5869)-SUM($R$3:R5868),0)</f>
        <v>0</v>
      </c>
      <c r="S5869" s="6">
        <f>IF(B5869&gt;0,SUM($R$4:R5869)-SUM($S$3:S5868),0)</f>
        <v>0</v>
      </c>
    </row>
    <row r="5870" spans="1:19">
      <c r="A5870">
        <f>IF(E5869&lt;&gt;E5870,COUNTIF($A$4:A5869,"&lt;&gt;0")+1,0)</f>
        <v>0</v>
      </c>
      <c r="B5870">
        <f>IF(A5870&lt;&gt;0,IF(MOD(A5870,3)=0,COUNTIF($B$4:B5869,"&lt;&gt;0")+1,0),0)</f>
        <v>0</v>
      </c>
      <c r="C5870" s="9">
        <f>'Dash Board'!$C$12+COUNT('Daily reducing balance'!$F$4:F5869)</f>
        <v>47596</v>
      </c>
      <c r="D5870">
        <f t="shared" si="637"/>
        <v>2030</v>
      </c>
      <c r="E5870">
        <f t="shared" si="638"/>
        <v>4</v>
      </c>
      <c r="F5870">
        <f>DAY('Dash Board'!$C$12+COUNT('Daily reducing balance'!$F$4:F5869))</f>
        <v>23</v>
      </c>
      <c r="G5870" s="8">
        <f t="shared" si="639"/>
        <v>1.0088194444721884E-7</v>
      </c>
      <c r="H5870" s="6">
        <f>G5870*'Dash Board'!$C$11/365</f>
        <v>2.9020833334131446E-11</v>
      </c>
      <c r="I5870" s="6">
        <f>H5870*'Dash Board'!$C$18/'Dash Board'!$C$11</f>
        <v>1.38194444448245E-11</v>
      </c>
      <c r="J5870" s="6">
        <f>(G5870&gt;1)*PMT('Dash Board'!$C$11/365,$U$4,-'Dash Board'!$C$19)</f>
        <v>0</v>
      </c>
      <c r="K5870" s="6">
        <f t="shared" si="641"/>
        <v>0</v>
      </c>
      <c r="L5870" s="8">
        <f t="shared" si="642"/>
        <v>1.0091096528055297E-7</v>
      </c>
      <c r="N5870" s="8">
        <f t="shared" si="640"/>
        <v>-1.38194444448245E-11</v>
      </c>
      <c r="O5870" s="8">
        <f>IF(E5869&lt;&gt;E5870,SUM($N$4:N5870)-SUM($O$3:O5869),0)</f>
        <v>0</v>
      </c>
      <c r="P5870" s="6">
        <f>IF(B5870&gt;0,SUM($O$4:O5870)-SUM($P$3:P5869),0)</f>
        <v>0</v>
      </c>
      <c r="Q5870" s="6">
        <f t="shared" si="643"/>
        <v>1.38194444448245E-11</v>
      </c>
      <c r="R5870" s="8">
        <f>IF(E5869&lt;&gt;E5870,SUM($Q$4:Q5870)-SUM($R$3:R5869),0)</f>
        <v>0</v>
      </c>
      <c r="S5870" s="6">
        <f>IF(B5870&gt;0,SUM($R$4:R5870)-SUM($S$3:S5869),0)</f>
        <v>0</v>
      </c>
    </row>
    <row r="5871" spans="1:19">
      <c r="A5871">
        <f>IF(E5870&lt;&gt;E5871,COUNTIF($A$4:A5870,"&lt;&gt;0")+1,0)</f>
        <v>0</v>
      </c>
      <c r="B5871">
        <f>IF(A5871&lt;&gt;0,IF(MOD(A5871,3)=0,COUNTIF($B$4:B5870,"&lt;&gt;0")+1,0),0)</f>
        <v>0</v>
      </c>
      <c r="C5871" s="9">
        <f>'Dash Board'!$C$12+COUNT('Daily reducing balance'!$F$4:F5870)</f>
        <v>47597</v>
      </c>
      <c r="D5871">
        <f t="shared" si="637"/>
        <v>2030</v>
      </c>
      <c r="E5871">
        <f t="shared" si="638"/>
        <v>4</v>
      </c>
      <c r="F5871">
        <f>DAY('Dash Board'!$C$12+COUNT('Daily reducing balance'!$F$4:F5870))</f>
        <v>24</v>
      </c>
      <c r="G5871" s="8">
        <f t="shared" si="639"/>
        <v>1.0091096528055297E-7</v>
      </c>
      <c r="H5871" s="6">
        <f>G5871*'Dash Board'!$C$11/365</f>
        <v>2.9029181793035787E-11</v>
      </c>
      <c r="I5871" s="6">
        <f>H5871*'Dash Board'!$C$18/'Dash Board'!$C$11</f>
        <v>1.3823419901445615E-11</v>
      </c>
      <c r="J5871" s="6">
        <f>(G5871&gt;1)*PMT('Dash Board'!$C$11/365,$U$4,-'Dash Board'!$C$19)</f>
        <v>0</v>
      </c>
      <c r="K5871" s="6">
        <f t="shared" si="641"/>
        <v>0</v>
      </c>
      <c r="L5871" s="8">
        <f t="shared" si="642"/>
        <v>1.0093999446234601E-7</v>
      </c>
      <c r="N5871" s="8">
        <f t="shared" si="640"/>
        <v>-1.3823419901445615E-11</v>
      </c>
      <c r="O5871" s="8">
        <f>IF(E5870&lt;&gt;E5871,SUM($N$4:N5871)-SUM($O$3:O5870),0)</f>
        <v>0</v>
      </c>
      <c r="P5871" s="6">
        <f>IF(B5871&gt;0,SUM($O$4:O5871)-SUM($P$3:P5870),0)</f>
        <v>0</v>
      </c>
      <c r="Q5871" s="6">
        <f t="shared" si="643"/>
        <v>1.3823419901445615E-11</v>
      </c>
      <c r="R5871" s="8">
        <f>IF(E5870&lt;&gt;E5871,SUM($Q$4:Q5871)-SUM($R$3:R5870),0)</f>
        <v>0</v>
      </c>
      <c r="S5871" s="6">
        <f>IF(B5871&gt;0,SUM($R$4:R5871)-SUM($S$3:S5870),0)</f>
        <v>0</v>
      </c>
    </row>
    <row r="5872" spans="1:19">
      <c r="A5872">
        <f>IF(E5871&lt;&gt;E5872,COUNTIF($A$4:A5871,"&lt;&gt;0")+1,0)</f>
        <v>0</v>
      </c>
      <c r="B5872">
        <f>IF(A5872&lt;&gt;0,IF(MOD(A5872,3)=0,COUNTIF($B$4:B5871,"&lt;&gt;0")+1,0),0)</f>
        <v>0</v>
      </c>
      <c r="C5872" s="9">
        <f>'Dash Board'!$C$12+COUNT('Daily reducing balance'!$F$4:F5871)</f>
        <v>47598</v>
      </c>
      <c r="D5872">
        <f t="shared" si="637"/>
        <v>2030</v>
      </c>
      <c r="E5872">
        <f t="shared" si="638"/>
        <v>4</v>
      </c>
      <c r="F5872">
        <f>DAY('Dash Board'!$C$12+COUNT('Daily reducing balance'!$F$4:F5871))</f>
        <v>25</v>
      </c>
      <c r="G5872" s="8">
        <f t="shared" si="639"/>
        <v>1.0093999446234601E-7</v>
      </c>
      <c r="H5872" s="6">
        <f>G5872*'Dash Board'!$C$11/365</f>
        <v>2.903753265355159E-11</v>
      </c>
      <c r="I5872" s="6">
        <f>H5872*'Dash Board'!$C$18/'Dash Board'!$C$11</f>
        <v>1.3827396501691234E-11</v>
      </c>
      <c r="J5872" s="6">
        <f>(G5872&gt;1)*PMT('Dash Board'!$C$11/365,$U$4,-'Dash Board'!$C$19)</f>
        <v>0</v>
      </c>
      <c r="K5872" s="6">
        <f t="shared" si="641"/>
        <v>0</v>
      </c>
      <c r="L5872" s="8">
        <f t="shared" si="642"/>
        <v>1.0096903199499956E-7</v>
      </c>
      <c r="N5872" s="8">
        <f t="shared" si="640"/>
        <v>-1.3827396501691234E-11</v>
      </c>
      <c r="O5872" s="8">
        <f>IF(E5871&lt;&gt;E5872,SUM($N$4:N5872)-SUM($O$3:O5871),0)</f>
        <v>0</v>
      </c>
      <c r="P5872" s="6">
        <f>IF(B5872&gt;0,SUM($O$4:O5872)-SUM($P$3:P5871),0)</f>
        <v>0</v>
      </c>
      <c r="Q5872" s="6">
        <f t="shared" si="643"/>
        <v>1.3827396501691234E-11</v>
      </c>
      <c r="R5872" s="8">
        <f>IF(E5871&lt;&gt;E5872,SUM($Q$4:Q5872)-SUM($R$3:R5871),0)</f>
        <v>0</v>
      </c>
      <c r="S5872" s="6">
        <f>IF(B5872&gt;0,SUM($R$4:R5872)-SUM($S$3:S5871),0)</f>
        <v>0</v>
      </c>
    </row>
    <row r="5873" spans="1:19">
      <c r="A5873">
        <f>IF(E5872&lt;&gt;E5873,COUNTIF($A$4:A5872,"&lt;&gt;0")+1,0)</f>
        <v>0</v>
      </c>
      <c r="B5873">
        <f>IF(A5873&lt;&gt;0,IF(MOD(A5873,3)=0,COUNTIF($B$4:B5872,"&lt;&gt;0")+1,0),0)</f>
        <v>0</v>
      </c>
      <c r="C5873" s="9">
        <f>'Dash Board'!$C$12+COUNT('Daily reducing balance'!$F$4:F5872)</f>
        <v>47599</v>
      </c>
      <c r="D5873">
        <f t="shared" si="637"/>
        <v>2030</v>
      </c>
      <c r="E5873">
        <f t="shared" si="638"/>
        <v>4</v>
      </c>
      <c r="F5873">
        <f>DAY('Dash Board'!$C$12+COUNT('Daily reducing balance'!$F$4:F5872))</f>
        <v>26</v>
      </c>
      <c r="G5873" s="8">
        <f t="shared" si="639"/>
        <v>1.0096903199499956E-7</v>
      </c>
      <c r="H5873" s="6">
        <f>G5873*'Dash Board'!$C$11/365</f>
        <v>2.9045885916369735E-11</v>
      </c>
      <c r="I5873" s="6">
        <f>H5873*'Dash Board'!$C$18/'Dash Board'!$C$11</f>
        <v>1.3831374245890351E-11</v>
      </c>
      <c r="J5873" s="6">
        <f>(G5873&gt;1)*PMT('Dash Board'!$C$11/365,$U$4,-'Dash Board'!$C$19)</f>
        <v>0</v>
      </c>
      <c r="K5873" s="6">
        <f t="shared" si="641"/>
        <v>0</v>
      </c>
      <c r="L5873" s="8">
        <f t="shared" si="642"/>
        <v>1.0099807788091594E-7</v>
      </c>
      <c r="N5873" s="8">
        <f t="shared" si="640"/>
        <v>-1.3831374245890351E-11</v>
      </c>
      <c r="O5873" s="8">
        <f>IF(E5872&lt;&gt;E5873,SUM($N$4:N5873)-SUM($O$3:O5872),0)</f>
        <v>0</v>
      </c>
      <c r="P5873" s="6">
        <f>IF(B5873&gt;0,SUM($O$4:O5873)-SUM($P$3:P5872),0)</f>
        <v>0</v>
      </c>
      <c r="Q5873" s="6">
        <f t="shared" si="643"/>
        <v>1.3831374245890351E-11</v>
      </c>
      <c r="R5873" s="8">
        <f>IF(E5872&lt;&gt;E5873,SUM($Q$4:Q5873)-SUM($R$3:R5872),0)</f>
        <v>0</v>
      </c>
      <c r="S5873" s="6">
        <f>IF(B5873&gt;0,SUM($R$4:R5873)-SUM($S$3:S5872),0)</f>
        <v>0</v>
      </c>
    </row>
    <row r="5874" spans="1:19">
      <c r="A5874">
        <f>IF(E5873&lt;&gt;E5874,COUNTIF($A$4:A5873,"&lt;&gt;0")+1,0)</f>
        <v>0</v>
      </c>
      <c r="B5874">
        <f>IF(A5874&lt;&gt;0,IF(MOD(A5874,3)=0,COUNTIF($B$4:B5873,"&lt;&gt;0")+1,0),0)</f>
        <v>0</v>
      </c>
      <c r="C5874" s="9">
        <f>'Dash Board'!$C$12+COUNT('Daily reducing balance'!$F$4:F5873)</f>
        <v>47600</v>
      </c>
      <c r="D5874">
        <f t="shared" si="637"/>
        <v>2030</v>
      </c>
      <c r="E5874">
        <f t="shared" si="638"/>
        <v>4</v>
      </c>
      <c r="F5874">
        <f>DAY('Dash Board'!$C$12+COUNT('Daily reducing balance'!$F$4:F5873))</f>
        <v>27</v>
      </c>
      <c r="G5874" s="8">
        <f t="shared" si="639"/>
        <v>1.0099807788091594E-7</v>
      </c>
      <c r="H5874" s="6">
        <f>G5874*'Dash Board'!$C$11/365</f>
        <v>2.9054241582181294E-11</v>
      </c>
      <c r="I5874" s="6">
        <f>H5874*'Dash Board'!$C$18/'Dash Board'!$C$11</f>
        <v>1.3835353134372045E-11</v>
      </c>
      <c r="J5874" s="6">
        <f>(G5874&gt;1)*PMT('Dash Board'!$C$11/365,$U$4,-'Dash Board'!$C$19)</f>
        <v>0</v>
      </c>
      <c r="K5874" s="6">
        <f t="shared" si="641"/>
        <v>0</v>
      </c>
      <c r="L5874" s="8">
        <f t="shared" si="642"/>
        <v>1.0102713212249811E-7</v>
      </c>
      <c r="N5874" s="8">
        <f t="shared" si="640"/>
        <v>-1.3835353134372045E-11</v>
      </c>
      <c r="O5874" s="8">
        <f>IF(E5873&lt;&gt;E5874,SUM($N$4:N5874)-SUM($O$3:O5873),0)</f>
        <v>0</v>
      </c>
      <c r="P5874" s="6">
        <f>IF(B5874&gt;0,SUM($O$4:O5874)-SUM($P$3:P5873),0)</f>
        <v>0</v>
      </c>
      <c r="Q5874" s="6">
        <f t="shared" si="643"/>
        <v>1.3835353134372045E-11</v>
      </c>
      <c r="R5874" s="8">
        <f>IF(E5873&lt;&gt;E5874,SUM($Q$4:Q5874)-SUM($R$3:R5873),0)</f>
        <v>0</v>
      </c>
      <c r="S5874" s="6">
        <f>IF(B5874&gt;0,SUM($R$4:R5874)-SUM($S$3:S5873),0)</f>
        <v>0</v>
      </c>
    </row>
    <row r="5875" spans="1:19">
      <c r="A5875">
        <f>IF(E5874&lt;&gt;E5875,COUNTIF($A$4:A5874,"&lt;&gt;0")+1,0)</f>
        <v>0</v>
      </c>
      <c r="B5875">
        <f>IF(A5875&lt;&gt;0,IF(MOD(A5875,3)=0,COUNTIF($B$4:B5874,"&lt;&gt;0")+1,0),0)</f>
        <v>0</v>
      </c>
      <c r="C5875" s="9">
        <f>'Dash Board'!$C$12+COUNT('Daily reducing balance'!$F$4:F5874)</f>
        <v>47601</v>
      </c>
      <c r="D5875">
        <f t="shared" si="637"/>
        <v>2030</v>
      </c>
      <c r="E5875">
        <f t="shared" si="638"/>
        <v>4</v>
      </c>
      <c r="F5875">
        <f>DAY('Dash Board'!$C$12+COUNT('Daily reducing balance'!$F$4:F5874))</f>
        <v>28</v>
      </c>
      <c r="G5875" s="8">
        <f t="shared" si="639"/>
        <v>1.0102713212249811E-7</v>
      </c>
      <c r="H5875" s="6">
        <f>G5875*'Dash Board'!$C$11/365</f>
        <v>2.9062599651677539E-11</v>
      </c>
      <c r="I5875" s="6">
        <f>H5875*'Dash Board'!$C$18/'Dash Board'!$C$11</f>
        <v>1.3839333167465497E-11</v>
      </c>
      <c r="J5875" s="6">
        <f>(G5875&gt;1)*PMT('Dash Board'!$C$11/365,$U$4,-'Dash Board'!$C$19)</f>
        <v>0</v>
      </c>
      <c r="K5875" s="6">
        <f t="shared" si="641"/>
        <v>0</v>
      </c>
      <c r="L5875" s="8">
        <f t="shared" si="642"/>
        <v>1.0105619472214979E-7</v>
      </c>
      <c r="N5875" s="8">
        <f t="shared" si="640"/>
        <v>-1.3839333167465497E-11</v>
      </c>
      <c r="O5875" s="8">
        <f>IF(E5874&lt;&gt;E5875,SUM($N$4:N5875)-SUM($O$3:O5874),0)</f>
        <v>0</v>
      </c>
      <c r="P5875" s="6">
        <f>IF(B5875&gt;0,SUM($O$4:O5875)-SUM($P$3:P5874),0)</f>
        <v>0</v>
      </c>
      <c r="Q5875" s="6">
        <f t="shared" si="643"/>
        <v>1.3839333167465497E-11</v>
      </c>
      <c r="R5875" s="8">
        <f>IF(E5874&lt;&gt;E5875,SUM($Q$4:Q5875)-SUM($R$3:R5874),0)</f>
        <v>0</v>
      </c>
      <c r="S5875" s="6">
        <f>IF(B5875&gt;0,SUM($R$4:R5875)-SUM($S$3:S5874),0)</f>
        <v>0</v>
      </c>
    </row>
    <row r="5876" spans="1:19">
      <c r="A5876">
        <f>IF(E5875&lt;&gt;E5876,COUNTIF($A$4:A5875,"&lt;&gt;0")+1,0)</f>
        <v>0</v>
      </c>
      <c r="B5876">
        <f>IF(A5876&lt;&gt;0,IF(MOD(A5876,3)=0,COUNTIF($B$4:B5875,"&lt;&gt;0")+1,0),0)</f>
        <v>0</v>
      </c>
      <c r="C5876" s="9">
        <f>'Dash Board'!$C$12+COUNT('Daily reducing balance'!$F$4:F5875)</f>
        <v>47602</v>
      </c>
      <c r="D5876">
        <f t="shared" ref="D5876:D5939" si="644">IF(AND(E5876=1,F5876=1),D5875+1,D5875)</f>
        <v>2030</v>
      </c>
      <c r="E5876">
        <f t="shared" ref="E5876:E5939" si="645">IF(F5876=1,IF(E5875+1&gt;12,1,E5875+1),E5875)</f>
        <v>4</v>
      </c>
      <c r="F5876">
        <f>DAY('Dash Board'!$C$12+COUNT('Daily reducing balance'!$F$4:F5875))</f>
        <v>29</v>
      </c>
      <c r="G5876" s="8">
        <f t="shared" ref="G5876:G5939" si="646">L5875</f>
        <v>1.0105619472214979E-7</v>
      </c>
      <c r="H5876" s="6">
        <f>G5876*'Dash Board'!$C$11/365</f>
        <v>2.907096012554994E-11</v>
      </c>
      <c r="I5876" s="6">
        <f>H5876*'Dash Board'!$C$18/'Dash Board'!$C$11</f>
        <v>1.3843314345499974E-11</v>
      </c>
      <c r="J5876" s="6">
        <f>(G5876&gt;1)*PMT('Dash Board'!$C$11/365,$U$4,-'Dash Board'!$C$19)</f>
        <v>0</v>
      </c>
      <c r="K5876" s="6">
        <f t="shared" si="641"/>
        <v>0</v>
      </c>
      <c r="L5876" s="8">
        <f t="shared" si="642"/>
        <v>1.0108526568227534E-7</v>
      </c>
      <c r="N5876" s="8">
        <f t="shared" ref="N5876:N5939" si="647">J5876-I5876</f>
        <v>-1.3843314345499974E-11</v>
      </c>
      <c r="O5876" s="8">
        <f>IF(E5875&lt;&gt;E5876,SUM($N$4:N5876)-SUM($O$3:O5875),0)</f>
        <v>0</v>
      </c>
      <c r="P5876" s="6">
        <f>IF(B5876&gt;0,SUM($O$4:O5876)-SUM($P$3:P5875),0)</f>
        <v>0</v>
      </c>
      <c r="Q5876" s="6">
        <f t="shared" si="643"/>
        <v>1.3843314345499974E-11</v>
      </c>
      <c r="R5876" s="8">
        <f>IF(E5875&lt;&gt;E5876,SUM($Q$4:Q5876)-SUM($R$3:R5875),0)</f>
        <v>0</v>
      </c>
      <c r="S5876" s="6">
        <f>IF(B5876&gt;0,SUM($R$4:R5876)-SUM($S$3:S5875),0)</f>
        <v>0</v>
      </c>
    </row>
    <row r="5877" spans="1:19">
      <c r="A5877">
        <f>IF(E5876&lt;&gt;E5877,COUNTIF($A$4:A5876,"&lt;&gt;0")+1,0)</f>
        <v>0</v>
      </c>
      <c r="B5877">
        <f>IF(A5877&lt;&gt;0,IF(MOD(A5877,3)=0,COUNTIF($B$4:B5876,"&lt;&gt;0")+1,0),0)</f>
        <v>0</v>
      </c>
      <c r="C5877" s="9">
        <f>'Dash Board'!$C$12+COUNT('Daily reducing balance'!$F$4:F5876)</f>
        <v>47603</v>
      </c>
      <c r="D5877">
        <f t="shared" si="644"/>
        <v>2030</v>
      </c>
      <c r="E5877">
        <f t="shared" si="645"/>
        <v>4</v>
      </c>
      <c r="F5877">
        <f>DAY('Dash Board'!$C$12+COUNT('Daily reducing balance'!$F$4:F5876))</f>
        <v>30</v>
      </c>
      <c r="G5877" s="8">
        <f t="shared" si="646"/>
        <v>1.0108526568227534E-7</v>
      </c>
      <c r="H5877" s="6">
        <f>G5877*'Dash Board'!$C$11/365</f>
        <v>2.9079323004490164E-11</v>
      </c>
      <c r="I5877" s="6">
        <f>H5877*'Dash Board'!$C$18/'Dash Board'!$C$11</f>
        <v>1.3847296668804842E-11</v>
      </c>
      <c r="J5877" s="6">
        <f>(G5877&gt;1)*PMT('Dash Board'!$C$11/365,$U$4,-'Dash Board'!$C$19)</f>
        <v>0</v>
      </c>
      <c r="K5877" s="6">
        <f t="shared" si="641"/>
        <v>0</v>
      </c>
      <c r="L5877" s="8">
        <f t="shared" si="642"/>
        <v>1.0111434500527983E-7</v>
      </c>
      <c r="N5877" s="8">
        <f t="shared" si="647"/>
        <v>-1.3847296668804842E-11</v>
      </c>
      <c r="O5877" s="8">
        <f>IF(E5876&lt;&gt;E5877,SUM($N$4:N5877)-SUM($O$3:O5876),0)</f>
        <v>0</v>
      </c>
      <c r="P5877" s="6">
        <f>IF(B5877&gt;0,SUM($O$4:O5877)-SUM($P$3:P5876),0)</f>
        <v>0</v>
      </c>
      <c r="Q5877" s="6">
        <f t="shared" si="643"/>
        <v>1.3847296668804842E-11</v>
      </c>
      <c r="R5877" s="8">
        <f>IF(E5876&lt;&gt;E5877,SUM($Q$4:Q5877)-SUM($R$3:R5876),0)</f>
        <v>0</v>
      </c>
      <c r="S5877" s="6">
        <f>IF(B5877&gt;0,SUM($R$4:R5877)-SUM($S$3:S5876),0)</f>
        <v>0</v>
      </c>
    </row>
    <row r="5878" spans="1:19">
      <c r="A5878">
        <f>IF(E5877&lt;&gt;E5878,COUNTIF($A$4:A5877,"&lt;&gt;0")+1,0)</f>
        <v>193</v>
      </c>
      <c r="B5878">
        <f>IF(A5878&lt;&gt;0,IF(MOD(A5878,3)=0,COUNTIF($B$4:B5877,"&lt;&gt;0")+1,0),0)</f>
        <v>0</v>
      </c>
      <c r="C5878" s="9">
        <f>'Dash Board'!$C$12+COUNT('Daily reducing balance'!$F$4:F5877)</f>
        <v>47604</v>
      </c>
      <c r="D5878">
        <f t="shared" si="644"/>
        <v>2030</v>
      </c>
      <c r="E5878">
        <f t="shared" si="645"/>
        <v>5</v>
      </c>
      <c r="F5878">
        <f>DAY('Dash Board'!$C$12+COUNT('Daily reducing balance'!$F$4:F5877))</f>
        <v>1</v>
      </c>
      <c r="G5878" s="8">
        <f t="shared" si="646"/>
        <v>1.0111434500527983E-7</v>
      </c>
      <c r="H5878" s="6">
        <f>G5878*'Dash Board'!$C$11/365</f>
        <v>2.9087688289190087E-11</v>
      </c>
      <c r="I5878" s="6">
        <f>H5878*'Dash Board'!$C$18/'Dash Board'!$C$11</f>
        <v>1.3851280137709566E-11</v>
      </c>
      <c r="J5878" s="6">
        <f>(G5878&gt;1)*PMT('Dash Board'!$C$11/365,$U$4,-'Dash Board'!$C$19)</f>
        <v>0</v>
      </c>
      <c r="K5878" s="6">
        <f t="shared" si="641"/>
        <v>0</v>
      </c>
      <c r="L5878" s="8">
        <f t="shared" si="642"/>
        <v>1.0114343269356901E-7</v>
      </c>
      <c r="N5878" s="8">
        <f t="shared" si="647"/>
        <v>-1.3851280137709566E-11</v>
      </c>
      <c r="O5878" s="8">
        <f>IF(E5877&lt;&gt;E5878,SUM($N$4:N5878)-SUM($O$3:O5877),0)</f>
        <v>0</v>
      </c>
      <c r="P5878" s="6">
        <f>IF(B5878&gt;0,SUM($O$4:O5878)-SUM($P$3:P5877),0)</f>
        <v>0</v>
      </c>
      <c r="Q5878" s="6">
        <f t="shared" si="643"/>
        <v>1.3851280137709566E-11</v>
      </c>
      <c r="R5878" s="8">
        <f>IF(E5877&lt;&gt;E5878,SUM($Q$4:Q5878)-SUM($R$3:R5877),0)</f>
        <v>0</v>
      </c>
      <c r="S5878" s="6">
        <f>IF(B5878&gt;0,SUM($R$4:R5878)-SUM($S$3:S5877),0)</f>
        <v>0</v>
      </c>
    </row>
    <row r="5879" spans="1:19">
      <c r="A5879">
        <f>IF(E5878&lt;&gt;E5879,COUNTIF($A$4:A5878,"&lt;&gt;0")+1,0)</f>
        <v>0</v>
      </c>
      <c r="B5879">
        <f>IF(A5879&lt;&gt;0,IF(MOD(A5879,3)=0,COUNTIF($B$4:B5878,"&lt;&gt;0")+1,0),0)</f>
        <v>0</v>
      </c>
      <c r="C5879" s="9">
        <f>'Dash Board'!$C$12+COUNT('Daily reducing balance'!$F$4:F5878)</f>
        <v>47605</v>
      </c>
      <c r="D5879">
        <f t="shared" si="644"/>
        <v>2030</v>
      </c>
      <c r="E5879">
        <f t="shared" si="645"/>
        <v>5</v>
      </c>
      <c r="F5879">
        <f>DAY('Dash Board'!$C$12+COUNT('Daily reducing balance'!$F$4:F5878))</f>
        <v>2</v>
      </c>
      <c r="G5879" s="8">
        <f t="shared" si="646"/>
        <v>1.0114343269356901E-7</v>
      </c>
      <c r="H5879" s="6">
        <f>G5879*'Dash Board'!$C$11/365</f>
        <v>2.9096055980341771E-11</v>
      </c>
      <c r="I5879" s="6">
        <f>H5879*'Dash Board'!$C$18/'Dash Board'!$C$11</f>
        <v>1.3855264752543703E-11</v>
      </c>
      <c r="J5879" s="6">
        <f>(G5879&gt;1)*PMT('Dash Board'!$C$11/365,$U$4,-'Dash Board'!$C$19)</f>
        <v>0</v>
      </c>
      <c r="K5879" s="6">
        <f t="shared" si="641"/>
        <v>0</v>
      </c>
      <c r="L5879" s="8">
        <f t="shared" si="642"/>
        <v>1.0117252874954935E-7</v>
      </c>
      <c r="N5879" s="8">
        <f t="shared" si="647"/>
        <v>-1.3855264752543703E-11</v>
      </c>
      <c r="O5879" s="8">
        <f>IF(E5878&lt;&gt;E5879,SUM($N$4:N5879)-SUM($O$3:O5878),0)</f>
        <v>0</v>
      </c>
      <c r="P5879" s="6">
        <f>IF(B5879&gt;0,SUM($O$4:O5879)-SUM($P$3:P5878),0)</f>
        <v>0</v>
      </c>
      <c r="Q5879" s="6">
        <f t="shared" si="643"/>
        <v>1.3855264752543703E-11</v>
      </c>
      <c r="R5879" s="8">
        <f>IF(E5878&lt;&gt;E5879,SUM($Q$4:Q5879)-SUM($R$3:R5878),0)</f>
        <v>0</v>
      </c>
      <c r="S5879" s="6">
        <f>IF(B5879&gt;0,SUM($R$4:R5879)-SUM($S$3:S5878),0)</f>
        <v>0</v>
      </c>
    </row>
    <row r="5880" spans="1:19">
      <c r="A5880">
        <f>IF(E5879&lt;&gt;E5880,COUNTIF($A$4:A5879,"&lt;&gt;0")+1,0)</f>
        <v>0</v>
      </c>
      <c r="B5880">
        <f>IF(A5880&lt;&gt;0,IF(MOD(A5880,3)=0,COUNTIF($B$4:B5879,"&lt;&gt;0")+1,0),0)</f>
        <v>0</v>
      </c>
      <c r="C5880" s="9">
        <f>'Dash Board'!$C$12+COUNT('Daily reducing balance'!$F$4:F5879)</f>
        <v>47606</v>
      </c>
      <c r="D5880">
        <f t="shared" si="644"/>
        <v>2030</v>
      </c>
      <c r="E5880">
        <f t="shared" si="645"/>
        <v>5</v>
      </c>
      <c r="F5880">
        <f>DAY('Dash Board'!$C$12+COUNT('Daily reducing balance'!$F$4:F5879))</f>
        <v>3</v>
      </c>
      <c r="G5880" s="8">
        <f t="shared" si="646"/>
        <v>1.0117252874954935E-7</v>
      </c>
      <c r="H5880" s="6">
        <f>G5880*'Dash Board'!$C$11/365</f>
        <v>2.9104426078637486E-11</v>
      </c>
      <c r="I5880" s="6">
        <f>H5880*'Dash Board'!$C$18/'Dash Board'!$C$11</f>
        <v>1.3859250513636901E-11</v>
      </c>
      <c r="J5880" s="6">
        <f>(G5880&gt;1)*PMT('Dash Board'!$C$11/365,$U$4,-'Dash Board'!$C$19)</f>
        <v>0</v>
      </c>
      <c r="K5880" s="6">
        <f t="shared" si="641"/>
        <v>0</v>
      </c>
      <c r="L5880" s="8">
        <f t="shared" si="642"/>
        <v>1.0120163317562799E-7</v>
      </c>
      <c r="N5880" s="8">
        <f t="shared" si="647"/>
        <v>-1.3859250513636901E-11</v>
      </c>
      <c r="O5880" s="8">
        <f>IF(E5879&lt;&gt;E5880,SUM($N$4:N5880)-SUM($O$3:O5879),0)</f>
        <v>0</v>
      </c>
      <c r="P5880" s="6">
        <f>IF(B5880&gt;0,SUM($O$4:O5880)-SUM($P$3:P5879),0)</f>
        <v>0</v>
      </c>
      <c r="Q5880" s="6">
        <f t="shared" si="643"/>
        <v>1.3859250513636901E-11</v>
      </c>
      <c r="R5880" s="8">
        <f>IF(E5879&lt;&gt;E5880,SUM($Q$4:Q5880)-SUM($R$3:R5879),0)</f>
        <v>0</v>
      </c>
      <c r="S5880" s="6">
        <f>IF(B5880&gt;0,SUM($R$4:R5880)-SUM($S$3:S5879),0)</f>
        <v>0</v>
      </c>
    </row>
    <row r="5881" spans="1:19">
      <c r="A5881">
        <f>IF(E5880&lt;&gt;E5881,COUNTIF($A$4:A5880,"&lt;&gt;0")+1,0)</f>
        <v>0</v>
      </c>
      <c r="B5881">
        <f>IF(A5881&lt;&gt;0,IF(MOD(A5881,3)=0,COUNTIF($B$4:B5880,"&lt;&gt;0")+1,0),0)</f>
        <v>0</v>
      </c>
      <c r="C5881" s="9">
        <f>'Dash Board'!$C$12+COUNT('Daily reducing balance'!$F$4:F5880)</f>
        <v>47607</v>
      </c>
      <c r="D5881">
        <f t="shared" si="644"/>
        <v>2030</v>
      </c>
      <c r="E5881">
        <f t="shared" si="645"/>
        <v>5</v>
      </c>
      <c r="F5881">
        <f>DAY('Dash Board'!$C$12+COUNT('Daily reducing balance'!$F$4:F5880))</f>
        <v>4</v>
      </c>
      <c r="G5881" s="8">
        <f t="shared" si="646"/>
        <v>1.0120163317562799E-7</v>
      </c>
      <c r="H5881" s="6">
        <f>G5881*'Dash Board'!$C$11/365</f>
        <v>2.9112798584769695E-11</v>
      </c>
      <c r="I5881" s="6">
        <f>H5881*'Dash Board'!$C$18/'Dash Board'!$C$11</f>
        <v>1.3863237421318902E-11</v>
      </c>
      <c r="J5881" s="6">
        <f>(G5881&gt;1)*PMT('Dash Board'!$C$11/365,$U$4,-'Dash Board'!$C$19)</f>
        <v>0</v>
      </c>
      <c r="K5881" s="6">
        <f t="shared" si="641"/>
        <v>0</v>
      </c>
      <c r="L5881" s="8">
        <f t="shared" si="642"/>
        <v>1.0123074597421276E-7</v>
      </c>
      <c r="N5881" s="8">
        <f t="shared" si="647"/>
        <v>-1.3863237421318902E-11</v>
      </c>
      <c r="O5881" s="8">
        <f>IF(E5880&lt;&gt;E5881,SUM($N$4:N5881)-SUM($O$3:O5880),0)</f>
        <v>0</v>
      </c>
      <c r="P5881" s="6">
        <f>IF(B5881&gt;0,SUM($O$4:O5881)-SUM($P$3:P5880),0)</f>
        <v>0</v>
      </c>
      <c r="Q5881" s="6">
        <f t="shared" si="643"/>
        <v>1.3863237421318902E-11</v>
      </c>
      <c r="R5881" s="8">
        <f>IF(E5880&lt;&gt;E5881,SUM($Q$4:Q5881)-SUM($R$3:R5880),0)</f>
        <v>0</v>
      </c>
      <c r="S5881" s="6">
        <f>IF(B5881&gt;0,SUM($R$4:R5881)-SUM($S$3:S5880),0)</f>
        <v>0</v>
      </c>
    </row>
    <row r="5882" spans="1:19">
      <c r="A5882">
        <f>IF(E5881&lt;&gt;E5882,COUNTIF($A$4:A5881,"&lt;&gt;0")+1,0)</f>
        <v>0</v>
      </c>
      <c r="B5882">
        <f>IF(A5882&lt;&gt;0,IF(MOD(A5882,3)=0,COUNTIF($B$4:B5881,"&lt;&gt;0")+1,0),0)</f>
        <v>0</v>
      </c>
      <c r="C5882" s="9">
        <f>'Dash Board'!$C$12+COUNT('Daily reducing balance'!$F$4:F5881)</f>
        <v>47608</v>
      </c>
      <c r="D5882">
        <f t="shared" si="644"/>
        <v>2030</v>
      </c>
      <c r="E5882">
        <f t="shared" si="645"/>
        <v>5</v>
      </c>
      <c r="F5882">
        <f>DAY('Dash Board'!$C$12+COUNT('Daily reducing balance'!$F$4:F5881))</f>
        <v>5</v>
      </c>
      <c r="G5882" s="8">
        <f t="shared" si="646"/>
        <v>1.0123074597421276E-7</v>
      </c>
      <c r="H5882" s="6">
        <f>G5882*'Dash Board'!$C$11/365</f>
        <v>2.9121173499431069E-11</v>
      </c>
      <c r="I5882" s="6">
        <f>H5882*'Dash Board'!$C$18/'Dash Board'!$C$11</f>
        <v>1.3867225475919558E-11</v>
      </c>
      <c r="J5882" s="6">
        <f>(G5882&gt;1)*PMT('Dash Board'!$C$11/365,$U$4,-'Dash Board'!$C$19)</f>
        <v>0</v>
      </c>
      <c r="K5882" s="6">
        <f t="shared" si="641"/>
        <v>0</v>
      </c>
      <c r="L5882" s="8">
        <f t="shared" si="642"/>
        <v>1.012598671477122E-7</v>
      </c>
      <c r="N5882" s="8">
        <f t="shared" si="647"/>
        <v>-1.3867225475919558E-11</v>
      </c>
      <c r="O5882" s="8">
        <f>IF(E5881&lt;&gt;E5882,SUM($N$4:N5882)-SUM($O$3:O5881),0)</f>
        <v>0</v>
      </c>
      <c r="P5882" s="6">
        <f>IF(B5882&gt;0,SUM($O$4:O5882)-SUM($P$3:P5881),0)</f>
        <v>0</v>
      </c>
      <c r="Q5882" s="6">
        <f t="shared" si="643"/>
        <v>1.3867225475919558E-11</v>
      </c>
      <c r="R5882" s="8">
        <f>IF(E5881&lt;&gt;E5882,SUM($Q$4:Q5882)-SUM($R$3:R5881),0)</f>
        <v>0</v>
      </c>
      <c r="S5882" s="6">
        <f>IF(B5882&gt;0,SUM($R$4:R5882)-SUM($S$3:S5881),0)</f>
        <v>0</v>
      </c>
    </row>
    <row r="5883" spans="1:19">
      <c r="A5883">
        <f>IF(E5882&lt;&gt;E5883,COUNTIF($A$4:A5882,"&lt;&gt;0")+1,0)</f>
        <v>0</v>
      </c>
      <c r="B5883">
        <f>IF(A5883&lt;&gt;0,IF(MOD(A5883,3)=0,COUNTIF($B$4:B5882,"&lt;&gt;0")+1,0),0)</f>
        <v>0</v>
      </c>
      <c r="C5883" s="9">
        <f>'Dash Board'!$C$12+COUNT('Daily reducing balance'!$F$4:F5882)</f>
        <v>47609</v>
      </c>
      <c r="D5883">
        <f t="shared" si="644"/>
        <v>2030</v>
      </c>
      <c r="E5883">
        <f t="shared" si="645"/>
        <v>5</v>
      </c>
      <c r="F5883">
        <f>DAY('Dash Board'!$C$12+COUNT('Daily reducing balance'!$F$4:F5882))</f>
        <v>6</v>
      </c>
      <c r="G5883" s="8">
        <f t="shared" si="646"/>
        <v>1.012598671477122E-7</v>
      </c>
      <c r="H5883" s="6">
        <f>G5883*'Dash Board'!$C$11/365</f>
        <v>2.9129550823314467E-11</v>
      </c>
      <c r="I5883" s="6">
        <f>H5883*'Dash Board'!$C$18/'Dash Board'!$C$11</f>
        <v>1.3871214677768795E-11</v>
      </c>
      <c r="J5883" s="6">
        <f>(G5883&gt;1)*PMT('Dash Board'!$C$11/365,$U$4,-'Dash Board'!$C$19)</f>
        <v>0</v>
      </c>
      <c r="K5883" s="6">
        <f t="shared" si="641"/>
        <v>0</v>
      </c>
      <c r="L5883" s="8">
        <f t="shared" si="642"/>
        <v>1.0128899669853551E-7</v>
      </c>
      <c r="N5883" s="8">
        <f t="shared" si="647"/>
        <v>-1.3871214677768795E-11</v>
      </c>
      <c r="O5883" s="8">
        <f>IF(E5882&lt;&gt;E5883,SUM($N$4:N5883)-SUM($O$3:O5882),0)</f>
        <v>0</v>
      </c>
      <c r="P5883" s="6">
        <f>IF(B5883&gt;0,SUM($O$4:O5883)-SUM($P$3:P5882),0)</f>
        <v>0</v>
      </c>
      <c r="Q5883" s="6">
        <f t="shared" si="643"/>
        <v>1.3871214677768795E-11</v>
      </c>
      <c r="R5883" s="8">
        <f>IF(E5882&lt;&gt;E5883,SUM($Q$4:Q5883)-SUM($R$3:R5882),0)</f>
        <v>0</v>
      </c>
      <c r="S5883" s="6">
        <f>IF(B5883&gt;0,SUM($R$4:R5883)-SUM($S$3:S5882),0)</f>
        <v>0</v>
      </c>
    </row>
    <row r="5884" spans="1:19">
      <c r="A5884">
        <f>IF(E5883&lt;&gt;E5884,COUNTIF($A$4:A5883,"&lt;&gt;0")+1,0)</f>
        <v>0</v>
      </c>
      <c r="B5884">
        <f>IF(A5884&lt;&gt;0,IF(MOD(A5884,3)=0,COUNTIF($B$4:B5883,"&lt;&gt;0")+1,0),0)</f>
        <v>0</v>
      </c>
      <c r="C5884" s="9">
        <f>'Dash Board'!$C$12+COUNT('Daily reducing balance'!$F$4:F5883)</f>
        <v>47610</v>
      </c>
      <c r="D5884">
        <f t="shared" si="644"/>
        <v>2030</v>
      </c>
      <c r="E5884">
        <f t="shared" si="645"/>
        <v>5</v>
      </c>
      <c r="F5884">
        <f>DAY('Dash Board'!$C$12+COUNT('Daily reducing balance'!$F$4:F5883))</f>
        <v>7</v>
      </c>
      <c r="G5884" s="8">
        <f t="shared" si="646"/>
        <v>1.0128899669853551E-7</v>
      </c>
      <c r="H5884" s="6">
        <f>G5884*'Dash Board'!$C$11/365</f>
        <v>2.9137930557112957E-11</v>
      </c>
      <c r="I5884" s="6">
        <f>H5884*'Dash Board'!$C$18/'Dash Board'!$C$11</f>
        <v>1.3875205027196648E-11</v>
      </c>
      <c r="J5884" s="6">
        <f>(G5884&gt;1)*PMT('Dash Board'!$C$11/365,$U$4,-'Dash Board'!$C$19)</f>
        <v>0</v>
      </c>
      <c r="K5884" s="6">
        <f t="shared" si="641"/>
        <v>0</v>
      </c>
      <c r="L5884" s="8">
        <f t="shared" si="642"/>
        <v>1.0131813462909262E-7</v>
      </c>
      <c r="N5884" s="8">
        <f t="shared" si="647"/>
        <v>-1.3875205027196648E-11</v>
      </c>
      <c r="O5884" s="8">
        <f>IF(E5883&lt;&gt;E5884,SUM($N$4:N5884)-SUM($O$3:O5883),0)</f>
        <v>0</v>
      </c>
      <c r="P5884" s="6">
        <f>IF(B5884&gt;0,SUM($O$4:O5884)-SUM($P$3:P5883),0)</f>
        <v>0</v>
      </c>
      <c r="Q5884" s="6">
        <f t="shared" si="643"/>
        <v>1.3875205027196648E-11</v>
      </c>
      <c r="R5884" s="8">
        <f>IF(E5883&lt;&gt;E5884,SUM($Q$4:Q5884)-SUM($R$3:R5883),0)</f>
        <v>0</v>
      </c>
      <c r="S5884" s="6">
        <f>IF(B5884&gt;0,SUM($R$4:R5884)-SUM($S$3:S5883),0)</f>
        <v>0</v>
      </c>
    </row>
    <row r="5885" spans="1:19">
      <c r="A5885">
        <f>IF(E5884&lt;&gt;E5885,COUNTIF($A$4:A5884,"&lt;&gt;0")+1,0)</f>
        <v>0</v>
      </c>
      <c r="B5885">
        <f>IF(A5885&lt;&gt;0,IF(MOD(A5885,3)=0,COUNTIF($B$4:B5884,"&lt;&gt;0")+1,0),0)</f>
        <v>0</v>
      </c>
      <c r="C5885" s="9">
        <f>'Dash Board'!$C$12+COUNT('Daily reducing balance'!$F$4:F5884)</f>
        <v>47611</v>
      </c>
      <c r="D5885">
        <f t="shared" si="644"/>
        <v>2030</v>
      </c>
      <c r="E5885">
        <f t="shared" si="645"/>
        <v>5</v>
      </c>
      <c r="F5885">
        <f>DAY('Dash Board'!$C$12+COUNT('Daily reducing balance'!$F$4:F5884))</f>
        <v>8</v>
      </c>
      <c r="G5885" s="8">
        <f t="shared" si="646"/>
        <v>1.0131813462909262E-7</v>
      </c>
      <c r="H5885" s="6">
        <f>G5885*'Dash Board'!$C$11/365</f>
        <v>2.9146312701519794E-11</v>
      </c>
      <c r="I5885" s="6">
        <f>H5885*'Dash Board'!$C$18/'Dash Board'!$C$11</f>
        <v>1.3879196524533236E-11</v>
      </c>
      <c r="J5885" s="6">
        <f>(G5885&gt;1)*PMT('Dash Board'!$C$11/365,$U$4,-'Dash Board'!$C$19)</f>
        <v>0</v>
      </c>
      <c r="K5885" s="6">
        <f t="shared" si="641"/>
        <v>0</v>
      </c>
      <c r="L5885" s="8">
        <f t="shared" si="642"/>
        <v>1.0134728094179413E-7</v>
      </c>
      <c r="N5885" s="8">
        <f t="shared" si="647"/>
        <v>-1.3879196524533236E-11</v>
      </c>
      <c r="O5885" s="8">
        <f>IF(E5884&lt;&gt;E5885,SUM($N$4:N5885)-SUM($O$3:O5884),0)</f>
        <v>0</v>
      </c>
      <c r="P5885" s="6">
        <f>IF(B5885&gt;0,SUM($O$4:O5885)-SUM($P$3:P5884),0)</f>
        <v>0</v>
      </c>
      <c r="Q5885" s="6">
        <f t="shared" si="643"/>
        <v>1.3879196524533236E-11</v>
      </c>
      <c r="R5885" s="8">
        <f>IF(E5884&lt;&gt;E5885,SUM($Q$4:Q5885)-SUM($R$3:R5884),0)</f>
        <v>0</v>
      </c>
      <c r="S5885" s="6">
        <f>IF(B5885&gt;0,SUM($R$4:R5885)-SUM($S$3:S5884),0)</f>
        <v>0</v>
      </c>
    </row>
    <row r="5886" spans="1:19">
      <c r="A5886">
        <f>IF(E5885&lt;&gt;E5886,COUNTIF($A$4:A5885,"&lt;&gt;0")+1,0)</f>
        <v>0</v>
      </c>
      <c r="B5886">
        <f>IF(A5886&lt;&gt;0,IF(MOD(A5886,3)=0,COUNTIF($B$4:B5885,"&lt;&gt;0")+1,0),0)</f>
        <v>0</v>
      </c>
      <c r="C5886" s="9">
        <f>'Dash Board'!$C$12+COUNT('Daily reducing balance'!$F$4:F5885)</f>
        <v>47612</v>
      </c>
      <c r="D5886">
        <f t="shared" si="644"/>
        <v>2030</v>
      </c>
      <c r="E5886">
        <f t="shared" si="645"/>
        <v>5</v>
      </c>
      <c r="F5886">
        <f>DAY('Dash Board'!$C$12+COUNT('Daily reducing balance'!$F$4:F5885))</f>
        <v>9</v>
      </c>
      <c r="G5886" s="8">
        <f t="shared" si="646"/>
        <v>1.0134728094179413E-7</v>
      </c>
      <c r="H5886" s="6">
        <f>G5886*'Dash Board'!$C$11/365</f>
        <v>2.9154697257228447E-11</v>
      </c>
      <c r="I5886" s="6">
        <f>H5886*'Dash Board'!$C$18/'Dash Board'!$C$11</f>
        <v>1.3883189170108786E-11</v>
      </c>
      <c r="J5886" s="6">
        <f>(G5886&gt;1)*PMT('Dash Board'!$C$11/365,$U$4,-'Dash Board'!$C$19)</f>
        <v>0</v>
      </c>
      <c r="K5886" s="6">
        <f t="shared" si="641"/>
        <v>0</v>
      </c>
      <c r="L5886" s="8">
        <f t="shared" si="642"/>
        <v>1.0137643563905136E-7</v>
      </c>
      <c r="N5886" s="8">
        <f t="shared" si="647"/>
        <v>-1.3883189170108786E-11</v>
      </c>
      <c r="O5886" s="8">
        <f>IF(E5885&lt;&gt;E5886,SUM($N$4:N5886)-SUM($O$3:O5885),0)</f>
        <v>0</v>
      </c>
      <c r="P5886" s="6">
        <f>IF(B5886&gt;0,SUM($O$4:O5886)-SUM($P$3:P5885),0)</f>
        <v>0</v>
      </c>
      <c r="Q5886" s="6">
        <f t="shared" si="643"/>
        <v>1.3883189170108786E-11</v>
      </c>
      <c r="R5886" s="8">
        <f>IF(E5885&lt;&gt;E5886,SUM($Q$4:Q5886)-SUM($R$3:R5885),0)</f>
        <v>0</v>
      </c>
      <c r="S5886" s="6">
        <f>IF(B5886&gt;0,SUM($R$4:R5886)-SUM($S$3:S5885),0)</f>
        <v>0</v>
      </c>
    </row>
    <row r="5887" spans="1:19">
      <c r="A5887">
        <f>IF(E5886&lt;&gt;E5887,COUNTIF($A$4:A5886,"&lt;&gt;0")+1,0)</f>
        <v>0</v>
      </c>
      <c r="B5887">
        <f>IF(A5887&lt;&gt;0,IF(MOD(A5887,3)=0,COUNTIF($B$4:B5886,"&lt;&gt;0")+1,0),0)</f>
        <v>0</v>
      </c>
      <c r="C5887" s="9">
        <f>'Dash Board'!$C$12+COUNT('Daily reducing balance'!$F$4:F5886)</f>
        <v>47613</v>
      </c>
      <c r="D5887">
        <f t="shared" si="644"/>
        <v>2030</v>
      </c>
      <c r="E5887">
        <f t="shared" si="645"/>
        <v>5</v>
      </c>
      <c r="F5887">
        <f>DAY('Dash Board'!$C$12+COUNT('Daily reducing balance'!$F$4:F5886))</f>
        <v>10</v>
      </c>
      <c r="G5887" s="8">
        <f t="shared" si="646"/>
        <v>1.0137643563905136E-7</v>
      </c>
      <c r="H5887" s="6">
        <f>G5887*'Dash Board'!$C$11/365</f>
        <v>2.9163084224932583E-11</v>
      </c>
      <c r="I5887" s="6">
        <f>H5887*'Dash Board'!$C$18/'Dash Board'!$C$11</f>
        <v>1.3887182964253614E-11</v>
      </c>
      <c r="J5887" s="6">
        <f>(G5887&gt;1)*PMT('Dash Board'!$C$11/365,$U$4,-'Dash Board'!$C$19)</f>
        <v>0</v>
      </c>
      <c r="K5887" s="6">
        <f t="shared" si="641"/>
        <v>0</v>
      </c>
      <c r="L5887" s="8">
        <f t="shared" si="642"/>
        <v>1.014055987232763E-7</v>
      </c>
      <c r="N5887" s="8">
        <f t="shared" si="647"/>
        <v>-1.3887182964253614E-11</v>
      </c>
      <c r="O5887" s="8">
        <f>IF(E5886&lt;&gt;E5887,SUM($N$4:N5887)-SUM($O$3:O5886),0)</f>
        <v>0</v>
      </c>
      <c r="P5887" s="6">
        <f>IF(B5887&gt;0,SUM($O$4:O5887)-SUM($P$3:P5886),0)</f>
        <v>0</v>
      </c>
      <c r="Q5887" s="6">
        <f t="shared" si="643"/>
        <v>1.3887182964253614E-11</v>
      </c>
      <c r="R5887" s="8">
        <f>IF(E5886&lt;&gt;E5887,SUM($Q$4:Q5887)-SUM($R$3:R5886),0)</f>
        <v>0</v>
      </c>
      <c r="S5887" s="6">
        <f>IF(B5887&gt;0,SUM($R$4:R5887)-SUM($S$3:S5886),0)</f>
        <v>0</v>
      </c>
    </row>
    <row r="5888" spans="1:19">
      <c r="A5888">
        <f>IF(E5887&lt;&gt;E5888,COUNTIF($A$4:A5887,"&lt;&gt;0")+1,0)</f>
        <v>0</v>
      </c>
      <c r="B5888">
        <f>IF(A5888&lt;&gt;0,IF(MOD(A5888,3)=0,COUNTIF($B$4:B5887,"&lt;&gt;0")+1,0),0)</f>
        <v>0</v>
      </c>
      <c r="C5888" s="9">
        <f>'Dash Board'!$C$12+COUNT('Daily reducing balance'!$F$4:F5887)</f>
        <v>47614</v>
      </c>
      <c r="D5888">
        <f t="shared" si="644"/>
        <v>2030</v>
      </c>
      <c r="E5888">
        <f t="shared" si="645"/>
        <v>5</v>
      </c>
      <c r="F5888">
        <f>DAY('Dash Board'!$C$12+COUNT('Daily reducing balance'!$F$4:F5887))</f>
        <v>11</v>
      </c>
      <c r="G5888" s="8">
        <f t="shared" si="646"/>
        <v>1.014055987232763E-7</v>
      </c>
      <c r="H5888" s="6">
        <f>G5888*'Dash Board'!$C$11/365</f>
        <v>2.917147360532606E-11</v>
      </c>
      <c r="I5888" s="6">
        <f>H5888*'Dash Board'!$C$18/'Dash Board'!$C$11</f>
        <v>1.3891177907298125E-11</v>
      </c>
      <c r="J5888" s="6">
        <f>(G5888&gt;1)*PMT('Dash Board'!$C$11/365,$U$4,-'Dash Board'!$C$19)</f>
        <v>0</v>
      </c>
      <c r="K5888" s="6">
        <f t="shared" si="641"/>
        <v>0</v>
      </c>
      <c r="L5888" s="8">
        <f t="shared" si="642"/>
        <v>1.0143477019688162E-7</v>
      </c>
      <c r="N5888" s="8">
        <f t="shared" si="647"/>
        <v>-1.3891177907298125E-11</v>
      </c>
      <c r="O5888" s="8">
        <f>IF(E5887&lt;&gt;E5888,SUM($N$4:N5888)-SUM($O$3:O5887),0)</f>
        <v>0</v>
      </c>
      <c r="P5888" s="6">
        <f>IF(B5888&gt;0,SUM($O$4:O5888)-SUM($P$3:P5887),0)</f>
        <v>0</v>
      </c>
      <c r="Q5888" s="6">
        <f t="shared" si="643"/>
        <v>1.3891177907298125E-11</v>
      </c>
      <c r="R5888" s="8">
        <f>IF(E5887&lt;&gt;E5888,SUM($Q$4:Q5888)-SUM($R$3:R5887),0)</f>
        <v>0</v>
      </c>
      <c r="S5888" s="6">
        <f>IF(B5888&gt;0,SUM($R$4:R5888)-SUM($S$3:S5887),0)</f>
        <v>0</v>
      </c>
    </row>
    <row r="5889" spans="1:19">
      <c r="A5889">
        <f>IF(E5888&lt;&gt;E5889,COUNTIF($A$4:A5888,"&lt;&gt;0")+1,0)</f>
        <v>0</v>
      </c>
      <c r="B5889">
        <f>IF(A5889&lt;&gt;0,IF(MOD(A5889,3)=0,COUNTIF($B$4:B5888,"&lt;&gt;0")+1,0),0)</f>
        <v>0</v>
      </c>
      <c r="C5889" s="9">
        <f>'Dash Board'!$C$12+COUNT('Daily reducing balance'!$F$4:F5888)</f>
        <v>47615</v>
      </c>
      <c r="D5889">
        <f t="shared" si="644"/>
        <v>2030</v>
      </c>
      <c r="E5889">
        <f t="shared" si="645"/>
        <v>5</v>
      </c>
      <c r="F5889">
        <f>DAY('Dash Board'!$C$12+COUNT('Daily reducing balance'!$F$4:F5888))</f>
        <v>12</v>
      </c>
      <c r="G5889" s="8">
        <f t="shared" si="646"/>
        <v>1.0143477019688162E-7</v>
      </c>
      <c r="H5889" s="6">
        <f>G5889*'Dash Board'!$C$11/365</f>
        <v>2.9179865399102932E-11</v>
      </c>
      <c r="I5889" s="6">
        <f>H5889*'Dash Board'!$C$18/'Dash Board'!$C$11</f>
        <v>1.3895173999572827E-11</v>
      </c>
      <c r="J5889" s="6">
        <f>(G5889&gt;1)*PMT('Dash Board'!$C$11/365,$U$4,-'Dash Board'!$C$19)</f>
        <v>0</v>
      </c>
      <c r="K5889" s="6">
        <f t="shared" si="641"/>
        <v>0</v>
      </c>
      <c r="L5889" s="8">
        <f t="shared" si="642"/>
        <v>1.0146395006228072E-7</v>
      </c>
      <c r="N5889" s="8">
        <f t="shared" si="647"/>
        <v>-1.3895173999572827E-11</v>
      </c>
      <c r="O5889" s="8">
        <f>IF(E5888&lt;&gt;E5889,SUM($N$4:N5889)-SUM($O$3:O5888),0)</f>
        <v>0</v>
      </c>
      <c r="P5889" s="6">
        <f>IF(B5889&gt;0,SUM($O$4:O5889)-SUM($P$3:P5888),0)</f>
        <v>0</v>
      </c>
      <c r="Q5889" s="6">
        <f t="shared" si="643"/>
        <v>1.3895173999572827E-11</v>
      </c>
      <c r="R5889" s="8">
        <f>IF(E5888&lt;&gt;E5889,SUM($Q$4:Q5889)-SUM($R$3:R5888),0)</f>
        <v>0</v>
      </c>
      <c r="S5889" s="6">
        <f>IF(B5889&gt;0,SUM($R$4:R5889)-SUM($S$3:S5888),0)</f>
        <v>0</v>
      </c>
    </row>
    <row r="5890" spans="1:19">
      <c r="A5890">
        <f>IF(E5889&lt;&gt;E5890,COUNTIF($A$4:A5889,"&lt;&gt;0")+1,0)</f>
        <v>0</v>
      </c>
      <c r="B5890">
        <f>IF(A5890&lt;&gt;0,IF(MOD(A5890,3)=0,COUNTIF($B$4:B5889,"&lt;&gt;0")+1,0),0)</f>
        <v>0</v>
      </c>
      <c r="C5890" s="9">
        <f>'Dash Board'!$C$12+COUNT('Daily reducing balance'!$F$4:F5889)</f>
        <v>47616</v>
      </c>
      <c r="D5890">
        <f t="shared" si="644"/>
        <v>2030</v>
      </c>
      <c r="E5890">
        <f t="shared" si="645"/>
        <v>5</v>
      </c>
      <c r="F5890">
        <f>DAY('Dash Board'!$C$12+COUNT('Daily reducing balance'!$F$4:F5889))</f>
        <v>13</v>
      </c>
      <c r="G5890" s="8">
        <f t="shared" si="646"/>
        <v>1.0146395006228072E-7</v>
      </c>
      <c r="H5890" s="6">
        <f>G5890*'Dash Board'!$C$11/365</f>
        <v>2.9188259606957463E-11</v>
      </c>
      <c r="I5890" s="6">
        <f>H5890*'Dash Board'!$C$18/'Dash Board'!$C$11</f>
        <v>1.3899171241408316E-11</v>
      </c>
      <c r="J5890" s="6">
        <f>(G5890&gt;1)*PMT('Dash Board'!$C$11/365,$U$4,-'Dash Board'!$C$19)</f>
        <v>0</v>
      </c>
      <c r="K5890" s="6">
        <f t="shared" si="641"/>
        <v>0</v>
      </c>
      <c r="L5890" s="8">
        <f t="shared" si="642"/>
        <v>1.0149313832188768E-7</v>
      </c>
      <c r="N5890" s="8">
        <f t="shared" si="647"/>
        <v>-1.3899171241408316E-11</v>
      </c>
      <c r="O5890" s="8">
        <f>IF(E5889&lt;&gt;E5890,SUM($N$4:N5890)-SUM($O$3:O5889),0)</f>
        <v>0</v>
      </c>
      <c r="P5890" s="6">
        <f>IF(B5890&gt;0,SUM($O$4:O5890)-SUM($P$3:P5889),0)</f>
        <v>0</v>
      </c>
      <c r="Q5890" s="6">
        <f t="shared" si="643"/>
        <v>1.3899171241408316E-11</v>
      </c>
      <c r="R5890" s="8">
        <f>IF(E5889&lt;&gt;E5890,SUM($Q$4:Q5890)-SUM($R$3:R5889),0)</f>
        <v>0</v>
      </c>
      <c r="S5890" s="6">
        <f>IF(B5890&gt;0,SUM($R$4:R5890)-SUM($S$3:S5889),0)</f>
        <v>0</v>
      </c>
    </row>
    <row r="5891" spans="1:19">
      <c r="A5891">
        <f>IF(E5890&lt;&gt;E5891,COUNTIF($A$4:A5890,"&lt;&gt;0")+1,0)</f>
        <v>0</v>
      </c>
      <c r="B5891">
        <f>IF(A5891&lt;&gt;0,IF(MOD(A5891,3)=0,COUNTIF($B$4:B5890,"&lt;&gt;0")+1,0),0)</f>
        <v>0</v>
      </c>
      <c r="C5891" s="9">
        <f>'Dash Board'!$C$12+COUNT('Daily reducing balance'!$F$4:F5890)</f>
        <v>47617</v>
      </c>
      <c r="D5891">
        <f t="shared" si="644"/>
        <v>2030</v>
      </c>
      <c r="E5891">
        <f t="shared" si="645"/>
        <v>5</v>
      </c>
      <c r="F5891">
        <f>DAY('Dash Board'!$C$12+COUNT('Daily reducing balance'!$F$4:F5890))</f>
        <v>14</v>
      </c>
      <c r="G5891" s="8">
        <f t="shared" si="646"/>
        <v>1.0149313832188768E-7</v>
      </c>
      <c r="H5891" s="6">
        <f>G5891*'Dash Board'!$C$11/365</f>
        <v>2.9196656229584129E-11</v>
      </c>
      <c r="I5891" s="6">
        <f>H5891*'Dash Board'!$C$18/'Dash Board'!$C$11</f>
        <v>1.3903169633135301E-11</v>
      </c>
      <c r="J5891" s="6">
        <f>(G5891&gt;1)*PMT('Dash Board'!$C$11/365,$U$4,-'Dash Board'!$C$19)</f>
        <v>0</v>
      </c>
      <c r="K5891" s="6">
        <f t="shared" si="641"/>
        <v>0</v>
      </c>
      <c r="L5891" s="8">
        <f t="shared" si="642"/>
        <v>1.0152233497811726E-7</v>
      </c>
      <c r="N5891" s="8">
        <f t="shared" si="647"/>
        <v>-1.3903169633135301E-11</v>
      </c>
      <c r="O5891" s="8">
        <f>IF(E5890&lt;&gt;E5891,SUM($N$4:N5891)-SUM($O$3:O5890),0)</f>
        <v>0</v>
      </c>
      <c r="P5891" s="6">
        <f>IF(B5891&gt;0,SUM($O$4:O5891)-SUM($P$3:P5890),0)</f>
        <v>0</v>
      </c>
      <c r="Q5891" s="6">
        <f t="shared" si="643"/>
        <v>1.3903169633135301E-11</v>
      </c>
      <c r="R5891" s="8">
        <f>IF(E5890&lt;&gt;E5891,SUM($Q$4:Q5891)-SUM($R$3:R5890),0)</f>
        <v>0</v>
      </c>
      <c r="S5891" s="6">
        <f>IF(B5891&gt;0,SUM($R$4:R5891)-SUM($S$3:S5890),0)</f>
        <v>0</v>
      </c>
    </row>
    <row r="5892" spans="1:19">
      <c r="A5892">
        <f>IF(E5891&lt;&gt;E5892,COUNTIF($A$4:A5891,"&lt;&gt;0")+1,0)</f>
        <v>0</v>
      </c>
      <c r="B5892">
        <f>IF(A5892&lt;&gt;0,IF(MOD(A5892,3)=0,COUNTIF($B$4:B5891,"&lt;&gt;0")+1,0),0)</f>
        <v>0</v>
      </c>
      <c r="C5892" s="9">
        <f>'Dash Board'!$C$12+COUNT('Daily reducing balance'!$F$4:F5891)</f>
        <v>47618</v>
      </c>
      <c r="D5892">
        <f t="shared" si="644"/>
        <v>2030</v>
      </c>
      <c r="E5892">
        <f t="shared" si="645"/>
        <v>5</v>
      </c>
      <c r="F5892">
        <f>DAY('Dash Board'!$C$12+COUNT('Daily reducing balance'!$F$4:F5891))</f>
        <v>15</v>
      </c>
      <c r="G5892" s="8">
        <f t="shared" si="646"/>
        <v>1.0152233497811726E-7</v>
      </c>
      <c r="H5892" s="6">
        <f>G5892*'Dash Board'!$C$11/365</f>
        <v>2.9205055267677563E-11</v>
      </c>
      <c r="I5892" s="6">
        <f>H5892*'Dash Board'!$C$18/'Dash Board'!$C$11</f>
        <v>1.3907169175084555E-11</v>
      </c>
      <c r="J5892" s="6">
        <f>(G5892&gt;1)*PMT('Dash Board'!$C$11/365,$U$4,-'Dash Board'!$C$19)</f>
        <v>0</v>
      </c>
      <c r="K5892" s="6">
        <f t="shared" si="641"/>
        <v>0</v>
      </c>
      <c r="L5892" s="8">
        <f t="shared" si="642"/>
        <v>1.0155154003338494E-7</v>
      </c>
      <c r="N5892" s="8">
        <f t="shared" si="647"/>
        <v>-1.3907169175084555E-11</v>
      </c>
      <c r="O5892" s="8">
        <f>IF(E5891&lt;&gt;E5892,SUM($N$4:N5892)-SUM($O$3:O5891),0)</f>
        <v>0</v>
      </c>
      <c r="P5892" s="6">
        <f>IF(B5892&gt;0,SUM($O$4:O5892)-SUM($P$3:P5891),0)</f>
        <v>0</v>
      </c>
      <c r="Q5892" s="6">
        <f t="shared" si="643"/>
        <v>1.3907169175084555E-11</v>
      </c>
      <c r="R5892" s="8">
        <f>IF(E5891&lt;&gt;E5892,SUM($Q$4:Q5892)-SUM($R$3:R5891),0)</f>
        <v>0</v>
      </c>
      <c r="S5892" s="6">
        <f>IF(B5892&gt;0,SUM($R$4:R5892)-SUM($S$3:S5891),0)</f>
        <v>0</v>
      </c>
    </row>
    <row r="5893" spans="1:19">
      <c r="A5893">
        <f>IF(E5892&lt;&gt;E5893,COUNTIF($A$4:A5892,"&lt;&gt;0")+1,0)</f>
        <v>0</v>
      </c>
      <c r="B5893">
        <f>IF(A5893&lt;&gt;0,IF(MOD(A5893,3)=0,COUNTIF($B$4:B5892,"&lt;&gt;0")+1,0),0)</f>
        <v>0</v>
      </c>
      <c r="C5893" s="9">
        <f>'Dash Board'!$C$12+COUNT('Daily reducing balance'!$F$4:F5892)</f>
        <v>47619</v>
      </c>
      <c r="D5893">
        <f t="shared" si="644"/>
        <v>2030</v>
      </c>
      <c r="E5893">
        <f t="shared" si="645"/>
        <v>5</v>
      </c>
      <c r="F5893">
        <f>DAY('Dash Board'!$C$12+COUNT('Daily reducing balance'!$F$4:F5892))</f>
        <v>16</v>
      </c>
      <c r="G5893" s="8">
        <f t="shared" si="646"/>
        <v>1.0155154003338494E-7</v>
      </c>
      <c r="H5893" s="6">
        <f>G5893*'Dash Board'!$C$11/365</f>
        <v>2.9213456721932652E-11</v>
      </c>
      <c r="I5893" s="6">
        <f>H5893*'Dash Board'!$C$18/'Dash Board'!$C$11</f>
        <v>1.3911169867586978E-11</v>
      </c>
      <c r="J5893" s="6">
        <f>(G5893&gt;1)*PMT('Dash Board'!$C$11/365,$U$4,-'Dash Board'!$C$19)</f>
        <v>0</v>
      </c>
      <c r="K5893" s="6">
        <f t="shared" ref="K5893:K5956" si="648">IF(F5893=1,SUMIFS($J$4:$J$7308,$D$4:$D$7308,"="&amp;YEAR(C5893),$E$4:$E$7308,"="&amp;MONTH(C5893)),0)</f>
        <v>0</v>
      </c>
      <c r="L5893" s="8">
        <f t="shared" ref="L5893:L5956" si="649">IF(G5893+H5893-J5893&lt;0,0,G5893+H5893-J5893)</f>
        <v>1.0158075349010687E-7</v>
      </c>
      <c r="N5893" s="8">
        <f t="shared" si="647"/>
        <v>-1.3911169867586978E-11</v>
      </c>
      <c r="O5893" s="8">
        <f>IF(E5892&lt;&gt;E5893,SUM($N$4:N5893)-SUM($O$3:O5892),0)</f>
        <v>0</v>
      </c>
      <c r="P5893" s="6">
        <f>IF(B5893&gt;0,SUM($O$4:O5893)-SUM($P$3:P5892),0)</f>
        <v>0</v>
      </c>
      <c r="Q5893" s="6">
        <f t="shared" ref="Q5893:Q5956" si="650">I5893</f>
        <v>1.3911169867586978E-11</v>
      </c>
      <c r="R5893" s="8">
        <f>IF(E5892&lt;&gt;E5893,SUM($Q$4:Q5893)-SUM($R$3:R5892),0)</f>
        <v>0</v>
      </c>
      <c r="S5893" s="6">
        <f>IF(B5893&gt;0,SUM($R$4:R5893)-SUM($S$3:S5892),0)</f>
        <v>0</v>
      </c>
    </row>
    <row r="5894" spans="1:19">
      <c r="A5894">
        <f>IF(E5893&lt;&gt;E5894,COUNTIF($A$4:A5893,"&lt;&gt;0")+1,0)</f>
        <v>0</v>
      </c>
      <c r="B5894">
        <f>IF(A5894&lt;&gt;0,IF(MOD(A5894,3)=0,COUNTIF($B$4:B5893,"&lt;&gt;0")+1,0),0)</f>
        <v>0</v>
      </c>
      <c r="C5894" s="9">
        <f>'Dash Board'!$C$12+COUNT('Daily reducing balance'!$F$4:F5893)</f>
        <v>47620</v>
      </c>
      <c r="D5894">
        <f t="shared" si="644"/>
        <v>2030</v>
      </c>
      <c r="E5894">
        <f t="shared" si="645"/>
        <v>5</v>
      </c>
      <c r="F5894">
        <f>DAY('Dash Board'!$C$12+COUNT('Daily reducing balance'!$F$4:F5893))</f>
        <v>17</v>
      </c>
      <c r="G5894" s="8">
        <f t="shared" si="646"/>
        <v>1.0158075349010687E-7</v>
      </c>
      <c r="H5894" s="6">
        <f>G5894*'Dash Board'!$C$11/365</f>
        <v>2.9221860593044443E-11</v>
      </c>
      <c r="I5894" s="6">
        <f>H5894*'Dash Board'!$C$18/'Dash Board'!$C$11</f>
        <v>1.3915171710973546E-11</v>
      </c>
      <c r="J5894" s="6">
        <f>(G5894&gt;1)*PMT('Dash Board'!$C$11/365,$U$4,-'Dash Board'!$C$19)</f>
        <v>0</v>
      </c>
      <c r="K5894" s="6">
        <f t="shared" si="648"/>
        <v>0</v>
      </c>
      <c r="L5894" s="8">
        <f t="shared" si="649"/>
        <v>1.0160997535069992E-7</v>
      </c>
      <c r="N5894" s="8">
        <f t="shared" si="647"/>
        <v>-1.3915171710973546E-11</v>
      </c>
      <c r="O5894" s="8">
        <f>IF(E5893&lt;&gt;E5894,SUM($N$4:N5894)-SUM($O$3:O5893),0)</f>
        <v>0</v>
      </c>
      <c r="P5894" s="6">
        <f>IF(B5894&gt;0,SUM($O$4:O5894)-SUM($P$3:P5893),0)</f>
        <v>0</v>
      </c>
      <c r="Q5894" s="6">
        <f t="shared" si="650"/>
        <v>1.3915171710973546E-11</v>
      </c>
      <c r="R5894" s="8">
        <f>IF(E5893&lt;&gt;E5894,SUM($Q$4:Q5894)-SUM($R$3:R5893),0)</f>
        <v>0</v>
      </c>
      <c r="S5894" s="6">
        <f>IF(B5894&gt;0,SUM($R$4:R5894)-SUM($S$3:S5893),0)</f>
        <v>0</v>
      </c>
    </row>
    <row r="5895" spans="1:19">
      <c r="A5895">
        <f>IF(E5894&lt;&gt;E5895,COUNTIF($A$4:A5894,"&lt;&gt;0")+1,0)</f>
        <v>0</v>
      </c>
      <c r="B5895">
        <f>IF(A5895&lt;&gt;0,IF(MOD(A5895,3)=0,COUNTIF($B$4:B5894,"&lt;&gt;0")+1,0),0)</f>
        <v>0</v>
      </c>
      <c r="C5895" s="9">
        <f>'Dash Board'!$C$12+COUNT('Daily reducing balance'!$F$4:F5894)</f>
        <v>47621</v>
      </c>
      <c r="D5895">
        <f t="shared" si="644"/>
        <v>2030</v>
      </c>
      <c r="E5895">
        <f t="shared" si="645"/>
        <v>5</v>
      </c>
      <c r="F5895">
        <f>DAY('Dash Board'!$C$12+COUNT('Daily reducing balance'!$F$4:F5894))</f>
        <v>18</v>
      </c>
      <c r="G5895" s="8">
        <f t="shared" si="646"/>
        <v>1.0160997535069992E-7</v>
      </c>
      <c r="H5895" s="6">
        <f>G5895*'Dash Board'!$C$11/365</f>
        <v>2.9230266881708194E-11</v>
      </c>
      <c r="I5895" s="6">
        <f>H5895*'Dash Board'!$C$18/'Dash Board'!$C$11</f>
        <v>1.3919174705575332E-11</v>
      </c>
      <c r="J5895" s="6">
        <f>(G5895&gt;1)*PMT('Dash Board'!$C$11/365,$U$4,-'Dash Board'!$C$19)</f>
        <v>0</v>
      </c>
      <c r="K5895" s="6">
        <f t="shared" si="648"/>
        <v>0</v>
      </c>
      <c r="L5895" s="8">
        <f t="shared" si="649"/>
        <v>1.0163920561758163E-7</v>
      </c>
      <c r="N5895" s="8">
        <f t="shared" si="647"/>
        <v>-1.3919174705575332E-11</v>
      </c>
      <c r="O5895" s="8">
        <f>IF(E5894&lt;&gt;E5895,SUM($N$4:N5895)-SUM($O$3:O5894),0)</f>
        <v>0</v>
      </c>
      <c r="P5895" s="6">
        <f>IF(B5895&gt;0,SUM($O$4:O5895)-SUM($P$3:P5894),0)</f>
        <v>0</v>
      </c>
      <c r="Q5895" s="6">
        <f t="shared" si="650"/>
        <v>1.3919174705575332E-11</v>
      </c>
      <c r="R5895" s="8">
        <f>IF(E5894&lt;&gt;E5895,SUM($Q$4:Q5895)-SUM($R$3:R5894),0)</f>
        <v>0</v>
      </c>
      <c r="S5895" s="6">
        <f>IF(B5895&gt;0,SUM($R$4:R5895)-SUM($S$3:S5894),0)</f>
        <v>0</v>
      </c>
    </row>
    <row r="5896" spans="1:19">
      <c r="A5896">
        <f>IF(E5895&lt;&gt;E5896,COUNTIF($A$4:A5895,"&lt;&gt;0")+1,0)</f>
        <v>0</v>
      </c>
      <c r="B5896">
        <f>IF(A5896&lt;&gt;0,IF(MOD(A5896,3)=0,COUNTIF($B$4:B5895,"&lt;&gt;0")+1,0),0)</f>
        <v>0</v>
      </c>
      <c r="C5896" s="9">
        <f>'Dash Board'!$C$12+COUNT('Daily reducing balance'!$F$4:F5895)</f>
        <v>47622</v>
      </c>
      <c r="D5896">
        <f t="shared" si="644"/>
        <v>2030</v>
      </c>
      <c r="E5896">
        <f t="shared" si="645"/>
        <v>5</v>
      </c>
      <c r="F5896">
        <f>DAY('Dash Board'!$C$12+COUNT('Daily reducing balance'!$F$4:F5895))</f>
        <v>19</v>
      </c>
      <c r="G5896" s="8">
        <f t="shared" si="646"/>
        <v>1.0163920561758163E-7</v>
      </c>
      <c r="H5896" s="6">
        <f>G5896*'Dash Board'!$C$11/365</f>
        <v>2.923867558861937E-11</v>
      </c>
      <c r="I5896" s="6">
        <f>H5896*'Dash Board'!$C$18/'Dash Board'!$C$11</f>
        <v>1.3923178851723512E-11</v>
      </c>
      <c r="J5896" s="6">
        <f>(G5896&gt;1)*PMT('Dash Board'!$C$11/365,$U$4,-'Dash Board'!$C$19)</f>
        <v>0</v>
      </c>
      <c r="K5896" s="6">
        <f t="shared" si="648"/>
        <v>0</v>
      </c>
      <c r="L5896" s="8">
        <f t="shared" si="649"/>
        <v>1.0166844429317024E-7</v>
      </c>
      <c r="N5896" s="8">
        <f t="shared" si="647"/>
        <v>-1.3923178851723512E-11</v>
      </c>
      <c r="O5896" s="8">
        <f>IF(E5895&lt;&gt;E5896,SUM($N$4:N5896)-SUM($O$3:O5895),0)</f>
        <v>0</v>
      </c>
      <c r="P5896" s="6">
        <f>IF(B5896&gt;0,SUM($O$4:O5896)-SUM($P$3:P5895),0)</f>
        <v>0</v>
      </c>
      <c r="Q5896" s="6">
        <f t="shared" si="650"/>
        <v>1.3923178851723512E-11</v>
      </c>
      <c r="R5896" s="8">
        <f>IF(E5895&lt;&gt;E5896,SUM($Q$4:Q5896)-SUM($R$3:R5895),0)</f>
        <v>0</v>
      </c>
      <c r="S5896" s="6">
        <f>IF(B5896&gt;0,SUM($R$4:R5896)-SUM($S$3:S5895),0)</f>
        <v>0</v>
      </c>
    </row>
    <row r="5897" spans="1:19">
      <c r="A5897">
        <f>IF(E5896&lt;&gt;E5897,COUNTIF($A$4:A5896,"&lt;&gt;0")+1,0)</f>
        <v>0</v>
      </c>
      <c r="B5897">
        <f>IF(A5897&lt;&gt;0,IF(MOD(A5897,3)=0,COUNTIF($B$4:B5896,"&lt;&gt;0")+1,0),0)</f>
        <v>0</v>
      </c>
      <c r="C5897" s="9">
        <f>'Dash Board'!$C$12+COUNT('Daily reducing balance'!$F$4:F5896)</f>
        <v>47623</v>
      </c>
      <c r="D5897">
        <f t="shared" si="644"/>
        <v>2030</v>
      </c>
      <c r="E5897">
        <f t="shared" si="645"/>
        <v>5</v>
      </c>
      <c r="F5897">
        <f>DAY('Dash Board'!$C$12+COUNT('Daily reducing balance'!$F$4:F5896))</f>
        <v>20</v>
      </c>
      <c r="G5897" s="8">
        <f t="shared" si="646"/>
        <v>1.0166844429317024E-7</v>
      </c>
      <c r="H5897" s="6">
        <f>G5897*'Dash Board'!$C$11/365</f>
        <v>2.9247086714473629E-11</v>
      </c>
      <c r="I5897" s="6">
        <f>H5897*'Dash Board'!$C$18/'Dash Board'!$C$11</f>
        <v>1.3927184149749349E-11</v>
      </c>
      <c r="J5897" s="6">
        <f>(G5897&gt;1)*PMT('Dash Board'!$C$11/365,$U$4,-'Dash Board'!$C$19)</f>
        <v>0</v>
      </c>
      <c r="K5897" s="6">
        <f t="shared" si="648"/>
        <v>0</v>
      </c>
      <c r="L5897" s="8">
        <f t="shared" si="649"/>
        <v>1.0169769137988471E-7</v>
      </c>
      <c r="N5897" s="8">
        <f t="shared" si="647"/>
        <v>-1.3927184149749349E-11</v>
      </c>
      <c r="O5897" s="8">
        <f>IF(E5896&lt;&gt;E5897,SUM($N$4:N5897)-SUM($O$3:O5896),0)</f>
        <v>0</v>
      </c>
      <c r="P5897" s="6">
        <f>IF(B5897&gt;0,SUM($O$4:O5897)-SUM($P$3:P5896),0)</f>
        <v>0</v>
      </c>
      <c r="Q5897" s="6">
        <f t="shared" si="650"/>
        <v>1.3927184149749349E-11</v>
      </c>
      <c r="R5897" s="8">
        <f>IF(E5896&lt;&gt;E5897,SUM($Q$4:Q5897)-SUM($R$3:R5896),0)</f>
        <v>0</v>
      </c>
      <c r="S5897" s="6">
        <f>IF(B5897&gt;0,SUM($R$4:R5897)-SUM($S$3:S5896),0)</f>
        <v>0</v>
      </c>
    </row>
    <row r="5898" spans="1:19">
      <c r="A5898">
        <f>IF(E5897&lt;&gt;E5898,COUNTIF($A$4:A5897,"&lt;&gt;0")+1,0)</f>
        <v>0</v>
      </c>
      <c r="B5898">
        <f>IF(A5898&lt;&gt;0,IF(MOD(A5898,3)=0,COUNTIF($B$4:B5897,"&lt;&gt;0")+1,0),0)</f>
        <v>0</v>
      </c>
      <c r="C5898" s="9">
        <f>'Dash Board'!$C$12+COUNT('Daily reducing balance'!$F$4:F5897)</f>
        <v>47624</v>
      </c>
      <c r="D5898">
        <f t="shared" si="644"/>
        <v>2030</v>
      </c>
      <c r="E5898">
        <f t="shared" si="645"/>
        <v>5</v>
      </c>
      <c r="F5898">
        <f>DAY('Dash Board'!$C$12+COUNT('Daily reducing balance'!$F$4:F5897))</f>
        <v>21</v>
      </c>
      <c r="G5898" s="8">
        <f t="shared" si="646"/>
        <v>1.0169769137988471E-7</v>
      </c>
      <c r="H5898" s="6">
        <f>G5898*'Dash Board'!$C$11/365</f>
        <v>2.9255500259966831E-11</v>
      </c>
      <c r="I5898" s="6">
        <f>H5898*'Dash Board'!$C$18/'Dash Board'!$C$11</f>
        <v>1.3931190599984207E-11</v>
      </c>
      <c r="J5898" s="6">
        <f>(G5898&gt;1)*PMT('Dash Board'!$C$11/365,$U$4,-'Dash Board'!$C$19)</f>
        <v>0</v>
      </c>
      <c r="K5898" s="6">
        <f t="shared" si="648"/>
        <v>0</v>
      </c>
      <c r="L5898" s="8">
        <f t="shared" si="649"/>
        <v>1.0172694688014468E-7</v>
      </c>
      <c r="N5898" s="8">
        <f t="shared" si="647"/>
        <v>-1.3931190599984207E-11</v>
      </c>
      <c r="O5898" s="8">
        <f>IF(E5897&lt;&gt;E5898,SUM($N$4:N5898)-SUM($O$3:O5897),0)</f>
        <v>0</v>
      </c>
      <c r="P5898" s="6">
        <f>IF(B5898&gt;0,SUM($O$4:O5898)-SUM($P$3:P5897),0)</f>
        <v>0</v>
      </c>
      <c r="Q5898" s="6">
        <f t="shared" si="650"/>
        <v>1.3931190599984207E-11</v>
      </c>
      <c r="R5898" s="8">
        <f>IF(E5897&lt;&gt;E5898,SUM($Q$4:Q5898)-SUM($R$3:R5897),0)</f>
        <v>0</v>
      </c>
      <c r="S5898" s="6">
        <f>IF(B5898&gt;0,SUM($R$4:R5898)-SUM($S$3:S5897),0)</f>
        <v>0</v>
      </c>
    </row>
    <row r="5899" spans="1:19">
      <c r="A5899">
        <f>IF(E5898&lt;&gt;E5899,COUNTIF($A$4:A5898,"&lt;&gt;0")+1,0)</f>
        <v>0</v>
      </c>
      <c r="B5899">
        <f>IF(A5899&lt;&gt;0,IF(MOD(A5899,3)=0,COUNTIF($B$4:B5898,"&lt;&gt;0")+1,0),0)</f>
        <v>0</v>
      </c>
      <c r="C5899" s="9">
        <f>'Dash Board'!$C$12+COUNT('Daily reducing balance'!$F$4:F5898)</f>
        <v>47625</v>
      </c>
      <c r="D5899">
        <f t="shared" si="644"/>
        <v>2030</v>
      </c>
      <c r="E5899">
        <f t="shared" si="645"/>
        <v>5</v>
      </c>
      <c r="F5899">
        <f>DAY('Dash Board'!$C$12+COUNT('Daily reducing balance'!$F$4:F5898))</f>
        <v>22</v>
      </c>
      <c r="G5899" s="8">
        <f t="shared" si="646"/>
        <v>1.0172694688014468E-7</v>
      </c>
      <c r="H5899" s="6">
        <f>G5899*'Dash Board'!$C$11/365</f>
        <v>2.9263916225795042E-11</v>
      </c>
      <c r="I5899" s="6">
        <f>H5899*'Dash Board'!$C$18/'Dash Board'!$C$11</f>
        <v>1.3935198202759545E-11</v>
      </c>
      <c r="J5899" s="6">
        <f>(G5899&gt;1)*PMT('Dash Board'!$C$11/365,$U$4,-'Dash Board'!$C$19)</f>
        <v>0</v>
      </c>
      <c r="K5899" s="6">
        <f t="shared" si="648"/>
        <v>0</v>
      </c>
      <c r="L5899" s="8">
        <f t="shared" si="649"/>
        <v>1.0175621079637047E-7</v>
      </c>
      <c r="N5899" s="8">
        <f t="shared" si="647"/>
        <v>-1.3935198202759545E-11</v>
      </c>
      <c r="O5899" s="8">
        <f>IF(E5898&lt;&gt;E5899,SUM($N$4:N5899)-SUM($O$3:O5898),0)</f>
        <v>0</v>
      </c>
      <c r="P5899" s="6">
        <f>IF(B5899&gt;0,SUM($O$4:O5899)-SUM($P$3:P5898),0)</f>
        <v>0</v>
      </c>
      <c r="Q5899" s="6">
        <f t="shared" si="650"/>
        <v>1.3935198202759545E-11</v>
      </c>
      <c r="R5899" s="8">
        <f>IF(E5898&lt;&gt;E5899,SUM($Q$4:Q5899)-SUM($R$3:R5898),0)</f>
        <v>0</v>
      </c>
      <c r="S5899" s="6">
        <f>IF(B5899&gt;0,SUM($R$4:R5899)-SUM($S$3:S5898),0)</f>
        <v>0</v>
      </c>
    </row>
    <row r="5900" spans="1:19">
      <c r="A5900">
        <f>IF(E5899&lt;&gt;E5900,COUNTIF($A$4:A5899,"&lt;&gt;0")+1,0)</f>
        <v>0</v>
      </c>
      <c r="B5900">
        <f>IF(A5900&lt;&gt;0,IF(MOD(A5900,3)=0,COUNTIF($B$4:B5899,"&lt;&gt;0")+1,0),0)</f>
        <v>0</v>
      </c>
      <c r="C5900" s="9">
        <f>'Dash Board'!$C$12+COUNT('Daily reducing balance'!$F$4:F5899)</f>
        <v>47626</v>
      </c>
      <c r="D5900">
        <f t="shared" si="644"/>
        <v>2030</v>
      </c>
      <c r="E5900">
        <f t="shared" si="645"/>
        <v>5</v>
      </c>
      <c r="F5900">
        <f>DAY('Dash Board'!$C$12+COUNT('Daily reducing balance'!$F$4:F5899))</f>
        <v>23</v>
      </c>
      <c r="G5900" s="8">
        <f t="shared" si="646"/>
        <v>1.0175621079637047E-7</v>
      </c>
      <c r="H5900" s="6">
        <f>G5900*'Dash Board'!$C$11/365</f>
        <v>2.9272334612654516E-11</v>
      </c>
      <c r="I5900" s="6">
        <f>H5900*'Dash Board'!$C$18/'Dash Board'!$C$11</f>
        <v>1.3939206958406913E-11</v>
      </c>
      <c r="J5900" s="6">
        <f>(G5900&gt;1)*PMT('Dash Board'!$C$11/365,$U$4,-'Dash Board'!$C$19)</f>
        <v>0</v>
      </c>
      <c r="K5900" s="6">
        <f t="shared" si="648"/>
        <v>0</v>
      </c>
      <c r="L5900" s="8">
        <f t="shared" si="649"/>
        <v>1.0178548313098312E-7</v>
      </c>
      <c r="N5900" s="8">
        <f t="shared" si="647"/>
        <v>-1.3939206958406913E-11</v>
      </c>
      <c r="O5900" s="8">
        <f>IF(E5899&lt;&gt;E5900,SUM($N$4:N5900)-SUM($O$3:O5899),0)</f>
        <v>0</v>
      </c>
      <c r="P5900" s="6">
        <f>IF(B5900&gt;0,SUM($O$4:O5900)-SUM($P$3:P5899),0)</f>
        <v>0</v>
      </c>
      <c r="Q5900" s="6">
        <f t="shared" si="650"/>
        <v>1.3939206958406913E-11</v>
      </c>
      <c r="R5900" s="8">
        <f>IF(E5899&lt;&gt;E5900,SUM($Q$4:Q5900)-SUM($R$3:R5899),0)</f>
        <v>0</v>
      </c>
      <c r="S5900" s="6">
        <f>IF(B5900&gt;0,SUM($R$4:R5900)-SUM($S$3:S5899),0)</f>
        <v>0</v>
      </c>
    </row>
    <row r="5901" spans="1:19">
      <c r="A5901">
        <f>IF(E5900&lt;&gt;E5901,COUNTIF($A$4:A5900,"&lt;&gt;0")+1,0)</f>
        <v>0</v>
      </c>
      <c r="B5901">
        <f>IF(A5901&lt;&gt;0,IF(MOD(A5901,3)=0,COUNTIF($B$4:B5900,"&lt;&gt;0")+1,0),0)</f>
        <v>0</v>
      </c>
      <c r="C5901" s="9">
        <f>'Dash Board'!$C$12+COUNT('Daily reducing balance'!$F$4:F5900)</f>
        <v>47627</v>
      </c>
      <c r="D5901">
        <f t="shared" si="644"/>
        <v>2030</v>
      </c>
      <c r="E5901">
        <f t="shared" si="645"/>
        <v>5</v>
      </c>
      <c r="F5901">
        <f>DAY('Dash Board'!$C$12+COUNT('Daily reducing balance'!$F$4:F5900))</f>
        <v>24</v>
      </c>
      <c r="G5901" s="8">
        <f t="shared" si="646"/>
        <v>1.0178548313098312E-7</v>
      </c>
      <c r="H5901" s="6">
        <f>G5901*'Dash Board'!$C$11/365</f>
        <v>2.9280755421241718E-11</v>
      </c>
      <c r="I5901" s="6">
        <f>H5901*'Dash Board'!$C$18/'Dash Board'!$C$11</f>
        <v>1.3943216867257962E-11</v>
      </c>
      <c r="J5901" s="6">
        <f>(G5901&gt;1)*PMT('Dash Board'!$C$11/365,$U$4,-'Dash Board'!$C$19)</f>
        <v>0</v>
      </c>
      <c r="K5901" s="6">
        <f t="shared" si="648"/>
        <v>0</v>
      </c>
      <c r="L5901" s="8">
        <f t="shared" si="649"/>
        <v>1.0181476388640436E-7</v>
      </c>
      <c r="N5901" s="8">
        <f t="shared" si="647"/>
        <v>-1.3943216867257962E-11</v>
      </c>
      <c r="O5901" s="8">
        <f>IF(E5900&lt;&gt;E5901,SUM($N$4:N5901)-SUM($O$3:O5900),0)</f>
        <v>0</v>
      </c>
      <c r="P5901" s="6">
        <f>IF(B5901&gt;0,SUM($O$4:O5901)-SUM($P$3:P5900),0)</f>
        <v>0</v>
      </c>
      <c r="Q5901" s="6">
        <f t="shared" si="650"/>
        <v>1.3943216867257962E-11</v>
      </c>
      <c r="R5901" s="8">
        <f>IF(E5900&lt;&gt;E5901,SUM($Q$4:Q5901)-SUM($R$3:R5900),0)</f>
        <v>0</v>
      </c>
      <c r="S5901" s="6">
        <f>IF(B5901&gt;0,SUM($R$4:R5901)-SUM($S$3:S5900),0)</f>
        <v>0</v>
      </c>
    </row>
    <row r="5902" spans="1:19">
      <c r="A5902">
        <f>IF(E5901&lt;&gt;E5902,COUNTIF($A$4:A5901,"&lt;&gt;0")+1,0)</f>
        <v>0</v>
      </c>
      <c r="B5902">
        <f>IF(A5902&lt;&gt;0,IF(MOD(A5902,3)=0,COUNTIF($B$4:B5901,"&lt;&gt;0")+1,0),0)</f>
        <v>0</v>
      </c>
      <c r="C5902" s="9">
        <f>'Dash Board'!$C$12+COUNT('Daily reducing balance'!$F$4:F5901)</f>
        <v>47628</v>
      </c>
      <c r="D5902">
        <f t="shared" si="644"/>
        <v>2030</v>
      </c>
      <c r="E5902">
        <f t="shared" si="645"/>
        <v>5</v>
      </c>
      <c r="F5902">
        <f>DAY('Dash Board'!$C$12+COUNT('Daily reducing balance'!$F$4:F5901))</f>
        <v>25</v>
      </c>
      <c r="G5902" s="8">
        <f t="shared" si="646"/>
        <v>1.0181476388640436E-7</v>
      </c>
      <c r="H5902" s="6">
        <f>G5902*'Dash Board'!$C$11/365</f>
        <v>2.928917865225331E-11</v>
      </c>
      <c r="I5902" s="6">
        <f>H5902*'Dash Board'!$C$18/'Dash Board'!$C$11</f>
        <v>1.3947227929644434E-11</v>
      </c>
      <c r="J5902" s="6">
        <f>(G5902&gt;1)*PMT('Dash Board'!$C$11/365,$U$4,-'Dash Board'!$C$19)</f>
        <v>0</v>
      </c>
      <c r="K5902" s="6">
        <f t="shared" si="648"/>
        <v>0</v>
      </c>
      <c r="L5902" s="8">
        <f t="shared" si="649"/>
        <v>1.0184405306505662E-7</v>
      </c>
      <c r="N5902" s="8">
        <f t="shared" si="647"/>
        <v>-1.3947227929644434E-11</v>
      </c>
      <c r="O5902" s="8">
        <f>IF(E5901&lt;&gt;E5902,SUM($N$4:N5902)-SUM($O$3:O5901),0)</f>
        <v>0</v>
      </c>
      <c r="P5902" s="6">
        <f>IF(B5902&gt;0,SUM($O$4:O5902)-SUM($P$3:P5901),0)</f>
        <v>0</v>
      </c>
      <c r="Q5902" s="6">
        <f t="shared" si="650"/>
        <v>1.3947227929644434E-11</v>
      </c>
      <c r="R5902" s="8">
        <f>IF(E5901&lt;&gt;E5902,SUM($Q$4:Q5902)-SUM($R$3:R5901),0)</f>
        <v>0</v>
      </c>
      <c r="S5902" s="6">
        <f>IF(B5902&gt;0,SUM($R$4:R5902)-SUM($S$3:S5901),0)</f>
        <v>0</v>
      </c>
    </row>
    <row r="5903" spans="1:19">
      <c r="A5903">
        <f>IF(E5902&lt;&gt;E5903,COUNTIF($A$4:A5902,"&lt;&gt;0")+1,0)</f>
        <v>0</v>
      </c>
      <c r="B5903">
        <f>IF(A5903&lt;&gt;0,IF(MOD(A5903,3)=0,COUNTIF($B$4:B5902,"&lt;&gt;0")+1,0),0)</f>
        <v>0</v>
      </c>
      <c r="C5903" s="9">
        <f>'Dash Board'!$C$12+COUNT('Daily reducing balance'!$F$4:F5902)</f>
        <v>47629</v>
      </c>
      <c r="D5903">
        <f t="shared" si="644"/>
        <v>2030</v>
      </c>
      <c r="E5903">
        <f t="shared" si="645"/>
        <v>5</v>
      </c>
      <c r="F5903">
        <f>DAY('Dash Board'!$C$12+COUNT('Daily reducing balance'!$F$4:F5902))</f>
        <v>26</v>
      </c>
      <c r="G5903" s="8">
        <f t="shared" si="646"/>
        <v>1.0184405306505662E-7</v>
      </c>
      <c r="H5903" s="6">
        <f>G5903*'Dash Board'!$C$11/365</f>
        <v>2.9297604306386146E-11</v>
      </c>
      <c r="I5903" s="6">
        <f>H5903*'Dash Board'!$C$18/'Dash Board'!$C$11</f>
        <v>1.3951240145898166E-11</v>
      </c>
      <c r="J5903" s="6">
        <f>(G5903&gt;1)*PMT('Dash Board'!$C$11/365,$U$4,-'Dash Board'!$C$19)</f>
        <v>0</v>
      </c>
      <c r="K5903" s="6">
        <f t="shared" si="648"/>
        <v>0</v>
      </c>
      <c r="L5903" s="8">
        <f t="shared" si="649"/>
        <v>1.0187335066936301E-7</v>
      </c>
      <c r="N5903" s="8">
        <f t="shared" si="647"/>
        <v>-1.3951240145898166E-11</v>
      </c>
      <c r="O5903" s="8">
        <f>IF(E5902&lt;&gt;E5903,SUM($N$4:N5903)-SUM($O$3:O5902),0)</f>
        <v>0</v>
      </c>
      <c r="P5903" s="6">
        <f>IF(B5903&gt;0,SUM($O$4:O5903)-SUM($P$3:P5902),0)</f>
        <v>0</v>
      </c>
      <c r="Q5903" s="6">
        <f t="shared" si="650"/>
        <v>1.3951240145898166E-11</v>
      </c>
      <c r="R5903" s="8">
        <f>IF(E5902&lt;&gt;E5903,SUM($Q$4:Q5903)-SUM($R$3:R5902),0)</f>
        <v>0</v>
      </c>
      <c r="S5903" s="6">
        <f>IF(B5903&gt;0,SUM($R$4:R5903)-SUM($S$3:S5902),0)</f>
        <v>0</v>
      </c>
    </row>
    <row r="5904" spans="1:19">
      <c r="A5904">
        <f>IF(E5903&lt;&gt;E5904,COUNTIF($A$4:A5903,"&lt;&gt;0")+1,0)</f>
        <v>0</v>
      </c>
      <c r="B5904">
        <f>IF(A5904&lt;&gt;0,IF(MOD(A5904,3)=0,COUNTIF($B$4:B5903,"&lt;&gt;0")+1,0),0)</f>
        <v>0</v>
      </c>
      <c r="C5904" s="9">
        <f>'Dash Board'!$C$12+COUNT('Daily reducing balance'!$F$4:F5903)</f>
        <v>47630</v>
      </c>
      <c r="D5904">
        <f t="shared" si="644"/>
        <v>2030</v>
      </c>
      <c r="E5904">
        <f t="shared" si="645"/>
        <v>5</v>
      </c>
      <c r="F5904">
        <f>DAY('Dash Board'!$C$12+COUNT('Daily reducing balance'!$F$4:F5903))</f>
        <v>27</v>
      </c>
      <c r="G5904" s="8">
        <f t="shared" si="646"/>
        <v>1.0187335066936301E-7</v>
      </c>
      <c r="H5904" s="6">
        <f>G5904*'Dash Board'!$C$11/365</f>
        <v>2.9306032384337307E-11</v>
      </c>
      <c r="I5904" s="6">
        <f>H5904*'Dash Board'!$C$18/'Dash Board'!$C$11</f>
        <v>1.39552535163511E-11</v>
      </c>
      <c r="J5904" s="6">
        <f>(G5904&gt;1)*PMT('Dash Board'!$C$11/365,$U$4,-'Dash Board'!$C$19)</f>
        <v>0</v>
      </c>
      <c r="K5904" s="6">
        <f t="shared" si="648"/>
        <v>0</v>
      </c>
      <c r="L5904" s="8">
        <f t="shared" si="649"/>
        <v>1.0190265670174735E-7</v>
      </c>
      <c r="N5904" s="8">
        <f t="shared" si="647"/>
        <v>-1.39552535163511E-11</v>
      </c>
      <c r="O5904" s="8">
        <f>IF(E5903&lt;&gt;E5904,SUM($N$4:N5904)-SUM($O$3:O5903),0)</f>
        <v>0</v>
      </c>
      <c r="P5904" s="6">
        <f>IF(B5904&gt;0,SUM($O$4:O5904)-SUM($P$3:P5903),0)</f>
        <v>0</v>
      </c>
      <c r="Q5904" s="6">
        <f t="shared" si="650"/>
        <v>1.39552535163511E-11</v>
      </c>
      <c r="R5904" s="8">
        <f>IF(E5903&lt;&gt;E5904,SUM($Q$4:Q5904)-SUM($R$3:R5903),0)</f>
        <v>0</v>
      </c>
      <c r="S5904" s="6">
        <f>IF(B5904&gt;0,SUM($R$4:R5904)-SUM($S$3:S5903),0)</f>
        <v>0</v>
      </c>
    </row>
    <row r="5905" spans="1:19">
      <c r="A5905">
        <f>IF(E5904&lt;&gt;E5905,COUNTIF($A$4:A5904,"&lt;&gt;0")+1,0)</f>
        <v>0</v>
      </c>
      <c r="B5905">
        <f>IF(A5905&lt;&gt;0,IF(MOD(A5905,3)=0,COUNTIF($B$4:B5904,"&lt;&gt;0")+1,0),0)</f>
        <v>0</v>
      </c>
      <c r="C5905" s="9">
        <f>'Dash Board'!$C$12+COUNT('Daily reducing balance'!$F$4:F5904)</f>
        <v>47631</v>
      </c>
      <c r="D5905">
        <f t="shared" si="644"/>
        <v>2030</v>
      </c>
      <c r="E5905">
        <f t="shared" si="645"/>
        <v>5</v>
      </c>
      <c r="F5905">
        <f>DAY('Dash Board'!$C$12+COUNT('Daily reducing balance'!$F$4:F5904))</f>
        <v>28</v>
      </c>
      <c r="G5905" s="8">
        <f t="shared" si="646"/>
        <v>1.0190265670174735E-7</v>
      </c>
      <c r="H5905" s="6">
        <f>G5905*'Dash Board'!$C$11/365</f>
        <v>2.9314462886804034E-11</v>
      </c>
      <c r="I5905" s="6">
        <f>H5905*'Dash Board'!$C$18/'Dash Board'!$C$11</f>
        <v>1.3959268041335256E-11</v>
      </c>
      <c r="J5905" s="6">
        <f>(G5905&gt;1)*PMT('Dash Board'!$C$11/365,$U$4,-'Dash Board'!$C$19)</f>
        <v>0</v>
      </c>
      <c r="K5905" s="6">
        <f t="shared" si="648"/>
        <v>0</v>
      </c>
      <c r="L5905" s="8">
        <f t="shared" si="649"/>
        <v>1.0193197116463416E-7</v>
      </c>
      <c r="N5905" s="8">
        <f t="shared" si="647"/>
        <v>-1.3959268041335256E-11</v>
      </c>
      <c r="O5905" s="8">
        <f>IF(E5904&lt;&gt;E5905,SUM($N$4:N5905)-SUM($O$3:O5904),0)</f>
        <v>0</v>
      </c>
      <c r="P5905" s="6">
        <f>IF(B5905&gt;0,SUM($O$4:O5905)-SUM($P$3:P5904),0)</f>
        <v>0</v>
      </c>
      <c r="Q5905" s="6">
        <f t="shared" si="650"/>
        <v>1.3959268041335256E-11</v>
      </c>
      <c r="R5905" s="8">
        <f>IF(E5904&lt;&gt;E5905,SUM($Q$4:Q5905)-SUM($R$3:R5904),0)</f>
        <v>0</v>
      </c>
      <c r="S5905" s="6">
        <f>IF(B5905&gt;0,SUM($R$4:R5905)-SUM($S$3:S5904),0)</f>
        <v>0</v>
      </c>
    </row>
    <row r="5906" spans="1:19">
      <c r="A5906">
        <f>IF(E5905&lt;&gt;E5906,COUNTIF($A$4:A5905,"&lt;&gt;0")+1,0)</f>
        <v>0</v>
      </c>
      <c r="B5906">
        <f>IF(A5906&lt;&gt;0,IF(MOD(A5906,3)=0,COUNTIF($B$4:B5905,"&lt;&gt;0")+1,0),0)</f>
        <v>0</v>
      </c>
      <c r="C5906" s="9">
        <f>'Dash Board'!$C$12+COUNT('Daily reducing balance'!$F$4:F5905)</f>
        <v>47632</v>
      </c>
      <c r="D5906">
        <f t="shared" si="644"/>
        <v>2030</v>
      </c>
      <c r="E5906">
        <f t="shared" si="645"/>
        <v>5</v>
      </c>
      <c r="F5906">
        <f>DAY('Dash Board'!$C$12+COUNT('Daily reducing balance'!$F$4:F5905))</f>
        <v>29</v>
      </c>
      <c r="G5906" s="8">
        <f t="shared" si="646"/>
        <v>1.0193197116463416E-7</v>
      </c>
      <c r="H5906" s="6">
        <f>G5906*'Dash Board'!$C$11/365</f>
        <v>2.9322895814483797E-11</v>
      </c>
      <c r="I5906" s="6">
        <f>H5906*'Dash Board'!$C$18/'Dash Board'!$C$11</f>
        <v>1.3963283721182761E-11</v>
      </c>
      <c r="J5906" s="6">
        <f>(G5906&gt;1)*PMT('Dash Board'!$C$11/365,$U$4,-'Dash Board'!$C$19)</f>
        <v>0</v>
      </c>
      <c r="K5906" s="6">
        <f t="shared" si="648"/>
        <v>0</v>
      </c>
      <c r="L5906" s="8">
        <f t="shared" si="649"/>
        <v>1.0196129406044864E-7</v>
      </c>
      <c r="N5906" s="8">
        <f t="shared" si="647"/>
        <v>-1.3963283721182761E-11</v>
      </c>
      <c r="O5906" s="8">
        <f>IF(E5905&lt;&gt;E5906,SUM($N$4:N5906)-SUM($O$3:O5905),0)</f>
        <v>0</v>
      </c>
      <c r="P5906" s="6">
        <f>IF(B5906&gt;0,SUM($O$4:O5906)-SUM($P$3:P5905),0)</f>
        <v>0</v>
      </c>
      <c r="Q5906" s="6">
        <f t="shared" si="650"/>
        <v>1.3963283721182761E-11</v>
      </c>
      <c r="R5906" s="8">
        <f>IF(E5905&lt;&gt;E5906,SUM($Q$4:Q5906)-SUM($R$3:R5905),0)</f>
        <v>0</v>
      </c>
      <c r="S5906" s="6">
        <f>IF(B5906&gt;0,SUM($R$4:R5906)-SUM($S$3:S5905),0)</f>
        <v>0</v>
      </c>
    </row>
    <row r="5907" spans="1:19">
      <c r="A5907">
        <f>IF(E5906&lt;&gt;E5907,COUNTIF($A$4:A5906,"&lt;&gt;0")+1,0)</f>
        <v>0</v>
      </c>
      <c r="B5907">
        <f>IF(A5907&lt;&gt;0,IF(MOD(A5907,3)=0,COUNTIF($B$4:B5906,"&lt;&gt;0")+1,0),0)</f>
        <v>0</v>
      </c>
      <c r="C5907" s="9">
        <f>'Dash Board'!$C$12+COUNT('Daily reducing balance'!$F$4:F5906)</f>
        <v>47633</v>
      </c>
      <c r="D5907">
        <f t="shared" si="644"/>
        <v>2030</v>
      </c>
      <c r="E5907">
        <f t="shared" si="645"/>
        <v>5</v>
      </c>
      <c r="F5907">
        <f>DAY('Dash Board'!$C$12+COUNT('Daily reducing balance'!$F$4:F5906))</f>
        <v>30</v>
      </c>
      <c r="G5907" s="8">
        <f t="shared" si="646"/>
        <v>1.0196129406044864E-7</v>
      </c>
      <c r="H5907" s="6">
        <f>G5907*'Dash Board'!$C$11/365</f>
        <v>2.9331331168074269E-11</v>
      </c>
      <c r="I5907" s="6">
        <f>H5907*'Dash Board'!$C$18/'Dash Board'!$C$11</f>
        <v>1.3967300556225843E-11</v>
      </c>
      <c r="J5907" s="6">
        <f>(G5907&gt;1)*PMT('Dash Board'!$C$11/365,$U$4,-'Dash Board'!$C$19)</f>
        <v>0</v>
      </c>
      <c r="K5907" s="6">
        <f t="shared" si="648"/>
        <v>0</v>
      </c>
      <c r="L5907" s="8">
        <f t="shared" si="649"/>
        <v>1.0199062539161672E-7</v>
      </c>
      <c r="N5907" s="8">
        <f t="shared" si="647"/>
        <v>-1.3967300556225843E-11</v>
      </c>
      <c r="O5907" s="8">
        <f>IF(E5906&lt;&gt;E5907,SUM($N$4:N5907)-SUM($O$3:O5906),0)</f>
        <v>0</v>
      </c>
      <c r="P5907" s="6">
        <f>IF(B5907&gt;0,SUM($O$4:O5907)-SUM($P$3:P5906),0)</f>
        <v>0</v>
      </c>
      <c r="Q5907" s="6">
        <f t="shared" si="650"/>
        <v>1.3967300556225843E-11</v>
      </c>
      <c r="R5907" s="8">
        <f>IF(E5906&lt;&gt;E5907,SUM($Q$4:Q5907)-SUM($R$3:R5906),0)</f>
        <v>0</v>
      </c>
      <c r="S5907" s="6">
        <f>IF(B5907&gt;0,SUM($R$4:R5907)-SUM($S$3:S5906),0)</f>
        <v>0</v>
      </c>
    </row>
    <row r="5908" spans="1:19">
      <c r="A5908">
        <f>IF(E5907&lt;&gt;E5908,COUNTIF($A$4:A5907,"&lt;&gt;0")+1,0)</f>
        <v>0</v>
      </c>
      <c r="B5908">
        <f>IF(A5908&lt;&gt;0,IF(MOD(A5908,3)=0,COUNTIF($B$4:B5907,"&lt;&gt;0")+1,0),0)</f>
        <v>0</v>
      </c>
      <c r="C5908" s="9">
        <f>'Dash Board'!$C$12+COUNT('Daily reducing balance'!$F$4:F5907)</f>
        <v>47634</v>
      </c>
      <c r="D5908">
        <f t="shared" si="644"/>
        <v>2030</v>
      </c>
      <c r="E5908">
        <f t="shared" si="645"/>
        <v>5</v>
      </c>
      <c r="F5908">
        <f>DAY('Dash Board'!$C$12+COUNT('Daily reducing balance'!$F$4:F5907))</f>
        <v>31</v>
      </c>
      <c r="G5908" s="8">
        <f t="shared" si="646"/>
        <v>1.0199062539161672E-7</v>
      </c>
      <c r="H5908" s="6">
        <f>G5908*'Dash Board'!$C$11/365</f>
        <v>2.9339768948273302E-11</v>
      </c>
      <c r="I5908" s="6">
        <f>H5908*'Dash Board'!$C$18/'Dash Board'!$C$11</f>
        <v>1.3971318546796812E-11</v>
      </c>
      <c r="J5908" s="6">
        <f>(G5908&gt;1)*PMT('Dash Board'!$C$11/365,$U$4,-'Dash Board'!$C$19)</f>
        <v>0</v>
      </c>
      <c r="K5908" s="6">
        <f t="shared" si="648"/>
        <v>0</v>
      </c>
      <c r="L5908" s="8">
        <f t="shared" si="649"/>
        <v>1.0201996516056498E-7</v>
      </c>
      <c r="N5908" s="8">
        <f t="shared" si="647"/>
        <v>-1.3971318546796812E-11</v>
      </c>
      <c r="O5908" s="8">
        <f>IF(E5907&lt;&gt;E5908,SUM($N$4:N5908)-SUM($O$3:O5907),0)</f>
        <v>0</v>
      </c>
      <c r="P5908" s="6">
        <f>IF(B5908&gt;0,SUM($O$4:O5908)-SUM($P$3:P5907),0)</f>
        <v>0</v>
      </c>
      <c r="Q5908" s="6">
        <f t="shared" si="650"/>
        <v>1.3971318546796812E-11</v>
      </c>
      <c r="R5908" s="8">
        <f>IF(E5907&lt;&gt;E5908,SUM($Q$4:Q5908)-SUM($R$3:R5907),0)</f>
        <v>0</v>
      </c>
      <c r="S5908" s="6">
        <f>IF(B5908&gt;0,SUM($R$4:R5908)-SUM($S$3:S5907),0)</f>
        <v>0</v>
      </c>
    </row>
    <row r="5909" spans="1:19">
      <c r="A5909">
        <f>IF(E5908&lt;&gt;E5909,COUNTIF($A$4:A5908,"&lt;&gt;0")+1,0)</f>
        <v>194</v>
      </c>
      <c r="B5909">
        <f>IF(A5909&lt;&gt;0,IF(MOD(A5909,3)=0,COUNTIF($B$4:B5908,"&lt;&gt;0")+1,0),0)</f>
        <v>0</v>
      </c>
      <c r="C5909" s="9">
        <f>'Dash Board'!$C$12+COUNT('Daily reducing balance'!$F$4:F5908)</f>
        <v>47635</v>
      </c>
      <c r="D5909">
        <f t="shared" si="644"/>
        <v>2030</v>
      </c>
      <c r="E5909">
        <f t="shared" si="645"/>
        <v>6</v>
      </c>
      <c r="F5909">
        <f>DAY('Dash Board'!$C$12+COUNT('Daily reducing balance'!$F$4:F5908))</f>
        <v>1</v>
      </c>
      <c r="G5909" s="8">
        <f t="shared" si="646"/>
        <v>1.0201996516056498E-7</v>
      </c>
      <c r="H5909" s="6">
        <f>G5909*'Dash Board'!$C$11/365</f>
        <v>2.9348209155778964E-11</v>
      </c>
      <c r="I5909" s="6">
        <f>H5909*'Dash Board'!$C$18/'Dash Board'!$C$11</f>
        <v>1.3975337693228079E-11</v>
      </c>
      <c r="J5909" s="6">
        <f>(G5909&gt;1)*PMT('Dash Board'!$C$11/365,$U$4,-'Dash Board'!$C$19)</f>
        <v>0</v>
      </c>
      <c r="K5909" s="6">
        <f t="shared" si="648"/>
        <v>0</v>
      </c>
      <c r="L5909" s="8">
        <f t="shared" si="649"/>
        <v>1.0204931336972076E-7</v>
      </c>
      <c r="N5909" s="8">
        <f t="shared" si="647"/>
        <v>-1.3975337693228079E-11</v>
      </c>
      <c r="O5909" s="8">
        <f>IF(E5908&lt;&gt;E5909,SUM($N$4:N5909)-SUM($O$3:O5908),0)</f>
        <v>0</v>
      </c>
      <c r="P5909" s="6">
        <f>IF(B5909&gt;0,SUM($O$4:O5909)-SUM($P$3:P5908),0)</f>
        <v>0</v>
      </c>
      <c r="Q5909" s="6">
        <f t="shared" si="650"/>
        <v>1.3975337693228079E-11</v>
      </c>
      <c r="R5909" s="8">
        <f>IF(E5908&lt;&gt;E5909,SUM($Q$4:Q5909)-SUM($R$3:R5908),0)</f>
        <v>0</v>
      </c>
      <c r="S5909" s="6">
        <f>IF(B5909&gt;0,SUM($R$4:R5909)-SUM($S$3:S5908),0)</f>
        <v>0</v>
      </c>
    </row>
    <row r="5910" spans="1:19">
      <c r="A5910">
        <f>IF(E5909&lt;&gt;E5910,COUNTIF($A$4:A5909,"&lt;&gt;0")+1,0)</f>
        <v>0</v>
      </c>
      <c r="B5910">
        <f>IF(A5910&lt;&gt;0,IF(MOD(A5910,3)=0,COUNTIF($B$4:B5909,"&lt;&gt;0")+1,0),0)</f>
        <v>0</v>
      </c>
      <c r="C5910" s="9">
        <f>'Dash Board'!$C$12+COUNT('Daily reducing balance'!$F$4:F5909)</f>
        <v>47636</v>
      </c>
      <c r="D5910">
        <f t="shared" si="644"/>
        <v>2030</v>
      </c>
      <c r="E5910">
        <f t="shared" si="645"/>
        <v>6</v>
      </c>
      <c r="F5910">
        <f>DAY('Dash Board'!$C$12+COUNT('Daily reducing balance'!$F$4:F5909))</f>
        <v>2</v>
      </c>
      <c r="G5910" s="8">
        <f t="shared" si="646"/>
        <v>1.0204931336972076E-7</v>
      </c>
      <c r="H5910" s="6">
        <f>G5910*'Dash Board'!$C$11/365</f>
        <v>2.9356651791289532E-11</v>
      </c>
      <c r="I5910" s="6">
        <f>H5910*'Dash Board'!$C$18/'Dash Board'!$C$11</f>
        <v>1.397935799585216E-11</v>
      </c>
      <c r="J5910" s="6">
        <f>(G5910&gt;1)*PMT('Dash Board'!$C$11/365,$U$4,-'Dash Board'!$C$19)</f>
        <v>0</v>
      </c>
      <c r="K5910" s="6">
        <f t="shared" si="648"/>
        <v>0</v>
      </c>
      <c r="L5910" s="8">
        <f t="shared" si="649"/>
        <v>1.0207867002151205E-7</v>
      </c>
      <c r="N5910" s="8">
        <f t="shared" si="647"/>
        <v>-1.397935799585216E-11</v>
      </c>
      <c r="O5910" s="8">
        <f>IF(E5909&lt;&gt;E5910,SUM($N$4:N5910)-SUM($O$3:O5909),0)</f>
        <v>0</v>
      </c>
      <c r="P5910" s="6">
        <f>IF(B5910&gt;0,SUM($O$4:O5910)-SUM($P$3:P5909),0)</f>
        <v>0</v>
      </c>
      <c r="Q5910" s="6">
        <f t="shared" si="650"/>
        <v>1.397935799585216E-11</v>
      </c>
      <c r="R5910" s="8">
        <f>IF(E5909&lt;&gt;E5910,SUM($Q$4:Q5910)-SUM($R$3:R5909),0)</f>
        <v>0</v>
      </c>
      <c r="S5910" s="6">
        <f>IF(B5910&gt;0,SUM($R$4:R5910)-SUM($S$3:S5909),0)</f>
        <v>0</v>
      </c>
    </row>
    <row r="5911" spans="1:19">
      <c r="A5911">
        <f>IF(E5910&lt;&gt;E5911,COUNTIF($A$4:A5910,"&lt;&gt;0")+1,0)</f>
        <v>0</v>
      </c>
      <c r="B5911">
        <f>IF(A5911&lt;&gt;0,IF(MOD(A5911,3)=0,COUNTIF($B$4:B5910,"&lt;&gt;0")+1,0),0)</f>
        <v>0</v>
      </c>
      <c r="C5911" s="9">
        <f>'Dash Board'!$C$12+COUNT('Daily reducing balance'!$F$4:F5910)</f>
        <v>47637</v>
      </c>
      <c r="D5911">
        <f t="shared" si="644"/>
        <v>2030</v>
      </c>
      <c r="E5911">
        <f t="shared" si="645"/>
        <v>6</v>
      </c>
      <c r="F5911">
        <f>DAY('Dash Board'!$C$12+COUNT('Daily reducing balance'!$F$4:F5910))</f>
        <v>3</v>
      </c>
      <c r="G5911" s="8">
        <f t="shared" si="646"/>
        <v>1.0207867002151205E-7</v>
      </c>
      <c r="H5911" s="6">
        <f>G5911*'Dash Board'!$C$11/365</f>
        <v>2.9365096855503462E-11</v>
      </c>
      <c r="I5911" s="6">
        <f>H5911*'Dash Board'!$C$18/'Dash Board'!$C$11</f>
        <v>1.398337945500165E-11</v>
      </c>
      <c r="J5911" s="6">
        <f>(G5911&gt;1)*PMT('Dash Board'!$C$11/365,$U$4,-'Dash Board'!$C$19)</f>
        <v>0</v>
      </c>
      <c r="K5911" s="6">
        <f t="shared" si="648"/>
        <v>0</v>
      </c>
      <c r="L5911" s="8">
        <f t="shared" si="649"/>
        <v>1.0210803511836755E-7</v>
      </c>
      <c r="N5911" s="8">
        <f t="shared" si="647"/>
        <v>-1.398337945500165E-11</v>
      </c>
      <c r="O5911" s="8">
        <f>IF(E5910&lt;&gt;E5911,SUM($N$4:N5911)-SUM($O$3:O5910),0)</f>
        <v>0</v>
      </c>
      <c r="P5911" s="6">
        <f>IF(B5911&gt;0,SUM($O$4:O5911)-SUM($P$3:P5910),0)</f>
        <v>0</v>
      </c>
      <c r="Q5911" s="6">
        <f t="shared" si="650"/>
        <v>1.398337945500165E-11</v>
      </c>
      <c r="R5911" s="8">
        <f>IF(E5910&lt;&gt;E5911,SUM($Q$4:Q5911)-SUM($R$3:R5910),0)</f>
        <v>0</v>
      </c>
      <c r="S5911" s="6">
        <f>IF(B5911&gt;0,SUM($R$4:R5911)-SUM($S$3:S5910),0)</f>
        <v>0</v>
      </c>
    </row>
    <row r="5912" spans="1:19">
      <c r="A5912">
        <f>IF(E5911&lt;&gt;E5912,COUNTIF($A$4:A5911,"&lt;&gt;0")+1,0)</f>
        <v>0</v>
      </c>
      <c r="B5912">
        <f>IF(A5912&lt;&gt;0,IF(MOD(A5912,3)=0,COUNTIF($B$4:B5911,"&lt;&gt;0")+1,0),0)</f>
        <v>0</v>
      </c>
      <c r="C5912" s="9">
        <f>'Dash Board'!$C$12+COUNT('Daily reducing balance'!$F$4:F5911)</f>
        <v>47638</v>
      </c>
      <c r="D5912">
        <f t="shared" si="644"/>
        <v>2030</v>
      </c>
      <c r="E5912">
        <f t="shared" si="645"/>
        <v>6</v>
      </c>
      <c r="F5912">
        <f>DAY('Dash Board'!$C$12+COUNT('Daily reducing balance'!$F$4:F5911))</f>
        <v>4</v>
      </c>
      <c r="G5912" s="8">
        <f t="shared" si="646"/>
        <v>1.0210803511836755E-7</v>
      </c>
      <c r="H5912" s="6">
        <f>G5912*'Dash Board'!$C$11/365</f>
        <v>2.9373544349119431E-11</v>
      </c>
      <c r="I5912" s="6">
        <f>H5912*'Dash Board'!$C$18/'Dash Board'!$C$11</f>
        <v>1.3987402071009255E-11</v>
      </c>
      <c r="J5912" s="6">
        <f>(G5912&gt;1)*PMT('Dash Board'!$C$11/365,$U$4,-'Dash Board'!$C$19)</f>
        <v>0</v>
      </c>
      <c r="K5912" s="6">
        <f t="shared" si="648"/>
        <v>0</v>
      </c>
      <c r="L5912" s="8">
        <f t="shared" si="649"/>
        <v>1.0213740866271667E-7</v>
      </c>
      <c r="N5912" s="8">
        <f t="shared" si="647"/>
        <v>-1.3987402071009255E-11</v>
      </c>
      <c r="O5912" s="8">
        <f>IF(E5911&lt;&gt;E5912,SUM($N$4:N5912)-SUM($O$3:O5911),0)</f>
        <v>0</v>
      </c>
      <c r="P5912" s="6">
        <f>IF(B5912&gt;0,SUM($O$4:O5912)-SUM($P$3:P5911),0)</f>
        <v>0</v>
      </c>
      <c r="Q5912" s="6">
        <f t="shared" si="650"/>
        <v>1.3987402071009255E-11</v>
      </c>
      <c r="R5912" s="8">
        <f>IF(E5911&lt;&gt;E5912,SUM($Q$4:Q5912)-SUM($R$3:R5911),0)</f>
        <v>0</v>
      </c>
      <c r="S5912" s="6">
        <f>IF(B5912&gt;0,SUM($R$4:R5912)-SUM($S$3:S5911),0)</f>
        <v>0</v>
      </c>
    </row>
    <row r="5913" spans="1:19">
      <c r="A5913">
        <f>IF(E5912&lt;&gt;E5913,COUNTIF($A$4:A5912,"&lt;&gt;0")+1,0)</f>
        <v>0</v>
      </c>
      <c r="B5913">
        <f>IF(A5913&lt;&gt;0,IF(MOD(A5913,3)=0,COUNTIF($B$4:B5912,"&lt;&gt;0")+1,0),0)</f>
        <v>0</v>
      </c>
      <c r="C5913" s="9">
        <f>'Dash Board'!$C$12+COUNT('Daily reducing balance'!$F$4:F5912)</f>
        <v>47639</v>
      </c>
      <c r="D5913">
        <f t="shared" si="644"/>
        <v>2030</v>
      </c>
      <c r="E5913">
        <f t="shared" si="645"/>
        <v>6</v>
      </c>
      <c r="F5913">
        <f>DAY('Dash Board'!$C$12+COUNT('Daily reducing balance'!$F$4:F5912))</f>
        <v>5</v>
      </c>
      <c r="G5913" s="8">
        <f t="shared" si="646"/>
        <v>1.0213740866271667E-7</v>
      </c>
      <c r="H5913" s="6">
        <f>G5913*'Dash Board'!$C$11/365</f>
        <v>2.9381994272836297E-11</v>
      </c>
      <c r="I5913" s="6">
        <f>H5913*'Dash Board'!$C$18/'Dash Board'!$C$11</f>
        <v>1.3991425844207762E-11</v>
      </c>
      <c r="J5913" s="6">
        <f>(G5913&gt;1)*PMT('Dash Board'!$C$11/365,$U$4,-'Dash Board'!$C$19)</f>
        <v>0</v>
      </c>
      <c r="K5913" s="6">
        <f t="shared" si="648"/>
        <v>0</v>
      </c>
      <c r="L5913" s="8">
        <f t="shared" si="649"/>
        <v>1.0216679065698951E-7</v>
      </c>
      <c r="N5913" s="8">
        <f t="shared" si="647"/>
        <v>-1.3991425844207762E-11</v>
      </c>
      <c r="O5913" s="8">
        <f>IF(E5912&lt;&gt;E5913,SUM($N$4:N5913)-SUM($O$3:O5912),0)</f>
        <v>0</v>
      </c>
      <c r="P5913" s="6">
        <f>IF(B5913&gt;0,SUM($O$4:O5913)-SUM($P$3:P5912),0)</f>
        <v>0</v>
      </c>
      <c r="Q5913" s="6">
        <f t="shared" si="650"/>
        <v>1.3991425844207762E-11</v>
      </c>
      <c r="R5913" s="8">
        <f>IF(E5912&lt;&gt;E5913,SUM($Q$4:Q5913)-SUM($R$3:R5912),0)</f>
        <v>0</v>
      </c>
      <c r="S5913" s="6">
        <f>IF(B5913&gt;0,SUM($R$4:R5913)-SUM($S$3:S5912),0)</f>
        <v>0</v>
      </c>
    </row>
    <row r="5914" spans="1:19">
      <c r="A5914">
        <f>IF(E5913&lt;&gt;E5914,COUNTIF($A$4:A5913,"&lt;&gt;0")+1,0)</f>
        <v>0</v>
      </c>
      <c r="B5914">
        <f>IF(A5914&lt;&gt;0,IF(MOD(A5914,3)=0,COUNTIF($B$4:B5913,"&lt;&gt;0")+1,0),0)</f>
        <v>0</v>
      </c>
      <c r="C5914" s="9">
        <f>'Dash Board'!$C$12+COUNT('Daily reducing balance'!$F$4:F5913)</f>
        <v>47640</v>
      </c>
      <c r="D5914">
        <f t="shared" si="644"/>
        <v>2030</v>
      </c>
      <c r="E5914">
        <f t="shared" si="645"/>
        <v>6</v>
      </c>
      <c r="F5914">
        <f>DAY('Dash Board'!$C$12+COUNT('Daily reducing balance'!$F$4:F5913))</f>
        <v>6</v>
      </c>
      <c r="G5914" s="8">
        <f t="shared" si="646"/>
        <v>1.0216679065698951E-7</v>
      </c>
      <c r="H5914" s="6">
        <f>G5914*'Dash Board'!$C$11/365</f>
        <v>2.9390446627353145E-11</v>
      </c>
      <c r="I5914" s="6">
        <f>H5914*'Dash Board'!$C$18/'Dash Board'!$C$11</f>
        <v>1.3995450774930069E-11</v>
      </c>
      <c r="J5914" s="6">
        <f>(G5914&gt;1)*PMT('Dash Board'!$C$11/365,$U$4,-'Dash Board'!$C$19)</f>
        <v>0</v>
      </c>
      <c r="K5914" s="6">
        <f t="shared" si="648"/>
        <v>0</v>
      </c>
      <c r="L5914" s="8">
        <f t="shared" si="649"/>
        <v>1.0219618110361686E-7</v>
      </c>
      <c r="N5914" s="8">
        <f t="shared" si="647"/>
        <v>-1.3995450774930069E-11</v>
      </c>
      <c r="O5914" s="8">
        <f>IF(E5913&lt;&gt;E5914,SUM($N$4:N5914)-SUM($O$3:O5913),0)</f>
        <v>0</v>
      </c>
      <c r="P5914" s="6">
        <f>IF(B5914&gt;0,SUM($O$4:O5914)-SUM($P$3:P5913),0)</f>
        <v>0</v>
      </c>
      <c r="Q5914" s="6">
        <f t="shared" si="650"/>
        <v>1.3995450774930069E-11</v>
      </c>
      <c r="R5914" s="8">
        <f>IF(E5913&lt;&gt;E5914,SUM($Q$4:Q5914)-SUM($R$3:R5913),0)</f>
        <v>0</v>
      </c>
      <c r="S5914" s="6">
        <f>IF(B5914&gt;0,SUM($R$4:R5914)-SUM($S$3:S5913),0)</f>
        <v>0</v>
      </c>
    </row>
    <row r="5915" spans="1:19">
      <c r="A5915">
        <f>IF(E5914&lt;&gt;E5915,COUNTIF($A$4:A5914,"&lt;&gt;0")+1,0)</f>
        <v>0</v>
      </c>
      <c r="B5915">
        <f>IF(A5915&lt;&gt;0,IF(MOD(A5915,3)=0,COUNTIF($B$4:B5914,"&lt;&gt;0")+1,0),0)</f>
        <v>0</v>
      </c>
      <c r="C5915" s="9">
        <f>'Dash Board'!$C$12+COUNT('Daily reducing balance'!$F$4:F5914)</f>
        <v>47641</v>
      </c>
      <c r="D5915">
        <f t="shared" si="644"/>
        <v>2030</v>
      </c>
      <c r="E5915">
        <f t="shared" si="645"/>
        <v>6</v>
      </c>
      <c r="F5915">
        <f>DAY('Dash Board'!$C$12+COUNT('Daily reducing balance'!$F$4:F5914))</f>
        <v>7</v>
      </c>
      <c r="G5915" s="8">
        <f t="shared" si="646"/>
        <v>1.0219618110361686E-7</v>
      </c>
      <c r="H5915" s="6">
        <f>G5915*'Dash Board'!$C$11/365</f>
        <v>2.9398901413369231E-11</v>
      </c>
      <c r="I5915" s="6">
        <f>H5915*'Dash Board'!$C$18/'Dash Board'!$C$11</f>
        <v>1.3999476863509159E-11</v>
      </c>
      <c r="J5915" s="6">
        <f>(G5915&gt;1)*PMT('Dash Board'!$C$11/365,$U$4,-'Dash Board'!$C$19)</f>
        <v>0</v>
      </c>
      <c r="K5915" s="6">
        <f t="shared" si="648"/>
        <v>0</v>
      </c>
      <c r="L5915" s="8">
        <f t="shared" si="649"/>
        <v>1.0222558000503023E-7</v>
      </c>
      <c r="N5915" s="8">
        <f t="shared" si="647"/>
        <v>-1.3999476863509159E-11</v>
      </c>
      <c r="O5915" s="8">
        <f>IF(E5914&lt;&gt;E5915,SUM($N$4:N5915)-SUM($O$3:O5914),0)</f>
        <v>0</v>
      </c>
      <c r="P5915" s="6">
        <f>IF(B5915&gt;0,SUM($O$4:O5915)-SUM($P$3:P5914),0)</f>
        <v>0</v>
      </c>
      <c r="Q5915" s="6">
        <f t="shared" si="650"/>
        <v>1.3999476863509159E-11</v>
      </c>
      <c r="R5915" s="8">
        <f>IF(E5914&lt;&gt;E5915,SUM($Q$4:Q5915)-SUM($R$3:R5914),0)</f>
        <v>0</v>
      </c>
      <c r="S5915" s="6">
        <f>IF(B5915&gt;0,SUM($R$4:R5915)-SUM($S$3:S5914),0)</f>
        <v>0</v>
      </c>
    </row>
    <row r="5916" spans="1:19">
      <c r="A5916">
        <f>IF(E5915&lt;&gt;E5916,COUNTIF($A$4:A5915,"&lt;&gt;0")+1,0)</f>
        <v>0</v>
      </c>
      <c r="B5916">
        <f>IF(A5916&lt;&gt;0,IF(MOD(A5916,3)=0,COUNTIF($B$4:B5915,"&lt;&gt;0")+1,0),0)</f>
        <v>0</v>
      </c>
      <c r="C5916" s="9">
        <f>'Dash Board'!$C$12+COUNT('Daily reducing balance'!$F$4:F5915)</f>
        <v>47642</v>
      </c>
      <c r="D5916">
        <f t="shared" si="644"/>
        <v>2030</v>
      </c>
      <c r="E5916">
        <f t="shared" si="645"/>
        <v>6</v>
      </c>
      <c r="F5916">
        <f>DAY('Dash Board'!$C$12+COUNT('Daily reducing balance'!$F$4:F5915))</f>
        <v>8</v>
      </c>
      <c r="G5916" s="8">
        <f t="shared" si="646"/>
        <v>1.0222558000503023E-7</v>
      </c>
      <c r="H5916" s="6">
        <f>G5916*'Dash Board'!$C$11/365</f>
        <v>2.9407358631584036E-11</v>
      </c>
      <c r="I5916" s="6">
        <f>H5916*'Dash Board'!$C$18/'Dash Board'!$C$11</f>
        <v>1.4003504110278114E-11</v>
      </c>
      <c r="J5916" s="6">
        <f>(G5916&gt;1)*PMT('Dash Board'!$C$11/365,$U$4,-'Dash Board'!$C$19)</f>
        <v>0</v>
      </c>
      <c r="K5916" s="6">
        <f t="shared" si="648"/>
        <v>0</v>
      </c>
      <c r="L5916" s="8">
        <f t="shared" si="649"/>
        <v>1.0225498736366181E-7</v>
      </c>
      <c r="N5916" s="8">
        <f t="shared" si="647"/>
        <v>-1.4003504110278114E-11</v>
      </c>
      <c r="O5916" s="8">
        <f>IF(E5915&lt;&gt;E5916,SUM($N$4:N5916)-SUM($O$3:O5915),0)</f>
        <v>0</v>
      </c>
      <c r="P5916" s="6">
        <f>IF(B5916&gt;0,SUM($O$4:O5916)-SUM($P$3:P5915),0)</f>
        <v>0</v>
      </c>
      <c r="Q5916" s="6">
        <f t="shared" si="650"/>
        <v>1.4003504110278114E-11</v>
      </c>
      <c r="R5916" s="8">
        <f>IF(E5915&lt;&gt;E5916,SUM($Q$4:Q5916)-SUM($R$3:R5915),0)</f>
        <v>0</v>
      </c>
      <c r="S5916" s="6">
        <f>IF(B5916&gt;0,SUM($R$4:R5916)-SUM($S$3:S5915),0)</f>
        <v>0</v>
      </c>
    </row>
    <row r="5917" spans="1:19">
      <c r="A5917">
        <f>IF(E5916&lt;&gt;E5917,COUNTIF($A$4:A5916,"&lt;&gt;0")+1,0)</f>
        <v>0</v>
      </c>
      <c r="B5917">
        <f>IF(A5917&lt;&gt;0,IF(MOD(A5917,3)=0,COUNTIF($B$4:B5916,"&lt;&gt;0")+1,0),0)</f>
        <v>0</v>
      </c>
      <c r="C5917" s="9">
        <f>'Dash Board'!$C$12+COUNT('Daily reducing balance'!$F$4:F5916)</f>
        <v>47643</v>
      </c>
      <c r="D5917">
        <f t="shared" si="644"/>
        <v>2030</v>
      </c>
      <c r="E5917">
        <f t="shared" si="645"/>
        <v>6</v>
      </c>
      <c r="F5917">
        <f>DAY('Dash Board'!$C$12+COUNT('Daily reducing balance'!$F$4:F5916))</f>
        <v>9</v>
      </c>
      <c r="G5917" s="8">
        <f t="shared" si="646"/>
        <v>1.0225498736366181E-7</v>
      </c>
      <c r="H5917" s="6">
        <f>G5917*'Dash Board'!$C$11/365</f>
        <v>2.941581828269723E-11</v>
      </c>
      <c r="I5917" s="6">
        <f>H5917*'Dash Board'!$C$18/'Dash Board'!$C$11</f>
        <v>1.4007532515570112E-11</v>
      </c>
      <c r="J5917" s="6">
        <f>(G5917&gt;1)*PMT('Dash Board'!$C$11/365,$U$4,-'Dash Board'!$C$19)</f>
        <v>0</v>
      </c>
      <c r="K5917" s="6">
        <f t="shared" si="648"/>
        <v>0</v>
      </c>
      <c r="L5917" s="8">
        <f t="shared" si="649"/>
        <v>1.022844031819445E-7</v>
      </c>
      <c r="N5917" s="8">
        <f t="shared" si="647"/>
        <v>-1.4007532515570112E-11</v>
      </c>
      <c r="O5917" s="8">
        <f>IF(E5916&lt;&gt;E5917,SUM($N$4:N5917)-SUM($O$3:O5916),0)</f>
        <v>0</v>
      </c>
      <c r="P5917" s="6">
        <f>IF(B5917&gt;0,SUM($O$4:O5917)-SUM($P$3:P5916),0)</f>
        <v>0</v>
      </c>
      <c r="Q5917" s="6">
        <f t="shared" si="650"/>
        <v>1.4007532515570112E-11</v>
      </c>
      <c r="R5917" s="8">
        <f>IF(E5916&lt;&gt;E5917,SUM($Q$4:Q5917)-SUM($R$3:R5916),0)</f>
        <v>0</v>
      </c>
      <c r="S5917" s="6">
        <f>IF(B5917&gt;0,SUM($R$4:R5917)-SUM($S$3:S5916),0)</f>
        <v>0</v>
      </c>
    </row>
    <row r="5918" spans="1:19">
      <c r="A5918">
        <f>IF(E5917&lt;&gt;E5918,COUNTIF($A$4:A5917,"&lt;&gt;0")+1,0)</f>
        <v>0</v>
      </c>
      <c r="B5918">
        <f>IF(A5918&lt;&gt;0,IF(MOD(A5918,3)=0,COUNTIF($B$4:B5917,"&lt;&gt;0")+1,0),0)</f>
        <v>0</v>
      </c>
      <c r="C5918" s="9">
        <f>'Dash Board'!$C$12+COUNT('Daily reducing balance'!$F$4:F5917)</f>
        <v>47644</v>
      </c>
      <c r="D5918">
        <f t="shared" si="644"/>
        <v>2030</v>
      </c>
      <c r="E5918">
        <f t="shared" si="645"/>
        <v>6</v>
      </c>
      <c r="F5918">
        <f>DAY('Dash Board'!$C$12+COUNT('Daily reducing balance'!$F$4:F5917))</f>
        <v>10</v>
      </c>
      <c r="G5918" s="8">
        <f t="shared" si="646"/>
        <v>1.022844031819445E-7</v>
      </c>
      <c r="H5918" s="6">
        <f>G5918*'Dash Board'!$C$11/365</f>
        <v>2.9424280367408692E-11</v>
      </c>
      <c r="I5918" s="6">
        <f>H5918*'Dash Board'!$C$18/'Dash Board'!$C$11</f>
        <v>1.4011562079718425E-11</v>
      </c>
      <c r="J5918" s="6">
        <f>(G5918&gt;1)*PMT('Dash Board'!$C$11/365,$U$4,-'Dash Board'!$C$19)</f>
        <v>0</v>
      </c>
      <c r="K5918" s="6">
        <f t="shared" si="648"/>
        <v>0</v>
      </c>
      <c r="L5918" s="8">
        <f t="shared" si="649"/>
        <v>1.0231382746231191E-7</v>
      </c>
      <c r="N5918" s="8">
        <f t="shared" si="647"/>
        <v>-1.4011562079718425E-11</v>
      </c>
      <c r="O5918" s="8">
        <f>IF(E5917&lt;&gt;E5918,SUM($N$4:N5918)-SUM($O$3:O5917),0)</f>
        <v>0</v>
      </c>
      <c r="P5918" s="6">
        <f>IF(B5918&gt;0,SUM($O$4:O5918)-SUM($P$3:P5917),0)</f>
        <v>0</v>
      </c>
      <c r="Q5918" s="6">
        <f t="shared" si="650"/>
        <v>1.4011562079718425E-11</v>
      </c>
      <c r="R5918" s="8">
        <f>IF(E5917&lt;&gt;E5918,SUM($Q$4:Q5918)-SUM($R$3:R5917),0)</f>
        <v>0</v>
      </c>
      <c r="S5918" s="6">
        <f>IF(B5918&gt;0,SUM($R$4:R5918)-SUM($S$3:S5917),0)</f>
        <v>0</v>
      </c>
    </row>
    <row r="5919" spans="1:19">
      <c r="A5919">
        <f>IF(E5918&lt;&gt;E5919,COUNTIF($A$4:A5918,"&lt;&gt;0")+1,0)</f>
        <v>0</v>
      </c>
      <c r="B5919">
        <f>IF(A5919&lt;&gt;0,IF(MOD(A5919,3)=0,COUNTIF($B$4:B5918,"&lt;&gt;0")+1,0),0)</f>
        <v>0</v>
      </c>
      <c r="C5919" s="9">
        <f>'Dash Board'!$C$12+COUNT('Daily reducing balance'!$F$4:F5918)</f>
        <v>47645</v>
      </c>
      <c r="D5919">
        <f t="shared" si="644"/>
        <v>2030</v>
      </c>
      <c r="E5919">
        <f t="shared" si="645"/>
        <v>6</v>
      </c>
      <c r="F5919">
        <f>DAY('Dash Board'!$C$12+COUNT('Daily reducing balance'!$F$4:F5918))</f>
        <v>11</v>
      </c>
      <c r="G5919" s="8">
        <f t="shared" si="646"/>
        <v>1.0231382746231191E-7</v>
      </c>
      <c r="H5919" s="6">
        <f>G5919*'Dash Board'!$C$11/365</f>
        <v>2.9432744886418496E-11</v>
      </c>
      <c r="I5919" s="6">
        <f>H5919*'Dash Board'!$C$18/'Dash Board'!$C$11</f>
        <v>1.4015592803056428E-11</v>
      </c>
      <c r="J5919" s="6">
        <f>(G5919&gt;1)*PMT('Dash Board'!$C$11/365,$U$4,-'Dash Board'!$C$19)</f>
        <v>0</v>
      </c>
      <c r="K5919" s="6">
        <f t="shared" si="648"/>
        <v>0</v>
      </c>
      <c r="L5919" s="8">
        <f t="shared" si="649"/>
        <v>1.0234326020719834E-7</v>
      </c>
      <c r="N5919" s="8">
        <f t="shared" si="647"/>
        <v>-1.4015592803056428E-11</v>
      </c>
      <c r="O5919" s="8">
        <f>IF(E5918&lt;&gt;E5919,SUM($N$4:N5919)-SUM($O$3:O5918),0)</f>
        <v>0</v>
      </c>
      <c r="P5919" s="6">
        <f>IF(B5919&gt;0,SUM($O$4:O5919)-SUM($P$3:P5918),0)</f>
        <v>0</v>
      </c>
      <c r="Q5919" s="6">
        <f t="shared" si="650"/>
        <v>1.4015592803056428E-11</v>
      </c>
      <c r="R5919" s="8">
        <f>IF(E5918&lt;&gt;E5919,SUM($Q$4:Q5919)-SUM($R$3:R5918),0)</f>
        <v>0</v>
      </c>
      <c r="S5919" s="6">
        <f>IF(B5919&gt;0,SUM($R$4:R5919)-SUM($S$3:S5918),0)</f>
        <v>0</v>
      </c>
    </row>
    <row r="5920" spans="1:19">
      <c r="A5920">
        <f>IF(E5919&lt;&gt;E5920,COUNTIF($A$4:A5919,"&lt;&gt;0")+1,0)</f>
        <v>0</v>
      </c>
      <c r="B5920">
        <f>IF(A5920&lt;&gt;0,IF(MOD(A5920,3)=0,COUNTIF($B$4:B5919,"&lt;&gt;0")+1,0),0)</f>
        <v>0</v>
      </c>
      <c r="C5920" s="9">
        <f>'Dash Board'!$C$12+COUNT('Daily reducing balance'!$F$4:F5919)</f>
        <v>47646</v>
      </c>
      <c r="D5920">
        <f t="shared" si="644"/>
        <v>2030</v>
      </c>
      <c r="E5920">
        <f t="shared" si="645"/>
        <v>6</v>
      </c>
      <c r="F5920">
        <f>DAY('Dash Board'!$C$12+COUNT('Daily reducing balance'!$F$4:F5919))</f>
        <v>12</v>
      </c>
      <c r="G5920" s="8">
        <f t="shared" si="646"/>
        <v>1.0234326020719834E-7</v>
      </c>
      <c r="H5920" s="6">
        <f>G5920*'Dash Board'!$C$11/365</f>
        <v>2.944121184042692E-11</v>
      </c>
      <c r="I5920" s="6">
        <f>H5920*'Dash Board'!$C$18/'Dash Board'!$C$11</f>
        <v>1.4019624685917582E-11</v>
      </c>
      <c r="J5920" s="6">
        <f>(G5920&gt;1)*PMT('Dash Board'!$C$11/365,$U$4,-'Dash Board'!$C$19)</f>
        <v>0</v>
      </c>
      <c r="K5920" s="6">
        <f t="shared" si="648"/>
        <v>0</v>
      </c>
      <c r="L5920" s="8">
        <f t="shared" si="649"/>
        <v>1.0237270141903877E-7</v>
      </c>
      <c r="N5920" s="8">
        <f t="shared" si="647"/>
        <v>-1.4019624685917582E-11</v>
      </c>
      <c r="O5920" s="8">
        <f>IF(E5919&lt;&gt;E5920,SUM($N$4:N5920)-SUM($O$3:O5919),0)</f>
        <v>0</v>
      </c>
      <c r="P5920" s="6">
        <f>IF(B5920&gt;0,SUM($O$4:O5920)-SUM($P$3:P5919),0)</f>
        <v>0</v>
      </c>
      <c r="Q5920" s="6">
        <f t="shared" si="650"/>
        <v>1.4019624685917582E-11</v>
      </c>
      <c r="R5920" s="8">
        <f>IF(E5919&lt;&gt;E5920,SUM($Q$4:Q5920)-SUM($R$3:R5919),0)</f>
        <v>0</v>
      </c>
      <c r="S5920" s="6">
        <f>IF(B5920&gt;0,SUM($R$4:R5920)-SUM($S$3:S5919),0)</f>
        <v>0</v>
      </c>
    </row>
    <row r="5921" spans="1:19">
      <c r="A5921">
        <f>IF(E5920&lt;&gt;E5921,COUNTIF($A$4:A5920,"&lt;&gt;0")+1,0)</f>
        <v>0</v>
      </c>
      <c r="B5921">
        <f>IF(A5921&lt;&gt;0,IF(MOD(A5921,3)=0,COUNTIF($B$4:B5920,"&lt;&gt;0")+1,0),0)</f>
        <v>0</v>
      </c>
      <c r="C5921" s="9">
        <f>'Dash Board'!$C$12+COUNT('Daily reducing balance'!$F$4:F5920)</f>
        <v>47647</v>
      </c>
      <c r="D5921">
        <f t="shared" si="644"/>
        <v>2030</v>
      </c>
      <c r="E5921">
        <f t="shared" si="645"/>
        <v>6</v>
      </c>
      <c r="F5921">
        <f>DAY('Dash Board'!$C$12+COUNT('Daily reducing balance'!$F$4:F5920))</f>
        <v>13</v>
      </c>
      <c r="G5921" s="8">
        <f t="shared" si="646"/>
        <v>1.0237270141903877E-7</v>
      </c>
      <c r="H5921" s="6">
        <f>G5921*'Dash Board'!$C$11/365</f>
        <v>2.9449681230134438E-11</v>
      </c>
      <c r="I5921" s="6">
        <f>H5921*'Dash Board'!$C$18/'Dash Board'!$C$11</f>
        <v>1.4023657728635449E-11</v>
      </c>
      <c r="J5921" s="6">
        <f>(G5921&gt;1)*PMT('Dash Board'!$C$11/365,$U$4,-'Dash Board'!$C$19)</f>
        <v>0</v>
      </c>
      <c r="K5921" s="6">
        <f t="shared" si="648"/>
        <v>0</v>
      </c>
      <c r="L5921" s="8">
        <f t="shared" si="649"/>
        <v>1.024021511002689E-7</v>
      </c>
      <c r="N5921" s="8">
        <f t="shared" si="647"/>
        <v>-1.4023657728635449E-11</v>
      </c>
      <c r="O5921" s="8">
        <f>IF(E5920&lt;&gt;E5921,SUM($N$4:N5921)-SUM($O$3:O5920),0)</f>
        <v>0</v>
      </c>
      <c r="P5921" s="6">
        <f>IF(B5921&gt;0,SUM($O$4:O5921)-SUM($P$3:P5920),0)</f>
        <v>0</v>
      </c>
      <c r="Q5921" s="6">
        <f t="shared" si="650"/>
        <v>1.4023657728635449E-11</v>
      </c>
      <c r="R5921" s="8">
        <f>IF(E5920&lt;&gt;E5921,SUM($Q$4:Q5921)-SUM($R$3:R5920),0)</f>
        <v>0</v>
      </c>
      <c r="S5921" s="6">
        <f>IF(B5921&gt;0,SUM($R$4:R5921)-SUM($S$3:S5920),0)</f>
        <v>0</v>
      </c>
    </row>
    <row r="5922" spans="1:19">
      <c r="A5922">
        <f>IF(E5921&lt;&gt;E5922,COUNTIF($A$4:A5921,"&lt;&gt;0")+1,0)</f>
        <v>0</v>
      </c>
      <c r="B5922">
        <f>IF(A5922&lt;&gt;0,IF(MOD(A5922,3)=0,COUNTIF($B$4:B5921,"&lt;&gt;0")+1,0),0)</f>
        <v>0</v>
      </c>
      <c r="C5922" s="9">
        <f>'Dash Board'!$C$12+COUNT('Daily reducing balance'!$F$4:F5921)</f>
        <v>47648</v>
      </c>
      <c r="D5922">
        <f t="shared" si="644"/>
        <v>2030</v>
      </c>
      <c r="E5922">
        <f t="shared" si="645"/>
        <v>6</v>
      </c>
      <c r="F5922">
        <f>DAY('Dash Board'!$C$12+COUNT('Daily reducing balance'!$F$4:F5921))</f>
        <v>14</v>
      </c>
      <c r="G5922" s="8">
        <f t="shared" si="646"/>
        <v>1.024021511002689E-7</v>
      </c>
      <c r="H5922" s="6">
        <f>G5922*'Dash Board'!$C$11/365</f>
        <v>2.9458153056241736E-11</v>
      </c>
      <c r="I5922" s="6">
        <f>H5922*'Dash Board'!$C$18/'Dash Board'!$C$11</f>
        <v>1.4027691931543684E-11</v>
      </c>
      <c r="J5922" s="6">
        <f>(G5922&gt;1)*PMT('Dash Board'!$C$11/365,$U$4,-'Dash Board'!$C$19)</f>
        <v>0</v>
      </c>
      <c r="K5922" s="6">
        <f t="shared" si="648"/>
        <v>0</v>
      </c>
      <c r="L5922" s="8">
        <f t="shared" si="649"/>
        <v>1.0243160925332515E-7</v>
      </c>
      <c r="N5922" s="8">
        <f t="shared" si="647"/>
        <v>-1.4027691931543684E-11</v>
      </c>
      <c r="O5922" s="8">
        <f>IF(E5921&lt;&gt;E5922,SUM($N$4:N5922)-SUM($O$3:O5921),0)</f>
        <v>0</v>
      </c>
      <c r="P5922" s="6">
        <f>IF(B5922&gt;0,SUM($O$4:O5922)-SUM($P$3:P5921),0)</f>
        <v>0</v>
      </c>
      <c r="Q5922" s="6">
        <f t="shared" si="650"/>
        <v>1.4027691931543684E-11</v>
      </c>
      <c r="R5922" s="8">
        <f>IF(E5921&lt;&gt;E5922,SUM($Q$4:Q5922)-SUM($R$3:R5921),0)</f>
        <v>0</v>
      </c>
      <c r="S5922" s="6">
        <f>IF(B5922&gt;0,SUM($R$4:R5922)-SUM($S$3:S5921),0)</f>
        <v>0</v>
      </c>
    </row>
    <row r="5923" spans="1:19">
      <c r="A5923">
        <f>IF(E5922&lt;&gt;E5923,COUNTIF($A$4:A5922,"&lt;&gt;0")+1,0)</f>
        <v>0</v>
      </c>
      <c r="B5923">
        <f>IF(A5923&lt;&gt;0,IF(MOD(A5923,3)=0,COUNTIF($B$4:B5922,"&lt;&gt;0")+1,0),0)</f>
        <v>0</v>
      </c>
      <c r="C5923" s="9">
        <f>'Dash Board'!$C$12+COUNT('Daily reducing balance'!$F$4:F5922)</f>
        <v>47649</v>
      </c>
      <c r="D5923">
        <f t="shared" si="644"/>
        <v>2030</v>
      </c>
      <c r="E5923">
        <f t="shared" si="645"/>
        <v>6</v>
      </c>
      <c r="F5923">
        <f>DAY('Dash Board'!$C$12+COUNT('Daily reducing balance'!$F$4:F5922))</f>
        <v>15</v>
      </c>
      <c r="G5923" s="8">
        <f t="shared" si="646"/>
        <v>1.0243160925332515E-7</v>
      </c>
      <c r="H5923" s="6">
        <f>G5923*'Dash Board'!$C$11/365</f>
        <v>2.9466627319449696E-11</v>
      </c>
      <c r="I5923" s="6">
        <f>H5923*'Dash Board'!$C$18/'Dash Board'!$C$11</f>
        <v>1.4031727294976048E-11</v>
      </c>
      <c r="J5923" s="6">
        <f>(G5923&gt;1)*PMT('Dash Board'!$C$11/365,$U$4,-'Dash Board'!$C$19)</f>
        <v>0</v>
      </c>
      <c r="K5923" s="6">
        <f t="shared" si="648"/>
        <v>0</v>
      </c>
      <c r="L5923" s="8">
        <f t="shared" si="649"/>
        <v>1.0246107588064459E-7</v>
      </c>
      <c r="N5923" s="8">
        <f t="shared" si="647"/>
        <v>-1.4031727294976048E-11</v>
      </c>
      <c r="O5923" s="8">
        <f>IF(E5922&lt;&gt;E5923,SUM($N$4:N5923)-SUM($O$3:O5922),0)</f>
        <v>0</v>
      </c>
      <c r="P5923" s="6">
        <f>IF(B5923&gt;0,SUM($O$4:O5923)-SUM($P$3:P5922),0)</f>
        <v>0</v>
      </c>
      <c r="Q5923" s="6">
        <f t="shared" si="650"/>
        <v>1.4031727294976048E-11</v>
      </c>
      <c r="R5923" s="8">
        <f>IF(E5922&lt;&gt;E5923,SUM($Q$4:Q5923)-SUM($R$3:R5922),0)</f>
        <v>0</v>
      </c>
      <c r="S5923" s="6">
        <f>IF(B5923&gt;0,SUM($R$4:R5923)-SUM($S$3:S5922),0)</f>
        <v>0</v>
      </c>
    </row>
    <row r="5924" spans="1:19">
      <c r="A5924">
        <f>IF(E5923&lt;&gt;E5924,COUNTIF($A$4:A5923,"&lt;&gt;0")+1,0)</f>
        <v>0</v>
      </c>
      <c r="B5924">
        <f>IF(A5924&lt;&gt;0,IF(MOD(A5924,3)=0,COUNTIF($B$4:B5923,"&lt;&gt;0")+1,0),0)</f>
        <v>0</v>
      </c>
      <c r="C5924" s="9">
        <f>'Dash Board'!$C$12+COUNT('Daily reducing balance'!$F$4:F5923)</f>
        <v>47650</v>
      </c>
      <c r="D5924">
        <f t="shared" si="644"/>
        <v>2030</v>
      </c>
      <c r="E5924">
        <f t="shared" si="645"/>
        <v>6</v>
      </c>
      <c r="F5924">
        <f>DAY('Dash Board'!$C$12+COUNT('Daily reducing balance'!$F$4:F5923))</f>
        <v>16</v>
      </c>
      <c r="G5924" s="8">
        <f t="shared" si="646"/>
        <v>1.0246107588064459E-7</v>
      </c>
      <c r="H5924" s="6">
        <f>G5924*'Dash Board'!$C$11/365</f>
        <v>2.9475104020459403E-11</v>
      </c>
      <c r="I5924" s="6">
        <f>H5924*'Dash Board'!$C$18/'Dash Board'!$C$11</f>
        <v>1.4035763819266384E-11</v>
      </c>
      <c r="J5924" s="6">
        <f>(G5924&gt;1)*PMT('Dash Board'!$C$11/365,$U$4,-'Dash Board'!$C$19)</f>
        <v>0</v>
      </c>
      <c r="K5924" s="6">
        <f t="shared" si="648"/>
        <v>0</v>
      </c>
      <c r="L5924" s="8">
        <f t="shared" si="649"/>
        <v>1.0249055098466505E-7</v>
      </c>
      <c r="N5924" s="8">
        <f t="shared" si="647"/>
        <v>-1.4035763819266384E-11</v>
      </c>
      <c r="O5924" s="8">
        <f>IF(E5923&lt;&gt;E5924,SUM($N$4:N5924)-SUM($O$3:O5923),0)</f>
        <v>0</v>
      </c>
      <c r="P5924" s="6">
        <f>IF(B5924&gt;0,SUM($O$4:O5924)-SUM($P$3:P5923),0)</f>
        <v>0</v>
      </c>
      <c r="Q5924" s="6">
        <f t="shared" si="650"/>
        <v>1.4035763819266384E-11</v>
      </c>
      <c r="R5924" s="8">
        <f>IF(E5923&lt;&gt;E5924,SUM($Q$4:Q5924)-SUM($R$3:R5923),0)</f>
        <v>0</v>
      </c>
      <c r="S5924" s="6">
        <f>IF(B5924&gt;0,SUM($R$4:R5924)-SUM($S$3:S5923),0)</f>
        <v>0</v>
      </c>
    </row>
    <row r="5925" spans="1:19">
      <c r="A5925">
        <f>IF(E5924&lt;&gt;E5925,COUNTIF($A$4:A5924,"&lt;&gt;0")+1,0)</f>
        <v>0</v>
      </c>
      <c r="B5925">
        <f>IF(A5925&lt;&gt;0,IF(MOD(A5925,3)=0,COUNTIF($B$4:B5924,"&lt;&gt;0")+1,0),0)</f>
        <v>0</v>
      </c>
      <c r="C5925" s="9">
        <f>'Dash Board'!$C$12+COUNT('Daily reducing balance'!$F$4:F5924)</f>
        <v>47651</v>
      </c>
      <c r="D5925">
        <f t="shared" si="644"/>
        <v>2030</v>
      </c>
      <c r="E5925">
        <f t="shared" si="645"/>
        <v>6</v>
      </c>
      <c r="F5925">
        <f>DAY('Dash Board'!$C$12+COUNT('Daily reducing balance'!$F$4:F5924))</f>
        <v>17</v>
      </c>
      <c r="G5925" s="8">
        <f t="shared" si="646"/>
        <v>1.0249055098466505E-7</v>
      </c>
      <c r="H5925" s="6">
        <f>G5925*'Dash Board'!$C$11/365</f>
        <v>2.9483583159972134E-11</v>
      </c>
      <c r="I5925" s="6">
        <f>H5925*'Dash Board'!$C$18/'Dash Board'!$C$11</f>
        <v>1.4039801504748636E-11</v>
      </c>
      <c r="J5925" s="6">
        <f>(G5925&gt;1)*PMT('Dash Board'!$C$11/365,$U$4,-'Dash Board'!$C$19)</f>
        <v>0</v>
      </c>
      <c r="K5925" s="6">
        <f t="shared" si="648"/>
        <v>0</v>
      </c>
      <c r="L5925" s="8">
        <f t="shared" si="649"/>
        <v>1.0252003456782503E-7</v>
      </c>
      <c r="N5925" s="8">
        <f t="shared" si="647"/>
        <v>-1.4039801504748636E-11</v>
      </c>
      <c r="O5925" s="8">
        <f>IF(E5924&lt;&gt;E5925,SUM($N$4:N5925)-SUM($O$3:O5924),0)</f>
        <v>0</v>
      </c>
      <c r="P5925" s="6">
        <f>IF(B5925&gt;0,SUM($O$4:O5925)-SUM($P$3:P5924),0)</f>
        <v>0</v>
      </c>
      <c r="Q5925" s="6">
        <f t="shared" si="650"/>
        <v>1.4039801504748636E-11</v>
      </c>
      <c r="R5925" s="8">
        <f>IF(E5924&lt;&gt;E5925,SUM($Q$4:Q5925)-SUM($R$3:R5924),0)</f>
        <v>0</v>
      </c>
      <c r="S5925" s="6">
        <f>IF(B5925&gt;0,SUM($R$4:R5925)-SUM($S$3:S5924),0)</f>
        <v>0</v>
      </c>
    </row>
    <row r="5926" spans="1:19">
      <c r="A5926">
        <f>IF(E5925&lt;&gt;E5926,COUNTIF($A$4:A5925,"&lt;&gt;0")+1,0)</f>
        <v>0</v>
      </c>
      <c r="B5926">
        <f>IF(A5926&lt;&gt;0,IF(MOD(A5926,3)=0,COUNTIF($B$4:B5925,"&lt;&gt;0")+1,0),0)</f>
        <v>0</v>
      </c>
      <c r="C5926" s="9">
        <f>'Dash Board'!$C$12+COUNT('Daily reducing balance'!$F$4:F5925)</f>
        <v>47652</v>
      </c>
      <c r="D5926">
        <f t="shared" si="644"/>
        <v>2030</v>
      </c>
      <c r="E5926">
        <f t="shared" si="645"/>
        <v>6</v>
      </c>
      <c r="F5926">
        <f>DAY('Dash Board'!$C$12+COUNT('Daily reducing balance'!$F$4:F5925))</f>
        <v>18</v>
      </c>
      <c r="G5926" s="8">
        <f t="shared" si="646"/>
        <v>1.0252003456782503E-7</v>
      </c>
      <c r="H5926" s="6">
        <f>G5926*'Dash Board'!$C$11/365</f>
        <v>2.9492064738689389E-11</v>
      </c>
      <c r="I5926" s="6">
        <f>H5926*'Dash Board'!$C$18/'Dash Board'!$C$11</f>
        <v>1.4043840351756852E-11</v>
      </c>
      <c r="J5926" s="6">
        <f>(G5926&gt;1)*PMT('Dash Board'!$C$11/365,$U$4,-'Dash Board'!$C$19)</f>
        <v>0</v>
      </c>
      <c r="K5926" s="6">
        <f t="shared" si="648"/>
        <v>0</v>
      </c>
      <c r="L5926" s="8">
        <f t="shared" si="649"/>
        <v>1.0254952663256372E-7</v>
      </c>
      <c r="N5926" s="8">
        <f t="shared" si="647"/>
        <v>-1.4043840351756852E-11</v>
      </c>
      <c r="O5926" s="8">
        <f>IF(E5925&lt;&gt;E5926,SUM($N$4:N5926)-SUM($O$3:O5925),0)</f>
        <v>0</v>
      </c>
      <c r="P5926" s="6">
        <f>IF(B5926&gt;0,SUM($O$4:O5926)-SUM($P$3:P5925),0)</f>
        <v>0</v>
      </c>
      <c r="Q5926" s="6">
        <f t="shared" si="650"/>
        <v>1.4043840351756852E-11</v>
      </c>
      <c r="R5926" s="8">
        <f>IF(E5925&lt;&gt;E5926,SUM($Q$4:Q5926)-SUM($R$3:R5925),0)</f>
        <v>0</v>
      </c>
      <c r="S5926" s="6">
        <f>IF(B5926&gt;0,SUM($R$4:R5926)-SUM($S$3:S5925),0)</f>
        <v>0</v>
      </c>
    </row>
    <row r="5927" spans="1:19">
      <c r="A5927">
        <f>IF(E5926&lt;&gt;E5927,COUNTIF($A$4:A5926,"&lt;&gt;0")+1,0)</f>
        <v>0</v>
      </c>
      <c r="B5927">
        <f>IF(A5927&lt;&gt;0,IF(MOD(A5927,3)=0,COUNTIF($B$4:B5926,"&lt;&gt;0")+1,0),0)</f>
        <v>0</v>
      </c>
      <c r="C5927" s="9">
        <f>'Dash Board'!$C$12+COUNT('Daily reducing balance'!$F$4:F5926)</f>
        <v>47653</v>
      </c>
      <c r="D5927">
        <f t="shared" si="644"/>
        <v>2030</v>
      </c>
      <c r="E5927">
        <f t="shared" si="645"/>
        <v>6</v>
      </c>
      <c r="F5927">
        <f>DAY('Dash Board'!$C$12+COUNT('Daily reducing balance'!$F$4:F5926))</f>
        <v>19</v>
      </c>
      <c r="G5927" s="8">
        <f t="shared" si="646"/>
        <v>1.0254952663256372E-7</v>
      </c>
      <c r="H5927" s="6">
        <f>G5927*'Dash Board'!$C$11/365</f>
        <v>2.9500548757312849E-11</v>
      </c>
      <c r="I5927" s="6">
        <f>H5927*'Dash Board'!$C$18/'Dash Board'!$C$11</f>
        <v>1.4047880360625168E-11</v>
      </c>
      <c r="J5927" s="6">
        <f>(G5927&gt;1)*PMT('Dash Board'!$C$11/365,$U$4,-'Dash Board'!$C$19)</f>
        <v>0</v>
      </c>
      <c r="K5927" s="6">
        <f t="shared" si="648"/>
        <v>0</v>
      </c>
      <c r="L5927" s="8">
        <f t="shared" si="649"/>
        <v>1.0257902718132103E-7</v>
      </c>
      <c r="N5927" s="8">
        <f t="shared" si="647"/>
        <v>-1.4047880360625168E-11</v>
      </c>
      <c r="O5927" s="8">
        <f>IF(E5926&lt;&gt;E5927,SUM($N$4:N5927)-SUM($O$3:O5926),0)</f>
        <v>0</v>
      </c>
      <c r="P5927" s="6">
        <f>IF(B5927&gt;0,SUM($O$4:O5927)-SUM($P$3:P5926),0)</f>
        <v>0</v>
      </c>
      <c r="Q5927" s="6">
        <f t="shared" si="650"/>
        <v>1.4047880360625168E-11</v>
      </c>
      <c r="R5927" s="8">
        <f>IF(E5926&lt;&gt;E5927,SUM($Q$4:Q5927)-SUM($R$3:R5926),0)</f>
        <v>0</v>
      </c>
      <c r="S5927" s="6">
        <f>IF(B5927&gt;0,SUM($R$4:R5927)-SUM($S$3:S5926),0)</f>
        <v>0</v>
      </c>
    </row>
    <row r="5928" spans="1:19">
      <c r="A5928">
        <f>IF(E5927&lt;&gt;E5928,COUNTIF($A$4:A5927,"&lt;&gt;0")+1,0)</f>
        <v>0</v>
      </c>
      <c r="B5928">
        <f>IF(A5928&lt;&gt;0,IF(MOD(A5928,3)=0,COUNTIF($B$4:B5927,"&lt;&gt;0")+1,0),0)</f>
        <v>0</v>
      </c>
      <c r="C5928" s="9">
        <f>'Dash Board'!$C$12+COUNT('Daily reducing balance'!$F$4:F5927)</f>
        <v>47654</v>
      </c>
      <c r="D5928">
        <f t="shared" si="644"/>
        <v>2030</v>
      </c>
      <c r="E5928">
        <f t="shared" si="645"/>
        <v>6</v>
      </c>
      <c r="F5928">
        <f>DAY('Dash Board'!$C$12+COUNT('Daily reducing balance'!$F$4:F5927))</f>
        <v>20</v>
      </c>
      <c r="G5928" s="8">
        <f t="shared" si="646"/>
        <v>1.0257902718132103E-7</v>
      </c>
      <c r="H5928" s="6">
        <f>G5928*'Dash Board'!$C$11/365</f>
        <v>2.9509035216544403E-11</v>
      </c>
      <c r="I5928" s="6">
        <f>H5928*'Dash Board'!$C$18/'Dash Board'!$C$11</f>
        <v>1.4051921531687813E-11</v>
      </c>
      <c r="J5928" s="6">
        <f>(G5928&gt;1)*PMT('Dash Board'!$C$11/365,$U$4,-'Dash Board'!$C$19)</f>
        <v>0</v>
      </c>
      <c r="K5928" s="6">
        <f t="shared" si="648"/>
        <v>0</v>
      </c>
      <c r="L5928" s="8">
        <f t="shared" si="649"/>
        <v>1.0260853621653758E-7</v>
      </c>
      <c r="N5928" s="8">
        <f t="shared" si="647"/>
        <v>-1.4051921531687813E-11</v>
      </c>
      <c r="O5928" s="8">
        <f>IF(E5927&lt;&gt;E5928,SUM($N$4:N5928)-SUM($O$3:O5927),0)</f>
        <v>0</v>
      </c>
      <c r="P5928" s="6">
        <f>IF(B5928&gt;0,SUM($O$4:O5928)-SUM($P$3:P5927),0)</f>
        <v>0</v>
      </c>
      <c r="Q5928" s="6">
        <f t="shared" si="650"/>
        <v>1.4051921531687813E-11</v>
      </c>
      <c r="R5928" s="8">
        <f>IF(E5927&lt;&gt;E5928,SUM($Q$4:Q5928)-SUM($R$3:R5927),0)</f>
        <v>0</v>
      </c>
      <c r="S5928" s="6">
        <f>IF(B5928&gt;0,SUM($R$4:R5928)-SUM($S$3:S5927),0)</f>
        <v>0</v>
      </c>
    </row>
    <row r="5929" spans="1:19">
      <c r="A5929">
        <f>IF(E5928&lt;&gt;E5929,COUNTIF($A$4:A5928,"&lt;&gt;0")+1,0)</f>
        <v>0</v>
      </c>
      <c r="B5929">
        <f>IF(A5929&lt;&gt;0,IF(MOD(A5929,3)=0,COUNTIF($B$4:B5928,"&lt;&gt;0")+1,0),0)</f>
        <v>0</v>
      </c>
      <c r="C5929" s="9">
        <f>'Dash Board'!$C$12+COUNT('Daily reducing balance'!$F$4:F5928)</f>
        <v>47655</v>
      </c>
      <c r="D5929">
        <f t="shared" si="644"/>
        <v>2030</v>
      </c>
      <c r="E5929">
        <f t="shared" si="645"/>
        <v>6</v>
      </c>
      <c r="F5929">
        <f>DAY('Dash Board'!$C$12+COUNT('Daily reducing balance'!$F$4:F5928))</f>
        <v>21</v>
      </c>
      <c r="G5929" s="8">
        <f t="shared" si="646"/>
        <v>1.0260853621653758E-7</v>
      </c>
      <c r="H5929" s="6">
        <f>G5929*'Dash Board'!$C$11/365</f>
        <v>2.9517524117086153E-11</v>
      </c>
      <c r="I5929" s="6">
        <f>H5929*'Dash Board'!$C$18/'Dash Board'!$C$11</f>
        <v>1.4055963865279122E-11</v>
      </c>
      <c r="J5929" s="6">
        <f>(G5929&gt;1)*PMT('Dash Board'!$C$11/365,$U$4,-'Dash Board'!$C$19)</f>
        <v>0</v>
      </c>
      <c r="K5929" s="6">
        <f t="shared" si="648"/>
        <v>0</v>
      </c>
      <c r="L5929" s="8">
        <f t="shared" si="649"/>
        <v>1.0263805374065466E-7</v>
      </c>
      <c r="N5929" s="8">
        <f t="shared" si="647"/>
        <v>-1.4055963865279122E-11</v>
      </c>
      <c r="O5929" s="8">
        <f>IF(E5928&lt;&gt;E5929,SUM($N$4:N5929)-SUM($O$3:O5928),0)</f>
        <v>0</v>
      </c>
      <c r="P5929" s="6">
        <f>IF(B5929&gt;0,SUM($O$4:O5929)-SUM($P$3:P5928),0)</f>
        <v>0</v>
      </c>
      <c r="Q5929" s="6">
        <f t="shared" si="650"/>
        <v>1.4055963865279122E-11</v>
      </c>
      <c r="R5929" s="8">
        <f>IF(E5928&lt;&gt;E5929,SUM($Q$4:Q5929)-SUM($R$3:R5928),0)</f>
        <v>0</v>
      </c>
      <c r="S5929" s="6">
        <f>IF(B5929&gt;0,SUM($R$4:R5929)-SUM($S$3:S5928),0)</f>
        <v>0</v>
      </c>
    </row>
    <row r="5930" spans="1:19">
      <c r="A5930">
        <f>IF(E5929&lt;&gt;E5930,COUNTIF($A$4:A5929,"&lt;&gt;0")+1,0)</f>
        <v>0</v>
      </c>
      <c r="B5930">
        <f>IF(A5930&lt;&gt;0,IF(MOD(A5930,3)=0,COUNTIF($B$4:B5929,"&lt;&gt;0")+1,0),0)</f>
        <v>0</v>
      </c>
      <c r="C5930" s="9">
        <f>'Dash Board'!$C$12+COUNT('Daily reducing balance'!$F$4:F5929)</f>
        <v>47656</v>
      </c>
      <c r="D5930">
        <f t="shared" si="644"/>
        <v>2030</v>
      </c>
      <c r="E5930">
        <f t="shared" si="645"/>
        <v>6</v>
      </c>
      <c r="F5930">
        <f>DAY('Dash Board'!$C$12+COUNT('Daily reducing balance'!$F$4:F5929))</f>
        <v>22</v>
      </c>
      <c r="G5930" s="8">
        <f t="shared" si="646"/>
        <v>1.0263805374065466E-7</v>
      </c>
      <c r="H5930" s="6">
        <f>G5930*'Dash Board'!$C$11/365</f>
        <v>2.9526015459640382E-11</v>
      </c>
      <c r="I5930" s="6">
        <f>H5930*'Dash Board'!$C$18/'Dash Board'!$C$11</f>
        <v>1.4060007361733515E-11</v>
      </c>
      <c r="J5930" s="6">
        <f>(G5930&gt;1)*PMT('Dash Board'!$C$11/365,$U$4,-'Dash Board'!$C$19)</f>
        <v>0</v>
      </c>
      <c r="K5930" s="6">
        <f t="shared" si="648"/>
        <v>0</v>
      </c>
      <c r="L5930" s="8">
        <f t="shared" si="649"/>
        <v>1.0266757975611431E-7</v>
      </c>
      <c r="N5930" s="8">
        <f t="shared" si="647"/>
        <v>-1.4060007361733515E-11</v>
      </c>
      <c r="O5930" s="8">
        <f>IF(E5929&lt;&gt;E5930,SUM($N$4:N5930)-SUM($O$3:O5929),0)</f>
        <v>0</v>
      </c>
      <c r="P5930" s="6">
        <f>IF(B5930&gt;0,SUM($O$4:O5930)-SUM($P$3:P5929),0)</f>
        <v>0</v>
      </c>
      <c r="Q5930" s="6">
        <f t="shared" si="650"/>
        <v>1.4060007361733515E-11</v>
      </c>
      <c r="R5930" s="8">
        <f>IF(E5929&lt;&gt;E5930,SUM($Q$4:Q5930)-SUM($R$3:R5929),0)</f>
        <v>0</v>
      </c>
      <c r="S5930" s="6">
        <f>IF(B5930&gt;0,SUM($R$4:R5930)-SUM($S$3:S5929),0)</f>
        <v>0</v>
      </c>
    </row>
    <row r="5931" spans="1:19">
      <c r="A5931">
        <f>IF(E5930&lt;&gt;E5931,COUNTIF($A$4:A5930,"&lt;&gt;0")+1,0)</f>
        <v>0</v>
      </c>
      <c r="B5931">
        <f>IF(A5931&lt;&gt;0,IF(MOD(A5931,3)=0,COUNTIF($B$4:B5930,"&lt;&gt;0")+1,0),0)</f>
        <v>0</v>
      </c>
      <c r="C5931" s="9">
        <f>'Dash Board'!$C$12+COUNT('Daily reducing balance'!$F$4:F5930)</f>
        <v>47657</v>
      </c>
      <c r="D5931">
        <f t="shared" si="644"/>
        <v>2030</v>
      </c>
      <c r="E5931">
        <f t="shared" si="645"/>
        <v>6</v>
      </c>
      <c r="F5931">
        <f>DAY('Dash Board'!$C$12+COUNT('Daily reducing balance'!$F$4:F5930))</f>
        <v>23</v>
      </c>
      <c r="G5931" s="8">
        <f t="shared" si="646"/>
        <v>1.0266757975611431E-7</v>
      </c>
      <c r="H5931" s="6">
        <f>G5931*'Dash Board'!$C$11/365</f>
        <v>2.9534509244909593E-11</v>
      </c>
      <c r="I5931" s="6">
        <f>H5931*'Dash Board'!$C$18/'Dash Board'!$C$11</f>
        <v>1.4064052021385521E-11</v>
      </c>
      <c r="J5931" s="6">
        <f>(G5931&gt;1)*PMT('Dash Board'!$C$11/365,$U$4,-'Dash Board'!$C$19)</f>
        <v>0</v>
      </c>
      <c r="K5931" s="6">
        <f t="shared" si="648"/>
        <v>0</v>
      </c>
      <c r="L5931" s="8">
        <f t="shared" si="649"/>
        <v>1.0269711426535922E-7</v>
      </c>
      <c r="N5931" s="8">
        <f t="shared" si="647"/>
        <v>-1.4064052021385521E-11</v>
      </c>
      <c r="O5931" s="8">
        <f>IF(E5930&lt;&gt;E5931,SUM($N$4:N5931)-SUM($O$3:O5930),0)</f>
        <v>0</v>
      </c>
      <c r="P5931" s="6">
        <f>IF(B5931&gt;0,SUM($O$4:O5931)-SUM($P$3:P5930),0)</f>
        <v>0</v>
      </c>
      <c r="Q5931" s="6">
        <f t="shared" si="650"/>
        <v>1.4064052021385521E-11</v>
      </c>
      <c r="R5931" s="8">
        <f>IF(E5930&lt;&gt;E5931,SUM($Q$4:Q5931)-SUM($R$3:R5930),0)</f>
        <v>0</v>
      </c>
      <c r="S5931" s="6">
        <f>IF(B5931&gt;0,SUM($R$4:R5931)-SUM($S$3:S5930),0)</f>
        <v>0</v>
      </c>
    </row>
    <row r="5932" spans="1:19">
      <c r="A5932">
        <f>IF(E5931&lt;&gt;E5932,COUNTIF($A$4:A5931,"&lt;&gt;0")+1,0)</f>
        <v>0</v>
      </c>
      <c r="B5932">
        <f>IF(A5932&lt;&gt;0,IF(MOD(A5932,3)=0,COUNTIF($B$4:B5931,"&lt;&gt;0")+1,0),0)</f>
        <v>0</v>
      </c>
      <c r="C5932" s="9">
        <f>'Dash Board'!$C$12+COUNT('Daily reducing balance'!$F$4:F5931)</f>
        <v>47658</v>
      </c>
      <c r="D5932">
        <f t="shared" si="644"/>
        <v>2030</v>
      </c>
      <c r="E5932">
        <f t="shared" si="645"/>
        <v>6</v>
      </c>
      <c r="F5932">
        <f>DAY('Dash Board'!$C$12+COUNT('Daily reducing balance'!$F$4:F5931))</f>
        <v>24</v>
      </c>
      <c r="G5932" s="8">
        <f t="shared" si="646"/>
        <v>1.0269711426535922E-7</v>
      </c>
      <c r="H5932" s="6">
        <f>G5932*'Dash Board'!$C$11/365</f>
        <v>2.9543005473596487E-11</v>
      </c>
      <c r="I5932" s="6">
        <f>H5932*'Dash Board'!$C$18/'Dash Board'!$C$11</f>
        <v>1.4068097844569757E-11</v>
      </c>
      <c r="J5932" s="6">
        <f>(G5932&gt;1)*PMT('Dash Board'!$C$11/365,$U$4,-'Dash Board'!$C$19)</f>
        <v>0</v>
      </c>
      <c r="K5932" s="6">
        <f t="shared" si="648"/>
        <v>0</v>
      </c>
      <c r="L5932" s="8">
        <f t="shared" si="649"/>
        <v>1.0272665727083282E-7</v>
      </c>
      <c r="N5932" s="8">
        <f t="shared" si="647"/>
        <v>-1.4068097844569757E-11</v>
      </c>
      <c r="O5932" s="8">
        <f>IF(E5931&lt;&gt;E5932,SUM($N$4:N5932)-SUM($O$3:O5931),0)</f>
        <v>0</v>
      </c>
      <c r="P5932" s="6">
        <f>IF(B5932&gt;0,SUM($O$4:O5932)-SUM($P$3:P5931),0)</f>
        <v>0</v>
      </c>
      <c r="Q5932" s="6">
        <f t="shared" si="650"/>
        <v>1.4068097844569757E-11</v>
      </c>
      <c r="R5932" s="8">
        <f>IF(E5931&lt;&gt;E5932,SUM($Q$4:Q5932)-SUM($R$3:R5931),0)</f>
        <v>0</v>
      </c>
      <c r="S5932" s="6">
        <f>IF(B5932&gt;0,SUM($R$4:R5932)-SUM($S$3:S5931),0)</f>
        <v>0</v>
      </c>
    </row>
    <row r="5933" spans="1:19">
      <c r="A5933">
        <f>IF(E5932&lt;&gt;E5933,COUNTIF($A$4:A5932,"&lt;&gt;0")+1,0)</f>
        <v>0</v>
      </c>
      <c r="B5933">
        <f>IF(A5933&lt;&gt;0,IF(MOD(A5933,3)=0,COUNTIF($B$4:B5932,"&lt;&gt;0")+1,0),0)</f>
        <v>0</v>
      </c>
      <c r="C5933" s="9">
        <f>'Dash Board'!$C$12+COUNT('Daily reducing balance'!$F$4:F5932)</f>
        <v>47659</v>
      </c>
      <c r="D5933">
        <f t="shared" si="644"/>
        <v>2030</v>
      </c>
      <c r="E5933">
        <f t="shared" si="645"/>
        <v>6</v>
      </c>
      <c r="F5933">
        <f>DAY('Dash Board'!$C$12+COUNT('Daily reducing balance'!$F$4:F5932))</f>
        <v>25</v>
      </c>
      <c r="G5933" s="8">
        <f t="shared" si="646"/>
        <v>1.0272665727083282E-7</v>
      </c>
      <c r="H5933" s="6">
        <f>G5933*'Dash Board'!$C$11/365</f>
        <v>2.9551504146403963E-11</v>
      </c>
      <c r="I5933" s="6">
        <f>H5933*'Dash Board'!$C$18/'Dash Board'!$C$11</f>
        <v>1.4072144831620936E-11</v>
      </c>
      <c r="J5933" s="6">
        <f>(G5933&gt;1)*PMT('Dash Board'!$C$11/365,$U$4,-'Dash Board'!$C$19)</f>
        <v>0</v>
      </c>
      <c r="K5933" s="6">
        <f t="shared" si="648"/>
        <v>0</v>
      </c>
      <c r="L5933" s="8">
        <f t="shared" si="649"/>
        <v>1.0275620877497923E-7</v>
      </c>
      <c r="N5933" s="8">
        <f t="shared" si="647"/>
        <v>-1.4072144831620936E-11</v>
      </c>
      <c r="O5933" s="8">
        <f>IF(E5932&lt;&gt;E5933,SUM($N$4:N5933)-SUM($O$3:O5932),0)</f>
        <v>0</v>
      </c>
      <c r="P5933" s="6">
        <f>IF(B5933&gt;0,SUM($O$4:O5933)-SUM($P$3:P5932),0)</f>
        <v>0</v>
      </c>
      <c r="Q5933" s="6">
        <f t="shared" si="650"/>
        <v>1.4072144831620936E-11</v>
      </c>
      <c r="R5933" s="8">
        <f>IF(E5932&lt;&gt;E5933,SUM($Q$4:Q5933)-SUM($R$3:R5932),0)</f>
        <v>0</v>
      </c>
      <c r="S5933" s="6">
        <f>IF(B5933&gt;0,SUM($R$4:R5933)-SUM($S$3:S5932),0)</f>
        <v>0</v>
      </c>
    </row>
    <row r="5934" spans="1:19">
      <c r="A5934">
        <f>IF(E5933&lt;&gt;E5934,COUNTIF($A$4:A5933,"&lt;&gt;0")+1,0)</f>
        <v>0</v>
      </c>
      <c r="B5934">
        <f>IF(A5934&lt;&gt;0,IF(MOD(A5934,3)=0,COUNTIF($B$4:B5933,"&lt;&gt;0")+1,0),0)</f>
        <v>0</v>
      </c>
      <c r="C5934" s="9">
        <f>'Dash Board'!$C$12+COUNT('Daily reducing balance'!$F$4:F5933)</f>
        <v>47660</v>
      </c>
      <c r="D5934">
        <f t="shared" si="644"/>
        <v>2030</v>
      </c>
      <c r="E5934">
        <f t="shared" si="645"/>
        <v>6</v>
      </c>
      <c r="F5934">
        <f>DAY('Dash Board'!$C$12+COUNT('Daily reducing balance'!$F$4:F5933))</f>
        <v>26</v>
      </c>
      <c r="G5934" s="8">
        <f t="shared" si="646"/>
        <v>1.0275620877497923E-7</v>
      </c>
      <c r="H5934" s="6">
        <f>G5934*'Dash Board'!$C$11/365</f>
        <v>2.9560005264035123E-11</v>
      </c>
      <c r="I5934" s="6">
        <f>H5934*'Dash Board'!$C$18/'Dash Board'!$C$11</f>
        <v>1.4076192982873869E-11</v>
      </c>
      <c r="J5934" s="6">
        <f>(G5934&gt;1)*PMT('Dash Board'!$C$11/365,$U$4,-'Dash Board'!$C$19)</f>
        <v>0</v>
      </c>
      <c r="K5934" s="6">
        <f t="shared" si="648"/>
        <v>0</v>
      </c>
      <c r="L5934" s="8">
        <f t="shared" si="649"/>
        <v>1.0278576878024326E-7</v>
      </c>
      <c r="N5934" s="8">
        <f t="shared" si="647"/>
        <v>-1.4076192982873869E-11</v>
      </c>
      <c r="O5934" s="8">
        <f>IF(E5933&lt;&gt;E5934,SUM($N$4:N5934)-SUM($O$3:O5933),0)</f>
        <v>0</v>
      </c>
      <c r="P5934" s="6">
        <f>IF(B5934&gt;0,SUM($O$4:O5934)-SUM($P$3:P5933),0)</f>
        <v>0</v>
      </c>
      <c r="Q5934" s="6">
        <f t="shared" si="650"/>
        <v>1.4076192982873869E-11</v>
      </c>
      <c r="R5934" s="8">
        <f>IF(E5933&lt;&gt;E5934,SUM($Q$4:Q5934)-SUM($R$3:R5933),0)</f>
        <v>0</v>
      </c>
      <c r="S5934" s="6">
        <f>IF(B5934&gt;0,SUM($R$4:R5934)-SUM($S$3:S5933),0)</f>
        <v>0</v>
      </c>
    </row>
    <row r="5935" spans="1:19">
      <c r="A5935">
        <f>IF(E5934&lt;&gt;E5935,COUNTIF($A$4:A5934,"&lt;&gt;0")+1,0)</f>
        <v>0</v>
      </c>
      <c r="B5935">
        <f>IF(A5935&lt;&gt;0,IF(MOD(A5935,3)=0,COUNTIF($B$4:B5934,"&lt;&gt;0")+1,0),0)</f>
        <v>0</v>
      </c>
      <c r="C5935" s="9">
        <f>'Dash Board'!$C$12+COUNT('Daily reducing balance'!$F$4:F5934)</f>
        <v>47661</v>
      </c>
      <c r="D5935">
        <f t="shared" si="644"/>
        <v>2030</v>
      </c>
      <c r="E5935">
        <f t="shared" si="645"/>
        <v>6</v>
      </c>
      <c r="F5935">
        <f>DAY('Dash Board'!$C$12+COUNT('Daily reducing balance'!$F$4:F5934))</f>
        <v>27</v>
      </c>
      <c r="G5935" s="8">
        <f t="shared" si="646"/>
        <v>1.0278576878024326E-7</v>
      </c>
      <c r="H5935" s="6">
        <f>G5935*'Dash Board'!$C$11/365</f>
        <v>2.9568508827193265E-11</v>
      </c>
      <c r="I5935" s="6">
        <f>H5935*'Dash Board'!$C$18/'Dash Board'!$C$11</f>
        <v>1.4080242298663461E-11</v>
      </c>
      <c r="J5935" s="6">
        <f>(G5935&gt;1)*PMT('Dash Board'!$C$11/365,$U$4,-'Dash Board'!$C$19)</f>
        <v>0</v>
      </c>
      <c r="K5935" s="6">
        <f t="shared" si="648"/>
        <v>0</v>
      </c>
      <c r="L5935" s="8">
        <f t="shared" si="649"/>
        <v>1.0281533728907046E-7</v>
      </c>
      <c r="N5935" s="8">
        <f t="shared" si="647"/>
        <v>-1.4080242298663461E-11</v>
      </c>
      <c r="O5935" s="8">
        <f>IF(E5934&lt;&gt;E5935,SUM($N$4:N5935)-SUM($O$3:O5934),0)</f>
        <v>0</v>
      </c>
      <c r="P5935" s="6">
        <f>IF(B5935&gt;0,SUM($O$4:O5935)-SUM($P$3:P5934),0)</f>
        <v>0</v>
      </c>
      <c r="Q5935" s="6">
        <f t="shared" si="650"/>
        <v>1.4080242298663461E-11</v>
      </c>
      <c r="R5935" s="8">
        <f>IF(E5934&lt;&gt;E5935,SUM($Q$4:Q5935)-SUM($R$3:R5934),0)</f>
        <v>0</v>
      </c>
      <c r="S5935" s="6">
        <f>IF(B5935&gt;0,SUM($R$4:R5935)-SUM($S$3:S5934),0)</f>
        <v>0</v>
      </c>
    </row>
    <row r="5936" spans="1:19">
      <c r="A5936">
        <f>IF(E5935&lt;&gt;E5936,COUNTIF($A$4:A5935,"&lt;&gt;0")+1,0)</f>
        <v>0</v>
      </c>
      <c r="B5936">
        <f>IF(A5936&lt;&gt;0,IF(MOD(A5936,3)=0,COUNTIF($B$4:B5935,"&lt;&gt;0")+1,0),0)</f>
        <v>0</v>
      </c>
      <c r="C5936" s="9">
        <f>'Dash Board'!$C$12+COUNT('Daily reducing balance'!$F$4:F5935)</f>
        <v>47662</v>
      </c>
      <c r="D5936">
        <f t="shared" si="644"/>
        <v>2030</v>
      </c>
      <c r="E5936">
        <f t="shared" si="645"/>
        <v>6</v>
      </c>
      <c r="F5936">
        <f>DAY('Dash Board'!$C$12+COUNT('Daily reducing balance'!$F$4:F5935))</f>
        <v>28</v>
      </c>
      <c r="G5936" s="8">
        <f t="shared" si="646"/>
        <v>1.0281533728907046E-7</v>
      </c>
      <c r="H5936" s="6">
        <f>G5936*'Dash Board'!$C$11/365</f>
        <v>2.9577014836581912E-11</v>
      </c>
      <c r="I5936" s="6">
        <f>H5936*'Dash Board'!$C$18/'Dash Board'!$C$11</f>
        <v>1.4084292779324722E-11</v>
      </c>
      <c r="J5936" s="6">
        <f>(G5936&gt;1)*PMT('Dash Board'!$C$11/365,$U$4,-'Dash Board'!$C$19)</f>
        <v>0</v>
      </c>
      <c r="K5936" s="6">
        <f t="shared" si="648"/>
        <v>0</v>
      </c>
      <c r="L5936" s="8">
        <f t="shared" si="649"/>
        <v>1.0284491430390704E-7</v>
      </c>
      <c r="N5936" s="8">
        <f t="shared" si="647"/>
        <v>-1.4084292779324722E-11</v>
      </c>
      <c r="O5936" s="8">
        <f>IF(E5935&lt;&gt;E5936,SUM($N$4:N5936)-SUM($O$3:O5935),0)</f>
        <v>0</v>
      </c>
      <c r="P5936" s="6">
        <f>IF(B5936&gt;0,SUM($O$4:O5936)-SUM($P$3:P5935),0)</f>
        <v>0</v>
      </c>
      <c r="Q5936" s="6">
        <f t="shared" si="650"/>
        <v>1.4084292779324722E-11</v>
      </c>
      <c r="R5936" s="8">
        <f>IF(E5935&lt;&gt;E5936,SUM($Q$4:Q5936)-SUM($R$3:R5935),0)</f>
        <v>0</v>
      </c>
      <c r="S5936" s="6">
        <f>IF(B5936&gt;0,SUM($R$4:R5936)-SUM($S$3:S5935),0)</f>
        <v>0</v>
      </c>
    </row>
    <row r="5937" spans="1:19">
      <c r="A5937">
        <f>IF(E5936&lt;&gt;E5937,COUNTIF($A$4:A5936,"&lt;&gt;0")+1,0)</f>
        <v>0</v>
      </c>
      <c r="B5937">
        <f>IF(A5937&lt;&gt;0,IF(MOD(A5937,3)=0,COUNTIF($B$4:B5936,"&lt;&gt;0")+1,0),0)</f>
        <v>0</v>
      </c>
      <c r="C5937" s="9">
        <f>'Dash Board'!$C$12+COUNT('Daily reducing balance'!$F$4:F5936)</f>
        <v>47663</v>
      </c>
      <c r="D5937">
        <f t="shared" si="644"/>
        <v>2030</v>
      </c>
      <c r="E5937">
        <f t="shared" si="645"/>
        <v>6</v>
      </c>
      <c r="F5937">
        <f>DAY('Dash Board'!$C$12+COUNT('Daily reducing balance'!$F$4:F5936))</f>
        <v>29</v>
      </c>
      <c r="G5937" s="8">
        <f t="shared" si="646"/>
        <v>1.0284491430390704E-7</v>
      </c>
      <c r="H5937" s="6">
        <f>G5937*'Dash Board'!$C$11/365</f>
        <v>2.9585523292904763E-11</v>
      </c>
      <c r="I5937" s="6">
        <f>H5937*'Dash Board'!$C$18/'Dash Board'!$C$11</f>
        <v>1.4088344425192746E-11</v>
      </c>
      <c r="J5937" s="6">
        <f>(G5937&gt;1)*PMT('Dash Board'!$C$11/365,$U$4,-'Dash Board'!$C$19)</f>
        <v>0</v>
      </c>
      <c r="K5937" s="6">
        <f t="shared" si="648"/>
        <v>0</v>
      </c>
      <c r="L5937" s="8">
        <f t="shared" si="649"/>
        <v>1.0287449982719994E-7</v>
      </c>
      <c r="N5937" s="8">
        <f t="shared" si="647"/>
        <v>-1.4088344425192746E-11</v>
      </c>
      <c r="O5937" s="8">
        <f>IF(E5936&lt;&gt;E5937,SUM($N$4:N5937)-SUM($O$3:O5936),0)</f>
        <v>0</v>
      </c>
      <c r="P5937" s="6">
        <f>IF(B5937&gt;0,SUM($O$4:O5937)-SUM($P$3:P5936),0)</f>
        <v>0</v>
      </c>
      <c r="Q5937" s="6">
        <f t="shared" si="650"/>
        <v>1.4088344425192746E-11</v>
      </c>
      <c r="R5937" s="8">
        <f>IF(E5936&lt;&gt;E5937,SUM($Q$4:Q5937)-SUM($R$3:R5936),0)</f>
        <v>0</v>
      </c>
      <c r="S5937" s="6">
        <f>IF(B5937&gt;0,SUM($R$4:R5937)-SUM($S$3:S5936),0)</f>
        <v>0</v>
      </c>
    </row>
    <row r="5938" spans="1:19">
      <c r="A5938">
        <f>IF(E5937&lt;&gt;E5938,COUNTIF($A$4:A5937,"&lt;&gt;0")+1,0)</f>
        <v>0</v>
      </c>
      <c r="B5938">
        <f>IF(A5938&lt;&gt;0,IF(MOD(A5938,3)=0,COUNTIF($B$4:B5937,"&lt;&gt;0")+1,0),0)</f>
        <v>0</v>
      </c>
      <c r="C5938" s="9">
        <f>'Dash Board'!$C$12+COUNT('Daily reducing balance'!$F$4:F5937)</f>
        <v>47664</v>
      </c>
      <c r="D5938">
        <f t="shared" si="644"/>
        <v>2030</v>
      </c>
      <c r="E5938">
        <f t="shared" si="645"/>
        <v>6</v>
      </c>
      <c r="F5938">
        <f>DAY('Dash Board'!$C$12+COUNT('Daily reducing balance'!$F$4:F5937))</f>
        <v>30</v>
      </c>
      <c r="G5938" s="8">
        <f t="shared" si="646"/>
        <v>1.0287449982719994E-7</v>
      </c>
      <c r="H5938" s="6">
        <f>G5938*'Dash Board'!$C$11/365</f>
        <v>2.9594034196865736E-11</v>
      </c>
      <c r="I5938" s="6">
        <f>H5938*'Dash Board'!$C$18/'Dash Board'!$C$11</f>
        <v>1.4092397236602733E-11</v>
      </c>
      <c r="J5938" s="6">
        <f>(G5938&gt;1)*PMT('Dash Board'!$C$11/365,$U$4,-'Dash Board'!$C$19)</f>
        <v>0</v>
      </c>
      <c r="K5938" s="6">
        <f t="shared" si="648"/>
        <v>0</v>
      </c>
      <c r="L5938" s="8">
        <f t="shared" si="649"/>
        <v>1.0290409386139681E-7</v>
      </c>
      <c r="N5938" s="8">
        <f t="shared" si="647"/>
        <v>-1.4092397236602733E-11</v>
      </c>
      <c r="O5938" s="8">
        <f>IF(E5937&lt;&gt;E5938,SUM($N$4:N5938)-SUM($O$3:O5937),0)</f>
        <v>0</v>
      </c>
      <c r="P5938" s="6">
        <f>IF(B5938&gt;0,SUM($O$4:O5938)-SUM($P$3:P5937),0)</f>
        <v>0</v>
      </c>
      <c r="Q5938" s="6">
        <f t="shared" si="650"/>
        <v>1.4092397236602733E-11</v>
      </c>
      <c r="R5938" s="8">
        <f>IF(E5937&lt;&gt;E5938,SUM($Q$4:Q5938)-SUM($R$3:R5937),0)</f>
        <v>0</v>
      </c>
      <c r="S5938" s="6">
        <f>IF(B5938&gt;0,SUM($R$4:R5938)-SUM($S$3:S5937),0)</f>
        <v>0</v>
      </c>
    </row>
    <row r="5939" spans="1:19">
      <c r="A5939">
        <f>IF(E5938&lt;&gt;E5939,COUNTIF($A$4:A5938,"&lt;&gt;0")+1,0)</f>
        <v>195</v>
      </c>
      <c r="B5939">
        <f>IF(A5939&lt;&gt;0,IF(MOD(A5939,3)=0,COUNTIF($B$4:B5938,"&lt;&gt;0")+1,0),0)</f>
        <v>65</v>
      </c>
      <c r="C5939" s="9">
        <f>'Dash Board'!$C$12+COUNT('Daily reducing balance'!$F$4:F5938)</f>
        <v>47665</v>
      </c>
      <c r="D5939">
        <f t="shared" si="644"/>
        <v>2030</v>
      </c>
      <c r="E5939">
        <f t="shared" si="645"/>
        <v>7</v>
      </c>
      <c r="F5939">
        <f>DAY('Dash Board'!$C$12+COUNT('Daily reducing balance'!$F$4:F5938))</f>
        <v>1</v>
      </c>
      <c r="G5939" s="8">
        <f t="shared" si="646"/>
        <v>1.0290409386139681E-7</v>
      </c>
      <c r="H5939" s="6">
        <f>G5939*'Dash Board'!$C$11/365</f>
        <v>2.9602547549168947E-11</v>
      </c>
      <c r="I5939" s="6">
        <f>H5939*'Dash Board'!$C$18/'Dash Board'!$C$11</f>
        <v>1.4096451213889977E-11</v>
      </c>
      <c r="J5939" s="6">
        <f>(G5939&gt;1)*PMT('Dash Board'!$C$11/365,$U$4,-'Dash Board'!$C$19)</f>
        <v>0</v>
      </c>
      <c r="K5939" s="6">
        <f t="shared" si="648"/>
        <v>0</v>
      </c>
      <c r="L5939" s="8">
        <f t="shared" si="649"/>
        <v>1.0293369640894598E-7</v>
      </c>
      <c r="N5939" s="8">
        <f t="shared" si="647"/>
        <v>-1.4096451213889977E-11</v>
      </c>
      <c r="O5939" s="8">
        <f>IF(E5938&lt;&gt;E5939,SUM($N$4:N5939)-SUM($O$3:O5938),0)</f>
        <v>0</v>
      </c>
      <c r="P5939" s="6">
        <f>IF(B5939&gt;0,SUM($O$4:O5939)-SUM($P$3:P5938),0)</f>
        <v>0</v>
      </c>
      <c r="Q5939" s="6">
        <f t="shared" si="650"/>
        <v>1.4096451213889977E-11</v>
      </c>
      <c r="R5939" s="8">
        <f>IF(E5938&lt;&gt;E5939,SUM($Q$4:Q5939)-SUM($R$3:R5938),0)</f>
        <v>0</v>
      </c>
      <c r="S5939" s="6">
        <f>IF(B5939&gt;0,SUM($R$4:R5939)-SUM($S$3:S5938),0)</f>
        <v>0</v>
      </c>
    </row>
    <row r="5940" spans="1:19">
      <c r="A5940">
        <f>IF(E5939&lt;&gt;E5940,COUNTIF($A$4:A5939,"&lt;&gt;0")+1,0)</f>
        <v>0</v>
      </c>
      <c r="B5940">
        <f>IF(A5940&lt;&gt;0,IF(MOD(A5940,3)=0,COUNTIF($B$4:B5939,"&lt;&gt;0")+1,0),0)</f>
        <v>0</v>
      </c>
      <c r="C5940" s="9">
        <f>'Dash Board'!$C$12+COUNT('Daily reducing balance'!$F$4:F5939)</f>
        <v>47666</v>
      </c>
      <c r="D5940">
        <f t="shared" ref="D5940:D6003" si="651">IF(AND(E5940=1,F5940=1),D5939+1,D5939)</f>
        <v>2030</v>
      </c>
      <c r="E5940">
        <f t="shared" ref="E5940:E6003" si="652">IF(F5940=1,IF(E5939+1&gt;12,1,E5939+1),E5939)</f>
        <v>7</v>
      </c>
      <c r="F5940">
        <f>DAY('Dash Board'!$C$12+COUNT('Daily reducing balance'!$F$4:F5939))</f>
        <v>2</v>
      </c>
      <c r="G5940" s="8">
        <f t="shared" ref="G5940:G6003" si="653">L5939</f>
        <v>1.0293369640894598E-7</v>
      </c>
      <c r="H5940" s="6">
        <f>G5940*'Dash Board'!$C$11/365</f>
        <v>2.9611063350518704E-11</v>
      </c>
      <c r="I5940" s="6">
        <f>H5940*'Dash Board'!$C$18/'Dash Board'!$C$11</f>
        <v>1.410050635738986E-11</v>
      </c>
      <c r="J5940" s="6">
        <f>(G5940&gt;1)*PMT('Dash Board'!$C$11/365,$U$4,-'Dash Board'!$C$19)</f>
        <v>0</v>
      </c>
      <c r="K5940" s="6">
        <f t="shared" si="648"/>
        <v>0</v>
      </c>
      <c r="L5940" s="8">
        <f t="shared" si="649"/>
        <v>1.029633074722965E-7</v>
      </c>
      <c r="N5940" s="8">
        <f t="shared" ref="N5940:N6003" si="654">J5940-I5940</f>
        <v>-1.410050635738986E-11</v>
      </c>
      <c r="O5940" s="8">
        <f>IF(E5939&lt;&gt;E5940,SUM($N$4:N5940)-SUM($O$3:O5939),0)</f>
        <v>0</v>
      </c>
      <c r="P5940" s="6">
        <f>IF(B5940&gt;0,SUM($O$4:O5940)-SUM($P$3:P5939),0)</f>
        <v>0</v>
      </c>
      <c r="Q5940" s="6">
        <f t="shared" si="650"/>
        <v>1.410050635738986E-11</v>
      </c>
      <c r="R5940" s="8">
        <f>IF(E5939&lt;&gt;E5940,SUM($Q$4:Q5940)-SUM($R$3:R5939),0)</f>
        <v>0</v>
      </c>
      <c r="S5940" s="6">
        <f>IF(B5940&gt;0,SUM($R$4:R5940)-SUM($S$3:S5939),0)</f>
        <v>0</v>
      </c>
    </row>
    <row r="5941" spans="1:19">
      <c r="A5941">
        <f>IF(E5940&lt;&gt;E5941,COUNTIF($A$4:A5940,"&lt;&gt;0")+1,0)</f>
        <v>0</v>
      </c>
      <c r="B5941">
        <f>IF(A5941&lt;&gt;0,IF(MOD(A5941,3)=0,COUNTIF($B$4:B5940,"&lt;&gt;0")+1,0),0)</f>
        <v>0</v>
      </c>
      <c r="C5941" s="9">
        <f>'Dash Board'!$C$12+COUNT('Daily reducing balance'!$F$4:F5940)</f>
        <v>47667</v>
      </c>
      <c r="D5941">
        <f t="shared" si="651"/>
        <v>2030</v>
      </c>
      <c r="E5941">
        <f t="shared" si="652"/>
        <v>7</v>
      </c>
      <c r="F5941">
        <f>DAY('Dash Board'!$C$12+COUNT('Daily reducing balance'!$F$4:F5940))</f>
        <v>3</v>
      </c>
      <c r="G5941" s="8">
        <f t="shared" si="653"/>
        <v>1.029633074722965E-7</v>
      </c>
      <c r="H5941" s="6">
        <f>G5941*'Dash Board'!$C$11/365</f>
        <v>2.9619581601619543E-11</v>
      </c>
      <c r="I5941" s="6">
        <f>H5941*'Dash Board'!$C$18/'Dash Board'!$C$11</f>
        <v>1.4104562667437879E-11</v>
      </c>
      <c r="J5941" s="6">
        <f>(G5941&gt;1)*PMT('Dash Board'!$C$11/365,$U$4,-'Dash Board'!$C$19)</f>
        <v>0</v>
      </c>
      <c r="K5941" s="6">
        <f t="shared" si="648"/>
        <v>0</v>
      </c>
      <c r="L5941" s="8">
        <f t="shared" si="649"/>
        <v>1.0299292705389812E-7</v>
      </c>
      <c r="N5941" s="8">
        <f t="shared" si="654"/>
        <v>-1.4104562667437879E-11</v>
      </c>
      <c r="O5941" s="8">
        <f>IF(E5940&lt;&gt;E5941,SUM($N$4:N5941)-SUM($O$3:O5940),0)</f>
        <v>0</v>
      </c>
      <c r="P5941" s="6">
        <f>IF(B5941&gt;0,SUM($O$4:O5941)-SUM($P$3:P5940),0)</f>
        <v>0</v>
      </c>
      <c r="Q5941" s="6">
        <f t="shared" si="650"/>
        <v>1.4104562667437879E-11</v>
      </c>
      <c r="R5941" s="8">
        <f>IF(E5940&lt;&gt;E5941,SUM($Q$4:Q5941)-SUM($R$3:R5940),0)</f>
        <v>0</v>
      </c>
      <c r="S5941" s="6">
        <f>IF(B5941&gt;0,SUM($R$4:R5941)-SUM($S$3:S5940),0)</f>
        <v>0</v>
      </c>
    </row>
    <row r="5942" spans="1:19">
      <c r="A5942">
        <f>IF(E5941&lt;&gt;E5942,COUNTIF($A$4:A5941,"&lt;&gt;0")+1,0)</f>
        <v>0</v>
      </c>
      <c r="B5942">
        <f>IF(A5942&lt;&gt;0,IF(MOD(A5942,3)=0,COUNTIF($B$4:B5941,"&lt;&gt;0")+1,0),0)</f>
        <v>0</v>
      </c>
      <c r="C5942" s="9">
        <f>'Dash Board'!$C$12+COUNT('Daily reducing balance'!$F$4:F5941)</f>
        <v>47668</v>
      </c>
      <c r="D5942">
        <f t="shared" si="651"/>
        <v>2030</v>
      </c>
      <c r="E5942">
        <f t="shared" si="652"/>
        <v>7</v>
      </c>
      <c r="F5942">
        <f>DAY('Dash Board'!$C$12+COUNT('Daily reducing balance'!$F$4:F5941))</f>
        <v>4</v>
      </c>
      <c r="G5942" s="8">
        <f t="shared" si="653"/>
        <v>1.0299292705389812E-7</v>
      </c>
      <c r="H5942" s="6">
        <f>G5942*'Dash Board'!$C$11/365</f>
        <v>2.9628102303176172E-11</v>
      </c>
      <c r="I5942" s="6">
        <f>H5942*'Dash Board'!$C$18/'Dash Board'!$C$11</f>
        <v>1.4108620144369608E-11</v>
      </c>
      <c r="J5942" s="6">
        <f>(G5942&gt;1)*PMT('Dash Board'!$C$11/365,$U$4,-'Dash Board'!$C$19)</f>
        <v>0</v>
      </c>
      <c r="K5942" s="6">
        <f t="shared" si="648"/>
        <v>0</v>
      </c>
      <c r="L5942" s="8">
        <f t="shared" si="649"/>
        <v>1.030225551562013E-7</v>
      </c>
      <c r="N5942" s="8">
        <f t="shared" si="654"/>
        <v>-1.4108620144369608E-11</v>
      </c>
      <c r="O5942" s="8">
        <f>IF(E5941&lt;&gt;E5942,SUM($N$4:N5942)-SUM($O$3:O5941),0)</f>
        <v>0</v>
      </c>
      <c r="P5942" s="6">
        <f>IF(B5942&gt;0,SUM($O$4:O5942)-SUM($P$3:P5941),0)</f>
        <v>0</v>
      </c>
      <c r="Q5942" s="6">
        <f t="shared" si="650"/>
        <v>1.4108620144369608E-11</v>
      </c>
      <c r="R5942" s="8">
        <f>IF(E5941&lt;&gt;E5942,SUM($Q$4:Q5942)-SUM($R$3:R5941),0)</f>
        <v>0</v>
      </c>
      <c r="S5942" s="6">
        <f>IF(B5942&gt;0,SUM($R$4:R5942)-SUM($S$3:S5941),0)</f>
        <v>0</v>
      </c>
    </row>
    <row r="5943" spans="1:19">
      <c r="A5943">
        <f>IF(E5942&lt;&gt;E5943,COUNTIF($A$4:A5942,"&lt;&gt;0")+1,0)</f>
        <v>0</v>
      </c>
      <c r="B5943">
        <f>IF(A5943&lt;&gt;0,IF(MOD(A5943,3)=0,COUNTIF($B$4:B5942,"&lt;&gt;0")+1,0),0)</f>
        <v>0</v>
      </c>
      <c r="C5943" s="9">
        <f>'Dash Board'!$C$12+COUNT('Daily reducing balance'!$F$4:F5942)</f>
        <v>47669</v>
      </c>
      <c r="D5943">
        <f t="shared" si="651"/>
        <v>2030</v>
      </c>
      <c r="E5943">
        <f t="shared" si="652"/>
        <v>7</v>
      </c>
      <c r="F5943">
        <f>DAY('Dash Board'!$C$12+COUNT('Daily reducing balance'!$F$4:F5942))</f>
        <v>5</v>
      </c>
      <c r="G5943" s="8">
        <f t="shared" si="653"/>
        <v>1.030225551562013E-7</v>
      </c>
      <c r="H5943" s="6">
        <f>G5943*'Dash Board'!$C$11/365</f>
        <v>2.9636625455893522E-11</v>
      </c>
      <c r="I5943" s="6">
        <f>H5943*'Dash Board'!$C$18/'Dash Board'!$C$11</f>
        <v>1.4112678788520726E-11</v>
      </c>
      <c r="J5943" s="6">
        <f>(G5943&gt;1)*PMT('Dash Board'!$C$11/365,$U$4,-'Dash Board'!$C$19)</f>
        <v>0</v>
      </c>
      <c r="K5943" s="6">
        <f t="shared" si="648"/>
        <v>0</v>
      </c>
      <c r="L5943" s="8">
        <f t="shared" si="649"/>
        <v>1.0305219178165719E-7</v>
      </c>
      <c r="N5943" s="8">
        <f t="shared" si="654"/>
        <v>-1.4112678788520726E-11</v>
      </c>
      <c r="O5943" s="8">
        <f>IF(E5942&lt;&gt;E5943,SUM($N$4:N5943)-SUM($O$3:O5942),0)</f>
        <v>0</v>
      </c>
      <c r="P5943" s="6">
        <f>IF(B5943&gt;0,SUM($O$4:O5943)-SUM($P$3:P5942),0)</f>
        <v>0</v>
      </c>
      <c r="Q5943" s="6">
        <f t="shared" si="650"/>
        <v>1.4112678788520726E-11</v>
      </c>
      <c r="R5943" s="8">
        <f>IF(E5942&lt;&gt;E5943,SUM($Q$4:Q5943)-SUM($R$3:R5942),0)</f>
        <v>0</v>
      </c>
      <c r="S5943" s="6">
        <f>IF(B5943&gt;0,SUM($R$4:R5943)-SUM($S$3:S5942),0)</f>
        <v>0</v>
      </c>
    </row>
    <row r="5944" spans="1:19">
      <c r="A5944">
        <f>IF(E5943&lt;&gt;E5944,COUNTIF($A$4:A5943,"&lt;&gt;0")+1,0)</f>
        <v>0</v>
      </c>
      <c r="B5944">
        <f>IF(A5944&lt;&gt;0,IF(MOD(A5944,3)=0,COUNTIF($B$4:B5943,"&lt;&gt;0")+1,0),0)</f>
        <v>0</v>
      </c>
      <c r="C5944" s="9">
        <f>'Dash Board'!$C$12+COUNT('Daily reducing balance'!$F$4:F5943)</f>
        <v>47670</v>
      </c>
      <c r="D5944">
        <f t="shared" si="651"/>
        <v>2030</v>
      </c>
      <c r="E5944">
        <f t="shared" si="652"/>
        <v>7</v>
      </c>
      <c r="F5944">
        <f>DAY('Dash Board'!$C$12+COUNT('Daily reducing balance'!$F$4:F5943))</f>
        <v>6</v>
      </c>
      <c r="G5944" s="8">
        <f t="shared" si="653"/>
        <v>1.0305219178165719E-7</v>
      </c>
      <c r="H5944" s="6">
        <f>G5944*'Dash Board'!$C$11/365</f>
        <v>2.9645151060476727E-11</v>
      </c>
      <c r="I5944" s="6">
        <f>H5944*'Dash Board'!$C$18/'Dash Board'!$C$11</f>
        <v>1.4116738600227014E-11</v>
      </c>
      <c r="J5944" s="6">
        <f>(G5944&gt;1)*PMT('Dash Board'!$C$11/365,$U$4,-'Dash Board'!$C$19)</f>
        <v>0</v>
      </c>
      <c r="K5944" s="6">
        <f t="shared" si="648"/>
        <v>0</v>
      </c>
      <c r="L5944" s="8">
        <f t="shared" si="649"/>
        <v>1.0308183693271767E-7</v>
      </c>
      <c r="N5944" s="8">
        <f t="shared" si="654"/>
        <v>-1.4116738600227014E-11</v>
      </c>
      <c r="O5944" s="8">
        <f>IF(E5943&lt;&gt;E5944,SUM($N$4:N5944)-SUM($O$3:O5943),0)</f>
        <v>0</v>
      </c>
      <c r="P5944" s="6">
        <f>IF(B5944&gt;0,SUM($O$4:O5944)-SUM($P$3:P5943),0)</f>
        <v>0</v>
      </c>
      <c r="Q5944" s="6">
        <f t="shared" si="650"/>
        <v>1.4116738600227014E-11</v>
      </c>
      <c r="R5944" s="8">
        <f>IF(E5943&lt;&gt;E5944,SUM($Q$4:Q5944)-SUM($R$3:R5943),0)</f>
        <v>0</v>
      </c>
      <c r="S5944" s="6">
        <f>IF(B5944&gt;0,SUM($R$4:R5944)-SUM($S$3:S5943),0)</f>
        <v>0</v>
      </c>
    </row>
    <row r="5945" spans="1:19">
      <c r="A5945">
        <f>IF(E5944&lt;&gt;E5945,COUNTIF($A$4:A5944,"&lt;&gt;0")+1,0)</f>
        <v>0</v>
      </c>
      <c r="B5945">
        <f>IF(A5945&lt;&gt;0,IF(MOD(A5945,3)=0,COUNTIF($B$4:B5944,"&lt;&gt;0")+1,0),0)</f>
        <v>0</v>
      </c>
      <c r="C5945" s="9">
        <f>'Dash Board'!$C$12+COUNT('Daily reducing balance'!$F$4:F5944)</f>
        <v>47671</v>
      </c>
      <c r="D5945">
        <f t="shared" si="651"/>
        <v>2030</v>
      </c>
      <c r="E5945">
        <f t="shared" si="652"/>
        <v>7</v>
      </c>
      <c r="F5945">
        <f>DAY('Dash Board'!$C$12+COUNT('Daily reducing balance'!$F$4:F5944))</f>
        <v>7</v>
      </c>
      <c r="G5945" s="8">
        <f t="shared" si="653"/>
        <v>1.0308183693271767E-7</v>
      </c>
      <c r="H5945" s="6">
        <f>G5945*'Dash Board'!$C$11/365</f>
        <v>2.9653679117631112E-11</v>
      </c>
      <c r="I5945" s="6">
        <f>H5945*'Dash Board'!$C$18/'Dash Board'!$C$11</f>
        <v>1.4120799579824339E-11</v>
      </c>
      <c r="J5945" s="6">
        <f>(G5945&gt;1)*PMT('Dash Board'!$C$11/365,$U$4,-'Dash Board'!$C$19)</f>
        <v>0</v>
      </c>
      <c r="K5945" s="6">
        <f t="shared" si="648"/>
        <v>0</v>
      </c>
      <c r="L5945" s="8">
        <f t="shared" si="649"/>
        <v>1.031114906118353E-7</v>
      </c>
      <c r="N5945" s="8">
        <f t="shared" si="654"/>
        <v>-1.4120799579824339E-11</v>
      </c>
      <c r="O5945" s="8">
        <f>IF(E5944&lt;&gt;E5945,SUM($N$4:N5945)-SUM($O$3:O5944),0)</f>
        <v>0</v>
      </c>
      <c r="P5945" s="6">
        <f>IF(B5945&gt;0,SUM($O$4:O5945)-SUM($P$3:P5944),0)</f>
        <v>0</v>
      </c>
      <c r="Q5945" s="6">
        <f t="shared" si="650"/>
        <v>1.4120799579824339E-11</v>
      </c>
      <c r="R5945" s="8">
        <f>IF(E5944&lt;&gt;E5945,SUM($Q$4:Q5945)-SUM($R$3:R5944),0)</f>
        <v>0</v>
      </c>
      <c r="S5945" s="6">
        <f>IF(B5945&gt;0,SUM($R$4:R5945)-SUM($S$3:S5944),0)</f>
        <v>0</v>
      </c>
    </row>
    <row r="5946" spans="1:19">
      <c r="A5946">
        <f>IF(E5945&lt;&gt;E5946,COUNTIF($A$4:A5945,"&lt;&gt;0")+1,0)</f>
        <v>0</v>
      </c>
      <c r="B5946">
        <f>IF(A5946&lt;&gt;0,IF(MOD(A5946,3)=0,COUNTIF($B$4:B5945,"&lt;&gt;0")+1,0),0)</f>
        <v>0</v>
      </c>
      <c r="C5946" s="9">
        <f>'Dash Board'!$C$12+COUNT('Daily reducing balance'!$F$4:F5945)</f>
        <v>47672</v>
      </c>
      <c r="D5946">
        <f t="shared" si="651"/>
        <v>2030</v>
      </c>
      <c r="E5946">
        <f t="shared" si="652"/>
        <v>7</v>
      </c>
      <c r="F5946">
        <f>DAY('Dash Board'!$C$12+COUNT('Daily reducing balance'!$F$4:F5945))</f>
        <v>8</v>
      </c>
      <c r="G5946" s="8">
        <f t="shared" si="653"/>
        <v>1.031114906118353E-7</v>
      </c>
      <c r="H5946" s="6">
        <f>G5946*'Dash Board'!$C$11/365</f>
        <v>2.9662209628062206E-11</v>
      </c>
      <c r="I5946" s="6">
        <f>H5946*'Dash Board'!$C$18/'Dash Board'!$C$11</f>
        <v>1.4124861727648671E-11</v>
      </c>
      <c r="J5946" s="6">
        <f>(G5946&gt;1)*PMT('Dash Board'!$C$11/365,$U$4,-'Dash Board'!$C$19)</f>
        <v>0</v>
      </c>
      <c r="K5946" s="6">
        <f t="shared" si="648"/>
        <v>0</v>
      </c>
      <c r="L5946" s="8">
        <f t="shared" si="649"/>
        <v>1.0314115282146337E-7</v>
      </c>
      <c r="N5946" s="8">
        <f t="shared" si="654"/>
        <v>-1.4124861727648671E-11</v>
      </c>
      <c r="O5946" s="8">
        <f>IF(E5945&lt;&gt;E5946,SUM($N$4:N5946)-SUM($O$3:O5945),0)</f>
        <v>0</v>
      </c>
      <c r="P5946" s="6">
        <f>IF(B5946&gt;0,SUM($O$4:O5946)-SUM($P$3:P5945),0)</f>
        <v>0</v>
      </c>
      <c r="Q5946" s="6">
        <f t="shared" si="650"/>
        <v>1.4124861727648671E-11</v>
      </c>
      <c r="R5946" s="8">
        <f>IF(E5945&lt;&gt;E5946,SUM($Q$4:Q5946)-SUM($R$3:R5945),0)</f>
        <v>0</v>
      </c>
      <c r="S5946" s="6">
        <f>IF(B5946&gt;0,SUM($R$4:R5946)-SUM($S$3:S5945),0)</f>
        <v>0</v>
      </c>
    </row>
    <row r="5947" spans="1:19">
      <c r="A5947">
        <f>IF(E5946&lt;&gt;E5947,COUNTIF($A$4:A5946,"&lt;&gt;0")+1,0)</f>
        <v>0</v>
      </c>
      <c r="B5947">
        <f>IF(A5947&lt;&gt;0,IF(MOD(A5947,3)=0,COUNTIF($B$4:B5946,"&lt;&gt;0")+1,0),0)</f>
        <v>0</v>
      </c>
      <c r="C5947" s="9">
        <f>'Dash Board'!$C$12+COUNT('Daily reducing balance'!$F$4:F5946)</f>
        <v>47673</v>
      </c>
      <c r="D5947">
        <f t="shared" si="651"/>
        <v>2030</v>
      </c>
      <c r="E5947">
        <f t="shared" si="652"/>
        <v>7</v>
      </c>
      <c r="F5947">
        <f>DAY('Dash Board'!$C$12+COUNT('Daily reducing balance'!$F$4:F5946))</f>
        <v>9</v>
      </c>
      <c r="G5947" s="8">
        <f t="shared" si="653"/>
        <v>1.0314115282146337E-7</v>
      </c>
      <c r="H5947" s="6">
        <f>G5947*'Dash Board'!$C$11/365</f>
        <v>2.967074259247576E-11</v>
      </c>
      <c r="I5947" s="6">
        <f>H5947*'Dash Board'!$C$18/'Dash Board'!$C$11</f>
        <v>1.4128925044036077E-11</v>
      </c>
      <c r="J5947" s="6">
        <f>(G5947&gt;1)*PMT('Dash Board'!$C$11/365,$U$4,-'Dash Board'!$C$19)</f>
        <v>0</v>
      </c>
      <c r="K5947" s="6">
        <f t="shared" si="648"/>
        <v>0</v>
      </c>
      <c r="L5947" s="8">
        <f t="shared" si="649"/>
        <v>1.0317082356405585E-7</v>
      </c>
      <c r="N5947" s="8">
        <f t="shared" si="654"/>
        <v>-1.4128925044036077E-11</v>
      </c>
      <c r="O5947" s="8">
        <f>IF(E5946&lt;&gt;E5947,SUM($N$4:N5947)-SUM($O$3:O5946),0)</f>
        <v>0</v>
      </c>
      <c r="P5947" s="6">
        <f>IF(B5947&gt;0,SUM($O$4:O5947)-SUM($P$3:P5946),0)</f>
        <v>0</v>
      </c>
      <c r="Q5947" s="6">
        <f t="shared" si="650"/>
        <v>1.4128925044036077E-11</v>
      </c>
      <c r="R5947" s="8">
        <f>IF(E5946&lt;&gt;E5947,SUM($Q$4:Q5947)-SUM($R$3:R5946),0)</f>
        <v>0</v>
      </c>
      <c r="S5947" s="6">
        <f>IF(B5947&gt;0,SUM($R$4:R5947)-SUM($S$3:S5946),0)</f>
        <v>0</v>
      </c>
    </row>
    <row r="5948" spans="1:19">
      <c r="A5948">
        <f>IF(E5947&lt;&gt;E5948,COUNTIF($A$4:A5947,"&lt;&gt;0")+1,0)</f>
        <v>0</v>
      </c>
      <c r="B5948">
        <f>IF(A5948&lt;&gt;0,IF(MOD(A5948,3)=0,COUNTIF($B$4:B5947,"&lt;&gt;0")+1,0),0)</f>
        <v>0</v>
      </c>
      <c r="C5948" s="9">
        <f>'Dash Board'!$C$12+COUNT('Daily reducing balance'!$F$4:F5947)</f>
        <v>47674</v>
      </c>
      <c r="D5948">
        <f t="shared" si="651"/>
        <v>2030</v>
      </c>
      <c r="E5948">
        <f t="shared" si="652"/>
        <v>7</v>
      </c>
      <c r="F5948">
        <f>DAY('Dash Board'!$C$12+COUNT('Daily reducing balance'!$F$4:F5947))</f>
        <v>10</v>
      </c>
      <c r="G5948" s="8">
        <f t="shared" si="653"/>
        <v>1.0317082356405585E-7</v>
      </c>
      <c r="H5948" s="6">
        <f>G5948*'Dash Board'!$C$11/365</f>
        <v>2.9679278011577709E-11</v>
      </c>
      <c r="I5948" s="6">
        <f>H5948*'Dash Board'!$C$18/'Dash Board'!$C$11</f>
        <v>1.413298952932272E-11</v>
      </c>
      <c r="J5948" s="6">
        <f>(G5948&gt;1)*PMT('Dash Board'!$C$11/365,$U$4,-'Dash Board'!$C$19)</f>
        <v>0</v>
      </c>
      <c r="K5948" s="6">
        <f t="shared" si="648"/>
        <v>0</v>
      </c>
      <c r="L5948" s="8">
        <f t="shared" si="649"/>
        <v>1.0320050284206742E-7</v>
      </c>
      <c r="N5948" s="8">
        <f t="shared" si="654"/>
        <v>-1.413298952932272E-11</v>
      </c>
      <c r="O5948" s="8">
        <f>IF(E5947&lt;&gt;E5948,SUM($N$4:N5948)-SUM($O$3:O5947),0)</f>
        <v>0</v>
      </c>
      <c r="P5948" s="6">
        <f>IF(B5948&gt;0,SUM($O$4:O5948)-SUM($P$3:P5947),0)</f>
        <v>0</v>
      </c>
      <c r="Q5948" s="6">
        <f t="shared" si="650"/>
        <v>1.413298952932272E-11</v>
      </c>
      <c r="R5948" s="8">
        <f>IF(E5947&lt;&gt;E5948,SUM($Q$4:Q5948)-SUM($R$3:R5947),0)</f>
        <v>0</v>
      </c>
      <c r="S5948" s="6">
        <f>IF(B5948&gt;0,SUM($R$4:R5948)-SUM($S$3:S5947),0)</f>
        <v>0</v>
      </c>
    </row>
    <row r="5949" spans="1:19">
      <c r="A5949">
        <f>IF(E5948&lt;&gt;E5949,COUNTIF($A$4:A5948,"&lt;&gt;0")+1,0)</f>
        <v>0</v>
      </c>
      <c r="B5949">
        <f>IF(A5949&lt;&gt;0,IF(MOD(A5949,3)=0,COUNTIF($B$4:B5948,"&lt;&gt;0")+1,0),0)</f>
        <v>0</v>
      </c>
      <c r="C5949" s="9">
        <f>'Dash Board'!$C$12+COUNT('Daily reducing balance'!$F$4:F5948)</f>
        <v>47675</v>
      </c>
      <c r="D5949">
        <f t="shared" si="651"/>
        <v>2030</v>
      </c>
      <c r="E5949">
        <f t="shared" si="652"/>
        <v>7</v>
      </c>
      <c r="F5949">
        <f>DAY('Dash Board'!$C$12+COUNT('Daily reducing balance'!$F$4:F5948))</f>
        <v>11</v>
      </c>
      <c r="G5949" s="8">
        <f t="shared" si="653"/>
        <v>1.0320050284206742E-7</v>
      </c>
      <c r="H5949" s="6">
        <f>G5949*'Dash Board'!$C$11/365</f>
        <v>2.9687815886074194E-11</v>
      </c>
      <c r="I5949" s="6">
        <f>H5949*'Dash Board'!$C$18/'Dash Board'!$C$11</f>
        <v>1.4137055183844854E-11</v>
      </c>
      <c r="J5949" s="6">
        <f>(G5949&gt;1)*PMT('Dash Board'!$C$11/365,$U$4,-'Dash Board'!$C$19)</f>
        <v>0</v>
      </c>
      <c r="K5949" s="6">
        <f t="shared" si="648"/>
        <v>0</v>
      </c>
      <c r="L5949" s="8">
        <f t="shared" si="649"/>
        <v>1.0323019065795349E-7</v>
      </c>
      <c r="N5949" s="8">
        <f t="shared" si="654"/>
        <v>-1.4137055183844854E-11</v>
      </c>
      <c r="O5949" s="8">
        <f>IF(E5948&lt;&gt;E5949,SUM($N$4:N5949)-SUM($O$3:O5948),0)</f>
        <v>0</v>
      </c>
      <c r="P5949" s="6">
        <f>IF(B5949&gt;0,SUM($O$4:O5949)-SUM($P$3:P5948),0)</f>
        <v>0</v>
      </c>
      <c r="Q5949" s="6">
        <f t="shared" si="650"/>
        <v>1.4137055183844854E-11</v>
      </c>
      <c r="R5949" s="8">
        <f>IF(E5948&lt;&gt;E5949,SUM($Q$4:Q5949)-SUM($R$3:R5948),0)</f>
        <v>0</v>
      </c>
      <c r="S5949" s="6">
        <f>IF(B5949&gt;0,SUM($R$4:R5949)-SUM($S$3:S5948),0)</f>
        <v>0</v>
      </c>
    </row>
    <row r="5950" spans="1:19">
      <c r="A5950">
        <f>IF(E5949&lt;&gt;E5950,COUNTIF($A$4:A5949,"&lt;&gt;0")+1,0)</f>
        <v>0</v>
      </c>
      <c r="B5950">
        <f>IF(A5950&lt;&gt;0,IF(MOD(A5950,3)=0,COUNTIF($B$4:B5949,"&lt;&gt;0")+1,0),0)</f>
        <v>0</v>
      </c>
      <c r="C5950" s="9">
        <f>'Dash Board'!$C$12+COUNT('Daily reducing balance'!$F$4:F5949)</f>
        <v>47676</v>
      </c>
      <c r="D5950">
        <f t="shared" si="651"/>
        <v>2030</v>
      </c>
      <c r="E5950">
        <f t="shared" si="652"/>
        <v>7</v>
      </c>
      <c r="F5950">
        <f>DAY('Dash Board'!$C$12+COUNT('Daily reducing balance'!$F$4:F5949))</f>
        <v>12</v>
      </c>
      <c r="G5950" s="8">
        <f t="shared" si="653"/>
        <v>1.0323019065795349E-7</v>
      </c>
      <c r="H5950" s="6">
        <f>G5950*'Dash Board'!$C$11/365</f>
        <v>2.9696356216671549E-11</v>
      </c>
      <c r="I5950" s="6">
        <f>H5950*'Dash Board'!$C$18/'Dash Board'!$C$11</f>
        <v>1.4141122007938834E-11</v>
      </c>
      <c r="J5950" s="6">
        <f>(G5950&gt;1)*PMT('Dash Board'!$C$11/365,$U$4,-'Dash Board'!$C$19)</f>
        <v>0</v>
      </c>
      <c r="K5950" s="6">
        <f t="shared" si="648"/>
        <v>0</v>
      </c>
      <c r="L5950" s="8">
        <f t="shared" si="649"/>
        <v>1.0325988701417016E-7</v>
      </c>
      <c r="N5950" s="8">
        <f t="shared" si="654"/>
        <v>-1.4141122007938834E-11</v>
      </c>
      <c r="O5950" s="8">
        <f>IF(E5949&lt;&gt;E5950,SUM($N$4:N5950)-SUM($O$3:O5949),0)</f>
        <v>0</v>
      </c>
      <c r="P5950" s="6">
        <f>IF(B5950&gt;0,SUM($O$4:O5950)-SUM($P$3:P5949),0)</f>
        <v>0</v>
      </c>
      <c r="Q5950" s="6">
        <f t="shared" si="650"/>
        <v>1.4141122007938834E-11</v>
      </c>
      <c r="R5950" s="8">
        <f>IF(E5949&lt;&gt;E5950,SUM($Q$4:Q5950)-SUM($R$3:R5949),0)</f>
        <v>0</v>
      </c>
      <c r="S5950" s="6">
        <f>IF(B5950&gt;0,SUM($R$4:R5950)-SUM($S$3:S5949),0)</f>
        <v>0</v>
      </c>
    </row>
    <row r="5951" spans="1:19">
      <c r="A5951">
        <f>IF(E5950&lt;&gt;E5951,COUNTIF($A$4:A5950,"&lt;&gt;0")+1,0)</f>
        <v>0</v>
      </c>
      <c r="B5951">
        <f>IF(A5951&lt;&gt;0,IF(MOD(A5951,3)=0,COUNTIF($B$4:B5950,"&lt;&gt;0")+1,0),0)</f>
        <v>0</v>
      </c>
      <c r="C5951" s="9">
        <f>'Dash Board'!$C$12+COUNT('Daily reducing balance'!$F$4:F5950)</f>
        <v>47677</v>
      </c>
      <c r="D5951">
        <f t="shared" si="651"/>
        <v>2030</v>
      </c>
      <c r="E5951">
        <f t="shared" si="652"/>
        <v>7</v>
      </c>
      <c r="F5951">
        <f>DAY('Dash Board'!$C$12+COUNT('Daily reducing balance'!$F$4:F5950))</f>
        <v>13</v>
      </c>
      <c r="G5951" s="8">
        <f t="shared" si="653"/>
        <v>1.0325988701417016E-7</v>
      </c>
      <c r="H5951" s="6">
        <f>G5951*'Dash Board'!$C$11/365</f>
        <v>2.9704899004076348E-11</v>
      </c>
      <c r="I5951" s="6">
        <f>H5951*'Dash Board'!$C$18/'Dash Board'!$C$11</f>
        <v>1.414519000194112E-11</v>
      </c>
      <c r="J5951" s="6">
        <f>(G5951&gt;1)*PMT('Dash Board'!$C$11/365,$U$4,-'Dash Board'!$C$19)</f>
        <v>0</v>
      </c>
      <c r="K5951" s="6">
        <f t="shared" si="648"/>
        <v>0</v>
      </c>
      <c r="L5951" s="8">
        <f t="shared" si="649"/>
        <v>1.0328959191317424E-7</v>
      </c>
      <c r="N5951" s="8">
        <f t="shared" si="654"/>
        <v>-1.414519000194112E-11</v>
      </c>
      <c r="O5951" s="8">
        <f>IF(E5950&lt;&gt;E5951,SUM($N$4:N5951)-SUM($O$3:O5950),0)</f>
        <v>0</v>
      </c>
      <c r="P5951" s="6">
        <f>IF(B5951&gt;0,SUM($O$4:O5951)-SUM($P$3:P5950),0)</f>
        <v>0</v>
      </c>
      <c r="Q5951" s="6">
        <f t="shared" si="650"/>
        <v>1.414519000194112E-11</v>
      </c>
      <c r="R5951" s="8">
        <f>IF(E5950&lt;&gt;E5951,SUM($Q$4:Q5951)-SUM($R$3:R5950),0)</f>
        <v>0</v>
      </c>
      <c r="S5951" s="6">
        <f>IF(B5951&gt;0,SUM($R$4:R5951)-SUM($S$3:S5950),0)</f>
        <v>0</v>
      </c>
    </row>
    <row r="5952" spans="1:19">
      <c r="A5952">
        <f>IF(E5951&lt;&gt;E5952,COUNTIF($A$4:A5951,"&lt;&gt;0")+1,0)</f>
        <v>0</v>
      </c>
      <c r="B5952">
        <f>IF(A5952&lt;&gt;0,IF(MOD(A5952,3)=0,COUNTIF($B$4:B5951,"&lt;&gt;0")+1,0),0)</f>
        <v>0</v>
      </c>
      <c r="C5952" s="9">
        <f>'Dash Board'!$C$12+COUNT('Daily reducing balance'!$F$4:F5951)</f>
        <v>47678</v>
      </c>
      <c r="D5952">
        <f t="shared" si="651"/>
        <v>2030</v>
      </c>
      <c r="E5952">
        <f t="shared" si="652"/>
        <v>7</v>
      </c>
      <c r="F5952">
        <f>DAY('Dash Board'!$C$12+COUNT('Daily reducing balance'!$F$4:F5951))</f>
        <v>14</v>
      </c>
      <c r="G5952" s="8">
        <f t="shared" si="653"/>
        <v>1.0328959191317424E-7</v>
      </c>
      <c r="H5952" s="6">
        <f>G5952*'Dash Board'!$C$11/365</f>
        <v>2.9713444248995327E-11</v>
      </c>
      <c r="I5952" s="6">
        <f>H5952*'Dash Board'!$C$18/'Dash Board'!$C$11</f>
        <v>1.4149259166188252E-11</v>
      </c>
      <c r="J5952" s="6">
        <f>(G5952&gt;1)*PMT('Dash Board'!$C$11/365,$U$4,-'Dash Board'!$C$19)</f>
        <v>0</v>
      </c>
      <c r="K5952" s="6">
        <f t="shared" si="648"/>
        <v>0</v>
      </c>
      <c r="L5952" s="8">
        <f t="shared" si="649"/>
        <v>1.0331930535742323E-7</v>
      </c>
      <c r="N5952" s="8">
        <f t="shared" si="654"/>
        <v>-1.4149259166188252E-11</v>
      </c>
      <c r="O5952" s="8">
        <f>IF(E5951&lt;&gt;E5952,SUM($N$4:N5952)-SUM($O$3:O5951),0)</f>
        <v>0</v>
      </c>
      <c r="P5952" s="6">
        <f>IF(B5952&gt;0,SUM($O$4:O5952)-SUM($P$3:P5951),0)</f>
        <v>0</v>
      </c>
      <c r="Q5952" s="6">
        <f t="shared" si="650"/>
        <v>1.4149259166188252E-11</v>
      </c>
      <c r="R5952" s="8">
        <f>IF(E5951&lt;&gt;E5952,SUM($Q$4:Q5952)-SUM($R$3:R5951),0)</f>
        <v>0</v>
      </c>
      <c r="S5952" s="6">
        <f>IF(B5952&gt;0,SUM($R$4:R5952)-SUM($S$3:S5951),0)</f>
        <v>0</v>
      </c>
    </row>
    <row r="5953" spans="1:19">
      <c r="A5953">
        <f>IF(E5952&lt;&gt;E5953,COUNTIF($A$4:A5952,"&lt;&gt;0")+1,0)</f>
        <v>0</v>
      </c>
      <c r="B5953">
        <f>IF(A5953&lt;&gt;0,IF(MOD(A5953,3)=0,COUNTIF($B$4:B5952,"&lt;&gt;0")+1,0),0)</f>
        <v>0</v>
      </c>
      <c r="C5953" s="9">
        <f>'Dash Board'!$C$12+COUNT('Daily reducing balance'!$F$4:F5952)</f>
        <v>47679</v>
      </c>
      <c r="D5953">
        <f t="shared" si="651"/>
        <v>2030</v>
      </c>
      <c r="E5953">
        <f t="shared" si="652"/>
        <v>7</v>
      </c>
      <c r="F5953">
        <f>DAY('Dash Board'!$C$12+COUNT('Daily reducing balance'!$F$4:F5952))</f>
        <v>15</v>
      </c>
      <c r="G5953" s="8">
        <f t="shared" si="653"/>
        <v>1.0331930535742323E-7</v>
      </c>
      <c r="H5953" s="6">
        <f>G5953*'Dash Board'!$C$11/365</f>
        <v>2.9721991952135447E-11</v>
      </c>
      <c r="I5953" s="6">
        <f>H5953*'Dash Board'!$C$18/'Dash Board'!$C$11</f>
        <v>1.4153329501016882E-11</v>
      </c>
      <c r="J5953" s="6">
        <f>(G5953&gt;1)*PMT('Dash Board'!$C$11/365,$U$4,-'Dash Board'!$C$19)</f>
        <v>0</v>
      </c>
      <c r="K5953" s="6">
        <f t="shared" si="648"/>
        <v>0</v>
      </c>
      <c r="L5953" s="8">
        <f t="shared" si="649"/>
        <v>1.0334902734937536E-7</v>
      </c>
      <c r="N5953" s="8">
        <f t="shared" si="654"/>
        <v>-1.4153329501016882E-11</v>
      </c>
      <c r="O5953" s="8">
        <f>IF(E5952&lt;&gt;E5953,SUM($N$4:N5953)-SUM($O$3:O5952),0)</f>
        <v>0</v>
      </c>
      <c r="P5953" s="6">
        <f>IF(B5953&gt;0,SUM($O$4:O5953)-SUM($P$3:P5952),0)</f>
        <v>0</v>
      </c>
      <c r="Q5953" s="6">
        <f t="shared" si="650"/>
        <v>1.4153329501016882E-11</v>
      </c>
      <c r="R5953" s="8">
        <f>IF(E5952&lt;&gt;E5953,SUM($Q$4:Q5953)-SUM($R$3:R5952),0)</f>
        <v>0</v>
      </c>
      <c r="S5953" s="6">
        <f>IF(B5953&gt;0,SUM($R$4:R5953)-SUM($S$3:S5952),0)</f>
        <v>0</v>
      </c>
    </row>
    <row r="5954" spans="1:19">
      <c r="A5954">
        <f>IF(E5953&lt;&gt;E5954,COUNTIF($A$4:A5953,"&lt;&gt;0")+1,0)</f>
        <v>0</v>
      </c>
      <c r="B5954">
        <f>IF(A5954&lt;&gt;0,IF(MOD(A5954,3)=0,COUNTIF($B$4:B5953,"&lt;&gt;0")+1,0),0)</f>
        <v>0</v>
      </c>
      <c r="C5954" s="9">
        <f>'Dash Board'!$C$12+COUNT('Daily reducing balance'!$F$4:F5953)</f>
        <v>47680</v>
      </c>
      <c r="D5954">
        <f t="shared" si="651"/>
        <v>2030</v>
      </c>
      <c r="E5954">
        <f t="shared" si="652"/>
        <v>7</v>
      </c>
      <c r="F5954">
        <f>DAY('Dash Board'!$C$12+COUNT('Daily reducing balance'!$F$4:F5953))</f>
        <v>16</v>
      </c>
      <c r="G5954" s="8">
        <f t="shared" si="653"/>
        <v>1.0334902734937536E-7</v>
      </c>
      <c r="H5954" s="6">
        <f>G5954*'Dash Board'!$C$11/365</f>
        <v>2.973054211420387E-11</v>
      </c>
      <c r="I5954" s="6">
        <f>H5954*'Dash Board'!$C$18/'Dash Board'!$C$11</f>
        <v>1.4157401006763749E-11</v>
      </c>
      <c r="J5954" s="6">
        <f>(G5954&gt;1)*PMT('Dash Board'!$C$11/365,$U$4,-'Dash Board'!$C$19)</f>
        <v>0</v>
      </c>
      <c r="K5954" s="6">
        <f t="shared" si="648"/>
        <v>0</v>
      </c>
      <c r="L5954" s="8">
        <f t="shared" si="649"/>
        <v>1.0337875789148957E-7</v>
      </c>
      <c r="N5954" s="8">
        <f t="shared" si="654"/>
        <v>-1.4157401006763749E-11</v>
      </c>
      <c r="O5954" s="8">
        <f>IF(E5953&lt;&gt;E5954,SUM($N$4:N5954)-SUM($O$3:O5953),0)</f>
        <v>0</v>
      </c>
      <c r="P5954" s="6">
        <f>IF(B5954&gt;0,SUM($O$4:O5954)-SUM($P$3:P5953),0)</f>
        <v>0</v>
      </c>
      <c r="Q5954" s="6">
        <f t="shared" si="650"/>
        <v>1.4157401006763749E-11</v>
      </c>
      <c r="R5954" s="8">
        <f>IF(E5953&lt;&gt;E5954,SUM($Q$4:Q5954)-SUM($R$3:R5953),0)</f>
        <v>0</v>
      </c>
      <c r="S5954" s="6">
        <f>IF(B5954&gt;0,SUM($R$4:R5954)-SUM($S$3:S5953),0)</f>
        <v>0</v>
      </c>
    </row>
    <row r="5955" spans="1:19">
      <c r="A5955">
        <f>IF(E5954&lt;&gt;E5955,COUNTIF($A$4:A5954,"&lt;&gt;0")+1,0)</f>
        <v>0</v>
      </c>
      <c r="B5955">
        <f>IF(A5955&lt;&gt;0,IF(MOD(A5955,3)=0,COUNTIF($B$4:B5954,"&lt;&gt;0")+1,0),0)</f>
        <v>0</v>
      </c>
      <c r="C5955" s="9">
        <f>'Dash Board'!$C$12+COUNT('Daily reducing balance'!$F$4:F5954)</f>
        <v>47681</v>
      </c>
      <c r="D5955">
        <f t="shared" si="651"/>
        <v>2030</v>
      </c>
      <c r="E5955">
        <f t="shared" si="652"/>
        <v>7</v>
      </c>
      <c r="F5955">
        <f>DAY('Dash Board'!$C$12+COUNT('Daily reducing balance'!$F$4:F5954))</f>
        <v>17</v>
      </c>
      <c r="G5955" s="8">
        <f t="shared" si="653"/>
        <v>1.0337875789148957E-7</v>
      </c>
      <c r="H5955" s="6">
        <f>G5955*'Dash Board'!$C$11/365</f>
        <v>2.9739094735907959E-11</v>
      </c>
      <c r="I5955" s="6">
        <f>H5955*'Dash Board'!$C$18/'Dash Board'!$C$11</f>
        <v>1.4161473683765695E-11</v>
      </c>
      <c r="J5955" s="6">
        <f>(G5955&gt;1)*PMT('Dash Board'!$C$11/365,$U$4,-'Dash Board'!$C$19)</f>
        <v>0</v>
      </c>
      <c r="K5955" s="6">
        <f t="shared" si="648"/>
        <v>0</v>
      </c>
      <c r="L5955" s="8">
        <f t="shared" si="649"/>
        <v>1.0340849698622548E-7</v>
      </c>
      <c r="N5955" s="8">
        <f t="shared" si="654"/>
        <v>-1.4161473683765695E-11</v>
      </c>
      <c r="O5955" s="8">
        <f>IF(E5954&lt;&gt;E5955,SUM($N$4:N5955)-SUM($O$3:O5954),0)</f>
        <v>0</v>
      </c>
      <c r="P5955" s="6">
        <f>IF(B5955&gt;0,SUM($O$4:O5955)-SUM($P$3:P5954),0)</f>
        <v>0</v>
      </c>
      <c r="Q5955" s="6">
        <f t="shared" si="650"/>
        <v>1.4161473683765695E-11</v>
      </c>
      <c r="R5955" s="8">
        <f>IF(E5954&lt;&gt;E5955,SUM($Q$4:Q5955)-SUM($R$3:R5954),0)</f>
        <v>0</v>
      </c>
      <c r="S5955" s="6">
        <f>IF(B5955&gt;0,SUM($R$4:R5955)-SUM($S$3:S5954),0)</f>
        <v>0</v>
      </c>
    </row>
    <row r="5956" spans="1:19">
      <c r="A5956">
        <f>IF(E5955&lt;&gt;E5956,COUNTIF($A$4:A5955,"&lt;&gt;0")+1,0)</f>
        <v>0</v>
      </c>
      <c r="B5956">
        <f>IF(A5956&lt;&gt;0,IF(MOD(A5956,3)=0,COUNTIF($B$4:B5955,"&lt;&gt;0")+1,0),0)</f>
        <v>0</v>
      </c>
      <c r="C5956" s="9">
        <f>'Dash Board'!$C$12+COUNT('Daily reducing balance'!$F$4:F5955)</f>
        <v>47682</v>
      </c>
      <c r="D5956">
        <f t="shared" si="651"/>
        <v>2030</v>
      </c>
      <c r="E5956">
        <f t="shared" si="652"/>
        <v>7</v>
      </c>
      <c r="F5956">
        <f>DAY('Dash Board'!$C$12+COUNT('Daily reducing balance'!$F$4:F5955))</f>
        <v>18</v>
      </c>
      <c r="G5956" s="8">
        <f t="shared" si="653"/>
        <v>1.0340849698622548E-7</v>
      </c>
      <c r="H5956" s="6">
        <f>G5956*'Dash Board'!$C$11/365</f>
        <v>2.9747649817955275E-11</v>
      </c>
      <c r="I5956" s="6">
        <f>H5956*'Dash Board'!$C$18/'Dash Board'!$C$11</f>
        <v>1.4165547532359656E-11</v>
      </c>
      <c r="J5956" s="6">
        <f>(G5956&gt;1)*PMT('Dash Board'!$C$11/365,$U$4,-'Dash Board'!$C$19)</f>
        <v>0</v>
      </c>
      <c r="K5956" s="6">
        <f t="shared" si="648"/>
        <v>0</v>
      </c>
      <c r="L5956" s="8">
        <f t="shared" si="649"/>
        <v>1.0343824463604343E-7</v>
      </c>
      <c r="N5956" s="8">
        <f t="shared" si="654"/>
        <v>-1.4165547532359656E-11</v>
      </c>
      <c r="O5956" s="8">
        <f>IF(E5955&lt;&gt;E5956,SUM($N$4:N5956)-SUM($O$3:O5955),0)</f>
        <v>0</v>
      </c>
      <c r="P5956" s="6">
        <f>IF(B5956&gt;0,SUM($O$4:O5956)-SUM($P$3:P5955),0)</f>
        <v>0</v>
      </c>
      <c r="Q5956" s="6">
        <f t="shared" si="650"/>
        <v>1.4165547532359656E-11</v>
      </c>
      <c r="R5956" s="8">
        <f>IF(E5955&lt;&gt;E5956,SUM($Q$4:Q5956)-SUM($R$3:R5955),0)</f>
        <v>0</v>
      </c>
      <c r="S5956" s="6">
        <f>IF(B5956&gt;0,SUM($R$4:R5956)-SUM($S$3:S5955),0)</f>
        <v>0</v>
      </c>
    </row>
    <row r="5957" spans="1:19">
      <c r="A5957">
        <f>IF(E5956&lt;&gt;E5957,COUNTIF($A$4:A5956,"&lt;&gt;0")+1,0)</f>
        <v>0</v>
      </c>
      <c r="B5957">
        <f>IF(A5957&lt;&gt;0,IF(MOD(A5957,3)=0,COUNTIF($B$4:B5956,"&lt;&gt;0")+1,0),0)</f>
        <v>0</v>
      </c>
      <c r="C5957" s="9">
        <f>'Dash Board'!$C$12+COUNT('Daily reducing balance'!$F$4:F5956)</f>
        <v>47683</v>
      </c>
      <c r="D5957">
        <f t="shared" si="651"/>
        <v>2030</v>
      </c>
      <c r="E5957">
        <f t="shared" si="652"/>
        <v>7</v>
      </c>
      <c r="F5957">
        <f>DAY('Dash Board'!$C$12+COUNT('Daily reducing balance'!$F$4:F5956))</f>
        <v>19</v>
      </c>
      <c r="G5957" s="8">
        <f t="shared" si="653"/>
        <v>1.0343824463604343E-7</v>
      </c>
      <c r="H5957" s="6">
        <f>G5957*'Dash Board'!$C$11/365</f>
        <v>2.9756207361053588E-11</v>
      </c>
      <c r="I5957" s="6">
        <f>H5957*'Dash Board'!$C$18/'Dash Board'!$C$11</f>
        <v>1.4169622552882661E-11</v>
      </c>
      <c r="J5957" s="6">
        <f>(G5957&gt;1)*PMT('Dash Board'!$C$11/365,$U$4,-'Dash Board'!$C$19)</f>
        <v>0</v>
      </c>
      <c r="K5957" s="6">
        <f t="shared" ref="K5957:K6020" si="655">IF(F5957=1,SUMIFS($J$4:$J$7308,$D$4:$D$7308,"="&amp;YEAR(C5957),$E$4:$E$7308,"="&amp;MONTH(C5957)),0)</f>
        <v>0</v>
      </c>
      <c r="L5957" s="8">
        <f t="shared" ref="L5957:L6020" si="656">IF(G5957+H5957-J5957&lt;0,0,G5957+H5957-J5957)</f>
        <v>1.0346800084340449E-7</v>
      </c>
      <c r="N5957" s="8">
        <f t="shared" si="654"/>
        <v>-1.4169622552882661E-11</v>
      </c>
      <c r="O5957" s="8">
        <f>IF(E5956&lt;&gt;E5957,SUM($N$4:N5957)-SUM($O$3:O5956),0)</f>
        <v>0</v>
      </c>
      <c r="P5957" s="6">
        <f>IF(B5957&gt;0,SUM($O$4:O5957)-SUM($P$3:P5956),0)</f>
        <v>0</v>
      </c>
      <c r="Q5957" s="6">
        <f t="shared" ref="Q5957:Q6020" si="657">I5957</f>
        <v>1.4169622552882661E-11</v>
      </c>
      <c r="R5957" s="8">
        <f>IF(E5956&lt;&gt;E5957,SUM($Q$4:Q5957)-SUM($R$3:R5956),0)</f>
        <v>0</v>
      </c>
      <c r="S5957" s="6">
        <f>IF(B5957&gt;0,SUM($R$4:R5957)-SUM($S$3:S5956),0)</f>
        <v>0</v>
      </c>
    </row>
    <row r="5958" spans="1:19">
      <c r="A5958">
        <f>IF(E5957&lt;&gt;E5958,COUNTIF($A$4:A5957,"&lt;&gt;0")+1,0)</f>
        <v>0</v>
      </c>
      <c r="B5958">
        <f>IF(A5958&lt;&gt;0,IF(MOD(A5958,3)=0,COUNTIF($B$4:B5957,"&lt;&gt;0")+1,0),0)</f>
        <v>0</v>
      </c>
      <c r="C5958" s="9">
        <f>'Dash Board'!$C$12+COUNT('Daily reducing balance'!$F$4:F5957)</f>
        <v>47684</v>
      </c>
      <c r="D5958">
        <f t="shared" si="651"/>
        <v>2030</v>
      </c>
      <c r="E5958">
        <f t="shared" si="652"/>
        <v>7</v>
      </c>
      <c r="F5958">
        <f>DAY('Dash Board'!$C$12+COUNT('Daily reducing balance'!$F$4:F5957))</f>
        <v>20</v>
      </c>
      <c r="G5958" s="8">
        <f t="shared" si="653"/>
        <v>1.0346800084340449E-7</v>
      </c>
      <c r="H5958" s="6">
        <f>G5958*'Dash Board'!$C$11/365</f>
        <v>2.976476736591088E-11</v>
      </c>
      <c r="I5958" s="6">
        <f>H5958*'Dash Board'!$C$18/'Dash Board'!$C$11</f>
        <v>1.4173698745671849E-11</v>
      </c>
      <c r="J5958" s="6">
        <f>(G5958&gt;1)*PMT('Dash Board'!$C$11/365,$U$4,-'Dash Board'!$C$19)</f>
        <v>0</v>
      </c>
      <c r="K5958" s="6">
        <f t="shared" si="655"/>
        <v>0</v>
      </c>
      <c r="L5958" s="8">
        <f t="shared" si="656"/>
        <v>1.034977656107704E-7</v>
      </c>
      <c r="N5958" s="8">
        <f t="shared" si="654"/>
        <v>-1.4173698745671849E-11</v>
      </c>
      <c r="O5958" s="8">
        <f>IF(E5957&lt;&gt;E5958,SUM($N$4:N5958)-SUM($O$3:O5957),0)</f>
        <v>0</v>
      </c>
      <c r="P5958" s="6">
        <f>IF(B5958&gt;0,SUM($O$4:O5958)-SUM($P$3:P5957),0)</f>
        <v>0</v>
      </c>
      <c r="Q5958" s="6">
        <f t="shared" si="657"/>
        <v>1.4173698745671849E-11</v>
      </c>
      <c r="R5958" s="8">
        <f>IF(E5957&lt;&gt;E5958,SUM($Q$4:Q5958)-SUM($R$3:R5957),0)</f>
        <v>0</v>
      </c>
      <c r="S5958" s="6">
        <f>IF(B5958&gt;0,SUM($R$4:R5958)-SUM($S$3:S5957),0)</f>
        <v>0</v>
      </c>
    </row>
    <row r="5959" spans="1:19">
      <c r="A5959">
        <f>IF(E5958&lt;&gt;E5959,COUNTIF($A$4:A5958,"&lt;&gt;0")+1,0)</f>
        <v>0</v>
      </c>
      <c r="B5959">
        <f>IF(A5959&lt;&gt;0,IF(MOD(A5959,3)=0,COUNTIF($B$4:B5958,"&lt;&gt;0")+1,0),0)</f>
        <v>0</v>
      </c>
      <c r="C5959" s="9">
        <f>'Dash Board'!$C$12+COUNT('Daily reducing balance'!$F$4:F5958)</f>
        <v>47685</v>
      </c>
      <c r="D5959">
        <f t="shared" si="651"/>
        <v>2030</v>
      </c>
      <c r="E5959">
        <f t="shared" si="652"/>
        <v>7</v>
      </c>
      <c r="F5959">
        <f>DAY('Dash Board'!$C$12+COUNT('Daily reducing balance'!$F$4:F5958))</f>
        <v>21</v>
      </c>
      <c r="G5959" s="8">
        <f t="shared" si="653"/>
        <v>1.034977656107704E-7</v>
      </c>
      <c r="H5959" s="6">
        <f>G5959*'Dash Board'!$C$11/365</f>
        <v>2.9773329833235323E-11</v>
      </c>
      <c r="I5959" s="6">
        <f>H5959*'Dash Board'!$C$18/'Dash Board'!$C$11</f>
        <v>1.4177776111064439E-11</v>
      </c>
      <c r="J5959" s="6">
        <f>(G5959&gt;1)*PMT('Dash Board'!$C$11/365,$U$4,-'Dash Board'!$C$19)</f>
        <v>0</v>
      </c>
      <c r="K5959" s="6">
        <f t="shared" si="655"/>
        <v>0</v>
      </c>
      <c r="L5959" s="8">
        <f t="shared" si="656"/>
        <v>1.0352753894060364E-7</v>
      </c>
      <c r="N5959" s="8">
        <f t="shared" si="654"/>
        <v>-1.4177776111064439E-11</v>
      </c>
      <c r="O5959" s="8">
        <f>IF(E5958&lt;&gt;E5959,SUM($N$4:N5959)-SUM($O$3:O5958),0)</f>
        <v>0</v>
      </c>
      <c r="P5959" s="6">
        <f>IF(B5959&gt;0,SUM($O$4:O5959)-SUM($P$3:P5958),0)</f>
        <v>0</v>
      </c>
      <c r="Q5959" s="6">
        <f t="shared" si="657"/>
        <v>1.4177776111064439E-11</v>
      </c>
      <c r="R5959" s="8">
        <f>IF(E5958&lt;&gt;E5959,SUM($Q$4:Q5959)-SUM($R$3:R5958),0)</f>
        <v>0</v>
      </c>
      <c r="S5959" s="6">
        <f>IF(B5959&gt;0,SUM($R$4:R5959)-SUM($S$3:S5958),0)</f>
        <v>0</v>
      </c>
    </row>
    <row r="5960" spans="1:19">
      <c r="A5960">
        <f>IF(E5959&lt;&gt;E5960,COUNTIF($A$4:A5959,"&lt;&gt;0")+1,0)</f>
        <v>0</v>
      </c>
      <c r="B5960">
        <f>IF(A5960&lt;&gt;0,IF(MOD(A5960,3)=0,COUNTIF($B$4:B5959,"&lt;&gt;0")+1,0),0)</f>
        <v>0</v>
      </c>
      <c r="C5960" s="9">
        <f>'Dash Board'!$C$12+COUNT('Daily reducing balance'!$F$4:F5959)</f>
        <v>47686</v>
      </c>
      <c r="D5960">
        <f t="shared" si="651"/>
        <v>2030</v>
      </c>
      <c r="E5960">
        <f t="shared" si="652"/>
        <v>7</v>
      </c>
      <c r="F5960">
        <f>DAY('Dash Board'!$C$12+COUNT('Daily reducing balance'!$F$4:F5959))</f>
        <v>22</v>
      </c>
      <c r="G5960" s="8">
        <f t="shared" si="653"/>
        <v>1.0352753894060364E-7</v>
      </c>
      <c r="H5960" s="6">
        <f>G5960*'Dash Board'!$C$11/365</f>
        <v>2.9781894763735292E-11</v>
      </c>
      <c r="I5960" s="6">
        <f>H5960*'Dash Board'!$C$18/'Dash Board'!$C$11</f>
        <v>1.4181854649397758E-11</v>
      </c>
      <c r="J5960" s="6">
        <f>(G5960&gt;1)*PMT('Dash Board'!$C$11/365,$U$4,-'Dash Board'!$C$19)</f>
        <v>0</v>
      </c>
      <c r="K5960" s="6">
        <f t="shared" si="655"/>
        <v>0</v>
      </c>
      <c r="L5960" s="8">
        <f t="shared" si="656"/>
        <v>1.0355732083536737E-7</v>
      </c>
      <c r="N5960" s="8">
        <f t="shared" si="654"/>
        <v>-1.4181854649397758E-11</v>
      </c>
      <c r="O5960" s="8">
        <f>IF(E5959&lt;&gt;E5960,SUM($N$4:N5960)-SUM($O$3:O5959),0)</f>
        <v>0</v>
      </c>
      <c r="P5960" s="6">
        <f>IF(B5960&gt;0,SUM($O$4:O5960)-SUM($P$3:P5959),0)</f>
        <v>0</v>
      </c>
      <c r="Q5960" s="6">
        <f t="shared" si="657"/>
        <v>1.4181854649397758E-11</v>
      </c>
      <c r="R5960" s="8">
        <f>IF(E5959&lt;&gt;E5960,SUM($Q$4:Q5960)-SUM($R$3:R5959),0)</f>
        <v>0</v>
      </c>
      <c r="S5960" s="6">
        <f>IF(B5960&gt;0,SUM($R$4:R5960)-SUM($S$3:S5959),0)</f>
        <v>0</v>
      </c>
    </row>
    <row r="5961" spans="1:19">
      <c r="A5961">
        <f>IF(E5960&lt;&gt;E5961,COUNTIF($A$4:A5960,"&lt;&gt;0")+1,0)</f>
        <v>0</v>
      </c>
      <c r="B5961">
        <f>IF(A5961&lt;&gt;0,IF(MOD(A5961,3)=0,COUNTIF($B$4:B5960,"&lt;&gt;0")+1,0),0)</f>
        <v>0</v>
      </c>
      <c r="C5961" s="9">
        <f>'Dash Board'!$C$12+COUNT('Daily reducing balance'!$F$4:F5960)</f>
        <v>47687</v>
      </c>
      <c r="D5961">
        <f t="shared" si="651"/>
        <v>2030</v>
      </c>
      <c r="E5961">
        <f t="shared" si="652"/>
        <v>7</v>
      </c>
      <c r="F5961">
        <f>DAY('Dash Board'!$C$12+COUNT('Daily reducing balance'!$F$4:F5960))</f>
        <v>23</v>
      </c>
      <c r="G5961" s="8">
        <f t="shared" si="653"/>
        <v>1.0355732083536737E-7</v>
      </c>
      <c r="H5961" s="6">
        <f>G5961*'Dash Board'!$C$11/365</f>
        <v>2.9790462158119383E-11</v>
      </c>
      <c r="I5961" s="6">
        <f>H5961*'Dash Board'!$C$18/'Dash Board'!$C$11</f>
        <v>1.4185934361009232E-11</v>
      </c>
      <c r="J5961" s="6">
        <f>(G5961&gt;1)*PMT('Dash Board'!$C$11/365,$U$4,-'Dash Board'!$C$19)</f>
        <v>0</v>
      </c>
      <c r="K5961" s="6">
        <f t="shared" si="655"/>
        <v>0</v>
      </c>
      <c r="L5961" s="8">
        <f t="shared" si="656"/>
        <v>1.0358711129752549E-7</v>
      </c>
      <c r="N5961" s="8">
        <f t="shared" si="654"/>
        <v>-1.4185934361009232E-11</v>
      </c>
      <c r="O5961" s="8">
        <f>IF(E5960&lt;&gt;E5961,SUM($N$4:N5961)-SUM($O$3:O5960),0)</f>
        <v>0</v>
      </c>
      <c r="P5961" s="6">
        <f>IF(B5961&gt;0,SUM($O$4:O5961)-SUM($P$3:P5960),0)</f>
        <v>0</v>
      </c>
      <c r="Q5961" s="6">
        <f t="shared" si="657"/>
        <v>1.4185934361009232E-11</v>
      </c>
      <c r="R5961" s="8">
        <f>IF(E5960&lt;&gt;E5961,SUM($Q$4:Q5961)-SUM($R$3:R5960),0)</f>
        <v>0</v>
      </c>
      <c r="S5961" s="6">
        <f>IF(B5961&gt;0,SUM($R$4:R5961)-SUM($S$3:S5960),0)</f>
        <v>0</v>
      </c>
    </row>
    <row r="5962" spans="1:19">
      <c r="A5962">
        <f>IF(E5961&lt;&gt;E5962,COUNTIF($A$4:A5961,"&lt;&gt;0")+1,0)</f>
        <v>0</v>
      </c>
      <c r="B5962">
        <f>IF(A5962&lt;&gt;0,IF(MOD(A5962,3)=0,COUNTIF($B$4:B5961,"&lt;&gt;0")+1,0),0)</f>
        <v>0</v>
      </c>
      <c r="C5962" s="9">
        <f>'Dash Board'!$C$12+COUNT('Daily reducing balance'!$F$4:F5961)</f>
        <v>47688</v>
      </c>
      <c r="D5962">
        <f t="shared" si="651"/>
        <v>2030</v>
      </c>
      <c r="E5962">
        <f t="shared" si="652"/>
        <v>7</v>
      </c>
      <c r="F5962">
        <f>DAY('Dash Board'!$C$12+COUNT('Daily reducing balance'!$F$4:F5961))</f>
        <v>24</v>
      </c>
      <c r="G5962" s="8">
        <f t="shared" si="653"/>
        <v>1.0358711129752549E-7</v>
      </c>
      <c r="H5962" s="6">
        <f>G5962*'Dash Board'!$C$11/365</f>
        <v>2.9799032017096376E-11</v>
      </c>
      <c r="I5962" s="6">
        <f>H5962*'Dash Board'!$C$18/'Dash Board'!$C$11</f>
        <v>1.4190015246236371E-11</v>
      </c>
      <c r="J5962" s="6">
        <f>(G5962&gt;1)*PMT('Dash Board'!$C$11/365,$U$4,-'Dash Board'!$C$19)</f>
        <v>0</v>
      </c>
      <c r="K5962" s="6">
        <f t="shared" si="655"/>
        <v>0</v>
      </c>
      <c r="L5962" s="8">
        <f t="shared" si="656"/>
        <v>1.0361691032954259E-7</v>
      </c>
      <c r="N5962" s="8">
        <f t="shared" si="654"/>
        <v>-1.4190015246236371E-11</v>
      </c>
      <c r="O5962" s="8">
        <f>IF(E5961&lt;&gt;E5962,SUM($N$4:N5962)-SUM($O$3:O5961),0)</f>
        <v>0</v>
      </c>
      <c r="P5962" s="6">
        <f>IF(B5962&gt;0,SUM($O$4:O5962)-SUM($P$3:P5961),0)</f>
        <v>0</v>
      </c>
      <c r="Q5962" s="6">
        <f t="shared" si="657"/>
        <v>1.4190015246236371E-11</v>
      </c>
      <c r="R5962" s="8">
        <f>IF(E5961&lt;&gt;E5962,SUM($Q$4:Q5962)-SUM($R$3:R5961),0)</f>
        <v>0</v>
      </c>
      <c r="S5962" s="6">
        <f>IF(B5962&gt;0,SUM($R$4:R5962)-SUM($S$3:S5961),0)</f>
        <v>0</v>
      </c>
    </row>
    <row r="5963" spans="1:19">
      <c r="A5963">
        <f>IF(E5962&lt;&gt;E5963,COUNTIF($A$4:A5962,"&lt;&gt;0")+1,0)</f>
        <v>0</v>
      </c>
      <c r="B5963">
        <f>IF(A5963&lt;&gt;0,IF(MOD(A5963,3)=0,COUNTIF($B$4:B5962,"&lt;&gt;0")+1,0),0)</f>
        <v>0</v>
      </c>
      <c r="C5963" s="9">
        <f>'Dash Board'!$C$12+COUNT('Daily reducing balance'!$F$4:F5962)</f>
        <v>47689</v>
      </c>
      <c r="D5963">
        <f t="shared" si="651"/>
        <v>2030</v>
      </c>
      <c r="E5963">
        <f t="shared" si="652"/>
        <v>7</v>
      </c>
      <c r="F5963">
        <f>DAY('Dash Board'!$C$12+COUNT('Daily reducing balance'!$F$4:F5962))</f>
        <v>25</v>
      </c>
      <c r="G5963" s="8">
        <f t="shared" si="653"/>
        <v>1.0361691032954259E-7</v>
      </c>
      <c r="H5963" s="6">
        <f>G5963*'Dash Board'!$C$11/365</f>
        <v>2.9807604341375266E-11</v>
      </c>
      <c r="I5963" s="6">
        <f>H5963*'Dash Board'!$C$18/'Dash Board'!$C$11</f>
        <v>1.4194097305416794E-11</v>
      </c>
      <c r="J5963" s="6">
        <f>(G5963&gt;1)*PMT('Dash Board'!$C$11/365,$U$4,-'Dash Board'!$C$19)</f>
        <v>0</v>
      </c>
      <c r="K5963" s="6">
        <f t="shared" si="655"/>
        <v>0</v>
      </c>
      <c r="L5963" s="8">
        <f t="shared" si="656"/>
        <v>1.0364671793388397E-7</v>
      </c>
      <c r="N5963" s="8">
        <f t="shared" si="654"/>
        <v>-1.4194097305416794E-11</v>
      </c>
      <c r="O5963" s="8">
        <f>IF(E5962&lt;&gt;E5963,SUM($N$4:N5963)-SUM($O$3:O5962),0)</f>
        <v>0</v>
      </c>
      <c r="P5963" s="6">
        <f>IF(B5963&gt;0,SUM($O$4:O5963)-SUM($P$3:P5962),0)</f>
        <v>0</v>
      </c>
      <c r="Q5963" s="6">
        <f t="shared" si="657"/>
        <v>1.4194097305416794E-11</v>
      </c>
      <c r="R5963" s="8">
        <f>IF(E5962&lt;&gt;E5963,SUM($Q$4:Q5963)-SUM($R$3:R5962),0)</f>
        <v>0</v>
      </c>
      <c r="S5963" s="6">
        <f>IF(B5963&gt;0,SUM($R$4:R5963)-SUM($S$3:S5962),0)</f>
        <v>0</v>
      </c>
    </row>
    <row r="5964" spans="1:19">
      <c r="A5964">
        <f>IF(E5963&lt;&gt;E5964,COUNTIF($A$4:A5963,"&lt;&gt;0")+1,0)</f>
        <v>0</v>
      </c>
      <c r="B5964">
        <f>IF(A5964&lt;&gt;0,IF(MOD(A5964,3)=0,COUNTIF($B$4:B5963,"&lt;&gt;0")+1,0),0)</f>
        <v>0</v>
      </c>
      <c r="C5964" s="9">
        <f>'Dash Board'!$C$12+COUNT('Daily reducing balance'!$F$4:F5963)</f>
        <v>47690</v>
      </c>
      <c r="D5964">
        <f t="shared" si="651"/>
        <v>2030</v>
      </c>
      <c r="E5964">
        <f t="shared" si="652"/>
        <v>7</v>
      </c>
      <c r="F5964">
        <f>DAY('Dash Board'!$C$12+COUNT('Daily reducing balance'!$F$4:F5963))</f>
        <v>26</v>
      </c>
      <c r="G5964" s="8">
        <f t="shared" si="653"/>
        <v>1.0364671793388397E-7</v>
      </c>
      <c r="H5964" s="6">
        <f>G5964*'Dash Board'!$C$11/365</f>
        <v>2.9816179131665251E-11</v>
      </c>
      <c r="I5964" s="6">
        <f>H5964*'Dash Board'!$C$18/'Dash Board'!$C$11</f>
        <v>1.4198180538888216E-11</v>
      </c>
      <c r="J5964" s="6">
        <f>(G5964&gt;1)*PMT('Dash Board'!$C$11/365,$U$4,-'Dash Board'!$C$19)</f>
        <v>0</v>
      </c>
      <c r="K5964" s="6">
        <f t="shared" si="655"/>
        <v>0</v>
      </c>
      <c r="L5964" s="8">
        <f t="shared" si="656"/>
        <v>1.0367653411301564E-7</v>
      </c>
      <c r="N5964" s="8">
        <f t="shared" si="654"/>
        <v>-1.4198180538888216E-11</v>
      </c>
      <c r="O5964" s="8">
        <f>IF(E5963&lt;&gt;E5964,SUM($N$4:N5964)-SUM($O$3:O5963),0)</f>
        <v>0</v>
      </c>
      <c r="P5964" s="6">
        <f>IF(B5964&gt;0,SUM($O$4:O5964)-SUM($P$3:P5963),0)</f>
        <v>0</v>
      </c>
      <c r="Q5964" s="6">
        <f t="shared" si="657"/>
        <v>1.4198180538888216E-11</v>
      </c>
      <c r="R5964" s="8">
        <f>IF(E5963&lt;&gt;E5964,SUM($Q$4:Q5964)-SUM($R$3:R5963),0)</f>
        <v>0</v>
      </c>
      <c r="S5964" s="6">
        <f>IF(B5964&gt;0,SUM($R$4:R5964)-SUM($S$3:S5963),0)</f>
        <v>0</v>
      </c>
    </row>
    <row r="5965" spans="1:19">
      <c r="A5965">
        <f>IF(E5964&lt;&gt;E5965,COUNTIF($A$4:A5964,"&lt;&gt;0")+1,0)</f>
        <v>0</v>
      </c>
      <c r="B5965">
        <f>IF(A5965&lt;&gt;0,IF(MOD(A5965,3)=0,COUNTIF($B$4:B5964,"&lt;&gt;0")+1,0),0)</f>
        <v>0</v>
      </c>
      <c r="C5965" s="9">
        <f>'Dash Board'!$C$12+COUNT('Daily reducing balance'!$F$4:F5964)</f>
        <v>47691</v>
      </c>
      <c r="D5965">
        <f t="shared" si="651"/>
        <v>2030</v>
      </c>
      <c r="E5965">
        <f t="shared" si="652"/>
        <v>7</v>
      </c>
      <c r="F5965">
        <f>DAY('Dash Board'!$C$12+COUNT('Daily reducing balance'!$F$4:F5964))</f>
        <v>27</v>
      </c>
      <c r="G5965" s="8">
        <f t="shared" si="653"/>
        <v>1.0367653411301564E-7</v>
      </c>
      <c r="H5965" s="6">
        <f>G5965*'Dash Board'!$C$11/365</f>
        <v>2.9824756388675729E-11</v>
      </c>
      <c r="I5965" s="6">
        <f>H5965*'Dash Board'!$C$18/'Dash Board'!$C$11</f>
        <v>1.4202264946988444E-11</v>
      </c>
      <c r="J5965" s="6">
        <f>(G5965&gt;1)*PMT('Dash Board'!$C$11/365,$U$4,-'Dash Board'!$C$19)</f>
        <v>0</v>
      </c>
      <c r="K5965" s="6">
        <f t="shared" si="655"/>
        <v>0</v>
      </c>
      <c r="L5965" s="8">
        <f t="shared" si="656"/>
        <v>1.0370635886940431E-7</v>
      </c>
      <c r="N5965" s="8">
        <f t="shared" si="654"/>
        <v>-1.4202264946988444E-11</v>
      </c>
      <c r="O5965" s="8">
        <f>IF(E5964&lt;&gt;E5965,SUM($N$4:N5965)-SUM($O$3:O5964),0)</f>
        <v>0</v>
      </c>
      <c r="P5965" s="6">
        <f>IF(B5965&gt;0,SUM($O$4:O5965)-SUM($P$3:P5964),0)</f>
        <v>0</v>
      </c>
      <c r="Q5965" s="6">
        <f t="shared" si="657"/>
        <v>1.4202264946988444E-11</v>
      </c>
      <c r="R5965" s="8">
        <f>IF(E5964&lt;&gt;E5965,SUM($Q$4:Q5965)-SUM($R$3:R5964),0)</f>
        <v>0</v>
      </c>
      <c r="S5965" s="6">
        <f>IF(B5965&gt;0,SUM($R$4:R5965)-SUM($S$3:S5964),0)</f>
        <v>0</v>
      </c>
    </row>
    <row r="5966" spans="1:19">
      <c r="A5966">
        <f>IF(E5965&lt;&gt;E5966,COUNTIF($A$4:A5965,"&lt;&gt;0")+1,0)</f>
        <v>0</v>
      </c>
      <c r="B5966">
        <f>IF(A5966&lt;&gt;0,IF(MOD(A5966,3)=0,COUNTIF($B$4:B5965,"&lt;&gt;0")+1,0),0)</f>
        <v>0</v>
      </c>
      <c r="C5966" s="9">
        <f>'Dash Board'!$C$12+COUNT('Daily reducing balance'!$F$4:F5965)</f>
        <v>47692</v>
      </c>
      <c r="D5966">
        <f t="shared" si="651"/>
        <v>2030</v>
      </c>
      <c r="E5966">
        <f t="shared" si="652"/>
        <v>7</v>
      </c>
      <c r="F5966">
        <f>DAY('Dash Board'!$C$12+COUNT('Daily reducing balance'!$F$4:F5965))</f>
        <v>28</v>
      </c>
      <c r="G5966" s="8">
        <f t="shared" si="653"/>
        <v>1.0370635886940431E-7</v>
      </c>
      <c r="H5966" s="6">
        <f>G5966*'Dash Board'!$C$11/365</f>
        <v>2.9833336113116304E-11</v>
      </c>
      <c r="I5966" s="6">
        <f>H5966*'Dash Board'!$C$18/'Dash Board'!$C$11</f>
        <v>1.4206350530055385E-11</v>
      </c>
      <c r="J5966" s="6">
        <f>(G5966&gt;1)*PMT('Dash Board'!$C$11/365,$U$4,-'Dash Board'!$C$19)</f>
        <v>0</v>
      </c>
      <c r="K5966" s="6">
        <f t="shared" si="655"/>
        <v>0</v>
      </c>
      <c r="L5966" s="8">
        <f t="shared" si="656"/>
        <v>1.0373619220551742E-7</v>
      </c>
      <c r="N5966" s="8">
        <f t="shared" si="654"/>
        <v>-1.4206350530055385E-11</v>
      </c>
      <c r="O5966" s="8">
        <f>IF(E5965&lt;&gt;E5966,SUM($N$4:N5966)-SUM($O$3:O5965),0)</f>
        <v>0</v>
      </c>
      <c r="P5966" s="6">
        <f>IF(B5966&gt;0,SUM($O$4:O5966)-SUM($P$3:P5965),0)</f>
        <v>0</v>
      </c>
      <c r="Q5966" s="6">
        <f t="shared" si="657"/>
        <v>1.4206350530055385E-11</v>
      </c>
      <c r="R5966" s="8">
        <f>IF(E5965&lt;&gt;E5966,SUM($Q$4:Q5966)-SUM($R$3:R5965),0)</f>
        <v>0</v>
      </c>
      <c r="S5966" s="6">
        <f>IF(B5966&gt;0,SUM($R$4:R5966)-SUM($S$3:S5965),0)</f>
        <v>0</v>
      </c>
    </row>
    <row r="5967" spans="1:19">
      <c r="A5967">
        <f>IF(E5966&lt;&gt;E5967,COUNTIF($A$4:A5966,"&lt;&gt;0")+1,0)</f>
        <v>0</v>
      </c>
      <c r="B5967">
        <f>IF(A5967&lt;&gt;0,IF(MOD(A5967,3)=0,COUNTIF($B$4:B5966,"&lt;&gt;0")+1,0),0)</f>
        <v>0</v>
      </c>
      <c r="C5967" s="9">
        <f>'Dash Board'!$C$12+COUNT('Daily reducing balance'!$F$4:F5966)</f>
        <v>47693</v>
      </c>
      <c r="D5967">
        <f t="shared" si="651"/>
        <v>2030</v>
      </c>
      <c r="E5967">
        <f t="shared" si="652"/>
        <v>7</v>
      </c>
      <c r="F5967">
        <f>DAY('Dash Board'!$C$12+COUNT('Daily reducing balance'!$F$4:F5966))</f>
        <v>29</v>
      </c>
      <c r="G5967" s="8">
        <f t="shared" si="653"/>
        <v>1.0373619220551742E-7</v>
      </c>
      <c r="H5967" s="6">
        <f>G5967*'Dash Board'!$C$11/365</f>
        <v>2.9841918305696789E-11</v>
      </c>
      <c r="I5967" s="6">
        <f>H5967*'Dash Board'!$C$18/'Dash Board'!$C$11</f>
        <v>1.4210437288427044E-11</v>
      </c>
      <c r="J5967" s="6">
        <f>(G5967&gt;1)*PMT('Dash Board'!$C$11/365,$U$4,-'Dash Board'!$C$19)</f>
        <v>0</v>
      </c>
      <c r="K5967" s="6">
        <f t="shared" si="655"/>
        <v>0</v>
      </c>
      <c r="L5967" s="8">
        <f t="shared" si="656"/>
        <v>1.0376603412382312E-7</v>
      </c>
      <c r="N5967" s="8">
        <f t="shared" si="654"/>
        <v>-1.4210437288427044E-11</v>
      </c>
      <c r="O5967" s="8">
        <f>IF(E5966&lt;&gt;E5967,SUM($N$4:N5967)-SUM($O$3:O5966),0)</f>
        <v>0</v>
      </c>
      <c r="P5967" s="6">
        <f>IF(B5967&gt;0,SUM($O$4:O5967)-SUM($P$3:P5966),0)</f>
        <v>0</v>
      </c>
      <c r="Q5967" s="6">
        <f t="shared" si="657"/>
        <v>1.4210437288427044E-11</v>
      </c>
      <c r="R5967" s="8">
        <f>IF(E5966&lt;&gt;E5967,SUM($Q$4:Q5967)-SUM($R$3:R5966),0)</f>
        <v>0</v>
      </c>
      <c r="S5967" s="6">
        <f>IF(B5967&gt;0,SUM($R$4:R5967)-SUM($S$3:S5966),0)</f>
        <v>0</v>
      </c>
    </row>
    <row r="5968" spans="1:19">
      <c r="A5968">
        <f>IF(E5967&lt;&gt;E5968,COUNTIF($A$4:A5967,"&lt;&gt;0")+1,0)</f>
        <v>0</v>
      </c>
      <c r="B5968">
        <f>IF(A5968&lt;&gt;0,IF(MOD(A5968,3)=0,COUNTIF($B$4:B5967,"&lt;&gt;0")+1,0),0)</f>
        <v>0</v>
      </c>
      <c r="C5968" s="9">
        <f>'Dash Board'!$C$12+COUNT('Daily reducing balance'!$F$4:F5967)</f>
        <v>47694</v>
      </c>
      <c r="D5968">
        <f t="shared" si="651"/>
        <v>2030</v>
      </c>
      <c r="E5968">
        <f t="shared" si="652"/>
        <v>7</v>
      </c>
      <c r="F5968">
        <f>DAY('Dash Board'!$C$12+COUNT('Daily reducing balance'!$F$4:F5967))</f>
        <v>30</v>
      </c>
      <c r="G5968" s="8">
        <f t="shared" si="653"/>
        <v>1.0376603412382312E-7</v>
      </c>
      <c r="H5968" s="6">
        <f>G5968*'Dash Board'!$C$11/365</f>
        <v>2.9850502967127195E-11</v>
      </c>
      <c r="I5968" s="6">
        <f>H5968*'Dash Board'!$C$18/'Dash Board'!$C$11</f>
        <v>1.4214525222441522E-11</v>
      </c>
      <c r="J5968" s="6">
        <f>(G5968&gt;1)*PMT('Dash Board'!$C$11/365,$U$4,-'Dash Board'!$C$19)</f>
        <v>0</v>
      </c>
      <c r="K5968" s="6">
        <f t="shared" si="655"/>
        <v>0</v>
      </c>
      <c r="L5968" s="8">
        <f t="shared" si="656"/>
        <v>1.0379588462679025E-7</v>
      </c>
      <c r="N5968" s="8">
        <f t="shared" si="654"/>
        <v>-1.4214525222441522E-11</v>
      </c>
      <c r="O5968" s="8">
        <f>IF(E5967&lt;&gt;E5968,SUM($N$4:N5968)-SUM($O$3:O5967),0)</f>
        <v>0</v>
      </c>
      <c r="P5968" s="6">
        <f>IF(B5968&gt;0,SUM($O$4:O5968)-SUM($P$3:P5967),0)</f>
        <v>0</v>
      </c>
      <c r="Q5968" s="6">
        <f t="shared" si="657"/>
        <v>1.4214525222441522E-11</v>
      </c>
      <c r="R5968" s="8">
        <f>IF(E5967&lt;&gt;E5968,SUM($Q$4:Q5968)-SUM($R$3:R5967),0)</f>
        <v>0</v>
      </c>
      <c r="S5968" s="6">
        <f>IF(B5968&gt;0,SUM($R$4:R5968)-SUM($S$3:S5967),0)</f>
        <v>0</v>
      </c>
    </row>
    <row r="5969" spans="1:19">
      <c r="A5969">
        <f>IF(E5968&lt;&gt;E5969,COUNTIF($A$4:A5968,"&lt;&gt;0")+1,0)</f>
        <v>0</v>
      </c>
      <c r="B5969">
        <f>IF(A5969&lt;&gt;0,IF(MOD(A5969,3)=0,COUNTIF($B$4:B5968,"&lt;&gt;0")+1,0),0)</f>
        <v>0</v>
      </c>
      <c r="C5969" s="9">
        <f>'Dash Board'!$C$12+COUNT('Daily reducing balance'!$F$4:F5968)</f>
        <v>47695</v>
      </c>
      <c r="D5969">
        <f t="shared" si="651"/>
        <v>2030</v>
      </c>
      <c r="E5969">
        <f t="shared" si="652"/>
        <v>7</v>
      </c>
      <c r="F5969">
        <f>DAY('Dash Board'!$C$12+COUNT('Daily reducing balance'!$F$4:F5968))</f>
        <v>31</v>
      </c>
      <c r="G5969" s="8">
        <f t="shared" si="653"/>
        <v>1.0379588462679025E-7</v>
      </c>
      <c r="H5969" s="6">
        <f>G5969*'Dash Board'!$C$11/365</f>
        <v>2.985909009811774E-11</v>
      </c>
      <c r="I5969" s="6">
        <f>H5969*'Dash Board'!$C$18/'Dash Board'!$C$11</f>
        <v>1.421861433243702E-11</v>
      </c>
      <c r="J5969" s="6">
        <f>(G5969&gt;1)*PMT('Dash Board'!$C$11/365,$U$4,-'Dash Board'!$C$19)</f>
        <v>0</v>
      </c>
      <c r="K5969" s="6">
        <f t="shared" si="655"/>
        <v>0</v>
      </c>
      <c r="L5969" s="8">
        <f t="shared" si="656"/>
        <v>1.0382574371688836E-7</v>
      </c>
      <c r="N5969" s="8">
        <f t="shared" si="654"/>
        <v>-1.421861433243702E-11</v>
      </c>
      <c r="O5969" s="8">
        <f>IF(E5968&lt;&gt;E5969,SUM($N$4:N5969)-SUM($O$3:O5968),0)</f>
        <v>0</v>
      </c>
      <c r="P5969" s="6">
        <f>IF(B5969&gt;0,SUM($O$4:O5969)-SUM($P$3:P5968),0)</f>
        <v>0</v>
      </c>
      <c r="Q5969" s="6">
        <f t="shared" si="657"/>
        <v>1.421861433243702E-11</v>
      </c>
      <c r="R5969" s="8">
        <f>IF(E5968&lt;&gt;E5969,SUM($Q$4:Q5969)-SUM($R$3:R5968),0)</f>
        <v>0</v>
      </c>
      <c r="S5969" s="6">
        <f>IF(B5969&gt;0,SUM($R$4:R5969)-SUM($S$3:S5968),0)</f>
        <v>0</v>
      </c>
    </row>
    <row r="5970" spans="1:19">
      <c r="A5970">
        <f>IF(E5969&lt;&gt;E5970,COUNTIF($A$4:A5969,"&lt;&gt;0")+1,0)</f>
        <v>196</v>
      </c>
      <c r="B5970">
        <f>IF(A5970&lt;&gt;0,IF(MOD(A5970,3)=0,COUNTIF($B$4:B5969,"&lt;&gt;0")+1,0),0)</f>
        <v>0</v>
      </c>
      <c r="C5970" s="9">
        <f>'Dash Board'!$C$12+COUNT('Daily reducing balance'!$F$4:F5969)</f>
        <v>47696</v>
      </c>
      <c r="D5970">
        <f t="shared" si="651"/>
        <v>2030</v>
      </c>
      <c r="E5970">
        <f t="shared" si="652"/>
        <v>8</v>
      </c>
      <c r="F5970">
        <f>DAY('Dash Board'!$C$12+COUNT('Daily reducing balance'!$F$4:F5969))</f>
        <v>1</v>
      </c>
      <c r="G5970" s="8">
        <f t="shared" si="653"/>
        <v>1.0382574371688836E-7</v>
      </c>
      <c r="H5970" s="6">
        <f>G5970*'Dash Board'!$C$11/365</f>
        <v>2.9867679699378843E-11</v>
      </c>
      <c r="I5970" s="6">
        <f>H5970*'Dash Board'!$C$18/'Dash Board'!$C$11</f>
        <v>1.422270461875183E-11</v>
      </c>
      <c r="J5970" s="6">
        <f>(G5970&gt;1)*PMT('Dash Board'!$C$11/365,$U$4,-'Dash Board'!$C$19)</f>
        <v>0</v>
      </c>
      <c r="K5970" s="6">
        <f t="shared" si="655"/>
        <v>0</v>
      </c>
      <c r="L5970" s="8">
        <f t="shared" si="656"/>
        <v>1.0385561139658774E-7</v>
      </c>
      <c r="N5970" s="8">
        <f t="shared" si="654"/>
        <v>-1.422270461875183E-11</v>
      </c>
      <c r="O5970" s="8">
        <f>IF(E5969&lt;&gt;E5970,SUM($N$4:N5970)-SUM($O$3:O5969),0)</f>
        <v>0</v>
      </c>
      <c r="P5970" s="6">
        <f>IF(B5970&gt;0,SUM($O$4:O5970)-SUM($P$3:P5969),0)</f>
        <v>0</v>
      </c>
      <c r="Q5970" s="6">
        <f t="shared" si="657"/>
        <v>1.422270461875183E-11</v>
      </c>
      <c r="R5970" s="8">
        <f>IF(E5969&lt;&gt;E5970,SUM($Q$4:Q5970)-SUM($R$3:R5969),0)</f>
        <v>0</v>
      </c>
      <c r="S5970" s="6">
        <f>IF(B5970&gt;0,SUM($R$4:R5970)-SUM($S$3:S5969),0)</f>
        <v>0</v>
      </c>
    </row>
    <row r="5971" spans="1:19">
      <c r="A5971">
        <f>IF(E5970&lt;&gt;E5971,COUNTIF($A$4:A5970,"&lt;&gt;0")+1,0)</f>
        <v>0</v>
      </c>
      <c r="B5971">
        <f>IF(A5971&lt;&gt;0,IF(MOD(A5971,3)=0,COUNTIF($B$4:B5970,"&lt;&gt;0")+1,0),0)</f>
        <v>0</v>
      </c>
      <c r="C5971" s="9">
        <f>'Dash Board'!$C$12+COUNT('Daily reducing balance'!$F$4:F5970)</f>
        <v>47697</v>
      </c>
      <c r="D5971">
        <f t="shared" si="651"/>
        <v>2030</v>
      </c>
      <c r="E5971">
        <f t="shared" si="652"/>
        <v>8</v>
      </c>
      <c r="F5971">
        <f>DAY('Dash Board'!$C$12+COUNT('Daily reducing balance'!$F$4:F5970))</f>
        <v>2</v>
      </c>
      <c r="G5971" s="8">
        <f t="shared" si="653"/>
        <v>1.0385561139658774E-7</v>
      </c>
      <c r="H5971" s="6">
        <f>G5971*'Dash Board'!$C$11/365</f>
        <v>2.987627177162113E-11</v>
      </c>
      <c r="I5971" s="6">
        <f>H5971*'Dash Board'!$C$18/'Dash Board'!$C$11</f>
        <v>1.4226796081724348E-11</v>
      </c>
      <c r="J5971" s="6">
        <f>(G5971&gt;1)*PMT('Dash Board'!$C$11/365,$U$4,-'Dash Board'!$C$19)</f>
        <v>0</v>
      </c>
      <c r="K5971" s="6">
        <f t="shared" si="655"/>
        <v>0</v>
      </c>
      <c r="L5971" s="8">
        <f t="shared" si="656"/>
        <v>1.0388548766835937E-7</v>
      </c>
      <c r="N5971" s="8">
        <f t="shared" si="654"/>
        <v>-1.4226796081724348E-11</v>
      </c>
      <c r="O5971" s="8">
        <f>IF(E5970&lt;&gt;E5971,SUM($N$4:N5971)-SUM($O$3:O5970),0)</f>
        <v>0</v>
      </c>
      <c r="P5971" s="6">
        <f>IF(B5971&gt;0,SUM($O$4:O5971)-SUM($P$3:P5970),0)</f>
        <v>0</v>
      </c>
      <c r="Q5971" s="6">
        <f t="shared" si="657"/>
        <v>1.4226796081724348E-11</v>
      </c>
      <c r="R5971" s="8">
        <f>IF(E5970&lt;&gt;E5971,SUM($Q$4:Q5971)-SUM($R$3:R5970),0)</f>
        <v>0</v>
      </c>
      <c r="S5971" s="6">
        <f>IF(B5971&gt;0,SUM($R$4:R5971)-SUM($S$3:S5970),0)</f>
        <v>0</v>
      </c>
    </row>
    <row r="5972" spans="1:19">
      <c r="A5972">
        <f>IF(E5971&lt;&gt;E5972,COUNTIF($A$4:A5971,"&lt;&gt;0")+1,0)</f>
        <v>0</v>
      </c>
      <c r="B5972">
        <f>IF(A5972&lt;&gt;0,IF(MOD(A5972,3)=0,COUNTIF($B$4:B5971,"&lt;&gt;0")+1,0),0)</f>
        <v>0</v>
      </c>
      <c r="C5972" s="9">
        <f>'Dash Board'!$C$12+COUNT('Daily reducing balance'!$F$4:F5971)</f>
        <v>47698</v>
      </c>
      <c r="D5972">
        <f t="shared" si="651"/>
        <v>2030</v>
      </c>
      <c r="E5972">
        <f t="shared" si="652"/>
        <v>8</v>
      </c>
      <c r="F5972">
        <f>DAY('Dash Board'!$C$12+COUNT('Daily reducing balance'!$F$4:F5971))</f>
        <v>3</v>
      </c>
      <c r="G5972" s="8">
        <f t="shared" si="653"/>
        <v>1.0388548766835937E-7</v>
      </c>
      <c r="H5972" s="6">
        <f>G5972*'Dash Board'!$C$11/365</f>
        <v>2.9884866315555434E-11</v>
      </c>
      <c r="I5972" s="6">
        <f>H5972*'Dash Board'!$C$18/'Dash Board'!$C$11</f>
        <v>1.4230888721693065E-11</v>
      </c>
      <c r="J5972" s="6">
        <f>(G5972&gt;1)*PMT('Dash Board'!$C$11/365,$U$4,-'Dash Board'!$C$19)</f>
        <v>0</v>
      </c>
      <c r="K5972" s="6">
        <f t="shared" si="655"/>
        <v>0</v>
      </c>
      <c r="L5972" s="8">
        <f t="shared" si="656"/>
        <v>1.0391537253467492E-7</v>
      </c>
      <c r="N5972" s="8">
        <f t="shared" si="654"/>
        <v>-1.4230888721693065E-11</v>
      </c>
      <c r="O5972" s="8">
        <f>IF(E5971&lt;&gt;E5972,SUM($N$4:N5972)-SUM($O$3:O5971),0)</f>
        <v>0</v>
      </c>
      <c r="P5972" s="6">
        <f>IF(B5972&gt;0,SUM($O$4:O5972)-SUM($P$3:P5971),0)</f>
        <v>0</v>
      </c>
      <c r="Q5972" s="6">
        <f t="shared" si="657"/>
        <v>1.4230888721693065E-11</v>
      </c>
      <c r="R5972" s="8">
        <f>IF(E5971&lt;&gt;E5972,SUM($Q$4:Q5972)-SUM($R$3:R5971),0)</f>
        <v>0</v>
      </c>
      <c r="S5972" s="6">
        <f>IF(B5972&gt;0,SUM($R$4:R5972)-SUM($S$3:S5971),0)</f>
        <v>0</v>
      </c>
    </row>
    <row r="5973" spans="1:19">
      <c r="A5973">
        <f>IF(E5972&lt;&gt;E5973,COUNTIF($A$4:A5972,"&lt;&gt;0")+1,0)</f>
        <v>0</v>
      </c>
      <c r="B5973">
        <f>IF(A5973&lt;&gt;0,IF(MOD(A5973,3)=0,COUNTIF($B$4:B5972,"&lt;&gt;0")+1,0),0)</f>
        <v>0</v>
      </c>
      <c r="C5973" s="9">
        <f>'Dash Board'!$C$12+COUNT('Daily reducing balance'!$F$4:F5972)</f>
        <v>47699</v>
      </c>
      <c r="D5973">
        <f t="shared" si="651"/>
        <v>2030</v>
      </c>
      <c r="E5973">
        <f t="shared" si="652"/>
        <v>8</v>
      </c>
      <c r="F5973">
        <f>DAY('Dash Board'!$C$12+COUNT('Daily reducing balance'!$F$4:F5972))</f>
        <v>4</v>
      </c>
      <c r="G5973" s="8">
        <f t="shared" si="653"/>
        <v>1.0391537253467492E-7</v>
      </c>
      <c r="H5973" s="6">
        <f>G5973*'Dash Board'!$C$11/365</f>
        <v>2.9893463331892787E-11</v>
      </c>
      <c r="I5973" s="6">
        <f>H5973*'Dash Board'!$C$18/'Dash Board'!$C$11</f>
        <v>1.4234982538996567E-11</v>
      </c>
      <c r="J5973" s="6">
        <f>(G5973&gt;1)*PMT('Dash Board'!$C$11/365,$U$4,-'Dash Board'!$C$19)</f>
        <v>0</v>
      </c>
      <c r="K5973" s="6">
        <f t="shared" si="655"/>
        <v>0</v>
      </c>
      <c r="L5973" s="8">
        <f t="shared" si="656"/>
        <v>1.0394526599800682E-7</v>
      </c>
      <c r="N5973" s="8">
        <f t="shared" si="654"/>
        <v>-1.4234982538996567E-11</v>
      </c>
      <c r="O5973" s="8">
        <f>IF(E5972&lt;&gt;E5973,SUM($N$4:N5973)-SUM($O$3:O5972),0)</f>
        <v>0</v>
      </c>
      <c r="P5973" s="6">
        <f>IF(B5973&gt;0,SUM($O$4:O5973)-SUM($P$3:P5972),0)</f>
        <v>0</v>
      </c>
      <c r="Q5973" s="6">
        <f t="shared" si="657"/>
        <v>1.4234982538996567E-11</v>
      </c>
      <c r="R5973" s="8">
        <f>IF(E5972&lt;&gt;E5973,SUM($Q$4:Q5973)-SUM($R$3:R5972),0)</f>
        <v>0</v>
      </c>
      <c r="S5973" s="6">
        <f>IF(B5973&gt;0,SUM($R$4:R5973)-SUM($S$3:S5972),0)</f>
        <v>0</v>
      </c>
    </row>
    <row r="5974" spans="1:19">
      <c r="A5974">
        <f>IF(E5973&lt;&gt;E5974,COUNTIF($A$4:A5973,"&lt;&gt;0")+1,0)</f>
        <v>0</v>
      </c>
      <c r="B5974">
        <f>IF(A5974&lt;&gt;0,IF(MOD(A5974,3)=0,COUNTIF($B$4:B5973,"&lt;&gt;0")+1,0),0)</f>
        <v>0</v>
      </c>
      <c r="C5974" s="9">
        <f>'Dash Board'!$C$12+COUNT('Daily reducing balance'!$F$4:F5973)</f>
        <v>47700</v>
      </c>
      <c r="D5974">
        <f t="shared" si="651"/>
        <v>2030</v>
      </c>
      <c r="E5974">
        <f t="shared" si="652"/>
        <v>8</v>
      </c>
      <c r="F5974">
        <f>DAY('Dash Board'!$C$12+COUNT('Daily reducing balance'!$F$4:F5973))</f>
        <v>5</v>
      </c>
      <c r="G5974" s="8">
        <f t="shared" si="653"/>
        <v>1.0394526599800682E-7</v>
      </c>
      <c r="H5974" s="6">
        <f>G5974*'Dash Board'!$C$11/365</f>
        <v>2.9902062821344423E-11</v>
      </c>
      <c r="I5974" s="6">
        <f>H5974*'Dash Board'!$C$18/'Dash Board'!$C$11</f>
        <v>1.4239077533973535E-11</v>
      </c>
      <c r="J5974" s="6">
        <f>(G5974&gt;1)*PMT('Dash Board'!$C$11/365,$U$4,-'Dash Board'!$C$19)</f>
        <v>0</v>
      </c>
      <c r="K5974" s="6">
        <f t="shared" si="655"/>
        <v>0</v>
      </c>
      <c r="L5974" s="8">
        <f t="shared" si="656"/>
        <v>1.0397516806082817E-7</v>
      </c>
      <c r="N5974" s="8">
        <f t="shared" si="654"/>
        <v>-1.4239077533973535E-11</v>
      </c>
      <c r="O5974" s="8">
        <f>IF(E5973&lt;&gt;E5974,SUM($N$4:N5974)-SUM($O$3:O5973),0)</f>
        <v>0</v>
      </c>
      <c r="P5974" s="6">
        <f>IF(B5974&gt;0,SUM($O$4:O5974)-SUM($P$3:P5973),0)</f>
        <v>0</v>
      </c>
      <c r="Q5974" s="6">
        <f t="shared" si="657"/>
        <v>1.4239077533973535E-11</v>
      </c>
      <c r="R5974" s="8">
        <f>IF(E5973&lt;&gt;E5974,SUM($Q$4:Q5974)-SUM($R$3:R5973),0)</f>
        <v>0</v>
      </c>
      <c r="S5974" s="6">
        <f>IF(B5974&gt;0,SUM($R$4:R5974)-SUM($S$3:S5973),0)</f>
        <v>0</v>
      </c>
    </row>
    <row r="5975" spans="1:19">
      <c r="A5975">
        <f>IF(E5974&lt;&gt;E5975,COUNTIF($A$4:A5974,"&lt;&gt;0")+1,0)</f>
        <v>0</v>
      </c>
      <c r="B5975">
        <f>IF(A5975&lt;&gt;0,IF(MOD(A5975,3)=0,COUNTIF($B$4:B5974,"&lt;&gt;0")+1,0),0)</f>
        <v>0</v>
      </c>
      <c r="C5975" s="9">
        <f>'Dash Board'!$C$12+COUNT('Daily reducing balance'!$F$4:F5974)</f>
        <v>47701</v>
      </c>
      <c r="D5975">
        <f t="shared" si="651"/>
        <v>2030</v>
      </c>
      <c r="E5975">
        <f t="shared" si="652"/>
        <v>8</v>
      </c>
      <c r="F5975">
        <f>DAY('Dash Board'!$C$12+COUNT('Daily reducing balance'!$F$4:F5974))</f>
        <v>6</v>
      </c>
      <c r="G5975" s="8">
        <f t="shared" si="653"/>
        <v>1.0397516806082817E-7</v>
      </c>
      <c r="H5975" s="6">
        <f>G5975*'Dash Board'!$C$11/365</f>
        <v>2.99106647846218E-11</v>
      </c>
      <c r="I5975" s="6">
        <f>H5975*'Dash Board'!$C$18/'Dash Board'!$C$11</f>
        <v>1.4243173706962764E-11</v>
      </c>
      <c r="J5975" s="6">
        <f>(G5975&gt;1)*PMT('Dash Board'!$C$11/365,$U$4,-'Dash Board'!$C$19)</f>
        <v>0</v>
      </c>
      <c r="K5975" s="6">
        <f t="shared" si="655"/>
        <v>0</v>
      </c>
      <c r="L5975" s="8">
        <f t="shared" si="656"/>
        <v>1.0400507872561279E-7</v>
      </c>
      <c r="N5975" s="8">
        <f t="shared" si="654"/>
        <v>-1.4243173706962764E-11</v>
      </c>
      <c r="O5975" s="8">
        <f>IF(E5974&lt;&gt;E5975,SUM($N$4:N5975)-SUM($O$3:O5974),0)</f>
        <v>0</v>
      </c>
      <c r="P5975" s="6">
        <f>IF(B5975&gt;0,SUM($O$4:O5975)-SUM($P$3:P5974),0)</f>
        <v>0</v>
      </c>
      <c r="Q5975" s="6">
        <f t="shared" si="657"/>
        <v>1.4243173706962764E-11</v>
      </c>
      <c r="R5975" s="8">
        <f>IF(E5974&lt;&gt;E5975,SUM($Q$4:Q5975)-SUM($R$3:R5974),0)</f>
        <v>0</v>
      </c>
      <c r="S5975" s="6">
        <f>IF(B5975&gt;0,SUM($R$4:R5975)-SUM($S$3:S5974),0)</f>
        <v>0</v>
      </c>
    </row>
    <row r="5976" spans="1:19">
      <c r="A5976">
        <f>IF(E5975&lt;&gt;E5976,COUNTIF($A$4:A5975,"&lt;&gt;0")+1,0)</f>
        <v>0</v>
      </c>
      <c r="B5976">
        <f>IF(A5976&lt;&gt;0,IF(MOD(A5976,3)=0,COUNTIF($B$4:B5975,"&lt;&gt;0")+1,0),0)</f>
        <v>0</v>
      </c>
      <c r="C5976" s="9">
        <f>'Dash Board'!$C$12+COUNT('Daily reducing balance'!$F$4:F5975)</f>
        <v>47702</v>
      </c>
      <c r="D5976">
        <f t="shared" si="651"/>
        <v>2030</v>
      </c>
      <c r="E5976">
        <f t="shared" si="652"/>
        <v>8</v>
      </c>
      <c r="F5976">
        <f>DAY('Dash Board'!$C$12+COUNT('Daily reducing balance'!$F$4:F5975))</f>
        <v>7</v>
      </c>
      <c r="G5976" s="8">
        <f t="shared" si="653"/>
        <v>1.0400507872561279E-7</v>
      </c>
      <c r="H5976" s="6">
        <f>G5976*'Dash Board'!$C$11/365</f>
        <v>2.9919269222436554E-11</v>
      </c>
      <c r="I5976" s="6">
        <f>H5976*'Dash Board'!$C$18/'Dash Board'!$C$11</f>
        <v>1.4247271058303123E-11</v>
      </c>
      <c r="J5976" s="6">
        <f>(G5976&gt;1)*PMT('Dash Board'!$C$11/365,$U$4,-'Dash Board'!$C$19)</f>
        <v>0</v>
      </c>
      <c r="K5976" s="6">
        <f t="shared" si="655"/>
        <v>0</v>
      </c>
      <c r="L5976" s="8">
        <f t="shared" si="656"/>
        <v>1.0403499799483523E-7</v>
      </c>
      <c r="N5976" s="8">
        <f t="shared" si="654"/>
        <v>-1.4247271058303123E-11</v>
      </c>
      <c r="O5976" s="8">
        <f>IF(E5975&lt;&gt;E5976,SUM($N$4:N5976)-SUM($O$3:O5975),0)</f>
        <v>0</v>
      </c>
      <c r="P5976" s="6">
        <f>IF(B5976&gt;0,SUM($O$4:O5976)-SUM($P$3:P5975),0)</f>
        <v>0</v>
      </c>
      <c r="Q5976" s="6">
        <f t="shared" si="657"/>
        <v>1.4247271058303123E-11</v>
      </c>
      <c r="R5976" s="8">
        <f>IF(E5975&lt;&gt;E5976,SUM($Q$4:Q5976)-SUM($R$3:R5975),0)</f>
        <v>0</v>
      </c>
      <c r="S5976" s="6">
        <f>IF(B5976&gt;0,SUM($R$4:R5976)-SUM($S$3:S5975),0)</f>
        <v>0</v>
      </c>
    </row>
    <row r="5977" spans="1:19">
      <c r="A5977">
        <f>IF(E5976&lt;&gt;E5977,COUNTIF($A$4:A5976,"&lt;&gt;0")+1,0)</f>
        <v>0</v>
      </c>
      <c r="B5977">
        <f>IF(A5977&lt;&gt;0,IF(MOD(A5977,3)=0,COUNTIF($B$4:B5976,"&lt;&gt;0")+1,0),0)</f>
        <v>0</v>
      </c>
      <c r="C5977" s="9">
        <f>'Dash Board'!$C$12+COUNT('Daily reducing balance'!$F$4:F5976)</f>
        <v>47703</v>
      </c>
      <c r="D5977">
        <f t="shared" si="651"/>
        <v>2030</v>
      </c>
      <c r="E5977">
        <f t="shared" si="652"/>
        <v>8</v>
      </c>
      <c r="F5977">
        <f>DAY('Dash Board'!$C$12+COUNT('Daily reducing balance'!$F$4:F5976))</f>
        <v>8</v>
      </c>
      <c r="G5977" s="8">
        <f t="shared" si="653"/>
        <v>1.0403499799483523E-7</v>
      </c>
      <c r="H5977" s="6">
        <f>G5977*'Dash Board'!$C$11/365</f>
        <v>2.9927876135500542E-11</v>
      </c>
      <c r="I5977" s="6">
        <f>H5977*'Dash Board'!$C$18/'Dash Board'!$C$11</f>
        <v>1.4251369588333593E-11</v>
      </c>
      <c r="J5977" s="6">
        <f>(G5977&gt;1)*PMT('Dash Board'!$C$11/365,$U$4,-'Dash Board'!$C$19)</f>
        <v>0</v>
      </c>
      <c r="K5977" s="6">
        <f t="shared" si="655"/>
        <v>0</v>
      </c>
      <c r="L5977" s="8">
        <f t="shared" si="656"/>
        <v>1.0406492587097073E-7</v>
      </c>
      <c r="N5977" s="8">
        <f t="shared" si="654"/>
        <v>-1.4251369588333593E-11</v>
      </c>
      <c r="O5977" s="8">
        <f>IF(E5976&lt;&gt;E5977,SUM($N$4:N5977)-SUM($O$3:O5976),0)</f>
        <v>0</v>
      </c>
      <c r="P5977" s="6">
        <f>IF(B5977&gt;0,SUM($O$4:O5977)-SUM($P$3:P5976),0)</f>
        <v>0</v>
      </c>
      <c r="Q5977" s="6">
        <f t="shared" si="657"/>
        <v>1.4251369588333593E-11</v>
      </c>
      <c r="R5977" s="8">
        <f>IF(E5976&lt;&gt;E5977,SUM($Q$4:Q5977)-SUM($R$3:R5976),0)</f>
        <v>0</v>
      </c>
      <c r="S5977" s="6">
        <f>IF(B5977&gt;0,SUM($R$4:R5977)-SUM($S$3:S5976),0)</f>
        <v>0</v>
      </c>
    </row>
    <row r="5978" spans="1:19">
      <c r="A5978">
        <f>IF(E5977&lt;&gt;E5978,COUNTIF($A$4:A5977,"&lt;&gt;0")+1,0)</f>
        <v>0</v>
      </c>
      <c r="B5978">
        <f>IF(A5978&lt;&gt;0,IF(MOD(A5978,3)=0,COUNTIF($B$4:B5977,"&lt;&gt;0")+1,0),0)</f>
        <v>0</v>
      </c>
      <c r="C5978" s="9">
        <f>'Dash Board'!$C$12+COUNT('Daily reducing balance'!$F$4:F5977)</f>
        <v>47704</v>
      </c>
      <c r="D5978">
        <f t="shared" si="651"/>
        <v>2030</v>
      </c>
      <c r="E5978">
        <f t="shared" si="652"/>
        <v>8</v>
      </c>
      <c r="F5978">
        <f>DAY('Dash Board'!$C$12+COUNT('Daily reducing balance'!$F$4:F5977))</f>
        <v>9</v>
      </c>
      <c r="G5978" s="8">
        <f t="shared" si="653"/>
        <v>1.0406492587097073E-7</v>
      </c>
      <c r="H5978" s="6">
        <f>G5978*'Dash Board'!$C$11/365</f>
        <v>2.9936485524525827E-11</v>
      </c>
      <c r="I5978" s="6">
        <f>H5978*'Dash Board'!$C$18/'Dash Board'!$C$11</f>
        <v>1.4255469297393251E-11</v>
      </c>
      <c r="J5978" s="6">
        <f>(G5978&gt;1)*PMT('Dash Board'!$C$11/365,$U$4,-'Dash Board'!$C$19)</f>
        <v>0</v>
      </c>
      <c r="K5978" s="6">
        <f t="shared" si="655"/>
        <v>0</v>
      </c>
      <c r="L5978" s="8">
        <f t="shared" si="656"/>
        <v>1.0409486235649525E-7</v>
      </c>
      <c r="N5978" s="8">
        <f t="shared" si="654"/>
        <v>-1.4255469297393251E-11</v>
      </c>
      <c r="O5978" s="8">
        <f>IF(E5977&lt;&gt;E5978,SUM($N$4:N5978)-SUM($O$3:O5977),0)</f>
        <v>0</v>
      </c>
      <c r="P5978" s="6">
        <f>IF(B5978&gt;0,SUM($O$4:O5978)-SUM($P$3:P5977),0)</f>
        <v>0</v>
      </c>
      <c r="Q5978" s="6">
        <f t="shared" si="657"/>
        <v>1.4255469297393251E-11</v>
      </c>
      <c r="R5978" s="8">
        <f>IF(E5977&lt;&gt;E5978,SUM($Q$4:Q5978)-SUM($R$3:R5977),0)</f>
        <v>0</v>
      </c>
      <c r="S5978" s="6">
        <f>IF(B5978&gt;0,SUM($R$4:R5978)-SUM($S$3:S5977),0)</f>
        <v>0</v>
      </c>
    </row>
    <row r="5979" spans="1:19">
      <c r="A5979">
        <f>IF(E5978&lt;&gt;E5979,COUNTIF($A$4:A5978,"&lt;&gt;0")+1,0)</f>
        <v>0</v>
      </c>
      <c r="B5979">
        <f>IF(A5979&lt;&gt;0,IF(MOD(A5979,3)=0,COUNTIF($B$4:B5978,"&lt;&gt;0")+1,0),0)</f>
        <v>0</v>
      </c>
      <c r="C5979" s="9">
        <f>'Dash Board'!$C$12+COUNT('Daily reducing balance'!$F$4:F5978)</f>
        <v>47705</v>
      </c>
      <c r="D5979">
        <f t="shared" si="651"/>
        <v>2030</v>
      </c>
      <c r="E5979">
        <f t="shared" si="652"/>
        <v>8</v>
      </c>
      <c r="F5979">
        <f>DAY('Dash Board'!$C$12+COUNT('Daily reducing balance'!$F$4:F5978))</f>
        <v>10</v>
      </c>
      <c r="G5979" s="8">
        <f t="shared" si="653"/>
        <v>1.0409486235649525E-7</v>
      </c>
      <c r="H5979" s="6">
        <f>G5979*'Dash Board'!$C$11/365</f>
        <v>2.9945097390224662E-11</v>
      </c>
      <c r="I5979" s="6">
        <f>H5979*'Dash Board'!$C$18/'Dash Board'!$C$11</f>
        <v>1.425957018582127E-11</v>
      </c>
      <c r="J5979" s="6">
        <f>(G5979&gt;1)*PMT('Dash Board'!$C$11/365,$U$4,-'Dash Board'!$C$19)</f>
        <v>0</v>
      </c>
      <c r="K5979" s="6">
        <f t="shared" si="655"/>
        <v>0</v>
      </c>
      <c r="L5979" s="8">
        <f t="shared" si="656"/>
        <v>1.0412480745388548E-7</v>
      </c>
      <c r="N5979" s="8">
        <f t="shared" si="654"/>
        <v>-1.425957018582127E-11</v>
      </c>
      <c r="O5979" s="8">
        <f>IF(E5978&lt;&gt;E5979,SUM($N$4:N5979)-SUM($O$3:O5978),0)</f>
        <v>0</v>
      </c>
      <c r="P5979" s="6">
        <f>IF(B5979&gt;0,SUM($O$4:O5979)-SUM($P$3:P5978),0)</f>
        <v>0</v>
      </c>
      <c r="Q5979" s="6">
        <f t="shared" si="657"/>
        <v>1.425957018582127E-11</v>
      </c>
      <c r="R5979" s="8">
        <f>IF(E5978&lt;&gt;E5979,SUM($Q$4:Q5979)-SUM($R$3:R5978),0)</f>
        <v>0</v>
      </c>
      <c r="S5979" s="6">
        <f>IF(B5979&gt;0,SUM($R$4:R5979)-SUM($S$3:S5978),0)</f>
        <v>0</v>
      </c>
    </row>
    <row r="5980" spans="1:19">
      <c r="A5980">
        <f>IF(E5979&lt;&gt;E5980,COUNTIF($A$4:A5979,"&lt;&gt;0")+1,0)</f>
        <v>0</v>
      </c>
      <c r="B5980">
        <f>IF(A5980&lt;&gt;0,IF(MOD(A5980,3)=0,COUNTIF($B$4:B5979,"&lt;&gt;0")+1,0),0)</f>
        <v>0</v>
      </c>
      <c r="C5980" s="9">
        <f>'Dash Board'!$C$12+COUNT('Daily reducing balance'!$F$4:F5979)</f>
        <v>47706</v>
      </c>
      <c r="D5980">
        <f t="shared" si="651"/>
        <v>2030</v>
      </c>
      <c r="E5980">
        <f t="shared" si="652"/>
        <v>8</v>
      </c>
      <c r="F5980">
        <f>DAY('Dash Board'!$C$12+COUNT('Daily reducing balance'!$F$4:F5979))</f>
        <v>11</v>
      </c>
      <c r="G5980" s="8">
        <f t="shared" si="653"/>
        <v>1.0412480745388548E-7</v>
      </c>
      <c r="H5980" s="6">
        <f>G5980*'Dash Board'!$C$11/365</f>
        <v>2.9953711733309521E-11</v>
      </c>
      <c r="I5980" s="6">
        <f>H5980*'Dash Board'!$C$18/'Dash Board'!$C$11</f>
        <v>1.4263672253956915E-11</v>
      </c>
      <c r="J5980" s="6">
        <f>(G5980&gt;1)*PMT('Dash Board'!$C$11/365,$U$4,-'Dash Board'!$C$19)</f>
        <v>0</v>
      </c>
      <c r="K5980" s="6">
        <f t="shared" si="655"/>
        <v>0</v>
      </c>
      <c r="L5980" s="8">
        <f t="shared" si="656"/>
        <v>1.0415476116561879E-7</v>
      </c>
      <c r="N5980" s="8">
        <f t="shared" si="654"/>
        <v>-1.4263672253956915E-11</v>
      </c>
      <c r="O5980" s="8">
        <f>IF(E5979&lt;&gt;E5980,SUM($N$4:N5980)-SUM($O$3:O5979),0)</f>
        <v>0</v>
      </c>
      <c r="P5980" s="6">
        <f>IF(B5980&gt;0,SUM($O$4:O5980)-SUM($P$3:P5979),0)</f>
        <v>0</v>
      </c>
      <c r="Q5980" s="6">
        <f t="shared" si="657"/>
        <v>1.4263672253956915E-11</v>
      </c>
      <c r="R5980" s="8">
        <f>IF(E5979&lt;&gt;E5980,SUM($Q$4:Q5980)-SUM($R$3:R5979),0)</f>
        <v>0</v>
      </c>
      <c r="S5980" s="6">
        <f>IF(B5980&gt;0,SUM($R$4:R5980)-SUM($S$3:S5979),0)</f>
        <v>0</v>
      </c>
    </row>
    <row r="5981" spans="1:19">
      <c r="A5981">
        <f>IF(E5980&lt;&gt;E5981,COUNTIF($A$4:A5980,"&lt;&gt;0")+1,0)</f>
        <v>0</v>
      </c>
      <c r="B5981">
        <f>IF(A5981&lt;&gt;0,IF(MOD(A5981,3)=0,COUNTIF($B$4:B5980,"&lt;&gt;0")+1,0),0)</f>
        <v>0</v>
      </c>
      <c r="C5981" s="9">
        <f>'Dash Board'!$C$12+COUNT('Daily reducing balance'!$F$4:F5980)</f>
        <v>47707</v>
      </c>
      <c r="D5981">
        <f t="shared" si="651"/>
        <v>2030</v>
      </c>
      <c r="E5981">
        <f t="shared" si="652"/>
        <v>8</v>
      </c>
      <c r="F5981">
        <f>DAY('Dash Board'!$C$12+COUNT('Daily reducing balance'!$F$4:F5980))</f>
        <v>12</v>
      </c>
      <c r="G5981" s="8">
        <f t="shared" si="653"/>
        <v>1.0415476116561879E-7</v>
      </c>
      <c r="H5981" s="6">
        <f>G5981*'Dash Board'!$C$11/365</f>
        <v>2.9962328554493078E-11</v>
      </c>
      <c r="I5981" s="6">
        <f>H5981*'Dash Board'!$C$18/'Dash Board'!$C$11</f>
        <v>1.4267775502139562E-11</v>
      </c>
      <c r="J5981" s="6">
        <f>(G5981&gt;1)*PMT('Dash Board'!$C$11/365,$U$4,-'Dash Board'!$C$19)</f>
        <v>0</v>
      </c>
      <c r="K5981" s="6">
        <f t="shared" si="655"/>
        <v>0</v>
      </c>
      <c r="L5981" s="8">
        <f t="shared" si="656"/>
        <v>1.0418472349417328E-7</v>
      </c>
      <c r="N5981" s="8">
        <f t="shared" si="654"/>
        <v>-1.4267775502139562E-11</v>
      </c>
      <c r="O5981" s="8">
        <f>IF(E5980&lt;&gt;E5981,SUM($N$4:N5981)-SUM($O$3:O5980),0)</f>
        <v>0</v>
      </c>
      <c r="P5981" s="6">
        <f>IF(B5981&gt;0,SUM($O$4:O5981)-SUM($P$3:P5980),0)</f>
        <v>0</v>
      </c>
      <c r="Q5981" s="6">
        <f t="shared" si="657"/>
        <v>1.4267775502139562E-11</v>
      </c>
      <c r="R5981" s="8">
        <f>IF(E5980&lt;&gt;E5981,SUM($Q$4:Q5981)-SUM($R$3:R5980),0)</f>
        <v>0</v>
      </c>
      <c r="S5981" s="6">
        <f>IF(B5981&gt;0,SUM($R$4:R5981)-SUM($S$3:S5980),0)</f>
        <v>0</v>
      </c>
    </row>
    <row r="5982" spans="1:19">
      <c r="A5982">
        <f>IF(E5981&lt;&gt;E5982,COUNTIF($A$4:A5981,"&lt;&gt;0")+1,0)</f>
        <v>0</v>
      </c>
      <c r="B5982">
        <f>IF(A5982&lt;&gt;0,IF(MOD(A5982,3)=0,COUNTIF($B$4:B5981,"&lt;&gt;0")+1,0),0)</f>
        <v>0</v>
      </c>
      <c r="C5982" s="9">
        <f>'Dash Board'!$C$12+COUNT('Daily reducing balance'!$F$4:F5981)</f>
        <v>47708</v>
      </c>
      <c r="D5982">
        <f t="shared" si="651"/>
        <v>2030</v>
      </c>
      <c r="E5982">
        <f t="shared" si="652"/>
        <v>8</v>
      </c>
      <c r="F5982">
        <f>DAY('Dash Board'!$C$12+COUNT('Daily reducing balance'!$F$4:F5981))</f>
        <v>13</v>
      </c>
      <c r="G5982" s="8">
        <f t="shared" si="653"/>
        <v>1.0418472349417328E-7</v>
      </c>
      <c r="H5982" s="6">
        <f>G5982*'Dash Board'!$C$11/365</f>
        <v>2.9970947854488202E-11</v>
      </c>
      <c r="I5982" s="6">
        <f>H5982*'Dash Board'!$C$18/'Dash Board'!$C$11</f>
        <v>1.4271879930708669E-11</v>
      </c>
      <c r="J5982" s="6">
        <f>(G5982&gt;1)*PMT('Dash Board'!$C$11/365,$U$4,-'Dash Board'!$C$19)</f>
        <v>0</v>
      </c>
      <c r="K5982" s="6">
        <f t="shared" si="655"/>
        <v>0</v>
      </c>
      <c r="L5982" s="8">
        <f t="shared" si="656"/>
        <v>1.0421469444202777E-7</v>
      </c>
      <c r="N5982" s="8">
        <f t="shared" si="654"/>
        <v>-1.4271879930708669E-11</v>
      </c>
      <c r="O5982" s="8">
        <f>IF(E5981&lt;&gt;E5982,SUM($N$4:N5982)-SUM($O$3:O5981),0)</f>
        <v>0</v>
      </c>
      <c r="P5982" s="6">
        <f>IF(B5982&gt;0,SUM($O$4:O5982)-SUM($P$3:P5981),0)</f>
        <v>0</v>
      </c>
      <c r="Q5982" s="6">
        <f t="shared" si="657"/>
        <v>1.4271879930708669E-11</v>
      </c>
      <c r="R5982" s="8">
        <f>IF(E5981&lt;&gt;E5982,SUM($Q$4:Q5982)-SUM($R$3:R5981),0)</f>
        <v>0</v>
      </c>
      <c r="S5982" s="6">
        <f>IF(B5982&gt;0,SUM($R$4:R5982)-SUM($S$3:S5981),0)</f>
        <v>0</v>
      </c>
    </row>
    <row r="5983" spans="1:19">
      <c r="A5983">
        <f>IF(E5982&lt;&gt;E5983,COUNTIF($A$4:A5982,"&lt;&gt;0")+1,0)</f>
        <v>0</v>
      </c>
      <c r="B5983">
        <f>IF(A5983&lt;&gt;0,IF(MOD(A5983,3)=0,COUNTIF($B$4:B5982,"&lt;&gt;0")+1,0),0)</f>
        <v>0</v>
      </c>
      <c r="C5983" s="9">
        <f>'Dash Board'!$C$12+COUNT('Daily reducing balance'!$F$4:F5982)</f>
        <v>47709</v>
      </c>
      <c r="D5983">
        <f t="shared" si="651"/>
        <v>2030</v>
      </c>
      <c r="E5983">
        <f t="shared" si="652"/>
        <v>8</v>
      </c>
      <c r="F5983">
        <f>DAY('Dash Board'!$C$12+COUNT('Daily reducing balance'!$F$4:F5982))</f>
        <v>14</v>
      </c>
      <c r="G5983" s="8">
        <f t="shared" si="653"/>
        <v>1.0421469444202777E-7</v>
      </c>
      <c r="H5983" s="6">
        <f>G5983*'Dash Board'!$C$11/365</f>
        <v>2.9979569634007986E-11</v>
      </c>
      <c r="I5983" s="6">
        <f>H5983*'Dash Board'!$C$18/'Dash Board'!$C$11</f>
        <v>1.4275985540003804E-11</v>
      </c>
      <c r="J5983" s="6">
        <f>(G5983&gt;1)*PMT('Dash Board'!$C$11/365,$U$4,-'Dash Board'!$C$19)</f>
        <v>0</v>
      </c>
      <c r="K5983" s="6">
        <f t="shared" si="655"/>
        <v>0</v>
      </c>
      <c r="L5983" s="8">
        <f t="shared" si="656"/>
        <v>1.0424467401166178E-7</v>
      </c>
      <c r="N5983" s="8">
        <f t="shared" si="654"/>
        <v>-1.4275985540003804E-11</v>
      </c>
      <c r="O5983" s="8">
        <f>IF(E5982&lt;&gt;E5983,SUM($N$4:N5983)-SUM($O$3:O5982),0)</f>
        <v>0</v>
      </c>
      <c r="P5983" s="6">
        <f>IF(B5983&gt;0,SUM($O$4:O5983)-SUM($P$3:P5982),0)</f>
        <v>0</v>
      </c>
      <c r="Q5983" s="6">
        <f t="shared" si="657"/>
        <v>1.4275985540003804E-11</v>
      </c>
      <c r="R5983" s="8">
        <f>IF(E5982&lt;&gt;E5983,SUM($Q$4:Q5983)-SUM($R$3:R5982),0)</f>
        <v>0</v>
      </c>
      <c r="S5983" s="6">
        <f>IF(B5983&gt;0,SUM($R$4:R5983)-SUM($S$3:S5982),0)</f>
        <v>0</v>
      </c>
    </row>
    <row r="5984" spans="1:19">
      <c r="A5984">
        <f>IF(E5983&lt;&gt;E5984,COUNTIF($A$4:A5983,"&lt;&gt;0")+1,0)</f>
        <v>0</v>
      </c>
      <c r="B5984">
        <f>IF(A5984&lt;&gt;0,IF(MOD(A5984,3)=0,COUNTIF($B$4:B5983,"&lt;&gt;0")+1,0),0)</f>
        <v>0</v>
      </c>
      <c r="C5984" s="9">
        <f>'Dash Board'!$C$12+COUNT('Daily reducing balance'!$F$4:F5983)</f>
        <v>47710</v>
      </c>
      <c r="D5984">
        <f t="shared" si="651"/>
        <v>2030</v>
      </c>
      <c r="E5984">
        <f t="shared" si="652"/>
        <v>8</v>
      </c>
      <c r="F5984">
        <f>DAY('Dash Board'!$C$12+COUNT('Daily reducing balance'!$F$4:F5983))</f>
        <v>15</v>
      </c>
      <c r="G5984" s="8">
        <f t="shared" si="653"/>
        <v>1.0424467401166178E-7</v>
      </c>
      <c r="H5984" s="6">
        <f>G5984*'Dash Board'!$C$11/365</f>
        <v>2.9988193893765713E-11</v>
      </c>
      <c r="I5984" s="6">
        <f>H5984*'Dash Board'!$C$18/'Dash Board'!$C$11</f>
        <v>1.4280092330364627E-11</v>
      </c>
      <c r="J5984" s="6">
        <f>(G5984&gt;1)*PMT('Dash Board'!$C$11/365,$U$4,-'Dash Board'!$C$19)</f>
        <v>0</v>
      </c>
      <c r="K5984" s="6">
        <f t="shared" si="655"/>
        <v>0</v>
      </c>
      <c r="L5984" s="8">
        <f t="shared" si="656"/>
        <v>1.0427466220555554E-7</v>
      </c>
      <c r="N5984" s="8">
        <f t="shared" si="654"/>
        <v>-1.4280092330364627E-11</v>
      </c>
      <c r="O5984" s="8">
        <f>IF(E5983&lt;&gt;E5984,SUM($N$4:N5984)-SUM($O$3:O5983),0)</f>
        <v>0</v>
      </c>
      <c r="P5984" s="6">
        <f>IF(B5984&gt;0,SUM($O$4:O5984)-SUM($P$3:P5983),0)</f>
        <v>0</v>
      </c>
      <c r="Q5984" s="6">
        <f t="shared" si="657"/>
        <v>1.4280092330364627E-11</v>
      </c>
      <c r="R5984" s="8">
        <f>IF(E5983&lt;&gt;E5984,SUM($Q$4:Q5984)-SUM($R$3:R5983),0)</f>
        <v>0</v>
      </c>
      <c r="S5984" s="6">
        <f>IF(B5984&gt;0,SUM($R$4:R5984)-SUM($S$3:S5983),0)</f>
        <v>0</v>
      </c>
    </row>
    <row r="5985" spans="1:19">
      <c r="A5985">
        <f>IF(E5984&lt;&gt;E5985,COUNTIF($A$4:A5984,"&lt;&gt;0")+1,0)</f>
        <v>0</v>
      </c>
      <c r="B5985">
        <f>IF(A5985&lt;&gt;0,IF(MOD(A5985,3)=0,COUNTIF($B$4:B5984,"&lt;&gt;0")+1,0),0)</f>
        <v>0</v>
      </c>
      <c r="C5985" s="9">
        <f>'Dash Board'!$C$12+COUNT('Daily reducing balance'!$F$4:F5984)</f>
        <v>47711</v>
      </c>
      <c r="D5985">
        <f t="shared" si="651"/>
        <v>2030</v>
      </c>
      <c r="E5985">
        <f t="shared" si="652"/>
        <v>8</v>
      </c>
      <c r="F5985">
        <f>DAY('Dash Board'!$C$12+COUNT('Daily reducing balance'!$F$4:F5984))</f>
        <v>16</v>
      </c>
      <c r="G5985" s="8">
        <f t="shared" si="653"/>
        <v>1.0427466220555554E-7</v>
      </c>
      <c r="H5985" s="6">
        <f>G5985*'Dash Board'!$C$11/365</f>
        <v>2.9996820634474884E-11</v>
      </c>
      <c r="I5985" s="6">
        <f>H5985*'Dash Board'!$C$18/'Dash Board'!$C$11</f>
        <v>1.4284200302130897E-11</v>
      </c>
      <c r="J5985" s="6">
        <f>(G5985&gt;1)*PMT('Dash Board'!$C$11/365,$U$4,-'Dash Board'!$C$19)</f>
        <v>0</v>
      </c>
      <c r="K5985" s="6">
        <f t="shared" si="655"/>
        <v>0</v>
      </c>
      <c r="L5985" s="8">
        <f t="shared" si="656"/>
        <v>1.0430465902619001E-7</v>
      </c>
      <c r="N5985" s="8">
        <f t="shared" si="654"/>
        <v>-1.4284200302130897E-11</v>
      </c>
      <c r="O5985" s="8">
        <f>IF(E5984&lt;&gt;E5985,SUM($N$4:N5985)-SUM($O$3:O5984),0)</f>
        <v>0</v>
      </c>
      <c r="P5985" s="6">
        <f>IF(B5985&gt;0,SUM($O$4:O5985)-SUM($P$3:P5984),0)</f>
        <v>0</v>
      </c>
      <c r="Q5985" s="6">
        <f t="shared" si="657"/>
        <v>1.4284200302130897E-11</v>
      </c>
      <c r="R5985" s="8">
        <f>IF(E5984&lt;&gt;E5985,SUM($Q$4:Q5985)-SUM($R$3:R5984),0)</f>
        <v>0</v>
      </c>
      <c r="S5985" s="6">
        <f>IF(B5985&gt;0,SUM($R$4:R5985)-SUM($S$3:S5984),0)</f>
        <v>0</v>
      </c>
    </row>
    <row r="5986" spans="1:19">
      <c r="A5986">
        <f>IF(E5985&lt;&gt;E5986,COUNTIF($A$4:A5985,"&lt;&gt;0")+1,0)</f>
        <v>0</v>
      </c>
      <c r="B5986">
        <f>IF(A5986&lt;&gt;0,IF(MOD(A5986,3)=0,COUNTIF($B$4:B5985,"&lt;&gt;0")+1,0),0)</f>
        <v>0</v>
      </c>
      <c r="C5986" s="9">
        <f>'Dash Board'!$C$12+COUNT('Daily reducing balance'!$F$4:F5985)</f>
        <v>47712</v>
      </c>
      <c r="D5986">
        <f t="shared" si="651"/>
        <v>2030</v>
      </c>
      <c r="E5986">
        <f t="shared" si="652"/>
        <v>8</v>
      </c>
      <c r="F5986">
        <f>DAY('Dash Board'!$C$12+COUNT('Daily reducing balance'!$F$4:F5985))</f>
        <v>17</v>
      </c>
      <c r="G5986" s="8">
        <f t="shared" si="653"/>
        <v>1.0430465902619001E-7</v>
      </c>
      <c r="H5986" s="6">
        <f>G5986*'Dash Board'!$C$11/365</f>
        <v>3.0005449856849182E-11</v>
      </c>
      <c r="I5986" s="6">
        <f>H5986*'Dash Board'!$C$18/'Dash Board'!$C$11</f>
        <v>1.4288309455642469E-11</v>
      </c>
      <c r="J5986" s="6">
        <f>(G5986&gt;1)*PMT('Dash Board'!$C$11/365,$U$4,-'Dash Board'!$C$19)</f>
        <v>0</v>
      </c>
      <c r="K5986" s="6">
        <f t="shared" si="655"/>
        <v>0</v>
      </c>
      <c r="L5986" s="8">
        <f t="shared" si="656"/>
        <v>1.0433466447604686E-7</v>
      </c>
      <c r="N5986" s="8">
        <f t="shared" si="654"/>
        <v>-1.4288309455642469E-11</v>
      </c>
      <c r="O5986" s="8">
        <f>IF(E5985&lt;&gt;E5986,SUM($N$4:N5986)-SUM($O$3:O5985),0)</f>
        <v>0</v>
      </c>
      <c r="P5986" s="6">
        <f>IF(B5986&gt;0,SUM($O$4:O5986)-SUM($P$3:P5985),0)</f>
        <v>0</v>
      </c>
      <c r="Q5986" s="6">
        <f t="shared" si="657"/>
        <v>1.4288309455642469E-11</v>
      </c>
      <c r="R5986" s="8">
        <f>IF(E5985&lt;&gt;E5986,SUM($Q$4:Q5986)-SUM($R$3:R5985),0)</f>
        <v>0</v>
      </c>
      <c r="S5986" s="6">
        <f>IF(B5986&gt;0,SUM($R$4:R5986)-SUM($S$3:S5985),0)</f>
        <v>0</v>
      </c>
    </row>
    <row r="5987" spans="1:19">
      <c r="A5987">
        <f>IF(E5986&lt;&gt;E5987,COUNTIF($A$4:A5986,"&lt;&gt;0")+1,0)</f>
        <v>0</v>
      </c>
      <c r="B5987">
        <f>IF(A5987&lt;&gt;0,IF(MOD(A5987,3)=0,COUNTIF($B$4:B5986,"&lt;&gt;0")+1,0),0)</f>
        <v>0</v>
      </c>
      <c r="C5987" s="9">
        <f>'Dash Board'!$C$12+COUNT('Daily reducing balance'!$F$4:F5986)</f>
        <v>47713</v>
      </c>
      <c r="D5987">
        <f t="shared" si="651"/>
        <v>2030</v>
      </c>
      <c r="E5987">
        <f t="shared" si="652"/>
        <v>8</v>
      </c>
      <c r="F5987">
        <f>DAY('Dash Board'!$C$12+COUNT('Daily reducing balance'!$F$4:F5986))</f>
        <v>18</v>
      </c>
      <c r="G5987" s="8">
        <f t="shared" si="653"/>
        <v>1.0433466447604686E-7</v>
      </c>
      <c r="H5987" s="6">
        <f>G5987*'Dash Board'!$C$11/365</f>
        <v>3.0014081561602521E-11</v>
      </c>
      <c r="I5987" s="6">
        <f>H5987*'Dash Board'!$C$18/'Dash Board'!$C$11</f>
        <v>1.4292419791239297E-11</v>
      </c>
      <c r="J5987" s="6">
        <f>(G5987&gt;1)*PMT('Dash Board'!$C$11/365,$U$4,-'Dash Board'!$C$19)</f>
        <v>0</v>
      </c>
      <c r="K5987" s="6">
        <f t="shared" si="655"/>
        <v>0</v>
      </c>
      <c r="L5987" s="8">
        <f t="shared" si="656"/>
        <v>1.0436467855760846E-7</v>
      </c>
      <c r="N5987" s="8">
        <f t="shared" si="654"/>
        <v>-1.4292419791239297E-11</v>
      </c>
      <c r="O5987" s="8">
        <f>IF(E5986&lt;&gt;E5987,SUM($N$4:N5987)-SUM($O$3:O5986),0)</f>
        <v>0</v>
      </c>
      <c r="P5987" s="6">
        <f>IF(B5987&gt;0,SUM($O$4:O5987)-SUM($P$3:P5986),0)</f>
        <v>0</v>
      </c>
      <c r="Q5987" s="6">
        <f t="shared" si="657"/>
        <v>1.4292419791239297E-11</v>
      </c>
      <c r="R5987" s="8">
        <f>IF(E5986&lt;&gt;E5987,SUM($Q$4:Q5987)-SUM($R$3:R5986),0)</f>
        <v>0</v>
      </c>
      <c r="S5987" s="6">
        <f>IF(B5987&gt;0,SUM($R$4:R5987)-SUM($S$3:S5986),0)</f>
        <v>0</v>
      </c>
    </row>
    <row r="5988" spans="1:19">
      <c r="A5988">
        <f>IF(E5987&lt;&gt;E5988,COUNTIF($A$4:A5987,"&lt;&gt;0")+1,0)</f>
        <v>0</v>
      </c>
      <c r="B5988">
        <f>IF(A5988&lt;&gt;0,IF(MOD(A5988,3)=0,COUNTIF($B$4:B5987,"&lt;&gt;0")+1,0),0)</f>
        <v>0</v>
      </c>
      <c r="C5988" s="9">
        <f>'Dash Board'!$C$12+COUNT('Daily reducing balance'!$F$4:F5987)</f>
        <v>47714</v>
      </c>
      <c r="D5988">
        <f t="shared" si="651"/>
        <v>2030</v>
      </c>
      <c r="E5988">
        <f t="shared" si="652"/>
        <v>8</v>
      </c>
      <c r="F5988">
        <f>DAY('Dash Board'!$C$12+COUNT('Daily reducing balance'!$F$4:F5987))</f>
        <v>19</v>
      </c>
      <c r="G5988" s="8">
        <f t="shared" si="653"/>
        <v>1.0436467855760846E-7</v>
      </c>
      <c r="H5988" s="6">
        <f>G5988*'Dash Board'!$C$11/365</f>
        <v>3.002271574944901E-11</v>
      </c>
      <c r="I5988" s="6">
        <f>H5988*'Dash Board'!$C$18/'Dash Board'!$C$11</f>
        <v>1.4296531309261435E-11</v>
      </c>
      <c r="J5988" s="6">
        <f>(G5988&gt;1)*PMT('Dash Board'!$C$11/365,$U$4,-'Dash Board'!$C$19)</f>
        <v>0</v>
      </c>
      <c r="K5988" s="6">
        <f t="shared" si="655"/>
        <v>0</v>
      </c>
      <c r="L5988" s="8">
        <f t="shared" si="656"/>
        <v>1.0439470127335792E-7</v>
      </c>
      <c r="N5988" s="8">
        <f t="shared" si="654"/>
        <v>-1.4296531309261435E-11</v>
      </c>
      <c r="O5988" s="8">
        <f>IF(E5987&lt;&gt;E5988,SUM($N$4:N5988)-SUM($O$3:O5987),0)</f>
        <v>0</v>
      </c>
      <c r="P5988" s="6">
        <f>IF(B5988&gt;0,SUM($O$4:O5988)-SUM($P$3:P5987),0)</f>
        <v>0</v>
      </c>
      <c r="Q5988" s="6">
        <f t="shared" si="657"/>
        <v>1.4296531309261435E-11</v>
      </c>
      <c r="R5988" s="8">
        <f>IF(E5987&lt;&gt;E5988,SUM($Q$4:Q5988)-SUM($R$3:R5987),0)</f>
        <v>0</v>
      </c>
      <c r="S5988" s="6">
        <f>IF(B5988&gt;0,SUM($R$4:R5988)-SUM($S$3:S5987),0)</f>
        <v>0</v>
      </c>
    </row>
    <row r="5989" spans="1:19">
      <c r="A5989">
        <f>IF(E5988&lt;&gt;E5989,COUNTIF($A$4:A5988,"&lt;&gt;0")+1,0)</f>
        <v>0</v>
      </c>
      <c r="B5989">
        <f>IF(A5989&lt;&gt;0,IF(MOD(A5989,3)=0,COUNTIF($B$4:B5988,"&lt;&gt;0")+1,0),0)</f>
        <v>0</v>
      </c>
      <c r="C5989" s="9">
        <f>'Dash Board'!$C$12+COUNT('Daily reducing balance'!$F$4:F5988)</f>
        <v>47715</v>
      </c>
      <c r="D5989">
        <f t="shared" si="651"/>
        <v>2030</v>
      </c>
      <c r="E5989">
        <f t="shared" si="652"/>
        <v>8</v>
      </c>
      <c r="F5989">
        <f>DAY('Dash Board'!$C$12+COUNT('Daily reducing balance'!$F$4:F5988))</f>
        <v>20</v>
      </c>
      <c r="G5989" s="8">
        <f t="shared" si="653"/>
        <v>1.0439470127335792E-7</v>
      </c>
      <c r="H5989" s="6">
        <f>G5989*'Dash Board'!$C$11/365</f>
        <v>3.0031352421102965E-11</v>
      </c>
      <c r="I5989" s="6">
        <f>H5989*'Dash Board'!$C$18/'Dash Board'!$C$11</f>
        <v>1.4300644010049031E-11</v>
      </c>
      <c r="J5989" s="6">
        <f>(G5989&gt;1)*PMT('Dash Board'!$C$11/365,$U$4,-'Dash Board'!$C$19)</f>
        <v>0</v>
      </c>
      <c r="K5989" s="6">
        <f t="shared" si="655"/>
        <v>0</v>
      </c>
      <c r="L5989" s="8">
        <f t="shared" si="656"/>
        <v>1.0442473262577903E-7</v>
      </c>
      <c r="N5989" s="8">
        <f t="shared" si="654"/>
        <v>-1.4300644010049031E-11</v>
      </c>
      <c r="O5989" s="8">
        <f>IF(E5988&lt;&gt;E5989,SUM($N$4:N5989)-SUM($O$3:O5988),0)</f>
        <v>0</v>
      </c>
      <c r="P5989" s="6">
        <f>IF(B5989&gt;0,SUM($O$4:O5989)-SUM($P$3:P5988),0)</f>
        <v>0</v>
      </c>
      <c r="Q5989" s="6">
        <f t="shared" si="657"/>
        <v>1.4300644010049031E-11</v>
      </c>
      <c r="R5989" s="8">
        <f>IF(E5988&lt;&gt;E5989,SUM($Q$4:Q5989)-SUM($R$3:R5988),0)</f>
        <v>0</v>
      </c>
      <c r="S5989" s="6">
        <f>IF(B5989&gt;0,SUM($R$4:R5989)-SUM($S$3:S5988),0)</f>
        <v>0</v>
      </c>
    </row>
    <row r="5990" spans="1:19">
      <c r="A5990">
        <f>IF(E5989&lt;&gt;E5990,COUNTIF($A$4:A5989,"&lt;&gt;0")+1,0)</f>
        <v>0</v>
      </c>
      <c r="B5990">
        <f>IF(A5990&lt;&gt;0,IF(MOD(A5990,3)=0,COUNTIF($B$4:B5989,"&lt;&gt;0")+1,0),0)</f>
        <v>0</v>
      </c>
      <c r="C5990" s="9">
        <f>'Dash Board'!$C$12+COUNT('Daily reducing balance'!$F$4:F5989)</f>
        <v>47716</v>
      </c>
      <c r="D5990">
        <f t="shared" si="651"/>
        <v>2030</v>
      </c>
      <c r="E5990">
        <f t="shared" si="652"/>
        <v>8</v>
      </c>
      <c r="F5990">
        <f>DAY('Dash Board'!$C$12+COUNT('Daily reducing balance'!$F$4:F5989))</f>
        <v>21</v>
      </c>
      <c r="G5990" s="8">
        <f t="shared" si="653"/>
        <v>1.0442473262577903E-7</v>
      </c>
      <c r="H5990" s="6">
        <f>G5990*'Dash Board'!$C$11/365</f>
        <v>3.0039991577278902E-11</v>
      </c>
      <c r="I5990" s="6">
        <f>H5990*'Dash Board'!$C$18/'Dash Board'!$C$11</f>
        <v>1.4304757893942337E-11</v>
      </c>
      <c r="J5990" s="6">
        <f>(G5990&gt;1)*PMT('Dash Board'!$C$11/365,$U$4,-'Dash Board'!$C$19)</f>
        <v>0</v>
      </c>
      <c r="K5990" s="6">
        <f t="shared" si="655"/>
        <v>0</v>
      </c>
      <c r="L5990" s="8">
        <f t="shared" si="656"/>
        <v>1.0445477261735631E-7</v>
      </c>
      <c r="N5990" s="8">
        <f t="shared" si="654"/>
        <v>-1.4304757893942337E-11</v>
      </c>
      <c r="O5990" s="8">
        <f>IF(E5989&lt;&gt;E5990,SUM($N$4:N5990)-SUM($O$3:O5989),0)</f>
        <v>0</v>
      </c>
      <c r="P5990" s="6">
        <f>IF(B5990&gt;0,SUM($O$4:O5990)-SUM($P$3:P5989),0)</f>
        <v>0</v>
      </c>
      <c r="Q5990" s="6">
        <f t="shared" si="657"/>
        <v>1.4304757893942337E-11</v>
      </c>
      <c r="R5990" s="8">
        <f>IF(E5989&lt;&gt;E5990,SUM($Q$4:Q5990)-SUM($R$3:R5989),0)</f>
        <v>0</v>
      </c>
      <c r="S5990" s="6">
        <f>IF(B5990&gt;0,SUM($R$4:R5990)-SUM($S$3:S5989),0)</f>
        <v>0</v>
      </c>
    </row>
    <row r="5991" spans="1:19">
      <c r="A5991">
        <f>IF(E5990&lt;&gt;E5991,COUNTIF($A$4:A5990,"&lt;&gt;0")+1,0)</f>
        <v>0</v>
      </c>
      <c r="B5991">
        <f>IF(A5991&lt;&gt;0,IF(MOD(A5991,3)=0,COUNTIF($B$4:B5990,"&lt;&gt;0")+1,0),0)</f>
        <v>0</v>
      </c>
      <c r="C5991" s="9">
        <f>'Dash Board'!$C$12+COUNT('Daily reducing balance'!$F$4:F5990)</f>
        <v>47717</v>
      </c>
      <c r="D5991">
        <f t="shared" si="651"/>
        <v>2030</v>
      </c>
      <c r="E5991">
        <f t="shared" si="652"/>
        <v>8</v>
      </c>
      <c r="F5991">
        <f>DAY('Dash Board'!$C$12+COUNT('Daily reducing balance'!$F$4:F5990))</f>
        <v>22</v>
      </c>
      <c r="G5991" s="8">
        <f t="shared" si="653"/>
        <v>1.0445477261735631E-7</v>
      </c>
      <c r="H5991" s="6">
        <f>G5991*'Dash Board'!$C$11/365</f>
        <v>3.0048633218691543E-11</v>
      </c>
      <c r="I5991" s="6">
        <f>H5991*'Dash Board'!$C$18/'Dash Board'!$C$11</f>
        <v>1.4308872961281689E-11</v>
      </c>
      <c r="J5991" s="6">
        <f>(G5991&gt;1)*PMT('Dash Board'!$C$11/365,$U$4,-'Dash Board'!$C$19)</f>
        <v>0</v>
      </c>
      <c r="K5991" s="6">
        <f t="shared" si="655"/>
        <v>0</v>
      </c>
      <c r="L5991" s="8">
        <f t="shared" si="656"/>
        <v>1.04484821250575E-7</v>
      </c>
      <c r="N5991" s="8">
        <f t="shared" si="654"/>
        <v>-1.4308872961281689E-11</v>
      </c>
      <c r="O5991" s="8">
        <f>IF(E5990&lt;&gt;E5991,SUM($N$4:N5991)-SUM($O$3:O5990),0)</f>
        <v>0</v>
      </c>
      <c r="P5991" s="6">
        <f>IF(B5991&gt;0,SUM($O$4:O5991)-SUM($P$3:P5990),0)</f>
        <v>0</v>
      </c>
      <c r="Q5991" s="6">
        <f t="shared" si="657"/>
        <v>1.4308872961281689E-11</v>
      </c>
      <c r="R5991" s="8">
        <f>IF(E5990&lt;&gt;E5991,SUM($Q$4:Q5991)-SUM($R$3:R5990),0)</f>
        <v>0</v>
      </c>
      <c r="S5991" s="6">
        <f>IF(B5991&gt;0,SUM($R$4:R5991)-SUM($S$3:S5990),0)</f>
        <v>0</v>
      </c>
    </row>
    <row r="5992" spans="1:19">
      <c r="A5992">
        <f>IF(E5991&lt;&gt;E5992,COUNTIF($A$4:A5991,"&lt;&gt;0")+1,0)</f>
        <v>0</v>
      </c>
      <c r="B5992">
        <f>IF(A5992&lt;&gt;0,IF(MOD(A5992,3)=0,COUNTIF($B$4:B5991,"&lt;&gt;0")+1,0),0)</f>
        <v>0</v>
      </c>
      <c r="C5992" s="9">
        <f>'Dash Board'!$C$12+COUNT('Daily reducing balance'!$F$4:F5991)</f>
        <v>47718</v>
      </c>
      <c r="D5992">
        <f t="shared" si="651"/>
        <v>2030</v>
      </c>
      <c r="E5992">
        <f t="shared" si="652"/>
        <v>8</v>
      </c>
      <c r="F5992">
        <f>DAY('Dash Board'!$C$12+COUNT('Daily reducing balance'!$F$4:F5991))</f>
        <v>23</v>
      </c>
      <c r="G5992" s="8">
        <f t="shared" si="653"/>
        <v>1.04484821250575E-7</v>
      </c>
      <c r="H5992" s="6">
        <f>G5992*'Dash Board'!$C$11/365</f>
        <v>3.005727734605582E-11</v>
      </c>
      <c r="I5992" s="6">
        <f>H5992*'Dash Board'!$C$18/'Dash Board'!$C$11</f>
        <v>1.4312989212407535E-11</v>
      </c>
      <c r="J5992" s="6">
        <f>(G5992&gt;1)*PMT('Dash Board'!$C$11/365,$U$4,-'Dash Board'!$C$19)</f>
        <v>0</v>
      </c>
      <c r="K5992" s="6">
        <f t="shared" si="655"/>
        <v>0</v>
      </c>
      <c r="L5992" s="8">
        <f t="shared" si="656"/>
        <v>1.0451487852792105E-7</v>
      </c>
      <c r="N5992" s="8">
        <f t="shared" si="654"/>
        <v>-1.4312989212407535E-11</v>
      </c>
      <c r="O5992" s="8">
        <f>IF(E5991&lt;&gt;E5992,SUM($N$4:N5992)-SUM($O$3:O5991),0)</f>
        <v>0</v>
      </c>
      <c r="P5992" s="6">
        <f>IF(B5992&gt;0,SUM($O$4:O5992)-SUM($P$3:P5991),0)</f>
        <v>0</v>
      </c>
      <c r="Q5992" s="6">
        <f t="shared" si="657"/>
        <v>1.4312989212407535E-11</v>
      </c>
      <c r="R5992" s="8">
        <f>IF(E5991&lt;&gt;E5992,SUM($Q$4:Q5992)-SUM($R$3:R5991),0)</f>
        <v>0</v>
      </c>
      <c r="S5992" s="6">
        <f>IF(B5992&gt;0,SUM($R$4:R5992)-SUM($S$3:S5991),0)</f>
        <v>0</v>
      </c>
    </row>
    <row r="5993" spans="1:19">
      <c r="A5993">
        <f>IF(E5992&lt;&gt;E5993,COUNTIF($A$4:A5992,"&lt;&gt;0")+1,0)</f>
        <v>0</v>
      </c>
      <c r="B5993">
        <f>IF(A5993&lt;&gt;0,IF(MOD(A5993,3)=0,COUNTIF($B$4:B5992,"&lt;&gt;0")+1,0),0)</f>
        <v>0</v>
      </c>
      <c r="C5993" s="9">
        <f>'Dash Board'!$C$12+COUNT('Daily reducing balance'!$F$4:F5992)</f>
        <v>47719</v>
      </c>
      <c r="D5993">
        <f t="shared" si="651"/>
        <v>2030</v>
      </c>
      <c r="E5993">
        <f t="shared" si="652"/>
        <v>8</v>
      </c>
      <c r="F5993">
        <f>DAY('Dash Board'!$C$12+COUNT('Daily reducing balance'!$F$4:F5992))</f>
        <v>24</v>
      </c>
      <c r="G5993" s="8">
        <f t="shared" si="653"/>
        <v>1.0451487852792105E-7</v>
      </c>
      <c r="H5993" s="6">
        <f>G5993*'Dash Board'!$C$11/365</f>
        <v>3.006592396008688E-11</v>
      </c>
      <c r="I5993" s="6">
        <f>H5993*'Dash Board'!$C$18/'Dash Board'!$C$11</f>
        <v>1.431710664766042E-11</v>
      </c>
      <c r="J5993" s="6">
        <f>(G5993&gt;1)*PMT('Dash Board'!$C$11/365,$U$4,-'Dash Board'!$C$19)</f>
        <v>0</v>
      </c>
      <c r="K5993" s="6">
        <f t="shared" si="655"/>
        <v>0</v>
      </c>
      <c r="L5993" s="8">
        <f t="shared" si="656"/>
        <v>1.0454494445188114E-7</v>
      </c>
      <c r="N5993" s="8">
        <f t="shared" si="654"/>
        <v>-1.431710664766042E-11</v>
      </c>
      <c r="O5993" s="8">
        <f>IF(E5992&lt;&gt;E5993,SUM($N$4:N5993)-SUM($O$3:O5992),0)</f>
        <v>0</v>
      </c>
      <c r="P5993" s="6">
        <f>IF(B5993&gt;0,SUM($O$4:O5993)-SUM($P$3:P5992),0)</f>
        <v>0</v>
      </c>
      <c r="Q5993" s="6">
        <f t="shared" si="657"/>
        <v>1.431710664766042E-11</v>
      </c>
      <c r="R5993" s="8">
        <f>IF(E5992&lt;&gt;E5993,SUM($Q$4:Q5993)-SUM($R$3:R5992),0)</f>
        <v>0</v>
      </c>
      <c r="S5993" s="6">
        <f>IF(B5993&gt;0,SUM($R$4:R5993)-SUM($S$3:S5992),0)</f>
        <v>0</v>
      </c>
    </row>
    <row r="5994" spans="1:19">
      <c r="A5994">
        <f>IF(E5993&lt;&gt;E5994,COUNTIF($A$4:A5993,"&lt;&gt;0")+1,0)</f>
        <v>0</v>
      </c>
      <c r="B5994">
        <f>IF(A5994&lt;&gt;0,IF(MOD(A5994,3)=0,COUNTIF($B$4:B5993,"&lt;&gt;0")+1,0),0)</f>
        <v>0</v>
      </c>
      <c r="C5994" s="9">
        <f>'Dash Board'!$C$12+COUNT('Daily reducing balance'!$F$4:F5993)</f>
        <v>47720</v>
      </c>
      <c r="D5994">
        <f t="shared" si="651"/>
        <v>2030</v>
      </c>
      <c r="E5994">
        <f t="shared" si="652"/>
        <v>8</v>
      </c>
      <c r="F5994">
        <f>DAY('Dash Board'!$C$12+COUNT('Daily reducing balance'!$F$4:F5993))</f>
        <v>25</v>
      </c>
      <c r="G5994" s="8">
        <f t="shared" si="653"/>
        <v>1.0454494445188114E-7</v>
      </c>
      <c r="H5994" s="6">
        <f>G5994*'Dash Board'!$C$11/365</f>
        <v>3.0074573061500054E-11</v>
      </c>
      <c r="I5994" s="6">
        <f>H5994*'Dash Board'!$C$18/'Dash Board'!$C$11</f>
        <v>1.4321225267380981E-11</v>
      </c>
      <c r="J5994" s="6">
        <f>(G5994&gt;1)*PMT('Dash Board'!$C$11/365,$U$4,-'Dash Board'!$C$19)</f>
        <v>0</v>
      </c>
      <c r="K5994" s="6">
        <f t="shared" si="655"/>
        <v>0</v>
      </c>
      <c r="L5994" s="8">
        <f t="shared" si="656"/>
        <v>1.0457501902494264E-7</v>
      </c>
      <c r="N5994" s="8">
        <f t="shared" si="654"/>
        <v>-1.4321225267380981E-11</v>
      </c>
      <c r="O5994" s="8">
        <f>IF(E5993&lt;&gt;E5994,SUM($N$4:N5994)-SUM($O$3:O5993),0)</f>
        <v>0</v>
      </c>
      <c r="P5994" s="6">
        <f>IF(B5994&gt;0,SUM($O$4:O5994)-SUM($P$3:P5993),0)</f>
        <v>0</v>
      </c>
      <c r="Q5994" s="6">
        <f t="shared" si="657"/>
        <v>1.4321225267380981E-11</v>
      </c>
      <c r="R5994" s="8">
        <f>IF(E5993&lt;&gt;E5994,SUM($Q$4:Q5994)-SUM($R$3:R5993),0)</f>
        <v>0</v>
      </c>
      <c r="S5994" s="6">
        <f>IF(B5994&gt;0,SUM($R$4:R5994)-SUM($S$3:S5993),0)</f>
        <v>0</v>
      </c>
    </row>
    <row r="5995" spans="1:19">
      <c r="A5995">
        <f>IF(E5994&lt;&gt;E5995,COUNTIF($A$4:A5994,"&lt;&gt;0")+1,0)</f>
        <v>0</v>
      </c>
      <c r="B5995">
        <f>IF(A5995&lt;&gt;0,IF(MOD(A5995,3)=0,COUNTIF($B$4:B5994,"&lt;&gt;0")+1,0),0)</f>
        <v>0</v>
      </c>
      <c r="C5995" s="9">
        <f>'Dash Board'!$C$12+COUNT('Daily reducing balance'!$F$4:F5994)</f>
        <v>47721</v>
      </c>
      <c r="D5995">
        <f t="shared" si="651"/>
        <v>2030</v>
      </c>
      <c r="E5995">
        <f t="shared" si="652"/>
        <v>8</v>
      </c>
      <c r="F5995">
        <f>DAY('Dash Board'!$C$12+COUNT('Daily reducing balance'!$F$4:F5994))</f>
        <v>26</v>
      </c>
      <c r="G5995" s="8">
        <f t="shared" si="653"/>
        <v>1.0457501902494264E-7</v>
      </c>
      <c r="H5995" s="6">
        <f>G5995*'Dash Board'!$C$11/365</f>
        <v>3.0083224651010899E-11</v>
      </c>
      <c r="I5995" s="6">
        <f>H5995*'Dash Board'!$C$18/'Dash Board'!$C$11</f>
        <v>1.4325345071909953E-11</v>
      </c>
      <c r="J5995" s="6">
        <f>(G5995&gt;1)*PMT('Dash Board'!$C$11/365,$U$4,-'Dash Board'!$C$19)</f>
        <v>0</v>
      </c>
      <c r="K5995" s="6">
        <f t="shared" si="655"/>
        <v>0</v>
      </c>
      <c r="L5995" s="8">
        <f t="shared" si="656"/>
        <v>1.0460510224959365E-7</v>
      </c>
      <c r="N5995" s="8">
        <f t="shared" si="654"/>
        <v>-1.4325345071909953E-11</v>
      </c>
      <c r="O5995" s="8">
        <f>IF(E5994&lt;&gt;E5995,SUM($N$4:N5995)-SUM($O$3:O5994),0)</f>
        <v>0</v>
      </c>
      <c r="P5995" s="6">
        <f>IF(B5995&gt;0,SUM($O$4:O5995)-SUM($P$3:P5994),0)</f>
        <v>0</v>
      </c>
      <c r="Q5995" s="6">
        <f t="shared" si="657"/>
        <v>1.4325345071909953E-11</v>
      </c>
      <c r="R5995" s="8">
        <f>IF(E5994&lt;&gt;E5995,SUM($Q$4:Q5995)-SUM($R$3:R5994),0)</f>
        <v>0</v>
      </c>
      <c r="S5995" s="6">
        <f>IF(B5995&gt;0,SUM($R$4:R5995)-SUM($S$3:S5994),0)</f>
        <v>0</v>
      </c>
    </row>
    <row r="5996" spans="1:19">
      <c r="A5996">
        <f>IF(E5995&lt;&gt;E5996,COUNTIF($A$4:A5995,"&lt;&gt;0")+1,0)</f>
        <v>0</v>
      </c>
      <c r="B5996">
        <f>IF(A5996&lt;&gt;0,IF(MOD(A5996,3)=0,COUNTIF($B$4:B5995,"&lt;&gt;0")+1,0),0)</f>
        <v>0</v>
      </c>
      <c r="C5996" s="9">
        <f>'Dash Board'!$C$12+COUNT('Daily reducing balance'!$F$4:F5995)</f>
        <v>47722</v>
      </c>
      <c r="D5996">
        <f t="shared" si="651"/>
        <v>2030</v>
      </c>
      <c r="E5996">
        <f t="shared" si="652"/>
        <v>8</v>
      </c>
      <c r="F5996">
        <f>DAY('Dash Board'!$C$12+COUNT('Daily reducing balance'!$F$4:F5995))</f>
        <v>27</v>
      </c>
      <c r="G5996" s="8">
        <f t="shared" si="653"/>
        <v>1.0460510224959365E-7</v>
      </c>
      <c r="H5996" s="6">
        <f>G5996*'Dash Board'!$C$11/365</f>
        <v>3.0091878729335158E-11</v>
      </c>
      <c r="I5996" s="6">
        <f>H5996*'Dash Board'!$C$18/'Dash Board'!$C$11</f>
        <v>1.4329466061588171E-11</v>
      </c>
      <c r="J5996" s="6">
        <f>(G5996&gt;1)*PMT('Dash Board'!$C$11/365,$U$4,-'Dash Board'!$C$19)</f>
        <v>0</v>
      </c>
      <c r="K5996" s="6">
        <f t="shared" si="655"/>
        <v>0</v>
      </c>
      <c r="L5996" s="8">
        <f t="shared" si="656"/>
        <v>1.0463519412832299E-7</v>
      </c>
      <c r="N5996" s="8">
        <f t="shared" si="654"/>
        <v>-1.4329466061588171E-11</v>
      </c>
      <c r="O5996" s="8">
        <f>IF(E5995&lt;&gt;E5996,SUM($N$4:N5996)-SUM($O$3:O5995),0)</f>
        <v>0</v>
      </c>
      <c r="P5996" s="6">
        <f>IF(B5996&gt;0,SUM($O$4:O5996)-SUM($P$3:P5995),0)</f>
        <v>0</v>
      </c>
      <c r="Q5996" s="6">
        <f t="shared" si="657"/>
        <v>1.4329466061588171E-11</v>
      </c>
      <c r="R5996" s="8">
        <f>IF(E5995&lt;&gt;E5996,SUM($Q$4:Q5996)-SUM($R$3:R5995),0)</f>
        <v>0</v>
      </c>
      <c r="S5996" s="6">
        <f>IF(B5996&gt;0,SUM($R$4:R5996)-SUM($S$3:S5995),0)</f>
        <v>0</v>
      </c>
    </row>
    <row r="5997" spans="1:19">
      <c r="A5997">
        <f>IF(E5996&lt;&gt;E5997,COUNTIF($A$4:A5996,"&lt;&gt;0")+1,0)</f>
        <v>0</v>
      </c>
      <c r="B5997">
        <f>IF(A5997&lt;&gt;0,IF(MOD(A5997,3)=0,COUNTIF($B$4:B5996,"&lt;&gt;0")+1,0),0)</f>
        <v>0</v>
      </c>
      <c r="C5997" s="9">
        <f>'Dash Board'!$C$12+COUNT('Daily reducing balance'!$F$4:F5996)</f>
        <v>47723</v>
      </c>
      <c r="D5997">
        <f t="shared" si="651"/>
        <v>2030</v>
      </c>
      <c r="E5997">
        <f t="shared" si="652"/>
        <v>8</v>
      </c>
      <c r="F5997">
        <f>DAY('Dash Board'!$C$12+COUNT('Daily reducing balance'!$F$4:F5996))</f>
        <v>28</v>
      </c>
      <c r="G5997" s="8">
        <f t="shared" si="653"/>
        <v>1.0463519412832299E-7</v>
      </c>
      <c r="H5997" s="6">
        <f>G5997*'Dash Board'!$C$11/365</f>
        <v>3.0100535297188808E-11</v>
      </c>
      <c r="I5997" s="6">
        <f>H5997*'Dash Board'!$C$18/'Dash Board'!$C$11</f>
        <v>1.4333588236756576E-11</v>
      </c>
      <c r="J5997" s="6">
        <f>(G5997&gt;1)*PMT('Dash Board'!$C$11/365,$U$4,-'Dash Board'!$C$19)</f>
        <v>0</v>
      </c>
      <c r="K5997" s="6">
        <f t="shared" si="655"/>
        <v>0</v>
      </c>
      <c r="L5997" s="8">
        <f t="shared" si="656"/>
        <v>1.0466529466362018E-7</v>
      </c>
      <c r="N5997" s="8">
        <f t="shared" si="654"/>
        <v>-1.4333588236756576E-11</v>
      </c>
      <c r="O5997" s="8">
        <f>IF(E5996&lt;&gt;E5997,SUM($N$4:N5997)-SUM($O$3:O5996),0)</f>
        <v>0</v>
      </c>
      <c r="P5997" s="6">
        <f>IF(B5997&gt;0,SUM($O$4:O5997)-SUM($P$3:P5996),0)</f>
        <v>0</v>
      </c>
      <c r="Q5997" s="6">
        <f t="shared" si="657"/>
        <v>1.4333588236756576E-11</v>
      </c>
      <c r="R5997" s="8">
        <f>IF(E5996&lt;&gt;E5997,SUM($Q$4:Q5997)-SUM($R$3:R5996),0)</f>
        <v>0</v>
      </c>
      <c r="S5997" s="6">
        <f>IF(B5997&gt;0,SUM($R$4:R5997)-SUM($S$3:S5996),0)</f>
        <v>0</v>
      </c>
    </row>
    <row r="5998" spans="1:19">
      <c r="A5998">
        <f>IF(E5997&lt;&gt;E5998,COUNTIF($A$4:A5997,"&lt;&gt;0")+1,0)</f>
        <v>0</v>
      </c>
      <c r="B5998">
        <f>IF(A5998&lt;&gt;0,IF(MOD(A5998,3)=0,COUNTIF($B$4:B5997,"&lt;&gt;0")+1,0),0)</f>
        <v>0</v>
      </c>
      <c r="C5998" s="9">
        <f>'Dash Board'!$C$12+COUNT('Daily reducing balance'!$F$4:F5997)</f>
        <v>47724</v>
      </c>
      <c r="D5998">
        <f t="shared" si="651"/>
        <v>2030</v>
      </c>
      <c r="E5998">
        <f t="shared" si="652"/>
        <v>8</v>
      </c>
      <c r="F5998">
        <f>DAY('Dash Board'!$C$12+COUNT('Daily reducing balance'!$F$4:F5997))</f>
        <v>29</v>
      </c>
      <c r="G5998" s="8">
        <f t="shared" si="653"/>
        <v>1.0466529466362018E-7</v>
      </c>
      <c r="H5998" s="6">
        <f>G5998*'Dash Board'!$C$11/365</f>
        <v>3.0109194355287993E-11</v>
      </c>
      <c r="I5998" s="6">
        <f>H5998*'Dash Board'!$C$18/'Dash Board'!$C$11</f>
        <v>1.4337711597756188E-11</v>
      </c>
      <c r="J5998" s="6">
        <f>(G5998&gt;1)*PMT('Dash Board'!$C$11/365,$U$4,-'Dash Board'!$C$19)</f>
        <v>0</v>
      </c>
      <c r="K5998" s="6">
        <f t="shared" si="655"/>
        <v>0</v>
      </c>
      <c r="L5998" s="8">
        <f t="shared" si="656"/>
        <v>1.0469540385797547E-7</v>
      </c>
      <c r="N5998" s="8">
        <f t="shared" si="654"/>
        <v>-1.4337711597756188E-11</v>
      </c>
      <c r="O5998" s="8">
        <f>IF(E5997&lt;&gt;E5998,SUM($N$4:N5998)-SUM($O$3:O5997),0)</f>
        <v>0</v>
      </c>
      <c r="P5998" s="6">
        <f>IF(B5998&gt;0,SUM($O$4:O5998)-SUM($P$3:P5997),0)</f>
        <v>0</v>
      </c>
      <c r="Q5998" s="6">
        <f t="shared" si="657"/>
        <v>1.4337711597756188E-11</v>
      </c>
      <c r="R5998" s="8">
        <f>IF(E5997&lt;&gt;E5998,SUM($Q$4:Q5998)-SUM($R$3:R5997),0)</f>
        <v>0</v>
      </c>
      <c r="S5998" s="6">
        <f>IF(B5998&gt;0,SUM($R$4:R5998)-SUM($S$3:S5997),0)</f>
        <v>0</v>
      </c>
    </row>
    <row r="5999" spans="1:19">
      <c r="A5999">
        <f>IF(E5998&lt;&gt;E5999,COUNTIF($A$4:A5998,"&lt;&gt;0")+1,0)</f>
        <v>0</v>
      </c>
      <c r="B5999">
        <f>IF(A5999&lt;&gt;0,IF(MOD(A5999,3)=0,COUNTIF($B$4:B5998,"&lt;&gt;0")+1,0),0)</f>
        <v>0</v>
      </c>
      <c r="C5999" s="9">
        <f>'Dash Board'!$C$12+COUNT('Daily reducing balance'!$F$4:F5998)</f>
        <v>47725</v>
      </c>
      <c r="D5999">
        <f t="shared" si="651"/>
        <v>2030</v>
      </c>
      <c r="E5999">
        <f t="shared" si="652"/>
        <v>8</v>
      </c>
      <c r="F5999">
        <f>DAY('Dash Board'!$C$12+COUNT('Daily reducing balance'!$F$4:F5998))</f>
        <v>30</v>
      </c>
      <c r="G5999" s="8">
        <f t="shared" si="653"/>
        <v>1.0469540385797547E-7</v>
      </c>
      <c r="H5999" s="6">
        <f>G5999*'Dash Board'!$C$11/365</f>
        <v>3.0117855904349104E-11</v>
      </c>
      <c r="I5999" s="6">
        <f>H5999*'Dash Board'!$C$18/'Dash Board'!$C$11</f>
        <v>1.4341836144928146E-11</v>
      </c>
      <c r="J5999" s="6">
        <f>(G5999&gt;1)*PMT('Dash Board'!$C$11/365,$U$4,-'Dash Board'!$C$19)</f>
        <v>0</v>
      </c>
      <c r="K5999" s="6">
        <f t="shared" si="655"/>
        <v>0</v>
      </c>
      <c r="L5999" s="8">
        <f t="shared" si="656"/>
        <v>1.0472552171387982E-7</v>
      </c>
      <c r="N5999" s="8">
        <f t="shared" si="654"/>
        <v>-1.4341836144928146E-11</v>
      </c>
      <c r="O5999" s="8">
        <f>IF(E5998&lt;&gt;E5999,SUM($N$4:N5999)-SUM($O$3:O5998),0)</f>
        <v>0</v>
      </c>
      <c r="P5999" s="6">
        <f>IF(B5999&gt;0,SUM($O$4:O5999)-SUM($P$3:P5998),0)</f>
        <v>0</v>
      </c>
      <c r="Q5999" s="6">
        <f t="shared" si="657"/>
        <v>1.4341836144928146E-11</v>
      </c>
      <c r="R5999" s="8">
        <f>IF(E5998&lt;&gt;E5999,SUM($Q$4:Q5999)-SUM($R$3:R5998),0)</f>
        <v>0</v>
      </c>
      <c r="S5999" s="6">
        <f>IF(B5999&gt;0,SUM($R$4:R5999)-SUM($S$3:S5998),0)</f>
        <v>0</v>
      </c>
    </row>
    <row r="6000" spans="1:19">
      <c r="A6000">
        <f>IF(E5999&lt;&gt;E6000,COUNTIF($A$4:A5999,"&lt;&gt;0")+1,0)</f>
        <v>0</v>
      </c>
      <c r="B6000">
        <f>IF(A6000&lt;&gt;0,IF(MOD(A6000,3)=0,COUNTIF($B$4:B5999,"&lt;&gt;0")+1,0),0)</f>
        <v>0</v>
      </c>
      <c r="C6000" s="9">
        <f>'Dash Board'!$C$12+COUNT('Daily reducing balance'!$F$4:F5999)</f>
        <v>47726</v>
      </c>
      <c r="D6000">
        <f t="shared" si="651"/>
        <v>2030</v>
      </c>
      <c r="E6000">
        <f t="shared" si="652"/>
        <v>8</v>
      </c>
      <c r="F6000">
        <f>DAY('Dash Board'!$C$12+COUNT('Daily reducing balance'!$F$4:F5999))</f>
        <v>31</v>
      </c>
      <c r="G6000" s="8">
        <f t="shared" si="653"/>
        <v>1.0472552171387982E-7</v>
      </c>
      <c r="H6000" s="6">
        <f>G6000*'Dash Board'!$C$11/365</f>
        <v>3.0126519945088718E-11</v>
      </c>
      <c r="I6000" s="6">
        <f>H6000*'Dash Board'!$C$18/'Dash Board'!$C$11</f>
        <v>1.4345961878613676E-11</v>
      </c>
      <c r="J6000" s="6">
        <f>(G6000&gt;1)*PMT('Dash Board'!$C$11/365,$U$4,-'Dash Board'!$C$19)</f>
        <v>0</v>
      </c>
      <c r="K6000" s="6">
        <f t="shared" si="655"/>
        <v>0</v>
      </c>
      <c r="L6000" s="8">
        <f t="shared" si="656"/>
        <v>1.0475564823382491E-7</v>
      </c>
      <c r="N6000" s="8">
        <f t="shared" si="654"/>
        <v>-1.4345961878613676E-11</v>
      </c>
      <c r="O6000" s="8">
        <f>IF(E5999&lt;&gt;E6000,SUM($N$4:N6000)-SUM($O$3:O5999),0)</f>
        <v>0</v>
      </c>
      <c r="P6000" s="6">
        <f>IF(B6000&gt;0,SUM($O$4:O6000)-SUM($P$3:P5999),0)</f>
        <v>0</v>
      </c>
      <c r="Q6000" s="6">
        <f t="shared" si="657"/>
        <v>1.4345961878613676E-11</v>
      </c>
      <c r="R6000" s="8">
        <f>IF(E5999&lt;&gt;E6000,SUM($Q$4:Q6000)-SUM($R$3:R5999),0)</f>
        <v>0</v>
      </c>
      <c r="S6000" s="6">
        <f>IF(B6000&gt;0,SUM($R$4:R6000)-SUM($S$3:S5999),0)</f>
        <v>0</v>
      </c>
    </row>
    <row r="6001" spans="1:19">
      <c r="A6001">
        <f>IF(E6000&lt;&gt;E6001,COUNTIF($A$4:A6000,"&lt;&gt;0")+1,0)</f>
        <v>197</v>
      </c>
      <c r="B6001">
        <f>IF(A6001&lt;&gt;0,IF(MOD(A6001,3)=0,COUNTIF($B$4:B6000,"&lt;&gt;0")+1,0),0)</f>
        <v>0</v>
      </c>
      <c r="C6001" s="9">
        <f>'Dash Board'!$C$12+COUNT('Daily reducing balance'!$F$4:F6000)</f>
        <v>47727</v>
      </c>
      <c r="D6001">
        <f t="shared" si="651"/>
        <v>2030</v>
      </c>
      <c r="E6001">
        <f t="shared" si="652"/>
        <v>9</v>
      </c>
      <c r="F6001">
        <f>DAY('Dash Board'!$C$12+COUNT('Daily reducing balance'!$F$4:F6000))</f>
        <v>1</v>
      </c>
      <c r="G6001" s="8">
        <f t="shared" si="653"/>
        <v>1.0475564823382491E-7</v>
      </c>
      <c r="H6001" s="6">
        <f>G6001*'Dash Board'!$C$11/365</f>
        <v>3.01351864782236E-11</v>
      </c>
      <c r="I6001" s="6">
        <f>H6001*'Dash Board'!$C$18/'Dash Board'!$C$11</f>
        <v>1.4350088799154097E-11</v>
      </c>
      <c r="J6001" s="6">
        <f>(G6001&gt;1)*PMT('Dash Board'!$C$11/365,$U$4,-'Dash Board'!$C$19)</f>
        <v>0</v>
      </c>
      <c r="K6001" s="6">
        <f t="shared" si="655"/>
        <v>0</v>
      </c>
      <c r="L6001" s="8">
        <f t="shared" si="656"/>
        <v>1.0478578342030314E-7</v>
      </c>
      <c r="N6001" s="8">
        <f t="shared" si="654"/>
        <v>-1.4350088799154097E-11</v>
      </c>
      <c r="O6001" s="8">
        <f>IF(E6000&lt;&gt;E6001,SUM($N$4:N6001)-SUM($O$3:O6000),0)</f>
        <v>0</v>
      </c>
      <c r="P6001" s="6">
        <f>IF(B6001&gt;0,SUM($O$4:O6001)-SUM($P$3:P6000),0)</f>
        <v>0</v>
      </c>
      <c r="Q6001" s="6">
        <f t="shared" si="657"/>
        <v>1.4350088799154097E-11</v>
      </c>
      <c r="R6001" s="8">
        <f>IF(E6000&lt;&gt;E6001,SUM($Q$4:Q6001)-SUM($R$3:R6000),0)</f>
        <v>0</v>
      </c>
      <c r="S6001" s="6">
        <f>IF(B6001&gt;0,SUM($R$4:R6001)-SUM($S$3:S6000),0)</f>
        <v>0</v>
      </c>
    </row>
    <row r="6002" spans="1:19">
      <c r="A6002">
        <f>IF(E6001&lt;&gt;E6002,COUNTIF($A$4:A6001,"&lt;&gt;0")+1,0)</f>
        <v>0</v>
      </c>
      <c r="B6002">
        <f>IF(A6002&lt;&gt;0,IF(MOD(A6002,3)=0,COUNTIF($B$4:B6001,"&lt;&gt;0")+1,0),0)</f>
        <v>0</v>
      </c>
      <c r="C6002" s="9">
        <f>'Dash Board'!$C$12+COUNT('Daily reducing balance'!$F$4:F6001)</f>
        <v>47728</v>
      </c>
      <c r="D6002">
        <f t="shared" si="651"/>
        <v>2030</v>
      </c>
      <c r="E6002">
        <f t="shared" si="652"/>
        <v>9</v>
      </c>
      <c r="F6002">
        <f>DAY('Dash Board'!$C$12+COUNT('Daily reducing balance'!$F$4:F6001))</f>
        <v>2</v>
      </c>
      <c r="G6002" s="8">
        <f t="shared" si="653"/>
        <v>1.0478578342030314E-7</v>
      </c>
      <c r="H6002" s="6">
        <f>G6002*'Dash Board'!$C$11/365</f>
        <v>3.0143855504470767E-11</v>
      </c>
      <c r="I6002" s="6">
        <f>H6002*'Dash Board'!$C$18/'Dash Board'!$C$11</f>
        <v>1.4354216906890843E-11</v>
      </c>
      <c r="J6002" s="6">
        <f>(G6002&gt;1)*PMT('Dash Board'!$C$11/365,$U$4,-'Dash Board'!$C$19)</f>
        <v>0</v>
      </c>
      <c r="K6002" s="6">
        <f t="shared" si="655"/>
        <v>0</v>
      </c>
      <c r="L6002" s="8">
        <f t="shared" si="656"/>
        <v>1.048159272758076E-7</v>
      </c>
      <c r="N6002" s="8">
        <f t="shared" si="654"/>
        <v>-1.4354216906890843E-11</v>
      </c>
      <c r="O6002" s="8">
        <f>IF(E6001&lt;&gt;E6002,SUM($N$4:N6002)-SUM($O$3:O6001),0)</f>
        <v>0</v>
      </c>
      <c r="P6002" s="6">
        <f>IF(B6002&gt;0,SUM($O$4:O6002)-SUM($P$3:P6001),0)</f>
        <v>0</v>
      </c>
      <c r="Q6002" s="6">
        <f t="shared" si="657"/>
        <v>1.4354216906890843E-11</v>
      </c>
      <c r="R6002" s="8">
        <f>IF(E6001&lt;&gt;E6002,SUM($Q$4:Q6002)-SUM($R$3:R6001),0)</f>
        <v>0</v>
      </c>
      <c r="S6002" s="6">
        <f>IF(B6002&gt;0,SUM($R$4:R6002)-SUM($S$3:S6001),0)</f>
        <v>0</v>
      </c>
    </row>
    <row r="6003" spans="1:19">
      <c r="A6003">
        <f>IF(E6002&lt;&gt;E6003,COUNTIF($A$4:A6002,"&lt;&gt;0")+1,0)</f>
        <v>0</v>
      </c>
      <c r="B6003">
        <f>IF(A6003&lt;&gt;0,IF(MOD(A6003,3)=0,COUNTIF($B$4:B6002,"&lt;&gt;0")+1,0),0)</f>
        <v>0</v>
      </c>
      <c r="C6003" s="9">
        <f>'Dash Board'!$C$12+COUNT('Daily reducing balance'!$F$4:F6002)</f>
        <v>47729</v>
      </c>
      <c r="D6003">
        <f t="shared" si="651"/>
        <v>2030</v>
      </c>
      <c r="E6003">
        <f t="shared" si="652"/>
        <v>9</v>
      </c>
      <c r="F6003">
        <f>DAY('Dash Board'!$C$12+COUNT('Daily reducing balance'!$F$4:F6002))</f>
        <v>3</v>
      </c>
      <c r="G6003" s="8">
        <f t="shared" si="653"/>
        <v>1.048159272758076E-7</v>
      </c>
      <c r="H6003" s="6">
        <f>G6003*'Dash Board'!$C$11/365</f>
        <v>3.0152527024547391E-11</v>
      </c>
      <c r="I6003" s="6">
        <f>H6003*'Dash Board'!$C$18/'Dash Board'!$C$11</f>
        <v>1.4358346202165426E-11</v>
      </c>
      <c r="J6003" s="6">
        <f>(G6003&gt;1)*PMT('Dash Board'!$C$11/365,$U$4,-'Dash Board'!$C$19)</f>
        <v>0</v>
      </c>
      <c r="K6003" s="6">
        <f t="shared" si="655"/>
        <v>0</v>
      </c>
      <c r="L6003" s="8">
        <f t="shared" si="656"/>
        <v>1.0484607980283215E-7</v>
      </c>
      <c r="N6003" s="8">
        <f t="shared" si="654"/>
        <v>-1.4358346202165426E-11</v>
      </c>
      <c r="O6003" s="8">
        <f>IF(E6002&lt;&gt;E6003,SUM($N$4:N6003)-SUM($O$3:O6002),0)</f>
        <v>0</v>
      </c>
      <c r="P6003" s="6">
        <f>IF(B6003&gt;0,SUM($O$4:O6003)-SUM($P$3:P6002),0)</f>
        <v>0</v>
      </c>
      <c r="Q6003" s="6">
        <f t="shared" si="657"/>
        <v>1.4358346202165426E-11</v>
      </c>
      <c r="R6003" s="8">
        <f>IF(E6002&lt;&gt;E6003,SUM($Q$4:Q6003)-SUM($R$3:R6002),0)</f>
        <v>0</v>
      </c>
      <c r="S6003" s="6">
        <f>IF(B6003&gt;0,SUM($R$4:R6003)-SUM($S$3:S6002),0)</f>
        <v>0</v>
      </c>
    </row>
    <row r="6004" spans="1:19">
      <c r="A6004">
        <f>IF(E6003&lt;&gt;E6004,COUNTIF($A$4:A6003,"&lt;&gt;0")+1,0)</f>
        <v>0</v>
      </c>
      <c r="B6004">
        <f>IF(A6004&lt;&gt;0,IF(MOD(A6004,3)=0,COUNTIF($B$4:B6003,"&lt;&gt;0")+1,0),0)</f>
        <v>0</v>
      </c>
      <c r="C6004" s="9">
        <f>'Dash Board'!$C$12+COUNT('Daily reducing balance'!$F$4:F6003)</f>
        <v>47730</v>
      </c>
      <c r="D6004">
        <f t="shared" ref="D6004:D6067" si="658">IF(AND(E6004=1,F6004=1),D6003+1,D6003)</f>
        <v>2030</v>
      </c>
      <c r="E6004">
        <f t="shared" ref="E6004:E6067" si="659">IF(F6004=1,IF(E6003+1&gt;12,1,E6003+1),E6003)</f>
        <v>9</v>
      </c>
      <c r="F6004">
        <f>DAY('Dash Board'!$C$12+COUNT('Daily reducing balance'!$F$4:F6003))</f>
        <v>4</v>
      </c>
      <c r="G6004" s="8">
        <f t="shared" ref="G6004:G6067" si="660">L6003</f>
        <v>1.0484607980283215E-7</v>
      </c>
      <c r="H6004" s="6">
        <f>G6004*'Dash Board'!$C$11/365</f>
        <v>3.016120103917089E-11</v>
      </c>
      <c r="I6004" s="6">
        <f>H6004*'Dash Board'!$C$18/'Dash Board'!$C$11</f>
        <v>1.4362476685319472E-11</v>
      </c>
      <c r="J6004" s="6">
        <f>(G6004&gt;1)*PMT('Dash Board'!$C$11/365,$U$4,-'Dash Board'!$C$19)</f>
        <v>0</v>
      </c>
      <c r="K6004" s="6">
        <f t="shared" si="655"/>
        <v>0</v>
      </c>
      <c r="L6004" s="8">
        <f t="shared" si="656"/>
        <v>1.0487624100387133E-7</v>
      </c>
      <c r="N6004" s="8">
        <f t="shared" ref="N6004:N6067" si="661">J6004-I6004</f>
        <v>-1.4362476685319472E-11</v>
      </c>
      <c r="O6004" s="8">
        <f>IF(E6003&lt;&gt;E6004,SUM($N$4:N6004)-SUM($O$3:O6003),0)</f>
        <v>0</v>
      </c>
      <c r="P6004" s="6">
        <f>IF(B6004&gt;0,SUM($O$4:O6004)-SUM($P$3:P6003),0)</f>
        <v>0</v>
      </c>
      <c r="Q6004" s="6">
        <f t="shared" si="657"/>
        <v>1.4362476685319472E-11</v>
      </c>
      <c r="R6004" s="8">
        <f>IF(E6003&lt;&gt;E6004,SUM($Q$4:Q6004)-SUM($R$3:R6003),0)</f>
        <v>0</v>
      </c>
      <c r="S6004" s="6">
        <f>IF(B6004&gt;0,SUM($R$4:R6004)-SUM($S$3:S6003),0)</f>
        <v>0</v>
      </c>
    </row>
    <row r="6005" spans="1:19">
      <c r="A6005">
        <f>IF(E6004&lt;&gt;E6005,COUNTIF($A$4:A6004,"&lt;&gt;0")+1,0)</f>
        <v>0</v>
      </c>
      <c r="B6005">
        <f>IF(A6005&lt;&gt;0,IF(MOD(A6005,3)=0,COUNTIF($B$4:B6004,"&lt;&gt;0")+1,0),0)</f>
        <v>0</v>
      </c>
      <c r="C6005" s="9">
        <f>'Dash Board'!$C$12+COUNT('Daily reducing balance'!$F$4:F6004)</f>
        <v>47731</v>
      </c>
      <c r="D6005">
        <f t="shared" si="658"/>
        <v>2030</v>
      </c>
      <c r="E6005">
        <f t="shared" si="659"/>
        <v>9</v>
      </c>
      <c r="F6005">
        <f>DAY('Dash Board'!$C$12+COUNT('Daily reducing balance'!$F$4:F6004))</f>
        <v>5</v>
      </c>
      <c r="G6005" s="8">
        <f t="shared" si="660"/>
        <v>1.0487624100387133E-7</v>
      </c>
      <c r="H6005" s="6">
        <f>G6005*'Dash Board'!$C$11/365</f>
        <v>3.0169877549058875E-11</v>
      </c>
      <c r="I6005" s="6">
        <f>H6005*'Dash Board'!$C$18/'Dash Board'!$C$11</f>
        <v>1.4366608356694704E-11</v>
      </c>
      <c r="J6005" s="6">
        <f>(G6005&gt;1)*PMT('Dash Board'!$C$11/365,$U$4,-'Dash Board'!$C$19)</f>
        <v>0</v>
      </c>
      <c r="K6005" s="6">
        <f t="shared" si="655"/>
        <v>0</v>
      </c>
      <c r="L6005" s="8">
        <f t="shared" si="656"/>
        <v>1.0490641088142039E-7</v>
      </c>
      <c r="N6005" s="8">
        <f t="shared" si="661"/>
        <v>-1.4366608356694704E-11</v>
      </c>
      <c r="O6005" s="8">
        <f>IF(E6004&lt;&gt;E6005,SUM($N$4:N6005)-SUM($O$3:O6004),0)</f>
        <v>0</v>
      </c>
      <c r="P6005" s="6">
        <f>IF(B6005&gt;0,SUM($O$4:O6005)-SUM($P$3:P6004),0)</f>
        <v>0</v>
      </c>
      <c r="Q6005" s="6">
        <f t="shared" si="657"/>
        <v>1.4366608356694704E-11</v>
      </c>
      <c r="R6005" s="8">
        <f>IF(E6004&lt;&gt;E6005,SUM($Q$4:Q6005)-SUM($R$3:R6004),0)</f>
        <v>0</v>
      </c>
      <c r="S6005" s="6">
        <f>IF(B6005&gt;0,SUM($R$4:R6005)-SUM($S$3:S6004),0)</f>
        <v>0</v>
      </c>
    </row>
    <row r="6006" spans="1:19">
      <c r="A6006">
        <f>IF(E6005&lt;&gt;E6006,COUNTIF($A$4:A6005,"&lt;&gt;0")+1,0)</f>
        <v>0</v>
      </c>
      <c r="B6006">
        <f>IF(A6006&lt;&gt;0,IF(MOD(A6006,3)=0,COUNTIF($B$4:B6005,"&lt;&gt;0")+1,0),0)</f>
        <v>0</v>
      </c>
      <c r="C6006" s="9">
        <f>'Dash Board'!$C$12+COUNT('Daily reducing balance'!$F$4:F6005)</f>
        <v>47732</v>
      </c>
      <c r="D6006">
        <f t="shared" si="658"/>
        <v>2030</v>
      </c>
      <c r="E6006">
        <f t="shared" si="659"/>
        <v>9</v>
      </c>
      <c r="F6006">
        <f>DAY('Dash Board'!$C$12+COUNT('Daily reducing balance'!$F$4:F6005))</f>
        <v>6</v>
      </c>
      <c r="G6006" s="8">
        <f t="shared" si="660"/>
        <v>1.0490641088142039E-7</v>
      </c>
      <c r="H6006" s="6">
        <f>G6006*'Dash Board'!$C$11/365</f>
        <v>3.0178556554929151E-11</v>
      </c>
      <c r="I6006" s="6">
        <f>H6006*'Dash Board'!$C$18/'Dash Board'!$C$11</f>
        <v>1.4370741216632931E-11</v>
      </c>
      <c r="J6006" s="6">
        <f>(G6006&gt;1)*PMT('Dash Board'!$C$11/365,$U$4,-'Dash Board'!$C$19)</f>
        <v>0</v>
      </c>
      <c r="K6006" s="6">
        <f t="shared" si="655"/>
        <v>0</v>
      </c>
      <c r="L6006" s="8">
        <f t="shared" si="656"/>
        <v>1.0493658943797531E-7</v>
      </c>
      <c r="N6006" s="8">
        <f t="shared" si="661"/>
        <v>-1.4370741216632931E-11</v>
      </c>
      <c r="O6006" s="8">
        <f>IF(E6005&lt;&gt;E6006,SUM($N$4:N6006)-SUM($O$3:O6005),0)</f>
        <v>0</v>
      </c>
      <c r="P6006" s="6">
        <f>IF(B6006&gt;0,SUM($O$4:O6006)-SUM($P$3:P6005),0)</f>
        <v>0</v>
      </c>
      <c r="Q6006" s="6">
        <f t="shared" si="657"/>
        <v>1.4370741216632931E-11</v>
      </c>
      <c r="R6006" s="8">
        <f>IF(E6005&lt;&gt;E6006,SUM($Q$4:Q6006)-SUM($R$3:R6005),0)</f>
        <v>0</v>
      </c>
      <c r="S6006" s="6">
        <f>IF(B6006&gt;0,SUM($R$4:R6006)-SUM($S$3:S6005),0)</f>
        <v>0</v>
      </c>
    </row>
    <row r="6007" spans="1:19">
      <c r="A6007">
        <f>IF(E6006&lt;&gt;E6007,COUNTIF($A$4:A6006,"&lt;&gt;0")+1,0)</f>
        <v>0</v>
      </c>
      <c r="B6007">
        <f>IF(A6007&lt;&gt;0,IF(MOD(A6007,3)=0,COUNTIF($B$4:B6006,"&lt;&gt;0")+1,0),0)</f>
        <v>0</v>
      </c>
      <c r="C6007" s="9">
        <f>'Dash Board'!$C$12+COUNT('Daily reducing balance'!$F$4:F6006)</f>
        <v>47733</v>
      </c>
      <c r="D6007">
        <f t="shared" si="658"/>
        <v>2030</v>
      </c>
      <c r="E6007">
        <f t="shared" si="659"/>
        <v>9</v>
      </c>
      <c r="F6007">
        <f>DAY('Dash Board'!$C$12+COUNT('Daily reducing balance'!$F$4:F6006))</f>
        <v>7</v>
      </c>
      <c r="G6007" s="8">
        <f t="shared" si="660"/>
        <v>1.0493658943797531E-7</v>
      </c>
      <c r="H6007" s="6">
        <f>G6007*'Dash Board'!$C$11/365</f>
        <v>3.0187238057499744E-11</v>
      </c>
      <c r="I6007" s="6">
        <f>H6007*'Dash Board'!$C$18/'Dash Board'!$C$11</f>
        <v>1.4374875265476069E-11</v>
      </c>
      <c r="J6007" s="6">
        <f>(G6007&gt;1)*PMT('Dash Board'!$C$11/365,$U$4,-'Dash Board'!$C$19)</f>
        <v>0</v>
      </c>
      <c r="K6007" s="6">
        <f t="shared" si="655"/>
        <v>0</v>
      </c>
      <c r="L6007" s="8">
        <f t="shared" si="656"/>
        <v>1.0496677667603281E-7</v>
      </c>
      <c r="N6007" s="8">
        <f t="shared" si="661"/>
        <v>-1.4374875265476069E-11</v>
      </c>
      <c r="O6007" s="8">
        <f>IF(E6006&lt;&gt;E6007,SUM($N$4:N6007)-SUM($O$3:O6006),0)</f>
        <v>0</v>
      </c>
      <c r="P6007" s="6">
        <f>IF(B6007&gt;0,SUM($O$4:O6007)-SUM($P$3:P6006),0)</f>
        <v>0</v>
      </c>
      <c r="Q6007" s="6">
        <f t="shared" si="657"/>
        <v>1.4374875265476069E-11</v>
      </c>
      <c r="R6007" s="8">
        <f>IF(E6006&lt;&gt;E6007,SUM($Q$4:Q6007)-SUM($R$3:R6006),0)</f>
        <v>0</v>
      </c>
      <c r="S6007" s="6">
        <f>IF(B6007&gt;0,SUM($R$4:R6007)-SUM($S$3:S6006),0)</f>
        <v>0</v>
      </c>
    </row>
    <row r="6008" spans="1:19">
      <c r="A6008">
        <f>IF(E6007&lt;&gt;E6008,COUNTIF($A$4:A6007,"&lt;&gt;0")+1,0)</f>
        <v>0</v>
      </c>
      <c r="B6008">
        <f>IF(A6008&lt;&gt;0,IF(MOD(A6008,3)=0,COUNTIF($B$4:B6007,"&lt;&gt;0")+1,0),0)</f>
        <v>0</v>
      </c>
      <c r="C6008" s="9">
        <f>'Dash Board'!$C$12+COUNT('Daily reducing balance'!$F$4:F6007)</f>
        <v>47734</v>
      </c>
      <c r="D6008">
        <f t="shared" si="658"/>
        <v>2030</v>
      </c>
      <c r="E6008">
        <f t="shared" si="659"/>
        <v>9</v>
      </c>
      <c r="F6008">
        <f>DAY('Dash Board'!$C$12+COUNT('Daily reducing balance'!$F$4:F6007))</f>
        <v>8</v>
      </c>
      <c r="G6008" s="8">
        <f t="shared" si="660"/>
        <v>1.0496677667603281E-7</v>
      </c>
      <c r="H6008" s="6">
        <f>G6008*'Dash Board'!$C$11/365</f>
        <v>3.0195922057488892E-11</v>
      </c>
      <c r="I6008" s="6">
        <f>H6008*'Dash Board'!$C$18/'Dash Board'!$C$11</f>
        <v>1.4379010503566139E-11</v>
      </c>
      <c r="J6008" s="6">
        <f>(G6008&gt;1)*PMT('Dash Board'!$C$11/365,$U$4,-'Dash Board'!$C$19)</f>
        <v>0</v>
      </c>
      <c r="K6008" s="6">
        <f t="shared" si="655"/>
        <v>0</v>
      </c>
      <c r="L6008" s="8">
        <f t="shared" si="656"/>
        <v>1.049969725980903E-7</v>
      </c>
      <c r="N6008" s="8">
        <f t="shared" si="661"/>
        <v>-1.4379010503566139E-11</v>
      </c>
      <c r="O6008" s="8">
        <f>IF(E6007&lt;&gt;E6008,SUM($N$4:N6008)-SUM($O$3:O6007),0)</f>
        <v>0</v>
      </c>
      <c r="P6008" s="6">
        <f>IF(B6008&gt;0,SUM($O$4:O6008)-SUM($P$3:P6007),0)</f>
        <v>0</v>
      </c>
      <c r="Q6008" s="6">
        <f t="shared" si="657"/>
        <v>1.4379010503566139E-11</v>
      </c>
      <c r="R6008" s="8">
        <f>IF(E6007&lt;&gt;E6008,SUM($Q$4:Q6008)-SUM($R$3:R6007),0)</f>
        <v>0</v>
      </c>
      <c r="S6008" s="6">
        <f>IF(B6008&gt;0,SUM($R$4:R6008)-SUM($S$3:S6007),0)</f>
        <v>0</v>
      </c>
    </row>
    <row r="6009" spans="1:19">
      <c r="A6009">
        <f>IF(E6008&lt;&gt;E6009,COUNTIF($A$4:A6008,"&lt;&gt;0")+1,0)</f>
        <v>0</v>
      </c>
      <c r="B6009">
        <f>IF(A6009&lt;&gt;0,IF(MOD(A6009,3)=0,COUNTIF($B$4:B6008,"&lt;&gt;0")+1,0),0)</f>
        <v>0</v>
      </c>
      <c r="C6009" s="9">
        <f>'Dash Board'!$C$12+COUNT('Daily reducing balance'!$F$4:F6008)</f>
        <v>47735</v>
      </c>
      <c r="D6009">
        <f t="shared" si="658"/>
        <v>2030</v>
      </c>
      <c r="E6009">
        <f t="shared" si="659"/>
        <v>9</v>
      </c>
      <c r="F6009">
        <f>DAY('Dash Board'!$C$12+COUNT('Daily reducing balance'!$F$4:F6008))</f>
        <v>9</v>
      </c>
      <c r="G6009" s="8">
        <f t="shared" si="660"/>
        <v>1.049969725980903E-7</v>
      </c>
      <c r="H6009" s="6">
        <f>G6009*'Dash Board'!$C$11/365</f>
        <v>3.0204608555615014E-11</v>
      </c>
      <c r="I6009" s="6">
        <f>H6009*'Dash Board'!$C$18/'Dash Board'!$C$11</f>
        <v>1.4383146931245246E-11</v>
      </c>
      <c r="J6009" s="6">
        <f>(G6009&gt;1)*PMT('Dash Board'!$C$11/365,$U$4,-'Dash Board'!$C$19)</f>
        <v>0</v>
      </c>
      <c r="K6009" s="6">
        <f t="shared" si="655"/>
        <v>0</v>
      </c>
      <c r="L6009" s="8">
        <f t="shared" si="656"/>
        <v>1.0502717720664591E-7</v>
      </c>
      <c r="N6009" s="8">
        <f t="shared" si="661"/>
        <v>-1.4383146931245246E-11</v>
      </c>
      <c r="O6009" s="8">
        <f>IF(E6008&lt;&gt;E6009,SUM($N$4:N6009)-SUM($O$3:O6008),0)</f>
        <v>0</v>
      </c>
      <c r="P6009" s="6">
        <f>IF(B6009&gt;0,SUM($O$4:O6009)-SUM($P$3:P6008),0)</f>
        <v>0</v>
      </c>
      <c r="Q6009" s="6">
        <f t="shared" si="657"/>
        <v>1.4383146931245246E-11</v>
      </c>
      <c r="R6009" s="8">
        <f>IF(E6008&lt;&gt;E6009,SUM($Q$4:Q6009)-SUM($R$3:R6008),0)</f>
        <v>0</v>
      </c>
      <c r="S6009" s="6">
        <f>IF(B6009&gt;0,SUM($R$4:R6009)-SUM($S$3:S6008),0)</f>
        <v>0</v>
      </c>
    </row>
    <row r="6010" spans="1:19">
      <c r="A6010">
        <f>IF(E6009&lt;&gt;E6010,COUNTIF($A$4:A6009,"&lt;&gt;0")+1,0)</f>
        <v>0</v>
      </c>
      <c r="B6010">
        <f>IF(A6010&lt;&gt;0,IF(MOD(A6010,3)=0,COUNTIF($B$4:B6009,"&lt;&gt;0")+1,0),0)</f>
        <v>0</v>
      </c>
      <c r="C6010" s="9">
        <f>'Dash Board'!$C$12+COUNT('Daily reducing balance'!$F$4:F6009)</f>
        <v>47736</v>
      </c>
      <c r="D6010">
        <f t="shared" si="658"/>
        <v>2030</v>
      </c>
      <c r="E6010">
        <f t="shared" si="659"/>
        <v>9</v>
      </c>
      <c r="F6010">
        <f>DAY('Dash Board'!$C$12+COUNT('Daily reducing balance'!$F$4:F6009))</f>
        <v>10</v>
      </c>
      <c r="G6010" s="8">
        <f t="shared" si="660"/>
        <v>1.0502717720664591E-7</v>
      </c>
      <c r="H6010" s="6">
        <f>G6010*'Dash Board'!$C$11/365</f>
        <v>3.0213297552596769E-11</v>
      </c>
      <c r="I6010" s="6">
        <f>H6010*'Dash Board'!$C$18/'Dash Board'!$C$11</f>
        <v>1.4387284548855606E-11</v>
      </c>
      <c r="J6010" s="6">
        <f>(G6010&gt;1)*PMT('Dash Board'!$C$11/365,$U$4,-'Dash Board'!$C$19)</f>
        <v>0</v>
      </c>
      <c r="K6010" s="6">
        <f t="shared" si="655"/>
        <v>0</v>
      </c>
      <c r="L6010" s="8">
        <f t="shared" si="656"/>
        <v>1.0505739050419852E-7</v>
      </c>
      <c r="N6010" s="8">
        <f t="shared" si="661"/>
        <v>-1.4387284548855606E-11</v>
      </c>
      <c r="O6010" s="8">
        <f>IF(E6009&lt;&gt;E6010,SUM($N$4:N6010)-SUM($O$3:O6009),0)</f>
        <v>0</v>
      </c>
      <c r="P6010" s="6">
        <f>IF(B6010&gt;0,SUM($O$4:O6010)-SUM($P$3:P6009),0)</f>
        <v>0</v>
      </c>
      <c r="Q6010" s="6">
        <f t="shared" si="657"/>
        <v>1.4387284548855606E-11</v>
      </c>
      <c r="R6010" s="8">
        <f>IF(E6009&lt;&gt;E6010,SUM($Q$4:Q6010)-SUM($R$3:R6009),0)</f>
        <v>0</v>
      </c>
      <c r="S6010" s="6">
        <f>IF(B6010&gt;0,SUM($R$4:R6010)-SUM($S$3:S6009),0)</f>
        <v>0</v>
      </c>
    </row>
    <row r="6011" spans="1:19">
      <c r="A6011">
        <f>IF(E6010&lt;&gt;E6011,COUNTIF($A$4:A6010,"&lt;&gt;0")+1,0)</f>
        <v>0</v>
      </c>
      <c r="B6011">
        <f>IF(A6011&lt;&gt;0,IF(MOD(A6011,3)=0,COUNTIF($B$4:B6010,"&lt;&gt;0")+1,0),0)</f>
        <v>0</v>
      </c>
      <c r="C6011" s="9">
        <f>'Dash Board'!$C$12+COUNT('Daily reducing balance'!$F$4:F6010)</f>
        <v>47737</v>
      </c>
      <c r="D6011">
        <f t="shared" si="658"/>
        <v>2030</v>
      </c>
      <c r="E6011">
        <f t="shared" si="659"/>
        <v>9</v>
      </c>
      <c r="F6011">
        <f>DAY('Dash Board'!$C$12+COUNT('Daily reducing balance'!$F$4:F6010))</f>
        <v>11</v>
      </c>
      <c r="G6011" s="8">
        <f t="shared" si="660"/>
        <v>1.0505739050419852E-7</v>
      </c>
      <c r="H6011" s="6">
        <f>G6011*'Dash Board'!$C$11/365</f>
        <v>3.0221989049152996E-11</v>
      </c>
      <c r="I6011" s="6">
        <f>H6011*'Dash Board'!$C$18/'Dash Board'!$C$11</f>
        <v>1.4391423356739523E-11</v>
      </c>
      <c r="J6011" s="6">
        <f>(G6011&gt;1)*PMT('Dash Board'!$C$11/365,$U$4,-'Dash Board'!$C$19)</f>
        <v>0</v>
      </c>
      <c r="K6011" s="6">
        <f t="shared" si="655"/>
        <v>0</v>
      </c>
      <c r="L6011" s="8">
        <f t="shared" si="656"/>
        <v>1.0508761249324767E-7</v>
      </c>
      <c r="N6011" s="8">
        <f t="shared" si="661"/>
        <v>-1.4391423356739523E-11</v>
      </c>
      <c r="O6011" s="8">
        <f>IF(E6010&lt;&gt;E6011,SUM($N$4:N6011)-SUM($O$3:O6010),0)</f>
        <v>0</v>
      </c>
      <c r="P6011" s="6">
        <f>IF(B6011&gt;0,SUM($O$4:O6011)-SUM($P$3:P6010),0)</f>
        <v>0</v>
      </c>
      <c r="Q6011" s="6">
        <f t="shared" si="657"/>
        <v>1.4391423356739523E-11</v>
      </c>
      <c r="R6011" s="8">
        <f>IF(E6010&lt;&gt;E6011,SUM($Q$4:Q6011)-SUM($R$3:R6010),0)</f>
        <v>0</v>
      </c>
      <c r="S6011" s="6">
        <f>IF(B6011&gt;0,SUM($R$4:R6011)-SUM($S$3:S6010),0)</f>
        <v>0</v>
      </c>
    </row>
    <row r="6012" spans="1:19">
      <c r="A6012">
        <f>IF(E6011&lt;&gt;E6012,COUNTIF($A$4:A6011,"&lt;&gt;0")+1,0)</f>
        <v>0</v>
      </c>
      <c r="B6012">
        <f>IF(A6012&lt;&gt;0,IF(MOD(A6012,3)=0,COUNTIF($B$4:B6011,"&lt;&gt;0")+1,0),0)</f>
        <v>0</v>
      </c>
      <c r="C6012" s="9">
        <f>'Dash Board'!$C$12+COUNT('Daily reducing balance'!$F$4:F6011)</f>
        <v>47738</v>
      </c>
      <c r="D6012">
        <f t="shared" si="658"/>
        <v>2030</v>
      </c>
      <c r="E6012">
        <f t="shared" si="659"/>
        <v>9</v>
      </c>
      <c r="F6012">
        <f>DAY('Dash Board'!$C$12+COUNT('Daily reducing balance'!$F$4:F6011))</f>
        <v>12</v>
      </c>
      <c r="G6012" s="8">
        <f t="shared" si="660"/>
        <v>1.0508761249324767E-7</v>
      </c>
      <c r="H6012" s="6">
        <f>G6012*'Dash Board'!$C$11/365</f>
        <v>3.0230683046002753E-11</v>
      </c>
      <c r="I6012" s="6">
        <f>H6012*'Dash Board'!$C$18/'Dash Board'!$C$11</f>
        <v>1.4395563355239408E-11</v>
      </c>
      <c r="J6012" s="6">
        <f>(G6012&gt;1)*PMT('Dash Board'!$C$11/365,$U$4,-'Dash Board'!$C$19)</f>
        <v>0</v>
      </c>
      <c r="K6012" s="6">
        <f t="shared" si="655"/>
        <v>0</v>
      </c>
      <c r="L6012" s="8">
        <f t="shared" si="656"/>
        <v>1.0511784317629367E-7</v>
      </c>
      <c r="N6012" s="8">
        <f t="shared" si="661"/>
        <v>-1.4395563355239408E-11</v>
      </c>
      <c r="O6012" s="8">
        <f>IF(E6011&lt;&gt;E6012,SUM($N$4:N6012)-SUM($O$3:O6011),0)</f>
        <v>0</v>
      </c>
      <c r="P6012" s="6">
        <f>IF(B6012&gt;0,SUM($O$4:O6012)-SUM($P$3:P6011),0)</f>
        <v>0</v>
      </c>
      <c r="Q6012" s="6">
        <f t="shared" si="657"/>
        <v>1.4395563355239408E-11</v>
      </c>
      <c r="R6012" s="8">
        <f>IF(E6011&lt;&gt;E6012,SUM($Q$4:Q6012)-SUM($R$3:R6011),0)</f>
        <v>0</v>
      </c>
      <c r="S6012" s="6">
        <f>IF(B6012&gt;0,SUM($R$4:R6012)-SUM($S$3:S6011),0)</f>
        <v>0</v>
      </c>
    </row>
    <row r="6013" spans="1:19">
      <c r="A6013">
        <f>IF(E6012&lt;&gt;E6013,COUNTIF($A$4:A6012,"&lt;&gt;0")+1,0)</f>
        <v>0</v>
      </c>
      <c r="B6013">
        <f>IF(A6013&lt;&gt;0,IF(MOD(A6013,3)=0,COUNTIF($B$4:B6012,"&lt;&gt;0")+1,0),0)</f>
        <v>0</v>
      </c>
      <c r="C6013" s="9">
        <f>'Dash Board'!$C$12+COUNT('Daily reducing balance'!$F$4:F6012)</f>
        <v>47739</v>
      </c>
      <c r="D6013">
        <f t="shared" si="658"/>
        <v>2030</v>
      </c>
      <c r="E6013">
        <f t="shared" si="659"/>
        <v>9</v>
      </c>
      <c r="F6013">
        <f>DAY('Dash Board'!$C$12+COUNT('Daily reducing balance'!$F$4:F6012))</f>
        <v>13</v>
      </c>
      <c r="G6013" s="8">
        <f t="shared" si="660"/>
        <v>1.0511784317629367E-7</v>
      </c>
      <c r="H6013" s="6">
        <f>G6013*'Dash Board'!$C$11/365</f>
        <v>3.0239379543865302E-11</v>
      </c>
      <c r="I6013" s="6">
        <f>H6013*'Dash Board'!$C$18/'Dash Board'!$C$11</f>
        <v>1.4399704544697765E-11</v>
      </c>
      <c r="J6013" s="6">
        <f>(G6013&gt;1)*PMT('Dash Board'!$C$11/365,$U$4,-'Dash Board'!$C$19)</f>
        <v>0</v>
      </c>
      <c r="K6013" s="6">
        <f t="shared" si="655"/>
        <v>0</v>
      </c>
      <c r="L6013" s="8">
        <f t="shared" si="656"/>
        <v>1.0514808255583754E-7</v>
      </c>
      <c r="N6013" s="8">
        <f t="shared" si="661"/>
        <v>-1.4399704544697765E-11</v>
      </c>
      <c r="O6013" s="8">
        <f>IF(E6012&lt;&gt;E6013,SUM($N$4:N6013)-SUM($O$3:O6012),0)</f>
        <v>0</v>
      </c>
      <c r="P6013" s="6">
        <f>IF(B6013&gt;0,SUM($O$4:O6013)-SUM($P$3:P6012),0)</f>
        <v>0</v>
      </c>
      <c r="Q6013" s="6">
        <f t="shared" si="657"/>
        <v>1.4399704544697765E-11</v>
      </c>
      <c r="R6013" s="8">
        <f>IF(E6012&lt;&gt;E6013,SUM($Q$4:Q6013)-SUM($R$3:R6012),0)</f>
        <v>0</v>
      </c>
      <c r="S6013" s="6">
        <f>IF(B6013&gt;0,SUM($R$4:R6013)-SUM($S$3:S6012),0)</f>
        <v>0</v>
      </c>
    </row>
    <row r="6014" spans="1:19">
      <c r="A6014">
        <f>IF(E6013&lt;&gt;E6014,COUNTIF($A$4:A6013,"&lt;&gt;0")+1,0)</f>
        <v>0</v>
      </c>
      <c r="B6014">
        <f>IF(A6014&lt;&gt;0,IF(MOD(A6014,3)=0,COUNTIF($B$4:B6013,"&lt;&gt;0")+1,0),0)</f>
        <v>0</v>
      </c>
      <c r="C6014" s="9">
        <f>'Dash Board'!$C$12+COUNT('Daily reducing balance'!$F$4:F6013)</f>
        <v>47740</v>
      </c>
      <c r="D6014">
        <f t="shared" si="658"/>
        <v>2030</v>
      </c>
      <c r="E6014">
        <f t="shared" si="659"/>
        <v>9</v>
      </c>
      <c r="F6014">
        <f>DAY('Dash Board'!$C$12+COUNT('Daily reducing balance'!$F$4:F6013))</f>
        <v>14</v>
      </c>
      <c r="G6014" s="8">
        <f t="shared" si="660"/>
        <v>1.0514808255583754E-7</v>
      </c>
      <c r="H6014" s="6">
        <f>G6014*'Dash Board'!$C$11/365</f>
        <v>3.0248078543460113E-11</v>
      </c>
      <c r="I6014" s="6">
        <f>H6014*'Dash Board'!$C$18/'Dash Board'!$C$11</f>
        <v>1.4403846925457197E-11</v>
      </c>
      <c r="J6014" s="6">
        <f>(G6014&gt;1)*PMT('Dash Board'!$C$11/365,$U$4,-'Dash Board'!$C$19)</f>
        <v>0</v>
      </c>
      <c r="K6014" s="6">
        <f t="shared" si="655"/>
        <v>0</v>
      </c>
      <c r="L6014" s="8">
        <f t="shared" si="656"/>
        <v>1.0517833063438101E-7</v>
      </c>
      <c r="N6014" s="8">
        <f t="shared" si="661"/>
        <v>-1.4403846925457197E-11</v>
      </c>
      <c r="O6014" s="8">
        <f>IF(E6013&lt;&gt;E6014,SUM($N$4:N6014)-SUM($O$3:O6013),0)</f>
        <v>0</v>
      </c>
      <c r="P6014" s="6">
        <f>IF(B6014&gt;0,SUM($O$4:O6014)-SUM($P$3:P6013),0)</f>
        <v>0</v>
      </c>
      <c r="Q6014" s="6">
        <f t="shared" si="657"/>
        <v>1.4403846925457197E-11</v>
      </c>
      <c r="R6014" s="8">
        <f>IF(E6013&lt;&gt;E6014,SUM($Q$4:Q6014)-SUM($R$3:R6013),0)</f>
        <v>0</v>
      </c>
      <c r="S6014" s="6">
        <f>IF(B6014&gt;0,SUM($R$4:R6014)-SUM($S$3:S6013),0)</f>
        <v>0</v>
      </c>
    </row>
    <row r="6015" spans="1:19">
      <c r="A6015">
        <f>IF(E6014&lt;&gt;E6015,COUNTIF($A$4:A6014,"&lt;&gt;0")+1,0)</f>
        <v>0</v>
      </c>
      <c r="B6015">
        <f>IF(A6015&lt;&gt;0,IF(MOD(A6015,3)=0,COUNTIF($B$4:B6014,"&lt;&gt;0")+1,0),0)</f>
        <v>0</v>
      </c>
      <c r="C6015" s="9">
        <f>'Dash Board'!$C$12+COUNT('Daily reducing balance'!$F$4:F6014)</f>
        <v>47741</v>
      </c>
      <c r="D6015">
        <f t="shared" si="658"/>
        <v>2030</v>
      </c>
      <c r="E6015">
        <f t="shared" si="659"/>
        <v>9</v>
      </c>
      <c r="F6015">
        <f>DAY('Dash Board'!$C$12+COUNT('Daily reducing balance'!$F$4:F6014))</f>
        <v>15</v>
      </c>
      <c r="G6015" s="8">
        <f t="shared" si="660"/>
        <v>1.0517833063438101E-7</v>
      </c>
      <c r="H6015" s="6">
        <f>G6015*'Dash Board'!$C$11/365</f>
        <v>3.0256780045506866E-11</v>
      </c>
      <c r="I6015" s="6">
        <f>H6015*'Dash Board'!$C$18/'Dash Board'!$C$11</f>
        <v>1.4407990497860414E-11</v>
      </c>
      <c r="J6015" s="6">
        <f>(G6015&gt;1)*PMT('Dash Board'!$C$11/365,$U$4,-'Dash Board'!$C$19)</f>
        <v>0</v>
      </c>
      <c r="K6015" s="6">
        <f t="shared" si="655"/>
        <v>0</v>
      </c>
      <c r="L6015" s="8">
        <f t="shared" si="656"/>
        <v>1.0520858741442651E-7</v>
      </c>
      <c r="N6015" s="8">
        <f t="shared" si="661"/>
        <v>-1.4407990497860414E-11</v>
      </c>
      <c r="O6015" s="8">
        <f>IF(E6014&lt;&gt;E6015,SUM($N$4:N6015)-SUM($O$3:O6014),0)</f>
        <v>0</v>
      </c>
      <c r="P6015" s="6">
        <f>IF(B6015&gt;0,SUM($O$4:O6015)-SUM($P$3:P6014),0)</f>
        <v>0</v>
      </c>
      <c r="Q6015" s="6">
        <f t="shared" si="657"/>
        <v>1.4407990497860414E-11</v>
      </c>
      <c r="R6015" s="8">
        <f>IF(E6014&lt;&gt;E6015,SUM($Q$4:Q6015)-SUM($R$3:R6014),0)</f>
        <v>0</v>
      </c>
      <c r="S6015" s="6">
        <f>IF(B6015&gt;0,SUM($R$4:R6015)-SUM($S$3:S6014),0)</f>
        <v>0</v>
      </c>
    </row>
    <row r="6016" spans="1:19">
      <c r="A6016">
        <f>IF(E6015&lt;&gt;E6016,COUNTIF($A$4:A6015,"&lt;&gt;0")+1,0)</f>
        <v>0</v>
      </c>
      <c r="B6016">
        <f>IF(A6016&lt;&gt;0,IF(MOD(A6016,3)=0,COUNTIF($B$4:B6015,"&lt;&gt;0")+1,0),0)</f>
        <v>0</v>
      </c>
      <c r="C6016" s="9">
        <f>'Dash Board'!$C$12+COUNT('Daily reducing balance'!$F$4:F6015)</f>
        <v>47742</v>
      </c>
      <c r="D6016">
        <f t="shared" si="658"/>
        <v>2030</v>
      </c>
      <c r="E6016">
        <f t="shared" si="659"/>
        <v>9</v>
      </c>
      <c r="F6016">
        <f>DAY('Dash Board'!$C$12+COUNT('Daily reducing balance'!$F$4:F6015))</f>
        <v>16</v>
      </c>
      <c r="G6016" s="8">
        <f t="shared" si="660"/>
        <v>1.0520858741442651E-7</v>
      </c>
      <c r="H6016" s="6">
        <f>G6016*'Dash Board'!$C$11/365</f>
        <v>3.0265484050725429E-11</v>
      </c>
      <c r="I6016" s="6">
        <f>H6016*'Dash Board'!$C$18/'Dash Board'!$C$11</f>
        <v>1.4412135262250206E-11</v>
      </c>
      <c r="J6016" s="6">
        <f>(G6016&gt;1)*PMT('Dash Board'!$C$11/365,$U$4,-'Dash Board'!$C$19)</f>
        <v>0</v>
      </c>
      <c r="K6016" s="6">
        <f t="shared" si="655"/>
        <v>0</v>
      </c>
      <c r="L6016" s="8">
        <f t="shared" si="656"/>
        <v>1.0523885289847724E-7</v>
      </c>
      <c r="N6016" s="8">
        <f t="shared" si="661"/>
        <v>-1.4412135262250206E-11</v>
      </c>
      <c r="O6016" s="8">
        <f>IF(E6015&lt;&gt;E6016,SUM($N$4:N6016)-SUM($O$3:O6015),0)</f>
        <v>0</v>
      </c>
      <c r="P6016" s="6">
        <f>IF(B6016&gt;0,SUM($O$4:O6016)-SUM($P$3:P6015),0)</f>
        <v>0</v>
      </c>
      <c r="Q6016" s="6">
        <f t="shared" si="657"/>
        <v>1.4412135262250206E-11</v>
      </c>
      <c r="R6016" s="8">
        <f>IF(E6015&lt;&gt;E6016,SUM($Q$4:Q6016)-SUM($R$3:R6015),0)</f>
        <v>0</v>
      </c>
      <c r="S6016" s="6">
        <f>IF(B6016&gt;0,SUM($R$4:R6016)-SUM($S$3:S6015),0)</f>
        <v>0</v>
      </c>
    </row>
    <row r="6017" spans="1:19">
      <c r="A6017">
        <f>IF(E6016&lt;&gt;E6017,COUNTIF($A$4:A6016,"&lt;&gt;0")+1,0)</f>
        <v>0</v>
      </c>
      <c r="B6017">
        <f>IF(A6017&lt;&gt;0,IF(MOD(A6017,3)=0,COUNTIF($B$4:B6016,"&lt;&gt;0")+1,0),0)</f>
        <v>0</v>
      </c>
      <c r="C6017" s="9">
        <f>'Dash Board'!$C$12+COUNT('Daily reducing balance'!$F$4:F6016)</f>
        <v>47743</v>
      </c>
      <c r="D6017">
        <f t="shared" si="658"/>
        <v>2030</v>
      </c>
      <c r="E6017">
        <f t="shared" si="659"/>
        <v>9</v>
      </c>
      <c r="F6017">
        <f>DAY('Dash Board'!$C$12+COUNT('Daily reducing balance'!$F$4:F6016))</f>
        <v>17</v>
      </c>
      <c r="G6017" s="8">
        <f t="shared" si="660"/>
        <v>1.0523885289847724E-7</v>
      </c>
      <c r="H6017" s="6">
        <f>G6017*'Dash Board'!$C$11/365</f>
        <v>3.027419055983592E-11</v>
      </c>
      <c r="I6017" s="6">
        <f>H6017*'Dash Board'!$C$18/'Dash Board'!$C$11</f>
        <v>1.4416281218969487E-11</v>
      </c>
      <c r="J6017" s="6">
        <f>(G6017&gt;1)*PMT('Dash Board'!$C$11/365,$U$4,-'Dash Board'!$C$19)</f>
        <v>0</v>
      </c>
      <c r="K6017" s="6">
        <f t="shared" si="655"/>
        <v>0</v>
      </c>
      <c r="L6017" s="8">
        <f t="shared" si="656"/>
        <v>1.0526912708903707E-7</v>
      </c>
      <c r="N6017" s="8">
        <f t="shared" si="661"/>
        <v>-1.4416281218969487E-11</v>
      </c>
      <c r="O6017" s="8">
        <f>IF(E6016&lt;&gt;E6017,SUM($N$4:N6017)-SUM($O$3:O6016),0)</f>
        <v>0</v>
      </c>
      <c r="P6017" s="6">
        <f>IF(B6017&gt;0,SUM($O$4:O6017)-SUM($P$3:P6016),0)</f>
        <v>0</v>
      </c>
      <c r="Q6017" s="6">
        <f t="shared" si="657"/>
        <v>1.4416281218969487E-11</v>
      </c>
      <c r="R6017" s="8">
        <f>IF(E6016&lt;&gt;E6017,SUM($Q$4:Q6017)-SUM($R$3:R6016),0)</f>
        <v>0</v>
      </c>
      <c r="S6017" s="6">
        <f>IF(B6017&gt;0,SUM($R$4:R6017)-SUM($S$3:S6016),0)</f>
        <v>0</v>
      </c>
    </row>
    <row r="6018" spans="1:19">
      <c r="A6018">
        <f>IF(E6017&lt;&gt;E6018,COUNTIF($A$4:A6017,"&lt;&gt;0")+1,0)</f>
        <v>0</v>
      </c>
      <c r="B6018">
        <f>IF(A6018&lt;&gt;0,IF(MOD(A6018,3)=0,COUNTIF($B$4:B6017,"&lt;&gt;0")+1,0),0)</f>
        <v>0</v>
      </c>
      <c r="C6018" s="9">
        <f>'Dash Board'!$C$12+COUNT('Daily reducing balance'!$F$4:F6017)</f>
        <v>47744</v>
      </c>
      <c r="D6018">
        <f t="shared" si="658"/>
        <v>2030</v>
      </c>
      <c r="E6018">
        <f t="shared" si="659"/>
        <v>9</v>
      </c>
      <c r="F6018">
        <f>DAY('Dash Board'!$C$12+COUNT('Daily reducing balance'!$F$4:F6017))</f>
        <v>18</v>
      </c>
      <c r="G6018" s="8">
        <f t="shared" si="660"/>
        <v>1.0526912708903707E-7</v>
      </c>
      <c r="H6018" s="6">
        <f>G6018*'Dash Board'!$C$11/365</f>
        <v>3.0282899573558607E-11</v>
      </c>
      <c r="I6018" s="6">
        <f>H6018*'Dash Board'!$C$18/'Dash Board'!$C$11</f>
        <v>1.4420428368361244E-11</v>
      </c>
      <c r="J6018" s="6">
        <f>(G6018&gt;1)*PMT('Dash Board'!$C$11/365,$U$4,-'Dash Board'!$C$19)</f>
        <v>0</v>
      </c>
      <c r="K6018" s="6">
        <f t="shared" si="655"/>
        <v>0</v>
      </c>
      <c r="L6018" s="8">
        <f t="shared" si="656"/>
        <v>1.0529940998861062E-7</v>
      </c>
      <c r="N6018" s="8">
        <f t="shared" si="661"/>
        <v>-1.4420428368361244E-11</v>
      </c>
      <c r="O6018" s="8">
        <f>IF(E6017&lt;&gt;E6018,SUM($N$4:N6018)-SUM($O$3:O6017),0)</f>
        <v>0</v>
      </c>
      <c r="P6018" s="6">
        <f>IF(B6018&gt;0,SUM($O$4:O6018)-SUM($P$3:P6017),0)</f>
        <v>0</v>
      </c>
      <c r="Q6018" s="6">
        <f t="shared" si="657"/>
        <v>1.4420428368361244E-11</v>
      </c>
      <c r="R6018" s="8">
        <f>IF(E6017&lt;&gt;E6018,SUM($Q$4:Q6018)-SUM($R$3:R6017),0)</f>
        <v>0</v>
      </c>
      <c r="S6018" s="6">
        <f>IF(B6018&gt;0,SUM($R$4:R6018)-SUM($S$3:S6017),0)</f>
        <v>0</v>
      </c>
    </row>
    <row r="6019" spans="1:19">
      <c r="A6019">
        <f>IF(E6018&lt;&gt;E6019,COUNTIF($A$4:A6018,"&lt;&gt;0")+1,0)</f>
        <v>0</v>
      </c>
      <c r="B6019">
        <f>IF(A6019&lt;&gt;0,IF(MOD(A6019,3)=0,COUNTIF($B$4:B6018,"&lt;&gt;0")+1,0),0)</f>
        <v>0</v>
      </c>
      <c r="C6019" s="9">
        <f>'Dash Board'!$C$12+COUNT('Daily reducing balance'!$F$4:F6018)</f>
        <v>47745</v>
      </c>
      <c r="D6019">
        <f t="shared" si="658"/>
        <v>2030</v>
      </c>
      <c r="E6019">
        <f t="shared" si="659"/>
        <v>9</v>
      </c>
      <c r="F6019">
        <f>DAY('Dash Board'!$C$12+COUNT('Daily reducing balance'!$F$4:F6018))</f>
        <v>19</v>
      </c>
      <c r="G6019" s="8">
        <f t="shared" si="660"/>
        <v>1.0529940998861062E-7</v>
      </c>
      <c r="H6019" s="6">
        <f>G6019*'Dash Board'!$C$11/365</f>
        <v>3.0291611092614016E-11</v>
      </c>
      <c r="I6019" s="6">
        <f>H6019*'Dash Board'!$C$18/'Dash Board'!$C$11</f>
        <v>1.4424576710768581E-11</v>
      </c>
      <c r="J6019" s="6">
        <f>(G6019&gt;1)*PMT('Dash Board'!$C$11/365,$U$4,-'Dash Board'!$C$19)</f>
        <v>0</v>
      </c>
      <c r="K6019" s="6">
        <f t="shared" si="655"/>
        <v>0</v>
      </c>
      <c r="L6019" s="8">
        <f t="shared" si="656"/>
        <v>1.0532970159970324E-7</v>
      </c>
      <c r="N6019" s="8">
        <f t="shared" si="661"/>
        <v>-1.4424576710768581E-11</v>
      </c>
      <c r="O6019" s="8">
        <f>IF(E6018&lt;&gt;E6019,SUM($N$4:N6019)-SUM($O$3:O6018),0)</f>
        <v>0</v>
      </c>
      <c r="P6019" s="6">
        <f>IF(B6019&gt;0,SUM($O$4:O6019)-SUM($P$3:P6018),0)</f>
        <v>0</v>
      </c>
      <c r="Q6019" s="6">
        <f t="shared" si="657"/>
        <v>1.4424576710768581E-11</v>
      </c>
      <c r="R6019" s="8">
        <f>IF(E6018&lt;&gt;E6019,SUM($Q$4:Q6019)-SUM($R$3:R6018),0)</f>
        <v>0</v>
      </c>
      <c r="S6019" s="6">
        <f>IF(B6019&gt;0,SUM($R$4:R6019)-SUM($S$3:S6018),0)</f>
        <v>0</v>
      </c>
    </row>
    <row r="6020" spans="1:19">
      <c r="A6020">
        <f>IF(E6019&lt;&gt;E6020,COUNTIF($A$4:A6019,"&lt;&gt;0")+1,0)</f>
        <v>0</v>
      </c>
      <c r="B6020">
        <f>IF(A6020&lt;&gt;0,IF(MOD(A6020,3)=0,COUNTIF($B$4:B6019,"&lt;&gt;0")+1,0),0)</f>
        <v>0</v>
      </c>
      <c r="C6020" s="9">
        <f>'Dash Board'!$C$12+COUNT('Daily reducing balance'!$F$4:F6019)</f>
        <v>47746</v>
      </c>
      <c r="D6020">
        <f t="shared" si="658"/>
        <v>2030</v>
      </c>
      <c r="E6020">
        <f t="shared" si="659"/>
        <v>9</v>
      </c>
      <c r="F6020">
        <f>DAY('Dash Board'!$C$12+COUNT('Daily reducing balance'!$F$4:F6019))</f>
        <v>20</v>
      </c>
      <c r="G6020" s="8">
        <f t="shared" si="660"/>
        <v>1.0532970159970324E-7</v>
      </c>
      <c r="H6020" s="6">
        <f>G6020*'Dash Board'!$C$11/365</f>
        <v>3.0300325117722847E-11</v>
      </c>
      <c r="I6020" s="6">
        <f>H6020*'Dash Board'!$C$18/'Dash Board'!$C$11</f>
        <v>1.4428726246534692E-11</v>
      </c>
      <c r="J6020" s="6">
        <f>(G6020&gt;1)*PMT('Dash Board'!$C$11/365,$U$4,-'Dash Board'!$C$19)</f>
        <v>0</v>
      </c>
      <c r="K6020" s="6">
        <f t="shared" si="655"/>
        <v>0</v>
      </c>
      <c r="L6020" s="8">
        <f t="shared" si="656"/>
        <v>1.0536000192482096E-7</v>
      </c>
      <c r="N6020" s="8">
        <f t="shared" si="661"/>
        <v>-1.4428726246534692E-11</v>
      </c>
      <c r="O6020" s="8">
        <f>IF(E6019&lt;&gt;E6020,SUM($N$4:N6020)-SUM($O$3:O6019),0)</f>
        <v>0</v>
      </c>
      <c r="P6020" s="6">
        <f>IF(B6020&gt;0,SUM($O$4:O6020)-SUM($P$3:P6019),0)</f>
        <v>0</v>
      </c>
      <c r="Q6020" s="6">
        <f t="shared" si="657"/>
        <v>1.4428726246534692E-11</v>
      </c>
      <c r="R6020" s="8">
        <f>IF(E6019&lt;&gt;E6020,SUM($Q$4:Q6020)-SUM($R$3:R6019),0)</f>
        <v>0</v>
      </c>
      <c r="S6020" s="6">
        <f>IF(B6020&gt;0,SUM($R$4:R6020)-SUM($S$3:S6019),0)</f>
        <v>0</v>
      </c>
    </row>
    <row r="6021" spans="1:19">
      <c r="A6021">
        <f>IF(E6020&lt;&gt;E6021,COUNTIF($A$4:A6020,"&lt;&gt;0")+1,0)</f>
        <v>0</v>
      </c>
      <c r="B6021">
        <f>IF(A6021&lt;&gt;0,IF(MOD(A6021,3)=0,COUNTIF($B$4:B6020,"&lt;&gt;0")+1,0),0)</f>
        <v>0</v>
      </c>
      <c r="C6021" s="9">
        <f>'Dash Board'!$C$12+COUNT('Daily reducing balance'!$F$4:F6020)</f>
        <v>47747</v>
      </c>
      <c r="D6021">
        <f t="shared" si="658"/>
        <v>2030</v>
      </c>
      <c r="E6021">
        <f t="shared" si="659"/>
        <v>9</v>
      </c>
      <c r="F6021">
        <f>DAY('Dash Board'!$C$12+COUNT('Daily reducing balance'!$F$4:F6020))</f>
        <v>21</v>
      </c>
      <c r="G6021" s="8">
        <f t="shared" si="660"/>
        <v>1.0536000192482096E-7</v>
      </c>
      <c r="H6021" s="6">
        <f>G6021*'Dash Board'!$C$11/365</f>
        <v>3.0309041649606027E-11</v>
      </c>
      <c r="I6021" s="6">
        <f>H6021*'Dash Board'!$C$18/'Dash Board'!$C$11</f>
        <v>1.4432876976002872E-11</v>
      </c>
      <c r="J6021" s="6">
        <f>(G6021&gt;1)*PMT('Dash Board'!$C$11/365,$U$4,-'Dash Board'!$C$19)</f>
        <v>0</v>
      </c>
      <c r="K6021" s="6">
        <f t="shared" ref="K6021:K6084" si="662">IF(F6021=1,SUMIFS($J$4:$J$7308,$D$4:$D$7308,"="&amp;YEAR(C6021),$E$4:$E$7308,"="&amp;MONTH(C6021)),0)</f>
        <v>0</v>
      </c>
      <c r="L6021" s="8">
        <f t="shared" ref="L6021:L6084" si="663">IF(G6021+H6021-J6021&lt;0,0,G6021+H6021-J6021)</f>
        <v>1.0539031096647057E-7</v>
      </c>
      <c r="N6021" s="8">
        <f t="shared" si="661"/>
        <v>-1.4432876976002872E-11</v>
      </c>
      <c r="O6021" s="8">
        <f>IF(E6020&lt;&gt;E6021,SUM($N$4:N6021)-SUM($O$3:O6020),0)</f>
        <v>0</v>
      </c>
      <c r="P6021" s="6">
        <f>IF(B6021&gt;0,SUM($O$4:O6021)-SUM($P$3:P6020),0)</f>
        <v>0</v>
      </c>
      <c r="Q6021" s="6">
        <f t="shared" ref="Q6021:Q6084" si="664">I6021</f>
        <v>1.4432876976002872E-11</v>
      </c>
      <c r="R6021" s="8">
        <f>IF(E6020&lt;&gt;E6021,SUM($Q$4:Q6021)-SUM($R$3:R6020),0)</f>
        <v>0</v>
      </c>
      <c r="S6021" s="6">
        <f>IF(B6021&gt;0,SUM($R$4:R6021)-SUM($S$3:S6020),0)</f>
        <v>0</v>
      </c>
    </row>
    <row r="6022" spans="1:19">
      <c r="A6022">
        <f>IF(E6021&lt;&gt;E6022,COUNTIF($A$4:A6021,"&lt;&gt;0")+1,0)</f>
        <v>0</v>
      </c>
      <c r="B6022">
        <f>IF(A6022&lt;&gt;0,IF(MOD(A6022,3)=0,COUNTIF($B$4:B6021,"&lt;&gt;0")+1,0),0)</f>
        <v>0</v>
      </c>
      <c r="C6022" s="9">
        <f>'Dash Board'!$C$12+COUNT('Daily reducing balance'!$F$4:F6021)</f>
        <v>47748</v>
      </c>
      <c r="D6022">
        <f t="shared" si="658"/>
        <v>2030</v>
      </c>
      <c r="E6022">
        <f t="shared" si="659"/>
        <v>9</v>
      </c>
      <c r="F6022">
        <f>DAY('Dash Board'!$C$12+COUNT('Daily reducing balance'!$F$4:F6021))</f>
        <v>22</v>
      </c>
      <c r="G6022" s="8">
        <f t="shared" si="660"/>
        <v>1.0539031096647057E-7</v>
      </c>
      <c r="H6022" s="6">
        <f>G6022*'Dash Board'!$C$11/365</f>
        <v>3.0317760688984683E-11</v>
      </c>
      <c r="I6022" s="6">
        <f>H6022*'Dash Board'!$C$18/'Dash Board'!$C$11</f>
        <v>1.4437028899516517E-11</v>
      </c>
      <c r="J6022" s="6">
        <f>(G6022&gt;1)*PMT('Dash Board'!$C$11/365,$U$4,-'Dash Board'!$C$19)</f>
        <v>0</v>
      </c>
      <c r="K6022" s="6">
        <f t="shared" si="662"/>
        <v>0</v>
      </c>
      <c r="L6022" s="8">
        <f t="shared" si="663"/>
        <v>1.0542062872715955E-7</v>
      </c>
      <c r="N6022" s="8">
        <f t="shared" si="661"/>
        <v>-1.4437028899516517E-11</v>
      </c>
      <c r="O6022" s="8">
        <f>IF(E6021&lt;&gt;E6022,SUM($N$4:N6022)-SUM($O$3:O6021),0)</f>
        <v>0</v>
      </c>
      <c r="P6022" s="6">
        <f>IF(B6022&gt;0,SUM($O$4:O6022)-SUM($P$3:P6021),0)</f>
        <v>0</v>
      </c>
      <c r="Q6022" s="6">
        <f t="shared" si="664"/>
        <v>1.4437028899516517E-11</v>
      </c>
      <c r="R6022" s="8">
        <f>IF(E6021&lt;&gt;E6022,SUM($Q$4:Q6022)-SUM($R$3:R6021),0)</f>
        <v>0</v>
      </c>
      <c r="S6022" s="6">
        <f>IF(B6022&gt;0,SUM($R$4:R6022)-SUM($S$3:S6021),0)</f>
        <v>0</v>
      </c>
    </row>
    <row r="6023" spans="1:19">
      <c r="A6023">
        <f>IF(E6022&lt;&gt;E6023,COUNTIF($A$4:A6022,"&lt;&gt;0")+1,0)</f>
        <v>0</v>
      </c>
      <c r="B6023">
        <f>IF(A6023&lt;&gt;0,IF(MOD(A6023,3)=0,COUNTIF($B$4:B6022,"&lt;&gt;0")+1,0),0)</f>
        <v>0</v>
      </c>
      <c r="C6023" s="9">
        <f>'Dash Board'!$C$12+COUNT('Daily reducing balance'!$F$4:F6022)</f>
        <v>47749</v>
      </c>
      <c r="D6023">
        <f t="shared" si="658"/>
        <v>2030</v>
      </c>
      <c r="E6023">
        <f t="shared" si="659"/>
        <v>9</v>
      </c>
      <c r="F6023">
        <f>DAY('Dash Board'!$C$12+COUNT('Daily reducing balance'!$F$4:F6022))</f>
        <v>23</v>
      </c>
      <c r="G6023" s="8">
        <f t="shared" si="660"/>
        <v>1.0542062872715955E-7</v>
      </c>
      <c r="H6023" s="6">
        <f>G6023*'Dash Board'!$C$11/365</f>
        <v>3.0326482236580142E-11</v>
      </c>
      <c r="I6023" s="6">
        <f>H6023*'Dash Board'!$C$18/'Dash Board'!$C$11</f>
        <v>1.4441182017419116E-11</v>
      </c>
      <c r="J6023" s="6">
        <f>(G6023&gt;1)*PMT('Dash Board'!$C$11/365,$U$4,-'Dash Board'!$C$19)</f>
        <v>0</v>
      </c>
      <c r="K6023" s="6">
        <f t="shared" si="662"/>
        <v>0</v>
      </c>
      <c r="L6023" s="8">
        <f t="shared" si="663"/>
        <v>1.0545095520939613E-7</v>
      </c>
      <c r="N6023" s="8">
        <f t="shared" si="661"/>
        <v>-1.4441182017419116E-11</v>
      </c>
      <c r="O6023" s="8">
        <f>IF(E6022&lt;&gt;E6023,SUM($N$4:N6023)-SUM($O$3:O6022),0)</f>
        <v>0</v>
      </c>
      <c r="P6023" s="6">
        <f>IF(B6023&gt;0,SUM($O$4:O6023)-SUM($P$3:P6022),0)</f>
        <v>0</v>
      </c>
      <c r="Q6023" s="6">
        <f t="shared" si="664"/>
        <v>1.4441182017419116E-11</v>
      </c>
      <c r="R6023" s="8">
        <f>IF(E6022&lt;&gt;E6023,SUM($Q$4:Q6023)-SUM($R$3:R6022),0)</f>
        <v>0</v>
      </c>
      <c r="S6023" s="6">
        <f>IF(B6023&gt;0,SUM($R$4:R6023)-SUM($S$3:S6022),0)</f>
        <v>0</v>
      </c>
    </row>
    <row r="6024" spans="1:19">
      <c r="A6024">
        <f>IF(E6023&lt;&gt;E6024,COUNTIF($A$4:A6023,"&lt;&gt;0")+1,0)</f>
        <v>0</v>
      </c>
      <c r="B6024">
        <f>IF(A6024&lt;&gt;0,IF(MOD(A6024,3)=0,COUNTIF($B$4:B6023,"&lt;&gt;0")+1,0),0)</f>
        <v>0</v>
      </c>
      <c r="C6024" s="9">
        <f>'Dash Board'!$C$12+COUNT('Daily reducing balance'!$F$4:F6023)</f>
        <v>47750</v>
      </c>
      <c r="D6024">
        <f t="shared" si="658"/>
        <v>2030</v>
      </c>
      <c r="E6024">
        <f t="shared" si="659"/>
        <v>9</v>
      </c>
      <c r="F6024">
        <f>DAY('Dash Board'!$C$12+COUNT('Daily reducing balance'!$F$4:F6023))</f>
        <v>24</v>
      </c>
      <c r="G6024" s="8">
        <f t="shared" si="660"/>
        <v>1.0545095520939613E-7</v>
      </c>
      <c r="H6024" s="6">
        <f>G6024*'Dash Board'!$C$11/365</f>
        <v>3.0335206293113951E-11</v>
      </c>
      <c r="I6024" s="6">
        <f>H6024*'Dash Board'!$C$18/'Dash Board'!$C$11</f>
        <v>1.4445336330054264E-11</v>
      </c>
      <c r="J6024" s="6">
        <f>(G6024&gt;1)*PMT('Dash Board'!$C$11/365,$U$4,-'Dash Board'!$C$19)</f>
        <v>0</v>
      </c>
      <c r="K6024" s="6">
        <f t="shared" si="662"/>
        <v>0</v>
      </c>
      <c r="L6024" s="8">
        <f t="shared" si="663"/>
        <v>1.0548129041568925E-7</v>
      </c>
      <c r="N6024" s="8">
        <f t="shared" si="661"/>
        <v>-1.4445336330054264E-11</v>
      </c>
      <c r="O6024" s="8">
        <f>IF(E6023&lt;&gt;E6024,SUM($N$4:N6024)-SUM($O$3:O6023),0)</f>
        <v>0</v>
      </c>
      <c r="P6024" s="6">
        <f>IF(B6024&gt;0,SUM($O$4:O6024)-SUM($P$3:P6023),0)</f>
        <v>0</v>
      </c>
      <c r="Q6024" s="6">
        <f t="shared" si="664"/>
        <v>1.4445336330054264E-11</v>
      </c>
      <c r="R6024" s="8">
        <f>IF(E6023&lt;&gt;E6024,SUM($Q$4:Q6024)-SUM($R$3:R6023),0)</f>
        <v>0</v>
      </c>
      <c r="S6024" s="6">
        <f>IF(B6024&gt;0,SUM($R$4:R6024)-SUM($S$3:S6023),0)</f>
        <v>0</v>
      </c>
    </row>
    <row r="6025" spans="1:19">
      <c r="A6025">
        <f>IF(E6024&lt;&gt;E6025,COUNTIF($A$4:A6024,"&lt;&gt;0")+1,0)</f>
        <v>0</v>
      </c>
      <c r="B6025">
        <f>IF(A6025&lt;&gt;0,IF(MOD(A6025,3)=0,COUNTIF($B$4:B6024,"&lt;&gt;0")+1,0),0)</f>
        <v>0</v>
      </c>
      <c r="C6025" s="9">
        <f>'Dash Board'!$C$12+COUNT('Daily reducing balance'!$F$4:F6024)</f>
        <v>47751</v>
      </c>
      <c r="D6025">
        <f t="shared" si="658"/>
        <v>2030</v>
      </c>
      <c r="E6025">
        <f t="shared" si="659"/>
        <v>9</v>
      </c>
      <c r="F6025">
        <f>DAY('Dash Board'!$C$12+COUNT('Daily reducing balance'!$F$4:F6024))</f>
        <v>25</v>
      </c>
      <c r="G6025" s="8">
        <f t="shared" si="660"/>
        <v>1.0548129041568925E-7</v>
      </c>
      <c r="H6025" s="6">
        <f>G6025*'Dash Board'!$C$11/365</f>
        <v>3.0343932859307865E-11</v>
      </c>
      <c r="I6025" s="6">
        <f>H6025*'Dash Board'!$C$18/'Dash Board'!$C$11</f>
        <v>1.4449491837765651E-11</v>
      </c>
      <c r="J6025" s="6">
        <f>(G6025&gt;1)*PMT('Dash Board'!$C$11/365,$U$4,-'Dash Board'!$C$19)</f>
        <v>0</v>
      </c>
      <c r="K6025" s="6">
        <f t="shared" si="662"/>
        <v>0</v>
      </c>
      <c r="L6025" s="8">
        <f t="shared" si="663"/>
        <v>1.0551163434854856E-7</v>
      </c>
      <c r="N6025" s="8">
        <f t="shared" si="661"/>
        <v>-1.4449491837765651E-11</v>
      </c>
      <c r="O6025" s="8">
        <f>IF(E6024&lt;&gt;E6025,SUM($N$4:N6025)-SUM($O$3:O6024),0)</f>
        <v>0</v>
      </c>
      <c r="P6025" s="6">
        <f>IF(B6025&gt;0,SUM($O$4:O6025)-SUM($P$3:P6024),0)</f>
        <v>0</v>
      </c>
      <c r="Q6025" s="6">
        <f t="shared" si="664"/>
        <v>1.4449491837765651E-11</v>
      </c>
      <c r="R6025" s="8">
        <f>IF(E6024&lt;&gt;E6025,SUM($Q$4:Q6025)-SUM($R$3:R6024),0)</f>
        <v>0</v>
      </c>
      <c r="S6025" s="6">
        <f>IF(B6025&gt;0,SUM($R$4:R6025)-SUM($S$3:S6024),0)</f>
        <v>0</v>
      </c>
    </row>
    <row r="6026" spans="1:19">
      <c r="A6026">
        <f>IF(E6025&lt;&gt;E6026,COUNTIF($A$4:A6025,"&lt;&gt;0")+1,0)</f>
        <v>0</v>
      </c>
      <c r="B6026">
        <f>IF(A6026&lt;&gt;0,IF(MOD(A6026,3)=0,COUNTIF($B$4:B6025,"&lt;&gt;0")+1,0),0)</f>
        <v>0</v>
      </c>
      <c r="C6026" s="9">
        <f>'Dash Board'!$C$12+COUNT('Daily reducing balance'!$F$4:F6025)</f>
        <v>47752</v>
      </c>
      <c r="D6026">
        <f t="shared" si="658"/>
        <v>2030</v>
      </c>
      <c r="E6026">
        <f t="shared" si="659"/>
        <v>9</v>
      </c>
      <c r="F6026">
        <f>DAY('Dash Board'!$C$12+COUNT('Daily reducing balance'!$F$4:F6025))</f>
        <v>26</v>
      </c>
      <c r="G6026" s="8">
        <f t="shared" si="660"/>
        <v>1.0551163434854856E-7</v>
      </c>
      <c r="H6026" s="6">
        <f>G6026*'Dash Board'!$C$11/365</f>
        <v>3.0352661935883831E-11</v>
      </c>
      <c r="I6026" s="6">
        <f>H6026*'Dash Board'!$C$18/'Dash Board'!$C$11</f>
        <v>1.4453648540897065E-11</v>
      </c>
      <c r="J6026" s="6">
        <f>(G6026&gt;1)*PMT('Dash Board'!$C$11/365,$U$4,-'Dash Board'!$C$19)</f>
        <v>0</v>
      </c>
      <c r="K6026" s="6">
        <f t="shared" si="662"/>
        <v>0</v>
      </c>
      <c r="L6026" s="8">
        <f t="shared" si="663"/>
        <v>1.0554198701048444E-7</v>
      </c>
      <c r="N6026" s="8">
        <f t="shared" si="661"/>
        <v>-1.4453648540897065E-11</v>
      </c>
      <c r="O6026" s="8">
        <f>IF(E6025&lt;&gt;E6026,SUM($N$4:N6026)-SUM($O$3:O6025),0)</f>
        <v>0</v>
      </c>
      <c r="P6026" s="6">
        <f>IF(B6026&gt;0,SUM($O$4:O6026)-SUM($P$3:P6025),0)</f>
        <v>0</v>
      </c>
      <c r="Q6026" s="6">
        <f t="shared" si="664"/>
        <v>1.4453648540897065E-11</v>
      </c>
      <c r="R6026" s="8">
        <f>IF(E6025&lt;&gt;E6026,SUM($Q$4:Q6026)-SUM($R$3:R6025),0)</f>
        <v>0</v>
      </c>
      <c r="S6026" s="6">
        <f>IF(B6026&gt;0,SUM($R$4:R6026)-SUM($S$3:S6025),0)</f>
        <v>0</v>
      </c>
    </row>
    <row r="6027" spans="1:19">
      <c r="A6027">
        <f>IF(E6026&lt;&gt;E6027,COUNTIF($A$4:A6026,"&lt;&gt;0")+1,0)</f>
        <v>0</v>
      </c>
      <c r="B6027">
        <f>IF(A6027&lt;&gt;0,IF(MOD(A6027,3)=0,COUNTIF($B$4:B6026,"&lt;&gt;0")+1,0),0)</f>
        <v>0</v>
      </c>
      <c r="C6027" s="9">
        <f>'Dash Board'!$C$12+COUNT('Daily reducing balance'!$F$4:F6026)</f>
        <v>47753</v>
      </c>
      <c r="D6027">
        <f t="shared" si="658"/>
        <v>2030</v>
      </c>
      <c r="E6027">
        <f t="shared" si="659"/>
        <v>9</v>
      </c>
      <c r="F6027">
        <f>DAY('Dash Board'!$C$12+COUNT('Daily reducing balance'!$F$4:F6026))</f>
        <v>27</v>
      </c>
      <c r="G6027" s="8">
        <f t="shared" si="660"/>
        <v>1.0554198701048444E-7</v>
      </c>
      <c r="H6027" s="6">
        <f>G6027*'Dash Board'!$C$11/365</f>
        <v>3.0361393523564016E-11</v>
      </c>
      <c r="I6027" s="6">
        <f>H6027*'Dash Board'!$C$18/'Dash Board'!$C$11</f>
        <v>1.4457806439792389E-11</v>
      </c>
      <c r="J6027" s="6">
        <f>(G6027&gt;1)*PMT('Dash Board'!$C$11/365,$U$4,-'Dash Board'!$C$19)</f>
        <v>0</v>
      </c>
      <c r="K6027" s="6">
        <f t="shared" si="662"/>
        <v>0</v>
      </c>
      <c r="L6027" s="8">
        <f t="shared" si="663"/>
        <v>1.05572348404008E-7</v>
      </c>
      <c r="N6027" s="8">
        <f t="shared" si="661"/>
        <v>-1.4457806439792389E-11</v>
      </c>
      <c r="O6027" s="8">
        <f>IF(E6026&lt;&gt;E6027,SUM($N$4:N6027)-SUM($O$3:O6026),0)</f>
        <v>0</v>
      </c>
      <c r="P6027" s="6">
        <f>IF(B6027&gt;0,SUM($O$4:O6027)-SUM($P$3:P6026),0)</f>
        <v>0</v>
      </c>
      <c r="Q6027" s="6">
        <f t="shared" si="664"/>
        <v>1.4457806439792389E-11</v>
      </c>
      <c r="R6027" s="8">
        <f>IF(E6026&lt;&gt;E6027,SUM($Q$4:Q6027)-SUM($R$3:R6026),0)</f>
        <v>0</v>
      </c>
      <c r="S6027" s="6">
        <f>IF(B6027&gt;0,SUM($R$4:R6027)-SUM($S$3:S6026),0)</f>
        <v>0</v>
      </c>
    </row>
    <row r="6028" spans="1:19">
      <c r="A6028">
        <f>IF(E6027&lt;&gt;E6028,COUNTIF($A$4:A6027,"&lt;&gt;0")+1,0)</f>
        <v>0</v>
      </c>
      <c r="B6028">
        <f>IF(A6028&lt;&gt;0,IF(MOD(A6028,3)=0,COUNTIF($B$4:B6027,"&lt;&gt;0")+1,0),0)</f>
        <v>0</v>
      </c>
      <c r="C6028" s="9">
        <f>'Dash Board'!$C$12+COUNT('Daily reducing balance'!$F$4:F6027)</f>
        <v>47754</v>
      </c>
      <c r="D6028">
        <f t="shared" si="658"/>
        <v>2030</v>
      </c>
      <c r="E6028">
        <f t="shared" si="659"/>
        <v>9</v>
      </c>
      <c r="F6028">
        <f>DAY('Dash Board'!$C$12+COUNT('Daily reducing balance'!$F$4:F6027))</f>
        <v>28</v>
      </c>
      <c r="G6028" s="8">
        <f t="shared" si="660"/>
        <v>1.05572348404008E-7</v>
      </c>
      <c r="H6028" s="6">
        <f>G6028*'Dash Board'!$C$11/365</f>
        <v>3.0370127623070794E-11</v>
      </c>
      <c r="I6028" s="6">
        <f>H6028*'Dash Board'!$C$18/'Dash Board'!$C$11</f>
        <v>1.4461965534795619E-11</v>
      </c>
      <c r="J6028" s="6">
        <f>(G6028&gt;1)*PMT('Dash Board'!$C$11/365,$U$4,-'Dash Board'!$C$19)</f>
        <v>0</v>
      </c>
      <c r="K6028" s="6">
        <f t="shared" si="662"/>
        <v>0</v>
      </c>
      <c r="L6028" s="8">
        <f t="shared" si="663"/>
        <v>1.0560271853163108E-7</v>
      </c>
      <c r="N6028" s="8">
        <f t="shared" si="661"/>
        <v>-1.4461965534795619E-11</v>
      </c>
      <c r="O6028" s="8">
        <f>IF(E6027&lt;&gt;E6028,SUM($N$4:N6028)-SUM($O$3:O6027),0)</f>
        <v>0</v>
      </c>
      <c r="P6028" s="6">
        <f>IF(B6028&gt;0,SUM($O$4:O6028)-SUM($P$3:P6027),0)</f>
        <v>0</v>
      </c>
      <c r="Q6028" s="6">
        <f t="shared" si="664"/>
        <v>1.4461965534795619E-11</v>
      </c>
      <c r="R6028" s="8">
        <f>IF(E6027&lt;&gt;E6028,SUM($Q$4:Q6028)-SUM($R$3:R6027),0)</f>
        <v>0</v>
      </c>
      <c r="S6028" s="6">
        <f>IF(B6028&gt;0,SUM($R$4:R6028)-SUM($S$3:S6027),0)</f>
        <v>0</v>
      </c>
    </row>
    <row r="6029" spans="1:19">
      <c r="A6029">
        <f>IF(E6028&lt;&gt;E6029,COUNTIF($A$4:A6028,"&lt;&gt;0")+1,0)</f>
        <v>0</v>
      </c>
      <c r="B6029">
        <f>IF(A6029&lt;&gt;0,IF(MOD(A6029,3)=0,COUNTIF($B$4:B6028,"&lt;&gt;0")+1,0),0)</f>
        <v>0</v>
      </c>
      <c r="C6029" s="9">
        <f>'Dash Board'!$C$12+COUNT('Daily reducing balance'!$F$4:F6028)</f>
        <v>47755</v>
      </c>
      <c r="D6029">
        <f t="shared" si="658"/>
        <v>2030</v>
      </c>
      <c r="E6029">
        <f t="shared" si="659"/>
        <v>9</v>
      </c>
      <c r="F6029">
        <f>DAY('Dash Board'!$C$12+COUNT('Daily reducing balance'!$F$4:F6028))</f>
        <v>29</v>
      </c>
      <c r="G6029" s="8">
        <f t="shared" si="660"/>
        <v>1.0560271853163108E-7</v>
      </c>
      <c r="H6029" s="6">
        <f>G6029*'Dash Board'!$C$11/365</f>
        <v>3.0378864235126748E-11</v>
      </c>
      <c r="I6029" s="6">
        <f>H6029*'Dash Board'!$C$18/'Dash Board'!$C$11</f>
        <v>1.4466125826250833E-11</v>
      </c>
      <c r="J6029" s="6">
        <f>(G6029&gt;1)*PMT('Dash Board'!$C$11/365,$U$4,-'Dash Board'!$C$19)</f>
        <v>0</v>
      </c>
      <c r="K6029" s="6">
        <f t="shared" si="662"/>
        <v>0</v>
      </c>
      <c r="L6029" s="8">
        <f t="shared" si="663"/>
        <v>1.0563309739586621E-7</v>
      </c>
      <c r="N6029" s="8">
        <f t="shared" si="661"/>
        <v>-1.4466125826250833E-11</v>
      </c>
      <c r="O6029" s="8">
        <f>IF(E6028&lt;&gt;E6029,SUM($N$4:N6029)-SUM($O$3:O6028),0)</f>
        <v>0</v>
      </c>
      <c r="P6029" s="6">
        <f>IF(B6029&gt;0,SUM($O$4:O6029)-SUM($P$3:P6028),0)</f>
        <v>0</v>
      </c>
      <c r="Q6029" s="6">
        <f t="shared" si="664"/>
        <v>1.4466125826250833E-11</v>
      </c>
      <c r="R6029" s="8">
        <f>IF(E6028&lt;&gt;E6029,SUM($Q$4:Q6029)-SUM($R$3:R6028),0)</f>
        <v>0</v>
      </c>
      <c r="S6029" s="6">
        <f>IF(B6029&gt;0,SUM($R$4:R6029)-SUM($S$3:S6028),0)</f>
        <v>0</v>
      </c>
    </row>
    <row r="6030" spans="1:19">
      <c r="A6030">
        <f>IF(E6029&lt;&gt;E6030,COUNTIF($A$4:A6029,"&lt;&gt;0")+1,0)</f>
        <v>0</v>
      </c>
      <c r="B6030">
        <f>IF(A6030&lt;&gt;0,IF(MOD(A6030,3)=0,COUNTIF($B$4:B6029,"&lt;&gt;0")+1,0),0)</f>
        <v>0</v>
      </c>
      <c r="C6030" s="9">
        <f>'Dash Board'!$C$12+COUNT('Daily reducing balance'!$F$4:F6029)</f>
        <v>47756</v>
      </c>
      <c r="D6030">
        <f t="shared" si="658"/>
        <v>2030</v>
      </c>
      <c r="E6030">
        <f t="shared" si="659"/>
        <v>9</v>
      </c>
      <c r="F6030">
        <f>DAY('Dash Board'!$C$12+COUNT('Daily reducing balance'!$F$4:F6029))</f>
        <v>30</v>
      </c>
      <c r="G6030" s="8">
        <f t="shared" si="660"/>
        <v>1.0563309739586621E-7</v>
      </c>
      <c r="H6030" s="6">
        <f>G6030*'Dash Board'!$C$11/365</f>
        <v>3.0387603360454664E-11</v>
      </c>
      <c r="I6030" s="6">
        <f>H6030*'Dash Board'!$C$18/'Dash Board'!$C$11</f>
        <v>1.4470287314502222E-11</v>
      </c>
      <c r="J6030" s="6">
        <f>(G6030&gt;1)*PMT('Dash Board'!$C$11/365,$U$4,-'Dash Board'!$C$19)</f>
        <v>0</v>
      </c>
      <c r="K6030" s="6">
        <f t="shared" si="662"/>
        <v>0</v>
      </c>
      <c r="L6030" s="8">
        <f t="shared" si="663"/>
        <v>1.0566348499922666E-7</v>
      </c>
      <c r="N6030" s="8">
        <f t="shared" si="661"/>
        <v>-1.4470287314502222E-11</v>
      </c>
      <c r="O6030" s="8">
        <f>IF(E6029&lt;&gt;E6030,SUM($N$4:N6030)-SUM($O$3:O6029),0)</f>
        <v>0</v>
      </c>
      <c r="P6030" s="6">
        <f>IF(B6030&gt;0,SUM($O$4:O6030)-SUM($P$3:P6029),0)</f>
        <v>0</v>
      </c>
      <c r="Q6030" s="6">
        <f t="shared" si="664"/>
        <v>1.4470287314502222E-11</v>
      </c>
      <c r="R6030" s="8">
        <f>IF(E6029&lt;&gt;E6030,SUM($Q$4:Q6030)-SUM($R$3:R6029),0)</f>
        <v>0</v>
      </c>
      <c r="S6030" s="6">
        <f>IF(B6030&gt;0,SUM($R$4:R6030)-SUM($S$3:S6029),0)</f>
        <v>0</v>
      </c>
    </row>
    <row r="6031" spans="1:19">
      <c r="A6031">
        <f>IF(E6030&lt;&gt;E6031,COUNTIF($A$4:A6030,"&lt;&gt;0")+1,0)</f>
        <v>198</v>
      </c>
      <c r="B6031">
        <f>IF(A6031&lt;&gt;0,IF(MOD(A6031,3)=0,COUNTIF($B$4:B6030,"&lt;&gt;0")+1,0),0)</f>
        <v>66</v>
      </c>
      <c r="C6031" s="9">
        <f>'Dash Board'!$C$12+COUNT('Daily reducing balance'!$F$4:F6030)</f>
        <v>47757</v>
      </c>
      <c r="D6031">
        <f t="shared" si="658"/>
        <v>2030</v>
      </c>
      <c r="E6031">
        <f t="shared" si="659"/>
        <v>10</v>
      </c>
      <c r="F6031">
        <f>DAY('Dash Board'!$C$12+COUNT('Daily reducing balance'!$F$4:F6030))</f>
        <v>1</v>
      </c>
      <c r="G6031" s="8">
        <f t="shared" si="660"/>
        <v>1.0566348499922666E-7</v>
      </c>
      <c r="H6031" s="6">
        <f>G6031*'Dash Board'!$C$11/365</f>
        <v>3.039634499977753E-11</v>
      </c>
      <c r="I6031" s="6">
        <f>H6031*'Dash Board'!$C$18/'Dash Board'!$C$11</f>
        <v>1.4474449999894064E-11</v>
      </c>
      <c r="J6031" s="6">
        <f>(G6031&gt;1)*PMT('Dash Board'!$C$11/365,$U$4,-'Dash Board'!$C$19)</f>
        <v>0</v>
      </c>
      <c r="K6031" s="6">
        <f t="shared" si="662"/>
        <v>0</v>
      </c>
      <c r="L6031" s="8">
        <f t="shared" si="663"/>
        <v>1.0569388134422643E-7</v>
      </c>
      <c r="N6031" s="8">
        <f t="shared" si="661"/>
        <v>-1.4474449999894064E-11</v>
      </c>
      <c r="O6031" s="8">
        <f>IF(E6030&lt;&gt;E6031,SUM($N$4:N6031)-SUM($O$3:O6030),0)</f>
        <v>0</v>
      </c>
      <c r="P6031" s="6">
        <f>IF(B6031&gt;0,SUM($O$4:O6031)-SUM($P$3:P6030),0)</f>
        <v>0</v>
      </c>
      <c r="Q6031" s="6">
        <f t="shared" si="664"/>
        <v>1.4474449999894064E-11</v>
      </c>
      <c r="R6031" s="8">
        <f>IF(E6030&lt;&gt;E6031,SUM($Q$4:Q6031)-SUM($R$3:R6030),0)</f>
        <v>0</v>
      </c>
      <c r="S6031" s="6">
        <f>IF(B6031&gt;0,SUM($R$4:R6031)-SUM($S$3:S6030),0)</f>
        <v>0</v>
      </c>
    </row>
    <row r="6032" spans="1:19">
      <c r="A6032">
        <f>IF(E6031&lt;&gt;E6032,COUNTIF($A$4:A6031,"&lt;&gt;0")+1,0)</f>
        <v>0</v>
      </c>
      <c r="B6032">
        <f>IF(A6032&lt;&gt;0,IF(MOD(A6032,3)=0,COUNTIF($B$4:B6031,"&lt;&gt;0")+1,0),0)</f>
        <v>0</v>
      </c>
      <c r="C6032" s="9">
        <f>'Dash Board'!$C$12+COUNT('Daily reducing balance'!$F$4:F6031)</f>
        <v>47758</v>
      </c>
      <c r="D6032">
        <f t="shared" si="658"/>
        <v>2030</v>
      </c>
      <c r="E6032">
        <f t="shared" si="659"/>
        <v>10</v>
      </c>
      <c r="F6032">
        <f>DAY('Dash Board'!$C$12+COUNT('Daily reducing balance'!$F$4:F6031))</f>
        <v>2</v>
      </c>
      <c r="G6032" s="8">
        <f t="shared" si="660"/>
        <v>1.0569388134422643E-7</v>
      </c>
      <c r="H6032" s="6">
        <f>G6032*'Dash Board'!$C$11/365</f>
        <v>3.0405089153818562E-11</v>
      </c>
      <c r="I6032" s="6">
        <f>H6032*'Dash Board'!$C$18/'Dash Board'!$C$11</f>
        <v>1.4478613882770745E-11</v>
      </c>
      <c r="J6032" s="6">
        <f>(G6032&gt;1)*PMT('Dash Board'!$C$11/365,$U$4,-'Dash Board'!$C$19)</f>
        <v>0</v>
      </c>
      <c r="K6032" s="6">
        <f t="shared" si="662"/>
        <v>0</v>
      </c>
      <c r="L6032" s="8">
        <f t="shared" si="663"/>
        <v>1.0572428643338024E-7</v>
      </c>
      <c r="N6032" s="8">
        <f t="shared" si="661"/>
        <v>-1.4478613882770745E-11</v>
      </c>
      <c r="O6032" s="8">
        <f>IF(E6031&lt;&gt;E6032,SUM($N$4:N6032)-SUM($O$3:O6031),0)</f>
        <v>0</v>
      </c>
      <c r="P6032" s="6">
        <f>IF(B6032&gt;0,SUM($O$4:O6032)-SUM($P$3:P6031),0)</f>
        <v>0</v>
      </c>
      <c r="Q6032" s="6">
        <f t="shared" si="664"/>
        <v>1.4478613882770745E-11</v>
      </c>
      <c r="R6032" s="8">
        <f>IF(E6031&lt;&gt;E6032,SUM($Q$4:Q6032)-SUM($R$3:R6031),0)</f>
        <v>0</v>
      </c>
      <c r="S6032" s="6">
        <f>IF(B6032&gt;0,SUM($R$4:R6032)-SUM($S$3:S6031),0)</f>
        <v>0</v>
      </c>
    </row>
    <row r="6033" spans="1:19">
      <c r="A6033">
        <f>IF(E6032&lt;&gt;E6033,COUNTIF($A$4:A6032,"&lt;&gt;0")+1,0)</f>
        <v>0</v>
      </c>
      <c r="B6033">
        <f>IF(A6033&lt;&gt;0,IF(MOD(A6033,3)=0,COUNTIF($B$4:B6032,"&lt;&gt;0")+1,0),0)</f>
        <v>0</v>
      </c>
      <c r="C6033" s="9">
        <f>'Dash Board'!$C$12+COUNT('Daily reducing balance'!$F$4:F6032)</f>
        <v>47759</v>
      </c>
      <c r="D6033">
        <f t="shared" si="658"/>
        <v>2030</v>
      </c>
      <c r="E6033">
        <f t="shared" si="659"/>
        <v>10</v>
      </c>
      <c r="F6033">
        <f>DAY('Dash Board'!$C$12+COUNT('Daily reducing balance'!$F$4:F6032))</f>
        <v>3</v>
      </c>
      <c r="G6033" s="8">
        <f t="shared" si="660"/>
        <v>1.0572428643338024E-7</v>
      </c>
      <c r="H6033" s="6">
        <f>G6033*'Dash Board'!$C$11/365</f>
        <v>3.041383582330116E-11</v>
      </c>
      <c r="I6033" s="6">
        <f>H6033*'Dash Board'!$C$18/'Dash Board'!$C$11</f>
        <v>1.4482778963476744E-11</v>
      </c>
      <c r="J6033" s="6">
        <f>(G6033&gt;1)*PMT('Dash Board'!$C$11/365,$U$4,-'Dash Board'!$C$19)</f>
        <v>0</v>
      </c>
      <c r="K6033" s="6">
        <f t="shared" si="662"/>
        <v>0</v>
      </c>
      <c r="L6033" s="8">
        <f t="shared" si="663"/>
        <v>1.0575470026920354E-7</v>
      </c>
      <c r="N6033" s="8">
        <f t="shared" si="661"/>
        <v>-1.4482778963476744E-11</v>
      </c>
      <c r="O6033" s="8">
        <f>IF(E6032&lt;&gt;E6033,SUM($N$4:N6033)-SUM($O$3:O6032),0)</f>
        <v>0</v>
      </c>
      <c r="P6033" s="6">
        <f>IF(B6033&gt;0,SUM($O$4:O6033)-SUM($P$3:P6032),0)</f>
        <v>0</v>
      </c>
      <c r="Q6033" s="6">
        <f t="shared" si="664"/>
        <v>1.4482778963476744E-11</v>
      </c>
      <c r="R6033" s="8">
        <f>IF(E6032&lt;&gt;E6033,SUM($Q$4:Q6033)-SUM($R$3:R6032),0)</f>
        <v>0</v>
      </c>
      <c r="S6033" s="6">
        <f>IF(B6033&gt;0,SUM($R$4:R6033)-SUM($S$3:S6032),0)</f>
        <v>0</v>
      </c>
    </row>
    <row r="6034" spans="1:19">
      <c r="A6034">
        <f>IF(E6033&lt;&gt;E6034,COUNTIF($A$4:A6033,"&lt;&gt;0")+1,0)</f>
        <v>0</v>
      </c>
      <c r="B6034">
        <f>IF(A6034&lt;&gt;0,IF(MOD(A6034,3)=0,COUNTIF($B$4:B6033,"&lt;&gt;0")+1,0),0)</f>
        <v>0</v>
      </c>
      <c r="C6034" s="9">
        <f>'Dash Board'!$C$12+COUNT('Daily reducing balance'!$F$4:F6033)</f>
        <v>47760</v>
      </c>
      <c r="D6034">
        <f t="shared" si="658"/>
        <v>2030</v>
      </c>
      <c r="E6034">
        <f t="shared" si="659"/>
        <v>10</v>
      </c>
      <c r="F6034">
        <f>DAY('Dash Board'!$C$12+COUNT('Daily reducing balance'!$F$4:F6033))</f>
        <v>4</v>
      </c>
      <c r="G6034" s="8">
        <f t="shared" si="660"/>
        <v>1.0575470026920354E-7</v>
      </c>
      <c r="H6034" s="6">
        <f>G6034*'Dash Board'!$C$11/365</f>
        <v>3.042258500894896E-11</v>
      </c>
      <c r="I6034" s="6">
        <f>H6034*'Dash Board'!$C$18/'Dash Board'!$C$11</f>
        <v>1.448694524235665E-11</v>
      </c>
      <c r="J6034" s="6">
        <f>(G6034&gt;1)*PMT('Dash Board'!$C$11/365,$U$4,-'Dash Board'!$C$19)</f>
        <v>0</v>
      </c>
      <c r="K6034" s="6">
        <f t="shared" si="662"/>
        <v>0</v>
      </c>
      <c r="L6034" s="8">
        <f t="shared" si="663"/>
        <v>1.0578512285421249E-7</v>
      </c>
      <c r="N6034" s="8">
        <f t="shared" si="661"/>
        <v>-1.448694524235665E-11</v>
      </c>
      <c r="O6034" s="8">
        <f>IF(E6033&lt;&gt;E6034,SUM($N$4:N6034)-SUM($O$3:O6033),0)</f>
        <v>0</v>
      </c>
      <c r="P6034" s="6">
        <f>IF(B6034&gt;0,SUM($O$4:O6034)-SUM($P$3:P6033),0)</f>
        <v>0</v>
      </c>
      <c r="Q6034" s="6">
        <f t="shared" si="664"/>
        <v>1.448694524235665E-11</v>
      </c>
      <c r="R6034" s="8">
        <f>IF(E6033&lt;&gt;E6034,SUM($Q$4:Q6034)-SUM($R$3:R6033),0)</f>
        <v>0</v>
      </c>
      <c r="S6034" s="6">
        <f>IF(B6034&gt;0,SUM($R$4:R6034)-SUM($S$3:S6033),0)</f>
        <v>0</v>
      </c>
    </row>
    <row r="6035" spans="1:19">
      <c r="A6035">
        <f>IF(E6034&lt;&gt;E6035,COUNTIF($A$4:A6034,"&lt;&gt;0")+1,0)</f>
        <v>0</v>
      </c>
      <c r="B6035">
        <f>IF(A6035&lt;&gt;0,IF(MOD(A6035,3)=0,COUNTIF($B$4:B6034,"&lt;&gt;0")+1,0),0)</f>
        <v>0</v>
      </c>
      <c r="C6035" s="9">
        <f>'Dash Board'!$C$12+COUNT('Daily reducing balance'!$F$4:F6034)</f>
        <v>47761</v>
      </c>
      <c r="D6035">
        <f t="shared" si="658"/>
        <v>2030</v>
      </c>
      <c r="E6035">
        <f t="shared" si="659"/>
        <v>10</v>
      </c>
      <c r="F6035">
        <f>DAY('Dash Board'!$C$12+COUNT('Daily reducing balance'!$F$4:F6034))</f>
        <v>5</v>
      </c>
      <c r="G6035" s="8">
        <f t="shared" si="660"/>
        <v>1.0578512285421249E-7</v>
      </c>
      <c r="H6035" s="6">
        <f>G6035*'Dash Board'!$C$11/365</f>
        <v>3.0431336711485782E-11</v>
      </c>
      <c r="I6035" s="6">
        <f>H6035*'Dash Board'!$C$18/'Dash Board'!$C$11</f>
        <v>1.4491112719755135E-11</v>
      </c>
      <c r="J6035" s="6">
        <f>(G6035&gt;1)*PMT('Dash Board'!$C$11/365,$U$4,-'Dash Board'!$C$19)</f>
        <v>0</v>
      </c>
      <c r="K6035" s="6">
        <f t="shared" si="662"/>
        <v>0</v>
      </c>
      <c r="L6035" s="8">
        <f t="shared" si="663"/>
        <v>1.0581555419092398E-7</v>
      </c>
      <c r="N6035" s="8">
        <f t="shared" si="661"/>
        <v>-1.4491112719755135E-11</v>
      </c>
      <c r="O6035" s="8">
        <f>IF(E6034&lt;&gt;E6035,SUM($N$4:N6035)-SUM($O$3:O6034),0)</f>
        <v>0</v>
      </c>
      <c r="P6035" s="6">
        <f>IF(B6035&gt;0,SUM($O$4:O6035)-SUM($P$3:P6034),0)</f>
        <v>0</v>
      </c>
      <c r="Q6035" s="6">
        <f t="shared" si="664"/>
        <v>1.4491112719755135E-11</v>
      </c>
      <c r="R6035" s="8">
        <f>IF(E6034&lt;&gt;E6035,SUM($Q$4:Q6035)-SUM($R$3:R6034),0)</f>
        <v>0</v>
      </c>
      <c r="S6035" s="6">
        <f>IF(B6035&gt;0,SUM($R$4:R6035)-SUM($S$3:S6034),0)</f>
        <v>0</v>
      </c>
    </row>
    <row r="6036" spans="1:19">
      <c r="A6036">
        <f>IF(E6035&lt;&gt;E6036,COUNTIF($A$4:A6035,"&lt;&gt;0")+1,0)</f>
        <v>0</v>
      </c>
      <c r="B6036">
        <f>IF(A6036&lt;&gt;0,IF(MOD(A6036,3)=0,COUNTIF($B$4:B6035,"&lt;&gt;0")+1,0),0)</f>
        <v>0</v>
      </c>
      <c r="C6036" s="9">
        <f>'Dash Board'!$C$12+COUNT('Daily reducing balance'!$F$4:F6035)</f>
        <v>47762</v>
      </c>
      <c r="D6036">
        <f t="shared" si="658"/>
        <v>2030</v>
      </c>
      <c r="E6036">
        <f t="shared" si="659"/>
        <v>10</v>
      </c>
      <c r="F6036">
        <f>DAY('Dash Board'!$C$12+COUNT('Daily reducing balance'!$F$4:F6035))</f>
        <v>6</v>
      </c>
      <c r="G6036" s="8">
        <f t="shared" si="660"/>
        <v>1.0581555419092398E-7</v>
      </c>
      <c r="H6036" s="6">
        <f>G6036*'Dash Board'!$C$11/365</f>
        <v>3.0440090931635663E-11</v>
      </c>
      <c r="I6036" s="6">
        <f>H6036*'Dash Board'!$C$18/'Dash Board'!$C$11</f>
        <v>1.4495281396016983E-11</v>
      </c>
      <c r="J6036" s="6">
        <f>(G6036&gt;1)*PMT('Dash Board'!$C$11/365,$U$4,-'Dash Board'!$C$19)</f>
        <v>0</v>
      </c>
      <c r="K6036" s="6">
        <f t="shared" si="662"/>
        <v>0</v>
      </c>
      <c r="L6036" s="8">
        <f t="shared" si="663"/>
        <v>1.0584599428185561E-7</v>
      </c>
      <c r="N6036" s="8">
        <f t="shared" si="661"/>
        <v>-1.4495281396016983E-11</v>
      </c>
      <c r="O6036" s="8">
        <f>IF(E6035&lt;&gt;E6036,SUM($N$4:N6036)-SUM($O$3:O6035),0)</f>
        <v>0</v>
      </c>
      <c r="P6036" s="6">
        <f>IF(B6036&gt;0,SUM($O$4:O6036)-SUM($P$3:P6035),0)</f>
        <v>0</v>
      </c>
      <c r="Q6036" s="6">
        <f t="shared" si="664"/>
        <v>1.4495281396016983E-11</v>
      </c>
      <c r="R6036" s="8">
        <f>IF(E6035&lt;&gt;E6036,SUM($Q$4:Q6036)-SUM($R$3:R6035),0)</f>
        <v>0</v>
      </c>
      <c r="S6036" s="6">
        <f>IF(B6036&gt;0,SUM($R$4:R6036)-SUM($S$3:S6035),0)</f>
        <v>0</v>
      </c>
    </row>
    <row r="6037" spans="1:19">
      <c r="A6037">
        <f>IF(E6036&lt;&gt;E6037,COUNTIF($A$4:A6036,"&lt;&gt;0")+1,0)</f>
        <v>0</v>
      </c>
      <c r="B6037">
        <f>IF(A6037&lt;&gt;0,IF(MOD(A6037,3)=0,COUNTIF($B$4:B6036,"&lt;&gt;0")+1,0),0)</f>
        <v>0</v>
      </c>
      <c r="C6037" s="9">
        <f>'Dash Board'!$C$12+COUNT('Daily reducing balance'!$F$4:F6036)</f>
        <v>47763</v>
      </c>
      <c r="D6037">
        <f t="shared" si="658"/>
        <v>2030</v>
      </c>
      <c r="E6037">
        <f t="shared" si="659"/>
        <v>10</v>
      </c>
      <c r="F6037">
        <f>DAY('Dash Board'!$C$12+COUNT('Daily reducing balance'!$F$4:F6036))</f>
        <v>7</v>
      </c>
      <c r="G6037" s="8">
        <f t="shared" si="660"/>
        <v>1.0584599428185561E-7</v>
      </c>
      <c r="H6037" s="6">
        <f>G6037*'Dash Board'!$C$11/365</f>
        <v>3.0448847670122843E-11</v>
      </c>
      <c r="I6037" s="6">
        <f>H6037*'Dash Board'!$C$18/'Dash Board'!$C$11</f>
        <v>1.449945127148707E-11</v>
      </c>
      <c r="J6037" s="6">
        <f>(G6037&gt;1)*PMT('Dash Board'!$C$11/365,$U$4,-'Dash Board'!$C$19)</f>
        <v>0</v>
      </c>
      <c r="K6037" s="6">
        <f t="shared" si="662"/>
        <v>0</v>
      </c>
      <c r="L6037" s="8">
        <f t="shared" si="663"/>
        <v>1.0587644312952573E-7</v>
      </c>
      <c r="N6037" s="8">
        <f t="shared" si="661"/>
        <v>-1.449945127148707E-11</v>
      </c>
      <c r="O6037" s="8">
        <f>IF(E6036&lt;&gt;E6037,SUM($N$4:N6037)-SUM($O$3:O6036),0)</f>
        <v>0</v>
      </c>
      <c r="P6037" s="6">
        <f>IF(B6037&gt;0,SUM($O$4:O6037)-SUM($P$3:P6036),0)</f>
        <v>0</v>
      </c>
      <c r="Q6037" s="6">
        <f t="shared" si="664"/>
        <v>1.449945127148707E-11</v>
      </c>
      <c r="R6037" s="8">
        <f>IF(E6036&lt;&gt;E6037,SUM($Q$4:Q6037)-SUM($R$3:R6036),0)</f>
        <v>0</v>
      </c>
      <c r="S6037" s="6">
        <f>IF(B6037&gt;0,SUM($R$4:R6037)-SUM($S$3:S6036),0)</f>
        <v>0</v>
      </c>
    </row>
    <row r="6038" spans="1:19">
      <c r="A6038">
        <f>IF(E6037&lt;&gt;E6038,COUNTIF($A$4:A6037,"&lt;&gt;0")+1,0)</f>
        <v>0</v>
      </c>
      <c r="B6038">
        <f>IF(A6038&lt;&gt;0,IF(MOD(A6038,3)=0,COUNTIF($B$4:B6037,"&lt;&gt;0")+1,0),0)</f>
        <v>0</v>
      </c>
      <c r="C6038" s="9">
        <f>'Dash Board'!$C$12+COUNT('Daily reducing balance'!$F$4:F6037)</f>
        <v>47764</v>
      </c>
      <c r="D6038">
        <f t="shared" si="658"/>
        <v>2030</v>
      </c>
      <c r="E6038">
        <f t="shared" si="659"/>
        <v>10</v>
      </c>
      <c r="F6038">
        <f>DAY('Dash Board'!$C$12+COUNT('Daily reducing balance'!$F$4:F6037))</f>
        <v>8</v>
      </c>
      <c r="G6038" s="8">
        <f t="shared" si="660"/>
        <v>1.0587644312952573E-7</v>
      </c>
      <c r="H6038" s="6">
        <f>G6038*'Dash Board'!$C$11/365</f>
        <v>3.0457606927671785E-11</v>
      </c>
      <c r="I6038" s="6">
        <f>H6038*'Dash Board'!$C$18/'Dash Board'!$C$11</f>
        <v>1.4503622346510374E-11</v>
      </c>
      <c r="J6038" s="6">
        <f>(G6038&gt;1)*PMT('Dash Board'!$C$11/365,$U$4,-'Dash Board'!$C$19)</f>
        <v>0</v>
      </c>
      <c r="K6038" s="6">
        <f t="shared" si="662"/>
        <v>0</v>
      </c>
      <c r="L6038" s="8">
        <f t="shared" si="663"/>
        <v>1.059069007364534E-7</v>
      </c>
      <c r="N6038" s="8">
        <f t="shared" si="661"/>
        <v>-1.4503622346510374E-11</v>
      </c>
      <c r="O6038" s="8">
        <f>IF(E6037&lt;&gt;E6038,SUM($N$4:N6038)-SUM($O$3:O6037),0)</f>
        <v>0</v>
      </c>
      <c r="P6038" s="6">
        <f>IF(B6038&gt;0,SUM($O$4:O6038)-SUM($P$3:P6037),0)</f>
        <v>0</v>
      </c>
      <c r="Q6038" s="6">
        <f t="shared" si="664"/>
        <v>1.4503622346510374E-11</v>
      </c>
      <c r="R6038" s="8">
        <f>IF(E6037&lt;&gt;E6038,SUM($Q$4:Q6038)-SUM($R$3:R6037),0)</f>
        <v>0</v>
      </c>
      <c r="S6038" s="6">
        <f>IF(B6038&gt;0,SUM($R$4:R6038)-SUM($S$3:S6037),0)</f>
        <v>0</v>
      </c>
    </row>
    <row r="6039" spans="1:19">
      <c r="A6039">
        <f>IF(E6038&lt;&gt;E6039,COUNTIF($A$4:A6038,"&lt;&gt;0")+1,0)</f>
        <v>0</v>
      </c>
      <c r="B6039">
        <f>IF(A6039&lt;&gt;0,IF(MOD(A6039,3)=0,COUNTIF($B$4:B6038,"&lt;&gt;0")+1,0),0)</f>
        <v>0</v>
      </c>
      <c r="C6039" s="9">
        <f>'Dash Board'!$C$12+COUNT('Daily reducing balance'!$F$4:F6038)</f>
        <v>47765</v>
      </c>
      <c r="D6039">
        <f t="shared" si="658"/>
        <v>2030</v>
      </c>
      <c r="E6039">
        <f t="shared" si="659"/>
        <v>10</v>
      </c>
      <c r="F6039">
        <f>DAY('Dash Board'!$C$12+COUNT('Daily reducing balance'!$F$4:F6038))</f>
        <v>9</v>
      </c>
      <c r="G6039" s="8">
        <f t="shared" si="660"/>
        <v>1.059069007364534E-7</v>
      </c>
      <c r="H6039" s="6">
        <f>G6039*'Dash Board'!$C$11/365</f>
        <v>3.0466368705007144E-11</v>
      </c>
      <c r="I6039" s="6">
        <f>H6039*'Dash Board'!$C$18/'Dash Board'!$C$11</f>
        <v>1.4507794621431974E-11</v>
      </c>
      <c r="J6039" s="6">
        <f>(G6039&gt;1)*PMT('Dash Board'!$C$11/365,$U$4,-'Dash Board'!$C$19)</f>
        <v>0</v>
      </c>
      <c r="K6039" s="6">
        <f t="shared" si="662"/>
        <v>0</v>
      </c>
      <c r="L6039" s="8">
        <f t="shared" si="663"/>
        <v>1.059373671051584E-7</v>
      </c>
      <c r="N6039" s="8">
        <f t="shared" si="661"/>
        <v>-1.4507794621431974E-11</v>
      </c>
      <c r="O6039" s="8">
        <f>IF(E6038&lt;&gt;E6039,SUM($N$4:N6039)-SUM($O$3:O6038),0)</f>
        <v>0</v>
      </c>
      <c r="P6039" s="6">
        <f>IF(B6039&gt;0,SUM($O$4:O6039)-SUM($P$3:P6038),0)</f>
        <v>0</v>
      </c>
      <c r="Q6039" s="6">
        <f t="shared" si="664"/>
        <v>1.4507794621431974E-11</v>
      </c>
      <c r="R6039" s="8">
        <f>IF(E6038&lt;&gt;E6039,SUM($Q$4:Q6039)-SUM($R$3:R6038),0)</f>
        <v>0</v>
      </c>
      <c r="S6039" s="6">
        <f>IF(B6039&gt;0,SUM($R$4:R6039)-SUM($S$3:S6038),0)</f>
        <v>0</v>
      </c>
    </row>
    <row r="6040" spans="1:19">
      <c r="A6040">
        <f>IF(E6039&lt;&gt;E6040,COUNTIF($A$4:A6039,"&lt;&gt;0")+1,0)</f>
        <v>0</v>
      </c>
      <c r="B6040">
        <f>IF(A6040&lt;&gt;0,IF(MOD(A6040,3)=0,COUNTIF($B$4:B6039,"&lt;&gt;0")+1,0),0)</f>
        <v>0</v>
      </c>
      <c r="C6040" s="9">
        <f>'Dash Board'!$C$12+COUNT('Daily reducing balance'!$F$4:F6039)</f>
        <v>47766</v>
      </c>
      <c r="D6040">
        <f t="shared" si="658"/>
        <v>2030</v>
      </c>
      <c r="E6040">
        <f t="shared" si="659"/>
        <v>10</v>
      </c>
      <c r="F6040">
        <f>DAY('Dash Board'!$C$12+COUNT('Daily reducing balance'!$F$4:F6039))</f>
        <v>10</v>
      </c>
      <c r="G6040" s="8">
        <f t="shared" si="660"/>
        <v>1.059373671051584E-7</v>
      </c>
      <c r="H6040" s="6">
        <f>G6040*'Dash Board'!$C$11/365</f>
        <v>3.0475133002853782E-11</v>
      </c>
      <c r="I6040" s="6">
        <f>H6040*'Dash Board'!$C$18/'Dash Board'!$C$11</f>
        <v>1.4511968096597039E-11</v>
      </c>
      <c r="J6040" s="6">
        <f>(G6040&gt;1)*PMT('Dash Board'!$C$11/365,$U$4,-'Dash Board'!$C$19)</f>
        <v>0</v>
      </c>
      <c r="K6040" s="6">
        <f t="shared" si="662"/>
        <v>0</v>
      </c>
      <c r="L6040" s="8">
        <f t="shared" si="663"/>
        <v>1.0596784223816126E-7</v>
      </c>
      <c r="N6040" s="8">
        <f t="shared" si="661"/>
        <v>-1.4511968096597039E-11</v>
      </c>
      <c r="O6040" s="8">
        <f>IF(E6039&lt;&gt;E6040,SUM($N$4:N6040)-SUM($O$3:O6039),0)</f>
        <v>0</v>
      </c>
      <c r="P6040" s="6">
        <f>IF(B6040&gt;0,SUM($O$4:O6040)-SUM($P$3:P6039),0)</f>
        <v>0</v>
      </c>
      <c r="Q6040" s="6">
        <f t="shared" si="664"/>
        <v>1.4511968096597039E-11</v>
      </c>
      <c r="R6040" s="8">
        <f>IF(E6039&lt;&gt;E6040,SUM($Q$4:Q6040)-SUM($R$3:R6039),0)</f>
        <v>0</v>
      </c>
      <c r="S6040" s="6">
        <f>IF(B6040&gt;0,SUM($R$4:R6040)-SUM($S$3:S6039),0)</f>
        <v>0</v>
      </c>
    </row>
    <row r="6041" spans="1:19">
      <c r="A6041">
        <f>IF(E6040&lt;&gt;E6041,COUNTIF($A$4:A6040,"&lt;&gt;0")+1,0)</f>
        <v>0</v>
      </c>
      <c r="B6041">
        <f>IF(A6041&lt;&gt;0,IF(MOD(A6041,3)=0,COUNTIF($B$4:B6040,"&lt;&gt;0")+1,0),0)</f>
        <v>0</v>
      </c>
      <c r="C6041" s="9">
        <f>'Dash Board'!$C$12+COUNT('Daily reducing balance'!$F$4:F6040)</f>
        <v>47767</v>
      </c>
      <c r="D6041">
        <f t="shared" si="658"/>
        <v>2030</v>
      </c>
      <c r="E6041">
        <f t="shared" si="659"/>
        <v>10</v>
      </c>
      <c r="F6041">
        <f>DAY('Dash Board'!$C$12+COUNT('Daily reducing balance'!$F$4:F6040))</f>
        <v>11</v>
      </c>
      <c r="G6041" s="8">
        <f t="shared" si="660"/>
        <v>1.0596784223816126E-7</v>
      </c>
      <c r="H6041" s="6">
        <f>G6041*'Dash Board'!$C$11/365</f>
        <v>3.0483899821936801E-11</v>
      </c>
      <c r="I6041" s="6">
        <f>H6041*'Dash Board'!$C$18/'Dash Board'!$C$11</f>
        <v>1.4516142772350858E-11</v>
      </c>
      <c r="J6041" s="6">
        <f>(G6041&gt;1)*PMT('Dash Board'!$C$11/365,$U$4,-'Dash Board'!$C$19)</f>
        <v>0</v>
      </c>
      <c r="K6041" s="6">
        <f t="shared" si="662"/>
        <v>0</v>
      </c>
      <c r="L6041" s="8">
        <f t="shared" si="663"/>
        <v>1.0599832613798319E-7</v>
      </c>
      <c r="N6041" s="8">
        <f t="shared" si="661"/>
        <v>-1.4516142772350858E-11</v>
      </c>
      <c r="O6041" s="8">
        <f>IF(E6040&lt;&gt;E6041,SUM($N$4:N6041)-SUM($O$3:O6040),0)</f>
        <v>0</v>
      </c>
      <c r="P6041" s="6">
        <f>IF(B6041&gt;0,SUM($O$4:O6041)-SUM($P$3:P6040),0)</f>
        <v>0</v>
      </c>
      <c r="Q6041" s="6">
        <f t="shared" si="664"/>
        <v>1.4516142772350858E-11</v>
      </c>
      <c r="R6041" s="8">
        <f>IF(E6040&lt;&gt;E6041,SUM($Q$4:Q6041)-SUM($R$3:R6040),0)</f>
        <v>0</v>
      </c>
      <c r="S6041" s="6">
        <f>IF(B6041&gt;0,SUM($R$4:R6041)-SUM($S$3:S6040),0)</f>
        <v>0</v>
      </c>
    </row>
    <row r="6042" spans="1:19">
      <c r="A6042">
        <f>IF(E6041&lt;&gt;E6042,COUNTIF($A$4:A6041,"&lt;&gt;0")+1,0)</f>
        <v>0</v>
      </c>
      <c r="B6042">
        <f>IF(A6042&lt;&gt;0,IF(MOD(A6042,3)=0,COUNTIF($B$4:B6041,"&lt;&gt;0")+1,0),0)</f>
        <v>0</v>
      </c>
      <c r="C6042" s="9">
        <f>'Dash Board'!$C$12+COUNT('Daily reducing balance'!$F$4:F6041)</f>
        <v>47768</v>
      </c>
      <c r="D6042">
        <f t="shared" si="658"/>
        <v>2030</v>
      </c>
      <c r="E6042">
        <f t="shared" si="659"/>
        <v>10</v>
      </c>
      <c r="F6042">
        <f>DAY('Dash Board'!$C$12+COUNT('Daily reducing balance'!$F$4:F6041))</f>
        <v>12</v>
      </c>
      <c r="G6042" s="8">
        <f t="shared" si="660"/>
        <v>1.0599832613798319E-7</v>
      </c>
      <c r="H6042" s="6">
        <f>G6042*'Dash Board'!$C$11/365</f>
        <v>3.0492669162981463E-11</v>
      </c>
      <c r="I6042" s="6">
        <f>H6042*'Dash Board'!$C$18/'Dash Board'!$C$11</f>
        <v>1.4520318649038794E-11</v>
      </c>
      <c r="J6042" s="6">
        <f>(G6042&gt;1)*PMT('Dash Board'!$C$11/365,$U$4,-'Dash Board'!$C$19)</f>
        <v>0</v>
      </c>
      <c r="K6042" s="6">
        <f t="shared" si="662"/>
        <v>0</v>
      </c>
      <c r="L6042" s="8">
        <f t="shared" si="663"/>
        <v>1.0602881880714617E-7</v>
      </c>
      <c r="N6042" s="8">
        <f t="shared" si="661"/>
        <v>-1.4520318649038794E-11</v>
      </c>
      <c r="O6042" s="8">
        <f>IF(E6041&lt;&gt;E6042,SUM($N$4:N6042)-SUM($O$3:O6041),0)</f>
        <v>0</v>
      </c>
      <c r="P6042" s="6">
        <f>IF(B6042&gt;0,SUM($O$4:O6042)-SUM($P$3:P6041),0)</f>
        <v>0</v>
      </c>
      <c r="Q6042" s="6">
        <f t="shared" si="664"/>
        <v>1.4520318649038794E-11</v>
      </c>
      <c r="R6042" s="8">
        <f>IF(E6041&lt;&gt;E6042,SUM($Q$4:Q6042)-SUM($R$3:R6041),0)</f>
        <v>0</v>
      </c>
      <c r="S6042" s="6">
        <f>IF(B6042&gt;0,SUM($R$4:R6042)-SUM($S$3:S6041),0)</f>
        <v>0</v>
      </c>
    </row>
    <row r="6043" spans="1:19">
      <c r="A6043">
        <f>IF(E6042&lt;&gt;E6043,COUNTIF($A$4:A6042,"&lt;&gt;0")+1,0)</f>
        <v>0</v>
      </c>
      <c r="B6043">
        <f>IF(A6043&lt;&gt;0,IF(MOD(A6043,3)=0,COUNTIF($B$4:B6042,"&lt;&gt;0")+1,0),0)</f>
        <v>0</v>
      </c>
      <c r="C6043" s="9">
        <f>'Dash Board'!$C$12+COUNT('Daily reducing balance'!$F$4:F6042)</f>
        <v>47769</v>
      </c>
      <c r="D6043">
        <f t="shared" si="658"/>
        <v>2030</v>
      </c>
      <c r="E6043">
        <f t="shared" si="659"/>
        <v>10</v>
      </c>
      <c r="F6043">
        <f>DAY('Dash Board'!$C$12+COUNT('Daily reducing balance'!$F$4:F6042))</f>
        <v>13</v>
      </c>
      <c r="G6043" s="8">
        <f t="shared" si="660"/>
        <v>1.0602881880714617E-7</v>
      </c>
      <c r="H6043" s="6">
        <f>G6043*'Dash Board'!$C$11/365</f>
        <v>3.0501441026713284E-11</v>
      </c>
      <c r="I6043" s="6">
        <f>H6043*'Dash Board'!$C$18/'Dash Board'!$C$11</f>
        <v>1.4524495727006327E-11</v>
      </c>
      <c r="J6043" s="6">
        <f>(G6043&gt;1)*PMT('Dash Board'!$C$11/365,$U$4,-'Dash Board'!$C$19)</f>
        <v>0</v>
      </c>
      <c r="K6043" s="6">
        <f t="shared" si="662"/>
        <v>0</v>
      </c>
      <c r="L6043" s="8">
        <f t="shared" si="663"/>
        <v>1.0605932024817288E-7</v>
      </c>
      <c r="N6043" s="8">
        <f t="shared" si="661"/>
        <v>-1.4524495727006327E-11</v>
      </c>
      <c r="O6043" s="8">
        <f>IF(E6042&lt;&gt;E6043,SUM($N$4:N6043)-SUM($O$3:O6042),0)</f>
        <v>0</v>
      </c>
      <c r="P6043" s="6">
        <f>IF(B6043&gt;0,SUM($O$4:O6043)-SUM($P$3:P6042),0)</f>
        <v>0</v>
      </c>
      <c r="Q6043" s="6">
        <f t="shared" si="664"/>
        <v>1.4524495727006327E-11</v>
      </c>
      <c r="R6043" s="8">
        <f>IF(E6042&lt;&gt;E6043,SUM($Q$4:Q6043)-SUM($R$3:R6042),0)</f>
        <v>0</v>
      </c>
      <c r="S6043" s="6">
        <f>IF(B6043&gt;0,SUM($R$4:R6043)-SUM($S$3:S6042),0)</f>
        <v>0</v>
      </c>
    </row>
    <row r="6044" spans="1:19">
      <c r="A6044">
        <f>IF(E6043&lt;&gt;E6044,COUNTIF($A$4:A6043,"&lt;&gt;0")+1,0)</f>
        <v>0</v>
      </c>
      <c r="B6044">
        <f>IF(A6044&lt;&gt;0,IF(MOD(A6044,3)=0,COUNTIF($B$4:B6043,"&lt;&gt;0")+1,0),0)</f>
        <v>0</v>
      </c>
      <c r="C6044" s="9">
        <f>'Dash Board'!$C$12+COUNT('Daily reducing balance'!$F$4:F6043)</f>
        <v>47770</v>
      </c>
      <c r="D6044">
        <f t="shared" si="658"/>
        <v>2030</v>
      </c>
      <c r="E6044">
        <f t="shared" si="659"/>
        <v>10</v>
      </c>
      <c r="F6044">
        <f>DAY('Dash Board'!$C$12+COUNT('Daily reducing balance'!$F$4:F6043))</f>
        <v>14</v>
      </c>
      <c r="G6044" s="8">
        <f t="shared" si="660"/>
        <v>1.0605932024817288E-7</v>
      </c>
      <c r="H6044" s="6">
        <f>G6044*'Dash Board'!$C$11/365</f>
        <v>3.0510215413857946E-11</v>
      </c>
      <c r="I6044" s="6">
        <f>H6044*'Dash Board'!$C$18/'Dash Board'!$C$11</f>
        <v>1.4528674006599022E-11</v>
      </c>
      <c r="J6044" s="6">
        <f>(G6044&gt;1)*PMT('Dash Board'!$C$11/365,$U$4,-'Dash Board'!$C$19)</f>
        <v>0</v>
      </c>
      <c r="K6044" s="6">
        <f t="shared" si="662"/>
        <v>0</v>
      </c>
      <c r="L6044" s="8">
        <f t="shared" si="663"/>
        <v>1.0608983046358674E-7</v>
      </c>
      <c r="N6044" s="8">
        <f t="shared" si="661"/>
        <v>-1.4528674006599022E-11</v>
      </c>
      <c r="O6044" s="8">
        <f>IF(E6043&lt;&gt;E6044,SUM($N$4:N6044)-SUM($O$3:O6043),0)</f>
        <v>0</v>
      </c>
      <c r="P6044" s="6">
        <f>IF(B6044&gt;0,SUM($O$4:O6044)-SUM($P$3:P6043),0)</f>
        <v>0</v>
      </c>
      <c r="Q6044" s="6">
        <f t="shared" si="664"/>
        <v>1.4528674006599022E-11</v>
      </c>
      <c r="R6044" s="8">
        <f>IF(E6043&lt;&gt;E6044,SUM($Q$4:Q6044)-SUM($R$3:R6043),0)</f>
        <v>0</v>
      </c>
      <c r="S6044" s="6">
        <f>IF(B6044&gt;0,SUM($R$4:R6044)-SUM($S$3:S6043),0)</f>
        <v>0</v>
      </c>
    </row>
    <row r="6045" spans="1:19">
      <c r="A6045">
        <f>IF(E6044&lt;&gt;E6045,COUNTIF($A$4:A6044,"&lt;&gt;0")+1,0)</f>
        <v>0</v>
      </c>
      <c r="B6045">
        <f>IF(A6045&lt;&gt;0,IF(MOD(A6045,3)=0,COUNTIF($B$4:B6044,"&lt;&gt;0")+1,0),0)</f>
        <v>0</v>
      </c>
      <c r="C6045" s="9">
        <f>'Dash Board'!$C$12+COUNT('Daily reducing balance'!$F$4:F6044)</f>
        <v>47771</v>
      </c>
      <c r="D6045">
        <f t="shared" si="658"/>
        <v>2030</v>
      </c>
      <c r="E6045">
        <f t="shared" si="659"/>
        <v>10</v>
      </c>
      <c r="F6045">
        <f>DAY('Dash Board'!$C$12+COUNT('Daily reducing balance'!$F$4:F6044))</f>
        <v>15</v>
      </c>
      <c r="G6045" s="8">
        <f t="shared" si="660"/>
        <v>1.0608983046358674E-7</v>
      </c>
      <c r="H6045" s="6">
        <f>G6045*'Dash Board'!$C$11/365</f>
        <v>3.051899232514139E-11</v>
      </c>
      <c r="I6045" s="6">
        <f>H6045*'Dash Board'!$C$18/'Dash Board'!$C$11</f>
        <v>1.4532853488162569E-11</v>
      </c>
      <c r="J6045" s="6">
        <f>(G6045&gt;1)*PMT('Dash Board'!$C$11/365,$U$4,-'Dash Board'!$C$19)</f>
        <v>0</v>
      </c>
      <c r="K6045" s="6">
        <f t="shared" si="662"/>
        <v>0</v>
      </c>
      <c r="L6045" s="8">
        <f t="shared" si="663"/>
        <v>1.0612034945591188E-7</v>
      </c>
      <c r="N6045" s="8">
        <f t="shared" si="661"/>
        <v>-1.4532853488162569E-11</v>
      </c>
      <c r="O6045" s="8">
        <f>IF(E6044&lt;&gt;E6045,SUM($N$4:N6045)-SUM($O$3:O6044),0)</f>
        <v>0</v>
      </c>
      <c r="P6045" s="6">
        <f>IF(B6045&gt;0,SUM($O$4:O6045)-SUM($P$3:P6044),0)</f>
        <v>0</v>
      </c>
      <c r="Q6045" s="6">
        <f t="shared" si="664"/>
        <v>1.4532853488162569E-11</v>
      </c>
      <c r="R6045" s="8">
        <f>IF(E6044&lt;&gt;E6045,SUM($Q$4:Q6045)-SUM($R$3:R6044),0)</f>
        <v>0</v>
      </c>
      <c r="S6045" s="6">
        <f>IF(B6045&gt;0,SUM($R$4:R6045)-SUM($S$3:S6044),0)</f>
        <v>0</v>
      </c>
    </row>
    <row r="6046" spans="1:19">
      <c r="A6046">
        <f>IF(E6045&lt;&gt;E6046,COUNTIF($A$4:A6045,"&lt;&gt;0")+1,0)</f>
        <v>0</v>
      </c>
      <c r="B6046">
        <f>IF(A6046&lt;&gt;0,IF(MOD(A6046,3)=0,COUNTIF($B$4:B6045,"&lt;&gt;0")+1,0),0)</f>
        <v>0</v>
      </c>
      <c r="C6046" s="9">
        <f>'Dash Board'!$C$12+COUNT('Daily reducing balance'!$F$4:F6045)</f>
        <v>47772</v>
      </c>
      <c r="D6046">
        <f t="shared" si="658"/>
        <v>2030</v>
      </c>
      <c r="E6046">
        <f t="shared" si="659"/>
        <v>10</v>
      </c>
      <c r="F6046">
        <f>DAY('Dash Board'!$C$12+COUNT('Daily reducing balance'!$F$4:F6045))</f>
        <v>16</v>
      </c>
      <c r="G6046" s="8">
        <f t="shared" si="660"/>
        <v>1.0612034945591188E-7</v>
      </c>
      <c r="H6046" s="6">
        <f>G6046*'Dash Board'!$C$11/365</f>
        <v>3.0527771761289715E-11</v>
      </c>
      <c r="I6046" s="6">
        <f>H6046*'Dash Board'!$C$18/'Dash Board'!$C$11</f>
        <v>1.4537034172042723E-11</v>
      </c>
      <c r="J6046" s="6">
        <f>(G6046&gt;1)*PMT('Dash Board'!$C$11/365,$U$4,-'Dash Board'!$C$19)</f>
        <v>0</v>
      </c>
      <c r="K6046" s="6">
        <f t="shared" si="662"/>
        <v>0</v>
      </c>
      <c r="L6046" s="8">
        <f t="shared" si="663"/>
        <v>1.0615087722767316E-7</v>
      </c>
      <c r="N6046" s="8">
        <f t="shared" si="661"/>
        <v>-1.4537034172042723E-11</v>
      </c>
      <c r="O6046" s="8">
        <f>IF(E6045&lt;&gt;E6046,SUM($N$4:N6046)-SUM($O$3:O6045),0)</f>
        <v>0</v>
      </c>
      <c r="P6046" s="6">
        <f>IF(B6046&gt;0,SUM($O$4:O6046)-SUM($P$3:P6045),0)</f>
        <v>0</v>
      </c>
      <c r="Q6046" s="6">
        <f t="shared" si="664"/>
        <v>1.4537034172042723E-11</v>
      </c>
      <c r="R6046" s="8">
        <f>IF(E6045&lt;&gt;E6046,SUM($Q$4:Q6046)-SUM($R$3:R6045),0)</f>
        <v>0</v>
      </c>
      <c r="S6046" s="6">
        <f>IF(B6046&gt;0,SUM($R$4:R6046)-SUM($S$3:S6045),0)</f>
        <v>0</v>
      </c>
    </row>
    <row r="6047" spans="1:19">
      <c r="A6047">
        <f>IF(E6046&lt;&gt;E6047,COUNTIF($A$4:A6046,"&lt;&gt;0")+1,0)</f>
        <v>0</v>
      </c>
      <c r="B6047">
        <f>IF(A6047&lt;&gt;0,IF(MOD(A6047,3)=0,COUNTIF($B$4:B6046,"&lt;&gt;0")+1,0),0)</f>
        <v>0</v>
      </c>
      <c r="C6047" s="9">
        <f>'Dash Board'!$C$12+COUNT('Daily reducing balance'!$F$4:F6046)</f>
        <v>47773</v>
      </c>
      <c r="D6047">
        <f t="shared" si="658"/>
        <v>2030</v>
      </c>
      <c r="E6047">
        <f t="shared" si="659"/>
        <v>10</v>
      </c>
      <c r="F6047">
        <f>DAY('Dash Board'!$C$12+COUNT('Daily reducing balance'!$F$4:F6046))</f>
        <v>17</v>
      </c>
      <c r="G6047" s="8">
        <f t="shared" si="660"/>
        <v>1.0615087722767316E-7</v>
      </c>
      <c r="H6047" s="6">
        <f>G6047*'Dash Board'!$C$11/365</f>
        <v>3.0536553723029267E-11</v>
      </c>
      <c r="I6047" s="6">
        <f>H6047*'Dash Board'!$C$18/'Dash Board'!$C$11</f>
        <v>1.4541216058585367E-11</v>
      </c>
      <c r="J6047" s="6">
        <f>(G6047&gt;1)*PMT('Dash Board'!$C$11/365,$U$4,-'Dash Board'!$C$19)</f>
        <v>0</v>
      </c>
      <c r="K6047" s="6">
        <f t="shared" si="662"/>
        <v>0</v>
      </c>
      <c r="L6047" s="8">
        <f t="shared" si="663"/>
        <v>1.061814137813962E-7</v>
      </c>
      <c r="N6047" s="8">
        <f t="shared" si="661"/>
        <v>-1.4541216058585367E-11</v>
      </c>
      <c r="O6047" s="8">
        <f>IF(E6046&lt;&gt;E6047,SUM($N$4:N6047)-SUM($O$3:O6046),0)</f>
        <v>0</v>
      </c>
      <c r="P6047" s="6">
        <f>IF(B6047&gt;0,SUM($O$4:O6047)-SUM($P$3:P6046),0)</f>
        <v>0</v>
      </c>
      <c r="Q6047" s="6">
        <f t="shared" si="664"/>
        <v>1.4541216058585367E-11</v>
      </c>
      <c r="R6047" s="8">
        <f>IF(E6046&lt;&gt;E6047,SUM($Q$4:Q6047)-SUM($R$3:R6046),0)</f>
        <v>0</v>
      </c>
      <c r="S6047" s="6">
        <f>IF(B6047&gt;0,SUM($R$4:R6047)-SUM($S$3:S6046),0)</f>
        <v>0</v>
      </c>
    </row>
    <row r="6048" spans="1:19">
      <c r="A6048">
        <f>IF(E6047&lt;&gt;E6048,COUNTIF($A$4:A6047,"&lt;&gt;0")+1,0)</f>
        <v>0</v>
      </c>
      <c r="B6048">
        <f>IF(A6048&lt;&gt;0,IF(MOD(A6048,3)=0,COUNTIF($B$4:B6047,"&lt;&gt;0")+1,0),0)</f>
        <v>0</v>
      </c>
      <c r="C6048" s="9">
        <f>'Dash Board'!$C$12+COUNT('Daily reducing balance'!$F$4:F6047)</f>
        <v>47774</v>
      </c>
      <c r="D6048">
        <f t="shared" si="658"/>
        <v>2030</v>
      </c>
      <c r="E6048">
        <f t="shared" si="659"/>
        <v>10</v>
      </c>
      <c r="F6048">
        <f>DAY('Dash Board'!$C$12+COUNT('Daily reducing balance'!$F$4:F6047))</f>
        <v>18</v>
      </c>
      <c r="G6048" s="8">
        <f t="shared" si="660"/>
        <v>1.061814137813962E-7</v>
      </c>
      <c r="H6048" s="6">
        <f>G6048*'Dash Board'!$C$11/365</f>
        <v>3.0545338211086577E-11</v>
      </c>
      <c r="I6048" s="6">
        <f>H6048*'Dash Board'!$C$18/'Dash Board'!$C$11</f>
        <v>1.4545399148136466E-11</v>
      </c>
      <c r="J6048" s="6">
        <f>(G6048&gt;1)*PMT('Dash Board'!$C$11/365,$U$4,-'Dash Board'!$C$19)</f>
        <v>0</v>
      </c>
      <c r="K6048" s="6">
        <f t="shared" si="662"/>
        <v>0</v>
      </c>
      <c r="L6048" s="8">
        <f t="shared" si="663"/>
        <v>1.0621195911960728E-7</v>
      </c>
      <c r="N6048" s="8">
        <f t="shared" si="661"/>
        <v>-1.4545399148136466E-11</v>
      </c>
      <c r="O6048" s="8">
        <f>IF(E6047&lt;&gt;E6048,SUM($N$4:N6048)-SUM($O$3:O6047),0)</f>
        <v>0</v>
      </c>
      <c r="P6048" s="6">
        <f>IF(B6048&gt;0,SUM($O$4:O6048)-SUM($P$3:P6047),0)</f>
        <v>0</v>
      </c>
      <c r="Q6048" s="6">
        <f t="shared" si="664"/>
        <v>1.4545399148136466E-11</v>
      </c>
      <c r="R6048" s="8">
        <f>IF(E6047&lt;&gt;E6048,SUM($Q$4:Q6048)-SUM($R$3:R6047),0)</f>
        <v>0</v>
      </c>
      <c r="S6048" s="6">
        <f>IF(B6048&gt;0,SUM($R$4:R6048)-SUM($S$3:S6047),0)</f>
        <v>0</v>
      </c>
    </row>
    <row r="6049" spans="1:19">
      <c r="A6049">
        <f>IF(E6048&lt;&gt;E6049,COUNTIF($A$4:A6048,"&lt;&gt;0")+1,0)</f>
        <v>0</v>
      </c>
      <c r="B6049">
        <f>IF(A6049&lt;&gt;0,IF(MOD(A6049,3)=0,COUNTIF($B$4:B6048,"&lt;&gt;0")+1,0),0)</f>
        <v>0</v>
      </c>
      <c r="C6049" s="9">
        <f>'Dash Board'!$C$12+COUNT('Daily reducing balance'!$F$4:F6048)</f>
        <v>47775</v>
      </c>
      <c r="D6049">
        <f t="shared" si="658"/>
        <v>2030</v>
      </c>
      <c r="E6049">
        <f t="shared" si="659"/>
        <v>10</v>
      </c>
      <c r="F6049">
        <f>DAY('Dash Board'!$C$12+COUNT('Daily reducing balance'!$F$4:F6048))</f>
        <v>19</v>
      </c>
      <c r="G6049" s="8">
        <f t="shared" si="660"/>
        <v>1.0621195911960728E-7</v>
      </c>
      <c r="H6049" s="6">
        <f>G6049*'Dash Board'!$C$11/365</f>
        <v>3.05541252261884E-11</v>
      </c>
      <c r="I6049" s="6">
        <f>H6049*'Dash Board'!$C$18/'Dash Board'!$C$11</f>
        <v>1.4549583441042097E-11</v>
      </c>
      <c r="J6049" s="6">
        <f>(G6049&gt;1)*PMT('Dash Board'!$C$11/365,$U$4,-'Dash Board'!$C$19)</f>
        <v>0</v>
      </c>
      <c r="K6049" s="6">
        <f t="shared" si="662"/>
        <v>0</v>
      </c>
      <c r="L6049" s="8">
        <f t="shared" si="663"/>
        <v>1.0624251324483347E-7</v>
      </c>
      <c r="N6049" s="8">
        <f t="shared" si="661"/>
        <v>-1.4549583441042097E-11</v>
      </c>
      <c r="O6049" s="8">
        <f>IF(E6048&lt;&gt;E6049,SUM($N$4:N6049)-SUM($O$3:O6048),0)</f>
        <v>0</v>
      </c>
      <c r="P6049" s="6">
        <f>IF(B6049&gt;0,SUM($O$4:O6049)-SUM($P$3:P6048),0)</f>
        <v>0</v>
      </c>
      <c r="Q6049" s="6">
        <f t="shared" si="664"/>
        <v>1.4549583441042097E-11</v>
      </c>
      <c r="R6049" s="8">
        <f>IF(E6048&lt;&gt;E6049,SUM($Q$4:Q6049)-SUM($R$3:R6048),0)</f>
        <v>0</v>
      </c>
      <c r="S6049" s="6">
        <f>IF(B6049&gt;0,SUM($R$4:R6049)-SUM($S$3:S6048),0)</f>
        <v>0</v>
      </c>
    </row>
    <row r="6050" spans="1:19">
      <c r="A6050">
        <f>IF(E6049&lt;&gt;E6050,COUNTIF($A$4:A6049,"&lt;&gt;0")+1,0)</f>
        <v>0</v>
      </c>
      <c r="B6050">
        <f>IF(A6050&lt;&gt;0,IF(MOD(A6050,3)=0,COUNTIF($B$4:B6049,"&lt;&gt;0")+1,0),0)</f>
        <v>0</v>
      </c>
      <c r="C6050" s="9">
        <f>'Dash Board'!$C$12+COUNT('Daily reducing balance'!$F$4:F6049)</f>
        <v>47776</v>
      </c>
      <c r="D6050">
        <f t="shared" si="658"/>
        <v>2030</v>
      </c>
      <c r="E6050">
        <f t="shared" si="659"/>
        <v>10</v>
      </c>
      <c r="F6050">
        <f>DAY('Dash Board'!$C$12+COUNT('Daily reducing balance'!$F$4:F6049))</f>
        <v>20</v>
      </c>
      <c r="G6050" s="8">
        <f t="shared" si="660"/>
        <v>1.0624251324483347E-7</v>
      </c>
      <c r="H6050" s="6">
        <f>G6050*'Dash Board'!$C$11/365</f>
        <v>3.0562914769061686E-11</v>
      </c>
      <c r="I6050" s="6">
        <f>H6050*'Dash Board'!$C$18/'Dash Board'!$C$11</f>
        <v>1.4553768937648423E-11</v>
      </c>
      <c r="J6050" s="6">
        <f>(G6050&gt;1)*PMT('Dash Board'!$C$11/365,$U$4,-'Dash Board'!$C$19)</f>
        <v>0</v>
      </c>
      <c r="K6050" s="6">
        <f t="shared" si="662"/>
        <v>0</v>
      </c>
      <c r="L6050" s="8">
        <f t="shared" si="663"/>
        <v>1.0627307615960253E-7</v>
      </c>
      <c r="N6050" s="8">
        <f t="shared" si="661"/>
        <v>-1.4553768937648423E-11</v>
      </c>
      <c r="O6050" s="8">
        <f>IF(E6049&lt;&gt;E6050,SUM($N$4:N6050)-SUM($O$3:O6049),0)</f>
        <v>0</v>
      </c>
      <c r="P6050" s="6">
        <f>IF(B6050&gt;0,SUM($O$4:O6050)-SUM($P$3:P6049),0)</f>
        <v>0</v>
      </c>
      <c r="Q6050" s="6">
        <f t="shared" si="664"/>
        <v>1.4553768937648423E-11</v>
      </c>
      <c r="R6050" s="8">
        <f>IF(E6049&lt;&gt;E6050,SUM($Q$4:Q6050)-SUM($R$3:R6049),0)</f>
        <v>0</v>
      </c>
      <c r="S6050" s="6">
        <f>IF(B6050&gt;0,SUM($R$4:R6050)-SUM($S$3:S6049),0)</f>
        <v>0</v>
      </c>
    </row>
    <row r="6051" spans="1:19">
      <c r="A6051">
        <f>IF(E6050&lt;&gt;E6051,COUNTIF($A$4:A6050,"&lt;&gt;0")+1,0)</f>
        <v>0</v>
      </c>
      <c r="B6051">
        <f>IF(A6051&lt;&gt;0,IF(MOD(A6051,3)=0,COUNTIF($B$4:B6050,"&lt;&gt;0")+1,0),0)</f>
        <v>0</v>
      </c>
      <c r="C6051" s="9">
        <f>'Dash Board'!$C$12+COUNT('Daily reducing balance'!$F$4:F6050)</f>
        <v>47777</v>
      </c>
      <c r="D6051">
        <f t="shared" si="658"/>
        <v>2030</v>
      </c>
      <c r="E6051">
        <f t="shared" si="659"/>
        <v>10</v>
      </c>
      <c r="F6051">
        <f>DAY('Dash Board'!$C$12+COUNT('Daily reducing balance'!$F$4:F6050))</f>
        <v>21</v>
      </c>
      <c r="G6051" s="8">
        <f t="shared" si="660"/>
        <v>1.0627307615960253E-7</v>
      </c>
      <c r="H6051" s="6">
        <f>G6051*'Dash Board'!$C$11/365</f>
        <v>3.0571706840433604E-11</v>
      </c>
      <c r="I6051" s="6">
        <f>H6051*'Dash Board'!$C$18/'Dash Board'!$C$11</f>
        <v>1.4557955638301718E-11</v>
      </c>
      <c r="J6051" s="6">
        <f>(G6051&gt;1)*PMT('Dash Board'!$C$11/365,$U$4,-'Dash Board'!$C$19)</f>
        <v>0</v>
      </c>
      <c r="K6051" s="6">
        <f t="shared" si="662"/>
        <v>0</v>
      </c>
      <c r="L6051" s="8">
        <f t="shared" si="663"/>
        <v>1.0630364786644296E-7</v>
      </c>
      <c r="N6051" s="8">
        <f t="shared" si="661"/>
        <v>-1.4557955638301718E-11</v>
      </c>
      <c r="O6051" s="8">
        <f>IF(E6050&lt;&gt;E6051,SUM($N$4:N6051)-SUM($O$3:O6050),0)</f>
        <v>0</v>
      </c>
      <c r="P6051" s="6">
        <f>IF(B6051&gt;0,SUM($O$4:O6051)-SUM($P$3:P6050),0)</f>
        <v>0</v>
      </c>
      <c r="Q6051" s="6">
        <f t="shared" si="664"/>
        <v>1.4557955638301718E-11</v>
      </c>
      <c r="R6051" s="8">
        <f>IF(E6050&lt;&gt;E6051,SUM($Q$4:Q6051)-SUM($R$3:R6050),0)</f>
        <v>0</v>
      </c>
      <c r="S6051" s="6">
        <f>IF(B6051&gt;0,SUM($R$4:R6051)-SUM($S$3:S6050),0)</f>
        <v>0</v>
      </c>
    </row>
    <row r="6052" spans="1:19">
      <c r="A6052">
        <f>IF(E6051&lt;&gt;E6052,COUNTIF($A$4:A6051,"&lt;&gt;0")+1,0)</f>
        <v>0</v>
      </c>
      <c r="B6052">
        <f>IF(A6052&lt;&gt;0,IF(MOD(A6052,3)=0,COUNTIF($B$4:B6051,"&lt;&gt;0")+1,0),0)</f>
        <v>0</v>
      </c>
      <c r="C6052" s="9">
        <f>'Dash Board'!$C$12+COUNT('Daily reducing balance'!$F$4:F6051)</f>
        <v>47778</v>
      </c>
      <c r="D6052">
        <f t="shared" si="658"/>
        <v>2030</v>
      </c>
      <c r="E6052">
        <f t="shared" si="659"/>
        <v>10</v>
      </c>
      <c r="F6052">
        <f>DAY('Dash Board'!$C$12+COUNT('Daily reducing balance'!$F$4:F6051))</f>
        <v>22</v>
      </c>
      <c r="G6052" s="8">
        <f t="shared" si="660"/>
        <v>1.0630364786644296E-7</v>
      </c>
      <c r="H6052" s="6">
        <f>G6052*'Dash Board'!$C$11/365</f>
        <v>3.0580501441031536E-11</v>
      </c>
      <c r="I6052" s="6">
        <f>H6052*'Dash Board'!$C$18/'Dash Board'!$C$11</f>
        <v>1.4562143543348351E-11</v>
      </c>
      <c r="J6052" s="6">
        <f>(G6052&gt;1)*PMT('Dash Board'!$C$11/365,$U$4,-'Dash Board'!$C$19)</f>
        <v>0</v>
      </c>
      <c r="K6052" s="6">
        <f t="shared" si="662"/>
        <v>0</v>
      </c>
      <c r="L6052" s="8">
        <f t="shared" si="663"/>
        <v>1.06334228367884E-7</v>
      </c>
      <c r="N6052" s="8">
        <f t="shared" si="661"/>
        <v>-1.4562143543348351E-11</v>
      </c>
      <c r="O6052" s="8">
        <f>IF(E6051&lt;&gt;E6052,SUM($N$4:N6052)-SUM($O$3:O6051),0)</f>
        <v>0</v>
      </c>
      <c r="P6052" s="6">
        <f>IF(B6052&gt;0,SUM($O$4:O6052)-SUM($P$3:P6051),0)</f>
        <v>0</v>
      </c>
      <c r="Q6052" s="6">
        <f t="shared" si="664"/>
        <v>1.4562143543348351E-11</v>
      </c>
      <c r="R6052" s="8">
        <f>IF(E6051&lt;&gt;E6052,SUM($Q$4:Q6052)-SUM($R$3:R6051),0)</f>
        <v>0</v>
      </c>
      <c r="S6052" s="6">
        <f>IF(B6052&gt;0,SUM($R$4:R6052)-SUM($S$3:S6051),0)</f>
        <v>0</v>
      </c>
    </row>
    <row r="6053" spans="1:19">
      <c r="A6053">
        <f>IF(E6052&lt;&gt;E6053,COUNTIF($A$4:A6052,"&lt;&gt;0")+1,0)</f>
        <v>0</v>
      </c>
      <c r="B6053">
        <f>IF(A6053&lt;&gt;0,IF(MOD(A6053,3)=0,COUNTIF($B$4:B6052,"&lt;&gt;0")+1,0),0)</f>
        <v>0</v>
      </c>
      <c r="C6053" s="9">
        <f>'Dash Board'!$C$12+COUNT('Daily reducing balance'!$F$4:F6052)</f>
        <v>47779</v>
      </c>
      <c r="D6053">
        <f t="shared" si="658"/>
        <v>2030</v>
      </c>
      <c r="E6053">
        <f t="shared" si="659"/>
        <v>10</v>
      </c>
      <c r="F6053">
        <f>DAY('Dash Board'!$C$12+COUNT('Daily reducing balance'!$F$4:F6052))</f>
        <v>23</v>
      </c>
      <c r="G6053" s="8">
        <f t="shared" si="660"/>
        <v>1.06334228367884E-7</v>
      </c>
      <c r="H6053" s="6">
        <f>G6053*'Dash Board'!$C$11/365</f>
        <v>3.0589298571583066E-11</v>
      </c>
      <c r="I6053" s="6">
        <f>H6053*'Dash Board'!$C$18/'Dash Board'!$C$11</f>
        <v>1.4566332653134794E-11</v>
      </c>
      <c r="J6053" s="6">
        <f>(G6053&gt;1)*PMT('Dash Board'!$C$11/365,$U$4,-'Dash Board'!$C$19)</f>
        <v>0</v>
      </c>
      <c r="K6053" s="6">
        <f t="shared" si="662"/>
        <v>0</v>
      </c>
      <c r="L6053" s="8">
        <f t="shared" si="663"/>
        <v>1.0636481766645558E-7</v>
      </c>
      <c r="N6053" s="8">
        <f t="shared" si="661"/>
        <v>-1.4566332653134794E-11</v>
      </c>
      <c r="O6053" s="8">
        <f>IF(E6052&lt;&gt;E6053,SUM($N$4:N6053)-SUM($O$3:O6052),0)</f>
        <v>0</v>
      </c>
      <c r="P6053" s="6">
        <f>IF(B6053&gt;0,SUM($O$4:O6053)-SUM($P$3:P6052),0)</f>
        <v>0</v>
      </c>
      <c r="Q6053" s="6">
        <f t="shared" si="664"/>
        <v>1.4566332653134794E-11</v>
      </c>
      <c r="R6053" s="8">
        <f>IF(E6052&lt;&gt;E6053,SUM($Q$4:Q6053)-SUM($R$3:R6052),0)</f>
        <v>0</v>
      </c>
      <c r="S6053" s="6">
        <f>IF(B6053&gt;0,SUM($R$4:R6053)-SUM($S$3:S6052),0)</f>
        <v>0</v>
      </c>
    </row>
    <row r="6054" spans="1:19">
      <c r="A6054">
        <f>IF(E6053&lt;&gt;E6054,COUNTIF($A$4:A6053,"&lt;&gt;0")+1,0)</f>
        <v>0</v>
      </c>
      <c r="B6054">
        <f>IF(A6054&lt;&gt;0,IF(MOD(A6054,3)=0,COUNTIF($B$4:B6053,"&lt;&gt;0")+1,0),0)</f>
        <v>0</v>
      </c>
      <c r="C6054" s="9">
        <f>'Dash Board'!$C$12+COUNT('Daily reducing balance'!$F$4:F6053)</f>
        <v>47780</v>
      </c>
      <c r="D6054">
        <f t="shared" si="658"/>
        <v>2030</v>
      </c>
      <c r="E6054">
        <f t="shared" si="659"/>
        <v>10</v>
      </c>
      <c r="F6054">
        <f>DAY('Dash Board'!$C$12+COUNT('Daily reducing balance'!$F$4:F6053))</f>
        <v>24</v>
      </c>
      <c r="G6054" s="8">
        <f t="shared" si="660"/>
        <v>1.0636481766645558E-7</v>
      </c>
      <c r="H6054" s="6">
        <f>G6054*'Dash Board'!$C$11/365</f>
        <v>3.059809823281599E-11</v>
      </c>
      <c r="I6054" s="6">
        <f>H6054*'Dash Board'!$C$18/'Dash Board'!$C$11</f>
        <v>1.4570522968007616E-11</v>
      </c>
      <c r="J6054" s="6">
        <f>(G6054&gt;1)*PMT('Dash Board'!$C$11/365,$U$4,-'Dash Board'!$C$19)</f>
        <v>0</v>
      </c>
      <c r="K6054" s="6">
        <f t="shared" si="662"/>
        <v>0</v>
      </c>
      <c r="L6054" s="8">
        <f t="shared" si="663"/>
        <v>1.0639541576468839E-7</v>
      </c>
      <c r="N6054" s="8">
        <f t="shared" si="661"/>
        <v>-1.4570522968007616E-11</v>
      </c>
      <c r="O6054" s="8">
        <f>IF(E6053&lt;&gt;E6054,SUM($N$4:N6054)-SUM($O$3:O6053),0)</f>
        <v>0</v>
      </c>
      <c r="P6054" s="6">
        <f>IF(B6054&gt;0,SUM($O$4:O6054)-SUM($P$3:P6053),0)</f>
        <v>0</v>
      </c>
      <c r="Q6054" s="6">
        <f t="shared" si="664"/>
        <v>1.4570522968007616E-11</v>
      </c>
      <c r="R6054" s="8">
        <f>IF(E6053&lt;&gt;E6054,SUM($Q$4:Q6054)-SUM($R$3:R6053),0)</f>
        <v>0</v>
      </c>
      <c r="S6054" s="6">
        <f>IF(B6054&gt;0,SUM($R$4:R6054)-SUM($S$3:S6053),0)</f>
        <v>0</v>
      </c>
    </row>
    <row r="6055" spans="1:19">
      <c r="A6055">
        <f>IF(E6054&lt;&gt;E6055,COUNTIF($A$4:A6054,"&lt;&gt;0")+1,0)</f>
        <v>0</v>
      </c>
      <c r="B6055">
        <f>IF(A6055&lt;&gt;0,IF(MOD(A6055,3)=0,COUNTIF($B$4:B6054,"&lt;&gt;0")+1,0),0)</f>
        <v>0</v>
      </c>
      <c r="C6055" s="9">
        <f>'Dash Board'!$C$12+COUNT('Daily reducing balance'!$F$4:F6054)</f>
        <v>47781</v>
      </c>
      <c r="D6055">
        <f t="shared" si="658"/>
        <v>2030</v>
      </c>
      <c r="E6055">
        <f t="shared" si="659"/>
        <v>10</v>
      </c>
      <c r="F6055">
        <f>DAY('Dash Board'!$C$12+COUNT('Daily reducing balance'!$F$4:F6054))</f>
        <v>25</v>
      </c>
      <c r="G6055" s="8">
        <f t="shared" si="660"/>
        <v>1.0639541576468839E-7</v>
      </c>
      <c r="H6055" s="6">
        <f>G6055*'Dash Board'!$C$11/365</f>
        <v>3.0606900425458305E-11</v>
      </c>
      <c r="I6055" s="6">
        <f>H6055*'Dash Board'!$C$18/'Dash Board'!$C$11</f>
        <v>1.4574714488313481E-11</v>
      </c>
      <c r="J6055" s="6">
        <f>(G6055&gt;1)*PMT('Dash Board'!$C$11/365,$U$4,-'Dash Board'!$C$19)</f>
        <v>0</v>
      </c>
      <c r="K6055" s="6">
        <f t="shared" si="662"/>
        <v>0</v>
      </c>
      <c r="L6055" s="8">
        <f t="shared" si="663"/>
        <v>1.0642602266511384E-7</v>
      </c>
      <c r="N6055" s="8">
        <f t="shared" si="661"/>
        <v>-1.4574714488313481E-11</v>
      </c>
      <c r="O6055" s="8">
        <f>IF(E6054&lt;&gt;E6055,SUM($N$4:N6055)-SUM($O$3:O6054),0)</f>
        <v>0</v>
      </c>
      <c r="P6055" s="6">
        <f>IF(B6055&gt;0,SUM($O$4:O6055)-SUM($P$3:P6054),0)</f>
        <v>0</v>
      </c>
      <c r="Q6055" s="6">
        <f t="shared" si="664"/>
        <v>1.4574714488313481E-11</v>
      </c>
      <c r="R6055" s="8">
        <f>IF(E6054&lt;&gt;E6055,SUM($Q$4:Q6055)-SUM($R$3:R6054),0)</f>
        <v>0</v>
      </c>
      <c r="S6055" s="6">
        <f>IF(B6055&gt;0,SUM($R$4:R6055)-SUM($S$3:S6054),0)</f>
        <v>0</v>
      </c>
    </row>
    <row r="6056" spans="1:19">
      <c r="A6056">
        <f>IF(E6055&lt;&gt;E6056,COUNTIF($A$4:A6055,"&lt;&gt;0")+1,0)</f>
        <v>0</v>
      </c>
      <c r="B6056">
        <f>IF(A6056&lt;&gt;0,IF(MOD(A6056,3)=0,COUNTIF($B$4:B6055,"&lt;&gt;0")+1,0),0)</f>
        <v>0</v>
      </c>
      <c r="C6056" s="9">
        <f>'Dash Board'!$C$12+COUNT('Daily reducing balance'!$F$4:F6055)</f>
        <v>47782</v>
      </c>
      <c r="D6056">
        <f t="shared" si="658"/>
        <v>2030</v>
      </c>
      <c r="E6056">
        <f t="shared" si="659"/>
        <v>10</v>
      </c>
      <c r="F6056">
        <f>DAY('Dash Board'!$C$12+COUNT('Daily reducing balance'!$F$4:F6055))</f>
        <v>26</v>
      </c>
      <c r="G6056" s="8">
        <f t="shared" si="660"/>
        <v>1.0642602266511384E-7</v>
      </c>
      <c r="H6056" s="6">
        <f>G6056*'Dash Board'!$C$11/365</f>
        <v>3.0615705150238225E-11</v>
      </c>
      <c r="I6056" s="6">
        <f>H6056*'Dash Board'!$C$18/'Dash Board'!$C$11</f>
        <v>1.4578907214399155E-11</v>
      </c>
      <c r="J6056" s="6">
        <f>(G6056&gt;1)*PMT('Dash Board'!$C$11/365,$U$4,-'Dash Board'!$C$19)</f>
        <v>0</v>
      </c>
      <c r="K6056" s="6">
        <f t="shared" si="662"/>
        <v>0</v>
      </c>
      <c r="L6056" s="8">
        <f t="shared" si="663"/>
        <v>1.0645663837026408E-7</v>
      </c>
      <c r="N6056" s="8">
        <f t="shared" si="661"/>
        <v>-1.4578907214399155E-11</v>
      </c>
      <c r="O6056" s="8">
        <f>IF(E6055&lt;&gt;E6056,SUM($N$4:N6056)-SUM($O$3:O6055),0)</f>
        <v>0</v>
      </c>
      <c r="P6056" s="6">
        <f>IF(B6056&gt;0,SUM($O$4:O6056)-SUM($P$3:P6055),0)</f>
        <v>0</v>
      </c>
      <c r="Q6056" s="6">
        <f t="shared" si="664"/>
        <v>1.4578907214399155E-11</v>
      </c>
      <c r="R6056" s="8">
        <f>IF(E6055&lt;&gt;E6056,SUM($Q$4:Q6056)-SUM($R$3:R6055),0)</f>
        <v>0</v>
      </c>
      <c r="S6056" s="6">
        <f>IF(B6056&gt;0,SUM($R$4:R6056)-SUM($S$3:S6055),0)</f>
        <v>0</v>
      </c>
    </row>
    <row r="6057" spans="1:19">
      <c r="A6057">
        <f>IF(E6056&lt;&gt;E6057,COUNTIF($A$4:A6056,"&lt;&gt;0")+1,0)</f>
        <v>0</v>
      </c>
      <c r="B6057">
        <f>IF(A6057&lt;&gt;0,IF(MOD(A6057,3)=0,COUNTIF($B$4:B6056,"&lt;&gt;0")+1,0),0)</f>
        <v>0</v>
      </c>
      <c r="C6057" s="9">
        <f>'Dash Board'!$C$12+COUNT('Daily reducing balance'!$F$4:F6056)</f>
        <v>47783</v>
      </c>
      <c r="D6057">
        <f t="shared" si="658"/>
        <v>2030</v>
      </c>
      <c r="E6057">
        <f t="shared" si="659"/>
        <v>10</v>
      </c>
      <c r="F6057">
        <f>DAY('Dash Board'!$C$12+COUNT('Daily reducing balance'!$F$4:F6056))</f>
        <v>27</v>
      </c>
      <c r="G6057" s="8">
        <f t="shared" si="660"/>
        <v>1.0645663837026408E-7</v>
      </c>
      <c r="H6057" s="6">
        <f>G6057*'Dash Board'!$C$11/365</f>
        <v>3.0624512407884189E-11</v>
      </c>
      <c r="I6057" s="6">
        <f>H6057*'Dash Board'!$C$18/'Dash Board'!$C$11</f>
        <v>1.4583101146611521E-11</v>
      </c>
      <c r="J6057" s="6">
        <f>(G6057&gt;1)*PMT('Dash Board'!$C$11/365,$U$4,-'Dash Board'!$C$19)</f>
        <v>0</v>
      </c>
      <c r="K6057" s="6">
        <f t="shared" si="662"/>
        <v>0</v>
      </c>
      <c r="L6057" s="8">
        <f t="shared" si="663"/>
        <v>1.0648726288267195E-7</v>
      </c>
      <c r="N6057" s="8">
        <f t="shared" si="661"/>
        <v>-1.4583101146611521E-11</v>
      </c>
      <c r="O6057" s="8">
        <f>IF(E6056&lt;&gt;E6057,SUM($N$4:N6057)-SUM($O$3:O6056),0)</f>
        <v>0</v>
      </c>
      <c r="P6057" s="6">
        <f>IF(B6057&gt;0,SUM($O$4:O6057)-SUM($P$3:P6056),0)</f>
        <v>0</v>
      </c>
      <c r="Q6057" s="6">
        <f t="shared" si="664"/>
        <v>1.4583101146611521E-11</v>
      </c>
      <c r="R6057" s="8">
        <f>IF(E6056&lt;&gt;E6057,SUM($Q$4:Q6057)-SUM($R$3:R6056),0)</f>
        <v>0</v>
      </c>
      <c r="S6057" s="6">
        <f>IF(B6057&gt;0,SUM($R$4:R6057)-SUM($S$3:S6056),0)</f>
        <v>0</v>
      </c>
    </row>
    <row r="6058" spans="1:19">
      <c r="A6058">
        <f>IF(E6057&lt;&gt;E6058,COUNTIF($A$4:A6057,"&lt;&gt;0")+1,0)</f>
        <v>0</v>
      </c>
      <c r="B6058">
        <f>IF(A6058&lt;&gt;0,IF(MOD(A6058,3)=0,COUNTIF($B$4:B6057,"&lt;&gt;0")+1,0),0)</f>
        <v>0</v>
      </c>
      <c r="C6058" s="9">
        <f>'Dash Board'!$C$12+COUNT('Daily reducing balance'!$F$4:F6057)</f>
        <v>47784</v>
      </c>
      <c r="D6058">
        <f t="shared" si="658"/>
        <v>2030</v>
      </c>
      <c r="E6058">
        <f t="shared" si="659"/>
        <v>10</v>
      </c>
      <c r="F6058">
        <f>DAY('Dash Board'!$C$12+COUNT('Daily reducing balance'!$F$4:F6057))</f>
        <v>28</v>
      </c>
      <c r="G6058" s="8">
        <f t="shared" si="660"/>
        <v>1.0648726288267195E-7</v>
      </c>
      <c r="H6058" s="6">
        <f>G6058*'Dash Board'!$C$11/365</f>
        <v>3.0633322199124804E-11</v>
      </c>
      <c r="I6058" s="6">
        <f>H6058*'Dash Board'!$C$18/'Dash Board'!$C$11</f>
        <v>1.4587296285297528E-11</v>
      </c>
      <c r="J6058" s="6">
        <f>(G6058&gt;1)*PMT('Dash Board'!$C$11/365,$U$4,-'Dash Board'!$C$19)</f>
        <v>0</v>
      </c>
      <c r="K6058" s="6">
        <f t="shared" si="662"/>
        <v>0</v>
      </c>
      <c r="L6058" s="8">
        <f t="shared" si="663"/>
        <v>1.0651789620487107E-7</v>
      </c>
      <c r="N6058" s="8">
        <f t="shared" si="661"/>
        <v>-1.4587296285297528E-11</v>
      </c>
      <c r="O6058" s="8">
        <f>IF(E6057&lt;&gt;E6058,SUM($N$4:N6058)-SUM($O$3:O6057),0)</f>
        <v>0</v>
      </c>
      <c r="P6058" s="6">
        <f>IF(B6058&gt;0,SUM($O$4:O6058)-SUM($P$3:P6057),0)</f>
        <v>0</v>
      </c>
      <c r="Q6058" s="6">
        <f t="shared" si="664"/>
        <v>1.4587296285297528E-11</v>
      </c>
      <c r="R6058" s="8">
        <f>IF(E6057&lt;&gt;E6058,SUM($Q$4:Q6058)-SUM($R$3:R6057),0)</f>
        <v>0</v>
      </c>
      <c r="S6058" s="6">
        <f>IF(B6058&gt;0,SUM($R$4:R6058)-SUM($S$3:S6057),0)</f>
        <v>0</v>
      </c>
    </row>
    <row r="6059" spans="1:19">
      <c r="A6059">
        <f>IF(E6058&lt;&gt;E6059,COUNTIF($A$4:A6058,"&lt;&gt;0")+1,0)</f>
        <v>0</v>
      </c>
      <c r="B6059">
        <f>IF(A6059&lt;&gt;0,IF(MOD(A6059,3)=0,COUNTIF($B$4:B6058,"&lt;&gt;0")+1,0),0)</f>
        <v>0</v>
      </c>
      <c r="C6059" s="9">
        <f>'Dash Board'!$C$12+COUNT('Daily reducing balance'!$F$4:F6058)</f>
        <v>47785</v>
      </c>
      <c r="D6059">
        <f t="shared" si="658"/>
        <v>2030</v>
      </c>
      <c r="E6059">
        <f t="shared" si="659"/>
        <v>10</v>
      </c>
      <c r="F6059">
        <f>DAY('Dash Board'!$C$12+COUNT('Daily reducing balance'!$F$4:F6058))</f>
        <v>29</v>
      </c>
      <c r="G6059" s="8">
        <f t="shared" si="660"/>
        <v>1.0651789620487107E-7</v>
      </c>
      <c r="H6059" s="6">
        <f>G6059*'Dash Board'!$C$11/365</f>
        <v>3.0642134524688935E-11</v>
      </c>
      <c r="I6059" s="6">
        <f>H6059*'Dash Board'!$C$18/'Dash Board'!$C$11</f>
        <v>1.4591492630804255E-11</v>
      </c>
      <c r="J6059" s="6">
        <f>(G6059&gt;1)*PMT('Dash Board'!$C$11/365,$U$4,-'Dash Board'!$C$19)</f>
        <v>0</v>
      </c>
      <c r="K6059" s="6">
        <f t="shared" si="662"/>
        <v>0</v>
      </c>
      <c r="L6059" s="8">
        <f t="shared" si="663"/>
        <v>1.0654853833939577E-7</v>
      </c>
      <c r="N6059" s="8">
        <f t="shared" si="661"/>
        <v>-1.4591492630804255E-11</v>
      </c>
      <c r="O6059" s="8">
        <f>IF(E6058&lt;&gt;E6059,SUM($N$4:N6059)-SUM($O$3:O6058),0)</f>
        <v>0</v>
      </c>
      <c r="P6059" s="6">
        <f>IF(B6059&gt;0,SUM($O$4:O6059)-SUM($P$3:P6058),0)</f>
        <v>0</v>
      </c>
      <c r="Q6059" s="6">
        <f t="shared" si="664"/>
        <v>1.4591492630804255E-11</v>
      </c>
      <c r="R6059" s="8">
        <f>IF(E6058&lt;&gt;E6059,SUM($Q$4:Q6059)-SUM($R$3:R6058),0)</f>
        <v>0</v>
      </c>
      <c r="S6059" s="6">
        <f>IF(B6059&gt;0,SUM($R$4:R6059)-SUM($S$3:S6058),0)</f>
        <v>0</v>
      </c>
    </row>
    <row r="6060" spans="1:19">
      <c r="A6060">
        <f>IF(E6059&lt;&gt;E6060,COUNTIF($A$4:A6059,"&lt;&gt;0")+1,0)</f>
        <v>0</v>
      </c>
      <c r="B6060">
        <f>IF(A6060&lt;&gt;0,IF(MOD(A6060,3)=0,COUNTIF($B$4:B6059,"&lt;&gt;0")+1,0),0)</f>
        <v>0</v>
      </c>
      <c r="C6060" s="9">
        <f>'Dash Board'!$C$12+COUNT('Daily reducing balance'!$F$4:F6059)</f>
        <v>47786</v>
      </c>
      <c r="D6060">
        <f t="shared" si="658"/>
        <v>2030</v>
      </c>
      <c r="E6060">
        <f t="shared" si="659"/>
        <v>10</v>
      </c>
      <c r="F6060">
        <f>DAY('Dash Board'!$C$12+COUNT('Daily reducing balance'!$F$4:F6059))</f>
        <v>30</v>
      </c>
      <c r="G6060" s="8">
        <f t="shared" si="660"/>
        <v>1.0654853833939577E-7</v>
      </c>
      <c r="H6060" s="6">
        <f>G6060*'Dash Board'!$C$11/365</f>
        <v>3.0650949385305632E-11</v>
      </c>
      <c r="I6060" s="6">
        <f>H6060*'Dash Board'!$C$18/'Dash Board'!$C$11</f>
        <v>1.4595690183478874E-11</v>
      </c>
      <c r="J6060" s="6">
        <f>(G6060&gt;1)*PMT('Dash Board'!$C$11/365,$U$4,-'Dash Board'!$C$19)</f>
        <v>0</v>
      </c>
      <c r="K6060" s="6">
        <f t="shared" si="662"/>
        <v>0</v>
      </c>
      <c r="L6060" s="8">
        <f t="shared" si="663"/>
        <v>1.0657918928878108E-7</v>
      </c>
      <c r="N6060" s="8">
        <f t="shared" si="661"/>
        <v>-1.4595690183478874E-11</v>
      </c>
      <c r="O6060" s="8">
        <f>IF(E6059&lt;&gt;E6060,SUM($N$4:N6060)-SUM($O$3:O6059),0)</f>
        <v>0</v>
      </c>
      <c r="P6060" s="6">
        <f>IF(B6060&gt;0,SUM($O$4:O6060)-SUM($P$3:P6059),0)</f>
        <v>0</v>
      </c>
      <c r="Q6060" s="6">
        <f t="shared" si="664"/>
        <v>1.4595690183478874E-11</v>
      </c>
      <c r="R6060" s="8">
        <f>IF(E6059&lt;&gt;E6060,SUM($Q$4:Q6060)-SUM($R$3:R6059),0)</f>
        <v>0</v>
      </c>
      <c r="S6060" s="6">
        <f>IF(B6060&gt;0,SUM($R$4:R6060)-SUM($S$3:S6059),0)</f>
        <v>0</v>
      </c>
    </row>
    <row r="6061" spans="1:19">
      <c r="A6061">
        <f>IF(E6060&lt;&gt;E6061,COUNTIF($A$4:A6060,"&lt;&gt;0")+1,0)</f>
        <v>0</v>
      </c>
      <c r="B6061">
        <f>IF(A6061&lt;&gt;0,IF(MOD(A6061,3)=0,COUNTIF($B$4:B6060,"&lt;&gt;0")+1,0),0)</f>
        <v>0</v>
      </c>
      <c r="C6061" s="9">
        <f>'Dash Board'!$C$12+COUNT('Daily reducing balance'!$F$4:F6060)</f>
        <v>47787</v>
      </c>
      <c r="D6061">
        <f t="shared" si="658"/>
        <v>2030</v>
      </c>
      <c r="E6061">
        <f t="shared" si="659"/>
        <v>10</v>
      </c>
      <c r="F6061">
        <f>DAY('Dash Board'!$C$12+COUNT('Daily reducing balance'!$F$4:F6060))</f>
        <v>31</v>
      </c>
      <c r="G6061" s="8">
        <f t="shared" si="660"/>
        <v>1.0657918928878108E-7</v>
      </c>
      <c r="H6061" s="6">
        <f>G6061*'Dash Board'!$C$11/365</f>
        <v>3.0659766781704143E-11</v>
      </c>
      <c r="I6061" s="6">
        <f>H6061*'Dash Board'!$C$18/'Dash Board'!$C$11</f>
        <v>1.4599888943668639E-11</v>
      </c>
      <c r="J6061" s="6">
        <f>(G6061&gt;1)*PMT('Dash Board'!$C$11/365,$U$4,-'Dash Board'!$C$19)</f>
        <v>0</v>
      </c>
      <c r="K6061" s="6">
        <f t="shared" si="662"/>
        <v>0</v>
      </c>
      <c r="L6061" s="8">
        <f t="shared" si="663"/>
        <v>1.0660984905556278E-7</v>
      </c>
      <c r="N6061" s="8">
        <f t="shared" si="661"/>
        <v>-1.4599888943668639E-11</v>
      </c>
      <c r="O6061" s="8">
        <f>IF(E6060&lt;&gt;E6061,SUM($N$4:N6061)-SUM($O$3:O6060),0)</f>
        <v>0</v>
      </c>
      <c r="P6061" s="6">
        <f>IF(B6061&gt;0,SUM($O$4:O6061)-SUM($P$3:P6060),0)</f>
        <v>0</v>
      </c>
      <c r="Q6061" s="6">
        <f t="shared" si="664"/>
        <v>1.4599888943668639E-11</v>
      </c>
      <c r="R6061" s="8">
        <f>IF(E6060&lt;&gt;E6061,SUM($Q$4:Q6061)-SUM($R$3:R6060),0)</f>
        <v>0</v>
      </c>
      <c r="S6061" s="6">
        <f>IF(B6061&gt;0,SUM($R$4:R6061)-SUM($S$3:S6060),0)</f>
        <v>0</v>
      </c>
    </row>
    <row r="6062" spans="1:19">
      <c r="A6062">
        <f>IF(E6061&lt;&gt;E6062,COUNTIF($A$4:A6061,"&lt;&gt;0")+1,0)</f>
        <v>199</v>
      </c>
      <c r="B6062">
        <f>IF(A6062&lt;&gt;0,IF(MOD(A6062,3)=0,COUNTIF($B$4:B6061,"&lt;&gt;0")+1,0),0)</f>
        <v>0</v>
      </c>
      <c r="C6062" s="9">
        <f>'Dash Board'!$C$12+COUNT('Daily reducing balance'!$F$4:F6061)</f>
        <v>47788</v>
      </c>
      <c r="D6062">
        <f t="shared" si="658"/>
        <v>2030</v>
      </c>
      <c r="E6062">
        <f t="shared" si="659"/>
        <v>11</v>
      </c>
      <c r="F6062">
        <f>DAY('Dash Board'!$C$12+COUNT('Daily reducing balance'!$F$4:F6061))</f>
        <v>1</v>
      </c>
      <c r="G6062" s="8">
        <f t="shared" si="660"/>
        <v>1.0660984905556278E-7</v>
      </c>
      <c r="H6062" s="6">
        <f>G6062*'Dash Board'!$C$11/365</f>
        <v>3.0668586714613946E-11</v>
      </c>
      <c r="I6062" s="6">
        <f>H6062*'Dash Board'!$C$18/'Dash Board'!$C$11</f>
        <v>1.4604088911720928E-11</v>
      </c>
      <c r="J6062" s="6">
        <f>(G6062&gt;1)*PMT('Dash Board'!$C$11/365,$U$4,-'Dash Board'!$C$19)</f>
        <v>0</v>
      </c>
      <c r="K6062" s="6">
        <f t="shared" si="662"/>
        <v>0</v>
      </c>
      <c r="L6062" s="8">
        <f t="shared" si="663"/>
        <v>1.0664051764227739E-7</v>
      </c>
      <c r="N6062" s="8">
        <f t="shared" si="661"/>
        <v>-1.4604088911720928E-11</v>
      </c>
      <c r="O6062" s="8">
        <f>IF(E6061&lt;&gt;E6062,SUM($N$4:N6062)-SUM($O$3:O6061),0)</f>
        <v>0</v>
      </c>
      <c r="P6062" s="6">
        <f>IF(B6062&gt;0,SUM($O$4:O6062)-SUM($P$3:P6061),0)</f>
        <v>0</v>
      </c>
      <c r="Q6062" s="6">
        <f t="shared" si="664"/>
        <v>1.4604088911720928E-11</v>
      </c>
      <c r="R6062" s="8">
        <f>IF(E6061&lt;&gt;E6062,SUM($Q$4:Q6062)-SUM($R$3:R6061),0)</f>
        <v>3.2014213502407074E-10</v>
      </c>
      <c r="S6062" s="6">
        <f>IF(B6062&gt;0,SUM($R$4:R6062)-SUM($S$3:S6061),0)</f>
        <v>0</v>
      </c>
    </row>
    <row r="6063" spans="1:19">
      <c r="A6063">
        <f>IF(E6062&lt;&gt;E6063,COUNTIF($A$4:A6062,"&lt;&gt;0")+1,0)</f>
        <v>0</v>
      </c>
      <c r="B6063">
        <f>IF(A6063&lt;&gt;0,IF(MOD(A6063,3)=0,COUNTIF($B$4:B6062,"&lt;&gt;0")+1,0),0)</f>
        <v>0</v>
      </c>
      <c r="C6063" s="9">
        <f>'Dash Board'!$C$12+COUNT('Daily reducing balance'!$F$4:F6062)</f>
        <v>47789</v>
      </c>
      <c r="D6063">
        <f t="shared" si="658"/>
        <v>2030</v>
      </c>
      <c r="E6063">
        <f t="shared" si="659"/>
        <v>11</v>
      </c>
      <c r="F6063">
        <f>DAY('Dash Board'!$C$12+COUNT('Daily reducing balance'!$F$4:F6062))</f>
        <v>2</v>
      </c>
      <c r="G6063" s="8">
        <f t="shared" si="660"/>
        <v>1.0664051764227739E-7</v>
      </c>
      <c r="H6063" s="6">
        <f>G6063*'Dash Board'!$C$11/365</f>
        <v>3.067740918476473E-11</v>
      </c>
      <c r="I6063" s="6">
        <f>H6063*'Dash Board'!$C$18/'Dash Board'!$C$11</f>
        <v>1.4608290087983208E-11</v>
      </c>
      <c r="J6063" s="6">
        <f>(G6063&gt;1)*PMT('Dash Board'!$C$11/365,$U$4,-'Dash Board'!$C$19)</f>
        <v>0</v>
      </c>
      <c r="K6063" s="6">
        <f t="shared" si="662"/>
        <v>0</v>
      </c>
      <c r="L6063" s="8">
        <f t="shared" si="663"/>
        <v>1.0667119505146216E-7</v>
      </c>
      <c r="N6063" s="8">
        <f t="shared" si="661"/>
        <v>-1.4608290087983208E-11</v>
      </c>
      <c r="O6063" s="8">
        <f>IF(E6062&lt;&gt;E6063,SUM($N$4:N6063)-SUM($O$3:O6062),0)</f>
        <v>0</v>
      </c>
      <c r="P6063" s="6">
        <f>IF(B6063&gt;0,SUM($O$4:O6063)-SUM($P$3:P6062),0)</f>
        <v>0</v>
      </c>
      <c r="Q6063" s="6">
        <f t="shared" si="664"/>
        <v>1.4608290087983208E-11</v>
      </c>
      <c r="R6063" s="8">
        <f>IF(E6062&lt;&gt;E6063,SUM($Q$4:Q6063)-SUM($R$3:R6062),0)</f>
        <v>0</v>
      </c>
      <c r="S6063" s="6">
        <f>IF(B6063&gt;0,SUM($R$4:R6063)-SUM($S$3:S6062),0)</f>
        <v>0</v>
      </c>
    </row>
    <row r="6064" spans="1:19">
      <c r="A6064">
        <f>IF(E6063&lt;&gt;E6064,COUNTIF($A$4:A6063,"&lt;&gt;0")+1,0)</f>
        <v>0</v>
      </c>
      <c r="B6064">
        <f>IF(A6064&lt;&gt;0,IF(MOD(A6064,3)=0,COUNTIF($B$4:B6063,"&lt;&gt;0")+1,0),0)</f>
        <v>0</v>
      </c>
      <c r="C6064" s="9">
        <f>'Dash Board'!$C$12+COUNT('Daily reducing balance'!$F$4:F6063)</f>
        <v>47790</v>
      </c>
      <c r="D6064">
        <f t="shared" si="658"/>
        <v>2030</v>
      </c>
      <c r="E6064">
        <f t="shared" si="659"/>
        <v>11</v>
      </c>
      <c r="F6064">
        <f>DAY('Dash Board'!$C$12+COUNT('Daily reducing balance'!$F$4:F6063))</f>
        <v>3</v>
      </c>
      <c r="G6064" s="8">
        <f t="shared" si="660"/>
        <v>1.0667119505146216E-7</v>
      </c>
      <c r="H6064" s="6">
        <f>G6064*'Dash Board'!$C$11/365</f>
        <v>3.0686234192886373E-11</v>
      </c>
      <c r="I6064" s="6">
        <f>H6064*'Dash Board'!$C$18/'Dash Board'!$C$11</f>
        <v>1.4612492472803038E-11</v>
      </c>
      <c r="J6064" s="6">
        <f>(G6064&gt;1)*PMT('Dash Board'!$C$11/365,$U$4,-'Dash Board'!$C$19)</f>
        <v>0</v>
      </c>
      <c r="K6064" s="6">
        <f t="shared" si="662"/>
        <v>0</v>
      </c>
      <c r="L6064" s="8">
        <f t="shared" si="663"/>
        <v>1.0670188128565505E-7</v>
      </c>
      <c r="N6064" s="8">
        <f t="shared" si="661"/>
        <v>-1.4612492472803038E-11</v>
      </c>
      <c r="O6064" s="8">
        <f>IF(E6063&lt;&gt;E6064,SUM($N$4:N6064)-SUM($O$3:O6063),0)</f>
        <v>0</v>
      </c>
      <c r="P6064" s="6">
        <f>IF(B6064&gt;0,SUM($O$4:O6064)-SUM($P$3:P6063),0)</f>
        <v>0</v>
      </c>
      <c r="Q6064" s="6">
        <f t="shared" si="664"/>
        <v>1.4612492472803038E-11</v>
      </c>
      <c r="R6064" s="8">
        <f>IF(E6063&lt;&gt;E6064,SUM($Q$4:Q6064)-SUM($R$3:R6063),0)</f>
        <v>0</v>
      </c>
      <c r="S6064" s="6">
        <f>IF(B6064&gt;0,SUM($R$4:R6064)-SUM($S$3:S6063),0)</f>
        <v>0</v>
      </c>
    </row>
    <row r="6065" spans="1:19">
      <c r="A6065">
        <f>IF(E6064&lt;&gt;E6065,COUNTIF($A$4:A6064,"&lt;&gt;0")+1,0)</f>
        <v>0</v>
      </c>
      <c r="B6065">
        <f>IF(A6065&lt;&gt;0,IF(MOD(A6065,3)=0,COUNTIF($B$4:B6064,"&lt;&gt;0")+1,0),0)</f>
        <v>0</v>
      </c>
      <c r="C6065" s="9">
        <f>'Dash Board'!$C$12+COUNT('Daily reducing balance'!$F$4:F6064)</f>
        <v>47791</v>
      </c>
      <c r="D6065">
        <f t="shared" si="658"/>
        <v>2030</v>
      </c>
      <c r="E6065">
        <f t="shared" si="659"/>
        <v>11</v>
      </c>
      <c r="F6065">
        <f>DAY('Dash Board'!$C$12+COUNT('Daily reducing balance'!$F$4:F6064))</f>
        <v>4</v>
      </c>
      <c r="G6065" s="8">
        <f t="shared" si="660"/>
        <v>1.0670188128565505E-7</v>
      </c>
      <c r="H6065" s="6">
        <f>G6065*'Dash Board'!$C$11/365</f>
        <v>3.0695061739708983E-11</v>
      </c>
      <c r="I6065" s="6">
        <f>H6065*'Dash Board'!$C$18/'Dash Board'!$C$11</f>
        <v>1.4616696066528088E-11</v>
      </c>
      <c r="J6065" s="6">
        <f>(G6065&gt;1)*PMT('Dash Board'!$C$11/365,$U$4,-'Dash Board'!$C$19)</f>
        <v>0</v>
      </c>
      <c r="K6065" s="6">
        <f t="shared" si="662"/>
        <v>0</v>
      </c>
      <c r="L6065" s="8">
        <f t="shared" si="663"/>
        <v>1.0673257634739475E-7</v>
      </c>
      <c r="N6065" s="8">
        <f t="shared" si="661"/>
        <v>-1.4616696066528088E-11</v>
      </c>
      <c r="O6065" s="8">
        <f>IF(E6064&lt;&gt;E6065,SUM($N$4:N6065)-SUM($O$3:O6064),0)</f>
        <v>0</v>
      </c>
      <c r="P6065" s="6">
        <f>IF(B6065&gt;0,SUM($O$4:O6065)-SUM($P$3:P6064),0)</f>
        <v>0</v>
      </c>
      <c r="Q6065" s="6">
        <f t="shared" si="664"/>
        <v>1.4616696066528088E-11</v>
      </c>
      <c r="R6065" s="8">
        <f>IF(E6064&lt;&gt;E6065,SUM($Q$4:Q6065)-SUM($R$3:R6064),0)</f>
        <v>0</v>
      </c>
      <c r="S6065" s="6">
        <f>IF(B6065&gt;0,SUM($R$4:R6065)-SUM($S$3:S6064),0)</f>
        <v>0</v>
      </c>
    </row>
    <row r="6066" spans="1:19">
      <c r="A6066">
        <f>IF(E6065&lt;&gt;E6066,COUNTIF($A$4:A6065,"&lt;&gt;0")+1,0)</f>
        <v>0</v>
      </c>
      <c r="B6066">
        <f>IF(A6066&lt;&gt;0,IF(MOD(A6066,3)=0,COUNTIF($B$4:B6065,"&lt;&gt;0")+1,0),0)</f>
        <v>0</v>
      </c>
      <c r="C6066" s="9">
        <f>'Dash Board'!$C$12+COUNT('Daily reducing balance'!$F$4:F6065)</f>
        <v>47792</v>
      </c>
      <c r="D6066">
        <f t="shared" si="658"/>
        <v>2030</v>
      </c>
      <c r="E6066">
        <f t="shared" si="659"/>
        <v>11</v>
      </c>
      <c r="F6066">
        <f>DAY('Dash Board'!$C$12+COUNT('Daily reducing balance'!$F$4:F6065))</f>
        <v>5</v>
      </c>
      <c r="G6066" s="8">
        <f t="shared" si="660"/>
        <v>1.0673257634739475E-7</v>
      </c>
      <c r="H6066" s="6">
        <f>G6066*'Dash Board'!$C$11/365</f>
        <v>3.0703891825962872E-11</v>
      </c>
      <c r="I6066" s="6">
        <f>H6066*'Dash Board'!$C$18/'Dash Board'!$C$11</f>
        <v>1.4620900869506129E-11</v>
      </c>
      <c r="J6066" s="6">
        <f>(G6066&gt;1)*PMT('Dash Board'!$C$11/365,$U$4,-'Dash Board'!$C$19)</f>
        <v>0</v>
      </c>
      <c r="K6066" s="6">
        <f t="shared" si="662"/>
        <v>0</v>
      </c>
      <c r="L6066" s="8">
        <f t="shared" si="663"/>
        <v>1.0676328023922071E-7</v>
      </c>
      <c r="N6066" s="8">
        <f t="shared" si="661"/>
        <v>-1.4620900869506129E-11</v>
      </c>
      <c r="O6066" s="8">
        <f>IF(E6065&lt;&gt;E6066,SUM($N$4:N6066)-SUM($O$3:O6065),0)</f>
        <v>0</v>
      </c>
      <c r="P6066" s="6">
        <f>IF(B6066&gt;0,SUM($O$4:O6066)-SUM($P$3:P6065),0)</f>
        <v>0</v>
      </c>
      <c r="Q6066" s="6">
        <f t="shared" si="664"/>
        <v>1.4620900869506129E-11</v>
      </c>
      <c r="R6066" s="8">
        <f>IF(E6065&lt;&gt;E6066,SUM($Q$4:Q6066)-SUM($R$3:R6065),0)</f>
        <v>0</v>
      </c>
      <c r="S6066" s="6">
        <f>IF(B6066&gt;0,SUM($R$4:R6066)-SUM($S$3:S6065),0)</f>
        <v>0</v>
      </c>
    </row>
    <row r="6067" spans="1:19">
      <c r="A6067">
        <f>IF(E6066&lt;&gt;E6067,COUNTIF($A$4:A6066,"&lt;&gt;0")+1,0)</f>
        <v>0</v>
      </c>
      <c r="B6067">
        <f>IF(A6067&lt;&gt;0,IF(MOD(A6067,3)=0,COUNTIF($B$4:B6066,"&lt;&gt;0")+1,0),0)</f>
        <v>0</v>
      </c>
      <c r="C6067" s="9">
        <f>'Dash Board'!$C$12+COUNT('Daily reducing balance'!$F$4:F6066)</f>
        <v>47793</v>
      </c>
      <c r="D6067">
        <f t="shared" si="658"/>
        <v>2030</v>
      </c>
      <c r="E6067">
        <f t="shared" si="659"/>
        <v>11</v>
      </c>
      <c r="F6067">
        <f>DAY('Dash Board'!$C$12+COUNT('Daily reducing balance'!$F$4:F6066))</f>
        <v>6</v>
      </c>
      <c r="G6067" s="8">
        <f t="shared" si="660"/>
        <v>1.0676328023922071E-7</v>
      </c>
      <c r="H6067" s="6">
        <f>G6067*'Dash Board'!$C$11/365</f>
        <v>3.0712724452378555E-11</v>
      </c>
      <c r="I6067" s="6">
        <f>H6067*'Dash Board'!$C$18/'Dash Board'!$C$11</f>
        <v>1.4625106882085027E-11</v>
      </c>
      <c r="J6067" s="6">
        <f>(G6067&gt;1)*PMT('Dash Board'!$C$11/365,$U$4,-'Dash Board'!$C$19)</f>
        <v>0</v>
      </c>
      <c r="K6067" s="6">
        <f t="shared" si="662"/>
        <v>0</v>
      </c>
      <c r="L6067" s="8">
        <f t="shared" si="663"/>
        <v>1.0679399296367308E-7</v>
      </c>
      <c r="N6067" s="8">
        <f t="shared" si="661"/>
        <v>-1.4625106882085027E-11</v>
      </c>
      <c r="O6067" s="8">
        <f>IF(E6066&lt;&gt;E6067,SUM($N$4:N6067)-SUM($O$3:O6066),0)</f>
        <v>0</v>
      </c>
      <c r="P6067" s="6">
        <f>IF(B6067&gt;0,SUM($O$4:O6067)-SUM($P$3:P6066),0)</f>
        <v>0</v>
      </c>
      <c r="Q6067" s="6">
        <f t="shared" si="664"/>
        <v>1.4625106882085027E-11</v>
      </c>
      <c r="R6067" s="8">
        <f>IF(E6066&lt;&gt;E6067,SUM($Q$4:Q6067)-SUM($R$3:R6066),0)</f>
        <v>0</v>
      </c>
      <c r="S6067" s="6">
        <f>IF(B6067&gt;0,SUM($R$4:R6067)-SUM($S$3:S6066),0)</f>
        <v>0</v>
      </c>
    </row>
    <row r="6068" spans="1:19">
      <c r="A6068">
        <f>IF(E6067&lt;&gt;E6068,COUNTIF($A$4:A6067,"&lt;&gt;0")+1,0)</f>
        <v>0</v>
      </c>
      <c r="B6068">
        <f>IF(A6068&lt;&gt;0,IF(MOD(A6068,3)=0,COUNTIF($B$4:B6067,"&lt;&gt;0")+1,0),0)</f>
        <v>0</v>
      </c>
      <c r="C6068" s="9">
        <f>'Dash Board'!$C$12+COUNT('Daily reducing balance'!$F$4:F6067)</f>
        <v>47794</v>
      </c>
      <c r="D6068">
        <f t="shared" ref="D6068:D6131" si="665">IF(AND(E6068=1,F6068=1),D6067+1,D6067)</f>
        <v>2030</v>
      </c>
      <c r="E6068">
        <f t="shared" ref="E6068:E6131" si="666">IF(F6068=1,IF(E6067+1&gt;12,1,E6067+1),E6067)</f>
        <v>11</v>
      </c>
      <c r="F6068">
        <f>DAY('Dash Board'!$C$12+COUNT('Daily reducing balance'!$F$4:F6067))</f>
        <v>7</v>
      </c>
      <c r="G6068" s="8">
        <f t="shared" ref="G6068:G6131" si="667">L6067</f>
        <v>1.0679399296367308E-7</v>
      </c>
      <c r="H6068" s="6">
        <f>G6068*'Dash Board'!$C$11/365</f>
        <v>3.0721559619686776E-11</v>
      </c>
      <c r="I6068" s="6">
        <f>H6068*'Dash Board'!$C$18/'Dash Board'!$C$11</f>
        <v>1.462931410461275E-11</v>
      </c>
      <c r="J6068" s="6">
        <f>(G6068&gt;1)*PMT('Dash Board'!$C$11/365,$U$4,-'Dash Board'!$C$19)</f>
        <v>0</v>
      </c>
      <c r="K6068" s="6">
        <f t="shared" si="662"/>
        <v>0</v>
      </c>
      <c r="L6068" s="8">
        <f t="shared" si="663"/>
        <v>1.0682471452329277E-7</v>
      </c>
      <c r="N6068" s="8">
        <f t="shared" ref="N6068:N6131" si="668">J6068-I6068</f>
        <v>-1.462931410461275E-11</v>
      </c>
      <c r="O6068" s="8">
        <f>IF(E6067&lt;&gt;E6068,SUM($N$4:N6068)-SUM($O$3:O6067),0)</f>
        <v>0</v>
      </c>
      <c r="P6068" s="6">
        <f>IF(B6068&gt;0,SUM($O$4:O6068)-SUM($P$3:P6067),0)</f>
        <v>0</v>
      </c>
      <c r="Q6068" s="6">
        <f t="shared" si="664"/>
        <v>1.462931410461275E-11</v>
      </c>
      <c r="R6068" s="8">
        <f>IF(E6067&lt;&gt;E6068,SUM($Q$4:Q6068)-SUM($R$3:R6067),0)</f>
        <v>0</v>
      </c>
      <c r="S6068" s="6">
        <f>IF(B6068&gt;0,SUM($R$4:R6068)-SUM($S$3:S6067),0)</f>
        <v>0</v>
      </c>
    </row>
    <row r="6069" spans="1:19">
      <c r="A6069">
        <f>IF(E6068&lt;&gt;E6069,COUNTIF($A$4:A6068,"&lt;&gt;0")+1,0)</f>
        <v>0</v>
      </c>
      <c r="B6069">
        <f>IF(A6069&lt;&gt;0,IF(MOD(A6069,3)=0,COUNTIF($B$4:B6068,"&lt;&gt;0")+1,0),0)</f>
        <v>0</v>
      </c>
      <c r="C6069" s="9">
        <f>'Dash Board'!$C$12+COUNT('Daily reducing balance'!$F$4:F6068)</f>
        <v>47795</v>
      </c>
      <c r="D6069">
        <f t="shared" si="665"/>
        <v>2030</v>
      </c>
      <c r="E6069">
        <f t="shared" si="666"/>
        <v>11</v>
      </c>
      <c r="F6069">
        <f>DAY('Dash Board'!$C$12+COUNT('Daily reducing balance'!$F$4:F6068))</f>
        <v>8</v>
      </c>
      <c r="G6069" s="8">
        <f t="shared" si="667"/>
        <v>1.0682471452329277E-7</v>
      </c>
      <c r="H6069" s="6">
        <f>G6069*'Dash Board'!$C$11/365</f>
        <v>3.0730397328618472E-11</v>
      </c>
      <c r="I6069" s="6">
        <f>H6069*'Dash Board'!$C$18/'Dash Board'!$C$11</f>
        <v>1.463352253743737E-11</v>
      </c>
      <c r="J6069" s="6">
        <f>(G6069&gt;1)*PMT('Dash Board'!$C$11/365,$U$4,-'Dash Board'!$C$19)</f>
        <v>0</v>
      </c>
      <c r="K6069" s="6">
        <f t="shared" si="662"/>
        <v>0</v>
      </c>
      <c r="L6069" s="8">
        <f t="shared" si="663"/>
        <v>1.0685544492062139E-7</v>
      </c>
      <c r="N6069" s="8">
        <f t="shared" si="668"/>
        <v>-1.463352253743737E-11</v>
      </c>
      <c r="O6069" s="8">
        <f>IF(E6068&lt;&gt;E6069,SUM($N$4:N6069)-SUM($O$3:O6068),0)</f>
        <v>0</v>
      </c>
      <c r="P6069" s="6">
        <f>IF(B6069&gt;0,SUM($O$4:O6069)-SUM($P$3:P6068),0)</f>
        <v>0</v>
      </c>
      <c r="Q6069" s="6">
        <f t="shared" si="664"/>
        <v>1.463352253743737E-11</v>
      </c>
      <c r="R6069" s="8">
        <f>IF(E6068&lt;&gt;E6069,SUM($Q$4:Q6069)-SUM($R$3:R6068),0)</f>
        <v>0</v>
      </c>
      <c r="S6069" s="6">
        <f>IF(B6069&gt;0,SUM($R$4:R6069)-SUM($S$3:S6068),0)</f>
        <v>0</v>
      </c>
    </row>
    <row r="6070" spans="1:19">
      <c r="A6070">
        <f>IF(E6069&lt;&gt;E6070,COUNTIF($A$4:A6069,"&lt;&gt;0")+1,0)</f>
        <v>0</v>
      </c>
      <c r="B6070">
        <f>IF(A6070&lt;&gt;0,IF(MOD(A6070,3)=0,COUNTIF($B$4:B6069,"&lt;&gt;0")+1,0),0)</f>
        <v>0</v>
      </c>
      <c r="C6070" s="9">
        <f>'Dash Board'!$C$12+COUNT('Daily reducing balance'!$F$4:F6069)</f>
        <v>47796</v>
      </c>
      <c r="D6070">
        <f t="shared" si="665"/>
        <v>2030</v>
      </c>
      <c r="E6070">
        <f t="shared" si="666"/>
        <v>11</v>
      </c>
      <c r="F6070">
        <f>DAY('Dash Board'!$C$12+COUNT('Daily reducing balance'!$F$4:F6069))</f>
        <v>9</v>
      </c>
      <c r="G6070" s="8">
        <f t="shared" si="667"/>
        <v>1.0685544492062139E-7</v>
      </c>
      <c r="H6070" s="6">
        <f>G6070*'Dash Board'!$C$11/365</f>
        <v>3.0739237579904786E-11</v>
      </c>
      <c r="I6070" s="6">
        <f>H6070*'Dash Board'!$C$18/'Dash Board'!$C$11</f>
        <v>1.4637732180907043E-11</v>
      </c>
      <c r="J6070" s="6">
        <f>(G6070&gt;1)*PMT('Dash Board'!$C$11/365,$U$4,-'Dash Board'!$C$19)</f>
        <v>0</v>
      </c>
      <c r="K6070" s="6">
        <f t="shared" si="662"/>
        <v>0</v>
      </c>
      <c r="L6070" s="8">
        <f t="shared" si="663"/>
        <v>1.068861841582013E-7</v>
      </c>
      <c r="N6070" s="8">
        <f t="shared" si="668"/>
        <v>-1.4637732180907043E-11</v>
      </c>
      <c r="O6070" s="8">
        <f>IF(E6069&lt;&gt;E6070,SUM($N$4:N6070)-SUM($O$3:O6069),0)</f>
        <v>0</v>
      </c>
      <c r="P6070" s="6">
        <f>IF(B6070&gt;0,SUM($O$4:O6070)-SUM($P$3:P6069),0)</f>
        <v>0</v>
      </c>
      <c r="Q6070" s="6">
        <f t="shared" si="664"/>
        <v>1.4637732180907043E-11</v>
      </c>
      <c r="R6070" s="8">
        <f>IF(E6069&lt;&gt;E6070,SUM($Q$4:Q6070)-SUM($R$3:R6069),0)</f>
        <v>0</v>
      </c>
      <c r="S6070" s="6">
        <f>IF(B6070&gt;0,SUM($R$4:R6070)-SUM($S$3:S6069),0)</f>
        <v>0</v>
      </c>
    </row>
    <row r="6071" spans="1:19">
      <c r="A6071">
        <f>IF(E6070&lt;&gt;E6071,COUNTIF($A$4:A6070,"&lt;&gt;0")+1,0)</f>
        <v>0</v>
      </c>
      <c r="B6071">
        <f>IF(A6071&lt;&gt;0,IF(MOD(A6071,3)=0,COUNTIF($B$4:B6070,"&lt;&gt;0")+1,0),0)</f>
        <v>0</v>
      </c>
      <c r="C6071" s="9">
        <f>'Dash Board'!$C$12+COUNT('Daily reducing balance'!$F$4:F6070)</f>
        <v>47797</v>
      </c>
      <c r="D6071">
        <f t="shared" si="665"/>
        <v>2030</v>
      </c>
      <c r="E6071">
        <f t="shared" si="666"/>
        <v>11</v>
      </c>
      <c r="F6071">
        <f>DAY('Dash Board'!$C$12+COUNT('Daily reducing balance'!$F$4:F6070))</f>
        <v>10</v>
      </c>
      <c r="G6071" s="8">
        <f t="shared" si="667"/>
        <v>1.068861841582013E-7</v>
      </c>
      <c r="H6071" s="6">
        <f>G6071*'Dash Board'!$C$11/365</f>
        <v>3.0748080374277088E-11</v>
      </c>
      <c r="I6071" s="6">
        <f>H6071*'Dash Board'!$C$18/'Dash Board'!$C$11</f>
        <v>1.4641943035370044E-11</v>
      </c>
      <c r="J6071" s="6">
        <f>(G6071&gt;1)*PMT('Dash Board'!$C$11/365,$U$4,-'Dash Board'!$C$19)</f>
        <v>0</v>
      </c>
      <c r="K6071" s="6">
        <f t="shared" si="662"/>
        <v>0</v>
      </c>
      <c r="L6071" s="8">
        <f t="shared" si="663"/>
        <v>1.0691693223857557E-7</v>
      </c>
      <c r="N6071" s="8">
        <f t="shared" si="668"/>
        <v>-1.4641943035370044E-11</v>
      </c>
      <c r="O6071" s="8">
        <f>IF(E6070&lt;&gt;E6071,SUM($N$4:N6071)-SUM($O$3:O6070),0)</f>
        <v>0</v>
      </c>
      <c r="P6071" s="6">
        <f>IF(B6071&gt;0,SUM($O$4:O6071)-SUM($P$3:P6070),0)</f>
        <v>0</v>
      </c>
      <c r="Q6071" s="6">
        <f t="shared" si="664"/>
        <v>1.4641943035370044E-11</v>
      </c>
      <c r="R6071" s="8">
        <f>IF(E6070&lt;&gt;E6071,SUM($Q$4:Q6071)-SUM($R$3:R6070),0)</f>
        <v>0</v>
      </c>
      <c r="S6071" s="6">
        <f>IF(B6071&gt;0,SUM($R$4:R6071)-SUM($S$3:S6070),0)</f>
        <v>0</v>
      </c>
    </row>
    <row r="6072" spans="1:19">
      <c r="A6072">
        <f>IF(E6071&lt;&gt;E6072,COUNTIF($A$4:A6071,"&lt;&gt;0")+1,0)</f>
        <v>0</v>
      </c>
      <c r="B6072">
        <f>IF(A6072&lt;&gt;0,IF(MOD(A6072,3)=0,COUNTIF($B$4:B6071,"&lt;&gt;0")+1,0),0)</f>
        <v>0</v>
      </c>
      <c r="C6072" s="9">
        <f>'Dash Board'!$C$12+COUNT('Daily reducing balance'!$F$4:F6071)</f>
        <v>47798</v>
      </c>
      <c r="D6072">
        <f t="shared" si="665"/>
        <v>2030</v>
      </c>
      <c r="E6072">
        <f t="shared" si="666"/>
        <v>11</v>
      </c>
      <c r="F6072">
        <f>DAY('Dash Board'!$C$12+COUNT('Daily reducing balance'!$F$4:F6071))</f>
        <v>11</v>
      </c>
      <c r="G6072" s="8">
        <f t="shared" si="667"/>
        <v>1.0691693223857557E-7</v>
      </c>
      <c r="H6072" s="6">
        <f>G6072*'Dash Board'!$C$11/365</f>
        <v>3.0756925712466941E-11</v>
      </c>
      <c r="I6072" s="6">
        <f>H6072*'Dash Board'!$C$18/'Dash Board'!$C$11</f>
        <v>1.4646155101174735E-11</v>
      </c>
      <c r="J6072" s="6">
        <f>(G6072&gt;1)*PMT('Dash Board'!$C$11/365,$U$4,-'Dash Board'!$C$19)</f>
        <v>0</v>
      </c>
      <c r="K6072" s="6">
        <f t="shared" si="662"/>
        <v>0</v>
      </c>
      <c r="L6072" s="8">
        <f t="shared" si="663"/>
        <v>1.0694768916428804E-7</v>
      </c>
      <c r="N6072" s="8">
        <f t="shared" si="668"/>
        <v>-1.4646155101174735E-11</v>
      </c>
      <c r="O6072" s="8">
        <f>IF(E6071&lt;&gt;E6072,SUM($N$4:N6072)-SUM($O$3:O6071),0)</f>
        <v>0</v>
      </c>
      <c r="P6072" s="6">
        <f>IF(B6072&gt;0,SUM($O$4:O6072)-SUM($P$3:P6071),0)</f>
        <v>0</v>
      </c>
      <c r="Q6072" s="6">
        <f t="shared" si="664"/>
        <v>1.4646155101174735E-11</v>
      </c>
      <c r="R6072" s="8">
        <f>IF(E6071&lt;&gt;E6072,SUM($Q$4:Q6072)-SUM($R$3:R6071),0)</f>
        <v>0</v>
      </c>
      <c r="S6072" s="6">
        <f>IF(B6072&gt;0,SUM($R$4:R6072)-SUM($S$3:S6071),0)</f>
        <v>0</v>
      </c>
    </row>
    <row r="6073" spans="1:19">
      <c r="A6073">
        <f>IF(E6072&lt;&gt;E6073,COUNTIF($A$4:A6072,"&lt;&gt;0")+1,0)</f>
        <v>0</v>
      </c>
      <c r="B6073">
        <f>IF(A6073&lt;&gt;0,IF(MOD(A6073,3)=0,COUNTIF($B$4:B6072,"&lt;&gt;0")+1,0),0)</f>
        <v>0</v>
      </c>
      <c r="C6073" s="9">
        <f>'Dash Board'!$C$12+COUNT('Daily reducing balance'!$F$4:F6072)</f>
        <v>47799</v>
      </c>
      <c r="D6073">
        <f t="shared" si="665"/>
        <v>2030</v>
      </c>
      <c r="E6073">
        <f t="shared" si="666"/>
        <v>11</v>
      </c>
      <c r="F6073">
        <f>DAY('Dash Board'!$C$12+COUNT('Daily reducing balance'!$F$4:F6072))</f>
        <v>12</v>
      </c>
      <c r="G6073" s="8">
        <f t="shared" si="667"/>
        <v>1.0694768916428804E-7</v>
      </c>
      <c r="H6073" s="6">
        <f>G6073*'Dash Board'!$C$11/365</f>
        <v>3.076577359520615E-11</v>
      </c>
      <c r="I6073" s="6">
        <f>H6073*'Dash Board'!$C$18/'Dash Board'!$C$11</f>
        <v>1.4650368378669599E-11</v>
      </c>
      <c r="J6073" s="6">
        <f>(G6073&gt;1)*PMT('Dash Board'!$C$11/365,$U$4,-'Dash Board'!$C$19)</f>
        <v>0</v>
      </c>
      <c r="K6073" s="6">
        <f t="shared" si="662"/>
        <v>0</v>
      </c>
      <c r="L6073" s="8">
        <f t="shared" si="663"/>
        <v>1.0697845493788325E-7</v>
      </c>
      <c r="N6073" s="8">
        <f t="shared" si="668"/>
        <v>-1.4650368378669599E-11</v>
      </c>
      <c r="O6073" s="8">
        <f>IF(E6072&lt;&gt;E6073,SUM($N$4:N6073)-SUM($O$3:O6072),0)</f>
        <v>0</v>
      </c>
      <c r="P6073" s="6">
        <f>IF(B6073&gt;0,SUM($O$4:O6073)-SUM($P$3:P6072),0)</f>
        <v>0</v>
      </c>
      <c r="Q6073" s="6">
        <f t="shared" si="664"/>
        <v>1.4650368378669599E-11</v>
      </c>
      <c r="R6073" s="8">
        <f>IF(E6072&lt;&gt;E6073,SUM($Q$4:Q6073)-SUM($R$3:R6072),0)</f>
        <v>0</v>
      </c>
      <c r="S6073" s="6">
        <f>IF(B6073&gt;0,SUM($R$4:R6073)-SUM($S$3:S6072),0)</f>
        <v>0</v>
      </c>
    </row>
    <row r="6074" spans="1:19">
      <c r="A6074">
        <f>IF(E6073&lt;&gt;E6074,COUNTIF($A$4:A6073,"&lt;&gt;0")+1,0)</f>
        <v>0</v>
      </c>
      <c r="B6074">
        <f>IF(A6074&lt;&gt;0,IF(MOD(A6074,3)=0,COUNTIF($B$4:B6073,"&lt;&gt;0")+1,0),0)</f>
        <v>0</v>
      </c>
      <c r="C6074" s="9">
        <f>'Dash Board'!$C$12+COUNT('Daily reducing balance'!$F$4:F6073)</f>
        <v>47800</v>
      </c>
      <c r="D6074">
        <f t="shared" si="665"/>
        <v>2030</v>
      </c>
      <c r="E6074">
        <f t="shared" si="666"/>
        <v>11</v>
      </c>
      <c r="F6074">
        <f>DAY('Dash Board'!$C$12+COUNT('Daily reducing balance'!$F$4:F6073))</f>
        <v>13</v>
      </c>
      <c r="G6074" s="8">
        <f t="shared" si="667"/>
        <v>1.0697845493788325E-7</v>
      </c>
      <c r="H6074" s="6">
        <f>G6074*'Dash Board'!$C$11/365</f>
        <v>3.077462402322669E-11</v>
      </c>
      <c r="I6074" s="6">
        <f>H6074*'Dash Board'!$C$18/'Dash Board'!$C$11</f>
        <v>1.4654582868203189E-11</v>
      </c>
      <c r="J6074" s="6">
        <f>(G6074&gt;1)*PMT('Dash Board'!$C$11/365,$U$4,-'Dash Board'!$C$19)</f>
        <v>0</v>
      </c>
      <c r="K6074" s="6">
        <f t="shared" si="662"/>
        <v>0</v>
      </c>
      <c r="L6074" s="8">
        <f t="shared" si="663"/>
        <v>1.0700922956190648E-7</v>
      </c>
      <c r="N6074" s="8">
        <f t="shared" si="668"/>
        <v>-1.4654582868203189E-11</v>
      </c>
      <c r="O6074" s="8">
        <f>IF(E6073&lt;&gt;E6074,SUM($N$4:N6074)-SUM($O$3:O6073),0)</f>
        <v>0</v>
      </c>
      <c r="P6074" s="6">
        <f>IF(B6074&gt;0,SUM($O$4:O6074)-SUM($P$3:P6073),0)</f>
        <v>0</v>
      </c>
      <c r="Q6074" s="6">
        <f t="shared" si="664"/>
        <v>1.4654582868203189E-11</v>
      </c>
      <c r="R6074" s="8">
        <f>IF(E6073&lt;&gt;E6074,SUM($Q$4:Q6074)-SUM($R$3:R6073),0)</f>
        <v>0</v>
      </c>
      <c r="S6074" s="6">
        <f>IF(B6074&gt;0,SUM($R$4:R6074)-SUM($S$3:S6073),0)</f>
        <v>0</v>
      </c>
    </row>
    <row r="6075" spans="1:19">
      <c r="A6075">
        <f>IF(E6074&lt;&gt;E6075,COUNTIF($A$4:A6074,"&lt;&gt;0")+1,0)</f>
        <v>0</v>
      </c>
      <c r="B6075">
        <f>IF(A6075&lt;&gt;0,IF(MOD(A6075,3)=0,COUNTIF($B$4:B6074,"&lt;&gt;0")+1,0),0)</f>
        <v>0</v>
      </c>
      <c r="C6075" s="9">
        <f>'Dash Board'!$C$12+COUNT('Daily reducing balance'!$F$4:F6074)</f>
        <v>47801</v>
      </c>
      <c r="D6075">
        <f t="shared" si="665"/>
        <v>2030</v>
      </c>
      <c r="E6075">
        <f t="shared" si="666"/>
        <v>11</v>
      </c>
      <c r="F6075">
        <f>DAY('Dash Board'!$C$12+COUNT('Daily reducing balance'!$F$4:F6074))</f>
        <v>14</v>
      </c>
      <c r="G6075" s="8">
        <f t="shared" si="667"/>
        <v>1.0700922956190648E-7</v>
      </c>
      <c r="H6075" s="6">
        <f>G6075*'Dash Board'!$C$11/365</f>
        <v>3.0783476997260765E-11</v>
      </c>
      <c r="I6075" s="6">
        <f>H6075*'Dash Board'!$C$18/'Dash Board'!$C$11</f>
        <v>1.4658798570124177E-11</v>
      </c>
      <c r="J6075" s="6">
        <f>(G6075&gt;1)*PMT('Dash Board'!$C$11/365,$U$4,-'Dash Board'!$C$19)</f>
        <v>0</v>
      </c>
      <c r="K6075" s="6">
        <f t="shared" si="662"/>
        <v>0</v>
      </c>
      <c r="L6075" s="8">
        <f t="shared" si="663"/>
        <v>1.0704001303890374E-7</v>
      </c>
      <c r="N6075" s="8">
        <f t="shared" si="668"/>
        <v>-1.4658798570124177E-11</v>
      </c>
      <c r="O6075" s="8">
        <f>IF(E6074&lt;&gt;E6075,SUM($N$4:N6075)-SUM($O$3:O6074),0)</f>
        <v>0</v>
      </c>
      <c r="P6075" s="6">
        <f>IF(B6075&gt;0,SUM($O$4:O6075)-SUM($P$3:P6074),0)</f>
        <v>0</v>
      </c>
      <c r="Q6075" s="6">
        <f t="shared" si="664"/>
        <v>1.4658798570124177E-11</v>
      </c>
      <c r="R6075" s="8">
        <f>IF(E6074&lt;&gt;E6075,SUM($Q$4:Q6075)-SUM($R$3:R6074),0)</f>
        <v>0</v>
      </c>
      <c r="S6075" s="6">
        <f>IF(B6075&gt;0,SUM($R$4:R6075)-SUM($S$3:S6074),0)</f>
        <v>0</v>
      </c>
    </row>
    <row r="6076" spans="1:19">
      <c r="A6076">
        <f>IF(E6075&lt;&gt;E6076,COUNTIF($A$4:A6075,"&lt;&gt;0")+1,0)</f>
        <v>0</v>
      </c>
      <c r="B6076">
        <f>IF(A6076&lt;&gt;0,IF(MOD(A6076,3)=0,COUNTIF($B$4:B6075,"&lt;&gt;0")+1,0),0)</f>
        <v>0</v>
      </c>
      <c r="C6076" s="9">
        <f>'Dash Board'!$C$12+COUNT('Daily reducing balance'!$F$4:F6075)</f>
        <v>47802</v>
      </c>
      <c r="D6076">
        <f t="shared" si="665"/>
        <v>2030</v>
      </c>
      <c r="E6076">
        <f t="shared" si="666"/>
        <v>11</v>
      </c>
      <c r="F6076">
        <f>DAY('Dash Board'!$C$12+COUNT('Daily reducing balance'!$F$4:F6075))</f>
        <v>15</v>
      </c>
      <c r="G6076" s="8">
        <f t="shared" si="667"/>
        <v>1.0704001303890374E-7</v>
      </c>
      <c r="H6076" s="6">
        <f>G6076*'Dash Board'!$C$11/365</f>
        <v>3.07923325180408E-11</v>
      </c>
      <c r="I6076" s="6">
        <f>H6076*'Dash Board'!$C$18/'Dash Board'!$C$11</f>
        <v>1.4663015484781334E-11</v>
      </c>
      <c r="J6076" s="6">
        <f>(G6076&gt;1)*PMT('Dash Board'!$C$11/365,$U$4,-'Dash Board'!$C$19)</f>
        <v>0</v>
      </c>
      <c r="K6076" s="6">
        <f t="shared" si="662"/>
        <v>0</v>
      </c>
      <c r="L6076" s="8">
        <f t="shared" si="663"/>
        <v>1.0707080537142178E-7</v>
      </c>
      <c r="N6076" s="8">
        <f t="shared" si="668"/>
        <v>-1.4663015484781334E-11</v>
      </c>
      <c r="O6076" s="8">
        <f>IF(E6075&lt;&gt;E6076,SUM($N$4:N6076)-SUM($O$3:O6075),0)</f>
        <v>0</v>
      </c>
      <c r="P6076" s="6">
        <f>IF(B6076&gt;0,SUM($O$4:O6076)-SUM($P$3:P6075),0)</f>
        <v>0</v>
      </c>
      <c r="Q6076" s="6">
        <f t="shared" si="664"/>
        <v>1.4663015484781334E-11</v>
      </c>
      <c r="R6076" s="8">
        <f>IF(E6075&lt;&gt;E6076,SUM($Q$4:Q6076)-SUM($R$3:R6075),0)</f>
        <v>0</v>
      </c>
      <c r="S6076" s="6">
        <f>IF(B6076&gt;0,SUM($R$4:R6076)-SUM($S$3:S6075),0)</f>
        <v>0</v>
      </c>
    </row>
    <row r="6077" spans="1:19">
      <c r="A6077">
        <f>IF(E6076&lt;&gt;E6077,COUNTIF($A$4:A6076,"&lt;&gt;0")+1,0)</f>
        <v>0</v>
      </c>
      <c r="B6077">
        <f>IF(A6077&lt;&gt;0,IF(MOD(A6077,3)=0,COUNTIF($B$4:B6076,"&lt;&gt;0")+1,0),0)</f>
        <v>0</v>
      </c>
      <c r="C6077" s="9">
        <f>'Dash Board'!$C$12+COUNT('Daily reducing balance'!$F$4:F6076)</f>
        <v>47803</v>
      </c>
      <c r="D6077">
        <f t="shared" si="665"/>
        <v>2030</v>
      </c>
      <c r="E6077">
        <f t="shared" si="666"/>
        <v>11</v>
      </c>
      <c r="F6077">
        <f>DAY('Dash Board'!$C$12+COUNT('Daily reducing balance'!$F$4:F6076))</f>
        <v>16</v>
      </c>
      <c r="G6077" s="8">
        <f t="shared" si="667"/>
        <v>1.0707080537142178E-7</v>
      </c>
      <c r="H6077" s="6">
        <f>G6077*'Dash Board'!$C$11/365</f>
        <v>3.0801190586299416E-11</v>
      </c>
      <c r="I6077" s="6">
        <f>H6077*'Dash Board'!$C$18/'Dash Board'!$C$11</f>
        <v>1.4667233612523533E-11</v>
      </c>
      <c r="J6077" s="6">
        <f>(G6077&gt;1)*PMT('Dash Board'!$C$11/365,$U$4,-'Dash Board'!$C$19)</f>
        <v>0</v>
      </c>
      <c r="K6077" s="6">
        <f t="shared" si="662"/>
        <v>0</v>
      </c>
      <c r="L6077" s="8">
        <f t="shared" si="663"/>
        <v>1.0710160656200808E-7</v>
      </c>
      <c r="N6077" s="8">
        <f t="shared" si="668"/>
        <v>-1.4667233612523533E-11</v>
      </c>
      <c r="O6077" s="8">
        <f>IF(E6076&lt;&gt;E6077,SUM($N$4:N6077)-SUM($O$3:O6076),0)</f>
        <v>0</v>
      </c>
      <c r="P6077" s="6">
        <f>IF(B6077&gt;0,SUM($O$4:O6077)-SUM($P$3:P6076),0)</f>
        <v>0</v>
      </c>
      <c r="Q6077" s="6">
        <f t="shared" si="664"/>
        <v>1.4667233612523533E-11</v>
      </c>
      <c r="R6077" s="8">
        <f>IF(E6076&lt;&gt;E6077,SUM($Q$4:Q6077)-SUM($R$3:R6076),0)</f>
        <v>0</v>
      </c>
      <c r="S6077" s="6">
        <f>IF(B6077&gt;0,SUM($R$4:R6077)-SUM($S$3:S6076),0)</f>
        <v>0</v>
      </c>
    </row>
    <row r="6078" spans="1:19">
      <c r="A6078">
        <f>IF(E6077&lt;&gt;E6078,COUNTIF($A$4:A6077,"&lt;&gt;0")+1,0)</f>
        <v>0</v>
      </c>
      <c r="B6078">
        <f>IF(A6078&lt;&gt;0,IF(MOD(A6078,3)=0,COUNTIF($B$4:B6077,"&lt;&gt;0")+1,0),0)</f>
        <v>0</v>
      </c>
      <c r="C6078" s="9">
        <f>'Dash Board'!$C$12+COUNT('Daily reducing balance'!$F$4:F6077)</f>
        <v>47804</v>
      </c>
      <c r="D6078">
        <f t="shared" si="665"/>
        <v>2030</v>
      </c>
      <c r="E6078">
        <f t="shared" si="666"/>
        <v>11</v>
      </c>
      <c r="F6078">
        <f>DAY('Dash Board'!$C$12+COUNT('Daily reducing balance'!$F$4:F6077))</f>
        <v>17</v>
      </c>
      <c r="G6078" s="8">
        <f t="shared" si="667"/>
        <v>1.0710160656200808E-7</v>
      </c>
      <c r="H6078" s="6">
        <f>G6078*'Dash Board'!$C$11/365</f>
        <v>3.0810051202769445E-11</v>
      </c>
      <c r="I6078" s="6">
        <f>H6078*'Dash Board'!$C$18/'Dash Board'!$C$11</f>
        <v>1.4671452953699736E-11</v>
      </c>
      <c r="J6078" s="6">
        <f>(G6078&gt;1)*PMT('Dash Board'!$C$11/365,$U$4,-'Dash Board'!$C$19)</f>
        <v>0</v>
      </c>
      <c r="K6078" s="6">
        <f t="shared" si="662"/>
        <v>0</v>
      </c>
      <c r="L6078" s="8">
        <f t="shared" si="663"/>
        <v>1.0713241661321085E-7</v>
      </c>
      <c r="N6078" s="8">
        <f t="shared" si="668"/>
        <v>-1.4671452953699736E-11</v>
      </c>
      <c r="O6078" s="8">
        <f>IF(E6077&lt;&gt;E6078,SUM($N$4:N6078)-SUM($O$3:O6077),0)</f>
        <v>0</v>
      </c>
      <c r="P6078" s="6">
        <f>IF(B6078&gt;0,SUM($O$4:O6078)-SUM($P$3:P6077),0)</f>
        <v>0</v>
      </c>
      <c r="Q6078" s="6">
        <f t="shared" si="664"/>
        <v>1.4671452953699736E-11</v>
      </c>
      <c r="R6078" s="8">
        <f>IF(E6077&lt;&gt;E6078,SUM($Q$4:Q6078)-SUM($R$3:R6077),0)</f>
        <v>0</v>
      </c>
      <c r="S6078" s="6">
        <f>IF(B6078&gt;0,SUM($R$4:R6078)-SUM($S$3:S6077),0)</f>
        <v>0</v>
      </c>
    </row>
    <row r="6079" spans="1:19">
      <c r="A6079">
        <f>IF(E6078&lt;&gt;E6079,COUNTIF($A$4:A6078,"&lt;&gt;0")+1,0)</f>
        <v>0</v>
      </c>
      <c r="B6079">
        <f>IF(A6079&lt;&gt;0,IF(MOD(A6079,3)=0,COUNTIF($B$4:B6078,"&lt;&gt;0")+1,0),0)</f>
        <v>0</v>
      </c>
      <c r="C6079" s="9">
        <f>'Dash Board'!$C$12+COUNT('Daily reducing balance'!$F$4:F6078)</f>
        <v>47805</v>
      </c>
      <c r="D6079">
        <f t="shared" si="665"/>
        <v>2030</v>
      </c>
      <c r="E6079">
        <f t="shared" si="666"/>
        <v>11</v>
      </c>
      <c r="F6079">
        <f>DAY('Dash Board'!$C$12+COUNT('Daily reducing balance'!$F$4:F6078))</f>
        <v>18</v>
      </c>
      <c r="G6079" s="8">
        <f t="shared" si="667"/>
        <v>1.0713241661321085E-7</v>
      </c>
      <c r="H6079" s="6">
        <f>G6079*'Dash Board'!$C$11/365</f>
        <v>3.0818914368183942E-11</v>
      </c>
      <c r="I6079" s="6">
        <f>H6079*'Dash Board'!$C$18/'Dash Board'!$C$11</f>
        <v>1.4675673508659022E-11</v>
      </c>
      <c r="J6079" s="6">
        <f>(G6079&gt;1)*PMT('Dash Board'!$C$11/365,$U$4,-'Dash Board'!$C$19)</f>
        <v>0</v>
      </c>
      <c r="K6079" s="6">
        <f t="shared" si="662"/>
        <v>0</v>
      </c>
      <c r="L6079" s="8">
        <f t="shared" si="663"/>
        <v>1.0716323552757903E-7</v>
      </c>
      <c r="N6079" s="8">
        <f t="shared" si="668"/>
        <v>-1.4675673508659022E-11</v>
      </c>
      <c r="O6079" s="8">
        <f>IF(E6078&lt;&gt;E6079,SUM($N$4:N6079)-SUM($O$3:O6078),0)</f>
        <v>0</v>
      </c>
      <c r="P6079" s="6">
        <f>IF(B6079&gt;0,SUM($O$4:O6079)-SUM($P$3:P6078),0)</f>
        <v>0</v>
      </c>
      <c r="Q6079" s="6">
        <f t="shared" si="664"/>
        <v>1.4675673508659022E-11</v>
      </c>
      <c r="R6079" s="8">
        <f>IF(E6078&lt;&gt;E6079,SUM($Q$4:Q6079)-SUM($R$3:R6078),0)</f>
        <v>0</v>
      </c>
      <c r="S6079" s="6">
        <f>IF(B6079&gt;0,SUM($R$4:R6079)-SUM($S$3:S6078),0)</f>
        <v>0</v>
      </c>
    </row>
    <row r="6080" spans="1:19">
      <c r="A6080">
        <f>IF(E6079&lt;&gt;E6080,COUNTIF($A$4:A6079,"&lt;&gt;0")+1,0)</f>
        <v>0</v>
      </c>
      <c r="B6080">
        <f>IF(A6080&lt;&gt;0,IF(MOD(A6080,3)=0,COUNTIF($B$4:B6079,"&lt;&gt;0")+1,0),0)</f>
        <v>0</v>
      </c>
      <c r="C6080" s="9">
        <f>'Dash Board'!$C$12+COUNT('Daily reducing balance'!$F$4:F6079)</f>
        <v>47806</v>
      </c>
      <c r="D6080">
        <f t="shared" si="665"/>
        <v>2030</v>
      </c>
      <c r="E6080">
        <f t="shared" si="666"/>
        <v>11</v>
      </c>
      <c r="F6080">
        <f>DAY('Dash Board'!$C$12+COUNT('Daily reducing balance'!$F$4:F6079))</f>
        <v>19</v>
      </c>
      <c r="G6080" s="8">
        <f t="shared" si="667"/>
        <v>1.0716323552757903E-7</v>
      </c>
      <c r="H6080" s="6">
        <f>G6080*'Dash Board'!$C$11/365</f>
        <v>3.0827780083276159E-11</v>
      </c>
      <c r="I6080" s="6">
        <f>H6080*'Dash Board'!$C$18/'Dash Board'!$C$11</f>
        <v>1.4679895277750553E-11</v>
      </c>
      <c r="J6080" s="6">
        <f>(G6080&gt;1)*PMT('Dash Board'!$C$11/365,$U$4,-'Dash Board'!$C$19)</f>
        <v>0</v>
      </c>
      <c r="K6080" s="6">
        <f t="shared" si="662"/>
        <v>0</v>
      </c>
      <c r="L6080" s="8">
        <f t="shared" si="663"/>
        <v>1.0719406330766232E-7</v>
      </c>
      <c r="N6080" s="8">
        <f t="shared" si="668"/>
        <v>-1.4679895277750553E-11</v>
      </c>
      <c r="O6080" s="8">
        <f>IF(E6079&lt;&gt;E6080,SUM($N$4:N6080)-SUM($O$3:O6079),0)</f>
        <v>0</v>
      </c>
      <c r="P6080" s="6">
        <f>IF(B6080&gt;0,SUM($O$4:O6080)-SUM($P$3:P6079),0)</f>
        <v>0</v>
      </c>
      <c r="Q6080" s="6">
        <f t="shared" si="664"/>
        <v>1.4679895277750553E-11</v>
      </c>
      <c r="R6080" s="8">
        <f>IF(E6079&lt;&gt;E6080,SUM($Q$4:Q6080)-SUM($R$3:R6079),0)</f>
        <v>0</v>
      </c>
      <c r="S6080" s="6">
        <f>IF(B6080&gt;0,SUM($R$4:R6080)-SUM($S$3:S6079),0)</f>
        <v>0</v>
      </c>
    </row>
    <row r="6081" spans="1:19">
      <c r="A6081">
        <f>IF(E6080&lt;&gt;E6081,COUNTIF($A$4:A6080,"&lt;&gt;0")+1,0)</f>
        <v>0</v>
      </c>
      <c r="B6081">
        <f>IF(A6081&lt;&gt;0,IF(MOD(A6081,3)=0,COUNTIF($B$4:B6080,"&lt;&gt;0")+1,0),0)</f>
        <v>0</v>
      </c>
      <c r="C6081" s="9">
        <f>'Dash Board'!$C$12+COUNT('Daily reducing balance'!$F$4:F6080)</f>
        <v>47807</v>
      </c>
      <c r="D6081">
        <f t="shared" si="665"/>
        <v>2030</v>
      </c>
      <c r="E6081">
        <f t="shared" si="666"/>
        <v>11</v>
      </c>
      <c r="F6081">
        <f>DAY('Dash Board'!$C$12+COUNT('Daily reducing balance'!$F$4:F6080))</f>
        <v>20</v>
      </c>
      <c r="G6081" s="8">
        <f t="shared" si="667"/>
        <v>1.0719406330766232E-7</v>
      </c>
      <c r="H6081" s="6">
        <f>G6081*'Dash Board'!$C$11/365</f>
        <v>3.0836648348779572E-11</v>
      </c>
      <c r="I6081" s="6">
        <f>H6081*'Dash Board'!$C$18/'Dash Board'!$C$11</f>
        <v>1.4684118261323607E-11</v>
      </c>
      <c r="J6081" s="6">
        <f>(G6081&gt;1)*PMT('Dash Board'!$C$11/365,$U$4,-'Dash Board'!$C$19)</f>
        <v>0</v>
      </c>
      <c r="K6081" s="6">
        <f t="shared" si="662"/>
        <v>0</v>
      </c>
      <c r="L6081" s="8">
        <f t="shared" si="663"/>
        <v>1.0722489995601109E-7</v>
      </c>
      <c r="N6081" s="8">
        <f t="shared" si="668"/>
        <v>-1.4684118261323607E-11</v>
      </c>
      <c r="O6081" s="8">
        <f>IF(E6080&lt;&gt;E6081,SUM($N$4:N6081)-SUM($O$3:O6080),0)</f>
        <v>0</v>
      </c>
      <c r="P6081" s="6">
        <f>IF(B6081&gt;0,SUM($O$4:O6081)-SUM($P$3:P6080),0)</f>
        <v>0</v>
      </c>
      <c r="Q6081" s="6">
        <f t="shared" si="664"/>
        <v>1.4684118261323607E-11</v>
      </c>
      <c r="R6081" s="8">
        <f>IF(E6080&lt;&gt;E6081,SUM($Q$4:Q6081)-SUM($R$3:R6080),0)</f>
        <v>0</v>
      </c>
      <c r="S6081" s="6">
        <f>IF(B6081&gt;0,SUM($R$4:R6081)-SUM($S$3:S6080),0)</f>
        <v>0</v>
      </c>
    </row>
    <row r="6082" spans="1:19">
      <c r="A6082">
        <f>IF(E6081&lt;&gt;E6082,COUNTIF($A$4:A6081,"&lt;&gt;0")+1,0)</f>
        <v>0</v>
      </c>
      <c r="B6082">
        <f>IF(A6082&lt;&gt;0,IF(MOD(A6082,3)=0,COUNTIF($B$4:B6081,"&lt;&gt;0")+1,0),0)</f>
        <v>0</v>
      </c>
      <c r="C6082" s="9">
        <f>'Dash Board'!$C$12+COUNT('Daily reducing balance'!$F$4:F6081)</f>
        <v>47808</v>
      </c>
      <c r="D6082">
        <f t="shared" si="665"/>
        <v>2030</v>
      </c>
      <c r="E6082">
        <f t="shared" si="666"/>
        <v>11</v>
      </c>
      <c r="F6082">
        <f>DAY('Dash Board'!$C$12+COUNT('Daily reducing balance'!$F$4:F6081))</f>
        <v>21</v>
      </c>
      <c r="G6082" s="8">
        <f t="shared" si="667"/>
        <v>1.0722489995601109E-7</v>
      </c>
      <c r="H6082" s="6">
        <f>G6082*'Dash Board'!$C$11/365</f>
        <v>3.0845519165427844E-11</v>
      </c>
      <c r="I6082" s="6">
        <f>H6082*'Dash Board'!$C$18/'Dash Board'!$C$11</f>
        <v>1.4688342459727548E-11</v>
      </c>
      <c r="J6082" s="6">
        <f>(G6082&gt;1)*PMT('Dash Board'!$C$11/365,$U$4,-'Dash Board'!$C$19)</f>
        <v>0</v>
      </c>
      <c r="K6082" s="6">
        <f t="shared" si="662"/>
        <v>0</v>
      </c>
      <c r="L6082" s="8">
        <f t="shared" si="663"/>
        <v>1.0725574547517652E-7</v>
      </c>
      <c r="N6082" s="8">
        <f t="shared" si="668"/>
        <v>-1.4688342459727548E-11</v>
      </c>
      <c r="O6082" s="8">
        <f>IF(E6081&lt;&gt;E6082,SUM($N$4:N6082)-SUM($O$3:O6081),0)</f>
        <v>0</v>
      </c>
      <c r="P6082" s="6">
        <f>IF(B6082&gt;0,SUM($O$4:O6082)-SUM($P$3:P6081),0)</f>
        <v>0</v>
      </c>
      <c r="Q6082" s="6">
        <f t="shared" si="664"/>
        <v>1.4688342459727548E-11</v>
      </c>
      <c r="R6082" s="8">
        <f>IF(E6081&lt;&gt;E6082,SUM($Q$4:Q6082)-SUM($R$3:R6081),0)</f>
        <v>0</v>
      </c>
      <c r="S6082" s="6">
        <f>IF(B6082&gt;0,SUM($R$4:R6082)-SUM($S$3:S6081),0)</f>
        <v>0</v>
      </c>
    </row>
    <row r="6083" spans="1:19">
      <c r="A6083">
        <f>IF(E6082&lt;&gt;E6083,COUNTIF($A$4:A6082,"&lt;&gt;0")+1,0)</f>
        <v>0</v>
      </c>
      <c r="B6083">
        <f>IF(A6083&lt;&gt;0,IF(MOD(A6083,3)=0,COUNTIF($B$4:B6082,"&lt;&gt;0")+1,0),0)</f>
        <v>0</v>
      </c>
      <c r="C6083" s="9">
        <f>'Dash Board'!$C$12+COUNT('Daily reducing balance'!$F$4:F6082)</f>
        <v>47809</v>
      </c>
      <c r="D6083">
        <f t="shared" si="665"/>
        <v>2030</v>
      </c>
      <c r="E6083">
        <f t="shared" si="666"/>
        <v>11</v>
      </c>
      <c r="F6083">
        <f>DAY('Dash Board'!$C$12+COUNT('Daily reducing balance'!$F$4:F6082))</f>
        <v>22</v>
      </c>
      <c r="G6083" s="8">
        <f t="shared" si="667"/>
        <v>1.0725574547517652E-7</v>
      </c>
      <c r="H6083" s="6">
        <f>G6083*'Dash Board'!$C$11/365</f>
        <v>3.0854392533954886E-11</v>
      </c>
      <c r="I6083" s="6">
        <f>H6083*'Dash Board'!$C$18/'Dash Board'!$C$11</f>
        <v>1.4692567873311853E-11</v>
      </c>
      <c r="J6083" s="6">
        <f>(G6083&gt;1)*PMT('Dash Board'!$C$11/365,$U$4,-'Dash Board'!$C$19)</f>
        <v>0</v>
      </c>
      <c r="K6083" s="6">
        <f t="shared" si="662"/>
        <v>0</v>
      </c>
      <c r="L6083" s="8">
        <f t="shared" si="663"/>
        <v>1.0728659986771047E-7</v>
      </c>
      <c r="N6083" s="8">
        <f t="shared" si="668"/>
        <v>-1.4692567873311853E-11</v>
      </c>
      <c r="O6083" s="8">
        <f>IF(E6082&lt;&gt;E6083,SUM($N$4:N6083)-SUM($O$3:O6082),0)</f>
        <v>0</v>
      </c>
      <c r="P6083" s="6">
        <f>IF(B6083&gt;0,SUM($O$4:O6083)-SUM($P$3:P6082),0)</f>
        <v>0</v>
      </c>
      <c r="Q6083" s="6">
        <f t="shared" si="664"/>
        <v>1.4692567873311853E-11</v>
      </c>
      <c r="R6083" s="8">
        <f>IF(E6082&lt;&gt;E6083,SUM($Q$4:Q6083)-SUM($R$3:R6082),0)</f>
        <v>0</v>
      </c>
      <c r="S6083" s="6">
        <f>IF(B6083&gt;0,SUM($R$4:R6083)-SUM($S$3:S6082),0)</f>
        <v>0</v>
      </c>
    </row>
    <row r="6084" spans="1:19">
      <c r="A6084">
        <f>IF(E6083&lt;&gt;E6084,COUNTIF($A$4:A6083,"&lt;&gt;0")+1,0)</f>
        <v>0</v>
      </c>
      <c r="B6084">
        <f>IF(A6084&lt;&gt;0,IF(MOD(A6084,3)=0,COUNTIF($B$4:B6083,"&lt;&gt;0")+1,0),0)</f>
        <v>0</v>
      </c>
      <c r="C6084" s="9">
        <f>'Dash Board'!$C$12+COUNT('Daily reducing balance'!$F$4:F6083)</f>
        <v>47810</v>
      </c>
      <c r="D6084">
        <f t="shared" si="665"/>
        <v>2030</v>
      </c>
      <c r="E6084">
        <f t="shared" si="666"/>
        <v>11</v>
      </c>
      <c r="F6084">
        <f>DAY('Dash Board'!$C$12+COUNT('Daily reducing balance'!$F$4:F6083))</f>
        <v>23</v>
      </c>
      <c r="G6084" s="8">
        <f t="shared" si="667"/>
        <v>1.0728659986771047E-7</v>
      </c>
      <c r="H6084" s="6">
        <f>G6084*'Dash Board'!$C$11/365</f>
        <v>3.0863268455094788E-11</v>
      </c>
      <c r="I6084" s="6">
        <f>H6084*'Dash Board'!$C$18/'Dash Board'!$C$11</f>
        <v>1.4696794502426091E-11</v>
      </c>
      <c r="J6084" s="6">
        <f>(G6084&gt;1)*PMT('Dash Board'!$C$11/365,$U$4,-'Dash Board'!$C$19)</f>
        <v>0</v>
      </c>
      <c r="K6084" s="6">
        <f t="shared" si="662"/>
        <v>0</v>
      </c>
      <c r="L6084" s="8">
        <f t="shared" si="663"/>
        <v>1.0731746313616556E-7</v>
      </c>
      <c r="N6084" s="8">
        <f t="shared" si="668"/>
        <v>-1.4696794502426091E-11</v>
      </c>
      <c r="O6084" s="8">
        <f>IF(E6083&lt;&gt;E6084,SUM($N$4:N6084)-SUM($O$3:O6083),0)</f>
        <v>0</v>
      </c>
      <c r="P6084" s="6">
        <f>IF(B6084&gt;0,SUM($O$4:O6084)-SUM($P$3:P6083),0)</f>
        <v>0</v>
      </c>
      <c r="Q6084" s="6">
        <f t="shared" si="664"/>
        <v>1.4696794502426091E-11</v>
      </c>
      <c r="R6084" s="8">
        <f>IF(E6083&lt;&gt;E6084,SUM($Q$4:Q6084)-SUM($R$3:R6083),0)</f>
        <v>0</v>
      </c>
      <c r="S6084" s="6">
        <f>IF(B6084&gt;0,SUM($R$4:R6084)-SUM($S$3:S6083),0)</f>
        <v>0</v>
      </c>
    </row>
    <row r="6085" spans="1:19">
      <c r="A6085">
        <f>IF(E6084&lt;&gt;E6085,COUNTIF($A$4:A6084,"&lt;&gt;0")+1,0)</f>
        <v>0</v>
      </c>
      <c r="B6085">
        <f>IF(A6085&lt;&gt;0,IF(MOD(A6085,3)=0,COUNTIF($B$4:B6084,"&lt;&gt;0")+1,0),0)</f>
        <v>0</v>
      </c>
      <c r="C6085" s="9">
        <f>'Dash Board'!$C$12+COUNT('Daily reducing balance'!$F$4:F6084)</f>
        <v>47811</v>
      </c>
      <c r="D6085">
        <f t="shared" si="665"/>
        <v>2030</v>
      </c>
      <c r="E6085">
        <f t="shared" si="666"/>
        <v>11</v>
      </c>
      <c r="F6085">
        <f>DAY('Dash Board'!$C$12+COUNT('Daily reducing balance'!$F$4:F6084))</f>
        <v>24</v>
      </c>
      <c r="G6085" s="8">
        <f t="shared" si="667"/>
        <v>1.0731746313616556E-7</v>
      </c>
      <c r="H6085" s="6">
        <f>G6085*'Dash Board'!$C$11/365</f>
        <v>3.0872146929581873E-11</v>
      </c>
      <c r="I6085" s="6">
        <f>H6085*'Dash Board'!$C$18/'Dash Board'!$C$11</f>
        <v>1.4701022347419942E-11</v>
      </c>
      <c r="J6085" s="6">
        <f>(G6085&gt;1)*PMT('Dash Board'!$C$11/365,$U$4,-'Dash Board'!$C$19)</f>
        <v>0</v>
      </c>
      <c r="K6085" s="6">
        <f t="shared" ref="K6085:K6148" si="669">IF(F6085=1,SUMIFS($J$4:$J$7308,$D$4:$D$7308,"="&amp;YEAR(C6085),$E$4:$E$7308,"="&amp;MONTH(C6085)),0)</f>
        <v>0</v>
      </c>
      <c r="L6085" s="8">
        <f t="shared" ref="L6085:L6148" si="670">IF(G6085+H6085-J6085&lt;0,0,G6085+H6085-J6085)</f>
        <v>1.0734833528309514E-7</v>
      </c>
      <c r="N6085" s="8">
        <f t="shared" si="668"/>
        <v>-1.4701022347419942E-11</v>
      </c>
      <c r="O6085" s="8">
        <f>IF(E6084&lt;&gt;E6085,SUM($N$4:N6085)-SUM($O$3:O6084),0)</f>
        <v>0</v>
      </c>
      <c r="P6085" s="6">
        <f>IF(B6085&gt;0,SUM($O$4:O6085)-SUM($P$3:P6084),0)</f>
        <v>0</v>
      </c>
      <c r="Q6085" s="6">
        <f t="shared" ref="Q6085:Q6148" si="671">I6085</f>
        <v>1.4701022347419942E-11</v>
      </c>
      <c r="R6085" s="8">
        <f>IF(E6084&lt;&gt;E6085,SUM($Q$4:Q6085)-SUM($R$3:R6084),0)</f>
        <v>0</v>
      </c>
      <c r="S6085" s="6">
        <f>IF(B6085&gt;0,SUM($R$4:R6085)-SUM($S$3:S6084),0)</f>
        <v>0</v>
      </c>
    </row>
    <row r="6086" spans="1:19">
      <c r="A6086">
        <f>IF(E6085&lt;&gt;E6086,COUNTIF($A$4:A6085,"&lt;&gt;0")+1,0)</f>
        <v>0</v>
      </c>
      <c r="B6086">
        <f>IF(A6086&lt;&gt;0,IF(MOD(A6086,3)=0,COUNTIF($B$4:B6085,"&lt;&gt;0")+1,0),0)</f>
        <v>0</v>
      </c>
      <c r="C6086" s="9">
        <f>'Dash Board'!$C$12+COUNT('Daily reducing balance'!$F$4:F6085)</f>
        <v>47812</v>
      </c>
      <c r="D6086">
        <f t="shared" si="665"/>
        <v>2030</v>
      </c>
      <c r="E6086">
        <f t="shared" si="666"/>
        <v>11</v>
      </c>
      <c r="F6086">
        <f>DAY('Dash Board'!$C$12+COUNT('Daily reducing balance'!$F$4:F6085))</f>
        <v>25</v>
      </c>
      <c r="G6086" s="8">
        <f t="shared" si="667"/>
        <v>1.0734833528309514E-7</v>
      </c>
      <c r="H6086" s="6">
        <f>G6086*'Dash Board'!$C$11/365</f>
        <v>3.0881027958150658E-11</v>
      </c>
      <c r="I6086" s="6">
        <f>H6086*'Dash Board'!$C$18/'Dash Board'!$C$11</f>
        <v>1.4705251408643174E-11</v>
      </c>
      <c r="J6086" s="6">
        <f>(G6086&gt;1)*PMT('Dash Board'!$C$11/365,$U$4,-'Dash Board'!$C$19)</f>
        <v>0</v>
      </c>
      <c r="K6086" s="6">
        <f t="shared" si="669"/>
        <v>0</v>
      </c>
      <c r="L6086" s="8">
        <f t="shared" si="670"/>
        <v>1.0737921631105329E-7</v>
      </c>
      <c r="N6086" s="8">
        <f t="shared" si="668"/>
        <v>-1.4705251408643174E-11</v>
      </c>
      <c r="O6086" s="8">
        <f>IF(E6085&lt;&gt;E6086,SUM($N$4:N6086)-SUM($O$3:O6085),0)</f>
        <v>0</v>
      </c>
      <c r="P6086" s="6">
        <f>IF(B6086&gt;0,SUM($O$4:O6086)-SUM($P$3:P6085),0)</f>
        <v>0</v>
      </c>
      <c r="Q6086" s="6">
        <f t="shared" si="671"/>
        <v>1.4705251408643174E-11</v>
      </c>
      <c r="R6086" s="8">
        <f>IF(E6085&lt;&gt;E6086,SUM($Q$4:Q6086)-SUM($R$3:R6085),0)</f>
        <v>0</v>
      </c>
      <c r="S6086" s="6">
        <f>IF(B6086&gt;0,SUM($R$4:R6086)-SUM($S$3:S6085),0)</f>
        <v>0</v>
      </c>
    </row>
    <row r="6087" spans="1:19">
      <c r="A6087">
        <f>IF(E6086&lt;&gt;E6087,COUNTIF($A$4:A6086,"&lt;&gt;0")+1,0)</f>
        <v>0</v>
      </c>
      <c r="B6087">
        <f>IF(A6087&lt;&gt;0,IF(MOD(A6087,3)=0,COUNTIF($B$4:B6086,"&lt;&gt;0")+1,0),0)</f>
        <v>0</v>
      </c>
      <c r="C6087" s="9">
        <f>'Dash Board'!$C$12+COUNT('Daily reducing balance'!$F$4:F6086)</f>
        <v>47813</v>
      </c>
      <c r="D6087">
        <f t="shared" si="665"/>
        <v>2030</v>
      </c>
      <c r="E6087">
        <f t="shared" si="666"/>
        <v>11</v>
      </c>
      <c r="F6087">
        <f>DAY('Dash Board'!$C$12+COUNT('Daily reducing balance'!$F$4:F6086))</f>
        <v>26</v>
      </c>
      <c r="G6087" s="8">
        <f t="shared" si="667"/>
        <v>1.0737921631105329E-7</v>
      </c>
      <c r="H6087" s="6">
        <f>G6087*'Dash Board'!$C$11/365</f>
        <v>3.0889911541535873E-11</v>
      </c>
      <c r="I6087" s="6">
        <f>H6087*'Dash Board'!$C$18/'Dash Board'!$C$11</f>
        <v>1.4709481686445655E-11</v>
      </c>
      <c r="J6087" s="6">
        <f>(G6087&gt;1)*PMT('Dash Board'!$C$11/365,$U$4,-'Dash Board'!$C$19)</f>
        <v>0</v>
      </c>
      <c r="K6087" s="6">
        <f t="shared" si="669"/>
        <v>0</v>
      </c>
      <c r="L6087" s="8">
        <f t="shared" si="670"/>
        <v>1.0741010622259483E-7</v>
      </c>
      <c r="N6087" s="8">
        <f t="shared" si="668"/>
        <v>-1.4709481686445655E-11</v>
      </c>
      <c r="O6087" s="8">
        <f>IF(E6086&lt;&gt;E6087,SUM($N$4:N6087)-SUM($O$3:O6086),0)</f>
        <v>0</v>
      </c>
      <c r="P6087" s="6">
        <f>IF(B6087&gt;0,SUM($O$4:O6087)-SUM($P$3:P6086),0)</f>
        <v>0</v>
      </c>
      <c r="Q6087" s="6">
        <f t="shared" si="671"/>
        <v>1.4709481686445655E-11</v>
      </c>
      <c r="R6087" s="8">
        <f>IF(E6086&lt;&gt;E6087,SUM($Q$4:Q6087)-SUM($R$3:R6086),0)</f>
        <v>0</v>
      </c>
      <c r="S6087" s="6">
        <f>IF(B6087&gt;0,SUM($R$4:R6087)-SUM($S$3:S6086),0)</f>
        <v>0</v>
      </c>
    </row>
    <row r="6088" spans="1:19">
      <c r="A6088">
        <f>IF(E6087&lt;&gt;E6088,COUNTIF($A$4:A6087,"&lt;&gt;0")+1,0)</f>
        <v>0</v>
      </c>
      <c r="B6088">
        <f>IF(A6088&lt;&gt;0,IF(MOD(A6088,3)=0,COUNTIF($B$4:B6087,"&lt;&gt;0")+1,0),0)</f>
        <v>0</v>
      </c>
      <c r="C6088" s="9">
        <f>'Dash Board'!$C$12+COUNT('Daily reducing balance'!$F$4:F6087)</f>
        <v>47814</v>
      </c>
      <c r="D6088">
        <f t="shared" si="665"/>
        <v>2030</v>
      </c>
      <c r="E6088">
        <f t="shared" si="666"/>
        <v>11</v>
      </c>
      <c r="F6088">
        <f>DAY('Dash Board'!$C$12+COUNT('Daily reducing balance'!$F$4:F6087))</f>
        <v>27</v>
      </c>
      <c r="G6088" s="8">
        <f t="shared" si="667"/>
        <v>1.0741010622259483E-7</v>
      </c>
      <c r="H6088" s="6">
        <f>G6088*'Dash Board'!$C$11/365</f>
        <v>3.0898797680472481E-11</v>
      </c>
      <c r="I6088" s="6">
        <f>H6088*'Dash Board'!$C$18/'Dash Board'!$C$11</f>
        <v>1.4713713181177374E-11</v>
      </c>
      <c r="J6088" s="6">
        <f>(G6088&gt;1)*PMT('Dash Board'!$C$11/365,$U$4,-'Dash Board'!$C$19)</f>
        <v>0</v>
      </c>
      <c r="K6088" s="6">
        <f t="shared" si="669"/>
        <v>0</v>
      </c>
      <c r="L6088" s="8">
        <f t="shared" si="670"/>
        <v>1.074410050202753E-7</v>
      </c>
      <c r="N6088" s="8">
        <f t="shared" si="668"/>
        <v>-1.4713713181177374E-11</v>
      </c>
      <c r="O6088" s="8">
        <f>IF(E6087&lt;&gt;E6088,SUM($N$4:N6088)-SUM($O$3:O6087),0)</f>
        <v>0</v>
      </c>
      <c r="P6088" s="6">
        <f>IF(B6088&gt;0,SUM($O$4:O6088)-SUM($P$3:P6087),0)</f>
        <v>0</v>
      </c>
      <c r="Q6088" s="6">
        <f t="shared" si="671"/>
        <v>1.4713713181177374E-11</v>
      </c>
      <c r="R6088" s="8">
        <f>IF(E6087&lt;&gt;E6088,SUM($Q$4:Q6088)-SUM($R$3:R6087),0)</f>
        <v>0</v>
      </c>
      <c r="S6088" s="6">
        <f>IF(B6088&gt;0,SUM($R$4:R6088)-SUM($S$3:S6087),0)</f>
        <v>0</v>
      </c>
    </row>
    <row r="6089" spans="1:19">
      <c r="A6089">
        <f>IF(E6088&lt;&gt;E6089,COUNTIF($A$4:A6088,"&lt;&gt;0")+1,0)</f>
        <v>0</v>
      </c>
      <c r="B6089">
        <f>IF(A6089&lt;&gt;0,IF(MOD(A6089,3)=0,COUNTIF($B$4:B6088,"&lt;&gt;0")+1,0),0)</f>
        <v>0</v>
      </c>
      <c r="C6089" s="9">
        <f>'Dash Board'!$C$12+COUNT('Daily reducing balance'!$F$4:F6088)</f>
        <v>47815</v>
      </c>
      <c r="D6089">
        <f t="shared" si="665"/>
        <v>2030</v>
      </c>
      <c r="E6089">
        <f t="shared" si="666"/>
        <v>11</v>
      </c>
      <c r="F6089">
        <f>DAY('Dash Board'!$C$12+COUNT('Daily reducing balance'!$F$4:F6088))</f>
        <v>28</v>
      </c>
      <c r="G6089" s="8">
        <f t="shared" si="667"/>
        <v>1.074410050202753E-7</v>
      </c>
      <c r="H6089" s="6">
        <f>G6089*'Dash Board'!$C$11/365</f>
        <v>3.0907686375695633E-11</v>
      </c>
      <c r="I6089" s="6">
        <f>H6089*'Dash Board'!$C$18/'Dash Board'!$C$11</f>
        <v>1.4717945893188396E-11</v>
      </c>
      <c r="J6089" s="6">
        <f>(G6089&gt;1)*PMT('Dash Board'!$C$11/365,$U$4,-'Dash Board'!$C$19)</f>
        <v>0</v>
      </c>
      <c r="K6089" s="6">
        <f t="shared" si="669"/>
        <v>0</v>
      </c>
      <c r="L6089" s="8">
        <f t="shared" si="670"/>
        <v>1.07471912706651E-7</v>
      </c>
      <c r="N6089" s="8">
        <f t="shared" si="668"/>
        <v>-1.4717945893188396E-11</v>
      </c>
      <c r="O6089" s="8">
        <f>IF(E6088&lt;&gt;E6089,SUM($N$4:N6089)-SUM($O$3:O6088),0)</f>
        <v>0</v>
      </c>
      <c r="P6089" s="6">
        <f>IF(B6089&gt;0,SUM($O$4:O6089)-SUM($P$3:P6088),0)</f>
        <v>0</v>
      </c>
      <c r="Q6089" s="6">
        <f t="shared" si="671"/>
        <v>1.4717945893188396E-11</v>
      </c>
      <c r="R6089" s="8">
        <f>IF(E6088&lt;&gt;E6089,SUM($Q$4:Q6089)-SUM($R$3:R6088),0)</f>
        <v>0</v>
      </c>
      <c r="S6089" s="6">
        <f>IF(B6089&gt;0,SUM($R$4:R6089)-SUM($S$3:S6088),0)</f>
        <v>0</v>
      </c>
    </row>
    <row r="6090" spans="1:19">
      <c r="A6090">
        <f>IF(E6089&lt;&gt;E6090,COUNTIF($A$4:A6089,"&lt;&gt;0")+1,0)</f>
        <v>0</v>
      </c>
      <c r="B6090">
        <f>IF(A6090&lt;&gt;0,IF(MOD(A6090,3)=0,COUNTIF($B$4:B6089,"&lt;&gt;0")+1,0),0)</f>
        <v>0</v>
      </c>
      <c r="C6090" s="9">
        <f>'Dash Board'!$C$12+COUNT('Daily reducing balance'!$F$4:F6089)</f>
        <v>47816</v>
      </c>
      <c r="D6090">
        <f t="shared" si="665"/>
        <v>2030</v>
      </c>
      <c r="E6090">
        <f t="shared" si="666"/>
        <v>11</v>
      </c>
      <c r="F6090">
        <f>DAY('Dash Board'!$C$12+COUNT('Daily reducing balance'!$F$4:F6089))</f>
        <v>29</v>
      </c>
      <c r="G6090" s="8">
        <f t="shared" si="667"/>
        <v>1.07471912706651E-7</v>
      </c>
      <c r="H6090" s="6">
        <f>G6090*'Dash Board'!$C$11/365</f>
        <v>3.0916577627940698E-11</v>
      </c>
      <c r="I6090" s="6">
        <f>H6090*'Dash Board'!$C$18/'Dash Board'!$C$11</f>
        <v>1.4722179822828905E-11</v>
      </c>
      <c r="J6090" s="6">
        <f>(G6090&gt;1)*PMT('Dash Board'!$C$11/365,$U$4,-'Dash Board'!$C$19)</f>
        <v>0</v>
      </c>
      <c r="K6090" s="6">
        <f t="shared" si="669"/>
        <v>0</v>
      </c>
      <c r="L6090" s="8">
        <f t="shared" si="670"/>
        <v>1.0750282928427894E-7</v>
      </c>
      <c r="N6090" s="8">
        <f t="shared" si="668"/>
        <v>-1.4722179822828905E-11</v>
      </c>
      <c r="O6090" s="8">
        <f>IF(E6089&lt;&gt;E6090,SUM($N$4:N6090)-SUM($O$3:O6089),0)</f>
        <v>0</v>
      </c>
      <c r="P6090" s="6">
        <f>IF(B6090&gt;0,SUM($O$4:O6090)-SUM($P$3:P6089),0)</f>
        <v>0</v>
      </c>
      <c r="Q6090" s="6">
        <f t="shared" si="671"/>
        <v>1.4722179822828905E-11</v>
      </c>
      <c r="R6090" s="8">
        <f>IF(E6089&lt;&gt;E6090,SUM($Q$4:Q6090)-SUM($R$3:R6089),0)</f>
        <v>0</v>
      </c>
      <c r="S6090" s="6">
        <f>IF(B6090&gt;0,SUM($R$4:R6090)-SUM($S$3:S6089),0)</f>
        <v>0</v>
      </c>
    </row>
    <row r="6091" spans="1:19">
      <c r="A6091">
        <f>IF(E6090&lt;&gt;E6091,COUNTIF($A$4:A6090,"&lt;&gt;0")+1,0)</f>
        <v>0</v>
      </c>
      <c r="B6091">
        <f>IF(A6091&lt;&gt;0,IF(MOD(A6091,3)=0,COUNTIF($B$4:B6090,"&lt;&gt;0")+1,0),0)</f>
        <v>0</v>
      </c>
      <c r="C6091" s="9">
        <f>'Dash Board'!$C$12+COUNT('Daily reducing balance'!$F$4:F6090)</f>
        <v>47817</v>
      </c>
      <c r="D6091">
        <f t="shared" si="665"/>
        <v>2030</v>
      </c>
      <c r="E6091">
        <f t="shared" si="666"/>
        <v>11</v>
      </c>
      <c r="F6091">
        <f>DAY('Dash Board'!$C$12+COUNT('Daily reducing balance'!$F$4:F6090))</f>
        <v>30</v>
      </c>
      <c r="G6091" s="8">
        <f t="shared" si="667"/>
        <v>1.0750282928427894E-7</v>
      </c>
      <c r="H6091" s="6">
        <f>G6091*'Dash Board'!$C$11/365</f>
        <v>3.0925471437943259E-11</v>
      </c>
      <c r="I6091" s="6">
        <f>H6091*'Dash Board'!$C$18/'Dash Board'!$C$11</f>
        <v>1.4726414970449172E-11</v>
      </c>
      <c r="J6091" s="6">
        <f>(G6091&gt;1)*PMT('Dash Board'!$C$11/365,$U$4,-'Dash Board'!$C$19)</f>
        <v>0</v>
      </c>
      <c r="K6091" s="6">
        <f t="shared" si="669"/>
        <v>0</v>
      </c>
      <c r="L6091" s="8">
        <f t="shared" si="670"/>
        <v>1.0753375475571689E-7</v>
      </c>
      <c r="N6091" s="8">
        <f t="shared" si="668"/>
        <v>-1.4726414970449172E-11</v>
      </c>
      <c r="O6091" s="8">
        <f>IF(E6090&lt;&gt;E6091,SUM($N$4:N6091)-SUM($O$3:O6090),0)</f>
        <v>0</v>
      </c>
      <c r="P6091" s="6">
        <f>IF(B6091&gt;0,SUM($O$4:O6091)-SUM($P$3:P6090),0)</f>
        <v>0</v>
      </c>
      <c r="Q6091" s="6">
        <f t="shared" si="671"/>
        <v>1.4726414970449172E-11</v>
      </c>
      <c r="R6091" s="8">
        <f>IF(E6090&lt;&gt;E6091,SUM($Q$4:Q6091)-SUM($R$3:R6090),0)</f>
        <v>0</v>
      </c>
      <c r="S6091" s="6">
        <f>IF(B6091&gt;0,SUM($R$4:R6091)-SUM($S$3:S6090),0)</f>
        <v>0</v>
      </c>
    </row>
    <row r="6092" spans="1:19">
      <c r="A6092">
        <f>IF(E6091&lt;&gt;E6092,COUNTIF($A$4:A6091,"&lt;&gt;0")+1,0)</f>
        <v>200</v>
      </c>
      <c r="B6092">
        <f>IF(A6092&lt;&gt;0,IF(MOD(A6092,3)=0,COUNTIF($B$4:B6091,"&lt;&gt;0")+1,0),0)</f>
        <v>0</v>
      </c>
      <c r="C6092" s="9">
        <f>'Dash Board'!$C$12+COUNT('Daily reducing balance'!$F$4:F6091)</f>
        <v>47818</v>
      </c>
      <c r="D6092">
        <f t="shared" si="665"/>
        <v>2030</v>
      </c>
      <c r="E6092">
        <f t="shared" si="666"/>
        <v>12</v>
      </c>
      <c r="F6092">
        <f>DAY('Dash Board'!$C$12+COUNT('Daily reducing balance'!$F$4:F6091))</f>
        <v>1</v>
      </c>
      <c r="G6092" s="8">
        <f t="shared" si="667"/>
        <v>1.0753375475571689E-7</v>
      </c>
      <c r="H6092" s="6">
        <f>G6092*'Dash Board'!$C$11/365</f>
        <v>3.0934367806439101E-11</v>
      </c>
      <c r="I6092" s="6">
        <f>H6092*'Dash Board'!$C$18/'Dash Board'!$C$11</f>
        <v>1.4730651336399574E-11</v>
      </c>
      <c r="J6092" s="6">
        <f>(G6092&gt;1)*PMT('Dash Board'!$C$11/365,$U$4,-'Dash Board'!$C$19)</f>
        <v>0</v>
      </c>
      <c r="K6092" s="6">
        <f t="shared" si="669"/>
        <v>0</v>
      </c>
      <c r="L6092" s="8">
        <f t="shared" si="670"/>
        <v>1.0756468912352333E-7</v>
      </c>
      <c r="N6092" s="8">
        <f t="shared" si="668"/>
        <v>-1.4730651336399574E-11</v>
      </c>
      <c r="O6092" s="8">
        <f>IF(E6091&lt;&gt;E6092,SUM($N$4:N6092)-SUM($O$3:O6091),0)</f>
        <v>0</v>
      </c>
      <c r="P6092" s="6">
        <f>IF(B6092&gt;0,SUM($O$4:O6092)-SUM($P$3:P6091),0)</f>
        <v>0</v>
      </c>
      <c r="Q6092" s="6">
        <f t="shared" si="671"/>
        <v>1.4730651336399574E-11</v>
      </c>
      <c r="R6092" s="8">
        <f>IF(E6091&lt;&gt;E6092,SUM($Q$4:Q6092)-SUM($R$3:R6091),0)</f>
        <v>8.7311491370201111E-10</v>
      </c>
      <c r="S6092" s="6">
        <f>IF(B6092&gt;0,SUM($R$4:R6092)-SUM($S$3:S6091),0)</f>
        <v>0</v>
      </c>
    </row>
    <row r="6093" spans="1:19">
      <c r="A6093">
        <f>IF(E6092&lt;&gt;E6093,COUNTIF($A$4:A6092,"&lt;&gt;0")+1,0)</f>
        <v>0</v>
      </c>
      <c r="B6093">
        <f>IF(A6093&lt;&gt;0,IF(MOD(A6093,3)=0,COUNTIF($B$4:B6092,"&lt;&gt;0")+1,0),0)</f>
        <v>0</v>
      </c>
      <c r="C6093" s="9">
        <f>'Dash Board'!$C$12+COUNT('Daily reducing balance'!$F$4:F6092)</f>
        <v>47819</v>
      </c>
      <c r="D6093">
        <f t="shared" si="665"/>
        <v>2030</v>
      </c>
      <c r="E6093">
        <f t="shared" si="666"/>
        <v>12</v>
      </c>
      <c r="F6093">
        <f>DAY('Dash Board'!$C$12+COUNT('Daily reducing balance'!$F$4:F6092))</f>
        <v>2</v>
      </c>
      <c r="G6093" s="8">
        <f t="shared" si="667"/>
        <v>1.0756468912352333E-7</v>
      </c>
      <c r="H6093" s="6">
        <f>G6093*'Dash Board'!$C$11/365</f>
        <v>3.0943266734164247E-11</v>
      </c>
      <c r="I6093" s="6">
        <f>H6093*'Dash Board'!$C$18/'Dash Board'!$C$11</f>
        <v>1.4734888921030594E-11</v>
      </c>
      <c r="J6093" s="6">
        <f>(G6093&gt;1)*PMT('Dash Board'!$C$11/365,$U$4,-'Dash Board'!$C$19)</f>
        <v>0</v>
      </c>
      <c r="K6093" s="6">
        <f t="shared" si="669"/>
        <v>0</v>
      </c>
      <c r="L6093" s="8">
        <f t="shared" si="670"/>
        <v>1.0759563239025749E-7</v>
      </c>
      <c r="N6093" s="8">
        <f t="shared" si="668"/>
        <v>-1.4734888921030594E-11</v>
      </c>
      <c r="O6093" s="8">
        <f>IF(E6092&lt;&gt;E6093,SUM($N$4:N6093)-SUM($O$3:O6092),0)</f>
        <v>0</v>
      </c>
      <c r="P6093" s="6">
        <f>IF(B6093&gt;0,SUM($O$4:O6093)-SUM($P$3:P6092),0)</f>
        <v>0</v>
      </c>
      <c r="Q6093" s="6">
        <f t="shared" si="671"/>
        <v>1.4734888921030594E-11</v>
      </c>
      <c r="R6093" s="8">
        <f>IF(E6092&lt;&gt;E6093,SUM($Q$4:Q6093)-SUM($R$3:R6092),0)</f>
        <v>0</v>
      </c>
      <c r="S6093" s="6">
        <f>IF(B6093&gt;0,SUM($R$4:R6093)-SUM($S$3:S6092),0)</f>
        <v>0</v>
      </c>
    </row>
    <row r="6094" spans="1:19">
      <c r="A6094">
        <f>IF(E6093&lt;&gt;E6094,COUNTIF($A$4:A6093,"&lt;&gt;0")+1,0)</f>
        <v>0</v>
      </c>
      <c r="B6094">
        <f>IF(A6094&lt;&gt;0,IF(MOD(A6094,3)=0,COUNTIF($B$4:B6093,"&lt;&gt;0")+1,0),0)</f>
        <v>0</v>
      </c>
      <c r="C6094" s="9">
        <f>'Dash Board'!$C$12+COUNT('Daily reducing balance'!$F$4:F6093)</f>
        <v>47820</v>
      </c>
      <c r="D6094">
        <f t="shared" si="665"/>
        <v>2030</v>
      </c>
      <c r="E6094">
        <f t="shared" si="666"/>
        <v>12</v>
      </c>
      <c r="F6094">
        <f>DAY('Dash Board'!$C$12+COUNT('Daily reducing balance'!$F$4:F6093))</f>
        <v>3</v>
      </c>
      <c r="G6094" s="8">
        <f t="shared" si="667"/>
        <v>1.0759563239025749E-7</v>
      </c>
      <c r="H6094" s="6">
        <f>G6094*'Dash Board'!$C$11/365</f>
        <v>3.0952168221854892E-11</v>
      </c>
      <c r="I6094" s="6">
        <f>H6094*'Dash Board'!$C$18/'Dash Board'!$C$11</f>
        <v>1.4739127724692808E-11</v>
      </c>
      <c r="J6094" s="6">
        <f>(G6094&gt;1)*PMT('Dash Board'!$C$11/365,$U$4,-'Dash Board'!$C$19)</f>
        <v>0</v>
      </c>
      <c r="K6094" s="6">
        <f t="shared" si="669"/>
        <v>0</v>
      </c>
      <c r="L6094" s="8">
        <f t="shared" si="670"/>
        <v>1.0762658455847934E-7</v>
      </c>
      <c r="N6094" s="8">
        <f t="shared" si="668"/>
        <v>-1.4739127724692808E-11</v>
      </c>
      <c r="O6094" s="8">
        <f>IF(E6093&lt;&gt;E6094,SUM($N$4:N6094)-SUM($O$3:O6093),0)</f>
        <v>0</v>
      </c>
      <c r="P6094" s="6">
        <f>IF(B6094&gt;0,SUM($O$4:O6094)-SUM($P$3:P6093),0)</f>
        <v>0</v>
      </c>
      <c r="Q6094" s="6">
        <f t="shared" si="671"/>
        <v>1.4739127724692808E-11</v>
      </c>
      <c r="R6094" s="8">
        <f>IF(E6093&lt;&gt;E6094,SUM($Q$4:Q6094)-SUM($R$3:R6093),0)</f>
        <v>0</v>
      </c>
      <c r="S6094" s="6">
        <f>IF(B6094&gt;0,SUM($R$4:R6094)-SUM($S$3:S6093),0)</f>
        <v>0</v>
      </c>
    </row>
    <row r="6095" spans="1:19">
      <c r="A6095">
        <f>IF(E6094&lt;&gt;E6095,COUNTIF($A$4:A6094,"&lt;&gt;0")+1,0)</f>
        <v>0</v>
      </c>
      <c r="B6095">
        <f>IF(A6095&lt;&gt;0,IF(MOD(A6095,3)=0,COUNTIF($B$4:B6094,"&lt;&gt;0")+1,0),0)</f>
        <v>0</v>
      </c>
      <c r="C6095" s="9">
        <f>'Dash Board'!$C$12+COUNT('Daily reducing balance'!$F$4:F6094)</f>
        <v>47821</v>
      </c>
      <c r="D6095">
        <f t="shared" si="665"/>
        <v>2030</v>
      </c>
      <c r="E6095">
        <f t="shared" si="666"/>
        <v>12</v>
      </c>
      <c r="F6095">
        <f>DAY('Dash Board'!$C$12+COUNT('Daily reducing balance'!$F$4:F6094))</f>
        <v>4</v>
      </c>
      <c r="G6095" s="8">
        <f t="shared" si="667"/>
        <v>1.0762658455847934E-7</v>
      </c>
      <c r="H6095" s="6">
        <f>G6095*'Dash Board'!$C$11/365</f>
        <v>3.0961072270247481E-11</v>
      </c>
      <c r="I6095" s="6">
        <f>H6095*'Dash Board'!$C$18/'Dash Board'!$C$11</f>
        <v>1.4743367747736898E-11</v>
      </c>
      <c r="J6095" s="6">
        <f>(G6095&gt;1)*PMT('Dash Board'!$C$11/365,$U$4,-'Dash Board'!$C$19)</f>
        <v>0</v>
      </c>
      <c r="K6095" s="6">
        <f t="shared" si="669"/>
        <v>0</v>
      </c>
      <c r="L6095" s="8">
        <f t="shared" si="670"/>
        <v>1.076575456307496E-7</v>
      </c>
      <c r="N6095" s="8">
        <f t="shared" si="668"/>
        <v>-1.4743367747736898E-11</v>
      </c>
      <c r="O6095" s="8">
        <f>IF(E6094&lt;&gt;E6095,SUM($N$4:N6095)-SUM($O$3:O6094),0)</f>
        <v>0</v>
      </c>
      <c r="P6095" s="6">
        <f>IF(B6095&gt;0,SUM($O$4:O6095)-SUM($P$3:P6094),0)</f>
        <v>0</v>
      </c>
      <c r="Q6095" s="6">
        <f t="shared" si="671"/>
        <v>1.4743367747736898E-11</v>
      </c>
      <c r="R6095" s="8">
        <f>IF(E6094&lt;&gt;E6095,SUM($Q$4:Q6095)-SUM($R$3:R6094),0)</f>
        <v>0</v>
      </c>
      <c r="S6095" s="6">
        <f>IF(B6095&gt;0,SUM($R$4:R6095)-SUM($S$3:S6094),0)</f>
        <v>0</v>
      </c>
    </row>
    <row r="6096" spans="1:19">
      <c r="A6096">
        <f>IF(E6095&lt;&gt;E6096,COUNTIF($A$4:A6095,"&lt;&gt;0")+1,0)</f>
        <v>0</v>
      </c>
      <c r="B6096">
        <f>IF(A6096&lt;&gt;0,IF(MOD(A6096,3)=0,COUNTIF($B$4:B6095,"&lt;&gt;0")+1,0),0)</f>
        <v>0</v>
      </c>
      <c r="C6096" s="9">
        <f>'Dash Board'!$C$12+COUNT('Daily reducing balance'!$F$4:F6095)</f>
        <v>47822</v>
      </c>
      <c r="D6096">
        <f t="shared" si="665"/>
        <v>2030</v>
      </c>
      <c r="E6096">
        <f t="shared" si="666"/>
        <v>12</v>
      </c>
      <c r="F6096">
        <f>DAY('Dash Board'!$C$12+COUNT('Daily reducing balance'!$F$4:F6095))</f>
        <v>5</v>
      </c>
      <c r="G6096" s="8">
        <f t="shared" si="667"/>
        <v>1.076575456307496E-7</v>
      </c>
      <c r="H6096" s="6">
        <f>G6096*'Dash Board'!$C$11/365</f>
        <v>3.0969978880078649E-11</v>
      </c>
      <c r="I6096" s="6">
        <f>H6096*'Dash Board'!$C$18/'Dash Board'!$C$11</f>
        <v>1.4747608990513644E-11</v>
      </c>
      <c r="J6096" s="6">
        <f>(G6096&gt;1)*PMT('Dash Board'!$C$11/365,$U$4,-'Dash Board'!$C$19)</f>
        <v>0</v>
      </c>
      <c r="K6096" s="6">
        <f t="shared" si="669"/>
        <v>0</v>
      </c>
      <c r="L6096" s="8">
        <f t="shared" si="670"/>
        <v>1.0768851560962967E-7</v>
      </c>
      <c r="N6096" s="8">
        <f t="shared" si="668"/>
        <v>-1.4747608990513644E-11</v>
      </c>
      <c r="O6096" s="8">
        <f>IF(E6095&lt;&gt;E6096,SUM($N$4:N6096)-SUM($O$3:O6095),0)</f>
        <v>0</v>
      </c>
      <c r="P6096" s="6">
        <f>IF(B6096&gt;0,SUM($O$4:O6096)-SUM($P$3:P6095),0)</f>
        <v>0</v>
      </c>
      <c r="Q6096" s="6">
        <f t="shared" si="671"/>
        <v>1.4747608990513644E-11</v>
      </c>
      <c r="R6096" s="8">
        <f>IF(E6095&lt;&gt;E6096,SUM($Q$4:Q6096)-SUM($R$3:R6095),0)</f>
        <v>0</v>
      </c>
      <c r="S6096" s="6">
        <f>IF(B6096&gt;0,SUM($R$4:R6096)-SUM($S$3:S6095),0)</f>
        <v>0</v>
      </c>
    </row>
    <row r="6097" spans="1:19">
      <c r="A6097">
        <f>IF(E6096&lt;&gt;E6097,COUNTIF($A$4:A6096,"&lt;&gt;0")+1,0)</f>
        <v>0</v>
      </c>
      <c r="B6097">
        <f>IF(A6097&lt;&gt;0,IF(MOD(A6097,3)=0,COUNTIF($B$4:B6096,"&lt;&gt;0")+1,0),0)</f>
        <v>0</v>
      </c>
      <c r="C6097" s="9">
        <f>'Dash Board'!$C$12+COUNT('Daily reducing balance'!$F$4:F6096)</f>
        <v>47823</v>
      </c>
      <c r="D6097">
        <f t="shared" si="665"/>
        <v>2030</v>
      </c>
      <c r="E6097">
        <f t="shared" si="666"/>
        <v>12</v>
      </c>
      <c r="F6097">
        <f>DAY('Dash Board'!$C$12+COUNT('Daily reducing balance'!$F$4:F6096))</f>
        <v>6</v>
      </c>
      <c r="G6097" s="8">
        <f t="shared" si="667"/>
        <v>1.0768851560962967E-7</v>
      </c>
      <c r="H6097" s="6">
        <f>G6097*'Dash Board'!$C$11/365</f>
        <v>3.0978888052085247E-11</v>
      </c>
      <c r="I6097" s="6">
        <f>H6097*'Dash Board'!$C$18/'Dash Board'!$C$11</f>
        <v>1.4751851453373929E-11</v>
      </c>
      <c r="J6097" s="6">
        <f>(G6097&gt;1)*PMT('Dash Board'!$C$11/365,$U$4,-'Dash Board'!$C$19)</f>
        <v>0</v>
      </c>
      <c r="K6097" s="6">
        <f t="shared" si="669"/>
        <v>0</v>
      </c>
      <c r="L6097" s="8">
        <f t="shared" si="670"/>
        <v>1.0771949449768176E-7</v>
      </c>
      <c r="N6097" s="8">
        <f t="shared" si="668"/>
        <v>-1.4751851453373929E-11</v>
      </c>
      <c r="O6097" s="8">
        <f>IF(E6096&lt;&gt;E6097,SUM($N$4:N6097)-SUM($O$3:O6096),0)</f>
        <v>0</v>
      </c>
      <c r="P6097" s="6">
        <f>IF(B6097&gt;0,SUM($O$4:O6097)-SUM($P$3:P6096),0)</f>
        <v>0</v>
      </c>
      <c r="Q6097" s="6">
        <f t="shared" si="671"/>
        <v>1.4751851453373929E-11</v>
      </c>
      <c r="R6097" s="8">
        <f>IF(E6096&lt;&gt;E6097,SUM($Q$4:Q6097)-SUM($R$3:R6096),0)</f>
        <v>0</v>
      </c>
      <c r="S6097" s="6">
        <f>IF(B6097&gt;0,SUM($R$4:R6097)-SUM($S$3:S6096),0)</f>
        <v>0</v>
      </c>
    </row>
    <row r="6098" spans="1:19">
      <c r="A6098">
        <f>IF(E6097&lt;&gt;E6098,COUNTIF($A$4:A6097,"&lt;&gt;0")+1,0)</f>
        <v>0</v>
      </c>
      <c r="B6098">
        <f>IF(A6098&lt;&gt;0,IF(MOD(A6098,3)=0,COUNTIF($B$4:B6097,"&lt;&gt;0")+1,0),0)</f>
        <v>0</v>
      </c>
      <c r="C6098" s="9">
        <f>'Dash Board'!$C$12+COUNT('Daily reducing balance'!$F$4:F6097)</f>
        <v>47824</v>
      </c>
      <c r="D6098">
        <f t="shared" si="665"/>
        <v>2030</v>
      </c>
      <c r="E6098">
        <f t="shared" si="666"/>
        <v>12</v>
      </c>
      <c r="F6098">
        <f>DAY('Dash Board'!$C$12+COUNT('Daily reducing balance'!$F$4:F6097))</f>
        <v>7</v>
      </c>
      <c r="G6098" s="8">
        <f t="shared" si="667"/>
        <v>1.0771949449768176E-7</v>
      </c>
      <c r="H6098" s="6">
        <f>G6098*'Dash Board'!$C$11/365</f>
        <v>3.0987799787004337E-11</v>
      </c>
      <c r="I6098" s="6">
        <f>H6098*'Dash Board'!$C$18/'Dash Board'!$C$11</f>
        <v>1.4756095136668733E-11</v>
      </c>
      <c r="J6098" s="6">
        <f>(G6098&gt;1)*PMT('Dash Board'!$C$11/365,$U$4,-'Dash Board'!$C$19)</f>
        <v>0</v>
      </c>
      <c r="K6098" s="6">
        <f t="shared" si="669"/>
        <v>0</v>
      </c>
      <c r="L6098" s="8">
        <f t="shared" si="670"/>
        <v>1.0775048229746876E-7</v>
      </c>
      <c r="N6098" s="8">
        <f t="shared" si="668"/>
        <v>-1.4756095136668733E-11</v>
      </c>
      <c r="O6098" s="8">
        <f>IF(E6097&lt;&gt;E6098,SUM($N$4:N6098)-SUM($O$3:O6097),0)</f>
        <v>0</v>
      </c>
      <c r="P6098" s="6">
        <f>IF(B6098&gt;0,SUM($O$4:O6098)-SUM($P$3:P6097),0)</f>
        <v>0</v>
      </c>
      <c r="Q6098" s="6">
        <f t="shared" si="671"/>
        <v>1.4756095136668733E-11</v>
      </c>
      <c r="R6098" s="8">
        <f>IF(E6097&lt;&gt;E6098,SUM($Q$4:Q6098)-SUM($R$3:R6097),0)</f>
        <v>0</v>
      </c>
      <c r="S6098" s="6">
        <f>IF(B6098&gt;0,SUM($R$4:R6098)-SUM($S$3:S6097),0)</f>
        <v>0</v>
      </c>
    </row>
    <row r="6099" spans="1:19">
      <c r="A6099">
        <f>IF(E6098&lt;&gt;E6099,COUNTIF($A$4:A6098,"&lt;&gt;0")+1,0)</f>
        <v>0</v>
      </c>
      <c r="B6099">
        <f>IF(A6099&lt;&gt;0,IF(MOD(A6099,3)=0,COUNTIF($B$4:B6098,"&lt;&gt;0")+1,0),0)</f>
        <v>0</v>
      </c>
      <c r="C6099" s="9">
        <f>'Dash Board'!$C$12+COUNT('Daily reducing balance'!$F$4:F6098)</f>
        <v>47825</v>
      </c>
      <c r="D6099">
        <f t="shared" si="665"/>
        <v>2030</v>
      </c>
      <c r="E6099">
        <f t="shared" si="666"/>
        <v>12</v>
      </c>
      <c r="F6099">
        <f>DAY('Dash Board'!$C$12+COUNT('Daily reducing balance'!$F$4:F6098))</f>
        <v>8</v>
      </c>
      <c r="G6099" s="8">
        <f t="shared" si="667"/>
        <v>1.0775048229746876E-7</v>
      </c>
      <c r="H6099" s="6">
        <f>G6099*'Dash Board'!$C$11/365</f>
        <v>3.0996714085573204E-11</v>
      </c>
      <c r="I6099" s="6">
        <f>H6099*'Dash Board'!$C$18/'Dash Board'!$C$11</f>
        <v>1.4760340040749145E-11</v>
      </c>
      <c r="J6099" s="6">
        <f>(G6099&gt;1)*PMT('Dash Board'!$C$11/365,$U$4,-'Dash Board'!$C$19)</f>
        <v>0</v>
      </c>
      <c r="K6099" s="6">
        <f t="shared" si="669"/>
        <v>0</v>
      </c>
      <c r="L6099" s="8">
        <f t="shared" si="670"/>
        <v>1.0778147901155433E-7</v>
      </c>
      <c r="N6099" s="8">
        <f t="shared" si="668"/>
        <v>-1.4760340040749145E-11</v>
      </c>
      <c r="O6099" s="8">
        <f>IF(E6098&lt;&gt;E6099,SUM($N$4:N6099)-SUM($O$3:O6098),0)</f>
        <v>0</v>
      </c>
      <c r="P6099" s="6">
        <f>IF(B6099&gt;0,SUM($O$4:O6099)-SUM($P$3:P6098),0)</f>
        <v>0</v>
      </c>
      <c r="Q6099" s="6">
        <f t="shared" si="671"/>
        <v>1.4760340040749145E-11</v>
      </c>
      <c r="R6099" s="8">
        <f>IF(E6098&lt;&gt;E6099,SUM($Q$4:Q6099)-SUM($R$3:R6098),0)</f>
        <v>0</v>
      </c>
      <c r="S6099" s="6">
        <f>IF(B6099&gt;0,SUM($R$4:R6099)-SUM($S$3:S6098),0)</f>
        <v>0</v>
      </c>
    </row>
    <row r="6100" spans="1:19">
      <c r="A6100">
        <f>IF(E6099&lt;&gt;E6100,COUNTIF($A$4:A6099,"&lt;&gt;0")+1,0)</f>
        <v>0</v>
      </c>
      <c r="B6100">
        <f>IF(A6100&lt;&gt;0,IF(MOD(A6100,3)=0,COUNTIF($B$4:B6099,"&lt;&gt;0")+1,0),0)</f>
        <v>0</v>
      </c>
      <c r="C6100" s="9">
        <f>'Dash Board'!$C$12+COUNT('Daily reducing balance'!$F$4:F6099)</f>
        <v>47826</v>
      </c>
      <c r="D6100">
        <f t="shared" si="665"/>
        <v>2030</v>
      </c>
      <c r="E6100">
        <f t="shared" si="666"/>
        <v>12</v>
      </c>
      <c r="F6100">
        <f>DAY('Dash Board'!$C$12+COUNT('Daily reducing balance'!$F$4:F6099))</f>
        <v>9</v>
      </c>
      <c r="G6100" s="8">
        <f t="shared" si="667"/>
        <v>1.0778147901155433E-7</v>
      </c>
      <c r="H6100" s="6">
        <f>G6100*'Dash Board'!$C$11/365</f>
        <v>3.1005630948529329E-11</v>
      </c>
      <c r="I6100" s="6">
        <f>H6100*'Dash Board'!$C$18/'Dash Board'!$C$11</f>
        <v>1.4764586165966349E-11</v>
      </c>
      <c r="J6100" s="6">
        <f>(G6100&gt;1)*PMT('Dash Board'!$C$11/365,$U$4,-'Dash Board'!$C$19)</f>
        <v>0</v>
      </c>
      <c r="K6100" s="6">
        <f t="shared" si="669"/>
        <v>0</v>
      </c>
      <c r="L6100" s="8">
        <f t="shared" si="670"/>
        <v>1.0781248464250286E-7</v>
      </c>
      <c r="N6100" s="8">
        <f t="shared" si="668"/>
        <v>-1.4764586165966349E-11</v>
      </c>
      <c r="O6100" s="8">
        <f>IF(E6099&lt;&gt;E6100,SUM($N$4:N6100)-SUM($O$3:O6099),0)</f>
        <v>0</v>
      </c>
      <c r="P6100" s="6">
        <f>IF(B6100&gt;0,SUM($O$4:O6100)-SUM($P$3:P6099),0)</f>
        <v>0</v>
      </c>
      <c r="Q6100" s="6">
        <f t="shared" si="671"/>
        <v>1.4764586165966349E-11</v>
      </c>
      <c r="R6100" s="8">
        <f>IF(E6099&lt;&gt;E6100,SUM($Q$4:Q6100)-SUM($R$3:R6099),0)</f>
        <v>0</v>
      </c>
      <c r="S6100" s="6">
        <f>IF(B6100&gt;0,SUM($R$4:R6100)-SUM($S$3:S6099),0)</f>
        <v>0</v>
      </c>
    </row>
    <row r="6101" spans="1:19">
      <c r="A6101">
        <f>IF(E6100&lt;&gt;E6101,COUNTIF($A$4:A6100,"&lt;&gt;0")+1,0)</f>
        <v>0</v>
      </c>
      <c r="B6101">
        <f>IF(A6101&lt;&gt;0,IF(MOD(A6101,3)=0,COUNTIF($B$4:B6100,"&lt;&gt;0")+1,0),0)</f>
        <v>0</v>
      </c>
      <c r="C6101" s="9">
        <f>'Dash Board'!$C$12+COUNT('Daily reducing balance'!$F$4:F6100)</f>
        <v>47827</v>
      </c>
      <c r="D6101">
        <f t="shared" si="665"/>
        <v>2030</v>
      </c>
      <c r="E6101">
        <f t="shared" si="666"/>
        <v>12</v>
      </c>
      <c r="F6101">
        <f>DAY('Dash Board'!$C$12+COUNT('Daily reducing balance'!$F$4:F6100))</f>
        <v>10</v>
      </c>
      <c r="G6101" s="8">
        <f t="shared" si="667"/>
        <v>1.0781248464250286E-7</v>
      </c>
      <c r="H6101" s="6">
        <f>G6101*'Dash Board'!$C$11/365</f>
        <v>3.101455037661041E-11</v>
      </c>
      <c r="I6101" s="6">
        <f>H6101*'Dash Board'!$C$18/'Dash Board'!$C$11</f>
        <v>1.4768833512671625E-11</v>
      </c>
      <c r="J6101" s="6">
        <f>(G6101&gt;1)*PMT('Dash Board'!$C$11/365,$U$4,-'Dash Board'!$C$19)</f>
        <v>0</v>
      </c>
      <c r="K6101" s="6">
        <f t="shared" si="669"/>
        <v>0</v>
      </c>
      <c r="L6101" s="8">
        <f t="shared" si="670"/>
        <v>1.0784349919287947E-7</v>
      </c>
      <c r="N6101" s="8">
        <f t="shared" si="668"/>
        <v>-1.4768833512671625E-11</v>
      </c>
      <c r="O6101" s="8">
        <f>IF(E6100&lt;&gt;E6101,SUM($N$4:N6101)-SUM($O$3:O6100),0)</f>
        <v>0</v>
      </c>
      <c r="P6101" s="6">
        <f>IF(B6101&gt;0,SUM($O$4:O6101)-SUM($P$3:P6100),0)</f>
        <v>0</v>
      </c>
      <c r="Q6101" s="6">
        <f t="shared" si="671"/>
        <v>1.4768833512671625E-11</v>
      </c>
      <c r="R6101" s="8">
        <f>IF(E6100&lt;&gt;E6101,SUM($Q$4:Q6101)-SUM($R$3:R6100),0)</f>
        <v>0</v>
      </c>
      <c r="S6101" s="6">
        <f>IF(B6101&gt;0,SUM($R$4:R6101)-SUM($S$3:S6100),0)</f>
        <v>0</v>
      </c>
    </row>
    <row r="6102" spans="1:19">
      <c r="A6102">
        <f>IF(E6101&lt;&gt;E6102,COUNTIF($A$4:A6101,"&lt;&gt;0")+1,0)</f>
        <v>0</v>
      </c>
      <c r="B6102">
        <f>IF(A6102&lt;&gt;0,IF(MOD(A6102,3)=0,COUNTIF($B$4:B6101,"&lt;&gt;0")+1,0),0)</f>
        <v>0</v>
      </c>
      <c r="C6102" s="9">
        <f>'Dash Board'!$C$12+COUNT('Daily reducing balance'!$F$4:F6101)</f>
        <v>47828</v>
      </c>
      <c r="D6102">
        <f t="shared" si="665"/>
        <v>2030</v>
      </c>
      <c r="E6102">
        <f t="shared" si="666"/>
        <v>12</v>
      </c>
      <c r="F6102">
        <f>DAY('Dash Board'!$C$12+COUNT('Daily reducing balance'!$F$4:F6101))</f>
        <v>11</v>
      </c>
      <c r="G6102" s="8">
        <f t="shared" si="667"/>
        <v>1.0784349919287947E-7</v>
      </c>
      <c r="H6102" s="6">
        <f>G6102*'Dash Board'!$C$11/365</f>
        <v>3.1023472370554368E-11</v>
      </c>
      <c r="I6102" s="6">
        <f>H6102*'Dash Board'!$C$18/'Dash Board'!$C$11</f>
        <v>1.4773082081216366E-11</v>
      </c>
      <c r="J6102" s="6">
        <f>(G6102&gt;1)*PMT('Dash Board'!$C$11/365,$U$4,-'Dash Board'!$C$19)</f>
        <v>0</v>
      </c>
      <c r="K6102" s="6">
        <f t="shared" si="669"/>
        <v>0</v>
      </c>
      <c r="L6102" s="8">
        <f t="shared" si="670"/>
        <v>1.0787452266525002E-7</v>
      </c>
      <c r="N6102" s="8">
        <f t="shared" si="668"/>
        <v>-1.4773082081216366E-11</v>
      </c>
      <c r="O6102" s="8">
        <f>IF(E6101&lt;&gt;E6102,SUM($N$4:N6102)-SUM($O$3:O6101),0)</f>
        <v>0</v>
      </c>
      <c r="P6102" s="6">
        <f>IF(B6102&gt;0,SUM($O$4:O6102)-SUM($P$3:P6101),0)</f>
        <v>0</v>
      </c>
      <c r="Q6102" s="6">
        <f t="shared" si="671"/>
        <v>1.4773082081216366E-11</v>
      </c>
      <c r="R6102" s="8">
        <f>IF(E6101&lt;&gt;E6102,SUM($Q$4:Q6102)-SUM($R$3:R6101),0)</f>
        <v>0</v>
      </c>
      <c r="S6102" s="6">
        <f>IF(B6102&gt;0,SUM($R$4:R6102)-SUM($S$3:S6101),0)</f>
        <v>0</v>
      </c>
    </row>
    <row r="6103" spans="1:19">
      <c r="A6103">
        <f>IF(E6102&lt;&gt;E6103,COUNTIF($A$4:A6102,"&lt;&gt;0")+1,0)</f>
        <v>0</v>
      </c>
      <c r="B6103">
        <f>IF(A6103&lt;&gt;0,IF(MOD(A6103,3)=0,COUNTIF($B$4:B6102,"&lt;&gt;0")+1,0),0)</f>
        <v>0</v>
      </c>
      <c r="C6103" s="9">
        <f>'Dash Board'!$C$12+COUNT('Daily reducing balance'!$F$4:F6102)</f>
        <v>47829</v>
      </c>
      <c r="D6103">
        <f t="shared" si="665"/>
        <v>2030</v>
      </c>
      <c r="E6103">
        <f t="shared" si="666"/>
        <v>12</v>
      </c>
      <c r="F6103">
        <f>DAY('Dash Board'!$C$12+COUNT('Daily reducing balance'!$F$4:F6102))</f>
        <v>12</v>
      </c>
      <c r="G6103" s="8">
        <f t="shared" si="667"/>
        <v>1.0787452266525002E-7</v>
      </c>
      <c r="H6103" s="6">
        <f>G6103*'Dash Board'!$C$11/365</f>
        <v>3.1032396931099321E-11</v>
      </c>
      <c r="I6103" s="6">
        <f>H6103*'Dash Board'!$C$18/'Dash Board'!$C$11</f>
        <v>1.4777331871952061E-11</v>
      </c>
      <c r="J6103" s="6">
        <f>(G6103&gt;1)*PMT('Dash Board'!$C$11/365,$U$4,-'Dash Board'!$C$19)</f>
        <v>0</v>
      </c>
      <c r="K6103" s="6">
        <f t="shared" si="669"/>
        <v>0</v>
      </c>
      <c r="L6103" s="8">
        <f t="shared" si="670"/>
        <v>1.0790555506218111E-7</v>
      </c>
      <c r="N6103" s="8">
        <f t="shared" si="668"/>
        <v>-1.4777331871952061E-11</v>
      </c>
      <c r="O6103" s="8">
        <f>IF(E6102&lt;&gt;E6103,SUM($N$4:N6103)-SUM($O$3:O6102),0)</f>
        <v>0</v>
      </c>
      <c r="P6103" s="6">
        <f>IF(B6103&gt;0,SUM($O$4:O6103)-SUM($P$3:P6102),0)</f>
        <v>0</v>
      </c>
      <c r="Q6103" s="6">
        <f t="shared" si="671"/>
        <v>1.4777331871952061E-11</v>
      </c>
      <c r="R6103" s="8">
        <f>IF(E6102&lt;&gt;E6103,SUM($Q$4:Q6103)-SUM($R$3:R6102),0)</f>
        <v>0</v>
      </c>
      <c r="S6103" s="6">
        <f>IF(B6103&gt;0,SUM($R$4:R6103)-SUM($S$3:S6102),0)</f>
        <v>0</v>
      </c>
    </row>
    <row r="6104" spans="1:19">
      <c r="A6104">
        <f>IF(E6103&lt;&gt;E6104,COUNTIF($A$4:A6103,"&lt;&gt;0")+1,0)</f>
        <v>0</v>
      </c>
      <c r="B6104">
        <f>IF(A6104&lt;&gt;0,IF(MOD(A6104,3)=0,COUNTIF($B$4:B6103,"&lt;&gt;0")+1,0),0)</f>
        <v>0</v>
      </c>
      <c r="C6104" s="9">
        <f>'Dash Board'!$C$12+COUNT('Daily reducing balance'!$F$4:F6103)</f>
        <v>47830</v>
      </c>
      <c r="D6104">
        <f t="shared" si="665"/>
        <v>2030</v>
      </c>
      <c r="E6104">
        <f t="shared" si="666"/>
        <v>12</v>
      </c>
      <c r="F6104">
        <f>DAY('Dash Board'!$C$12+COUNT('Daily reducing balance'!$F$4:F6103))</f>
        <v>13</v>
      </c>
      <c r="G6104" s="8">
        <f t="shared" si="667"/>
        <v>1.0790555506218111E-7</v>
      </c>
      <c r="H6104" s="6">
        <f>G6104*'Dash Board'!$C$11/365</f>
        <v>3.1041324058983605E-11</v>
      </c>
      <c r="I6104" s="6">
        <f>H6104*'Dash Board'!$C$18/'Dash Board'!$C$11</f>
        <v>1.4781582885230288E-11</v>
      </c>
      <c r="J6104" s="6">
        <f>(G6104&gt;1)*PMT('Dash Board'!$C$11/365,$U$4,-'Dash Board'!$C$19)</f>
        <v>0</v>
      </c>
      <c r="K6104" s="6">
        <f t="shared" si="669"/>
        <v>0</v>
      </c>
      <c r="L6104" s="8">
        <f t="shared" si="670"/>
        <v>1.079365963862401E-7</v>
      </c>
      <c r="N6104" s="8">
        <f t="shared" si="668"/>
        <v>-1.4781582885230288E-11</v>
      </c>
      <c r="O6104" s="8">
        <f>IF(E6103&lt;&gt;E6104,SUM($N$4:N6104)-SUM($O$3:O6103),0)</f>
        <v>0</v>
      </c>
      <c r="P6104" s="6">
        <f>IF(B6104&gt;0,SUM($O$4:O6104)-SUM($P$3:P6103),0)</f>
        <v>0</v>
      </c>
      <c r="Q6104" s="6">
        <f t="shared" si="671"/>
        <v>1.4781582885230288E-11</v>
      </c>
      <c r="R6104" s="8">
        <f>IF(E6103&lt;&gt;E6104,SUM($Q$4:Q6104)-SUM($R$3:R6103),0)</f>
        <v>0</v>
      </c>
      <c r="S6104" s="6">
        <f>IF(B6104&gt;0,SUM($R$4:R6104)-SUM($S$3:S6103),0)</f>
        <v>0</v>
      </c>
    </row>
    <row r="6105" spans="1:19">
      <c r="A6105">
        <f>IF(E6104&lt;&gt;E6105,COUNTIF($A$4:A6104,"&lt;&gt;0")+1,0)</f>
        <v>0</v>
      </c>
      <c r="B6105">
        <f>IF(A6105&lt;&gt;0,IF(MOD(A6105,3)=0,COUNTIF($B$4:B6104,"&lt;&gt;0")+1,0),0)</f>
        <v>0</v>
      </c>
      <c r="C6105" s="9">
        <f>'Dash Board'!$C$12+COUNT('Daily reducing balance'!$F$4:F6104)</f>
        <v>47831</v>
      </c>
      <c r="D6105">
        <f t="shared" si="665"/>
        <v>2030</v>
      </c>
      <c r="E6105">
        <f t="shared" si="666"/>
        <v>12</v>
      </c>
      <c r="F6105">
        <f>DAY('Dash Board'!$C$12+COUNT('Daily reducing balance'!$F$4:F6104))</f>
        <v>14</v>
      </c>
      <c r="G6105" s="8">
        <f t="shared" si="667"/>
        <v>1.079365963862401E-7</v>
      </c>
      <c r="H6105" s="6">
        <f>G6105*'Dash Board'!$C$11/365</f>
        <v>3.1050253754945782E-11</v>
      </c>
      <c r="I6105" s="6">
        <f>H6105*'Dash Board'!$C$18/'Dash Board'!$C$11</f>
        <v>1.4785835121402753E-11</v>
      </c>
      <c r="J6105" s="6">
        <f>(G6105&gt;1)*PMT('Dash Board'!$C$11/365,$U$4,-'Dash Board'!$C$19)</f>
        <v>0</v>
      </c>
      <c r="K6105" s="6">
        <f t="shared" si="669"/>
        <v>0</v>
      </c>
      <c r="L6105" s="8">
        <f t="shared" si="670"/>
        <v>1.0796764663999504E-7</v>
      </c>
      <c r="N6105" s="8">
        <f t="shared" si="668"/>
        <v>-1.4785835121402753E-11</v>
      </c>
      <c r="O6105" s="8">
        <f>IF(E6104&lt;&gt;E6105,SUM($N$4:N6105)-SUM($O$3:O6104),0)</f>
        <v>0</v>
      </c>
      <c r="P6105" s="6">
        <f>IF(B6105&gt;0,SUM($O$4:O6105)-SUM($P$3:P6104),0)</f>
        <v>0</v>
      </c>
      <c r="Q6105" s="6">
        <f t="shared" si="671"/>
        <v>1.4785835121402753E-11</v>
      </c>
      <c r="R6105" s="8">
        <f>IF(E6104&lt;&gt;E6105,SUM($Q$4:Q6105)-SUM($R$3:R6104),0)</f>
        <v>0</v>
      </c>
      <c r="S6105" s="6">
        <f>IF(B6105&gt;0,SUM($R$4:R6105)-SUM($S$3:S6104),0)</f>
        <v>0</v>
      </c>
    </row>
    <row r="6106" spans="1:19">
      <c r="A6106">
        <f>IF(E6105&lt;&gt;E6106,COUNTIF($A$4:A6105,"&lt;&gt;0")+1,0)</f>
        <v>0</v>
      </c>
      <c r="B6106">
        <f>IF(A6106&lt;&gt;0,IF(MOD(A6106,3)=0,COUNTIF($B$4:B6105,"&lt;&gt;0")+1,0),0)</f>
        <v>0</v>
      </c>
      <c r="C6106" s="9">
        <f>'Dash Board'!$C$12+COUNT('Daily reducing balance'!$F$4:F6105)</f>
        <v>47832</v>
      </c>
      <c r="D6106">
        <f t="shared" si="665"/>
        <v>2030</v>
      </c>
      <c r="E6106">
        <f t="shared" si="666"/>
        <v>12</v>
      </c>
      <c r="F6106">
        <f>DAY('Dash Board'!$C$12+COUNT('Daily reducing balance'!$F$4:F6105))</f>
        <v>15</v>
      </c>
      <c r="G6106" s="8">
        <f t="shared" si="667"/>
        <v>1.0796764663999504E-7</v>
      </c>
      <c r="H6106" s="6">
        <f>G6106*'Dash Board'!$C$11/365</f>
        <v>3.1059186019724602E-11</v>
      </c>
      <c r="I6106" s="6">
        <f>H6106*'Dash Board'!$C$18/'Dash Board'!$C$11</f>
        <v>1.479008858082124E-11</v>
      </c>
      <c r="J6106" s="6">
        <f>(G6106&gt;1)*PMT('Dash Board'!$C$11/365,$U$4,-'Dash Board'!$C$19)</f>
        <v>0</v>
      </c>
      <c r="K6106" s="6">
        <f t="shared" si="669"/>
        <v>0</v>
      </c>
      <c r="L6106" s="8">
        <f t="shared" si="670"/>
        <v>1.0799870582601477E-7</v>
      </c>
      <c r="N6106" s="8">
        <f t="shared" si="668"/>
        <v>-1.479008858082124E-11</v>
      </c>
      <c r="O6106" s="8">
        <f>IF(E6105&lt;&gt;E6106,SUM($N$4:N6106)-SUM($O$3:O6105),0)</f>
        <v>0</v>
      </c>
      <c r="P6106" s="6">
        <f>IF(B6106&gt;0,SUM($O$4:O6106)-SUM($P$3:P6105),0)</f>
        <v>0</v>
      </c>
      <c r="Q6106" s="6">
        <f t="shared" si="671"/>
        <v>1.479008858082124E-11</v>
      </c>
      <c r="R6106" s="8">
        <f>IF(E6105&lt;&gt;E6106,SUM($Q$4:Q6106)-SUM($R$3:R6105),0)</f>
        <v>0</v>
      </c>
      <c r="S6106" s="6">
        <f>IF(B6106&gt;0,SUM($R$4:R6106)-SUM($S$3:S6105),0)</f>
        <v>0</v>
      </c>
    </row>
    <row r="6107" spans="1:19">
      <c r="A6107">
        <f>IF(E6106&lt;&gt;E6107,COUNTIF($A$4:A6106,"&lt;&gt;0")+1,0)</f>
        <v>0</v>
      </c>
      <c r="B6107">
        <f>IF(A6107&lt;&gt;0,IF(MOD(A6107,3)=0,COUNTIF($B$4:B6106,"&lt;&gt;0")+1,0),0)</f>
        <v>0</v>
      </c>
      <c r="C6107" s="9">
        <f>'Dash Board'!$C$12+COUNT('Daily reducing balance'!$F$4:F6106)</f>
        <v>47833</v>
      </c>
      <c r="D6107">
        <f t="shared" si="665"/>
        <v>2030</v>
      </c>
      <c r="E6107">
        <f t="shared" si="666"/>
        <v>12</v>
      </c>
      <c r="F6107">
        <f>DAY('Dash Board'!$C$12+COUNT('Daily reducing balance'!$F$4:F6106))</f>
        <v>16</v>
      </c>
      <c r="G6107" s="8">
        <f t="shared" si="667"/>
        <v>1.0799870582601477E-7</v>
      </c>
      <c r="H6107" s="6">
        <f>G6107*'Dash Board'!$C$11/365</f>
        <v>3.1068120854059041E-11</v>
      </c>
      <c r="I6107" s="6">
        <f>H6107*'Dash Board'!$C$18/'Dash Board'!$C$11</f>
        <v>1.4794343263837639E-11</v>
      </c>
      <c r="J6107" s="6">
        <f>(G6107&gt;1)*PMT('Dash Board'!$C$11/365,$U$4,-'Dash Board'!$C$19)</f>
        <v>0</v>
      </c>
      <c r="K6107" s="6">
        <f t="shared" si="669"/>
        <v>0</v>
      </c>
      <c r="L6107" s="8">
        <f t="shared" si="670"/>
        <v>1.0802977394686882E-7</v>
      </c>
      <c r="N6107" s="8">
        <f t="shared" si="668"/>
        <v>-1.4794343263837639E-11</v>
      </c>
      <c r="O6107" s="8">
        <f>IF(E6106&lt;&gt;E6107,SUM($N$4:N6107)-SUM($O$3:O6106),0)</f>
        <v>0</v>
      </c>
      <c r="P6107" s="6">
        <f>IF(B6107&gt;0,SUM($O$4:O6107)-SUM($P$3:P6106),0)</f>
        <v>0</v>
      </c>
      <c r="Q6107" s="6">
        <f t="shared" si="671"/>
        <v>1.4794343263837639E-11</v>
      </c>
      <c r="R6107" s="8">
        <f>IF(E6106&lt;&gt;E6107,SUM($Q$4:Q6107)-SUM($R$3:R6106),0)</f>
        <v>0</v>
      </c>
      <c r="S6107" s="6">
        <f>IF(B6107&gt;0,SUM($R$4:R6107)-SUM($S$3:S6106),0)</f>
        <v>0</v>
      </c>
    </row>
    <row r="6108" spans="1:19">
      <c r="A6108">
        <f>IF(E6107&lt;&gt;E6108,COUNTIF($A$4:A6107,"&lt;&gt;0")+1,0)</f>
        <v>0</v>
      </c>
      <c r="B6108">
        <f>IF(A6108&lt;&gt;0,IF(MOD(A6108,3)=0,COUNTIF($B$4:B6107,"&lt;&gt;0")+1,0),0)</f>
        <v>0</v>
      </c>
      <c r="C6108" s="9">
        <f>'Dash Board'!$C$12+COUNT('Daily reducing balance'!$F$4:F6107)</f>
        <v>47834</v>
      </c>
      <c r="D6108">
        <f t="shared" si="665"/>
        <v>2030</v>
      </c>
      <c r="E6108">
        <f t="shared" si="666"/>
        <v>12</v>
      </c>
      <c r="F6108">
        <f>DAY('Dash Board'!$C$12+COUNT('Daily reducing balance'!$F$4:F6107))</f>
        <v>17</v>
      </c>
      <c r="G6108" s="8">
        <f t="shared" si="667"/>
        <v>1.0802977394686882E-7</v>
      </c>
      <c r="H6108" s="6">
        <f>G6108*'Dash Board'!$C$11/365</f>
        <v>3.1077058258688289E-11</v>
      </c>
      <c r="I6108" s="6">
        <f>H6108*'Dash Board'!$C$18/'Dash Board'!$C$11</f>
        <v>1.4798599170803949E-11</v>
      </c>
      <c r="J6108" s="6">
        <f>(G6108&gt;1)*PMT('Dash Board'!$C$11/365,$U$4,-'Dash Board'!$C$19)</f>
        <v>0</v>
      </c>
      <c r="K6108" s="6">
        <f t="shared" si="669"/>
        <v>0</v>
      </c>
      <c r="L6108" s="8">
        <f t="shared" si="670"/>
        <v>1.0806085100512751E-7</v>
      </c>
      <c r="N6108" s="8">
        <f t="shared" si="668"/>
        <v>-1.4798599170803949E-11</v>
      </c>
      <c r="O6108" s="8">
        <f>IF(E6107&lt;&gt;E6108,SUM($N$4:N6108)-SUM($O$3:O6107),0)</f>
        <v>0</v>
      </c>
      <c r="P6108" s="6">
        <f>IF(B6108&gt;0,SUM($O$4:O6108)-SUM($P$3:P6107),0)</f>
        <v>0</v>
      </c>
      <c r="Q6108" s="6">
        <f t="shared" si="671"/>
        <v>1.4798599170803949E-11</v>
      </c>
      <c r="R6108" s="8">
        <f>IF(E6107&lt;&gt;E6108,SUM($Q$4:Q6108)-SUM($R$3:R6107),0)</f>
        <v>0</v>
      </c>
      <c r="S6108" s="6">
        <f>IF(B6108&gt;0,SUM($R$4:R6108)-SUM($S$3:S6107),0)</f>
        <v>0</v>
      </c>
    </row>
    <row r="6109" spans="1:19">
      <c r="A6109">
        <f>IF(E6108&lt;&gt;E6109,COUNTIF($A$4:A6108,"&lt;&gt;0")+1,0)</f>
        <v>0</v>
      </c>
      <c r="B6109">
        <f>IF(A6109&lt;&gt;0,IF(MOD(A6109,3)=0,COUNTIF($B$4:B6108,"&lt;&gt;0")+1,0),0)</f>
        <v>0</v>
      </c>
      <c r="C6109" s="9">
        <f>'Dash Board'!$C$12+COUNT('Daily reducing balance'!$F$4:F6108)</f>
        <v>47835</v>
      </c>
      <c r="D6109">
        <f t="shared" si="665"/>
        <v>2030</v>
      </c>
      <c r="E6109">
        <f t="shared" si="666"/>
        <v>12</v>
      </c>
      <c r="F6109">
        <f>DAY('Dash Board'!$C$12+COUNT('Daily reducing balance'!$F$4:F6108))</f>
        <v>18</v>
      </c>
      <c r="G6109" s="8">
        <f t="shared" si="667"/>
        <v>1.0806085100512751E-7</v>
      </c>
      <c r="H6109" s="6">
        <f>G6109*'Dash Board'!$C$11/365</f>
        <v>3.1085998234351747E-11</v>
      </c>
      <c r="I6109" s="6">
        <f>H6109*'Dash Board'!$C$18/'Dash Board'!$C$11</f>
        <v>1.4802856302072263E-11</v>
      </c>
      <c r="J6109" s="6">
        <f>(G6109&gt;1)*PMT('Dash Board'!$C$11/365,$U$4,-'Dash Board'!$C$19)</f>
        <v>0</v>
      </c>
      <c r="K6109" s="6">
        <f t="shared" si="669"/>
        <v>0</v>
      </c>
      <c r="L6109" s="8">
        <f t="shared" si="670"/>
        <v>1.0809193700336186E-7</v>
      </c>
      <c r="N6109" s="8">
        <f t="shared" si="668"/>
        <v>-1.4802856302072263E-11</v>
      </c>
      <c r="O6109" s="8">
        <f>IF(E6108&lt;&gt;E6109,SUM($N$4:N6109)-SUM($O$3:O6108),0)</f>
        <v>0</v>
      </c>
      <c r="P6109" s="6">
        <f>IF(B6109&gt;0,SUM($O$4:O6109)-SUM($P$3:P6108),0)</f>
        <v>0</v>
      </c>
      <c r="Q6109" s="6">
        <f t="shared" si="671"/>
        <v>1.4802856302072263E-11</v>
      </c>
      <c r="R6109" s="8">
        <f>IF(E6108&lt;&gt;E6109,SUM($Q$4:Q6109)-SUM($R$3:R6108),0)</f>
        <v>0</v>
      </c>
      <c r="S6109" s="6">
        <f>IF(B6109&gt;0,SUM($R$4:R6109)-SUM($S$3:S6108),0)</f>
        <v>0</v>
      </c>
    </row>
    <row r="6110" spans="1:19">
      <c r="A6110">
        <f>IF(E6109&lt;&gt;E6110,COUNTIF($A$4:A6109,"&lt;&gt;0")+1,0)</f>
        <v>0</v>
      </c>
      <c r="B6110">
        <f>IF(A6110&lt;&gt;0,IF(MOD(A6110,3)=0,COUNTIF($B$4:B6109,"&lt;&gt;0")+1,0),0)</f>
        <v>0</v>
      </c>
      <c r="C6110" s="9">
        <f>'Dash Board'!$C$12+COUNT('Daily reducing balance'!$F$4:F6109)</f>
        <v>47836</v>
      </c>
      <c r="D6110">
        <f t="shared" si="665"/>
        <v>2030</v>
      </c>
      <c r="E6110">
        <f t="shared" si="666"/>
        <v>12</v>
      </c>
      <c r="F6110">
        <f>DAY('Dash Board'!$C$12+COUNT('Daily reducing balance'!$F$4:F6109))</f>
        <v>19</v>
      </c>
      <c r="G6110" s="8">
        <f t="shared" si="667"/>
        <v>1.0809193700336186E-7</v>
      </c>
      <c r="H6110" s="6">
        <f>G6110*'Dash Board'!$C$11/365</f>
        <v>3.1094940781789026E-11</v>
      </c>
      <c r="I6110" s="6">
        <f>H6110*'Dash Board'!$C$18/'Dash Board'!$C$11</f>
        <v>1.4807114657994773E-11</v>
      </c>
      <c r="J6110" s="6">
        <f>(G6110&gt;1)*PMT('Dash Board'!$C$11/365,$U$4,-'Dash Board'!$C$19)</f>
        <v>0</v>
      </c>
      <c r="K6110" s="6">
        <f t="shared" si="669"/>
        <v>0</v>
      </c>
      <c r="L6110" s="8">
        <f t="shared" si="670"/>
        <v>1.0812303194414365E-7</v>
      </c>
      <c r="N6110" s="8">
        <f t="shared" si="668"/>
        <v>-1.4807114657994773E-11</v>
      </c>
      <c r="O6110" s="8">
        <f>IF(E6109&lt;&gt;E6110,SUM($N$4:N6110)-SUM($O$3:O6109),0)</f>
        <v>0</v>
      </c>
      <c r="P6110" s="6">
        <f>IF(B6110&gt;0,SUM($O$4:O6110)-SUM($P$3:P6109),0)</f>
        <v>0</v>
      </c>
      <c r="Q6110" s="6">
        <f t="shared" si="671"/>
        <v>1.4807114657994773E-11</v>
      </c>
      <c r="R6110" s="8">
        <f>IF(E6109&lt;&gt;E6110,SUM($Q$4:Q6110)-SUM($R$3:R6109),0)</f>
        <v>0</v>
      </c>
      <c r="S6110" s="6">
        <f>IF(B6110&gt;0,SUM($R$4:R6110)-SUM($S$3:S6109),0)</f>
        <v>0</v>
      </c>
    </row>
    <row r="6111" spans="1:19">
      <c r="A6111">
        <f>IF(E6110&lt;&gt;E6111,COUNTIF($A$4:A6110,"&lt;&gt;0")+1,0)</f>
        <v>0</v>
      </c>
      <c r="B6111">
        <f>IF(A6111&lt;&gt;0,IF(MOD(A6111,3)=0,COUNTIF($B$4:B6110,"&lt;&gt;0")+1,0),0)</f>
        <v>0</v>
      </c>
      <c r="C6111" s="9">
        <f>'Dash Board'!$C$12+COUNT('Daily reducing balance'!$F$4:F6110)</f>
        <v>47837</v>
      </c>
      <c r="D6111">
        <f t="shared" si="665"/>
        <v>2030</v>
      </c>
      <c r="E6111">
        <f t="shared" si="666"/>
        <v>12</v>
      </c>
      <c r="F6111">
        <f>DAY('Dash Board'!$C$12+COUNT('Daily reducing balance'!$F$4:F6110))</f>
        <v>20</v>
      </c>
      <c r="G6111" s="8">
        <f t="shared" si="667"/>
        <v>1.0812303194414365E-7</v>
      </c>
      <c r="H6111" s="6">
        <f>G6111*'Dash Board'!$C$11/365</f>
        <v>3.1103885901739954E-11</v>
      </c>
      <c r="I6111" s="6">
        <f>H6111*'Dash Board'!$C$18/'Dash Board'!$C$11</f>
        <v>1.4811374238923788E-11</v>
      </c>
      <c r="J6111" s="6">
        <f>(G6111&gt;1)*PMT('Dash Board'!$C$11/365,$U$4,-'Dash Board'!$C$19)</f>
        <v>0</v>
      </c>
      <c r="K6111" s="6">
        <f t="shared" si="669"/>
        <v>0</v>
      </c>
      <c r="L6111" s="8">
        <f t="shared" si="670"/>
        <v>1.0815413583004539E-7</v>
      </c>
      <c r="N6111" s="8">
        <f t="shared" si="668"/>
        <v>-1.4811374238923788E-11</v>
      </c>
      <c r="O6111" s="8">
        <f>IF(E6110&lt;&gt;E6111,SUM($N$4:N6111)-SUM($O$3:O6110),0)</f>
        <v>0</v>
      </c>
      <c r="P6111" s="6">
        <f>IF(B6111&gt;0,SUM($O$4:O6111)-SUM($P$3:P6110),0)</f>
        <v>0</v>
      </c>
      <c r="Q6111" s="6">
        <f t="shared" si="671"/>
        <v>1.4811374238923788E-11</v>
      </c>
      <c r="R6111" s="8">
        <f>IF(E6110&lt;&gt;E6111,SUM($Q$4:Q6111)-SUM($R$3:R6110),0)</f>
        <v>0</v>
      </c>
      <c r="S6111" s="6">
        <f>IF(B6111&gt;0,SUM($R$4:R6111)-SUM($S$3:S6110),0)</f>
        <v>0</v>
      </c>
    </row>
    <row r="6112" spans="1:19">
      <c r="A6112">
        <f>IF(E6111&lt;&gt;E6112,COUNTIF($A$4:A6111,"&lt;&gt;0")+1,0)</f>
        <v>0</v>
      </c>
      <c r="B6112">
        <f>IF(A6112&lt;&gt;0,IF(MOD(A6112,3)=0,COUNTIF($B$4:B6111,"&lt;&gt;0")+1,0),0)</f>
        <v>0</v>
      </c>
      <c r="C6112" s="9">
        <f>'Dash Board'!$C$12+COUNT('Daily reducing balance'!$F$4:F6111)</f>
        <v>47838</v>
      </c>
      <c r="D6112">
        <f t="shared" si="665"/>
        <v>2030</v>
      </c>
      <c r="E6112">
        <f t="shared" si="666"/>
        <v>12</v>
      </c>
      <c r="F6112">
        <f>DAY('Dash Board'!$C$12+COUNT('Daily reducing balance'!$F$4:F6111))</f>
        <v>21</v>
      </c>
      <c r="G6112" s="8">
        <f t="shared" si="667"/>
        <v>1.0815413583004539E-7</v>
      </c>
      <c r="H6112" s="6">
        <f>G6112*'Dash Board'!$C$11/365</f>
        <v>3.111283359494456E-11</v>
      </c>
      <c r="I6112" s="6">
        <f>H6112*'Dash Board'!$C$18/'Dash Board'!$C$11</f>
        <v>1.4815635045211696E-11</v>
      </c>
      <c r="J6112" s="6">
        <f>(G6112&gt;1)*PMT('Dash Board'!$C$11/365,$U$4,-'Dash Board'!$C$19)</f>
        <v>0</v>
      </c>
      <c r="K6112" s="6">
        <f t="shared" si="669"/>
        <v>0</v>
      </c>
      <c r="L6112" s="8">
        <f t="shared" si="670"/>
        <v>1.0818524866364033E-7</v>
      </c>
      <c r="N6112" s="8">
        <f t="shared" si="668"/>
        <v>-1.4815635045211696E-11</v>
      </c>
      <c r="O6112" s="8">
        <f>IF(E6111&lt;&gt;E6112,SUM($N$4:N6112)-SUM($O$3:O6111),0)</f>
        <v>0</v>
      </c>
      <c r="P6112" s="6">
        <f>IF(B6112&gt;0,SUM($O$4:O6112)-SUM($P$3:P6111),0)</f>
        <v>0</v>
      </c>
      <c r="Q6112" s="6">
        <f t="shared" si="671"/>
        <v>1.4815635045211696E-11</v>
      </c>
      <c r="R6112" s="8">
        <f>IF(E6111&lt;&gt;E6112,SUM($Q$4:Q6112)-SUM($R$3:R6111),0)</f>
        <v>0</v>
      </c>
      <c r="S6112" s="6">
        <f>IF(B6112&gt;0,SUM($R$4:R6112)-SUM($S$3:S6111),0)</f>
        <v>0</v>
      </c>
    </row>
    <row r="6113" spans="1:19">
      <c r="A6113">
        <f>IF(E6112&lt;&gt;E6113,COUNTIF($A$4:A6112,"&lt;&gt;0")+1,0)</f>
        <v>0</v>
      </c>
      <c r="B6113">
        <f>IF(A6113&lt;&gt;0,IF(MOD(A6113,3)=0,COUNTIF($B$4:B6112,"&lt;&gt;0")+1,0),0)</f>
        <v>0</v>
      </c>
      <c r="C6113" s="9">
        <f>'Dash Board'!$C$12+COUNT('Daily reducing balance'!$F$4:F6112)</f>
        <v>47839</v>
      </c>
      <c r="D6113">
        <f t="shared" si="665"/>
        <v>2030</v>
      </c>
      <c r="E6113">
        <f t="shared" si="666"/>
        <v>12</v>
      </c>
      <c r="F6113">
        <f>DAY('Dash Board'!$C$12+COUNT('Daily reducing balance'!$F$4:F6112))</f>
        <v>22</v>
      </c>
      <c r="G6113" s="8">
        <f t="shared" si="667"/>
        <v>1.0818524866364033E-7</v>
      </c>
      <c r="H6113" s="6">
        <f>G6113*'Dash Board'!$C$11/365</f>
        <v>3.1121783862143107E-11</v>
      </c>
      <c r="I6113" s="6">
        <f>H6113*'Dash Board'!$C$18/'Dash Board'!$C$11</f>
        <v>1.4819897077211005E-11</v>
      </c>
      <c r="J6113" s="6">
        <f>(G6113&gt;1)*PMT('Dash Board'!$C$11/365,$U$4,-'Dash Board'!$C$19)</f>
        <v>0</v>
      </c>
      <c r="K6113" s="6">
        <f t="shared" si="669"/>
        <v>0</v>
      </c>
      <c r="L6113" s="8">
        <f t="shared" si="670"/>
        <v>1.0821637044750247E-7</v>
      </c>
      <c r="N6113" s="8">
        <f t="shared" si="668"/>
        <v>-1.4819897077211005E-11</v>
      </c>
      <c r="O6113" s="8">
        <f>IF(E6112&lt;&gt;E6113,SUM($N$4:N6113)-SUM($O$3:O6112),0)</f>
        <v>0</v>
      </c>
      <c r="P6113" s="6">
        <f>IF(B6113&gt;0,SUM($O$4:O6113)-SUM($P$3:P6112),0)</f>
        <v>0</v>
      </c>
      <c r="Q6113" s="6">
        <f t="shared" si="671"/>
        <v>1.4819897077211005E-11</v>
      </c>
      <c r="R6113" s="8">
        <f>IF(E6112&lt;&gt;E6113,SUM($Q$4:Q6113)-SUM($R$3:R6112),0)</f>
        <v>0</v>
      </c>
      <c r="S6113" s="6">
        <f>IF(B6113&gt;0,SUM($R$4:R6113)-SUM($S$3:S6112),0)</f>
        <v>0</v>
      </c>
    </row>
    <row r="6114" spans="1:19">
      <c r="A6114">
        <f>IF(E6113&lt;&gt;E6114,COUNTIF($A$4:A6113,"&lt;&gt;0")+1,0)</f>
        <v>0</v>
      </c>
      <c r="B6114">
        <f>IF(A6114&lt;&gt;0,IF(MOD(A6114,3)=0,COUNTIF($B$4:B6113,"&lt;&gt;0")+1,0),0)</f>
        <v>0</v>
      </c>
      <c r="C6114" s="9">
        <f>'Dash Board'!$C$12+COUNT('Daily reducing balance'!$F$4:F6113)</f>
        <v>47840</v>
      </c>
      <c r="D6114">
        <f t="shared" si="665"/>
        <v>2030</v>
      </c>
      <c r="E6114">
        <f t="shared" si="666"/>
        <v>12</v>
      </c>
      <c r="F6114">
        <f>DAY('Dash Board'!$C$12+COUNT('Daily reducing balance'!$F$4:F6113))</f>
        <v>23</v>
      </c>
      <c r="G6114" s="8">
        <f t="shared" si="667"/>
        <v>1.0821637044750247E-7</v>
      </c>
      <c r="H6114" s="6">
        <f>G6114*'Dash Board'!$C$11/365</f>
        <v>3.1130736704076051E-11</v>
      </c>
      <c r="I6114" s="6">
        <f>H6114*'Dash Board'!$C$18/'Dash Board'!$C$11</f>
        <v>1.4824160335274311E-11</v>
      </c>
      <c r="J6114" s="6">
        <f>(G6114&gt;1)*PMT('Dash Board'!$C$11/365,$U$4,-'Dash Board'!$C$19)</f>
        <v>0</v>
      </c>
      <c r="K6114" s="6">
        <f t="shared" si="669"/>
        <v>0</v>
      </c>
      <c r="L6114" s="8">
        <f t="shared" si="670"/>
        <v>1.0824750118420655E-7</v>
      </c>
      <c r="N6114" s="8">
        <f t="shared" si="668"/>
        <v>-1.4824160335274311E-11</v>
      </c>
      <c r="O6114" s="8">
        <f>IF(E6113&lt;&gt;E6114,SUM($N$4:N6114)-SUM($O$3:O6113),0)</f>
        <v>0</v>
      </c>
      <c r="P6114" s="6">
        <f>IF(B6114&gt;0,SUM($O$4:O6114)-SUM($P$3:P6113),0)</f>
        <v>0</v>
      </c>
      <c r="Q6114" s="6">
        <f t="shared" si="671"/>
        <v>1.4824160335274311E-11</v>
      </c>
      <c r="R6114" s="8">
        <f>IF(E6113&lt;&gt;E6114,SUM($Q$4:Q6114)-SUM($R$3:R6113),0)</f>
        <v>0</v>
      </c>
      <c r="S6114" s="6">
        <f>IF(B6114&gt;0,SUM($R$4:R6114)-SUM($S$3:S6113),0)</f>
        <v>0</v>
      </c>
    </row>
    <row r="6115" spans="1:19">
      <c r="A6115">
        <f>IF(E6114&lt;&gt;E6115,COUNTIF($A$4:A6114,"&lt;&gt;0")+1,0)</f>
        <v>0</v>
      </c>
      <c r="B6115">
        <f>IF(A6115&lt;&gt;0,IF(MOD(A6115,3)=0,COUNTIF($B$4:B6114,"&lt;&gt;0")+1,0),0)</f>
        <v>0</v>
      </c>
      <c r="C6115" s="9">
        <f>'Dash Board'!$C$12+COUNT('Daily reducing balance'!$F$4:F6114)</f>
        <v>47841</v>
      </c>
      <c r="D6115">
        <f t="shared" si="665"/>
        <v>2030</v>
      </c>
      <c r="E6115">
        <f t="shared" si="666"/>
        <v>12</v>
      </c>
      <c r="F6115">
        <f>DAY('Dash Board'!$C$12+COUNT('Daily reducing balance'!$F$4:F6114))</f>
        <v>24</v>
      </c>
      <c r="G6115" s="8">
        <f t="shared" si="667"/>
        <v>1.0824750118420655E-7</v>
      </c>
      <c r="H6115" s="6">
        <f>G6115*'Dash Board'!$C$11/365</f>
        <v>3.1139692121484073E-11</v>
      </c>
      <c r="I6115" s="6">
        <f>H6115*'Dash Board'!$C$18/'Dash Board'!$C$11</f>
        <v>1.4828424819754321E-11</v>
      </c>
      <c r="J6115" s="6">
        <f>(G6115&gt;1)*PMT('Dash Board'!$C$11/365,$U$4,-'Dash Board'!$C$19)</f>
        <v>0</v>
      </c>
      <c r="K6115" s="6">
        <f t="shared" si="669"/>
        <v>0</v>
      </c>
      <c r="L6115" s="8">
        <f t="shared" si="670"/>
        <v>1.0827864087632804E-7</v>
      </c>
      <c r="N6115" s="8">
        <f t="shared" si="668"/>
        <v>-1.4828424819754321E-11</v>
      </c>
      <c r="O6115" s="8">
        <f>IF(E6114&lt;&gt;E6115,SUM($N$4:N6115)-SUM($O$3:O6114),0)</f>
        <v>0</v>
      </c>
      <c r="P6115" s="6">
        <f>IF(B6115&gt;0,SUM($O$4:O6115)-SUM($P$3:P6114),0)</f>
        <v>0</v>
      </c>
      <c r="Q6115" s="6">
        <f t="shared" si="671"/>
        <v>1.4828424819754321E-11</v>
      </c>
      <c r="R6115" s="8">
        <f>IF(E6114&lt;&gt;E6115,SUM($Q$4:Q6115)-SUM($R$3:R6114),0)</f>
        <v>0</v>
      </c>
      <c r="S6115" s="6">
        <f>IF(B6115&gt;0,SUM($R$4:R6115)-SUM($S$3:S6114),0)</f>
        <v>0</v>
      </c>
    </row>
    <row r="6116" spans="1:19">
      <c r="A6116">
        <f>IF(E6115&lt;&gt;E6116,COUNTIF($A$4:A6115,"&lt;&gt;0")+1,0)</f>
        <v>0</v>
      </c>
      <c r="B6116">
        <f>IF(A6116&lt;&gt;0,IF(MOD(A6116,3)=0,COUNTIF($B$4:B6115,"&lt;&gt;0")+1,0),0)</f>
        <v>0</v>
      </c>
      <c r="C6116" s="9">
        <f>'Dash Board'!$C$12+COUNT('Daily reducing balance'!$F$4:F6115)</f>
        <v>47842</v>
      </c>
      <c r="D6116">
        <f t="shared" si="665"/>
        <v>2030</v>
      </c>
      <c r="E6116">
        <f t="shared" si="666"/>
        <v>12</v>
      </c>
      <c r="F6116">
        <f>DAY('Dash Board'!$C$12+COUNT('Daily reducing balance'!$F$4:F6115))</f>
        <v>25</v>
      </c>
      <c r="G6116" s="8">
        <f t="shared" si="667"/>
        <v>1.0827864087632804E-7</v>
      </c>
      <c r="H6116" s="6">
        <f>G6116*'Dash Board'!$C$11/365</f>
        <v>3.1148650115108063E-11</v>
      </c>
      <c r="I6116" s="6">
        <f>H6116*'Dash Board'!$C$18/'Dash Board'!$C$11</f>
        <v>1.4832690531003839E-11</v>
      </c>
      <c r="J6116" s="6">
        <f>(G6116&gt;1)*PMT('Dash Board'!$C$11/365,$U$4,-'Dash Board'!$C$19)</f>
        <v>0</v>
      </c>
      <c r="K6116" s="6">
        <f t="shared" si="669"/>
        <v>0</v>
      </c>
      <c r="L6116" s="8">
        <f t="shared" si="670"/>
        <v>1.0830978952644315E-7</v>
      </c>
      <c r="N6116" s="8">
        <f t="shared" si="668"/>
        <v>-1.4832690531003839E-11</v>
      </c>
      <c r="O6116" s="8">
        <f>IF(E6115&lt;&gt;E6116,SUM($N$4:N6116)-SUM($O$3:O6115),0)</f>
        <v>0</v>
      </c>
      <c r="P6116" s="6">
        <f>IF(B6116&gt;0,SUM($O$4:O6116)-SUM($P$3:P6115),0)</f>
        <v>0</v>
      </c>
      <c r="Q6116" s="6">
        <f t="shared" si="671"/>
        <v>1.4832690531003839E-11</v>
      </c>
      <c r="R6116" s="8">
        <f>IF(E6115&lt;&gt;E6116,SUM($Q$4:Q6116)-SUM($R$3:R6115),0)</f>
        <v>0</v>
      </c>
      <c r="S6116" s="6">
        <f>IF(B6116&gt;0,SUM($R$4:R6116)-SUM($S$3:S6115),0)</f>
        <v>0</v>
      </c>
    </row>
    <row r="6117" spans="1:19">
      <c r="A6117">
        <f>IF(E6116&lt;&gt;E6117,COUNTIF($A$4:A6116,"&lt;&gt;0")+1,0)</f>
        <v>0</v>
      </c>
      <c r="B6117">
        <f>IF(A6117&lt;&gt;0,IF(MOD(A6117,3)=0,COUNTIF($B$4:B6116,"&lt;&gt;0")+1,0),0)</f>
        <v>0</v>
      </c>
      <c r="C6117" s="9">
        <f>'Dash Board'!$C$12+COUNT('Daily reducing balance'!$F$4:F6116)</f>
        <v>47843</v>
      </c>
      <c r="D6117">
        <f t="shared" si="665"/>
        <v>2030</v>
      </c>
      <c r="E6117">
        <f t="shared" si="666"/>
        <v>12</v>
      </c>
      <c r="F6117">
        <f>DAY('Dash Board'!$C$12+COUNT('Daily reducing balance'!$F$4:F6116))</f>
        <v>26</v>
      </c>
      <c r="G6117" s="8">
        <f t="shared" si="667"/>
        <v>1.0830978952644315E-7</v>
      </c>
      <c r="H6117" s="6">
        <f>G6117*'Dash Board'!$C$11/365</f>
        <v>3.1157610685689122E-11</v>
      </c>
      <c r="I6117" s="6">
        <f>H6117*'Dash Board'!$C$18/'Dash Board'!$C$11</f>
        <v>1.4836957469375776E-11</v>
      </c>
      <c r="J6117" s="6">
        <f>(G6117&gt;1)*PMT('Dash Board'!$C$11/365,$U$4,-'Dash Board'!$C$19)</f>
        <v>0</v>
      </c>
      <c r="K6117" s="6">
        <f t="shared" si="669"/>
        <v>0</v>
      </c>
      <c r="L6117" s="8">
        <f t="shared" si="670"/>
        <v>1.0834094713712883E-7</v>
      </c>
      <c r="N6117" s="8">
        <f t="shared" si="668"/>
        <v>-1.4836957469375776E-11</v>
      </c>
      <c r="O6117" s="8">
        <f>IF(E6116&lt;&gt;E6117,SUM($N$4:N6117)-SUM($O$3:O6116),0)</f>
        <v>0</v>
      </c>
      <c r="P6117" s="6">
        <f>IF(B6117&gt;0,SUM($O$4:O6117)-SUM($P$3:P6116),0)</f>
        <v>0</v>
      </c>
      <c r="Q6117" s="6">
        <f t="shared" si="671"/>
        <v>1.4836957469375776E-11</v>
      </c>
      <c r="R6117" s="8">
        <f>IF(E6116&lt;&gt;E6117,SUM($Q$4:Q6117)-SUM($R$3:R6116),0)</f>
        <v>0</v>
      </c>
      <c r="S6117" s="6">
        <f>IF(B6117&gt;0,SUM($R$4:R6117)-SUM($S$3:S6116),0)</f>
        <v>0</v>
      </c>
    </row>
    <row r="6118" spans="1:19">
      <c r="A6118">
        <f>IF(E6117&lt;&gt;E6118,COUNTIF($A$4:A6117,"&lt;&gt;0")+1,0)</f>
        <v>0</v>
      </c>
      <c r="B6118">
        <f>IF(A6118&lt;&gt;0,IF(MOD(A6118,3)=0,COUNTIF($B$4:B6117,"&lt;&gt;0")+1,0),0)</f>
        <v>0</v>
      </c>
      <c r="C6118" s="9">
        <f>'Dash Board'!$C$12+COUNT('Daily reducing balance'!$F$4:F6117)</f>
        <v>47844</v>
      </c>
      <c r="D6118">
        <f t="shared" si="665"/>
        <v>2030</v>
      </c>
      <c r="E6118">
        <f t="shared" si="666"/>
        <v>12</v>
      </c>
      <c r="F6118">
        <f>DAY('Dash Board'!$C$12+COUNT('Daily reducing balance'!$F$4:F6117))</f>
        <v>27</v>
      </c>
      <c r="G6118" s="8">
        <f t="shared" si="667"/>
        <v>1.0834094713712883E-7</v>
      </c>
      <c r="H6118" s="6">
        <f>G6118*'Dash Board'!$C$11/365</f>
        <v>3.1166573833968566E-11</v>
      </c>
      <c r="I6118" s="6">
        <f>H6118*'Dash Board'!$C$18/'Dash Board'!$C$11</f>
        <v>1.4841225635223128E-11</v>
      </c>
      <c r="J6118" s="6">
        <f>(G6118&gt;1)*PMT('Dash Board'!$C$11/365,$U$4,-'Dash Board'!$C$19)</f>
        <v>0</v>
      </c>
      <c r="K6118" s="6">
        <f t="shared" si="669"/>
        <v>0</v>
      </c>
      <c r="L6118" s="8">
        <f t="shared" si="670"/>
        <v>1.0837211371096281E-7</v>
      </c>
      <c r="N6118" s="8">
        <f t="shared" si="668"/>
        <v>-1.4841225635223128E-11</v>
      </c>
      <c r="O6118" s="8">
        <f>IF(E6117&lt;&gt;E6118,SUM($N$4:N6118)-SUM($O$3:O6117),0)</f>
        <v>0</v>
      </c>
      <c r="P6118" s="6">
        <f>IF(B6118&gt;0,SUM($O$4:O6118)-SUM($P$3:P6117),0)</f>
        <v>0</v>
      </c>
      <c r="Q6118" s="6">
        <f t="shared" si="671"/>
        <v>1.4841225635223128E-11</v>
      </c>
      <c r="R6118" s="8">
        <f>IF(E6117&lt;&gt;E6118,SUM($Q$4:Q6118)-SUM($R$3:R6117),0)</f>
        <v>0</v>
      </c>
      <c r="S6118" s="6">
        <f>IF(B6118&gt;0,SUM($R$4:R6118)-SUM($S$3:S6117),0)</f>
        <v>0</v>
      </c>
    </row>
    <row r="6119" spans="1:19">
      <c r="A6119">
        <f>IF(E6118&lt;&gt;E6119,COUNTIF($A$4:A6118,"&lt;&gt;0")+1,0)</f>
        <v>0</v>
      </c>
      <c r="B6119">
        <f>IF(A6119&lt;&gt;0,IF(MOD(A6119,3)=0,COUNTIF($B$4:B6118,"&lt;&gt;0")+1,0),0)</f>
        <v>0</v>
      </c>
      <c r="C6119" s="9">
        <f>'Dash Board'!$C$12+COUNT('Daily reducing balance'!$F$4:F6118)</f>
        <v>47845</v>
      </c>
      <c r="D6119">
        <f t="shared" si="665"/>
        <v>2030</v>
      </c>
      <c r="E6119">
        <f t="shared" si="666"/>
        <v>12</v>
      </c>
      <c r="F6119">
        <f>DAY('Dash Board'!$C$12+COUNT('Daily reducing balance'!$F$4:F6118))</f>
        <v>28</v>
      </c>
      <c r="G6119" s="8">
        <f t="shared" si="667"/>
        <v>1.0837211371096281E-7</v>
      </c>
      <c r="H6119" s="6">
        <f>G6119*'Dash Board'!$C$11/365</f>
        <v>3.1175539560687931E-11</v>
      </c>
      <c r="I6119" s="6">
        <f>H6119*'Dash Board'!$C$18/'Dash Board'!$C$11</f>
        <v>1.4845495028899015E-11</v>
      </c>
      <c r="J6119" s="6">
        <f>(G6119&gt;1)*PMT('Dash Board'!$C$11/365,$U$4,-'Dash Board'!$C$19)</f>
        <v>0</v>
      </c>
      <c r="K6119" s="6">
        <f t="shared" si="669"/>
        <v>0</v>
      </c>
      <c r="L6119" s="8">
        <f t="shared" si="670"/>
        <v>1.0840328925052349E-7</v>
      </c>
      <c r="N6119" s="8">
        <f t="shared" si="668"/>
        <v>-1.4845495028899015E-11</v>
      </c>
      <c r="O6119" s="8">
        <f>IF(E6118&lt;&gt;E6119,SUM($N$4:N6119)-SUM($O$3:O6118),0)</f>
        <v>0</v>
      </c>
      <c r="P6119" s="6">
        <f>IF(B6119&gt;0,SUM($O$4:O6119)-SUM($P$3:P6118),0)</f>
        <v>0</v>
      </c>
      <c r="Q6119" s="6">
        <f t="shared" si="671"/>
        <v>1.4845495028899015E-11</v>
      </c>
      <c r="R6119" s="8">
        <f>IF(E6118&lt;&gt;E6119,SUM($Q$4:Q6119)-SUM($R$3:R6118),0)</f>
        <v>0</v>
      </c>
      <c r="S6119" s="6">
        <f>IF(B6119&gt;0,SUM($R$4:R6119)-SUM($S$3:S6118),0)</f>
        <v>0</v>
      </c>
    </row>
    <row r="6120" spans="1:19">
      <c r="A6120">
        <f>IF(E6119&lt;&gt;E6120,COUNTIF($A$4:A6119,"&lt;&gt;0")+1,0)</f>
        <v>0</v>
      </c>
      <c r="B6120">
        <f>IF(A6120&lt;&gt;0,IF(MOD(A6120,3)=0,COUNTIF($B$4:B6119,"&lt;&gt;0")+1,0),0)</f>
        <v>0</v>
      </c>
      <c r="C6120" s="9">
        <f>'Dash Board'!$C$12+COUNT('Daily reducing balance'!$F$4:F6119)</f>
        <v>47846</v>
      </c>
      <c r="D6120">
        <f t="shared" si="665"/>
        <v>2030</v>
      </c>
      <c r="E6120">
        <f t="shared" si="666"/>
        <v>12</v>
      </c>
      <c r="F6120">
        <f>DAY('Dash Board'!$C$12+COUNT('Daily reducing balance'!$F$4:F6119))</f>
        <v>29</v>
      </c>
      <c r="G6120" s="8">
        <f t="shared" si="667"/>
        <v>1.0840328925052349E-7</v>
      </c>
      <c r="H6120" s="6">
        <f>G6120*'Dash Board'!$C$11/365</f>
        <v>3.1184507866588944E-11</v>
      </c>
      <c r="I6120" s="6">
        <f>H6120*'Dash Board'!$C$18/'Dash Board'!$C$11</f>
        <v>1.4849765650756642E-11</v>
      </c>
      <c r="J6120" s="6">
        <f>(G6120&gt;1)*PMT('Dash Board'!$C$11/365,$U$4,-'Dash Board'!$C$19)</f>
        <v>0</v>
      </c>
      <c r="K6120" s="6">
        <f t="shared" si="669"/>
        <v>0</v>
      </c>
      <c r="L6120" s="8">
        <f t="shared" si="670"/>
        <v>1.0843447375839007E-7</v>
      </c>
      <c r="N6120" s="8">
        <f t="shared" si="668"/>
        <v>-1.4849765650756642E-11</v>
      </c>
      <c r="O6120" s="8">
        <f>IF(E6119&lt;&gt;E6120,SUM($N$4:N6120)-SUM($O$3:O6119),0)</f>
        <v>0</v>
      </c>
      <c r="P6120" s="6">
        <f>IF(B6120&gt;0,SUM($O$4:O6120)-SUM($P$3:P6119),0)</f>
        <v>0</v>
      </c>
      <c r="Q6120" s="6">
        <f t="shared" si="671"/>
        <v>1.4849765650756642E-11</v>
      </c>
      <c r="R6120" s="8">
        <f>IF(E6119&lt;&gt;E6120,SUM($Q$4:Q6120)-SUM($R$3:R6119),0)</f>
        <v>0</v>
      </c>
      <c r="S6120" s="6">
        <f>IF(B6120&gt;0,SUM($R$4:R6120)-SUM($S$3:S6119),0)</f>
        <v>0</v>
      </c>
    </row>
    <row r="6121" spans="1:19">
      <c r="A6121">
        <f>IF(E6120&lt;&gt;E6121,COUNTIF($A$4:A6120,"&lt;&gt;0")+1,0)</f>
        <v>0</v>
      </c>
      <c r="B6121">
        <f>IF(A6121&lt;&gt;0,IF(MOD(A6121,3)=0,COUNTIF($B$4:B6120,"&lt;&gt;0")+1,0),0)</f>
        <v>0</v>
      </c>
      <c r="C6121" s="9">
        <f>'Dash Board'!$C$12+COUNT('Daily reducing balance'!$F$4:F6120)</f>
        <v>47847</v>
      </c>
      <c r="D6121">
        <f t="shared" si="665"/>
        <v>2030</v>
      </c>
      <c r="E6121">
        <f t="shared" si="666"/>
        <v>12</v>
      </c>
      <c r="F6121">
        <f>DAY('Dash Board'!$C$12+COUNT('Daily reducing balance'!$F$4:F6120))</f>
        <v>30</v>
      </c>
      <c r="G6121" s="8">
        <f t="shared" si="667"/>
        <v>1.0843447375839007E-7</v>
      </c>
      <c r="H6121" s="6">
        <f>G6121*'Dash Board'!$C$11/365</f>
        <v>3.1193478752413582E-11</v>
      </c>
      <c r="I6121" s="6">
        <f>H6121*'Dash Board'!$C$18/'Dash Board'!$C$11</f>
        <v>1.4854037501149326E-11</v>
      </c>
      <c r="J6121" s="6">
        <f>(G6121&gt;1)*PMT('Dash Board'!$C$11/365,$U$4,-'Dash Board'!$C$19)</f>
        <v>0</v>
      </c>
      <c r="K6121" s="6">
        <f t="shared" si="669"/>
        <v>0</v>
      </c>
      <c r="L6121" s="8">
        <f t="shared" si="670"/>
        <v>1.0846566723714249E-7</v>
      </c>
      <c r="N6121" s="8">
        <f t="shared" si="668"/>
        <v>-1.4854037501149326E-11</v>
      </c>
      <c r="O6121" s="8">
        <f>IF(E6120&lt;&gt;E6121,SUM($N$4:N6121)-SUM($O$3:O6120),0)</f>
        <v>0</v>
      </c>
      <c r="P6121" s="6">
        <f>IF(B6121&gt;0,SUM($O$4:O6121)-SUM($P$3:P6120),0)</f>
        <v>0</v>
      </c>
      <c r="Q6121" s="6">
        <f t="shared" si="671"/>
        <v>1.4854037501149326E-11</v>
      </c>
      <c r="R6121" s="8">
        <f>IF(E6120&lt;&gt;E6121,SUM($Q$4:Q6121)-SUM($R$3:R6120),0)</f>
        <v>0</v>
      </c>
      <c r="S6121" s="6">
        <f>IF(B6121&gt;0,SUM($R$4:R6121)-SUM($S$3:S6120),0)</f>
        <v>0</v>
      </c>
    </row>
    <row r="6122" spans="1:19">
      <c r="A6122">
        <f>IF(E6121&lt;&gt;E6122,COUNTIF($A$4:A6121,"&lt;&gt;0")+1,0)</f>
        <v>0</v>
      </c>
      <c r="B6122">
        <f>IF(A6122&lt;&gt;0,IF(MOD(A6122,3)=0,COUNTIF($B$4:B6121,"&lt;&gt;0")+1,0),0)</f>
        <v>0</v>
      </c>
      <c r="C6122" s="9">
        <f>'Dash Board'!$C$12+COUNT('Daily reducing balance'!$F$4:F6121)</f>
        <v>47848</v>
      </c>
      <c r="D6122">
        <f t="shared" si="665"/>
        <v>2030</v>
      </c>
      <c r="E6122">
        <f t="shared" si="666"/>
        <v>12</v>
      </c>
      <c r="F6122">
        <f>DAY('Dash Board'!$C$12+COUNT('Daily reducing balance'!$F$4:F6121))</f>
        <v>31</v>
      </c>
      <c r="G6122" s="8">
        <f t="shared" si="667"/>
        <v>1.0846566723714249E-7</v>
      </c>
      <c r="H6122" s="6">
        <f>G6122*'Dash Board'!$C$11/365</f>
        <v>3.1202452218904004E-11</v>
      </c>
      <c r="I6122" s="6">
        <f>H6122*'Dash Board'!$C$18/'Dash Board'!$C$11</f>
        <v>1.4858310580430479E-11</v>
      </c>
      <c r="J6122" s="6">
        <f>(G6122&gt;1)*PMT('Dash Board'!$C$11/365,$U$4,-'Dash Board'!$C$19)</f>
        <v>0</v>
      </c>
      <c r="K6122" s="6">
        <f t="shared" si="669"/>
        <v>0</v>
      </c>
      <c r="L6122" s="8">
        <f t="shared" si="670"/>
        <v>1.0849686968936139E-7</v>
      </c>
      <c r="N6122" s="8">
        <f t="shared" si="668"/>
        <v>-1.4858310580430479E-11</v>
      </c>
      <c r="O6122" s="8">
        <f>IF(E6121&lt;&gt;E6122,SUM($N$4:N6122)-SUM($O$3:O6121),0)</f>
        <v>0</v>
      </c>
      <c r="P6122" s="6">
        <f>IF(B6122&gt;0,SUM($O$4:O6122)-SUM($P$3:P6121),0)</f>
        <v>0</v>
      </c>
      <c r="Q6122" s="6">
        <f t="shared" si="671"/>
        <v>1.4858310580430479E-11</v>
      </c>
      <c r="R6122" s="8">
        <f>IF(E6121&lt;&gt;E6122,SUM($Q$4:Q6122)-SUM($R$3:R6121),0)</f>
        <v>0</v>
      </c>
      <c r="S6122" s="6">
        <f>IF(B6122&gt;0,SUM($R$4:R6122)-SUM($S$3:S6121),0)</f>
        <v>0</v>
      </c>
    </row>
    <row r="6123" spans="1:19">
      <c r="A6123">
        <f>IF(E6122&lt;&gt;E6123,COUNTIF($A$4:A6122,"&lt;&gt;0")+1,0)</f>
        <v>201</v>
      </c>
      <c r="B6123">
        <f>IF(A6123&lt;&gt;0,IF(MOD(A6123,3)=0,COUNTIF($B$4:B6122,"&lt;&gt;0")+1,0),0)</f>
        <v>67</v>
      </c>
      <c r="C6123" s="9">
        <f>'Dash Board'!$C$12+COUNT('Daily reducing balance'!$F$4:F6122)</f>
        <v>47849</v>
      </c>
      <c r="D6123">
        <f t="shared" si="665"/>
        <v>2031</v>
      </c>
      <c r="E6123">
        <f t="shared" si="666"/>
        <v>1</v>
      </c>
      <c r="F6123">
        <f>DAY('Dash Board'!$C$12+COUNT('Daily reducing balance'!$F$4:F6122))</f>
        <v>1</v>
      </c>
      <c r="G6123" s="8">
        <f t="shared" si="667"/>
        <v>1.0849686968936139E-7</v>
      </c>
      <c r="H6123" s="6">
        <f>G6123*'Dash Board'!$C$11/365</f>
        <v>3.1211428266802588E-11</v>
      </c>
      <c r="I6123" s="6">
        <f>H6123*'Dash Board'!$C$18/'Dash Board'!$C$11</f>
        <v>1.4862584888953614E-11</v>
      </c>
      <c r="J6123" s="6">
        <f>(G6123&gt;1)*PMT('Dash Board'!$C$11/365,$U$4,-'Dash Board'!$C$19)</f>
        <v>0</v>
      </c>
      <c r="K6123" s="6">
        <f t="shared" si="669"/>
        <v>0</v>
      </c>
      <c r="L6123" s="8">
        <f t="shared" si="670"/>
        <v>1.0852808111762819E-7</v>
      </c>
      <c r="N6123" s="8">
        <f t="shared" si="668"/>
        <v>-1.4862584888953614E-11</v>
      </c>
      <c r="O6123" s="8">
        <f>IF(E6122&lt;&gt;E6123,SUM($N$4:N6123)-SUM($O$3:O6122),0)</f>
        <v>0</v>
      </c>
      <c r="P6123" s="6">
        <f>IF(B6123&gt;0,SUM($O$4:O6123)-SUM($P$3:P6122),0)</f>
        <v>0</v>
      </c>
      <c r="Q6123" s="6">
        <f t="shared" si="671"/>
        <v>1.4862584888953614E-11</v>
      </c>
      <c r="R6123" s="8">
        <f>IF(E6122&lt;&gt;E6123,SUM($Q$4:Q6123)-SUM($R$3:R6122),0)</f>
        <v>9.0221874415874481E-10</v>
      </c>
      <c r="S6123" s="6">
        <f>IF(B6123&gt;0,SUM($R$4:R6123)-SUM($S$3:S6122),0)</f>
        <v>2.0954757928848267E-9</v>
      </c>
    </row>
    <row r="6124" spans="1:19">
      <c r="A6124">
        <f>IF(E6123&lt;&gt;E6124,COUNTIF($A$4:A6123,"&lt;&gt;0")+1,0)</f>
        <v>0</v>
      </c>
      <c r="B6124">
        <f>IF(A6124&lt;&gt;0,IF(MOD(A6124,3)=0,COUNTIF($B$4:B6123,"&lt;&gt;0")+1,0),0)</f>
        <v>0</v>
      </c>
      <c r="C6124" s="9">
        <f>'Dash Board'!$C$12+COUNT('Daily reducing balance'!$F$4:F6123)</f>
        <v>47850</v>
      </c>
      <c r="D6124">
        <f t="shared" si="665"/>
        <v>2031</v>
      </c>
      <c r="E6124">
        <f t="shared" si="666"/>
        <v>1</v>
      </c>
      <c r="F6124">
        <f>DAY('Dash Board'!$C$12+COUNT('Daily reducing balance'!$F$4:F6123))</f>
        <v>2</v>
      </c>
      <c r="G6124" s="8">
        <f t="shared" si="667"/>
        <v>1.0852808111762819E-7</v>
      </c>
      <c r="H6124" s="6">
        <f>G6124*'Dash Board'!$C$11/365</f>
        <v>3.1220406896851947E-11</v>
      </c>
      <c r="I6124" s="6">
        <f>H6124*'Dash Board'!$C$18/'Dash Board'!$C$11</f>
        <v>1.4866860427072358E-11</v>
      </c>
      <c r="J6124" s="6">
        <f>(G6124&gt;1)*PMT('Dash Board'!$C$11/365,$U$4,-'Dash Board'!$C$19)</f>
        <v>0</v>
      </c>
      <c r="K6124" s="6">
        <f t="shared" si="669"/>
        <v>0</v>
      </c>
      <c r="L6124" s="8">
        <f t="shared" si="670"/>
        <v>1.0855930152452504E-7</v>
      </c>
      <c r="N6124" s="8">
        <f t="shared" si="668"/>
        <v>-1.4866860427072358E-11</v>
      </c>
      <c r="O6124" s="8">
        <f>IF(E6123&lt;&gt;E6124,SUM($N$4:N6124)-SUM($O$3:O6123),0)</f>
        <v>0</v>
      </c>
      <c r="P6124" s="6">
        <f>IF(B6124&gt;0,SUM($O$4:O6124)-SUM($P$3:P6123),0)</f>
        <v>0</v>
      </c>
      <c r="Q6124" s="6">
        <f t="shared" si="671"/>
        <v>1.4866860427072358E-11</v>
      </c>
      <c r="R6124" s="8">
        <f>IF(E6123&lt;&gt;E6124,SUM($Q$4:Q6124)-SUM($R$3:R6123),0)</f>
        <v>0</v>
      </c>
      <c r="S6124" s="6">
        <f>IF(B6124&gt;0,SUM($R$4:R6124)-SUM($S$3:S6123),0)</f>
        <v>0</v>
      </c>
    </row>
    <row r="6125" spans="1:19">
      <c r="A6125">
        <f>IF(E6124&lt;&gt;E6125,COUNTIF($A$4:A6124,"&lt;&gt;0")+1,0)</f>
        <v>0</v>
      </c>
      <c r="B6125">
        <f>IF(A6125&lt;&gt;0,IF(MOD(A6125,3)=0,COUNTIF($B$4:B6124,"&lt;&gt;0")+1,0),0)</f>
        <v>0</v>
      </c>
      <c r="C6125" s="9">
        <f>'Dash Board'!$C$12+COUNT('Daily reducing balance'!$F$4:F6124)</f>
        <v>47851</v>
      </c>
      <c r="D6125">
        <f t="shared" si="665"/>
        <v>2031</v>
      </c>
      <c r="E6125">
        <f t="shared" si="666"/>
        <v>1</v>
      </c>
      <c r="F6125">
        <f>DAY('Dash Board'!$C$12+COUNT('Daily reducing balance'!$F$4:F6124))</f>
        <v>3</v>
      </c>
      <c r="G6125" s="8">
        <f t="shared" si="667"/>
        <v>1.0855930152452504E-7</v>
      </c>
      <c r="H6125" s="6">
        <f>G6125*'Dash Board'!$C$11/365</f>
        <v>3.1229388109794876E-11</v>
      </c>
      <c r="I6125" s="6">
        <f>H6125*'Dash Board'!$C$18/'Dash Board'!$C$11</f>
        <v>1.4871137195140421E-11</v>
      </c>
      <c r="J6125" s="6">
        <f>(G6125&gt;1)*PMT('Dash Board'!$C$11/365,$U$4,-'Dash Board'!$C$19)</f>
        <v>0</v>
      </c>
      <c r="K6125" s="6">
        <f t="shared" si="669"/>
        <v>0</v>
      </c>
      <c r="L6125" s="8">
        <f t="shared" si="670"/>
        <v>1.0859053091263484E-7</v>
      </c>
      <c r="N6125" s="8">
        <f t="shared" si="668"/>
        <v>-1.4871137195140421E-11</v>
      </c>
      <c r="O6125" s="8">
        <f>IF(E6124&lt;&gt;E6125,SUM($N$4:N6125)-SUM($O$3:O6124),0)</f>
        <v>0</v>
      </c>
      <c r="P6125" s="6">
        <f>IF(B6125&gt;0,SUM($O$4:O6125)-SUM($P$3:P6124),0)</f>
        <v>0</v>
      </c>
      <c r="Q6125" s="6">
        <f t="shared" si="671"/>
        <v>1.4871137195140421E-11</v>
      </c>
      <c r="R6125" s="8">
        <f>IF(E6124&lt;&gt;E6125,SUM($Q$4:Q6125)-SUM($R$3:R6124),0)</f>
        <v>0</v>
      </c>
      <c r="S6125" s="6">
        <f>IF(B6125&gt;0,SUM($R$4:R6125)-SUM($S$3:S6124),0)</f>
        <v>0</v>
      </c>
    </row>
    <row r="6126" spans="1:19">
      <c r="A6126">
        <f>IF(E6125&lt;&gt;E6126,COUNTIF($A$4:A6125,"&lt;&gt;0")+1,0)</f>
        <v>0</v>
      </c>
      <c r="B6126">
        <f>IF(A6126&lt;&gt;0,IF(MOD(A6126,3)=0,COUNTIF($B$4:B6125,"&lt;&gt;0")+1,0),0)</f>
        <v>0</v>
      </c>
      <c r="C6126" s="9">
        <f>'Dash Board'!$C$12+COUNT('Daily reducing balance'!$F$4:F6125)</f>
        <v>47852</v>
      </c>
      <c r="D6126">
        <f t="shared" si="665"/>
        <v>2031</v>
      </c>
      <c r="E6126">
        <f t="shared" si="666"/>
        <v>1</v>
      </c>
      <c r="F6126">
        <f>DAY('Dash Board'!$C$12+COUNT('Daily reducing balance'!$F$4:F6125))</f>
        <v>4</v>
      </c>
      <c r="G6126" s="8">
        <f t="shared" si="667"/>
        <v>1.0859053091263484E-7</v>
      </c>
      <c r="H6126" s="6">
        <f>G6126*'Dash Board'!$C$11/365</f>
        <v>3.1238371906374403E-11</v>
      </c>
      <c r="I6126" s="6">
        <f>H6126*'Dash Board'!$C$18/'Dash Board'!$C$11</f>
        <v>1.4875415193511622E-11</v>
      </c>
      <c r="J6126" s="6">
        <f>(G6126&gt;1)*PMT('Dash Board'!$C$11/365,$U$4,-'Dash Board'!$C$19)</f>
        <v>0</v>
      </c>
      <c r="K6126" s="6">
        <f t="shared" si="669"/>
        <v>0</v>
      </c>
      <c r="L6126" s="8">
        <f t="shared" si="670"/>
        <v>1.0862176928454121E-7</v>
      </c>
      <c r="N6126" s="8">
        <f t="shared" si="668"/>
        <v>-1.4875415193511622E-11</v>
      </c>
      <c r="O6126" s="8">
        <f>IF(E6125&lt;&gt;E6126,SUM($N$4:N6126)-SUM($O$3:O6125),0)</f>
        <v>0</v>
      </c>
      <c r="P6126" s="6">
        <f>IF(B6126&gt;0,SUM($O$4:O6126)-SUM($P$3:P6125),0)</f>
        <v>0</v>
      </c>
      <c r="Q6126" s="6">
        <f t="shared" si="671"/>
        <v>1.4875415193511622E-11</v>
      </c>
      <c r="R6126" s="8">
        <f>IF(E6125&lt;&gt;E6126,SUM($Q$4:Q6126)-SUM($R$3:R6125),0)</f>
        <v>0</v>
      </c>
      <c r="S6126" s="6">
        <f>IF(B6126&gt;0,SUM($R$4:R6126)-SUM($S$3:S6125),0)</f>
        <v>0</v>
      </c>
    </row>
    <row r="6127" spans="1:19">
      <c r="A6127">
        <f>IF(E6126&lt;&gt;E6127,COUNTIF($A$4:A6126,"&lt;&gt;0")+1,0)</f>
        <v>0</v>
      </c>
      <c r="B6127">
        <f>IF(A6127&lt;&gt;0,IF(MOD(A6127,3)=0,COUNTIF($B$4:B6126,"&lt;&gt;0")+1,0),0)</f>
        <v>0</v>
      </c>
      <c r="C6127" s="9">
        <f>'Dash Board'!$C$12+COUNT('Daily reducing balance'!$F$4:F6126)</f>
        <v>47853</v>
      </c>
      <c r="D6127">
        <f t="shared" si="665"/>
        <v>2031</v>
      </c>
      <c r="E6127">
        <f t="shared" si="666"/>
        <v>1</v>
      </c>
      <c r="F6127">
        <f>DAY('Dash Board'!$C$12+COUNT('Daily reducing balance'!$F$4:F6126))</f>
        <v>5</v>
      </c>
      <c r="G6127" s="8">
        <f t="shared" si="667"/>
        <v>1.0862176928454121E-7</v>
      </c>
      <c r="H6127" s="6">
        <f>G6127*'Dash Board'!$C$11/365</f>
        <v>3.124735828733377E-11</v>
      </c>
      <c r="I6127" s="6">
        <f>H6127*'Dash Board'!$C$18/'Dash Board'!$C$11</f>
        <v>1.4879694422539892E-11</v>
      </c>
      <c r="J6127" s="6">
        <f>(G6127&gt;1)*PMT('Dash Board'!$C$11/365,$U$4,-'Dash Board'!$C$19)</f>
        <v>0</v>
      </c>
      <c r="K6127" s="6">
        <f t="shared" si="669"/>
        <v>0</v>
      </c>
      <c r="L6127" s="8">
        <f t="shared" si="670"/>
        <v>1.0865301664282854E-7</v>
      </c>
      <c r="N6127" s="8">
        <f t="shared" si="668"/>
        <v>-1.4879694422539892E-11</v>
      </c>
      <c r="O6127" s="8">
        <f>IF(E6126&lt;&gt;E6127,SUM($N$4:N6127)-SUM($O$3:O6126),0)</f>
        <v>0</v>
      </c>
      <c r="P6127" s="6">
        <f>IF(B6127&gt;0,SUM($O$4:O6127)-SUM($P$3:P6126),0)</f>
        <v>0</v>
      </c>
      <c r="Q6127" s="6">
        <f t="shared" si="671"/>
        <v>1.4879694422539892E-11</v>
      </c>
      <c r="R6127" s="8">
        <f>IF(E6126&lt;&gt;E6127,SUM($Q$4:Q6127)-SUM($R$3:R6126),0)</f>
        <v>0</v>
      </c>
      <c r="S6127" s="6">
        <f>IF(B6127&gt;0,SUM($R$4:R6127)-SUM($S$3:S6126),0)</f>
        <v>0</v>
      </c>
    </row>
    <row r="6128" spans="1:19">
      <c r="A6128">
        <f>IF(E6127&lt;&gt;E6128,COUNTIF($A$4:A6127,"&lt;&gt;0")+1,0)</f>
        <v>0</v>
      </c>
      <c r="B6128">
        <f>IF(A6128&lt;&gt;0,IF(MOD(A6128,3)=0,COUNTIF($B$4:B6127,"&lt;&gt;0")+1,0),0)</f>
        <v>0</v>
      </c>
      <c r="C6128" s="9">
        <f>'Dash Board'!$C$12+COUNT('Daily reducing balance'!$F$4:F6127)</f>
        <v>47854</v>
      </c>
      <c r="D6128">
        <f t="shared" si="665"/>
        <v>2031</v>
      </c>
      <c r="E6128">
        <f t="shared" si="666"/>
        <v>1</v>
      </c>
      <c r="F6128">
        <f>DAY('Dash Board'!$C$12+COUNT('Daily reducing balance'!$F$4:F6127))</f>
        <v>6</v>
      </c>
      <c r="G6128" s="8">
        <f t="shared" si="667"/>
        <v>1.0865301664282854E-7</v>
      </c>
      <c r="H6128" s="6">
        <f>G6128*'Dash Board'!$C$11/365</f>
        <v>3.1256347253416424E-11</v>
      </c>
      <c r="I6128" s="6">
        <f>H6128*'Dash Board'!$C$18/'Dash Board'!$C$11</f>
        <v>1.4883974882579252E-11</v>
      </c>
      <c r="J6128" s="6">
        <f>(G6128&gt;1)*PMT('Dash Board'!$C$11/365,$U$4,-'Dash Board'!$C$19)</f>
        <v>0</v>
      </c>
      <c r="K6128" s="6">
        <f t="shared" si="669"/>
        <v>0</v>
      </c>
      <c r="L6128" s="8">
        <f t="shared" si="670"/>
        <v>1.0868427299008195E-7</v>
      </c>
      <c r="N6128" s="8">
        <f t="shared" si="668"/>
        <v>-1.4883974882579252E-11</v>
      </c>
      <c r="O6128" s="8">
        <f>IF(E6127&lt;&gt;E6128,SUM($N$4:N6128)-SUM($O$3:O6127),0)</f>
        <v>0</v>
      </c>
      <c r="P6128" s="6">
        <f>IF(B6128&gt;0,SUM($O$4:O6128)-SUM($P$3:P6127),0)</f>
        <v>0</v>
      </c>
      <c r="Q6128" s="6">
        <f t="shared" si="671"/>
        <v>1.4883974882579252E-11</v>
      </c>
      <c r="R6128" s="8">
        <f>IF(E6127&lt;&gt;E6128,SUM($Q$4:Q6128)-SUM($R$3:R6127),0)</f>
        <v>0</v>
      </c>
      <c r="S6128" s="6">
        <f>IF(B6128&gt;0,SUM($R$4:R6128)-SUM($S$3:S6127),0)</f>
        <v>0</v>
      </c>
    </row>
    <row r="6129" spans="1:19">
      <c r="A6129">
        <f>IF(E6128&lt;&gt;E6129,COUNTIF($A$4:A6128,"&lt;&gt;0")+1,0)</f>
        <v>0</v>
      </c>
      <c r="B6129">
        <f>IF(A6129&lt;&gt;0,IF(MOD(A6129,3)=0,COUNTIF($B$4:B6128,"&lt;&gt;0")+1,0),0)</f>
        <v>0</v>
      </c>
      <c r="C6129" s="9">
        <f>'Dash Board'!$C$12+COUNT('Daily reducing balance'!$F$4:F6128)</f>
        <v>47855</v>
      </c>
      <c r="D6129">
        <f t="shared" si="665"/>
        <v>2031</v>
      </c>
      <c r="E6129">
        <f t="shared" si="666"/>
        <v>1</v>
      </c>
      <c r="F6129">
        <f>DAY('Dash Board'!$C$12+COUNT('Daily reducing balance'!$F$4:F6128))</f>
        <v>7</v>
      </c>
      <c r="G6129" s="8">
        <f t="shared" si="667"/>
        <v>1.0868427299008195E-7</v>
      </c>
      <c r="H6129" s="6">
        <f>G6129*'Dash Board'!$C$11/365</f>
        <v>3.126533880536604E-11</v>
      </c>
      <c r="I6129" s="6">
        <f>H6129*'Dash Board'!$C$18/'Dash Board'!$C$11</f>
        <v>1.488825657398383E-11</v>
      </c>
      <c r="J6129" s="6">
        <f>(G6129&gt;1)*PMT('Dash Board'!$C$11/365,$U$4,-'Dash Board'!$C$19)</f>
        <v>0</v>
      </c>
      <c r="K6129" s="6">
        <f t="shared" si="669"/>
        <v>0</v>
      </c>
      <c r="L6129" s="8">
        <f t="shared" si="670"/>
        <v>1.0871553832888731E-7</v>
      </c>
      <c r="N6129" s="8">
        <f t="shared" si="668"/>
        <v>-1.488825657398383E-11</v>
      </c>
      <c r="O6129" s="8">
        <f>IF(E6128&lt;&gt;E6129,SUM($N$4:N6129)-SUM($O$3:O6128),0)</f>
        <v>0</v>
      </c>
      <c r="P6129" s="6">
        <f>IF(B6129&gt;0,SUM($O$4:O6129)-SUM($P$3:P6128),0)</f>
        <v>0</v>
      </c>
      <c r="Q6129" s="6">
        <f t="shared" si="671"/>
        <v>1.488825657398383E-11</v>
      </c>
      <c r="R6129" s="8">
        <f>IF(E6128&lt;&gt;E6129,SUM($Q$4:Q6129)-SUM($R$3:R6128),0)</f>
        <v>0</v>
      </c>
      <c r="S6129" s="6">
        <f>IF(B6129&gt;0,SUM($R$4:R6129)-SUM($S$3:S6128),0)</f>
        <v>0</v>
      </c>
    </row>
    <row r="6130" spans="1:19">
      <c r="A6130">
        <f>IF(E6129&lt;&gt;E6130,COUNTIF($A$4:A6129,"&lt;&gt;0")+1,0)</f>
        <v>0</v>
      </c>
      <c r="B6130">
        <f>IF(A6130&lt;&gt;0,IF(MOD(A6130,3)=0,COUNTIF($B$4:B6129,"&lt;&gt;0")+1,0),0)</f>
        <v>0</v>
      </c>
      <c r="C6130" s="9">
        <f>'Dash Board'!$C$12+COUNT('Daily reducing balance'!$F$4:F6129)</f>
        <v>47856</v>
      </c>
      <c r="D6130">
        <f t="shared" si="665"/>
        <v>2031</v>
      </c>
      <c r="E6130">
        <f t="shared" si="666"/>
        <v>1</v>
      </c>
      <c r="F6130">
        <f>DAY('Dash Board'!$C$12+COUNT('Daily reducing balance'!$F$4:F6129))</f>
        <v>8</v>
      </c>
      <c r="G6130" s="8">
        <f t="shared" si="667"/>
        <v>1.0871553832888731E-7</v>
      </c>
      <c r="H6130" s="6">
        <f>G6130*'Dash Board'!$C$11/365</f>
        <v>3.1274332943926485E-11</v>
      </c>
      <c r="I6130" s="6">
        <f>H6130*'Dash Board'!$C$18/'Dash Board'!$C$11</f>
        <v>1.4892539497107852E-11</v>
      </c>
      <c r="J6130" s="6">
        <f>(G6130&gt;1)*PMT('Dash Board'!$C$11/365,$U$4,-'Dash Board'!$C$19)</f>
        <v>0</v>
      </c>
      <c r="K6130" s="6">
        <f t="shared" si="669"/>
        <v>0</v>
      </c>
      <c r="L6130" s="8">
        <f t="shared" si="670"/>
        <v>1.0874681266183124E-7</v>
      </c>
      <c r="N6130" s="8">
        <f t="shared" si="668"/>
        <v>-1.4892539497107852E-11</v>
      </c>
      <c r="O6130" s="8">
        <f>IF(E6129&lt;&gt;E6130,SUM($N$4:N6130)-SUM($O$3:O6129),0)</f>
        <v>0</v>
      </c>
      <c r="P6130" s="6">
        <f>IF(B6130&gt;0,SUM($O$4:O6130)-SUM($P$3:P6129),0)</f>
        <v>0</v>
      </c>
      <c r="Q6130" s="6">
        <f t="shared" si="671"/>
        <v>1.4892539497107852E-11</v>
      </c>
      <c r="R6130" s="8">
        <f>IF(E6129&lt;&gt;E6130,SUM($Q$4:Q6130)-SUM($R$3:R6129),0)</f>
        <v>0</v>
      </c>
      <c r="S6130" s="6">
        <f>IF(B6130&gt;0,SUM($R$4:R6130)-SUM($S$3:S6129),0)</f>
        <v>0</v>
      </c>
    </row>
    <row r="6131" spans="1:19">
      <c r="A6131">
        <f>IF(E6130&lt;&gt;E6131,COUNTIF($A$4:A6130,"&lt;&gt;0")+1,0)</f>
        <v>0</v>
      </c>
      <c r="B6131">
        <f>IF(A6131&lt;&gt;0,IF(MOD(A6131,3)=0,COUNTIF($B$4:B6130,"&lt;&gt;0")+1,0),0)</f>
        <v>0</v>
      </c>
      <c r="C6131" s="9">
        <f>'Dash Board'!$C$12+COUNT('Daily reducing balance'!$F$4:F6130)</f>
        <v>47857</v>
      </c>
      <c r="D6131">
        <f t="shared" si="665"/>
        <v>2031</v>
      </c>
      <c r="E6131">
        <f t="shared" si="666"/>
        <v>1</v>
      </c>
      <c r="F6131">
        <f>DAY('Dash Board'!$C$12+COUNT('Daily reducing balance'!$F$4:F6130))</f>
        <v>9</v>
      </c>
      <c r="G6131" s="8">
        <f t="shared" si="667"/>
        <v>1.0874681266183124E-7</v>
      </c>
      <c r="H6131" s="6">
        <f>G6131*'Dash Board'!$C$11/365</f>
        <v>3.1283329669841861E-11</v>
      </c>
      <c r="I6131" s="6">
        <f>H6131*'Dash Board'!$C$18/'Dash Board'!$C$11</f>
        <v>1.4896823652305651E-11</v>
      </c>
      <c r="J6131" s="6">
        <f>(G6131&gt;1)*PMT('Dash Board'!$C$11/365,$U$4,-'Dash Board'!$C$19)</f>
        <v>0</v>
      </c>
      <c r="K6131" s="6">
        <f t="shared" si="669"/>
        <v>0</v>
      </c>
      <c r="L6131" s="8">
        <f t="shared" si="670"/>
        <v>1.0877809599150108E-7</v>
      </c>
      <c r="N6131" s="8">
        <f t="shared" si="668"/>
        <v>-1.4896823652305651E-11</v>
      </c>
      <c r="O6131" s="8">
        <f>IF(E6130&lt;&gt;E6131,SUM($N$4:N6131)-SUM($O$3:O6130),0)</f>
        <v>0</v>
      </c>
      <c r="P6131" s="6">
        <f>IF(B6131&gt;0,SUM($O$4:O6131)-SUM($P$3:P6130),0)</f>
        <v>0</v>
      </c>
      <c r="Q6131" s="6">
        <f t="shared" si="671"/>
        <v>1.4896823652305651E-11</v>
      </c>
      <c r="R6131" s="8">
        <f>IF(E6130&lt;&gt;E6131,SUM($Q$4:Q6131)-SUM($R$3:R6130),0)</f>
        <v>0</v>
      </c>
      <c r="S6131" s="6">
        <f>IF(B6131&gt;0,SUM($R$4:R6131)-SUM($S$3:S6130),0)</f>
        <v>0</v>
      </c>
    </row>
    <row r="6132" spans="1:19">
      <c r="A6132">
        <f>IF(E6131&lt;&gt;E6132,COUNTIF($A$4:A6131,"&lt;&gt;0")+1,0)</f>
        <v>0</v>
      </c>
      <c r="B6132">
        <f>IF(A6132&lt;&gt;0,IF(MOD(A6132,3)=0,COUNTIF($B$4:B6131,"&lt;&gt;0")+1,0),0)</f>
        <v>0</v>
      </c>
      <c r="C6132" s="9">
        <f>'Dash Board'!$C$12+COUNT('Daily reducing balance'!$F$4:F6131)</f>
        <v>47858</v>
      </c>
      <c r="D6132">
        <f t="shared" ref="D6132:D6195" si="672">IF(AND(E6132=1,F6132=1),D6131+1,D6131)</f>
        <v>2031</v>
      </c>
      <c r="E6132">
        <f t="shared" ref="E6132:E6195" si="673">IF(F6132=1,IF(E6131+1&gt;12,1,E6131+1),E6131)</f>
        <v>1</v>
      </c>
      <c r="F6132">
        <f>DAY('Dash Board'!$C$12+COUNT('Daily reducing balance'!$F$4:F6131))</f>
        <v>10</v>
      </c>
      <c r="G6132" s="8">
        <f t="shared" ref="G6132:G6195" si="674">L6131</f>
        <v>1.0877809599150108E-7</v>
      </c>
      <c r="H6132" s="6">
        <f>G6132*'Dash Board'!$C$11/365</f>
        <v>3.1292328983856475E-11</v>
      </c>
      <c r="I6132" s="6">
        <f>H6132*'Dash Board'!$C$18/'Dash Board'!$C$11</f>
        <v>1.4901109039931655E-11</v>
      </c>
      <c r="J6132" s="6">
        <f>(G6132&gt;1)*PMT('Dash Board'!$C$11/365,$U$4,-'Dash Board'!$C$19)</f>
        <v>0</v>
      </c>
      <c r="K6132" s="6">
        <f t="shared" si="669"/>
        <v>0</v>
      </c>
      <c r="L6132" s="8">
        <f t="shared" si="670"/>
        <v>1.0880938832048494E-7</v>
      </c>
      <c r="N6132" s="8">
        <f t="shared" ref="N6132:N6195" si="675">J6132-I6132</f>
        <v>-1.4901109039931655E-11</v>
      </c>
      <c r="O6132" s="8">
        <f>IF(E6131&lt;&gt;E6132,SUM($N$4:N6132)-SUM($O$3:O6131),0)</f>
        <v>0</v>
      </c>
      <c r="P6132" s="6">
        <f>IF(B6132&gt;0,SUM($O$4:O6132)-SUM($P$3:P6131),0)</f>
        <v>0</v>
      </c>
      <c r="Q6132" s="6">
        <f t="shared" si="671"/>
        <v>1.4901109039931655E-11</v>
      </c>
      <c r="R6132" s="8">
        <f>IF(E6131&lt;&gt;E6132,SUM($Q$4:Q6132)-SUM($R$3:R6131),0)</f>
        <v>0</v>
      </c>
      <c r="S6132" s="6">
        <f>IF(B6132&gt;0,SUM($R$4:R6132)-SUM($S$3:S6131),0)</f>
        <v>0</v>
      </c>
    </row>
    <row r="6133" spans="1:19">
      <c r="A6133">
        <f>IF(E6132&lt;&gt;E6133,COUNTIF($A$4:A6132,"&lt;&gt;0")+1,0)</f>
        <v>0</v>
      </c>
      <c r="B6133">
        <f>IF(A6133&lt;&gt;0,IF(MOD(A6133,3)=0,COUNTIF($B$4:B6132,"&lt;&gt;0")+1,0),0)</f>
        <v>0</v>
      </c>
      <c r="C6133" s="9">
        <f>'Dash Board'!$C$12+COUNT('Daily reducing balance'!$F$4:F6132)</f>
        <v>47859</v>
      </c>
      <c r="D6133">
        <f t="shared" si="672"/>
        <v>2031</v>
      </c>
      <c r="E6133">
        <f t="shared" si="673"/>
        <v>1</v>
      </c>
      <c r="F6133">
        <f>DAY('Dash Board'!$C$12+COUNT('Daily reducing balance'!$F$4:F6132))</f>
        <v>11</v>
      </c>
      <c r="G6133" s="8">
        <f t="shared" si="674"/>
        <v>1.0880938832048494E-7</v>
      </c>
      <c r="H6133" s="6">
        <f>G6133*'Dash Board'!$C$11/365</f>
        <v>3.1301330886714846E-11</v>
      </c>
      <c r="I6133" s="6">
        <f>H6133*'Dash Board'!$C$18/'Dash Board'!$C$11</f>
        <v>1.4905395660340404E-11</v>
      </c>
      <c r="J6133" s="6">
        <f>(G6133&gt;1)*PMT('Dash Board'!$C$11/365,$U$4,-'Dash Board'!$C$19)</f>
        <v>0</v>
      </c>
      <c r="K6133" s="6">
        <f t="shared" si="669"/>
        <v>0</v>
      </c>
      <c r="L6133" s="8">
        <f t="shared" si="670"/>
        <v>1.0884068965137166E-7</v>
      </c>
      <c r="N6133" s="8">
        <f t="shared" si="675"/>
        <v>-1.4905395660340404E-11</v>
      </c>
      <c r="O6133" s="8">
        <f>IF(E6132&lt;&gt;E6133,SUM($N$4:N6133)-SUM($O$3:O6132),0)</f>
        <v>0</v>
      </c>
      <c r="P6133" s="6">
        <f>IF(B6133&gt;0,SUM($O$4:O6133)-SUM($P$3:P6132),0)</f>
        <v>0</v>
      </c>
      <c r="Q6133" s="6">
        <f t="shared" si="671"/>
        <v>1.4905395660340404E-11</v>
      </c>
      <c r="R6133" s="8">
        <f>IF(E6132&lt;&gt;E6133,SUM($Q$4:Q6133)-SUM($R$3:R6132),0)</f>
        <v>0</v>
      </c>
      <c r="S6133" s="6">
        <f>IF(B6133&gt;0,SUM($R$4:R6133)-SUM($S$3:S6132),0)</f>
        <v>0</v>
      </c>
    </row>
    <row r="6134" spans="1:19">
      <c r="A6134">
        <f>IF(E6133&lt;&gt;E6134,COUNTIF($A$4:A6133,"&lt;&gt;0")+1,0)</f>
        <v>0</v>
      </c>
      <c r="B6134">
        <f>IF(A6134&lt;&gt;0,IF(MOD(A6134,3)=0,COUNTIF($B$4:B6133,"&lt;&gt;0")+1,0),0)</f>
        <v>0</v>
      </c>
      <c r="C6134" s="9">
        <f>'Dash Board'!$C$12+COUNT('Daily reducing balance'!$F$4:F6133)</f>
        <v>47860</v>
      </c>
      <c r="D6134">
        <f t="shared" si="672"/>
        <v>2031</v>
      </c>
      <c r="E6134">
        <f t="shared" si="673"/>
        <v>1</v>
      </c>
      <c r="F6134">
        <f>DAY('Dash Board'!$C$12+COUNT('Daily reducing balance'!$F$4:F6133))</f>
        <v>12</v>
      </c>
      <c r="G6134" s="8">
        <f t="shared" si="674"/>
        <v>1.0884068965137166E-7</v>
      </c>
      <c r="H6134" s="6">
        <f>G6134*'Dash Board'!$C$11/365</f>
        <v>3.1310335379161711E-11</v>
      </c>
      <c r="I6134" s="6">
        <f>H6134*'Dash Board'!$C$18/'Dash Board'!$C$11</f>
        <v>1.4909683513886529E-11</v>
      </c>
      <c r="J6134" s="6">
        <f>(G6134&gt;1)*PMT('Dash Board'!$C$11/365,$U$4,-'Dash Board'!$C$19)</f>
        <v>0</v>
      </c>
      <c r="K6134" s="6">
        <f t="shared" si="669"/>
        <v>0</v>
      </c>
      <c r="L6134" s="8">
        <f t="shared" si="670"/>
        <v>1.0887199998675081E-7</v>
      </c>
      <c r="N6134" s="8">
        <f t="shared" si="675"/>
        <v>-1.4909683513886529E-11</v>
      </c>
      <c r="O6134" s="8">
        <f>IF(E6133&lt;&gt;E6134,SUM($N$4:N6134)-SUM($O$3:O6133),0)</f>
        <v>0</v>
      </c>
      <c r="P6134" s="6">
        <f>IF(B6134&gt;0,SUM($O$4:O6134)-SUM($P$3:P6133),0)</f>
        <v>0</v>
      </c>
      <c r="Q6134" s="6">
        <f t="shared" si="671"/>
        <v>1.4909683513886529E-11</v>
      </c>
      <c r="R6134" s="8">
        <f>IF(E6133&lt;&gt;E6134,SUM($Q$4:Q6134)-SUM($R$3:R6133),0)</f>
        <v>0</v>
      </c>
      <c r="S6134" s="6">
        <f>IF(B6134&gt;0,SUM($R$4:R6134)-SUM($S$3:S6133),0)</f>
        <v>0</v>
      </c>
    </row>
    <row r="6135" spans="1:19">
      <c r="A6135">
        <f>IF(E6134&lt;&gt;E6135,COUNTIF($A$4:A6134,"&lt;&gt;0")+1,0)</f>
        <v>0</v>
      </c>
      <c r="B6135">
        <f>IF(A6135&lt;&gt;0,IF(MOD(A6135,3)=0,COUNTIF($B$4:B6134,"&lt;&gt;0")+1,0),0)</f>
        <v>0</v>
      </c>
      <c r="C6135" s="9">
        <f>'Dash Board'!$C$12+COUNT('Daily reducing balance'!$F$4:F6134)</f>
        <v>47861</v>
      </c>
      <c r="D6135">
        <f t="shared" si="672"/>
        <v>2031</v>
      </c>
      <c r="E6135">
        <f t="shared" si="673"/>
        <v>1</v>
      </c>
      <c r="F6135">
        <f>DAY('Dash Board'!$C$12+COUNT('Daily reducing balance'!$F$4:F6134))</f>
        <v>13</v>
      </c>
      <c r="G6135" s="8">
        <f t="shared" si="674"/>
        <v>1.0887199998675081E-7</v>
      </c>
      <c r="H6135" s="6">
        <f>G6135*'Dash Board'!$C$11/365</f>
        <v>3.1319342461942014E-11</v>
      </c>
      <c r="I6135" s="6">
        <f>H6135*'Dash Board'!$C$18/'Dash Board'!$C$11</f>
        <v>1.4913972600924771E-11</v>
      </c>
      <c r="J6135" s="6">
        <f>(G6135&gt;1)*PMT('Dash Board'!$C$11/365,$U$4,-'Dash Board'!$C$19)</f>
        <v>0</v>
      </c>
      <c r="K6135" s="6">
        <f t="shared" si="669"/>
        <v>0</v>
      </c>
      <c r="L6135" s="8">
        <f t="shared" si="670"/>
        <v>1.0890331932921276E-7</v>
      </c>
      <c r="N6135" s="8">
        <f t="shared" si="675"/>
        <v>-1.4913972600924771E-11</v>
      </c>
      <c r="O6135" s="8">
        <f>IF(E6134&lt;&gt;E6135,SUM($N$4:N6135)-SUM($O$3:O6134),0)</f>
        <v>0</v>
      </c>
      <c r="P6135" s="6">
        <f>IF(B6135&gt;0,SUM($O$4:O6135)-SUM($P$3:P6134),0)</f>
        <v>0</v>
      </c>
      <c r="Q6135" s="6">
        <f t="shared" si="671"/>
        <v>1.4913972600924771E-11</v>
      </c>
      <c r="R6135" s="8">
        <f>IF(E6134&lt;&gt;E6135,SUM($Q$4:Q6135)-SUM($R$3:R6134),0)</f>
        <v>0</v>
      </c>
      <c r="S6135" s="6">
        <f>IF(B6135&gt;0,SUM($R$4:R6135)-SUM($S$3:S6134),0)</f>
        <v>0</v>
      </c>
    </row>
    <row r="6136" spans="1:19">
      <c r="A6136">
        <f>IF(E6135&lt;&gt;E6136,COUNTIF($A$4:A6135,"&lt;&gt;0")+1,0)</f>
        <v>0</v>
      </c>
      <c r="B6136">
        <f>IF(A6136&lt;&gt;0,IF(MOD(A6136,3)=0,COUNTIF($B$4:B6135,"&lt;&gt;0")+1,0),0)</f>
        <v>0</v>
      </c>
      <c r="C6136" s="9">
        <f>'Dash Board'!$C$12+COUNT('Daily reducing balance'!$F$4:F6135)</f>
        <v>47862</v>
      </c>
      <c r="D6136">
        <f t="shared" si="672"/>
        <v>2031</v>
      </c>
      <c r="E6136">
        <f t="shared" si="673"/>
        <v>1</v>
      </c>
      <c r="F6136">
        <f>DAY('Dash Board'!$C$12+COUNT('Daily reducing balance'!$F$4:F6135))</f>
        <v>14</v>
      </c>
      <c r="G6136" s="8">
        <f t="shared" si="674"/>
        <v>1.0890331932921276E-7</v>
      </c>
      <c r="H6136" s="6">
        <f>G6136*'Dash Board'!$C$11/365</f>
        <v>3.1328352135800931E-11</v>
      </c>
      <c r="I6136" s="6">
        <f>H6136*'Dash Board'!$C$18/'Dash Board'!$C$11</f>
        <v>1.4918262921809968E-11</v>
      </c>
      <c r="J6136" s="6">
        <f>(G6136&gt;1)*PMT('Dash Board'!$C$11/365,$U$4,-'Dash Board'!$C$19)</f>
        <v>0</v>
      </c>
      <c r="K6136" s="6">
        <f t="shared" si="669"/>
        <v>0</v>
      </c>
      <c r="L6136" s="8">
        <f t="shared" si="670"/>
        <v>1.0893464768134856E-7</v>
      </c>
      <c r="N6136" s="8">
        <f t="shared" si="675"/>
        <v>-1.4918262921809968E-11</v>
      </c>
      <c r="O6136" s="8">
        <f>IF(E6135&lt;&gt;E6136,SUM($N$4:N6136)-SUM($O$3:O6135),0)</f>
        <v>0</v>
      </c>
      <c r="P6136" s="6">
        <f>IF(B6136&gt;0,SUM($O$4:O6136)-SUM($P$3:P6135),0)</f>
        <v>0</v>
      </c>
      <c r="Q6136" s="6">
        <f t="shared" si="671"/>
        <v>1.4918262921809968E-11</v>
      </c>
      <c r="R6136" s="8">
        <f>IF(E6135&lt;&gt;E6136,SUM($Q$4:Q6136)-SUM($R$3:R6135),0)</f>
        <v>0</v>
      </c>
      <c r="S6136" s="6">
        <f>IF(B6136&gt;0,SUM($R$4:R6136)-SUM($S$3:S6135),0)</f>
        <v>0</v>
      </c>
    </row>
    <row r="6137" spans="1:19">
      <c r="A6137">
        <f>IF(E6136&lt;&gt;E6137,COUNTIF($A$4:A6136,"&lt;&gt;0")+1,0)</f>
        <v>0</v>
      </c>
      <c r="B6137">
        <f>IF(A6137&lt;&gt;0,IF(MOD(A6137,3)=0,COUNTIF($B$4:B6136,"&lt;&gt;0")+1,0),0)</f>
        <v>0</v>
      </c>
      <c r="C6137" s="9">
        <f>'Dash Board'!$C$12+COUNT('Daily reducing balance'!$F$4:F6136)</f>
        <v>47863</v>
      </c>
      <c r="D6137">
        <f t="shared" si="672"/>
        <v>2031</v>
      </c>
      <c r="E6137">
        <f t="shared" si="673"/>
        <v>1</v>
      </c>
      <c r="F6137">
        <f>DAY('Dash Board'!$C$12+COUNT('Daily reducing balance'!$F$4:F6136))</f>
        <v>15</v>
      </c>
      <c r="G6137" s="8">
        <f t="shared" si="674"/>
        <v>1.0893464768134856E-7</v>
      </c>
      <c r="H6137" s="6">
        <f>G6137*'Dash Board'!$C$11/365</f>
        <v>3.1337364401483829E-11</v>
      </c>
      <c r="I6137" s="6">
        <f>H6137*'Dash Board'!$C$18/'Dash Board'!$C$11</f>
        <v>1.4922554476897062E-11</v>
      </c>
      <c r="J6137" s="6">
        <f>(G6137&gt;1)*PMT('Dash Board'!$C$11/365,$U$4,-'Dash Board'!$C$19)</f>
        <v>0</v>
      </c>
      <c r="K6137" s="6">
        <f t="shared" si="669"/>
        <v>0</v>
      </c>
      <c r="L6137" s="8">
        <f t="shared" si="670"/>
        <v>1.0896598504575005E-7</v>
      </c>
      <c r="N6137" s="8">
        <f t="shared" si="675"/>
        <v>-1.4922554476897062E-11</v>
      </c>
      <c r="O6137" s="8">
        <f>IF(E6136&lt;&gt;E6137,SUM($N$4:N6137)-SUM($O$3:O6136),0)</f>
        <v>0</v>
      </c>
      <c r="P6137" s="6">
        <f>IF(B6137&gt;0,SUM($O$4:O6137)-SUM($P$3:P6136),0)</f>
        <v>0</v>
      </c>
      <c r="Q6137" s="6">
        <f t="shared" si="671"/>
        <v>1.4922554476897062E-11</v>
      </c>
      <c r="R6137" s="8">
        <f>IF(E6136&lt;&gt;E6137,SUM($Q$4:Q6137)-SUM($R$3:R6136),0)</f>
        <v>0</v>
      </c>
      <c r="S6137" s="6">
        <f>IF(B6137&gt;0,SUM($R$4:R6137)-SUM($S$3:S6136),0)</f>
        <v>0</v>
      </c>
    </row>
    <row r="6138" spans="1:19">
      <c r="A6138">
        <f>IF(E6137&lt;&gt;E6138,COUNTIF($A$4:A6137,"&lt;&gt;0")+1,0)</f>
        <v>0</v>
      </c>
      <c r="B6138">
        <f>IF(A6138&lt;&gt;0,IF(MOD(A6138,3)=0,COUNTIF($B$4:B6137,"&lt;&gt;0")+1,0),0)</f>
        <v>0</v>
      </c>
      <c r="C6138" s="9">
        <f>'Dash Board'!$C$12+COUNT('Daily reducing balance'!$F$4:F6137)</f>
        <v>47864</v>
      </c>
      <c r="D6138">
        <f t="shared" si="672"/>
        <v>2031</v>
      </c>
      <c r="E6138">
        <f t="shared" si="673"/>
        <v>1</v>
      </c>
      <c r="F6138">
        <f>DAY('Dash Board'!$C$12+COUNT('Daily reducing balance'!$F$4:F6137))</f>
        <v>16</v>
      </c>
      <c r="G6138" s="8">
        <f t="shared" si="674"/>
        <v>1.0896598504575005E-7</v>
      </c>
      <c r="H6138" s="6">
        <f>G6138*'Dash Board'!$C$11/365</f>
        <v>3.1346379259736312E-11</v>
      </c>
      <c r="I6138" s="6">
        <f>H6138*'Dash Board'!$C$18/'Dash Board'!$C$11</f>
        <v>1.4926847266541103E-11</v>
      </c>
      <c r="J6138" s="6">
        <f>(G6138&gt;1)*PMT('Dash Board'!$C$11/365,$U$4,-'Dash Board'!$C$19)</f>
        <v>0</v>
      </c>
      <c r="K6138" s="6">
        <f t="shared" si="669"/>
        <v>0</v>
      </c>
      <c r="L6138" s="8">
        <f t="shared" si="670"/>
        <v>1.0899733142500978E-7</v>
      </c>
      <c r="N6138" s="8">
        <f t="shared" si="675"/>
        <v>-1.4926847266541103E-11</v>
      </c>
      <c r="O6138" s="8">
        <f>IF(E6137&lt;&gt;E6138,SUM($N$4:N6138)-SUM($O$3:O6137),0)</f>
        <v>0</v>
      </c>
      <c r="P6138" s="6">
        <f>IF(B6138&gt;0,SUM($O$4:O6138)-SUM($P$3:P6137),0)</f>
        <v>0</v>
      </c>
      <c r="Q6138" s="6">
        <f t="shared" si="671"/>
        <v>1.4926847266541103E-11</v>
      </c>
      <c r="R6138" s="8">
        <f>IF(E6137&lt;&gt;E6138,SUM($Q$4:Q6138)-SUM($R$3:R6137),0)</f>
        <v>0</v>
      </c>
      <c r="S6138" s="6">
        <f>IF(B6138&gt;0,SUM($R$4:R6138)-SUM($S$3:S6137),0)</f>
        <v>0</v>
      </c>
    </row>
    <row r="6139" spans="1:19">
      <c r="A6139">
        <f>IF(E6138&lt;&gt;E6139,COUNTIF($A$4:A6138,"&lt;&gt;0")+1,0)</f>
        <v>0</v>
      </c>
      <c r="B6139">
        <f>IF(A6139&lt;&gt;0,IF(MOD(A6139,3)=0,COUNTIF($B$4:B6138,"&lt;&gt;0")+1,0),0)</f>
        <v>0</v>
      </c>
      <c r="C6139" s="9">
        <f>'Dash Board'!$C$12+COUNT('Daily reducing balance'!$F$4:F6138)</f>
        <v>47865</v>
      </c>
      <c r="D6139">
        <f t="shared" si="672"/>
        <v>2031</v>
      </c>
      <c r="E6139">
        <f t="shared" si="673"/>
        <v>1</v>
      </c>
      <c r="F6139">
        <f>DAY('Dash Board'!$C$12+COUNT('Daily reducing balance'!$F$4:F6138))</f>
        <v>17</v>
      </c>
      <c r="G6139" s="8">
        <f t="shared" si="674"/>
        <v>1.0899733142500978E-7</v>
      </c>
      <c r="H6139" s="6">
        <f>G6139*'Dash Board'!$C$11/365</f>
        <v>3.1355396711304183E-11</v>
      </c>
      <c r="I6139" s="6">
        <f>H6139*'Dash Board'!$C$18/'Dash Board'!$C$11</f>
        <v>1.493114129109723E-11</v>
      </c>
      <c r="J6139" s="6">
        <f>(G6139&gt;1)*PMT('Dash Board'!$C$11/365,$U$4,-'Dash Board'!$C$19)</f>
        <v>0</v>
      </c>
      <c r="K6139" s="6">
        <f t="shared" si="669"/>
        <v>0</v>
      </c>
      <c r="L6139" s="8">
        <f t="shared" si="670"/>
        <v>1.0902868682172109E-7</v>
      </c>
      <c r="N6139" s="8">
        <f t="shared" si="675"/>
        <v>-1.493114129109723E-11</v>
      </c>
      <c r="O6139" s="8">
        <f>IF(E6138&lt;&gt;E6139,SUM($N$4:N6139)-SUM($O$3:O6138),0)</f>
        <v>0</v>
      </c>
      <c r="P6139" s="6">
        <f>IF(B6139&gt;0,SUM($O$4:O6139)-SUM($P$3:P6138),0)</f>
        <v>0</v>
      </c>
      <c r="Q6139" s="6">
        <f t="shared" si="671"/>
        <v>1.493114129109723E-11</v>
      </c>
      <c r="R6139" s="8">
        <f>IF(E6138&lt;&gt;E6139,SUM($Q$4:Q6139)-SUM($R$3:R6138),0)</f>
        <v>0</v>
      </c>
      <c r="S6139" s="6">
        <f>IF(B6139&gt;0,SUM($R$4:R6139)-SUM($S$3:S6138),0)</f>
        <v>0</v>
      </c>
    </row>
    <row r="6140" spans="1:19">
      <c r="A6140">
        <f>IF(E6139&lt;&gt;E6140,COUNTIF($A$4:A6139,"&lt;&gt;0")+1,0)</f>
        <v>0</v>
      </c>
      <c r="B6140">
        <f>IF(A6140&lt;&gt;0,IF(MOD(A6140,3)=0,COUNTIF($B$4:B6139,"&lt;&gt;0")+1,0),0)</f>
        <v>0</v>
      </c>
      <c r="C6140" s="9">
        <f>'Dash Board'!$C$12+COUNT('Daily reducing balance'!$F$4:F6139)</f>
        <v>47866</v>
      </c>
      <c r="D6140">
        <f t="shared" si="672"/>
        <v>2031</v>
      </c>
      <c r="E6140">
        <f t="shared" si="673"/>
        <v>1</v>
      </c>
      <c r="F6140">
        <f>DAY('Dash Board'!$C$12+COUNT('Daily reducing balance'!$F$4:F6139))</f>
        <v>18</v>
      </c>
      <c r="G6140" s="8">
        <f t="shared" si="674"/>
        <v>1.0902868682172109E-7</v>
      </c>
      <c r="H6140" s="6">
        <f>G6140*'Dash Board'!$C$11/365</f>
        <v>3.1364416756933461E-11</v>
      </c>
      <c r="I6140" s="6">
        <f>H6140*'Dash Board'!$C$18/'Dash Board'!$C$11</f>
        <v>1.4935436550920697E-11</v>
      </c>
      <c r="J6140" s="6">
        <f>(G6140&gt;1)*PMT('Dash Board'!$C$11/365,$U$4,-'Dash Board'!$C$19)</f>
        <v>0</v>
      </c>
      <c r="K6140" s="6">
        <f t="shared" si="669"/>
        <v>0</v>
      </c>
      <c r="L6140" s="8">
        <f t="shared" si="670"/>
        <v>1.0906005123847802E-7</v>
      </c>
      <c r="N6140" s="8">
        <f t="shared" si="675"/>
        <v>-1.4935436550920697E-11</v>
      </c>
      <c r="O6140" s="8">
        <f>IF(E6139&lt;&gt;E6140,SUM($N$4:N6140)-SUM($O$3:O6139),0)</f>
        <v>0</v>
      </c>
      <c r="P6140" s="6">
        <f>IF(B6140&gt;0,SUM($O$4:O6140)-SUM($P$3:P6139),0)</f>
        <v>0</v>
      </c>
      <c r="Q6140" s="6">
        <f t="shared" si="671"/>
        <v>1.4935436550920697E-11</v>
      </c>
      <c r="R6140" s="8">
        <f>IF(E6139&lt;&gt;E6140,SUM($Q$4:Q6140)-SUM($R$3:R6139),0)</f>
        <v>0</v>
      </c>
      <c r="S6140" s="6">
        <f>IF(B6140&gt;0,SUM($R$4:R6140)-SUM($S$3:S6139),0)</f>
        <v>0</v>
      </c>
    </row>
    <row r="6141" spans="1:19">
      <c r="A6141">
        <f>IF(E6140&lt;&gt;E6141,COUNTIF($A$4:A6140,"&lt;&gt;0")+1,0)</f>
        <v>0</v>
      </c>
      <c r="B6141">
        <f>IF(A6141&lt;&gt;0,IF(MOD(A6141,3)=0,COUNTIF($B$4:B6140,"&lt;&gt;0")+1,0),0)</f>
        <v>0</v>
      </c>
      <c r="C6141" s="9">
        <f>'Dash Board'!$C$12+COUNT('Daily reducing balance'!$F$4:F6140)</f>
        <v>47867</v>
      </c>
      <c r="D6141">
        <f t="shared" si="672"/>
        <v>2031</v>
      </c>
      <c r="E6141">
        <f t="shared" si="673"/>
        <v>1</v>
      </c>
      <c r="F6141">
        <f>DAY('Dash Board'!$C$12+COUNT('Daily reducing balance'!$F$4:F6140))</f>
        <v>19</v>
      </c>
      <c r="G6141" s="8">
        <f t="shared" si="674"/>
        <v>1.0906005123847802E-7</v>
      </c>
      <c r="H6141" s="6">
        <f>G6141*'Dash Board'!$C$11/365</f>
        <v>3.1373439397370392E-11</v>
      </c>
      <c r="I6141" s="6">
        <f>H6141*'Dash Board'!$C$18/'Dash Board'!$C$11</f>
        <v>1.4939733046366853E-11</v>
      </c>
      <c r="J6141" s="6">
        <f>(G6141&gt;1)*PMT('Dash Board'!$C$11/365,$U$4,-'Dash Board'!$C$19)</f>
        <v>0</v>
      </c>
      <c r="K6141" s="6">
        <f t="shared" si="669"/>
        <v>0</v>
      </c>
      <c r="L6141" s="8">
        <f t="shared" si="670"/>
        <v>1.090914246778754E-7</v>
      </c>
      <c r="N6141" s="8">
        <f t="shared" si="675"/>
        <v>-1.4939733046366853E-11</v>
      </c>
      <c r="O6141" s="8">
        <f>IF(E6140&lt;&gt;E6141,SUM($N$4:N6141)-SUM($O$3:O6140),0)</f>
        <v>0</v>
      </c>
      <c r="P6141" s="6">
        <f>IF(B6141&gt;0,SUM($O$4:O6141)-SUM($P$3:P6140),0)</f>
        <v>0</v>
      </c>
      <c r="Q6141" s="6">
        <f t="shared" si="671"/>
        <v>1.4939733046366853E-11</v>
      </c>
      <c r="R6141" s="8">
        <f>IF(E6140&lt;&gt;E6141,SUM($Q$4:Q6141)-SUM($R$3:R6140),0)</f>
        <v>0</v>
      </c>
      <c r="S6141" s="6">
        <f>IF(B6141&gt;0,SUM($R$4:R6141)-SUM($S$3:S6140),0)</f>
        <v>0</v>
      </c>
    </row>
    <row r="6142" spans="1:19">
      <c r="A6142">
        <f>IF(E6141&lt;&gt;E6142,COUNTIF($A$4:A6141,"&lt;&gt;0")+1,0)</f>
        <v>0</v>
      </c>
      <c r="B6142">
        <f>IF(A6142&lt;&gt;0,IF(MOD(A6142,3)=0,COUNTIF($B$4:B6141,"&lt;&gt;0")+1,0),0)</f>
        <v>0</v>
      </c>
      <c r="C6142" s="9">
        <f>'Dash Board'!$C$12+COUNT('Daily reducing balance'!$F$4:F6141)</f>
        <v>47868</v>
      </c>
      <c r="D6142">
        <f t="shared" si="672"/>
        <v>2031</v>
      </c>
      <c r="E6142">
        <f t="shared" si="673"/>
        <v>1</v>
      </c>
      <c r="F6142">
        <f>DAY('Dash Board'!$C$12+COUNT('Daily reducing balance'!$F$4:F6141))</f>
        <v>20</v>
      </c>
      <c r="G6142" s="8">
        <f t="shared" si="674"/>
        <v>1.090914246778754E-7</v>
      </c>
      <c r="H6142" s="6">
        <f>G6142*'Dash Board'!$C$11/365</f>
        <v>3.1382464633361416E-11</v>
      </c>
      <c r="I6142" s="6">
        <f>H6142*'Dash Board'!$C$18/'Dash Board'!$C$11</f>
        <v>1.4944030777791153E-11</v>
      </c>
      <c r="J6142" s="6">
        <f>(G6142&gt;1)*PMT('Dash Board'!$C$11/365,$U$4,-'Dash Board'!$C$19)</f>
        <v>0</v>
      </c>
      <c r="K6142" s="6">
        <f t="shared" si="669"/>
        <v>0</v>
      </c>
      <c r="L6142" s="8">
        <f t="shared" si="670"/>
        <v>1.0912280714250876E-7</v>
      </c>
      <c r="N6142" s="8">
        <f t="shared" si="675"/>
        <v>-1.4944030777791153E-11</v>
      </c>
      <c r="O6142" s="8">
        <f>IF(E6141&lt;&gt;E6142,SUM($N$4:N6142)-SUM($O$3:O6141),0)</f>
        <v>0</v>
      </c>
      <c r="P6142" s="6">
        <f>IF(B6142&gt;0,SUM($O$4:O6142)-SUM($P$3:P6141),0)</f>
        <v>0</v>
      </c>
      <c r="Q6142" s="6">
        <f t="shared" si="671"/>
        <v>1.4944030777791153E-11</v>
      </c>
      <c r="R6142" s="8">
        <f>IF(E6141&lt;&gt;E6142,SUM($Q$4:Q6142)-SUM($R$3:R6141),0)</f>
        <v>0</v>
      </c>
      <c r="S6142" s="6">
        <f>IF(B6142&gt;0,SUM($R$4:R6142)-SUM($S$3:S6141),0)</f>
        <v>0</v>
      </c>
    </row>
    <row r="6143" spans="1:19">
      <c r="A6143">
        <f>IF(E6142&lt;&gt;E6143,COUNTIF($A$4:A6142,"&lt;&gt;0")+1,0)</f>
        <v>0</v>
      </c>
      <c r="B6143">
        <f>IF(A6143&lt;&gt;0,IF(MOD(A6143,3)=0,COUNTIF($B$4:B6142,"&lt;&gt;0")+1,0),0)</f>
        <v>0</v>
      </c>
      <c r="C6143" s="9">
        <f>'Dash Board'!$C$12+COUNT('Daily reducing balance'!$F$4:F6142)</f>
        <v>47869</v>
      </c>
      <c r="D6143">
        <f t="shared" si="672"/>
        <v>2031</v>
      </c>
      <c r="E6143">
        <f t="shared" si="673"/>
        <v>1</v>
      </c>
      <c r="F6143">
        <f>DAY('Dash Board'!$C$12+COUNT('Daily reducing balance'!$F$4:F6142))</f>
        <v>21</v>
      </c>
      <c r="G6143" s="8">
        <f t="shared" si="674"/>
        <v>1.0912280714250876E-7</v>
      </c>
      <c r="H6143" s="6">
        <f>G6143*'Dash Board'!$C$11/365</f>
        <v>3.1391492465653205E-11</v>
      </c>
      <c r="I6143" s="6">
        <f>H6143*'Dash Board'!$C$18/'Dash Board'!$C$11</f>
        <v>1.4948329745549146E-11</v>
      </c>
      <c r="J6143" s="6">
        <f>(G6143&gt;1)*PMT('Dash Board'!$C$11/365,$U$4,-'Dash Board'!$C$19)</f>
        <v>0</v>
      </c>
      <c r="K6143" s="6">
        <f t="shared" si="669"/>
        <v>0</v>
      </c>
      <c r="L6143" s="8">
        <f t="shared" si="670"/>
        <v>1.0915419863497441E-7</v>
      </c>
      <c r="N6143" s="8">
        <f t="shared" si="675"/>
        <v>-1.4948329745549146E-11</v>
      </c>
      <c r="O6143" s="8">
        <f>IF(E6142&lt;&gt;E6143,SUM($N$4:N6143)-SUM($O$3:O6142),0)</f>
        <v>0</v>
      </c>
      <c r="P6143" s="6">
        <f>IF(B6143&gt;0,SUM($O$4:O6143)-SUM($P$3:P6142),0)</f>
        <v>0</v>
      </c>
      <c r="Q6143" s="6">
        <f t="shared" si="671"/>
        <v>1.4948329745549146E-11</v>
      </c>
      <c r="R6143" s="8">
        <f>IF(E6142&lt;&gt;E6143,SUM($Q$4:Q6143)-SUM($R$3:R6142),0)</f>
        <v>0</v>
      </c>
      <c r="S6143" s="6">
        <f>IF(B6143&gt;0,SUM($R$4:R6143)-SUM($S$3:S6142),0)</f>
        <v>0</v>
      </c>
    </row>
    <row r="6144" spans="1:19">
      <c r="A6144">
        <f>IF(E6143&lt;&gt;E6144,COUNTIF($A$4:A6143,"&lt;&gt;0")+1,0)</f>
        <v>0</v>
      </c>
      <c r="B6144">
        <f>IF(A6144&lt;&gt;0,IF(MOD(A6144,3)=0,COUNTIF($B$4:B6143,"&lt;&gt;0")+1,0),0)</f>
        <v>0</v>
      </c>
      <c r="C6144" s="9">
        <f>'Dash Board'!$C$12+COUNT('Daily reducing balance'!$F$4:F6143)</f>
        <v>47870</v>
      </c>
      <c r="D6144">
        <f t="shared" si="672"/>
        <v>2031</v>
      </c>
      <c r="E6144">
        <f t="shared" si="673"/>
        <v>1</v>
      </c>
      <c r="F6144">
        <f>DAY('Dash Board'!$C$12+COUNT('Daily reducing balance'!$F$4:F6143))</f>
        <v>22</v>
      </c>
      <c r="G6144" s="8">
        <f t="shared" si="674"/>
        <v>1.0915419863497441E-7</v>
      </c>
      <c r="H6144" s="6">
        <f>G6144*'Dash Board'!$C$11/365</f>
        <v>3.140052289499264E-11</v>
      </c>
      <c r="I6144" s="6">
        <f>H6144*'Dash Board'!$C$18/'Dash Board'!$C$11</f>
        <v>1.4952629949996496E-11</v>
      </c>
      <c r="J6144" s="6">
        <f>(G6144&gt;1)*PMT('Dash Board'!$C$11/365,$U$4,-'Dash Board'!$C$19)</f>
        <v>0</v>
      </c>
      <c r="K6144" s="6">
        <f t="shared" si="669"/>
        <v>0</v>
      </c>
      <c r="L6144" s="8">
        <f t="shared" si="670"/>
        <v>1.091855991578694E-7</v>
      </c>
      <c r="N6144" s="8">
        <f t="shared" si="675"/>
        <v>-1.4952629949996496E-11</v>
      </c>
      <c r="O6144" s="8">
        <f>IF(E6143&lt;&gt;E6144,SUM($N$4:N6144)-SUM($O$3:O6143),0)</f>
        <v>0</v>
      </c>
      <c r="P6144" s="6">
        <f>IF(B6144&gt;0,SUM($O$4:O6144)-SUM($P$3:P6143),0)</f>
        <v>0</v>
      </c>
      <c r="Q6144" s="6">
        <f t="shared" si="671"/>
        <v>1.4952629949996496E-11</v>
      </c>
      <c r="R6144" s="8">
        <f>IF(E6143&lt;&gt;E6144,SUM($Q$4:Q6144)-SUM($R$3:R6143),0)</f>
        <v>0</v>
      </c>
      <c r="S6144" s="6">
        <f>IF(B6144&gt;0,SUM($R$4:R6144)-SUM($S$3:S6143),0)</f>
        <v>0</v>
      </c>
    </row>
    <row r="6145" spans="1:19">
      <c r="A6145">
        <f>IF(E6144&lt;&gt;E6145,COUNTIF($A$4:A6144,"&lt;&gt;0")+1,0)</f>
        <v>0</v>
      </c>
      <c r="B6145">
        <f>IF(A6145&lt;&gt;0,IF(MOD(A6145,3)=0,COUNTIF($B$4:B6144,"&lt;&gt;0")+1,0),0)</f>
        <v>0</v>
      </c>
      <c r="C6145" s="9">
        <f>'Dash Board'!$C$12+COUNT('Daily reducing balance'!$F$4:F6144)</f>
        <v>47871</v>
      </c>
      <c r="D6145">
        <f t="shared" si="672"/>
        <v>2031</v>
      </c>
      <c r="E6145">
        <f t="shared" si="673"/>
        <v>1</v>
      </c>
      <c r="F6145">
        <f>DAY('Dash Board'!$C$12+COUNT('Daily reducing balance'!$F$4:F6144))</f>
        <v>23</v>
      </c>
      <c r="G6145" s="8">
        <f t="shared" si="674"/>
        <v>1.091855991578694E-7</v>
      </c>
      <c r="H6145" s="6">
        <f>G6145*'Dash Board'!$C$11/365</f>
        <v>3.1409555922126813E-11</v>
      </c>
      <c r="I6145" s="6">
        <f>H6145*'Dash Board'!$C$18/'Dash Board'!$C$11</f>
        <v>1.495693139148896E-11</v>
      </c>
      <c r="J6145" s="6">
        <f>(G6145&gt;1)*PMT('Dash Board'!$C$11/365,$U$4,-'Dash Board'!$C$19)</f>
        <v>0</v>
      </c>
      <c r="K6145" s="6">
        <f t="shared" si="669"/>
        <v>0</v>
      </c>
      <c r="L6145" s="8">
        <f t="shared" si="670"/>
        <v>1.0921700871379154E-7</v>
      </c>
      <c r="N6145" s="8">
        <f t="shared" si="675"/>
        <v>-1.495693139148896E-11</v>
      </c>
      <c r="O6145" s="8">
        <f>IF(E6144&lt;&gt;E6145,SUM($N$4:N6145)-SUM($O$3:O6144),0)</f>
        <v>0</v>
      </c>
      <c r="P6145" s="6">
        <f>IF(B6145&gt;0,SUM($O$4:O6145)-SUM($P$3:P6144),0)</f>
        <v>0</v>
      </c>
      <c r="Q6145" s="6">
        <f t="shared" si="671"/>
        <v>1.495693139148896E-11</v>
      </c>
      <c r="R6145" s="8">
        <f>IF(E6144&lt;&gt;E6145,SUM($Q$4:Q6145)-SUM($R$3:R6144),0)</f>
        <v>0</v>
      </c>
      <c r="S6145" s="6">
        <f>IF(B6145&gt;0,SUM($R$4:R6145)-SUM($S$3:S6144),0)</f>
        <v>0</v>
      </c>
    </row>
    <row r="6146" spans="1:19">
      <c r="A6146">
        <f>IF(E6145&lt;&gt;E6146,COUNTIF($A$4:A6145,"&lt;&gt;0")+1,0)</f>
        <v>0</v>
      </c>
      <c r="B6146">
        <f>IF(A6146&lt;&gt;0,IF(MOD(A6146,3)=0,COUNTIF($B$4:B6145,"&lt;&gt;0")+1,0),0)</f>
        <v>0</v>
      </c>
      <c r="C6146" s="9">
        <f>'Dash Board'!$C$12+COUNT('Daily reducing balance'!$F$4:F6145)</f>
        <v>47872</v>
      </c>
      <c r="D6146">
        <f t="shared" si="672"/>
        <v>2031</v>
      </c>
      <c r="E6146">
        <f t="shared" si="673"/>
        <v>1</v>
      </c>
      <c r="F6146">
        <f>DAY('Dash Board'!$C$12+COUNT('Daily reducing balance'!$F$4:F6145))</f>
        <v>24</v>
      </c>
      <c r="G6146" s="8">
        <f t="shared" si="674"/>
        <v>1.0921700871379154E-7</v>
      </c>
      <c r="H6146" s="6">
        <f>G6146*'Dash Board'!$C$11/365</f>
        <v>3.1418591547803043E-11</v>
      </c>
      <c r="I6146" s="6">
        <f>H6146*'Dash Board'!$C$18/'Dash Board'!$C$11</f>
        <v>1.4961234070382405E-11</v>
      </c>
      <c r="J6146" s="6">
        <f>(G6146&gt;1)*PMT('Dash Board'!$C$11/365,$U$4,-'Dash Board'!$C$19)</f>
        <v>0</v>
      </c>
      <c r="K6146" s="6">
        <f t="shared" si="669"/>
        <v>0</v>
      </c>
      <c r="L6146" s="8">
        <f t="shared" si="670"/>
        <v>1.0924842730533934E-7</v>
      </c>
      <c r="N6146" s="8">
        <f t="shared" si="675"/>
        <v>-1.4961234070382405E-11</v>
      </c>
      <c r="O6146" s="8">
        <f>IF(E6145&lt;&gt;E6146,SUM($N$4:N6146)-SUM($O$3:O6145),0)</f>
        <v>0</v>
      </c>
      <c r="P6146" s="6">
        <f>IF(B6146&gt;0,SUM($O$4:O6146)-SUM($P$3:P6145),0)</f>
        <v>0</v>
      </c>
      <c r="Q6146" s="6">
        <f t="shared" si="671"/>
        <v>1.4961234070382405E-11</v>
      </c>
      <c r="R6146" s="8">
        <f>IF(E6145&lt;&gt;E6146,SUM($Q$4:Q6146)-SUM($R$3:R6145),0)</f>
        <v>0</v>
      </c>
      <c r="S6146" s="6">
        <f>IF(B6146&gt;0,SUM($R$4:R6146)-SUM($S$3:S6145),0)</f>
        <v>0</v>
      </c>
    </row>
    <row r="6147" spans="1:19">
      <c r="A6147">
        <f>IF(E6146&lt;&gt;E6147,COUNTIF($A$4:A6146,"&lt;&gt;0")+1,0)</f>
        <v>0</v>
      </c>
      <c r="B6147">
        <f>IF(A6147&lt;&gt;0,IF(MOD(A6147,3)=0,COUNTIF($B$4:B6146,"&lt;&gt;0")+1,0),0)</f>
        <v>0</v>
      </c>
      <c r="C6147" s="9">
        <f>'Dash Board'!$C$12+COUNT('Daily reducing balance'!$F$4:F6146)</f>
        <v>47873</v>
      </c>
      <c r="D6147">
        <f t="shared" si="672"/>
        <v>2031</v>
      </c>
      <c r="E6147">
        <f t="shared" si="673"/>
        <v>1</v>
      </c>
      <c r="F6147">
        <f>DAY('Dash Board'!$C$12+COUNT('Daily reducing balance'!$F$4:F6146))</f>
        <v>25</v>
      </c>
      <c r="G6147" s="8">
        <f t="shared" si="674"/>
        <v>1.0924842730533934E-7</v>
      </c>
      <c r="H6147" s="6">
        <f>G6147*'Dash Board'!$C$11/365</f>
        <v>3.1427629772768849E-11</v>
      </c>
      <c r="I6147" s="6">
        <f>H6147*'Dash Board'!$C$18/'Dash Board'!$C$11</f>
        <v>1.4965537987032788E-11</v>
      </c>
      <c r="J6147" s="6">
        <f>(G6147&gt;1)*PMT('Dash Board'!$C$11/365,$U$4,-'Dash Board'!$C$19)</f>
        <v>0</v>
      </c>
      <c r="K6147" s="6">
        <f t="shared" si="669"/>
        <v>0</v>
      </c>
      <c r="L6147" s="8">
        <f t="shared" si="670"/>
        <v>1.092798549351121E-7</v>
      </c>
      <c r="N6147" s="8">
        <f t="shared" si="675"/>
        <v>-1.4965537987032788E-11</v>
      </c>
      <c r="O6147" s="8">
        <f>IF(E6146&lt;&gt;E6147,SUM($N$4:N6147)-SUM($O$3:O6146),0)</f>
        <v>0</v>
      </c>
      <c r="P6147" s="6">
        <f>IF(B6147&gt;0,SUM($O$4:O6147)-SUM($P$3:P6146),0)</f>
        <v>0</v>
      </c>
      <c r="Q6147" s="6">
        <f t="shared" si="671"/>
        <v>1.4965537987032788E-11</v>
      </c>
      <c r="R6147" s="8">
        <f>IF(E6146&lt;&gt;E6147,SUM($Q$4:Q6147)-SUM($R$3:R6146),0)</f>
        <v>0</v>
      </c>
      <c r="S6147" s="6">
        <f>IF(B6147&gt;0,SUM($R$4:R6147)-SUM($S$3:S6146),0)</f>
        <v>0</v>
      </c>
    </row>
    <row r="6148" spans="1:19">
      <c r="A6148">
        <f>IF(E6147&lt;&gt;E6148,COUNTIF($A$4:A6147,"&lt;&gt;0")+1,0)</f>
        <v>0</v>
      </c>
      <c r="B6148">
        <f>IF(A6148&lt;&gt;0,IF(MOD(A6148,3)=0,COUNTIF($B$4:B6147,"&lt;&gt;0")+1,0),0)</f>
        <v>0</v>
      </c>
      <c r="C6148" s="9">
        <f>'Dash Board'!$C$12+COUNT('Daily reducing balance'!$F$4:F6147)</f>
        <v>47874</v>
      </c>
      <c r="D6148">
        <f t="shared" si="672"/>
        <v>2031</v>
      </c>
      <c r="E6148">
        <f t="shared" si="673"/>
        <v>1</v>
      </c>
      <c r="F6148">
        <f>DAY('Dash Board'!$C$12+COUNT('Daily reducing balance'!$F$4:F6147))</f>
        <v>26</v>
      </c>
      <c r="G6148" s="8">
        <f t="shared" si="674"/>
        <v>1.092798549351121E-7</v>
      </c>
      <c r="H6148" s="6">
        <f>G6148*'Dash Board'!$C$11/365</f>
        <v>3.143667059777197E-11</v>
      </c>
      <c r="I6148" s="6">
        <f>H6148*'Dash Board'!$C$18/'Dash Board'!$C$11</f>
        <v>1.4969843141796177E-11</v>
      </c>
      <c r="J6148" s="6">
        <f>(G6148&gt;1)*PMT('Dash Board'!$C$11/365,$U$4,-'Dash Board'!$C$19)</f>
        <v>0</v>
      </c>
      <c r="K6148" s="6">
        <f t="shared" si="669"/>
        <v>0</v>
      </c>
      <c r="L6148" s="8">
        <f t="shared" si="670"/>
        <v>1.0931129160570987E-7</v>
      </c>
      <c r="N6148" s="8">
        <f t="shared" si="675"/>
        <v>-1.4969843141796177E-11</v>
      </c>
      <c r="O6148" s="8">
        <f>IF(E6147&lt;&gt;E6148,SUM($N$4:N6148)-SUM($O$3:O6147),0)</f>
        <v>0</v>
      </c>
      <c r="P6148" s="6">
        <f>IF(B6148&gt;0,SUM($O$4:O6148)-SUM($P$3:P6147),0)</f>
        <v>0</v>
      </c>
      <c r="Q6148" s="6">
        <f t="shared" si="671"/>
        <v>1.4969843141796177E-11</v>
      </c>
      <c r="R6148" s="8">
        <f>IF(E6147&lt;&gt;E6148,SUM($Q$4:Q6148)-SUM($R$3:R6147),0)</f>
        <v>0</v>
      </c>
      <c r="S6148" s="6">
        <f>IF(B6148&gt;0,SUM($R$4:R6148)-SUM($S$3:S6147),0)</f>
        <v>0</v>
      </c>
    </row>
    <row r="6149" spans="1:19">
      <c r="A6149">
        <f>IF(E6148&lt;&gt;E6149,COUNTIF($A$4:A6148,"&lt;&gt;0")+1,0)</f>
        <v>0</v>
      </c>
      <c r="B6149">
        <f>IF(A6149&lt;&gt;0,IF(MOD(A6149,3)=0,COUNTIF($B$4:B6148,"&lt;&gt;0")+1,0),0)</f>
        <v>0</v>
      </c>
      <c r="C6149" s="9">
        <f>'Dash Board'!$C$12+COUNT('Daily reducing balance'!$F$4:F6148)</f>
        <v>47875</v>
      </c>
      <c r="D6149">
        <f t="shared" si="672"/>
        <v>2031</v>
      </c>
      <c r="E6149">
        <f t="shared" si="673"/>
        <v>1</v>
      </c>
      <c r="F6149">
        <f>DAY('Dash Board'!$C$12+COUNT('Daily reducing balance'!$F$4:F6148))</f>
        <v>27</v>
      </c>
      <c r="G6149" s="8">
        <f t="shared" si="674"/>
        <v>1.0931129160570987E-7</v>
      </c>
      <c r="H6149" s="6">
        <f>G6149*'Dash Board'!$C$11/365</f>
        <v>3.1445714023560372E-11</v>
      </c>
      <c r="I6149" s="6">
        <f>H6149*'Dash Board'!$C$18/'Dash Board'!$C$11</f>
        <v>1.4974149535028749E-11</v>
      </c>
      <c r="J6149" s="6">
        <f>(G6149&gt;1)*PMT('Dash Board'!$C$11/365,$U$4,-'Dash Board'!$C$19)</f>
        <v>0</v>
      </c>
      <c r="K6149" s="6">
        <f t="shared" ref="K6149:K6212" si="676">IF(F6149=1,SUMIFS($J$4:$J$7308,$D$4:$D$7308,"="&amp;YEAR(C6149),$E$4:$E$7308,"="&amp;MONTH(C6149)),0)</f>
        <v>0</v>
      </c>
      <c r="L6149" s="8">
        <f t="shared" ref="L6149:L6212" si="677">IF(G6149+H6149-J6149&lt;0,0,G6149+H6149-J6149)</f>
        <v>1.0934273731973343E-7</v>
      </c>
      <c r="N6149" s="8">
        <f t="shared" si="675"/>
        <v>-1.4974149535028749E-11</v>
      </c>
      <c r="O6149" s="8">
        <f>IF(E6148&lt;&gt;E6149,SUM($N$4:N6149)-SUM($O$3:O6148),0)</f>
        <v>0</v>
      </c>
      <c r="P6149" s="6">
        <f>IF(B6149&gt;0,SUM($O$4:O6149)-SUM($P$3:P6148),0)</f>
        <v>0</v>
      </c>
      <c r="Q6149" s="6">
        <f t="shared" ref="Q6149:Q6212" si="678">I6149</f>
        <v>1.4974149535028749E-11</v>
      </c>
      <c r="R6149" s="8">
        <f>IF(E6148&lt;&gt;E6149,SUM($Q$4:Q6149)-SUM($R$3:R6148),0)</f>
        <v>0</v>
      </c>
      <c r="S6149" s="6">
        <f>IF(B6149&gt;0,SUM($R$4:R6149)-SUM($S$3:S6148),0)</f>
        <v>0</v>
      </c>
    </row>
    <row r="6150" spans="1:19">
      <c r="A6150">
        <f>IF(E6149&lt;&gt;E6150,COUNTIF($A$4:A6149,"&lt;&gt;0")+1,0)</f>
        <v>0</v>
      </c>
      <c r="B6150">
        <f>IF(A6150&lt;&gt;0,IF(MOD(A6150,3)=0,COUNTIF($B$4:B6149,"&lt;&gt;0")+1,0),0)</f>
        <v>0</v>
      </c>
      <c r="C6150" s="9">
        <f>'Dash Board'!$C$12+COUNT('Daily reducing balance'!$F$4:F6149)</f>
        <v>47876</v>
      </c>
      <c r="D6150">
        <f t="shared" si="672"/>
        <v>2031</v>
      </c>
      <c r="E6150">
        <f t="shared" si="673"/>
        <v>1</v>
      </c>
      <c r="F6150">
        <f>DAY('Dash Board'!$C$12+COUNT('Daily reducing balance'!$F$4:F6149))</f>
        <v>28</v>
      </c>
      <c r="G6150" s="8">
        <f t="shared" si="674"/>
        <v>1.0934273731973343E-7</v>
      </c>
      <c r="H6150" s="6">
        <f>G6150*'Dash Board'!$C$11/365</f>
        <v>3.1454760050882219E-11</v>
      </c>
      <c r="I6150" s="6">
        <f>H6150*'Dash Board'!$C$18/'Dash Board'!$C$11</f>
        <v>1.4978457167086772E-11</v>
      </c>
      <c r="J6150" s="6">
        <f>(G6150&gt;1)*PMT('Dash Board'!$C$11/365,$U$4,-'Dash Board'!$C$19)</f>
        <v>0</v>
      </c>
      <c r="K6150" s="6">
        <f t="shared" si="676"/>
        <v>0</v>
      </c>
      <c r="L6150" s="8">
        <f t="shared" si="677"/>
        <v>1.0937419207978432E-7</v>
      </c>
      <c r="N6150" s="8">
        <f t="shared" si="675"/>
        <v>-1.4978457167086772E-11</v>
      </c>
      <c r="O6150" s="8">
        <f>IF(E6149&lt;&gt;E6150,SUM($N$4:N6150)-SUM($O$3:O6149),0)</f>
        <v>0</v>
      </c>
      <c r="P6150" s="6">
        <f>IF(B6150&gt;0,SUM($O$4:O6150)-SUM($P$3:P6149),0)</f>
        <v>0</v>
      </c>
      <c r="Q6150" s="6">
        <f t="shared" si="678"/>
        <v>1.4978457167086772E-11</v>
      </c>
      <c r="R6150" s="8">
        <f>IF(E6149&lt;&gt;E6150,SUM($Q$4:Q6150)-SUM($R$3:R6149),0)</f>
        <v>0</v>
      </c>
      <c r="S6150" s="6">
        <f>IF(B6150&gt;0,SUM($R$4:R6150)-SUM($S$3:S6149),0)</f>
        <v>0</v>
      </c>
    </row>
    <row r="6151" spans="1:19">
      <c r="A6151">
        <f>IF(E6150&lt;&gt;E6151,COUNTIF($A$4:A6150,"&lt;&gt;0")+1,0)</f>
        <v>0</v>
      </c>
      <c r="B6151">
        <f>IF(A6151&lt;&gt;0,IF(MOD(A6151,3)=0,COUNTIF($B$4:B6150,"&lt;&gt;0")+1,0),0)</f>
        <v>0</v>
      </c>
      <c r="C6151" s="9">
        <f>'Dash Board'!$C$12+COUNT('Daily reducing balance'!$F$4:F6150)</f>
        <v>47877</v>
      </c>
      <c r="D6151">
        <f t="shared" si="672"/>
        <v>2031</v>
      </c>
      <c r="E6151">
        <f t="shared" si="673"/>
        <v>1</v>
      </c>
      <c r="F6151">
        <f>DAY('Dash Board'!$C$12+COUNT('Daily reducing balance'!$F$4:F6150))</f>
        <v>29</v>
      </c>
      <c r="G6151" s="8">
        <f t="shared" si="674"/>
        <v>1.0937419207978432E-7</v>
      </c>
      <c r="H6151" s="6">
        <f>G6151*'Dash Board'!$C$11/365</f>
        <v>3.1463808680485897E-11</v>
      </c>
      <c r="I6151" s="6">
        <f>H6151*'Dash Board'!$C$18/'Dash Board'!$C$11</f>
        <v>1.4982766038326619E-11</v>
      </c>
      <c r="J6151" s="6">
        <f>(G6151&gt;1)*PMT('Dash Board'!$C$11/365,$U$4,-'Dash Board'!$C$19)</f>
        <v>0</v>
      </c>
      <c r="K6151" s="6">
        <f t="shared" si="676"/>
        <v>0</v>
      </c>
      <c r="L6151" s="8">
        <f t="shared" si="677"/>
        <v>1.094056558884648E-7</v>
      </c>
      <c r="N6151" s="8">
        <f t="shared" si="675"/>
        <v>-1.4982766038326619E-11</v>
      </c>
      <c r="O6151" s="8">
        <f>IF(E6150&lt;&gt;E6151,SUM($N$4:N6151)-SUM($O$3:O6150),0)</f>
        <v>0</v>
      </c>
      <c r="P6151" s="6">
        <f>IF(B6151&gt;0,SUM($O$4:O6151)-SUM($P$3:P6150),0)</f>
        <v>0</v>
      </c>
      <c r="Q6151" s="6">
        <f t="shared" si="678"/>
        <v>1.4982766038326619E-11</v>
      </c>
      <c r="R6151" s="8">
        <f>IF(E6150&lt;&gt;E6151,SUM($Q$4:Q6151)-SUM($R$3:R6150),0)</f>
        <v>0</v>
      </c>
      <c r="S6151" s="6">
        <f>IF(B6151&gt;0,SUM($R$4:R6151)-SUM($S$3:S6150),0)</f>
        <v>0</v>
      </c>
    </row>
    <row r="6152" spans="1:19">
      <c r="A6152">
        <f>IF(E6151&lt;&gt;E6152,COUNTIF($A$4:A6151,"&lt;&gt;0")+1,0)</f>
        <v>0</v>
      </c>
      <c r="B6152">
        <f>IF(A6152&lt;&gt;0,IF(MOD(A6152,3)=0,COUNTIF($B$4:B6151,"&lt;&gt;0")+1,0),0)</f>
        <v>0</v>
      </c>
      <c r="C6152" s="9">
        <f>'Dash Board'!$C$12+COUNT('Daily reducing balance'!$F$4:F6151)</f>
        <v>47878</v>
      </c>
      <c r="D6152">
        <f t="shared" si="672"/>
        <v>2031</v>
      </c>
      <c r="E6152">
        <f t="shared" si="673"/>
        <v>1</v>
      </c>
      <c r="F6152">
        <f>DAY('Dash Board'!$C$12+COUNT('Daily reducing balance'!$F$4:F6151))</f>
        <v>30</v>
      </c>
      <c r="G6152" s="8">
        <f t="shared" si="674"/>
        <v>1.094056558884648E-7</v>
      </c>
      <c r="H6152" s="6">
        <f>G6152*'Dash Board'!$C$11/365</f>
        <v>3.1472859913120011E-11</v>
      </c>
      <c r="I6152" s="6">
        <f>H6152*'Dash Board'!$C$18/'Dash Board'!$C$11</f>
        <v>1.4987076149104769E-11</v>
      </c>
      <c r="J6152" s="6">
        <f>(G6152&gt;1)*PMT('Dash Board'!$C$11/365,$U$4,-'Dash Board'!$C$19)</f>
        <v>0</v>
      </c>
      <c r="K6152" s="6">
        <f t="shared" si="676"/>
        <v>0</v>
      </c>
      <c r="L6152" s="8">
        <f t="shared" si="677"/>
        <v>1.0943712874837791E-7</v>
      </c>
      <c r="N6152" s="8">
        <f t="shared" si="675"/>
        <v>-1.4987076149104769E-11</v>
      </c>
      <c r="O6152" s="8">
        <f>IF(E6151&lt;&gt;E6152,SUM($N$4:N6152)-SUM($O$3:O6151),0)</f>
        <v>0</v>
      </c>
      <c r="P6152" s="6">
        <f>IF(B6152&gt;0,SUM($O$4:O6152)-SUM($P$3:P6151),0)</f>
        <v>0</v>
      </c>
      <c r="Q6152" s="6">
        <f t="shared" si="678"/>
        <v>1.4987076149104769E-11</v>
      </c>
      <c r="R6152" s="8">
        <f>IF(E6151&lt;&gt;E6152,SUM($Q$4:Q6152)-SUM($R$3:R6151),0)</f>
        <v>0</v>
      </c>
      <c r="S6152" s="6">
        <f>IF(B6152&gt;0,SUM($R$4:R6152)-SUM($S$3:S6151),0)</f>
        <v>0</v>
      </c>
    </row>
    <row r="6153" spans="1:19">
      <c r="A6153">
        <f>IF(E6152&lt;&gt;E6153,COUNTIF($A$4:A6152,"&lt;&gt;0")+1,0)</f>
        <v>0</v>
      </c>
      <c r="B6153">
        <f>IF(A6153&lt;&gt;0,IF(MOD(A6153,3)=0,COUNTIF($B$4:B6152,"&lt;&gt;0")+1,0),0)</f>
        <v>0</v>
      </c>
      <c r="C6153" s="9">
        <f>'Dash Board'!$C$12+COUNT('Daily reducing balance'!$F$4:F6152)</f>
        <v>47879</v>
      </c>
      <c r="D6153">
        <f t="shared" si="672"/>
        <v>2031</v>
      </c>
      <c r="E6153">
        <f t="shared" si="673"/>
        <v>1</v>
      </c>
      <c r="F6153">
        <f>DAY('Dash Board'!$C$12+COUNT('Daily reducing balance'!$F$4:F6152))</f>
        <v>31</v>
      </c>
      <c r="G6153" s="8">
        <f t="shared" si="674"/>
        <v>1.0943712874837791E-7</v>
      </c>
      <c r="H6153" s="6">
        <f>G6153*'Dash Board'!$C$11/365</f>
        <v>3.1481913749533372E-11</v>
      </c>
      <c r="I6153" s="6">
        <f>H6153*'Dash Board'!$C$18/'Dash Board'!$C$11</f>
        <v>1.49913874997778E-11</v>
      </c>
      <c r="J6153" s="6">
        <f>(G6153&gt;1)*PMT('Dash Board'!$C$11/365,$U$4,-'Dash Board'!$C$19)</f>
        <v>0</v>
      </c>
      <c r="K6153" s="6">
        <f t="shared" si="676"/>
        <v>0</v>
      </c>
      <c r="L6153" s="8">
        <f t="shared" si="677"/>
        <v>1.0946861066212744E-7</v>
      </c>
      <c r="N6153" s="8">
        <f t="shared" si="675"/>
        <v>-1.49913874997778E-11</v>
      </c>
      <c r="O6153" s="8">
        <f>IF(E6152&lt;&gt;E6153,SUM($N$4:N6153)-SUM($O$3:O6152),0)</f>
        <v>0</v>
      </c>
      <c r="P6153" s="6">
        <f>IF(B6153&gt;0,SUM($O$4:O6153)-SUM($P$3:P6152),0)</f>
        <v>0</v>
      </c>
      <c r="Q6153" s="6">
        <f t="shared" si="678"/>
        <v>1.49913874997778E-11</v>
      </c>
      <c r="R6153" s="8">
        <f>IF(E6152&lt;&gt;E6153,SUM($Q$4:Q6153)-SUM($R$3:R6152),0)</f>
        <v>0</v>
      </c>
      <c r="S6153" s="6">
        <f>IF(B6153&gt;0,SUM($R$4:R6153)-SUM($S$3:S6152),0)</f>
        <v>0</v>
      </c>
    </row>
    <row r="6154" spans="1:19">
      <c r="A6154">
        <f>IF(E6153&lt;&gt;E6154,COUNTIF($A$4:A6153,"&lt;&gt;0")+1,0)</f>
        <v>202</v>
      </c>
      <c r="B6154">
        <f>IF(A6154&lt;&gt;0,IF(MOD(A6154,3)=0,COUNTIF($B$4:B6153,"&lt;&gt;0")+1,0),0)</f>
        <v>0</v>
      </c>
      <c r="C6154" s="9">
        <f>'Dash Board'!$C$12+COUNT('Daily reducing balance'!$F$4:F6153)</f>
        <v>47880</v>
      </c>
      <c r="D6154">
        <f t="shared" si="672"/>
        <v>2031</v>
      </c>
      <c r="E6154">
        <f t="shared" si="673"/>
        <v>2</v>
      </c>
      <c r="F6154">
        <f>DAY('Dash Board'!$C$12+COUNT('Daily reducing balance'!$F$4:F6153))</f>
        <v>1</v>
      </c>
      <c r="G6154" s="8">
        <f t="shared" si="674"/>
        <v>1.0946861066212744E-7</v>
      </c>
      <c r="H6154" s="6">
        <f>G6154*'Dash Board'!$C$11/365</f>
        <v>3.1490970190475012E-11</v>
      </c>
      <c r="I6154" s="6">
        <f>H6154*'Dash Board'!$C$18/'Dash Board'!$C$11</f>
        <v>1.4995700090702389E-11</v>
      </c>
      <c r="J6154" s="6">
        <f>(G6154&gt;1)*PMT('Dash Board'!$C$11/365,$U$4,-'Dash Board'!$C$19)</f>
        <v>0</v>
      </c>
      <c r="K6154" s="6">
        <f t="shared" si="676"/>
        <v>0</v>
      </c>
      <c r="L6154" s="8">
        <f t="shared" si="677"/>
        <v>1.0950010163231792E-7</v>
      </c>
      <c r="N6154" s="8">
        <f t="shared" si="675"/>
        <v>-1.4995700090702389E-11</v>
      </c>
      <c r="O6154" s="8">
        <f>IF(E6153&lt;&gt;E6154,SUM($N$4:N6154)-SUM($O$3:O6153),0)</f>
        <v>0</v>
      </c>
      <c r="P6154" s="6">
        <f>IF(B6154&gt;0,SUM($O$4:O6154)-SUM($P$3:P6153),0)</f>
        <v>0</v>
      </c>
      <c r="Q6154" s="6">
        <f t="shared" si="678"/>
        <v>1.4995700090702389E-11</v>
      </c>
      <c r="R6154" s="8">
        <f>IF(E6153&lt;&gt;E6154,SUM($Q$4:Q6154)-SUM($R$3:R6153),0)</f>
        <v>9.0221874415874481E-10</v>
      </c>
      <c r="S6154" s="6">
        <f>IF(B6154&gt;0,SUM($R$4:R6154)-SUM($S$3:S6153),0)</f>
        <v>0</v>
      </c>
    </row>
    <row r="6155" spans="1:19">
      <c r="A6155">
        <f>IF(E6154&lt;&gt;E6155,COUNTIF($A$4:A6154,"&lt;&gt;0")+1,0)</f>
        <v>0</v>
      </c>
      <c r="B6155">
        <f>IF(A6155&lt;&gt;0,IF(MOD(A6155,3)=0,COUNTIF($B$4:B6154,"&lt;&gt;0")+1,0),0)</f>
        <v>0</v>
      </c>
      <c r="C6155" s="9">
        <f>'Dash Board'!$C$12+COUNT('Daily reducing balance'!$F$4:F6154)</f>
        <v>47881</v>
      </c>
      <c r="D6155">
        <f t="shared" si="672"/>
        <v>2031</v>
      </c>
      <c r="E6155">
        <f t="shared" si="673"/>
        <v>2</v>
      </c>
      <c r="F6155">
        <f>DAY('Dash Board'!$C$12+COUNT('Daily reducing balance'!$F$4:F6154))</f>
        <v>2</v>
      </c>
      <c r="G6155" s="8">
        <f t="shared" si="674"/>
        <v>1.0950010163231792E-7</v>
      </c>
      <c r="H6155" s="6">
        <f>G6155*'Dash Board'!$C$11/365</f>
        <v>3.1500029236694196E-11</v>
      </c>
      <c r="I6155" s="6">
        <f>H6155*'Dash Board'!$C$18/'Dash Board'!$C$11</f>
        <v>1.500001392223533E-11</v>
      </c>
      <c r="J6155" s="6">
        <f>(G6155&gt;1)*PMT('Dash Board'!$C$11/365,$U$4,-'Dash Board'!$C$19)</f>
        <v>0</v>
      </c>
      <c r="K6155" s="6">
        <f t="shared" si="676"/>
        <v>0</v>
      </c>
      <c r="L6155" s="8">
        <f t="shared" si="677"/>
        <v>1.0953160166155461E-7</v>
      </c>
      <c r="N6155" s="8">
        <f t="shared" si="675"/>
        <v>-1.500001392223533E-11</v>
      </c>
      <c r="O6155" s="8">
        <f>IF(E6154&lt;&gt;E6155,SUM($N$4:N6155)-SUM($O$3:O6154),0)</f>
        <v>0</v>
      </c>
      <c r="P6155" s="6">
        <f>IF(B6155&gt;0,SUM($O$4:O6155)-SUM($P$3:P6154),0)</f>
        <v>0</v>
      </c>
      <c r="Q6155" s="6">
        <f t="shared" si="678"/>
        <v>1.500001392223533E-11</v>
      </c>
      <c r="R6155" s="8">
        <f>IF(E6154&lt;&gt;E6155,SUM($Q$4:Q6155)-SUM($R$3:R6154),0)</f>
        <v>0</v>
      </c>
      <c r="S6155" s="6">
        <f>IF(B6155&gt;0,SUM($R$4:R6155)-SUM($S$3:S6154),0)</f>
        <v>0</v>
      </c>
    </row>
    <row r="6156" spans="1:19">
      <c r="A6156">
        <f>IF(E6155&lt;&gt;E6156,COUNTIF($A$4:A6155,"&lt;&gt;0")+1,0)</f>
        <v>0</v>
      </c>
      <c r="B6156">
        <f>IF(A6156&lt;&gt;0,IF(MOD(A6156,3)=0,COUNTIF($B$4:B6155,"&lt;&gt;0")+1,0),0)</f>
        <v>0</v>
      </c>
      <c r="C6156" s="9">
        <f>'Dash Board'!$C$12+COUNT('Daily reducing balance'!$F$4:F6155)</f>
        <v>47882</v>
      </c>
      <c r="D6156">
        <f t="shared" si="672"/>
        <v>2031</v>
      </c>
      <c r="E6156">
        <f t="shared" si="673"/>
        <v>2</v>
      </c>
      <c r="F6156">
        <f>DAY('Dash Board'!$C$12+COUNT('Daily reducing balance'!$F$4:F6155))</f>
        <v>3</v>
      </c>
      <c r="G6156" s="8">
        <f t="shared" si="674"/>
        <v>1.0953160166155461E-7</v>
      </c>
      <c r="H6156" s="6">
        <f>G6156*'Dash Board'!$C$11/365</f>
        <v>3.1509090888940367E-11</v>
      </c>
      <c r="I6156" s="6">
        <f>H6156*'Dash Board'!$C$18/'Dash Board'!$C$11</f>
        <v>1.500432899473351E-11</v>
      </c>
      <c r="J6156" s="6">
        <f>(G6156&gt;1)*PMT('Dash Board'!$C$11/365,$U$4,-'Dash Board'!$C$19)</f>
        <v>0</v>
      </c>
      <c r="K6156" s="6">
        <f t="shared" si="676"/>
        <v>0</v>
      </c>
      <c r="L6156" s="8">
        <f t="shared" si="677"/>
        <v>1.0956311075244355E-7</v>
      </c>
      <c r="N6156" s="8">
        <f t="shared" si="675"/>
        <v>-1.500432899473351E-11</v>
      </c>
      <c r="O6156" s="8">
        <f>IF(E6155&lt;&gt;E6156,SUM($N$4:N6156)-SUM($O$3:O6155),0)</f>
        <v>0</v>
      </c>
      <c r="P6156" s="6">
        <f>IF(B6156&gt;0,SUM($O$4:O6156)-SUM($P$3:P6155),0)</f>
        <v>0</v>
      </c>
      <c r="Q6156" s="6">
        <f t="shared" si="678"/>
        <v>1.500432899473351E-11</v>
      </c>
      <c r="R6156" s="8">
        <f>IF(E6155&lt;&gt;E6156,SUM($Q$4:Q6156)-SUM($R$3:R6155),0)</f>
        <v>0</v>
      </c>
      <c r="S6156" s="6">
        <f>IF(B6156&gt;0,SUM($R$4:R6156)-SUM($S$3:S6155),0)</f>
        <v>0</v>
      </c>
    </row>
    <row r="6157" spans="1:19">
      <c r="A6157">
        <f>IF(E6156&lt;&gt;E6157,COUNTIF($A$4:A6156,"&lt;&gt;0")+1,0)</f>
        <v>0</v>
      </c>
      <c r="B6157">
        <f>IF(A6157&lt;&gt;0,IF(MOD(A6157,3)=0,COUNTIF($B$4:B6156,"&lt;&gt;0")+1,0),0)</f>
        <v>0</v>
      </c>
      <c r="C6157" s="9">
        <f>'Dash Board'!$C$12+COUNT('Daily reducing balance'!$F$4:F6156)</f>
        <v>47883</v>
      </c>
      <c r="D6157">
        <f t="shared" si="672"/>
        <v>2031</v>
      </c>
      <c r="E6157">
        <f t="shared" si="673"/>
        <v>2</v>
      </c>
      <c r="F6157">
        <f>DAY('Dash Board'!$C$12+COUNT('Daily reducing balance'!$F$4:F6156))</f>
        <v>4</v>
      </c>
      <c r="G6157" s="8">
        <f t="shared" si="674"/>
        <v>1.0956311075244355E-7</v>
      </c>
      <c r="H6157" s="6">
        <f>G6157*'Dash Board'!$C$11/365</f>
        <v>3.1518155147963211E-11</v>
      </c>
      <c r="I6157" s="6">
        <f>H6157*'Dash Board'!$C$18/'Dash Board'!$C$11</f>
        <v>1.5008645308553912E-11</v>
      </c>
      <c r="J6157" s="6">
        <f>(G6157&gt;1)*PMT('Dash Board'!$C$11/365,$U$4,-'Dash Board'!$C$19)</f>
        <v>0</v>
      </c>
      <c r="K6157" s="6">
        <f t="shared" si="676"/>
        <v>0</v>
      </c>
      <c r="L6157" s="8">
        <f t="shared" si="677"/>
        <v>1.0959462890759151E-7</v>
      </c>
      <c r="N6157" s="8">
        <f t="shared" si="675"/>
        <v>-1.5008645308553912E-11</v>
      </c>
      <c r="O6157" s="8">
        <f>IF(E6156&lt;&gt;E6157,SUM($N$4:N6157)-SUM($O$3:O6156),0)</f>
        <v>0</v>
      </c>
      <c r="P6157" s="6">
        <f>IF(B6157&gt;0,SUM($O$4:O6157)-SUM($P$3:P6156),0)</f>
        <v>0</v>
      </c>
      <c r="Q6157" s="6">
        <f t="shared" si="678"/>
        <v>1.5008645308553912E-11</v>
      </c>
      <c r="R6157" s="8">
        <f>IF(E6156&lt;&gt;E6157,SUM($Q$4:Q6157)-SUM($R$3:R6156),0)</f>
        <v>0</v>
      </c>
      <c r="S6157" s="6">
        <f>IF(B6157&gt;0,SUM($R$4:R6157)-SUM($S$3:S6156),0)</f>
        <v>0</v>
      </c>
    </row>
    <row r="6158" spans="1:19">
      <c r="A6158">
        <f>IF(E6157&lt;&gt;E6158,COUNTIF($A$4:A6157,"&lt;&gt;0")+1,0)</f>
        <v>0</v>
      </c>
      <c r="B6158">
        <f>IF(A6158&lt;&gt;0,IF(MOD(A6158,3)=0,COUNTIF($B$4:B6157,"&lt;&gt;0")+1,0),0)</f>
        <v>0</v>
      </c>
      <c r="C6158" s="9">
        <f>'Dash Board'!$C$12+COUNT('Daily reducing balance'!$F$4:F6157)</f>
        <v>47884</v>
      </c>
      <c r="D6158">
        <f t="shared" si="672"/>
        <v>2031</v>
      </c>
      <c r="E6158">
        <f t="shared" si="673"/>
        <v>2</v>
      </c>
      <c r="F6158">
        <f>DAY('Dash Board'!$C$12+COUNT('Daily reducing balance'!$F$4:F6157))</f>
        <v>5</v>
      </c>
      <c r="G6158" s="8">
        <f t="shared" si="674"/>
        <v>1.0959462890759151E-7</v>
      </c>
      <c r="H6158" s="6">
        <f>G6158*'Dash Board'!$C$11/365</f>
        <v>3.1527222014512624E-11</v>
      </c>
      <c r="I6158" s="6">
        <f>H6158*'Dash Board'!$C$18/'Dash Board'!$C$11</f>
        <v>1.5012962864053632E-11</v>
      </c>
      <c r="J6158" s="6">
        <f>(G6158&gt;1)*PMT('Dash Board'!$C$11/365,$U$4,-'Dash Board'!$C$19)</f>
        <v>0</v>
      </c>
      <c r="K6158" s="6">
        <f t="shared" si="676"/>
        <v>0</v>
      </c>
      <c r="L6158" s="8">
        <f t="shared" si="677"/>
        <v>1.0962615612960602E-7</v>
      </c>
      <c r="N6158" s="8">
        <f t="shared" si="675"/>
        <v>-1.5012962864053632E-11</v>
      </c>
      <c r="O6158" s="8">
        <f>IF(E6157&lt;&gt;E6158,SUM($N$4:N6158)-SUM($O$3:O6157),0)</f>
        <v>0</v>
      </c>
      <c r="P6158" s="6">
        <f>IF(B6158&gt;0,SUM($O$4:O6158)-SUM($P$3:P6157),0)</f>
        <v>0</v>
      </c>
      <c r="Q6158" s="6">
        <f t="shared" si="678"/>
        <v>1.5012962864053632E-11</v>
      </c>
      <c r="R6158" s="8">
        <f>IF(E6157&lt;&gt;E6158,SUM($Q$4:Q6158)-SUM($R$3:R6157),0)</f>
        <v>0</v>
      </c>
      <c r="S6158" s="6">
        <f>IF(B6158&gt;0,SUM($R$4:R6158)-SUM($S$3:S6157),0)</f>
        <v>0</v>
      </c>
    </row>
    <row r="6159" spans="1:19">
      <c r="A6159">
        <f>IF(E6158&lt;&gt;E6159,COUNTIF($A$4:A6158,"&lt;&gt;0")+1,0)</f>
        <v>0</v>
      </c>
      <c r="B6159">
        <f>IF(A6159&lt;&gt;0,IF(MOD(A6159,3)=0,COUNTIF($B$4:B6158,"&lt;&gt;0")+1,0),0)</f>
        <v>0</v>
      </c>
      <c r="C6159" s="9">
        <f>'Dash Board'!$C$12+COUNT('Daily reducing balance'!$F$4:F6158)</f>
        <v>47885</v>
      </c>
      <c r="D6159">
        <f t="shared" si="672"/>
        <v>2031</v>
      </c>
      <c r="E6159">
        <f t="shared" si="673"/>
        <v>2</v>
      </c>
      <c r="F6159">
        <f>DAY('Dash Board'!$C$12+COUNT('Daily reducing balance'!$F$4:F6158))</f>
        <v>6</v>
      </c>
      <c r="G6159" s="8">
        <f t="shared" si="674"/>
        <v>1.0962615612960602E-7</v>
      </c>
      <c r="H6159" s="6">
        <f>G6159*'Dash Board'!$C$11/365</f>
        <v>3.1536291489338718E-11</v>
      </c>
      <c r="I6159" s="6">
        <f>H6159*'Dash Board'!$C$18/'Dash Board'!$C$11</f>
        <v>1.5017281661589866E-11</v>
      </c>
      <c r="J6159" s="6">
        <f>(G6159&gt;1)*PMT('Dash Board'!$C$11/365,$U$4,-'Dash Board'!$C$19)</f>
        <v>0</v>
      </c>
      <c r="K6159" s="6">
        <f t="shared" si="676"/>
        <v>0</v>
      </c>
      <c r="L6159" s="8">
        <f t="shared" si="677"/>
        <v>1.0965769242109536E-7</v>
      </c>
      <c r="N6159" s="8">
        <f t="shared" si="675"/>
        <v>-1.5017281661589866E-11</v>
      </c>
      <c r="O6159" s="8">
        <f>IF(E6158&lt;&gt;E6159,SUM($N$4:N6159)-SUM($O$3:O6158),0)</f>
        <v>0</v>
      </c>
      <c r="P6159" s="6">
        <f>IF(B6159&gt;0,SUM($O$4:O6159)-SUM($P$3:P6158),0)</f>
        <v>0</v>
      </c>
      <c r="Q6159" s="6">
        <f t="shared" si="678"/>
        <v>1.5017281661589866E-11</v>
      </c>
      <c r="R6159" s="8">
        <f>IF(E6158&lt;&gt;E6159,SUM($Q$4:Q6159)-SUM($R$3:R6158),0)</f>
        <v>0</v>
      </c>
      <c r="S6159" s="6">
        <f>IF(B6159&gt;0,SUM($R$4:R6159)-SUM($S$3:S6158),0)</f>
        <v>0</v>
      </c>
    </row>
    <row r="6160" spans="1:19">
      <c r="A6160">
        <f>IF(E6159&lt;&gt;E6160,COUNTIF($A$4:A6159,"&lt;&gt;0")+1,0)</f>
        <v>0</v>
      </c>
      <c r="B6160">
        <f>IF(A6160&lt;&gt;0,IF(MOD(A6160,3)=0,COUNTIF($B$4:B6159,"&lt;&gt;0")+1,0),0)</f>
        <v>0</v>
      </c>
      <c r="C6160" s="9">
        <f>'Dash Board'!$C$12+COUNT('Daily reducing balance'!$F$4:F6159)</f>
        <v>47886</v>
      </c>
      <c r="D6160">
        <f t="shared" si="672"/>
        <v>2031</v>
      </c>
      <c r="E6160">
        <f t="shared" si="673"/>
        <v>2</v>
      </c>
      <c r="F6160">
        <f>DAY('Dash Board'!$C$12+COUNT('Daily reducing balance'!$F$4:F6159))</f>
        <v>7</v>
      </c>
      <c r="G6160" s="8">
        <f t="shared" si="674"/>
        <v>1.0965769242109536E-7</v>
      </c>
      <c r="H6160" s="6">
        <f>G6160*'Dash Board'!$C$11/365</f>
        <v>3.1545363573191816E-11</v>
      </c>
      <c r="I6160" s="6">
        <f>H6160*'Dash Board'!$C$18/'Dash Board'!$C$11</f>
        <v>1.5021601701519913E-11</v>
      </c>
      <c r="J6160" s="6">
        <f>(G6160&gt;1)*PMT('Dash Board'!$C$11/365,$U$4,-'Dash Board'!$C$19)</f>
        <v>0</v>
      </c>
      <c r="K6160" s="6">
        <f t="shared" si="676"/>
        <v>0</v>
      </c>
      <c r="L6160" s="8">
        <f t="shared" si="677"/>
        <v>1.0968923778466855E-7</v>
      </c>
      <c r="N6160" s="8">
        <f t="shared" si="675"/>
        <v>-1.5021601701519913E-11</v>
      </c>
      <c r="O6160" s="8">
        <f>IF(E6159&lt;&gt;E6160,SUM($N$4:N6160)-SUM($O$3:O6159),0)</f>
        <v>0</v>
      </c>
      <c r="P6160" s="6">
        <f>IF(B6160&gt;0,SUM($O$4:O6160)-SUM($P$3:P6159),0)</f>
        <v>0</v>
      </c>
      <c r="Q6160" s="6">
        <f t="shared" si="678"/>
        <v>1.5021601701519913E-11</v>
      </c>
      <c r="R6160" s="8">
        <f>IF(E6159&lt;&gt;E6160,SUM($Q$4:Q6160)-SUM($R$3:R6159),0)</f>
        <v>0</v>
      </c>
      <c r="S6160" s="6">
        <f>IF(B6160&gt;0,SUM($R$4:R6160)-SUM($S$3:S6159),0)</f>
        <v>0</v>
      </c>
    </row>
    <row r="6161" spans="1:19">
      <c r="A6161">
        <f>IF(E6160&lt;&gt;E6161,COUNTIF($A$4:A6160,"&lt;&gt;0")+1,0)</f>
        <v>0</v>
      </c>
      <c r="B6161">
        <f>IF(A6161&lt;&gt;0,IF(MOD(A6161,3)=0,COUNTIF($B$4:B6160,"&lt;&gt;0")+1,0),0)</f>
        <v>0</v>
      </c>
      <c r="C6161" s="9">
        <f>'Dash Board'!$C$12+COUNT('Daily reducing balance'!$F$4:F6160)</f>
        <v>47887</v>
      </c>
      <c r="D6161">
        <f t="shared" si="672"/>
        <v>2031</v>
      </c>
      <c r="E6161">
        <f t="shared" si="673"/>
        <v>2</v>
      </c>
      <c r="F6161">
        <f>DAY('Dash Board'!$C$12+COUNT('Daily reducing balance'!$F$4:F6160))</f>
        <v>8</v>
      </c>
      <c r="G6161" s="8">
        <f t="shared" si="674"/>
        <v>1.0968923778466855E-7</v>
      </c>
      <c r="H6161" s="6">
        <f>G6161*'Dash Board'!$C$11/365</f>
        <v>3.1554438266822461E-11</v>
      </c>
      <c r="I6161" s="6">
        <f>H6161*'Dash Board'!$C$18/'Dash Board'!$C$11</f>
        <v>1.5025922984201174E-11</v>
      </c>
      <c r="J6161" s="6">
        <f>(G6161&gt;1)*PMT('Dash Board'!$C$11/365,$U$4,-'Dash Board'!$C$19)</f>
        <v>0</v>
      </c>
      <c r="K6161" s="6">
        <f t="shared" si="676"/>
        <v>0</v>
      </c>
      <c r="L6161" s="8">
        <f t="shared" si="677"/>
        <v>1.0972079222293537E-7</v>
      </c>
      <c r="N6161" s="8">
        <f t="shared" si="675"/>
        <v>-1.5025922984201174E-11</v>
      </c>
      <c r="O6161" s="8">
        <f>IF(E6160&lt;&gt;E6161,SUM($N$4:N6161)-SUM($O$3:O6160),0)</f>
        <v>0</v>
      </c>
      <c r="P6161" s="6">
        <f>IF(B6161&gt;0,SUM($O$4:O6161)-SUM($P$3:P6160),0)</f>
        <v>0</v>
      </c>
      <c r="Q6161" s="6">
        <f t="shared" si="678"/>
        <v>1.5025922984201174E-11</v>
      </c>
      <c r="R6161" s="8">
        <f>IF(E6160&lt;&gt;E6161,SUM($Q$4:Q6161)-SUM($R$3:R6160),0)</f>
        <v>0</v>
      </c>
      <c r="S6161" s="6">
        <f>IF(B6161&gt;0,SUM($R$4:R6161)-SUM($S$3:S6160),0)</f>
        <v>0</v>
      </c>
    </row>
    <row r="6162" spans="1:19">
      <c r="A6162">
        <f>IF(E6161&lt;&gt;E6162,COUNTIF($A$4:A6161,"&lt;&gt;0")+1,0)</f>
        <v>0</v>
      </c>
      <c r="B6162">
        <f>IF(A6162&lt;&gt;0,IF(MOD(A6162,3)=0,COUNTIF($B$4:B6161,"&lt;&gt;0")+1,0),0)</f>
        <v>0</v>
      </c>
      <c r="C6162" s="9">
        <f>'Dash Board'!$C$12+COUNT('Daily reducing balance'!$F$4:F6161)</f>
        <v>47888</v>
      </c>
      <c r="D6162">
        <f t="shared" si="672"/>
        <v>2031</v>
      </c>
      <c r="E6162">
        <f t="shared" si="673"/>
        <v>2</v>
      </c>
      <c r="F6162">
        <f>DAY('Dash Board'!$C$12+COUNT('Daily reducing balance'!$F$4:F6161))</f>
        <v>9</v>
      </c>
      <c r="G6162" s="8">
        <f t="shared" si="674"/>
        <v>1.0972079222293537E-7</v>
      </c>
      <c r="H6162" s="6">
        <f>G6162*'Dash Board'!$C$11/365</f>
        <v>3.1563515570981405E-11</v>
      </c>
      <c r="I6162" s="6">
        <f>H6162*'Dash Board'!$C$18/'Dash Board'!$C$11</f>
        <v>1.5030245509991148E-11</v>
      </c>
      <c r="J6162" s="6">
        <f>(G6162&gt;1)*PMT('Dash Board'!$C$11/365,$U$4,-'Dash Board'!$C$19)</f>
        <v>0</v>
      </c>
      <c r="K6162" s="6">
        <f t="shared" si="676"/>
        <v>0</v>
      </c>
      <c r="L6162" s="8">
        <f t="shared" si="677"/>
        <v>1.0975235573850635E-7</v>
      </c>
      <c r="N6162" s="8">
        <f t="shared" si="675"/>
        <v>-1.5030245509991148E-11</v>
      </c>
      <c r="O6162" s="8">
        <f>IF(E6161&lt;&gt;E6162,SUM($N$4:N6162)-SUM($O$3:O6161),0)</f>
        <v>0</v>
      </c>
      <c r="P6162" s="6">
        <f>IF(B6162&gt;0,SUM($O$4:O6162)-SUM($P$3:P6161),0)</f>
        <v>0</v>
      </c>
      <c r="Q6162" s="6">
        <f t="shared" si="678"/>
        <v>1.5030245509991148E-11</v>
      </c>
      <c r="R6162" s="8">
        <f>IF(E6161&lt;&gt;E6162,SUM($Q$4:Q6162)-SUM($R$3:R6161),0)</f>
        <v>0</v>
      </c>
      <c r="S6162" s="6">
        <f>IF(B6162&gt;0,SUM($R$4:R6162)-SUM($S$3:S6161),0)</f>
        <v>0</v>
      </c>
    </row>
    <row r="6163" spans="1:19">
      <c r="A6163">
        <f>IF(E6162&lt;&gt;E6163,COUNTIF($A$4:A6162,"&lt;&gt;0")+1,0)</f>
        <v>0</v>
      </c>
      <c r="B6163">
        <f>IF(A6163&lt;&gt;0,IF(MOD(A6163,3)=0,COUNTIF($B$4:B6162,"&lt;&gt;0")+1,0),0)</f>
        <v>0</v>
      </c>
      <c r="C6163" s="9">
        <f>'Dash Board'!$C$12+COUNT('Daily reducing balance'!$F$4:F6162)</f>
        <v>47889</v>
      </c>
      <c r="D6163">
        <f t="shared" si="672"/>
        <v>2031</v>
      </c>
      <c r="E6163">
        <f t="shared" si="673"/>
        <v>2</v>
      </c>
      <c r="F6163">
        <f>DAY('Dash Board'!$C$12+COUNT('Daily reducing balance'!$F$4:F6162))</f>
        <v>10</v>
      </c>
      <c r="G6163" s="8">
        <f t="shared" si="674"/>
        <v>1.0975235573850635E-7</v>
      </c>
      <c r="H6163" s="6">
        <f>G6163*'Dash Board'!$C$11/365</f>
        <v>3.1572595486419636E-11</v>
      </c>
      <c r="I6163" s="6">
        <f>H6163*'Dash Board'!$C$18/'Dash Board'!$C$11</f>
        <v>1.5034569279247447E-11</v>
      </c>
      <c r="J6163" s="6">
        <f>(G6163&gt;1)*PMT('Dash Board'!$C$11/365,$U$4,-'Dash Board'!$C$19)</f>
        <v>0</v>
      </c>
      <c r="K6163" s="6">
        <f t="shared" si="676"/>
        <v>0</v>
      </c>
      <c r="L6163" s="8">
        <f t="shared" si="677"/>
        <v>1.0978392833399277E-7</v>
      </c>
      <c r="N6163" s="8">
        <f t="shared" si="675"/>
        <v>-1.5034569279247447E-11</v>
      </c>
      <c r="O6163" s="8">
        <f>IF(E6162&lt;&gt;E6163,SUM($N$4:N6163)-SUM($O$3:O6162),0)</f>
        <v>0</v>
      </c>
      <c r="P6163" s="6">
        <f>IF(B6163&gt;0,SUM($O$4:O6163)-SUM($P$3:P6162),0)</f>
        <v>0</v>
      </c>
      <c r="Q6163" s="6">
        <f t="shared" si="678"/>
        <v>1.5034569279247447E-11</v>
      </c>
      <c r="R6163" s="8">
        <f>IF(E6162&lt;&gt;E6163,SUM($Q$4:Q6163)-SUM($R$3:R6162),0)</f>
        <v>0</v>
      </c>
      <c r="S6163" s="6">
        <f>IF(B6163&gt;0,SUM($R$4:R6163)-SUM($S$3:S6162),0)</f>
        <v>0</v>
      </c>
    </row>
    <row r="6164" spans="1:19">
      <c r="A6164">
        <f>IF(E6163&lt;&gt;E6164,COUNTIF($A$4:A6163,"&lt;&gt;0")+1,0)</f>
        <v>0</v>
      </c>
      <c r="B6164">
        <f>IF(A6164&lt;&gt;0,IF(MOD(A6164,3)=0,COUNTIF($B$4:B6163,"&lt;&gt;0")+1,0),0)</f>
        <v>0</v>
      </c>
      <c r="C6164" s="9">
        <f>'Dash Board'!$C$12+COUNT('Daily reducing balance'!$F$4:F6163)</f>
        <v>47890</v>
      </c>
      <c r="D6164">
        <f t="shared" si="672"/>
        <v>2031</v>
      </c>
      <c r="E6164">
        <f t="shared" si="673"/>
        <v>2</v>
      </c>
      <c r="F6164">
        <f>DAY('Dash Board'!$C$12+COUNT('Daily reducing balance'!$F$4:F6163))</f>
        <v>11</v>
      </c>
      <c r="G6164" s="8">
        <f t="shared" si="674"/>
        <v>1.0978392833399277E-7</v>
      </c>
      <c r="H6164" s="6">
        <f>G6164*'Dash Board'!$C$11/365</f>
        <v>3.1581678013888332E-11</v>
      </c>
      <c r="I6164" s="6">
        <f>H6164*'Dash Board'!$C$18/'Dash Board'!$C$11</f>
        <v>1.5038894292327779E-11</v>
      </c>
      <c r="J6164" s="6">
        <f>(G6164&gt;1)*PMT('Dash Board'!$C$11/365,$U$4,-'Dash Board'!$C$19)</f>
        <v>0</v>
      </c>
      <c r="K6164" s="6">
        <f t="shared" si="676"/>
        <v>0</v>
      </c>
      <c r="L6164" s="8">
        <f t="shared" si="677"/>
        <v>1.0981551001200666E-7</v>
      </c>
      <c r="N6164" s="8">
        <f t="shared" si="675"/>
        <v>-1.5038894292327779E-11</v>
      </c>
      <c r="O6164" s="8">
        <f>IF(E6163&lt;&gt;E6164,SUM($N$4:N6164)-SUM($O$3:O6163),0)</f>
        <v>0</v>
      </c>
      <c r="P6164" s="6">
        <f>IF(B6164&gt;0,SUM($O$4:O6164)-SUM($P$3:P6163),0)</f>
        <v>0</v>
      </c>
      <c r="Q6164" s="6">
        <f t="shared" si="678"/>
        <v>1.5038894292327779E-11</v>
      </c>
      <c r="R6164" s="8">
        <f>IF(E6163&lt;&gt;E6164,SUM($Q$4:Q6164)-SUM($R$3:R6163),0)</f>
        <v>0</v>
      </c>
      <c r="S6164" s="6">
        <f>IF(B6164&gt;0,SUM($R$4:R6164)-SUM($S$3:S6163),0)</f>
        <v>0</v>
      </c>
    </row>
    <row r="6165" spans="1:19">
      <c r="A6165">
        <f>IF(E6164&lt;&gt;E6165,COUNTIF($A$4:A6164,"&lt;&gt;0")+1,0)</f>
        <v>0</v>
      </c>
      <c r="B6165">
        <f>IF(A6165&lt;&gt;0,IF(MOD(A6165,3)=0,COUNTIF($B$4:B6164,"&lt;&gt;0")+1,0),0)</f>
        <v>0</v>
      </c>
      <c r="C6165" s="9">
        <f>'Dash Board'!$C$12+COUNT('Daily reducing balance'!$F$4:F6164)</f>
        <v>47891</v>
      </c>
      <c r="D6165">
        <f t="shared" si="672"/>
        <v>2031</v>
      </c>
      <c r="E6165">
        <f t="shared" si="673"/>
        <v>2</v>
      </c>
      <c r="F6165">
        <f>DAY('Dash Board'!$C$12+COUNT('Daily reducing balance'!$F$4:F6164))</f>
        <v>12</v>
      </c>
      <c r="G6165" s="8">
        <f t="shared" si="674"/>
        <v>1.0981551001200666E-7</v>
      </c>
      <c r="H6165" s="6">
        <f>G6165*'Dash Board'!$C$11/365</f>
        <v>3.1590763154138902E-11</v>
      </c>
      <c r="I6165" s="6">
        <f>H6165*'Dash Board'!$C$18/'Dash Board'!$C$11</f>
        <v>1.5043220549589954E-11</v>
      </c>
      <c r="J6165" s="6">
        <f>(G6165&gt;1)*PMT('Dash Board'!$C$11/365,$U$4,-'Dash Board'!$C$19)</f>
        <v>0</v>
      </c>
      <c r="K6165" s="6">
        <f t="shared" si="676"/>
        <v>0</v>
      </c>
      <c r="L6165" s="8">
        <f t="shared" si="677"/>
        <v>1.098471007751608E-7</v>
      </c>
      <c r="N6165" s="8">
        <f t="shared" si="675"/>
        <v>-1.5043220549589954E-11</v>
      </c>
      <c r="O6165" s="8">
        <f>IF(E6164&lt;&gt;E6165,SUM($N$4:N6165)-SUM($O$3:O6164),0)</f>
        <v>0</v>
      </c>
      <c r="P6165" s="6">
        <f>IF(B6165&gt;0,SUM($O$4:O6165)-SUM($P$3:P6164),0)</f>
        <v>0</v>
      </c>
      <c r="Q6165" s="6">
        <f t="shared" si="678"/>
        <v>1.5043220549589954E-11</v>
      </c>
      <c r="R6165" s="8">
        <f>IF(E6164&lt;&gt;E6165,SUM($Q$4:Q6165)-SUM($R$3:R6164),0)</f>
        <v>0</v>
      </c>
      <c r="S6165" s="6">
        <f>IF(B6165&gt;0,SUM($R$4:R6165)-SUM($S$3:S6164),0)</f>
        <v>0</v>
      </c>
    </row>
    <row r="6166" spans="1:19">
      <c r="A6166">
        <f>IF(E6165&lt;&gt;E6166,COUNTIF($A$4:A6165,"&lt;&gt;0")+1,0)</f>
        <v>0</v>
      </c>
      <c r="B6166">
        <f>IF(A6166&lt;&gt;0,IF(MOD(A6166,3)=0,COUNTIF($B$4:B6165,"&lt;&gt;0")+1,0),0)</f>
        <v>0</v>
      </c>
      <c r="C6166" s="9">
        <f>'Dash Board'!$C$12+COUNT('Daily reducing balance'!$F$4:F6165)</f>
        <v>47892</v>
      </c>
      <c r="D6166">
        <f t="shared" si="672"/>
        <v>2031</v>
      </c>
      <c r="E6166">
        <f t="shared" si="673"/>
        <v>2</v>
      </c>
      <c r="F6166">
        <f>DAY('Dash Board'!$C$12+COUNT('Daily reducing balance'!$F$4:F6165))</f>
        <v>13</v>
      </c>
      <c r="G6166" s="8">
        <f t="shared" si="674"/>
        <v>1.098471007751608E-7</v>
      </c>
      <c r="H6166" s="6">
        <f>G6166*'Dash Board'!$C$11/365</f>
        <v>3.1599850907922963E-11</v>
      </c>
      <c r="I6166" s="6">
        <f>H6166*'Dash Board'!$C$18/'Dash Board'!$C$11</f>
        <v>1.504754805139189E-11</v>
      </c>
      <c r="J6166" s="6">
        <f>(G6166&gt;1)*PMT('Dash Board'!$C$11/365,$U$4,-'Dash Board'!$C$19)</f>
        <v>0</v>
      </c>
      <c r="K6166" s="6">
        <f t="shared" si="676"/>
        <v>0</v>
      </c>
      <c r="L6166" s="8">
        <f t="shared" si="677"/>
        <v>1.0987870062606872E-7</v>
      </c>
      <c r="N6166" s="8">
        <f t="shared" si="675"/>
        <v>-1.504754805139189E-11</v>
      </c>
      <c r="O6166" s="8">
        <f>IF(E6165&lt;&gt;E6166,SUM($N$4:N6166)-SUM($O$3:O6165),0)</f>
        <v>0</v>
      </c>
      <c r="P6166" s="6">
        <f>IF(B6166&gt;0,SUM($O$4:O6166)-SUM($P$3:P6165),0)</f>
        <v>0</v>
      </c>
      <c r="Q6166" s="6">
        <f t="shared" si="678"/>
        <v>1.504754805139189E-11</v>
      </c>
      <c r="R6166" s="8">
        <f>IF(E6165&lt;&gt;E6166,SUM($Q$4:Q6166)-SUM($R$3:R6165),0)</f>
        <v>0</v>
      </c>
      <c r="S6166" s="6">
        <f>IF(B6166&gt;0,SUM($R$4:R6166)-SUM($S$3:S6165),0)</f>
        <v>0</v>
      </c>
    </row>
    <row r="6167" spans="1:19">
      <c r="A6167">
        <f>IF(E6166&lt;&gt;E6167,COUNTIF($A$4:A6166,"&lt;&gt;0")+1,0)</f>
        <v>0</v>
      </c>
      <c r="B6167">
        <f>IF(A6167&lt;&gt;0,IF(MOD(A6167,3)=0,COUNTIF($B$4:B6166,"&lt;&gt;0")+1,0),0)</f>
        <v>0</v>
      </c>
      <c r="C6167" s="9">
        <f>'Dash Board'!$C$12+COUNT('Daily reducing balance'!$F$4:F6166)</f>
        <v>47893</v>
      </c>
      <c r="D6167">
        <f t="shared" si="672"/>
        <v>2031</v>
      </c>
      <c r="E6167">
        <f t="shared" si="673"/>
        <v>2</v>
      </c>
      <c r="F6167">
        <f>DAY('Dash Board'!$C$12+COUNT('Daily reducing balance'!$F$4:F6166))</f>
        <v>14</v>
      </c>
      <c r="G6167" s="8">
        <f t="shared" si="674"/>
        <v>1.0987870062606872E-7</v>
      </c>
      <c r="H6167" s="6">
        <f>G6167*'Dash Board'!$C$11/365</f>
        <v>3.1608941275992369E-11</v>
      </c>
      <c r="I6167" s="6">
        <f>H6167*'Dash Board'!$C$18/'Dash Board'!$C$11</f>
        <v>1.5051876798091607E-11</v>
      </c>
      <c r="J6167" s="6">
        <f>(G6167&gt;1)*PMT('Dash Board'!$C$11/365,$U$4,-'Dash Board'!$C$19)</f>
        <v>0</v>
      </c>
      <c r="K6167" s="6">
        <f t="shared" si="676"/>
        <v>0</v>
      </c>
      <c r="L6167" s="8">
        <f t="shared" si="677"/>
        <v>1.0991030956734471E-7</v>
      </c>
      <c r="N6167" s="8">
        <f t="shared" si="675"/>
        <v>-1.5051876798091607E-11</v>
      </c>
      <c r="O6167" s="8">
        <f>IF(E6166&lt;&gt;E6167,SUM($N$4:N6167)-SUM($O$3:O6166),0)</f>
        <v>0</v>
      </c>
      <c r="P6167" s="6">
        <f>IF(B6167&gt;0,SUM($O$4:O6167)-SUM($P$3:P6166),0)</f>
        <v>0</v>
      </c>
      <c r="Q6167" s="6">
        <f t="shared" si="678"/>
        <v>1.5051876798091607E-11</v>
      </c>
      <c r="R6167" s="8">
        <f>IF(E6166&lt;&gt;E6167,SUM($Q$4:Q6167)-SUM($R$3:R6166),0)</f>
        <v>0</v>
      </c>
      <c r="S6167" s="6">
        <f>IF(B6167&gt;0,SUM($R$4:R6167)-SUM($S$3:S6166),0)</f>
        <v>0</v>
      </c>
    </row>
    <row r="6168" spans="1:19">
      <c r="A6168">
        <f>IF(E6167&lt;&gt;E6168,COUNTIF($A$4:A6167,"&lt;&gt;0")+1,0)</f>
        <v>0</v>
      </c>
      <c r="B6168">
        <f>IF(A6168&lt;&gt;0,IF(MOD(A6168,3)=0,COUNTIF($B$4:B6167,"&lt;&gt;0")+1,0),0)</f>
        <v>0</v>
      </c>
      <c r="C6168" s="9">
        <f>'Dash Board'!$C$12+COUNT('Daily reducing balance'!$F$4:F6167)</f>
        <v>47894</v>
      </c>
      <c r="D6168">
        <f t="shared" si="672"/>
        <v>2031</v>
      </c>
      <c r="E6168">
        <f t="shared" si="673"/>
        <v>2</v>
      </c>
      <c r="F6168">
        <f>DAY('Dash Board'!$C$12+COUNT('Daily reducing balance'!$F$4:F6167))</f>
        <v>15</v>
      </c>
      <c r="G6168" s="8">
        <f t="shared" si="674"/>
        <v>1.0991030956734471E-7</v>
      </c>
      <c r="H6168" s="6">
        <f>G6168*'Dash Board'!$C$11/365</f>
        <v>3.1618034259099165E-11</v>
      </c>
      <c r="I6168" s="6">
        <f>H6168*'Dash Board'!$C$18/'Dash Board'!$C$11</f>
        <v>1.5056206790047223E-11</v>
      </c>
      <c r="J6168" s="6">
        <f>(G6168&gt;1)*PMT('Dash Board'!$C$11/365,$U$4,-'Dash Board'!$C$19)</f>
        <v>0</v>
      </c>
      <c r="K6168" s="6">
        <f t="shared" si="676"/>
        <v>0</v>
      </c>
      <c r="L6168" s="8">
        <f t="shared" si="677"/>
        <v>1.0994192760160381E-7</v>
      </c>
      <c r="N6168" s="8">
        <f t="shared" si="675"/>
        <v>-1.5056206790047223E-11</v>
      </c>
      <c r="O6168" s="8">
        <f>IF(E6167&lt;&gt;E6168,SUM($N$4:N6168)-SUM($O$3:O6167),0)</f>
        <v>0</v>
      </c>
      <c r="P6168" s="6">
        <f>IF(B6168&gt;0,SUM($O$4:O6168)-SUM($P$3:P6167),0)</f>
        <v>0</v>
      </c>
      <c r="Q6168" s="6">
        <f t="shared" si="678"/>
        <v>1.5056206790047223E-11</v>
      </c>
      <c r="R6168" s="8">
        <f>IF(E6167&lt;&gt;E6168,SUM($Q$4:Q6168)-SUM($R$3:R6167),0)</f>
        <v>0</v>
      </c>
      <c r="S6168" s="6">
        <f>IF(B6168&gt;0,SUM($R$4:R6168)-SUM($S$3:S6167),0)</f>
        <v>0</v>
      </c>
    </row>
    <row r="6169" spans="1:19">
      <c r="A6169">
        <f>IF(E6168&lt;&gt;E6169,COUNTIF($A$4:A6168,"&lt;&gt;0")+1,0)</f>
        <v>0</v>
      </c>
      <c r="B6169">
        <f>IF(A6169&lt;&gt;0,IF(MOD(A6169,3)=0,COUNTIF($B$4:B6168,"&lt;&gt;0")+1,0),0)</f>
        <v>0</v>
      </c>
      <c r="C6169" s="9">
        <f>'Dash Board'!$C$12+COUNT('Daily reducing balance'!$F$4:F6168)</f>
        <v>47895</v>
      </c>
      <c r="D6169">
        <f t="shared" si="672"/>
        <v>2031</v>
      </c>
      <c r="E6169">
        <f t="shared" si="673"/>
        <v>2</v>
      </c>
      <c r="F6169">
        <f>DAY('Dash Board'!$C$12+COUNT('Daily reducing balance'!$F$4:F6168))</f>
        <v>16</v>
      </c>
      <c r="G6169" s="8">
        <f t="shared" si="674"/>
        <v>1.0994192760160381E-7</v>
      </c>
      <c r="H6169" s="6">
        <f>G6169*'Dash Board'!$C$11/365</f>
        <v>3.1627129857995619E-11</v>
      </c>
      <c r="I6169" s="6">
        <f>H6169*'Dash Board'!$C$18/'Dash Board'!$C$11</f>
        <v>1.5060538027616961E-11</v>
      </c>
      <c r="J6169" s="6">
        <f>(G6169&gt;1)*PMT('Dash Board'!$C$11/365,$U$4,-'Dash Board'!$C$19)</f>
        <v>0</v>
      </c>
      <c r="K6169" s="6">
        <f t="shared" si="676"/>
        <v>0</v>
      </c>
      <c r="L6169" s="8">
        <f t="shared" si="677"/>
        <v>1.099735547314618E-7</v>
      </c>
      <c r="N6169" s="8">
        <f t="shared" si="675"/>
        <v>-1.5060538027616961E-11</v>
      </c>
      <c r="O6169" s="8">
        <f>IF(E6168&lt;&gt;E6169,SUM($N$4:N6169)-SUM($O$3:O6168),0)</f>
        <v>0</v>
      </c>
      <c r="P6169" s="6">
        <f>IF(B6169&gt;0,SUM($O$4:O6169)-SUM($P$3:P6168),0)</f>
        <v>0</v>
      </c>
      <c r="Q6169" s="6">
        <f t="shared" si="678"/>
        <v>1.5060538027616961E-11</v>
      </c>
      <c r="R6169" s="8">
        <f>IF(E6168&lt;&gt;E6169,SUM($Q$4:Q6169)-SUM($R$3:R6168),0)</f>
        <v>0</v>
      </c>
      <c r="S6169" s="6">
        <f>IF(B6169&gt;0,SUM($R$4:R6169)-SUM($S$3:S6168),0)</f>
        <v>0</v>
      </c>
    </row>
    <row r="6170" spans="1:19">
      <c r="A6170">
        <f>IF(E6169&lt;&gt;E6170,COUNTIF($A$4:A6169,"&lt;&gt;0")+1,0)</f>
        <v>0</v>
      </c>
      <c r="B6170">
        <f>IF(A6170&lt;&gt;0,IF(MOD(A6170,3)=0,COUNTIF($B$4:B6169,"&lt;&gt;0")+1,0),0)</f>
        <v>0</v>
      </c>
      <c r="C6170" s="9">
        <f>'Dash Board'!$C$12+COUNT('Daily reducing balance'!$F$4:F6169)</f>
        <v>47896</v>
      </c>
      <c r="D6170">
        <f t="shared" si="672"/>
        <v>2031</v>
      </c>
      <c r="E6170">
        <f t="shared" si="673"/>
        <v>2</v>
      </c>
      <c r="F6170">
        <f>DAY('Dash Board'!$C$12+COUNT('Daily reducing balance'!$F$4:F6169))</f>
        <v>17</v>
      </c>
      <c r="G6170" s="8">
        <f t="shared" si="674"/>
        <v>1.099735547314618E-7</v>
      </c>
      <c r="H6170" s="6">
        <f>G6170*'Dash Board'!$C$11/365</f>
        <v>3.1636228073434213E-11</v>
      </c>
      <c r="I6170" s="6">
        <f>H6170*'Dash Board'!$C$18/'Dash Board'!$C$11</f>
        <v>1.5064870511159149E-11</v>
      </c>
      <c r="J6170" s="6">
        <f>(G6170&gt;1)*PMT('Dash Board'!$C$11/365,$U$4,-'Dash Board'!$C$19)</f>
        <v>0</v>
      </c>
      <c r="K6170" s="6">
        <f t="shared" si="676"/>
        <v>0</v>
      </c>
      <c r="L6170" s="8">
        <f t="shared" si="677"/>
        <v>1.1000519095953523E-7</v>
      </c>
      <c r="N6170" s="8">
        <f t="shared" si="675"/>
        <v>-1.5064870511159149E-11</v>
      </c>
      <c r="O6170" s="8">
        <f>IF(E6169&lt;&gt;E6170,SUM($N$4:N6170)-SUM($O$3:O6169),0)</f>
        <v>0</v>
      </c>
      <c r="P6170" s="6">
        <f>IF(B6170&gt;0,SUM($O$4:O6170)-SUM($P$3:P6169),0)</f>
        <v>0</v>
      </c>
      <c r="Q6170" s="6">
        <f t="shared" si="678"/>
        <v>1.5064870511159149E-11</v>
      </c>
      <c r="R6170" s="8">
        <f>IF(E6169&lt;&gt;E6170,SUM($Q$4:Q6170)-SUM($R$3:R6169),0)</f>
        <v>0</v>
      </c>
      <c r="S6170" s="6">
        <f>IF(B6170&gt;0,SUM($R$4:R6170)-SUM($S$3:S6169),0)</f>
        <v>0</v>
      </c>
    </row>
    <row r="6171" spans="1:19">
      <c r="A6171">
        <f>IF(E6170&lt;&gt;E6171,COUNTIF($A$4:A6170,"&lt;&gt;0")+1,0)</f>
        <v>0</v>
      </c>
      <c r="B6171">
        <f>IF(A6171&lt;&gt;0,IF(MOD(A6171,3)=0,COUNTIF($B$4:B6170,"&lt;&gt;0")+1,0),0)</f>
        <v>0</v>
      </c>
      <c r="C6171" s="9">
        <f>'Dash Board'!$C$12+COUNT('Daily reducing balance'!$F$4:F6170)</f>
        <v>47897</v>
      </c>
      <c r="D6171">
        <f t="shared" si="672"/>
        <v>2031</v>
      </c>
      <c r="E6171">
        <f t="shared" si="673"/>
        <v>2</v>
      </c>
      <c r="F6171">
        <f>DAY('Dash Board'!$C$12+COUNT('Daily reducing balance'!$F$4:F6170))</f>
        <v>18</v>
      </c>
      <c r="G6171" s="8">
        <f t="shared" si="674"/>
        <v>1.1000519095953523E-7</v>
      </c>
      <c r="H6171" s="6">
        <f>G6171*'Dash Board'!$C$11/365</f>
        <v>3.1645328906167669E-11</v>
      </c>
      <c r="I6171" s="6">
        <f>H6171*'Dash Board'!$C$18/'Dash Board'!$C$11</f>
        <v>1.5069204241032225E-11</v>
      </c>
      <c r="J6171" s="6">
        <f>(G6171&gt;1)*PMT('Dash Board'!$C$11/365,$U$4,-'Dash Board'!$C$19)</f>
        <v>0</v>
      </c>
      <c r="K6171" s="6">
        <f t="shared" si="676"/>
        <v>0</v>
      </c>
      <c r="L6171" s="8">
        <f t="shared" si="677"/>
        <v>1.100368362884414E-7</v>
      </c>
      <c r="N6171" s="8">
        <f t="shared" si="675"/>
        <v>-1.5069204241032225E-11</v>
      </c>
      <c r="O6171" s="8">
        <f>IF(E6170&lt;&gt;E6171,SUM($N$4:N6171)-SUM($O$3:O6170),0)</f>
        <v>0</v>
      </c>
      <c r="P6171" s="6">
        <f>IF(B6171&gt;0,SUM($O$4:O6171)-SUM($P$3:P6170),0)</f>
        <v>0</v>
      </c>
      <c r="Q6171" s="6">
        <f t="shared" si="678"/>
        <v>1.5069204241032225E-11</v>
      </c>
      <c r="R6171" s="8">
        <f>IF(E6170&lt;&gt;E6171,SUM($Q$4:Q6171)-SUM($R$3:R6170),0)</f>
        <v>0</v>
      </c>
      <c r="S6171" s="6">
        <f>IF(B6171&gt;0,SUM($R$4:R6171)-SUM($S$3:S6170),0)</f>
        <v>0</v>
      </c>
    </row>
    <row r="6172" spans="1:19">
      <c r="A6172">
        <f>IF(E6171&lt;&gt;E6172,COUNTIF($A$4:A6171,"&lt;&gt;0")+1,0)</f>
        <v>0</v>
      </c>
      <c r="B6172">
        <f>IF(A6172&lt;&gt;0,IF(MOD(A6172,3)=0,COUNTIF($B$4:B6171,"&lt;&gt;0")+1,0),0)</f>
        <v>0</v>
      </c>
      <c r="C6172" s="9">
        <f>'Dash Board'!$C$12+COUNT('Daily reducing balance'!$F$4:F6171)</f>
        <v>47898</v>
      </c>
      <c r="D6172">
        <f t="shared" si="672"/>
        <v>2031</v>
      </c>
      <c r="E6172">
        <f t="shared" si="673"/>
        <v>2</v>
      </c>
      <c r="F6172">
        <f>DAY('Dash Board'!$C$12+COUNT('Daily reducing balance'!$F$4:F6171))</f>
        <v>19</v>
      </c>
      <c r="G6172" s="8">
        <f t="shared" si="674"/>
        <v>1.100368362884414E-7</v>
      </c>
      <c r="H6172" s="6">
        <f>G6172*'Dash Board'!$C$11/365</f>
        <v>3.1654432356948895E-11</v>
      </c>
      <c r="I6172" s="6">
        <f>H6172*'Dash Board'!$C$18/'Dash Board'!$C$11</f>
        <v>1.5073539217594714E-11</v>
      </c>
      <c r="J6172" s="6">
        <f>(G6172&gt;1)*PMT('Dash Board'!$C$11/365,$U$4,-'Dash Board'!$C$19)</f>
        <v>0</v>
      </c>
      <c r="K6172" s="6">
        <f t="shared" si="676"/>
        <v>0</v>
      </c>
      <c r="L6172" s="8">
        <f t="shared" si="677"/>
        <v>1.1006849072079835E-7</v>
      </c>
      <c r="N6172" s="8">
        <f t="shared" si="675"/>
        <v>-1.5073539217594714E-11</v>
      </c>
      <c r="O6172" s="8">
        <f>IF(E6171&lt;&gt;E6172,SUM($N$4:N6172)-SUM($O$3:O6171),0)</f>
        <v>0</v>
      </c>
      <c r="P6172" s="6">
        <f>IF(B6172&gt;0,SUM($O$4:O6172)-SUM($P$3:P6171),0)</f>
        <v>0</v>
      </c>
      <c r="Q6172" s="6">
        <f t="shared" si="678"/>
        <v>1.5073539217594714E-11</v>
      </c>
      <c r="R6172" s="8">
        <f>IF(E6171&lt;&gt;E6172,SUM($Q$4:Q6172)-SUM($R$3:R6171),0)</f>
        <v>0</v>
      </c>
      <c r="S6172" s="6">
        <f>IF(B6172&gt;0,SUM($R$4:R6172)-SUM($S$3:S6171),0)</f>
        <v>0</v>
      </c>
    </row>
    <row r="6173" spans="1:19">
      <c r="A6173">
        <f>IF(E6172&lt;&gt;E6173,COUNTIF($A$4:A6172,"&lt;&gt;0")+1,0)</f>
        <v>0</v>
      </c>
      <c r="B6173">
        <f>IF(A6173&lt;&gt;0,IF(MOD(A6173,3)=0,COUNTIF($B$4:B6172,"&lt;&gt;0")+1,0),0)</f>
        <v>0</v>
      </c>
      <c r="C6173" s="9">
        <f>'Dash Board'!$C$12+COUNT('Daily reducing balance'!$F$4:F6172)</f>
        <v>47899</v>
      </c>
      <c r="D6173">
        <f t="shared" si="672"/>
        <v>2031</v>
      </c>
      <c r="E6173">
        <f t="shared" si="673"/>
        <v>2</v>
      </c>
      <c r="F6173">
        <f>DAY('Dash Board'!$C$12+COUNT('Daily reducing balance'!$F$4:F6172))</f>
        <v>20</v>
      </c>
      <c r="G6173" s="8">
        <f t="shared" si="674"/>
        <v>1.1006849072079835E-7</v>
      </c>
      <c r="H6173" s="6">
        <f>G6173*'Dash Board'!$C$11/365</f>
        <v>3.1663538426531027E-11</v>
      </c>
      <c r="I6173" s="6">
        <f>H6173*'Dash Board'!$C$18/'Dash Board'!$C$11</f>
        <v>1.5077875441205252E-11</v>
      </c>
      <c r="J6173" s="6">
        <f>(G6173&gt;1)*PMT('Dash Board'!$C$11/365,$U$4,-'Dash Board'!$C$19)</f>
        <v>0</v>
      </c>
      <c r="K6173" s="6">
        <f t="shared" si="676"/>
        <v>0</v>
      </c>
      <c r="L6173" s="8">
        <f t="shared" si="677"/>
        <v>1.1010015425922488E-7</v>
      </c>
      <c r="N6173" s="8">
        <f t="shared" si="675"/>
        <v>-1.5077875441205252E-11</v>
      </c>
      <c r="O6173" s="8">
        <f>IF(E6172&lt;&gt;E6173,SUM($N$4:N6173)-SUM($O$3:O6172),0)</f>
        <v>0</v>
      </c>
      <c r="P6173" s="6">
        <f>IF(B6173&gt;0,SUM($O$4:O6173)-SUM($P$3:P6172),0)</f>
        <v>0</v>
      </c>
      <c r="Q6173" s="6">
        <f t="shared" si="678"/>
        <v>1.5077875441205252E-11</v>
      </c>
      <c r="R6173" s="8">
        <f>IF(E6172&lt;&gt;E6173,SUM($Q$4:Q6173)-SUM($R$3:R6172),0)</f>
        <v>0</v>
      </c>
      <c r="S6173" s="6">
        <f>IF(B6173&gt;0,SUM($R$4:R6173)-SUM($S$3:S6172),0)</f>
        <v>0</v>
      </c>
    </row>
    <row r="6174" spans="1:19">
      <c r="A6174">
        <f>IF(E6173&lt;&gt;E6174,COUNTIF($A$4:A6173,"&lt;&gt;0")+1,0)</f>
        <v>0</v>
      </c>
      <c r="B6174">
        <f>IF(A6174&lt;&gt;0,IF(MOD(A6174,3)=0,COUNTIF($B$4:B6173,"&lt;&gt;0")+1,0),0)</f>
        <v>0</v>
      </c>
      <c r="C6174" s="9">
        <f>'Dash Board'!$C$12+COUNT('Daily reducing balance'!$F$4:F6173)</f>
        <v>47900</v>
      </c>
      <c r="D6174">
        <f t="shared" si="672"/>
        <v>2031</v>
      </c>
      <c r="E6174">
        <f t="shared" si="673"/>
        <v>2</v>
      </c>
      <c r="F6174">
        <f>DAY('Dash Board'!$C$12+COUNT('Daily reducing balance'!$F$4:F6173))</f>
        <v>21</v>
      </c>
      <c r="G6174" s="8">
        <f t="shared" si="674"/>
        <v>1.1010015425922488E-7</v>
      </c>
      <c r="H6174" s="6">
        <f>G6174*'Dash Board'!$C$11/365</f>
        <v>3.1672647115667426E-11</v>
      </c>
      <c r="I6174" s="6">
        <f>H6174*'Dash Board'!$C$18/'Dash Board'!$C$11</f>
        <v>1.5082212912222585E-11</v>
      </c>
      <c r="J6174" s="6">
        <f>(G6174&gt;1)*PMT('Dash Board'!$C$11/365,$U$4,-'Dash Board'!$C$19)</f>
        <v>0</v>
      </c>
      <c r="K6174" s="6">
        <f t="shared" si="676"/>
        <v>0</v>
      </c>
      <c r="L6174" s="8">
        <f t="shared" si="677"/>
        <v>1.1013182690634055E-7</v>
      </c>
      <c r="N6174" s="8">
        <f t="shared" si="675"/>
        <v>-1.5082212912222585E-11</v>
      </c>
      <c r="O6174" s="8">
        <f>IF(E6173&lt;&gt;E6174,SUM($N$4:N6174)-SUM($O$3:O6173),0)</f>
        <v>0</v>
      </c>
      <c r="P6174" s="6">
        <f>IF(B6174&gt;0,SUM($O$4:O6174)-SUM($P$3:P6173),0)</f>
        <v>0</v>
      </c>
      <c r="Q6174" s="6">
        <f t="shared" si="678"/>
        <v>1.5082212912222585E-11</v>
      </c>
      <c r="R6174" s="8">
        <f>IF(E6173&lt;&gt;E6174,SUM($Q$4:Q6174)-SUM($R$3:R6173),0)</f>
        <v>0</v>
      </c>
      <c r="S6174" s="6">
        <f>IF(B6174&gt;0,SUM($R$4:R6174)-SUM($S$3:S6173),0)</f>
        <v>0</v>
      </c>
    </row>
    <row r="6175" spans="1:19">
      <c r="A6175">
        <f>IF(E6174&lt;&gt;E6175,COUNTIF($A$4:A6174,"&lt;&gt;0")+1,0)</f>
        <v>0</v>
      </c>
      <c r="B6175">
        <f>IF(A6175&lt;&gt;0,IF(MOD(A6175,3)=0,COUNTIF($B$4:B6174,"&lt;&gt;0")+1,0),0)</f>
        <v>0</v>
      </c>
      <c r="C6175" s="9">
        <f>'Dash Board'!$C$12+COUNT('Daily reducing balance'!$F$4:F6174)</f>
        <v>47901</v>
      </c>
      <c r="D6175">
        <f t="shared" si="672"/>
        <v>2031</v>
      </c>
      <c r="E6175">
        <f t="shared" si="673"/>
        <v>2</v>
      </c>
      <c r="F6175">
        <f>DAY('Dash Board'!$C$12+COUNT('Daily reducing balance'!$F$4:F6174))</f>
        <v>22</v>
      </c>
      <c r="G6175" s="8">
        <f t="shared" si="674"/>
        <v>1.1013182690634055E-7</v>
      </c>
      <c r="H6175" s="6">
        <f>G6175*'Dash Board'!$C$11/365</f>
        <v>3.1681758425111667E-11</v>
      </c>
      <c r="I6175" s="6">
        <f>H6175*'Dash Board'!$C$18/'Dash Board'!$C$11</f>
        <v>1.5086551631005556E-11</v>
      </c>
      <c r="J6175" s="6">
        <f>(G6175&gt;1)*PMT('Dash Board'!$C$11/365,$U$4,-'Dash Board'!$C$19)</f>
        <v>0</v>
      </c>
      <c r="K6175" s="6">
        <f t="shared" si="676"/>
        <v>0</v>
      </c>
      <c r="L6175" s="8">
        <f t="shared" si="677"/>
        <v>1.1016350866476567E-7</v>
      </c>
      <c r="N6175" s="8">
        <f t="shared" si="675"/>
        <v>-1.5086551631005556E-11</v>
      </c>
      <c r="O6175" s="8">
        <f>IF(E6174&lt;&gt;E6175,SUM($N$4:N6175)-SUM($O$3:O6174),0)</f>
        <v>0</v>
      </c>
      <c r="P6175" s="6">
        <f>IF(B6175&gt;0,SUM($O$4:O6175)-SUM($P$3:P6174),0)</f>
        <v>0</v>
      </c>
      <c r="Q6175" s="6">
        <f t="shared" si="678"/>
        <v>1.5086551631005556E-11</v>
      </c>
      <c r="R6175" s="8">
        <f>IF(E6174&lt;&gt;E6175,SUM($Q$4:Q6175)-SUM($R$3:R6174),0)</f>
        <v>0</v>
      </c>
      <c r="S6175" s="6">
        <f>IF(B6175&gt;0,SUM($R$4:R6175)-SUM($S$3:S6174),0)</f>
        <v>0</v>
      </c>
    </row>
    <row r="6176" spans="1:19">
      <c r="A6176">
        <f>IF(E6175&lt;&gt;E6176,COUNTIF($A$4:A6175,"&lt;&gt;0")+1,0)</f>
        <v>0</v>
      </c>
      <c r="B6176">
        <f>IF(A6176&lt;&gt;0,IF(MOD(A6176,3)=0,COUNTIF($B$4:B6175,"&lt;&gt;0")+1,0),0)</f>
        <v>0</v>
      </c>
      <c r="C6176" s="9">
        <f>'Dash Board'!$C$12+COUNT('Daily reducing balance'!$F$4:F6175)</f>
        <v>47902</v>
      </c>
      <c r="D6176">
        <f t="shared" si="672"/>
        <v>2031</v>
      </c>
      <c r="E6176">
        <f t="shared" si="673"/>
        <v>2</v>
      </c>
      <c r="F6176">
        <f>DAY('Dash Board'!$C$12+COUNT('Daily reducing balance'!$F$4:F6175))</f>
        <v>23</v>
      </c>
      <c r="G6176" s="8">
        <f t="shared" si="674"/>
        <v>1.1016350866476567E-7</v>
      </c>
      <c r="H6176" s="6">
        <f>G6176*'Dash Board'!$C$11/365</f>
        <v>3.1690872355617516E-11</v>
      </c>
      <c r="I6176" s="6">
        <f>H6176*'Dash Board'!$C$18/'Dash Board'!$C$11</f>
        <v>1.5090891597913105E-11</v>
      </c>
      <c r="J6176" s="6">
        <f>(G6176&gt;1)*PMT('Dash Board'!$C$11/365,$U$4,-'Dash Board'!$C$19)</f>
        <v>0</v>
      </c>
      <c r="K6176" s="6">
        <f t="shared" si="676"/>
        <v>0</v>
      </c>
      <c r="L6176" s="8">
        <f t="shared" si="677"/>
        <v>1.1019519953712128E-7</v>
      </c>
      <c r="N6176" s="8">
        <f t="shared" si="675"/>
        <v>-1.5090891597913105E-11</v>
      </c>
      <c r="O6176" s="8">
        <f>IF(E6175&lt;&gt;E6176,SUM($N$4:N6176)-SUM($O$3:O6175),0)</f>
        <v>0</v>
      </c>
      <c r="P6176" s="6">
        <f>IF(B6176&gt;0,SUM($O$4:O6176)-SUM($P$3:P6175),0)</f>
        <v>0</v>
      </c>
      <c r="Q6176" s="6">
        <f t="shared" si="678"/>
        <v>1.5090891597913105E-11</v>
      </c>
      <c r="R6176" s="8">
        <f>IF(E6175&lt;&gt;E6176,SUM($Q$4:Q6176)-SUM($R$3:R6175),0)</f>
        <v>0</v>
      </c>
      <c r="S6176" s="6">
        <f>IF(B6176&gt;0,SUM($R$4:R6176)-SUM($S$3:S6175),0)</f>
        <v>0</v>
      </c>
    </row>
    <row r="6177" spans="1:19">
      <c r="A6177">
        <f>IF(E6176&lt;&gt;E6177,COUNTIF($A$4:A6176,"&lt;&gt;0")+1,0)</f>
        <v>0</v>
      </c>
      <c r="B6177">
        <f>IF(A6177&lt;&gt;0,IF(MOD(A6177,3)=0,COUNTIF($B$4:B6176,"&lt;&gt;0")+1,0),0)</f>
        <v>0</v>
      </c>
      <c r="C6177" s="9">
        <f>'Dash Board'!$C$12+COUNT('Daily reducing balance'!$F$4:F6176)</f>
        <v>47903</v>
      </c>
      <c r="D6177">
        <f t="shared" si="672"/>
        <v>2031</v>
      </c>
      <c r="E6177">
        <f t="shared" si="673"/>
        <v>2</v>
      </c>
      <c r="F6177">
        <f>DAY('Dash Board'!$C$12+COUNT('Daily reducing balance'!$F$4:F6176))</f>
        <v>24</v>
      </c>
      <c r="G6177" s="8">
        <f t="shared" si="674"/>
        <v>1.1019519953712128E-7</v>
      </c>
      <c r="H6177" s="6">
        <f>G6177*'Dash Board'!$C$11/365</f>
        <v>3.1699988907938996E-11</v>
      </c>
      <c r="I6177" s="6">
        <f>H6177*'Dash Board'!$C$18/'Dash Board'!$C$11</f>
        <v>1.5095232813304285E-11</v>
      </c>
      <c r="J6177" s="6">
        <f>(G6177&gt;1)*PMT('Dash Board'!$C$11/365,$U$4,-'Dash Board'!$C$19)</f>
        <v>0</v>
      </c>
      <c r="K6177" s="6">
        <f t="shared" si="676"/>
        <v>0</v>
      </c>
      <c r="L6177" s="8">
        <f t="shared" si="677"/>
        <v>1.1022689952602922E-7</v>
      </c>
      <c r="N6177" s="8">
        <f t="shared" si="675"/>
        <v>-1.5095232813304285E-11</v>
      </c>
      <c r="O6177" s="8">
        <f>IF(E6176&lt;&gt;E6177,SUM($N$4:N6177)-SUM($O$3:O6176),0)</f>
        <v>0</v>
      </c>
      <c r="P6177" s="6">
        <f>IF(B6177&gt;0,SUM($O$4:O6177)-SUM($P$3:P6176),0)</f>
        <v>0</v>
      </c>
      <c r="Q6177" s="6">
        <f t="shared" si="678"/>
        <v>1.5095232813304285E-11</v>
      </c>
      <c r="R6177" s="8">
        <f>IF(E6176&lt;&gt;E6177,SUM($Q$4:Q6177)-SUM($R$3:R6176),0)</f>
        <v>0</v>
      </c>
      <c r="S6177" s="6">
        <f>IF(B6177&gt;0,SUM($R$4:R6177)-SUM($S$3:S6176),0)</f>
        <v>0</v>
      </c>
    </row>
    <row r="6178" spans="1:19">
      <c r="A6178">
        <f>IF(E6177&lt;&gt;E6178,COUNTIF($A$4:A6177,"&lt;&gt;0")+1,0)</f>
        <v>0</v>
      </c>
      <c r="B6178">
        <f>IF(A6178&lt;&gt;0,IF(MOD(A6178,3)=0,COUNTIF($B$4:B6177,"&lt;&gt;0")+1,0),0)</f>
        <v>0</v>
      </c>
      <c r="C6178" s="9">
        <f>'Dash Board'!$C$12+COUNT('Daily reducing balance'!$F$4:F6177)</f>
        <v>47904</v>
      </c>
      <c r="D6178">
        <f t="shared" si="672"/>
        <v>2031</v>
      </c>
      <c r="E6178">
        <f t="shared" si="673"/>
        <v>2</v>
      </c>
      <c r="F6178">
        <f>DAY('Dash Board'!$C$12+COUNT('Daily reducing balance'!$F$4:F6177))</f>
        <v>25</v>
      </c>
      <c r="G6178" s="8">
        <f t="shared" si="674"/>
        <v>1.1022689952602922E-7</v>
      </c>
      <c r="H6178" s="6">
        <f>G6178*'Dash Board'!$C$11/365</f>
        <v>3.170910808283032E-11</v>
      </c>
      <c r="I6178" s="6">
        <f>H6178*'Dash Board'!$C$18/'Dash Board'!$C$11</f>
        <v>1.5099575277538248E-11</v>
      </c>
      <c r="J6178" s="6">
        <f>(G6178&gt;1)*PMT('Dash Board'!$C$11/365,$U$4,-'Dash Board'!$C$19)</f>
        <v>0</v>
      </c>
      <c r="K6178" s="6">
        <f t="shared" si="676"/>
        <v>0</v>
      </c>
      <c r="L6178" s="8">
        <f t="shared" si="677"/>
        <v>1.1025860863411205E-7</v>
      </c>
      <c r="N6178" s="8">
        <f t="shared" si="675"/>
        <v>-1.5099575277538248E-11</v>
      </c>
      <c r="O6178" s="8">
        <f>IF(E6177&lt;&gt;E6178,SUM($N$4:N6178)-SUM($O$3:O6177),0)</f>
        <v>0</v>
      </c>
      <c r="P6178" s="6">
        <f>IF(B6178&gt;0,SUM($O$4:O6178)-SUM($P$3:P6177),0)</f>
        <v>0</v>
      </c>
      <c r="Q6178" s="6">
        <f t="shared" si="678"/>
        <v>1.5099575277538248E-11</v>
      </c>
      <c r="R6178" s="8">
        <f>IF(E6177&lt;&gt;E6178,SUM($Q$4:Q6178)-SUM($R$3:R6177),0)</f>
        <v>0</v>
      </c>
      <c r="S6178" s="6">
        <f>IF(B6178&gt;0,SUM($R$4:R6178)-SUM($S$3:S6177),0)</f>
        <v>0</v>
      </c>
    </row>
    <row r="6179" spans="1:19">
      <c r="A6179">
        <f>IF(E6178&lt;&gt;E6179,COUNTIF($A$4:A6178,"&lt;&gt;0")+1,0)</f>
        <v>0</v>
      </c>
      <c r="B6179">
        <f>IF(A6179&lt;&gt;0,IF(MOD(A6179,3)=0,COUNTIF($B$4:B6178,"&lt;&gt;0")+1,0),0)</f>
        <v>0</v>
      </c>
      <c r="C6179" s="9">
        <f>'Dash Board'!$C$12+COUNT('Daily reducing balance'!$F$4:F6178)</f>
        <v>47905</v>
      </c>
      <c r="D6179">
        <f t="shared" si="672"/>
        <v>2031</v>
      </c>
      <c r="E6179">
        <f t="shared" si="673"/>
        <v>2</v>
      </c>
      <c r="F6179">
        <f>DAY('Dash Board'!$C$12+COUNT('Daily reducing balance'!$F$4:F6178))</f>
        <v>26</v>
      </c>
      <c r="G6179" s="8">
        <f t="shared" si="674"/>
        <v>1.1025860863411205E-7</v>
      </c>
      <c r="H6179" s="6">
        <f>G6179*'Dash Board'!$C$11/365</f>
        <v>3.1718229881045929E-11</v>
      </c>
      <c r="I6179" s="6">
        <f>H6179*'Dash Board'!$C$18/'Dash Board'!$C$11</f>
        <v>1.5103918990974253E-11</v>
      </c>
      <c r="J6179" s="6">
        <f>(G6179&gt;1)*PMT('Dash Board'!$C$11/365,$U$4,-'Dash Board'!$C$19)</f>
        <v>0</v>
      </c>
      <c r="K6179" s="6">
        <f t="shared" si="676"/>
        <v>0</v>
      </c>
      <c r="L6179" s="8">
        <f t="shared" si="677"/>
        <v>1.102903268639931E-7</v>
      </c>
      <c r="N6179" s="8">
        <f t="shared" si="675"/>
        <v>-1.5103918990974253E-11</v>
      </c>
      <c r="O6179" s="8">
        <f>IF(E6178&lt;&gt;E6179,SUM($N$4:N6179)-SUM($O$3:O6178),0)</f>
        <v>0</v>
      </c>
      <c r="P6179" s="6">
        <f>IF(B6179&gt;0,SUM($O$4:O6179)-SUM($P$3:P6178),0)</f>
        <v>0</v>
      </c>
      <c r="Q6179" s="6">
        <f t="shared" si="678"/>
        <v>1.5103918990974253E-11</v>
      </c>
      <c r="R6179" s="8">
        <f>IF(E6178&lt;&gt;E6179,SUM($Q$4:Q6179)-SUM($R$3:R6178),0)</f>
        <v>0</v>
      </c>
      <c r="S6179" s="6">
        <f>IF(B6179&gt;0,SUM($R$4:R6179)-SUM($S$3:S6178),0)</f>
        <v>0</v>
      </c>
    </row>
    <row r="6180" spans="1:19">
      <c r="A6180">
        <f>IF(E6179&lt;&gt;E6180,COUNTIF($A$4:A6179,"&lt;&gt;0")+1,0)</f>
        <v>0</v>
      </c>
      <c r="B6180">
        <f>IF(A6180&lt;&gt;0,IF(MOD(A6180,3)=0,COUNTIF($B$4:B6179,"&lt;&gt;0")+1,0),0)</f>
        <v>0</v>
      </c>
      <c r="C6180" s="9">
        <f>'Dash Board'!$C$12+COUNT('Daily reducing balance'!$F$4:F6179)</f>
        <v>47906</v>
      </c>
      <c r="D6180">
        <f t="shared" si="672"/>
        <v>2031</v>
      </c>
      <c r="E6180">
        <f t="shared" si="673"/>
        <v>2</v>
      </c>
      <c r="F6180">
        <f>DAY('Dash Board'!$C$12+COUNT('Daily reducing balance'!$F$4:F6179))</f>
        <v>27</v>
      </c>
      <c r="G6180" s="8">
        <f t="shared" si="674"/>
        <v>1.102903268639931E-7</v>
      </c>
      <c r="H6180" s="6">
        <f>G6180*'Dash Board'!$C$11/365</f>
        <v>3.1727354303340483E-11</v>
      </c>
      <c r="I6180" s="6">
        <f>H6180*'Dash Board'!$C$18/'Dash Board'!$C$11</f>
        <v>1.510826395397166E-11</v>
      </c>
      <c r="J6180" s="6">
        <f>(G6180&gt;1)*PMT('Dash Board'!$C$11/365,$U$4,-'Dash Board'!$C$19)</f>
        <v>0</v>
      </c>
      <c r="K6180" s="6">
        <f t="shared" si="676"/>
        <v>0</v>
      </c>
      <c r="L6180" s="8">
        <f t="shared" si="677"/>
        <v>1.1032205421829644E-7</v>
      </c>
      <c r="N6180" s="8">
        <f t="shared" si="675"/>
        <v>-1.510826395397166E-11</v>
      </c>
      <c r="O6180" s="8">
        <f>IF(E6179&lt;&gt;E6180,SUM($N$4:N6180)-SUM($O$3:O6179),0)</f>
        <v>0</v>
      </c>
      <c r="P6180" s="6">
        <f>IF(B6180&gt;0,SUM($O$4:O6180)-SUM($P$3:P6179),0)</f>
        <v>0</v>
      </c>
      <c r="Q6180" s="6">
        <f t="shared" si="678"/>
        <v>1.510826395397166E-11</v>
      </c>
      <c r="R6180" s="8">
        <f>IF(E6179&lt;&gt;E6180,SUM($Q$4:Q6180)-SUM($R$3:R6179),0)</f>
        <v>0</v>
      </c>
      <c r="S6180" s="6">
        <f>IF(B6180&gt;0,SUM($R$4:R6180)-SUM($S$3:S6179),0)</f>
        <v>0</v>
      </c>
    </row>
    <row r="6181" spans="1:19">
      <c r="A6181">
        <f>IF(E6180&lt;&gt;E6181,COUNTIF($A$4:A6180,"&lt;&gt;0")+1,0)</f>
        <v>0</v>
      </c>
      <c r="B6181">
        <f>IF(A6181&lt;&gt;0,IF(MOD(A6181,3)=0,COUNTIF($B$4:B6180,"&lt;&gt;0")+1,0),0)</f>
        <v>0</v>
      </c>
      <c r="C6181" s="9">
        <f>'Dash Board'!$C$12+COUNT('Daily reducing balance'!$F$4:F6180)</f>
        <v>47907</v>
      </c>
      <c r="D6181">
        <f t="shared" si="672"/>
        <v>2031</v>
      </c>
      <c r="E6181">
        <f t="shared" si="673"/>
        <v>2</v>
      </c>
      <c r="F6181">
        <f>DAY('Dash Board'!$C$12+COUNT('Daily reducing balance'!$F$4:F6180))</f>
        <v>28</v>
      </c>
      <c r="G6181" s="8">
        <f t="shared" si="674"/>
        <v>1.1032205421829644E-7</v>
      </c>
      <c r="H6181" s="6">
        <f>G6181*'Dash Board'!$C$11/365</f>
        <v>3.1736481350468841E-11</v>
      </c>
      <c r="I6181" s="6">
        <f>H6181*'Dash Board'!$C$18/'Dash Board'!$C$11</f>
        <v>1.5112610166889926E-11</v>
      </c>
      <c r="J6181" s="6">
        <f>(G6181&gt;1)*PMT('Dash Board'!$C$11/365,$U$4,-'Dash Board'!$C$19)</f>
        <v>0</v>
      </c>
      <c r="K6181" s="6">
        <f t="shared" si="676"/>
        <v>0</v>
      </c>
      <c r="L6181" s="8">
        <f t="shared" si="677"/>
        <v>1.1035379069964691E-7</v>
      </c>
      <c r="N6181" s="8">
        <f t="shared" si="675"/>
        <v>-1.5112610166889926E-11</v>
      </c>
      <c r="O6181" s="8">
        <f>IF(E6180&lt;&gt;E6181,SUM($N$4:N6181)-SUM($O$3:O6180),0)</f>
        <v>0</v>
      </c>
      <c r="P6181" s="6">
        <f>IF(B6181&gt;0,SUM($O$4:O6181)-SUM($P$3:P6180),0)</f>
        <v>0</v>
      </c>
      <c r="Q6181" s="6">
        <f t="shared" si="678"/>
        <v>1.5112610166889926E-11</v>
      </c>
      <c r="R6181" s="8">
        <f>IF(E6180&lt;&gt;E6181,SUM($Q$4:Q6181)-SUM($R$3:R6180),0)</f>
        <v>0</v>
      </c>
      <c r="S6181" s="6">
        <f>IF(B6181&gt;0,SUM($R$4:R6181)-SUM($S$3:S6180),0)</f>
        <v>0</v>
      </c>
    </row>
    <row r="6182" spans="1:19">
      <c r="A6182">
        <f>IF(E6181&lt;&gt;E6182,COUNTIF($A$4:A6181,"&lt;&gt;0")+1,0)</f>
        <v>203</v>
      </c>
      <c r="B6182">
        <f>IF(A6182&lt;&gt;0,IF(MOD(A6182,3)=0,COUNTIF($B$4:B6181,"&lt;&gt;0")+1,0),0)</f>
        <v>0</v>
      </c>
      <c r="C6182" s="9">
        <f>'Dash Board'!$C$12+COUNT('Daily reducing balance'!$F$4:F6181)</f>
        <v>47908</v>
      </c>
      <c r="D6182">
        <f t="shared" si="672"/>
        <v>2031</v>
      </c>
      <c r="E6182">
        <f t="shared" si="673"/>
        <v>3</v>
      </c>
      <c r="F6182">
        <f>DAY('Dash Board'!$C$12+COUNT('Daily reducing balance'!$F$4:F6181))</f>
        <v>1</v>
      </c>
      <c r="G6182" s="8">
        <f t="shared" si="674"/>
        <v>1.1035379069964691E-7</v>
      </c>
      <c r="H6182" s="6">
        <f>G6182*'Dash Board'!$C$11/365</f>
        <v>3.1745611023186099E-11</v>
      </c>
      <c r="I6182" s="6">
        <f>H6182*'Dash Board'!$C$18/'Dash Board'!$C$11</f>
        <v>1.5116957630088621E-11</v>
      </c>
      <c r="J6182" s="6">
        <f>(G6182&gt;1)*PMT('Dash Board'!$C$11/365,$U$4,-'Dash Board'!$C$19)</f>
        <v>0</v>
      </c>
      <c r="K6182" s="6">
        <f t="shared" si="676"/>
        <v>0</v>
      </c>
      <c r="L6182" s="8">
        <f t="shared" si="677"/>
        <v>1.103855363106701E-7</v>
      </c>
      <c r="N6182" s="8">
        <f t="shared" si="675"/>
        <v>-1.5116957630088621E-11</v>
      </c>
      <c r="O6182" s="8">
        <f>IF(E6181&lt;&gt;E6182,SUM($N$4:N6182)-SUM($O$3:O6181),0)</f>
        <v>0</v>
      </c>
      <c r="P6182" s="6">
        <f>IF(B6182&gt;0,SUM($O$4:O6182)-SUM($P$3:P6181),0)</f>
        <v>0</v>
      </c>
      <c r="Q6182" s="6">
        <f t="shared" si="678"/>
        <v>1.5116957630088621E-11</v>
      </c>
      <c r="R6182" s="8">
        <f>IF(E6181&lt;&gt;E6182,SUM($Q$4:Q6182)-SUM($R$3:R6181),0)</f>
        <v>8.149072527885437E-10</v>
      </c>
      <c r="S6182" s="6">
        <f>IF(B6182&gt;0,SUM($R$4:R6182)-SUM($S$3:S6181),0)</f>
        <v>0</v>
      </c>
    </row>
    <row r="6183" spans="1:19">
      <c r="A6183">
        <f>IF(E6182&lt;&gt;E6183,COUNTIF($A$4:A6182,"&lt;&gt;0")+1,0)</f>
        <v>0</v>
      </c>
      <c r="B6183">
        <f>IF(A6183&lt;&gt;0,IF(MOD(A6183,3)=0,COUNTIF($B$4:B6182,"&lt;&gt;0")+1,0),0)</f>
        <v>0</v>
      </c>
      <c r="C6183" s="9">
        <f>'Dash Board'!$C$12+COUNT('Daily reducing balance'!$F$4:F6182)</f>
        <v>47909</v>
      </c>
      <c r="D6183">
        <f t="shared" si="672"/>
        <v>2031</v>
      </c>
      <c r="E6183">
        <f t="shared" si="673"/>
        <v>3</v>
      </c>
      <c r="F6183">
        <f>DAY('Dash Board'!$C$12+COUNT('Daily reducing balance'!$F$4:F6182))</f>
        <v>2</v>
      </c>
      <c r="G6183" s="8">
        <f t="shared" si="674"/>
        <v>1.103855363106701E-7</v>
      </c>
      <c r="H6183" s="6">
        <f>G6183*'Dash Board'!$C$11/365</f>
        <v>3.1754743322247561E-11</v>
      </c>
      <c r="I6183" s="6">
        <f>H6183*'Dash Board'!$C$18/'Dash Board'!$C$11</f>
        <v>1.512130634392741E-11</v>
      </c>
      <c r="J6183" s="6">
        <f>(G6183&gt;1)*PMT('Dash Board'!$C$11/365,$U$4,-'Dash Board'!$C$19)</f>
        <v>0</v>
      </c>
      <c r="K6183" s="6">
        <f t="shared" si="676"/>
        <v>0</v>
      </c>
      <c r="L6183" s="8">
        <f t="shared" si="677"/>
        <v>1.1041729105399235E-7</v>
      </c>
      <c r="N6183" s="8">
        <f t="shared" si="675"/>
        <v>-1.512130634392741E-11</v>
      </c>
      <c r="O6183" s="8">
        <f>IF(E6182&lt;&gt;E6183,SUM($N$4:N6183)-SUM($O$3:O6182),0)</f>
        <v>0</v>
      </c>
      <c r="P6183" s="6">
        <f>IF(B6183&gt;0,SUM($O$4:O6183)-SUM($P$3:P6182),0)</f>
        <v>0</v>
      </c>
      <c r="Q6183" s="6">
        <f t="shared" si="678"/>
        <v>1.512130634392741E-11</v>
      </c>
      <c r="R6183" s="8">
        <f>IF(E6182&lt;&gt;E6183,SUM($Q$4:Q6183)-SUM($R$3:R6182),0)</f>
        <v>0</v>
      </c>
      <c r="S6183" s="6">
        <f>IF(B6183&gt;0,SUM($R$4:R6183)-SUM($S$3:S6182),0)</f>
        <v>0</v>
      </c>
    </row>
    <row r="6184" spans="1:19">
      <c r="A6184">
        <f>IF(E6183&lt;&gt;E6184,COUNTIF($A$4:A6183,"&lt;&gt;0")+1,0)</f>
        <v>0</v>
      </c>
      <c r="B6184">
        <f>IF(A6184&lt;&gt;0,IF(MOD(A6184,3)=0,COUNTIF($B$4:B6183,"&lt;&gt;0")+1,0),0)</f>
        <v>0</v>
      </c>
      <c r="C6184" s="9">
        <f>'Dash Board'!$C$12+COUNT('Daily reducing balance'!$F$4:F6183)</f>
        <v>47910</v>
      </c>
      <c r="D6184">
        <f t="shared" si="672"/>
        <v>2031</v>
      </c>
      <c r="E6184">
        <f t="shared" si="673"/>
        <v>3</v>
      </c>
      <c r="F6184">
        <f>DAY('Dash Board'!$C$12+COUNT('Daily reducing balance'!$F$4:F6183))</f>
        <v>3</v>
      </c>
      <c r="G6184" s="8">
        <f t="shared" si="674"/>
        <v>1.1041729105399235E-7</v>
      </c>
      <c r="H6184" s="6">
        <f>G6184*'Dash Board'!$C$11/365</f>
        <v>3.176387824840876E-11</v>
      </c>
      <c r="I6184" s="6">
        <f>H6184*'Dash Board'!$C$18/'Dash Board'!$C$11</f>
        <v>1.5125656308766079E-11</v>
      </c>
      <c r="J6184" s="6">
        <f>(G6184&gt;1)*PMT('Dash Board'!$C$11/365,$U$4,-'Dash Board'!$C$19)</f>
        <v>0</v>
      </c>
      <c r="K6184" s="6">
        <f t="shared" si="676"/>
        <v>0</v>
      </c>
      <c r="L6184" s="8">
        <f t="shared" si="677"/>
        <v>1.1044905493224077E-7</v>
      </c>
      <c r="N6184" s="8">
        <f t="shared" si="675"/>
        <v>-1.5125656308766079E-11</v>
      </c>
      <c r="O6184" s="8">
        <f>IF(E6183&lt;&gt;E6184,SUM($N$4:N6184)-SUM($O$3:O6183),0)</f>
        <v>0</v>
      </c>
      <c r="P6184" s="6">
        <f>IF(B6184&gt;0,SUM($O$4:O6184)-SUM($P$3:P6183),0)</f>
        <v>0</v>
      </c>
      <c r="Q6184" s="6">
        <f t="shared" si="678"/>
        <v>1.5125656308766079E-11</v>
      </c>
      <c r="R6184" s="8">
        <f>IF(E6183&lt;&gt;E6184,SUM($Q$4:Q6184)-SUM($R$3:R6183),0)</f>
        <v>0</v>
      </c>
      <c r="S6184" s="6">
        <f>IF(B6184&gt;0,SUM($R$4:R6184)-SUM($S$3:S6183),0)</f>
        <v>0</v>
      </c>
    </row>
    <row r="6185" spans="1:19">
      <c r="A6185">
        <f>IF(E6184&lt;&gt;E6185,COUNTIF($A$4:A6184,"&lt;&gt;0")+1,0)</f>
        <v>0</v>
      </c>
      <c r="B6185">
        <f>IF(A6185&lt;&gt;0,IF(MOD(A6185,3)=0,COUNTIF($B$4:B6184,"&lt;&gt;0")+1,0),0)</f>
        <v>0</v>
      </c>
      <c r="C6185" s="9">
        <f>'Dash Board'!$C$12+COUNT('Daily reducing balance'!$F$4:F6184)</f>
        <v>47911</v>
      </c>
      <c r="D6185">
        <f t="shared" si="672"/>
        <v>2031</v>
      </c>
      <c r="E6185">
        <f t="shared" si="673"/>
        <v>3</v>
      </c>
      <c r="F6185">
        <f>DAY('Dash Board'!$C$12+COUNT('Daily reducing balance'!$F$4:F6184))</f>
        <v>4</v>
      </c>
      <c r="G6185" s="8">
        <f t="shared" si="674"/>
        <v>1.1044905493224077E-7</v>
      </c>
      <c r="H6185" s="6">
        <f>G6185*'Dash Board'!$C$11/365</f>
        <v>3.1773015802425423E-11</v>
      </c>
      <c r="I6185" s="6">
        <f>H6185*'Dash Board'!$C$18/'Dash Board'!$C$11</f>
        <v>1.513000752496449E-11</v>
      </c>
      <c r="J6185" s="6">
        <f>(G6185&gt;1)*PMT('Dash Board'!$C$11/365,$U$4,-'Dash Board'!$C$19)</f>
        <v>0</v>
      </c>
      <c r="K6185" s="6">
        <f t="shared" si="676"/>
        <v>0</v>
      </c>
      <c r="L6185" s="8">
        <f t="shared" si="677"/>
        <v>1.1048082794804319E-7</v>
      </c>
      <c r="N6185" s="8">
        <f t="shared" si="675"/>
        <v>-1.513000752496449E-11</v>
      </c>
      <c r="O6185" s="8">
        <f>IF(E6184&lt;&gt;E6185,SUM($N$4:N6185)-SUM($O$3:O6184),0)</f>
        <v>0</v>
      </c>
      <c r="P6185" s="6">
        <f>IF(B6185&gt;0,SUM($O$4:O6185)-SUM($P$3:P6184),0)</f>
        <v>0</v>
      </c>
      <c r="Q6185" s="6">
        <f t="shared" si="678"/>
        <v>1.513000752496449E-11</v>
      </c>
      <c r="R6185" s="8">
        <f>IF(E6184&lt;&gt;E6185,SUM($Q$4:Q6185)-SUM($R$3:R6184),0)</f>
        <v>0</v>
      </c>
      <c r="S6185" s="6">
        <f>IF(B6185&gt;0,SUM($R$4:R6185)-SUM($S$3:S6184),0)</f>
        <v>0</v>
      </c>
    </row>
    <row r="6186" spans="1:19">
      <c r="A6186">
        <f>IF(E6185&lt;&gt;E6186,COUNTIF($A$4:A6185,"&lt;&gt;0")+1,0)</f>
        <v>0</v>
      </c>
      <c r="B6186">
        <f>IF(A6186&lt;&gt;0,IF(MOD(A6186,3)=0,COUNTIF($B$4:B6185,"&lt;&gt;0")+1,0),0)</f>
        <v>0</v>
      </c>
      <c r="C6186" s="9">
        <f>'Dash Board'!$C$12+COUNT('Daily reducing balance'!$F$4:F6185)</f>
        <v>47912</v>
      </c>
      <c r="D6186">
        <f t="shared" si="672"/>
        <v>2031</v>
      </c>
      <c r="E6186">
        <f t="shared" si="673"/>
        <v>3</v>
      </c>
      <c r="F6186">
        <f>DAY('Dash Board'!$C$12+COUNT('Daily reducing balance'!$F$4:F6185))</f>
        <v>5</v>
      </c>
      <c r="G6186" s="8">
        <f t="shared" si="674"/>
        <v>1.1048082794804319E-7</v>
      </c>
      <c r="H6186" s="6">
        <f>G6186*'Dash Board'!$C$11/365</f>
        <v>3.1782155985053521E-11</v>
      </c>
      <c r="I6186" s="6">
        <f>H6186*'Dash Board'!$C$18/'Dash Board'!$C$11</f>
        <v>1.5134359992882631E-11</v>
      </c>
      <c r="J6186" s="6">
        <f>(G6186&gt;1)*PMT('Dash Board'!$C$11/365,$U$4,-'Dash Board'!$C$19)</f>
        <v>0</v>
      </c>
      <c r="K6186" s="6">
        <f t="shared" si="676"/>
        <v>0</v>
      </c>
      <c r="L6186" s="8">
        <f t="shared" si="677"/>
        <v>1.1051261010402824E-7</v>
      </c>
      <c r="N6186" s="8">
        <f t="shared" si="675"/>
        <v>-1.5134359992882631E-11</v>
      </c>
      <c r="O6186" s="8">
        <f>IF(E6185&lt;&gt;E6186,SUM($N$4:N6186)-SUM($O$3:O6185),0)</f>
        <v>0</v>
      </c>
      <c r="P6186" s="6">
        <f>IF(B6186&gt;0,SUM($O$4:O6186)-SUM($P$3:P6185),0)</f>
        <v>0</v>
      </c>
      <c r="Q6186" s="6">
        <f t="shared" si="678"/>
        <v>1.5134359992882631E-11</v>
      </c>
      <c r="R6186" s="8">
        <f>IF(E6185&lt;&gt;E6186,SUM($Q$4:Q6186)-SUM($R$3:R6185),0)</f>
        <v>0</v>
      </c>
      <c r="S6186" s="6">
        <f>IF(B6186&gt;0,SUM($R$4:R6186)-SUM($S$3:S6185),0)</f>
        <v>0</v>
      </c>
    </row>
    <row r="6187" spans="1:19">
      <c r="A6187">
        <f>IF(E6186&lt;&gt;E6187,COUNTIF($A$4:A6186,"&lt;&gt;0")+1,0)</f>
        <v>0</v>
      </c>
      <c r="B6187">
        <f>IF(A6187&lt;&gt;0,IF(MOD(A6187,3)=0,COUNTIF($B$4:B6186,"&lt;&gt;0")+1,0),0)</f>
        <v>0</v>
      </c>
      <c r="C6187" s="9">
        <f>'Dash Board'!$C$12+COUNT('Daily reducing balance'!$F$4:F6186)</f>
        <v>47913</v>
      </c>
      <c r="D6187">
        <f t="shared" si="672"/>
        <v>2031</v>
      </c>
      <c r="E6187">
        <f t="shared" si="673"/>
        <v>3</v>
      </c>
      <c r="F6187">
        <f>DAY('Dash Board'!$C$12+COUNT('Daily reducing balance'!$F$4:F6186))</f>
        <v>6</v>
      </c>
      <c r="G6187" s="8">
        <f t="shared" si="674"/>
        <v>1.1051261010402824E-7</v>
      </c>
      <c r="H6187" s="6">
        <f>G6187*'Dash Board'!$C$11/365</f>
        <v>3.1791298797049222E-11</v>
      </c>
      <c r="I6187" s="6">
        <f>H6187*'Dash Board'!$C$18/'Dash Board'!$C$11</f>
        <v>1.5138713712880585E-11</v>
      </c>
      <c r="J6187" s="6">
        <f>(G6187&gt;1)*PMT('Dash Board'!$C$11/365,$U$4,-'Dash Board'!$C$19)</f>
        <v>0</v>
      </c>
      <c r="K6187" s="6">
        <f t="shared" si="676"/>
        <v>0</v>
      </c>
      <c r="L6187" s="8">
        <f t="shared" si="677"/>
        <v>1.1054440140282528E-7</v>
      </c>
      <c r="N6187" s="8">
        <f t="shared" si="675"/>
        <v>-1.5138713712880585E-11</v>
      </c>
      <c r="O6187" s="8">
        <f>IF(E6186&lt;&gt;E6187,SUM($N$4:N6187)-SUM($O$3:O6186),0)</f>
        <v>0</v>
      </c>
      <c r="P6187" s="6">
        <f>IF(B6187&gt;0,SUM($O$4:O6187)-SUM($P$3:P6186),0)</f>
        <v>0</v>
      </c>
      <c r="Q6187" s="6">
        <f t="shared" si="678"/>
        <v>1.5138713712880585E-11</v>
      </c>
      <c r="R6187" s="8">
        <f>IF(E6186&lt;&gt;E6187,SUM($Q$4:Q6187)-SUM($R$3:R6186),0)</f>
        <v>0</v>
      </c>
      <c r="S6187" s="6">
        <f>IF(B6187&gt;0,SUM($R$4:R6187)-SUM($S$3:S6186),0)</f>
        <v>0</v>
      </c>
    </row>
    <row r="6188" spans="1:19">
      <c r="A6188">
        <f>IF(E6187&lt;&gt;E6188,COUNTIF($A$4:A6187,"&lt;&gt;0")+1,0)</f>
        <v>0</v>
      </c>
      <c r="B6188">
        <f>IF(A6188&lt;&gt;0,IF(MOD(A6188,3)=0,COUNTIF($B$4:B6187,"&lt;&gt;0")+1,0),0)</f>
        <v>0</v>
      </c>
      <c r="C6188" s="9">
        <f>'Dash Board'!$C$12+COUNT('Daily reducing balance'!$F$4:F6187)</f>
        <v>47914</v>
      </c>
      <c r="D6188">
        <f t="shared" si="672"/>
        <v>2031</v>
      </c>
      <c r="E6188">
        <f t="shared" si="673"/>
        <v>3</v>
      </c>
      <c r="F6188">
        <f>DAY('Dash Board'!$C$12+COUNT('Daily reducing balance'!$F$4:F6187))</f>
        <v>7</v>
      </c>
      <c r="G6188" s="8">
        <f t="shared" si="674"/>
        <v>1.1054440140282528E-7</v>
      </c>
      <c r="H6188" s="6">
        <f>G6188*'Dash Board'!$C$11/365</f>
        <v>3.1800444239168915E-11</v>
      </c>
      <c r="I6188" s="6">
        <f>H6188*'Dash Board'!$C$18/'Dash Board'!$C$11</f>
        <v>1.5143068685318533E-11</v>
      </c>
      <c r="J6188" s="6">
        <f>(G6188&gt;1)*PMT('Dash Board'!$C$11/365,$U$4,-'Dash Board'!$C$19)</f>
        <v>0</v>
      </c>
      <c r="K6188" s="6">
        <f t="shared" si="676"/>
        <v>0</v>
      </c>
      <c r="L6188" s="8">
        <f t="shared" si="677"/>
        <v>1.1057620184706446E-7</v>
      </c>
      <c r="N6188" s="8">
        <f t="shared" si="675"/>
        <v>-1.5143068685318533E-11</v>
      </c>
      <c r="O6188" s="8">
        <f>IF(E6187&lt;&gt;E6188,SUM($N$4:N6188)-SUM($O$3:O6187),0)</f>
        <v>0</v>
      </c>
      <c r="P6188" s="6">
        <f>IF(B6188&gt;0,SUM($O$4:O6188)-SUM($P$3:P6187),0)</f>
        <v>0</v>
      </c>
      <c r="Q6188" s="6">
        <f t="shared" si="678"/>
        <v>1.5143068685318533E-11</v>
      </c>
      <c r="R6188" s="8">
        <f>IF(E6187&lt;&gt;E6188,SUM($Q$4:Q6188)-SUM($R$3:R6187),0)</f>
        <v>0</v>
      </c>
      <c r="S6188" s="6">
        <f>IF(B6188&gt;0,SUM($R$4:R6188)-SUM($S$3:S6187),0)</f>
        <v>0</v>
      </c>
    </row>
    <row r="6189" spans="1:19">
      <c r="A6189">
        <f>IF(E6188&lt;&gt;E6189,COUNTIF($A$4:A6188,"&lt;&gt;0")+1,0)</f>
        <v>0</v>
      </c>
      <c r="B6189">
        <f>IF(A6189&lt;&gt;0,IF(MOD(A6189,3)=0,COUNTIF($B$4:B6188,"&lt;&gt;0")+1,0),0)</f>
        <v>0</v>
      </c>
      <c r="C6189" s="9">
        <f>'Dash Board'!$C$12+COUNT('Daily reducing balance'!$F$4:F6188)</f>
        <v>47915</v>
      </c>
      <c r="D6189">
        <f t="shared" si="672"/>
        <v>2031</v>
      </c>
      <c r="E6189">
        <f t="shared" si="673"/>
        <v>3</v>
      </c>
      <c r="F6189">
        <f>DAY('Dash Board'!$C$12+COUNT('Daily reducing balance'!$F$4:F6188))</f>
        <v>8</v>
      </c>
      <c r="G6189" s="8">
        <f t="shared" si="674"/>
        <v>1.1057620184706446E-7</v>
      </c>
      <c r="H6189" s="6">
        <f>G6189*'Dash Board'!$C$11/365</f>
        <v>3.1809592312169228E-11</v>
      </c>
      <c r="I6189" s="6">
        <f>H6189*'Dash Board'!$C$18/'Dash Board'!$C$11</f>
        <v>1.5147424910556777E-11</v>
      </c>
      <c r="J6189" s="6">
        <f>(G6189&gt;1)*PMT('Dash Board'!$C$11/365,$U$4,-'Dash Board'!$C$19)</f>
        <v>0</v>
      </c>
      <c r="K6189" s="6">
        <f t="shared" si="676"/>
        <v>0</v>
      </c>
      <c r="L6189" s="8">
        <f t="shared" si="677"/>
        <v>1.1060801143937663E-7</v>
      </c>
      <c r="N6189" s="8">
        <f t="shared" si="675"/>
        <v>-1.5147424910556777E-11</v>
      </c>
      <c r="O6189" s="8">
        <f>IF(E6188&lt;&gt;E6189,SUM($N$4:N6189)-SUM($O$3:O6188),0)</f>
        <v>0</v>
      </c>
      <c r="P6189" s="6">
        <f>IF(B6189&gt;0,SUM($O$4:O6189)-SUM($P$3:P6188),0)</f>
        <v>0</v>
      </c>
      <c r="Q6189" s="6">
        <f t="shared" si="678"/>
        <v>1.5147424910556777E-11</v>
      </c>
      <c r="R6189" s="8">
        <f>IF(E6188&lt;&gt;E6189,SUM($Q$4:Q6189)-SUM($R$3:R6188),0)</f>
        <v>0</v>
      </c>
      <c r="S6189" s="6">
        <f>IF(B6189&gt;0,SUM($R$4:R6189)-SUM($S$3:S6188),0)</f>
        <v>0</v>
      </c>
    </row>
    <row r="6190" spans="1:19">
      <c r="A6190">
        <f>IF(E6189&lt;&gt;E6190,COUNTIF($A$4:A6189,"&lt;&gt;0")+1,0)</f>
        <v>0</v>
      </c>
      <c r="B6190">
        <f>IF(A6190&lt;&gt;0,IF(MOD(A6190,3)=0,COUNTIF($B$4:B6189,"&lt;&gt;0")+1,0),0)</f>
        <v>0</v>
      </c>
      <c r="C6190" s="9">
        <f>'Dash Board'!$C$12+COUNT('Daily reducing balance'!$F$4:F6189)</f>
        <v>47916</v>
      </c>
      <c r="D6190">
        <f t="shared" si="672"/>
        <v>2031</v>
      </c>
      <c r="E6190">
        <f t="shared" si="673"/>
        <v>3</v>
      </c>
      <c r="F6190">
        <f>DAY('Dash Board'!$C$12+COUNT('Daily reducing balance'!$F$4:F6189))</f>
        <v>9</v>
      </c>
      <c r="G6190" s="8">
        <f t="shared" si="674"/>
        <v>1.1060801143937663E-7</v>
      </c>
      <c r="H6190" s="6">
        <f>G6190*'Dash Board'!$C$11/365</f>
        <v>3.1818743016806977E-11</v>
      </c>
      <c r="I6190" s="6">
        <f>H6190*'Dash Board'!$C$18/'Dash Board'!$C$11</f>
        <v>1.5151782388955703E-11</v>
      </c>
      <c r="J6190" s="6">
        <f>(G6190&gt;1)*PMT('Dash Board'!$C$11/365,$U$4,-'Dash Board'!$C$19)</f>
        <v>0</v>
      </c>
      <c r="K6190" s="6">
        <f t="shared" si="676"/>
        <v>0</v>
      </c>
      <c r="L6190" s="8">
        <f t="shared" si="677"/>
        <v>1.1063983018239344E-7</v>
      </c>
      <c r="N6190" s="8">
        <f t="shared" si="675"/>
        <v>-1.5151782388955703E-11</v>
      </c>
      <c r="O6190" s="8">
        <f>IF(E6189&lt;&gt;E6190,SUM($N$4:N6190)-SUM($O$3:O6189),0)</f>
        <v>0</v>
      </c>
      <c r="P6190" s="6">
        <f>IF(B6190&gt;0,SUM($O$4:O6190)-SUM($P$3:P6189),0)</f>
        <v>0</v>
      </c>
      <c r="Q6190" s="6">
        <f t="shared" si="678"/>
        <v>1.5151782388955703E-11</v>
      </c>
      <c r="R6190" s="8">
        <f>IF(E6189&lt;&gt;E6190,SUM($Q$4:Q6190)-SUM($R$3:R6189),0)</f>
        <v>0</v>
      </c>
      <c r="S6190" s="6">
        <f>IF(B6190&gt;0,SUM($R$4:R6190)-SUM($S$3:S6189),0)</f>
        <v>0</v>
      </c>
    </row>
    <row r="6191" spans="1:19">
      <c r="A6191">
        <f>IF(E6190&lt;&gt;E6191,COUNTIF($A$4:A6190,"&lt;&gt;0")+1,0)</f>
        <v>0</v>
      </c>
      <c r="B6191">
        <f>IF(A6191&lt;&gt;0,IF(MOD(A6191,3)=0,COUNTIF($B$4:B6190,"&lt;&gt;0")+1,0),0)</f>
        <v>0</v>
      </c>
      <c r="C6191" s="9">
        <f>'Dash Board'!$C$12+COUNT('Daily reducing balance'!$F$4:F6190)</f>
        <v>47917</v>
      </c>
      <c r="D6191">
        <f t="shared" si="672"/>
        <v>2031</v>
      </c>
      <c r="E6191">
        <f t="shared" si="673"/>
        <v>3</v>
      </c>
      <c r="F6191">
        <f>DAY('Dash Board'!$C$12+COUNT('Daily reducing balance'!$F$4:F6190))</f>
        <v>10</v>
      </c>
      <c r="G6191" s="8">
        <f t="shared" si="674"/>
        <v>1.1063983018239344E-7</v>
      </c>
      <c r="H6191" s="6">
        <f>G6191*'Dash Board'!$C$11/365</f>
        <v>3.1827896353839207E-11</v>
      </c>
      <c r="I6191" s="6">
        <f>H6191*'Dash Board'!$C$18/'Dash Board'!$C$11</f>
        <v>1.5156141120875814E-11</v>
      </c>
      <c r="J6191" s="6">
        <f>(G6191&gt;1)*PMT('Dash Board'!$C$11/365,$U$4,-'Dash Board'!$C$19)</f>
        <v>0</v>
      </c>
      <c r="K6191" s="6">
        <f t="shared" si="676"/>
        <v>0</v>
      </c>
      <c r="L6191" s="8">
        <f t="shared" si="677"/>
        <v>1.1067165807874728E-7</v>
      </c>
      <c r="N6191" s="8">
        <f t="shared" si="675"/>
        <v>-1.5156141120875814E-11</v>
      </c>
      <c r="O6191" s="8">
        <f>IF(E6190&lt;&gt;E6191,SUM($N$4:N6191)-SUM($O$3:O6190),0)</f>
        <v>0</v>
      </c>
      <c r="P6191" s="6">
        <f>IF(B6191&gt;0,SUM($O$4:O6191)-SUM($P$3:P6190),0)</f>
        <v>0</v>
      </c>
      <c r="Q6191" s="6">
        <f t="shared" si="678"/>
        <v>1.5156141120875814E-11</v>
      </c>
      <c r="R6191" s="8">
        <f>IF(E6190&lt;&gt;E6191,SUM($Q$4:Q6191)-SUM($R$3:R6190),0)</f>
        <v>0</v>
      </c>
      <c r="S6191" s="6">
        <f>IF(B6191&gt;0,SUM($R$4:R6191)-SUM($S$3:S6190),0)</f>
        <v>0</v>
      </c>
    </row>
    <row r="6192" spans="1:19">
      <c r="A6192">
        <f>IF(E6191&lt;&gt;E6192,COUNTIF($A$4:A6191,"&lt;&gt;0")+1,0)</f>
        <v>0</v>
      </c>
      <c r="B6192">
        <f>IF(A6192&lt;&gt;0,IF(MOD(A6192,3)=0,COUNTIF($B$4:B6191,"&lt;&gt;0")+1,0),0)</f>
        <v>0</v>
      </c>
      <c r="C6192" s="9">
        <f>'Dash Board'!$C$12+COUNT('Daily reducing balance'!$F$4:F6191)</f>
        <v>47918</v>
      </c>
      <c r="D6192">
        <f t="shared" si="672"/>
        <v>2031</v>
      </c>
      <c r="E6192">
        <f t="shared" si="673"/>
        <v>3</v>
      </c>
      <c r="F6192">
        <f>DAY('Dash Board'!$C$12+COUNT('Daily reducing balance'!$F$4:F6191))</f>
        <v>11</v>
      </c>
      <c r="G6192" s="8">
        <f t="shared" si="674"/>
        <v>1.1067165807874728E-7</v>
      </c>
      <c r="H6192" s="6">
        <f>G6192*'Dash Board'!$C$11/365</f>
        <v>3.1837052324023191E-11</v>
      </c>
      <c r="I6192" s="6">
        <f>H6192*'Dash Board'!$C$18/'Dash Board'!$C$11</f>
        <v>1.516050110667771E-11</v>
      </c>
      <c r="J6192" s="6">
        <f>(G6192&gt;1)*PMT('Dash Board'!$C$11/365,$U$4,-'Dash Board'!$C$19)</f>
        <v>0</v>
      </c>
      <c r="K6192" s="6">
        <f t="shared" si="676"/>
        <v>0</v>
      </c>
      <c r="L6192" s="8">
        <f t="shared" si="677"/>
        <v>1.107034951310713E-7</v>
      </c>
      <c r="N6192" s="8">
        <f t="shared" si="675"/>
        <v>-1.516050110667771E-11</v>
      </c>
      <c r="O6192" s="8">
        <f>IF(E6191&lt;&gt;E6192,SUM($N$4:N6192)-SUM($O$3:O6191),0)</f>
        <v>0</v>
      </c>
      <c r="P6192" s="6">
        <f>IF(B6192&gt;0,SUM($O$4:O6192)-SUM($P$3:P6191),0)</f>
        <v>0</v>
      </c>
      <c r="Q6192" s="6">
        <f t="shared" si="678"/>
        <v>1.516050110667771E-11</v>
      </c>
      <c r="R6192" s="8">
        <f>IF(E6191&lt;&gt;E6192,SUM($Q$4:Q6192)-SUM($R$3:R6191),0)</f>
        <v>0</v>
      </c>
      <c r="S6192" s="6">
        <f>IF(B6192&gt;0,SUM($R$4:R6192)-SUM($S$3:S6191),0)</f>
        <v>0</v>
      </c>
    </row>
    <row r="6193" spans="1:19">
      <c r="A6193">
        <f>IF(E6192&lt;&gt;E6193,COUNTIF($A$4:A6192,"&lt;&gt;0")+1,0)</f>
        <v>0</v>
      </c>
      <c r="B6193">
        <f>IF(A6193&lt;&gt;0,IF(MOD(A6193,3)=0,COUNTIF($B$4:B6192,"&lt;&gt;0")+1,0),0)</f>
        <v>0</v>
      </c>
      <c r="C6193" s="9">
        <f>'Dash Board'!$C$12+COUNT('Daily reducing balance'!$F$4:F6192)</f>
        <v>47919</v>
      </c>
      <c r="D6193">
        <f t="shared" si="672"/>
        <v>2031</v>
      </c>
      <c r="E6193">
        <f t="shared" si="673"/>
        <v>3</v>
      </c>
      <c r="F6193">
        <f>DAY('Dash Board'!$C$12+COUNT('Daily reducing balance'!$F$4:F6192))</f>
        <v>12</v>
      </c>
      <c r="G6193" s="8">
        <f t="shared" si="674"/>
        <v>1.107034951310713E-7</v>
      </c>
      <c r="H6193" s="6">
        <f>G6193*'Dash Board'!$C$11/365</f>
        <v>3.1846210928116398E-11</v>
      </c>
      <c r="I6193" s="6">
        <f>H6193*'Dash Board'!$C$18/'Dash Board'!$C$11</f>
        <v>1.5164862346722096E-11</v>
      </c>
      <c r="J6193" s="6">
        <f>(G6193&gt;1)*PMT('Dash Board'!$C$11/365,$U$4,-'Dash Board'!$C$19)</f>
        <v>0</v>
      </c>
      <c r="K6193" s="6">
        <f t="shared" si="676"/>
        <v>0</v>
      </c>
      <c r="L6193" s="8">
        <f t="shared" si="677"/>
        <v>1.1073534134199941E-7</v>
      </c>
      <c r="N6193" s="8">
        <f t="shared" si="675"/>
        <v>-1.5164862346722096E-11</v>
      </c>
      <c r="O6193" s="8">
        <f>IF(E6192&lt;&gt;E6193,SUM($N$4:N6193)-SUM($O$3:O6192),0)</f>
        <v>0</v>
      </c>
      <c r="P6193" s="6">
        <f>IF(B6193&gt;0,SUM($O$4:O6193)-SUM($P$3:P6192),0)</f>
        <v>0</v>
      </c>
      <c r="Q6193" s="6">
        <f t="shared" si="678"/>
        <v>1.5164862346722096E-11</v>
      </c>
      <c r="R6193" s="8">
        <f>IF(E6192&lt;&gt;E6193,SUM($Q$4:Q6193)-SUM($R$3:R6192),0)</f>
        <v>0</v>
      </c>
      <c r="S6193" s="6">
        <f>IF(B6193&gt;0,SUM($R$4:R6193)-SUM($S$3:S6192),0)</f>
        <v>0</v>
      </c>
    </row>
    <row r="6194" spans="1:19">
      <c r="A6194">
        <f>IF(E6193&lt;&gt;E6194,COUNTIF($A$4:A6193,"&lt;&gt;0")+1,0)</f>
        <v>0</v>
      </c>
      <c r="B6194">
        <f>IF(A6194&lt;&gt;0,IF(MOD(A6194,3)=0,COUNTIF($B$4:B6193,"&lt;&gt;0")+1,0),0)</f>
        <v>0</v>
      </c>
      <c r="C6194" s="9">
        <f>'Dash Board'!$C$12+COUNT('Daily reducing balance'!$F$4:F6193)</f>
        <v>47920</v>
      </c>
      <c r="D6194">
        <f t="shared" si="672"/>
        <v>2031</v>
      </c>
      <c r="E6194">
        <f t="shared" si="673"/>
        <v>3</v>
      </c>
      <c r="F6194">
        <f>DAY('Dash Board'!$C$12+COUNT('Daily reducing balance'!$F$4:F6193))</f>
        <v>13</v>
      </c>
      <c r="G6194" s="8">
        <f t="shared" si="674"/>
        <v>1.1073534134199941E-7</v>
      </c>
      <c r="H6194" s="6">
        <f>G6194*'Dash Board'!$C$11/365</f>
        <v>3.1855372166876539E-11</v>
      </c>
      <c r="I6194" s="6">
        <f>H6194*'Dash Board'!$C$18/'Dash Board'!$C$11</f>
        <v>1.5169224841369783E-11</v>
      </c>
      <c r="J6194" s="6">
        <f>(G6194&gt;1)*PMT('Dash Board'!$C$11/365,$U$4,-'Dash Board'!$C$19)</f>
        <v>0</v>
      </c>
      <c r="K6194" s="6">
        <f t="shared" si="676"/>
        <v>0</v>
      </c>
      <c r="L6194" s="8">
        <f t="shared" si="677"/>
        <v>1.1076719671416629E-7</v>
      </c>
      <c r="N6194" s="8">
        <f t="shared" si="675"/>
        <v>-1.5169224841369783E-11</v>
      </c>
      <c r="O6194" s="8">
        <f>IF(E6193&lt;&gt;E6194,SUM($N$4:N6194)-SUM($O$3:O6193),0)</f>
        <v>0</v>
      </c>
      <c r="P6194" s="6">
        <f>IF(B6194&gt;0,SUM($O$4:O6194)-SUM($P$3:P6193),0)</f>
        <v>0</v>
      </c>
      <c r="Q6194" s="6">
        <f t="shared" si="678"/>
        <v>1.5169224841369783E-11</v>
      </c>
      <c r="R6194" s="8">
        <f>IF(E6193&lt;&gt;E6194,SUM($Q$4:Q6194)-SUM($R$3:R6193),0)</f>
        <v>0</v>
      </c>
      <c r="S6194" s="6">
        <f>IF(B6194&gt;0,SUM($R$4:R6194)-SUM($S$3:S6193),0)</f>
        <v>0</v>
      </c>
    </row>
    <row r="6195" spans="1:19">
      <c r="A6195">
        <f>IF(E6194&lt;&gt;E6195,COUNTIF($A$4:A6194,"&lt;&gt;0")+1,0)</f>
        <v>0</v>
      </c>
      <c r="B6195">
        <f>IF(A6195&lt;&gt;0,IF(MOD(A6195,3)=0,COUNTIF($B$4:B6194,"&lt;&gt;0")+1,0),0)</f>
        <v>0</v>
      </c>
      <c r="C6195" s="9">
        <f>'Dash Board'!$C$12+COUNT('Daily reducing balance'!$F$4:F6194)</f>
        <v>47921</v>
      </c>
      <c r="D6195">
        <f t="shared" si="672"/>
        <v>2031</v>
      </c>
      <c r="E6195">
        <f t="shared" si="673"/>
        <v>3</v>
      </c>
      <c r="F6195">
        <f>DAY('Dash Board'!$C$12+COUNT('Daily reducing balance'!$F$4:F6194))</f>
        <v>14</v>
      </c>
      <c r="G6195" s="8">
        <f t="shared" si="674"/>
        <v>1.1076719671416629E-7</v>
      </c>
      <c r="H6195" s="6">
        <f>G6195*'Dash Board'!$C$11/365</f>
        <v>3.1864536041061532E-11</v>
      </c>
      <c r="I6195" s="6">
        <f>H6195*'Dash Board'!$C$18/'Dash Board'!$C$11</f>
        <v>1.5173588590981684E-11</v>
      </c>
      <c r="J6195" s="6">
        <f>(G6195&gt;1)*PMT('Dash Board'!$C$11/365,$U$4,-'Dash Board'!$C$19)</f>
        <v>0</v>
      </c>
      <c r="K6195" s="6">
        <f t="shared" si="676"/>
        <v>0</v>
      </c>
      <c r="L6195" s="8">
        <f t="shared" si="677"/>
        <v>1.1079906125020735E-7</v>
      </c>
      <c r="N6195" s="8">
        <f t="shared" si="675"/>
        <v>-1.5173588590981684E-11</v>
      </c>
      <c r="O6195" s="8">
        <f>IF(E6194&lt;&gt;E6195,SUM($N$4:N6195)-SUM($O$3:O6194),0)</f>
        <v>0</v>
      </c>
      <c r="P6195" s="6">
        <f>IF(B6195&gt;0,SUM($O$4:O6195)-SUM($P$3:P6194),0)</f>
        <v>0</v>
      </c>
      <c r="Q6195" s="6">
        <f t="shared" si="678"/>
        <v>1.5173588590981684E-11</v>
      </c>
      <c r="R6195" s="8">
        <f>IF(E6194&lt;&gt;E6195,SUM($Q$4:Q6195)-SUM($R$3:R6194),0)</f>
        <v>0</v>
      </c>
      <c r="S6195" s="6">
        <f>IF(B6195&gt;0,SUM($R$4:R6195)-SUM($S$3:S6194),0)</f>
        <v>0</v>
      </c>
    </row>
    <row r="6196" spans="1:19">
      <c r="A6196">
        <f>IF(E6195&lt;&gt;E6196,COUNTIF($A$4:A6195,"&lt;&gt;0")+1,0)</f>
        <v>0</v>
      </c>
      <c r="B6196">
        <f>IF(A6196&lt;&gt;0,IF(MOD(A6196,3)=0,COUNTIF($B$4:B6195,"&lt;&gt;0")+1,0),0)</f>
        <v>0</v>
      </c>
      <c r="C6196" s="9">
        <f>'Dash Board'!$C$12+COUNT('Daily reducing balance'!$F$4:F6195)</f>
        <v>47922</v>
      </c>
      <c r="D6196">
        <f t="shared" ref="D6196:D6259" si="679">IF(AND(E6196=1,F6196=1),D6195+1,D6195)</f>
        <v>2031</v>
      </c>
      <c r="E6196">
        <f t="shared" ref="E6196:E6259" si="680">IF(F6196=1,IF(E6195+1&gt;12,1,E6195+1),E6195)</f>
        <v>3</v>
      </c>
      <c r="F6196">
        <f>DAY('Dash Board'!$C$12+COUNT('Daily reducing balance'!$F$4:F6195))</f>
        <v>15</v>
      </c>
      <c r="G6196" s="8">
        <f t="shared" ref="G6196:G6259" si="681">L6195</f>
        <v>1.1079906125020735E-7</v>
      </c>
      <c r="H6196" s="6">
        <f>G6196*'Dash Board'!$C$11/365</f>
        <v>3.1873702551429512E-11</v>
      </c>
      <c r="I6196" s="6">
        <f>H6196*'Dash Board'!$C$18/'Dash Board'!$C$11</f>
        <v>1.5177953595918818E-11</v>
      </c>
      <c r="J6196" s="6">
        <f>(G6196&gt;1)*PMT('Dash Board'!$C$11/365,$U$4,-'Dash Board'!$C$19)</f>
        <v>0</v>
      </c>
      <c r="K6196" s="6">
        <f t="shared" si="676"/>
        <v>0</v>
      </c>
      <c r="L6196" s="8">
        <f t="shared" si="677"/>
        <v>1.1083093495275877E-7</v>
      </c>
      <c r="N6196" s="8">
        <f t="shared" ref="N6196:N6259" si="682">J6196-I6196</f>
        <v>-1.5177953595918818E-11</v>
      </c>
      <c r="O6196" s="8">
        <f>IF(E6195&lt;&gt;E6196,SUM($N$4:N6196)-SUM($O$3:O6195),0)</f>
        <v>0</v>
      </c>
      <c r="P6196" s="6">
        <f>IF(B6196&gt;0,SUM($O$4:O6196)-SUM($P$3:P6195),0)</f>
        <v>0</v>
      </c>
      <c r="Q6196" s="6">
        <f t="shared" si="678"/>
        <v>1.5177953595918818E-11</v>
      </c>
      <c r="R6196" s="8">
        <f>IF(E6195&lt;&gt;E6196,SUM($Q$4:Q6196)-SUM($R$3:R6195),0)</f>
        <v>0</v>
      </c>
      <c r="S6196" s="6">
        <f>IF(B6196&gt;0,SUM($R$4:R6196)-SUM($S$3:S6195),0)</f>
        <v>0</v>
      </c>
    </row>
    <row r="6197" spans="1:19">
      <c r="A6197">
        <f>IF(E6196&lt;&gt;E6197,COUNTIF($A$4:A6196,"&lt;&gt;0")+1,0)</f>
        <v>0</v>
      </c>
      <c r="B6197">
        <f>IF(A6197&lt;&gt;0,IF(MOD(A6197,3)=0,COUNTIF($B$4:B6196,"&lt;&gt;0")+1,0),0)</f>
        <v>0</v>
      </c>
      <c r="C6197" s="9">
        <f>'Dash Board'!$C$12+COUNT('Daily reducing balance'!$F$4:F6196)</f>
        <v>47923</v>
      </c>
      <c r="D6197">
        <f t="shared" si="679"/>
        <v>2031</v>
      </c>
      <c r="E6197">
        <f t="shared" si="680"/>
        <v>3</v>
      </c>
      <c r="F6197">
        <f>DAY('Dash Board'!$C$12+COUNT('Daily reducing balance'!$F$4:F6196))</f>
        <v>16</v>
      </c>
      <c r="G6197" s="8">
        <f t="shared" si="681"/>
        <v>1.1083093495275877E-7</v>
      </c>
      <c r="H6197" s="6">
        <f>G6197*'Dash Board'!$C$11/365</f>
        <v>3.1882871698738825E-11</v>
      </c>
      <c r="I6197" s="6">
        <f>H6197*'Dash Board'!$C$18/'Dash Board'!$C$11</f>
        <v>1.5182319856542297E-11</v>
      </c>
      <c r="J6197" s="6">
        <f>(G6197&gt;1)*PMT('Dash Board'!$C$11/365,$U$4,-'Dash Board'!$C$19)</f>
        <v>0</v>
      </c>
      <c r="K6197" s="6">
        <f t="shared" si="676"/>
        <v>0</v>
      </c>
      <c r="L6197" s="8">
        <f t="shared" si="677"/>
        <v>1.1086281782445751E-7</v>
      </c>
      <c r="N6197" s="8">
        <f t="shared" si="682"/>
        <v>-1.5182319856542297E-11</v>
      </c>
      <c r="O6197" s="8">
        <f>IF(E6196&lt;&gt;E6197,SUM($N$4:N6197)-SUM($O$3:O6196),0)</f>
        <v>0</v>
      </c>
      <c r="P6197" s="6">
        <f>IF(B6197&gt;0,SUM($O$4:O6197)-SUM($P$3:P6196),0)</f>
        <v>0</v>
      </c>
      <c r="Q6197" s="6">
        <f t="shared" si="678"/>
        <v>1.5182319856542297E-11</v>
      </c>
      <c r="R6197" s="8">
        <f>IF(E6196&lt;&gt;E6197,SUM($Q$4:Q6197)-SUM($R$3:R6196),0)</f>
        <v>0</v>
      </c>
      <c r="S6197" s="6">
        <f>IF(B6197&gt;0,SUM($R$4:R6197)-SUM($S$3:S6196),0)</f>
        <v>0</v>
      </c>
    </row>
    <row r="6198" spans="1:19">
      <c r="A6198">
        <f>IF(E6197&lt;&gt;E6198,COUNTIF($A$4:A6197,"&lt;&gt;0")+1,0)</f>
        <v>0</v>
      </c>
      <c r="B6198">
        <f>IF(A6198&lt;&gt;0,IF(MOD(A6198,3)=0,COUNTIF($B$4:B6197,"&lt;&gt;0")+1,0),0)</f>
        <v>0</v>
      </c>
      <c r="C6198" s="9">
        <f>'Dash Board'!$C$12+COUNT('Daily reducing balance'!$F$4:F6197)</f>
        <v>47924</v>
      </c>
      <c r="D6198">
        <f t="shared" si="679"/>
        <v>2031</v>
      </c>
      <c r="E6198">
        <f t="shared" si="680"/>
        <v>3</v>
      </c>
      <c r="F6198">
        <f>DAY('Dash Board'!$C$12+COUNT('Daily reducing balance'!$F$4:F6197))</f>
        <v>17</v>
      </c>
      <c r="G6198" s="8">
        <f t="shared" si="681"/>
        <v>1.1086281782445751E-7</v>
      </c>
      <c r="H6198" s="6">
        <f>G6198*'Dash Board'!$C$11/365</f>
        <v>3.1892043483748052E-11</v>
      </c>
      <c r="I6198" s="6">
        <f>H6198*'Dash Board'!$C$18/'Dash Board'!$C$11</f>
        <v>1.518668737321336E-11</v>
      </c>
      <c r="J6198" s="6">
        <f>(G6198&gt;1)*PMT('Dash Board'!$C$11/365,$U$4,-'Dash Board'!$C$19)</f>
        <v>0</v>
      </c>
      <c r="K6198" s="6">
        <f t="shared" si="676"/>
        <v>0</v>
      </c>
      <c r="L6198" s="8">
        <f t="shared" si="677"/>
        <v>1.1089470986794126E-7</v>
      </c>
      <c r="N6198" s="8">
        <f t="shared" si="682"/>
        <v>-1.518668737321336E-11</v>
      </c>
      <c r="O6198" s="8">
        <f>IF(E6197&lt;&gt;E6198,SUM($N$4:N6198)-SUM($O$3:O6197),0)</f>
        <v>0</v>
      </c>
      <c r="P6198" s="6">
        <f>IF(B6198&gt;0,SUM($O$4:O6198)-SUM($P$3:P6197),0)</f>
        <v>0</v>
      </c>
      <c r="Q6198" s="6">
        <f t="shared" si="678"/>
        <v>1.518668737321336E-11</v>
      </c>
      <c r="R6198" s="8">
        <f>IF(E6197&lt;&gt;E6198,SUM($Q$4:Q6198)-SUM($R$3:R6197),0)</f>
        <v>0</v>
      </c>
      <c r="S6198" s="6">
        <f>IF(B6198&gt;0,SUM($R$4:R6198)-SUM($S$3:S6197),0)</f>
        <v>0</v>
      </c>
    </row>
    <row r="6199" spans="1:19">
      <c r="A6199">
        <f>IF(E6198&lt;&gt;E6199,COUNTIF($A$4:A6198,"&lt;&gt;0")+1,0)</f>
        <v>0</v>
      </c>
      <c r="B6199">
        <f>IF(A6199&lt;&gt;0,IF(MOD(A6199,3)=0,COUNTIF($B$4:B6198,"&lt;&gt;0")+1,0),0)</f>
        <v>0</v>
      </c>
      <c r="C6199" s="9">
        <f>'Dash Board'!$C$12+COUNT('Daily reducing balance'!$F$4:F6198)</f>
        <v>47925</v>
      </c>
      <c r="D6199">
        <f t="shared" si="679"/>
        <v>2031</v>
      </c>
      <c r="E6199">
        <f t="shared" si="680"/>
        <v>3</v>
      </c>
      <c r="F6199">
        <f>DAY('Dash Board'!$C$12+COUNT('Daily reducing balance'!$F$4:F6198))</f>
        <v>18</v>
      </c>
      <c r="G6199" s="8">
        <f t="shared" si="681"/>
        <v>1.1089470986794126E-7</v>
      </c>
      <c r="H6199" s="6">
        <f>G6199*'Dash Board'!$C$11/365</f>
        <v>3.1901217907215978E-11</v>
      </c>
      <c r="I6199" s="6">
        <f>H6199*'Dash Board'!$C$18/'Dash Board'!$C$11</f>
        <v>1.5191056146293325E-11</v>
      </c>
      <c r="J6199" s="6">
        <f>(G6199&gt;1)*PMT('Dash Board'!$C$11/365,$U$4,-'Dash Board'!$C$19)</f>
        <v>0</v>
      </c>
      <c r="K6199" s="6">
        <f t="shared" si="676"/>
        <v>0</v>
      </c>
      <c r="L6199" s="8">
        <f t="shared" si="677"/>
        <v>1.1092661108584847E-7</v>
      </c>
      <c r="N6199" s="8">
        <f t="shared" si="682"/>
        <v>-1.5191056146293325E-11</v>
      </c>
      <c r="O6199" s="8">
        <f>IF(E6198&lt;&gt;E6199,SUM($N$4:N6199)-SUM($O$3:O6198),0)</f>
        <v>0</v>
      </c>
      <c r="P6199" s="6">
        <f>IF(B6199&gt;0,SUM($O$4:O6199)-SUM($P$3:P6198),0)</f>
        <v>0</v>
      </c>
      <c r="Q6199" s="6">
        <f t="shared" si="678"/>
        <v>1.5191056146293325E-11</v>
      </c>
      <c r="R6199" s="8">
        <f>IF(E6198&lt;&gt;E6199,SUM($Q$4:Q6199)-SUM($R$3:R6198),0)</f>
        <v>0</v>
      </c>
      <c r="S6199" s="6">
        <f>IF(B6199&gt;0,SUM($R$4:R6199)-SUM($S$3:S6198),0)</f>
        <v>0</v>
      </c>
    </row>
    <row r="6200" spans="1:19">
      <c r="A6200">
        <f>IF(E6199&lt;&gt;E6200,COUNTIF($A$4:A6199,"&lt;&gt;0")+1,0)</f>
        <v>0</v>
      </c>
      <c r="B6200">
        <f>IF(A6200&lt;&gt;0,IF(MOD(A6200,3)=0,COUNTIF($B$4:B6199,"&lt;&gt;0")+1,0),0)</f>
        <v>0</v>
      </c>
      <c r="C6200" s="9">
        <f>'Dash Board'!$C$12+COUNT('Daily reducing balance'!$F$4:F6199)</f>
        <v>47926</v>
      </c>
      <c r="D6200">
        <f t="shared" si="679"/>
        <v>2031</v>
      </c>
      <c r="E6200">
        <f t="shared" si="680"/>
        <v>3</v>
      </c>
      <c r="F6200">
        <f>DAY('Dash Board'!$C$12+COUNT('Daily reducing balance'!$F$4:F6199))</f>
        <v>19</v>
      </c>
      <c r="G6200" s="8">
        <f t="shared" si="681"/>
        <v>1.1092661108584847E-7</v>
      </c>
      <c r="H6200" s="6">
        <f>G6200*'Dash Board'!$C$11/365</f>
        <v>3.1910394969901616E-11</v>
      </c>
      <c r="I6200" s="6">
        <f>H6200*'Dash Board'!$C$18/'Dash Board'!$C$11</f>
        <v>1.5195426176143629E-11</v>
      </c>
      <c r="J6200" s="6">
        <f>(G6200&gt;1)*PMT('Dash Board'!$C$11/365,$U$4,-'Dash Board'!$C$19)</f>
        <v>0</v>
      </c>
      <c r="K6200" s="6">
        <f t="shared" si="676"/>
        <v>0</v>
      </c>
      <c r="L6200" s="8">
        <f t="shared" si="677"/>
        <v>1.1095852148081838E-7</v>
      </c>
      <c r="N6200" s="8">
        <f t="shared" si="682"/>
        <v>-1.5195426176143629E-11</v>
      </c>
      <c r="O6200" s="8">
        <f>IF(E6199&lt;&gt;E6200,SUM($N$4:N6200)-SUM($O$3:O6199),0)</f>
        <v>0</v>
      </c>
      <c r="P6200" s="6">
        <f>IF(B6200&gt;0,SUM($O$4:O6200)-SUM($P$3:P6199),0)</f>
        <v>0</v>
      </c>
      <c r="Q6200" s="6">
        <f t="shared" si="678"/>
        <v>1.5195426176143629E-11</v>
      </c>
      <c r="R6200" s="8">
        <f>IF(E6199&lt;&gt;E6200,SUM($Q$4:Q6200)-SUM($R$3:R6199),0)</f>
        <v>0</v>
      </c>
      <c r="S6200" s="6">
        <f>IF(B6200&gt;0,SUM($R$4:R6200)-SUM($S$3:S6199),0)</f>
        <v>0</v>
      </c>
    </row>
    <row r="6201" spans="1:19">
      <c r="A6201">
        <f>IF(E6200&lt;&gt;E6201,COUNTIF($A$4:A6200,"&lt;&gt;0")+1,0)</f>
        <v>0</v>
      </c>
      <c r="B6201">
        <f>IF(A6201&lt;&gt;0,IF(MOD(A6201,3)=0,COUNTIF($B$4:B6200,"&lt;&gt;0")+1,0),0)</f>
        <v>0</v>
      </c>
      <c r="C6201" s="9">
        <f>'Dash Board'!$C$12+COUNT('Daily reducing balance'!$F$4:F6200)</f>
        <v>47927</v>
      </c>
      <c r="D6201">
        <f t="shared" si="679"/>
        <v>2031</v>
      </c>
      <c r="E6201">
        <f t="shared" si="680"/>
        <v>3</v>
      </c>
      <c r="F6201">
        <f>DAY('Dash Board'!$C$12+COUNT('Daily reducing balance'!$F$4:F6200))</f>
        <v>20</v>
      </c>
      <c r="G6201" s="8">
        <f t="shared" si="681"/>
        <v>1.1095852148081838E-7</v>
      </c>
      <c r="H6201" s="6">
        <f>G6201*'Dash Board'!$C$11/365</f>
        <v>3.1919574672564191E-11</v>
      </c>
      <c r="I6201" s="6">
        <f>H6201*'Dash Board'!$C$18/'Dash Board'!$C$11</f>
        <v>1.5199797463125806E-11</v>
      </c>
      <c r="J6201" s="6">
        <f>(G6201&gt;1)*PMT('Dash Board'!$C$11/365,$U$4,-'Dash Board'!$C$19)</f>
        <v>0</v>
      </c>
      <c r="K6201" s="6">
        <f t="shared" si="676"/>
        <v>0</v>
      </c>
      <c r="L6201" s="8">
        <f t="shared" si="677"/>
        <v>1.1099044105549094E-7</v>
      </c>
      <c r="N6201" s="8">
        <f t="shared" si="682"/>
        <v>-1.5199797463125806E-11</v>
      </c>
      <c r="O6201" s="8">
        <f>IF(E6200&lt;&gt;E6201,SUM($N$4:N6201)-SUM($O$3:O6200),0)</f>
        <v>0</v>
      </c>
      <c r="P6201" s="6">
        <f>IF(B6201&gt;0,SUM($O$4:O6201)-SUM($P$3:P6200),0)</f>
        <v>0</v>
      </c>
      <c r="Q6201" s="6">
        <f t="shared" si="678"/>
        <v>1.5199797463125806E-11</v>
      </c>
      <c r="R6201" s="8">
        <f>IF(E6200&lt;&gt;E6201,SUM($Q$4:Q6201)-SUM($R$3:R6200),0)</f>
        <v>0</v>
      </c>
      <c r="S6201" s="6">
        <f>IF(B6201&gt;0,SUM($R$4:R6201)-SUM($S$3:S6200),0)</f>
        <v>0</v>
      </c>
    </row>
    <row r="6202" spans="1:19">
      <c r="A6202">
        <f>IF(E6201&lt;&gt;E6202,COUNTIF($A$4:A6201,"&lt;&gt;0")+1,0)</f>
        <v>0</v>
      </c>
      <c r="B6202">
        <f>IF(A6202&lt;&gt;0,IF(MOD(A6202,3)=0,COUNTIF($B$4:B6201,"&lt;&gt;0")+1,0),0)</f>
        <v>0</v>
      </c>
      <c r="C6202" s="9">
        <f>'Dash Board'!$C$12+COUNT('Daily reducing balance'!$F$4:F6201)</f>
        <v>47928</v>
      </c>
      <c r="D6202">
        <f t="shared" si="679"/>
        <v>2031</v>
      </c>
      <c r="E6202">
        <f t="shared" si="680"/>
        <v>3</v>
      </c>
      <c r="F6202">
        <f>DAY('Dash Board'!$C$12+COUNT('Daily reducing balance'!$F$4:F6201))</f>
        <v>21</v>
      </c>
      <c r="G6202" s="8">
        <f t="shared" si="681"/>
        <v>1.1099044105549094E-7</v>
      </c>
      <c r="H6202" s="6">
        <f>G6202*'Dash Board'!$C$11/365</f>
        <v>3.1928757015963144E-11</v>
      </c>
      <c r="I6202" s="6">
        <f>H6202*'Dash Board'!$C$18/'Dash Board'!$C$11</f>
        <v>1.5204170007601499E-11</v>
      </c>
      <c r="J6202" s="6">
        <f>(G6202&gt;1)*PMT('Dash Board'!$C$11/365,$U$4,-'Dash Board'!$C$19)</f>
        <v>0</v>
      </c>
      <c r="K6202" s="6">
        <f t="shared" si="676"/>
        <v>0</v>
      </c>
      <c r="L6202" s="8">
        <f t="shared" si="677"/>
        <v>1.1102236981250691E-7</v>
      </c>
      <c r="N6202" s="8">
        <f t="shared" si="682"/>
        <v>-1.5204170007601499E-11</v>
      </c>
      <c r="O6202" s="8">
        <f>IF(E6201&lt;&gt;E6202,SUM($N$4:N6202)-SUM($O$3:O6201),0)</f>
        <v>0</v>
      </c>
      <c r="P6202" s="6">
        <f>IF(B6202&gt;0,SUM($O$4:O6202)-SUM($P$3:P6201),0)</f>
        <v>0</v>
      </c>
      <c r="Q6202" s="6">
        <f t="shared" si="678"/>
        <v>1.5204170007601499E-11</v>
      </c>
      <c r="R6202" s="8">
        <f>IF(E6201&lt;&gt;E6202,SUM($Q$4:Q6202)-SUM($R$3:R6201),0)</f>
        <v>0</v>
      </c>
      <c r="S6202" s="6">
        <f>IF(B6202&gt;0,SUM($R$4:R6202)-SUM($S$3:S6201),0)</f>
        <v>0</v>
      </c>
    </row>
    <row r="6203" spans="1:19">
      <c r="A6203">
        <f>IF(E6202&lt;&gt;E6203,COUNTIF($A$4:A6202,"&lt;&gt;0")+1,0)</f>
        <v>0</v>
      </c>
      <c r="B6203">
        <f>IF(A6203&lt;&gt;0,IF(MOD(A6203,3)=0,COUNTIF($B$4:B6202,"&lt;&gt;0")+1,0),0)</f>
        <v>0</v>
      </c>
      <c r="C6203" s="9">
        <f>'Dash Board'!$C$12+COUNT('Daily reducing balance'!$F$4:F6202)</f>
        <v>47929</v>
      </c>
      <c r="D6203">
        <f t="shared" si="679"/>
        <v>2031</v>
      </c>
      <c r="E6203">
        <f t="shared" si="680"/>
        <v>3</v>
      </c>
      <c r="F6203">
        <f>DAY('Dash Board'!$C$12+COUNT('Daily reducing balance'!$F$4:F6202))</f>
        <v>22</v>
      </c>
      <c r="G6203" s="8">
        <f t="shared" si="681"/>
        <v>1.1102236981250691E-7</v>
      </c>
      <c r="H6203" s="6">
        <f>G6203*'Dash Board'!$C$11/365</f>
        <v>3.1937942000858151E-11</v>
      </c>
      <c r="I6203" s="6">
        <f>H6203*'Dash Board'!$C$18/'Dash Board'!$C$11</f>
        <v>1.5208543809932456E-11</v>
      </c>
      <c r="J6203" s="6">
        <f>(G6203&gt;1)*PMT('Dash Board'!$C$11/365,$U$4,-'Dash Board'!$C$19)</f>
        <v>0</v>
      </c>
      <c r="K6203" s="6">
        <f t="shared" si="676"/>
        <v>0</v>
      </c>
      <c r="L6203" s="8">
        <f t="shared" si="677"/>
        <v>1.1105430775450776E-7</v>
      </c>
      <c r="N6203" s="8">
        <f t="shared" si="682"/>
        <v>-1.5208543809932456E-11</v>
      </c>
      <c r="O6203" s="8">
        <f>IF(E6202&lt;&gt;E6203,SUM($N$4:N6203)-SUM($O$3:O6202),0)</f>
        <v>0</v>
      </c>
      <c r="P6203" s="6">
        <f>IF(B6203&gt;0,SUM($O$4:O6203)-SUM($P$3:P6202),0)</f>
        <v>0</v>
      </c>
      <c r="Q6203" s="6">
        <f t="shared" si="678"/>
        <v>1.5208543809932456E-11</v>
      </c>
      <c r="R6203" s="8">
        <f>IF(E6202&lt;&gt;E6203,SUM($Q$4:Q6203)-SUM($R$3:R6202),0)</f>
        <v>0</v>
      </c>
      <c r="S6203" s="6">
        <f>IF(B6203&gt;0,SUM($R$4:R6203)-SUM($S$3:S6202),0)</f>
        <v>0</v>
      </c>
    </row>
    <row r="6204" spans="1:19">
      <c r="A6204">
        <f>IF(E6203&lt;&gt;E6204,COUNTIF($A$4:A6203,"&lt;&gt;0")+1,0)</f>
        <v>0</v>
      </c>
      <c r="B6204">
        <f>IF(A6204&lt;&gt;0,IF(MOD(A6204,3)=0,COUNTIF($B$4:B6203,"&lt;&gt;0")+1,0),0)</f>
        <v>0</v>
      </c>
      <c r="C6204" s="9">
        <f>'Dash Board'!$C$12+COUNT('Daily reducing balance'!$F$4:F6203)</f>
        <v>47930</v>
      </c>
      <c r="D6204">
        <f t="shared" si="679"/>
        <v>2031</v>
      </c>
      <c r="E6204">
        <f t="shared" si="680"/>
        <v>3</v>
      </c>
      <c r="F6204">
        <f>DAY('Dash Board'!$C$12+COUNT('Daily reducing balance'!$F$4:F6203))</f>
        <v>23</v>
      </c>
      <c r="G6204" s="8">
        <f t="shared" si="681"/>
        <v>1.1105430775450776E-7</v>
      </c>
      <c r="H6204" s="6">
        <f>G6204*'Dash Board'!$C$11/365</f>
        <v>3.1947129628009079E-11</v>
      </c>
      <c r="I6204" s="6">
        <f>H6204*'Dash Board'!$C$18/'Dash Board'!$C$11</f>
        <v>1.5212918870480515E-11</v>
      </c>
      <c r="J6204" s="6">
        <f>(G6204&gt;1)*PMT('Dash Board'!$C$11/365,$U$4,-'Dash Board'!$C$19)</f>
        <v>0</v>
      </c>
      <c r="K6204" s="6">
        <f t="shared" si="676"/>
        <v>0</v>
      </c>
      <c r="L6204" s="8">
        <f t="shared" si="677"/>
        <v>1.1108625488413577E-7</v>
      </c>
      <c r="N6204" s="8">
        <f t="shared" si="682"/>
        <v>-1.5212918870480515E-11</v>
      </c>
      <c r="O6204" s="8">
        <f>IF(E6203&lt;&gt;E6204,SUM($N$4:N6204)-SUM($O$3:O6203),0)</f>
        <v>0</v>
      </c>
      <c r="P6204" s="6">
        <f>IF(B6204&gt;0,SUM($O$4:O6204)-SUM($P$3:P6203),0)</f>
        <v>0</v>
      </c>
      <c r="Q6204" s="6">
        <f t="shared" si="678"/>
        <v>1.5212918870480515E-11</v>
      </c>
      <c r="R6204" s="8">
        <f>IF(E6203&lt;&gt;E6204,SUM($Q$4:Q6204)-SUM($R$3:R6203),0)</f>
        <v>0</v>
      </c>
      <c r="S6204" s="6">
        <f>IF(B6204&gt;0,SUM($R$4:R6204)-SUM($S$3:S6203),0)</f>
        <v>0</v>
      </c>
    </row>
    <row r="6205" spans="1:19">
      <c r="A6205">
        <f>IF(E6204&lt;&gt;E6205,COUNTIF($A$4:A6204,"&lt;&gt;0")+1,0)</f>
        <v>0</v>
      </c>
      <c r="B6205">
        <f>IF(A6205&lt;&gt;0,IF(MOD(A6205,3)=0,COUNTIF($B$4:B6204,"&lt;&gt;0")+1,0),0)</f>
        <v>0</v>
      </c>
      <c r="C6205" s="9">
        <f>'Dash Board'!$C$12+COUNT('Daily reducing balance'!$F$4:F6204)</f>
        <v>47931</v>
      </c>
      <c r="D6205">
        <f t="shared" si="679"/>
        <v>2031</v>
      </c>
      <c r="E6205">
        <f t="shared" si="680"/>
        <v>3</v>
      </c>
      <c r="F6205">
        <f>DAY('Dash Board'!$C$12+COUNT('Daily reducing balance'!$F$4:F6204))</f>
        <v>24</v>
      </c>
      <c r="G6205" s="8">
        <f t="shared" si="681"/>
        <v>1.1108625488413577E-7</v>
      </c>
      <c r="H6205" s="6">
        <f>G6205*'Dash Board'!$C$11/365</f>
        <v>3.1956319898176038E-11</v>
      </c>
      <c r="I6205" s="6">
        <f>H6205*'Dash Board'!$C$18/'Dash Board'!$C$11</f>
        <v>1.5217295189607638E-11</v>
      </c>
      <c r="J6205" s="6">
        <f>(G6205&gt;1)*PMT('Dash Board'!$C$11/365,$U$4,-'Dash Board'!$C$19)</f>
        <v>0</v>
      </c>
      <c r="K6205" s="6">
        <f t="shared" si="676"/>
        <v>0</v>
      </c>
      <c r="L6205" s="8">
        <f t="shared" si="677"/>
        <v>1.1111821120403395E-7</v>
      </c>
      <c r="N6205" s="8">
        <f t="shared" si="682"/>
        <v>-1.5217295189607638E-11</v>
      </c>
      <c r="O6205" s="8">
        <f>IF(E6204&lt;&gt;E6205,SUM($N$4:N6205)-SUM($O$3:O6204),0)</f>
        <v>0</v>
      </c>
      <c r="P6205" s="6">
        <f>IF(B6205&gt;0,SUM($O$4:O6205)-SUM($P$3:P6204),0)</f>
        <v>0</v>
      </c>
      <c r="Q6205" s="6">
        <f t="shared" si="678"/>
        <v>1.5217295189607638E-11</v>
      </c>
      <c r="R6205" s="8">
        <f>IF(E6204&lt;&gt;E6205,SUM($Q$4:Q6205)-SUM($R$3:R6204),0)</f>
        <v>0</v>
      </c>
      <c r="S6205" s="6">
        <f>IF(B6205&gt;0,SUM($R$4:R6205)-SUM($S$3:S6204),0)</f>
        <v>0</v>
      </c>
    </row>
    <row r="6206" spans="1:19">
      <c r="A6206">
        <f>IF(E6205&lt;&gt;E6206,COUNTIF($A$4:A6205,"&lt;&gt;0")+1,0)</f>
        <v>0</v>
      </c>
      <c r="B6206">
        <f>IF(A6206&lt;&gt;0,IF(MOD(A6206,3)=0,COUNTIF($B$4:B6205,"&lt;&gt;0")+1,0),0)</f>
        <v>0</v>
      </c>
      <c r="C6206" s="9">
        <f>'Dash Board'!$C$12+COUNT('Daily reducing balance'!$F$4:F6205)</f>
        <v>47932</v>
      </c>
      <c r="D6206">
        <f t="shared" si="679"/>
        <v>2031</v>
      </c>
      <c r="E6206">
        <f t="shared" si="680"/>
        <v>3</v>
      </c>
      <c r="F6206">
        <f>DAY('Dash Board'!$C$12+COUNT('Daily reducing balance'!$F$4:F6205))</f>
        <v>25</v>
      </c>
      <c r="G6206" s="8">
        <f t="shared" si="681"/>
        <v>1.1111821120403395E-7</v>
      </c>
      <c r="H6206" s="6">
        <f>G6206*'Dash Board'!$C$11/365</f>
        <v>3.1965512812119354E-11</v>
      </c>
      <c r="I6206" s="6">
        <f>H6206*'Dash Board'!$C$18/'Dash Board'!$C$11</f>
        <v>1.5221672767675885E-11</v>
      </c>
      <c r="J6206" s="6">
        <f>(G6206&gt;1)*PMT('Dash Board'!$C$11/365,$U$4,-'Dash Board'!$C$19)</f>
        <v>0</v>
      </c>
      <c r="K6206" s="6">
        <f t="shared" si="676"/>
        <v>0</v>
      </c>
      <c r="L6206" s="8">
        <f t="shared" si="677"/>
        <v>1.1115017671684606E-7</v>
      </c>
      <c r="N6206" s="8">
        <f t="shared" si="682"/>
        <v>-1.5221672767675885E-11</v>
      </c>
      <c r="O6206" s="8">
        <f>IF(E6205&lt;&gt;E6206,SUM($N$4:N6206)-SUM($O$3:O6205),0)</f>
        <v>0</v>
      </c>
      <c r="P6206" s="6">
        <f>IF(B6206&gt;0,SUM($O$4:O6206)-SUM($P$3:P6205),0)</f>
        <v>0</v>
      </c>
      <c r="Q6206" s="6">
        <f t="shared" si="678"/>
        <v>1.5221672767675885E-11</v>
      </c>
      <c r="R6206" s="8">
        <f>IF(E6205&lt;&gt;E6206,SUM($Q$4:Q6206)-SUM($R$3:R6205),0)</f>
        <v>0</v>
      </c>
      <c r="S6206" s="6">
        <f>IF(B6206&gt;0,SUM($R$4:R6206)-SUM($S$3:S6205),0)</f>
        <v>0</v>
      </c>
    </row>
    <row r="6207" spans="1:19">
      <c r="A6207">
        <f>IF(E6206&lt;&gt;E6207,COUNTIF($A$4:A6206,"&lt;&gt;0")+1,0)</f>
        <v>0</v>
      </c>
      <c r="B6207">
        <f>IF(A6207&lt;&gt;0,IF(MOD(A6207,3)=0,COUNTIF($B$4:B6206,"&lt;&gt;0")+1,0),0)</f>
        <v>0</v>
      </c>
      <c r="C6207" s="9">
        <f>'Dash Board'!$C$12+COUNT('Daily reducing balance'!$F$4:F6206)</f>
        <v>47933</v>
      </c>
      <c r="D6207">
        <f t="shared" si="679"/>
        <v>2031</v>
      </c>
      <c r="E6207">
        <f t="shared" si="680"/>
        <v>3</v>
      </c>
      <c r="F6207">
        <f>DAY('Dash Board'!$C$12+COUNT('Daily reducing balance'!$F$4:F6206))</f>
        <v>26</v>
      </c>
      <c r="G6207" s="8">
        <f t="shared" si="681"/>
        <v>1.1115017671684606E-7</v>
      </c>
      <c r="H6207" s="6">
        <f>G6207*'Dash Board'!$C$11/365</f>
        <v>3.197470837059955E-11</v>
      </c>
      <c r="I6207" s="6">
        <f>H6207*'Dash Board'!$C$18/'Dash Board'!$C$11</f>
        <v>1.5226051605047405E-11</v>
      </c>
      <c r="J6207" s="6">
        <f>(G6207&gt;1)*PMT('Dash Board'!$C$11/365,$U$4,-'Dash Board'!$C$19)</f>
        <v>0</v>
      </c>
      <c r="K6207" s="6">
        <f t="shared" si="676"/>
        <v>0</v>
      </c>
      <c r="L6207" s="8">
        <f t="shared" si="677"/>
        <v>1.1118215142521667E-7</v>
      </c>
      <c r="N6207" s="8">
        <f t="shared" si="682"/>
        <v>-1.5226051605047405E-11</v>
      </c>
      <c r="O6207" s="8">
        <f>IF(E6206&lt;&gt;E6207,SUM($N$4:N6207)-SUM($O$3:O6206),0)</f>
        <v>0</v>
      </c>
      <c r="P6207" s="6">
        <f>IF(B6207&gt;0,SUM($O$4:O6207)-SUM($P$3:P6206),0)</f>
        <v>0</v>
      </c>
      <c r="Q6207" s="6">
        <f t="shared" si="678"/>
        <v>1.5226051605047405E-11</v>
      </c>
      <c r="R6207" s="8">
        <f>IF(E6206&lt;&gt;E6207,SUM($Q$4:Q6207)-SUM($R$3:R6206),0)</f>
        <v>0</v>
      </c>
      <c r="S6207" s="6">
        <f>IF(B6207&gt;0,SUM($R$4:R6207)-SUM($S$3:S6206),0)</f>
        <v>0</v>
      </c>
    </row>
    <row r="6208" spans="1:19">
      <c r="A6208">
        <f>IF(E6207&lt;&gt;E6208,COUNTIF($A$4:A6207,"&lt;&gt;0")+1,0)</f>
        <v>0</v>
      </c>
      <c r="B6208">
        <f>IF(A6208&lt;&gt;0,IF(MOD(A6208,3)=0,COUNTIF($B$4:B6207,"&lt;&gt;0")+1,0),0)</f>
        <v>0</v>
      </c>
      <c r="C6208" s="9">
        <f>'Dash Board'!$C$12+COUNT('Daily reducing balance'!$F$4:F6207)</f>
        <v>47934</v>
      </c>
      <c r="D6208">
        <f t="shared" si="679"/>
        <v>2031</v>
      </c>
      <c r="E6208">
        <f t="shared" si="680"/>
        <v>3</v>
      </c>
      <c r="F6208">
        <f>DAY('Dash Board'!$C$12+COUNT('Daily reducing balance'!$F$4:F6207))</f>
        <v>27</v>
      </c>
      <c r="G6208" s="8">
        <f t="shared" si="681"/>
        <v>1.1118215142521667E-7</v>
      </c>
      <c r="H6208" s="6">
        <f>G6208*'Dash Board'!$C$11/365</f>
        <v>3.1983906574377398E-11</v>
      </c>
      <c r="I6208" s="6">
        <f>H6208*'Dash Board'!$C$18/'Dash Board'!$C$11</f>
        <v>1.5230431702084475E-11</v>
      </c>
      <c r="J6208" s="6">
        <f>(G6208&gt;1)*PMT('Dash Board'!$C$11/365,$U$4,-'Dash Board'!$C$19)</f>
        <v>0</v>
      </c>
      <c r="K6208" s="6">
        <f t="shared" si="676"/>
        <v>0</v>
      </c>
      <c r="L6208" s="8">
        <f t="shared" si="677"/>
        <v>1.1121413533179104E-7</v>
      </c>
      <c r="N6208" s="8">
        <f t="shared" si="682"/>
        <v>-1.5230431702084475E-11</v>
      </c>
      <c r="O6208" s="8">
        <f>IF(E6207&lt;&gt;E6208,SUM($N$4:N6208)-SUM($O$3:O6207),0)</f>
        <v>0</v>
      </c>
      <c r="P6208" s="6">
        <f>IF(B6208&gt;0,SUM($O$4:O6208)-SUM($P$3:P6207),0)</f>
        <v>0</v>
      </c>
      <c r="Q6208" s="6">
        <f t="shared" si="678"/>
        <v>1.5230431702084475E-11</v>
      </c>
      <c r="R6208" s="8">
        <f>IF(E6207&lt;&gt;E6208,SUM($Q$4:Q6208)-SUM($R$3:R6207),0)</f>
        <v>0</v>
      </c>
      <c r="S6208" s="6">
        <f>IF(B6208&gt;0,SUM($R$4:R6208)-SUM($S$3:S6207),0)</f>
        <v>0</v>
      </c>
    </row>
    <row r="6209" spans="1:19">
      <c r="A6209">
        <f>IF(E6208&lt;&gt;E6209,COUNTIF($A$4:A6208,"&lt;&gt;0")+1,0)</f>
        <v>0</v>
      </c>
      <c r="B6209">
        <f>IF(A6209&lt;&gt;0,IF(MOD(A6209,3)=0,COUNTIF($B$4:B6208,"&lt;&gt;0")+1,0),0)</f>
        <v>0</v>
      </c>
      <c r="C6209" s="9">
        <f>'Dash Board'!$C$12+COUNT('Daily reducing balance'!$F$4:F6208)</f>
        <v>47935</v>
      </c>
      <c r="D6209">
        <f t="shared" si="679"/>
        <v>2031</v>
      </c>
      <c r="E6209">
        <f t="shared" si="680"/>
        <v>3</v>
      </c>
      <c r="F6209">
        <f>DAY('Dash Board'!$C$12+COUNT('Daily reducing balance'!$F$4:F6208))</f>
        <v>28</v>
      </c>
      <c r="G6209" s="8">
        <f t="shared" si="681"/>
        <v>1.1121413533179104E-7</v>
      </c>
      <c r="H6209" s="6">
        <f>G6209*'Dash Board'!$C$11/365</f>
        <v>3.1993107424213859E-11</v>
      </c>
      <c r="I6209" s="6">
        <f>H6209*'Dash Board'!$C$18/'Dash Board'!$C$11</f>
        <v>1.5234813059149458E-11</v>
      </c>
      <c r="J6209" s="6">
        <f>(G6209&gt;1)*PMT('Dash Board'!$C$11/365,$U$4,-'Dash Board'!$C$19)</f>
        <v>0</v>
      </c>
      <c r="K6209" s="6">
        <f t="shared" si="676"/>
        <v>0</v>
      </c>
      <c r="L6209" s="8">
        <f t="shared" si="677"/>
        <v>1.1124612843921525E-7</v>
      </c>
      <c r="N6209" s="8">
        <f t="shared" si="682"/>
        <v>-1.5234813059149458E-11</v>
      </c>
      <c r="O6209" s="8">
        <f>IF(E6208&lt;&gt;E6209,SUM($N$4:N6209)-SUM($O$3:O6208),0)</f>
        <v>0</v>
      </c>
      <c r="P6209" s="6">
        <f>IF(B6209&gt;0,SUM($O$4:O6209)-SUM($P$3:P6208),0)</f>
        <v>0</v>
      </c>
      <c r="Q6209" s="6">
        <f t="shared" si="678"/>
        <v>1.5234813059149458E-11</v>
      </c>
      <c r="R6209" s="8">
        <f>IF(E6208&lt;&gt;E6209,SUM($Q$4:Q6209)-SUM($R$3:R6208),0)</f>
        <v>0</v>
      </c>
      <c r="S6209" s="6">
        <f>IF(B6209&gt;0,SUM($R$4:R6209)-SUM($S$3:S6208),0)</f>
        <v>0</v>
      </c>
    </row>
    <row r="6210" spans="1:19">
      <c r="A6210">
        <f>IF(E6209&lt;&gt;E6210,COUNTIF($A$4:A6209,"&lt;&gt;0")+1,0)</f>
        <v>0</v>
      </c>
      <c r="B6210">
        <f>IF(A6210&lt;&gt;0,IF(MOD(A6210,3)=0,COUNTIF($B$4:B6209,"&lt;&gt;0")+1,0),0)</f>
        <v>0</v>
      </c>
      <c r="C6210" s="9">
        <f>'Dash Board'!$C$12+COUNT('Daily reducing balance'!$F$4:F6209)</f>
        <v>47936</v>
      </c>
      <c r="D6210">
        <f t="shared" si="679"/>
        <v>2031</v>
      </c>
      <c r="E6210">
        <f t="shared" si="680"/>
        <v>3</v>
      </c>
      <c r="F6210">
        <f>DAY('Dash Board'!$C$12+COUNT('Daily reducing balance'!$F$4:F6209))</f>
        <v>29</v>
      </c>
      <c r="G6210" s="8">
        <f t="shared" si="681"/>
        <v>1.1124612843921525E-7</v>
      </c>
      <c r="H6210" s="6">
        <f>G6210*'Dash Board'!$C$11/365</f>
        <v>3.2002310920870141E-11</v>
      </c>
      <c r="I6210" s="6">
        <f>H6210*'Dash Board'!$C$18/'Dash Board'!$C$11</f>
        <v>1.523919567660483E-11</v>
      </c>
      <c r="J6210" s="6">
        <f>(G6210&gt;1)*PMT('Dash Board'!$C$11/365,$U$4,-'Dash Board'!$C$19)</f>
        <v>0</v>
      </c>
      <c r="K6210" s="6">
        <f t="shared" si="676"/>
        <v>0</v>
      </c>
      <c r="L6210" s="8">
        <f t="shared" si="677"/>
        <v>1.1127813075013612E-7</v>
      </c>
      <c r="N6210" s="8">
        <f t="shared" si="682"/>
        <v>-1.523919567660483E-11</v>
      </c>
      <c r="O6210" s="8">
        <f>IF(E6209&lt;&gt;E6210,SUM($N$4:N6210)-SUM($O$3:O6209),0)</f>
        <v>0</v>
      </c>
      <c r="P6210" s="6">
        <f>IF(B6210&gt;0,SUM($O$4:O6210)-SUM($P$3:P6209),0)</f>
        <v>0</v>
      </c>
      <c r="Q6210" s="6">
        <f t="shared" si="678"/>
        <v>1.523919567660483E-11</v>
      </c>
      <c r="R6210" s="8">
        <f>IF(E6209&lt;&gt;E6210,SUM($Q$4:Q6210)-SUM($R$3:R6209),0)</f>
        <v>0</v>
      </c>
      <c r="S6210" s="6">
        <f>IF(B6210&gt;0,SUM($R$4:R6210)-SUM($S$3:S6209),0)</f>
        <v>0</v>
      </c>
    </row>
    <row r="6211" spans="1:19">
      <c r="A6211">
        <f>IF(E6210&lt;&gt;E6211,COUNTIF($A$4:A6210,"&lt;&gt;0")+1,0)</f>
        <v>0</v>
      </c>
      <c r="B6211">
        <f>IF(A6211&lt;&gt;0,IF(MOD(A6211,3)=0,COUNTIF($B$4:B6210,"&lt;&gt;0")+1,0),0)</f>
        <v>0</v>
      </c>
      <c r="C6211" s="9">
        <f>'Dash Board'!$C$12+COUNT('Daily reducing balance'!$F$4:F6210)</f>
        <v>47937</v>
      </c>
      <c r="D6211">
        <f t="shared" si="679"/>
        <v>2031</v>
      </c>
      <c r="E6211">
        <f t="shared" si="680"/>
        <v>3</v>
      </c>
      <c r="F6211">
        <f>DAY('Dash Board'!$C$12+COUNT('Daily reducing balance'!$F$4:F6210))</f>
        <v>30</v>
      </c>
      <c r="G6211" s="8">
        <f t="shared" si="681"/>
        <v>1.1127813075013612E-7</v>
      </c>
      <c r="H6211" s="6">
        <f>G6211*'Dash Board'!$C$11/365</f>
        <v>3.2011517065107649E-11</v>
      </c>
      <c r="I6211" s="6">
        <f>H6211*'Dash Board'!$C$18/'Dash Board'!$C$11</f>
        <v>1.5243579554813167E-11</v>
      </c>
      <c r="J6211" s="6">
        <f>(G6211&gt;1)*PMT('Dash Board'!$C$11/365,$U$4,-'Dash Board'!$C$19)</f>
        <v>0</v>
      </c>
      <c r="K6211" s="6">
        <f t="shared" si="676"/>
        <v>0</v>
      </c>
      <c r="L6211" s="8">
        <f t="shared" si="677"/>
        <v>1.1131014226720122E-7</v>
      </c>
      <c r="N6211" s="8">
        <f t="shared" si="682"/>
        <v>-1.5243579554813167E-11</v>
      </c>
      <c r="O6211" s="8">
        <f>IF(E6210&lt;&gt;E6211,SUM($N$4:N6211)-SUM($O$3:O6210),0)</f>
        <v>0</v>
      </c>
      <c r="P6211" s="6">
        <f>IF(B6211&gt;0,SUM($O$4:O6211)-SUM($P$3:P6210),0)</f>
        <v>0</v>
      </c>
      <c r="Q6211" s="6">
        <f t="shared" si="678"/>
        <v>1.5243579554813167E-11</v>
      </c>
      <c r="R6211" s="8">
        <f>IF(E6210&lt;&gt;E6211,SUM($Q$4:Q6211)-SUM($R$3:R6210),0)</f>
        <v>0</v>
      </c>
      <c r="S6211" s="6">
        <f>IF(B6211&gt;0,SUM($R$4:R6211)-SUM($S$3:S6210),0)</f>
        <v>0</v>
      </c>
    </row>
    <row r="6212" spans="1:19">
      <c r="A6212">
        <f>IF(E6211&lt;&gt;E6212,COUNTIF($A$4:A6211,"&lt;&gt;0")+1,0)</f>
        <v>0</v>
      </c>
      <c r="B6212">
        <f>IF(A6212&lt;&gt;0,IF(MOD(A6212,3)=0,COUNTIF($B$4:B6211,"&lt;&gt;0")+1,0),0)</f>
        <v>0</v>
      </c>
      <c r="C6212" s="9">
        <f>'Dash Board'!$C$12+COUNT('Daily reducing balance'!$F$4:F6211)</f>
        <v>47938</v>
      </c>
      <c r="D6212">
        <f t="shared" si="679"/>
        <v>2031</v>
      </c>
      <c r="E6212">
        <f t="shared" si="680"/>
        <v>3</v>
      </c>
      <c r="F6212">
        <f>DAY('Dash Board'!$C$12+COUNT('Daily reducing balance'!$F$4:F6211))</f>
        <v>31</v>
      </c>
      <c r="G6212" s="8">
        <f t="shared" si="681"/>
        <v>1.1131014226720122E-7</v>
      </c>
      <c r="H6212" s="6">
        <f>G6212*'Dash Board'!$C$11/365</f>
        <v>3.2020725857688024E-11</v>
      </c>
      <c r="I6212" s="6">
        <f>H6212*'Dash Board'!$C$18/'Dash Board'!$C$11</f>
        <v>1.5247964694137154E-11</v>
      </c>
      <c r="J6212" s="6">
        <f>(G6212&gt;1)*PMT('Dash Board'!$C$11/365,$U$4,-'Dash Board'!$C$19)</f>
        <v>0</v>
      </c>
      <c r="K6212" s="6">
        <f t="shared" si="676"/>
        <v>0</v>
      </c>
      <c r="L6212" s="8">
        <f t="shared" si="677"/>
        <v>1.1134216299305891E-7</v>
      </c>
      <c r="N6212" s="8">
        <f t="shared" si="682"/>
        <v>-1.5247964694137154E-11</v>
      </c>
      <c r="O6212" s="8">
        <f>IF(E6211&lt;&gt;E6212,SUM($N$4:N6212)-SUM($O$3:O6211),0)</f>
        <v>0</v>
      </c>
      <c r="P6212" s="6">
        <f>IF(B6212&gt;0,SUM($O$4:O6212)-SUM($P$3:P6211),0)</f>
        <v>0</v>
      </c>
      <c r="Q6212" s="6">
        <f t="shared" si="678"/>
        <v>1.5247964694137154E-11</v>
      </c>
      <c r="R6212" s="8">
        <f>IF(E6211&lt;&gt;E6212,SUM($Q$4:Q6212)-SUM($R$3:R6211),0)</f>
        <v>0</v>
      </c>
      <c r="S6212" s="6">
        <f>IF(B6212&gt;0,SUM($R$4:R6212)-SUM($S$3:S6211),0)</f>
        <v>0</v>
      </c>
    </row>
    <row r="6213" spans="1:19">
      <c r="A6213">
        <f>IF(E6212&lt;&gt;E6213,COUNTIF($A$4:A6212,"&lt;&gt;0")+1,0)</f>
        <v>204</v>
      </c>
      <c r="B6213">
        <f>IF(A6213&lt;&gt;0,IF(MOD(A6213,3)=0,COUNTIF($B$4:B6212,"&lt;&gt;0")+1,0),0)</f>
        <v>68</v>
      </c>
      <c r="C6213" s="9">
        <f>'Dash Board'!$C$12+COUNT('Daily reducing balance'!$F$4:F6212)</f>
        <v>47939</v>
      </c>
      <c r="D6213">
        <f t="shared" si="679"/>
        <v>2031</v>
      </c>
      <c r="E6213">
        <f t="shared" si="680"/>
        <v>4</v>
      </c>
      <c r="F6213">
        <f>DAY('Dash Board'!$C$12+COUNT('Daily reducing balance'!$F$4:F6212))</f>
        <v>1</v>
      </c>
      <c r="G6213" s="8">
        <f t="shared" si="681"/>
        <v>1.1134216299305891E-7</v>
      </c>
      <c r="H6213" s="6">
        <f>G6213*'Dash Board'!$C$11/365</f>
        <v>3.2029937299373111E-11</v>
      </c>
      <c r="I6213" s="6">
        <f>H6213*'Dash Board'!$C$18/'Dash Board'!$C$11</f>
        <v>1.525235109493958E-11</v>
      </c>
      <c r="J6213" s="6">
        <f>(G6213&gt;1)*PMT('Dash Board'!$C$11/365,$U$4,-'Dash Board'!$C$19)</f>
        <v>0</v>
      </c>
      <c r="K6213" s="6">
        <f t="shared" ref="K6213:K6276" si="683">IF(F6213=1,SUMIFS($J$4:$J$7308,$D$4:$D$7308,"="&amp;YEAR(C6213),$E$4:$E$7308,"="&amp;MONTH(C6213)),0)</f>
        <v>0</v>
      </c>
      <c r="L6213" s="8">
        <f t="shared" ref="L6213:L6276" si="684">IF(G6213+H6213-J6213&lt;0,0,G6213+H6213-J6213)</f>
        <v>1.1137419293035829E-7</v>
      </c>
      <c r="N6213" s="8">
        <f t="shared" si="682"/>
        <v>-1.525235109493958E-11</v>
      </c>
      <c r="O6213" s="8">
        <f>IF(E6212&lt;&gt;E6213,SUM($N$4:N6213)-SUM($O$3:O6212),0)</f>
        <v>0</v>
      </c>
      <c r="P6213" s="6">
        <f>IF(B6213&gt;0,SUM($O$4:O6213)-SUM($P$3:P6212),0)</f>
        <v>0</v>
      </c>
      <c r="Q6213" s="6">
        <f t="shared" ref="Q6213:Q6276" si="685">I6213</f>
        <v>1.525235109493958E-11</v>
      </c>
      <c r="R6213" s="8">
        <f>IF(E6212&lt;&gt;E6213,SUM($Q$4:Q6213)-SUM($R$3:R6212),0)</f>
        <v>9.0221874415874481E-10</v>
      </c>
      <c r="S6213" s="6">
        <f>IF(B6213&gt;0,SUM($R$4:R6213)-SUM($S$3:S6212),0)</f>
        <v>2.6193447411060333E-9</v>
      </c>
    </row>
    <row r="6214" spans="1:19">
      <c r="A6214">
        <f>IF(E6213&lt;&gt;E6214,COUNTIF($A$4:A6213,"&lt;&gt;0")+1,0)</f>
        <v>0</v>
      </c>
      <c r="B6214">
        <f>IF(A6214&lt;&gt;0,IF(MOD(A6214,3)=0,COUNTIF($B$4:B6213,"&lt;&gt;0")+1,0),0)</f>
        <v>0</v>
      </c>
      <c r="C6214" s="9">
        <f>'Dash Board'!$C$12+COUNT('Daily reducing balance'!$F$4:F6213)</f>
        <v>47940</v>
      </c>
      <c r="D6214">
        <f t="shared" si="679"/>
        <v>2031</v>
      </c>
      <c r="E6214">
        <f t="shared" si="680"/>
        <v>4</v>
      </c>
      <c r="F6214">
        <f>DAY('Dash Board'!$C$12+COUNT('Daily reducing balance'!$F$4:F6213))</f>
        <v>2</v>
      </c>
      <c r="G6214" s="8">
        <f t="shared" si="681"/>
        <v>1.1137419293035829E-7</v>
      </c>
      <c r="H6214" s="6">
        <f>G6214*'Dash Board'!$C$11/365</f>
        <v>3.2039151390924983E-11</v>
      </c>
      <c r="I6214" s="6">
        <f>H6214*'Dash Board'!$C$18/'Dash Board'!$C$11</f>
        <v>1.5256738757583327E-11</v>
      </c>
      <c r="J6214" s="6">
        <f>(G6214&gt;1)*PMT('Dash Board'!$C$11/365,$U$4,-'Dash Board'!$C$19)</f>
        <v>0</v>
      </c>
      <c r="K6214" s="6">
        <f t="shared" si="683"/>
        <v>0</v>
      </c>
      <c r="L6214" s="8">
        <f t="shared" si="684"/>
        <v>1.1140623208174921E-7</v>
      </c>
      <c r="N6214" s="8">
        <f t="shared" si="682"/>
        <v>-1.5256738757583327E-11</v>
      </c>
      <c r="O6214" s="8">
        <f>IF(E6213&lt;&gt;E6214,SUM($N$4:N6214)-SUM($O$3:O6213),0)</f>
        <v>0</v>
      </c>
      <c r="P6214" s="6">
        <f>IF(B6214&gt;0,SUM($O$4:O6214)-SUM($P$3:P6213),0)</f>
        <v>0</v>
      </c>
      <c r="Q6214" s="6">
        <f t="shared" si="685"/>
        <v>1.5256738757583327E-11</v>
      </c>
      <c r="R6214" s="8">
        <f>IF(E6213&lt;&gt;E6214,SUM($Q$4:Q6214)-SUM($R$3:R6213),0)</f>
        <v>0</v>
      </c>
      <c r="S6214" s="6">
        <f>IF(B6214&gt;0,SUM($R$4:R6214)-SUM($S$3:S6213),0)</f>
        <v>0</v>
      </c>
    </row>
    <row r="6215" spans="1:19">
      <c r="A6215">
        <f>IF(E6214&lt;&gt;E6215,COUNTIF($A$4:A6214,"&lt;&gt;0")+1,0)</f>
        <v>0</v>
      </c>
      <c r="B6215">
        <f>IF(A6215&lt;&gt;0,IF(MOD(A6215,3)=0,COUNTIF($B$4:B6214,"&lt;&gt;0")+1,0),0)</f>
        <v>0</v>
      </c>
      <c r="C6215" s="9">
        <f>'Dash Board'!$C$12+COUNT('Daily reducing balance'!$F$4:F6214)</f>
        <v>47941</v>
      </c>
      <c r="D6215">
        <f t="shared" si="679"/>
        <v>2031</v>
      </c>
      <c r="E6215">
        <f t="shared" si="680"/>
        <v>4</v>
      </c>
      <c r="F6215">
        <f>DAY('Dash Board'!$C$12+COUNT('Daily reducing balance'!$F$4:F6214))</f>
        <v>3</v>
      </c>
      <c r="G6215" s="8">
        <f t="shared" si="681"/>
        <v>1.1140623208174921E-7</v>
      </c>
      <c r="H6215" s="6">
        <f>G6215*'Dash Board'!$C$11/365</f>
        <v>3.2048368133105933E-11</v>
      </c>
      <c r="I6215" s="6">
        <f>H6215*'Dash Board'!$C$18/'Dash Board'!$C$11</f>
        <v>1.5261127682431397E-11</v>
      </c>
      <c r="J6215" s="6">
        <f>(G6215&gt;1)*PMT('Dash Board'!$C$11/365,$U$4,-'Dash Board'!$C$19)</f>
        <v>0</v>
      </c>
      <c r="K6215" s="6">
        <f t="shared" si="683"/>
        <v>0</v>
      </c>
      <c r="L6215" s="8">
        <f t="shared" si="684"/>
        <v>1.1143828044988231E-7</v>
      </c>
      <c r="N6215" s="8">
        <f t="shared" si="682"/>
        <v>-1.5261127682431397E-11</v>
      </c>
      <c r="O6215" s="8">
        <f>IF(E6214&lt;&gt;E6215,SUM($N$4:N6215)-SUM($O$3:O6214),0)</f>
        <v>0</v>
      </c>
      <c r="P6215" s="6">
        <f>IF(B6215&gt;0,SUM($O$4:O6215)-SUM($P$3:P6214),0)</f>
        <v>0</v>
      </c>
      <c r="Q6215" s="6">
        <f t="shared" si="685"/>
        <v>1.5261127682431397E-11</v>
      </c>
      <c r="R6215" s="8">
        <f>IF(E6214&lt;&gt;E6215,SUM($Q$4:Q6215)-SUM($R$3:R6214),0)</f>
        <v>0</v>
      </c>
      <c r="S6215" s="6">
        <f>IF(B6215&gt;0,SUM($R$4:R6215)-SUM($S$3:S6214),0)</f>
        <v>0</v>
      </c>
    </row>
    <row r="6216" spans="1:19">
      <c r="A6216">
        <f>IF(E6215&lt;&gt;E6216,COUNTIF($A$4:A6215,"&lt;&gt;0")+1,0)</f>
        <v>0</v>
      </c>
      <c r="B6216">
        <f>IF(A6216&lt;&gt;0,IF(MOD(A6216,3)=0,COUNTIF($B$4:B6215,"&lt;&gt;0")+1,0),0)</f>
        <v>0</v>
      </c>
      <c r="C6216" s="9">
        <f>'Dash Board'!$C$12+COUNT('Daily reducing balance'!$F$4:F6215)</f>
        <v>47942</v>
      </c>
      <c r="D6216">
        <f t="shared" si="679"/>
        <v>2031</v>
      </c>
      <c r="E6216">
        <f t="shared" si="680"/>
        <v>4</v>
      </c>
      <c r="F6216">
        <f>DAY('Dash Board'!$C$12+COUNT('Daily reducing balance'!$F$4:F6215))</f>
        <v>4</v>
      </c>
      <c r="G6216" s="8">
        <f t="shared" si="681"/>
        <v>1.1143828044988231E-7</v>
      </c>
      <c r="H6216" s="6">
        <f>G6216*'Dash Board'!$C$11/365</f>
        <v>3.2057587526678472E-11</v>
      </c>
      <c r="I6216" s="6">
        <f>H6216*'Dash Board'!$C$18/'Dash Board'!$C$11</f>
        <v>1.5265517869846892E-11</v>
      </c>
      <c r="J6216" s="6">
        <f>(G6216&gt;1)*PMT('Dash Board'!$C$11/365,$U$4,-'Dash Board'!$C$19)</f>
        <v>0</v>
      </c>
      <c r="K6216" s="6">
        <f t="shared" si="683"/>
        <v>0</v>
      </c>
      <c r="L6216" s="8">
        <f t="shared" si="684"/>
        <v>1.1147033803740899E-7</v>
      </c>
      <c r="N6216" s="8">
        <f t="shared" si="682"/>
        <v>-1.5265517869846892E-11</v>
      </c>
      <c r="O6216" s="8">
        <f>IF(E6215&lt;&gt;E6216,SUM($N$4:N6216)-SUM($O$3:O6215),0)</f>
        <v>0</v>
      </c>
      <c r="P6216" s="6">
        <f>IF(B6216&gt;0,SUM($O$4:O6216)-SUM($P$3:P6215),0)</f>
        <v>0</v>
      </c>
      <c r="Q6216" s="6">
        <f t="shared" si="685"/>
        <v>1.5265517869846892E-11</v>
      </c>
      <c r="R6216" s="8">
        <f>IF(E6215&lt;&gt;E6216,SUM($Q$4:Q6216)-SUM($R$3:R6215),0)</f>
        <v>0</v>
      </c>
      <c r="S6216" s="6">
        <f>IF(B6216&gt;0,SUM($R$4:R6216)-SUM($S$3:S6215),0)</f>
        <v>0</v>
      </c>
    </row>
    <row r="6217" spans="1:19">
      <c r="A6217">
        <f>IF(E6216&lt;&gt;E6217,COUNTIF($A$4:A6216,"&lt;&gt;0")+1,0)</f>
        <v>0</v>
      </c>
      <c r="B6217">
        <f>IF(A6217&lt;&gt;0,IF(MOD(A6217,3)=0,COUNTIF($B$4:B6216,"&lt;&gt;0")+1,0),0)</f>
        <v>0</v>
      </c>
      <c r="C6217" s="9">
        <f>'Dash Board'!$C$12+COUNT('Daily reducing balance'!$F$4:F6216)</f>
        <v>47943</v>
      </c>
      <c r="D6217">
        <f t="shared" si="679"/>
        <v>2031</v>
      </c>
      <c r="E6217">
        <f t="shared" si="680"/>
        <v>4</v>
      </c>
      <c r="F6217">
        <f>DAY('Dash Board'!$C$12+COUNT('Daily reducing balance'!$F$4:F6216))</f>
        <v>5</v>
      </c>
      <c r="G6217" s="8">
        <f t="shared" si="681"/>
        <v>1.1147033803740899E-7</v>
      </c>
      <c r="H6217" s="6">
        <f>G6217*'Dash Board'!$C$11/365</f>
        <v>3.2066809572405318E-11</v>
      </c>
      <c r="I6217" s="6">
        <f>H6217*'Dash Board'!$C$18/'Dash Board'!$C$11</f>
        <v>1.5269909320193009E-11</v>
      </c>
      <c r="J6217" s="6">
        <f>(G6217&gt;1)*PMT('Dash Board'!$C$11/365,$U$4,-'Dash Board'!$C$19)</f>
        <v>0</v>
      </c>
      <c r="K6217" s="6">
        <f t="shared" si="683"/>
        <v>0</v>
      </c>
      <c r="L6217" s="8">
        <f t="shared" si="684"/>
        <v>1.115024048469814E-7</v>
      </c>
      <c r="N6217" s="8">
        <f t="shared" si="682"/>
        <v>-1.5269909320193009E-11</v>
      </c>
      <c r="O6217" s="8">
        <f>IF(E6216&lt;&gt;E6217,SUM($N$4:N6217)-SUM($O$3:O6216),0)</f>
        <v>0</v>
      </c>
      <c r="P6217" s="6">
        <f>IF(B6217&gt;0,SUM($O$4:O6217)-SUM($P$3:P6216),0)</f>
        <v>0</v>
      </c>
      <c r="Q6217" s="6">
        <f t="shared" si="685"/>
        <v>1.5269909320193009E-11</v>
      </c>
      <c r="R6217" s="8">
        <f>IF(E6216&lt;&gt;E6217,SUM($Q$4:Q6217)-SUM($R$3:R6216),0)</f>
        <v>0</v>
      </c>
      <c r="S6217" s="6">
        <f>IF(B6217&gt;0,SUM($R$4:R6217)-SUM($S$3:S6216),0)</f>
        <v>0</v>
      </c>
    </row>
    <row r="6218" spans="1:19">
      <c r="A6218">
        <f>IF(E6217&lt;&gt;E6218,COUNTIF($A$4:A6217,"&lt;&gt;0")+1,0)</f>
        <v>0</v>
      </c>
      <c r="B6218">
        <f>IF(A6218&lt;&gt;0,IF(MOD(A6218,3)=0,COUNTIF($B$4:B6217,"&lt;&gt;0")+1,0),0)</f>
        <v>0</v>
      </c>
      <c r="C6218" s="9">
        <f>'Dash Board'!$C$12+COUNT('Daily reducing balance'!$F$4:F6217)</f>
        <v>47944</v>
      </c>
      <c r="D6218">
        <f t="shared" si="679"/>
        <v>2031</v>
      </c>
      <c r="E6218">
        <f t="shared" si="680"/>
        <v>4</v>
      </c>
      <c r="F6218">
        <f>DAY('Dash Board'!$C$12+COUNT('Daily reducing balance'!$F$4:F6217))</f>
        <v>6</v>
      </c>
      <c r="G6218" s="8">
        <f t="shared" si="681"/>
        <v>1.115024048469814E-7</v>
      </c>
      <c r="H6218" s="6">
        <f>G6218*'Dash Board'!$C$11/365</f>
        <v>3.2076034271049443E-11</v>
      </c>
      <c r="I6218" s="6">
        <f>H6218*'Dash Board'!$C$18/'Dash Board'!$C$11</f>
        <v>1.5274302033833071E-11</v>
      </c>
      <c r="J6218" s="6">
        <f>(G6218&gt;1)*PMT('Dash Board'!$C$11/365,$U$4,-'Dash Board'!$C$19)</f>
        <v>0</v>
      </c>
      <c r="K6218" s="6">
        <f t="shared" si="683"/>
        <v>0</v>
      </c>
      <c r="L6218" s="8">
        <f t="shared" si="684"/>
        <v>1.1153448088125245E-7</v>
      </c>
      <c r="N6218" s="8">
        <f t="shared" si="682"/>
        <v>-1.5274302033833071E-11</v>
      </c>
      <c r="O6218" s="8">
        <f>IF(E6217&lt;&gt;E6218,SUM($N$4:N6218)-SUM($O$3:O6217),0)</f>
        <v>0</v>
      </c>
      <c r="P6218" s="6">
        <f>IF(B6218&gt;0,SUM($O$4:O6218)-SUM($P$3:P6217),0)</f>
        <v>0</v>
      </c>
      <c r="Q6218" s="6">
        <f t="shared" si="685"/>
        <v>1.5274302033833071E-11</v>
      </c>
      <c r="R6218" s="8">
        <f>IF(E6217&lt;&gt;E6218,SUM($Q$4:Q6218)-SUM($R$3:R6217),0)</f>
        <v>0</v>
      </c>
      <c r="S6218" s="6">
        <f>IF(B6218&gt;0,SUM($R$4:R6218)-SUM($S$3:S6217),0)</f>
        <v>0</v>
      </c>
    </row>
    <row r="6219" spans="1:19">
      <c r="A6219">
        <f>IF(E6218&lt;&gt;E6219,COUNTIF($A$4:A6218,"&lt;&gt;0")+1,0)</f>
        <v>0</v>
      </c>
      <c r="B6219">
        <f>IF(A6219&lt;&gt;0,IF(MOD(A6219,3)=0,COUNTIF($B$4:B6218,"&lt;&gt;0")+1,0),0)</f>
        <v>0</v>
      </c>
      <c r="C6219" s="9">
        <f>'Dash Board'!$C$12+COUNT('Daily reducing balance'!$F$4:F6218)</f>
        <v>47945</v>
      </c>
      <c r="D6219">
        <f t="shared" si="679"/>
        <v>2031</v>
      </c>
      <c r="E6219">
        <f t="shared" si="680"/>
        <v>4</v>
      </c>
      <c r="F6219">
        <f>DAY('Dash Board'!$C$12+COUNT('Daily reducing balance'!$F$4:F6218))</f>
        <v>7</v>
      </c>
      <c r="G6219" s="8">
        <f t="shared" si="681"/>
        <v>1.1153448088125245E-7</v>
      </c>
      <c r="H6219" s="6">
        <f>G6219*'Dash Board'!$C$11/365</f>
        <v>3.2085261623373992E-11</v>
      </c>
      <c r="I6219" s="6">
        <f>H6219*'Dash Board'!$C$18/'Dash Board'!$C$11</f>
        <v>1.5278696011130472E-11</v>
      </c>
      <c r="J6219" s="6">
        <f>(G6219&gt;1)*PMT('Dash Board'!$C$11/365,$U$4,-'Dash Board'!$C$19)</f>
        <v>0</v>
      </c>
      <c r="K6219" s="6">
        <f t="shared" si="683"/>
        <v>0</v>
      </c>
      <c r="L6219" s="8">
        <f t="shared" si="684"/>
        <v>1.1156656614287582E-7</v>
      </c>
      <c r="N6219" s="8">
        <f t="shared" si="682"/>
        <v>-1.5278696011130472E-11</v>
      </c>
      <c r="O6219" s="8">
        <f>IF(E6218&lt;&gt;E6219,SUM($N$4:N6219)-SUM($O$3:O6218),0)</f>
        <v>0</v>
      </c>
      <c r="P6219" s="6">
        <f>IF(B6219&gt;0,SUM($O$4:O6219)-SUM($P$3:P6218),0)</f>
        <v>0</v>
      </c>
      <c r="Q6219" s="6">
        <f t="shared" si="685"/>
        <v>1.5278696011130472E-11</v>
      </c>
      <c r="R6219" s="8">
        <f>IF(E6218&lt;&gt;E6219,SUM($Q$4:Q6219)-SUM($R$3:R6218),0)</f>
        <v>0</v>
      </c>
      <c r="S6219" s="6">
        <f>IF(B6219&gt;0,SUM($R$4:R6219)-SUM($S$3:S6218),0)</f>
        <v>0</v>
      </c>
    </row>
    <row r="6220" spans="1:19">
      <c r="A6220">
        <f>IF(E6219&lt;&gt;E6220,COUNTIF($A$4:A6219,"&lt;&gt;0")+1,0)</f>
        <v>0</v>
      </c>
      <c r="B6220">
        <f>IF(A6220&lt;&gt;0,IF(MOD(A6220,3)=0,COUNTIF($B$4:B6219,"&lt;&gt;0")+1,0),0)</f>
        <v>0</v>
      </c>
      <c r="C6220" s="9">
        <f>'Dash Board'!$C$12+COUNT('Daily reducing balance'!$F$4:F6219)</f>
        <v>47946</v>
      </c>
      <c r="D6220">
        <f t="shared" si="679"/>
        <v>2031</v>
      </c>
      <c r="E6220">
        <f t="shared" si="680"/>
        <v>4</v>
      </c>
      <c r="F6220">
        <f>DAY('Dash Board'!$C$12+COUNT('Daily reducing balance'!$F$4:F6219))</f>
        <v>8</v>
      </c>
      <c r="G6220" s="8">
        <f t="shared" si="681"/>
        <v>1.1156656614287582E-7</v>
      </c>
      <c r="H6220" s="6">
        <f>G6220*'Dash Board'!$C$11/365</f>
        <v>3.2094491630142356E-11</v>
      </c>
      <c r="I6220" s="6">
        <f>H6220*'Dash Board'!$C$18/'Dash Board'!$C$11</f>
        <v>1.5283091252448743E-11</v>
      </c>
      <c r="J6220" s="6">
        <f>(G6220&gt;1)*PMT('Dash Board'!$C$11/365,$U$4,-'Dash Board'!$C$19)</f>
        <v>0</v>
      </c>
      <c r="K6220" s="6">
        <f t="shared" si="683"/>
        <v>0</v>
      </c>
      <c r="L6220" s="8">
        <f t="shared" si="684"/>
        <v>1.1159866063450596E-7</v>
      </c>
      <c r="N6220" s="8">
        <f t="shared" si="682"/>
        <v>-1.5283091252448743E-11</v>
      </c>
      <c r="O6220" s="8">
        <f>IF(E6219&lt;&gt;E6220,SUM($N$4:N6220)-SUM($O$3:O6219),0)</f>
        <v>0</v>
      </c>
      <c r="P6220" s="6">
        <f>IF(B6220&gt;0,SUM($O$4:O6220)-SUM($P$3:P6219),0)</f>
        <v>0</v>
      </c>
      <c r="Q6220" s="6">
        <f t="shared" si="685"/>
        <v>1.5283091252448743E-11</v>
      </c>
      <c r="R6220" s="8">
        <f>IF(E6219&lt;&gt;E6220,SUM($Q$4:Q6220)-SUM($R$3:R6219),0)</f>
        <v>0</v>
      </c>
      <c r="S6220" s="6">
        <f>IF(B6220&gt;0,SUM($R$4:R6220)-SUM($S$3:S6219),0)</f>
        <v>0</v>
      </c>
    </row>
    <row r="6221" spans="1:19">
      <c r="A6221">
        <f>IF(E6220&lt;&gt;E6221,COUNTIF($A$4:A6220,"&lt;&gt;0")+1,0)</f>
        <v>0</v>
      </c>
      <c r="B6221">
        <f>IF(A6221&lt;&gt;0,IF(MOD(A6221,3)=0,COUNTIF($B$4:B6220,"&lt;&gt;0")+1,0),0)</f>
        <v>0</v>
      </c>
      <c r="C6221" s="9">
        <f>'Dash Board'!$C$12+COUNT('Daily reducing balance'!$F$4:F6220)</f>
        <v>47947</v>
      </c>
      <c r="D6221">
        <f t="shared" si="679"/>
        <v>2031</v>
      </c>
      <c r="E6221">
        <f t="shared" si="680"/>
        <v>4</v>
      </c>
      <c r="F6221">
        <f>DAY('Dash Board'!$C$12+COUNT('Daily reducing balance'!$F$4:F6220))</f>
        <v>9</v>
      </c>
      <c r="G6221" s="8">
        <f t="shared" si="681"/>
        <v>1.1159866063450596E-7</v>
      </c>
      <c r="H6221" s="6">
        <f>G6221*'Dash Board'!$C$11/365</f>
        <v>3.210372429211815E-11</v>
      </c>
      <c r="I6221" s="6">
        <f>H6221*'Dash Board'!$C$18/'Dash Board'!$C$11</f>
        <v>1.5287487758151502E-11</v>
      </c>
      <c r="J6221" s="6">
        <f>(G6221&gt;1)*PMT('Dash Board'!$C$11/365,$U$4,-'Dash Board'!$C$19)</f>
        <v>0</v>
      </c>
      <c r="K6221" s="6">
        <f t="shared" si="683"/>
        <v>0</v>
      </c>
      <c r="L6221" s="8">
        <f t="shared" si="684"/>
        <v>1.1163076435879808E-7</v>
      </c>
      <c r="N6221" s="8">
        <f t="shared" si="682"/>
        <v>-1.5287487758151502E-11</v>
      </c>
      <c r="O6221" s="8">
        <f>IF(E6220&lt;&gt;E6221,SUM($N$4:N6221)-SUM($O$3:O6220),0)</f>
        <v>0</v>
      </c>
      <c r="P6221" s="6">
        <f>IF(B6221&gt;0,SUM($O$4:O6221)-SUM($P$3:P6220),0)</f>
        <v>0</v>
      </c>
      <c r="Q6221" s="6">
        <f t="shared" si="685"/>
        <v>1.5287487758151502E-11</v>
      </c>
      <c r="R6221" s="8">
        <f>IF(E6220&lt;&gt;E6221,SUM($Q$4:Q6221)-SUM($R$3:R6220),0)</f>
        <v>0</v>
      </c>
      <c r="S6221" s="6">
        <f>IF(B6221&gt;0,SUM($R$4:R6221)-SUM($S$3:S6220),0)</f>
        <v>0</v>
      </c>
    </row>
    <row r="6222" spans="1:19">
      <c r="A6222">
        <f>IF(E6221&lt;&gt;E6222,COUNTIF($A$4:A6221,"&lt;&gt;0")+1,0)</f>
        <v>0</v>
      </c>
      <c r="B6222">
        <f>IF(A6222&lt;&gt;0,IF(MOD(A6222,3)=0,COUNTIF($B$4:B6221,"&lt;&gt;0")+1,0),0)</f>
        <v>0</v>
      </c>
      <c r="C6222" s="9">
        <f>'Dash Board'!$C$12+COUNT('Daily reducing balance'!$F$4:F6221)</f>
        <v>47948</v>
      </c>
      <c r="D6222">
        <f t="shared" si="679"/>
        <v>2031</v>
      </c>
      <c r="E6222">
        <f t="shared" si="680"/>
        <v>4</v>
      </c>
      <c r="F6222">
        <f>DAY('Dash Board'!$C$12+COUNT('Daily reducing balance'!$F$4:F6221))</f>
        <v>10</v>
      </c>
      <c r="G6222" s="8">
        <f t="shared" si="681"/>
        <v>1.1163076435879808E-7</v>
      </c>
      <c r="H6222" s="6">
        <f>G6222*'Dash Board'!$C$11/365</f>
        <v>3.21129596100652E-11</v>
      </c>
      <c r="I6222" s="6">
        <f>H6222*'Dash Board'!$C$18/'Dash Board'!$C$11</f>
        <v>1.5291885528602477E-11</v>
      </c>
      <c r="J6222" s="6">
        <f>(G6222&gt;1)*PMT('Dash Board'!$C$11/365,$U$4,-'Dash Board'!$C$19)</f>
        <v>0</v>
      </c>
      <c r="K6222" s="6">
        <f t="shared" si="683"/>
        <v>0</v>
      </c>
      <c r="L6222" s="8">
        <f t="shared" si="684"/>
        <v>1.1166287731840814E-7</v>
      </c>
      <c r="N6222" s="8">
        <f t="shared" si="682"/>
        <v>-1.5291885528602477E-11</v>
      </c>
      <c r="O6222" s="8">
        <f>IF(E6221&lt;&gt;E6222,SUM($N$4:N6222)-SUM($O$3:O6221),0)</f>
        <v>0</v>
      </c>
      <c r="P6222" s="6">
        <f>IF(B6222&gt;0,SUM($O$4:O6222)-SUM($P$3:P6221),0)</f>
        <v>0</v>
      </c>
      <c r="Q6222" s="6">
        <f t="shared" si="685"/>
        <v>1.5291885528602477E-11</v>
      </c>
      <c r="R6222" s="8">
        <f>IF(E6221&lt;&gt;E6222,SUM($Q$4:Q6222)-SUM($R$3:R6221),0)</f>
        <v>0</v>
      </c>
      <c r="S6222" s="6">
        <f>IF(B6222&gt;0,SUM($R$4:R6222)-SUM($S$3:S6221),0)</f>
        <v>0</v>
      </c>
    </row>
    <row r="6223" spans="1:19">
      <c r="A6223">
        <f>IF(E6222&lt;&gt;E6223,COUNTIF($A$4:A6222,"&lt;&gt;0")+1,0)</f>
        <v>0</v>
      </c>
      <c r="B6223">
        <f>IF(A6223&lt;&gt;0,IF(MOD(A6223,3)=0,COUNTIF($B$4:B6222,"&lt;&gt;0")+1,0),0)</f>
        <v>0</v>
      </c>
      <c r="C6223" s="9">
        <f>'Dash Board'!$C$12+COUNT('Daily reducing balance'!$F$4:F6222)</f>
        <v>47949</v>
      </c>
      <c r="D6223">
        <f t="shared" si="679"/>
        <v>2031</v>
      </c>
      <c r="E6223">
        <f t="shared" si="680"/>
        <v>4</v>
      </c>
      <c r="F6223">
        <f>DAY('Dash Board'!$C$12+COUNT('Daily reducing balance'!$F$4:F6222))</f>
        <v>11</v>
      </c>
      <c r="G6223" s="8">
        <f t="shared" si="681"/>
        <v>1.1166287731840814E-7</v>
      </c>
      <c r="H6223" s="6">
        <f>G6223*'Dash Board'!$C$11/365</f>
        <v>3.2122197584747549E-11</v>
      </c>
      <c r="I6223" s="6">
        <f>H6223*'Dash Board'!$C$18/'Dash Board'!$C$11</f>
        <v>1.5296284564165501E-11</v>
      </c>
      <c r="J6223" s="6">
        <f>(G6223&gt;1)*PMT('Dash Board'!$C$11/365,$U$4,-'Dash Board'!$C$19)</f>
        <v>0</v>
      </c>
      <c r="K6223" s="6">
        <f t="shared" si="683"/>
        <v>0</v>
      </c>
      <c r="L6223" s="8">
        <f t="shared" si="684"/>
        <v>1.1169499951599289E-7</v>
      </c>
      <c r="N6223" s="8">
        <f t="shared" si="682"/>
        <v>-1.5296284564165501E-11</v>
      </c>
      <c r="O6223" s="8">
        <f>IF(E6222&lt;&gt;E6223,SUM($N$4:N6223)-SUM($O$3:O6222),0)</f>
        <v>0</v>
      </c>
      <c r="P6223" s="6">
        <f>IF(B6223&gt;0,SUM($O$4:O6223)-SUM($P$3:P6222),0)</f>
        <v>0</v>
      </c>
      <c r="Q6223" s="6">
        <f t="shared" si="685"/>
        <v>1.5296284564165501E-11</v>
      </c>
      <c r="R6223" s="8">
        <f>IF(E6222&lt;&gt;E6223,SUM($Q$4:Q6223)-SUM($R$3:R6222),0)</f>
        <v>0</v>
      </c>
      <c r="S6223" s="6">
        <f>IF(B6223&gt;0,SUM($R$4:R6223)-SUM($S$3:S6222),0)</f>
        <v>0</v>
      </c>
    </row>
    <row r="6224" spans="1:19">
      <c r="A6224">
        <f>IF(E6223&lt;&gt;E6224,COUNTIF($A$4:A6223,"&lt;&gt;0")+1,0)</f>
        <v>0</v>
      </c>
      <c r="B6224">
        <f>IF(A6224&lt;&gt;0,IF(MOD(A6224,3)=0,COUNTIF($B$4:B6223,"&lt;&gt;0")+1,0),0)</f>
        <v>0</v>
      </c>
      <c r="C6224" s="9">
        <f>'Dash Board'!$C$12+COUNT('Daily reducing balance'!$F$4:F6223)</f>
        <v>47950</v>
      </c>
      <c r="D6224">
        <f t="shared" si="679"/>
        <v>2031</v>
      </c>
      <c r="E6224">
        <f t="shared" si="680"/>
        <v>4</v>
      </c>
      <c r="F6224">
        <f>DAY('Dash Board'!$C$12+COUNT('Daily reducing balance'!$F$4:F6223))</f>
        <v>12</v>
      </c>
      <c r="G6224" s="8">
        <f t="shared" si="681"/>
        <v>1.1169499951599289E-7</v>
      </c>
      <c r="H6224" s="6">
        <f>G6224*'Dash Board'!$C$11/365</f>
        <v>3.2131438216929459E-11</v>
      </c>
      <c r="I6224" s="6">
        <f>H6224*'Dash Board'!$C$18/'Dash Board'!$C$11</f>
        <v>1.5300684865204505E-11</v>
      </c>
      <c r="J6224" s="6">
        <f>(G6224&gt;1)*PMT('Dash Board'!$C$11/365,$U$4,-'Dash Board'!$C$19)</f>
        <v>0</v>
      </c>
      <c r="K6224" s="6">
        <f t="shared" si="683"/>
        <v>0</v>
      </c>
      <c r="L6224" s="8">
        <f t="shared" si="684"/>
        <v>1.1172713095420981E-7</v>
      </c>
      <c r="N6224" s="8">
        <f t="shared" si="682"/>
        <v>-1.5300684865204505E-11</v>
      </c>
      <c r="O6224" s="8">
        <f>IF(E6223&lt;&gt;E6224,SUM($N$4:N6224)-SUM($O$3:O6223),0)</f>
        <v>0</v>
      </c>
      <c r="P6224" s="6">
        <f>IF(B6224&gt;0,SUM($O$4:O6224)-SUM($P$3:P6223),0)</f>
        <v>0</v>
      </c>
      <c r="Q6224" s="6">
        <f t="shared" si="685"/>
        <v>1.5300684865204505E-11</v>
      </c>
      <c r="R6224" s="8">
        <f>IF(E6223&lt;&gt;E6224,SUM($Q$4:Q6224)-SUM($R$3:R6223),0)</f>
        <v>0</v>
      </c>
      <c r="S6224" s="6">
        <f>IF(B6224&gt;0,SUM($R$4:R6224)-SUM($S$3:S6223),0)</f>
        <v>0</v>
      </c>
    </row>
    <row r="6225" spans="1:19">
      <c r="A6225">
        <f>IF(E6224&lt;&gt;E6225,COUNTIF($A$4:A6224,"&lt;&gt;0")+1,0)</f>
        <v>0</v>
      </c>
      <c r="B6225">
        <f>IF(A6225&lt;&gt;0,IF(MOD(A6225,3)=0,COUNTIF($B$4:B6224,"&lt;&gt;0")+1,0),0)</f>
        <v>0</v>
      </c>
      <c r="C6225" s="9">
        <f>'Dash Board'!$C$12+COUNT('Daily reducing balance'!$F$4:F6224)</f>
        <v>47951</v>
      </c>
      <c r="D6225">
        <f t="shared" si="679"/>
        <v>2031</v>
      </c>
      <c r="E6225">
        <f t="shared" si="680"/>
        <v>4</v>
      </c>
      <c r="F6225">
        <f>DAY('Dash Board'!$C$12+COUNT('Daily reducing balance'!$F$4:F6224))</f>
        <v>13</v>
      </c>
      <c r="G6225" s="8">
        <f t="shared" si="681"/>
        <v>1.1172713095420981E-7</v>
      </c>
      <c r="H6225" s="6">
        <f>G6225*'Dash Board'!$C$11/365</f>
        <v>3.2140681507375427E-11</v>
      </c>
      <c r="I6225" s="6">
        <f>H6225*'Dash Board'!$C$18/'Dash Board'!$C$11</f>
        <v>1.5305086432083538E-11</v>
      </c>
      <c r="J6225" s="6">
        <f>(G6225&gt;1)*PMT('Dash Board'!$C$11/365,$U$4,-'Dash Board'!$C$19)</f>
        <v>0</v>
      </c>
      <c r="K6225" s="6">
        <f t="shared" si="683"/>
        <v>0</v>
      </c>
      <c r="L6225" s="8">
        <f t="shared" si="684"/>
        <v>1.1175927163571718E-7</v>
      </c>
      <c r="N6225" s="8">
        <f t="shared" si="682"/>
        <v>-1.5305086432083538E-11</v>
      </c>
      <c r="O6225" s="8">
        <f>IF(E6224&lt;&gt;E6225,SUM($N$4:N6225)-SUM($O$3:O6224),0)</f>
        <v>0</v>
      </c>
      <c r="P6225" s="6">
        <f>IF(B6225&gt;0,SUM($O$4:O6225)-SUM($P$3:P6224),0)</f>
        <v>0</v>
      </c>
      <c r="Q6225" s="6">
        <f t="shared" si="685"/>
        <v>1.5305086432083538E-11</v>
      </c>
      <c r="R6225" s="8">
        <f>IF(E6224&lt;&gt;E6225,SUM($Q$4:Q6225)-SUM($R$3:R6224),0)</f>
        <v>0</v>
      </c>
      <c r="S6225" s="6">
        <f>IF(B6225&gt;0,SUM($R$4:R6225)-SUM($S$3:S6224),0)</f>
        <v>0</v>
      </c>
    </row>
    <row r="6226" spans="1:19">
      <c r="A6226">
        <f>IF(E6225&lt;&gt;E6226,COUNTIF($A$4:A6225,"&lt;&gt;0")+1,0)</f>
        <v>0</v>
      </c>
      <c r="B6226">
        <f>IF(A6226&lt;&gt;0,IF(MOD(A6226,3)=0,COUNTIF($B$4:B6225,"&lt;&gt;0")+1,0),0)</f>
        <v>0</v>
      </c>
      <c r="C6226" s="9">
        <f>'Dash Board'!$C$12+COUNT('Daily reducing balance'!$F$4:F6225)</f>
        <v>47952</v>
      </c>
      <c r="D6226">
        <f t="shared" si="679"/>
        <v>2031</v>
      </c>
      <c r="E6226">
        <f t="shared" si="680"/>
        <v>4</v>
      </c>
      <c r="F6226">
        <f>DAY('Dash Board'!$C$12+COUNT('Daily reducing balance'!$F$4:F6225))</f>
        <v>14</v>
      </c>
      <c r="G6226" s="8">
        <f t="shared" si="681"/>
        <v>1.1175927163571718E-7</v>
      </c>
      <c r="H6226" s="6">
        <f>G6226*'Dash Board'!$C$11/365</f>
        <v>3.2149927456850149E-11</v>
      </c>
      <c r="I6226" s="6">
        <f>H6226*'Dash Board'!$C$18/'Dash Board'!$C$11</f>
        <v>1.5309489265166739E-11</v>
      </c>
      <c r="J6226" s="6">
        <f>(G6226&gt;1)*PMT('Dash Board'!$C$11/365,$U$4,-'Dash Board'!$C$19)</f>
        <v>0</v>
      </c>
      <c r="K6226" s="6">
        <f t="shared" si="683"/>
        <v>0</v>
      </c>
      <c r="L6226" s="8">
        <f t="shared" si="684"/>
        <v>1.1179142156317404E-7</v>
      </c>
      <c r="N6226" s="8">
        <f t="shared" si="682"/>
        <v>-1.5309489265166739E-11</v>
      </c>
      <c r="O6226" s="8">
        <f>IF(E6225&lt;&gt;E6226,SUM($N$4:N6226)-SUM($O$3:O6225),0)</f>
        <v>0</v>
      </c>
      <c r="P6226" s="6">
        <f>IF(B6226&gt;0,SUM($O$4:O6226)-SUM($P$3:P6225),0)</f>
        <v>0</v>
      </c>
      <c r="Q6226" s="6">
        <f t="shared" si="685"/>
        <v>1.5309489265166739E-11</v>
      </c>
      <c r="R6226" s="8">
        <f>IF(E6225&lt;&gt;E6226,SUM($Q$4:Q6226)-SUM($R$3:R6225),0)</f>
        <v>0</v>
      </c>
      <c r="S6226" s="6">
        <f>IF(B6226&gt;0,SUM($R$4:R6226)-SUM($S$3:S6225),0)</f>
        <v>0</v>
      </c>
    </row>
    <row r="6227" spans="1:19">
      <c r="A6227">
        <f>IF(E6226&lt;&gt;E6227,COUNTIF($A$4:A6226,"&lt;&gt;0")+1,0)</f>
        <v>0</v>
      </c>
      <c r="B6227">
        <f>IF(A6227&lt;&gt;0,IF(MOD(A6227,3)=0,COUNTIF($B$4:B6226,"&lt;&gt;0")+1,0),0)</f>
        <v>0</v>
      </c>
      <c r="C6227" s="9">
        <f>'Dash Board'!$C$12+COUNT('Daily reducing balance'!$F$4:F6226)</f>
        <v>47953</v>
      </c>
      <c r="D6227">
        <f t="shared" si="679"/>
        <v>2031</v>
      </c>
      <c r="E6227">
        <f t="shared" si="680"/>
        <v>4</v>
      </c>
      <c r="F6227">
        <f>DAY('Dash Board'!$C$12+COUNT('Daily reducing balance'!$F$4:F6226))</f>
        <v>15</v>
      </c>
      <c r="G6227" s="8">
        <f t="shared" si="681"/>
        <v>1.1179142156317404E-7</v>
      </c>
      <c r="H6227" s="6">
        <f>G6227*'Dash Board'!$C$11/365</f>
        <v>3.2159176066118561E-11</v>
      </c>
      <c r="I6227" s="6">
        <f>H6227*'Dash Board'!$C$18/'Dash Board'!$C$11</f>
        <v>1.5313893364818363E-11</v>
      </c>
      <c r="J6227" s="6">
        <f>(G6227&gt;1)*PMT('Dash Board'!$C$11/365,$U$4,-'Dash Board'!$C$19)</f>
        <v>0</v>
      </c>
      <c r="K6227" s="6">
        <f t="shared" si="683"/>
        <v>0</v>
      </c>
      <c r="L6227" s="8">
        <f t="shared" si="684"/>
        <v>1.1182358073924015E-7</v>
      </c>
      <c r="N6227" s="8">
        <f t="shared" si="682"/>
        <v>-1.5313893364818363E-11</v>
      </c>
      <c r="O6227" s="8">
        <f>IF(E6226&lt;&gt;E6227,SUM($N$4:N6227)-SUM($O$3:O6226),0)</f>
        <v>0</v>
      </c>
      <c r="P6227" s="6">
        <f>IF(B6227&gt;0,SUM($O$4:O6227)-SUM($P$3:P6226),0)</f>
        <v>0</v>
      </c>
      <c r="Q6227" s="6">
        <f t="shared" si="685"/>
        <v>1.5313893364818363E-11</v>
      </c>
      <c r="R6227" s="8">
        <f>IF(E6226&lt;&gt;E6227,SUM($Q$4:Q6227)-SUM($R$3:R6226),0)</f>
        <v>0</v>
      </c>
      <c r="S6227" s="6">
        <f>IF(B6227&gt;0,SUM($R$4:R6227)-SUM($S$3:S6226),0)</f>
        <v>0</v>
      </c>
    </row>
    <row r="6228" spans="1:19">
      <c r="A6228">
        <f>IF(E6227&lt;&gt;E6228,COUNTIF($A$4:A6227,"&lt;&gt;0")+1,0)</f>
        <v>0</v>
      </c>
      <c r="B6228">
        <f>IF(A6228&lt;&gt;0,IF(MOD(A6228,3)=0,COUNTIF($B$4:B6227,"&lt;&gt;0")+1,0),0)</f>
        <v>0</v>
      </c>
      <c r="C6228" s="9">
        <f>'Dash Board'!$C$12+COUNT('Daily reducing balance'!$F$4:F6227)</f>
        <v>47954</v>
      </c>
      <c r="D6228">
        <f t="shared" si="679"/>
        <v>2031</v>
      </c>
      <c r="E6228">
        <f t="shared" si="680"/>
        <v>4</v>
      </c>
      <c r="F6228">
        <f>DAY('Dash Board'!$C$12+COUNT('Daily reducing balance'!$F$4:F6227))</f>
        <v>16</v>
      </c>
      <c r="G6228" s="8">
        <f t="shared" si="681"/>
        <v>1.1182358073924015E-7</v>
      </c>
      <c r="H6228" s="6">
        <f>G6228*'Dash Board'!$C$11/365</f>
        <v>3.2168427335945796E-11</v>
      </c>
      <c r="I6228" s="6">
        <f>H6228*'Dash Board'!$C$18/'Dash Board'!$C$11</f>
        <v>1.531829873140276E-11</v>
      </c>
      <c r="J6228" s="6">
        <f>(G6228&gt;1)*PMT('Dash Board'!$C$11/365,$U$4,-'Dash Board'!$C$19)</f>
        <v>0</v>
      </c>
      <c r="K6228" s="6">
        <f t="shared" si="683"/>
        <v>0</v>
      </c>
      <c r="L6228" s="8">
        <f t="shared" si="684"/>
        <v>1.1185574916657609E-7</v>
      </c>
      <c r="N6228" s="8">
        <f t="shared" si="682"/>
        <v>-1.531829873140276E-11</v>
      </c>
      <c r="O6228" s="8">
        <f>IF(E6227&lt;&gt;E6228,SUM($N$4:N6228)-SUM($O$3:O6227),0)</f>
        <v>0</v>
      </c>
      <c r="P6228" s="6">
        <f>IF(B6228&gt;0,SUM($O$4:O6228)-SUM($P$3:P6227),0)</f>
        <v>0</v>
      </c>
      <c r="Q6228" s="6">
        <f t="shared" si="685"/>
        <v>1.531829873140276E-11</v>
      </c>
      <c r="R6228" s="8">
        <f>IF(E6227&lt;&gt;E6228,SUM($Q$4:Q6228)-SUM($R$3:R6227),0)</f>
        <v>0</v>
      </c>
      <c r="S6228" s="6">
        <f>IF(B6228&gt;0,SUM($R$4:R6228)-SUM($S$3:S6227),0)</f>
        <v>0</v>
      </c>
    </row>
    <row r="6229" spans="1:19">
      <c r="A6229">
        <f>IF(E6228&lt;&gt;E6229,COUNTIF($A$4:A6228,"&lt;&gt;0")+1,0)</f>
        <v>0</v>
      </c>
      <c r="B6229">
        <f>IF(A6229&lt;&gt;0,IF(MOD(A6229,3)=0,COUNTIF($B$4:B6228,"&lt;&gt;0")+1,0),0)</f>
        <v>0</v>
      </c>
      <c r="C6229" s="9">
        <f>'Dash Board'!$C$12+COUNT('Daily reducing balance'!$F$4:F6228)</f>
        <v>47955</v>
      </c>
      <c r="D6229">
        <f t="shared" si="679"/>
        <v>2031</v>
      </c>
      <c r="E6229">
        <f t="shared" si="680"/>
        <v>4</v>
      </c>
      <c r="F6229">
        <f>DAY('Dash Board'!$C$12+COUNT('Daily reducing balance'!$F$4:F6228))</f>
        <v>17</v>
      </c>
      <c r="G6229" s="8">
        <f t="shared" si="681"/>
        <v>1.1185574916657609E-7</v>
      </c>
      <c r="H6229" s="6">
        <f>G6229*'Dash Board'!$C$11/365</f>
        <v>3.2177681267097232E-11</v>
      </c>
      <c r="I6229" s="6">
        <f>H6229*'Dash Board'!$C$18/'Dash Board'!$C$11</f>
        <v>1.5322705365284399E-11</v>
      </c>
      <c r="J6229" s="6">
        <f>(G6229&gt;1)*PMT('Dash Board'!$C$11/365,$U$4,-'Dash Board'!$C$19)</f>
        <v>0</v>
      </c>
      <c r="K6229" s="6">
        <f t="shared" si="683"/>
        <v>0</v>
      </c>
      <c r="L6229" s="8">
        <f t="shared" si="684"/>
        <v>1.1188792684784319E-7</v>
      </c>
      <c r="N6229" s="8">
        <f t="shared" si="682"/>
        <v>-1.5322705365284399E-11</v>
      </c>
      <c r="O6229" s="8">
        <f>IF(E6228&lt;&gt;E6229,SUM($N$4:N6229)-SUM($O$3:O6228),0)</f>
        <v>0</v>
      </c>
      <c r="P6229" s="6">
        <f>IF(B6229&gt;0,SUM($O$4:O6229)-SUM($P$3:P6228),0)</f>
        <v>0</v>
      </c>
      <c r="Q6229" s="6">
        <f t="shared" si="685"/>
        <v>1.5322705365284399E-11</v>
      </c>
      <c r="R6229" s="8">
        <f>IF(E6228&lt;&gt;E6229,SUM($Q$4:Q6229)-SUM($R$3:R6228),0)</f>
        <v>0</v>
      </c>
      <c r="S6229" s="6">
        <f>IF(B6229&gt;0,SUM($R$4:R6229)-SUM($S$3:S6228),0)</f>
        <v>0</v>
      </c>
    </row>
    <row r="6230" spans="1:19">
      <c r="A6230">
        <f>IF(E6229&lt;&gt;E6230,COUNTIF($A$4:A6229,"&lt;&gt;0")+1,0)</f>
        <v>0</v>
      </c>
      <c r="B6230">
        <f>IF(A6230&lt;&gt;0,IF(MOD(A6230,3)=0,COUNTIF($B$4:B6229,"&lt;&gt;0")+1,0),0)</f>
        <v>0</v>
      </c>
      <c r="C6230" s="9">
        <f>'Dash Board'!$C$12+COUNT('Daily reducing balance'!$F$4:F6229)</f>
        <v>47956</v>
      </c>
      <c r="D6230">
        <f t="shared" si="679"/>
        <v>2031</v>
      </c>
      <c r="E6230">
        <f t="shared" si="680"/>
        <v>4</v>
      </c>
      <c r="F6230">
        <f>DAY('Dash Board'!$C$12+COUNT('Daily reducing balance'!$F$4:F6229))</f>
        <v>18</v>
      </c>
      <c r="G6230" s="8">
        <f t="shared" si="681"/>
        <v>1.1188792684784319E-7</v>
      </c>
      <c r="H6230" s="6">
        <f>G6230*'Dash Board'!$C$11/365</f>
        <v>3.2186937860338448E-11</v>
      </c>
      <c r="I6230" s="6">
        <f>H6230*'Dash Board'!$C$18/'Dash Board'!$C$11</f>
        <v>1.5327113266827836E-11</v>
      </c>
      <c r="J6230" s="6">
        <f>(G6230&gt;1)*PMT('Dash Board'!$C$11/365,$U$4,-'Dash Board'!$C$19)</f>
        <v>0</v>
      </c>
      <c r="K6230" s="6">
        <f t="shared" si="683"/>
        <v>0</v>
      </c>
      <c r="L6230" s="8">
        <f t="shared" si="684"/>
        <v>1.1192011378570353E-7</v>
      </c>
      <c r="N6230" s="8">
        <f t="shared" si="682"/>
        <v>-1.5327113266827836E-11</v>
      </c>
      <c r="O6230" s="8">
        <f>IF(E6229&lt;&gt;E6230,SUM($N$4:N6230)-SUM($O$3:O6229),0)</f>
        <v>0</v>
      </c>
      <c r="P6230" s="6">
        <f>IF(B6230&gt;0,SUM($O$4:O6230)-SUM($P$3:P6229),0)</f>
        <v>0</v>
      </c>
      <c r="Q6230" s="6">
        <f t="shared" si="685"/>
        <v>1.5327113266827836E-11</v>
      </c>
      <c r="R6230" s="8">
        <f>IF(E6229&lt;&gt;E6230,SUM($Q$4:Q6230)-SUM($R$3:R6229),0)</f>
        <v>0</v>
      </c>
      <c r="S6230" s="6">
        <f>IF(B6230&gt;0,SUM($R$4:R6230)-SUM($S$3:S6229),0)</f>
        <v>0</v>
      </c>
    </row>
    <row r="6231" spans="1:19">
      <c r="A6231">
        <f>IF(E6230&lt;&gt;E6231,COUNTIF($A$4:A6230,"&lt;&gt;0")+1,0)</f>
        <v>0</v>
      </c>
      <c r="B6231">
        <f>IF(A6231&lt;&gt;0,IF(MOD(A6231,3)=0,COUNTIF($B$4:B6230,"&lt;&gt;0")+1,0),0)</f>
        <v>0</v>
      </c>
      <c r="C6231" s="9">
        <f>'Dash Board'!$C$12+COUNT('Daily reducing balance'!$F$4:F6230)</f>
        <v>47957</v>
      </c>
      <c r="D6231">
        <f t="shared" si="679"/>
        <v>2031</v>
      </c>
      <c r="E6231">
        <f t="shared" si="680"/>
        <v>4</v>
      </c>
      <c r="F6231">
        <f>DAY('Dash Board'!$C$12+COUNT('Daily reducing balance'!$F$4:F6230))</f>
        <v>19</v>
      </c>
      <c r="G6231" s="8">
        <f t="shared" si="681"/>
        <v>1.1192011378570353E-7</v>
      </c>
      <c r="H6231" s="6">
        <f>G6231*'Dash Board'!$C$11/365</f>
        <v>3.2196197116435259E-11</v>
      </c>
      <c r="I6231" s="6">
        <f>H6231*'Dash Board'!$C$18/'Dash Board'!$C$11</f>
        <v>1.5331522436397744E-11</v>
      </c>
      <c r="J6231" s="6">
        <f>(G6231&gt;1)*PMT('Dash Board'!$C$11/365,$U$4,-'Dash Board'!$C$19)</f>
        <v>0</v>
      </c>
      <c r="K6231" s="6">
        <f t="shared" si="683"/>
        <v>0</v>
      </c>
      <c r="L6231" s="8">
        <f t="shared" si="684"/>
        <v>1.1195230998281996E-7</v>
      </c>
      <c r="N6231" s="8">
        <f t="shared" si="682"/>
        <v>-1.5331522436397744E-11</v>
      </c>
      <c r="O6231" s="8">
        <f>IF(E6230&lt;&gt;E6231,SUM($N$4:N6231)-SUM($O$3:O6230),0)</f>
        <v>0</v>
      </c>
      <c r="P6231" s="6">
        <f>IF(B6231&gt;0,SUM($O$4:O6231)-SUM($P$3:P6230),0)</f>
        <v>0</v>
      </c>
      <c r="Q6231" s="6">
        <f t="shared" si="685"/>
        <v>1.5331522436397744E-11</v>
      </c>
      <c r="R6231" s="8">
        <f>IF(E6230&lt;&gt;E6231,SUM($Q$4:Q6231)-SUM($R$3:R6230),0)</f>
        <v>0</v>
      </c>
      <c r="S6231" s="6">
        <f>IF(B6231&gt;0,SUM($R$4:R6231)-SUM($S$3:S6230),0)</f>
        <v>0</v>
      </c>
    </row>
    <row r="6232" spans="1:19">
      <c r="A6232">
        <f>IF(E6231&lt;&gt;E6232,COUNTIF($A$4:A6231,"&lt;&gt;0")+1,0)</f>
        <v>0</v>
      </c>
      <c r="B6232">
        <f>IF(A6232&lt;&gt;0,IF(MOD(A6232,3)=0,COUNTIF($B$4:B6231,"&lt;&gt;0")+1,0),0)</f>
        <v>0</v>
      </c>
      <c r="C6232" s="9">
        <f>'Dash Board'!$C$12+COUNT('Daily reducing balance'!$F$4:F6231)</f>
        <v>47958</v>
      </c>
      <c r="D6232">
        <f t="shared" si="679"/>
        <v>2031</v>
      </c>
      <c r="E6232">
        <f t="shared" si="680"/>
        <v>4</v>
      </c>
      <c r="F6232">
        <f>DAY('Dash Board'!$C$12+COUNT('Daily reducing balance'!$F$4:F6231))</f>
        <v>20</v>
      </c>
      <c r="G6232" s="8">
        <f t="shared" si="681"/>
        <v>1.1195230998281996E-7</v>
      </c>
      <c r="H6232" s="6">
        <f>G6232*'Dash Board'!$C$11/365</f>
        <v>3.2205459036153687E-11</v>
      </c>
      <c r="I6232" s="6">
        <f>H6232*'Dash Board'!$C$18/'Dash Board'!$C$11</f>
        <v>1.53359328743589E-11</v>
      </c>
      <c r="J6232" s="6">
        <f>(G6232&gt;1)*PMT('Dash Board'!$C$11/365,$U$4,-'Dash Board'!$C$19)</f>
        <v>0</v>
      </c>
      <c r="K6232" s="6">
        <f t="shared" si="683"/>
        <v>0</v>
      </c>
      <c r="L6232" s="8">
        <f t="shared" si="684"/>
        <v>1.1198451544185611E-7</v>
      </c>
      <c r="N6232" s="8">
        <f t="shared" si="682"/>
        <v>-1.53359328743589E-11</v>
      </c>
      <c r="O6232" s="8">
        <f>IF(E6231&lt;&gt;E6232,SUM($N$4:N6232)-SUM($O$3:O6231),0)</f>
        <v>0</v>
      </c>
      <c r="P6232" s="6">
        <f>IF(B6232&gt;0,SUM($O$4:O6232)-SUM($P$3:P6231),0)</f>
        <v>0</v>
      </c>
      <c r="Q6232" s="6">
        <f t="shared" si="685"/>
        <v>1.53359328743589E-11</v>
      </c>
      <c r="R6232" s="8">
        <f>IF(E6231&lt;&gt;E6232,SUM($Q$4:Q6232)-SUM($R$3:R6231),0)</f>
        <v>0</v>
      </c>
      <c r="S6232" s="6">
        <f>IF(B6232&gt;0,SUM($R$4:R6232)-SUM($S$3:S6231),0)</f>
        <v>0</v>
      </c>
    </row>
    <row r="6233" spans="1:19">
      <c r="A6233">
        <f>IF(E6232&lt;&gt;E6233,COUNTIF($A$4:A6232,"&lt;&gt;0")+1,0)</f>
        <v>0</v>
      </c>
      <c r="B6233">
        <f>IF(A6233&lt;&gt;0,IF(MOD(A6233,3)=0,COUNTIF($B$4:B6232,"&lt;&gt;0")+1,0),0)</f>
        <v>0</v>
      </c>
      <c r="C6233" s="9">
        <f>'Dash Board'!$C$12+COUNT('Daily reducing balance'!$F$4:F6232)</f>
        <v>47959</v>
      </c>
      <c r="D6233">
        <f t="shared" si="679"/>
        <v>2031</v>
      </c>
      <c r="E6233">
        <f t="shared" si="680"/>
        <v>4</v>
      </c>
      <c r="F6233">
        <f>DAY('Dash Board'!$C$12+COUNT('Daily reducing balance'!$F$4:F6232))</f>
        <v>21</v>
      </c>
      <c r="G6233" s="8">
        <f t="shared" si="681"/>
        <v>1.1198451544185611E-7</v>
      </c>
      <c r="H6233" s="6">
        <f>G6233*'Dash Board'!$C$11/365</f>
        <v>3.2214723620259977E-11</v>
      </c>
      <c r="I6233" s="6">
        <f>H6233*'Dash Board'!$C$18/'Dash Board'!$C$11</f>
        <v>1.5340344581076179E-11</v>
      </c>
      <c r="J6233" s="6">
        <f>(G6233&gt;1)*PMT('Dash Board'!$C$11/365,$U$4,-'Dash Board'!$C$19)</f>
        <v>0</v>
      </c>
      <c r="K6233" s="6">
        <f t="shared" si="683"/>
        <v>0</v>
      </c>
      <c r="L6233" s="8">
        <f t="shared" si="684"/>
        <v>1.1201673016547637E-7</v>
      </c>
      <c r="N6233" s="8">
        <f t="shared" si="682"/>
        <v>-1.5340344581076179E-11</v>
      </c>
      <c r="O6233" s="8">
        <f>IF(E6232&lt;&gt;E6233,SUM($N$4:N6233)-SUM($O$3:O6232),0)</f>
        <v>0</v>
      </c>
      <c r="P6233" s="6">
        <f>IF(B6233&gt;0,SUM($O$4:O6233)-SUM($P$3:P6232),0)</f>
        <v>0</v>
      </c>
      <c r="Q6233" s="6">
        <f t="shared" si="685"/>
        <v>1.5340344581076179E-11</v>
      </c>
      <c r="R6233" s="8">
        <f>IF(E6232&lt;&gt;E6233,SUM($Q$4:Q6233)-SUM($R$3:R6232),0)</f>
        <v>0</v>
      </c>
      <c r="S6233" s="6">
        <f>IF(B6233&gt;0,SUM($R$4:R6233)-SUM($S$3:S6232),0)</f>
        <v>0</v>
      </c>
    </row>
    <row r="6234" spans="1:19">
      <c r="A6234">
        <f>IF(E6233&lt;&gt;E6234,COUNTIF($A$4:A6233,"&lt;&gt;0")+1,0)</f>
        <v>0</v>
      </c>
      <c r="B6234">
        <f>IF(A6234&lt;&gt;0,IF(MOD(A6234,3)=0,COUNTIF($B$4:B6233,"&lt;&gt;0")+1,0),0)</f>
        <v>0</v>
      </c>
      <c r="C6234" s="9">
        <f>'Dash Board'!$C$12+COUNT('Daily reducing balance'!$F$4:F6233)</f>
        <v>47960</v>
      </c>
      <c r="D6234">
        <f t="shared" si="679"/>
        <v>2031</v>
      </c>
      <c r="E6234">
        <f t="shared" si="680"/>
        <v>4</v>
      </c>
      <c r="F6234">
        <f>DAY('Dash Board'!$C$12+COUNT('Daily reducing balance'!$F$4:F6233))</f>
        <v>22</v>
      </c>
      <c r="G6234" s="8">
        <f t="shared" si="681"/>
        <v>1.1201673016547637E-7</v>
      </c>
      <c r="H6234" s="6">
        <f>G6234*'Dash Board'!$C$11/365</f>
        <v>3.2223990869520598E-11</v>
      </c>
      <c r="I6234" s="6">
        <f>H6234*'Dash Board'!$C$18/'Dash Board'!$C$11</f>
        <v>1.5344757556914571E-11</v>
      </c>
      <c r="J6234" s="6">
        <f>(G6234&gt;1)*PMT('Dash Board'!$C$11/365,$U$4,-'Dash Board'!$C$19)</f>
        <v>0</v>
      </c>
      <c r="K6234" s="6">
        <f t="shared" si="683"/>
        <v>0</v>
      </c>
      <c r="L6234" s="8">
        <f t="shared" si="684"/>
        <v>1.1204895415634589E-7</v>
      </c>
      <c r="N6234" s="8">
        <f t="shared" si="682"/>
        <v>-1.5344757556914571E-11</v>
      </c>
      <c r="O6234" s="8">
        <f>IF(E6233&lt;&gt;E6234,SUM($N$4:N6234)-SUM($O$3:O6233),0)</f>
        <v>0</v>
      </c>
      <c r="P6234" s="6">
        <f>IF(B6234&gt;0,SUM($O$4:O6234)-SUM($P$3:P6233),0)</f>
        <v>0</v>
      </c>
      <c r="Q6234" s="6">
        <f t="shared" si="685"/>
        <v>1.5344757556914571E-11</v>
      </c>
      <c r="R6234" s="8">
        <f>IF(E6233&lt;&gt;E6234,SUM($Q$4:Q6234)-SUM($R$3:R6233),0)</f>
        <v>0</v>
      </c>
      <c r="S6234" s="6">
        <f>IF(B6234&gt;0,SUM($R$4:R6234)-SUM($S$3:S6233),0)</f>
        <v>0</v>
      </c>
    </row>
    <row r="6235" spans="1:19">
      <c r="A6235">
        <f>IF(E6234&lt;&gt;E6235,COUNTIF($A$4:A6234,"&lt;&gt;0")+1,0)</f>
        <v>0</v>
      </c>
      <c r="B6235">
        <f>IF(A6235&lt;&gt;0,IF(MOD(A6235,3)=0,COUNTIF($B$4:B6234,"&lt;&gt;0")+1,0),0)</f>
        <v>0</v>
      </c>
      <c r="C6235" s="9">
        <f>'Dash Board'!$C$12+COUNT('Daily reducing balance'!$F$4:F6234)</f>
        <v>47961</v>
      </c>
      <c r="D6235">
        <f t="shared" si="679"/>
        <v>2031</v>
      </c>
      <c r="E6235">
        <f t="shared" si="680"/>
        <v>4</v>
      </c>
      <c r="F6235">
        <f>DAY('Dash Board'!$C$12+COUNT('Daily reducing balance'!$F$4:F6234))</f>
        <v>23</v>
      </c>
      <c r="G6235" s="8">
        <f t="shared" si="681"/>
        <v>1.1204895415634589E-7</v>
      </c>
      <c r="H6235" s="6">
        <f>G6235*'Dash Board'!$C$11/365</f>
        <v>3.2233260784702241E-11</v>
      </c>
      <c r="I6235" s="6">
        <f>H6235*'Dash Board'!$C$18/'Dash Board'!$C$11</f>
        <v>1.5349171802239163E-11</v>
      </c>
      <c r="J6235" s="6">
        <f>(G6235&gt;1)*PMT('Dash Board'!$C$11/365,$U$4,-'Dash Board'!$C$19)</f>
        <v>0</v>
      </c>
      <c r="K6235" s="6">
        <f t="shared" si="683"/>
        <v>0</v>
      </c>
      <c r="L6235" s="8">
        <f t="shared" si="684"/>
        <v>1.1208118741713059E-7</v>
      </c>
      <c r="N6235" s="8">
        <f t="shared" si="682"/>
        <v>-1.5349171802239163E-11</v>
      </c>
      <c r="O6235" s="8">
        <f>IF(E6234&lt;&gt;E6235,SUM($N$4:N6235)-SUM($O$3:O6234),0)</f>
        <v>0</v>
      </c>
      <c r="P6235" s="6">
        <f>IF(B6235&gt;0,SUM($O$4:O6235)-SUM($P$3:P6234),0)</f>
        <v>0</v>
      </c>
      <c r="Q6235" s="6">
        <f t="shared" si="685"/>
        <v>1.5349171802239163E-11</v>
      </c>
      <c r="R6235" s="8">
        <f>IF(E6234&lt;&gt;E6235,SUM($Q$4:Q6235)-SUM($R$3:R6234),0)</f>
        <v>0</v>
      </c>
      <c r="S6235" s="6">
        <f>IF(B6235&gt;0,SUM($R$4:R6235)-SUM($S$3:S6234),0)</f>
        <v>0</v>
      </c>
    </row>
    <row r="6236" spans="1:19">
      <c r="A6236">
        <f>IF(E6235&lt;&gt;E6236,COUNTIF($A$4:A6235,"&lt;&gt;0")+1,0)</f>
        <v>0</v>
      </c>
      <c r="B6236">
        <f>IF(A6236&lt;&gt;0,IF(MOD(A6236,3)=0,COUNTIF($B$4:B6235,"&lt;&gt;0")+1,0),0)</f>
        <v>0</v>
      </c>
      <c r="C6236" s="9">
        <f>'Dash Board'!$C$12+COUNT('Daily reducing balance'!$F$4:F6235)</f>
        <v>47962</v>
      </c>
      <c r="D6236">
        <f t="shared" si="679"/>
        <v>2031</v>
      </c>
      <c r="E6236">
        <f t="shared" si="680"/>
        <v>4</v>
      </c>
      <c r="F6236">
        <f>DAY('Dash Board'!$C$12+COUNT('Daily reducing balance'!$F$4:F6235))</f>
        <v>24</v>
      </c>
      <c r="G6236" s="8">
        <f t="shared" si="681"/>
        <v>1.1208118741713059E-7</v>
      </c>
      <c r="H6236" s="6">
        <f>G6236*'Dash Board'!$C$11/365</f>
        <v>3.2242533366571808E-11</v>
      </c>
      <c r="I6236" s="6">
        <f>H6236*'Dash Board'!$C$18/'Dash Board'!$C$11</f>
        <v>1.5353587317415147E-11</v>
      </c>
      <c r="J6236" s="6">
        <f>(G6236&gt;1)*PMT('Dash Board'!$C$11/365,$U$4,-'Dash Board'!$C$19)</f>
        <v>0</v>
      </c>
      <c r="K6236" s="6">
        <f t="shared" si="683"/>
        <v>0</v>
      </c>
      <c r="L6236" s="8">
        <f t="shared" si="684"/>
        <v>1.1211342995049716E-7</v>
      </c>
      <c r="N6236" s="8">
        <f t="shared" si="682"/>
        <v>-1.5353587317415147E-11</v>
      </c>
      <c r="O6236" s="8">
        <f>IF(E6235&lt;&gt;E6236,SUM($N$4:N6236)-SUM($O$3:O6235),0)</f>
        <v>0</v>
      </c>
      <c r="P6236" s="6">
        <f>IF(B6236&gt;0,SUM($O$4:O6236)-SUM($P$3:P6235),0)</f>
        <v>0</v>
      </c>
      <c r="Q6236" s="6">
        <f t="shared" si="685"/>
        <v>1.5353587317415147E-11</v>
      </c>
      <c r="R6236" s="8">
        <f>IF(E6235&lt;&gt;E6236,SUM($Q$4:Q6236)-SUM($R$3:R6235),0)</f>
        <v>0</v>
      </c>
      <c r="S6236" s="6">
        <f>IF(B6236&gt;0,SUM($R$4:R6236)-SUM($S$3:S6235),0)</f>
        <v>0</v>
      </c>
    </row>
    <row r="6237" spans="1:19">
      <c r="A6237">
        <f>IF(E6236&lt;&gt;E6237,COUNTIF($A$4:A6236,"&lt;&gt;0")+1,0)</f>
        <v>0</v>
      </c>
      <c r="B6237">
        <f>IF(A6237&lt;&gt;0,IF(MOD(A6237,3)=0,COUNTIF($B$4:B6236,"&lt;&gt;0")+1,0),0)</f>
        <v>0</v>
      </c>
      <c r="C6237" s="9">
        <f>'Dash Board'!$C$12+COUNT('Daily reducing balance'!$F$4:F6236)</f>
        <v>47963</v>
      </c>
      <c r="D6237">
        <f t="shared" si="679"/>
        <v>2031</v>
      </c>
      <c r="E6237">
        <f t="shared" si="680"/>
        <v>4</v>
      </c>
      <c r="F6237">
        <f>DAY('Dash Board'!$C$12+COUNT('Daily reducing balance'!$F$4:F6236))</f>
        <v>25</v>
      </c>
      <c r="G6237" s="8">
        <f t="shared" si="681"/>
        <v>1.1211342995049716E-7</v>
      </c>
      <c r="H6237" s="6">
        <f>G6237*'Dash Board'!$C$11/365</f>
        <v>3.2251808615896442E-11</v>
      </c>
      <c r="I6237" s="6">
        <f>H6237*'Dash Board'!$C$18/'Dash Board'!$C$11</f>
        <v>1.535800410280783E-11</v>
      </c>
      <c r="J6237" s="6">
        <f>(G6237&gt;1)*PMT('Dash Board'!$C$11/365,$U$4,-'Dash Board'!$C$19)</f>
        <v>0</v>
      </c>
      <c r="K6237" s="6">
        <f t="shared" si="683"/>
        <v>0</v>
      </c>
      <c r="L6237" s="8">
        <f t="shared" si="684"/>
        <v>1.1214568175911306E-7</v>
      </c>
      <c r="N6237" s="8">
        <f t="shared" si="682"/>
        <v>-1.535800410280783E-11</v>
      </c>
      <c r="O6237" s="8">
        <f>IF(E6236&lt;&gt;E6237,SUM($N$4:N6237)-SUM($O$3:O6236),0)</f>
        <v>0</v>
      </c>
      <c r="P6237" s="6">
        <f>IF(B6237&gt;0,SUM($O$4:O6237)-SUM($P$3:P6236),0)</f>
        <v>0</v>
      </c>
      <c r="Q6237" s="6">
        <f t="shared" si="685"/>
        <v>1.535800410280783E-11</v>
      </c>
      <c r="R6237" s="8">
        <f>IF(E6236&lt;&gt;E6237,SUM($Q$4:Q6237)-SUM($R$3:R6236),0)</f>
        <v>0</v>
      </c>
      <c r="S6237" s="6">
        <f>IF(B6237&gt;0,SUM($R$4:R6237)-SUM($S$3:S6236),0)</f>
        <v>0</v>
      </c>
    </row>
    <row r="6238" spans="1:19">
      <c r="A6238">
        <f>IF(E6237&lt;&gt;E6238,COUNTIF($A$4:A6237,"&lt;&gt;0")+1,0)</f>
        <v>0</v>
      </c>
      <c r="B6238">
        <f>IF(A6238&lt;&gt;0,IF(MOD(A6238,3)=0,COUNTIF($B$4:B6237,"&lt;&gt;0")+1,0),0)</f>
        <v>0</v>
      </c>
      <c r="C6238" s="9">
        <f>'Dash Board'!$C$12+COUNT('Daily reducing balance'!$F$4:F6237)</f>
        <v>47964</v>
      </c>
      <c r="D6238">
        <f t="shared" si="679"/>
        <v>2031</v>
      </c>
      <c r="E6238">
        <f t="shared" si="680"/>
        <v>4</v>
      </c>
      <c r="F6238">
        <f>DAY('Dash Board'!$C$12+COUNT('Daily reducing balance'!$F$4:F6237))</f>
        <v>26</v>
      </c>
      <c r="G6238" s="8">
        <f t="shared" si="681"/>
        <v>1.1214568175911306E-7</v>
      </c>
      <c r="H6238" s="6">
        <f>G6238*'Dash Board'!$C$11/365</f>
        <v>3.2261086533443485E-11</v>
      </c>
      <c r="I6238" s="6">
        <f>H6238*'Dash Board'!$C$18/'Dash Board'!$C$11</f>
        <v>1.5362422158782613E-11</v>
      </c>
      <c r="J6238" s="6">
        <f>(G6238&gt;1)*PMT('Dash Board'!$C$11/365,$U$4,-'Dash Board'!$C$19)</f>
        <v>0</v>
      </c>
      <c r="K6238" s="6">
        <f t="shared" si="683"/>
        <v>0</v>
      </c>
      <c r="L6238" s="8">
        <f t="shared" si="684"/>
        <v>1.121779428456465E-7</v>
      </c>
      <c r="N6238" s="8">
        <f t="shared" si="682"/>
        <v>-1.5362422158782613E-11</v>
      </c>
      <c r="O6238" s="8">
        <f>IF(E6237&lt;&gt;E6238,SUM($N$4:N6238)-SUM($O$3:O6237),0)</f>
        <v>0</v>
      </c>
      <c r="P6238" s="6">
        <f>IF(B6238&gt;0,SUM($O$4:O6238)-SUM($P$3:P6237),0)</f>
        <v>0</v>
      </c>
      <c r="Q6238" s="6">
        <f t="shared" si="685"/>
        <v>1.5362422158782613E-11</v>
      </c>
      <c r="R6238" s="8">
        <f>IF(E6237&lt;&gt;E6238,SUM($Q$4:Q6238)-SUM($R$3:R6237),0)</f>
        <v>0</v>
      </c>
      <c r="S6238" s="6">
        <f>IF(B6238&gt;0,SUM($R$4:R6238)-SUM($S$3:S6237),0)</f>
        <v>0</v>
      </c>
    </row>
    <row r="6239" spans="1:19">
      <c r="A6239">
        <f>IF(E6238&lt;&gt;E6239,COUNTIF($A$4:A6238,"&lt;&gt;0")+1,0)</f>
        <v>0</v>
      </c>
      <c r="B6239">
        <f>IF(A6239&lt;&gt;0,IF(MOD(A6239,3)=0,COUNTIF($B$4:B6238,"&lt;&gt;0")+1,0),0)</f>
        <v>0</v>
      </c>
      <c r="C6239" s="9">
        <f>'Dash Board'!$C$12+COUNT('Daily reducing balance'!$F$4:F6238)</f>
        <v>47965</v>
      </c>
      <c r="D6239">
        <f t="shared" si="679"/>
        <v>2031</v>
      </c>
      <c r="E6239">
        <f t="shared" si="680"/>
        <v>4</v>
      </c>
      <c r="F6239">
        <f>DAY('Dash Board'!$C$12+COUNT('Daily reducing balance'!$F$4:F6238))</f>
        <v>27</v>
      </c>
      <c r="G6239" s="8">
        <f t="shared" si="681"/>
        <v>1.121779428456465E-7</v>
      </c>
      <c r="H6239" s="6">
        <f>G6239*'Dash Board'!$C$11/365</f>
        <v>3.22703671199805E-11</v>
      </c>
      <c r="I6239" s="6">
        <f>H6239*'Dash Board'!$C$18/'Dash Board'!$C$11</f>
        <v>1.5366841485705001E-11</v>
      </c>
      <c r="J6239" s="6">
        <f>(G6239&gt;1)*PMT('Dash Board'!$C$11/365,$U$4,-'Dash Board'!$C$19)</f>
        <v>0</v>
      </c>
      <c r="K6239" s="6">
        <f t="shared" si="683"/>
        <v>0</v>
      </c>
      <c r="L6239" s="8">
        <f t="shared" si="684"/>
        <v>1.1221021321276649E-7</v>
      </c>
      <c r="N6239" s="8">
        <f t="shared" si="682"/>
        <v>-1.5366841485705001E-11</v>
      </c>
      <c r="O6239" s="8">
        <f>IF(E6238&lt;&gt;E6239,SUM($N$4:N6239)-SUM($O$3:O6238),0)</f>
        <v>0</v>
      </c>
      <c r="P6239" s="6">
        <f>IF(B6239&gt;0,SUM($O$4:O6239)-SUM($P$3:P6238),0)</f>
        <v>0</v>
      </c>
      <c r="Q6239" s="6">
        <f t="shared" si="685"/>
        <v>1.5366841485705001E-11</v>
      </c>
      <c r="R6239" s="8">
        <f>IF(E6238&lt;&gt;E6239,SUM($Q$4:Q6239)-SUM($R$3:R6238),0)</f>
        <v>0</v>
      </c>
      <c r="S6239" s="6">
        <f>IF(B6239&gt;0,SUM($R$4:R6239)-SUM($S$3:S6238),0)</f>
        <v>0</v>
      </c>
    </row>
    <row r="6240" spans="1:19">
      <c r="A6240">
        <f>IF(E6239&lt;&gt;E6240,COUNTIF($A$4:A6239,"&lt;&gt;0")+1,0)</f>
        <v>0</v>
      </c>
      <c r="B6240">
        <f>IF(A6240&lt;&gt;0,IF(MOD(A6240,3)=0,COUNTIF($B$4:B6239,"&lt;&gt;0")+1,0),0)</f>
        <v>0</v>
      </c>
      <c r="C6240" s="9">
        <f>'Dash Board'!$C$12+COUNT('Daily reducing balance'!$F$4:F6239)</f>
        <v>47966</v>
      </c>
      <c r="D6240">
        <f t="shared" si="679"/>
        <v>2031</v>
      </c>
      <c r="E6240">
        <f t="shared" si="680"/>
        <v>4</v>
      </c>
      <c r="F6240">
        <f>DAY('Dash Board'!$C$12+COUNT('Daily reducing balance'!$F$4:F6239))</f>
        <v>28</v>
      </c>
      <c r="G6240" s="8">
        <f t="shared" si="681"/>
        <v>1.1221021321276649E-7</v>
      </c>
      <c r="H6240" s="6">
        <f>G6240*'Dash Board'!$C$11/365</f>
        <v>3.2279650376275293E-11</v>
      </c>
      <c r="I6240" s="6">
        <f>H6240*'Dash Board'!$C$18/'Dash Board'!$C$11</f>
        <v>1.5371262083940617E-11</v>
      </c>
      <c r="J6240" s="6">
        <f>(G6240&gt;1)*PMT('Dash Board'!$C$11/365,$U$4,-'Dash Board'!$C$19)</f>
        <v>0</v>
      </c>
      <c r="K6240" s="6">
        <f t="shared" si="683"/>
        <v>0</v>
      </c>
      <c r="L6240" s="8">
        <f t="shared" si="684"/>
        <v>1.1224249286314276E-7</v>
      </c>
      <c r="N6240" s="8">
        <f t="shared" si="682"/>
        <v>-1.5371262083940617E-11</v>
      </c>
      <c r="O6240" s="8">
        <f>IF(E6239&lt;&gt;E6240,SUM($N$4:N6240)-SUM($O$3:O6239),0)</f>
        <v>0</v>
      </c>
      <c r="P6240" s="6">
        <f>IF(B6240&gt;0,SUM($O$4:O6240)-SUM($P$3:P6239),0)</f>
        <v>0</v>
      </c>
      <c r="Q6240" s="6">
        <f t="shared" si="685"/>
        <v>1.5371262083940617E-11</v>
      </c>
      <c r="R6240" s="8">
        <f>IF(E6239&lt;&gt;E6240,SUM($Q$4:Q6240)-SUM($R$3:R6239),0)</f>
        <v>0</v>
      </c>
      <c r="S6240" s="6">
        <f>IF(B6240&gt;0,SUM($R$4:R6240)-SUM($S$3:S6239),0)</f>
        <v>0</v>
      </c>
    </row>
    <row r="6241" spans="1:19">
      <c r="A6241">
        <f>IF(E6240&lt;&gt;E6241,COUNTIF($A$4:A6240,"&lt;&gt;0")+1,0)</f>
        <v>0</v>
      </c>
      <c r="B6241">
        <f>IF(A6241&lt;&gt;0,IF(MOD(A6241,3)=0,COUNTIF($B$4:B6240,"&lt;&gt;0")+1,0),0)</f>
        <v>0</v>
      </c>
      <c r="C6241" s="9">
        <f>'Dash Board'!$C$12+COUNT('Daily reducing balance'!$F$4:F6240)</f>
        <v>47967</v>
      </c>
      <c r="D6241">
        <f t="shared" si="679"/>
        <v>2031</v>
      </c>
      <c r="E6241">
        <f t="shared" si="680"/>
        <v>4</v>
      </c>
      <c r="F6241">
        <f>DAY('Dash Board'!$C$12+COUNT('Daily reducing balance'!$F$4:F6240))</f>
        <v>29</v>
      </c>
      <c r="G6241" s="8">
        <f t="shared" si="681"/>
        <v>1.1224249286314276E-7</v>
      </c>
      <c r="H6241" s="6">
        <f>G6241*'Dash Board'!$C$11/365</f>
        <v>3.2288936303095861E-11</v>
      </c>
      <c r="I6241" s="6">
        <f>H6241*'Dash Board'!$C$18/'Dash Board'!$C$11</f>
        <v>1.5375683953855173E-11</v>
      </c>
      <c r="J6241" s="6">
        <f>(G6241&gt;1)*PMT('Dash Board'!$C$11/365,$U$4,-'Dash Board'!$C$19)</f>
        <v>0</v>
      </c>
      <c r="K6241" s="6">
        <f t="shared" si="683"/>
        <v>0</v>
      </c>
      <c r="L6241" s="8">
        <f t="shared" si="684"/>
        <v>1.1227478179944586E-7</v>
      </c>
      <c r="N6241" s="8">
        <f t="shared" si="682"/>
        <v>-1.5375683953855173E-11</v>
      </c>
      <c r="O6241" s="8">
        <f>IF(E6240&lt;&gt;E6241,SUM($N$4:N6241)-SUM($O$3:O6240),0)</f>
        <v>0</v>
      </c>
      <c r="P6241" s="6">
        <f>IF(B6241&gt;0,SUM($O$4:O6241)-SUM($P$3:P6240),0)</f>
        <v>0</v>
      </c>
      <c r="Q6241" s="6">
        <f t="shared" si="685"/>
        <v>1.5375683953855173E-11</v>
      </c>
      <c r="R6241" s="8">
        <f>IF(E6240&lt;&gt;E6241,SUM($Q$4:Q6241)-SUM($R$3:R6240),0)</f>
        <v>0</v>
      </c>
      <c r="S6241" s="6">
        <f>IF(B6241&gt;0,SUM($R$4:R6241)-SUM($S$3:S6240),0)</f>
        <v>0</v>
      </c>
    </row>
    <row r="6242" spans="1:19">
      <c r="A6242">
        <f>IF(E6241&lt;&gt;E6242,COUNTIF($A$4:A6241,"&lt;&gt;0")+1,0)</f>
        <v>0</v>
      </c>
      <c r="B6242">
        <f>IF(A6242&lt;&gt;0,IF(MOD(A6242,3)=0,COUNTIF($B$4:B6241,"&lt;&gt;0")+1,0),0)</f>
        <v>0</v>
      </c>
      <c r="C6242" s="9">
        <f>'Dash Board'!$C$12+COUNT('Daily reducing balance'!$F$4:F6241)</f>
        <v>47968</v>
      </c>
      <c r="D6242">
        <f t="shared" si="679"/>
        <v>2031</v>
      </c>
      <c r="E6242">
        <f t="shared" si="680"/>
        <v>4</v>
      </c>
      <c r="F6242">
        <f>DAY('Dash Board'!$C$12+COUNT('Daily reducing balance'!$F$4:F6241))</f>
        <v>30</v>
      </c>
      <c r="G6242" s="8">
        <f t="shared" si="681"/>
        <v>1.1227478179944586E-7</v>
      </c>
      <c r="H6242" s="6">
        <f>G6242*'Dash Board'!$C$11/365</f>
        <v>3.229822490121045E-11</v>
      </c>
      <c r="I6242" s="6">
        <f>H6242*'Dash Board'!$C$18/'Dash Board'!$C$11</f>
        <v>1.5380107095814502E-11</v>
      </c>
      <c r="J6242" s="6">
        <f>(G6242&gt;1)*PMT('Dash Board'!$C$11/365,$U$4,-'Dash Board'!$C$19)</f>
        <v>0</v>
      </c>
      <c r="K6242" s="6">
        <f t="shared" si="683"/>
        <v>0</v>
      </c>
      <c r="L6242" s="8">
        <f t="shared" si="684"/>
        <v>1.1230708002434708E-7</v>
      </c>
      <c r="N6242" s="8">
        <f t="shared" si="682"/>
        <v>-1.5380107095814502E-11</v>
      </c>
      <c r="O6242" s="8">
        <f>IF(E6241&lt;&gt;E6242,SUM($N$4:N6242)-SUM($O$3:O6241),0)</f>
        <v>0</v>
      </c>
      <c r="P6242" s="6">
        <f>IF(B6242&gt;0,SUM($O$4:O6242)-SUM($P$3:P6241),0)</f>
        <v>0</v>
      </c>
      <c r="Q6242" s="6">
        <f t="shared" si="685"/>
        <v>1.5380107095814502E-11</v>
      </c>
      <c r="R6242" s="8">
        <f>IF(E6241&lt;&gt;E6242,SUM($Q$4:Q6242)-SUM($R$3:R6241),0)</f>
        <v>0</v>
      </c>
      <c r="S6242" s="6">
        <f>IF(B6242&gt;0,SUM($R$4:R6242)-SUM($S$3:S6241),0)</f>
        <v>0</v>
      </c>
    </row>
    <row r="6243" spans="1:19">
      <c r="A6243">
        <f>IF(E6242&lt;&gt;E6243,COUNTIF($A$4:A6242,"&lt;&gt;0")+1,0)</f>
        <v>205</v>
      </c>
      <c r="B6243">
        <f>IF(A6243&lt;&gt;0,IF(MOD(A6243,3)=0,COUNTIF($B$4:B6242,"&lt;&gt;0")+1,0),0)</f>
        <v>0</v>
      </c>
      <c r="C6243" s="9">
        <f>'Dash Board'!$C$12+COUNT('Daily reducing balance'!$F$4:F6242)</f>
        <v>47969</v>
      </c>
      <c r="D6243">
        <f t="shared" si="679"/>
        <v>2031</v>
      </c>
      <c r="E6243">
        <f t="shared" si="680"/>
        <v>5</v>
      </c>
      <c r="F6243">
        <f>DAY('Dash Board'!$C$12+COUNT('Daily reducing balance'!$F$4:F6242))</f>
        <v>1</v>
      </c>
      <c r="G6243" s="8">
        <f t="shared" si="681"/>
        <v>1.1230708002434708E-7</v>
      </c>
      <c r="H6243" s="6">
        <f>G6243*'Dash Board'!$C$11/365</f>
        <v>3.2307516171387509E-11</v>
      </c>
      <c r="I6243" s="6">
        <f>H6243*'Dash Board'!$C$18/'Dash Board'!$C$11</f>
        <v>1.538453151018453E-11</v>
      </c>
      <c r="J6243" s="6">
        <f>(G6243&gt;1)*PMT('Dash Board'!$C$11/365,$U$4,-'Dash Board'!$C$19)</f>
        <v>0</v>
      </c>
      <c r="K6243" s="6">
        <f t="shared" si="683"/>
        <v>0</v>
      </c>
      <c r="L6243" s="8">
        <f t="shared" si="684"/>
        <v>1.1233938754051846E-7</v>
      </c>
      <c r="N6243" s="8">
        <f t="shared" si="682"/>
        <v>-1.538453151018453E-11</v>
      </c>
      <c r="O6243" s="8">
        <f>IF(E6242&lt;&gt;E6243,SUM($N$4:N6243)-SUM($O$3:O6242),0)</f>
        <v>0</v>
      </c>
      <c r="P6243" s="6">
        <f>IF(B6243&gt;0,SUM($O$4:O6243)-SUM($P$3:P6242),0)</f>
        <v>0</v>
      </c>
      <c r="Q6243" s="6">
        <f t="shared" si="685"/>
        <v>1.538453151018453E-11</v>
      </c>
      <c r="R6243" s="8">
        <f>IF(E6242&lt;&gt;E6243,SUM($Q$4:Q6243)-SUM($R$3:R6242),0)</f>
        <v>8.7311491370201111E-10</v>
      </c>
      <c r="S6243" s="6">
        <f>IF(B6243&gt;0,SUM($R$4:R6243)-SUM($S$3:S6242),0)</f>
        <v>0</v>
      </c>
    </row>
    <row r="6244" spans="1:19">
      <c r="A6244">
        <f>IF(E6243&lt;&gt;E6244,COUNTIF($A$4:A6243,"&lt;&gt;0")+1,0)</f>
        <v>0</v>
      </c>
      <c r="B6244">
        <f>IF(A6244&lt;&gt;0,IF(MOD(A6244,3)=0,COUNTIF($B$4:B6243,"&lt;&gt;0")+1,0),0)</f>
        <v>0</v>
      </c>
      <c r="C6244" s="9">
        <f>'Dash Board'!$C$12+COUNT('Daily reducing balance'!$F$4:F6243)</f>
        <v>47970</v>
      </c>
      <c r="D6244">
        <f t="shared" si="679"/>
        <v>2031</v>
      </c>
      <c r="E6244">
        <f t="shared" si="680"/>
        <v>5</v>
      </c>
      <c r="F6244">
        <f>DAY('Dash Board'!$C$12+COUNT('Daily reducing balance'!$F$4:F6243))</f>
        <v>2</v>
      </c>
      <c r="G6244" s="8">
        <f t="shared" si="681"/>
        <v>1.1233938754051846E-7</v>
      </c>
      <c r="H6244" s="6">
        <f>G6244*'Dash Board'!$C$11/365</f>
        <v>3.2316810114395717E-11</v>
      </c>
      <c r="I6244" s="6">
        <f>H6244*'Dash Board'!$C$18/'Dash Board'!$C$11</f>
        <v>1.5388957197331296E-11</v>
      </c>
      <c r="J6244" s="6">
        <f>(G6244&gt;1)*PMT('Dash Board'!$C$11/365,$U$4,-'Dash Board'!$C$19)</f>
        <v>0</v>
      </c>
      <c r="K6244" s="6">
        <f t="shared" si="683"/>
        <v>0</v>
      </c>
      <c r="L6244" s="8">
        <f t="shared" si="684"/>
        <v>1.1237170435063286E-7</v>
      </c>
      <c r="N6244" s="8">
        <f t="shared" si="682"/>
        <v>-1.5388957197331296E-11</v>
      </c>
      <c r="O6244" s="8">
        <f>IF(E6243&lt;&gt;E6244,SUM($N$4:N6244)-SUM($O$3:O6243),0)</f>
        <v>0</v>
      </c>
      <c r="P6244" s="6">
        <f>IF(B6244&gt;0,SUM($O$4:O6244)-SUM($P$3:P6243),0)</f>
        <v>0</v>
      </c>
      <c r="Q6244" s="6">
        <f t="shared" si="685"/>
        <v>1.5388957197331296E-11</v>
      </c>
      <c r="R6244" s="8">
        <f>IF(E6243&lt;&gt;E6244,SUM($Q$4:Q6244)-SUM($R$3:R6243),0)</f>
        <v>0</v>
      </c>
      <c r="S6244" s="6">
        <f>IF(B6244&gt;0,SUM($R$4:R6244)-SUM($S$3:S6243),0)</f>
        <v>0</v>
      </c>
    </row>
    <row r="6245" spans="1:19">
      <c r="A6245">
        <f>IF(E6244&lt;&gt;E6245,COUNTIF($A$4:A6244,"&lt;&gt;0")+1,0)</f>
        <v>0</v>
      </c>
      <c r="B6245">
        <f>IF(A6245&lt;&gt;0,IF(MOD(A6245,3)=0,COUNTIF($B$4:B6244,"&lt;&gt;0")+1,0),0)</f>
        <v>0</v>
      </c>
      <c r="C6245" s="9">
        <f>'Dash Board'!$C$12+COUNT('Daily reducing balance'!$F$4:F6244)</f>
        <v>47971</v>
      </c>
      <c r="D6245">
        <f t="shared" si="679"/>
        <v>2031</v>
      </c>
      <c r="E6245">
        <f t="shared" si="680"/>
        <v>5</v>
      </c>
      <c r="F6245">
        <f>DAY('Dash Board'!$C$12+COUNT('Daily reducing balance'!$F$4:F6244))</f>
        <v>3</v>
      </c>
      <c r="G6245" s="8">
        <f t="shared" si="681"/>
        <v>1.1237170435063286E-7</v>
      </c>
      <c r="H6245" s="6">
        <f>G6245*'Dash Board'!$C$11/365</f>
        <v>3.2326106731003975E-11</v>
      </c>
      <c r="I6245" s="6">
        <f>H6245*'Dash Board'!$C$18/'Dash Board'!$C$11</f>
        <v>1.5393384157620943E-11</v>
      </c>
      <c r="J6245" s="6">
        <f>(G6245&gt;1)*PMT('Dash Board'!$C$11/365,$U$4,-'Dash Board'!$C$19)</f>
        <v>0</v>
      </c>
      <c r="K6245" s="6">
        <f t="shared" si="683"/>
        <v>0</v>
      </c>
      <c r="L6245" s="8">
        <f t="shared" si="684"/>
        <v>1.1240403045736387E-7</v>
      </c>
      <c r="N6245" s="8">
        <f t="shared" si="682"/>
        <v>-1.5393384157620943E-11</v>
      </c>
      <c r="O6245" s="8">
        <f>IF(E6244&lt;&gt;E6245,SUM($N$4:N6245)-SUM($O$3:O6244),0)</f>
        <v>0</v>
      </c>
      <c r="P6245" s="6">
        <f>IF(B6245&gt;0,SUM($O$4:O6245)-SUM($P$3:P6244),0)</f>
        <v>0</v>
      </c>
      <c r="Q6245" s="6">
        <f t="shared" si="685"/>
        <v>1.5393384157620943E-11</v>
      </c>
      <c r="R6245" s="8">
        <f>IF(E6244&lt;&gt;E6245,SUM($Q$4:Q6245)-SUM($R$3:R6244),0)</f>
        <v>0</v>
      </c>
      <c r="S6245" s="6">
        <f>IF(B6245&gt;0,SUM($R$4:R6245)-SUM($S$3:S6244),0)</f>
        <v>0</v>
      </c>
    </row>
    <row r="6246" spans="1:19">
      <c r="A6246">
        <f>IF(E6245&lt;&gt;E6246,COUNTIF($A$4:A6245,"&lt;&gt;0")+1,0)</f>
        <v>0</v>
      </c>
      <c r="B6246">
        <f>IF(A6246&lt;&gt;0,IF(MOD(A6246,3)=0,COUNTIF($B$4:B6245,"&lt;&gt;0")+1,0),0)</f>
        <v>0</v>
      </c>
      <c r="C6246" s="9">
        <f>'Dash Board'!$C$12+COUNT('Daily reducing balance'!$F$4:F6245)</f>
        <v>47972</v>
      </c>
      <c r="D6246">
        <f t="shared" si="679"/>
        <v>2031</v>
      </c>
      <c r="E6246">
        <f t="shared" si="680"/>
        <v>5</v>
      </c>
      <c r="F6246">
        <f>DAY('Dash Board'!$C$12+COUNT('Daily reducing balance'!$F$4:F6245))</f>
        <v>4</v>
      </c>
      <c r="G6246" s="8">
        <f t="shared" si="681"/>
        <v>1.1240403045736387E-7</v>
      </c>
      <c r="H6246" s="6">
        <f>G6246*'Dash Board'!$C$11/365</f>
        <v>3.2335406021981387E-11</v>
      </c>
      <c r="I6246" s="6">
        <f>H6246*'Dash Board'!$C$18/'Dash Board'!$C$11</f>
        <v>1.5397812391419708E-11</v>
      </c>
      <c r="J6246" s="6">
        <f>(G6246&gt;1)*PMT('Dash Board'!$C$11/365,$U$4,-'Dash Board'!$C$19)</f>
        <v>0</v>
      </c>
      <c r="K6246" s="6">
        <f t="shared" si="683"/>
        <v>0</v>
      </c>
      <c r="L6246" s="8">
        <f t="shared" si="684"/>
        <v>1.1243636586338585E-7</v>
      </c>
      <c r="N6246" s="8">
        <f t="shared" si="682"/>
        <v>-1.5397812391419708E-11</v>
      </c>
      <c r="O6246" s="8">
        <f>IF(E6245&lt;&gt;E6246,SUM($N$4:N6246)-SUM($O$3:O6245),0)</f>
        <v>0</v>
      </c>
      <c r="P6246" s="6">
        <f>IF(B6246&gt;0,SUM($O$4:O6246)-SUM($P$3:P6245),0)</f>
        <v>0</v>
      </c>
      <c r="Q6246" s="6">
        <f t="shared" si="685"/>
        <v>1.5397812391419708E-11</v>
      </c>
      <c r="R6246" s="8">
        <f>IF(E6245&lt;&gt;E6246,SUM($Q$4:Q6246)-SUM($R$3:R6245),0)</f>
        <v>0</v>
      </c>
      <c r="S6246" s="6">
        <f>IF(B6246&gt;0,SUM($R$4:R6246)-SUM($S$3:S6245),0)</f>
        <v>0</v>
      </c>
    </row>
    <row r="6247" spans="1:19">
      <c r="A6247">
        <f>IF(E6246&lt;&gt;E6247,COUNTIF($A$4:A6246,"&lt;&gt;0")+1,0)</f>
        <v>0</v>
      </c>
      <c r="B6247">
        <f>IF(A6247&lt;&gt;0,IF(MOD(A6247,3)=0,COUNTIF($B$4:B6246,"&lt;&gt;0")+1,0),0)</f>
        <v>0</v>
      </c>
      <c r="C6247" s="9">
        <f>'Dash Board'!$C$12+COUNT('Daily reducing balance'!$F$4:F6246)</f>
        <v>47973</v>
      </c>
      <c r="D6247">
        <f t="shared" si="679"/>
        <v>2031</v>
      </c>
      <c r="E6247">
        <f t="shared" si="680"/>
        <v>5</v>
      </c>
      <c r="F6247">
        <f>DAY('Dash Board'!$C$12+COUNT('Daily reducing balance'!$F$4:F6246))</f>
        <v>5</v>
      </c>
      <c r="G6247" s="8">
        <f t="shared" si="681"/>
        <v>1.1243636586338585E-7</v>
      </c>
      <c r="H6247" s="6">
        <f>G6247*'Dash Board'!$C$11/365</f>
        <v>3.2344707988097296E-11</v>
      </c>
      <c r="I6247" s="6">
        <f>H6247*'Dash Board'!$C$18/'Dash Board'!$C$11</f>
        <v>1.5402241899093951E-11</v>
      </c>
      <c r="J6247" s="6">
        <f>(G6247&gt;1)*PMT('Dash Board'!$C$11/365,$U$4,-'Dash Board'!$C$19)</f>
        <v>0</v>
      </c>
      <c r="K6247" s="6">
        <f t="shared" si="683"/>
        <v>0</v>
      </c>
      <c r="L6247" s="8">
        <f t="shared" si="684"/>
        <v>1.1246871057137394E-7</v>
      </c>
      <c r="N6247" s="8">
        <f t="shared" si="682"/>
        <v>-1.5402241899093951E-11</v>
      </c>
      <c r="O6247" s="8">
        <f>IF(E6246&lt;&gt;E6247,SUM($N$4:N6247)-SUM($O$3:O6246),0)</f>
        <v>0</v>
      </c>
      <c r="P6247" s="6">
        <f>IF(B6247&gt;0,SUM($O$4:O6247)-SUM($P$3:P6246),0)</f>
        <v>0</v>
      </c>
      <c r="Q6247" s="6">
        <f t="shared" si="685"/>
        <v>1.5402241899093951E-11</v>
      </c>
      <c r="R6247" s="8">
        <f>IF(E6246&lt;&gt;E6247,SUM($Q$4:Q6247)-SUM($R$3:R6246),0)</f>
        <v>0</v>
      </c>
      <c r="S6247" s="6">
        <f>IF(B6247&gt;0,SUM($R$4:R6247)-SUM($S$3:S6246),0)</f>
        <v>0</v>
      </c>
    </row>
    <row r="6248" spans="1:19">
      <c r="A6248">
        <f>IF(E6247&lt;&gt;E6248,COUNTIF($A$4:A6247,"&lt;&gt;0")+1,0)</f>
        <v>0</v>
      </c>
      <c r="B6248">
        <f>IF(A6248&lt;&gt;0,IF(MOD(A6248,3)=0,COUNTIF($B$4:B6247,"&lt;&gt;0")+1,0),0)</f>
        <v>0</v>
      </c>
      <c r="C6248" s="9">
        <f>'Dash Board'!$C$12+COUNT('Daily reducing balance'!$F$4:F6247)</f>
        <v>47974</v>
      </c>
      <c r="D6248">
        <f t="shared" si="679"/>
        <v>2031</v>
      </c>
      <c r="E6248">
        <f t="shared" si="680"/>
        <v>5</v>
      </c>
      <c r="F6248">
        <f>DAY('Dash Board'!$C$12+COUNT('Daily reducing balance'!$F$4:F6247))</f>
        <v>6</v>
      </c>
      <c r="G6248" s="8">
        <f t="shared" si="681"/>
        <v>1.1246871057137394E-7</v>
      </c>
      <c r="H6248" s="6">
        <f>G6248*'Dash Board'!$C$11/365</f>
        <v>3.2354012630121271E-11</v>
      </c>
      <c r="I6248" s="6">
        <f>H6248*'Dash Board'!$C$18/'Dash Board'!$C$11</f>
        <v>1.5406672681010131E-11</v>
      </c>
      <c r="J6248" s="6">
        <f>(G6248&gt;1)*PMT('Dash Board'!$C$11/365,$U$4,-'Dash Board'!$C$19)</f>
        <v>0</v>
      </c>
      <c r="K6248" s="6">
        <f t="shared" si="683"/>
        <v>0</v>
      </c>
      <c r="L6248" s="8">
        <f t="shared" si="684"/>
        <v>1.1250106458400406E-7</v>
      </c>
      <c r="N6248" s="8">
        <f t="shared" si="682"/>
        <v>-1.5406672681010131E-11</v>
      </c>
      <c r="O6248" s="8">
        <f>IF(E6247&lt;&gt;E6248,SUM($N$4:N6248)-SUM($O$3:O6247),0)</f>
        <v>0</v>
      </c>
      <c r="P6248" s="6">
        <f>IF(B6248&gt;0,SUM($O$4:O6248)-SUM($P$3:P6247),0)</f>
        <v>0</v>
      </c>
      <c r="Q6248" s="6">
        <f t="shared" si="685"/>
        <v>1.5406672681010131E-11</v>
      </c>
      <c r="R6248" s="8">
        <f>IF(E6247&lt;&gt;E6248,SUM($Q$4:Q6248)-SUM($R$3:R6247),0)</f>
        <v>0</v>
      </c>
      <c r="S6248" s="6">
        <f>IF(B6248&gt;0,SUM($R$4:R6248)-SUM($S$3:S6247),0)</f>
        <v>0</v>
      </c>
    </row>
    <row r="6249" spans="1:19">
      <c r="A6249">
        <f>IF(E6248&lt;&gt;E6249,COUNTIF($A$4:A6248,"&lt;&gt;0")+1,0)</f>
        <v>0</v>
      </c>
      <c r="B6249">
        <f>IF(A6249&lt;&gt;0,IF(MOD(A6249,3)=0,COUNTIF($B$4:B6248,"&lt;&gt;0")+1,0),0)</f>
        <v>0</v>
      </c>
      <c r="C6249" s="9">
        <f>'Dash Board'!$C$12+COUNT('Daily reducing balance'!$F$4:F6248)</f>
        <v>47975</v>
      </c>
      <c r="D6249">
        <f t="shared" si="679"/>
        <v>2031</v>
      </c>
      <c r="E6249">
        <f t="shared" si="680"/>
        <v>5</v>
      </c>
      <c r="F6249">
        <f>DAY('Dash Board'!$C$12+COUNT('Daily reducing balance'!$F$4:F6248))</f>
        <v>7</v>
      </c>
      <c r="G6249" s="8">
        <f t="shared" si="681"/>
        <v>1.1250106458400406E-7</v>
      </c>
      <c r="H6249" s="6">
        <f>G6249*'Dash Board'!$C$11/365</f>
        <v>3.2363319948823081E-11</v>
      </c>
      <c r="I6249" s="6">
        <f>H6249*'Dash Board'!$C$18/'Dash Board'!$C$11</f>
        <v>1.5411104737534803E-11</v>
      </c>
      <c r="J6249" s="6">
        <f>(G6249&gt;1)*PMT('Dash Board'!$C$11/365,$U$4,-'Dash Board'!$C$19)</f>
        <v>0</v>
      </c>
      <c r="K6249" s="6">
        <f t="shared" si="683"/>
        <v>0</v>
      </c>
      <c r="L6249" s="8">
        <f t="shared" si="684"/>
        <v>1.1253342790395288E-7</v>
      </c>
      <c r="N6249" s="8">
        <f t="shared" si="682"/>
        <v>-1.5411104737534803E-11</v>
      </c>
      <c r="O6249" s="8">
        <f>IF(E6248&lt;&gt;E6249,SUM($N$4:N6249)-SUM($O$3:O6248),0)</f>
        <v>0</v>
      </c>
      <c r="P6249" s="6">
        <f>IF(B6249&gt;0,SUM($O$4:O6249)-SUM($P$3:P6248),0)</f>
        <v>0</v>
      </c>
      <c r="Q6249" s="6">
        <f t="shared" si="685"/>
        <v>1.5411104737534803E-11</v>
      </c>
      <c r="R6249" s="8">
        <f>IF(E6248&lt;&gt;E6249,SUM($Q$4:Q6249)-SUM($R$3:R6248),0)</f>
        <v>0</v>
      </c>
      <c r="S6249" s="6">
        <f>IF(B6249&gt;0,SUM($R$4:R6249)-SUM($S$3:S6248),0)</f>
        <v>0</v>
      </c>
    </row>
    <row r="6250" spans="1:19">
      <c r="A6250">
        <f>IF(E6249&lt;&gt;E6250,COUNTIF($A$4:A6249,"&lt;&gt;0")+1,0)</f>
        <v>0</v>
      </c>
      <c r="B6250">
        <f>IF(A6250&lt;&gt;0,IF(MOD(A6250,3)=0,COUNTIF($B$4:B6249,"&lt;&gt;0")+1,0),0)</f>
        <v>0</v>
      </c>
      <c r="C6250" s="9">
        <f>'Dash Board'!$C$12+COUNT('Daily reducing balance'!$F$4:F6249)</f>
        <v>47976</v>
      </c>
      <c r="D6250">
        <f t="shared" si="679"/>
        <v>2031</v>
      </c>
      <c r="E6250">
        <f t="shared" si="680"/>
        <v>5</v>
      </c>
      <c r="F6250">
        <f>DAY('Dash Board'!$C$12+COUNT('Daily reducing balance'!$F$4:F6249))</f>
        <v>8</v>
      </c>
      <c r="G6250" s="8">
        <f t="shared" si="681"/>
        <v>1.1253342790395288E-7</v>
      </c>
      <c r="H6250" s="6">
        <f>G6250*'Dash Board'!$C$11/365</f>
        <v>3.2372629944972747E-11</v>
      </c>
      <c r="I6250" s="6">
        <f>H6250*'Dash Board'!$C$18/'Dash Board'!$C$11</f>
        <v>1.5415538069034642E-11</v>
      </c>
      <c r="J6250" s="6">
        <f>(G6250&gt;1)*PMT('Dash Board'!$C$11/365,$U$4,-'Dash Board'!$C$19)</f>
        <v>0</v>
      </c>
      <c r="K6250" s="6">
        <f t="shared" si="683"/>
        <v>0</v>
      </c>
      <c r="L6250" s="8">
        <f t="shared" si="684"/>
        <v>1.1256580053389786E-7</v>
      </c>
      <c r="N6250" s="8">
        <f t="shared" si="682"/>
        <v>-1.5415538069034642E-11</v>
      </c>
      <c r="O6250" s="8">
        <f>IF(E6249&lt;&gt;E6250,SUM($N$4:N6250)-SUM($O$3:O6249),0)</f>
        <v>0</v>
      </c>
      <c r="P6250" s="6">
        <f>IF(B6250&gt;0,SUM($O$4:O6250)-SUM($P$3:P6249),0)</f>
        <v>0</v>
      </c>
      <c r="Q6250" s="6">
        <f t="shared" si="685"/>
        <v>1.5415538069034642E-11</v>
      </c>
      <c r="R6250" s="8">
        <f>IF(E6249&lt;&gt;E6250,SUM($Q$4:Q6250)-SUM($R$3:R6249),0)</f>
        <v>0</v>
      </c>
      <c r="S6250" s="6">
        <f>IF(B6250&gt;0,SUM($R$4:R6250)-SUM($S$3:S6249),0)</f>
        <v>0</v>
      </c>
    </row>
    <row r="6251" spans="1:19">
      <c r="A6251">
        <f>IF(E6250&lt;&gt;E6251,COUNTIF($A$4:A6250,"&lt;&gt;0")+1,0)</f>
        <v>0</v>
      </c>
      <c r="B6251">
        <f>IF(A6251&lt;&gt;0,IF(MOD(A6251,3)=0,COUNTIF($B$4:B6250,"&lt;&gt;0")+1,0),0)</f>
        <v>0</v>
      </c>
      <c r="C6251" s="9">
        <f>'Dash Board'!$C$12+COUNT('Daily reducing balance'!$F$4:F6250)</f>
        <v>47977</v>
      </c>
      <c r="D6251">
        <f t="shared" si="679"/>
        <v>2031</v>
      </c>
      <c r="E6251">
        <f t="shared" si="680"/>
        <v>5</v>
      </c>
      <c r="F6251">
        <f>DAY('Dash Board'!$C$12+COUNT('Daily reducing balance'!$F$4:F6250))</f>
        <v>9</v>
      </c>
      <c r="G6251" s="8">
        <f t="shared" si="681"/>
        <v>1.1256580053389786E-7</v>
      </c>
      <c r="H6251" s="6">
        <f>G6251*'Dash Board'!$C$11/365</f>
        <v>3.2381942619340477E-11</v>
      </c>
      <c r="I6251" s="6">
        <f>H6251*'Dash Board'!$C$18/'Dash Board'!$C$11</f>
        <v>1.5419972675876419E-11</v>
      </c>
      <c r="J6251" s="6">
        <f>(G6251&gt;1)*PMT('Dash Board'!$C$11/365,$U$4,-'Dash Board'!$C$19)</f>
        <v>0</v>
      </c>
      <c r="K6251" s="6">
        <f t="shared" si="683"/>
        <v>0</v>
      </c>
      <c r="L6251" s="8">
        <f t="shared" si="684"/>
        <v>1.125981824765172E-7</v>
      </c>
      <c r="N6251" s="8">
        <f t="shared" si="682"/>
        <v>-1.5419972675876419E-11</v>
      </c>
      <c r="O6251" s="8">
        <f>IF(E6250&lt;&gt;E6251,SUM($N$4:N6251)-SUM($O$3:O6250),0)</f>
        <v>0</v>
      </c>
      <c r="P6251" s="6">
        <f>IF(B6251&gt;0,SUM($O$4:O6251)-SUM($P$3:P6250),0)</f>
        <v>0</v>
      </c>
      <c r="Q6251" s="6">
        <f t="shared" si="685"/>
        <v>1.5419972675876419E-11</v>
      </c>
      <c r="R6251" s="8">
        <f>IF(E6250&lt;&gt;E6251,SUM($Q$4:Q6251)-SUM($R$3:R6250),0)</f>
        <v>0</v>
      </c>
      <c r="S6251" s="6">
        <f>IF(B6251&gt;0,SUM($R$4:R6251)-SUM($S$3:S6250),0)</f>
        <v>0</v>
      </c>
    </row>
    <row r="6252" spans="1:19">
      <c r="A6252">
        <f>IF(E6251&lt;&gt;E6252,COUNTIF($A$4:A6251,"&lt;&gt;0")+1,0)</f>
        <v>0</v>
      </c>
      <c r="B6252">
        <f>IF(A6252&lt;&gt;0,IF(MOD(A6252,3)=0,COUNTIF($B$4:B6251,"&lt;&gt;0")+1,0),0)</f>
        <v>0</v>
      </c>
      <c r="C6252" s="9">
        <f>'Dash Board'!$C$12+COUNT('Daily reducing balance'!$F$4:F6251)</f>
        <v>47978</v>
      </c>
      <c r="D6252">
        <f t="shared" si="679"/>
        <v>2031</v>
      </c>
      <c r="E6252">
        <f t="shared" si="680"/>
        <v>5</v>
      </c>
      <c r="F6252">
        <f>DAY('Dash Board'!$C$12+COUNT('Daily reducing balance'!$F$4:F6251))</f>
        <v>10</v>
      </c>
      <c r="G6252" s="8">
        <f t="shared" si="681"/>
        <v>1.125981824765172E-7</v>
      </c>
      <c r="H6252" s="6">
        <f>G6252*'Dash Board'!$C$11/365</f>
        <v>3.2391257972696726E-11</v>
      </c>
      <c r="I6252" s="6">
        <f>H6252*'Dash Board'!$C$18/'Dash Board'!$C$11</f>
        <v>1.5424408558427013E-11</v>
      </c>
      <c r="J6252" s="6">
        <f>(G6252&gt;1)*PMT('Dash Board'!$C$11/365,$U$4,-'Dash Board'!$C$19)</f>
        <v>0</v>
      </c>
      <c r="K6252" s="6">
        <f t="shared" si="683"/>
        <v>0</v>
      </c>
      <c r="L6252" s="8">
        <f t="shared" si="684"/>
        <v>1.126305737344899E-7</v>
      </c>
      <c r="N6252" s="8">
        <f t="shared" si="682"/>
        <v>-1.5424408558427013E-11</v>
      </c>
      <c r="O6252" s="8">
        <f>IF(E6251&lt;&gt;E6252,SUM($N$4:N6252)-SUM($O$3:O6251),0)</f>
        <v>0</v>
      </c>
      <c r="P6252" s="6">
        <f>IF(B6252&gt;0,SUM($O$4:O6252)-SUM($P$3:P6251),0)</f>
        <v>0</v>
      </c>
      <c r="Q6252" s="6">
        <f t="shared" si="685"/>
        <v>1.5424408558427013E-11</v>
      </c>
      <c r="R6252" s="8">
        <f>IF(E6251&lt;&gt;E6252,SUM($Q$4:Q6252)-SUM($R$3:R6251),0)</f>
        <v>0</v>
      </c>
      <c r="S6252" s="6">
        <f>IF(B6252&gt;0,SUM($R$4:R6252)-SUM($S$3:S6251),0)</f>
        <v>0</v>
      </c>
    </row>
    <row r="6253" spans="1:19">
      <c r="A6253">
        <f>IF(E6252&lt;&gt;E6253,COUNTIF($A$4:A6252,"&lt;&gt;0")+1,0)</f>
        <v>0</v>
      </c>
      <c r="B6253">
        <f>IF(A6253&lt;&gt;0,IF(MOD(A6253,3)=0,COUNTIF($B$4:B6252,"&lt;&gt;0")+1,0),0)</f>
        <v>0</v>
      </c>
      <c r="C6253" s="9">
        <f>'Dash Board'!$C$12+COUNT('Daily reducing balance'!$F$4:F6252)</f>
        <v>47979</v>
      </c>
      <c r="D6253">
        <f t="shared" si="679"/>
        <v>2031</v>
      </c>
      <c r="E6253">
        <f t="shared" si="680"/>
        <v>5</v>
      </c>
      <c r="F6253">
        <f>DAY('Dash Board'!$C$12+COUNT('Daily reducing balance'!$F$4:F6252))</f>
        <v>11</v>
      </c>
      <c r="G6253" s="8">
        <f t="shared" si="681"/>
        <v>1.126305737344899E-7</v>
      </c>
      <c r="H6253" s="6">
        <f>G6253*'Dash Board'!$C$11/365</f>
        <v>3.2400576005812161E-11</v>
      </c>
      <c r="I6253" s="6">
        <f>H6253*'Dash Board'!$C$18/'Dash Board'!$C$11</f>
        <v>1.5428845717053412E-11</v>
      </c>
      <c r="J6253" s="6">
        <f>(G6253&gt;1)*PMT('Dash Board'!$C$11/365,$U$4,-'Dash Board'!$C$19)</f>
        <v>0</v>
      </c>
      <c r="K6253" s="6">
        <f t="shared" si="683"/>
        <v>0</v>
      </c>
      <c r="L6253" s="8">
        <f t="shared" si="684"/>
        <v>1.1266297431049571E-7</v>
      </c>
      <c r="N6253" s="8">
        <f t="shared" si="682"/>
        <v>-1.5428845717053412E-11</v>
      </c>
      <c r="O6253" s="8">
        <f>IF(E6252&lt;&gt;E6253,SUM($N$4:N6253)-SUM($O$3:O6252),0)</f>
        <v>0</v>
      </c>
      <c r="P6253" s="6">
        <f>IF(B6253&gt;0,SUM($O$4:O6253)-SUM($P$3:P6252),0)</f>
        <v>0</v>
      </c>
      <c r="Q6253" s="6">
        <f t="shared" si="685"/>
        <v>1.5428845717053412E-11</v>
      </c>
      <c r="R6253" s="8">
        <f>IF(E6252&lt;&gt;E6253,SUM($Q$4:Q6253)-SUM($R$3:R6252),0)</f>
        <v>0</v>
      </c>
      <c r="S6253" s="6">
        <f>IF(B6253&gt;0,SUM($R$4:R6253)-SUM($S$3:S6252),0)</f>
        <v>0</v>
      </c>
    </row>
    <row r="6254" spans="1:19">
      <c r="A6254">
        <f>IF(E6253&lt;&gt;E6254,COUNTIF($A$4:A6253,"&lt;&gt;0")+1,0)</f>
        <v>0</v>
      </c>
      <c r="B6254">
        <f>IF(A6254&lt;&gt;0,IF(MOD(A6254,3)=0,COUNTIF($B$4:B6253,"&lt;&gt;0")+1,0),0)</f>
        <v>0</v>
      </c>
      <c r="C6254" s="9">
        <f>'Dash Board'!$C$12+COUNT('Daily reducing balance'!$F$4:F6253)</f>
        <v>47980</v>
      </c>
      <c r="D6254">
        <f t="shared" si="679"/>
        <v>2031</v>
      </c>
      <c r="E6254">
        <f t="shared" si="680"/>
        <v>5</v>
      </c>
      <c r="F6254">
        <f>DAY('Dash Board'!$C$12+COUNT('Daily reducing balance'!$F$4:F6253))</f>
        <v>12</v>
      </c>
      <c r="G6254" s="8">
        <f t="shared" si="681"/>
        <v>1.1266297431049571E-7</v>
      </c>
      <c r="H6254" s="6">
        <f>G6254*'Dash Board'!$C$11/365</f>
        <v>3.2409896719457669E-11</v>
      </c>
      <c r="I6254" s="6">
        <f>H6254*'Dash Board'!$C$18/'Dash Board'!$C$11</f>
        <v>1.54332841521227E-11</v>
      </c>
      <c r="J6254" s="6">
        <f>(G6254&gt;1)*PMT('Dash Board'!$C$11/365,$U$4,-'Dash Board'!$C$19)</f>
        <v>0</v>
      </c>
      <c r="K6254" s="6">
        <f t="shared" si="683"/>
        <v>0</v>
      </c>
      <c r="L6254" s="8">
        <f t="shared" si="684"/>
        <v>1.1269538420721517E-7</v>
      </c>
      <c r="N6254" s="8">
        <f t="shared" si="682"/>
        <v>-1.54332841521227E-11</v>
      </c>
      <c r="O6254" s="8">
        <f>IF(E6253&lt;&gt;E6254,SUM($N$4:N6254)-SUM($O$3:O6253),0)</f>
        <v>0</v>
      </c>
      <c r="P6254" s="6">
        <f>IF(B6254&gt;0,SUM($O$4:O6254)-SUM($P$3:P6253),0)</f>
        <v>0</v>
      </c>
      <c r="Q6254" s="6">
        <f t="shared" si="685"/>
        <v>1.54332841521227E-11</v>
      </c>
      <c r="R6254" s="8">
        <f>IF(E6253&lt;&gt;E6254,SUM($Q$4:Q6254)-SUM($R$3:R6253),0)</f>
        <v>0</v>
      </c>
      <c r="S6254" s="6">
        <f>IF(B6254&gt;0,SUM($R$4:R6254)-SUM($S$3:S6253),0)</f>
        <v>0</v>
      </c>
    </row>
    <row r="6255" spans="1:19">
      <c r="A6255">
        <f>IF(E6254&lt;&gt;E6255,COUNTIF($A$4:A6254,"&lt;&gt;0")+1,0)</f>
        <v>0</v>
      </c>
      <c r="B6255">
        <f>IF(A6255&lt;&gt;0,IF(MOD(A6255,3)=0,COUNTIF($B$4:B6254,"&lt;&gt;0")+1,0),0)</f>
        <v>0</v>
      </c>
      <c r="C6255" s="9">
        <f>'Dash Board'!$C$12+COUNT('Daily reducing balance'!$F$4:F6254)</f>
        <v>47981</v>
      </c>
      <c r="D6255">
        <f t="shared" si="679"/>
        <v>2031</v>
      </c>
      <c r="E6255">
        <f t="shared" si="680"/>
        <v>5</v>
      </c>
      <c r="F6255">
        <f>DAY('Dash Board'!$C$12+COUNT('Daily reducing balance'!$F$4:F6254))</f>
        <v>13</v>
      </c>
      <c r="G6255" s="8">
        <f t="shared" si="681"/>
        <v>1.1269538420721517E-7</v>
      </c>
      <c r="H6255" s="6">
        <f>G6255*'Dash Board'!$C$11/365</f>
        <v>3.2419220114404363E-11</v>
      </c>
      <c r="I6255" s="6">
        <f>H6255*'Dash Board'!$C$18/'Dash Board'!$C$11</f>
        <v>1.543772386400208E-11</v>
      </c>
      <c r="J6255" s="6">
        <f>(G6255&gt;1)*PMT('Dash Board'!$C$11/365,$U$4,-'Dash Board'!$C$19)</f>
        <v>0</v>
      </c>
      <c r="K6255" s="6">
        <f t="shared" si="683"/>
        <v>0</v>
      </c>
      <c r="L6255" s="8">
        <f t="shared" si="684"/>
        <v>1.1272780342732958E-7</v>
      </c>
      <c r="N6255" s="8">
        <f t="shared" si="682"/>
        <v>-1.543772386400208E-11</v>
      </c>
      <c r="O6255" s="8">
        <f>IF(E6254&lt;&gt;E6255,SUM($N$4:N6255)-SUM($O$3:O6254),0)</f>
        <v>0</v>
      </c>
      <c r="P6255" s="6">
        <f>IF(B6255&gt;0,SUM($O$4:O6255)-SUM($P$3:P6254),0)</f>
        <v>0</v>
      </c>
      <c r="Q6255" s="6">
        <f t="shared" si="685"/>
        <v>1.543772386400208E-11</v>
      </c>
      <c r="R6255" s="8">
        <f>IF(E6254&lt;&gt;E6255,SUM($Q$4:Q6255)-SUM($R$3:R6254),0)</f>
        <v>0</v>
      </c>
      <c r="S6255" s="6">
        <f>IF(B6255&gt;0,SUM($R$4:R6255)-SUM($S$3:S6254),0)</f>
        <v>0</v>
      </c>
    </row>
    <row r="6256" spans="1:19">
      <c r="A6256">
        <f>IF(E6255&lt;&gt;E6256,COUNTIF($A$4:A6255,"&lt;&gt;0")+1,0)</f>
        <v>0</v>
      </c>
      <c r="B6256">
        <f>IF(A6256&lt;&gt;0,IF(MOD(A6256,3)=0,COUNTIF($B$4:B6255,"&lt;&gt;0")+1,0),0)</f>
        <v>0</v>
      </c>
      <c r="C6256" s="9">
        <f>'Dash Board'!$C$12+COUNT('Daily reducing balance'!$F$4:F6255)</f>
        <v>47982</v>
      </c>
      <c r="D6256">
        <f t="shared" si="679"/>
        <v>2031</v>
      </c>
      <c r="E6256">
        <f t="shared" si="680"/>
        <v>5</v>
      </c>
      <c r="F6256">
        <f>DAY('Dash Board'!$C$12+COUNT('Daily reducing balance'!$F$4:F6255))</f>
        <v>14</v>
      </c>
      <c r="G6256" s="8">
        <f t="shared" si="681"/>
        <v>1.1272780342732958E-7</v>
      </c>
      <c r="H6256" s="6">
        <f>G6256*'Dash Board'!$C$11/365</f>
        <v>3.2428546191423577E-11</v>
      </c>
      <c r="I6256" s="6">
        <f>H6256*'Dash Board'!$C$18/'Dash Board'!$C$11</f>
        <v>1.5442164853058847E-11</v>
      </c>
      <c r="J6256" s="6">
        <f>(G6256&gt;1)*PMT('Dash Board'!$C$11/365,$U$4,-'Dash Board'!$C$19)</f>
        <v>0</v>
      </c>
      <c r="K6256" s="6">
        <f t="shared" si="683"/>
        <v>0</v>
      </c>
      <c r="L6256" s="8">
        <f t="shared" si="684"/>
        <v>1.12760231973521E-7</v>
      </c>
      <c r="N6256" s="8">
        <f t="shared" si="682"/>
        <v>-1.5442164853058847E-11</v>
      </c>
      <c r="O6256" s="8">
        <f>IF(E6255&lt;&gt;E6256,SUM($N$4:N6256)-SUM($O$3:O6255),0)</f>
        <v>0</v>
      </c>
      <c r="P6256" s="6">
        <f>IF(B6256&gt;0,SUM($O$4:O6256)-SUM($P$3:P6255),0)</f>
        <v>0</v>
      </c>
      <c r="Q6256" s="6">
        <f t="shared" si="685"/>
        <v>1.5442164853058847E-11</v>
      </c>
      <c r="R6256" s="8">
        <f>IF(E6255&lt;&gt;E6256,SUM($Q$4:Q6256)-SUM($R$3:R6255),0)</f>
        <v>0</v>
      </c>
      <c r="S6256" s="6">
        <f>IF(B6256&gt;0,SUM($R$4:R6256)-SUM($S$3:S6255),0)</f>
        <v>0</v>
      </c>
    </row>
    <row r="6257" spans="1:19">
      <c r="A6257">
        <f>IF(E6256&lt;&gt;E6257,COUNTIF($A$4:A6256,"&lt;&gt;0")+1,0)</f>
        <v>0</v>
      </c>
      <c r="B6257">
        <f>IF(A6257&lt;&gt;0,IF(MOD(A6257,3)=0,COUNTIF($B$4:B6256,"&lt;&gt;0")+1,0),0)</f>
        <v>0</v>
      </c>
      <c r="C6257" s="9">
        <f>'Dash Board'!$C$12+COUNT('Daily reducing balance'!$F$4:F6256)</f>
        <v>47983</v>
      </c>
      <c r="D6257">
        <f t="shared" si="679"/>
        <v>2031</v>
      </c>
      <c r="E6257">
        <f t="shared" si="680"/>
        <v>5</v>
      </c>
      <c r="F6257">
        <f>DAY('Dash Board'!$C$12+COUNT('Daily reducing balance'!$F$4:F6256))</f>
        <v>15</v>
      </c>
      <c r="G6257" s="8">
        <f t="shared" si="681"/>
        <v>1.12760231973521E-7</v>
      </c>
      <c r="H6257" s="6">
        <f>G6257*'Dash Board'!$C$11/365</f>
        <v>3.2437874951286863E-11</v>
      </c>
      <c r="I6257" s="6">
        <f>H6257*'Dash Board'!$C$18/'Dash Board'!$C$11</f>
        <v>1.5446607119660411E-11</v>
      </c>
      <c r="J6257" s="6">
        <f>(G6257&gt;1)*PMT('Dash Board'!$C$11/365,$U$4,-'Dash Board'!$C$19)</f>
        <v>0</v>
      </c>
      <c r="K6257" s="6">
        <f t="shared" si="683"/>
        <v>0</v>
      </c>
      <c r="L6257" s="8">
        <f t="shared" si="684"/>
        <v>1.1279266984847229E-7</v>
      </c>
      <c r="N6257" s="8">
        <f t="shared" si="682"/>
        <v>-1.5446607119660411E-11</v>
      </c>
      <c r="O6257" s="8">
        <f>IF(E6256&lt;&gt;E6257,SUM($N$4:N6257)-SUM($O$3:O6256),0)</f>
        <v>0</v>
      </c>
      <c r="P6257" s="6">
        <f>IF(B6257&gt;0,SUM($O$4:O6257)-SUM($P$3:P6256),0)</f>
        <v>0</v>
      </c>
      <c r="Q6257" s="6">
        <f t="shared" si="685"/>
        <v>1.5446607119660411E-11</v>
      </c>
      <c r="R6257" s="8">
        <f>IF(E6256&lt;&gt;E6257,SUM($Q$4:Q6257)-SUM($R$3:R6256),0)</f>
        <v>0</v>
      </c>
      <c r="S6257" s="6">
        <f>IF(B6257&gt;0,SUM($R$4:R6257)-SUM($S$3:S6256),0)</f>
        <v>0</v>
      </c>
    </row>
    <row r="6258" spans="1:19">
      <c r="A6258">
        <f>IF(E6257&lt;&gt;E6258,COUNTIF($A$4:A6257,"&lt;&gt;0")+1,0)</f>
        <v>0</v>
      </c>
      <c r="B6258">
        <f>IF(A6258&lt;&gt;0,IF(MOD(A6258,3)=0,COUNTIF($B$4:B6257,"&lt;&gt;0")+1,0),0)</f>
        <v>0</v>
      </c>
      <c r="C6258" s="9">
        <f>'Dash Board'!$C$12+COUNT('Daily reducing balance'!$F$4:F6257)</f>
        <v>47984</v>
      </c>
      <c r="D6258">
        <f t="shared" si="679"/>
        <v>2031</v>
      </c>
      <c r="E6258">
        <f t="shared" si="680"/>
        <v>5</v>
      </c>
      <c r="F6258">
        <f>DAY('Dash Board'!$C$12+COUNT('Daily reducing balance'!$F$4:F6257))</f>
        <v>16</v>
      </c>
      <c r="G6258" s="8">
        <f t="shared" si="681"/>
        <v>1.1279266984847229E-7</v>
      </c>
      <c r="H6258" s="6">
        <f>G6258*'Dash Board'!$C$11/365</f>
        <v>3.2447206394766E-11</v>
      </c>
      <c r="I6258" s="6">
        <f>H6258*'Dash Board'!$C$18/'Dash Board'!$C$11</f>
        <v>1.5451050664174286E-11</v>
      </c>
      <c r="J6258" s="6">
        <f>(G6258&gt;1)*PMT('Dash Board'!$C$11/365,$U$4,-'Dash Board'!$C$19)</f>
        <v>0</v>
      </c>
      <c r="K6258" s="6">
        <f t="shared" si="683"/>
        <v>0</v>
      </c>
      <c r="L6258" s="8">
        <f t="shared" si="684"/>
        <v>1.1282511705486706E-7</v>
      </c>
      <c r="N6258" s="8">
        <f t="shared" si="682"/>
        <v>-1.5451050664174286E-11</v>
      </c>
      <c r="O6258" s="8">
        <f>IF(E6257&lt;&gt;E6258,SUM($N$4:N6258)-SUM($O$3:O6257),0)</f>
        <v>0</v>
      </c>
      <c r="P6258" s="6">
        <f>IF(B6258&gt;0,SUM($O$4:O6258)-SUM($P$3:P6257),0)</f>
        <v>0</v>
      </c>
      <c r="Q6258" s="6">
        <f t="shared" si="685"/>
        <v>1.5451050664174286E-11</v>
      </c>
      <c r="R6258" s="8">
        <f>IF(E6257&lt;&gt;E6258,SUM($Q$4:Q6258)-SUM($R$3:R6257),0)</f>
        <v>0</v>
      </c>
      <c r="S6258" s="6">
        <f>IF(B6258&gt;0,SUM($R$4:R6258)-SUM($S$3:S6257),0)</f>
        <v>0</v>
      </c>
    </row>
    <row r="6259" spans="1:19">
      <c r="A6259">
        <f>IF(E6258&lt;&gt;E6259,COUNTIF($A$4:A6258,"&lt;&gt;0")+1,0)</f>
        <v>0</v>
      </c>
      <c r="B6259">
        <f>IF(A6259&lt;&gt;0,IF(MOD(A6259,3)=0,COUNTIF($B$4:B6258,"&lt;&gt;0")+1,0),0)</f>
        <v>0</v>
      </c>
      <c r="C6259" s="9">
        <f>'Dash Board'!$C$12+COUNT('Daily reducing balance'!$F$4:F6258)</f>
        <v>47985</v>
      </c>
      <c r="D6259">
        <f t="shared" si="679"/>
        <v>2031</v>
      </c>
      <c r="E6259">
        <f t="shared" si="680"/>
        <v>5</v>
      </c>
      <c r="F6259">
        <f>DAY('Dash Board'!$C$12+COUNT('Daily reducing balance'!$F$4:F6258))</f>
        <v>17</v>
      </c>
      <c r="G6259" s="8">
        <f t="shared" si="681"/>
        <v>1.1282511705486706E-7</v>
      </c>
      <c r="H6259" s="6">
        <f>G6259*'Dash Board'!$C$11/365</f>
        <v>3.2456540522632986E-11</v>
      </c>
      <c r="I6259" s="6">
        <f>H6259*'Dash Board'!$C$18/'Dash Board'!$C$11</f>
        <v>1.5455495486968091E-11</v>
      </c>
      <c r="J6259" s="6">
        <f>(G6259&gt;1)*PMT('Dash Board'!$C$11/365,$U$4,-'Dash Board'!$C$19)</f>
        <v>0</v>
      </c>
      <c r="K6259" s="6">
        <f t="shared" si="683"/>
        <v>0</v>
      </c>
      <c r="L6259" s="8">
        <f t="shared" si="684"/>
        <v>1.1285757359538969E-7</v>
      </c>
      <c r="N6259" s="8">
        <f t="shared" si="682"/>
        <v>-1.5455495486968091E-11</v>
      </c>
      <c r="O6259" s="8">
        <f>IF(E6258&lt;&gt;E6259,SUM($N$4:N6259)-SUM($O$3:O6258),0)</f>
        <v>0</v>
      </c>
      <c r="P6259" s="6">
        <f>IF(B6259&gt;0,SUM($O$4:O6259)-SUM($P$3:P6258),0)</f>
        <v>0</v>
      </c>
      <c r="Q6259" s="6">
        <f t="shared" si="685"/>
        <v>1.5455495486968091E-11</v>
      </c>
      <c r="R6259" s="8">
        <f>IF(E6258&lt;&gt;E6259,SUM($Q$4:Q6259)-SUM($R$3:R6258),0)</f>
        <v>0</v>
      </c>
      <c r="S6259" s="6">
        <f>IF(B6259&gt;0,SUM($R$4:R6259)-SUM($S$3:S6258),0)</f>
        <v>0</v>
      </c>
    </row>
    <row r="6260" spans="1:19">
      <c r="A6260">
        <f>IF(E6259&lt;&gt;E6260,COUNTIF($A$4:A6259,"&lt;&gt;0")+1,0)</f>
        <v>0</v>
      </c>
      <c r="B6260">
        <f>IF(A6260&lt;&gt;0,IF(MOD(A6260,3)=0,COUNTIF($B$4:B6259,"&lt;&gt;0")+1,0),0)</f>
        <v>0</v>
      </c>
      <c r="C6260" s="9">
        <f>'Dash Board'!$C$12+COUNT('Daily reducing balance'!$F$4:F6259)</f>
        <v>47986</v>
      </c>
      <c r="D6260">
        <f t="shared" ref="D6260:D6323" si="686">IF(AND(E6260=1,F6260=1),D6259+1,D6259)</f>
        <v>2031</v>
      </c>
      <c r="E6260">
        <f t="shared" ref="E6260:E6323" si="687">IF(F6260=1,IF(E6259+1&gt;12,1,E6259+1),E6259)</f>
        <v>5</v>
      </c>
      <c r="F6260">
        <f>DAY('Dash Board'!$C$12+COUNT('Daily reducing balance'!$F$4:F6259))</f>
        <v>18</v>
      </c>
      <c r="G6260" s="8">
        <f t="shared" ref="G6260:G6323" si="688">L6259</f>
        <v>1.1285757359538969E-7</v>
      </c>
      <c r="H6260" s="6">
        <f>G6260*'Dash Board'!$C$11/365</f>
        <v>3.2465877335660047E-11</v>
      </c>
      <c r="I6260" s="6">
        <f>H6260*'Dash Board'!$C$18/'Dash Board'!$C$11</f>
        <v>1.5459941588409548E-11</v>
      </c>
      <c r="J6260" s="6">
        <f>(G6260&gt;1)*PMT('Dash Board'!$C$11/365,$U$4,-'Dash Board'!$C$19)</f>
        <v>0</v>
      </c>
      <c r="K6260" s="6">
        <f t="shared" si="683"/>
        <v>0</v>
      </c>
      <c r="L6260" s="8">
        <f t="shared" si="684"/>
        <v>1.1289003947272535E-7</v>
      </c>
      <c r="N6260" s="8">
        <f t="shared" ref="N6260:N6323" si="689">J6260-I6260</f>
        <v>-1.5459941588409548E-11</v>
      </c>
      <c r="O6260" s="8">
        <f>IF(E6259&lt;&gt;E6260,SUM($N$4:N6260)-SUM($O$3:O6259),0)</f>
        <v>0</v>
      </c>
      <c r="P6260" s="6">
        <f>IF(B6260&gt;0,SUM($O$4:O6260)-SUM($P$3:P6259),0)</f>
        <v>0</v>
      </c>
      <c r="Q6260" s="6">
        <f t="shared" si="685"/>
        <v>1.5459941588409548E-11</v>
      </c>
      <c r="R6260" s="8">
        <f>IF(E6259&lt;&gt;E6260,SUM($Q$4:Q6260)-SUM($R$3:R6259),0)</f>
        <v>0</v>
      </c>
      <c r="S6260" s="6">
        <f>IF(B6260&gt;0,SUM($R$4:R6260)-SUM($S$3:S6259),0)</f>
        <v>0</v>
      </c>
    </row>
    <row r="6261" spans="1:19">
      <c r="A6261">
        <f>IF(E6260&lt;&gt;E6261,COUNTIF($A$4:A6260,"&lt;&gt;0")+1,0)</f>
        <v>0</v>
      </c>
      <c r="B6261">
        <f>IF(A6261&lt;&gt;0,IF(MOD(A6261,3)=0,COUNTIF($B$4:B6260,"&lt;&gt;0")+1,0),0)</f>
        <v>0</v>
      </c>
      <c r="C6261" s="9">
        <f>'Dash Board'!$C$12+COUNT('Daily reducing balance'!$F$4:F6260)</f>
        <v>47987</v>
      </c>
      <c r="D6261">
        <f t="shared" si="686"/>
        <v>2031</v>
      </c>
      <c r="E6261">
        <f t="shared" si="687"/>
        <v>5</v>
      </c>
      <c r="F6261">
        <f>DAY('Dash Board'!$C$12+COUNT('Daily reducing balance'!$F$4:F6260))</f>
        <v>19</v>
      </c>
      <c r="G6261" s="8">
        <f t="shared" si="688"/>
        <v>1.1289003947272535E-7</v>
      </c>
      <c r="H6261" s="6">
        <f>G6261*'Dash Board'!$C$11/365</f>
        <v>3.2475216834619621E-11</v>
      </c>
      <c r="I6261" s="6">
        <f>H6261*'Dash Board'!$C$18/'Dash Board'!$C$11</f>
        <v>1.5464388968866487E-11</v>
      </c>
      <c r="J6261" s="6">
        <f>(G6261&gt;1)*PMT('Dash Board'!$C$11/365,$U$4,-'Dash Board'!$C$19)</f>
        <v>0</v>
      </c>
      <c r="K6261" s="6">
        <f t="shared" si="683"/>
        <v>0</v>
      </c>
      <c r="L6261" s="8">
        <f t="shared" si="684"/>
        <v>1.1292251468955998E-7</v>
      </c>
      <c r="N6261" s="8">
        <f t="shared" si="689"/>
        <v>-1.5464388968866487E-11</v>
      </c>
      <c r="O6261" s="8">
        <f>IF(E6260&lt;&gt;E6261,SUM($N$4:N6261)-SUM($O$3:O6260),0)</f>
        <v>0</v>
      </c>
      <c r="P6261" s="6">
        <f>IF(B6261&gt;0,SUM($O$4:O6261)-SUM($P$3:P6260),0)</f>
        <v>0</v>
      </c>
      <c r="Q6261" s="6">
        <f t="shared" si="685"/>
        <v>1.5464388968866487E-11</v>
      </c>
      <c r="R6261" s="8">
        <f>IF(E6260&lt;&gt;E6261,SUM($Q$4:Q6261)-SUM($R$3:R6260),0)</f>
        <v>0</v>
      </c>
      <c r="S6261" s="6">
        <f>IF(B6261&gt;0,SUM($R$4:R6261)-SUM($S$3:S6260),0)</f>
        <v>0</v>
      </c>
    </row>
    <row r="6262" spans="1:19">
      <c r="A6262">
        <f>IF(E6261&lt;&gt;E6262,COUNTIF($A$4:A6261,"&lt;&gt;0")+1,0)</f>
        <v>0</v>
      </c>
      <c r="B6262">
        <f>IF(A6262&lt;&gt;0,IF(MOD(A6262,3)=0,COUNTIF($B$4:B6261,"&lt;&gt;0")+1,0),0)</f>
        <v>0</v>
      </c>
      <c r="C6262" s="9">
        <f>'Dash Board'!$C$12+COUNT('Daily reducing balance'!$F$4:F6261)</f>
        <v>47988</v>
      </c>
      <c r="D6262">
        <f t="shared" si="686"/>
        <v>2031</v>
      </c>
      <c r="E6262">
        <f t="shared" si="687"/>
        <v>5</v>
      </c>
      <c r="F6262">
        <f>DAY('Dash Board'!$C$12+COUNT('Daily reducing balance'!$F$4:F6261))</f>
        <v>20</v>
      </c>
      <c r="G6262" s="8">
        <f t="shared" si="688"/>
        <v>1.1292251468955998E-7</v>
      </c>
      <c r="H6262" s="6">
        <f>G6262*'Dash Board'!$C$11/365</f>
        <v>3.2484559020284377E-11</v>
      </c>
      <c r="I6262" s="6">
        <f>H6262*'Dash Board'!$C$18/'Dash Board'!$C$11</f>
        <v>1.5468837628706848E-11</v>
      </c>
      <c r="J6262" s="6">
        <f>(G6262&gt;1)*PMT('Dash Board'!$C$11/365,$U$4,-'Dash Board'!$C$19)</f>
        <v>0</v>
      </c>
      <c r="K6262" s="6">
        <f t="shared" si="683"/>
        <v>0</v>
      </c>
      <c r="L6262" s="8">
        <f t="shared" si="684"/>
        <v>1.1295499924858026E-7</v>
      </c>
      <c r="N6262" s="8">
        <f t="shared" si="689"/>
        <v>-1.5468837628706848E-11</v>
      </c>
      <c r="O6262" s="8">
        <f>IF(E6261&lt;&gt;E6262,SUM($N$4:N6262)-SUM($O$3:O6261),0)</f>
        <v>0</v>
      </c>
      <c r="P6262" s="6">
        <f>IF(B6262&gt;0,SUM($O$4:O6262)-SUM($P$3:P6261),0)</f>
        <v>0</v>
      </c>
      <c r="Q6262" s="6">
        <f t="shared" si="685"/>
        <v>1.5468837628706848E-11</v>
      </c>
      <c r="R6262" s="8">
        <f>IF(E6261&lt;&gt;E6262,SUM($Q$4:Q6262)-SUM($R$3:R6261),0)</f>
        <v>0</v>
      </c>
      <c r="S6262" s="6">
        <f>IF(B6262&gt;0,SUM($R$4:R6262)-SUM($S$3:S6261),0)</f>
        <v>0</v>
      </c>
    </row>
    <row r="6263" spans="1:19">
      <c r="A6263">
        <f>IF(E6262&lt;&gt;E6263,COUNTIF($A$4:A6262,"&lt;&gt;0")+1,0)</f>
        <v>0</v>
      </c>
      <c r="B6263">
        <f>IF(A6263&lt;&gt;0,IF(MOD(A6263,3)=0,COUNTIF($B$4:B6262,"&lt;&gt;0")+1,0),0)</f>
        <v>0</v>
      </c>
      <c r="C6263" s="9">
        <f>'Dash Board'!$C$12+COUNT('Daily reducing balance'!$F$4:F6262)</f>
        <v>47989</v>
      </c>
      <c r="D6263">
        <f t="shared" si="686"/>
        <v>2031</v>
      </c>
      <c r="E6263">
        <f t="shared" si="687"/>
        <v>5</v>
      </c>
      <c r="F6263">
        <f>DAY('Dash Board'!$C$12+COUNT('Daily reducing balance'!$F$4:F6262))</f>
        <v>21</v>
      </c>
      <c r="G6263" s="8">
        <f t="shared" si="688"/>
        <v>1.1295499924858026E-7</v>
      </c>
      <c r="H6263" s="6">
        <f>G6263*'Dash Board'!$C$11/365</f>
        <v>3.2493903893427201E-11</v>
      </c>
      <c r="I6263" s="6">
        <f>H6263*'Dash Board'!$C$18/'Dash Board'!$C$11</f>
        <v>1.5473287568298669E-11</v>
      </c>
      <c r="J6263" s="6">
        <f>(G6263&gt;1)*PMT('Dash Board'!$C$11/365,$U$4,-'Dash Board'!$C$19)</f>
        <v>0</v>
      </c>
      <c r="K6263" s="6">
        <f t="shared" si="683"/>
        <v>0</v>
      </c>
      <c r="L6263" s="8">
        <f t="shared" si="684"/>
        <v>1.1298749315247369E-7</v>
      </c>
      <c r="N6263" s="8">
        <f t="shared" si="689"/>
        <v>-1.5473287568298669E-11</v>
      </c>
      <c r="O6263" s="8">
        <f>IF(E6262&lt;&gt;E6263,SUM($N$4:N6263)-SUM($O$3:O6262),0)</f>
        <v>0</v>
      </c>
      <c r="P6263" s="6">
        <f>IF(B6263&gt;0,SUM($O$4:O6263)-SUM($P$3:P6262),0)</f>
        <v>0</v>
      </c>
      <c r="Q6263" s="6">
        <f t="shared" si="685"/>
        <v>1.5473287568298669E-11</v>
      </c>
      <c r="R6263" s="8">
        <f>IF(E6262&lt;&gt;E6263,SUM($Q$4:Q6263)-SUM($R$3:R6262),0)</f>
        <v>0</v>
      </c>
      <c r="S6263" s="6">
        <f>IF(B6263&gt;0,SUM($R$4:R6263)-SUM($S$3:S6262),0)</f>
        <v>0</v>
      </c>
    </row>
    <row r="6264" spans="1:19">
      <c r="A6264">
        <f>IF(E6263&lt;&gt;E6264,COUNTIF($A$4:A6263,"&lt;&gt;0")+1,0)</f>
        <v>0</v>
      </c>
      <c r="B6264">
        <f>IF(A6264&lt;&gt;0,IF(MOD(A6264,3)=0,COUNTIF($B$4:B6263,"&lt;&gt;0")+1,0),0)</f>
        <v>0</v>
      </c>
      <c r="C6264" s="9">
        <f>'Dash Board'!$C$12+COUNT('Daily reducing balance'!$F$4:F6263)</f>
        <v>47990</v>
      </c>
      <c r="D6264">
        <f t="shared" si="686"/>
        <v>2031</v>
      </c>
      <c r="E6264">
        <f t="shared" si="687"/>
        <v>5</v>
      </c>
      <c r="F6264">
        <f>DAY('Dash Board'!$C$12+COUNT('Daily reducing balance'!$F$4:F6263))</f>
        <v>22</v>
      </c>
      <c r="G6264" s="8">
        <f t="shared" si="688"/>
        <v>1.1298749315247369E-7</v>
      </c>
      <c r="H6264" s="6">
        <f>G6264*'Dash Board'!$C$11/365</f>
        <v>3.2503251454821195E-11</v>
      </c>
      <c r="I6264" s="6">
        <f>H6264*'Dash Board'!$C$18/'Dash Board'!$C$11</f>
        <v>1.5477738788010093E-11</v>
      </c>
      <c r="J6264" s="6">
        <f>(G6264&gt;1)*PMT('Dash Board'!$C$11/365,$U$4,-'Dash Board'!$C$19)</f>
        <v>0</v>
      </c>
      <c r="K6264" s="6">
        <f t="shared" si="683"/>
        <v>0</v>
      </c>
      <c r="L6264" s="8">
        <f t="shared" si="684"/>
        <v>1.1301999640392852E-7</v>
      </c>
      <c r="N6264" s="8">
        <f t="shared" si="689"/>
        <v>-1.5477738788010093E-11</v>
      </c>
      <c r="O6264" s="8">
        <f>IF(E6263&lt;&gt;E6264,SUM($N$4:N6264)-SUM($O$3:O6263),0)</f>
        <v>0</v>
      </c>
      <c r="P6264" s="6">
        <f>IF(B6264&gt;0,SUM($O$4:O6264)-SUM($P$3:P6263),0)</f>
        <v>0</v>
      </c>
      <c r="Q6264" s="6">
        <f t="shared" si="685"/>
        <v>1.5477738788010093E-11</v>
      </c>
      <c r="R6264" s="8">
        <f>IF(E6263&lt;&gt;E6264,SUM($Q$4:Q6264)-SUM($R$3:R6263),0)</f>
        <v>0</v>
      </c>
      <c r="S6264" s="6">
        <f>IF(B6264&gt;0,SUM($R$4:R6264)-SUM($S$3:S6263),0)</f>
        <v>0</v>
      </c>
    </row>
    <row r="6265" spans="1:19">
      <c r="A6265">
        <f>IF(E6264&lt;&gt;E6265,COUNTIF($A$4:A6264,"&lt;&gt;0")+1,0)</f>
        <v>0</v>
      </c>
      <c r="B6265">
        <f>IF(A6265&lt;&gt;0,IF(MOD(A6265,3)=0,COUNTIF($B$4:B6264,"&lt;&gt;0")+1,0),0)</f>
        <v>0</v>
      </c>
      <c r="C6265" s="9">
        <f>'Dash Board'!$C$12+COUNT('Daily reducing balance'!$F$4:F6264)</f>
        <v>47991</v>
      </c>
      <c r="D6265">
        <f t="shared" si="686"/>
        <v>2031</v>
      </c>
      <c r="E6265">
        <f t="shared" si="687"/>
        <v>5</v>
      </c>
      <c r="F6265">
        <f>DAY('Dash Board'!$C$12+COUNT('Daily reducing balance'!$F$4:F6264))</f>
        <v>23</v>
      </c>
      <c r="G6265" s="8">
        <f t="shared" si="688"/>
        <v>1.1301999640392852E-7</v>
      </c>
      <c r="H6265" s="6">
        <f>G6265*'Dash Board'!$C$11/365</f>
        <v>3.251260170523971E-11</v>
      </c>
      <c r="I6265" s="6">
        <f>H6265*'Dash Board'!$C$18/'Dash Board'!$C$11</f>
        <v>1.5482191288209386E-11</v>
      </c>
      <c r="J6265" s="6">
        <f>(G6265&gt;1)*PMT('Dash Board'!$C$11/365,$U$4,-'Dash Board'!$C$19)</f>
        <v>0</v>
      </c>
      <c r="K6265" s="6">
        <f t="shared" si="683"/>
        <v>0</v>
      </c>
      <c r="L6265" s="8">
        <f t="shared" si="684"/>
        <v>1.1305250900563375E-7</v>
      </c>
      <c r="N6265" s="8">
        <f t="shared" si="689"/>
        <v>-1.5482191288209386E-11</v>
      </c>
      <c r="O6265" s="8">
        <f>IF(E6264&lt;&gt;E6265,SUM($N$4:N6265)-SUM($O$3:O6264),0)</f>
        <v>0</v>
      </c>
      <c r="P6265" s="6">
        <f>IF(B6265&gt;0,SUM($O$4:O6265)-SUM($P$3:P6264),0)</f>
        <v>0</v>
      </c>
      <c r="Q6265" s="6">
        <f t="shared" si="685"/>
        <v>1.5482191288209386E-11</v>
      </c>
      <c r="R6265" s="8">
        <f>IF(E6264&lt;&gt;E6265,SUM($Q$4:Q6265)-SUM($R$3:R6264),0)</f>
        <v>0</v>
      </c>
      <c r="S6265" s="6">
        <f>IF(B6265&gt;0,SUM($R$4:R6265)-SUM($S$3:S6264),0)</f>
        <v>0</v>
      </c>
    </row>
    <row r="6266" spans="1:19">
      <c r="A6266">
        <f>IF(E6265&lt;&gt;E6266,COUNTIF($A$4:A6265,"&lt;&gt;0")+1,0)</f>
        <v>0</v>
      </c>
      <c r="B6266">
        <f>IF(A6266&lt;&gt;0,IF(MOD(A6266,3)=0,COUNTIF($B$4:B6265,"&lt;&gt;0")+1,0),0)</f>
        <v>0</v>
      </c>
      <c r="C6266" s="9">
        <f>'Dash Board'!$C$12+COUNT('Daily reducing balance'!$F$4:F6265)</f>
        <v>47992</v>
      </c>
      <c r="D6266">
        <f t="shared" si="686"/>
        <v>2031</v>
      </c>
      <c r="E6266">
        <f t="shared" si="687"/>
        <v>5</v>
      </c>
      <c r="F6266">
        <f>DAY('Dash Board'!$C$12+COUNT('Daily reducing balance'!$F$4:F6265))</f>
        <v>24</v>
      </c>
      <c r="G6266" s="8">
        <f t="shared" si="688"/>
        <v>1.1305250900563375E-7</v>
      </c>
      <c r="H6266" s="6">
        <f>G6266*'Dash Board'!$C$11/365</f>
        <v>3.2521954645456281E-11</v>
      </c>
      <c r="I6266" s="6">
        <f>H6266*'Dash Board'!$C$18/'Dash Board'!$C$11</f>
        <v>1.5486645069264898E-11</v>
      </c>
      <c r="J6266" s="6">
        <f>(G6266&gt;1)*PMT('Dash Board'!$C$11/365,$U$4,-'Dash Board'!$C$19)</f>
        <v>0</v>
      </c>
      <c r="K6266" s="6">
        <f t="shared" si="683"/>
        <v>0</v>
      </c>
      <c r="L6266" s="8">
        <f t="shared" si="684"/>
        <v>1.1308503096027921E-7</v>
      </c>
      <c r="N6266" s="8">
        <f t="shared" si="689"/>
        <v>-1.5486645069264898E-11</v>
      </c>
      <c r="O6266" s="8">
        <f>IF(E6265&lt;&gt;E6266,SUM($N$4:N6266)-SUM($O$3:O6265),0)</f>
        <v>0</v>
      </c>
      <c r="P6266" s="6">
        <f>IF(B6266&gt;0,SUM($O$4:O6266)-SUM($P$3:P6265),0)</f>
        <v>0</v>
      </c>
      <c r="Q6266" s="6">
        <f t="shared" si="685"/>
        <v>1.5486645069264898E-11</v>
      </c>
      <c r="R6266" s="8">
        <f>IF(E6265&lt;&gt;E6266,SUM($Q$4:Q6266)-SUM($R$3:R6265),0)</f>
        <v>0</v>
      </c>
      <c r="S6266" s="6">
        <f>IF(B6266&gt;0,SUM($R$4:R6266)-SUM($S$3:S6265),0)</f>
        <v>0</v>
      </c>
    </row>
    <row r="6267" spans="1:19">
      <c r="A6267">
        <f>IF(E6266&lt;&gt;E6267,COUNTIF($A$4:A6266,"&lt;&gt;0")+1,0)</f>
        <v>0</v>
      </c>
      <c r="B6267">
        <f>IF(A6267&lt;&gt;0,IF(MOD(A6267,3)=0,COUNTIF($B$4:B6266,"&lt;&gt;0")+1,0),0)</f>
        <v>0</v>
      </c>
      <c r="C6267" s="9">
        <f>'Dash Board'!$C$12+COUNT('Daily reducing balance'!$F$4:F6266)</f>
        <v>47993</v>
      </c>
      <c r="D6267">
        <f t="shared" si="686"/>
        <v>2031</v>
      </c>
      <c r="E6267">
        <f t="shared" si="687"/>
        <v>5</v>
      </c>
      <c r="F6267">
        <f>DAY('Dash Board'!$C$12+COUNT('Daily reducing balance'!$F$4:F6266))</f>
        <v>25</v>
      </c>
      <c r="G6267" s="8">
        <f t="shared" si="688"/>
        <v>1.1308503096027921E-7</v>
      </c>
      <c r="H6267" s="6">
        <f>G6267*'Dash Board'!$C$11/365</f>
        <v>3.2531310276244704E-11</v>
      </c>
      <c r="I6267" s="6">
        <f>H6267*'Dash Board'!$C$18/'Dash Board'!$C$11</f>
        <v>1.5491100131545099E-11</v>
      </c>
      <c r="J6267" s="6">
        <f>(G6267&gt;1)*PMT('Dash Board'!$C$11/365,$U$4,-'Dash Board'!$C$19)</f>
        <v>0</v>
      </c>
      <c r="K6267" s="6">
        <f t="shared" si="683"/>
        <v>0</v>
      </c>
      <c r="L6267" s="8">
        <f t="shared" si="684"/>
        <v>1.1311756227055546E-7</v>
      </c>
      <c r="N6267" s="8">
        <f t="shared" si="689"/>
        <v>-1.5491100131545099E-11</v>
      </c>
      <c r="O6267" s="8">
        <f>IF(E6266&lt;&gt;E6267,SUM($N$4:N6267)-SUM($O$3:O6266),0)</f>
        <v>0</v>
      </c>
      <c r="P6267" s="6">
        <f>IF(B6267&gt;0,SUM($O$4:O6267)-SUM($P$3:P6266),0)</f>
        <v>0</v>
      </c>
      <c r="Q6267" s="6">
        <f t="shared" si="685"/>
        <v>1.5491100131545099E-11</v>
      </c>
      <c r="R6267" s="8">
        <f>IF(E6266&lt;&gt;E6267,SUM($Q$4:Q6267)-SUM($R$3:R6266),0)</f>
        <v>0</v>
      </c>
      <c r="S6267" s="6">
        <f>IF(B6267&gt;0,SUM($R$4:R6267)-SUM($S$3:S6266),0)</f>
        <v>0</v>
      </c>
    </row>
    <row r="6268" spans="1:19">
      <c r="A6268">
        <f>IF(E6267&lt;&gt;E6268,COUNTIF($A$4:A6267,"&lt;&gt;0")+1,0)</f>
        <v>0</v>
      </c>
      <c r="B6268">
        <f>IF(A6268&lt;&gt;0,IF(MOD(A6268,3)=0,COUNTIF($B$4:B6267,"&lt;&gt;0")+1,0),0)</f>
        <v>0</v>
      </c>
      <c r="C6268" s="9">
        <f>'Dash Board'!$C$12+COUNT('Daily reducing balance'!$F$4:F6267)</f>
        <v>47994</v>
      </c>
      <c r="D6268">
        <f t="shared" si="686"/>
        <v>2031</v>
      </c>
      <c r="E6268">
        <f t="shared" si="687"/>
        <v>5</v>
      </c>
      <c r="F6268">
        <f>DAY('Dash Board'!$C$12+COUNT('Daily reducing balance'!$F$4:F6267))</f>
        <v>26</v>
      </c>
      <c r="G6268" s="8">
        <f t="shared" si="688"/>
        <v>1.1311756227055546E-7</v>
      </c>
      <c r="H6268" s="6">
        <f>G6268*'Dash Board'!$C$11/365</f>
        <v>3.2540668598378968E-11</v>
      </c>
      <c r="I6268" s="6">
        <f>H6268*'Dash Board'!$C$18/'Dash Board'!$C$11</f>
        <v>1.5495556475418556E-11</v>
      </c>
      <c r="J6268" s="6">
        <f>(G6268&gt;1)*PMT('Dash Board'!$C$11/365,$U$4,-'Dash Board'!$C$19)</f>
        <v>0</v>
      </c>
      <c r="K6268" s="6">
        <f t="shared" si="683"/>
        <v>0</v>
      </c>
      <c r="L6268" s="8">
        <f t="shared" si="684"/>
        <v>1.1315010293915383E-7</v>
      </c>
      <c r="N6268" s="8">
        <f t="shared" si="689"/>
        <v>-1.5495556475418556E-11</v>
      </c>
      <c r="O6268" s="8">
        <f>IF(E6267&lt;&gt;E6268,SUM($N$4:N6268)-SUM($O$3:O6267),0)</f>
        <v>0</v>
      </c>
      <c r="P6268" s="6">
        <f>IF(B6268&gt;0,SUM($O$4:O6268)-SUM($P$3:P6267),0)</f>
        <v>0</v>
      </c>
      <c r="Q6268" s="6">
        <f t="shared" si="685"/>
        <v>1.5495556475418556E-11</v>
      </c>
      <c r="R6268" s="8">
        <f>IF(E6267&lt;&gt;E6268,SUM($Q$4:Q6268)-SUM($R$3:R6267),0)</f>
        <v>0</v>
      </c>
      <c r="S6268" s="6">
        <f>IF(B6268&gt;0,SUM($R$4:R6268)-SUM($S$3:S6267),0)</f>
        <v>0</v>
      </c>
    </row>
    <row r="6269" spans="1:19">
      <c r="A6269">
        <f>IF(E6268&lt;&gt;E6269,COUNTIF($A$4:A6268,"&lt;&gt;0")+1,0)</f>
        <v>0</v>
      </c>
      <c r="B6269">
        <f>IF(A6269&lt;&gt;0,IF(MOD(A6269,3)=0,COUNTIF($B$4:B6268,"&lt;&gt;0")+1,0),0)</f>
        <v>0</v>
      </c>
      <c r="C6269" s="9">
        <f>'Dash Board'!$C$12+COUNT('Daily reducing balance'!$F$4:F6268)</f>
        <v>47995</v>
      </c>
      <c r="D6269">
        <f t="shared" si="686"/>
        <v>2031</v>
      </c>
      <c r="E6269">
        <f t="shared" si="687"/>
        <v>5</v>
      </c>
      <c r="F6269">
        <f>DAY('Dash Board'!$C$12+COUNT('Daily reducing balance'!$F$4:F6268))</f>
        <v>27</v>
      </c>
      <c r="G6269" s="8">
        <f t="shared" si="688"/>
        <v>1.1315010293915383E-7</v>
      </c>
      <c r="H6269" s="6">
        <f>G6269*'Dash Board'!$C$11/365</f>
        <v>3.2550029612633295E-11</v>
      </c>
      <c r="I6269" s="6">
        <f>H6269*'Dash Board'!$C$18/'Dash Board'!$C$11</f>
        <v>1.5500014101253951E-11</v>
      </c>
      <c r="J6269" s="6">
        <f>(G6269&gt;1)*PMT('Dash Board'!$C$11/365,$U$4,-'Dash Board'!$C$19)</f>
        <v>0</v>
      </c>
      <c r="K6269" s="6">
        <f t="shared" si="683"/>
        <v>0</v>
      </c>
      <c r="L6269" s="8">
        <f t="shared" si="684"/>
        <v>1.1318265296876647E-7</v>
      </c>
      <c r="N6269" s="8">
        <f t="shared" si="689"/>
        <v>-1.5500014101253951E-11</v>
      </c>
      <c r="O6269" s="8">
        <f>IF(E6268&lt;&gt;E6269,SUM($N$4:N6269)-SUM($O$3:O6268),0)</f>
        <v>0</v>
      </c>
      <c r="P6269" s="6">
        <f>IF(B6269&gt;0,SUM($O$4:O6269)-SUM($P$3:P6268),0)</f>
        <v>0</v>
      </c>
      <c r="Q6269" s="6">
        <f t="shared" si="685"/>
        <v>1.5500014101253951E-11</v>
      </c>
      <c r="R6269" s="8">
        <f>IF(E6268&lt;&gt;E6269,SUM($Q$4:Q6269)-SUM($R$3:R6268),0)</f>
        <v>0</v>
      </c>
      <c r="S6269" s="6">
        <f>IF(B6269&gt;0,SUM($R$4:R6269)-SUM($S$3:S6268),0)</f>
        <v>0</v>
      </c>
    </row>
    <row r="6270" spans="1:19">
      <c r="A6270">
        <f>IF(E6269&lt;&gt;E6270,COUNTIF($A$4:A6269,"&lt;&gt;0")+1,0)</f>
        <v>0</v>
      </c>
      <c r="B6270">
        <f>IF(A6270&lt;&gt;0,IF(MOD(A6270,3)=0,COUNTIF($B$4:B6269,"&lt;&gt;0")+1,0),0)</f>
        <v>0</v>
      </c>
      <c r="C6270" s="9">
        <f>'Dash Board'!$C$12+COUNT('Daily reducing balance'!$F$4:F6269)</f>
        <v>47996</v>
      </c>
      <c r="D6270">
        <f t="shared" si="686"/>
        <v>2031</v>
      </c>
      <c r="E6270">
        <f t="shared" si="687"/>
        <v>5</v>
      </c>
      <c r="F6270">
        <f>DAY('Dash Board'!$C$12+COUNT('Daily reducing balance'!$F$4:F6269))</f>
        <v>28</v>
      </c>
      <c r="G6270" s="8">
        <f t="shared" si="688"/>
        <v>1.1318265296876647E-7</v>
      </c>
      <c r="H6270" s="6">
        <f>G6270*'Dash Board'!$C$11/365</f>
        <v>3.2559393319782132E-11</v>
      </c>
      <c r="I6270" s="6">
        <f>H6270*'Dash Board'!$C$18/'Dash Board'!$C$11</f>
        <v>1.5504473009420064E-11</v>
      </c>
      <c r="J6270" s="6">
        <f>(G6270&gt;1)*PMT('Dash Board'!$C$11/365,$U$4,-'Dash Board'!$C$19)</f>
        <v>0</v>
      </c>
      <c r="K6270" s="6">
        <f t="shared" si="683"/>
        <v>0</v>
      </c>
      <c r="L6270" s="8">
        <f t="shared" si="684"/>
        <v>1.1321521236208626E-7</v>
      </c>
      <c r="N6270" s="8">
        <f t="shared" si="689"/>
        <v>-1.5504473009420064E-11</v>
      </c>
      <c r="O6270" s="8">
        <f>IF(E6269&lt;&gt;E6270,SUM($N$4:N6270)-SUM($O$3:O6269),0)</f>
        <v>0</v>
      </c>
      <c r="P6270" s="6">
        <f>IF(B6270&gt;0,SUM($O$4:O6270)-SUM($P$3:P6269),0)</f>
        <v>0</v>
      </c>
      <c r="Q6270" s="6">
        <f t="shared" si="685"/>
        <v>1.5504473009420064E-11</v>
      </c>
      <c r="R6270" s="8">
        <f>IF(E6269&lt;&gt;E6270,SUM($Q$4:Q6270)-SUM($R$3:R6269),0)</f>
        <v>0</v>
      </c>
      <c r="S6270" s="6">
        <f>IF(B6270&gt;0,SUM($R$4:R6270)-SUM($S$3:S6269),0)</f>
        <v>0</v>
      </c>
    </row>
    <row r="6271" spans="1:19">
      <c r="A6271">
        <f>IF(E6270&lt;&gt;E6271,COUNTIF($A$4:A6270,"&lt;&gt;0")+1,0)</f>
        <v>0</v>
      </c>
      <c r="B6271">
        <f>IF(A6271&lt;&gt;0,IF(MOD(A6271,3)=0,COUNTIF($B$4:B6270,"&lt;&gt;0")+1,0),0)</f>
        <v>0</v>
      </c>
      <c r="C6271" s="9">
        <f>'Dash Board'!$C$12+COUNT('Daily reducing balance'!$F$4:F6270)</f>
        <v>47997</v>
      </c>
      <c r="D6271">
        <f t="shared" si="686"/>
        <v>2031</v>
      </c>
      <c r="E6271">
        <f t="shared" si="687"/>
        <v>5</v>
      </c>
      <c r="F6271">
        <f>DAY('Dash Board'!$C$12+COUNT('Daily reducing balance'!$F$4:F6270))</f>
        <v>29</v>
      </c>
      <c r="G6271" s="8">
        <f t="shared" si="688"/>
        <v>1.1321521236208626E-7</v>
      </c>
      <c r="H6271" s="6">
        <f>G6271*'Dash Board'!$C$11/365</f>
        <v>3.2568759720600153E-11</v>
      </c>
      <c r="I6271" s="6">
        <f>H6271*'Dash Board'!$C$18/'Dash Board'!$C$11</f>
        <v>1.5508933200285789E-11</v>
      </c>
      <c r="J6271" s="6">
        <f>(G6271&gt;1)*PMT('Dash Board'!$C$11/365,$U$4,-'Dash Board'!$C$19)</f>
        <v>0</v>
      </c>
      <c r="K6271" s="6">
        <f t="shared" si="683"/>
        <v>0</v>
      </c>
      <c r="L6271" s="8">
        <f t="shared" si="684"/>
        <v>1.1324778112180685E-7</v>
      </c>
      <c r="N6271" s="8">
        <f t="shared" si="689"/>
        <v>-1.5508933200285789E-11</v>
      </c>
      <c r="O6271" s="8">
        <f>IF(E6270&lt;&gt;E6271,SUM($N$4:N6271)-SUM($O$3:O6270),0)</f>
        <v>0</v>
      </c>
      <c r="P6271" s="6">
        <f>IF(B6271&gt;0,SUM($O$4:O6271)-SUM($P$3:P6270),0)</f>
        <v>0</v>
      </c>
      <c r="Q6271" s="6">
        <f t="shared" si="685"/>
        <v>1.5508933200285789E-11</v>
      </c>
      <c r="R6271" s="8">
        <f>IF(E6270&lt;&gt;E6271,SUM($Q$4:Q6271)-SUM($R$3:R6270),0)</f>
        <v>0</v>
      </c>
      <c r="S6271" s="6">
        <f>IF(B6271&gt;0,SUM($R$4:R6271)-SUM($S$3:S6270),0)</f>
        <v>0</v>
      </c>
    </row>
    <row r="6272" spans="1:19">
      <c r="A6272">
        <f>IF(E6271&lt;&gt;E6272,COUNTIF($A$4:A6271,"&lt;&gt;0")+1,0)</f>
        <v>0</v>
      </c>
      <c r="B6272">
        <f>IF(A6272&lt;&gt;0,IF(MOD(A6272,3)=0,COUNTIF($B$4:B6271,"&lt;&gt;0")+1,0),0)</f>
        <v>0</v>
      </c>
      <c r="C6272" s="9">
        <f>'Dash Board'!$C$12+COUNT('Daily reducing balance'!$F$4:F6271)</f>
        <v>47998</v>
      </c>
      <c r="D6272">
        <f t="shared" si="686"/>
        <v>2031</v>
      </c>
      <c r="E6272">
        <f t="shared" si="687"/>
        <v>5</v>
      </c>
      <c r="F6272">
        <f>DAY('Dash Board'!$C$12+COUNT('Daily reducing balance'!$F$4:F6271))</f>
        <v>30</v>
      </c>
      <c r="G6272" s="8">
        <f t="shared" si="688"/>
        <v>1.1324778112180685E-7</v>
      </c>
      <c r="H6272" s="6">
        <f>G6272*'Dash Board'!$C$11/365</f>
        <v>3.2578128815862246E-11</v>
      </c>
      <c r="I6272" s="6">
        <f>H6272*'Dash Board'!$C$18/'Dash Board'!$C$11</f>
        <v>1.551339467422012E-11</v>
      </c>
      <c r="J6272" s="6">
        <f>(G6272&gt;1)*PMT('Dash Board'!$C$11/365,$U$4,-'Dash Board'!$C$19)</f>
        <v>0</v>
      </c>
      <c r="K6272" s="6">
        <f t="shared" si="683"/>
        <v>0</v>
      </c>
      <c r="L6272" s="8">
        <f t="shared" si="684"/>
        <v>1.1328035925062271E-7</v>
      </c>
      <c r="N6272" s="8">
        <f t="shared" si="689"/>
        <v>-1.551339467422012E-11</v>
      </c>
      <c r="O6272" s="8">
        <f>IF(E6271&lt;&gt;E6272,SUM($N$4:N6272)-SUM($O$3:O6271),0)</f>
        <v>0</v>
      </c>
      <c r="P6272" s="6">
        <f>IF(B6272&gt;0,SUM($O$4:O6272)-SUM($P$3:P6271),0)</f>
        <v>0</v>
      </c>
      <c r="Q6272" s="6">
        <f t="shared" si="685"/>
        <v>1.551339467422012E-11</v>
      </c>
      <c r="R6272" s="8">
        <f>IF(E6271&lt;&gt;E6272,SUM($Q$4:Q6272)-SUM($R$3:R6271),0)</f>
        <v>0</v>
      </c>
      <c r="S6272" s="6">
        <f>IF(B6272&gt;0,SUM($R$4:R6272)-SUM($S$3:S6271),0)</f>
        <v>0</v>
      </c>
    </row>
    <row r="6273" spans="1:19">
      <c r="A6273">
        <f>IF(E6272&lt;&gt;E6273,COUNTIF($A$4:A6272,"&lt;&gt;0")+1,0)</f>
        <v>0</v>
      </c>
      <c r="B6273">
        <f>IF(A6273&lt;&gt;0,IF(MOD(A6273,3)=0,COUNTIF($B$4:B6272,"&lt;&gt;0")+1,0),0)</f>
        <v>0</v>
      </c>
      <c r="C6273" s="9">
        <f>'Dash Board'!$C$12+COUNT('Daily reducing balance'!$F$4:F6272)</f>
        <v>47999</v>
      </c>
      <c r="D6273">
        <f t="shared" si="686"/>
        <v>2031</v>
      </c>
      <c r="E6273">
        <f t="shared" si="687"/>
        <v>5</v>
      </c>
      <c r="F6273">
        <f>DAY('Dash Board'!$C$12+COUNT('Daily reducing balance'!$F$4:F6272))</f>
        <v>31</v>
      </c>
      <c r="G6273" s="8">
        <f t="shared" si="688"/>
        <v>1.1328035925062271E-7</v>
      </c>
      <c r="H6273" s="6">
        <f>G6273*'Dash Board'!$C$11/365</f>
        <v>3.2587500606343518E-11</v>
      </c>
      <c r="I6273" s="6">
        <f>H6273*'Dash Board'!$C$18/'Dash Board'!$C$11</f>
        <v>1.5517857431592153E-11</v>
      </c>
      <c r="J6273" s="6">
        <f>(G6273&gt;1)*PMT('Dash Board'!$C$11/365,$U$4,-'Dash Board'!$C$19)</f>
        <v>0</v>
      </c>
      <c r="K6273" s="6">
        <f t="shared" si="683"/>
        <v>0</v>
      </c>
      <c r="L6273" s="8">
        <f t="shared" si="684"/>
        <v>1.1331294675122905E-7</v>
      </c>
      <c r="N6273" s="8">
        <f t="shared" si="689"/>
        <v>-1.5517857431592153E-11</v>
      </c>
      <c r="O6273" s="8">
        <f>IF(E6272&lt;&gt;E6273,SUM($N$4:N6273)-SUM($O$3:O6272),0)</f>
        <v>0</v>
      </c>
      <c r="P6273" s="6">
        <f>IF(B6273&gt;0,SUM($O$4:O6273)-SUM($P$3:P6272),0)</f>
        <v>0</v>
      </c>
      <c r="Q6273" s="6">
        <f t="shared" si="685"/>
        <v>1.5517857431592153E-11</v>
      </c>
      <c r="R6273" s="8">
        <f>IF(E6272&lt;&gt;E6273,SUM($Q$4:Q6273)-SUM($R$3:R6272),0)</f>
        <v>0</v>
      </c>
      <c r="S6273" s="6">
        <f>IF(B6273&gt;0,SUM($R$4:R6273)-SUM($S$3:S6272),0)</f>
        <v>0</v>
      </c>
    </row>
    <row r="6274" spans="1:19">
      <c r="A6274">
        <f>IF(E6273&lt;&gt;E6274,COUNTIF($A$4:A6273,"&lt;&gt;0")+1,0)</f>
        <v>206</v>
      </c>
      <c r="B6274">
        <f>IF(A6274&lt;&gt;0,IF(MOD(A6274,3)=0,COUNTIF($B$4:B6273,"&lt;&gt;0")+1,0),0)</f>
        <v>0</v>
      </c>
      <c r="C6274" s="9">
        <f>'Dash Board'!$C$12+COUNT('Daily reducing balance'!$F$4:F6273)</f>
        <v>48000</v>
      </c>
      <c r="D6274">
        <f t="shared" si="686"/>
        <v>2031</v>
      </c>
      <c r="E6274">
        <f t="shared" si="687"/>
        <v>6</v>
      </c>
      <c r="F6274">
        <f>DAY('Dash Board'!$C$12+COUNT('Daily reducing balance'!$F$4:F6273))</f>
        <v>1</v>
      </c>
      <c r="G6274" s="8">
        <f t="shared" si="688"/>
        <v>1.1331294675122905E-7</v>
      </c>
      <c r="H6274" s="6">
        <f>G6274*'Dash Board'!$C$11/365</f>
        <v>3.2596875092819315E-11</v>
      </c>
      <c r="I6274" s="6">
        <f>H6274*'Dash Board'!$C$18/'Dash Board'!$C$11</f>
        <v>1.5522321472771105E-11</v>
      </c>
      <c r="J6274" s="6">
        <f>(G6274&gt;1)*PMT('Dash Board'!$C$11/365,$U$4,-'Dash Board'!$C$19)</f>
        <v>0</v>
      </c>
      <c r="K6274" s="6">
        <f t="shared" si="683"/>
        <v>0</v>
      </c>
      <c r="L6274" s="8">
        <f t="shared" si="684"/>
        <v>1.1334554362632187E-7</v>
      </c>
      <c r="N6274" s="8">
        <f t="shared" si="689"/>
        <v>-1.5522321472771105E-11</v>
      </c>
      <c r="O6274" s="8">
        <f>IF(E6273&lt;&gt;E6274,SUM($N$4:N6274)-SUM($O$3:O6273),0)</f>
        <v>0</v>
      </c>
      <c r="P6274" s="6">
        <f>IF(B6274&gt;0,SUM($O$4:O6274)-SUM($P$3:P6273),0)</f>
        <v>0</v>
      </c>
      <c r="Q6274" s="6">
        <f t="shared" si="685"/>
        <v>1.5522321472771105E-11</v>
      </c>
      <c r="R6274" s="8">
        <f>IF(E6273&lt;&gt;E6274,SUM($Q$4:Q6274)-SUM($R$3:R6273),0)</f>
        <v>9.0221874415874481E-10</v>
      </c>
      <c r="S6274" s="6">
        <f>IF(B6274&gt;0,SUM($R$4:R6274)-SUM($S$3:S6273),0)</f>
        <v>0</v>
      </c>
    </row>
    <row r="6275" spans="1:19">
      <c r="A6275">
        <f>IF(E6274&lt;&gt;E6275,COUNTIF($A$4:A6274,"&lt;&gt;0")+1,0)</f>
        <v>0</v>
      </c>
      <c r="B6275">
        <f>IF(A6275&lt;&gt;0,IF(MOD(A6275,3)=0,COUNTIF($B$4:B6274,"&lt;&gt;0")+1,0),0)</f>
        <v>0</v>
      </c>
      <c r="C6275" s="9">
        <f>'Dash Board'!$C$12+COUNT('Daily reducing balance'!$F$4:F6274)</f>
        <v>48001</v>
      </c>
      <c r="D6275">
        <f t="shared" si="686"/>
        <v>2031</v>
      </c>
      <c r="E6275">
        <f t="shared" si="687"/>
        <v>6</v>
      </c>
      <c r="F6275">
        <f>DAY('Dash Board'!$C$12+COUNT('Daily reducing balance'!$F$4:F6274))</f>
        <v>2</v>
      </c>
      <c r="G6275" s="8">
        <f t="shared" si="688"/>
        <v>1.1334554362632187E-7</v>
      </c>
      <c r="H6275" s="6">
        <f>G6275*'Dash Board'!$C$11/365</f>
        <v>3.2606252276065195E-11</v>
      </c>
      <c r="I6275" s="6">
        <f>H6275*'Dash Board'!$C$18/'Dash Board'!$C$11</f>
        <v>1.5526786798126284E-11</v>
      </c>
      <c r="J6275" s="6">
        <f>(G6275&gt;1)*PMT('Dash Board'!$C$11/365,$U$4,-'Dash Board'!$C$19)</f>
        <v>0</v>
      </c>
      <c r="K6275" s="6">
        <f t="shared" si="683"/>
        <v>0</v>
      </c>
      <c r="L6275" s="8">
        <f t="shared" si="684"/>
        <v>1.1337814987859794E-7</v>
      </c>
      <c r="N6275" s="8">
        <f t="shared" si="689"/>
        <v>-1.5526786798126284E-11</v>
      </c>
      <c r="O6275" s="8">
        <f>IF(E6274&lt;&gt;E6275,SUM($N$4:N6275)-SUM($O$3:O6274),0)</f>
        <v>0</v>
      </c>
      <c r="P6275" s="6">
        <f>IF(B6275&gt;0,SUM($O$4:O6275)-SUM($P$3:P6274),0)</f>
        <v>0</v>
      </c>
      <c r="Q6275" s="6">
        <f t="shared" si="685"/>
        <v>1.5526786798126284E-11</v>
      </c>
      <c r="R6275" s="8">
        <f>IF(E6274&lt;&gt;E6275,SUM($Q$4:Q6275)-SUM($R$3:R6274),0)</f>
        <v>0</v>
      </c>
      <c r="S6275" s="6">
        <f>IF(B6275&gt;0,SUM($R$4:R6275)-SUM($S$3:S6274),0)</f>
        <v>0</v>
      </c>
    </row>
    <row r="6276" spans="1:19">
      <c r="A6276">
        <f>IF(E6275&lt;&gt;E6276,COUNTIF($A$4:A6275,"&lt;&gt;0")+1,0)</f>
        <v>0</v>
      </c>
      <c r="B6276">
        <f>IF(A6276&lt;&gt;0,IF(MOD(A6276,3)=0,COUNTIF($B$4:B6275,"&lt;&gt;0")+1,0),0)</f>
        <v>0</v>
      </c>
      <c r="C6276" s="9">
        <f>'Dash Board'!$C$12+COUNT('Daily reducing balance'!$F$4:F6275)</f>
        <v>48002</v>
      </c>
      <c r="D6276">
        <f t="shared" si="686"/>
        <v>2031</v>
      </c>
      <c r="E6276">
        <f t="shared" si="687"/>
        <v>6</v>
      </c>
      <c r="F6276">
        <f>DAY('Dash Board'!$C$12+COUNT('Daily reducing balance'!$F$4:F6275))</f>
        <v>3</v>
      </c>
      <c r="G6276" s="8">
        <f t="shared" si="688"/>
        <v>1.1337814987859794E-7</v>
      </c>
      <c r="H6276" s="6">
        <f>G6276*'Dash Board'!$C$11/365</f>
        <v>3.261563215685694E-11</v>
      </c>
      <c r="I6276" s="6">
        <f>H6276*'Dash Board'!$C$18/'Dash Board'!$C$11</f>
        <v>1.5531253408027116E-11</v>
      </c>
      <c r="J6276" s="6">
        <f>(G6276&gt;1)*PMT('Dash Board'!$C$11/365,$U$4,-'Dash Board'!$C$19)</f>
        <v>0</v>
      </c>
      <c r="K6276" s="6">
        <f t="shared" si="683"/>
        <v>0</v>
      </c>
      <c r="L6276" s="8">
        <f t="shared" si="684"/>
        <v>1.134107655107548E-7</v>
      </c>
      <c r="N6276" s="8">
        <f t="shared" si="689"/>
        <v>-1.5531253408027116E-11</v>
      </c>
      <c r="O6276" s="8">
        <f>IF(E6275&lt;&gt;E6276,SUM($N$4:N6276)-SUM($O$3:O6275),0)</f>
        <v>0</v>
      </c>
      <c r="P6276" s="6">
        <f>IF(B6276&gt;0,SUM($O$4:O6276)-SUM($P$3:P6275),0)</f>
        <v>0</v>
      </c>
      <c r="Q6276" s="6">
        <f t="shared" si="685"/>
        <v>1.5531253408027116E-11</v>
      </c>
      <c r="R6276" s="8">
        <f>IF(E6275&lt;&gt;E6276,SUM($Q$4:Q6276)-SUM($R$3:R6275),0)</f>
        <v>0</v>
      </c>
      <c r="S6276" s="6">
        <f>IF(B6276&gt;0,SUM($R$4:R6276)-SUM($S$3:S6275),0)</f>
        <v>0</v>
      </c>
    </row>
    <row r="6277" spans="1:19">
      <c r="A6277">
        <f>IF(E6276&lt;&gt;E6277,COUNTIF($A$4:A6276,"&lt;&gt;0")+1,0)</f>
        <v>0</v>
      </c>
      <c r="B6277">
        <f>IF(A6277&lt;&gt;0,IF(MOD(A6277,3)=0,COUNTIF($B$4:B6276,"&lt;&gt;0")+1,0),0)</f>
        <v>0</v>
      </c>
      <c r="C6277" s="9">
        <f>'Dash Board'!$C$12+COUNT('Daily reducing balance'!$F$4:F6276)</f>
        <v>48003</v>
      </c>
      <c r="D6277">
        <f t="shared" si="686"/>
        <v>2031</v>
      </c>
      <c r="E6277">
        <f t="shared" si="687"/>
        <v>6</v>
      </c>
      <c r="F6277">
        <f>DAY('Dash Board'!$C$12+COUNT('Daily reducing balance'!$F$4:F6276))</f>
        <v>4</v>
      </c>
      <c r="G6277" s="8">
        <f t="shared" si="688"/>
        <v>1.134107655107548E-7</v>
      </c>
      <c r="H6277" s="6">
        <f>G6277*'Dash Board'!$C$11/365</f>
        <v>3.2625014735970559E-11</v>
      </c>
      <c r="I6277" s="6">
        <f>H6277*'Dash Board'!$C$18/'Dash Board'!$C$11</f>
        <v>1.5535721302843124E-11</v>
      </c>
      <c r="J6277" s="6">
        <f>(G6277&gt;1)*PMT('Dash Board'!$C$11/365,$U$4,-'Dash Board'!$C$19)</f>
        <v>0</v>
      </c>
      <c r="K6277" s="6">
        <f t="shared" ref="K6277:K6340" si="690">IF(F6277=1,SUMIFS($J$4:$J$7308,$D$4:$D$7308,"="&amp;YEAR(C6277),$E$4:$E$7308,"="&amp;MONTH(C6277)),0)</f>
        <v>0</v>
      </c>
      <c r="L6277" s="8">
        <f t="shared" ref="L6277:L6340" si="691">IF(G6277+H6277-J6277&lt;0,0,G6277+H6277-J6277)</f>
        <v>1.1344339052549076E-7</v>
      </c>
      <c r="N6277" s="8">
        <f t="shared" si="689"/>
        <v>-1.5535721302843124E-11</v>
      </c>
      <c r="O6277" s="8">
        <f>IF(E6276&lt;&gt;E6277,SUM($N$4:N6277)-SUM($O$3:O6276),0)</f>
        <v>0</v>
      </c>
      <c r="P6277" s="6">
        <f>IF(B6277&gt;0,SUM($O$4:O6277)-SUM($P$3:P6276),0)</f>
        <v>0</v>
      </c>
      <c r="Q6277" s="6">
        <f t="shared" ref="Q6277:Q6340" si="692">I6277</f>
        <v>1.5535721302843124E-11</v>
      </c>
      <c r="R6277" s="8">
        <f>IF(E6276&lt;&gt;E6277,SUM($Q$4:Q6277)-SUM($R$3:R6276),0)</f>
        <v>0</v>
      </c>
      <c r="S6277" s="6">
        <f>IF(B6277&gt;0,SUM($R$4:R6277)-SUM($S$3:S6276),0)</f>
        <v>0</v>
      </c>
    </row>
    <row r="6278" spans="1:19">
      <c r="A6278">
        <f>IF(E6277&lt;&gt;E6278,COUNTIF($A$4:A6277,"&lt;&gt;0")+1,0)</f>
        <v>0</v>
      </c>
      <c r="B6278">
        <f>IF(A6278&lt;&gt;0,IF(MOD(A6278,3)=0,COUNTIF($B$4:B6277,"&lt;&gt;0")+1,0),0)</f>
        <v>0</v>
      </c>
      <c r="C6278" s="9">
        <f>'Dash Board'!$C$12+COUNT('Daily reducing balance'!$F$4:F6277)</f>
        <v>48004</v>
      </c>
      <c r="D6278">
        <f t="shared" si="686"/>
        <v>2031</v>
      </c>
      <c r="E6278">
        <f t="shared" si="687"/>
        <v>6</v>
      </c>
      <c r="F6278">
        <f>DAY('Dash Board'!$C$12+COUNT('Daily reducing balance'!$F$4:F6277))</f>
        <v>5</v>
      </c>
      <c r="G6278" s="8">
        <f t="shared" si="688"/>
        <v>1.1344339052549076E-7</v>
      </c>
      <c r="H6278" s="6">
        <f>G6278*'Dash Board'!$C$11/365</f>
        <v>3.2634400014182272E-11</v>
      </c>
      <c r="I6278" s="6">
        <f>H6278*'Dash Board'!$C$18/'Dash Board'!$C$11</f>
        <v>1.5540190482943942E-11</v>
      </c>
      <c r="J6278" s="6">
        <f>(G6278&gt;1)*PMT('Dash Board'!$C$11/365,$U$4,-'Dash Board'!$C$19)</f>
        <v>0</v>
      </c>
      <c r="K6278" s="6">
        <f t="shared" si="690"/>
        <v>0</v>
      </c>
      <c r="L6278" s="8">
        <f t="shared" si="691"/>
        <v>1.1347602492550495E-7</v>
      </c>
      <c r="N6278" s="8">
        <f t="shared" si="689"/>
        <v>-1.5540190482943942E-11</v>
      </c>
      <c r="O6278" s="8">
        <f>IF(E6277&lt;&gt;E6278,SUM($N$4:N6278)-SUM($O$3:O6277),0)</f>
        <v>0</v>
      </c>
      <c r="P6278" s="6">
        <f>IF(B6278&gt;0,SUM($O$4:O6278)-SUM($P$3:P6277),0)</f>
        <v>0</v>
      </c>
      <c r="Q6278" s="6">
        <f t="shared" si="692"/>
        <v>1.5540190482943942E-11</v>
      </c>
      <c r="R6278" s="8">
        <f>IF(E6277&lt;&gt;E6278,SUM($Q$4:Q6278)-SUM($R$3:R6277),0)</f>
        <v>0</v>
      </c>
      <c r="S6278" s="6">
        <f>IF(B6278&gt;0,SUM($R$4:R6278)-SUM($S$3:S6277),0)</f>
        <v>0</v>
      </c>
    </row>
    <row r="6279" spans="1:19">
      <c r="A6279">
        <f>IF(E6278&lt;&gt;E6279,COUNTIF($A$4:A6278,"&lt;&gt;0")+1,0)</f>
        <v>0</v>
      </c>
      <c r="B6279">
        <f>IF(A6279&lt;&gt;0,IF(MOD(A6279,3)=0,COUNTIF($B$4:B6278,"&lt;&gt;0")+1,0),0)</f>
        <v>0</v>
      </c>
      <c r="C6279" s="9">
        <f>'Dash Board'!$C$12+COUNT('Daily reducing balance'!$F$4:F6278)</f>
        <v>48005</v>
      </c>
      <c r="D6279">
        <f t="shared" si="686"/>
        <v>2031</v>
      </c>
      <c r="E6279">
        <f t="shared" si="687"/>
        <v>6</v>
      </c>
      <c r="F6279">
        <f>DAY('Dash Board'!$C$12+COUNT('Daily reducing balance'!$F$4:F6278))</f>
        <v>6</v>
      </c>
      <c r="G6279" s="8">
        <f t="shared" si="688"/>
        <v>1.1347602492550495E-7</v>
      </c>
      <c r="H6279" s="6">
        <f>G6279*'Dash Board'!$C$11/365</f>
        <v>3.2643787992268542E-11</v>
      </c>
      <c r="I6279" s="6">
        <f>H6279*'Dash Board'!$C$18/'Dash Board'!$C$11</f>
        <v>1.5544660948699306E-11</v>
      </c>
      <c r="J6279" s="6">
        <f>(G6279&gt;1)*PMT('Dash Board'!$C$11/365,$U$4,-'Dash Board'!$C$19)</f>
        <v>0</v>
      </c>
      <c r="K6279" s="6">
        <f t="shared" si="690"/>
        <v>0</v>
      </c>
      <c r="L6279" s="8">
        <f t="shared" si="691"/>
        <v>1.1350866871349721E-7</v>
      </c>
      <c r="N6279" s="8">
        <f t="shared" si="689"/>
        <v>-1.5544660948699306E-11</v>
      </c>
      <c r="O6279" s="8">
        <f>IF(E6278&lt;&gt;E6279,SUM($N$4:N6279)-SUM($O$3:O6278),0)</f>
        <v>0</v>
      </c>
      <c r="P6279" s="6">
        <f>IF(B6279&gt;0,SUM($O$4:O6279)-SUM($P$3:P6278),0)</f>
        <v>0</v>
      </c>
      <c r="Q6279" s="6">
        <f t="shared" si="692"/>
        <v>1.5544660948699306E-11</v>
      </c>
      <c r="R6279" s="8">
        <f>IF(E6278&lt;&gt;E6279,SUM($Q$4:Q6279)-SUM($R$3:R6278),0)</f>
        <v>0</v>
      </c>
      <c r="S6279" s="6">
        <f>IF(B6279&gt;0,SUM($R$4:R6279)-SUM($S$3:S6278),0)</f>
        <v>0</v>
      </c>
    </row>
    <row r="6280" spans="1:19">
      <c r="A6280">
        <f>IF(E6279&lt;&gt;E6280,COUNTIF($A$4:A6279,"&lt;&gt;0")+1,0)</f>
        <v>0</v>
      </c>
      <c r="B6280">
        <f>IF(A6280&lt;&gt;0,IF(MOD(A6280,3)=0,COUNTIF($B$4:B6279,"&lt;&gt;0")+1,0),0)</f>
        <v>0</v>
      </c>
      <c r="C6280" s="9">
        <f>'Dash Board'!$C$12+COUNT('Daily reducing balance'!$F$4:F6279)</f>
        <v>48006</v>
      </c>
      <c r="D6280">
        <f t="shared" si="686"/>
        <v>2031</v>
      </c>
      <c r="E6280">
        <f t="shared" si="687"/>
        <v>6</v>
      </c>
      <c r="F6280">
        <f>DAY('Dash Board'!$C$12+COUNT('Daily reducing balance'!$F$4:F6279))</f>
        <v>7</v>
      </c>
      <c r="G6280" s="8">
        <f t="shared" si="688"/>
        <v>1.1350866871349721E-7</v>
      </c>
      <c r="H6280" s="6">
        <f>G6280*'Dash Board'!$C$11/365</f>
        <v>3.2653178671006041E-11</v>
      </c>
      <c r="I6280" s="6">
        <f>H6280*'Dash Board'!$C$18/'Dash Board'!$C$11</f>
        <v>1.5549132700479068E-11</v>
      </c>
      <c r="J6280" s="6">
        <f>(G6280&gt;1)*PMT('Dash Board'!$C$11/365,$U$4,-'Dash Board'!$C$19)</f>
        <v>0</v>
      </c>
      <c r="K6280" s="6">
        <f t="shared" si="690"/>
        <v>0</v>
      </c>
      <c r="L6280" s="8">
        <f t="shared" si="691"/>
        <v>1.1354132189216822E-7</v>
      </c>
      <c r="N6280" s="8">
        <f t="shared" si="689"/>
        <v>-1.5549132700479068E-11</v>
      </c>
      <c r="O6280" s="8">
        <f>IF(E6279&lt;&gt;E6280,SUM($N$4:N6280)-SUM($O$3:O6279),0)</f>
        <v>0</v>
      </c>
      <c r="P6280" s="6">
        <f>IF(B6280&gt;0,SUM($O$4:O6280)-SUM($P$3:P6279),0)</f>
        <v>0</v>
      </c>
      <c r="Q6280" s="6">
        <f t="shared" si="692"/>
        <v>1.5549132700479068E-11</v>
      </c>
      <c r="R6280" s="8">
        <f>IF(E6279&lt;&gt;E6280,SUM($Q$4:Q6280)-SUM($R$3:R6279),0)</f>
        <v>0</v>
      </c>
      <c r="S6280" s="6">
        <f>IF(B6280&gt;0,SUM($R$4:R6280)-SUM($S$3:S6279),0)</f>
        <v>0</v>
      </c>
    </row>
    <row r="6281" spans="1:19">
      <c r="A6281">
        <f>IF(E6280&lt;&gt;E6281,COUNTIF($A$4:A6280,"&lt;&gt;0")+1,0)</f>
        <v>0</v>
      </c>
      <c r="B6281">
        <f>IF(A6281&lt;&gt;0,IF(MOD(A6281,3)=0,COUNTIF($B$4:B6280,"&lt;&gt;0")+1,0),0)</f>
        <v>0</v>
      </c>
      <c r="C6281" s="9">
        <f>'Dash Board'!$C$12+COUNT('Daily reducing balance'!$F$4:F6280)</f>
        <v>48007</v>
      </c>
      <c r="D6281">
        <f t="shared" si="686"/>
        <v>2031</v>
      </c>
      <c r="E6281">
        <f t="shared" si="687"/>
        <v>6</v>
      </c>
      <c r="F6281">
        <f>DAY('Dash Board'!$C$12+COUNT('Daily reducing balance'!$F$4:F6280))</f>
        <v>8</v>
      </c>
      <c r="G6281" s="8">
        <f t="shared" si="688"/>
        <v>1.1354132189216822E-7</v>
      </c>
      <c r="H6281" s="6">
        <f>G6281*'Dash Board'!$C$11/365</f>
        <v>3.2662572051171679E-11</v>
      </c>
      <c r="I6281" s="6">
        <f>H6281*'Dash Board'!$C$18/'Dash Board'!$C$11</f>
        <v>1.5553605738653182E-11</v>
      </c>
      <c r="J6281" s="6">
        <f>(G6281&gt;1)*PMT('Dash Board'!$C$11/365,$U$4,-'Dash Board'!$C$19)</f>
        <v>0</v>
      </c>
      <c r="K6281" s="6">
        <f t="shared" si="690"/>
        <v>0</v>
      </c>
      <c r="L6281" s="8">
        <f t="shared" si="691"/>
        <v>1.1357398446421939E-7</v>
      </c>
      <c r="N6281" s="8">
        <f t="shared" si="689"/>
        <v>-1.5553605738653182E-11</v>
      </c>
      <c r="O6281" s="8">
        <f>IF(E6280&lt;&gt;E6281,SUM($N$4:N6281)-SUM($O$3:O6280),0)</f>
        <v>0</v>
      </c>
      <c r="P6281" s="6">
        <f>IF(B6281&gt;0,SUM($O$4:O6281)-SUM($P$3:P6280),0)</f>
        <v>0</v>
      </c>
      <c r="Q6281" s="6">
        <f t="shared" si="692"/>
        <v>1.5553605738653182E-11</v>
      </c>
      <c r="R6281" s="8">
        <f>IF(E6280&lt;&gt;E6281,SUM($Q$4:Q6281)-SUM($R$3:R6280),0)</f>
        <v>0</v>
      </c>
      <c r="S6281" s="6">
        <f>IF(B6281&gt;0,SUM($R$4:R6281)-SUM($S$3:S6280),0)</f>
        <v>0</v>
      </c>
    </row>
    <row r="6282" spans="1:19">
      <c r="A6282">
        <f>IF(E6281&lt;&gt;E6282,COUNTIF($A$4:A6281,"&lt;&gt;0")+1,0)</f>
        <v>0</v>
      </c>
      <c r="B6282">
        <f>IF(A6282&lt;&gt;0,IF(MOD(A6282,3)=0,COUNTIF($B$4:B6281,"&lt;&gt;0")+1,0),0)</f>
        <v>0</v>
      </c>
      <c r="C6282" s="9">
        <f>'Dash Board'!$C$12+COUNT('Daily reducing balance'!$F$4:F6281)</f>
        <v>48008</v>
      </c>
      <c r="D6282">
        <f t="shared" si="686"/>
        <v>2031</v>
      </c>
      <c r="E6282">
        <f t="shared" si="687"/>
        <v>6</v>
      </c>
      <c r="F6282">
        <f>DAY('Dash Board'!$C$12+COUNT('Daily reducing balance'!$F$4:F6281))</f>
        <v>9</v>
      </c>
      <c r="G6282" s="8">
        <f t="shared" si="688"/>
        <v>1.1357398446421939E-7</v>
      </c>
      <c r="H6282" s="6">
        <f>G6282*'Dash Board'!$C$11/365</f>
        <v>3.2671968133542566E-11</v>
      </c>
      <c r="I6282" s="6">
        <f>H6282*'Dash Board'!$C$18/'Dash Board'!$C$11</f>
        <v>1.5558080063591699E-11</v>
      </c>
      <c r="J6282" s="6">
        <f>(G6282&gt;1)*PMT('Dash Board'!$C$11/365,$U$4,-'Dash Board'!$C$19)</f>
        <v>0</v>
      </c>
      <c r="K6282" s="6">
        <f t="shared" si="690"/>
        <v>0</v>
      </c>
      <c r="L6282" s="8">
        <f t="shared" si="691"/>
        <v>1.1360665643235294E-7</v>
      </c>
      <c r="N6282" s="8">
        <f t="shared" si="689"/>
        <v>-1.5558080063591699E-11</v>
      </c>
      <c r="O6282" s="8">
        <f>IF(E6281&lt;&gt;E6282,SUM($N$4:N6282)-SUM($O$3:O6281),0)</f>
        <v>0</v>
      </c>
      <c r="P6282" s="6">
        <f>IF(B6282&gt;0,SUM($O$4:O6282)-SUM($P$3:P6281),0)</f>
        <v>0</v>
      </c>
      <c r="Q6282" s="6">
        <f t="shared" si="692"/>
        <v>1.5558080063591699E-11</v>
      </c>
      <c r="R6282" s="8">
        <f>IF(E6281&lt;&gt;E6282,SUM($Q$4:Q6282)-SUM($R$3:R6281),0)</f>
        <v>0</v>
      </c>
      <c r="S6282" s="6">
        <f>IF(B6282&gt;0,SUM($R$4:R6282)-SUM($S$3:S6281),0)</f>
        <v>0</v>
      </c>
    </row>
    <row r="6283" spans="1:19">
      <c r="A6283">
        <f>IF(E6282&lt;&gt;E6283,COUNTIF($A$4:A6282,"&lt;&gt;0")+1,0)</f>
        <v>0</v>
      </c>
      <c r="B6283">
        <f>IF(A6283&lt;&gt;0,IF(MOD(A6283,3)=0,COUNTIF($B$4:B6282,"&lt;&gt;0")+1,0),0)</f>
        <v>0</v>
      </c>
      <c r="C6283" s="9">
        <f>'Dash Board'!$C$12+COUNT('Daily reducing balance'!$F$4:F6282)</f>
        <v>48009</v>
      </c>
      <c r="D6283">
        <f t="shared" si="686"/>
        <v>2031</v>
      </c>
      <c r="E6283">
        <f t="shared" si="687"/>
        <v>6</v>
      </c>
      <c r="F6283">
        <f>DAY('Dash Board'!$C$12+COUNT('Daily reducing balance'!$F$4:F6282))</f>
        <v>10</v>
      </c>
      <c r="G6283" s="8">
        <f t="shared" si="688"/>
        <v>1.1360665643235294E-7</v>
      </c>
      <c r="H6283" s="6">
        <f>G6283*'Dash Board'!$C$11/365</f>
        <v>3.268136691889605E-11</v>
      </c>
      <c r="I6283" s="6">
        <f>H6283*'Dash Board'!$C$18/'Dash Board'!$C$11</f>
        <v>1.5562555675664787E-11</v>
      </c>
      <c r="J6283" s="6">
        <f>(G6283&gt;1)*PMT('Dash Board'!$C$11/365,$U$4,-'Dash Board'!$C$19)</f>
        <v>0</v>
      </c>
      <c r="K6283" s="6">
        <f t="shared" si="690"/>
        <v>0</v>
      </c>
      <c r="L6283" s="8">
        <f t="shared" si="691"/>
        <v>1.1363933779927184E-7</v>
      </c>
      <c r="N6283" s="8">
        <f t="shared" si="689"/>
        <v>-1.5562555675664787E-11</v>
      </c>
      <c r="O6283" s="8">
        <f>IF(E6282&lt;&gt;E6283,SUM($N$4:N6283)-SUM($O$3:O6282),0)</f>
        <v>0</v>
      </c>
      <c r="P6283" s="6">
        <f>IF(B6283&gt;0,SUM($O$4:O6283)-SUM($P$3:P6282),0)</f>
        <v>0</v>
      </c>
      <c r="Q6283" s="6">
        <f t="shared" si="692"/>
        <v>1.5562555675664787E-11</v>
      </c>
      <c r="R6283" s="8">
        <f>IF(E6282&lt;&gt;E6283,SUM($Q$4:Q6283)-SUM($R$3:R6282),0)</f>
        <v>0</v>
      </c>
      <c r="S6283" s="6">
        <f>IF(B6283&gt;0,SUM($R$4:R6283)-SUM($S$3:S6282),0)</f>
        <v>0</v>
      </c>
    </row>
    <row r="6284" spans="1:19">
      <c r="A6284">
        <f>IF(E6283&lt;&gt;E6284,COUNTIF($A$4:A6283,"&lt;&gt;0")+1,0)</f>
        <v>0</v>
      </c>
      <c r="B6284">
        <f>IF(A6284&lt;&gt;0,IF(MOD(A6284,3)=0,COUNTIF($B$4:B6283,"&lt;&gt;0")+1,0),0)</f>
        <v>0</v>
      </c>
      <c r="C6284" s="9">
        <f>'Dash Board'!$C$12+COUNT('Daily reducing balance'!$F$4:F6283)</f>
        <v>48010</v>
      </c>
      <c r="D6284">
        <f t="shared" si="686"/>
        <v>2031</v>
      </c>
      <c r="E6284">
        <f t="shared" si="687"/>
        <v>6</v>
      </c>
      <c r="F6284">
        <f>DAY('Dash Board'!$C$12+COUNT('Daily reducing balance'!$F$4:F6283))</f>
        <v>11</v>
      </c>
      <c r="G6284" s="8">
        <f t="shared" si="688"/>
        <v>1.1363933779927184E-7</v>
      </c>
      <c r="H6284" s="6">
        <f>G6284*'Dash Board'!$C$11/365</f>
        <v>3.2690768408009709E-11</v>
      </c>
      <c r="I6284" s="6">
        <f>H6284*'Dash Board'!$C$18/'Dash Board'!$C$11</f>
        <v>1.5567032575242721E-11</v>
      </c>
      <c r="J6284" s="6">
        <f>(G6284&gt;1)*PMT('Dash Board'!$C$11/365,$U$4,-'Dash Board'!$C$19)</f>
        <v>0</v>
      </c>
      <c r="K6284" s="6">
        <f t="shared" si="690"/>
        <v>0</v>
      </c>
      <c r="L6284" s="8">
        <f t="shared" si="691"/>
        <v>1.1367202856767985E-7</v>
      </c>
      <c r="N6284" s="8">
        <f t="shared" si="689"/>
        <v>-1.5567032575242721E-11</v>
      </c>
      <c r="O6284" s="8">
        <f>IF(E6283&lt;&gt;E6284,SUM($N$4:N6284)-SUM($O$3:O6283),0)</f>
        <v>0</v>
      </c>
      <c r="P6284" s="6">
        <f>IF(B6284&gt;0,SUM($O$4:O6284)-SUM($P$3:P6283),0)</f>
        <v>0</v>
      </c>
      <c r="Q6284" s="6">
        <f t="shared" si="692"/>
        <v>1.5567032575242721E-11</v>
      </c>
      <c r="R6284" s="8">
        <f>IF(E6283&lt;&gt;E6284,SUM($Q$4:Q6284)-SUM($R$3:R6283),0)</f>
        <v>0</v>
      </c>
      <c r="S6284" s="6">
        <f>IF(B6284&gt;0,SUM($R$4:R6284)-SUM($S$3:S6283),0)</f>
        <v>0</v>
      </c>
    </row>
    <row r="6285" spans="1:19">
      <c r="A6285">
        <f>IF(E6284&lt;&gt;E6285,COUNTIF($A$4:A6284,"&lt;&gt;0")+1,0)</f>
        <v>0</v>
      </c>
      <c r="B6285">
        <f>IF(A6285&lt;&gt;0,IF(MOD(A6285,3)=0,COUNTIF($B$4:B6284,"&lt;&gt;0")+1,0),0)</f>
        <v>0</v>
      </c>
      <c r="C6285" s="9">
        <f>'Dash Board'!$C$12+COUNT('Daily reducing balance'!$F$4:F6284)</f>
        <v>48011</v>
      </c>
      <c r="D6285">
        <f t="shared" si="686"/>
        <v>2031</v>
      </c>
      <c r="E6285">
        <f t="shared" si="687"/>
        <v>6</v>
      </c>
      <c r="F6285">
        <f>DAY('Dash Board'!$C$12+COUNT('Daily reducing balance'!$F$4:F6284))</f>
        <v>12</v>
      </c>
      <c r="G6285" s="8">
        <f t="shared" si="688"/>
        <v>1.1367202856767985E-7</v>
      </c>
      <c r="H6285" s="6">
        <f>G6285*'Dash Board'!$C$11/365</f>
        <v>3.2700172601661325E-11</v>
      </c>
      <c r="I6285" s="6">
        <f>H6285*'Dash Board'!$C$18/'Dash Board'!$C$11</f>
        <v>1.5571510762695871E-11</v>
      </c>
      <c r="J6285" s="6">
        <f>(G6285&gt;1)*PMT('Dash Board'!$C$11/365,$U$4,-'Dash Board'!$C$19)</f>
        <v>0</v>
      </c>
      <c r="K6285" s="6">
        <f t="shared" si="690"/>
        <v>0</v>
      </c>
      <c r="L6285" s="8">
        <f t="shared" si="691"/>
        <v>1.1370472874028151E-7</v>
      </c>
      <c r="N6285" s="8">
        <f t="shared" si="689"/>
        <v>-1.5571510762695871E-11</v>
      </c>
      <c r="O6285" s="8">
        <f>IF(E6284&lt;&gt;E6285,SUM($N$4:N6285)-SUM($O$3:O6284),0)</f>
        <v>0</v>
      </c>
      <c r="P6285" s="6">
        <f>IF(B6285&gt;0,SUM($O$4:O6285)-SUM($P$3:P6284),0)</f>
        <v>0</v>
      </c>
      <c r="Q6285" s="6">
        <f t="shared" si="692"/>
        <v>1.5571510762695871E-11</v>
      </c>
      <c r="R6285" s="8">
        <f>IF(E6284&lt;&gt;E6285,SUM($Q$4:Q6285)-SUM($R$3:R6284),0)</f>
        <v>0</v>
      </c>
      <c r="S6285" s="6">
        <f>IF(B6285&gt;0,SUM($R$4:R6285)-SUM($S$3:S6284),0)</f>
        <v>0</v>
      </c>
    </row>
    <row r="6286" spans="1:19">
      <c r="A6286">
        <f>IF(E6285&lt;&gt;E6286,COUNTIF($A$4:A6285,"&lt;&gt;0")+1,0)</f>
        <v>0</v>
      </c>
      <c r="B6286">
        <f>IF(A6286&lt;&gt;0,IF(MOD(A6286,3)=0,COUNTIF($B$4:B6285,"&lt;&gt;0")+1,0),0)</f>
        <v>0</v>
      </c>
      <c r="C6286" s="9">
        <f>'Dash Board'!$C$12+COUNT('Daily reducing balance'!$F$4:F6285)</f>
        <v>48012</v>
      </c>
      <c r="D6286">
        <f t="shared" si="686"/>
        <v>2031</v>
      </c>
      <c r="E6286">
        <f t="shared" si="687"/>
        <v>6</v>
      </c>
      <c r="F6286">
        <f>DAY('Dash Board'!$C$12+COUNT('Daily reducing balance'!$F$4:F6285))</f>
        <v>13</v>
      </c>
      <c r="G6286" s="8">
        <f t="shared" si="688"/>
        <v>1.1370472874028151E-7</v>
      </c>
      <c r="H6286" s="6">
        <f>G6286*'Dash Board'!$C$11/365</f>
        <v>3.2709579500628924E-11</v>
      </c>
      <c r="I6286" s="6">
        <f>H6286*'Dash Board'!$C$18/'Dash Board'!$C$11</f>
        <v>1.5575990238394727E-11</v>
      </c>
      <c r="J6286" s="6">
        <f>(G6286&gt;1)*PMT('Dash Board'!$C$11/365,$U$4,-'Dash Board'!$C$19)</f>
        <v>0</v>
      </c>
      <c r="K6286" s="6">
        <f t="shared" si="690"/>
        <v>0</v>
      </c>
      <c r="L6286" s="8">
        <f t="shared" si="691"/>
        <v>1.1373743831978213E-7</v>
      </c>
      <c r="N6286" s="8">
        <f t="shared" si="689"/>
        <v>-1.5575990238394727E-11</v>
      </c>
      <c r="O6286" s="8">
        <f>IF(E6285&lt;&gt;E6286,SUM($N$4:N6286)-SUM($O$3:O6285),0)</f>
        <v>0</v>
      </c>
      <c r="P6286" s="6">
        <f>IF(B6286&gt;0,SUM($O$4:O6286)-SUM($P$3:P6285),0)</f>
        <v>0</v>
      </c>
      <c r="Q6286" s="6">
        <f t="shared" si="692"/>
        <v>1.5575990238394727E-11</v>
      </c>
      <c r="R6286" s="8">
        <f>IF(E6285&lt;&gt;E6286,SUM($Q$4:Q6286)-SUM($R$3:R6285),0)</f>
        <v>0</v>
      </c>
      <c r="S6286" s="6">
        <f>IF(B6286&gt;0,SUM($R$4:R6286)-SUM($S$3:S6285),0)</f>
        <v>0</v>
      </c>
    </row>
    <row r="6287" spans="1:19">
      <c r="A6287">
        <f>IF(E6286&lt;&gt;E6287,COUNTIF($A$4:A6286,"&lt;&gt;0")+1,0)</f>
        <v>0</v>
      </c>
      <c r="B6287">
        <f>IF(A6287&lt;&gt;0,IF(MOD(A6287,3)=0,COUNTIF($B$4:B6286,"&lt;&gt;0")+1,0),0)</f>
        <v>0</v>
      </c>
      <c r="C6287" s="9">
        <f>'Dash Board'!$C$12+COUNT('Daily reducing balance'!$F$4:F6286)</f>
        <v>48013</v>
      </c>
      <c r="D6287">
        <f t="shared" si="686"/>
        <v>2031</v>
      </c>
      <c r="E6287">
        <f t="shared" si="687"/>
        <v>6</v>
      </c>
      <c r="F6287">
        <f>DAY('Dash Board'!$C$12+COUNT('Daily reducing balance'!$F$4:F6286))</f>
        <v>14</v>
      </c>
      <c r="G6287" s="8">
        <f t="shared" si="688"/>
        <v>1.1373743831978213E-7</v>
      </c>
      <c r="H6287" s="6">
        <f>G6287*'Dash Board'!$C$11/365</f>
        <v>3.271898910569075E-11</v>
      </c>
      <c r="I6287" s="6">
        <f>H6287*'Dash Board'!$C$18/'Dash Board'!$C$11</f>
        <v>1.5580471002709882E-11</v>
      </c>
      <c r="J6287" s="6">
        <f>(G6287&gt;1)*PMT('Dash Board'!$C$11/365,$U$4,-'Dash Board'!$C$19)</f>
        <v>0</v>
      </c>
      <c r="K6287" s="6">
        <f t="shared" si="690"/>
        <v>0</v>
      </c>
      <c r="L6287" s="8">
        <f t="shared" si="691"/>
        <v>1.1377015730888782E-7</v>
      </c>
      <c r="N6287" s="8">
        <f t="shared" si="689"/>
        <v>-1.5580471002709882E-11</v>
      </c>
      <c r="O6287" s="8">
        <f>IF(E6286&lt;&gt;E6287,SUM($N$4:N6287)-SUM($O$3:O6286),0)</f>
        <v>0</v>
      </c>
      <c r="P6287" s="6">
        <f>IF(B6287&gt;0,SUM($O$4:O6287)-SUM($P$3:P6286),0)</f>
        <v>0</v>
      </c>
      <c r="Q6287" s="6">
        <f t="shared" si="692"/>
        <v>1.5580471002709882E-11</v>
      </c>
      <c r="R6287" s="8">
        <f>IF(E6286&lt;&gt;E6287,SUM($Q$4:Q6287)-SUM($R$3:R6286),0)</f>
        <v>0</v>
      </c>
      <c r="S6287" s="6">
        <f>IF(B6287&gt;0,SUM($R$4:R6287)-SUM($S$3:S6286),0)</f>
        <v>0</v>
      </c>
    </row>
    <row r="6288" spans="1:19">
      <c r="A6288">
        <f>IF(E6287&lt;&gt;E6288,COUNTIF($A$4:A6287,"&lt;&gt;0")+1,0)</f>
        <v>0</v>
      </c>
      <c r="B6288">
        <f>IF(A6288&lt;&gt;0,IF(MOD(A6288,3)=0,COUNTIF($B$4:B6287,"&lt;&gt;0")+1,0),0)</f>
        <v>0</v>
      </c>
      <c r="C6288" s="9">
        <f>'Dash Board'!$C$12+COUNT('Daily reducing balance'!$F$4:F6287)</f>
        <v>48014</v>
      </c>
      <c r="D6288">
        <f t="shared" si="686"/>
        <v>2031</v>
      </c>
      <c r="E6288">
        <f t="shared" si="687"/>
        <v>6</v>
      </c>
      <c r="F6288">
        <f>DAY('Dash Board'!$C$12+COUNT('Daily reducing balance'!$F$4:F6287))</f>
        <v>15</v>
      </c>
      <c r="G6288" s="8">
        <f t="shared" si="688"/>
        <v>1.1377015730888782E-7</v>
      </c>
      <c r="H6288" s="6">
        <f>G6288*'Dash Board'!$C$11/365</f>
        <v>3.2728401417625262E-11</v>
      </c>
      <c r="I6288" s="6">
        <f>H6288*'Dash Board'!$C$18/'Dash Board'!$C$11</f>
        <v>1.558495305601203E-11</v>
      </c>
      <c r="J6288" s="6">
        <f>(G6288&gt;1)*PMT('Dash Board'!$C$11/365,$U$4,-'Dash Board'!$C$19)</f>
        <v>0</v>
      </c>
      <c r="K6288" s="6">
        <f t="shared" si="690"/>
        <v>0</v>
      </c>
      <c r="L6288" s="8">
        <f t="shared" si="691"/>
        <v>1.1380288571030544E-7</v>
      </c>
      <c r="N6288" s="8">
        <f t="shared" si="689"/>
        <v>-1.558495305601203E-11</v>
      </c>
      <c r="O6288" s="8">
        <f>IF(E6287&lt;&gt;E6288,SUM($N$4:N6288)-SUM($O$3:O6287),0)</f>
        <v>0</v>
      </c>
      <c r="P6288" s="6">
        <f>IF(B6288&gt;0,SUM($O$4:O6288)-SUM($P$3:P6287),0)</f>
        <v>0</v>
      </c>
      <c r="Q6288" s="6">
        <f t="shared" si="692"/>
        <v>1.558495305601203E-11</v>
      </c>
      <c r="R6288" s="8">
        <f>IF(E6287&lt;&gt;E6288,SUM($Q$4:Q6288)-SUM($R$3:R6287),0)</f>
        <v>0</v>
      </c>
      <c r="S6288" s="6">
        <f>IF(B6288&gt;0,SUM($R$4:R6288)-SUM($S$3:S6287),0)</f>
        <v>0</v>
      </c>
    </row>
    <row r="6289" spans="1:19">
      <c r="A6289">
        <f>IF(E6288&lt;&gt;E6289,COUNTIF($A$4:A6288,"&lt;&gt;0")+1,0)</f>
        <v>0</v>
      </c>
      <c r="B6289">
        <f>IF(A6289&lt;&gt;0,IF(MOD(A6289,3)=0,COUNTIF($B$4:B6288,"&lt;&gt;0")+1,0),0)</f>
        <v>0</v>
      </c>
      <c r="C6289" s="9">
        <f>'Dash Board'!$C$12+COUNT('Daily reducing balance'!$F$4:F6288)</f>
        <v>48015</v>
      </c>
      <c r="D6289">
        <f t="shared" si="686"/>
        <v>2031</v>
      </c>
      <c r="E6289">
        <f t="shared" si="687"/>
        <v>6</v>
      </c>
      <c r="F6289">
        <f>DAY('Dash Board'!$C$12+COUNT('Daily reducing balance'!$F$4:F6288))</f>
        <v>16</v>
      </c>
      <c r="G6289" s="8">
        <f t="shared" si="688"/>
        <v>1.1380288571030544E-7</v>
      </c>
      <c r="H6289" s="6">
        <f>G6289*'Dash Board'!$C$11/365</f>
        <v>3.2737816437211154E-11</v>
      </c>
      <c r="I6289" s="6">
        <f>H6289*'Dash Board'!$C$18/'Dash Board'!$C$11</f>
        <v>1.558943639867198E-11</v>
      </c>
      <c r="J6289" s="6">
        <f>(G6289&gt;1)*PMT('Dash Board'!$C$11/365,$U$4,-'Dash Board'!$C$19)</f>
        <v>0</v>
      </c>
      <c r="K6289" s="6">
        <f t="shared" si="690"/>
        <v>0</v>
      </c>
      <c r="L6289" s="8">
        <f t="shared" si="691"/>
        <v>1.1383562352674266E-7</v>
      </c>
      <c r="N6289" s="8">
        <f t="shared" si="689"/>
        <v>-1.558943639867198E-11</v>
      </c>
      <c r="O6289" s="8">
        <f>IF(E6288&lt;&gt;E6289,SUM($N$4:N6289)-SUM($O$3:O6288),0)</f>
        <v>0</v>
      </c>
      <c r="P6289" s="6">
        <f>IF(B6289&gt;0,SUM($O$4:O6289)-SUM($P$3:P6288),0)</f>
        <v>0</v>
      </c>
      <c r="Q6289" s="6">
        <f t="shared" si="692"/>
        <v>1.558943639867198E-11</v>
      </c>
      <c r="R6289" s="8">
        <f>IF(E6288&lt;&gt;E6289,SUM($Q$4:Q6289)-SUM($R$3:R6288),0)</f>
        <v>0</v>
      </c>
      <c r="S6289" s="6">
        <f>IF(B6289&gt;0,SUM($R$4:R6289)-SUM($S$3:S6288),0)</f>
        <v>0</v>
      </c>
    </row>
    <row r="6290" spans="1:19">
      <c r="A6290">
        <f>IF(E6289&lt;&gt;E6290,COUNTIF($A$4:A6289,"&lt;&gt;0")+1,0)</f>
        <v>0</v>
      </c>
      <c r="B6290">
        <f>IF(A6290&lt;&gt;0,IF(MOD(A6290,3)=0,COUNTIF($B$4:B6289,"&lt;&gt;0")+1,0),0)</f>
        <v>0</v>
      </c>
      <c r="C6290" s="9">
        <f>'Dash Board'!$C$12+COUNT('Daily reducing balance'!$F$4:F6289)</f>
        <v>48016</v>
      </c>
      <c r="D6290">
        <f t="shared" si="686"/>
        <v>2031</v>
      </c>
      <c r="E6290">
        <f t="shared" si="687"/>
        <v>6</v>
      </c>
      <c r="F6290">
        <f>DAY('Dash Board'!$C$12+COUNT('Daily reducing balance'!$F$4:F6289))</f>
        <v>17</v>
      </c>
      <c r="G6290" s="8">
        <f t="shared" si="688"/>
        <v>1.1383562352674266E-7</v>
      </c>
      <c r="H6290" s="6">
        <f>G6290*'Dash Board'!$C$11/365</f>
        <v>3.2747234165227333E-11</v>
      </c>
      <c r="I6290" s="6">
        <f>H6290*'Dash Board'!$C$18/'Dash Board'!$C$11</f>
        <v>1.5593921031060638E-11</v>
      </c>
      <c r="J6290" s="6">
        <f>(G6290&gt;1)*PMT('Dash Board'!$C$11/365,$U$4,-'Dash Board'!$C$19)</f>
        <v>0</v>
      </c>
      <c r="K6290" s="6">
        <f t="shared" si="690"/>
        <v>0</v>
      </c>
      <c r="L6290" s="8">
        <f t="shared" si="691"/>
        <v>1.1386837076090788E-7</v>
      </c>
      <c r="N6290" s="8">
        <f t="shared" si="689"/>
        <v>-1.5593921031060638E-11</v>
      </c>
      <c r="O6290" s="8">
        <f>IF(E6289&lt;&gt;E6290,SUM($N$4:N6290)-SUM($O$3:O6289),0)</f>
        <v>0</v>
      </c>
      <c r="P6290" s="6">
        <f>IF(B6290&gt;0,SUM($O$4:O6290)-SUM($P$3:P6289),0)</f>
        <v>0</v>
      </c>
      <c r="Q6290" s="6">
        <f t="shared" si="692"/>
        <v>1.5593921031060638E-11</v>
      </c>
      <c r="R6290" s="8">
        <f>IF(E6289&lt;&gt;E6290,SUM($Q$4:Q6290)-SUM($R$3:R6289),0)</f>
        <v>0</v>
      </c>
      <c r="S6290" s="6">
        <f>IF(B6290&gt;0,SUM($R$4:R6290)-SUM($S$3:S6289),0)</f>
        <v>0</v>
      </c>
    </row>
    <row r="6291" spans="1:19">
      <c r="A6291">
        <f>IF(E6290&lt;&gt;E6291,COUNTIF($A$4:A6290,"&lt;&gt;0")+1,0)</f>
        <v>0</v>
      </c>
      <c r="B6291">
        <f>IF(A6291&lt;&gt;0,IF(MOD(A6291,3)=0,COUNTIF($B$4:B6290,"&lt;&gt;0")+1,0),0)</f>
        <v>0</v>
      </c>
      <c r="C6291" s="9">
        <f>'Dash Board'!$C$12+COUNT('Daily reducing balance'!$F$4:F6290)</f>
        <v>48017</v>
      </c>
      <c r="D6291">
        <f t="shared" si="686"/>
        <v>2031</v>
      </c>
      <c r="E6291">
        <f t="shared" si="687"/>
        <v>6</v>
      </c>
      <c r="F6291">
        <f>DAY('Dash Board'!$C$12+COUNT('Daily reducing balance'!$F$4:F6290))</f>
        <v>18</v>
      </c>
      <c r="G6291" s="8">
        <f t="shared" si="688"/>
        <v>1.1386837076090788E-7</v>
      </c>
      <c r="H6291" s="6">
        <f>G6291*'Dash Board'!$C$11/365</f>
        <v>3.2756654602452952E-11</v>
      </c>
      <c r="I6291" s="6">
        <f>H6291*'Dash Board'!$C$18/'Dash Board'!$C$11</f>
        <v>1.5598406953549024E-11</v>
      </c>
      <c r="J6291" s="6">
        <f>(G6291&gt;1)*PMT('Dash Board'!$C$11/365,$U$4,-'Dash Board'!$C$19)</f>
        <v>0</v>
      </c>
      <c r="K6291" s="6">
        <f t="shared" si="690"/>
        <v>0</v>
      </c>
      <c r="L6291" s="8">
        <f t="shared" si="691"/>
        <v>1.1390112741551034E-7</v>
      </c>
      <c r="N6291" s="8">
        <f t="shared" si="689"/>
        <v>-1.5598406953549024E-11</v>
      </c>
      <c r="O6291" s="8">
        <f>IF(E6290&lt;&gt;E6291,SUM($N$4:N6291)-SUM($O$3:O6290),0)</f>
        <v>0</v>
      </c>
      <c r="P6291" s="6">
        <f>IF(B6291&gt;0,SUM($O$4:O6291)-SUM($P$3:P6290),0)</f>
        <v>0</v>
      </c>
      <c r="Q6291" s="6">
        <f t="shared" si="692"/>
        <v>1.5598406953549024E-11</v>
      </c>
      <c r="R6291" s="8">
        <f>IF(E6290&lt;&gt;E6291,SUM($Q$4:Q6291)-SUM($R$3:R6290),0)</f>
        <v>0</v>
      </c>
      <c r="S6291" s="6">
        <f>IF(B6291&gt;0,SUM($R$4:R6291)-SUM($S$3:S6290),0)</f>
        <v>0</v>
      </c>
    </row>
    <row r="6292" spans="1:19">
      <c r="A6292">
        <f>IF(E6291&lt;&gt;E6292,COUNTIF($A$4:A6291,"&lt;&gt;0")+1,0)</f>
        <v>0</v>
      </c>
      <c r="B6292">
        <f>IF(A6292&lt;&gt;0,IF(MOD(A6292,3)=0,COUNTIF($B$4:B6291,"&lt;&gt;0")+1,0),0)</f>
        <v>0</v>
      </c>
      <c r="C6292" s="9">
        <f>'Dash Board'!$C$12+COUNT('Daily reducing balance'!$F$4:F6291)</f>
        <v>48018</v>
      </c>
      <c r="D6292">
        <f t="shared" si="686"/>
        <v>2031</v>
      </c>
      <c r="E6292">
        <f t="shared" si="687"/>
        <v>6</v>
      </c>
      <c r="F6292">
        <f>DAY('Dash Board'!$C$12+COUNT('Daily reducing balance'!$F$4:F6291))</f>
        <v>19</v>
      </c>
      <c r="G6292" s="8">
        <f t="shared" si="688"/>
        <v>1.1390112741551034E-7</v>
      </c>
      <c r="H6292" s="6">
        <f>G6292*'Dash Board'!$C$11/365</f>
        <v>3.2766077749667357E-11</v>
      </c>
      <c r="I6292" s="6">
        <f>H6292*'Dash Board'!$C$18/'Dash Board'!$C$11</f>
        <v>1.5602894166508268E-11</v>
      </c>
      <c r="J6292" s="6">
        <f>(G6292&gt;1)*PMT('Dash Board'!$C$11/365,$U$4,-'Dash Board'!$C$19)</f>
        <v>0</v>
      </c>
      <c r="K6292" s="6">
        <f t="shared" si="690"/>
        <v>0</v>
      </c>
      <c r="L6292" s="8">
        <f t="shared" si="691"/>
        <v>1.1393389349326E-7</v>
      </c>
      <c r="N6292" s="8">
        <f t="shared" si="689"/>
        <v>-1.5602894166508268E-11</v>
      </c>
      <c r="O6292" s="8">
        <f>IF(E6291&lt;&gt;E6292,SUM($N$4:N6292)-SUM($O$3:O6291),0)</f>
        <v>0</v>
      </c>
      <c r="P6292" s="6">
        <f>IF(B6292&gt;0,SUM($O$4:O6292)-SUM($P$3:P6291),0)</f>
        <v>0</v>
      </c>
      <c r="Q6292" s="6">
        <f t="shared" si="692"/>
        <v>1.5602894166508268E-11</v>
      </c>
      <c r="R6292" s="8">
        <f>IF(E6291&lt;&gt;E6292,SUM($Q$4:Q6292)-SUM($R$3:R6291),0)</f>
        <v>0</v>
      </c>
      <c r="S6292" s="6">
        <f>IF(B6292&gt;0,SUM($R$4:R6292)-SUM($S$3:S6291),0)</f>
        <v>0</v>
      </c>
    </row>
    <row r="6293" spans="1:19">
      <c r="A6293">
        <f>IF(E6292&lt;&gt;E6293,COUNTIF($A$4:A6292,"&lt;&gt;0")+1,0)</f>
        <v>0</v>
      </c>
      <c r="B6293">
        <f>IF(A6293&lt;&gt;0,IF(MOD(A6293,3)=0,COUNTIF($B$4:B6292,"&lt;&gt;0")+1,0),0)</f>
        <v>0</v>
      </c>
      <c r="C6293" s="9">
        <f>'Dash Board'!$C$12+COUNT('Daily reducing balance'!$F$4:F6292)</f>
        <v>48019</v>
      </c>
      <c r="D6293">
        <f t="shared" si="686"/>
        <v>2031</v>
      </c>
      <c r="E6293">
        <f t="shared" si="687"/>
        <v>6</v>
      </c>
      <c r="F6293">
        <f>DAY('Dash Board'!$C$12+COUNT('Daily reducing balance'!$F$4:F6292))</f>
        <v>20</v>
      </c>
      <c r="G6293" s="8">
        <f t="shared" si="688"/>
        <v>1.1393389349326E-7</v>
      </c>
      <c r="H6293" s="6">
        <f>G6293*'Dash Board'!$C$11/365</f>
        <v>3.2775503607650139E-11</v>
      </c>
      <c r="I6293" s="6">
        <f>H6293*'Dash Board'!$C$18/'Dash Board'!$C$11</f>
        <v>1.5607382670309592E-11</v>
      </c>
      <c r="J6293" s="6">
        <f>(G6293&gt;1)*PMT('Dash Board'!$C$11/365,$U$4,-'Dash Board'!$C$19)</f>
        <v>0</v>
      </c>
      <c r="K6293" s="6">
        <f t="shared" si="690"/>
        <v>0</v>
      </c>
      <c r="L6293" s="8">
        <f t="shared" si="691"/>
        <v>1.1396666899686765E-7</v>
      </c>
      <c r="N6293" s="8">
        <f t="shared" si="689"/>
        <v>-1.5607382670309592E-11</v>
      </c>
      <c r="O6293" s="8">
        <f>IF(E6292&lt;&gt;E6293,SUM($N$4:N6293)-SUM($O$3:O6292),0)</f>
        <v>0</v>
      </c>
      <c r="P6293" s="6">
        <f>IF(B6293&gt;0,SUM($O$4:O6293)-SUM($P$3:P6292),0)</f>
        <v>0</v>
      </c>
      <c r="Q6293" s="6">
        <f t="shared" si="692"/>
        <v>1.5607382670309592E-11</v>
      </c>
      <c r="R6293" s="8">
        <f>IF(E6292&lt;&gt;E6293,SUM($Q$4:Q6293)-SUM($R$3:R6292),0)</f>
        <v>0</v>
      </c>
      <c r="S6293" s="6">
        <f>IF(B6293&gt;0,SUM($R$4:R6293)-SUM($S$3:S6292),0)</f>
        <v>0</v>
      </c>
    </row>
    <row r="6294" spans="1:19">
      <c r="A6294">
        <f>IF(E6293&lt;&gt;E6294,COUNTIF($A$4:A6293,"&lt;&gt;0")+1,0)</f>
        <v>0</v>
      </c>
      <c r="B6294">
        <f>IF(A6294&lt;&gt;0,IF(MOD(A6294,3)=0,COUNTIF($B$4:B6293,"&lt;&gt;0")+1,0),0)</f>
        <v>0</v>
      </c>
      <c r="C6294" s="9">
        <f>'Dash Board'!$C$12+COUNT('Daily reducing balance'!$F$4:F6293)</f>
        <v>48020</v>
      </c>
      <c r="D6294">
        <f t="shared" si="686"/>
        <v>2031</v>
      </c>
      <c r="E6294">
        <f t="shared" si="687"/>
        <v>6</v>
      </c>
      <c r="F6294">
        <f>DAY('Dash Board'!$C$12+COUNT('Daily reducing balance'!$F$4:F6293))</f>
        <v>21</v>
      </c>
      <c r="G6294" s="8">
        <f t="shared" si="688"/>
        <v>1.1396666899686765E-7</v>
      </c>
      <c r="H6294" s="6">
        <f>G6294*'Dash Board'!$C$11/365</f>
        <v>3.2784932177181104E-11</v>
      </c>
      <c r="I6294" s="6">
        <f>H6294*'Dash Board'!$C$18/'Dash Board'!$C$11</f>
        <v>1.5611872465324337E-11</v>
      </c>
      <c r="J6294" s="6">
        <f>(G6294&gt;1)*PMT('Dash Board'!$C$11/365,$U$4,-'Dash Board'!$C$19)</f>
        <v>0</v>
      </c>
      <c r="K6294" s="6">
        <f t="shared" si="690"/>
        <v>0</v>
      </c>
      <c r="L6294" s="8">
        <f t="shared" si="691"/>
        <v>1.1399945392904484E-7</v>
      </c>
      <c r="N6294" s="8">
        <f t="shared" si="689"/>
        <v>-1.5611872465324337E-11</v>
      </c>
      <c r="O6294" s="8">
        <f>IF(E6293&lt;&gt;E6294,SUM($N$4:N6294)-SUM($O$3:O6293),0)</f>
        <v>0</v>
      </c>
      <c r="P6294" s="6">
        <f>IF(B6294&gt;0,SUM($O$4:O6294)-SUM($P$3:P6293),0)</f>
        <v>0</v>
      </c>
      <c r="Q6294" s="6">
        <f t="shared" si="692"/>
        <v>1.5611872465324337E-11</v>
      </c>
      <c r="R6294" s="8">
        <f>IF(E6293&lt;&gt;E6294,SUM($Q$4:Q6294)-SUM($R$3:R6293),0)</f>
        <v>0</v>
      </c>
      <c r="S6294" s="6">
        <f>IF(B6294&gt;0,SUM($R$4:R6294)-SUM($S$3:S6293),0)</f>
        <v>0</v>
      </c>
    </row>
    <row r="6295" spans="1:19">
      <c r="A6295">
        <f>IF(E6294&lt;&gt;E6295,COUNTIF($A$4:A6294,"&lt;&gt;0")+1,0)</f>
        <v>0</v>
      </c>
      <c r="B6295">
        <f>IF(A6295&lt;&gt;0,IF(MOD(A6295,3)=0,COUNTIF($B$4:B6294,"&lt;&gt;0")+1,0),0)</f>
        <v>0</v>
      </c>
      <c r="C6295" s="9">
        <f>'Dash Board'!$C$12+COUNT('Daily reducing balance'!$F$4:F6294)</f>
        <v>48021</v>
      </c>
      <c r="D6295">
        <f t="shared" si="686"/>
        <v>2031</v>
      </c>
      <c r="E6295">
        <f t="shared" si="687"/>
        <v>6</v>
      </c>
      <c r="F6295">
        <f>DAY('Dash Board'!$C$12+COUNT('Daily reducing balance'!$F$4:F6294))</f>
        <v>22</v>
      </c>
      <c r="G6295" s="8">
        <f t="shared" si="688"/>
        <v>1.1399945392904484E-7</v>
      </c>
      <c r="H6295" s="6">
        <f>G6295*'Dash Board'!$C$11/365</f>
        <v>3.2794363459040296E-11</v>
      </c>
      <c r="I6295" s="6">
        <f>H6295*'Dash Board'!$C$18/'Dash Board'!$C$11</f>
        <v>1.5616363551923951E-11</v>
      </c>
      <c r="J6295" s="6">
        <f>(G6295&gt;1)*PMT('Dash Board'!$C$11/365,$U$4,-'Dash Board'!$C$19)</f>
        <v>0</v>
      </c>
      <c r="K6295" s="6">
        <f t="shared" si="690"/>
        <v>0</v>
      </c>
      <c r="L6295" s="8">
        <f t="shared" si="691"/>
        <v>1.1403224829250387E-7</v>
      </c>
      <c r="N6295" s="8">
        <f t="shared" si="689"/>
        <v>-1.5616363551923951E-11</v>
      </c>
      <c r="O6295" s="8">
        <f>IF(E6294&lt;&gt;E6295,SUM($N$4:N6295)-SUM($O$3:O6294),0)</f>
        <v>0</v>
      </c>
      <c r="P6295" s="6">
        <f>IF(B6295&gt;0,SUM($O$4:O6295)-SUM($P$3:P6294),0)</f>
        <v>0</v>
      </c>
      <c r="Q6295" s="6">
        <f t="shared" si="692"/>
        <v>1.5616363551923951E-11</v>
      </c>
      <c r="R6295" s="8">
        <f>IF(E6294&lt;&gt;E6295,SUM($Q$4:Q6295)-SUM($R$3:R6294),0)</f>
        <v>0</v>
      </c>
      <c r="S6295" s="6">
        <f>IF(B6295&gt;0,SUM($R$4:R6295)-SUM($S$3:S6294),0)</f>
        <v>0</v>
      </c>
    </row>
    <row r="6296" spans="1:19">
      <c r="A6296">
        <f>IF(E6295&lt;&gt;E6296,COUNTIF($A$4:A6295,"&lt;&gt;0")+1,0)</f>
        <v>0</v>
      </c>
      <c r="B6296">
        <f>IF(A6296&lt;&gt;0,IF(MOD(A6296,3)=0,COUNTIF($B$4:B6295,"&lt;&gt;0")+1,0),0)</f>
        <v>0</v>
      </c>
      <c r="C6296" s="9">
        <f>'Dash Board'!$C$12+COUNT('Daily reducing balance'!$F$4:F6295)</f>
        <v>48022</v>
      </c>
      <c r="D6296">
        <f t="shared" si="686"/>
        <v>2031</v>
      </c>
      <c r="E6296">
        <f t="shared" si="687"/>
        <v>6</v>
      </c>
      <c r="F6296">
        <f>DAY('Dash Board'!$C$12+COUNT('Daily reducing balance'!$F$4:F6295))</f>
        <v>23</v>
      </c>
      <c r="G6296" s="8">
        <f t="shared" si="688"/>
        <v>1.1403224829250387E-7</v>
      </c>
      <c r="H6296" s="6">
        <f>G6296*'Dash Board'!$C$11/365</f>
        <v>3.280379745400796E-11</v>
      </c>
      <c r="I6296" s="6">
        <f>H6296*'Dash Board'!$C$18/'Dash Board'!$C$11</f>
        <v>1.5620855930479983E-11</v>
      </c>
      <c r="J6296" s="6">
        <f>(G6296&gt;1)*PMT('Dash Board'!$C$11/365,$U$4,-'Dash Board'!$C$19)</f>
        <v>0</v>
      </c>
      <c r="K6296" s="6">
        <f t="shared" si="690"/>
        <v>0</v>
      </c>
      <c r="L6296" s="8">
        <f t="shared" si="691"/>
        <v>1.1406505208995788E-7</v>
      </c>
      <c r="N6296" s="8">
        <f t="shared" si="689"/>
        <v>-1.5620855930479983E-11</v>
      </c>
      <c r="O6296" s="8">
        <f>IF(E6295&lt;&gt;E6296,SUM($N$4:N6296)-SUM($O$3:O6295),0)</f>
        <v>0</v>
      </c>
      <c r="P6296" s="6">
        <f>IF(B6296&gt;0,SUM($O$4:O6296)-SUM($P$3:P6295),0)</f>
        <v>0</v>
      </c>
      <c r="Q6296" s="6">
        <f t="shared" si="692"/>
        <v>1.5620855930479983E-11</v>
      </c>
      <c r="R6296" s="8">
        <f>IF(E6295&lt;&gt;E6296,SUM($Q$4:Q6296)-SUM($R$3:R6295),0)</f>
        <v>0</v>
      </c>
      <c r="S6296" s="6">
        <f>IF(B6296&gt;0,SUM($R$4:R6296)-SUM($S$3:S6295),0)</f>
        <v>0</v>
      </c>
    </row>
    <row r="6297" spans="1:19">
      <c r="A6297">
        <f>IF(E6296&lt;&gt;E6297,COUNTIF($A$4:A6296,"&lt;&gt;0")+1,0)</f>
        <v>0</v>
      </c>
      <c r="B6297">
        <f>IF(A6297&lt;&gt;0,IF(MOD(A6297,3)=0,COUNTIF($B$4:B6296,"&lt;&gt;0")+1,0),0)</f>
        <v>0</v>
      </c>
      <c r="C6297" s="9">
        <f>'Dash Board'!$C$12+COUNT('Daily reducing balance'!$F$4:F6296)</f>
        <v>48023</v>
      </c>
      <c r="D6297">
        <f t="shared" si="686"/>
        <v>2031</v>
      </c>
      <c r="E6297">
        <f t="shared" si="687"/>
        <v>6</v>
      </c>
      <c r="F6297">
        <f>DAY('Dash Board'!$C$12+COUNT('Daily reducing balance'!$F$4:F6296))</f>
        <v>24</v>
      </c>
      <c r="G6297" s="8">
        <f t="shared" si="688"/>
        <v>1.1406505208995788E-7</v>
      </c>
      <c r="H6297" s="6">
        <f>G6297*'Dash Board'!$C$11/365</f>
        <v>3.2813234162864593E-11</v>
      </c>
      <c r="I6297" s="6">
        <f>H6297*'Dash Board'!$C$18/'Dash Board'!$C$11</f>
        <v>1.5625349601364094E-11</v>
      </c>
      <c r="J6297" s="6">
        <f>(G6297&gt;1)*PMT('Dash Board'!$C$11/365,$U$4,-'Dash Board'!$C$19)</f>
        <v>0</v>
      </c>
      <c r="K6297" s="6">
        <f t="shared" si="690"/>
        <v>0</v>
      </c>
      <c r="L6297" s="8">
        <f t="shared" si="691"/>
        <v>1.1409786532412074E-7</v>
      </c>
      <c r="N6297" s="8">
        <f t="shared" si="689"/>
        <v>-1.5625349601364094E-11</v>
      </c>
      <c r="O6297" s="8">
        <f>IF(E6296&lt;&gt;E6297,SUM($N$4:N6297)-SUM($O$3:O6296),0)</f>
        <v>0</v>
      </c>
      <c r="P6297" s="6">
        <f>IF(B6297&gt;0,SUM($O$4:O6297)-SUM($P$3:P6296),0)</f>
        <v>0</v>
      </c>
      <c r="Q6297" s="6">
        <f t="shared" si="692"/>
        <v>1.5625349601364094E-11</v>
      </c>
      <c r="R6297" s="8">
        <f>IF(E6296&lt;&gt;E6297,SUM($Q$4:Q6297)-SUM($R$3:R6296),0)</f>
        <v>0</v>
      </c>
      <c r="S6297" s="6">
        <f>IF(B6297&gt;0,SUM($R$4:R6297)-SUM($S$3:S6296),0)</f>
        <v>0</v>
      </c>
    </row>
    <row r="6298" spans="1:19">
      <c r="A6298">
        <f>IF(E6297&lt;&gt;E6298,COUNTIF($A$4:A6297,"&lt;&gt;0")+1,0)</f>
        <v>0</v>
      </c>
      <c r="B6298">
        <f>IF(A6298&lt;&gt;0,IF(MOD(A6298,3)=0,COUNTIF($B$4:B6297,"&lt;&gt;0")+1,0),0)</f>
        <v>0</v>
      </c>
      <c r="C6298" s="9">
        <f>'Dash Board'!$C$12+COUNT('Daily reducing balance'!$F$4:F6297)</f>
        <v>48024</v>
      </c>
      <c r="D6298">
        <f t="shared" si="686"/>
        <v>2031</v>
      </c>
      <c r="E6298">
        <f t="shared" si="687"/>
        <v>6</v>
      </c>
      <c r="F6298">
        <f>DAY('Dash Board'!$C$12+COUNT('Daily reducing balance'!$F$4:F6297))</f>
        <v>25</v>
      </c>
      <c r="G6298" s="8">
        <f t="shared" si="688"/>
        <v>1.1409786532412074E-7</v>
      </c>
      <c r="H6298" s="6">
        <f>G6298*'Dash Board'!$C$11/365</f>
        <v>3.2822673586390897E-11</v>
      </c>
      <c r="I6298" s="6">
        <f>H6298*'Dash Board'!$C$18/'Dash Board'!$C$11</f>
        <v>1.5629844564948046E-11</v>
      </c>
      <c r="J6298" s="6">
        <f>(G6298&gt;1)*PMT('Dash Board'!$C$11/365,$U$4,-'Dash Board'!$C$19)</f>
        <v>0</v>
      </c>
      <c r="K6298" s="6">
        <f t="shared" si="690"/>
        <v>0</v>
      </c>
      <c r="L6298" s="8">
        <f t="shared" si="691"/>
        <v>1.1413068799770713E-7</v>
      </c>
      <c r="N6298" s="8">
        <f t="shared" si="689"/>
        <v>-1.5629844564948046E-11</v>
      </c>
      <c r="O6298" s="8">
        <f>IF(E6297&lt;&gt;E6298,SUM($N$4:N6298)-SUM($O$3:O6297),0)</f>
        <v>0</v>
      </c>
      <c r="P6298" s="6">
        <f>IF(B6298&gt;0,SUM($O$4:O6298)-SUM($P$3:P6297),0)</f>
        <v>0</v>
      </c>
      <c r="Q6298" s="6">
        <f t="shared" si="692"/>
        <v>1.5629844564948046E-11</v>
      </c>
      <c r="R6298" s="8">
        <f>IF(E6297&lt;&gt;E6298,SUM($Q$4:Q6298)-SUM($R$3:R6297),0)</f>
        <v>0</v>
      </c>
      <c r="S6298" s="6">
        <f>IF(B6298&gt;0,SUM($R$4:R6298)-SUM($S$3:S6297),0)</f>
        <v>0</v>
      </c>
    </row>
    <row r="6299" spans="1:19">
      <c r="A6299">
        <f>IF(E6298&lt;&gt;E6299,COUNTIF($A$4:A6298,"&lt;&gt;0")+1,0)</f>
        <v>0</v>
      </c>
      <c r="B6299">
        <f>IF(A6299&lt;&gt;0,IF(MOD(A6299,3)=0,COUNTIF($B$4:B6298,"&lt;&gt;0")+1,0),0)</f>
        <v>0</v>
      </c>
      <c r="C6299" s="9">
        <f>'Dash Board'!$C$12+COUNT('Daily reducing balance'!$F$4:F6298)</f>
        <v>48025</v>
      </c>
      <c r="D6299">
        <f t="shared" si="686"/>
        <v>2031</v>
      </c>
      <c r="E6299">
        <f t="shared" si="687"/>
        <v>6</v>
      </c>
      <c r="F6299">
        <f>DAY('Dash Board'!$C$12+COUNT('Daily reducing balance'!$F$4:F6298))</f>
        <v>26</v>
      </c>
      <c r="G6299" s="8">
        <f t="shared" si="688"/>
        <v>1.1413068799770713E-7</v>
      </c>
      <c r="H6299" s="6">
        <f>G6299*'Dash Board'!$C$11/365</f>
        <v>3.2832115725367808E-11</v>
      </c>
      <c r="I6299" s="6">
        <f>H6299*'Dash Board'!$C$18/'Dash Board'!$C$11</f>
        <v>1.5634340821603722E-11</v>
      </c>
      <c r="J6299" s="6">
        <f>(G6299&gt;1)*PMT('Dash Board'!$C$11/365,$U$4,-'Dash Board'!$C$19)</f>
        <v>0</v>
      </c>
      <c r="K6299" s="6">
        <f t="shared" si="690"/>
        <v>0</v>
      </c>
      <c r="L6299" s="8">
        <f t="shared" si="691"/>
        <v>1.141635201134325E-7</v>
      </c>
      <c r="N6299" s="8">
        <f t="shared" si="689"/>
        <v>-1.5634340821603722E-11</v>
      </c>
      <c r="O6299" s="8">
        <f>IF(E6298&lt;&gt;E6299,SUM($N$4:N6299)-SUM($O$3:O6298),0)</f>
        <v>0</v>
      </c>
      <c r="P6299" s="6">
        <f>IF(B6299&gt;0,SUM($O$4:O6299)-SUM($P$3:P6298),0)</f>
        <v>0</v>
      </c>
      <c r="Q6299" s="6">
        <f t="shared" si="692"/>
        <v>1.5634340821603722E-11</v>
      </c>
      <c r="R6299" s="8">
        <f>IF(E6298&lt;&gt;E6299,SUM($Q$4:Q6299)-SUM($R$3:R6298),0)</f>
        <v>0</v>
      </c>
      <c r="S6299" s="6">
        <f>IF(B6299&gt;0,SUM($R$4:R6299)-SUM($S$3:S6298),0)</f>
        <v>0</v>
      </c>
    </row>
    <row r="6300" spans="1:19">
      <c r="A6300">
        <f>IF(E6299&lt;&gt;E6300,COUNTIF($A$4:A6299,"&lt;&gt;0")+1,0)</f>
        <v>0</v>
      </c>
      <c r="B6300">
        <f>IF(A6300&lt;&gt;0,IF(MOD(A6300,3)=0,COUNTIF($B$4:B6299,"&lt;&gt;0")+1,0),0)</f>
        <v>0</v>
      </c>
      <c r="C6300" s="9">
        <f>'Dash Board'!$C$12+COUNT('Daily reducing balance'!$F$4:F6299)</f>
        <v>48026</v>
      </c>
      <c r="D6300">
        <f t="shared" si="686"/>
        <v>2031</v>
      </c>
      <c r="E6300">
        <f t="shared" si="687"/>
        <v>6</v>
      </c>
      <c r="F6300">
        <f>DAY('Dash Board'!$C$12+COUNT('Daily reducing balance'!$F$4:F6299))</f>
        <v>27</v>
      </c>
      <c r="G6300" s="8">
        <f t="shared" si="688"/>
        <v>1.141635201134325E-7</v>
      </c>
      <c r="H6300" s="6">
        <f>G6300*'Dash Board'!$C$11/365</f>
        <v>3.284156058057647E-11</v>
      </c>
      <c r="I6300" s="6">
        <f>H6300*'Dash Board'!$C$18/'Dash Board'!$C$11</f>
        <v>1.5638838371703084E-11</v>
      </c>
      <c r="J6300" s="6">
        <f>(G6300&gt;1)*PMT('Dash Board'!$C$11/365,$U$4,-'Dash Board'!$C$19)</f>
        <v>0</v>
      </c>
      <c r="K6300" s="6">
        <f t="shared" si="690"/>
        <v>0</v>
      </c>
      <c r="L6300" s="8">
        <f t="shared" si="691"/>
        <v>1.1419636167401309E-7</v>
      </c>
      <c r="N6300" s="8">
        <f t="shared" si="689"/>
        <v>-1.5638838371703084E-11</v>
      </c>
      <c r="O6300" s="8">
        <f>IF(E6299&lt;&gt;E6300,SUM($N$4:N6300)-SUM($O$3:O6299),0)</f>
        <v>0</v>
      </c>
      <c r="P6300" s="6">
        <f>IF(B6300&gt;0,SUM($O$4:O6300)-SUM($P$3:P6299),0)</f>
        <v>0</v>
      </c>
      <c r="Q6300" s="6">
        <f t="shared" si="692"/>
        <v>1.5638838371703084E-11</v>
      </c>
      <c r="R6300" s="8">
        <f>IF(E6299&lt;&gt;E6300,SUM($Q$4:Q6300)-SUM($R$3:R6299),0)</f>
        <v>0</v>
      </c>
      <c r="S6300" s="6">
        <f>IF(B6300&gt;0,SUM($R$4:R6300)-SUM($S$3:S6299),0)</f>
        <v>0</v>
      </c>
    </row>
    <row r="6301" spans="1:19">
      <c r="A6301">
        <f>IF(E6300&lt;&gt;E6301,COUNTIF($A$4:A6300,"&lt;&gt;0")+1,0)</f>
        <v>0</v>
      </c>
      <c r="B6301">
        <f>IF(A6301&lt;&gt;0,IF(MOD(A6301,3)=0,COUNTIF($B$4:B6300,"&lt;&gt;0")+1,0),0)</f>
        <v>0</v>
      </c>
      <c r="C6301" s="9">
        <f>'Dash Board'!$C$12+COUNT('Daily reducing balance'!$F$4:F6300)</f>
        <v>48027</v>
      </c>
      <c r="D6301">
        <f t="shared" si="686"/>
        <v>2031</v>
      </c>
      <c r="E6301">
        <f t="shared" si="687"/>
        <v>6</v>
      </c>
      <c r="F6301">
        <f>DAY('Dash Board'!$C$12+COUNT('Daily reducing balance'!$F$4:F6300))</f>
        <v>28</v>
      </c>
      <c r="G6301" s="8">
        <f t="shared" si="688"/>
        <v>1.1419636167401309E-7</v>
      </c>
      <c r="H6301" s="6">
        <f>G6301*'Dash Board'!$C$11/365</f>
        <v>3.2851008152798284E-11</v>
      </c>
      <c r="I6301" s="6">
        <f>H6301*'Dash Board'!$C$18/'Dash Board'!$C$11</f>
        <v>1.5643337215618234E-11</v>
      </c>
      <c r="J6301" s="6">
        <f>(G6301&gt;1)*PMT('Dash Board'!$C$11/365,$U$4,-'Dash Board'!$C$19)</f>
        <v>0</v>
      </c>
      <c r="K6301" s="6">
        <f t="shared" si="690"/>
        <v>0</v>
      </c>
      <c r="L6301" s="8">
        <f t="shared" si="691"/>
        <v>1.1422921268216588E-7</v>
      </c>
      <c r="N6301" s="8">
        <f t="shared" si="689"/>
        <v>-1.5643337215618234E-11</v>
      </c>
      <c r="O6301" s="8">
        <f>IF(E6300&lt;&gt;E6301,SUM($N$4:N6301)-SUM($O$3:O6300),0)</f>
        <v>0</v>
      </c>
      <c r="P6301" s="6">
        <f>IF(B6301&gt;0,SUM($O$4:O6301)-SUM($P$3:P6300),0)</f>
        <v>0</v>
      </c>
      <c r="Q6301" s="6">
        <f t="shared" si="692"/>
        <v>1.5643337215618234E-11</v>
      </c>
      <c r="R6301" s="8">
        <f>IF(E6300&lt;&gt;E6301,SUM($Q$4:Q6301)-SUM($R$3:R6300),0)</f>
        <v>0</v>
      </c>
      <c r="S6301" s="6">
        <f>IF(B6301&gt;0,SUM($R$4:R6301)-SUM($S$3:S6300),0)</f>
        <v>0</v>
      </c>
    </row>
    <row r="6302" spans="1:19">
      <c r="A6302">
        <f>IF(E6301&lt;&gt;E6302,COUNTIF($A$4:A6301,"&lt;&gt;0")+1,0)</f>
        <v>0</v>
      </c>
      <c r="B6302">
        <f>IF(A6302&lt;&gt;0,IF(MOD(A6302,3)=0,COUNTIF($B$4:B6301,"&lt;&gt;0")+1,0),0)</f>
        <v>0</v>
      </c>
      <c r="C6302" s="9">
        <f>'Dash Board'!$C$12+COUNT('Daily reducing balance'!$F$4:F6301)</f>
        <v>48028</v>
      </c>
      <c r="D6302">
        <f t="shared" si="686"/>
        <v>2031</v>
      </c>
      <c r="E6302">
        <f t="shared" si="687"/>
        <v>6</v>
      </c>
      <c r="F6302">
        <f>DAY('Dash Board'!$C$12+COUNT('Daily reducing balance'!$F$4:F6301))</f>
        <v>29</v>
      </c>
      <c r="G6302" s="8">
        <f t="shared" si="688"/>
        <v>1.1422921268216588E-7</v>
      </c>
      <c r="H6302" s="6">
        <f>G6302*'Dash Board'!$C$11/365</f>
        <v>3.2860458442814839E-11</v>
      </c>
      <c r="I6302" s="6">
        <f>H6302*'Dash Board'!$C$18/'Dash Board'!$C$11</f>
        <v>1.5647837353721352E-11</v>
      </c>
      <c r="J6302" s="6">
        <f>(G6302&gt;1)*PMT('Dash Board'!$C$11/365,$U$4,-'Dash Board'!$C$19)</f>
        <v>0</v>
      </c>
      <c r="K6302" s="6">
        <f t="shared" si="690"/>
        <v>0</v>
      </c>
      <c r="L6302" s="8">
        <f t="shared" si="691"/>
        <v>1.1426207314060869E-7</v>
      </c>
      <c r="N6302" s="8">
        <f t="shared" si="689"/>
        <v>-1.5647837353721352E-11</v>
      </c>
      <c r="O6302" s="8">
        <f>IF(E6301&lt;&gt;E6302,SUM($N$4:N6302)-SUM($O$3:O6301),0)</f>
        <v>0</v>
      </c>
      <c r="P6302" s="6">
        <f>IF(B6302&gt;0,SUM($O$4:O6302)-SUM($P$3:P6301),0)</f>
        <v>0</v>
      </c>
      <c r="Q6302" s="6">
        <f t="shared" si="692"/>
        <v>1.5647837353721352E-11</v>
      </c>
      <c r="R6302" s="8">
        <f>IF(E6301&lt;&gt;E6302,SUM($Q$4:Q6302)-SUM($R$3:R6301),0)</f>
        <v>0</v>
      </c>
      <c r="S6302" s="6">
        <f>IF(B6302&gt;0,SUM($R$4:R6302)-SUM($S$3:S6301),0)</f>
        <v>0</v>
      </c>
    </row>
    <row r="6303" spans="1:19">
      <c r="A6303">
        <f>IF(E6302&lt;&gt;E6303,COUNTIF($A$4:A6302,"&lt;&gt;0")+1,0)</f>
        <v>0</v>
      </c>
      <c r="B6303">
        <f>IF(A6303&lt;&gt;0,IF(MOD(A6303,3)=0,COUNTIF($B$4:B6302,"&lt;&gt;0")+1,0),0)</f>
        <v>0</v>
      </c>
      <c r="C6303" s="9">
        <f>'Dash Board'!$C$12+COUNT('Daily reducing balance'!$F$4:F6302)</f>
        <v>48029</v>
      </c>
      <c r="D6303">
        <f t="shared" si="686"/>
        <v>2031</v>
      </c>
      <c r="E6303">
        <f t="shared" si="687"/>
        <v>6</v>
      </c>
      <c r="F6303">
        <f>DAY('Dash Board'!$C$12+COUNT('Daily reducing balance'!$F$4:F6302))</f>
        <v>30</v>
      </c>
      <c r="G6303" s="8">
        <f t="shared" si="688"/>
        <v>1.1426207314060869E-7</v>
      </c>
      <c r="H6303" s="6">
        <f>G6303*'Dash Board'!$C$11/365</f>
        <v>3.2869911451407982E-11</v>
      </c>
      <c r="I6303" s="6">
        <f>H6303*'Dash Board'!$C$18/'Dash Board'!$C$11</f>
        <v>1.5652338786384754E-11</v>
      </c>
      <c r="J6303" s="6">
        <f>(G6303&gt;1)*PMT('Dash Board'!$C$11/365,$U$4,-'Dash Board'!$C$19)</f>
        <v>0</v>
      </c>
      <c r="K6303" s="6">
        <f t="shared" si="690"/>
        <v>0</v>
      </c>
      <c r="L6303" s="8">
        <f t="shared" si="691"/>
        <v>1.142949430520601E-7</v>
      </c>
      <c r="N6303" s="8">
        <f t="shared" si="689"/>
        <v>-1.5652338786384754E-11</v>
      </c>
      <c r="O6303" s="8">
        <f>IF(E6302&lt;&gt;E6303,SUM($N$4:N6303)-SUM($O$3:O6302),0)</f>
        <v>0</v>
      </c>
      <c r="P6303" s="6">
        <f>IF(B6303&gt;0,SUM($O$4:O6303)-SUM($P$3:P6302),0)</f>
        <v>0</v>
      </c>
      <c r="Q6303" s="6">
        <f t="shared" si="692"/>
        <v>1.5652338786384754E-11</v>
      </c>
      <c r="R6303" s="8">
        <f>IF(E6302&lt;&gt;E6303,SUM($Q$4:Q6303)-SUM($R$3:R6302),0)</f>
        <v>0</v>
      </c>
      <c r="S6303" s="6">
        <f>IF(B6303&gt;0,SUM($R$4:R6303)-SUM($S$3:S6302),0)</f>
        <v>0</v>
      </c>
    </row>
    <row r="6304" spans="1:19">
      <c r="A6304">
        <f>IF(E6303&lt;&gt;E6304,COUNTIF($A$4:A6303,"&lt;&gt;0")+1,0)</f>
        <v>207</v>
      </c>
      <c r="B6304">
        <f>IF(A6304&lt;&gt;0,IF(MOD(A6304,3)=0,COUNTIF($B$4:B6303,"&lt;&gt;0")+1,0),0)</f>
        <v>69</v>
      </c>
      <c r="C6304" s="9">
        <f>'Dash Board'!$C$12+COUNT('Daily reducing balance'!$F$4:F6303)</f>
        <v>48030</v>
      </c>
      <c r="D6304">
        <f t="shared" si="686"/>
        <v>2031</v>
      </c>
      <c r="E6304">
        <f t="shared" si="687"/>
        <v>7</v>
      </c>
      <c r="F6304">
        <f>DAY('Dash Board'!$C$12+COUNT('Daily reducing balance'!$F$4:F6303))</f>
        <v>1</v>
      </c>
      <c r="G6304" s="8">
        <f t="shared" si="688"/>
        <v>1.142949430520601E-7</v>
      </c>
      <c r="H6304" s="6">
        <f>G6304*'Dash Board'!$C$11/365</f>
        <v>3.2879367179359753E-11</v>
      </c>
      <c r="I6304" s="6">
        <f>H6304*'Dash Board'!$C$18/'Dash Board'!$C$11</f>
        <v>1.5656841513980839E-11</v>
      </c>
      <c r="J6304" s="6">
        <f>(G6304&gt;1)*PMT('Dash Board'!$C$11/365,$U$4,-'Dash Board'!$C$19)</f>
        <v>0</v>
      </c>
      <c r="K6304" s="6">
        <f t="shared" si="690"/>
        <v>0</v>
      </c>
      <c r="L6304" s="8">
        <f t="shared" si="691"/>
        <v>1.1432782241923945E-7</v>
      </c>
      <c r="N6304" s="8">
        <f t="shared" si="689"/>
        <v>-1.5656841513980839E-11</v>
      </c>
      <c r="O6304" s="8">
        <f>IF(E6303&lt;&gt;E6304,SUM($N$4:N6304)-SUM($O$3:O6303),0)</f>
        <v>0</v>
      </c>
      <c r="P6304" s="6">
        <f>IF(B6304&gt;0,SUM($O$4:O6304)-SUM($P$3:P6303),0)</f>
        <v>0</v>
      </c>
      <c r="Q6304" s="6">
        <f t="shared" si="692"/>
        <v>1.5656841513980839E-11</v>
      </c>
      <c r="R6304" s="8">
        <f>IF(E6303&lt;&gt;E6304,SUM($Q$4:Q6304)-SUM($R$3:R6303),0)</f>
        <v>8.7311491370201111E-10</v>
      </c>
      <c r="S6304" s="6">
        <f>IF(B6304&gt;0,SUM($R$4:R6304)-SUM($S$3:S6303),0)</f>
        <v>2.648448571562767E-9</v>
      </c>
    </row>
    <row r="6305" spans="1:19">
      <c r="A6305">
        <f>IF(E6304&lt;&gt;E6305,COUNTIF($A$4:A6304,"&lt;&gt;0")+1,0)</f>
        <v>0</v>
      </c>
      <c r="B6305">
        <f>IF(A6305&lt;&gt;0,IF(MOD(A6305,3)=0,COUNTIF($B$4:B6304,"&lt;&gt;0")+1,0),0)</f>
        <v>0</v>
      </c>
      <c r="C6305" s="9">
        <f>'Dash Board'!$C$12+COUNT('Daily reducing balance'!$F$4:F6304)</f>
        <v>48031</v>
      </c>
      <c r="D6305">
        <f t="shared" si="686"/>
        <v>2031</v>
      </c>
      <c r="E6305">
        <f t="shared" si="687"/>
        <v>7</v>
      </c>
      <c r="F6305">
        <f>DAY('Dash Board'!$C$12+COUNT('Daily reducing balance'!$F$4:F6304))</f>
        <v>2</v>
      </c>
      <c r="G6305" s="8">
        <f t="shared" si="688"/>
        <v>1.1432782241923945E-7</v>
      </c>
      <c r="H6305" s="6">
        <f>G6305*'Dash Board'!$C$11/365</f>
        <v>3.2888825627452441E-11</v>
      </c>
      <c r="I6305" s="6">
        <f>H6305*'Dash Board'!$C$18/'Dash Board'!$C$11</f>
        <v>1.5661345536882118E-11</v>
      </c>
      <c r="J6305" s="6">
        <f>(G6305&gt;1)*PMT('Dash Board'!$C$11/365,$U$4,-'Dash Board'!$C$19)</f>
        <v>0</v>
      </c>
      <c r="K6305" s="6">
        <f t="shared" si="690"/>
        <v>0</v>
      </c>
      <c r="L6305" s="8">
        <f t="shared" si="691"/>
        <v>1.143607112448669E-7</v>
      </c>
      <c r="N6305" s="8">
        <f t="shared" si="689"/>
        <v>-1.5661345536882118E-11</v>
      </c>
      <c r="O6305" s="8">
        <f>IF(E6304&lt;&gt;E6305,SUM($N$4:N6305)-SUM($O$3:O6304),0)</f>
        <v>0</v>
      </c>
      <c r="P6305" s="6">
        <f>IF(B6305&gt;0,SUM($O$4:O6305)-SUM($P$3:P6304),0)</f>
        <v>0</v>
      </c>
      <c r="Q6305" s="6">
        <f t="shared" si="692"/>
        <v>1.5661345536882118E-11</v>
      </c>
      <c r="R6305" s="8">
        <f>IF(E6304&lt;&gt;E6305,SUM($Q$4:Q6305)-SUM($R$3:R6304),0)</f>
        <v>0</v>
      </c>
      <c r="S6305" s="6">
        <f>IF(B6305&gt;0,SUM($R$4:R6305)-SUM($S$3:S6304),0)</f>
        <v>0</v>
      </c>
    </row>
    <row r="6306" spans="1:19">
      <c r="A6306">
        <f>IF(E6305&lt;&gt;E6306,COUNTIF($A$4:A6305,"&lt;&gt;0")+1,0)</f>
        <v>0</v>
      </c>
      <c r="B6306">
        <f>IF(A6306&lt;&gt;0,IF(MOD(A6306,3)=0,COUNTIF($B$4:B6305,"&lt;&gt;0")+1,0),0)</f>
        <v>0</v>
      </c>
      <c r="C6306" s="9">
        <f>'Dash Board'!$C$12+COUNT('Daily reducing balance'!$F$4:F6305)</f>
        <v>48032</v>
      </c>
      <c r="D6306">
        <f t="shared" si="686"/>
        <v>2031</v>
      </c>
      <c r="E6306">
        <f t="shared" si="687"/>
        <v>7</v>
      </c>
      <c r="F6306">
        <f>DAY('Dash Board'!$C$12+COUNT('Daily reducing balance'!$F$4:F6305))</f>
        <v>3</v>
      </c>
      <c r="G6306" s="8">
        <f t="shared" si="688"/>
        <v>1.143607112448669E-7</v>
      </c>
      <c r="H6306" s="6">
        <f>G6306*'Dash Board'!$C$11/365</f>
        <v>3.2898286796468556E-11</v>
      </c>
      <c r="I6306" s="6">
        <f>H6306*'Dash Board'!$C$18/'Dash Board'!$C$11</f>
        <v>1.5665850855461218E-11</v>
      </c>
      <c r="J6306" s="6">
        <f>(G6306&gt;1)*PMT('Dash Board'!$C$11/365,$U$4,-'Dash Board'!$C$19)</f>
        <v>0</v>
      </c>
      <c r="K6306" s="6">
        <f t="shared" si="690"/>
        <v>0</v>
      </c>
      <c r="L6306" s="8">
        <f t="shared" si="691"/>
        <v>1.1439360953166337E-7</v>
      </c>
      <c r="N6306" s="8">
        <f t="shared" si="689"/>
        <v>-1.5665850855461218E-11</v>
      </c>
      <c r="O6306" s="8">
        <f>IF(E6305&lt;&gt;E6306,SUM($N$4:N6306)-SUM($O$3:O6305),0)</f>
        <v>0</v>
      </c>
      <c r="P6306" s="6">
        <f>IF(B6306&gt;0,SUM($O$4:O6306)-SUM($P$3:P6305),0)</f>
        <v>0</v>
      </c>
      <c r="Q6306" s="6">
        <f t="shared" si="692"/>
        <v>1.5665850855461218E-11</v>
      </c>
      <c r="R6306" s="8">
        <f>IF(E6305&lt;&gt;E6306,SUM($Q$4:Q6306)-SUM($R$3:R6305),0)</f>
        <v>0</v>
      </c>
      <c r="S6306" s="6">
        <f>IF(B6306&gt;0,SUM($R$4:R6306)-SUM($S$3:S6305),0)</f>
        <v>0</v>
      </c>
    </row>
    <row r="6307" spans="1:19">
      <c r="A6307">
        <f>IF(E6306&lt;&gt;E6307,COUNTIF($A$4:A6306,"&lt;&gt;0")+1,0)</f>
        <v>0</v>
      </c>
      <c r="B6307">
        <f>IF(A6307&lt;&gt;0,IF(MOD(A6307,3)=0,COUNTIF($B$4:B6306,"&lt;&gt;0")+1,0),0)</f>
        <v>0</v>
      </c>
      <c r="C6307" s="9">
        <f>'Dash Board'!$C$12+COUNT('Daily reducing balance'!$F$4:F6306)</f>
        <v>48033</v>
      </c>
      <c r="D6307">
        <f t="shared" si="686"/>
        <v>2031</v>
      </c>
      <c r="E6307">
        <f t="shared" si="687"/>
        <v>7</v>
      </c>
      <c r="F6307">
        <f>DAY('Dash Board'!$C$12+COUNT('Daily reducing balance'!$F$4:F6306))</f>
        <v>4</v>
      </c>
      <c r="G6307" s="8">
        <f t="shared" si="688"/>
        <v>1.1439360953166337E-7</v>
      </c>
      <c r="H6307" s="6">
        <f>G6307*'Dash Board'!$C$11/365</f>
        <v>3.2907750687190833E-11</v>
      </c>
      <c r="I6307" s="6">
        <f>H6307*'Dash Board'!$C$18/'Dash Board'!$C$11</f>
        <v>1.5670357470090873E-11</v>
      </c>
      <c r="J6307" s="6">
        <f>(G6307&gt;1)*PMT('Dash Board'!$C$11/365,$U$4,-'Dash Board'!$C$19)</f>
        <v>0</v>
      </c>
      <c r="K6307" s="6">
        <f t="shared" si="690"/>
        <v>0</v>
      </c>
      <c r="L6307" s="8">
        <f t="shared" si="691"/>
        <v>1.1442651728235056E-7</v>
      </c>
      <c r="N6307" s="8">
        <f t="shared" si="689"/>
        <v>-1.5670357470090873E-11</v>
      </c>
      <c r="O6307" s="8">
        <f>IF(E6306&lt;&gt;E6307,SUM($N$4:N6307)-SUM($O$3:O6306),0)</f>
        <v>0</v>
      </c>
      <c r="P6307" s="6">
        <f>IF(B6307&gt;0,SUM($O$4:O6307)-SUM($P$3:P6306),0)</f>
        <v>0</v>
      </c>
      <c r="Q6307" s="6">
        <f t="shared" si="692"/>
        <v>1.5670357470090873E-11</v>
      </c>
      <c r="R6307" s="8">
        <f>IF(E6306&lt;&gt;E6307,SUM($Q$4:Q6307)-SUM($R$3:R6306),0)</f>
        <v>0</v>
      </c>
      <c r="S6307" s="6">
        <f>IF(B6307&gt;0,SUM($R$4:R6307)-SUM($S$3:S6306),0)</f>
        <v>0</v>
      </c>
    </row>
    <row r="6308" spans="1:19">
      <c r="A6308">
        <f>IF(E6307&lt;&gt;E6308,COUNTIF($A$4:A6307,"&lt;&gt;0")+1,0)</f>
        <v>0</v>
      </c>
      <c r="B6308">
        <f>IF(A6308&lt;&gt;0,IF(MOD(A6308,3)=0,COUNTIF($B$4:B6307,"&lt;&gt;0")+1,0),0)</f>
        <v>0</v>
      </c>
      <c r="C6308" s="9">
        <f>'Dash Board'!$C$12+COUNT('Daily reducing balance'!$F$4:F6307)</f>
        <v>48034</v>
      </c>
      <c r="D6308">
        <f t="shared" si="686"/>
        <v>2031</v>
      </c>
      <c r="E6308">
        <f t="shared" si="687"/>
        <v>7</v>
      </c>
      <c r="F6308">
        <f>DAY('Dash Board'!$C$12+COUNT('Daily reducing balance'!$F$4:F6307))</f>
        <v>5</v>
      </c>
      <c r="G6308" s="8">
        <f t="shared" si="688"/>
        <v>1.1442651728235056E-7</v>
      </c>
      <c r="H6308" s="6">
        <f>G6308*'Dash Board'!$C$11/365</f>
        <v>3.2917217300402217E-11</v>
      </c>
      <c r="I6308" s="6">
        <f>H6308*'Dash Board'!$C$18/'Dash Board'!$C$11</f>
        <v>1.5674865381143914E-11</v>
      </c>
      <c r="J6308" s="6">
        <f>(G6308&gt;1)*PMT('Dash Board'!$C$11/365,$U$4,-'Dash Board'!$C$19)</f>
        <v>0</v>
      </c>
      <c r="K6308" s="6">
        <f t="shared" si="690"/>
        <v>0</v>
      </c>
      <c r="L6308" s="8">
        <f t="shared" si="691"/>
        <v>1.1445943449965096E-7</v>
      </c>
      <c r="N6308" s="8">
        <f t="shared" si="689"/>
        <v>-1.5674865381143914E-11</v>
      </c>
      <c r="O6308" s="8">
        <f>IF(E6307&lt;&gt;E6308,SUM($N$4:N6308)-SUM($O$3:O6307),0)</f>
        <v>0</v>
      </c>
      <c r="P6308" s="6">
        <f>IF(B6308&gt;0,SUM($O$4:O6308)-SUM($P$3:P6307),0)</f>
        <v>0</v>
      </c>
      <c r="Q6308" s="6">
        <f t="shared" si="692"/>
        <v>1.5674865381143914E-11</v>
      </c>
      <c r="R6308" s="8">
        <f>IF(E6307&lt;&gt;E6308,SUM($Q$4:Q6308)-SUM($R$3:R6307),0)</f>
        <v>0</v>
      </c>
      <c r="S6308" s="6">
        <f>IF(B6308&gt;0,SUM($R$4:R6308)-SUM($S$3:S6307),0)</f>
        <v>0</v>
      </c>
    </row>
    <row r="6309" spans="1:19">
      <c r="A6309">
        <f>IF(E6308&lt;&gt;E6309,COUNTIF($A$4:A6308,"&lt;&gt;0")+1,0)</f>
        <v>0</v>
      </c>
      <c r="B6309">
        <f>IF(A6309&lt;&gt;0,IF(MOD(A6309,3)=0,COUNTIF($B$4:B6308,"&lt;&gt;0")+1,0),0)</f>
        <v>0</v>
      </c>
      <c r="C6309" s="9">
        <f>'Dash Board'!$C$12+COUNT('Daily reducing balance'!$F$4:F6308)</f>
        <v>48035</v>
      </c>
      <c r="D6309">
        <f t="shared" si="686"/>
        <v>2031</v>
      </c>
      <c r="E6309">
        <f t="shared" si="687"/>
        <v>7</v>
      </c>
      <c r="F6309">
        <f>DAY('Dash Board'!$C$12+COUNT('Daily reducing balance'!$F$4:F6308))</f>
        <v>6</v>
      </c>
      <c r="G6309" s="8">
        <f t="shared" si="688"/>
        <v>1.1445943449965096E-7</v>
      </c>
      <c r="H6309" s="6">
        <f>G6309*'Dash Board'!$C$11/365</f>
        <v>3.2926686636885893E-11</v>
      </c>
      <c r="I6309" s="6">
        <f>H6309*'Dash Board'!$C$18/'Dash Board'!$C$11</f>
        <v>1.5679374588993285E-11</v>
      </c>
      <c r="J6309" s="6">
        <f>(G6309&gt;1)*PMT('Dash Board'!$C$11/365,$U$4,-'Dash Board'!$C$19)</f>
        <v>0</v>
      </c>
      <c r="K6309" s="6">
        <f t="shared" si="690"/>
        <v>0</v>
      </c>
      <c r="L6309" s="8">
        <f t="shared" si="691"/>
        <v>1.1449236118628785E-7</v>
      </c>
      <c r="N6309" s="8">
        <f t="shared" si="689"/>
        <v>-1.5679374588993285E-11</v>
      </c>
      <c r="O6309" s="8">
        <f>IF(E6308&lt;&gt;E6309,SUM($N$4:N6309)-SUM($O$3:O6308),0)</f>
        <v>0</v>
      </c>
      <c r="P6309" s="6">
        <f>IF(B6309&gt;0,SUM($O$4:O6309)-SUM($P$3:P6308),0)</f>
        <v>0</v>
      </c>
      <c r="Q6309" s="6">
        <f t="shared" si="692"/>
        <v>1.5679374588993285E-11</v>
      </c>
      <c r="R6309" s="8">
        <f>IF(E6308&lt;&gt;E6309,SUM($Q$4:Q6309)-SUM($R$3:R6308),0)</f>
        <v>0</v>
      </c>
      <c r="S6309" s="6">
        <f>IF(B6309&gt;0,SUM($R$4:R6309)-SUM($S$3:S6308),0)</f>
        <v>0</v>
      </c>
    </row>
    <row r="6310" spans="1:19">
      <c r="A6310">
        <f>IF(E6309&lt;&gt;E6310,COUNTIF($A$4:A6309,"&lt;&gt;0")+1,0)</f>
        <v>0</v>
      </c>
      <c r="B6310">
        <f>IF(A6310&lt;&gt;0,IF(MOD(A6310,3)=0,COUNTIF($B$4:B6309,"&lt;&gt;0")+1,0),0)</f>
        <v>0</v>
      </c>
      <c r="C6310" s="9">
        <f>'Dash Board'!$C$12+COUNT('Daily reducing balance'!$F$4:F6309)</f>
        <v>48036</v>
      </c>
      <c r="D6310">
        <f t="shared" si="686"/>
        <v>2031</v>
      </c>
      <c r="E6310">
        <f t="shared" si="687"/>
        <v>7</v>
      </c>
      <c r="F6310">
        <f>DAY('Dash Board'!$C$12+COUNT('Daily reducing balance'!$F$4:F6309))</f>
        <v>7</v>
      </c>
      <c r="G6310" s="8">
        <f t="shared" si="688"/>
        <v>1.1449236118628785E-7</v>
      </c>
      <c r="H6310" s="6">
        <f>G6310*'Dash Board'!$C$11/365</f>
        <v>3.2936158697425272E-11</v>
      </c>
      <c r="I6310" s="6">
        <f>H6310*'Dash Board'!$C$18/'Dash Board'!$C$11</f>
        <v>1.5683885094012034E-11</v>
      </c>
      <c r="J6310" s="6">
        <f>(G6310&gt;1)*PMT('Dash Board'!$C$11/365,$U$4,-'Dash Board'!$C$19)</f>
        <v>0</v>
      </c>
      <c r="K6310" s="6">
        <f t="shared" si="690"/>
        <v>0</v>
      </c>
      <c r="L6310" s="8">
        <f t="shared" si="691"/>
        <v>1.1452529734498528E-7</v>
      </c>
      <c r="N6310" s="8">
        <f t="shared" si="689"/>
        <v>-1.5683885094012034E-11</v>
      </c>
      <c r="O6310" s="8">
        <f>IF(E6309&lt;&gt;E6310,SUM($N$4:N6310)-SUM($O$3:O6309),0)</f>
        <v>0</v>
      </c>
      <c r="P6310" s="6">
        <f>IF(B6310&gt;0,SUM($O$4:O6310)-SUM($P$3:P6309),0)</f>
        <v>0</v>
      </c>
      <c r="Q6310" s="6">
        <f t="shared" si="692"/>
        <v>1.5683885094012034E-11</v>
      </c>
      <c r="R6310" s="8">
        <f>IF(E6309&lt;&gt;E6310,SUM($Q$4:Q6310)-SUM($R$3:R6309),0)</f>
        <v>0</v>
      </c>
      <c r="S6310" s="6">
        <f>IF(B6310&gt;0,SUM($R$4:R6310)-SUM($S$3:S6309),0)</f>
        <v>0</v>
      </c>
    </row>
    <row r="6311" spans="1:19">
      <c r="A6311">
        <f>IF(E6310&lt;&gt;E6311,COUNTIF($A$4:A6310,"&lt;&gt;0")+1,0)</f>
        <v>0</v>
      </c>
      <c r="B6311">
        <f>IF(A6311&lt;&gt;0,IF(MOD(A6311,3)=0,COUNTIF($B$4:B6310,"&lt;&gt;0")+1,0),0)</f>
        <v>0</v>
      </c>
      <c r="C6311" s="9">
        <f>'Dash Board'!$C$12+COUNT('Daily reducing balance'!$F$4:F6310)</f>
        <v>48037</v>
      </c>
      <c r="D6311">
        <f t="shared" si="686"/>
        <v>2031</v>
      </c>
      <c r="E6311">
        <f t="shared" si="687"/>
        <v>7</v>
      </c>
      <c r="F6311">
        <f>DAY('Dash Board'!$C$12+COUNT('Daily reducing balance'!$F$4:F6310))</f>
        <v>8</v>
      </c>
      <c r="G6311" s="8">
        <f t="shared" si="688"/>
        <v>1.1452529734498528E-7</v>
      </c>
      <c r="H6311" s="6">
        <f>G6311*'Dash Board'!$C$11/365</f>
        <v>3.2945633482803978E-11</v>
      </c>
      <c r="I6311" s="6">
        <f>H6311*'Dash Board'!$C$18/'Dash Board'!$C$11</f>
        <v>1.5688396896573325E-11</v>
      </c>
      <c r="J6311" s="6">
        <f>(G6311&gt;1)*PMT('Dash Board'!$C$11/365,$U$4,-'Dash Board'!$C$19)</f>
        <v>0</v>
      </c>
      <c r="K6311" s="6">
        <f t="shared" si="690"/>
        <v>0</v>
      </c>
      <c r="L6311" s="8">
        <f t="shared" si="691"/>
        <v>1.1455824297846809E-7</v>
      </c>
      <c r="N6311" s="8">
        <f t="shared" si="689"/>
        <v>-1.5688396896573325E-11</v>
      </c>
      <c r="O6311" s="8">
        <f>IF(E6310&lt;&gt;E6311,SUM($N$4:N6311)-SUM($O$3:O6310),0)</f>
        <v>0</v>
      </c>
      <c r="P6311" s="6">
        <f>IF(B6311&gt;0,SUM($O$4:O6311)-SUM($P$3:P6310),0)</f>
        <v>0</v>
      </c>
      <c r="Q6311" s="6">
        <f t="shared" si="692"/>
        <v>1.5688396896573325E-11</v>
      </c>
      <c r="R6311" s="8">
        <f>IF(E6310&lt;&gt;E6311,SUM($Q$4:Q6311)-SUM($R$3:R6310),0)</f>
        <v>0</v>
      </c>
      <c r="S6311" s="6">
        <f>IF(B6311&gt;0,SUM($R$4:R6311)-SUM($S$3:S6310),0)</f>
        <v>0</v>
      </c>
    </row>
    <row r="6312" spans="1:19">
      <c r="A6312">
        <f>IF(E6311&lt;&gt;E6312,COUNTIF($A$4:A6311,"&lt;&gt;0")+1,0)</f>
        <v>0</v>
      </c>
      <c r="B6312">
        <f>IF(A6312&lt;&gt;0,IF(MOD(A6312,3)=0,COUNTIF($B$4:B6311,"&lt;&gt;0")+1,0),0)</f>
        <v>0</v>
      </c>
      <c r="C6312" s="9">
        <f>'Dash Board'!$C$12+COUNT('Daily reducing balance'!$F$4:F6311)</f>
        <v>48038</v>
      </c>
      <c r="D6312">
        <f t="shared" si="686"/>
        <v>2031</v>
      </c>
      <c r="E6312">
        <f t="shared" si="687"/>
        <v>7</v>
      </c>
      <c r="F6312">
        <f>DAY('Dash Board'!$C$12+COUNT('Daily reducing balance'!$F$4:F6311))</f>
        <v>9</v>
      </c>
      <c r="G6312" s="8">
        <f t="shared" si="688"/>
        <v>1.1455824297846809E-7</v>
      </c>
      <c r="H6312" s="6">
        <f>G6312*'Dash Board'!$C$11/365</f>
        <v>3.2955110993805888E-11</v>
      </c>
      <c r="I6312" s="6">
        <f>H6312*'Dash Board'!$C$18/'Dash Board'!$C$11</f>
        <v>1.5692909997050425E-11</v>
      </c>
      <c r="J6312" s="6">
        <f>(G6312&gt;1)*PMT('Dash Board'!$C$11/365,$U$4,-'Dash Board'!$C$19)</f>
        <v>0</v>
      </c>
      <c r="K6312" s="6">
        <f t="shared" si="690"/>
        <v>0</v>
      </c>
      <c r="L6312" s="8">
        <f t="shared" si="691"/>
        <v>1.1459119808946189E-7</v>
      </c>
      <c r="N6312" s="8">
        <f t="shared" si="689"/>
        <v>-1.5692909997050425E-11</v>
      </c>
      <c r="O6312" s="8">
        <f>IF(E6311&lt;&gt;E6312,SUM($N$4:N6312)-SUM($O$3:O6311),0)</f>
        <v>0</v>
      </c>
      <c r="P6312" s="6">
        <f>IF(B6312&gt;0,SUM($O$4:O6312)-SUM($P$3:P6311),0)</f>
        <v>0</v>
      </c>
      <c r="Q6312" s="6">
        <f t="shared" si="692"/>
        <v>1.5692909997050425E-11</v>
      </c>
      <c r="R6312" s="8">
        <f>IF(E6311&lt;&gt;E6312,SUM($Q$4:Q6312)-SUM($R$3:R6311),0)</f>
        <v>0</v>
      </c>
      <c r="S6312" s="6">
        <f>IF(B6312&gt;0,SUM($R$4:R6312)-SUM($S$3:S6311),0)</f>
        <v>0</v>
      </c>
    </row>
    <row r="6313" spans="1:19">
      <c r="A6313">
        <f>IF(E6312&lt;&gt;E6313,COUNTIF($A$4:A6312,"&lt;&gt;0")+1,0)</f>
        <v>0</v>
      </c>
      <c r="B6313">
        <f>IF(A6313&lt;&gt;0,IF(MOD(A6313,3)=0,COUNTIF($B$4:B6312,"&lt;&gt;0")+1,0),0)</f>
        <v>0</v>
      </c>
      <c r="C6313" s="9">
        <f>'Dash Board'!$C$12+COUNT('Daily reducing balance'!$F$4:F6312)</f>
        <v>48039</v>
      </c>
      <c r="D6313">
        <f t="shared" si="686"/>
        <v>2031</v>
      </c>
      <c r="E6313">
        <f t="shared" si="687"/>
        <v>7</v>
      </c>
      <c r="F6313">
        <f>DAY('Dash Board'!$C$12+COUNT('Daily reducing balance'!$F$4:F6312))</f>
        <v>10</v>
      </c>
      <c r="G6313" s="8">
        <f t="shared" si="688"/>
        <v>1.1459119808946189E-7</v>
      </c>
      <c r="H6313" s="6">
        <f>G6313*'Dash Board'!$C$11/365</f>
        <v>3.2964591231215059E-11</v>
      </c>
      <c r="I6313" s="6">
        <f>H6313*'Dash Board'!$C$18/'Dash Board'!$C$11</f>
        <v>1.5697424395816697E-11</v>
      </c>
      <c r="J6313" s="6">
        <f>(G6313&gt;1)*PMT('Dash Board'!$C$11/365,$U$4,-'Dash Board'!$C$19)</f>
        <v>0</v>
      </c>
      <c r="K6313" s="6">
        <f t="shared" si="690"/>
        <v>0</v>
      </c>
      <c r="L6313" s="8">
        <f t="shared" si="691"/>
        <v>1.1462416268069311E-7</v>
      </c>
      <c r="N6313" s="8">
        <f t="shared" si="689"/>
        <v>-1.5697424395816697E-11</v>
      </c>
      <c r="O6313" s="8">
        <f>IF(E6312&lt;&gt;E6313,SUM($N$4:N6313)-SUM($O$3:O6312),0)</f>
        <v>0</v>
      </c>
      <c r="P6313" s="6">
        <f>IF(B6313&gt;0,SUM($O$4:O6313)-SUM($P$3:P6312),0)</f>
        <v>0</v>
      </c>
      <c r="Q6313" s="6">
        <f t="shared" si="692"/>
        <v>1.5697424395816697E-11</v>
      </c>
      <c r="R6313" s="8">
        <f>IF(E6312&lt;&gt;E6313,SUM($Q$4:Q6313)-SUM($R$3:R6312),0)</f>
        <v>0</v>
      </c>
      <c r="S6313" s="6">
        <f>IF(B6313&gt;0,SUM($R$4:R6313)-SUM($S$3:S6312),0)</f>
        <v>0</v>
      </c>
    </row>
    <row r="6314" spans="1:19">
      <c r="A6314">
        <f>IF(E6313&lt;&gt;E6314,COUNTIF($A$4:A6313,"&lt;&gt;0")+1,0)</f>
        <v>0</v>
      </c>
      <c r="B6314">
        <f>IF(A6314&lt;&gt;0,IF(MOD(A6314,3)=0,COUNTIF($B$4:B6313,"&lt;&gt;0")+1,0),0)</f>
        <v>0</v>
      </c>
      <c r="C6314" s="9">
        <f>'Dash Board'!$C$12+COUNT('Daily reducing balance'!$F$4:F6313)</f>
        <v>48040</v>
      </c>
      <c r="D6314">
        <f t="shared" si="686"/>
        <v>2031</v>
      </c>
      <c r="E6314">
        <f t="shared" si="687"/>
        <v>7</v>
      </c>
      <c r="F6314">
        <f>DAY('Dash Board'!$C$12+COUNT('Daily reducing balance'!$F$4:F6313))</f>
        <v>11</v>
      </c>
      <c r="G6314" s="8">
        <f t="shared" si="688"/>
        <v>1.1462416268069311E-7</v>
      </c>
      <c r="H6314" s="6">
        <f>G6314*'Dash Board'!$C$11/365</f>
        <v>3.2974074195815826E-11</v>
      </c>
      <c r="I6314" s="6">
        <f>H6314*'Dash Board'!$C$18/'Dash Board'!$C$11</f>
        <v>1.5701940093245634E-11</v>
      </c>
      <c r="J6314" s="6">
        <f>(G6314&gt;1)*PMT('Dash Board'!$C$11/365,$U$4,-'Dash Board'!$C$19)</f>
        <v>0</v>
      </c>
      <c r="K6314" s="6">
        <f t="shared" si="690"/>
        <v>0</v>
      </c>
      <c r="L6314" s="8">
        <f t="shared" si="691"/>
        <v>1.1465713675488893E-7</v>
      </c>
      <c r="N6314" s="8">
        <f t="shared" si="689"/>
        <v>-1.5701940093245634E-11</v>
      </c>
      <c r="O6314" s="8">
        <f>IF(E6313&lt;&gt;E6314,SUM($N$4:N6314)-SUM($O$3:O6313),0)</f>
        <v>0</v>
      </c>
      <c r="P6314" s="6">
        <f>IF(B6314&gt;0,SUM($O$4:O6314)-SUM($P$3:P6313),0)</f>
        <v>0</v>
      </c>
      <c r="Q6314" s="6">
        <f t="shared" si="692"/>
        <v>1.5701940093245634E-11</v>
      </c>
      <c r="R6314" s="8">
        <f>IF(E6313&lt;&gt;E6314,SUM($Q$4:Q6314)-SUM($R$3:R6313),0)</f>
        <v>0</v>
      </c>
      <c r="S6314" s="6">
        <f>IF(B6314&gt;0,SUM($R$4:R6314)-SUM($S$3:S6313),0)</f>
        <v>0</v>
      </c>
    </row>
    <row r="6315" spans="1:19">
      <c r="A6315">
        <f>IF(E6314&lt;&gt;E6315,COUNTIF($A$4:A6314,"&lt;&gt;0")+1,0)</f>
        <v>0</v>
      </c>
      <c r="B6315">
        <f>IF(A6315&lt;&gt;0,IF(MOD(A6315,3)=0,COUNTIF($B$4:B6314,"&lt;&gt;0")+1,0),0)</f>
        <v>0</v>
      </c>
      <c r="C6315" s="9">
        <f>'Dash Board'!$C$12+COUNT('Daily reducing balance'!$F$4:F6314)</f>
        <v>48041</v>
      </c>
      <c r="D6315">
        <f t="shared" si="686"/>
        <v>2031</v>
      </c>
      <c r="E6315">
        <f t="shared" si="687"/>
        <v>7</v>
      </c>
      <c r="F6315">
        <f>DAY('Dash Board'!$C$12+COUNT('Daily reducing balance'!$F$4:F6314))</f>
        <v>12</v>
      </c>
      <c r="G6315" s="8">
        <f t="shared" si="688"/>
        <v>1.1465713675488893E-7</v>
      </c>
      <c r="H6315" s="6">
        <f>G6315*'Dash Board'!$C$11/365</f>
        <v>3.2983559888392706E-11</v>
      </c>
      <c r="I6315" s="6">
        <f>H6315*'Dash Board'!$C$18/'Dash Board'!$C$11</f>
        <v>1.5706457089710813E-11</v>
      </c>
      <c r="J6315" s="6">
        <f>(G6315&gt;1)*PMT('Dash Board'!$C$11/365,$U$4,-'Dash Board'!$C$19)</f>
        <v>0</v>
      </c>
      <c r="K6315" s="6">
        <f t="shared" si="690"/>
        <v>0</v>
      </c>
      <c r="L6315" s="8">
        <f t="shared" si="691"/>
        <v>1.1469012031477732E-7</v>
      </c>
      <c r="N6315" s="8">
        <f t="shared" si="689"/>
        <v>-1.5706457089710813E-11</v>
      </c>
      <c r="O6315" s="8">
        <f>IF(E6314&lt;&gt;E6315,SUM($N$4:N6315)-SUM($O$3:O6314),0)</f>
        <v>0</v>
      </c>
      <c r="P6315" s="6">
        <f>IF(B6315&gt;0,SUM($O$4:O6315)-SUM($P$3:P6314),0)</f>
        <v>0</v>
      </c>
      <c r="Q6315" s="6">
        <f t="shared" si="692"/>
        <v>1.5706457089710813E-11</v>
      </c>
      <c r="R6315" s="8">
        <f>IF(E6314&lt;&gt;E6315,SUM($Q$4:Q6315)-SUM($R$3:R6314),0)</f>
        <v>0</v>
      </c>
      <c r="S6315" s="6">
        <f>IF(B6315&gt;0,SUM($R$4:R6315)-SUM($S$3:S6314),0)</f>
        <v>0</v>
      </c>
    </row>
    <row r="6316" spans="1:19">
      <c r="A6316">
        <f>IF(E6315&lt;&gt;E6316,COUNTIF($A$4:A6315,"&lt;&gt;0")+1,0)</f>
        <v>0</v>
      </c>
      <c r="B6316">
        <f>IF(A6316&lt;&gt;0,IF(MOD(A6316,3)=0,COUNTIF($B$4:B6315,"&lt;&gt;0")+1,0),0)</f>
        <v>0</v>
      </c>
      <c r="C6316" s="9">
        <f>'Dash Board'!$C$12+COUNT('Daily reducing balance'!$F$4:F6315)</f>
        <v>48042</v>
      </c>
      <c r="D6316">
        <f t="shared" si="686"/>
        <v>2031</v>
      </c>
      <c r="E6316">
        <f t="shared" si="687"/>
        <v>7</v>
      </c>
      <c r="F6316">
        <f>DAY('Dash Board'!$C$12+COUNT('Daily reducing balance'!$F$4:F6315))</f>
        <v>13</v>
      </c>
      <c r="G6316" s="8">
        <f t="shared" si="688"/>
        <v>1.1469012031477732E-7</v>
      </c>
      <c r="H6316" s="6">
        <f>G6316*'Dash Board'!$C$11/365</f>
        <v>3.2993048309730461E-11</v>
      </c>
      <c r="I6316" s="6">
        <f>H6316*'Dash Board'!$C$18/'Dash Board'!$C$11</f>
        <v>1.5710975385585936E-11</v>
      </c>
      <c r="J6316" s="6">
        <f>(G6316&gt;1)*PMT('Dash Board'!$C$11/365,$U$4,-'Dash Board'!$C$19)</f>
        <v>0</v>
      </c>
      <c r="K6316" s="6">
        <f t="shared" si="690"/>
        <v>0</v>
      </c>
      <c r="L6316" s="8">
        <f t="shared" si="691"/>
        <v>1.1472311336308705E-7</v>
      </c>
      <c r="N6316" s="8">
        <f t="shared" si="689"/>
        <v>-1.5710975385585936E-11</v>
      </c>
      <c r="O6316" s="8">
        <f>IF(E6315&lt;&gt;E6316,SUM($N$4:N6316)-SUM($O$3:O6315),0)</f>
        <v>0</v>
      </c>
      <c r="P6316" s="6">
        <f>IF(B6316&gt;0,SUM($O$4:O6316)-SUM($P$3:P6315),0)</f>
        <v>0</v>
      </c>
      <c r="Q6316" s="6">
        <f t="shared" si="692"/>
        <v>1.5710975385585936E-11</v>
      </c>
      <c r="R6316" s="8">
        <f>IF(E6315&lt;&gt;E6316,SUM($Q$4:Q6316)-SUM($R$3:R6315),0)</f>
        <v>0</v>
      </c>
      <c r="S6316" s="6">
        <f>IF(B6316&gt;0,SUM($R$4:R6316)-SUM($S$3:S6315),0)</f>
        <v>0</v>
      </c>
    </row>
    <row r="6317" spans="1:19">
      <c r="A6317">
        <f>IF(E6316&lt;&gt;E6317,COUNTIF($A$4:A6316,"&lt;&gt;0")+1,0)</f>
        <v>0</v>
      </c>
      <c r="B6317">
        <f>IF(A6317&lt;&gt;0,IF(MOD(A6317,3)=0,COUNTIF($B$4:B6316,"&lt;&gt;0")+1,0),0)</f>
        <v>0</v>
      </c>
      <c r="C6317" s="9">
        <f>'Dash Board'!$C$12+COUNT('Daily reducing balance'!$F$4:F6316)</f>
        <v>48043</v>
      </c>
      <c r="D6317">
        <f t="shared" si="686"/>
        <v>2031</v>
      </c>
      <c r="E6317">
        <f t="shared" si="687"/>
        <v>7</v>
      </c>
      <c r="F6317">
        <f>DAY('Dash Board'!$C$12+COUNT('Daily reducing balance'!$F$4:F6316))</f>
        <v>14</v>
      </c>
      <c r="G6317" s="8">
        <f t="shared" si="688"/>
        <v>1.1472311336308705E-7</v>
      </c>
      <c r="H6317" s="6">
        <f>G6317*'Dash Board'!$C$11/365</f>
        <v>3.3002539460614078E-11</v>
      </c>
      <c r="I6317" s="6">
        <f>H6317*'Dash Board'!$C$18/'Dash Board'!$C$11</f>
        <v>1.57154949812448E-11</v>
      </c>
      <c r="J6317" s="6">
        <f>(G6317&gt;1)*PMT('Dash Board'!$C$11/365,$U$4,-'Dash Board'!$C$19)</f>
        <v>0</v>
      </c>
      <c r="K6317" s="6">
        <f t="shared" si="690"/>
        <v>0</v>
      </c>
      <c r="L6317" s="8">
        <f t="shared" si="691"/>
        <v>1.1475611590254766E-7</v>
      </c>
      <c r="N6317" s="8">
        <f t="shared" si="689"/>
        <v>-1.57154949812448E-11</v>
      </c>
      <c r="O6317" s="8">
        <f>IF(E6316&lt;&gt;E6317,SUM($N$4:N6317)-SUM($O$3:O6316),0)</f>
        <v>0</v>
      </c>
      <c r="P6317" s="6">
        <f>IF(B6317&gt;0,SUM($O$4:O6317)-SUM($P$3:P6316),0)</f>
        <v>0</v>
      </c>
      <c r="Q6317" s="6">
        <f t="shared" si="692"/>
        <v>1.57154949812448E-11</v>
      </c>
      <c r="R6317" s="8">
        <f>IF(E6316&lt;&gt;E6317,SUM($Q$4:Q6317)-SUM($R$3:R6316),0)</f>
        <v>0</v>
      </c>
      <c r="S6317" s="6">
        <f>IF(B6317&gt;0,SUM($R$4:R6317)-SUM($S$3:S6316),0)</f>
        <v>0</v>
      </c>
    </row>
    <row r="6318" spans="1:19">
      <c r="A6318">
        <f>IF(E6317&lt;&gt;E6318,COUNTIF($A$4:A6317,"&lt;&gt;0")+1,0)</f>
        <v>0</v>
      </c>
      <c r="B6318">
        <f>IF(A6318&lt;&gt;0,IF(MOD(A6318,3)=0,COUNTIF($B$4:B6317,"&lt;&gt;0")+1,0),0)</f>
        <v>0</v>
      </c>
      <c r="C6318" s="9">
        <f>'Dash Board'!$C$12+COUNT('Daily reducing balance'!$F$4:F6317)</f>
        <v>48044</v>
      </c>
      <c r="D6318">
        <f t="shared" si="686"/>
        <v>2031</v>
      </c>
      <c r="E6318">
        <f t="shared" si="687"/>
        <v>7</v>
      </c>
      <c r="F6318">
        <f>DAY('Dash Board'!$C$12+COUNT('Daily reducing balance'!$F$4:F6317))</f>
        <v>15</v>
      </c>
      <c r="G6318" s="8">
        <f t="shared" si="688"/>
        <v>1.1475611590254766E-7</v>
      </c>
      <c r="H6318" s="6">
        <f>G6318*'Dash Board'!$C$11/365</f>
        <v>3.3012033341828784E-11</v>
      </c>
      <c r="I6318" s="6">
        <f>H6318*'Dash Board'!$C$18/'Dash Board'!$C$11</f>
        <v>1.5720015877061326E-11</v>
      </c>
      <c r="J6318" s="6">
        <f>(G6318&gt;1)*PMT('Dash Board'!$C$11/365,$U$4,-'Dash Board'!$C$19)</f>
        <v>0</v>
      </c>
      <c r="K6318" s="6">
        <f t="shared" si="690"/>
        <v>0</v>
      </c>
      <c r="L6318" s="8">
        <f t="shared" si="691"/>
        <v>1.1478912793588949E-7</v>
      </c>
      <c r="N6318" s="8">
        <f t="shared" si="689"/>
        <v>-1.5720015877061326E-11</v>
      </c>
      <c r="O6318" s="8">
        <f>IF(E6317&lt;&gt;E6318,SUM($N$4:N6318)-SUM($O$3:O6317),0)</f>
        <v>0</v>
      </c>
      <c r="P6318" s="6">
        <f>IF(B6318&gt;0,SUM($O$4:O6318)-SUM($P$3:P6317),0)</f>
        <v>0</v>
      </c>
      <c r="Q6318" s="6">
        <f t="shared" si="692"/>
        <v>1.5720015877061326E-11</v>
      </c>
      <c r="R6318" s="8">
        <f>IF(E6317&lt;&gt;E6318,SUM($Q$4:Q6318)-SUM($R$3:R6317),0)</f>
        <v>0</v>
      </c>
      <c r="S6318" s="6">
        <f>IF(B6318&gt;0,SUM($R$4:R6318)-SUM($S$3:S6317),0)</f>
        <v>0</v>
      </c>
    </row>
    <row r="6319" spans="1:19">
      <c r="A6319">
        <f>IF(E6318&lt;&gt;E6319,COUNTIF($A$4:A6318,"&lt;&gt;0")+1,0)</f>
        <v>0</v>
      </c>
      <c r="B6319">
        <f>IF(A6319&lt;&gt;0,IF(MOD(A6319,3)=0,COUNTIF($B$4:B6318,"&lt;&gt;0")+1,0),0)</f>
        <v>0</v>
      </c>
      <c r="C6319" s="9">
        <f>'Dash Board'!$C$12+COUNT('Daily reducing balance'!$F$4:F6318)</f>
        <v>48045</v>
      </c>
      <c r="D6319">
        <f t="shared" si="686"/>
        <v>2031</v>
      </c>
      <c r="E6319">
        <f t="shared" si="687"/>
        <v>7</v>
      </c>
      <c r="F6319">
        <f>DAY('Dash Board'!$C$12+COUNT('Daily reducing balance'!$F$4:F6318))</f>
        <v>16</v>
      </c>
      <c r="G6319" s="8">
        <f t="shared" si="688"/>
        <v>1.1478912793588949E-7</v>
      </c>
      <c r="H6319" s="6">
        <f>G6319*'Dash Board'!$C$11/365</f>
        <v>3.3021529954159987E-11</v>
      </c>
      <c r="I6319" s="6">
        <f>H6319*'Dash Board'!$C$18/'Dash Board'!$C$11</f>
        <v>1.5724538073409521E-11</v>
      </c>
      <c r="J6319" s="6">
        <f>(G6319&gt;1)*PMT('Dash Board'!$C$11/365,$U$4,-'Dash Board'!$C$19)</f>
        <v>0</v>
      </c>
      <c r="K6319" s="6">
        <f t="shared" si="690"/>
        <v>0</v>
      </c>
      <c r="L6319" s="8">
        <f t="shared" si="691"/>
        <v>1.1482214946584365E-7</v>
      </c>
      <c r="N6319" s="8">
        <f t="shared" si="689"/>
        <v>-1.5724538073409521E-11</v>
      </c>
      <c r="O6319" s="8">
        <f>IF(E6318&lt;&gt;E6319,SUM($N$4:N6319)-SUM($O$3:O6318),0)</f>
        <v>0</v>
      </c>
      <c r="P6319" s="6">
        <f>IF(B6319&gt;0,SUM($O$4:O6319)-SUM($P$3:P6318),0)</f>
        <v>0</v>
      </c>
      <c r="Q6319" s="6">
        <f t="shared" si="692"/>
        <v>1.5724538073409521E-11</v>
      </c>
      <c r="R6319" s="8">
        <f>IF(E6318&lt;&gt;E6319,SUM($Q$4:Q6319)-SUM($R$3:R6318),0)</f>
        <v>0</v>
      </c>
      <c r="S6319" s="6">
        <f>IF(B6319&gt;0,SUM($R$4:R6319)-SUM($S$3:S6318),0)</f>
        <v>0</v>
      </c>
    </row>
    <row r="6320" spans="1:19">
      <c r="A6320">
        <f>IF(E6319&lt;&gt;E6320,COUNTIF($A$4:A6319,"&lt;&gt;0")+1,0)</f>
        <v>0</v>
      </c>
      <c r="B6320">
        <f>IF(A6320&lt;&gt;0,IF(MOD(A6320,3)=0,COUNTIF($B$4:B6319,"&lt;&gt;0")+1,0),0)</f>
        <v>0</v>
      </c>
      <c r="C6320" s="9">
        <f>'Dash Board'!$C$12+COUNT('Daily reducing balance'!$F$4:F6319)</f>
        <v>48046</v>
      </c>
      <c r="D6320">
        <f t="shared" si="686"/>
        <v>2031</v>
      </c>
      <c r="E6320">
        <f t="shared" si="687"/>
        <v>7</v>
      </c>
      <c r="F6320">
        <f>DAY('Dash Board'!$C$12+COUNT('Daily reducing balance'!$F$4:F6319))</f>
        <v>17</v>
      </c>
      <c r="G6320" s="8">
        <f t="shared" si="688"/>
        <v>1.1482214946584365E-7</v>
      </c>
      <c r="H6320" s="6">
        <f>G6320*'Dash Board'!$C$11/365</f>
        <v>3.303102929839338E-11</v>
      </c>
      <c r="I6320" s="6">
        <f>H6320*'Dash Board'!$C$18/'Dash Board'!$C$11</f>
        <v>1.5729061570663514E-11</v>
      </c>
      <c r="J6320" s="6">
        <f>(G6320&gt;1)*PMT('Dash Board'!$C$11/365,$U$4,-'Dash Board'!$C$19)</f>
        <v>0</v>
      </c>
      <c r="K6320" s="6">
        <f t="shared" si="690"/>
        <v>0</v>
      </c>
      <c r="L6320" s="8">
        <f t="shared" si="691"/>
        <v>1.1485518049514205E-7</v>
      </c>
      <c r="N6320" s="8">
        <f t="shared" si="689"/>
        <v>-1.5729061570663514E-11</v>
      </c>
      <c r="O6320" s="8">
        <f>IF(E6319&lt;&gt;E6320,SUM($N$4:N6320)-SUM($O$3:O6319),0)</f>
        <v>0</v>
      </c>
      <c r="P6320" s="6">
        <f>IF(B6320&gt;0,SUM($O$4:O6320)-SUM($P$3:P6319),0)</f>
        <v>0</v>
      </c>
      <c r="Q6320" s="6">
        <f t="shared" si="692"/>
        <v>1.5729061570663514E-11</v>
      </c>
      <c r="R6320" s="8">
        <f>IF(E6319&lt;&gt;E6320,SUM($Q$4:Q6320)-SUM($R$3:R6319),0)</f>
        <v>0</v>
      </c>
      <c r="S6320" s="6">
        <f>IF(B6320&gt;0,SUM($R$4:R6320)-SUM($S$3:S6319),0)</f>
        <v>0</v>
      </c>
    </row>
    <row r="6321" spans="1:19">
      <c r="A6321">
        <f>IF(E6320&lt;&gt;E6321,COUNTIF($A$4:A6320,"&lt;&gt;0")+1,0)</f>
        <v>0</v>
      </c>
      <c r="B6321">
        <f>IF(A6321&lt;&gt;0,IF(MOD(A6321,3)=0,COUNTIF($B$4:B6320,"&lt;&gt;0")+1,0),0)</f>
        <v>0</v>
      </c>
      <c r="C6321" s="9">
        <f>'Dash Board'!$C$12+COUNT('Daily reducing balance'!$F$4:F6320)</f>
        <v>48047</v>
      </c>
      <c r="D6321">
        <f t="shared" si="686"/>
        <v>2031</v>
      </c>
      <c r="E6321">
        <f t="shared" si="687"/>
        <v>7</v>
      </c>
      <c r="F6321">
        <f>DAY('Dash Board'!$C$12+COUNT('Daily reducing balance'!$F$4:F6320))</f>
        <v>18</v>
      </c>
      <c r="G6321" s="8">
        <f t="shared" si="688"/>
        <v>1.1485518049514205E-7</v>
      </c>
      <c r="H6321" s="6">
        <f>G6321*'Dash Board'!$C$11/365</f>
        <v>3.3040531375314836E-11</v>
      </c>
      <c r="I6321" s="6">
        <f>H6321*'Dash Board'!$C$18/'Dash Board'!$C$11</f>
        <v>1.5733586369197541E-11</v>
      </c>
      <c r="J6321" s="6">
        <f>(G6321&gt;1)*PMT('Dash Board'!$C$11/365,$U$4,-'Dash Board'!$C$19)</f>
        <v>0</v>
      </c>
      <c r="K6321" s="6">
        <f t="shared" si="690"/>
        <v>0</v>
      </c>
      <c r="L6321" s="8">
        <f t="shared" si="691"/>
        <v>1.1488822102651737E-7</v>
      </c>
      <c r="N6321" s="8">
        <f t="shared" si="689"/>
        <v>-1.5733586369197541E-11</v>
      </c>
      <c r="O6321" s="8">
        <f>IF(E6320&lt;&gt;E6321,SUM($N$4:N6321)-SUM($O$3:O6320),0)</f>
        <v>0</v>
      </c>
      <c r="P6321" s="6">
        <f>IF(B6321&gt;0,SUM($O$4:O6321)-SUM($P$3:P6320),0)</f>
        <v>0</v>
      </c>
      <c r="Q6321" s="6">
        <f t="shared" si="692"/>
        <v>1.5733586369197541E-11</v>
      </c>
      <c r="R6321" s="8">
        <f>IF(E6320&lt;&gt;E6321,SUM($Q$4:Q6321)-SUM($R$3:R6320),0)</f>
        <v>0</v>
      </c>
      <c r="S6321" s="6">
        <f>IF(B6321&gt;0,SUM($R$4:R6321)-SUM($S$3:S6320),0)</f>
        <v>0</v>
      </c>
    </row>
    <row r="6322" spans="1:19">
      <c r="A6322">
        <f>IF(E6321&lt;&gt;E6322,COUNTIF($A$4:A6321,"&lt;&gt;0")+1,0)</f>
        <v>0</v>
      </c>
      <c r="B6322">
        <f>IF(A6322&lt;&gt;0,IF(MOD(A6322,3)=0,COUNTIF($B$4:B6321,"&lt;&gt;0")+1,0),0)</f>
        <v>0</v>
      </c>
      <c r="C6322" s="9">
        <f>'Dash Board'!$C$12+COUNT('Daily reducing balance'!$F$4:F6321)</f>
        <v>48048</v>
      </c>
      <c r="D6322">
        <f t="shared" si="686"/>
        <v>2031</v>
      </c>
      <c r="E6322">
        <f t="shared" si="687"/>
        <v>7</v>
      </c>
      <c r="F6322">
        <f>DAY('Dash Board'!$C$12+COUNT('Daily reducing balance'!$F$4:F6321))</f>
        <v>19</v>
      </c>
      <c r="G6322" s="8">
        <f t="shared" si="688"/>
        <v>1.1488822102651737E-7</v>
      </c>
      <c r="H6322" s="6">
        <f>G6322*'Dash Board'!$C$11/365</f>
        <v>3.3050036185710474E-11</v>
      </c>
      <c r="I6322" s="6">
        <f>H6322*'Dash Board'!$C$18/'Dash Board'!$C$11</f>
        <v>1.573811246938594E-11</v>
      </c>
      <c r="J6322" s="6">
        <f>(G6322&gt;1)*PMT('Dash Board'!$C$11/365,$U$4,-'Dash Board'!$C$19)</f>
        <v>0</v>
      </c>
      <c r="K6322" s="6">
        <f t="shared" si="690"/>
        <v>0</v>
      </c>
      <c r="L6322" s="8">
        <f t="shared" si="691"/>
        <v>1.1492127106270307E-7</v>
      </c>
      <c r="N6322" s="8">
        <f t="shared" si="689"/>
        <v>-1.573811246938594E-11</v>
      </c>
      <c r="O6322" s="8">
        <f>IF(E6321&lt;&gt;E6322,SUM($N$4:N6322)-SUM($O$3:O6321),0)</f>
        <v>0</v>
      </c>
      <c r="P6322" s="6">
        <f>IF(B6322&gt;0,SUM($O$4:O6322)-SUM($P$3:P6321),0)</f>
        <v>0</v>
      </c>
      <c r="Q6322" s="6">
        <f t="shared" si="692"/>
        <v>1.573811246938594E-11</v>
      </c>
      <c r="R6322" s="8">
        <f>IF(E6321&lt;&gt;E6322,SUM($Q$4:Q6322)-SUM($R$3:R6321),0)</f>
        <v>0</v>
      </c>
      <c r="S6322" s="6">
        <f>IF(B6322&gt;0,SUM($R$4:R6322)-SUM($S$3:S6321),0)</f>
        <v>0</v>
      </c>
    </row>
    <row r="6323" spans="1:19">
      <c r="A6323">
        <f>IF(E6322&lt;&gt;E6323,COUNTIF($A$4:A6322,"&lt;&gt;0")+1,0)</f>
        <v>0</v>
      </c>
      <c r="B6323">
        <f>IF(A6323&lt;&gt;0,IF(MOD(A6323,3)=0,COUNTIF($B$4:B6322,"&lt;&gt;0")+1,0),0)</f>
        <v>0</v>
      </c>
      <c r="C6323" s="9">
        <f>'Dash Board'!$C$12+COUNT('Daily reducing balance'!$F$4:F6322)</f>
        <v>48049</v>
      </c>
      <c r="D6323">
        <f t="shared" si="686"/>
        <v>2031</v>
      </c>
      <c r="E6323">
        <f t="shared" si="687"/>
        <v>7</v>
      </c>
      <c r="F6323">
        <f>DAY('Dash Board'!$C$12+COUNT('Daily reducing balance'!$F$4:F6322))</f>
        <v>20</v>
      </c>
      <c r="G6323" s="8">
        <f t="shared" si="688"/>
        <v>1.1492127106270307E-7</v>
      </c>
      <c r="H6323" s="6">
        <f>G6323*'Dash Board'!$C$11/365</f>
        <v>3.3059543730366639E-11</v>
      </c>
      <c r="I6323" s="6">
        <f>H6323*'Dash Board'!$C$18/'Dash Board'!$C$11</f>
        <v>1.5742639871603162E-11</v>
      </c>
      <c r="J6323" s="6">
        <f>(G6323&gt;1)*PMT('Dash Board'!$C$11/365,$U$4,-'Dash Board'!$C$19)</f>
        <v>0</v>
      </c>
      <c r="K6323" s="6">
        <f t="shared" si="690"/>
        <v>0</v>
      </c>
      <c r="L6323" s="8">
        <f t="shared" si="691"/>
        <v>1.1495433060643344E-7</v>
      </c>
      <c r="N6323" s="8">
        <f t="shared" si="689"/>
        <v>-1.5742639871603162E-11</v>
      </c>
      <c r="O6323" s="8">
        <f>IF(E6322&lt;&gt;E6323,SUM($N$4:N6323)-SUM($O$3:O6322),0)</f>
        <v>0</v>
      </c>
      <c r="P6323" s="6">
        <f>IF(B6323&gt;0,SUM($O$4:O6323)-SUM($P$3:P6322),0)</f>
        <v>0</v>
      </c>
      <c r="Q6323" s="6">
        <f t="shared" si="692"/>
        <v>1.5742639871603162E-11</v>
      </c>
      <c r="R6323" s="8">
        <f>IF(E6322&lt;&gt;E6323,SUM($Q$4:Q6323)-SUM($R$3:R6322),0)</f>
        <v>0</v>
      </c>
      <c r="S6323" s="6">
        <f>IF(B6323&gt;0,SUM($R$4:R6323)-SUM($S$3:S6322),0)</f>
        <v>0</v>
      </c>
    </row>
    <row r="6324" spans="1:19">
      <c r="A6324">
        <f>IF(E6323&lt;&gt;E6324,COUNTIF($A$4:A6323,"&lt;&gt;0")+1,0)</f>
        <v>0</v>
      </c>
      <c r="B6324">
        <f>IF(A6324&lt;&gt;0,IF(MOD(A6324,3)=0,COUNTIF($B$4:B6323,"&lt;&gt;0")+1,0),0)</f>
        <v>0</v>
      </c>
      <c r="C6324" s="9">
        <f>'Dash Board'!$C$12+COUNT('Daily reducing balance'!$F$4:F6323)</f>
        <v>48050</v>
      </c>
      <c r="D6324">
        <f t="shared" ref="D6324:D6387" si="693">IF(AND(E6324=1,F6324=1),D6323+1,D6323)</f>
        <v>2031</v>
      </c>
      <c r="E6324">
        <f t="shared" ref="E6324:E6387" si="694">IF(F6324=1,IF(E6323+1&gt;12,1,E6323+1),E6323)</f>
        <v>7</v>
      </c>
      <c r="F6324">
        <f>DAY('Dash Board'!$C$12+COUNT('Daily reducing balance'!$F$4:F6323))</f>
        <v>21</v>
      </c>
      <c r="G6324" s="8">
        <f t="shared" ref="G6324:G6387" si="695">L6323</f>
        <v>1.1495433060643344E-7</v>
      </c>
      <c r="H6324" s="6">
        <f>G6324*'Dash Board'!$C$11/365</f>
        <v>3.3069054010069895E-11</v>
      </c>
      <c r="I6324" s="6">
        <f>H6324*'Dash Board'!$C$18/'Dash Board'!$C$11</f>
        <v>1.5747168576223761E-11</v>
      </c>
      <c r="J6324" s="6">
        <f>(G6324&gt;1)*PMT('Dash Board'!$C$11/365,$U$4,-'Dash Board'!$C$19)</f>
        <v>0</v>
      </c>
      <c r="K6324" s="6">
        <f t="shared" si="690"/>
        <v>0</v>
      </c>
      <c r="L6324" s="8">
        <f t="shared" si="691"/>
        <v>1.1498739966044351E-7</v>
      </c>
      <c r="N6324" s="8">
        <f t="shared" ref="N6324:N6387" si="696">J6324-I6324</f>
        <v>-1.5747168576223761E-11</v>
      </c>
      <c r="O6324" s="8">
        <f>IF(E6323&lt;&gt;E6324,SUM($N$4:N6324)-SUM($O$3:O6323),0)</f>
        <v>0</v>
      </c>
      <c r="P6324" s="6">
        <f>IF(B6324&gt;0,SUM($O$4:O6324)-SUM($P$3:P6323),0)</f>
        <v>0</v>
      </c>
      <c r="Q6324" s="6">
        <f t="shared" si="692"/>
        <v>1.5747168576223761E-11</v>
      </c>
      <c r="R6324" s="8">
        <f>IF(E6323&lt;&gt;E6324,SUM($Q$4:Q6324)-SUM($R$3:R6323),0)</f>
        <v>0</v>
      </c>
      <c r="S6324" s="6">
        <f>IF(B6324&gt;0,SUM($R$4:R6324)-SUM($S$3:S6323),0)</f>
        <v>0</v>
      </c>
    </row>
    <row r="6325" spans="1:19">
      <c r="A6325">
        <f>IF(E6324&lt;&gt;E6325,COUNTIF($A$4:A6324,"&lt;&gt;0")+1,0)</f>
        <v>0</v>
      </c>
      <c r="B6325">
        <f>IF(A6325&lt;&gt;0,IF(MOD(A6325,3)=0,COUNTIF($B$4:B6324,"&lt;&gt;0")+1,0),0)</f>
        <v>0</v>
      </c>
      <c r="C6325" s="9">
        <f>'Dash Board'!$C$12+COUNT('Daily reducing balance'!$F$4:F6324)</f>
        <v>48051</v>
      </c>
      <c r="D6325">
        <f t="shared" si="693"/>
        <v>2031</v>
      </c>
      <c r="E6325">
        <f t="shared" si="694"/>
        <v>7</v>
      </c>
      <c r="F6325">
        <f>DAY('Dash Board'!$C$12+COUNT('Daily reducing balance'!$F$4:F6324))</f>
        <v>22</v>
      </c>
      <c r="G6325" s="8">
        <f t="shared" si="695"/>
        <v>1.1498739966044351E-7</v>
      </c>
      <c r="H6325" s="6">
        <f>G6325*'Dash Board'!$C$11/365</f>
        <v>3.307856702560704E-11</v>
      </c>
      <c r="I6325" s="6">
        <f>H6325*'Dash Board'!$C$18/'Dash Board'!$C$11</f>
        <v>1.5751698583622401E-11</v>
      </c>
      <c r="J6325" s="6">
        <f>(G6325&gt;1)*PMT('Dash Board'!$C$11/365,$U$4,-'Dash Board'!$C$19)</f>
        <v>0</v>
      </c>
      <c r="K6325" s="6">
        <f t="shared" si="690"/>
        <v>0</v>
      </c>
      <c r="L6325" s="8">
        <f t="shared" si="691"/>
        <v>1.1502047822746912E-7</v>
      </c>
      <c r="N6325" s="8">
        <f t="shared" si="696"/>
        <v>-1.5751698583622401E-11</v>
      </c>
      <c r="O6325" s="8">
        <f>IF(E6324&lt;&gt;E6325,SUM($N$4:N6325)-SUM($O$3:O6324),0)</f>
        <v>0</v>
      </c>
      <c r="P6325" s="6">
        <f>IF(B6325&gt;0,SUM($O$4:O6325)-SUM($P$3:P6324),0)</f>
        <v>0</v>
      </c>
      <c r="Q6325" s="6">
        <f t="shared" si="692"/>
        <v>1.5751698583622401E-11</v>
      </c>
      <c r="R6325" s="8">
        <f>IF(E6324&lt;&gt;E6325,SUM($Q$4:Q6325)-SUM($R$3:R6324),0)</f>
        <v>0</v>
      </c>
      <c r="S6325" s="6">
        <f>IF(B6325&gt;0,SUM($R$4:R6325)-SUM($S$3:S6324),0)</f>
        <v>0</v>
      </c>
    </row>
    <row r="6326" spans="1:19">
      <c r="A6326">
        <f>IF(E6325&lt;&gt;E6326,COUNTIF($A$4:A6325,"&lt;&gt;0")+1,0)</f>
        <v>0</v>
      </c>
      <c r="B6326">
        <f>IF(A6326&lt;&gt;0,IF(MOD(A6326,3)=0,COUNTIF($B$4:B6325,"&lt;&gt;0")+1,0),0)</f>
        <v>0</v>
      </c>
      <c r="C6326" s="9">
        <f>'Dash Board'!$C$12+COUNT('Daily reducing balance'!$F$4:F6325)</f>
        <v>48052</v>
      </c>
      <c r="D6326">
        <f t="shared" si="693"/>
        <v>2031</v>
      </c>
      <c r="E6326">
        <f t="shared" si="694"/>
        <v>7</v>
      </c>
      <c r="F6326">
        <f>DAY('Dash Board'!$C$12+COUNT('Daily reducing balance'!$F$4:F6325))</f>
        <v>23</v>
      </c>
      <c r="G6326" s="8">
        <f t="shared" si="695"/>
        <v>1.1502047822746912E-7</v>
      </c>
      <c r="H6326" s="6">
        <f>G6326*'Dash Board'!$C$11/365</f>
        <v>3.3088082777765092E-11</v>
      </c>
      <c r="I6326" s="6">
        <f>H6326*'Dash Board'!$C$18/'Dash Board'!$C$11</f>
        <v>1.5756229894173854E-11</v>
      </c>
      <c r="J6326" s="6">
        <f>(G6326&gt;1)*PMT('Dash Board'!$C$11/365,$U$4,-'Dash Board'!$C$19)</f>
        <v>0</v>
      </c>
      <c r="K6326" s="6">
        <f t="shared" si="690"/>
        <v>0</v>
      </c>
      <c r="L6326" s="8">
        <f t="shared" si="691"/>
        <v>1.1505356631024688E-7</v>
      </c>
      <c r="N6326" s="8">
        <f t="shared" si="696"/>
        <v>-1.5756229894173854E-11</v>
      </c>
      <c r="O6326" s="8">
        <f>IF(E6325&lt;&gt;E6326,SUM($N$4:N6326)-SUM($O$3:O6325),0)</f>
        <v>0</v>
      </c>
      <c r="P6326" s="6">
        <f>IF(B6326&gt;0,SUM($O$4:O6326)-SUM($P$3:P6325),0)</f>
        <v>0</v>
      </c>
      <c r="Q6326" s="6">
        <f t="shared" si="692"/>
        <v>1.5756229894173854E-11</v>
      </c>
      <c r="R6326" s="8">
        <f>IF(E6325&lt;&gt;E6326,SUM($Q$4:Q6326)-SUM($R$3:R6325),0)</f>
        <v>0</v>
      </c>
      <c r="S6326" s="6">
        <f>IF(B6326&gt;0,SUM($R$4:R6326)-SUM($S$3:S6325),0)</f>
        <v>0</v>
      </c>
    </row>
    <row r="6327" spans="1:19">
      <c r="A6327">
        <f>IF(E6326&lt;&gt;E6327,COUNTIF($A$4:A6326,"&lt;&gt;0")+1,0)</f>
        <v>0</v>
      </c>
      <c r="B6327">
        <f>IF(A6327&lt;&gt;0,IF(MOD(A6327,3)=0,COUNTIF($B$4:B6326,"&lt;&gt;0")+1,0),0)</f>
        <v>0</v>
      </c>
      <c r="C6327" s="9">
        <f>'Dash Board'!$C$12+COUNT('Daily reducing balance'!$F$4:F6326)</f>
        <v>48053</v>
      </c>
      <c r="D6327">
        <f t="shared" si="693"/>
        <v>2031</v>
      </c>
      <c r="E6327">
        <f t="shared" si="694"/>
        <v>7</v>
      </c>
      <c r="F6327">
        <f>DAY('Dash Board'!$C$12+COUNT('Daily reducing balance'!$F$4:F6326))</f>
        <v>24</v>
      </c>
      <c r="G6327" s="8">
        <f t="shared" si="695"/>
        <v>1.1505356631024688E-7</v>
      </c>
      <c r="H6327" s="6">
        <f>G6327*'Dash Board'!$C$11/365</f>
        <v>3.3097601267331292E-11</v>
      </c>
      <c r="I6327" s="6">
        <f>H6327*'Dash Board'!$C$18/'Dash Board'!$C$11</f>
        <v>1.5760762508252997E-11</v>
      </c>
      <c r="J6327" s="6">
        <f>(G6327&gt;1)*PMT('Dash Board'!$C$11/365,$U$4,-'Dash Board'!$C$19)</f>
        <v>0</v>
      </c>
      <c r="K6327" s="6">
        <f t="shared" si="690"/>
        <v>0</v>
      </c>
      <c r="L6327" s="8">
        <f t="shared" si="691"/>
        <v>1.1508666391151422E-7</v>
      </c>
      <c r="N6327" s="8">
        <f t="shared" si="696"/>
        <v>-1.5760762508252997E-11</v>
      </c>
      <c r="O6327" s="8">
        <f>IF(E6326&lt;&gt;E6327,SUM($N$4:N6327)-SUM($O$3:O6326),0)</f>
        <v>0</v>
      </c>
      <c r="P6327" s="6">
        <f>IF(B6327&gt;0,SUM($O$4:O6327)-SUM($P$3:P6326),0)</f>
        <v>0</v>
      </c>
      <c r="Q6327" s="6">
        <f t="shared" si="692"/>
        <v>1.5760762508252997E-11</v>
      </c>
      <c r="R6327" s="8">
        <f>IF(E6326&lt;&gt;E6327,SUM($Q$4:Q6327)-SUM($R$3:R6326),0)</f>
        <v>0</v>
      </c>
      <c r="S6327" s="6">
        <f>IF(B6327&gt;0,SUM($R$4:R6327)-SUM($S$3:S6326),0)</f>
        <v>0</v>
      </c>
    </row>
    <row r="6328" spans="1:19">
      <c r="A6328">
        <f>IF(E6327&lt;&gt;E6328,COUNTIF($A$4:A6327,"&lt;&gt;0")+1,0)</f>
        <v>0</v>
      </c>
      <c r="B6328">
        <f>IF(A6328&lt;&gt;0,IF(MOD(A6328,3)=0,COUNTIF($B$4:B6327,"&lt;&gt;0")+1,0),0)</f>
        <v>0</v>
      </c>
      <c r="C6328" s="9">
        <f>'Dash Board'!$C$12+COUNT('Daily reducing balance'!$F$4:F6327)</f>
        <v>48054</v>
      </c>
      <c r="D6328">
        <f t="shared" si="693"/>
        <v>2031</v>
      </c>
      <c r="E6328">
        <f t="shared" si="694"/>
        <v>7</v>
      </c>
      <c r="F6328">
        <f>DAY('Dash Board'!$C$12+COUNT('Daily reducing balance'!$F$4:F6327))</f>
        <v>25</v>
      </c>
      <c r="G6328" s="8">
        <f t="shared" si="695"/>
        <v>1.1508666391151422E-7</v>
      </c>
      <c r="H6328" s="6">
        <f>G6328*'Dash Board'!$C$11/365</f>
        <v>3.3107122495093131E-11</v>
      </c>
      <c r="I6328" s="6">
        <f>H6328*'Dash Board'!$C$18/'Dash Board'!$C$11</f>
        <v>1.5765296426234825E-11</v>
      </c>
      <c r="J6328" s="6">
        <f>(G6328&gt;1)*PMT('Dash Board'!$C$11/365,$U$4,-'Dash Board'!$C$19)</f>
        <v>0</v>
      </c>
      <c r="K6328" s="6">
        <f t="shared" si="690"/>
        <v>0</v>
      </c>
      <c r="L6328" s="8">
        <f t="shared" si="691"/>
        <v>1.151197710340093E-7</v>
      </c>
      <c r="N6328" s="8">
        <f t="shared" si="696"/>
        <v>-1.5765296426234825E-11</v>
      </c>
      <c r="O6328" s="8">
        <f>IF(E6327&lt;&gt;E6328,SUM($N$4:N6328)-SUM($O$3:O6327),0)</f>
        <v>0</v>
      </c>
      <c r="P6328" s="6">
        <f>IF(B6328&gt;0,SUM($O$4:O6328)-SUM($P$3:P6327),0)</f>
        <v>0</v>
      </c>
      <c r="Q6328" s="6">
        <f t="shared" si="692"/>
        <v>1.5765296426234825E-11</v>
      </c>
      <c r="R6328" s="8">
        <f>IF(E6327&lt;&gt;E6328,SUM($Q$4:Q6328)-SUM($R$3:R6327),0)</f>
        <v>0</v>
      </c>
      <c r="S6328" s="6">
        <f>IF(B6328&gt;0,SUM($R$4:R6328)-SUM($S$3:S6327),0)</f>
        <v>0</v>
      </c>
    </row>
    <row r="6329" spans="1:19">
      <c r="A6329">
        <f>IF(E6328&lt;&gt;E6329,COUNTIF($A$4:A6328,"&lt;&gt;0")+1,0)</f>
        <v>0</v>
      </c>
      <c r="B6329">
        <f>IF(A6329&lt;&gt;0,IF(MOD(A6329,3)=0,COUNTIF($B$4:B6328,"&lt;&gt;0")+1,0),0)</f>
        <v>0</v>
      </c>
      <c r="C6329" s="9">
        <f>'Dash Board'!$C$12+COUNT('Daily reducing balance'!$F$4:F6328)</f>
        <v>48055</v>
      </c>
      <c r="D6329">
        <f t="shared" si="693"/>
        <v>2031</v>
      </c>
      <c r="E6329">
        <f t="shared" si="694"/>
        <v>7</v>
      </c>
      <c r="F6329">
        <f>DAY('Dash Board'!$C$12+COUNT('Daily reducing balance'!$F$4:F6328))</f>
        <v>26</v>
      </c>
      <c r="G6329" s="8">
        <f t="shared" si="695"/>
        <v>1.151197710340093E-7</v>
      </c>
      <c r="H6329" s="6">
        <f>G6329*'Dash Board'!$C$11/365</f>
        <v>3.3116646461838291E-11</v>
      </c>
      <c r="I6329" s="6">
        <f>H6329*'Dash Board'!$C$18/'Dash Board'!$C$11</f>
        <v>1.5769831648494427E-11</v>
      </c>
      <c r="J6329" s="6">
        <f>(G6329&gt;1)*PMT('Dash Board'!$C$11/365,$U$4,-'Dash Board'!$C$19)</f>
        <v>0</v>
      </c>
      <c r="K6329" s="6">
        <f t="shared" si="690"/>
        <v>0</v>
      </c>
      <c r="L6329" s="8">
        <f t="shared" si="691"/>
        <v>1.1515288768047114E-7</v>
      </c>
      <c r="N6329" s="8">
        <f t="shared" si="696"/>
        <v>-1.5769831648494427E-11</v>
      </c>
      <c r="O6329" s="8">
        <f>IF(E6328&lt;&gt;E6329,SUM($N$4:N6329)-SUM($O$3:O6328),0)</f>
        <v>0</v>
      </c>
      <c r="P6329" s="6">
        <f>IF(B6329&gt;0,SUM($O$4:O6329)-SUM($P$3:P6328),0)</f>
        <v>0</v>
      </c>
      <c r="Q6329" s="6">
        <f t="shared" si="692"/>
        <v>1.5769831648494427E-11</v>
      </c>
      <c r="R6329" s="8">
        <f>IF(E6328&lt;&gt;E6329,SUM($Q$4:Q6329)-SUM($R$3:R6328),0)</f>
        <v>0</v>
      </c>
      <c r="S6329" s="6">
        <f>IF(B6329&gt;0,SUM($R$4:R6329)-SUM($S$3:S6328),0)</f>
        <v>0</v>
      </c>
    </row>
    <row r="6330" spans="1:19">
      <c r="A6330">
        <f>IF(E6329&lt;&gt;E6330,COUNTIF($A$4:A6329,"&lt;&gt;0")+1,0)</f>
        <v>0</v>
      </c>
      <c r="B6330">
        <f>IF(A6330&lt;&gt;0,IF(MOD(A6330,3)=0,COUNTIF($B$4:B6329,"&lt;&gt;0")+1,0),0)</f>
        <v>0</v>
      </c>
      <c r="C6330" s="9">
        <f>'Dash Board'!$C$12+COUNT('Daily reducing balance'!$F$4:F6329)</f>
        <v>48056</v>
      </c>
      <c r="D6330">
        <f t="shared" si="693"/>
        <v>2031</v>
      </c>
      <c r="E6330">
        <f t="shared" si="694"/>
        <v>7</v>
      </c>
      <c r="F6330">
        <f>DAY('Dash Board'!$C$12+COUNT('Daily reducing balance'!$F$4:F6329))</f>
        <v>27</v>
      </c>
      <c r="G6330" s="8">
        <f t="shared" si="695"/>
        <v>1.1515288768047114E-7</v>
      </c>
      <c r="H6330" s="6">
        <f>G6330*'Dash Board'!$C$11/365</f>
        <v>3.3126173168354713E-11</v>
      </c>
      <c r="I6330" s="6">
        <f>H6330*'Dash Board'!$C$18/'Dash Board'!$C$11</f>
        <v>1.5774368175407008E-11</v>
      </c>
      <c r="J6330" s="6">
        <f>(G6330&gt;1)*PMT('Dash Board'!$C$11/365,$U$4,-'Dash Board'!$C$19)</f>
        <v>0</v>
      </c>
      <c r="K6330" s="6">
        <f t="shared" si="690"/>
        <v>0</v>
      </c>
      <c r="L6330" s="8">
        <f t="shared" si="691"/>
        <v>1.151860138536395E-7</v>
      </c>
      <c r="N6330" s="8">
        <f t="shared" si="696"/>
        <v>-1.5774368175407008E-11</v>
      </c>
      <c r="O6330" s="8">
        <f>IF(E6329&lt;&gt;E6330,SUM($N$4:N6330)-SUM($O$3:O6329),0)</f>
        <v>0</v>
      </c>
      <c r="P6330" s="6">
        <f>IF(B6330&gt;0,SUM($O$4:O6330)-SUM($P$3:P6329),0)</f>
        <v>0</v>
      </c>
      <c r="Q6330" s="6">
        <f t="shared" si="692"/>
        <v>1.5774368175407008E-11</v>
      </c>
      <c r="R6330" s="8">
        <f>IF(E6329&lt;&gt;E6330,SUM($Q$4:Q6330)-SUM($R$3:R6329),0)</f>
        <v>0</v>
      </c>
      <c r="S6330" s="6">
        <f>IF(B6330&gt;0,SUM($R$4:R6330)-SUM($S$3:S6329),0)</f>
        <v>0</v>
      </c>
    </row>
    <row r="6331" spans="1:19">
      <c r="A6331">
        <f>IF(E6330&lt;&gt;E6331,COUNTIF($A$4:A6330,"&lt;&gt;0")+1,0)</f>
        <v>0</v>
      </c>
      <c r="B6331">
        <f>IF(A6331&lt;&gt;0,IF(MOD(A6331,3)=0,COUNTIF($B$4:B6330,"&lt;&gt;0")+1,0),0)</f>
        <v>0</v>
      </c>
      <c r="C6331" s="9">
        <f>'Dash Board'!$C$12+COUNT('Daily reducing balance'!$F$4:F6330)</f>
        <v>48057</v>
      </c>
      <c r="D6331">
        <f t="shared" si="693"/>
        <v>2031</v>
      </c>
      <c r="E6331">
        <f t="shared" si="694"/>
        <v>7</v>
      </c>
      <c r="F6331">
        <f>DAY('Dash Board'!$C$12+COUNT('Daily reducing balance'!$F$4:F6330))</f>
        <v>28</v>
      </c>
      <c r="G6331" s="8">
        <f t="shared" si="695"/>
        <v>1.151860138536395E-7</v>
      </c>
      <c r="H6331" s="6">
        <f>G6331*'Dash Board'!$C$11/365</f>
        <v>3.313570261543054E-11</v>
      </c>
      <c r="I6331" s="6">
        <f>H6331*'Dash Board'!$C$18/'Dash Board'!$C$11</f>
        <v>1.5778906007347876E-11</v>
      </c>
      <c r="J6331" s="6">
        <f>(G6331&gt;1)*PMT('Dash Board'!$C$11/365,$U$4,-'Dash Board'!$C$19)</f>
        <v>0</v>
      </c>
      <c r="K6331" s="6">
        <f t="shared" si="690"/>
        <v>0</v>
      </c>
      <c r="L6331" s="8">
        <f t="shared" si="691"/>
        <v>1.1521914955625493E-7</v>
      </c>
      <c r="N6331" s="8">
        <f t="shared" si="696"/>
        <v>-1.5778906007347876E-11</v>
      </c>
      <c r="O6331" s="8">
        <f>IF(E6330&lt;&gt;E6331,SUM($N$4:N6331)-SUM($O$3:O6330),0)</f>
        <v>0</v>
      </c>
      <c r="P6331" s="6">
        <f>IF(B6331&gt;0,SUM($O$4:O6331)-SUM($P$3:P6330),0)</f>
        <v>0</v>
      </c>
      <c r="Q6331" s="6">
        <f t="shared" si="692"/>
        <v>1.5778906007347876E-11</v>
      </c>
      <c r="R6331" s="8">
        <f>IF(E6330&lt;&gt;E6331,SUM($Q$4:Q6331)-SUM($R$3:R6330),0)</f>
        <v>0</v>
      </c>
      <c r="S6331" s="6">
        <f>IF(B6331&gt;0,SUM($R$4:R6331)-SUM($S$3:S6330),0)</f>
        <v>0</v>
      </c>
    </row>
    <row r="6332" spans="1:19">
      <c r="A6332">
        <f>IF(E6331&lt;&gt;E6332,COUNTIF($A$4:A6331,"&lt;&gt;0")+1,0)</f>
        <v>0</v>
      </c>
      <c r="B6332">
        <f>IF(A6332&lt;&gt;0,IF(MOD(A6332,3)=0,COUNTIF($B$4:B6331,"&lt;&gt;0")+1,0),0)</f>
        <v>0</v>
      </c>
      <c r="C6332" s="9">
        <f>'Dash Board'!$C$12+COUNT('Daily reducing balance'!$F$4:F6331)</f>
        <v>48058</v>
      </c>
      <c r="D6332">
        <f t="shared" si="693"/>
        <v>2031</v>
      </c>
      <c r="E6332">
        <f t="shared" si="694"/>
        <v>7</v>
      </c>
      <c r="F6332">
        <f>DAY('Dash Board'!$C$12+COUNT('Daily reducing balance'!$F$4:F6331))</f>
        <v>29</v>
      </c>
      <c r="G6332" s="8">
        <f t="shared" si="695"/>
        <v>1.1521914955625493E-7</v>
      </c>
      <c r="H6332" s="6">
        <f>G6332*'Dash Board'!$C$11/365</f>
        <v>3.3145234803854156E-11</v>
      </c>
      <c r="I6332" s="6">
        <f>H6332*'Dash Board'!$C$18/'Dash Board'!$C$11</f>
        <v>1.5783445144692456E-11</v>
      </c>
      <c r="J6332" s="6">
        <f>(G6332&gt;1)*PMT('Dash Board'!$C$11/365,$U$4,-'Dash Board'!$C$19)</f>
        <v>0</v>
      </c>
      <c r="K6332" s="6">
        <f t="shared" si="690"/>
        <v>0</v>
      </c>
      <c r="L6332" s="8">
        <f t="shared" si="691"/>
        <v>1.1525229479105879E-7</v>
      </c>
      <c r="N6332" s="8">
        <f t="shared" si="696"/>
        <v>-1.5783445144692456E-11</v>
      </c>
      <c r="O6332" s="8">
        <f>IF(E6331&lt;&gt;E6332,SUM($N$4:N6332)-SUM($O$3:O6331),0)</f>
        <v>0</v>
      </c>
      <c r="P6332" s="6">
        <f>IF(B6332&gt;0,SUM($O$4:O6332)-SUM($P$3:P6331),0)</f>
        <v>0</v>
      </c>
      <c r="Q6332" s="6">
        <f t="shared" si="692"/>
        <v>1.5783445144692456E-11</v>
      </c>
      <c r="R6332" s="8">
        <f>IF(E6331&lt;&gt;E6332,SUM($Q$4:Q6332)-SUM($R$3:R6331),0)</f>
        <v>0</v>
      </c>
      <c r="S6332" s="6">
        <f>IF(B6332&gt;0,SUM($R$4:R6332)-SUM($S$3:S6331),0)</f>
        <v>0</v>
      </c>
    </row>
    <row r="6333" spans="1:19">
      <c r="A6333">
        <f>IF(E6332&lt;&gt;E6333,COUNTIF($A$4:A6332,"&lt;&gt;0")+1,0)</f>
        <v>0</v>
      </c>
      <c r="B6333">
        <f>IF(A6333&lt;&gt;0,IF(MOD(A6333,3)=0,COUNTIF($B$4:B6332,"&lt;&gt;0")+1,0),0)</f>
        <v>0</v>
      </c>
      <c r="C6333" s="9">
        <f>'Dash Board'!$C$12+COUNT('Daily reducing balance'!$F$4:F6332)</f>
        <v>48059</v>
      </c>
      <c r="D6333">
        <f t="shared" si="693"/>
        <v>2031</v>
      </c>
      <c r="E6333">
        <f t="shared" si="694"/>
        <v>7</v>
      </c>
      <c r="F6333">
        <f>DAY('Dash Board'!$C$12+COUNT('Daily reducing balance'!$F$4:F6332))</f>
        <v>30</v>
      </c>
      <c r="G6333" s="8">
        <f t="shared" si="695"/>
        <v>1.1525229479105879E-7</v>
      </c>
      <c r="H6333" s="6">
        <f>G6333*'Dash Board'!$C$11/365</f>
        <v>3.3154769734414171E-11</v>
      </c>
      <c r="I6333" s="6">
        <f>H6333*'Dash Board'!$C$18/'Dash Board'!$C$11</f>
        <v>1.5787985587816274E-11</v>
      </c>
      <c r="J6333" s="6">
        <f>(G6333&gt;1)*PMT('Dash Board'!$C$11/365,$U$4,-'Dash Board'!$C$19)</f>
        <v>0</v>
      </c>
      <c r="K6333" s="6">
        <f t="shared" si="690"/>
        <v>0</v>
      </c>
      <c r="L6333" s="8">
        <f t="shared" si="691"/>
        <v>1.152854495607932E-7</v>
      </c>
      <c r="N6333" s="8">
        <f t="shared" si="696"/>
        <v>-1.5787985587816274E-11</v>
      </c>
      <c r="O6333" s="8">
        <f>IF(E6332&lt;&gt;E6333,SUM($N$4:N6333)-SUM($O$3:O6332),0)</f>
        <v>0</v>
      </c>
      <c r="P6333" s="6">
        <f>IF(B6333&gt;0,SUM($O$4:O6333)-SUM($P$3:P6332),0)</f>
        <v>0</v>
      </c>
      <c r="Q6333" s="6">
        <f t="shared" si="692"/>
        <v>1.5787985587816274E-11</v>
      </c>
      <c r="R6333" s="8">
        <f>IF(E6332&lt;&gt;E6333,SUM($Q$4:Q6333)-SUM($R$3:R6332),0)</f>
        <v>0</v>
      </c>
      <c r="S6333" s="6">
        <f>IF(B6333&gt;0,SUM($R$4:R6333)-SUM($S$3:S6332),0)</f>
        <v>0</v>
      </c>
    </row>
    <row r="6334" spans="1:19">
      <c r="A6334">
        <f>IF(E6333&lt;&gt;E6334,COUNTIF($A$4:A6333,"&lt;&gt;0")+1,0)</f>
        <v>0</v>
      </c>
      <c r="B6334">
        <f>IF(A6334&lt;&gt;0,IF(MOD(A6334,3)=0,COUNTIF($B$4:B6333,"&lt;&gt;0")+1,0),0)</f>
        <v>0</v>
      </c>
      <c r="C6334" s="9">
        <f>'Dash Board'!$C$12+COUNT('Daily reducing balance'!$F$4:F6333)</f>
        <v>48060</v>
      </c>
      <c r="D6334">
        <f t="shared" si="693"/>
        <v>2031</v>
      </c>
      <c r="E6334">
        <f t="shared" si="694"/>
        <v>7</v>
      </c>
      <c r="F6334">
        <f>DAY('Dash Board'!$C$12+COUNT('Daily reducing balance'!$F$4:F6333))</f>
        <v>31</v>
      </c>
      <c r="G6334" s="8">
        <f t="shared" si="695"/>
        <v>1.152854495607932E-7</v>
      </c>
      <c r="H6334" s="6">
        <f>G6334*'Dash Board'!$C$11/365</f>
        <v>3.3164307407899417E-11</v>
      </c>
      <c r="I6334" s="6">
        <f>H6334*'Dash Board'!$C$18/'Dash Board'!$C$11</f>
        <v>1.5792527337094963E-11</v>
      </c>
      <c r="J6334" s="6">
        <f>(G6334&gt;1)*PMT('Dash Board'!$C$11/365,$U$4,-'Dash Board'!$C$19)</f>
        <v>0</v>
      </c>
      <c r="K6334" s="6">
        <f t="shared" si="690"/>
        <v>0</v>
      </c>
      <c r="L6334" s="8">
        <f t="shared" si="691"/>
        <v>1.153186138682011E-7</v>
      </c>
      <c r="N6334" s="8">
        <f t="shared" si="696"/>
        <v>-1.5792527337094963E-11</v>
      </c>
      <c r="O6334" s="8">
        <f>IF(E6333&lt;&gt;E6334,SUM($N$4:N6334)-SUM($O$3:O6333),0)</f>
        <v>0</v>
      </c>
      <c r="P6334" s="6">
        <f>IF(B6334&gt;0,SUM($O$4:O6334)-SUM($P$3:P6333),0)</f>
        <v>0</v>
      </c>
      <c r="Q6334" s="6">
        <f t="shared" si="692"/>
        <v>1.5792527337094963E-11</v>
      </c>
      <c r="R6334" s="8">
        <f>IF(E6333&lt;&gt;E6334,SUM($Q$4:Q6334)-SUM($R$3:R6333),0)</f>
        <v>0</v>
      </c>
      <c r="S6334" s="6">
        <f>IF(B6334&gt;0,SUM($R$4:R6334)-SUM($S$3:S6333),0)</f>
        <v>0</v>
      </c>
    </row>
    <row r="6335" spans="1:19">
      <c r="A6335">
        <f>IF(E6334&lt;&gt;E6335,COUNTIF($A$4:A6334,"&lt;&gt;0")+1,0)</f>
        <v>208</v>
      </c>
      <c r="B6335">
        <f>IF(A6335&lt;&gt;0,IF(MOD(A6335,3)=0,COUNTIF($B$4:B6334,"&lt;&gt;0")+1,0),0)</f>
        <v>0</v>
      </c>
      <c r="C6335" s="9">
        <f>'Dash Board'!$C$12+COUNT('Daily reducing balance'!$F$4:F6334)</f>
        <v>48061</v>
      </c>
      <c r="D6335">
        <f t="shared" si="693"/>
        <v>2031</v>
      </c>
      <c r="E6335">
        <f t="shared" si="694"/>
        <v>8</v>
      </c>
      <c r="F6335">
        <f>DAY('Dash Board'!$C$12+COUNT('Daily reducing balance'!$F$4:F6334))</f>
        <v>1</v>
      </c>
      <c r="G6335" s="8">
        <f t="shared" si="695"/>
        <v>1.153186138682011E-7</v>
      </c>
      <c r="H6335" s="6">
        <f>G6335*'Dash Board'!$C$11/365</f>
        <v>3.3173847825098946E-11</v>
      </c>
      <c r="I6335" s="6">
        <f>H6335*'Dash Board'!$C$18/'Dash Board'!$C$11</f>
        <v>1.5797070392904262E-11</v>
      </c>
      <c r="J6335" s="6">
        <f>(G6335&gt;1)*PMT('Dash Board'!$C$11/365,$U$4,-'Dash Board'!$C$19)</f>
        <v>0</v>
      </c>
      <c r="K6335" s="6">
        <f t="shared" si="690"/>
        <v>0</v>
      </c>
      <c r="L6335" s="8">
        <f t="shared" si="691"/>
        <v>1.1535178771602619E-7</v>
      </c>
      <c r="N6335" s="8">
        <f t="shared" si="696"/>
        <v>-1.5797070392904262E-11</v>
      </c>
      <c r="O6335" s="8">
        <f>IF(E6334&lt;&gt;E6335,SUM($N$4:N6335)-SUM($O$3:O6334),0)</f>
        <v>0</v>
      </c>
      <c r="P6335" s="6">
        <f>IF(B6335&gt;0,SUM($O$4:O6335)-SUM($P$3:P6334),0)</f>
        <v>0</v>
      </c>
      <c r="Q6335" s="6">
        <f t="shared" si="692"/>
        <v>1.5797070392904262E-11</v>
      </c>
      <c r="R6335" s="8">
        <f>IF(E6334&lt;&gt;E6335,SUM($Q$4:Q6335)-SUM($R$3:R6334),0)</f>
        <v>9.0221874415874481E-10</v>
      </c>
      <c r="S6335" s="6">
        <f>IF(B6335&gt;0,SUM($R$4:R6335)-SUM($S$3:S6334),0)</f>
        <v>0</v>
      </c>
    </row>
    <row r="6336" spans="1:19">
      <c r="A6336">
        <f>IF(E6335&lt;&gt;E6336,COUNTIF($A$4:A6335,"&lt;&gt;0")+1,0)</f>
        <v>0</v>
      </c>
      <c r="B6336">
        <f>IF(A6336&lt;&gt;0,IF(MOD(A6336,3)=0,COUNTIF($B$4:B6335,"&lt;&gt;0")+1,0),0)</f>
        <v>0</v>
      </c>
      <c r="C6336" s="9">
        <f>'Dash Board'!$C$12+COUNT('Daily reducing balance'!$F$4:F6335)</f>
        <v>48062</v>
      </c>
      <c r="D6336">
        <f t="shared" si="693"/>
        <v>2031</v>
      </c>
      <c r="E6336">
        <f t="shared" si="694"/>
        <v>8</v>
      </c>
      <c r="F6336">
        <f>DAY('Dash Board'!$C$12+COUNT('Daily reducing balance'!$F$4:F6335))</f>
        <v>2</v>
      </c>
      <c r="G6336" s="8">
        <f t="shared" si="695"/>
        <v>1.1535178771602619E-7</v>
      </c>
      <c r="H6336" s="6">
        <f>G6336*'Dash Board'!$C$11/365</f>
        <v>3.3183390986802057E-11</v>
      </c>
      <c r="I6336" s="6">
        <f>H6336*'Dash Board'!$C$18/'Dash Board'!$C$11</f>
        <v>1.580161475562003E-11</v>
      </c>
      <c r="J6336" s="6">
        <f>(G6336&gt;1)*PMT('Dash Board'!$C$11/365,$U$4,-'Dash Board'!$C$19)</f>
        <v>0</v>
      </c>
      <c r="K6336" s="6">
        <f t="shared" si="690"/>
        <v>0</v>
      </c>
      <c r="L6336" s="8">
        <f t="shared" si="691"/>
        <v>1.15384971107013E-7</v>
      </c>
      <c r="N6336" s="8">
        <f t="shared" si="696"/>
        <v>-1.580161475562003E-11</v>
      </c>
      <c r="O6336" s="8">
        <f>IF(E6335&lt;&gt;E6336,SUM($N$4:N6336)-SUM($O$3:O6335),0)</f>
        <v>0</v>
      </c>
      <c r="P6336" s="6">
        <f>IF(B6336&gt;0,SUM($O$4:O6336)-SUM($P$3:P6335),0)</f>
        <v>0</v>
      </c>
      <c r="Q6336" s="6">
        <f t="shared" si="692"/>
        <v>1.580161475562003E-11</v>
      </c>
      <c r="R6336" s="8">
        <f>IF(E6335&lt;&gt;E6336,SUM($Q$4:Q6336)-SUM($R$3:R6335),0)</f>
        <v>0</v>
      </c>
      <c r="S6336" s="6">
        <f>IF(B6336&gt;0,SUM($R$4:R6336)-SUM($S$3:S6335),0)</f>
        <v>0</v>
      </c>
    </row>
    <row r="6337" spans="1:19">
      <c r="A6337">
        <f>IF(E6336&lt;&gt;E6337,COUNTIF($A$4:A6336,"&lt;&gt;0")+1,0)</f>
        <v>0</v>
      </c>
      <c r="B6337">
        <f>IF(A6337&lt;&gt;0,IF(MOD(A6337,3)=0,COUNTIF($B$4:B6336,"&lt;&gt;0")+1,0),0)</f>
        <v>0</v>
      </c>
      <c r="C6337" s="9">
        <f>'Dash Board'!$C$12+COUNT('Daily reducing balance'!$F$4:F6336)</f>
        <v>48063</v>
      </c>
      <c r="D6337">
        <f t="shared" si="693"/>
        <v>2031</v>
      </c>
      <c r="E6337">
        <f t="shared" si="694"/>
        <v>8</v>
      </c>
      <c r="F6337">
        <f>DAY('Dash Board'!$C$12+COUNT('Daily reducing balance'!$F$4:F6336))</f>
        <v>3</v>
      </c>
      <c r="G6337" s="8">
        <f t="shared" si="695"/>
        <v>1.15384971107013E-7</v>
      </c>
      <c r="H6337" s="6">
        <f>G6337*'Dash Board'!$C$11/365</f>
        <v>3.3192936893798261E-11</v>
      </c>
      <c r="I6337" s="6">
        <f>H6337*'Dash Board'!$C$18/'Dash Board'!$C$11</f>
        <v>1.5806160425618221E-11</v>
      </c>
      <c r="J6337" s="6">
        <f>(G6337&gt;1)*PMT('Dash Board'!$C$11/365,$U$4,-'Dash Board'!$C$19)</f>
        <v>0</v>
      </c>
      <c r="K6337" s="6">
        <f t="shared" si="690"/>
        <v>0</v>
      </c>
      <c r="L6337" s="8">
        <f t="shared" si="691"/>
        <v>1.1541816404390679E-7</v>
      </c>
      <c r="N6337" s="8">
        <f t="shared" si="696"/>
        <v>-1.5806160425618221E-11</v>
      </c>
      <c r="O6337" s="8">
        <f>IF(E6336&lt;&gt;E6337,SUM($N$4:N6337)-SUM($O$3:O6336),0)</f>
        <v>0</v>
      </c>
      <c r="P6337" s="6">
        <f>IF(B6337&gt;0,SUM($O$4:O6337)-SUM($P$3:P6336),0)</f>
        <v>0</v>
      </c>
      <c r="Q6337" s="6">
        <f t="shared" si="692"/>
        <v>1.5806160425618221E-11</v>
      </c>
      <c r="R6337" s="8">
        <f>IF(E6336&lt;&gt;E6337,SUM($Q$4:Q6337)-SUM($R$3:R6336),0)</f>
        <v>0</v>
      </c>
      <c r="S6337" s="6">
        <f>IF(B6337&gt;0,SUM($R$4:R6337)-SUM($S$3:S6336),0)</f>
        <v>0</v>
      </c>
    </row>
    <row r="6338" spans="1:19">
      <c r="A6338">
        <f>IF(E6337&lt;&gt;E6338,COUNTIF($A$4:A6337,"&lt;&gt;0")+1,0)</f>
        <v>0</v>
      </c>
      <c r="B6338">
        <f>IF(A6338&lt;&gt;0,IF(MOD(A6338,3)=0,COUNTIF($B$4:B6337,"&lt;&gt;0")+1,0),0)</f>
        <v>0</v>
      </c>
      <c r="C6338" s="9">
        <f>'Dash Board'!$C$12+COUNT('Daily reducing balance'!$F$4:F6337)</f>
        <v>48064</v>
      </c>
      <c r="D6338">
        <f t="shared" si="693"/>
        <v>2031</v>
      </c>
      <c r="E6338">
        <f t="shared" si="694"/>
        <v>8</v>
      </c>
      <c r="F6338">
        <f>DAY('Dash Board'!$C$12+COUNT('Daily reducing balance'!$F$4:F6337))</f>
        <v>4</v>
      </c>
      <c r="G6338" s="8">
        <f t="shared" si="695"/>
        <v>1.1541816404390679E-7</v>
      </c>
      <c r="H6338" s="6">
        <f>G6338*'Dash Board'!$C$11/365</f>
        <v>3.3202485546877297E-11</v>
      </c>
      <c r="I6338" s="6">
        <f>H6338*'Dash Board'!$C$18/'Dash Board'!$C$11</f>
        <v>1.5810707403274904E-11</v>
      </c>
      <c r="J6338" s="6">
        <f>(G6338&gt;1)*PMT('Dash Board'!$C$11/365,$U$4,-'Dash Board'!$C$19)</f>
        <v>0</v>
      </c>
      <c r="K6338" s="6">
        <f t="shared" si="690"/>
        <v>0</v>
      </c>
      <c r="L6338" s="8">
        <f t="shared" si="691"/>
        <v>1.1545136652945368E-7</v>
      </c>
      <c r="N6338" s="8">
        <f t="shared" si="696"/>
        <v>-1.5810707403274904E-11</v>
      </c>
      <c r="O6338" s="8">
        <f>IF(E6337&lt;&gt;E6338,SUM($N$4:N6338)-SUM($O$3:O6337),0)</f>
        <v>0</v>
      </c>
      <c r="P6338" s="6">
        <f>IF(B6338&gt;0,SUM($O$4:O6338)-SUM($P$3:P6337),0)</f>
        <v>0</v>
      </c>
      <c r="Q6338" s="6">
        <f t="shared" si="692"/>
        <v>1.5810707403274904E-11</v>
      </c>
      <c r="R6338" s="8">
        <f>IF(E6337&lt;&gt;E6338,SUM($Q$4:Q6338)-SUM($R$3:R6337),0)</f>
        <v>0</v>
      </c>
      <c r="S6338" s="6">
        <f>IF(B6338&gt;0,SUM($R$4:R6338)-SUM($S$3:S6337),0)</f>
        <v>0</v>
      </c>
    </row>
    <row r="6339" spans="1:19">
      <c r="A6339">
        <f>IF(E6338&lt;&gt;E6339,COUNTIF($A$4:A6338,"&lt;&gt;0")+1,0)</f>
        <v>0</v>
      </c>
      <c r="B6339">
        <f>IF(A6339&lt;&gt;0,IF(MOD(A6339,3)=0,COUNTIF($B$4:B6338,"&lt;&gt;0")+1,0),0)</f>
        <v>0</v>
      </c>
      <c r="C6339" s="9">
        <f>'Dash Board'!$C$12+COUNT('Daily reducing balance'!$F$4:F6338)</f>
        <v>48065</v>
      </c>
      <c r="D6339">
        <f t="shared" si="693"/>
        <v>2031</v>
      </c>
      <c r="E6339">
        <f t="shared" si="694"/>
        <v>8</v>
      </c>
      <c r="F6339">
        <f>DAY('Dash Board'!$C$12+COUNT('Daily reducing balance'!$F$4:F6338))</f>
        <v>5</v>
      </c>
      <c r="G6339" s="8">
        <f t="shared" si="695"/>
        <v>1.1545136652945368E-7</v>
      </c>
      <c r="H6339" s="6">
        <f>G6339*'Dash Board'!$C$11/365</f>
        <v>3.3212036946829135E-11</v>
      </c>
      <c r="I6339" s="6">
        <f>H6339*'Dash Board'!$C$18/'Dash Board'!$C$11</f>
        <v>1.5815255688966255E-11</v>
      </c>
      <c r="J6339" s="6">
        <f>(G6339&gt;1)*PMT('Dash Board'!$C$11/365,$U$4,-'Dash Board'!$C$19)</f>
        <v>0</v>
      </c>
      <c r="K6339" s="6">
        <f t="shared" si="690"/>
        <v>0</v>
      </c>
      <c r="L6339" s="8">
        <f t="shared" si="691"/>
        <v>1.1548457856640051E-7</v>
      </c>
      <c r="N6339" s="8">
        <f t="shared" si="696"/>
        <v>-1.5815255688966255E-11</v>
      </c>
      <c r="O6339" s="8">
        <f>IF(E6338&lt;&gt;E6339,SUM($N$4:N6339)-SUM($O$3:O6338),0)</f>
        <v>0</v>
      </c>
      <c r="P6339" s="6">
        <f>IF(B6339&gt;0,SUM($O$4:O6339)-SUM($P$3:P6338),0)</f>
        <v>0</v>
      </c>
      <c r="Q6339" s="6">
        <f t="shared" si="692"/>
        <v>1.5815255688966255E-11</v>
      </c>
      <c r="R6339" s="8">
        <f>IF(E6338&lt;&gt;E6339,SUM($Q$4:Q6339)-SUM($R$3:R6338),0)</f>
        <v>0</v>
      </c>
      <c r="S6339" s="6">
        <f>IF(B6339&gt;0,SUM($R$4:R6339)-SUM($S$3:S6338),0)</f>
        <v>0</v>
      </c>
    </row>
    <row r="6340" spans="1:19">
      <c r="A6340">
        <f>IF(E6339&lt;&gt;E6340,COUNTIF($A$4:A6339,"&lt;&gt;0")+1,0)</f>
        <v>0</v>
      </c>
      <c r="B6340">
        <f>IF(A6340&lt;&gt;0,IF(MOD(A6340,3)=0,COUNTIF($B$4:B6339,"&lt;&gt;0")+1,0),0)</f>
        <v>0</v>
      </c>
      <c r="C6340" s="9">
        <f>'Dash Board'!$C$12+COUNT('Daily reducing balance'!$F$4:F6339)</f>
        <v>48066</v>
      </c>
      <c r="D6340">
        <f t="shared" si="693"/>
        <v>2031</v>
      </c>
      <c r="E6340">
        <f t="shared" si="694"/>
        <v>8</v>
      </c>
      <c r="F6340">
        <f>DAY('Dash Board'!$C$12+COUNT('Daily reducing balance'!$F$4:F6339))</f>
        <v>6</v>
      </c>
      <c r="G6340" s="8">
        <f t="shared" si="695"/>
        <v>1.1548457856640051E-7</v>
      </c>
      <c r="H6340" s="6">
        <f>G6340*'Dash Board'!$C$11/365</f>
        <v>3.3221591094443983E-11</v>
      </c>
      <c r="I6340" s="6">
        <f>H6340*'Dash Board'!$C$18/'Dash Board'!$C$11</f>
        <v>1.5819805283068564E-11</v>
      </c>
      <c r="J6340" s="6">
        <f>(G6340&gt;1)*PMT('Dash Board'!$C$11/365,$U$4,-'Dash Board'!$C$19)</f>
        <v>0</v>
      </c>
      <c r="K6340" s="6">
        <f t="shared" si="690"/>
        <v>0</v>
      </c>
      <c r="L6340" s="8">
        <f t="shared" si="691"/>
        <v>1.1551780015749496E-7</v>
      </c>
      <c r="N6340" s="8">
        <f t="shared" si="696"/>
        <v>-1.5819805283068564E-11</v>
      </c>
      <c r="O6340" s="8">
        <f>IF(E6339&lt;&gt;E6340,SUM($N$4:N6340)-SUM($O$3:O6339),0)</f>
        <v>0</v>
      </c>
      <c r="P6340" s="6">
        <f>IF(B6340&gt;0,SUM($O$4:O6340)-SUM($P$3:P6339),0)</f>
        <v>0</v>
      </c>
      <c r="Q6340" s="6">
        <f t="shared" si="692"/>
        <v>1.5819805283068564E-11</v>
      </c>
      <c r="R6340" s="8">
        <f>IF(E6339&lt;&gt;E6340,SUM($Q$4:Q6340)-SUM($R$3:R6339),0)</f>
        <v>0</v>
      </c>
      <c r="S6340" s="6">
        <f>IF(B6340&gt;0,SUM($R$4:R6340)-SUM($S$3:S6339),0)</f>
        <v>0</v>
      </c>
    </row>
    <row r="6341" spans="1:19">
      <c r="A6341">
        <f>IF(E6340&lt;&gt;E6341,COUNTIF($A$4:A6340,"&lt;&gt;0")+1,0)</f>
        <v>0</v>
      </c>
      <c r="B6341">
        <f>IF(A6341&lt;&gt;0,IF(MOD(A6341,3)=0,COUNTIF($B$4:B6340,"&lt;&gt;0")+1,0),0)</f>
        <v>0</v>
      </c>
      <c r="C6341" s="9">
        <f>'Dash Board'!$C$12+COUNT('Daily reducing balance'!$F$4:F6340)</f>
        <v>48067</v>
      </c>
      <c r="D6341">
        <f t="shared" si="693"/>
        <v>2031</v>
      </c>
      <c r="E6341">
        <f t="shared" si="694"/>
        <v>8</v>
      </c>
      <c r="F6341">
        <f>DAY('Dash Board'!$C$12+COUNT('Daily reducing balance'!$F$4:F6340))</f>
        <v>7</v>
      </c>
      <c r="G6341" s="8">
        <f t="shared" si="695"/>
        <v>1.1551780015749496E-7</v>
      </c>
      <c r="H6341" s="6">
        <f>G6341*'Dash Board'!$C$11/365</f>
        <v>3.3231147990512246E-11</v>
      </c>
      <c r="I6341" s="6">
        <f>H6341*'Dash Board'!$C$18/'Dash Board'!$C$11</f>
        <v>1.5824356185958216E-11</v>
      </c>
      <c r="J6341" s="6">
        <f>(G6341&gt;1)*PMT('Dash Board'!$C$11/365,$U$4,-'Dash Board'!$C$19)</f>
        <v>0</v>
      </c>
      <c r="K6341" s="6">
        <f t="shared" ref="K6341:K6404" si="697">IF(F6341=1,SUMIFS($J$4:$J$7308,$D$4:$D$7308,"="&amp;YEAR(C6341),$E$4:$E$7308,"="&amp;MONTH(C6341)),0)</f>
        <v>0</v>
      </c>
      <c r="L6341" s="8">
        <f t="shared" ref="L6341:L6404" si="698">IF(G6341+H6341-J6341&lt;0,0,G6341+H6341-J6341)</f>
        <v>1.1555103130548547E-7</v>
      </c>
      <c r="N6341" s="8">
        <f t="shared" si="696"/>
        <v>-1.5824356185958216E-11</v>
      </c>
      <c r="O6341" s="8">
        <f>IF(E6340&lt;&gt;E6341,SUM($N$4:N6341)-SUM($O$3:O6340),0)</f>
        <v>0</v>
      </c>
      <c r="P6341" s="6">
        <f>IF(B6341&gt;0,SUM($O$4:O6341)-SUM($P$3:P6340),0)</f>
        <v>0</v>
      </c>
      <c r="Q6341" s="6">
        <f t="shared" ref="Q6341:Q6404" si="699">I6341</f>
        <v>1.5824356185958216E-11</v>
      </c>
      <c r="R6341" s="8">
        <f>IF(E6340&lt;&gt;E6341,SUM($Q$4:Q6341)-SUM($R$3:R6340),0)</f>
        <v>0</v>
      </c>
      <c r="S6341" s="6">
        <f>IF(B6341&gt;0,SUM($R$4:R6341)-SUM($S$3:S6340),0)</f>
        <v>0</v>
      </c>
    </row>
    <row r="6342" spans="1:19">
      <c r="A6342">
        <f>IF(E6341&lt;&gt;E6342,COUNTIF($A$4:A6341,"&lt;&gt;0")+1,0)</f>
        <v>0</v>
      </c>
      <c r="B6342">
        <f>IF(A6342&lt;&gt;0,IF(MOD(A6342,3)=0,COUNTIF($B$4:B6341,"&lt;&gt;0")+1,0),0)</f>
        <v>0</v>
      </c>
      <c r="C6342" s="9">
        <f>'Dash Board'!$C$12+COUNT('Daily reducing balance'!$F$4:F6341)</f>
        <v>48068</v>
      </c>
      <c r="D6342">
        <f t="shared" si="693"/>
        <v>2031</v>
      </c>
      <c r="E6342">
        <f t="shared" si="694"/>
        <v>8</v>
      </c>
      <c r="F6342">
        <f>DAY('Dash Board'!$C$12+COUNT('Daily reducing balance'!$F$4:F6341))</f>
        <v>8</v>
      </c>
      <c r="G6342" s="8">
        <f t="shared" si="695"/>
        <v>1.1555103130548547E-7</v>
      </c>
      <c r="H6342" s="6">
        <f>G6342*'Dash Board'!$C$11/365</f>
        <v>3.3240707635824586E-11</v>
      </c>
      <c r="I6342" s="6">
        <f>H6342*'Dash Board'!$C$18/'Dash Board'!$C$11</f>
        <v>1.5828908398011708E-11</v>
      </c>
      <c r="J6342" s="6">
        <f>(G6342&gt;1)*PMT('Dash Board'!$C$11/365,$U$4,-'Dash Board'!$C$19)</f>
        <v>0</v>
      </c>
      <c r="K6342" s="6">
        <f t="shared" si="697"/>
        <v>0</v>
      </c>
      <c r="L6342" s="8">
        <f t="shared" si="698"/>
        <v>1.155842720131213E-7</v>
      </c>
      <c r="N6342" s="8">
        <f t="shared" si="696"/>
        <v>-1.5828908398011708E-11</v>
      </c>
      <c r="O6342" s="8">
        <f>IF(E6341&lt;&gt;E6342,SUM($N$4:N6342)-SUM($O$3:O6341),0)</f>
        <v>0</v>
      </c>
      <c r="P6342" s="6">
        <f>IF(B6342&gt;0,SUM($O$4:O6342)-SUM($P$3:P6341),0)</f>
        <v>0</v>
      </c>
      <c r="Q6342" s="6">
        <f t="shared" si="699"/>
        <v>1.5828908398011708E-11</v>
      </c>
      <c r="R6342" s="8">
        <f>IF(E6341&lt;&gt;E6342,SUM($Q$4:Q6342)-SUM($R$3:R6341),0)</f>
        <v>0</v>
      </c>
      <c r="S6342" s="6">
        <f>IF(B6342&gt;0,SUM($R$4:R6342)-SUM($S$3:S6341),0)</f>
        <v>0</v>
      </c>
    </row>
    <row r="6343" spans="1:19">
      <c r="A6343">
        <f>IF(E6342&lt;&gt;E6343,COUNTIF($A$4:A6342,"&lt;&gt;0")+1,0)</f>
        <v>0</v>
      </c>
      <c r="B6343">
        <f>IF(A6343&lt;&gt;0,IF(MOD(A6343,3)=0,COUNTIF($B$4:B6342,"&lt;&gt;0")+1,0),0)</f>
        <v>0</v>
      </c>
      <c r="C6343" s="9">
        <f>'Dash Board'!$C$12+COUNT('Daily reducing balance'!$F$4:F6342)</f>
        <v>48069</v>
      </c>
      <c r="D6343">
        <f t="shared" si="693"/>
        <v>2031</v>
      </c>
      <c r="E6343">
        <f t="shared" si="694"/>
        <v>8</v>
      </c>
      <c r="F6343">
        <f>DAY('Dash Board'!$C$12+COUNT('Daily reducing balance'!$F$4:F6342))</f>
        <v>9</v>
      </c>
      <c r="G6343" s="8">
        <f t="shared" si="695"/>
        <v>1.155842720131213E-7</v>
      </c>
      <c r="H6343" s="6">
        <f>G6343*'Dash Board'!$C$11/365</f>
        <v>3.3250270031171884E-11</v>
      </c>
      <c r="I6343" s="6">
        <f>H6343*'Dash Board'!$C$18/'Dash Board'!$C$11</f>
        <v>1.5833461919605661E-11</v>
      </c>
      <c r="J6343" s="6">
        <f>(G6343&gt;1)*PMT('Dash Board'!$C$11/365,$U$4,-'Dash Board'!$C$19)</f>
        <v>0</v>
      </c>
      <c r="K6343" s="6">
        <f t="shared" si="697"/>
        <v>0</v>
      </c>
      <c r="L6343" s="8">
        <f t="shared" si="698"/>
        <v>1.1561752228315247E-7</v>
      </c>
      <c r="N6343" s="8">
        <f t="shared" si="696"/>
        <v>-1.5833461919605661E-11</v>
      </c>
      <c r="O6343" s="8">
        <f>IF(E6342&lt;&gt;E6343,SUM($N$4:N6343)-SUM($O$3:O6342),0)</f>
        <v>0</v>
      </c>
      <c r="P6343" s="6">
        <f>IF(B6343&gt;0,SUM($O$4:O6343)-SUM($P$3:P6342),0)</f>
        <v>0</v>
      </c>
      <c r="Q6343" s="6">
        <f t="shared" si="699"/>
        <v>1.5833461919605661E-11</v>
      </c>
      <c r="R6343" s="8">
        <f>IF(E6342&lt;&gt;E6343,SUM($Q$4:Q6343)-SUM($R$3:R6342),0)</f>
        <v>0</v>
      </c>
      <c r="S6343" s="6">
        <f>IF(B6343&gt;0,SUM($R$4:R6343)-SUM($S$3:S6342),0)</f>
        <v>0</v>
      </c>
    </row>
    <row r="6344" spans="1:19">
      <c r="A6344">
        <f>IF(E6343&lt;&gt;E6344,COUNTIF($A$4:A6343,"&lt;&gt;0")+1,0)</f>
        <v>0</v>
      </c>
      <c r="B6344">
        <f>IF(A6344&lt;&gt;0,IF(MOD(A6344,3)=0,COUNTIF($B$4:B6343,"&lt;&gt;0")+1,0),0)</f>
        <v>0</v>
      </c>
      <c r="C6344" s="9">
        <f>'Dash Board'!$C$12+COUNT('Daily reducing balance'!$F$4:F6343)</f>
        <v>48070</v>
      </c>
      <c r="D6344">
        <f t="shared" si="693"/>
        <v>2031</v>
      </c>
      <c r="E6344">
        <f t="shared" si="694"/>
        <v>8</v>
      </c>
      <c r="F6344">
        <f>DAY('Dash Board'!$C$12+COUNT('Daily reducing balance'!$F$4:F6343))</f>
        <v>10</v>
      </c>
      <c r="G6344" s="8">
        <f t="shared" si="695"/>
        <v>1.1561752228315247E-7</v>
      </c>
      <c r="H6344" s="6">
        <f>G6344*'Dash Board'!$C$11/365</f>
        <v>3.3259835177345228E-11</v>
      </c>
      <c r="I6344" s="6">
        <f>H6344*'Dash Board'!$C$18/'Dash Board'!$C$11</f>
        <v>1.5838016751116776E-11</v>
      </c>
      <c r="J6344" s="6">
        <f>(G6344&gt;1)*PMT('Dash Board'!$C$11/365,$U$4,-'Dash Board'!$C$19)</f>
        <v>0</v>
      </c>
      <c r="K6344" s="6">
        <f t="shared" si="697"/>
        <v>0</v>
      </c>
      <c r="L6344" s="8">
        <f t="shared" si="698"/>
        <v>1.1565078211832981E-7</v>
      </c>
      <c r="N6344" s="8">
        <f t="shared" si="696"/>
        <v>-1.5838016751116776E-11</v>
      </c>
      <c r="O6344" s="8">
        <f>IF(E6343&lt;&gt;E6344,SUM($N$4:N6344)-SUM($O$3:O6343),0)</f>
        <v>0</v>
      </c>
      <c r="P6344" s="6">
        <f>IF(B6344&gt;0,SUM($O$4:O6344)-SUM($P$3:P6343),0)</f>
        <v>0</v>
      </c>
      <c r="Q6344" s="6">
        <f t="shared" si="699"/>
        <v>1.5838016751116776E-11</v>
      </c>
      <c r="R6344" s="8">
        <f>IF(E6343&lt;&gt;E6344,SUM($Q$4:Q6344)-SUM($R$3:R6343),0)</f>
        <v>0</v>
      </c>
      <c r="S6344" s="6">
        <f>IF(B6344&gt;0,SUM($R$4:R6344)-SUM($S$3:S6343),0)</f>
        <v>0</v>
      </c>
    </row>
    <row r="6345" spans="1:19">
      <c r="A6345">
        <f>IF(E6344&lt;&gt;E6345,COUNTIF($A$4:A6344,"&lt;&gt;0")+1,0)</f>
        <v>0</v>
      </c>
      <c r="B6345">
        <f>IF(A6345&lt;&gt;0,IF(MOD(A6345,3)=0,COUNTIF($B$4:B6344,"&lt;&gt;0")+1,0),0)</f>
        <v>0</v>
      </c>
      <c r="C6345" s="9">
        <f>'Dash Board'!$C$12+COUNT('Daily reducing balance'!$F$4:F6344)</f>
        <v>48071</v>
      </c>
      <c r="D6345">
        <f t="shared" si="693"/>
        <v>2031</v>
      </c>
      <c r="E6345">
        <f t="shared" si="694"/>
        <v>8</v>
      </c>
      <c r="F6345">
        <f>DAY('Dash Board'!$C$12+COUNT('Daily reducing balance'!$F$4:F6344))</f>
        <v>11</v>
      </c>
      <c r="G6345" s="8">
        <f t="shared" si="695"/>
        <v>1.1565078211832981E-7</v>
      </c>
      <c r="H6345" s="6">
        <f>G6345*'Dash Board'!$C$11/365</f>
        <v>3.3269403075135972E-11</v>
      </c>
      <c r="I6345" s="6">
        <f>H6345*'Dash Board'!$C$18/'Dash Board'!$C$11</f>
        <v>1.5842572892921892E-11</v>
      </c>
      <c r="J6345" s="6">
        <f>(G6345&gt;1)*PMT('Dash Board'!$C$11/365,$U$4,-'Dash Board'!$C$19)</f>
        <v>0</v>
      </c>
      <c r="K6345" s="6">
        <f t="shared" si="697"/>
        <v>0</v>
      </c>
      <c r="L6345" s="8">
        <f t="shared" si="698"/>
        <v>1.1568405152140495E-7</v>
      </c>
      <c r="N6345" s="8">
        <f t="shared" si="696"/>
        <v>-1.5842572892921892E-11</v>
      </c>
      <c r="O6345" s="8">
        <f>IF(E6344&lt;&gt;E6345,SUM($N$4:N6345)-SUM($O$3:O6344),0)</f>
        <v>0</v>
      </c>
      <c r="P6345" s="6">
        <f>IF(B6345&gt;0,SUM($O$4:O6345)-SUM($P$3:P6344),0)</f>
        <v>0</v>
      </c>
      <c r="Q6345" s="6">
        <f t="shared" si="699"/>
        <v>1.5842572892921892E-11</v>
      </c>
      <c r="R6345" s="8">
        <f>IF(E6344&lt;&gt;E6345,SUM($Q$4:Q6345)-SUM($R$3:R6344),0)</f>
        <v>0</v>
      </c>
      <c r="S6345" s="6">
        <f>IF(B6345&gt;0,SUM($R$4:R6345)-SUM($S$3:S6344),0)</f>
        <v>0</v>
      </c>
    </row>
    <row r="6346" spans="1:19">
      <c r="A6346">
        <f>IF(E6345&lt;&gt;E6346,COUNTIF($A$4:A6345,"&lt;&gt;0")+1,0)</f>
        <v>0</v>
      </c>
      <c r="B6346">
        <f>IF(A6346&lt;&gt;0,IF(MOD(A6346,3)=0,COUNTIF($B$4:B6345,"&lt;&gt;0")+1,0),0)</f>
        <v>0</v>
      </c>
      <c r="C6346" s="9">
        <f>'Dash Board'!$C$12+COUNT('Daily reducing balance'!$F$4:F6345)</f>
        <v>48072</v>
      </c>
      <c r="D6346">
        <f t="shared" si="693"/>
        <v>2031</v>
      </c>
      <c r="E6346">
        <f t="shared" si="694"/>
        <v>8</v>
      </c>
      <c r="F6346">
        <f>DAY('Dash Board'!$C$12+COUNT('Daily reducing balance'!$F$4:F6345))</f>
        <v>12</v>
      </c>
      <c r="G6346" s="8">
        <f t="shared" si="695"/>
        <v>1.1568405152140495E-7</v>
      </c>
      <c r="H6346" s="6">
        <f>G6346*'Dash Board'!$C$11/365</f>
        <v>3.3278973725335669E-11</v>
      </c>
      <c r="I6346" s="6">
        <f>H6346*'Dash Board'!$C$18/'Dash Board'!$C$11</f>
        <v>1.584713034539794E-11</v>
      </c>
      <c r="J6346" s="6">
        <f>(G6346&gt;1)*PMT('Dash Board'!$C$11/365,$U$4,-'Dash Board'!$C$19)</f>
        <v>0</v>
      </c>
      <c r="K6346" s="6">
        <f t="shared" si="697"/>
        <v>0</v>
      </c>
      <c r="L6346" s="8">
        <f t="shared" si="698"/>
        <v>1.1571733049513029E-7</v>
      </c>
      <c r="N6346" s="8">
        <f t="shared" si="696"/>
        <v>-1.584713034539794E-11</v>
      </c>
      <c r="O6346" s="8">
        <f>IF(E6345&lt;&gt;E6346,SUM($N$4:N6346)-SUM($O$3:O6345),0)</f>
        <v>0</v>
      </c>
      <c r="P6346" s="6">
        <f>IF(B6346&gt;0,SUM($O$4:O6346)-SUM($P$3:P6345),0)</f>
        <v>0</v>
      </c>
      <c r="Q6346" s="6">
        <f t="shared" si="699"/>
        <v>1.584713034539794E-11</v>
      </c>
      <c r="R6346" s="8">
        <f>IF(E6345&lt;&gt;E6346,SUM($Q$4:Q6346)-SUM($R$3:R6345),0)</f>
        <v>0</v>
      </c>
      <c r="S6346" s="6">
        <f>IF(B6346&gt;0,SUM($R$4:R6346)-SUM($S$3:S6345),0)</f>
        <v>0</v>
      </c>
    </row>
    <row r="6347" spans="1:19">
      <c r="A6347">
        <f>IF(E6346&lt;&gt;E6347,COUNTIF($A$4:A6346,"&lt;&gt;0")+1,0)</f>
        <v>0</v>
      </c>
      <c r="B6347">
        <f>IF(A6347&lt;&gt;0,IF(MOD(A6347,3)=0,COUNTIF($B$4:B6346,"&lt;&gt;0")+1,0),0)</f>
        <v>0</v>
      </c>
      <c r="C6347" s="9">
        <f>'Dash Board'!$C$12+COUNT('Daily reducing balance'!$F$4:F6346)</f>
        <v>48073</v>
      </c>
      <c r="D6347">
        <f t="shared" si="693"/>
        <v>2031</v>
      </c>
      <c r="E6347">
        <f t="shared" si="694"/>
        <v>8</v>
      </c>
      <c r="F6347">
        <f>DAY('Dash Board'!$C$12+COUNT('Daily reducing balance'!$F$4:F6346))</f>
        <v>13</v>
      </c>
      <c r="G6347" s="8">
        <f t="shared" si="695"/>
        <v>1.1571733049513029E-7</v>
      </c>
      <c r="H6347" s="6">
        <f>G6347*'Dash Board'!$C$11/365</f>
        <v>3.3288547128736113E-11</v>
      </c>
      <c r="I6347" s="6">
        <f>H6347*'Dash Board'!$C$18/'Dash Board'!$C$11</f>
        <v>1.5851689108921962E-11</v>
      </c>
      <c r="J6347" s="6">
        <f>(G6347&gt;1)*PMT('Dash Board'!$C$11/365,$U$4,-'Dash Board'!$C$19)</f>
        <v>0</v>
      </c>
      <c r="K6347" s="6">
        <f t="shared" si="697"/>
        <v>0</v>
      </c>
      <c r="L6347" s="8">
        <f t="shared" si="698"/>
        <v>1.1575061904225903E-7</v>
      </c>
      <c r="N6347" s="8">
        <f t="shared" si="696"/>
        <v>-1.5851689108921962E-11</v>
      </c>
      <c r="O6347" s="8">
        <f>IF(E6346&lt;&gt;E6347,SUM($N$4:N6347)-SUM($O$3:O6346),0)</f>
        <v>0</v>
      </c>
      <c r="P6347" s="6">
        <f>IF(B6347&gt;0,SUM($O$4:O6347)-SUM($P$3:P6346),0)</f>
        <v>0</v>
      </c>
      <c r="Q6347" s="6">
        <f t="shared" si="699"/>
        <v>1.5851689108921962E-11</v>
      </c>
      <c r="R6347" s="8">
        <f>IF(E6346&lt;&gt;E6347,SUM($Q$4:Q6347)-SUM($R$3:R6346),0)</f>
        <v>0</v>
      </c>
      <c r="S6347" s="6">
        <f>IF(B6347&gt;0,SUM($R$4:R6347)-SUM($S$3:S6346),0)</f>
        <v>0</v>
      </c>
    </row>
    <row r="6348" spans="1:19">
      <c r="A6348">
        <f>IF(E6347&lt;&gt;E6348,COUNTIF($A$4:A6347,"&lt;&gt;0")+1,0)</f>
        <v>0</v>
      </c>
      <c r="B6348">
        <f>IF(A6348&lt;&gt;0,IF(MOD(A6348,3)=0,COUNTIF($B$4:B6347,"&lt;&gt;0")+1,0),0)</f>
        <v>0</v>
      </c>
      <c r="C6348" s="9">
        <f>'Dash Board'!$C$12+COUNT('Daily reducing balance'!$F$4:F6347)</f>
        <v>48074</v>
      </c>
      <c r="D6348">
        <f t="shared" si="693"/>
        <v>2031</v>
      </c>
      <c r="E6348">
        <f t="shared" si="694"/>
        <v>8</v>
      </c>
      <c r="F6348">
        <f>DAY('Dash Board'!$C$12+COUNT('Daily reducing balance'!$F$4:F6347))</f>
        <v>14</v>
      </c>
      <c r="G6348" s="8">
        <f t="shared" si="695"/>
        <v>1.1575061904225903E-7</v>
      </c>
      <c r="H6348" s="6">
        <f>G6348*'Dash Board'!$C$11/365</f>
        <v>3.3298123286129309E-11</v>
      </c>
      <c r="I6348" s="6">
        <f>H6348*'Dash Board'!$C$18/'Dash Board'!$C$11</f>
        <v>1.58562491838711E-11</v>
      </c>
      <c r="J6348" s="6">
        <f>(G6348&gt;1)*PMT('Dash Board'!$C$11/365,$U$4,-'Dash Board'!$C$19)</f>
        <v>0</v>
      </c>
      <c r="K6348" s="6">
        <f t="shared" si="697"/>
        <v>0</v>
      </c>
      <c r="L6348" s="8">
        <f t="shared" si="698"/>
        <v>1.1578391716554515E-7</v>
      </c>
      <c r="N6348" s="8">
        <f t="shared" si="696"/>
        <v>-1.58562491838711E-11</v>
      </c>
      <c r="O6348" s="8">
        <f>IF(E6347&lt;&gt;E6348,SUM($N$4:N6348)-SUM($O$3:O6347),0)</f>
        <v>0</v>
      </c>
      <c r="P6348" s="6">
        <f>IF(B6348&gt;0,SUM($O$4:O6348)-SUM($P$3:P6347),0)</f>
        <v>0</v>
      </c>
      <c r="Q6348" s="6">
        <f t="shared" si="699"/>
        <v>1.58562491838711E-11</v>
      </c>
      <c r="R6348" s="8">
        <f>IF(E6347&lt;&gt;E6348,SUM($Q$4:Q6348)-SUM($R$3:R6347),0)</f>
        <v>0</v>
      </c>
      <c r="S6348" s="6">
        <f>IF(B6348&gt;0,SUM($R$4:R6348)-SUM($S$3:S6347),0)</f>
        <v>0</v>
      </c>
    </row>
    <row r="6349" spans="1:19">
      <c r="A6349">
        <f>IF(E6348&lt;&gt;E6349,COUNTIF($A$4:A6348,"&lt;&gt;0")+1,0)</f>
        <v>0</v>
      </c>
      <c r="B6349">
        <f>IF(A6349&lt;&gt;0,IF(MOD(A6349,3)=0,COUNTIF($B$4:B6348,"&lt;&gt;0")+1,0),0)</f>
        <v>0</v>
      </c>
      <c r="C6349" s="9">
        <f>'Dash Board'!$C$12+COUNT('Daily reducing balance'!$F$4:F6348)</f>
        <v>48075</v>
      </c>
      <c r="D6349">
        <f t="shared" si="693"/>
        <v>2031</v>
      </c>
      <c r="E6349">
        <f t="shared" si="694"/>
        <v>8</v>
      </c>
      <c r="F6349">
        <f>DAY('Dash Board'!$C$12+COUNT('Daily reducing balance'!$F$4:F6348))</f>
        <v>15</v>
      </c>
      <c r="G6349" s="8">
        <f t="shared" si="695"/>
        <v>1.1578391716554515E-7</v>
      </c>
      <c r="H6349" s="6">
        <f>G6349*'Dash Board'!$C$11/365</f>
        <v>3.3307702198307508E-11</v>
      </c>
      <c r="I6349" s="6">
        <f>H6349*'Dash Board'!$C$18/'Dash Board'!$C$11</f>
        <v>1.5860810570622622E-11</v>
      </c>
      <c r="J6349" s="6">
        <f>(G6349&gt;1)*PMT('Dash Board'!$C$11/365,$U$4,-'Dash Board'!$C$19)</f>
        <v>0</v>
      </c>
      <c r="K6349" s="6">
        <f t="shared" si="697"/>
        <v>0</v>
      </c>
      <c r="L6349" s="8">
        <f t="shared" si="698"/>
        <v>1.1581722486774346E-7</v>
      </c>
      <c r="N6349" s="8">
        <f t="shared" si="696"/>
        <v>-1.5860810570622622E-11</v>
      </c>
      <c r="O6349" s="8">
        <f>IF(E6348&lt;&gt;E6349,SUM($N$4:N6349)-SUM($O$3:O6348),0)</f>
        <v>0</v>
      </c>
      <c r="P6349" s="6">
        <f>IF(B6349&gt;0,SUM($O$4:O6349)-SUM($P$3:P6348),0)</f>
        <v>0</v>
      </c>
      <c r="Q6349" s="6">
        <f t="shared" si="699"/>
        <v>1.5860810570622622E-11</v>
      </c>
      <c r="R6349" s="8">
        <f>IF(E6348&lt;&gt;E6349,SUM($Q$4:Q6349)-SUM($R$3:R6348),0)</f>
        <v>0</v>
      </c>
      <c r="S6349" s="6">
        <f>IF(B6349&gt;0,SUM($R$4:R6349)-SUM($S$3:S6348),0)</f>
        <v>0</v>
      </c>
    </row>
    <row r="6350" spans="1:19">
      <c r="A6350">
        <f>IF(E6349&lt;&gt;E6350,COUNTIF($A$4:A6349,"&lt;&gt;0")+1,0)</f>
        <v>0</v>
      </c>
      <c r="B6350">
        <f>IF(A6350&lt;&gt;0,IF(MOD(A6350,3)=0,COUNTIF($B$4:B6349,"&lt;&gt;0")+1,0),0)</f>
        <v>0</v>
      </c>
      <c r="C6350" s="9">
        <f>'Dash Board'!$C$12+COUNT('Daily reducing balance'!$F$4:F6349)</f>
        <v>48076</v>
      </c>
      <c r="D6350">
        <f t="shared" si="693"/>
        <v>2031</v>
      </c>
      <c r="E6350">
        <f t="shared" si="694"/>
        <v>8</v>
      </c>
      <c r="F6350">
        <f>DAY('Dash Board'!$C$12+COUNT('Daily reducing balance'!$F$4:F6349))</f>
        <v>16</v>
      </c>
      <c r="G6350" s="8">
        <f t="shared" si="695"/>
        <v>1.1581722486774346E-7</v>
      </c>
      <c r="H6350" s="6">
        <f>G6350*'Dash Board'!$C$11/365</f>
        <v>3.3317283866063184E-11</v>
      </c>
      <c r="I6350" s="6">
        <f>H6350*'Dash Board'!$C$18/'Dash Board'!$C$11</f>
        <v>1.5865373269553899E-11</v>
      </c>
      <c r="J6350" s="6">
        <f>(G6350&gt;1)*PMT('Dash Board'!$C$11/365,$U$4,-'Dash Board'!$C$19)</f>
        <v>0</v>
      </c>
      <c r="K6350" s="6">
        <f t="shared" si="697"/>
        <v>0</v>
      </c>
      <c r="L6350" s="8">
        <f t="shared" si="698"/>
        <v>1.1585054215160953E-7</v>
      </c>
      <c r="N6350" s="8">
        <f t="shared" si="696"/>
        <v>-1.5865373269553899E-11</v>
      </c>
      <c r="O6350" s="8">
        <f>IF(E6349&lt;&gt;E6350,SUM($N$4:N6350)-SUM($O$3:O6349),0)</f>
        <v>0</v>
      </c>
      <c r="P6350" s="6">
        <f>IF(B6350&gt;0,SUM($O$4:O6350)-SUM($P$3:P6349),0)</f>
        <v>0</v>
      </c>
      <c r="Q6350" s="6">
        <f t="shared" si="699"/>
        <v>1.5865373269553899E-11</v>
      </c>
      <c r="R6350" s="8">
        <f>IF(E6349&lt;&gt;E6350,SUM($Q$4:Q6350)-SUM($R$3:R6349),0)</f>
        <v>0</v>
      </c>
      <c r="S6350" s="6">
        <f>IF(B6350&gt;0,SUM($R$4:R6350)-SUM($S$3:S6349),0)</f>
        <v>0</v>
      </c>
    </row>
    <row r="6351" spans="1:19">
      <c r="A6351">
        <f>IF(E6350&lt;&gt;E6351,COUNTIF($A$4:A6350,"&lt;&gt;0")+1,0)</f>
        <v>0</v>
      </c>
      <c r="B6351">
        <f>IF(A6351&lt;&gt;0,IF(MOD(A6351,3)=0,COUNTIF($B$4:B6350,"&lt;&gt;0")+1,0),0)</f>
        <v>0</v>
      </c>
      <c r="C6351" s="9">
        <f>'Dash Board'!$C$12+COUNT('Daily reducing balance'!$F$4:F6350)</f>
        <v>48077</v>
      </c>
      <c r="D6351">
        <f t="shared" si="693"/>
        <v>2031</v>
      </c>
      <c r="E6351">
        <f t="shared" si="694"/>
        <v>8</v>
      </c>
      <c r="F6351">
        <f>DAY('Dash Board'!$C$12+COUNT('Daily reducing balance'!$F$4:F6350))</f>
        <v>17</v>
      </c>
      <c r="G6351" s="8">
        <f t="shared" si="695"/>
        <v>1.1585054215160953E-7</v>
      </c>
      <c r="H6351" s="6">
        <f>G6351*'Dash Board'!$C$11/365</f>
        <v>3.3326868290189045E-11</v>
      </c>
      <c r="I6351" s="6">
        <f>H6351*'Dash Board'!$C$18/'Dash Board'!$C$11</f>
        <v>1.5869937281042402E-11</v>
      </c>
      <c r="J6351" s="6">
        <f>(G6351&gt;1)*PMT('Dash Board'!$C$11/365,$U$4,-'Dash Board'!$C$19)</f>
        <v>0</v>
      </c>
      <c r="K6351" s="6">
        <f t="shared" si="697"/>
        <v>0</v>
      </c>
      <c r="L6351" s="8">
        <f t="shared" si="698"/>
        <v>1.1588386901989972E-7</v>
      </c>
      <c r="N6351" s="8">
        <f t="shared" si="696"/>
        <v>-1.5869937281042402E-11</v>
      </c>
      <c r="O6351" s="8">
        <f>IF(E6350&lt;&gt;E6351,SUM($N$4:N6351)-SUM($O$3:O6350),0)</f>
        <v>0</v>
      </c>
      <c r="P6351" s="6">
        <f>IF(B6351&gt;0,SUM($O$4:O6351)-SUM($P$3:P6350),0)</f>
        <v>0</v>
      </c>
      <c r="Q6351" s="6">
        <f t="shared" si="699"/>
        <v>1.5869937281042402E-11</v>
      </c>
      <c r="R6351" s="8">
        <f>IF(E6350&lt;&gt;E6351,SUM($Q$4:Q6351)-SUM($R$3:R6350),0)</f>
        <v>0</v>
      </c>
      <c r="S6351" s="6">
        <f>IF(B6351&gt;0,SUM($R$4:R6351)-SUM($S$3:S6350),0)</f>
        <v>0</v>
      </c>
    </row>
    <row r="6352" spans="1:19">
      <c r="A6352">
        <f>IF(E6351&lt;&gt;E6352,COUNTIF($A$4:A6351,"&lt;&gt;0")+1,0)</f>
        <v>0</v>
      </c>
      <c r="B6352">
        <f>IF(A6352&lt;&gt;0,IF(MOD(A6352,3)=0,COUNTIF($B$4:B6351,"&lt;&gt;0")+1,0),0)</f>
        <v>0</v>
      </c>
      <c r="C6352" s="9">
        <f>'Dash Board'!$C$12+COUNT('Daily reducing balance'!$F$4:F6351)</f>
        <v>48078</v>
      </c>
      <c r="D6352">
        <f t="shared" si="693"/>
        <v>2031</v>
      </c>
      <c r="E6352">
        <f t="shared" si="694"/>
        <v>8</v>
      </c>
      <c r="F6352">
        <f>DAY('Dash Board'!$C$12+COUNT('Daily reducing balance'!$F$4:F6351))</f>
        <v>18</v>
      </c>
      <c r="G6352" s="8">
        <f t="shared" si="695"/>
        <v>1.1588386901989972E-7</v>
      </c>
      <c r="H6352" s="6">
        <f>G6352*'Dash Board'!$C$11/365</f>
        <v>3.3336455471478002E-11</v>
      </c>
      <c r="I6352" s="6">
        <f>H6352*'Dash Board'!$C$18/'Dash Board'!$C$11</f>
        <v>1.5874502605465716E-11</v>
      </c>
      <c r="J6352" s="6">
        <f>(G6352&gt;1)*PMT('Dash Board'!$C$11/365,$U$4,-'Dash Board'!$C$19)</f>
        <v>0</v>
      </c>
      <c r="K6352" s="6">
        <f t="shared" si="697"/>
        <v>0</v>
      </c>
      <c r="L6352" s="8">
        <f t="shared" si="698"/>
        <v>1.159172054753712E-7</v>
      </c>
      <c r="N6352" s="8">
        <f t="shared" si="696"/>
        <v>-1.5874502605465716E-11</v>
      </c>
      <c r="O6352" s="8">
        <f>IF(E6351&lt;&gt;E6352,SUM($N$4:N6352)-SUM($O$3:O6351),0)</f>
        <v>0</v>
      </c>
      <c r="P6352" s="6">
        <f>IF(B6352&gt;0,SUM($O$4:O6352)-SUM($P$3:P6351),0)</f>
        <v>0</v>
      </c>
      <c r="Q6352" s="6">
        <f t="shared" si="699"/>
        <v>1.5874502605465716E-11</v>
      </c>
      <c r="R6352" s="8">
        <f>IF(E6351&lt;&gt;E6352,SUM($Q$4:Q6352)-SUM($R$3:R6351),0)</f>
        <v>0</v>
      </c>
      <c r="S6352" s="6">
        <f>IF(B6352&gt;0,SUM($R$4:R6352)-SUM($S$3:S6351),0)</f>
        <v>0</v>
      </c>
    </row>
    <row r="6353" spans="1:19">
      <c r="A6353">
        <f>IF(E6352&lt;&gt;E6353,COUNTIF($A$4:A6352,"&lt;&gt;0")+1,0)</f>
        <v>0</v>
      </c>
      <c r="B6353">
        <f>IF(A6353&lt;&gt;0,IF(MOD(A6353,3)=0,COUNTIF($B$4:B6352,"&lt;&gt;0")+1,0),0)</f>
        <v>0</v>
      </c>
      <c r="C6353" s="9">
        <f>'Dash Board'!$C$12+COUNT('Daily reducing balance'!$F$4:F6352)</f>
        <v>48079</v>
      </c>
      <c r="D6353">
        <f t="shared" si="693"/>
        <v>2031</v>
      </c>
      <c r="E6353">
        <f t="shared" si="694"/>
        <v>8</v>
      </c>
      <c r="F6353">
        <f>DAY('Dash Board'!$C$12+COUNT('Daily reducing balance'!$F$4:F6352))</f>
        <v>19</v>
      </c>
      <c r="G6353" s="8">
        <f t="shared" si="695"/>
        <v>1.159172054753712E-7</v>
      </c>
      <c r="H6353" s="6">
        <f>G6353*'Dash Board'!$C$11/365</f>
        <v>3.3346045410723225E-11</v>
      </c>
      <c r="I6353" s="6">
        <f>H6353*'Dash Board'!$C$18/'Dash Board'!$C$11</f>
        <v>1.5879069243201537E-11</v>
      </c>
      <c r="J6353" s="6">
        <f>(G6353&gt;1)*PMT('Dash Board'!$C$11/365,$U$4,-'Dash Board'!$C$19)</f>
        <v>0</v>
      </c>
      <c r="K6353" s="6">
        <f t="shared" si="697"/>
        <v>0</v>
      </c>
      <c r="L6353" s="8">
        <f t="shared" si="698"/>
        <v>1.1595055152078193E-7</v>
      </c>
      <c r="N6353" s="8">
        <f t="shared" si="696"/>
        <v>-1.5879069243201537E-11</v>
      </c>
      <c r="O6353" s="8">
        <f>IF(E6352&lt;&gt;E6353,SUM($N$4:N6353)-SUM($O$3:O6352),0)</f>
        <v>0</v>
      </c>
      <c r="P6353" s="6">
        <f>IF(B6353&gt;0,SUM($O$4:O6353)-SUM($P$3:P6352),0)</f>
        <v>0</v>
      </c>
      <c r="Q6353" s="6">
        <f t="shared" si="699"/>
        <v>1.5879069243201537E-11</v>
      </c>
      <c r="R6353" s="8">
        <f>IF(E6352&lt;&gt;E6353,SUM($Q$4:Q6353)-SUM($R$3:R6352),0)</f>
        <v>0</v>
      </c>
      <c r="S6353" s="6">
        <f>IF(B6353&gt;0,SUM($R$4:R6353)-SUM($S$3:S6352),0)</f>
        <v>0</v>
      </c>
    </row>
    <row r="6354" spans="1:19">
      <c r="A6354">
        <f>IF(E6353&lt;&gt;E6354,COUNTIF($A$4:A6353,"&lt;&gt;0")+1,0)</f>
        <v>0</v>
      </c>
      <c r="B6354">
        <f>IF(A6354&lt;&gt;0,IF(MOD(A6354,3)=0,COUNTIF($B$4:B6353,"&lt;&gt;0")+1,0),0)</f>
        <v>0</v>
      </c>
      <c r="C6354" s="9">
        <f>'Dash Board'!$C$12+COUNT('Daily reducing balance'!$F$4:F6353)</f>
        <v>48080</v>
      </c>
      <c r="D6354">
        <f t="shared" si="693"/>
        <v>2031</v>
      </c>
      <c r="E6354">
        <f t="shared" si="694"/>
        <v>8</v>
      </c>
      <c r="F6354">
        <f>DAY('Dash Board'!$C$12+COUNT('Daily reducing balance'!$F$4:F6353))</f>
        <v>20</v>
      </c>
      <c r="G6354" s="8">
        <f t="shared" si="695"/>
        <v>1.1595055152078193E-7</v>
      </c>
      <c r="H6354" s="6">
        <f>G6354*'Dash Board'!$C$11/365</f>
        <v>3.335563810871809E-11</v>
      </c>
      <c r="I6354" s="6">
        <f>H6354*'Dash Board'!$C$18/'Dash Board'!$C$11</f>
        <v>1.5883637194627663E-11</v>
      </c>
      <c r="J6354" s="6">
        <f>(G6354&gt;1)*PMT('Dash Board'!$C$11/365,$U$4,-'Dash Board'!$C$19)</f>
        <v>0</v>
      </c>
      <c r="K6354" s="6">
        <f t="shared" si="697"/>
        <v>0</v>
      </c>
      <c r="L6354" s="8">
        <f t="shared" si="698"/>
        <v>1.1598390715889064E-7</v>
      </c>
      <c r="N6354" s="8">
        <f t="shared" si="696"/>
        <v>-1.5883637194627663E-11</v>
      </c>
      <c r="O6354" s="8">
        <f>IF(E6353&lt;&gt;E6354,SUM($N$4:N6354)-SUM($O$3:O6353),0)</f>
        <v>0</v>
      </c>
      <c r="P6354" s="6">
        <f>IF(B6354&gt;0,SUM($O$4:O6354)-SUM($P$3:P6353),0)</f>
        <v>0</v>
      </c>
      <c r="Q6354" s="6">
        <f t="shared" si="699"/>
        <v>1.5883637194627663E-11</v>
      </c>
      <c r="R6354" s="8">
        <f>IF(E6353&lt;&gt;E6354,SUM($Q$4:Q6354)-SUM($R$3:R6353),0)</f>
        <v>0</v>
      </c>
      <c r="S6354" s="6">
        <f>IF(B6354&gt;0,SUM($R$4:R6354)-SUM($S$3:S6353),0)</f>
        <v>0</v>
      </c>
    </row>
    <row r="6355" spans="1:19">
      <c r="A6355">
        <f>IF(E6354&lt;&gt;E6355,COUNTIF($A$4:A6354,"&lt;&gt;0")+1,0)</f>
        <v>0</v>
      </c>
      <c r="B6355">
        <f>IF(A6355&lt;&gt;0,IF(MOD(A6355,3)=0,COUNTIF($B$4:B6354,"&lt;&gt;0")+1,0),0)</f>
        <v>0</v>
      </c>
      <c r="C6355" s="9">
        <f>'Dash Board'!$C$12+COUNT('Daily reducing balance'!$F$4:F6354)</f>
        <v>48081</v>
      </c>
      <c r="D6355">
        <f t="shared" si="693"/>
        <v>2031</v>
      </c>
      <c r="E6355">
        <f t="shared" si="694"/>
        <v>8</v>
      </c>
      <c r="F6355">
        <f>DAY('Dash Board'!$C$12+COUNT('Daily reducing balance'!$F$4:F6354))</f>
        <v>21</v>
      </c>
      <c r="G6355" s="8">
        <f t="shared" si="695"/>
        <v>1.1598390715889064E-7</v>
      </c>
      <c r="H6355" s="6">
        <f>G6355*'Dash Board'!$C$11/365</f>
        <v>3.3365233566256212E-11</v>
      </c>
      <c r="I6355" s="6">
        <f>H6355*'Dash Board'!$C$18/'Dash Board'!$C$11</f>
        <v>1.5888206460122005E-11</v>
      </c>
      <c r="J6355" s="6">
        <f>(G6355&gt;1)*PMT('Dash Board'!$C$11/365,$U$4,-'Dash Board'!$C$19)</f>
        <v>0</v>
      </c>
      <c r="K6355" s="6">
        <f t="shared" si="697"/>
        <v>0</v>
      </c>
      <c r="L6355" s="8">
        <f t="shared" si="698"/>
        <v>1.1601727239245689E-7</v>
      </c>
      <c r="N6355" s="8">
        <f t="shared" si="696"/>
        <v>-1.5888206460122005E-11</v>
      </c>
      <c r="O6355" s="8">
        <f>IF(E6354&lt;&gt;E6355,SUM($N$4:N6355)-SUM($O$3:O6354),0)</f>
        <v>0</v>
      </c>
      <c r="P6355" s="6">
        <f>IF(B6355&gt;0,SUM($O$4:O6355)-SUM($P$3:P6354),0)</f>
        <v>0</v>
      </c>
      <c r="Q6355" s="6">
        <f t="shared" si="699"/>
        <v>1.5888206460122005E-11</v>
      </c>
      <c r="R6355" s="8">
        <f>IF(E6354&lt;&gt;E6355,SUM($Q$4:Q6355)-SUM($R$3:R6354),0)</f>
        <v>0</v>
      </c>
      <c r="S6355" s="6">
        <f>IF(B6355&gt;0,SUM($R$4:R6355)-SUM($S$3:S6354),0)</f>
        <v>0</v>
      </c>
    </row>
    <row r="6356" spans="1:19">
      <c r="A6356">
        <f>IF(E6355&lt;&gt;E6356,COUNTIF($A$4:A6355,"&lt;&gt;0")+1,0)</f>
        <v>0</v>
      </c>
      <c r="B6356">
        <f>IF(A6356&lt;&gt;0,IF(MOD(A6356,3)=0,COUNTIF($B$4:B6355,"&lt;&gt;0")+1,0),0)</f>
        <v>0</v>
      </c>
      <c r="C6356" s="9">
        <f>'Dash Board'!$C$12+COUNT('Daily reducing balance'!$F$4:F6355)</f>
        <v>48082</v>
      </c>
      <c r="D6356">
        <f t="shared" si="693"/>
        <v>2031</v>
      </c>
      <c r="E6356">
        <f t="shared" si="694"/>
        <v>8</v>
      </c>
      <c r="F6356">
        <f>DAY('Dash Board'!$C$12+COUNT('Daily reducing balance'!$F$4:F6355))</f>
        <v>22</v>
      </c>
      <c r="G6356" s="8">
        <f t="shared" si="695"/>
        <v>1.1601727239245689E-7</v>
      </c>
      <c r="H6356" s="6">
        <f>G6356*'Dash Board'!$C$11/365</f>
        <v>3.3374831784131433E-11</v>
      </c>
      <c r="I6356" s="6">
        <f>H6356*'Dash Board'!$C$18/'Dash Board'!$C$11</f>
        <v>1.5892777040062587E-11</v>
      </c>
      <c r="J6356" s="6">
        <f>(G6356&gt;1)*PMT('Dash Board'!$C$11/365,$U$4,-'Dash Board'!$C$19)</f>
        <v>0</v>
      </c>
      <c r="K6356" s="6">
        <f t="shared" si="697"/>
        <v>0</v>
      </c>
      <c r="L6356" s="8">
        <f t="shared" si="698"/>
        <v>1.1605064722424103E-7</v>
      </c>
      <c r="N6356" s="8">
        <f t="shared" si="696"/>
        <v>-1.5892777040062587E-11</v>
      </c>
      <c r="O6356" s="8">
        <f>IF(E6355&lt;&gt;E6356,SUM($N$4:N6356)-SUM($O$3:O6355),0)</f>
        <v>0</v>
      </c>
      <c r="P6356" s="6">
        <f>IF(B6356&gt;0,SUM($O$4:O6356)-SUM($P$3:P6355),0)</f>
        <v>0</v>
      </c>
      <c r="Q6356" s="6">
        <f t="shared" si="699"/>
        <v>1.5892777040062587E-11</v>
      </c>
      <c r="R6356" s="8">
        <f>IF(E6355&lt;&gt;E6356,SUM($Q$4:Q6356)-SUM($R$3:R6355),0)</f>
        <v>0</v>
      </c>
      <c r="S6356" s="6">
        <f>IF(B6356&gt;0,SUM($R$4:R6356)-SUM($S$3:S6355),0)</f>
        <v>0</v>
      </c>
    </row>
    <row r="6357" spans="1:19">
      <c r="A6357">
        <f>IF(E6356&lt;&gt;E6357,COUNTIF($A$4:A6356,"&lt;&gt;0")+1,0)</f>
        <v>0</v>
      </c>
      <c r="B6357">
        <f>IF(A6357&lt;&gt;0,IF(MOD(A6357,3)=0,COUNTIF($B$4:B6356,"&lt;&gt;0")+1,0),0)</f>
        <v>0</v>
      </c>
      <c r="C6357" s="9">
        <f>'Dash Board'!$C$12+COUNT('Daily reducing balance'!$F$4:F6356)</f>
        <v>48083</v>
      </c>
      <c r="D6357">
        <f t="shared" si="693"/>
        <v>2031</v>
      </c>
      <c r="E6357">
        <f t="shared" si="694"/>
        <v>8</v>
      </c>
      <c r="F6357">
        <f>DAY('Dash Board'!$C$12+COUNT('Daily reducing balance'!$F$4:F6356))</f>
        <v>23</v>
      </c>
      <c r="G6357" s="8">
        <f t="shared" si="695"/>
        <v>1.1605064722424103E-7</v>
      </c>
      <c r="H6357" s="6">
        <f>G6357*'Dash Board'!$C$11/365</f>
        <v>3.3384432763137832E-11</v>
      </c>
      <c r="I6357" s="6">
        <f>H6357*'Dash Board'!$C$18/'Dash Board'!$C$11</f>
        <v>1.5897348934827541E-11</v>
      </c>
      <c r="J6357" s="6">
        <f>(G6357&gt;1)*PMT('Dash Board'!$C$11/365,$U$4,-'Dash Board'!$C$19)</f>
        <v>0</v>
      </c>
      <c r="K6357" s="6">
        <f t="shared" si="697"/>
        <v>0</v>
      </c>
      <c r="L6357" s="8">
        <f t="shared" si="698"/>
        <v>1.1608403165700417E-7</v>
      </c>
      <c r="N6357" s="8">
        <f t="shared" si="696"/>
        <v>-1.5897348934827541E-11</v>
      </c>
      <c r="O6357" s="8">
        <f>IF(E6356&lt;&gt;E6357,SUM($N$4:N6357)-SUM($O$3:O6356),0)</f>
        <v>0</v>
      </c>
      <c r="P6357" s="6">
        <f>IF(B6357&gt;0,SUM($O$4:O6357)-SUM($P$3:P6356),0)</f>
        <v>0</v>
      </c>
      <c r="Q6357" s="6">
        <f t="shared" si="699"/>
        <v>1.5897348934827541E-11</v>
      </c>
      <c r="R6357" s="8">
        <f>IF(E6356&lt;&gt;E6357,SUM($Q$4:Q6357)-SUM($R$3:R6356),0)</f>
        <v>0</v>
      </c>
      <c r="S6357" s="6">
        <f>IF(B6357&gt;0,SUM($R$4:R6357)-SUM($S$3:S6356),0)</f>
        <v>0</v>
      </c>
    </row>
    <row r="6358" spans="1:19">
      <c r="A6358">
        <f>IF(E6357&lt;&gt;E6358,COUNTIF($A$4:A6357,"&lt;&gt;0")+1,0)</f>
        <v>0</v>
      </c>
      <c r="B6358">
        <f>IF(A6358&lt;&gt;0,IF(MOD(A6358,3)=0,COUNTIF($B$4:B6357,"&lt;&gt;0")+1,0),0)</f>
        <v>0</v>
      </c>
      <c r="C6358" s="9">
        <f>'Dash Board'!$C$12+COUNT('Daily reducing balance'!$F$4:F6357)</f>
        <v>48084</v>
      </c>
      <c r="D6358">
        <f t="shared" si="693"/>
        <v>2031</v>
      </c>
      <c r="E6358">
        <f t="shared" si="694"/>
        <v>8</v>
      </c>
      <c r="F6358">
        <f>DAY('Dash Board'!$C$12+COUNT('Daily reducing balance'!$F$4:F6357))</f>
        <v>24</v>
      </c>
      <c r="G6358" s="8">
        <f t="shared" si="695"/>
        <v>1.1608403165700417E-7</v>
      </c>
      <c r="H6358" s="6">
        <f>G6358*'Dash Board'!$C$11/365</f>
        <v>3.3394036504069691E-11</v>
      </c>
      <c r="I6358" s="6">
        <f>H6358*'Dash Board'!$C$18/'Dash Board'!$C$11</f>
        <v>1.5901922144795093E-11</v>
      </c>
      <c r="J6358" s="6">
        <f>(G6358&gt;1)*PMT('Dash Board'!$C$11/365,$U$4,-'Dash Board'!$C$19)</f>
        <v>0</v>
      </c>
      <c r="K6358" s="6">
        <f t="shared" si="697"/>
        <v>0</v>
      </c>
      <c r="L6358" s="8">
        <f t="shared" si="698"/>
        <v>1.1611742569350824E-7</v>
      </c>
      <c r="N6358" s="8">
        <f t="shared" si="696"/>
        <v>-1.5901922144795093E-11</v>
      </c>
      <c r="O6358" s="8">
        <f>IF(E6357&lt;&gt;E6358,SUM($N$4:N6358)-SUM($O$3:O6357),0)</f>
        <v>0</v>
      </c>
      <c r="P6358" s="6">
        <f>IF(B6358&gt;0,SUM($O$4:O6358)-SUM($P$3:P6357),0)</f>
        <v>0</v>
      </c>
      <c r="Q6358" s="6">
        <f t="shared" si="699"/>
        <v>1.5901922144795093E-11</v>
      </c>
      <c r="R6358" s="8">
        <f>IF(E6357&lt;&gt;E6358,SUM($Q$4:Q6358)-SUM($R$3:R6357),0)</f>
        <v>0</v>
      </c>
      <c r="S6358" s="6">
        <f>IF(B6358&gt;0,SUM($R$4:R6358)-SUM($S$3:S6357),0)</f>
        <v>0</v>
      </c>
    </row>
    <row r="6359" spans="1:19">
      <c r="A6359">
        <f>IF(E6358&lt;&gt;E6359,COUNTIF($A$4:A6358,"&lt;&gt;0")+1,0)</f>
        <v>0</v>
      </c>
      <c r="B6359">
        <f>IF(A6359&lt;&gt;0,IF(MOD(A6359,3)=0,COUNTIF($B$4:B6358,"&lt;&gt;0")+1,0),0)</f>
        <v>0</v>
      </c>
      <c r="C6359" s="9">
        <f>'Dash Board'!$C$12+COUNT('Daily reducing balance'!$F$4:F6358)</f>
        <v>48085</v>
      </c>
      <c r="D6359">
        <f t="shared" si="693"/>
        <v>2031</v>
      </c>
      <c r="E6359">
        <f t="shared" si="694"/>
        <v>8</v>
      </c>
      <c r="F6359">
        <f>DAY('Dash Board'!$C$12+COUNT('Daily reducing balance'!$F$4:F6358))</f>
        <v>25</v>
      </c>
      <c r="G6359" s="8">
        <f t="shared" si="695"/>
        <v>1.1611742569350824E-7</v>
      </c>
      <c r="H6359" s="6">
        <f>G6359*'Dash Board'!$C$11/365</f>
        <v>3.3403643007721549E-11</v>
      </c>
      <c r="I6359" s="6">
        <f>H6359*'Dash Board'!$C$18/'Dash Board'!$C$11</f>
        <v>1.5906496670343598E-11</v>
      </c>
      <c r="J6359" s="6">
        <f>(G6359&gt;1)*PMT('Dash Board'!$C$11/365,$U$4,-'Dash Board'!$C$19)</f>
        <v>0</v>
      </c>
      <c r="K6359" s="6">
        <f t="shared" si="697"/>
        <v>0</v>
      </c>
      <c r="L6359" s="8">
        <f t="shared" si="698"/>
        <v>1.1615082933651597E-7</v>
      </c>
      <c r="N6359" s="8">
        <f t="shared" si="696"/>
        <v>-1.5906496670343598E-11</v>
      </c>
      <c r="O6359" s="8">
        <f>IF(E6358&lt;&gt;E6359,SUM($N$4:N6359)-SUM($O$3:O6358),0)</f>
        <v>0</v>
      </c>
      <c r="P6359" s="6">
        <f>IF(B6359&gt;0,SUM($O$4:O6359)-SUM($P$3:P6358),0)</f>
        <v>0</v>
      </c>
      <c r="Q6359" s="6">
        <f t="shared" si="699"/>
        <v>1.5906496670343598E-11</v>
      </c>
      <c r="R6359" s="8">
        <f>IF(E6358&lt;&gt;E6359,SUM($Q$4:Q6359)-SUM($R$3:R6358),0)</f>
        <v>0</v>
      </c>
      <c r="S6359" s="6">
        <f>IF(B6359&gt;0,SUM($R$4:R6359)-SUM($S$3:S6358),0)</f>
        <v>0</v>
      </c>
    </row>
    <row r="6360" spans="1:19">
      <c r="A6360">
        <f>IF(E6359&lt;&gt;E6360,COUNTIF($A$4:A6359,"&lt;&gt;0")+1,0)</f>
        <v>0</v>
      </c>
      <c r="B6360">
        <f>IF(A6360&lt;&gt;0,IF(MOD(A6360,3)=0,COUNTIF($B$4:B6359,"&lt;&gt;0")+1,0),0)</f>
        <v>0</v>
      </c>
      <c r="C6360" s="9">
        <f>'Dash Board'!$C$12+COUNT('Daily reducing balance'!$F$4:F6359)</f>
        <v>48086</v>
      </c>
      <c r="D6360">
        <f t="shared" si="693"/>
        <v>2031</v>
      </c>
      <c r="E6360">
        <f t="shared" si="694"/>
        <v>8</v>
      </c>
      <c r="F6360">
        <f>DAY('Dash Board'!$C$12+COUNT('Daily reducing balance'!$F$4:F6359))</f>
        <v>26</v>
      </c>
      <c r="G6360" s="8">
        <f t="shared" si="695"/>
        <v>1.1615082933651597E-7</v>
      </c>
      <c r="H6360" s="6">
        <f>G6360*'Dash Board'!$C$11/365</f>
        <v>3.3413252274888151E-11</v>
      </c>
      <c r="I6360" s="6">
        <f>H6360*'Dash Board'!$C$18/'Dash Board'!$C$11</f>
        <v>1.59110725118515E-11</v>
      </c>
      <c r="J6360" s="6">
        <f>(G6360&gt;1)*PMT('Dash Board'!$C$11/365,$U$4,-'Dash Board'!$C$19)</f>
        <v>0</v>
      </c>
      <c r="K6360" s="6">
        <f t="shared" si="697"/>
        <v>0</v>
      </c>
      <c r="L6360" s="8">
        <f t="shared" si="698"/>
        <v>1.1618424258879086E-7</v>
      </c>
      <c r="N6360" s="8">
        <f t="shared" si="696"/>
        <v>-1.59110725118515E-11</v>
      </c>
      <c r="O6360" s="8">
        <f>IF(E6359&lt;&gt;E6360,SUM($N$4:N6360)-SUM($O$3:O6359),0)</f>
        <v>0</v>
      </c>
      <c r="P6360" s="6">
        <f>IF(B6360&gt;0,SUM($O$4:O6360)-SUM($P$3:P6359),0)</f>
        <v>0</v>
      </c>
      <c r="Q6360" s="6">
        <f t="shared" si="699"/>
        <v>1.59110725118515E-11</v>
      </c>
      <c r="R6360" s="8">
        <f>IF(E6359&lt;&gt;E6360,SUM($Q$4:Q6360)-SUM($R$3:R6359),0)</f>
        <v>0</v>
      </c>
      <c r="S6360" s="6">
        <f>IF(B6360&gt;0,SUM($R$4:R6360)-SUM($S$3:S6359),0)</f>
        <v>0</v>
      </c>
    </row>
    <row r="6361" spans="1:19">
      <c r="A6361">
        <f>IF(E6360&lt;&gt;E6361,COUNTIF($A$4:A6360,"&lt;&gt;0")+1,0)</f>
        <v>0</v>
      </c>
      <c r="B6361">
        <f>IF(A6361&lt;&gt;0,IF(MOD(A6361,3)=0,COUNTIF($B$4:B6360,"&lt;&gt;0")+1,0),0)</f>
        <v>0</v>
      </c>
      <c r="C6361" s="9">
        <f>'Dash Board'!$C$12+COUNT('Daily reducing balance'!$F$4:F6360)</f>
        <v>48087</v>
      </c>
      <c r="D6361">
        <f t="shared" si="693"/>
        <v>2031</v>
      </c>
      <c r="E6361">
        <f t="shared" si="694"/>
        <v>8</v>
      </c>
      <c r="F6361">
        <f>DAY('Dash Board'!$C$12+COUNT('Daily reducing balance'!$F$4:F6360))</f>
        <v>27</v>
      </c>
      <c r="G6361" s="8">
        <f t="shared" si="695"/>
        <v>1.1618424258879086E-7</v>
      </c>
      <c r="H6361" s="6">
        <f>G6361*'Dash Board'!$C$11/365</f>
        <v>3.3422864306364491E-11</v>
      </c>
      <c r="I6361" s="6">
        <f>H6361*'Dash Board'!$C$18/'Dash Board'!$C$11</f>
        <v>1.591564966969738E-11</v>
      </c>
      <c r="J6361" s="6">
        <f>(G6361&gt;1)*PMT('Dash Board'!$C$11/365,$U$4,-'Dash Board'!$C$19)</f>
        <v>0</v>
      </c>
      <c r="K6361" s="6">
        <f t="shared" si="697"/>
        <v>0</v>
      </c>
      <c r="L6361" s="8">
        <f t="shared" si="698"/>
        <v>1.1621766545309722E-7</v>
      </c>
      <c r="N6361" s="8">
        <f t="shared" si="696"/>
        <v>-1.591564966969738E-11</v>
      </c>
      <c r="O6361" s="8">
        <f>IF(E6360&lt;&gt;E6361,SUM($N$4:N6361)-SUM($O$3:O6360),0)</f>
        <v>0</v>
      </c>
      <c r="P6361" s="6">
        <f>IF(B6361&gt;0,SUM($O$4:O6361)-SUM($P$3:P6360),0)</f>
        <v>0</v>
      </c>
      <c r="Q6361" s="6">
        <f t="shared" si="699"/>
        <v>1.591564966969738E-11</v>
      </c>
      <c r="R6361" s="8">
        <f>IF(E6360&lt;&gt;E6361,SUM($Q$4:Q6361)-SUM($R$3:R6360),0)</f>
        <v>0</v>
      </c>
      <c r="S6361" s="6">
        <f>IF(B6361&gt;0,SUM($R$4:R6361)-SUM($S$3:S6360),0)</f>
        <v>0</v>
      </c>
    </row>
    <row r="6362" spans="1:19">
      <c r="A6362">
        <f>IF(E6361&lt;&gt;E6362,COUNTIF($A$4:A6361,"&lt;&gt;0")+1,0)</f>
        <v>0</v>
      </c>
      <c r="B6362">
        <f>IF(A6362&lt;&gt;0,IF(MOD(A6362,3)=0,COUNTIF($B$4:B6361,"&lt;&gt;0")+1,0),0)</f>
        <v>0</v>
      </c>
      <c r="C6362" s="9">
        <f>'Dash Board'!$C$12+COUNT('Daily reducing balance'!$F$4:F6361)</f>
        <v>48088</v>
      </c>
      <c r="D6362">
        <f t="shared" si="693"/>
        <v>2031</v>
      </c>
      <c r="E6362">
        <f t="shared" si="694"/>
        <v>8</v>
      </c>
      <c r="F6362">
        <f>DAY('Dash Board'!$C$12+COUNT('Daily reducing balance'!$F$4:F6361))</f>
        <v>28</v>
      </c>
      <c r="G6362" s="8">
        <f t="shared" si="695"/>
        <v>1.1621766545309722E-7</v>
      </c>
      <c r="H6362" s="6">
        <f>G6362*'Dash Board'!$C$11/365</f>
        <v>3.3432479102945772E-11</v>
      </c>
      <c r="I6362" s="6">
        <f>H6362*'Dash Board'!$C$18/'Dash Board'!$C$11</f>
        <v>1.5920228144259892E-11</v>
      </c>
      <c r="J6362" s="6">
        <f>(G6362&gt;1)*PMT('Dash Board'!$C$11/365,$U$4,-'Dash Board'!$C$19)</f>
        <v>0</v>
      </c>
      <c r="K6362" s="6">
        <f t="shared" si="697"/>
        <v>0</v>
      </c>
      <c r="L6362" s="8">
        <f t="shared" si="698"/>
        <v>1.1625109793220017E-7</v>
      </c>
      <c r="N6362" s="8">
        <f t="shared" si="696"/>
        <v>-1.5920228144259892E-11</v>
      </c>
      <c r="O6362" s="8">
        <f>IF(E6361&lt;&gt;E6362,SUM($N$4:N6362)-SUM($O$3:O6361),0)</f>
        <v>0</v>
      </c>
      <c r="P6362" s="6">
        <f>IF(B6362&gt;0,SUM($O$4:O6362)-SUM($P$3:P6361),0)</f>
        <v>0</v>
      </c>
      <c r="Q6362" s="6">
        <f t="shared" si="699"/>
        <v>1.5920228144259892E-11</v>
      </c>
      <c r="R6362" s="8">
        <f>IF(E6361&lt;&gt;E6362,SUM($Q$4:Q6362)-SUM($R$3:R6361),0)</f>
        <v>0</v>
      </c>
      <c r="S6362" s="6">
        <f>IF(B6362&gt;0,SUM($R$4:R6362)-SUM($S$3:S6361),0)</f>
        <v>0</v>
      </c>
    </row>
    <row r="6363" spans="1:19">
      <c r="A6363">
        <f>IF(E6362&lt;&gt;E6363,COUNTIF($A$4:A6362,"&lt;&gt;0")+1,0)</f>
        <v>0</v>
      </c>
      <c r="B6363">
        <f>IF(A6363&lt;&gt;0,IF(MOD(A6363,3)=0,COUNTIF($B$4:B6362,"&lt;&gt;0")+1,0),0)</f>
        <v>0</v>
      </c>
      <c r="C6363" s="9">
        <f>'Dash Board'!$C$12+COUNT('Daily reducing balance'!$F$4:F6362)</f>
        <v>48089</v>
      </c>
      <c r="D6363">
        <f t="shared" si="693"/>
        <v>2031</v>
      </c>
      <c r="E6363">
        <f t="shared" si="694"/>
        <v>8</v>
      </c>
      <c r="F6363">
        <f>DAY('Dash Board'!$C$12+COUNT('Daily reducing balance'!$F$4:F6362))</f>
        <v>29</v>
      </c>
      <c r="G6363" s="8">
        <f t="shared" si="695"/>
        <v>1.1625109793220017E-7</v>
      </c>
      <c r="H6363" s="6">
        <f>G6363*'Dash Board'!$C$11/365</f>
        <v>3.3442096665427445E-11</v>
      </c>
      <c r="I6363" s="6">
        <f>H6363*'Dash Board'!$C$18/'Dash Board'!$C$11</f>
        <v>1.5924807935917832E-11</v>
      </c>
      <c r="J6363" s="6">
        <f>(G6363&gt;1)*PMT('Dash Board'!$C$11/365,$U$4,-'Dash Board'!$C$19)</f>
        <v>0</v>
      </c>
      <c r="K6363" s="6">
        <f t="shared" si="697"/>
        <v>0</v>
      </c>
      <c r="L6363" s="8">
        <f t="shared" si="698"/>
        <v>1.162845400288656E-7</v>
      </c>
      <c r="N6363" s="8">
        <f t="shared" si="696"/>
        <v>-1.5924807935917832E-11</v>
      </c>
      <c r="O6363" s="8">
        <f>IF(E6362&lt;&gt;E6363,SUM($N$4:N6363)-SUM($O$3:O6362),0)</f>
        <v>0</v>
      </c>
      <c r="P6363" s="6">
        <f>IF(B6363&gt;0,SUM($O$4:O6363)-SUM($P$3:P6362),0)</f>
        <v>0</v>
      </c>
      <c r="Q6363" s="6">
        <f t="shared" si="699"/>
        <v>1.5924807935917832E-11</v>
      </c>
      <c r="R6363" s="8">
        <f>IF(E6362&lt;&gt;E6363,SUM($Q$4:Q6363)-SUM($R$3:R6362),0)</f>
        <v>0</v>
      </c>
      <c r="S6363" s="6">
        <f>IF(B6363&gt;0,SUM($R$4:R6363)-SUM($S$3:S6362),0)</f>
        <v>0</v>
      </c>
    </row>
    <row r="6364" spans="1:19">
      <c r="A6364">
        <f>IF(E6363&lt;&gt;E6364,COUNTIF($A$4:A6363,"&lt;&gt;0")+1,0)</f>
        <v>0</v>
      </c>
      <c r="B6364">
        <f>IF(A6364&lt;&gt;0,IF(MOD(A6364,3)=0,COUNTIF($B$4:B6363,"&lt;&gt;0")+1,0),0)</f>
        <v>0</v>
      </c>
      <c r="C6364" s="9">
        <f>'Dash Board'!$C$12+COUNT('Daily reducing balance'!$F$4:F6363)</f>
        <v>48090</v>
      </c>
      <c r="D6364">
        <f t="shared" si="693"/>
        <v>2031</v>
      </c>
      <c r="E6364">
        <f t="shared" si="694"/>
        <v>8</v>
      </c>
      <c r="F6364">
        <f>DAY('Dash Board'!$C$12+COUNT('Daily reducing balance'!$F$4:F6363))</f>
        <v>30</v>
      </c>
      <c r="G6364" s="8">
        <f t="shared" si="695"/>
        <v>1.162845400288656E-7</v>
      </c>
      <c r="H6364" s="6">
        <f>G6364*'Dash Board'!$C$11/365</f>
        <v>3.3451716994605174E-11</v>
      </c>
      <c r="I6364" s="6">
        <f>H6364*'Dash Board'!$C$18/'Dash Board'!$C$11</f>
        <v>1.5929389045050085E-11</v>
      </c>
      <c r="J6364" s="6">
        <f>(G6364&gt;1)*PMT('Dash Board'!$C$11/365,$U$4,-'Dash Board'!$C$19)</f>
        <v>0</v>
      </c>
      <c r="K6364" s="6">
        <f t="shared" si="697"/>
        <v>0</v>
      </c>
      <c r="L6364" s="8">
        <f t="shared" si="698"/>
        <v>1.163179917458602E-7</v>
      </c>
      <c r="N6364" s="8">
        <f t="shared" si="696"/>
        <v>-1.5929389045050085E-11</v>
      </c>
      <c r="O6364" s="8">
        <f>IF(E6363&lt;&gt;E6364,SUM($N$4:N6364)-SUM($O$3:O6363),0)</f>
        <v>0</v>
      </c>
      <c r="P6364" s="6">
        <f>IF(B6364&gt;0,SUM($O$4:O6364)-SUM($P$3:P6363),0)</f>
        <v>0</v>
      </c>
      <c r="Q6364" s="6">
        <f t="shared" si="699"/>
        <v>1.5929389045050085E-11</v>
      </c>
      <c r="R6364" s="8">
        <f>IF(E6363&lt;&gt;E6364,SUM($Q$4:Q6364)-SUM($R$3:R6363),0)</f>
        <v>0</v>
      </c>
      <c r="S6364" s="6">
        <f>IF(B6364&gt;0,SUM($R$4:R6364)-SUM($S$3:S6363),0)</f>
        <v>0</v>
      </c>
    </row>
    <row r="6365" spans="1:19">
      <c r="A6365">
        <f>IF(E6364&lt;&gt;E6365,COUNTIF($A$4:A6364,"&lt;&gt;0")+1,0)</f>
        <v>0</v>
      </c>
      <c r="B6365">
        <f>IF(A6365&lt;&gt;0,IF(MOD(A6365,3)=0,COUNTIF($B$4:B6364,"&lt;&gt;0")+1,0),0)</f>
        <v>0</v>
      </c>
      <c r="C6365" s="9">
        <f>'Dash Board'!$C$12+COUNT('Daily reducing balance'!$F$4:F6364)</f>
        <v>48091</v>
      </c>
      <c r="D6365">
        <f t="shared" si="693"/>
        <v>2031</v>
      </c>
      <c r="E6365">
        <f t="shared" si="694"/>
        <v>8</v>
      </c>
      <c r="F6365">
        <f>DAY('Dash Board'!$C$12+COUNT('Daily reducing balance'!$F$4:F6364))</f>
        <v>31</v>
      </c>
      <c r="G6365" s="8">
        <f t="shared" si="695"/>
        <v>1.163179917458602E-7</v>
      </c>
      <c r="H6365" s="6">
        <f>G6365*'Dash Board'!$C$11/365</f>
        <v>3.3461340091274855E-11</v>
      </c>
      <c r="I6365" s="6">
        <f>H6365*'Dash Board'!$C$18/'Dash Board'!$C$11</f>
        <v>1.5933971472035646E-11</v>
      </c>
      <c r="J6365" s="6">
        <f>(G6365&gt;1)*PMT('Dash Board'!$C$11/365,$U$4,-'Dash Board'!$C$19)</f>
        <v>0</v>
      </c>
      <c r="K6365" s="6">
        <f t="shared" si="697"/>
        <v>0</v>
      </c>
      <c r="L6365" s="8">
        <f t="shared" si="698"/>
        <v>1.1635145308595147E-7</v>
      </c>
      <c r="N6365" s="8">
        <f t="shared" si="696"/>
        <v>-1.5933971472035646E-11</v>
      </c>
      <c r="O6365" s="8">
        <f>IF(E6364&lt;&gt;E6365,SUM($N$4:N6365)-SUM($O$3:O6364),0)</f>
        <v>0</v>
      </c>
      <c r="P6365" s="6">
        <f>IF(B6365&gt;0,SUM($O$4:O6365)-SUM($P$3:P6364),0)</f>
        <v>0</v>
      </c>
      <c r="Q6365" s="6">
        <f t="shared" si="699"/>
        <v>1.5933971472035646E-11</v>
      </c>
      <c r="R6365" s="8">
        <f>IF(E6364&lt;&gt;E6365,SUM($Q$4:Q6365)-SUM($R$3:R6364),0)</f>
        <v>0</v>
      </c>
      <c r="S6365" s="6">
        <f>IF(B6365&gt;0,SUM($R$4:R6365)-SUM($S$3:S6364),0)</f>
        <v>0</v>
      </c>
    </row>
    <row r="6366" spans="1:19">
      <c r="A6366">
        <f>IF(E6365&lt;&gt;E6366,COUNTIF($A$4:A6365,"&lt;&gt;0")+1,0)</f>
        <v>209</v>
      </c>
      <c r="B6366">
        <f>IF(A6366&lt;&gt;0,IF(MOD(A6366,3)=0,COUNTIF($B$4:B6365,"&lt;&gt;0")+1,0),0)</f>
        <v>0</v>
      </c>
      <c r="C6366" s="9">
        <f>'Dash Board'!$C$12+COUNT('Daily reducing balance'!$F$4:F6365)</f>
        <v>48092</v>
      </c>
      <c r="D6366">
        <f t="shared" si="693"/>
        <v>2031</v>
      </c>
      <c r="E6366">
        <f t="shared" si="694"/>
        <v>9</v>
      </c>
      <c r="F6366">
        <f>DAY('Dash Board'!$C$12+COUNT('Daily reducing balance'!$F$4:F6365))</f>
        <v>1</v>
      </c>
      <c r="G6366" s="8">
        <f t="shared" si="695"/>
        <v>1.1635145308595147E-7</v>
      </c>
      <c r="H6366" s="6">
        <f>G6366*'Dash Board'!$C$11/365</f>
        <v>3.3470965956232611E-11</v>
      </c>
      <c r="I6366" s="6">
        <f>H6366*'Dash Board'!$C$18/'Dash Board'!$C$11</f>
        <v>1.5938555217253626E-11</v>
      </c>
      <c r="J6366" s="6">
        <f>(G6366&gt;1)*PMT('Dash Board'!$C$11/365,$U$4,-'Dash Board'!$C$19)</f>
        <v>0</v>
      </c>
      <c r="K6366" s="6">
        <f t="shared" si="697"/>
        <v>0</v>
      </c>
      <c r="L6366" s="8">
        <f t="shared" si="698"/>
        <v>1.1638492405190771E-7</v>
      </c>
      <c r="N6366" s="8">
        <f t="shared" si="696"/>
        <v>-1.5938555217253626E-11</v>
      </c>
      <c r="O6366" s="8">
        <f>IF(E6365&lt;&gt;E6366,SUM($N$4:N6366)-SUM($O$3:O6365),0)</f>
        <v>0</v>
      </c>
      <c r="P6366" s="6">
        <f>IF(B6366&gt;0,SUM($O$4:O6366)-SUM($P$3:P6365),0)</f>
        <v>0</v>
      </c>
      <c r="Q6366" s="6">
        <f t="shared" si="699"/>
        <v>1.5938555217253626E-11</v>
      </c>
      <c r="R6366" s="8">
        <f>IF(E6365&lt;&gt;E6366,SUM($Q$4:Q6366)-SUM($R$3:R6365),0)</f>
        <v>9.0221874415874481E-10</v>
      </c>
      <c r="S6366" s="6">
        <f>IF(B6366&gt;0,SUM($R$4:R6366)-SUM($S$3:S6365),0)</f>
        <v>0</v>
      </c>
    </row>
    <row r="6367" spans="1:19">
      <c r="A6367">
        <f>IF(E6366&lt;&gt;E6367,COUNTIF($A$4:A6366,"&lt;&gt;0")+1,0)</f>
        <v>0</v>
      </c>
      <c r="B6367">
        <f>IF(A6367&lt;&gt;0,IF(MOD(A6367,3)=0,COUNTIF($B$4:B6366,"&lt;&gt;0")+1,0),0)</f>
        <v>0</v>
      </c>
      <c r="C6367" s="9">
        <f>'Dash Board'!$C$12+COUNT('Daily reducing balance'!$F$4:F6366)</f>
        <v>48093</v>
      </c>
      <c r="D6367">
        <f t="shared" si="693"/>
        <v>2031</v>
      </c>
      <c r="E6367">
        <f t="shared" si="694"/>
        <v>9</v>
      </c>
      <c r="F6367">
        <f>DAY('Dash Board'!$C$12+COUNT('Daily reducing balance'!$F$4:F6366))</f>
        <v>2</v>
      </c>
      <c r="G6367" s="8">
        <f t="shared" si="695"/>
        <v>1.1638492405190771E-7</v>
      </c>
      <c r="H6367" s="6">
        <f>G6367*'Dash Board'!$C$11/365</f>
        <v>3.3480594590274822E-11</v>
      </c>
      <c r="I6367" s="6">
        <f>H6367*'Dash Board'!$C$18/'Dash Board'!$C$11</f>
        <v>1.5943140281083251E-11</v>
      </c>
      <c r="J6367" s="6">
        <f>(G6367&gt;1)*PMT('Dash Board'!$C$11/365,$U$4,-'Dash Board'!$C$19)</f>
        <v>0</v>
      </c>
      <c r="K6367" s="6">
        <f t="shared" si="697"/>
        <v>0</v>
      </c>
      <c r="L6367" s="8">
        <f t="shared" si="698"/>
        <v>1.1641840464649799E-7</v>
      </c>
      <c r="N6367" s="8">
        <f t="shared" si="696"/>
        <v>-1.5943140281083251E-11</v>
      </c>
      <c r="O6367" s="8">
        <f>IF(E6366&lt;&gt;E6367,SUM($N$4:N6367)-SUM($O$3:O6366),0)</f>
        <v>0</v>
      </c>
      <c r="P6367" s="6">
        <f>IF(B6367&gt;0,SUM($O$4:O6367)-SUM($P$3:P6366),0)</f>
        <v>0</v>
      </c>
      <c r="Q6367" s="6">
        <f t="shared" si="699"/>
        <v>1.5943140281083251E-11</v>
      </c>
      <c r="R6367" s="8">
        <f>IF(E6366&lt;&gt;E6367,SUM($Q$4:Q6367)-SUM($R$3:R6366),0)</f>
        <v>0</v>
      </c>
      <c r="S6367" s="6">
        <f>IF(B6367&gt;0,SUM($R$4:R6367)-SUM($S$3:S6366),0)</f>
        <v>0</v>
      </c>
    </row>
    <row r="6368" spans="1:19">
      <c r="A6368">
        <f>IF(E6367&lt;&gt;E6368,COUNTIF($A$4:A6367,"&lt;&gt;0")+1,0)</f>
        <v>0</v>
      </c>
      <c r="B6368">
        <f>IF(A6368&lt;&gt;0,IF(MOD(A6368,3)=0,COUNTIF($B$4:B6367,"&lt;&gt;0")+1,0),0)</f>
        <v>0</v>
      </c>
      <c r="C6368" s="9">
        <f>'Dash Board'!$C$12+COUNT('Daily reducing balance'!$F$4:F6367)</f>
        <v>48094</v>
      </c>
      <c r="D6368">
        <f t="shared" si="693"/>
        <v>2031</v>
      </c>
      <c r="E6368">
        <f t="shared" si="694"/>
        <v>9</v>
      </c>
      <c r="F6368">
        <f>DAY('Dash Board'!$C$12+COUNT('Daily reducing balance'!$F$4:F6367))</f>
        <v>3</v>
      </c>
      <c r="G6368" s="8">
        <f t="shared" si="695"/>
        <v>1.1641840464649799E-7</v>
      </c>
      <c r="H6368" s="6">
        <f>G6368*'Dash Board'!$C$11/365</f>
        <v>3.3490225994198052E-11</v>
      </c>
      <c r="I6368" s="6">
        <f>H6368*'Dash Board'!$C$18/'Dash Board'!$C$11</f>
        <v>1.5947726663903835E-11</v>
      </c>
      <c r="J6368" s="6">
        <f>(G6368&gt;1)*PMT('Dash Board'!$C$11/365,$U$4,-'Dash Board'!$C$19)</f>
        <v>0</v>
      </c>
      <c r="K6368" s="6">
        <f t="shared" si="697"/>
        <v>0</v>
      </c>
      <c r="L6368" s="8">
        <f t="shared" si="698"/>
        <v>1.1645189487249219E-7</v>
      </c>
      <c r="N6368" s="8">
        <f t="shared" si="696"/>
        <v>-1.5947726663903835E-11</v>
      </c>
      <c r="O6368" s="8">
        <f>IF(E6367&lt;&gt;E6368,SUM($N$4:N6368)-SUM($O$3:O6367),0)</f>
        <v>0</v>
      </c>
      <c r="P6368" s="6">
        <f>IF(B6368&gt;0,SUM($O$4:O6368)-SUM($P$3:P6367),0)</f>
        <v>0</v>
      </c>
      <c r="Q6368" s="6">
        <f t="shared" si="699"/>
        <v>1.5947726663903835E-11</v>
      </c>
      <c r="R6368" s="8">
        <f>IF(E6367&lt;&gt;E6368,SUM($Q$4:Q6368)-SUM($R$3:R6367),0)</f>
        <v>0</v>
      </c>
      <c r="S6368" s="6">
        <f>IF(B6368&gt;0,SUM($R$4:R6368)-SUM($S$3:S6367),0)</f>
        <v>0</v>
      </c>
    </row>
    <row r="6369" spans="1:19">
      <c r="A6369">
        <f>IF(E6368&lt;&gt;E6369,COUNTIF($A$4:A6368,"&lt;&gt;0")+1,0)</f>
        <v>0</v>
      </c>
      <c r="B6369">
        <f>IF(A6369&lt;&gt;0,IF(MOD(A6369,3)=0,COUNTIF($B$4:B6368,"&lt;&gt;0")+1,0),0)</f>
        <v>0</v>
      </c>
      <c r="C6369" s="9">
        <f>'Dash Board'!$C$12+COUNT('Daily reducing balance'!$F$4:F6368)</f>
        <v>48095</v>
      </c>
      <c r="D6369">
        <f t="shared" si="693"/>
        <v>2031</v>
      </c>
      <c r="E6369">
        <f t="shared" si="694"/>
        <v>9</v>
      </c>
      <c r="F6369">
        <f>DAY('Dash Board'!$C$12+COUNT('Daily reducing balance'!$F$4:F6368))</f>
        <v>4</v>
      </c>
      <c r="G6369" s="8">
        <f t="shared" si="695"/>
        <v>1.1645189487249219E-7</v>
      </c>
      <c r="H6369" s="6">
        <f>G6369*'Dash Board'!$C$11/365</f>
        <v>3.349986016879912E-11</v>
      </c>
      <c r="I6369" s="6">
        <f>H6369*'Dash Board'!$C$18/'Dash Board'!$C$11</f>
        <v>1.5952314366094819E-11</v>
      </c>
      <c r="J6369" s="6">
        <f>(G6369&gt;1)*PMT('Dash Board'!$C$11/365,$U$4,-'Dash Board'!$C$19)</f>
        <v>0</v>
      </c>
      <c r="K6369" s="6">
        <f t="shared" si="697"/>
        <v>0</v>
      </c>
      <c r="L6369" s="8">
        <f t="shared" si="698"/>
        <v>1.1648539473266099E-7</v>
      </c>
      <c r="N6369" s="8">
        <f t="shared" si="696"/>
        <v>-1.5952314366094819E-11</v>
      </c>
      <c r="O6369" s="8">
        <f>IF(E6368&lt;&gt;E6369,SUM($N$4:N6369)-SUM($O$3:O6368),0)</f>
        <v>0</v>
      </c>
      <c r="P6369" s="6">
        <f>IF(B6369&gt;0,SUM($O$4:O6369)-SUM($P$3:P6368),0)</f>
        <v>0</v>
      </c>
      <c r="Q6369" s="6">
        <f t="shared" si="699"/>
        <v>1.5952314366094819E-11</v>
      </c>
      <c r="R6369" s="8">
        <f>IF(E6368&lt;&gt;E6369,SUM($Q$4:Q6369)-SUM($R$3:R6368),0)</f>
        <v>0</v>
      </c>
      <c r="S6369" s="6">
        <f>IF(B6369&gt;0,SUM($R$4:R6369)-SUM($S$3:S6368),0)</f>
        <v>0</v>
      </c>
    </row>
    <row r="6370" spans="1:19">
      <c r="A6370">
        <f>IF(E6369&lt;&gt;E6370,COUNTIF($A$4:A6369,"&lt;&gt;0")+1,0)</f>
        <v>0</v>
      </c>
      <c r="B6370">
        <f>IF(A6370&lt;&gt;0,IF(MOD(A6370,3)=0,COUNTIF($B$4:B6369,"&lt;&gt;0")+1,0),0)</f>
        <v>0</v>
      </c>
      <c r="C6370" s="9">
        <f>'Dash Board'!$C$12+COUNT('Daily reducing balance'!$F$4:F6369)</f>
        <v>48096</v>
      </c>
      <c r="D6370">
        <f t="shared" si="693"/>
        <v>2031</v>
      </c>
      <c r="E6370">
        <f t="shared" si="694"/>
        <v>9</v>
      </c>
      <c r="F6370">
        <f>DAY('Dash Board'!$C$12+COUNT('Daily reducing balance'!$F$4:F6369))</f>
        <v>5</v>
      </c>
      <c r="G6370" s="8">
        <f t="shared" si="695"/>
        <v>1.1648539473266099E-7</v>
      </c>
      <c r="H6370" s="6">
        <f>G6370*'Dash Board'!$C$11/365</f>
        <v>3.3509497114875079E-11</v>
      </c>
      <c r="I6370" s="6">
        <f>H6370*'Dash Board'!$C$18/'Dash Board'!$C$11</f>
        <v>1.5956903388035755E-11</v>
      </c>
      <c r="J6370" s="6">
        <f>(G6370&gt;1)*PMT('Dash Board'!$C$11/365,$U$4,-'Dash Board'!$C$19)</f>
        <v>0</v>
      </c>
      <c r="K6370" s="6">
        <f t="shared" si="697"/>
        <v>0</v>
      </c>
      <c r="L6370" s="8">
        <f t="shared" si="698"/>
        <v>1.1651890422977587E-7</v>
      </c>
      <c r="N6370" s="8">
        <f t="shared" si="696"/>
        <v>-1.5956903388035755E-11</v>
      </c>
      <c r="O6370" s="8">
        <f>IF(E6369&lt;&gt;E6370,SUM($N$4:N6370)-SUM($O$3:O6369),0)</f>
        <v>0</v>
      </c>
      <c r="P6370" s="6">
        <f>IF(B6370&gt;0,SUM($O$4:O6370)-SUM($P$3:P6369),0)</f>
        <v>0</v>
      </c>
      <c r="Q6370" s="6">
        <f t="shared" si="699"/>
        <v>1.5956903388035755E-11</v>
      </c>
      <c r="R6370" s="8">
        <f>IF(E6369&lt;&gt;E6370,SUM($Q$4:Q6370)-SUM($R$3:R6369),0)</f>
        <v>0</v>
      </c>
      <c r="S6370" s="6">
        <f>IF(B6370&gt;0,SUM($R$4:R6370)-SUM($S$3:S6369),0)</f>
        <v>0</v>
      </c>
    </row>
    <row r="6371" spans="1:19">
      <c r="A6371">
        <f>IF(E6370&lt;&gt;E6371,COUNTIF($A$4:A6370,"&lt;&gt;0")+1,0)</f>
        <v>0</v>
      </c>
      <c r="B6371">
        <f>IF(A6371&lt;&gt;0,IF(MOD(A6371,3)=0,COUNTIF($B$4:B6370,"&lt;&gt;0")+1,0),0)</f>
        <v>0</v>
      </c>
      <c r="C6371" s="9">
        <f>'Dash Board'!$C$12+COUNT('Daily reducing balance'!$F$4:F6370)</f>
        <v>48097</v>
      </c>
      <c r="D6371">
        <f t="shared" si="693"/>
        <v>2031</v>
      </c>
      <c r="E6371">
        <f t="shared" si="694"/>
        <v>9</v>
      </c>
      <c r="F6371">
        <f>DAY('Dash Board'!$C$12+COUNT('Daily reducing balance'!$F$4:F6370))</f>
        <v>6</v>
      </c>
      <c r="G6371" s="8">
        <f t="shared" si="695"/>
        <v>1.1651890422977587E-7</v>
      </c>
      <c r="H6371" s="6">
        <f>G6371*'Dash Board'!$C$11/365</f>
        <v>3.3519136833223196E-11</v>
      </c>
      <c r="I6371" s="6">
        <f>H6371*'Dash Board'!$C$18/'Dash Board'!$C$11</f>
        <v>1.5961493730106284E-11</v>
      </c>
      <c r="J6371" s="6">
        <f>(G6371&gt;1)*PMT('Dash Board'!$C$11/365,$U$4,-'Dash Board'!$C$19)</f>
        <v>0</v>
      </c>
      <c r="K6371" s="6">
        <f t="shared" si="697"/>
        <v>0</v>
      </c>
      <c r="L6371" s="8">
        <f t="shared" si="698"/>
        <v>1.1655242336660909E-7</v>
      </c>
      <c r="N6371" s="8">
        <f t="shared" si="696"/>
        <v>-1.5961493730106284E-11</v>
      </c>
      <c r="O6371" s="8">
        <f>IF(E6370&lt;&gt;E6371,SUM($N$4:N6371)-SUM($O$3:O6370),0)</f>
        <v>0</v>
      </c>
      <c r="P6371" s="6">
        <f>IF(B6371&gt;0,SUM($O$4:O6371)-SUM($P$3:P6370),0)</f>
        <v>0</v>
      </c>
      <c r="Q6371" s="6">
        <f t="shared" si="699"/>
        <v>1.5961493730106284E-11</v>
      </c>
      <c r="R6371" s="8">
        <f>IF(E6370&lt;&gt;E6371,SUM($Q$4:Q6371)-SUM($R$3:R6370),0)</f>
        <v>0</v>
      </c>
      <c r="S6371" s="6">
        <f>IF(B6371&gt;0,SUM($R$4:R6371)-SUM($S$3:S6370),0)</f>
        <v>0</v>
      </c>
    </row>
    <row r="6372" spans="1:19">
      <c r="A6372">
        <f>IF(E6371&lt;&gt;E6372,COUNTIF($A$4:A6371,"&lt;&gt;0")+1,0)</f>
        <v>0</v>
      </c>
      <c r="B6372">
        <f>IF(A6372&lt;&gt;0,IF(MOD(A6372,3)=0,COUNTIF($B$4:B6371,"&lt;&gt;0")+1,0),0)</f>
        <v>0</v>
      </c>
      <c r="C6372" s="9">
        <f>'Dash Board'!$C$12+COUNT('Daily reducing balance'!$F$4:F6371)</f>
        <v>48098</v>
      </c>
      <c r="D6372">
        <f t="shared" si="693"/>
        <v>2031</v>
      </c>
      <c r="E6372">
        <f t="shared" si="694"/>
        <v>9</v>
      </c>
      <c r="F6372">
        <f>DAY('Dash Board'!$C$12+COUNT('Daily reducing balance'!$F$4:F6371))</f>
        <v>7</v>
      </c>
      <c r="G6372" s="8">
        <f t="shared" si="695"/>
        <v>1.1655242336660909E-7</v>
      </c>
      <c r="H6372" s="6">
        <f>G6372*'Dash Board'!$C$11/365</f>
        <v>3.352877932464097E-11</v>
      </c>
      <c r="I6372" s="6">
        <f>H6372*'Dash Board'!$C$18/'Dash Board'!$C$11</f>
        <v>1.5966085392686179E-11</v>
      </c>
      <c r="J6372" s="6">
        <f>(G6372&gt;1)*PMT('Dash Board'!$C$11/365,$U$4,-'Dash Board'!$C$19)</f>
        <v>0</v>
      </c>
      <c r="K6372" s="6">
        <f t="shared" si="697"/>
        <v>0</v>
      </c>
      <c r="L6372" s="8">
        <f t="shared" si="698"/>
        <v>1.1658595214593373E-7</v>
      </c>
      <c r="N6372" s="8">
        <f t="shared" si="696"/>
        <v>-1.5966085392686179E-11</v>
      </c>
      <c r="O6372" s="8">
        <f>IF(E6371&lt;&gt;E6372,SUM($N$4:N6372)-SUM($O$3:O6371),0)</f>
        <v>0</v>
      </c>
      <c r="P6372" s="6">
        <f>IF(B6372&gt;0,SUM($O$4:O6372)-SUM($P$3:P6371),0)</f>
        <v>0</v>
      </c>
      <c r="Q6372" s="6">
        <f t="shared" si="699"/>
        <v>1.5966085392686179E-11</v>
      </c>
      <c r="R6372" s="8">
        <f>IF(E6371&lt;&gt;E6372,SUM($Q$4:Q6372)-SUM($R$3:R6371),0)</f>
        <v>0</v>
      </c>
      <c r="S6372" s="6">
        <f>IF(B6372&gt;0,SUM($R$4:R6372)-SUM($S$3:S6371),0)</f>
        <v>0</v>
      </c>
    </row>
    <row r="6373" spans="1:19">
      <c r="A6373">
        <f>IF(E6372&lt;&gt;E6373,COUNTIF($A$4:A6372,"&lt;&gt;0")+1,0)</f>
        <v>0</v>
      </c>
      <c r="B6373">
        <f>IF(A6373&lt;&gt;0,IF(MOD(A6373,3)=0,COUNTIF($B$4:B6372,"&lt;&gt;0")+1,0),0)</f>
        <v>0</v>
      </c>
      <c r="C6373" s="9">
        <f>'Dash Board'!$C$12+COUNT('Daily reducing balance'!$F$4:F6372)</f>
        <v>48099</v>
      </c>
      <c r="D6373">
        <f t="shared" si="693"/>
        <v>2031</v>
      </c>
      <c r="E6373">
        <f t="shared" si="694"/>
        <v>9</v>
      </c>
      <c r="F6373">
        <f>DAY('Dash Board'!$C$12+COUNT('Daily reducing balance'!$F$4:F6372))</f>
        <v>8</v>
      </c>
      <c r="G6373" s="8">
        <f t="shared" si="695"/>
        <v>1.1658595214593373E-7</v>
      </c>
      <c r="H6373" s="6">
        <f>G6373*'Dash Board'!$C$11/365</f>
        <v>3.3538424589926139E-11</v>
      </c>
      <c r="I6373" s="6">
        <f>H6373*'Dash Board'!$C$18/'Dash Board'!$C$11</f>
        <v>1.5970678376155305E-11</v>
      </c>
      <c r="J6373" s="6">
        <f>(G6373&gt;1)*PMT('Dash Board'!$C$11/365,$U$4,-'Dash Board'!$C$19)</f>
        <v>0</v>
      </c>
      <c r="K6373" s="6">
        <f t="shared" si="697"/>
        <v>0</v>
      </c>
      <c r="L6373" s="8">
        <f t="shared" si="698"/>
        <v>1.1661949057052364E-7</v>
      </c>
      <c r="N6373" s="8">
        <f t="shared" si="696"/>
        <v>-1.5970678376155305E-11</v>
      </c>
      <c r="O6373" s="8">
        <f>IF(E6372&lt;&gt;E6373,SUM($N$4:N6373)-SUM($O$3:O6372),0)</f>
        <v>0</v>
      </c>
      <c r="P6373" s="6">
        <f>IF(B6373&gt;0,SUM($O$4:O6373)-SUM($P$3:P6372),0)</f>
        <v>0</v>
      </c>
      <c r="Q6373" s="6">
        <f t="shared" si="699"/>
        <v>1.5970678376155305E-11</v>
      </c>
      <c r="R6373" s="8">
        <f>IF(E6372&lt;&gt;E6373,SUM($Q$4:Q6373)-SUM($R$3:R6372),0)</f>
        <v>0</v>
      </c>
      <c r="S6373" s="6">
        <f>IF(B6373&gt;0,SUM($R$4:R6373)-SUM($S$3:S6372),0)</f>
        <v>0</v>
      </c>
    </row>
    <row r="6374" spans="1:19">
      <c r="A6374">
        <f>IF(E6373&lt;&gt;E6374,COUNTIF($A$4:A6373,"&lt;&gt;0")+1,0)</f>
        <v>0</v>
      </c>
      <c r="B6374">
        <f>IF(A6374&lt;&gt;0,IF(MOD(A6374,3)=0,COUNTIF($B$4:B6373,"&lt;&gt;0")+1,0),0)</f>
        <v>0</v>
      </c>
      <c r="C6374" s="9">
        <f>'Dash Board'!$C$12+COUNT('Daily reducing balance'!$F$4:F6373)</f>
        <v>48100</v>
      </c>
      <c r="D6374">
        <f t="shared" si="693"/>
        <v>2031</v>
      </c>
      <c r="E6374">
        <f t="shared" si="694"/>
        <v>9</v>
      </c>
      <c r="F6374">
        <f>DAY('Dash Board'!$C$12+COUNT('Daily reducing balance'!$F$4:F6373))</f>
        <v>9</v>
      </c>
      <c r="G6374" s="8">
        <f t="shared" si="695"/>
        <v>1.1661949057052364E-7</v>
      </c>
      <c r="H6374" s="6">
        <f>G6374*'Dash Board'!$C$11/365</f>
        <v>3.3548072629876667E-11</v>
      </c>
      <c r="I6374" s="6">
        <f>H6374*'Dash Board'!$C$18/'Dash Board'!$C$11</f>
        <v>1.5975272680893654E-11</v>
      </c>
      <c r="J6374" s="6">
        <f>(G6374&gt;1)*PMT('Dash Board'!$C$11/365,$U$4,-'Dash Board'!$C$19)</f>
        <v>0</v>
      </c>
      <c r="K6374" s="6">
        <f t="shared" si="697"/>
        <v>0</v>
      </c>
      <c r="L6374" s="8">
        <f t="shared" si="698"/>
        <v>1.1665303864315352E-7</v>
      </c>
      <c r="N6374" s="8">
        <f t="shared" si="696"/>
        <v>-1.5975272680893654E-11</v>
      </c>
      <c r="O6374" s="8">
        <f>IF(E6373&lt;&gt;E6374,SUM($N$4:N6374)-SUM($O$3:O6373),0)</f>
        <v>0</v>
      </c>
      <c r="P6374" s="6">
        <f>IF(B6374&gt;0,SUM($O$4:O6374)-SUM($P$3:P6373),0)</f>
        <v>0</v>
      </c>
      <c r="Q6374" s="6">
        <f t="shared" si="699"/>
        <v>1.5975272680893654E-11</v>
      </c>
      <c r="R6374" s="8">
        <f>IF(E6373&lt;&gt;E6374,SUM($Q$4:Q6374)-SUM($R$3:R6373),0)</f>
        <v>0</v>
      </c>
      <c r="S6374" s="6">
        <f>IF(B6374&gt;0,SUM($R$4:R6374)-SUM($S$3:S6373),0)</f>
        <v>0</v>
      </c>
    </row>
    <row r="6375" spans="1:19">
      <c r="A6375">
        <f>IF(E6374&lt;&gt;E6375,COUNTIF($A$4:A6374,"&lt;&gt;0")+1,0)</f>
        <v>0</v>
      </c>
      <c r="B6375">
        <f>IF(A6375&lt;&gt;0,IF(MOD(A6375,3)=0,COUNTIF($B$4:B6374,"&lt;&gt;0")+1,0),0)</f>
        <v>0</v>
      </c>
      <c r="C6375" s="9">
        <f>'Dash Board'!$C$12+COUNT('Daily reducing balance'!$F$4:F6374)</f>
        <v>48101</v>
      </c>
      <c r="D6375">
        <f t="shared" si="693"/>
        <v>2031</v>
      </c>
      <c r="E6375">
        <f t="shared" si="694"/>
        <v>9</v>
      </c>
      <c r="F6375">
        <f>DAY('Dash Board'!$C$12+COUNT('Daily reducing balance'!$F$4:F6374))</f>
        <v>10</v>
      </c>
      <c r="G6375" s="8">
        <f t="shared" si="695"/>
        <v>1.1665303864315352E-7</v>
      </c>
      <c r="H6375" s="6">
        <f>G6375*'Dash Board'!$C$11/365</f>
        <v>3.3557723445290739E-11</v>
      </c>
      <c r="I6375" s="6">
        <f>H6375*'Dash Board'!$C$18/'Dash Board'!$C$11</f>
        <v>1.5979868307281307E-11</v>
      </c>
      <c r="J6375" s="6">
        <f>(G6375&gt;1)*PMT('Dash Board'!$C$11/365,$U$4,-'Dash Board'!$C$19)</f>
        <v>0</v>
      </c>
      <c r="K6375" s="6">
        <f t="shared" si="697"/>
        <v>0</v>
      </c>
      <c r="L6375" s="8">
        <f t="shared" si="698"/>
        <v>1.1668659636659881E-7</v>
      </c>
      <c r="N6375" s="8">
        <f t="shared" si="696"/>
        <v>-1.5979868307281307E-11</v>
      </c>
      <c r="O6375" s="8">
        <f>IF(E6374&lt;&gt;E6375,SUM($N$4:N6375)-SUM($O$3:O6374),0)</f>
        <v>0</v>
      </c>
      <c r="P6375" s="6">
        <f>IF(B6375&gt;0,SUM($O$4:O6375)-SUM($P$3:P6374),0)</f>
        <v>0</v>
      </c>
      <c r="Q6375" s="6">
        <f t="shared" si="699"/>
        <v>1.5979868307281307E-11</v>
      </c>
      <c r="R6375" s="8">
        <f>IF(E6374&lt;&gt;E6375,SUM($Q$4:Q6375)-SUM($R$3:R6374),0)</f>
        <v>0</v>
      </c>
      <c r="S6375" s="6">
        <f>IF(B6375&gt;0,SUM($R$4:R6375)-SUM($S$3:S6374),0)</f>
        <v>0</v>
      </c>
    </row>
    <row r="6376" spans="1:19">
      <c r="A6376">
        <f>IF(E6375&lt;&gt;E6376,COUNTIF($A$4:A6375,"&lt;&gt;0")+1,0)</f>
        <v>0</v>
      </c>
      <c r="B6376">
        <f>IF(A6376&lt;&gt;0,IF(MOD(A6376,3)=0,COUNTIF($B$4:B6375,"&lt;&gt;0")+1,0),0)</f>
        <v>0</v>
      </c>
      <c r="C6376" s="9">
        <f>'Dash Board'!$C$12+COUNT('Daily reducing balance'!$F$4:F6375)</f>
        <v>48102</v>
      </c>
      <c r="D6376">
        <f t="shared" si="693"/>
        <v>2031</v>
      </c>
      <c r="E6376">
        <f t="shared" si="694"/>
        <v>9</v>
      </c>
      <c r="F6376">
        <f>DAY('Dash Board'!$C$12+COUNT('Daily reducing balance'!$F$4:F6375))</f>
        <v>11</v>
      </c>
      <c r="G6376" s="8">
        <f t="shared" si="695"/>
        <v>1.1668659636659881E-7</v>
      </c>
      <c r="H6376" s="6">
        <f>G6376*'Dash Board'!$C$11/365</f>
        <v>3.3567377036966777E-11</v>
      </c>
      <c r="I6376" s="6">
        <f>H6376*'Dash Board'!$C$18/'Dash Board'!$C$11</f>
        <v>1.5984465255698467E-11</v>
      </c>
      <c r="J6376" s="6">
        <f>(G6376&gt;1)*PMT('Dash Board'!$C$11/365,$U$4,-'Dash Board'!$C$19)</f>
        <v>0</v>
      </c>
      <c r="K6376" s="6">
        <f t="shared" si="697"/>
        <v>0</v>
      </c>
      <c r="L6376" s="8">
        <f t="shared" si="698"/>
        <v>1.1672016374363578E-7</v>
      </c>
      <c r="N6376" s="8">
        <f t="shared" si="696"/>
        <v>-1.5984465255698467E-11</v>
      </c>
      <c r="O6376" s="8">
        <f>IF(E6375&lt;&gt;E6376,SUM($N$4:N6376)-SUM($O$3:O6375),0)</f>
        <v>0</v>
      </c>
      <c r="P6376" s="6">
        <f>IF(B6376&gt;0,SUM($O$4:O6376)-SUM($P$3:P6375),0)</f>
        <v>0</v>
      </c>
      <c r="Q6376" s="6">
        <f t="shared" si="699"/>
        <v>1.5984465255698467E-11</v>
      </c>
      <c r="R6376" s="8">
        <f>IF(E6375&lt;&gt;E6376,SUM($Q$4:Q6376)-SUM($R$3:R6375),0)</f>
        <v>0</v>
      </c>
      <c r="S6376" s="6">
        <f>IF(B6376&gt;0,SUM($R$4:R6376)-SUM($S$3:S6375),0)</f>
        <v>0</v>
      </c>
    </row>
    <row r="6377" spans="1:19">
      <c r="A6377">
        <f>IF(E6376&lt;&gt;E6377,COUNTIF($A$4:A6376,"&lt;&gt;0")+1,0)</f>
        <v>0</v>
      </c>
      <c r="B6377">
        <f>IF(A6377&lt;&gt;0,IF(MOD(A6377,3)=0,COUNTIF($B$4:B6376,"&lt;&gt;0")+1,0),0)</f>
        <v>0</v>
      </c>
      <c r="C6377" s="9">
        <f>'Dash Board'!$C$12+COUNT('Daily reducing balance'!$F$4:F6376)</f>
        <v>48103</v>
      </c>
      <c r="D6377">
        <f t="shared" si="693"/>
        <v>2031</v>
      </c>
      <c r="E6377">
        <f t="shared" si="694"/>
        <v>9</v>
      </c>
      <c r="F6377">
        <f>DAY('Dash Board'!$C$12+COUNT('Daily reducing balance'!$F$4:F6376))</f>
        <v>12</v>
      </c>
      <c r="G6377" s="8">
        <f t="shared" si="695"/>
        <v>1.1672016374363578E-7</v>
      </c>
      <c r="H6377" s="6">
        <f>G6377*'Dash Board'!$C$11/365</f>
        <v>3.3577033405703445E-11</v>
      </c>
      <c r="I6377" s="6">
        <f>H6377*'Dash Board'!$C$18/'Dash Board'!$C$11</f>
        <v>1.598906352652545E-11</v>
      </c>
      <c r="J6377" s="6">
        <f>(G6377&gt;1)*PMT('Dash Board'!$C$11/365,$U$4,-'Dash Board'!$C$19)</f>
        <v>0</v>
      </c>
      <c r="K6377" s="6">
        <f t="shared" si="697"/>
        <v>0</v>
      </c>
      <c r="L6377" s="8">
        <f t="shared" si="698"/>
        <v>1.1675374077704149E-7</v>
      </c>
      <c r="N6377" s="8">
        <f t="shared" si="696"/>
        <v>-1.598906352652545E-11</v>
      </c>
      <c r="O6377" s="8">
        <f>IF(E6376&lt;&gt;E6377,SUM($N$4:N6377)-SUM($O$3:O6376),0)</f>
        <v>0</v>
      </c>
      <c r="P6377" s="6">
        <f>IF(B6377&gt;0,SUM($O$4:O6377)-SUM($P$3:P6376),0)</f>
        <v>0</v>
      </c>
      <c r="Q6377" s="6">
        <f t="shared" si="699"/>
        <v>1.598906352652545E-11</v>
      </c>
      <c r="R6377" s="8">
        <f>IF(E6376&lt;&gt;E6377,SUM($Q$4:Q6377)-SUM($R$3:R6376),0)</f>
        <v>0</v>
      </c>
      <c r="S6377" s="6">
        <f>IF(B6377&gt;0,SUM($R$4:R6377)-SUM($S$3:S6376),0)</f>
        <v>0</v>
      </c>
    </row>
    <row r="6378" spans="1:19">
      <c r="A6378">
        <f>IF(E6377&lt;&gt;E6378,COUNTIF($A$4:A6377,"&lt;&gt;0")+1,0)</f>
        <v>0</v>
      </c>
      <c r="B6378">
        <f>IF(A6378&lt;&gt;0,IF(MOD(A6378,3)=0,COUNTIF($B$4:B6377,"&lt;&gt;0")+1,0),0)</f>
        <v>0</v>
      </c>
      <c r="C6378" s="9">
        <f>'Dash Board'!$C$12+COUNT('Daily reducing balance'!$F$4:F6377)</f>
        <v>48104</v>
      </c>
      <c r="D6378">
        <f t="shared" si="693"/>
        <v>2031</v>
      </c>
      <c r="E6378">
        <f t="shared" si="694"/>
        <v>9</v>
      </c>
      <c r="F6378">
        <f>DAY('Dash Board'!$C$12+COUNT('Daily reducing balance'!$F$4:F6377))</f>
        <v>13</v>
      </c>
      <c r="G6378" s="8">
        <f t="shared" si="695"/>
        <v>1.1675374077704149E-7</v>
      </c>
      <c r="H6378" s="6">
        <f>G6378*'Dash Board'!$C$11/365</f>
        <v>3.3586692552299603E-11</v>
      </c>
      <c r="I6378" s="6">
        <f>H6378*'Dash Board'!$C$18/'Dash Board'!$C$11</f>
        <v>1.5993663120142668E-11</v>
      </c>
      <c r="J6378" s="6">
        <f>(G6378&gt;1)*PMT('Dash Board'!$C$11/365,$U$4,-'Dash Board'!$C$19)</f>
        <v>0</v>
      </c>
      <c r="K6378" s="6">
        <f t="shared" si="697"/>
        <v>0</v>
      </c>
      <c r="L6378" s="8">
        <f t="shared" si="698"/>
        <v>1.1678732746959379E-7</v>
      </c>
      <c r="N6378" s="8">
        <f t="shared" si="696"/>
        <v>-1.5993663120142668E-11</v>
      </c>
      <c r="O6378" s="8">
        <f>IF(E6377&lt;&gt;E6378,SUM($N$4:N6378)-SUM($O$3:O6377),0)</f>
        <v>0</v>
      </c>
      <c r="P6378" s="6">
        <f>IF(B6378&gt;0,SUM($O$4:O6378)-SUM($P$3:P6377),0)</f>
        <v>0</v>
      </c>
      <c r="Q6378" s="6">
        <f t="shared" si="699"/>
        <v>1.5993663120142668E-11</v>
      </c>
      <c r="R6378" s="8">
        <f>IF(E6377&lt;&gt;E6378,SUM($Q$4:Q6378)-SUM($R$3:R6377),0)</f>
        <v>0</v>
      </c>
      <c r="S6378" s="6">
        <f>IF(B6378&gt;0,SUM($R$4:R6378)-SUM($S$3:S6377),0)</f>
        <v>0</v>
      </c>
    </row>
    <row r="6379" spans="1:19">
      <c r="A6379">
        <f>IF(E6378&lt;&gt;E6379,COUNTIF($A$4:A6378,"&lt;&gt;0")+1,0)</f>
        <v>0</v>
      </c>
      <c r="B6379">
        <f>IF(A6379&lt;&gt;0,IF(MOD(A6379,3)=0,COUNTIF($B$4:B6378,"&lt;&gt;0")+1,0),0)</f>
        <v>0</v>
      </c>
      <c r="C6379" s="9">
        <f>'Dash Board'!$C$12+COUNT('Daily reducing balance'!$F$4:F6378)</f>
        <v>48105</v>
      </c>
      <c r="D6379">
        <f t="shared" si="693"/>
        <v>2031</v>
      </c>
      <c r="E6379">
        <f t="shared" si="694"/>
        <v>9</v>
      </c>
      <c r="F6379">
        <f>DAY('Dash Board'!$C$12+COUNT('Daily reducing balance'!$F$4:F6378))</f>
        <v>14</v>
      </c>
      <c r="G6379" s="8">
        <f t="shared" si="695"/>
        <v>1.1678732746959379E-7</v>
      </c>
      <c r="H6379" s="6">
        <f>G6379*'Dash Board'!$C$11/365</f>
        <v>3.3596354477554375E-11</v>
      </c>
      <c r="I6379" s="6">
        <f>H6379*'Dash Board'!$C$18/'Dash Board'!$C$11</f>
        <v>1.5998264036930657E-11</v>
      </c>
      <c r="J6379" s="6">
        <f>(G6379&gt;1)*PMT('Dash Board'!$C$11/365,$U$4,-'Dash Board'!$C$19)</f>
        <v>0</v>
      </c>
      <c r="K6379" s="6">
        <f t="shared" si="697"/>
        <v>0</v>
      </c>
      <c r="L6379" s="8">
        <f t="shared" si="698"/>
        <v>1.1682092382407135E-7</v>
      </c>
      <c r="N6379" s="8">
        <f t="shared" si="696"/>
        <v>-1.5998264036930657E-11</v>
      </c>
      <c r="O6379" s="8">
        <f>IF(E6378&lt;&gt;E6379,SUM($N$4:N6379)-SUM($O$3:O6378),0)</f>
        <v>0</v>
      </c>
      <c r="P6379" s="6">
        <f>IF(B6379&gt;0,SUM($O$4:O6379)-SUM($P$3:P6378),0)</f>
        <v>0</v>
      </c>
      <c r="Q6379" s="6">
        <f t="shared" si="699"/>
        <v>1.5998264036930657E-11</v>
      </c>
      <c r="R6379" s="8">
        <f>IF(E6378&lt;&gt;E6379,SUM($Q$4:Q6379)-SUM($R$3:R6378),0)</f>
        <v>0</v>
      </c>
      <c r="S6379" s="6">
        <f>IF(B6379&gt;0,SUM($R$4:R6379)-SUM($S$3:S6378),0)</f>
        <v>0</v>
      </c>
    </row>
    <row r="6380" spans="1:19">
      <c r="A6380">
        <f>IF(E6379&lt;&gt;E6380,COUNTIF($A$4:A6379,"&lt;&gt;0")+1,0)</f>
        <v>0</v>
      </c>
      <c r="B6380">
        <f>IF(A6380&lt;&gt;0,IF(MOD(A6380,3)=0,COUNTIF($B$4:B6379,"&lt;&gt;0")+1,0),0)</f>
        <v>0</v>
      </c>
      <c r="C6380" s="9">
        <f>'Dash Board'!$C$12+COUNT('Daily reducing balance'!$F$4:F6379)</f>
        <v>48106</v>
      </c>
      <c r="D6380">
        <f t="shared" si="693"/>
        <v>2031</v>
      </c>
      <c r="E6380">
        <f t="shared" si="694"/>
        <v>9</v>
      </c>
      <c r="F6380">
        <f>DAY('Dash Board'!$C$12+COUNT('Daily reducing balance'!$F$4:F6379))</f>
        <v>15</v>
      </c>
      <c r="G6380" s="8">
        <f t="shared" si="695"/>
        <v>1.1682092382407135E-7</v>
      </c>
      <c r="H6380" s="6">
        <f>G6380*'Dash Board'!$C$11/365</f>
        <v>3.3606019182267099E-11</v>
      </c>
      <c r="I6380" s="6">
        <f>H6380*'Dash Board'!$C$18/'Dash Board'!$C$11</f>
        <v>1.6002866277270049E-11</v>
      </c>
      <c r="J6380" s="6">
        <f>(G6380&gt;1)*PMT('Dash Board'!$C$11/365,$U$4,-'Dash Board'!$C$19)</f>
        <v>0</v>
      </c>
      <c r="K6380" s="6">
        <f t="shared" si="697"/>
        <v>0</v>
      </c>
      <c r="L6380" s="8">
        <f t="shared" si="698"/>
        <v>1.1685452984325361E-7</v>
      </c>
      <c r="N6380" s="8">
        <f t="shared" si="696"/>
        <v>-1.6002866277270049E-11</v>
      </c>
      <c r="O6380" s="8">
        <f>IF(E6379&lt;&gt;E6380,SUM($N$4:N6380)-SUM($O$3:O6379),0)</f>
        <v>0</v>
      </c>
      <c r="P6380" s="6">
        <f>IF(B6380&gt;0,SUM($O$4:O6380)-SUM($P$3:P6379),0)</f>
        <v>0</v>
      </c>
      <c r="Q6380" s="6">
        <f t="shared" si="699"/>
        <v>1.6002866277270049E-11</v>
      </c>
      <c r="R6380" s="8">
        <f>IF(E6379&lt;&gt;E6380,SUM($Q$4:Q6380)-SUM($R$3:R6379),0)</f>
        <v>0</v>
      </c>
      <c r="S6380" s="6">
        <f>IF(B6380&gt;0,SUM($R$4:R6380)-SUM($S$3:S6379),0)</f>
        <v>0</v>
      </c>
    </row>
    <row r="6381" spans="1:19">
      <c r="A6381">
        <f>IF(E6380&lt;&gt;E6381,COUNTIF($A$4:A6380,"&lt;&gt;0")+1,0)</f>
        <v>0</v>
      </c>
      <c r="B6381">
        <f>IF(A6381&lt;&gt;0,IF(MOD(A6381,3)=0,COUNTIF($B$4:B6380,"&lt;&gt;0")+1,0),0)</f>
        <v>0</v>
      </c>
      <c r="C6381" s="9">
        <f>'Dash Board'!$C$12+COUNT('Daily reducing balance'!$F$4:F6380)</f>
        <v>48107</v>
      </c>
      <c r="D6381">
        <f t="shared" si="693"/>
        <v>2031</v>
      </c>
      <c r="E6381">
        <f t="shared" si="694"/>
        <v>9</v>
      </c>
      <c r="F6381">
        <f>DAY('Dash Board'!$C$12+COUNT('Daily reducing balance'!$F$4:F6380))</f>
        <v>16</v>
      </c>
      <c r="G6381" s="8">
        <f t="shared" si="695"/>
        <v>1.1685452984325361E-7</v>
      </c>
      <c r="H6381" s="6">
        <f>G6381*'Dash Board'!$C$11/365</f>
        <v>3.3615686667237344E-11</v>
      </c>
      <c r="I6381" s="6">
        <f>H6381*'Dash Board'!$C$18/'Dash Board'!$C$11</f>
        <v>1.6007469841541593E-11</v>
      </c>
      <c r="J6381" s="6">
        <f>(G6381&gt;1)*PMT('Dash Board'!$C$11/365,$U$4,-'Dash Board'!$C$19)</f>
        <v>0</v>
      </c>
      <c r="K6381" s="6">
        <f t="shared" si="697"/>
        <v>0</v>
      </c>
      <c r="L6381" s="8">
        <f t="shared" si="698"/>
        <v>1.1688814552992085E-7</v>
      </c>
      <c r="N6381" s="8">
        <f t="shared" si="696"/>
        <v>-1.6007469841541593E-11</v>
      </c>
      <c r="O6381" s="8">
        <f>IF(E6380&lt;&gt;E6381,SUM($N$4:N6381)-SUM($O$3:O6380),0)</f>
        <v>0</v>
      </c>
      <c r="P6381" s="6">
        <f>IF(B6381&gt;0,SUM($O$4:O6381)-SUM($P$3:P6380),0)</f>
        <v>0</v>
      </c>
      <c r="Q6381" s="6">
        <f t="shared" si="699"/>
        <v>1.6007469841541593E-11</v>
      </c>
      <c r="R6381" s="8">
        <f>IF(E6380&lt;&gt;E6381,SUM($Q$4:Q6381)-SUM($R$3:R6380),0)</f>
        <v>0</v>
      </c>
      <c r="S6381" s="6">
        <f>IF(B6381&gt;0,SUM($R$4:R6381)-SUM($S$3:S6380),0)</f>
        <v>0</v>
      </c>
    </row>
    <row r="6382" spans="1:19">
      <c r="A6382">
        <f>IF(E6381&lt;&gt;E6382,COUNTIF($A$4:A6381,"&lt;&gt;0")+1,0)</f>
        <v>0</v>
      </c>
      <c r="B6382">
        <f>IF(A6382&lt;&gt;0,IF(MOD(A6382,3)=0,COUNTIF($B$4:B6381,"&lt;&gt;0")+1,0),0)</f>
        <v>0</v>
      </c>
      <c r="C6382" s="9">
        <f>'Dash Board'!$C$12+COUNT('Daily reducing balance'!$F$4:F6381)</f>
        <v>48108</v>
      </c>
      <c r="D6382">
        <f t="shared" si="693"/>
        <v>2031</v>
      </c>
      <c r="E6382">
        <f t="shared" si="694"/>
        <v>9</v>
      </c>
      <c r="F6382">
        <f>DAY('Dash Board'!$C$12+COUNT('Daily reducing balance'!$F$4:F6381))</f>
        <v>17</v>
      </c>
      <c r="G6382" s="8">
        <f t="shared" si="695"/>
        <v>1.1688814552992085E-7</v>
      </c>
      <c r="H6382" s="6">
        <f>G6382*'Dash Board'!$C$11/365</f>
        <v>3.3625356933264903E-11</v>
      </c>
      <c r="I6382" s="6">
        <f>H6382*'Dash Board'!$C$18/'Dash Board'!$C$11</f>
        <v>1.6012074730126144E-11</v>
      </c>
      <c r="J6382" s="6">
        <f>(G6382&gt;1)*PMT('Dash Board'!$C$11/365,$U$4,-'Dash Board'!$C$19)</f>
        <v>0</v>
      </c>
      <c r="K6382" s="6">
        <f t="shared" si="697"/>
        <v>0</v>
      </c>
      <c r="L6382" s="8">
        <f t="shared" si="698"/>
        <v>1.1692177088685412E-7</v>
      </c>
      <c r="N6382" s="8">
        <f t="shared" si="696"/>
        <v>-1.6012074730126144E-11</v>
      </c>
      <c r="O6382" s="8">
        <f>IF(E6381&lt;&gt;E6382,SUM($N$4:N6382)-SUM($O$3:O6381),0)</f>
        <v>0</v>
      </c>
      <c r="P6382" s="6">
        <f>IF(B6382&gt;0,SUM($O$4:O6382)-SUM($P$3:P6381),0)</f>
        <v>0</v>
      </c>
      <c r="Q6382" s="6">
        <f t="shared" si="699"/>
        <v>1.6012074730126144E-11</v>
      </c>
      <c r="R6382" s="8">
        <f>IF(E6381&lt;&gt;E6382,SUM($Q$4:Q6382)-SUM($R$3:R6381),0)</f>
        <v>0</v>
      </c>
      <c r="S6382" s="6">
        <f>IF(B6382&gt;0,SUM($R$4:R6382)-SUM($S$3:S6381),0)</f>
        <v>0</v>
      </c>
    </row>
    <row r="6383" spans="1:19">
      <c r="A6383">
        <f>IF(E6382&lt;&gt;E6383,COUNTIF($A$4:A6382,"&lt;&gt;0")+1,0)</f>
        <v>0</v>
      </c>
      <c r="B6383">
        <f>IF(A6383&lt;&gt;0,IF(MOD(A6383,3)=0,COUNTIF($B$4:B6382,"&lt;&gt;0")+1,0),0)</f>
        <v>0</v>
      </c>
      <c r="C6383" s="9">
        <f>'Dash Board'!$C$12+COUNT('Daily reducing balance'!$F$4:F6382)</f>
        <v>48109</v>
      </c>
      <c r="D6383">
        <f t="shared" si="693"/>
        <v>2031</v>
      </c>
      <c r="E6383">
        <f t="shared" si="694"/>
        <v>9</v>
      </c>
      <c r="F6383">
        <f>DAY('Dash Board'!$C$12+COUNT('Daily reducing balance'!$F$4:F6382))</f>
        <v>18</v>
      </c>
      <c r="G6383" s="8">
        <f t="shared" si="695"/>
        <v>1.1692177088685412E-7</v>
      </c>
      <c r="H6383" s="6">
        <f>G6383*'Dash Board'!$C$11/365</f>
        <v>3.3635029981149814E-11</v>
      </c>
      <c r="I6383" s="6">
        <f>H6383*'Dash Board'!$C$18/'Dash Board'!$C$11</f>
        <v>1.6016680943404674E-11</v>
      </c>
      <c r="J6383" s="6">
        <f>(G6383&gt;1)*PMT('Dash Board'!$C$11/365,$U$4,-'Dash Board'!$C$19)</f>
        <v>0</v>
      </c>
      <c r="K6383" s="6">
        <f t="shared" si="697"/>
        <v>0</v>
      </c>
      <c r="L6383" s="8">
        <f t="shared" si="698"/>
        <v>1.1695540591683527E-7</v>
      </c>
      <c r="N6383" s="8">
        <f t="shared" si="696"/>
        <v>-1.6016680943404674E-11</v>
      </c>
      <c r="O6383" s="8">
        <f>IF(E6382&lt;&gt;E6383,SUM($N$4:N6383)-SUM($O$3:O6382),0)</f>
        <v>0</v>
      </c>
      <c r="P6383" s="6">
        <f>IF(B6383&gt;0,SUM($O$4:O6383)-SUM($P$3:P6382),0)</f>
        <v>0</v>
      </c>
      <c r="Q6383" s="6">
        <f t="shared" si="699"/>
        <v>1.6016680943404674E-11</v>
      </c>
      <c r="R6383" s="8">
        <f>IF(E6382&lt;&gt;E6383,SUM($Q$4:Q6383)-SUM($R$3:R6382),0)</f>
        <v>0</v>
      </c>
      <c r="S6383" s="6">
        <f>IF(B6383&gt;0,SUM($R$4:R6383)-SUM($S$3:S6382),0)</f>
        <v>0</v>
      </c>
    </row>
    <row r="6384" spans="1:19">
      <c r="A6384">
        <f>IF(E6383&lt;&gt;E6384,COUNTIF($A$4:A6383,"&lt;&gt;0")+1,0)</f>
        <v>0</v>
      </c>
      <c r="B6384">
        <f>IF(A6384&lt;&gt;0,IF(MOD(A6384,3)=0,COUNTIF($B$4:B6383,"&lt;&gt;0")+1,0),0)</f>
        <v>0</v>
      </c>
      <c r="C6384" s="9">
        <f>'Dash Board'!$C$12+COUNT('Daily reducing balance'!$F$4:F6383)</f>
        <v>48110</v>
      </c>
      <c r="D6384">
        <f t="shared" si="693"/>
        <v>2031</v>
      </c>
      <c r="E6384">
        <f t="shared" si="694"/>
        <v>9</v>
      </c>
      <c r="F6384">
        <f>DAY('Dash Board'!$C$12+COUNT('Daily reducing balance'!$F$4:F6383))</f>
        <v>19</v>
      </c>
      <c r="G6384" s="8">
        <f t="shared" si="695"/>
        <v>1.1695540591683527E-7</v>
      </c>
      <c r="H6384" s="6">
        <f>G6384*'Dash Board'!$C$11/365</f>
        <v>3.3644705811692336E-11</v>
      </c>
      <c r="I6384" s="6">
        <f>H6384*'Dash Board'!$C$18/'Dash Board'!$C$11</f>
        <v>1.6021288481758258E-11</v>
      </c>
      <c r="J6384" s="6">
        <f>(G6384&gt;1)*PMT('Dash Board'!$C$11/365,$U$4,-'Dash Board'!$C$19)</f>
        <v>0</v>
      </c>
      <c r="K6384" s="6">
        <f t="shared" si="697"/>
        <v>0</v>
      </c>
      <c r="L6384" s="8">
        <f t="shared" si="698"/>
        <v>1.1698905062264696E-7</v>
      </c>
      <c r="N6384" s="8">
        <f t="shared" si="696"/>
        <v>-1.6021288481758258E-11</v>
      </c>
      <c r="O6384" s="8">
        <f>IF(E6383&lt;&gt;E6384,SUM($N$4:N6384)-SUM($O$3:O6383),0)</f>
        <v>0</v>
      </c>
      <c r="P6384" s="6">
        <f>IF(B6384&gt;0,SUM($O$4:O6384)-SUM($P$3:P6383),0)</f>
        <v>0</v>
      </c>
      <c r="Q6384" s="6">
        <f t="shared" si="699"/>
        <v>1.6021288481758258E-11</v>
      </c>
      <c r="R6384" s="8">
        <f>IF(E6383&lt;&gt;E6384,SUM($Q$4:Q6384)-SUM($R$3:R6383),0)</f>
        <v>0</v>
      </c>
      <c r="S6384" s="6">
        <f>IF(B6384&gt;0,SUM($R$4:R6384)-SUM($S$3:S6383),0)</f>
        <v>0</v>
      </c>
    </row>
    <row r="6385" spans="1:19">
      <c r="A6385">
        <f>IF(E6384&lt;&gt;E6385,COUNTIF($A$4:A6384,"&lt;&gt;0")+1,0)</f>
        <v>0</v>
      </c>
      <c r="B6385">
        <f>IF(A6385&lt;&gt;0,IF(MOD(A6385,3)=0,COUNTIF($B$4:B6384,"&lt;&gt;0")+1,0),0)</f>
        <v>0</v>
      </c>
      <c r="C6385" s="9">
        <f>'Dash Board'!$C$12+COUNT('Daily reducing balance'!$F$4:F6384)</f>
        <v>48111</v>
      </c>
      <c r="D6385">
        <f t="shared" si="693"/>
        <v>2031</v>
      </c>
      <c r="E6385">
        <f t="shared" si="694"/>
        <v>9</v>
      </c>
      <c r="F6385">
        <f>DAY('Dash Board'!$C$12+COUNT('Daily reducing balance'!$F$4:F6384))</f>
        <v>20</v>
      </c>
      <c r="G6385" s="8">
        <f t="shared" si="695"/>
        <v>1.1698905062264696E-7</v>
      </c>
      <c r="H6385" s="6">
        <f>G6385*'Dash Board'!$C$11/365</f>
        <v>3.3654384425692959E-11</v>
      </c>
      <c r="I6385" s="6">
        <f>H6385*'Dash Board'!$C$18/'Dash Board'!$C$11</f>
        <v>1.6025897345568076E-11</v>
      </c>
      <c r="J6385" s="6">
        <f>(G6385&gt;1)*PMT('Dash Board'!$C$11/365,$U$4,-'Dash Board'!$C$19)</f>
        <v>0</v>
      </c>
      <c r="K6385" s="6">
        <f t="shared" si="697"/>
        <v>0</v>
      </c>
      <c r="L6385" s="8">
        <f t="shared" si="698"/>
        <v>1.1702270500707265E-7</v>
      </c>
      <c r="N6385" s="8">
        <f t="shared" si="696"/>
        <v>-1.6025897345568076E-11</v>
      </c>
      <c r="O6385" s="8">
        <f>IF(E6384&lt;&gt;E6385,SUM($N$4:N6385)-SUM($O$3:O6384),0)</f>
        <v>0</v>
      </c>
      <c r="P6385" s="6">
        <f>IF(B6385&gt;0,SUM($O$4:O6385)-SUM($P$3:P6384),0)</f>
        <v>0</v>
      </c>
      <c r="Q6385" s="6">
        <f t="shared" si="699"/>
        <v>1.6025897345568076E-11</v>
      </c>
      <c r="R6385" s="8">
        <f>IF(E6384&lt;&gt;E6385,SUM($Q$4:Q6385)-SUM($R$3:R6384),0)</f>
        <v>0</v>
      </c>
      <c r="S6385" s="6">
        <f>IF(B6385&gt;0,SUM($R$4:R6385)-SUM($S$3:S6384),0)</f>
        <v>0</v>
      </c>
    </row>
    <row r="6386" spans="1:19">
      <c r="A6386">
        <f>IF(E6385&lt;&gt;E6386,COUNTIF($A$4:A6385,"&lt;&gt;0")+1,0)</f>
        <v>0</v>
      </c>
      <c r="B6386">
        <f>IF(A6386&lt;&gt;0,IF(MOD(A6386,3)=0,COUNTIF($B$4:B6385,"&lt;&gt;0")+1,0),0)</f>
        <v>0</v>
      </c>
      <c r="C6386" s="9">
        <f>'Dash Board'!$C$12+COUNT('Daily reducing balance'!$F$4:F6385)</f>
        <v>48112</v>
      </c>
      <c r="D6386">
        <f t="shared" si="693"/>
        <v>2031</v>
      </c>
      <c r="E6386">
        <f t="shared" si="694"/>
        <v>9</v>
      </c>
      <c r="F6386">
        <f>DAY('Dash Board'!$C$12+COUNT('Daily reducing balance'!$F$4:F6385))</f>
        <v>21</v>
      </c>
      <c r="G6386" s="8">
        <f t="shared" si="695"/>
        <v>1.1702270500707265E-7</v>
      </c>
      <c r="H6386" s="6">
        <f>G6386*'Dash Board'!$C$11/365</f>
        <v>3.3664065823952402E-11</v>
      </c>
      <c r="I6386" s="6">
        <f>H6386*'Dash Board'!$C$18/'Dash Board'!$C$11</f>
        <v>1.6030507535215432E-11</v>
      </c>
      <c r="J6386" s="6">
        <f>(G6386&gt;1)*PMT('Dash Board'!$C$11/365,$U$4,-'Dash Board'!$C$19)</f>
        <v>0</v>
      </c>
      <c r="K6386" s="6">
        <f t="shared" si="697"/>
        <v>0</v>
      </c>
      <c r="L6386" s="8">
        <f t="shared" si="698"/>
        <v>1.170563690728966E-7</v>
      </c>
      <c r="N6386" s="8">
        <f t="shared" si="696"/>
        <v>-1.6030507535215432E-11</v>
      </c>
      <c r="O6386" s="8">
        <f>IF(E6385&lt;&gt;E6386,SUM($N$4:N6386)-SUM($O$3:O6385),0)</f>
        <v>0</v>
      </c>
      <c r="P6386" s="6">
        <f>IF(B6386&gt;0,SUM($O$4:O6386)-SUM($P$3:P6385),0)</f>
        <v>0</v>
      </c>
      <c r="Q6386" s="6">
        <f t="shared" si="699"/>
        <v>1.6030507535215432E-11</v>
      </c>
      <c r="R6386" s="8">
        <f>IF(E6385&lt;&gt;E6386,SUM($Q$4:Q6386)-SUM($R$3:R6385),0)</f>
        <v>0</v>
      </c>
      <c r="S6386" s="6">
        <f>IF(B6386&gt;0,SUM($R$4:R6386)-SUM($S$3:S6385),0)</f>
        <v>0</v>
      </c>
    </row>
    <row r="6387" spans="1:19">
      <c r="A6387">
        <f>IF(E6386&lt;&gt;E6387,COUNTIF($A$4:A6386,"&lt;&gt;0")+1,0)</f>
        <v>0</v>
      </c>
      <c r="B6387">
        <f>IF(A6387&lt;&gt;0,IF(MOD(A6387,3)=0,COUNTIF($B$4:B6386,"&lt;&gt;0")+1,0),0)</f>
        <v>0</v>
      </c>
      <c r="C6387" s="9">
        <f>'Dash Board'!$C$12+COUNT('Daily reducing balance'!$F$4:F6386)</f>
        <v>48113</v>
      </c>
      <c r="D6387">
        <f t="shared" si="693"/>
        <v>2031</v>
      </c>
      <c r="E6387">
        <f t="shared" si="694"/>
        <v>9</v>
      </c>
      <c r="F6387">
        <f>DAY('Dash Board'!$C$12+COUNT('Daily reducing balance'!$F$4:F6386))</f>
        <v>22</v>
      </c>
      <c r="G6387" s="8">
        <f t="shared" si="695"/>
        <v>1.170563690728966E-7</v>
      </c>
      <c r="H6387" s="6">
        <f>G6387*'Dash Board'!$C$11/365</f>
        <v>3.367375000727162E-11</v>
      </c>
      <c r="I6387" s="6">
        <f>H6387*'Dash Board'!$C$18/'Dash Board'!$C$11</f>
        <v>1.6035119051081725E-11</v>
      </c>
      <c r="J6387" s="6">
        <f>(G6387&gt;1)*PMT('Dash Board'!$C$11/365,$U$4,-'Dash Board'!$C$19)</f>
        <v>0</v>
      </c>
      <c r="K6387" s="6">
        <f t="shared" si="697"/>
        <v>0</v>
      </c>
      <c r="L6387" s="8">
        <f t="shared" si="698"/>
        <v>1.1709004282290387E-7</v>
      </c>
      <c r="N6387" s="8">
        <f t="shared" si="696"/>
        <v>-1.6035119051081725E-11</v>
      </c>
      <c r="O6387" s="8">
        <f>IF(E6386&lt;&gt;E6387,SUM($N$4:N6387)-SUM($O$3:O6386),0)</f>
        <v>0</v>
      </c>
      <c r="P6387" s="6">
        <f>IF(B6387&gt;0,SUM($O$4:O6387)-SUM($P$3:P6386),0)</f>
        <v>0</v>
      </c>
      <c r="Q6387" s="6">
        <f t="shared" si="699"/>
        <v>1.6035119051081725E-11</v>
      </c>
      <c r="R6387" s="8">
        <f>IF(E6386&lt;&gt;E6387,SUM($Q$4:Q6387)-SUM($R$3:R6386),0)</f>
        <v>0</v>
      </c>
      <c r="S6387" s="6">
        <f>IF(B6387&gt;0,SUM($R$4:R6387)-SUM($S$3:S6386),0)</f>
        <v>0</v>
      </c>
    </row>
    <row r="6388" spans="1:19">
      <c r="A6388">
        <f>IF(E6387&lt;&gt;E6388,COUNTIF($A$4:A6387,"&lt;&gt;0")+1,0)</f>
        <v>0</v>
      </c>
      <c r="B6388">
        <f>IF(A6388&lt;&gt;0,IF(MOD(A6388,3)=0,COUNTIF($B$4:B6387,"&lt;&gt;0")+1,0),0)</f>
        <v>0</v>
      </c>
      <c r="C6388" s="9">
        <f>'Dash Board'!$C$12+COUNT('Daily reducing balance'!$F$4:F6387)</f>
        <v>48114</v>
      </c>
      <c r="D6388">
        <f t="shared" ref="D6388:D6451" si="700">IF(AND(E6388=1,F6388=1),D6387+1,D6387)</f>
        <v>2031</v>
      </c>
      <c r="E6388">
        <f t="shared" ref="E6388:E6451" si="701">IF(F6388=1,IF(E6387+1&gt;12,1,E6387+1),E6387)</f>
        <v>9</v>
      </c>
      <c r="F6388">
        <f>DAY('Dash Board'!$C$12+COUNT('Daily reducing balance'!$F$4:F6387))</f>
        <v>23</v>
      </c>
      <c r="G6388" s="8">
        <f t="shared" ref="G6388:G6451" si="702">L6387</f>
        <v>1.1709004282290387E-7</v>
      </c>
      <c r="H6388" s="6">
        <f>G6388*'Dash Board'!$C$11/365</f>
        <v>3.3683436976451797E-11</v>
      </c>
      <c r="I6388" s="6">
        <f>H6388*'Dash Board'!$C$18/'Dash Board'!$C$11</f>
        <v>1.6039731893548477E-11</v>
      </c>
      <c r="J6388" s="6">
        <f>(G6388&gt;1)*PMT('Dash Board'!$C$11/365,$U$4,-'Dash Board'!$C$19)</f>
        <v>0</v>
      </c>
      <c r="K6388" s="6">
        <f t="shared" si="697"/>
        <v>0</v>
      </c>
      <c r="L6388" s="8">
        <f t="shared" si="698"/>
        <v>1.1712372625988032E-7</v>
      </c>
      <c r="N6388" s="8">
        <f t="shared" ref="N6388:N6451" si="703">J6388-I6388</f>
        <v>-1.6039731893548477E-11</v>
      </c>
      <c r="O6388" s="8">
        <f>IF(E6387&lt;&gt;E6388,SUM($N$4:N6388)-SUM($O$3:O6387),0)</f>
        <v>0</v>
      </c>
      <c r="P6388" s="6">
        <f>IF(B6388&gt;0,SUM($O$4:O6388)-SUM($P$3:P6387),0)</f>
        <v>0</v>
      </c>
      <c r="Q6388" s="6">
        <f t="shared" si="699"/>
        <v>1.6039731893548477E-11</v>
      </c>
      <c r="R6388" s="8">
        <f>IF(E6387&lt;&gt;E6388,SUM($Q$4:Q6388)-SUM($R$3:R6387),0)</f>
        <v>0</v>
      </c>
      <c r="S6388" s="6">
        <f>IF(B6388&gt;0,SUM($R$4:R6388)-SUM($S$3:S6387),0)</f>
        <v>0</v>
      </c>
    </row>
    <row r="6389" spans="1:19">
      <c r="A6389">
        <f>IF(E6388&lt;&gt;E6389,COUNTIF($A$4:A6388,"&lt;&gt;0")+1,0)</f>
        <v>0</v>
      </c>
      <c r="B6389">
        <f>IF(A6389&lt;&gt;0,IF(MOD(A6389,3)=0,COUNTIF($B$4:B6388,"&lt;&gt;0")+1,0),0)</f>
        <v>0</v>
      </c>
      <c r="C6389" s="9">
        <f>'Dash Board'!$C$12+COUNT('Daily reducing balance'!$F$4:F6388)</f>
        <v>48115</v>
      </c>
      <c r="D6389">
        <f t="shared" si="700"/>
        <v>2031</v>
      </c>
      <c r="E6389">
        <f t="shared" si="701"/>
        <v>9</v>
      </c>
      <c r="F6389">
        <f>DAY('Dash Board'!$C$12+COUNT('Daily reducing balance'!$F$4:F6388))</f>
        <v>24</v>
      </c>
      <c r="G6389" s="8">
        <f t="shared" si="702"/>
        <v>1.1712372625988032E-7</v>
      </c>
      <c r="H6389" s="6">
        <f>G6389*'Dash Board'!$C$11/365</f>
        <v>3.369312673229434E-11</v>
      </c>
      <c r="I6389" s="6">
        <f>H6389*'Dash Board'!$C$18/'Dash Board'!$C$11</f>
        <v>1.6044346062997308E-11</v>
      </c>
      <c r="J6389" s="6">
        <f>(G6389&gt;1)*PMT('Dash Board'!$C$11/365,$U$4,-'Dash Board'!$C$19)</f>
        <v>0</v>
      </c>
      <c r="K6389" s="6">
        <f t="shared" si="697"/>
        <v>0</v>
      </c>
      <c r="L6389" s="8">
        <f t="shared" si="698"/>
        <v>1.1715741938661262E-7</v>
      </c>
      <c r="N6389" s="8">
        <f t="shared" si="703"/>
        <v>-1.6044346062997308E-11</v>
      </c>
      <c r="O6389" s="8">
        <f>IF(E6388&lt;&gt;E6389,SUM($N$4:N6389)-SUM($O$3:O6388),0)</f>
        <v>0</v>
      </c>
      <c r="P6389" s="6">
        <f>IF(B6389&gt;0,SUM($O$4:O6389)-SUM($P$3:P6388),0)</f>
        <v>0</v>
      </c>
      <c r="Q6389" s="6">
        <f t="shared" si="699"/>
        <v>1.6044346062997308E-11</v>
      </c>
      <c r="R6389" s="8">
        <f>IF(E6388&lt;&gt;E6389,SUM($Q$4:Q6389)-SUM($R$3:R6388),0)</f>
        <v>0</v>
      </c>
      <c r="S6389" s="6">
        <f>IF(B6389&gt;0,SUM($R$4:R6389)-SUM($S$3:S6388),0)</f>
        <v>0</v>
      </c>
    </row>
    <row r="6390" spans="1:19">
      <c r="A6390">
        <f>IF(E6389&lt;&gt;E6390,COUNTIF($A$4:A6389,"&lt;&gt;0")+1,0)</f>
        <v>0</v>
      </c>
      <c r="B6390">
        <f>IF(A6390&lt;&gt;0,IF(MOD(A6390,3)=0,COUNTIF($B$4:B6389,"&lt;&gt;0")+1,0),0)</f>
        <v>0</v>
      </c>
      <c r="C6390" s="9">
        <f>'Dash Board'!$C$12+COUNT('Daily reducing balance'!$F$4:F6389)</f>
        <v>48116</v>
      </c>
      <c r="D6390">
        <f t="shared" si="700"/>
        <v>2031</v>
      </c>
      <c r="E6390">
        <f t="shared" si="701"/>
        <v>9</v>
      </c>
      <c r="F6390">
        <f>DAY('Dash Board'!$C$12+COUNT('Daily reducing balance'!$F$4:F6389))</f>
        <v>25</v>
      </c>
      <c r="G6390" s="8">
        <f t="shared" si="702"/>
        <v>1.1715741938661262E-7</v>
      </c>
      <c r="H6390" s="6">
        <f>G6390*'Dash Board'!$C$11/365</f>
        <v>3.3702819275600892E-11</v>
      </c>
      <c r="I6390" s="6">
        <f>H6390*'Dash Board'!$C$18/'Dash Board'!$C$11</f>
        <v>1.604896155980995E-11</v>
      </c>
      <c r="J6390" s="6">
        <f>(G6390&gt;1)*PMT('Dash Board'!$C$11/365,$U$4,-'Dash Board'!$C$19)</f>
        <v>0</v>
      </c>
      <c r="K6390" s="6">
        <f t="shared" si="697"/>
        <v>0</v>
      </c>
      <c r="L6390" s="8">
        <f t="shared" si="698"/>
        <v>1.1719112220588822E-7</v>
      </c>
      <c r="N6390" s="8">
        <f t="shared" si="703"/>
        <v>-1.604896155980995E-11</v>
      </c>
      <c r="O6390" s="8">
        <f>IF(E6389&lt;&gt;E6390,SUM($N$4:N6390)-SUM($O$3:O6389),0)</f>
        <v>0</v>
      </c>
      <c r="P6390" s="6">
        <f>IF(B6390&gt;0,SUM($O$4:O6390)-SUM($P$3:P6389),0)</f>
        <v>0</v>
      </c>
      <c r="Q6390" s="6">
        <f t="shared" si="699"/>
        <v>1.604896155980995E-11</v>
      </c>
      <c r="R6390" s="8">
        <f>IF(E6389&lt;&gt;E6390,SUM($Q$4:Q6390)-SUM($R$3:R6389),0)</f>
        <v>0</v>
      </c>
      <c r="S6390" s="6">
        <f>IF(B6390&gt;0,SUM($R$4:R6390)-SUM($S$3:S6389),0)</f>
        <v>0</v>
      </c>
    </row>
    <row r="6391" spans="1:19">
      <c r="A6391">
        <f>IF(E6390&lt;&gt;E6391,COUNTIF($A$4:A6390,"&lt;&gt;0")+1,0)</f>
        <v>0</v>
      </c>
      <c r="B6391">
        <f>IF(A6391&lt;&gt;0,IF(MOD(A6391,3)=0,COUNTIF($B$4:B6390,"&lt;&gt;0")+1,0),0)</f>
        <v>0</v>
      </c>
      <c r="C6391" s="9">
        <f>'Dash Board'!$C$12+COUNT('Daily reducing balance'!$F$4:F6390)</f>
        <v>48117</v>
      </c>
      <c r="D6391">
        <f t="shared" si="700"/>
        <v>2031</v>
      </c>
      <c r="E6391">
        <f t="shared" si="701"/>
        <v>9</v>
      </c>
      <c r="F6391">
        <f>DAY('Dash Board'!$C$12+COUNT('Daily reducing balance'!$F$4:F6390))</f>
        <v>26</v>
      </c>
      <c r="G6391" s="8">
        <f t="shared" si="702"/>
        <v>1.1719112220588822E-7</v>
      </c>
      <c r="H6391" s="6">
        <f>G6391*'Dash Board'!$C$11/365</f>
        <v>3.371251460717332E-11</v>
      </c>
      <c r="I6391" s="6">
        <f>H6391*'Dash Board'!$C$18/'Dash Board'!$C$11</f>
        <v>1.6053578384368251E-11</v>
      </c>
      <c r="J6391" s="6">
        <f>(G6391&gt;1)*PMT('Dash Board'!$C$11/365,$U$4,-'Dash Board'!$C$19)</f>
        <v>0</v>
      </c>
      <c r="K6391" s="6">
        <f t="shared" si="697"/>
        <v>0</v>
      </c>
      <c r="L6391" s="8">
        <f t="shared" si="698"/>
        <v>1.172248347204954E-7</v>
      </c>
      <c r="N6391" s="8">
        <f t="shared" si="703"/>
        <v>-1.6053578384368251E-11</v>
      </c>
      <c r="O6391" s="8">
        <f>IF(E6390&lt;&gt;E6391,SUM($N$4:N6391)-SUM($O$3:O6390),0)</f>
        <v>0</v>
      </c>
      <c r="P6391" s="6">
        <f>IF(B6391&gt;0,SUM($O$4:O6391)-SUM($P$3:P6390),0)</f>
        <v>0</v>
      </c>
      <c r="Q6391" s="6">
        <f t="shared" si="699"/>
        <v>1.6053578384368251E-11</v>
      </c>
      <c r="R6391" s="8">
        <f>IF(E6390&lt;&gt;E6391,SUM($Q$4:Q6391)-SUM($R$3:R6390),0)</f>
        <v>0</v>
      </c>
      <c r="S6391" s="6">
        <f>IF(B6391&gt;0,SUM($R$4:R6391)-SUM($S$3:S6390),0)</f>
        <v>0</v>
      </c>
    </row>
    <row r="6392" spans="1:19">
      <c r="A6392">
        <f>IF(E6391&lt;&gt;E6392,COUNTIF($A$4:A6391,"&lt;&gt;0")+1,0)</f>
        <v>0</v>
      </c>
      <c r="B6392">
        <f>IF(A6392&lt;&gt;0,IF(MOD(A6392,3)=0,COUNTIF($B$4:B6391,"&lt;&gt;0")+1,0),0)</f>
        <v>0</v>
      </c>
      <c r="C6392" s="9">
        <f>'Dash Board'!$C$12+COUNT('Daily reducing balance'!$F$4:F6391)</f>
        <v>48118</v>
      </c>
      <c r="D6392">
        <f t="shared" si="700"/>
        <v>2031</v>
      </c>
      <c r="E6392">
        <f t="shared" si="701"/>
        <v>9</v>
      </c>
      <c r="F6392">
        <f>DAY('Dash Board'!$C$12+COUNT('Daily reducing balance'!$F$4:F6391))</f>
        <v>27</v>
      </c>
      <c r="G6392" s="8">
        <f t="shared" si="702"/>
        <v>1.172248347204954E-7</v>
      </c>
      <c r="H6392" s="6">
        <f>G6392*'Dash Board'!$C$11/365</f>
        <v>3.3722212727813743E-11</v>
      </c>
      <c r="I6392" s="6">
        <f>H6392*'Dash Board'!$C$18/'Dash Board'!$C$11</f>
        <v>1.6058196537054166E-11</v>
      </c>
      <c r="J6392" s="6">
        <f>(G6392&gt;1)*PMT('Dash Board'!$C$11/365,$U$4,-'Dash Board'!$C$19)</f>
        <v>0</v>
      </c>
      <c r="K6392" s="6">
        <f t="shared" si="697"/>
        <v>0</v>
      </c>
      <c r="L6392" s="8">
        <f t="shared" si="698"/>
        <v>1.172585569332232E-7</v>
      </c>
      <c r="N6392" s="8">
        <f t="shared" si="703"/>
        <v>-1.6058196537054166E-11</v>
      </c>
      <c r="O6392" s="8">
        <f>IF(E6391&lt;&gt;E6392,SUM($N$4:N6392)-SUM($O$3:O6391),0)</f>
        <v>0</v>
      </c>
      <c r="P6392" s="6">
        <f>IF(B6392&gt;0,SUM($O$4:O6392)-SUM($P$3:P6391),0)</f>
        <v>0</v>
      </c>
      <c r="Q6392" s="6">
        <f t="shared" si="699"/>
        <v>1.6058196537054166E-11</v>
      </c>
      <c r="R6392" s="8">
        <f>IF(E6391&lt;&gt;E6392,SUM($Q$4:Q6392)-SUM($R$3:R6391),0)</f>
        <v>0</v>
      </c>
      <c r="S6392" s="6">
        <f>IF(B6392&gt;0,SUM($R$4:R6392)-SUM($S$3:S6391),0)</f>
        <v>0</v>
      </c>
    </row>
    <row r="6393" spans="1:19">
      <c r="A6393">
        <f>IF(E6392&lt;&gt;E6393,COUNTIF($A$4:A6392,"&lt;&gt;0")+1,0)</f>
        <v>0</v>
      </c>
      <c r="B6393">
        <f>IF(A6393&lt;&gt;0,IF(MOD(A6393,3)=0,COUNTIF($B$4:B6392,"&lt;&gt;0")+1,0),0)</f>
        <v>0</v>
      </c>
      <c r="C6393" s="9">
        <f>'Dash Board'!$C$12+COUNT('Daily reducing balance'!$F$4:F6392)</f>
        <v>48119</v>
      </c>
      <c r="D6393">
        <f t="shared" si="700"/>
        <v>2031</v>
      </c>
      <c r="E6393">
        <f t="shared" si="701"/>
        <v>9</v>
      </c>
      <c r="F6393">
        <f>DAY('Dash Board'!$C$12+COUNT('Daily reducing balance'!$F$4:F6392))</f>
        <v>28</v>
      </c>
      <c r="G6393" s="8">
        <f t="shared" si="702"/>
        <v>1.172585569332232E-7</v>
      </c>
      <c r="H6393" s="6">
        <f>G6393*'Dash Board'!$C$11/365</f>
        <v>3.3731913638324482E-11</v>
      </c>
      <c r="I6393" s="6">
        <f>H6393*'Dash Board'!$C$18/'Dash Board'!$C$11</f>
        <v>1.6062816018249754E-11</v>
      </c>
      <c r="J6393" s="6">
        <f>(G6393&gt;1)*PMT('Dash Board'!$C$11/365,$U$4,-'Dash Board'!$C$19)</f>
        <v>0</v>
      </c>
      <c r="K6393" s="6">
        <f t="shared" si="697"/>
        <v>0</v>
      </c>
      <c r="L6393" s="8">
        <f t="shared" si="698"/>
        <v>1.1729228884686153E-7</v>
      </c>
      <c r="N6393" s="8">
        <f t="shared" si="703"/>
        <v>-1.6062816018249754E-11</v>
      </c>
      <c r="O6393" s="8">
        <f>IF(E6392&lt;&gt;E6393,SUM($N$4:N6393)-SUM($O$3:O6392),0)</f>
        <v>0</v>
      </c>
      <c r="P6393" s="6">
        <f>IF(B6393&gt;0,SUM($O$4:O6393)-SUM($P$3:P6392),0)</f>
        <v>0</v>
      </c>
      <c r="Q6393" s="6">
        <f t="shared" si="699"/>
        <v>1.6062816018249754E-11</v>
      </c>
      <c r="R6393" s="8">
        <f>IF(E6392&lt;&gt;E6393,SUM($Q$4:Q6393)-SUM($R$3:R6392),0)</f>
        <v>0</v>
      </c>
      <c r="S6393" s="6">
        <f>IF(B6393&gt;0,SUM($R$4:R6393)-SUM($S$3:S6392),0)</f>
        <v>0</v>
      </c>
    </row>
    <row r="6394" spans="1:19">
      <c r="A6394">
        <f>IF(E6393&lt;&gt;E6394,COUNTIF($A$4:A6393,"&lt;&gt;0")+1,0)</f>
        <v>0</v>
      </c>
      <c r="B6394">
        <f>IF(A6394&lt;&gt;0,IF(MOD(A6394,3)=0,COUNTIF($B$4:B6393,"&lt;&gt;0")+1,0),0)</f>
        <v>0</v>
      </c>
      <c r="C6394" s="9">
        <f>'Dash Board'!$C$12+COUNT('Daily reducing balance'!$F$4:F6393)</f>
        <v>48120</v>
      </c>
      <c r="D6394">
        <f t="shared" si="700"/>
        <v>2031</v>
      </c>
      <c r="E6394">
        <f t="shared" si="701"/>
        <v>9</v>
      </c>
      <c r="F6394">
        <f>DAY('Dash Board'!$C$12+COUNT('Daily reducing balance'!$F$4:F6393))</f>
        <v>29</v>
      </c>
      <c r="G6394" s="8">
        <f t="shared" si="702"/>
        <v>1.1729228884686153E-7</v>
      </c>
      <c r="H6394" s="6">
        <f>G6394*'Dash Board'!$C$11/365</f>
        <v>3.3741617339508115E-11</v>
      </c>
      <c r="I6394" s="6">
        <f>H6394*'Dash Board'!$C$18/'Dash Board'!$C$11</f>
        <v>1.6067436828337197E-11</v>
      </c>
      <c r="J6394" s="6">
        <f>(G6394&gt;1)*PMT('Dash Board'!$C$11/365,$U$4,-'Dash Board'!$C$19)</f>
        <v>0</v>
      </c>
      <c r="K6394" s="6">
        <f t="shared" si="697"/>
        <v>0</v>
      </c>
      <c r="L6394" s="8">
        <f t="shared" si="698"/>
        <v>1.1732603046420105E-7</v>
      </c>
      <c r="N6394" s="8">
        <f t="shared" si="703"/>
        <v>-1.6067436828337197E-11</v>
      </c>
      <c r="O6394" s="8">
        <f>IF(E6393&lt;&gt;E6394,SUM($N$4:N6394)-SUM($O$3:O6393),0)</f>
        <v>0</v>
      </c>
      <c r="P6394" s="6">
        <f>IF(B6394&gt;0,SUM($O$4:O6394)-SUM($P$3:P6393),0)</f>
        <v>0</v>
      </c>
      <c r="Q6394" s="6">
        <f t="shared" si="699"/>
        <v>1.6067436828337197E-11</v>
      </c>
      <c r="R6394" s="8">
        <f>IF(E6393&lt;&gt;E6394,SUM($Q$4:Q6394)-SUM($R$3:R6393),0)</f>
        <v>0</v>
      </c>
      <c r="S6394" s="6">
        <f>IF(B6394&gt;0,SUM($R$4:R6394)-SUM($S$3:S6393),0)</f>
        <v>0</v>
      </c>
    </row>
    <row r="6395" spans="1:19">
      <c r="A6395">
        <f>IF(E6394&lt;&gt;E6395,COUNTIF($A$4:A6394,"&lt;&gt;0")+1,0)</f>
        <v>0</v>
      </c>
      <c r="B6395">
        <f>IF(A6395&lt;&gt;0,IF(MOD(A6395,3)=0,COUNTIF($B$4:B6394,"&lt;&gt;0")+1,0),0)</f>
        <v>0</v>
      </c>
      <c r="C6395" s="9">
        <f>'Dash Board'!$C$12+COUNT('Daily reducing balance'!$F$4:F6394)</f>
        <v>48121</v>
      </c>
      <c r="D6395">
        <f t="shared" si="700"/>
        <v>2031</v>
      </c>
      <c r="E6395">
        <f t="shared" si="701"/>
        <v>9</v>
      </c>
      <c r="F6395">
        <f>DAY('Dash Board'!$C$12+COUNT('Daily reducing balance'!$F$4:F6394))</f>
        <v>30</v>
      </c>
      <c r="G6395" s="8">
        <f t="shared" si="702"/>
        <v>1.1732603046420105E-7</v>
      </c>
      <c r="H6395" s="6">
        <f>G6395*'Dash Board'!$C$11/365</f>
        <v>3.3751323832167427E-11</v>
      </c>
      <c r="I6395" s="6">
        <f>H6395*'Dash Board'!$C$18/'Dash Board'!$C$11</f>
        <v>1.6072058967698777E-11</v>
      </c>
      <c r="J6395" s="6">
        <f>(G6395&gt;1)*PMT('Dash Board'!$C$11/365,$U$4,-'Dash Board'!$C$19)</f>
        <v>0</v>
      </c>
      <c r="K6395" s="6">
        <f t="shared" si="697"/>
        <v>0</v>
      </c>
      <c r="L6395" s="8">
        <f t="shared" si="698"/>
        <v>1.1735978178803321E-7</v>
      </c>
      <c r="N6395" s="8">
        <f t="shared" si="703"/>
        <v>-1.6072058967698777E-11</v>
      </c>
      <c r="O6395" s="8">
        <f>IF(E6394&lt;&gt;E6395,SUM($N$4:N6395)-SUM($O$3:O6394),0)</f>
        <v>0</v>
      </c>
      <c r="P6395" s="6">
        <f>IF(B6395&gt;0,SUM($O$4:O6395)-SUM($P$3:P6394),0)</f>
        <v>0</v>
      </c>
      <c r="Q6395" s="6">
        <f t="shared" si="699"/>
        <v>1.6072058967698777E-11</v>
      </c>
      <c r="R6395" s="8">
        <f>IF(E6394&lt;&gt;E6395,SUM($Q$4:Q6395)-SUM($R$3:R6394),0)</f>
        <v>0</v>
      </c>
      <c r="S6395" s="6">
        <f>IF(B6395&gt;0,SUM($R$4:R6395)-SUM($S$3:S6394),0)</f>
        <v>0</v>
      </c>
    </row>
    <row r="6396" spans="1:19">
      <c r="A6396">
        <f>IF(E6395&lt;&gt;E6396,COUNTIF($A$4:A6395,"&lt;&gt;0")+1,0)</f>
        <v>210</v>
      </c>
      <c r="B6396">
        <f>IF(A6396&lt;&gt;0,IF(MOD(A6396,3)=0,COUNTIF($B$4:B6395,"&lt;&gt;0")+1,0),0)</f>
        <v>70</v>
      </c>
      <c r="C6396" s="9">
        <f>'Dash Board'!$C$12+COUNT('Daily reducing balance'!$F$4:F6395)</f>
        <v>48122</v>
      </c>
      <c r="D6396">
        <f t="shared" si="700"/>
        <v>2031</v>
      </c>
      <c r="E6396">
        <f t="shared" si="701"/>
        <v>10</v>
      </c>
      <c r="F6396">
        <f>DAY('Dash Board'!$C$12+COUNT('Daily reducing balance'!$F$4:F6395))</f>
        <v>1</v>
      </c>
      <c r="G6396" s="8">
        <f t="shared" si="702"/>
        <v>1.1735978178803321E-7</v>
      </c>
      <c r="H6396" s="6">
        <f>G6396*'Dash Board'!$C$11/365</f>
        <v>3.3761033117105443E-11</v>
      </c>
      <c r="I6396" s="6">
        <f>H6396*'Dash Board'!$C$18/'Dash Board'!$C$11</f>
        <v>1.6076682436716879E-11</v>
      </c>
      <c r="J6396" s="6">
        <f>(G6396&gt;1)*PMT('Dash Board'!$C$11/365,$U$4,-'Dash Board'!$C$19)</f>
        <v>0</v>
      </c>
      <c r="K6396" s="6">
        <f t="shared" si="697"/>
        <v>0</v>
      </c>
      <c r="L6396" s="8">
        <f t="shared" si="698"/>
        <v>1.1739354282115031E-7</v>
      </c>
      <c r="N6396" s="8">
        <f t="shared" si="703"/>
        <v>-1.6076682436716879E-11</v>
      </c>
      <c r="O6396" s="8">
        <f>IF(E6395&lt;&gt;E6396,SUM($N$4:N6396)-SUM($O$3:O6395),0)</f>
        <v>0</v>
      </c>
      <c r="P6396" s="6">
        <f>IF(B6396&gt;0,SUM($O$4:O6396)-SUM($P$3:P6395),0)</f>
        <v>0</v>
      </c>
      <c r="Q6396" s="6">
        <f t="shared" si="699"/>
        <v>1.6076682436716879E-11</v>
      </c>
      <c r="R6396" s="8">
        <f>IF(E6395&lt;&gt;E6396,SUM($Q$4:Q6396)-SUM($R$3:R6395),0)</f>
        <v>8.7311491370201111E-10</v>
      </c>
      <c r="S6396" s="6">
        <f>IF(B6396&gt;0,SUM($R$4:R6396)-SUM($S$3:S6395),0)</f>
        <v>2.6775524020195007E-9</v>
      </c>
    </row>
    <row r="6397" spans="1:19">
      <c r="A6397">
        <f>IF(E6396&lt;&gt;E6397,COUNTIF($A$4:A6396,"&lt;&gt;0")+1,0)</f>
        <v>0</v>
      </c>
      <c r="B6397">
        <f>IF(A6397&lt;&gt;0,IF(MOD(A6397,3)=0,COUNTIF($B$4:B6396,"&lt;&gt;0")+1,0),0)</f>
        <v>0</v>
      </c>
      <c r="C6397" s="9">
        <f>'Dash Board'!$C$12+COUNT('Daily reducing balance'!$F$4:F6396)</f>
        <v>48123</v>
      </c>
      <c r="D6397">
        <f t="shared" si="700"/>
        <v>2031</v>
      </c>
      <c r="E6397">
        <f t="shared" si="701"/>
        <v>10</v>
      </c>
      <c r="F6397">
        <f>DAY('Dash Board'!$C$12+COUNT('Daily reducing balance'!$F$4:F6396))</f>
        <v>2</v>
      </c>
      <c r="G6397" s="8">
        <f t="shared" si="702"/>
        <v>1.1739354282115031E-7</v>
      </c>
      <c r="H6397" s="6">
        <f>G6397*'Dash Board'!$C$11/365</f>
        <v>3.3770745195125432E-11</v>
      </c>
      <c r="I6397" s="6">
        <f>H6397*'Dash Board'!$C$18/'Dash Board'!$C$11</f>
        <v>1.6081307235774016E-11</v>
      </c>
      <c r="J6397" s="6">
        <f>(G6397&gt;1)*PMT('Dash Board'!$C$11/365,$U$4,-'Dash Board'!$C$19)</f>
        <v>0</v>
      </c>
      <c r="K6397" s="6">
        <f t="shared" si="697"/>
        <v>0</v>
      </c>
      <c r="L6397" s="8">
        <f t="shared" si="698"/>
        <v>1.1742731356634544E-7</v>
      </c>
      <c r="N6397" s="8">
        <f t="shared" si="703"/>
        <v>-1.6081307235774016E-11</v>
      </c>
      <c r="O6397" s="8">
        <f>IF(E6396&lt;&gt;E6397,SUM($N$4:N6397)-SUM($O$3:O6396),0)</f>
        <v>0</v>
      </c>
      <c r="P6397" s="6">
        <f>IF(B6397&gt;0,SUM($O$4:O6397)-SUM($P$3:P6396),0)</f>
        <v>0</v>
      </c>
      <c r="Q6397" s="6">
        <f t="shared" si="699"/>
        <v>1.6081307235774016E-11</v>
      </c>
      <c r="R6397" s="8">
        <f>IF(E6396&lt;&gt;E6397,SUM($Q$4:Q6397)-SUM($R$3:R6396),0)</f>
        <v>0</v>
      </c>
      <c r="S6397" s="6">
        <f>IF(B6397&gt;0,SUM($R$4:R6397)-SUM($S$3:S6396),0)</f>
        <v>0</v>
      </c>
    </row>
    <row r="6398" spans="1:19">
      <c r="A6398">
        <f>IF(E6397&lt;&gt;E6398,COUNTIF($A$4:A6397,"&lt;&gt;0")+1,0)</f>
        <v>0</v>
      </c>
      <c r="B6398">
        <f>IF(A6398&lt;&gt;0,IF(MOD(A6398,3)=0,COUNTIF($B$4:B6397,"&lt;&gt;0")+1,0),0)</f>
        <v>0</v>
      </c>
      <c r="C6398" s="9">
        <f>'Dash Board'!$C$12+COUNT('Daily reducing balance'!$F$4:F6397)</f>
        <v>48124</v>
      </c>
      <c r="D6398">
        <f t="shared" si="700"/>
        <v>2031</v>
      </c>
      <c r="E6398">
        <f t="shared" si="701"/>
        <v>10</v>
      </c>
      <c r="F6398">
        <f>DAY('Dash Board'!$C$12+COUNT('Daily reducing balance'!$F$4:F6397))</f>
        <v>3</v>
      </c>
      <c r="G6398" s="8">
        <f t="shared" si="702"/>
        <v>1.1742731356634544E-7</v>
      </c>
      <c r="H6398" s="6">
        <f>G6398*'Dash Board'!$C$11/365</f>
        <v>3.3780460067030877E-11</v>
      </c>
      <c r="I6398" s="6">
        <f>H6398*'Dash Board'!$C$18/'Dash Board'!$C$11</f>
        <v>1.60859333652528E-11</v>
      </c>
      <c r="J6398" s="6">
        <f>(G6398&gt;1)*PMT('Dash Board'!$C$11/365,$U$4,-'Dash Board'!$C$19)</f>
        <v>0</v>
      </c>
      <c r="K6398" s="6">
        <f t="shared" si="697"/>
        <v>0</v>
      </c>
      <c r="L6398" s="8">
        <f t="shared" si="698"/>
        <v>1.1746109402641246E-7</v>
      </c>
      <c r="N6398" s="8">
        <f t="shared" si="703"/>
        <v>-1.60859333652528E-11</v>
      </c>
      <c r="O6398" s="8">
        <f>IF(E6397&lt;&gt;E6398,SUM($N$4:N6398)-SUM($O$3:O6397),0)</f>
        <v>0</v>
      </c>
      <c r="P6398" s="6">
        <f>IF(B6398&gt;0,SUM($O$4:O6398)-SUM($P$3:P6397),0)</f>
        <v>0</v>
      </c>
      <c r="Q6398" s="6">
        <f t="shared" si="699"/>
        <v>1.60859333652528E-11</v>
      </c>
      <c r="R6398" s="8">
        <f>IF(E6397&lt;&gt;E6398,SUM($Q$4:Q6398)-SUM($R$3:R6397),0)</f>
        <v>0</v>
      </c>
      <c r="S6398" s="6">
        <f>IF(B6398&gt;0,SUM($R$4:R6398)-SUM($S$3:S6397),0)</f>
        <v>0</v>
      </c>
    </row>
    <row r="6399" spans="1:19">
      <c r="A6399">
        <f>IF(E6398&lt;&gt;E6399,COUNTIF($A$4:A6398,"&lt;&gt;0")+1,0)</f>
        <v>0</v>
      </c>
      <c r="B6399">
        <f>IF(A6399&lt;&gt;0,IF(MOD(A6399,3)=0,COUNTIF($B$4:B6398,"&lt;&gt;0")+1,0),0)</f>
        <v>0</v>
      </c>
      <c r="C6399" s="9">
        <f>'Dash Board'!$C$12+COUNT('Daily reducing balance'!$F$4:F6398)</f>
        <v>48125</v>
      </c>
      <c r="D6399">
        <f t="shared" si="700"/>
        <v>2031</v>
      </c>
      <c r="E6399">
        <f t="shared" si="701"/>
        <v>10</v>
      </c>
      <c r="F6399">
        <f>DAY('Dash Board'!$C$12+COUNT('Daily reducing balance'!$F$4:F6398))</f>
        <v>4</v>
      </c>
      <c r="G6399" s="8">
        <f t="shared" si="702"/>
        <v>1.1746109402641246E-7</v>
      </c>
      <c r="H6399" s="6">
        <f>G6399*'Dash Board'!$C$11/365</f>
        <v>3.3790177733625502E-11</v>
      </c>
      <c r="I6399" s="6">
        <f>H6399*'Dash Board'!$C$18/'Dash Board'!$C$11</f>
        <v>1.6090560825535954E-11</v>
      </c>
      <c r="J6399" s="6">
        <f>(G6399&gt;1)*PMT('Dash Board'!$C$11/365,$U$4,-'Dash Board'!$C$19)</f>
        <v>0</v>
      </c>
      <c r="K6399" s="6">
        <f t="shared" si="697"/>
        <v>0</v>
      </c>
      <c r="L6399" s="8">
        <f t="shared" si="698"/>
        <v>1.1749488420414609E-7</v>
      </c>
      <c r="N6399" s="8">
        <f t="shared" si="703"/>
        <v>-1.6090560825535954E-11</v>
      </c>
      <c r="O6399" s="8">
        <f>IF(E6398&lt;&gt;E6399,SUM($N$4:N6399)-SUM($O$3:O6398),0)</f>
        <v>0</v>
      </c>
      <c r="P6399" s="6">
        <f>IF(B6399&gt;0,SUM($O$4:O6399)-SUM($P$3:P6398),0)</f>
        <v>0</v>
      </c>
      <c r="Q6399" s="6">
        <f t="shared" si="699"/>
        <v>1.6090560825535954E-11</v>
      </c>
      <c r="R6399" s="8">
        <f>IF(E6398&lt;&gt;E6399,SUM($Q$4:Q6399)-SUM($R$3:R6398),0)</f>
        <v>0</v>
      </c>
      <c r="S6399" s="6">
        <f>IF(B6399&gt;0,SUM($R$4:R6399)-SUM($S$3:S6398),0)</f>
        <v>0</v>
      </c>
    </row>
    <row r="6400" spans="1:19">
      <c r="A6400">
        <f>IF(E6399&lt;&gt;E6400,COUNTIF($A$4:A6399,"&lt;&gt;0")+1,0)</f>
        <v>0</v>
      </c>
      <c r="B6400">
        <f>IF(A6400&lt;&gt;0,IF(MOD(A6400,3)=0,COUNTIF($B$4:B6399,"&lt;&gt;0")+1,0),0)</f>
        <v>0</v>
      </c>
      <c r="C6400" s="9">
        <f>'Dash Board'!$C$12+COUNT('Daily reducing balance'!$F$4:F6399)</f>
        <v>48126</v>
      </c>
      <c r="D6400">
        <f t="shared" si="700"/>
        <v>2031</v>
      </c>
      <c r="E6400">
        <f t="shared" si="701"/>
        <v>10</v>
      </c>
      <c r="F6400">
        <f>DAY('Dash Board'!$C$12+COUNT('Daily reducing balance'!$F$4:F6399))</f>
        <v>5</v>
      </c>
      <c r="G6400" s="8">
        <f t="shared" si="702"/>
        <v>1.1749488420414609E-7</v>
      </c>
      <c r="H6400" s="6">
        <f>G6400*'Dash Board'!$C$11/365</f>
        <v>3.3799898195713261E-11</v>
      </c>
      <c r="I6400" s="6">
        <f>H6400*'Dash Board'!$C$18/'Dash Board'!$C$11</f>
        <v>1.6095189617006316E-11</v>
      </c>
      <c r="J6400" s="6">
        <f>(G6400&gt;1)*PMT('Dash Board'!$C$11/365,$U$4,-'Dash Board'!$C$19)</f>
        <v>0</v>
      </c>
      <c r="K6400" s="6">
        <f t="shared" si="697"/>
        <v>0</v>
      </c>
      <c r="L6400" s="8">
        <f t="shared" si="698"/>
        <v>1.175286841023418E-7</v>
      </c>
      <c r="N6400" s="8">
        <f t="shared" si="703"/>
        <v>-1.6095189617006316E-11</v>
      </c>
      <c r="O6400" s="8">
        <f>IF(E6399&lt;&gt;E6400,SUM($N$4:N6400)-SUM($O$3:O6399),0)</f>
        <v>0</v>
      </c>
      <c r="P6400" s="6">
        <f>IF(B6400&gt;0,SUM($O$4:O6400)-SUM($P$3:P6399),0)</f>
        <v>0</v>
      </c>
      <c r="Q6400" s="6">
        <f t="shared" si="699"/>
        <v>1.6095189617006316E-11</v>
      </c>
      <c r="R6400" s="8">
        <f>IF(E6399&lt;&gt;E6400,SUM($Q$4:Q6400)-SUM($R$3:R6399),0)</f>
        <v>0</v>
      </c>
      <c r="S6400" s="6">
        <f>IF(B6400&gt;0,SUM($R$4:R6400)-SUM($S$3:S6399),0)</f>
        <v>0</v>
      </c>
    </row>
    <row r="6401" spans="1:19">
      <c r="A6401">
        <f>IF(E6400&lt;&gt;E6401,COUNTIF($A$4:A6400,"&lt;&gt;0")+1,0)</f>
        <v>0</v>
      </c>
      <c r="B6401">
        <f>IF(A6401&lt;&gt;0,IF(MOD(A6401,3)=0,COUNTIF($B$4:B6400,"&lt;&gt;0")+1,0),0)</f>
        <v>0</v>
      </c>
      <c r="C6401" s="9">
        <f>'Dash Board'!$C$12+COUNT('Daily reducing balance'!$F$4:F6400)</f>
        <v>48127</v>
      </c>
      <c r="D6401">
        <f t="shared" si="700"/>
        <v>2031</v>
      </c>
      <c r="E6401">
        <f t="shared" si="701"/>
        <v>10</v>
      </c>
      <c r="F6401">
        <f>DAY('Dash Board'!$C$12+COUNT('Daily reducing balance'!$F$4:F6400))</f>
        <v>6</v>
      </c>
      <c r="G6401" s="8">
        <f t="shared" si="702"/>
        <v>1.175286841023418E-7</v>
      </c>
      <c r="H6401" s="6">
        <f>G6401*'Dash Board'!$C$11/365</f>
        <v>3.3809621454098328E-11</v>
      </c>
      <c r="I6401" s="6">
        <f>H6401*'Dash Board'!$C$18/'Dash Board'!$C$11</f>
        <v>1.6099819740046822E-11</v>
      </c>
      <c r="J6401" s="6">
        <f>(G6401&gt;1)*PMT('Dash Board'!$C$11/365,$U$4,-'Dash Board'!$C$19)</f>
        <v>0</v>
      </c>
      <c r="K6401" s="6">
        <f t="shared" si="697"/>
        <v>0</v>
      </c>
      <c r="L6401" s="8">
        <f t="shared" si="698"/>
        <v>1.1756249372379591E-7</v>
      </c>
      <c r="N6401" s="8">
        <f t="shared" si="703"/>
        <v>-1.6099819740046822E-11</v>
      </c>
      <c r="O6401" s="8">
        <f>IF(E6400&lt;&gt;E6401,SUM($N$4:N6401)-SUM($O$3:O6400),0)</f>
        <v>0</v>
      </c>
      <c r="P6401" s="6">
        <f>IF(B6401&gt;0,SUM($O$4:O6401)-SUM($P$3:P6400),0)</f>
        <v>0</v>
      </c>
      <c r="Q6401" s="6">
        <f t="shared" si="699"/>
        <v>1.6099819740046822E-11</v>
      </c>
      <c r="R6401" s="8">
        <f>IF(E6400&lt;&gt;E6401,SUM($Q$4:Q6401)-SUM($R$3:R6400),0)</f>
        <v>0</v>
      </c>
      <c r="S6401" s="6">
        <f>IF(B6401&gt;0,SUM($R$4:R6401)-SUM($S$3:S6400),0)</f>
        <v>0</v>
      </c>
    </row>
    <row r="6402" spans="1:19">
      <c r="A6402">
        <f>IF(E6401&lt;&gt;E6402,COUNTIF($A$4:A6401,"&lt;&gt;0")+1,0)</f>
        <v>0</v>
      </c>
      <c r="B6402">
        <f>IF(A6402&lt;&gt;0,IF(MOD(A6402,3)=0,COUNTIF($B$4:B6401,"&lt;&gt;0")+1,0),0)</f>
        <v>0</v>
      </c>
      <c r="C6402" s="9">
        <f>'Dash Board'!$C$12+COUNT('Daily reducing balance'!$F$4:F6401)</f>
        <v>48128</v>
      </c>
      <c r="D6402">
        <f t="shared" si="700"/>
        <v>2031</v>
      </c>
      <c r="E6402">
        <f t="shared" si="701"/>
        <v>10</v>
      </c>
      <c r="F6402">
        <f>DAY('Dash Board'!$C$12+COUNT('Daily reducing balance'!$F$4:F6401))</f>
        <v>7</v>
      </c>
      <c r="G6402" s="8">
        <f t="shared" si="702"/>
        <v>1.1756249372379591E-7</v>
      </c>
      <c r="H6402" s="6">
        <f>G6402*'Dash Board'!$C$11/365</f>
        <v>3.3819347509585124E-11</v>
      </c>
      <c r="I6402" s="6">
        <f>H6402*'Dash Board'!$C$18/'Dash Board'!$C$11</f>
        <v>1.6104451195040537E-11</v>
      </c>
      <c r="J6402" s="6">
        <f>(G6402&gt;1)*PMT('Dash Board'!$C$11/365,$U$4,-'Dash Board'!$C$19)</f>
        <v>0</v>
      </c>
      <c r="K6402" s="6">
        <f t="shared" si="697"/>
        <v>0</v>
      </c>
      <c r="L6402" s="8">
        <f t="shared" si="698"/>
        <v>1.175963130713055E-7</v>
      </c>
      <c r="N6402" s="8">
        <f t="shared" si="703"/>
        <v>-1.6104451195040537E-11</v>
      </c>
      <c r="O6402" s="8">
        <f>IF(E6401&lt;&gt;E6402,SUM($N$4:N6402)-SUM($O$3:O6401),0)</f>
        <v>0</v>
      </c>
      <c r="P6402" s="6">
        <f>IF(B6402&gt;0,SUM($O$4:O6402)-SUM($P$3:P6401),0)</f>
        <v>0</v>
      </c>
      <c r="Q6402" s="6">
        <f t="shared" si="699"/>
        <v>1.6104451195040537E-11</v>
      </c>
      <c r="R6402" s="8">
        <f>IF(E6401&lt;&gt;E6402,SUM($Q$4:Q6402)-SUM($R$3:R6401),0)</f>
        <v>0</v>
      </c>
      <c r="S6402" s="6">
        <f>IF(B6402&gt;0,SUM($R$4:R6402)-SUM($S$3:S6401),0)</f>
        <v>0</v>
      </c>
    </row>
    <row r="6403" spans="1:19">
      <c r="A6403">
        <f>IF(E6402&lt;&gt;E6403,COUNTIF($A$4:A6402,"&lt;&gt;0")+1,0)</f>
        <v>0</v>
      </c>
      <c r="B6403">
        <f>IF(A6403&lt;&gt;0,IF(MOD(A6403,3)=0,COUNTIF($B$4:B6402,"&lt;&gt;0")+1,0),0)</f>
        <v>0</v>
      </c>
      <c r="C6403" s="9">
        <f>'Dash Board'!$C$12+COUNT('Daily reducing balance'!$F$4:F6402)</f>
        <v>48129</v>
      </c>
      <c r="D6403">
        <f t="shared" si="700"/>
        <v>2031</v>
      </c>
      <c r="E6403">
        <f t="shared" si="701"/>
        <v>10</v>
      </c>
      <c r="F6403">
        <f>DAY('Dash Board'!$C$12+COUNT('Daily reducing balance'!$F$4:F6402))</f>
        <v>8</v>
      </c>
      <c r="G6403" s="8">
        <f t="shared" si="702"/>
        <v>1.175963130713055E-7</v>
      </c>
      <c r="H6403" s="6">
        <f>G6403*'Dash Board'!$C$11/365</f>
        <v>3.3829076362978289E-11</v>
      </c>
      <c r="I6403" s="6">
        <f>H6403*'Dash Board'!$C$18/'Dash Board'!$C$11</f>
        <v>1.6109083982370614E-11</v>
      </c>
      <c r="J6403" s="6">
        <f>(G6403&gt;1)*PMT('Dash Board'!$C$11/365,$U$4,-'Dash Board'!$C$19)</f>
        <v>0</v>
      </c>
      <c r="K6403" s="6">
        <f t="shared" si="697"/>
        <v>0</v>
      </c>
      <c r="L6403" s="8">
        <f t="shared" si="698"/>
        <v>1.1763014214766847E-7</v>
      </c>
      <c r="N6403" s="8">
        <f t="shared" si="703"/>
        <v>-1.6109083982370614E-11</v>
      </c>
      <c r="O6403" s="8">
        <f>IF(E6402&lt;&gt;E6403,SUM($N$4:N6403)-SUM($O$3:O6402),0)</f>
        <v>0</v>
      </c>
      <c r="P6403" s="6">
        <f>IF(B6403&gt;0,SUM($O$4:O6403)-SUM($P$3:P6402),0)</f>
        <v>0</v>
      </c>
      <c r="Q6403" s="6">
        <f t="shared" si="699"/>
        <v>1.6109083982370614E-11</v>
      </c>
      <c r="R6403" s="8">
        <f>IF(E6402&lt;&gt;E6403,SUM($Q$4:Q6403)-SUM($R$3:R6402),0)</f>
        <v>0</v>
      </c>
      <c r="S6403" s="6">
        <f>IF(B6403&gt;0,SUM($R$4:R6403)-SUM($S$3:S6402),0)</f>
        <v>0</v>
      </c>
    </row>
    <row r="6404" spans="1:19">
      <c r="A6404">
        <f>IF(E6403&lt;&gt;E6404,COUNTIF($A$4:A6403,"&lt;&gt;0")+1,0)</f>
        <v>0</v>
      </c>
      <c r="B6404">
        <f>IF(A6404&lt;&gt;0,IF(MOD(A6404,3)=0,COUNTIF($B$4:B6403,"&lt;&gt;0")+1,0),0)</f>
        <v>0</v>
      </c>
      <c r="C6404" s="9">
        <f>'Dash Board'!$C$12+COUNT('Daily reducing balance'!$F$4:F6403)</f>
        <v>48130</v>
      </c>
      <c r="D6404">
        <f t="shared" si="700"/>
        <v>2031</v>
      </c>
      <c r="E6404">
        <f t="shared" si="701"/>
        <v>10</v>
      </c>
      <c r="F6404">
        <f>DAY('Dash Board'!$C$12+COUNT('Daily reducing balance'!$F$4:F6403))</f>
        <v>9</v>
      </c>
      <c r="G6404" s="8">
        <f t="shared" si="702"/>
        <v>1.1763014214766847E-7</v>
      </c>
      <c r="H6404" s="6">
        <f>G6404*'Dash Board'!$C$11/365</f>
        <v>3.3838808015082708E-11</v>
      </c>
      <c r="I6404" s="6">
        <f>H6404*'Dash Board'!$C$18/'Dash Board'!$C$11</f>
        <v>1.6113718102420338E-11</v>
      </c>
      <c r="J6404" s="6">
        <f>(G6404&gt;1)*PMT('Dash Board'!$C$11/365,$U$4,-'Dash Board'!$C$19)</f>
        <v>0</v>
      </c>
      <c r="K6404" s="6">
        <f t="shared" si="697"/>
        <v>0</v>
      </c>
      <c r="L6404" s="8">
        <f t="shared" si="698"/>
        <v>1.1766398095568355E-7</v>
      </c>
      <c r="N6404" s="8">
        <f t="shared" si="703"/>
        <v>-1.6113718102420338E-11</v>
      </c>
      <c r="O6404" s="8">
        <f>IF(E6403&lt;&gt;E6404,SUM($N$4:N6404)-SUM($O$3:O6403),0)</f>
        <v>0</v>
      </c>
      <c r="P6404" s="6">
        <f>IF(B6404&gt;0,SUM($O$4:O6404)-SUM($P$3:P6403),0)</f>
        <v>0</v>
      </c>
      <c r="Q6404" s="6">
        <f t="shared" si="699"/>
        <v>1.6113718102420338E-11</v>
      </c>
      <c r="R6404" s="8">
        <f>IF(E6403&lt;&gt;E6404,SUM($Q$4:Q6404)-SUM($R$3:R6403),0)</f>
        <v>0</v>
      </c>
      <c r="S6404" s="6">
        <f>IF(B6404&gt;0,SUM($R$4:R6404)-SUM($S$3:S6403),0)</f>
        <v>0</v>
      </c>
    </row>
    <row r="6405" spans="1:19">
      <c r="A6405">
        <f>IF(E6404&lt;&gt;E6405,COUNTIF($A$4:A6404,"&lt;&gt;0")+1,0)</f>
        <v>0</v>
      </c>
      <c r="B6405">
        <f>IF(A6405&lt;&gt;0,IF(MOD(A6405,3)=0,COUNTIF($B$4:B6404,"&lt;&gt;0")+1,0),0)</f>
        <v>0</v>
      </c>
      <c r="C6405" s="9">
        <f>'Dash Board'!$C$12+COUNT('Daily reducing balance'!$F$4:F6404)</f>
        <v>48131</v>
      </c>
      <c r="D6405">
        <f t="shared" si="700"/>
        <v>2031</v>
      </c>
      <c r="E6405">
        <f t="shared" si="701"/>
        <v>10</v>
      </c>
      <c r="F6405">
        <f>DAY('Dash Board'!$C$12+COUNT('Daily reducing balance'!$F$4:F6404))</f>
        <v>10</v>
      </c>
      <c r="G6405" s="8">
        <f t="shared" si="702"/>
        <v>1.1766398095568355E-7</v>
      </c>
      <c r="H6405" s="6">
        <f>G6405*'Dash Board'!$C$11/365</f>
        <v>3.3848542466703486E-11</v>
      </c>
      <c r="I6405" s="6">
        <f>H6405*'Dash Board'!$C$18/'Dash Board'!$C$11</f>
        <v>1.611835355557309E-11</v>
      </c>
      <c r="J6405" s="6">
        <f>(G6405&gt;1)*PMT('Dash Board'!$C$11/365,$U$4,-'Dash Board'!$C$19)</f>
        <v>0</v>
      </c>
      <c r="K6405" s="6">
        <f t="shared" ref="K6405:K6468" si="704">IF(F6405=1,SUMIFS($J$4:$J$7308,$D$4:$D$7308,"="&amp;YEAR(C6405),$E$4:$E$7308,"="&amp;MONTH(C6405)),0)</f>
        <v>0</v>
      </c>
      <c r="L6405" s="8">
        <f t="shared" ref="L6405:L6468" si="705">IF(G6405+H6405-J6405&lt;0,0,G6405+H6405-J6405)</f>
        <v>1.1769782949815026E-7</v>
      </c>
      <c r="N6405" s="8">
        <f t="shared" si="703"/>
        <v>-1.611835355557309E-11</v>
      </c>
      <c r="O6405" s="8">
        <f>IF(E6404&lt;&gt;E6405,SUM($N$4:N6405)-SUM($O$3:O6404),0)</f>
        <v>0</v>
      </c>
      <c r="P6405" s="6">
        <f>IF(B6405&gt;0,SUM($O$4:O6405)-SUM($P$3:P6404),0)</f>
        <v>0</v>
      </c>
      <c r="Q6405" s="6">
        <f t="shared" ref="Q6405:Q6468" si="706">I6405</f>
        <v>1.611835355557309E-11</v>
      </c>
      <c r="R6405" s="8">
        <f>IF(E6404&lt;&gt;E6405,SUM($Q$4:Q6405)-SUM($R$3:R6404),0)</f>
        <v>0</v>
      </c>
      <c r="S6405" s="6">
        <f>IF(B6405&gt;0,SUM($R$4:R6405)-SUM($S$3:S6404),0)</f>
        <v>0</v>
      </c>
    </row>
    <row r="6406" spans="1:19">
      <c r="A6406">
        <f>IF(E6405&lt;&gt;E6406,COUNTIF($A$4:A6405,"&lt;&gt;0")+1,0)</f>
        <v>0</v>
      </c>
      <c r="B6406">
        <f>IF(A6406&lt;&gt;0,IF(MOD(A6406,3)=0,COUNTIF($B$4:B6405,"&lt;&gt;0")+1,0),0)</f>
        <v>0</v>
      </c>
      <c r="C6406" s="9">
        <f>'Dash Board'!$C$12+COUNT('Daily reducing balance'!$F$4:F6405)</f>
        <v>48132</v>
      </c>
      <c r="D6406">
        <f t="shared" si="700"/>
        <v>2031</v>
      </c>
      <c r="E6406">
        <f t="shared" si="701"/>
        <v>10</v>
      </c>
      <c r="F6406">
        <f>DAY('Dash Board'!$C$12+COUNT('Daily reducing balance'!$F$4:F6405))</f>
        <v>11</v>
      </c>
      <c r="G6406" s="8">
        <f t="shared" si="702"/>
        <v>1.1769782949815026E-7</v>
      </c>
      <c r="H6406" s="6">
        <f>G6406*'Dash Board'!$C$11/365</f>
        <v>3.3858279718645962E-11</v>
      </c>
      <c r="I6406" s="6">
        <f>H6406*'Dash Board'!$C$18/'Dash Board'!$C$11</f>
        <v>1.6122990342212363E-11</v>
      </c>
      <c r="J6406" s="6">
        <f>(G6406&gt;1)*PMT('Dash Board'!$C$11/365,$U$4,-'Dash Board'!$C$19)</f>
        <v>0</v>
      </c>
      <c r="K6406" s="6">
        <f t="shared" si="704"/>
        <v>0</v>
      </c>
      <c r="L6406" s="8">
        <f t="shared" si="705"/>
        <v>1.177316877778689E-7</v>
      </c>
      <c r="N6406" s="8">
        <f t="shared" si="703"/>
        <v>-1.6122990342212363E-11</v>
      </c>
      <c r="O6406" s="8">
        <f>IF(E6405&lt;&gt;E6406,SUM($N$4:N6406)-SUM($O$3:O6405),0)</f>
        <v>0</v>
      </c>
      <c r="P6406" s="6">
        <f>IF(B6406&gt;0,SUM($O$4:O6406)-SUM($P$3:P6405),0)</f>
        <v>0</v>
      </c>
      <c r="Q6406" s="6">
        <f t="shared" si="706"/>
        <v>1.6122990342212363E-11</v>
      </c>
      <c r="R6406" s="8">
        <f>IF(E6405&lt;&gt;E6406,SUM($Q$4:Q6406)-SUM($R$3:R6405),0)</f>
        <v>0</v>
      </c>
      <c r="S6406" s="6">
        <f>IF(B6406&gt;0,SUM($R$4:R6406)-SUM($S$3:S6405),0)</f>
        <v>0</v>
      </c>
    </row>
    <row r="6407" spans="1:19">
      <c r="A6407">
        <f>IF(E6406&lt;&gt;E6407,COUNTIF($A$4:A6406,"&lt;&gt;0")+1,0)</f>
        <v>0</v>
      </c>
      <c r="B6407">
        <f>IF(A6407&lt;&gt;0,IF(MOD(A6407,3)=0,COUNTIF($B$4:B6406,"&lt;&gt;0")+1,0),0)</f>
        <v>0</v>
      </c>
      <c r="C6407" s="9">
        <f>'Dash Board'!$C$12+COUNT('Daily reducing balance'!$F$4:F6406)</f>
        <v>48133</v>
      </c>
      <c r="D6407">
        <f t="shared" si="700"/>
        <v>2031</v>
      </c>
      <c r="E6407">
        <f t="shared" si="701"/>
        <v>10</v>
      </c>
      <c r="F6407">
        <f>DAY('Dash Board'!$C$12+COUNT('Daily reducing balance'!$F$4:F6406))</f>
        <v>12</v>
      </c>
      <c r="G6407" s="8">
        <f t="shared" si="702"/>
        <v>1.177316877778689E-7</v>
      </c>
      <c r="H6407" s="6">
        <f>G6407*'Dash Board'!$C$11/365</f>
        <v>3.3868019771715712E-11</v>
      </c>
      <c r="I6407" s="6">
        <f>H6407*'Dash Board'!$C$18/'Dash Board'!$C$11</f>
        <v>1.6127628462721769E-11</v>
      </c>
      <c r="J6407" s="6">
        <f>(G6407&gt;1)*PMT('Dash Board'!$C$11/365,$U$4,-'Dash Board'!$C$19)</f>
        <v>0</v>
      </c>
      <c r="K6407" s="6">
        <f t="shared" si="704"/>
        <v>0</v>
      </c>
      <c r="L6407" s="8">
        <f t="shared" si="705"/>
        <v>1.1776555579764061E-7</v>
      </c>
      <c r="N6407" s="8">
        <f t="shared" si="703"/>
        <v>-1.6127628462721769E-11</v>
      </c>
      <c r="O6407" s="8">
        <f>IF(E6406&lt;&gt;E6407,SUM($N$4:N6407)-SUM($O$3:O6406),0)</f>
        <v>0</v>
      </c>
      <c r="P6407" s="6">
        <f>IF(B6407&gt;0,SUM($O$4:O6407)-SUM($P$3:P6406),0)</f>
        <v>0</v>
      </c>
      <c r="Q6407" s="6">
        <f t="shared" si="706"/>
        <v>1.6127628462721769E-11</v>
      </c>
      <c r="R6407" s="8">
        <f>IF(E6406&lt;&gt;E6407,SUM($Q$4:Q6407)-SUM($R$3:R6406),0)</f>
        <v>0</v>
      </c>
      <c r="S6407" s="6">
        <f>IF(B6407&gt;0,SUM($R$4:R6407)-SUM($S$3:S6406),0)</f>
        <v>0</v>
      </c>
    </row>
    <row r="6408" spans="1:19">
      <c r="A6408">
        <f>IF(E6407&lt;&gt;E6408,COUNTIF($A$4:A6407,"&lt;&gt;0")+1,0)</f>
        <v>0</v>
      </c>
      <c r="B6408">
        <f>IF(A6408&lt;&gt;0,IF(MOD(A6408,3)=0,COUNTIF($B$4:B6407,"&lt;&gt;0")+1,0),0)</f>
        <v>0</v>
      </c>
      <c r="C6408" s="9">
        <f>'Dash Board'!$C$12+COUNT('Daily reducing balance'!$F$4:F6407)</f>
        <v>48134</v>
      </c>
      <c r="D6408">
        <f t="shared" si="700"/>
        <v>2031</v>
      </c>
      <c r="E6408">
        <f t="shared" si="701"/>
        <v>10</v>
      </c>
      <c r="F6408">
        <f>DAY('Dash Board'!$C$12+COUNT('Daily reducing balance'!$F$4:F6407))</f>
        <v>13</v>
      </c>
      <c r="G6408" s="8">
        <f t="shared" si="702"/>
        <v>1.1776555579764061E-7</v>
      </c>
      <c r="H6408" s="6">
        <f>G6408*'Dash Board'!$C$11/365</f>
        <v>3.3877762626718526E-11</v>
      </c>
      <c r="I6408" s="6">
        <f>H6408*'Dash Board'!$C$18/'Dash Board'!$C$11</f>
        <v>1.6132267917485012E-11</v>
      </c>
      <c r="J6408" s="6">
        <f>(G6408&gt;1)*PMT('Dash Board'!$C$11/365,$U$4,-'Dash Board'!$C$19)</f>
        <v>0</v>
      </c>
      <c r="K6408" s="6">
        <f t="shared" si="704"/>
        <v>0</v>
      </c>
      <c r="L6408" s="8">
        <f t="shared" si="705"/>
        <v>1.1779943356026733E-7</v>
      </c>
      <c r="N6408" s="8">
        <f t="shared" si="703"/>
        <v>-1.6132267917485012E-11</v>
      </c>
      <c r="O6408" s="8">
        <f>IF(E6407&lt;&gt;E6408,SUM($N$4:N6408)-SUM($O$3:O6407),0)</f>
        <v>0</v>
      </c>
      <c r="P6408" s="6">
        <f>IF(B6408&gt;0,SUM($O$4:O6408)-SUM($P$3:P6407),0)</f>
        <v>0</v>
      </c>
      <c r="Q6408" s="6">
        <f t="shared" si="706"/>
        <v>1.6132267917485012E-11</v>
      </c>
      <c r="R6408" s="8">
        <f>IF(E6407&lt;&gt;E6408,SUM($Q$4:Q6408)-SUM($R$3:R6407),0)</f>
        <v>0</v>
      </c>
      <c r="S6408" s="6">
        <f>IF(B6408&gt;0,SUM($R$4:R6408)-SUM($S$3:S6407),0)</f>
        <v>0</v>
      </c>
    </row>
    <row r="6409" spans="1:19">
      <c r="A6409">
        <f>IF(E6408&lt;&gt;E6409,COUNTIF($A$4:A6408,"&lt;&gt;0")+1,0)</f>
        <v>0</v>
      </c>
      <c r="B6409">
        <f>IF(A6409&lt;&gt;0,IF(MOD(A6409,3)=0,COUNTIF($B$4:B6408,"&lt;&gt;0")+1,0),0)</f>
        <v>0</v>
      </c>
      <c r="C6409" s="9">
        <f>'Dash Board'!$C$12+COUNT('Daily reducing balance'!$F$4:F6408)</f>
        <v>48135</v>
      </c>
      <c r="D6409">
        <f t="shared" si="700"/>
        <v>2031</v>
      </c>
      <c r="E6409">
        <f t="shared" si="701"/>
        <v>10</v>
      </c>
      <c r="F6409">
        <f>DAY('Dash Board'!$C$12+COUNT('Daily reducing balance'!$F$4:F6408))</f>
        <v>14</v>
      </c>
      <c r="G6409" s="8">
        <f t="shared" si="702"/>
        <v>1.1779943356026733E-7</v>
      </c>
      <c r="H6409" s="6">
        <f>G6409*'Dash Board'!$C$11/365</f>
        <v>3.3887508284460461E-11</v>
      </c>
      <c r="I6409" s="6">
        <f>H6409*'Dash Board'!$C$18/'Dash Board'!$C$11</f>
        <v>1.6136908706885934E-11</v>
      </c>
      <c r="J6409" s="6">
        <f>(G6409&gt;1)*PMT('Dash Board'!$C$11/365,$U$4,-'Dash Board'!$C$19)</f>
        <v>0</v>
      </c>
      <c r="K6409" s="6">
        <f t="shared" si="704"/>
        <v>0</v>
      </c>
      <c r="L6409" s="8">
        <f t="shared" si="705"/>
        <v>1.1783332106855179E-7</v>
      </c>
      <c r="N6409" s="8">
        <f t="shared" si="703"/>
        <v>-1.6136908706885934E-11</v>
      </c>
      <c r="O6409" s="8">
        <f>IF(E6408&lt;&gt;E6409,SUM($N$4:N6409)-SUM($O$3:O6408),0)</f>
        <v>0</v>
      </c>
      <c r="P6409" s="6">
        <f>IF(B6409&gt;0,SUM($O$4:O6409)-SUM($P$3:P6408),0)</f>
        <v>0</v>
      </c>
      <c r="Q6409" s="6">
        <f t="shared" si="706"/>
        <v>1.6136908706885934E-11</v>
      </c>
      <c r="R6409" s="8">
        <f>IF(E6408&lt;&gt;E6409,SUM($Q$4:Q6409)-SUM($R$3:R6408),0)</f>
        <v>0</v>
      </c>
      <c r="S6409" s="6">
        <f>IF(B6409&gt;0,SUM($R$4:R6409)-SUM($S$3:S6408),0)</f>
        <v>0</v>
      </c>
    </row>
    <row r="6410" spans="1:19">
      <c r="A6410">
        <f>IF(E6409&lt;&gt;E6410,COUNTIF($A$4:A6409,"&lt;&gt;0")+1,0)</f>
        <v>0</v>
      </c>
      <c r="B6410">
        <f>IF(A6410&lt;&gt;0,IF(MOD(A6410,3)=0,COUNTIF($B$4:B6409,"&lt;&gt;0")+1,0),0)</f>
        <v>0</v>
      </c>
      <c r="C6410" s="9">
        <f>'Dash Board'!$C$12+COUNT('Daily reducing balance'!$F$4:F6409)</f>
        <v>48136</v>
      </c>
      <c r="D6410">
        <f t="shared" si="700"/>
        <v>2031</v>
      </c>
      <c r="E6410">
        <f t="shared" si="701"/>
        <v>10</v>
      </c>
      <c r="F6410">
        <f>DAY('Dash Board'!$C$12+COUNT('Daily reducing balance'!$F$4:F6409))</f>
        <v>15</v>
      </c>
      <c r="G6410" s="8">
        <f t="shared" si="702"/>
        <v>1.1783332106855179E-7</v>
      </c>
      <c r="H6410" s="6">
        <f>G6410*'Dash Board'!$C$11/365</f>
        <v>3.3897256745747777E-11</v>
      </c>
      <c r="I6410" s="6">
        <f>H6410*'Dash Board'!$C$18/'Dash Board'!$C$11</f>
        <v>1.6141550831308465E-11</v>
      </c>
      <c r="J6410" s="6">
        <f>(G6410&gt;1)*PMT('Dash Board'!$C$11/365,$U$4,-'Dash Board'!$C$19)</f>
        <v>0</v>
      </c>
      <c r="K6410" s="6">
        <f t="shared" si="704"/>
        <v>0</v>
      </c>
      <c r="L6410" s="8">
        <f t="shared" si="705"/>
        <v>1.1786721832529754E-7</v>
      </c>
      <c r="N6410" s="8">
        <f t="shared" si="703"/>
        <v>-1.6141550831308465E-11</v>
      </c>
      <c r="O6410" s="8">
        <f>IF(E6409&lt;&gt;E6410,SUM($N$4:N6410)-SUM($O$3:O6409),0)</f>
        <v>0</v>
      </c>
      <c r="P6410" s="6">
        <f>IF(B6410&gt;0,SUM($O$4:O6410)-SUM($P$3:P6409),0)</f>
        <v>0</v>
      </c>
      <c r="Q6410" s="6">
        <f t="shared" si="706"/>
        <v>1.6141550831308465E-11</v>
      </c>
      <c r="R6410" s="8">
        <f>IF(E6409&lt;&gt;E6410,SUM($Q$4:Q6410)-SUM($R$3:R6409),0)</f>
        <v>0</v>
      </c>
      <c r="S6410" s="6">
        <f>IF(B6410&gt;0,SUM($R$4:R6410)-SUM($S$3:S6409),0)</f>
        <v>0</v>
      </c>
    </row>
    <row r="6411" spans="1:19">
      <c r="A6411">
        <f>IF(E6410&lt;&gt;E6411,COUNTIF($A$4:A6410,"&lt;&gt;0")+1,0)</f>
        <v>0</v>
      </c>
      <c r="B6411">
        <f>IF(A6411&lt;&gt;0,IF(MOD(A6411,3)=0,COUNTIF($B$4:B6410,"&lt;&gt;0")+1,0),0)</f>
        <v>0</v>
      </c>
      <c r="C6411" s="9">
        <f>'Dash Board'!$C$12+COUNT('Daily reducing balance'!$F$4:F6410)</f>
        <v>48137</v>
      </c>
      <c r="D6411">
        <f t="shared" si="700"/>
        <v>2031</v>
      </c>
      <c r="E6411">
        <f t="shared" si="701"/>
        <v>10</v>
      </c>
      <c r="F6411">
        <f>DAY('Dash Board'!$C$12+COUNT('Daily reducing balance'!$F$4:F6410))</f>
        <v>16</v>
      </c>
      <c r="G6411" s="8">
        <f t="shared" si="702"/>
        <v>1.1786721832529754E-7</v>
      </c>
      <c r="H6411" s="6">
        <f>G6411*'Dash Board'!$C$11/365</f>
        <v>3.3907008011386962E-11</v>
      </c>
      <c r="I6411" s="6">
        <f>H6411*'Dash Board'!$C$18/'Dash Board'!$C$11</f>
        <v>1.6146194291136651E-11</v>
      </c>
      <c r="J6411" s="6">
        <f>(G6411&gt;1)*PMT('Dash Board'!$C$11/365,$U$4,-'Dash Board'!$C$19)</f>
        <v>0</v>
      </c>
      <c r="K6411" s="6">
        <f t="shared" si="704"/>
        <v>0</v>
      </c>
      <c r="L6411" s="8">
        <f t="shared" si="705"/>
        <v>1.1790112533330893E-7</v>
      </c>
      <c r="N6411" s="8">
        <f t="shared" si="703"/>
        <v>-1.6146194291136651E-11</v>
      </c>
      <c r="O6411" s="8">
        <f>IF(E6410&lt;&gt;E6411,SUM($N$4:N6411)-SUM($O$3:O6410),0)</f>
        <v>0</v>
      </c>
      <c r="P6411" s="6">
        <f>IF(B6411&gt;0,SUM($O$4:O6411)-SUM($P$3:P6410),0)</f>
        <v>0</v>
      </c>
      <c r="Q6411" s="6">
        <f t="shared" si="706"/>
        <v>1.6146194291136651E-11</v>
      </c>
      <c r="R6411" s="8">
        <f>IF(E6410&lt;&gt;E6411,SUM($Q$4:Q6411)-SUM($R$3:R6410),0)</f>
        <v>0</v>
      </c>
      <c r="S6411" s="6">
        <f>IF(B6411&gt;0,SUM($R$4:R6411)-SUM($S$3:S6410),0)</f>
        <v>0</v>
      </c>
    </row>
    <row r="6412" spans="1:19">
      <c r="A6412">
        <f>IF(E6411&lt;&gt;E6412,COUNTIF($A$4:A6411,"&lt;&gt;0")+1,0)</f>
        <v>0</v>
      </c>
      <c r="B6412">
        <f>IF(A6412&lt;&gt;0,IF(MOD(A6412,3)=0,COUNTIF($B$4:B6411,"&lt;&gt;0")+1,0),0)</f>
        <v>0</v>
      </c>
      <c r="C6412" s="9">
        <f>'Dash Board'!$C$12+COUNT('Daily reducing balance'!$F$4:F6411)</f>
        <v>48138</v>
      </c>
      <c r="D6412">
        <f t="shared" si="700"/>
        <v>2031</v>
      </c>
      <c r="E6412">
        <f t="shared" si="701"/>
        <v>10</v>
      </c>
      <c r="F6412">
        <f>DAY('Dash Board'!$C$12+COUNT('Daily reducing balance'!$F$4:F6411))</f>
        <v>17</v>
      </c>
      <c r="G6412" s="8">
        <f t="shared" si="702"/>
        <v>1.1790112533330893E-7</v>
      </c>
      <c r="H6412" s="6">
        <f>G6412*'Dash Board'!$C$11/365</f>
        <v>3.3916762082184758E-11</v>
      </c>
      <c r="I6412" s="6">
        <f>H6412*'Dash Board'!$C$18/'Dash Board'!$C$11</f>
        <v>1.6150839086754648E-11</v>
      </c>
      <c r="J6412" s="6">
        <f>(G6412&gt;1)*PMT('Dash Board'!$C$11/365,$U$4,-'Dash Board'!$C$19)</f>
        <v>0</v>
      </c>
      <c r="K6412" s="6">
        <f t="shared" si="704"/>
        <v>0</v>
      </c>
      <c r="L6412" s="8">
        <f t="shared" si="705"/>
        <v>1.1793504209539111E-7</v>
      </c>
      <c r="N6412" s="8">
        <f t="shared" si="703"/>
        <v>-1.6150839086754648E-11</v>
      </c>
      <c r="O6412" s="8">
        <f>IF(E6411&lt;&gt;E6412,SUM($N$4:N6412)-SUM($O$3:O6411),0)</f>
        <v>0</v>
      </c>
      <c r="P6412" s="6">
        <f>IF(B6412&gt;0,SUM($O$4:O6412)-SUM($P$3:P6411),0)</f>
        <v>0</v>
      </c>
      <c r="Q6412" s="6">
        <f t="shared" si="706"/>
        <v>1.6150839086754648E-11</v>
      </c>
      <c r="R6412" s="8">
        <f>IF(E6411&lt;&gt;E6412,SUM($Q$4:Q6412)-SUM($R$3:R6411),0)</f>
        <v>0</v>
      </c>
      <c r="S6412" s="6">
        <f>IF(B6412&gt;0,SUM($R$4:R6412)-SUM($S$3:S6411),0)</f>
        <v>0</v>
      </c>
    </row>
    <row r="6413" spans="1:19">
      <c r="A6413">
        <f>IF(E6412&lt;&gt;E6413,COUNTIF($A$4:A6412,"&lt;&gt;0")+1,0)</f>
        <v>0</v>
      </c>
      <c r="B6413">
        <f>IF(A6413&lt;&gt;0,IF(MOD(A6413,3)=0,COUNTIF($B$4:B6412,"&lt;&gt;0")+1,0),0)</f>
        <v>0</v>
      </c>
      <c r="C6413" s="9">
        <f>'Dash Board'!$C$12+COUNT('Daily reducing balance'!$F$4:F6412)</f>
        <v>48139</v>
      </c>
      <c r="D6413">
        <f t="shared" si="700"/>
        <v>2031</v>
      </c>
      <c r="E6413">
        <f t="shared" si="701"/>
        <v>10</v>
      </c>
      <c r="F6413">
        <f>DAY('Dash Board'!$C$12+COUNT('Daily reducing balance'!$F$4:F6412))</f>
        <v>18</v>
      </c>
      <c r="G6413" s="8">
        <f t="shared" si="702"/>
        <v>1.1793504209539111E-7</v>
      </c>
      <c r="H6413" s="6">
        <f>G6413*'Dash Board'!$C$11/365</f>
        <v>3.3926518958948131E-11</v>
      </c>
      <c r="I6413" s="6">
        <f>H6413*'Dash Board'!$C$18/'Dash Board'!$C$11</f>
        <v>1.6155485218546731E-11</v>
      </c>
      <c r="J6413" s="6">
        <f>(G6413&gt;1)*PMT('Dash Board'!$C$11/365,$U$4,-'Dash Board'!$C$19)</f>
        <v>0</v>
      </c>
      <c r="K6413" s="6">
        <f t="shared" si="704"/>
        <v>0</v>
      </c>
      <c r="L6413" s="8">
        <f t="shared" si="705"/>
        <v>1.1796896861435006E-7</v>
      </c>
      <c r="N6413" s="8">
        <f t="shared" si="703"/>
        <v>-1.6155485218546731E-11</v>
      </c>
      <c r="O6413" s="8">
        <f>IF(E6412&lt;&gt;E6413,SUM($N$4:N6413)-SUM($O$3:O6412),0)</f>
        <v>0</v>
      </c>
      <c r="P6413" s="6">
        <f>IF(B6413&gt;0,SUM($O$4:O6413)-SUM($P$3:P6412),0)</f>
        <v>0</v>
      </c>
      <c r="Q6413" s="6">
        <f t="shared" si="706"/>
        <v>1.6155485218546731E-11</v>
      </c>
      <c r="R6413" s="8">
        <f>IF(E6412&lt;&gt;E6413,SUM($Q$4:Q6413)-SUM($R$3:R6412),0)</f>
        <v>0</v>
      </c>
      <c r="S6413" s="6">
        <f>IF(B6413&gt;0,SUM($R$4:R6413)-SUM($S$3:S6412),0)</f>
        <v>0</v>
      </c>
    </row>
    <row r="6414" spans="1:19">
      <c r="A6414">
        <f>IF(E6413&lt;&gt;E6414,COUNTIF($A$4:A6413,"&lt;&gt;0")+1,0)</f>
        <v>0</v>
      </c>
      <c r="B6414">
        <f>IF(A6414&lt;&gt;0,IF(MOD(A6414,3)=0,COUNTIF($B$4:B6413,"&lt;&gt;0")+1,0),0)</f>
        <v>0</v>
      </c>
      <c r="C6414" s="9">
        <f>'Dash Board'!$C$12+COUNT('Daily reducing balance'!$F$4:F6413)</f>
        <v>48140</v>
      </c>
      <c r="D6414">
        <f t="shared" si="700"/>
        <v>2031</v>
      </c>
      <c r="E6414">
        <f t="shared" si="701"/>
        <v>10</v>
      </c>
      <c r="F6414">
        <f>DAY('Dash Board'!$C$12+COUNT('Daily reducing balance'!$F$4:F6413))</f>
        <v>19</v>
      </c>
      <c r="G6414" s="8">
        <f t="shared" si="702"/>
        <v>1.1796896861435006E-7</v>
      </c>
      <c r="H6414" s="6">
        <f>G6414*'Dash Board'!$C$11/365</f>
        <v>3.3936278642484266E-11</v>
      </c>
      <c r="I6414" s="6">
        <f>H6414*'Dash Board'!$C$18/'Dash Board'!$C$11</f>
        <v>1.616013268689727E-11</v>
      </c>
      <c r="J6414" s="6">
        <f>(G6414&gt;1)*PMT('Dash Board'!$C$11/365,$U$4,-'Dash Board'!$C$19)</f>
        <v>0</v>
      </c>
      <c r="K6414" s="6">
        <f t="shared" si="704"/>
        <v>0</v>
      </c>
      <c r="L6414" s="8">
        <f t="shared" si="705"/>
        <v>1.1800290489299254E-7</v>
      </c>
      <c r="N6414" s="8">
        <f t="shared" si="703"/>
        <v>-1.616013268689727E-11</v>
      </c>
      <c r="O6414" s="8">
        <f>IF(E6413&lt;&gt;E6414,SUM($N$4:N6414)-SUM($O$3:O6413),0)</f>
        <v>0</v>
      </c>
      <c r="P6414" s="6">
        <f>IF(B6414&gt;0,SUM($O$4:O6414)-SUM($P$3:P6413),0)</f>
        <v>0</v>
      </c>
      <c r="Q6414" s="6">
        <f t="shared" si="706"/>
        <v>1.616013268689727E-11</v>
      </c>
      <c r="R6414" s="8">
        <f>IF(E6413&lt;&gt;E6414,SUM($Q$4:Q6414)-SUM($R$3:R6413),0)</f>
        <v>0</v>
      </c>
      <c r="S6414" s="6">
        <f>IF(B6414&gt;0,SUM($R$4:R6414)-SUM($S$3:S6413),0)</f>
        <v>0</v>
      </c>
    </row>
    <row r="6415" spans="1:19">
      <c r="A6415">
        <f>IF(E6414&lt;&gt;E6415,COUNTIF($A$4:A6414,"&lt;&gt;0")+1,0)</f>
        <v>0</v>
      </c>
      <c r="B6415">
        <f>IF(A6415&lt;&gt;0,IF(MOD(A6415,3)=0,COUNTIF($B$4:B6414,"&lt;&gt;0")+1,0),0)</f>
        <v>0</v>
      </c>
      <c r="C6415" s="9">
        <f>'Dash Board'!$C$12+COUNT('Daily reducing balance'!$F$4:F6414)</f>
        <v>48141</v>
      </c>
      <c r="D6415">
        <f t="shared" si="700"/>
        <v>2031</v>
      </c>
      <c r="E6415">
        <f t="shared" si="701"/>
        <v>10</v>
      </c>
      <c r="F6415">
        <f>DAY('Dash Board'!$C$12+COUNT('Daily reducing balance'!$F$4:F6414))</f>
        <v>20</v>
      </c>
      <c r="G6415" s="8">
        <f t="shared" si="702"/>
        <v>1.1800290489299254E-7</v>
      </c>
      <c r="H6415" s="6">
        <f>G6415*'Dash Board'!$C$11/365</f>
        <v>3.3946041133600589E-11</v>
      </c>
      <c r="I6415" s="6">
        <f>H6415*'Dash Board'!$C$18/'Dash Board'!$C$11</f>
        <v>1.6164781492190759E-11</v>
      </c>
      <c r="J6415" s="6">
        <f>(G6415&gt;1)*PMT('Dash Board'!$C$11/365,$U$4,-'Dash Board'!$C$19)</f>
        <v>0</v>
      </c>
      <c r="K6415" s="6">
        <f t="shared" si="704"/>
        <v>0</v>
      </c>
      <c r="L6415" s="8">
        <f t="shared" si="705"/>
        <v>1.1803685093412614E-7</v>
      </c>
      <c r="N6415" s="8">
        <f t="shared" si="703"/>
        <v>-1.6164781492190759E-11</v>
      </c>
      <c r="O6415" s="8">
        <f>IF(E6414&lt;&gt;E6415,SUM($N$4:N6415)-SUM($O$3:O6414),0)</f>
        <v>0</v>
      </c>
      <c r="P6415" s="6">
        <f>IF(B6415&gt;0,SUM($O$4:O6415)-SUM($P$3:P6414),0)</f>
        <v>0</v>
      </c>
      <c r="Q6415" s="6">
        <f t="shared" si="706"/>
        <v>1.6164781492190759E-11</v>
      </c>
      <c r="R6415" s="8">
        <f>IF(E6414&lt;&gt;E6415,SUM($Q$4:Q6415)-SUM($R$3:R6414),0)</f>
        <v>0</v>
      </c>
      <c r="S6415" s="6">
        <f>IF(B6415&gt;0,SUM($R$4:R6415)-SUM($S$3:S6414),0)</f>
        <v>0</v>
      </c>
    </row>
    <row r="6416" spans="1:19">
      <c r="A6416">
        <f>IF(E6415&lt;&gt;E6416,COUNTIF($A$4:A6415,"&lt;&gt;0")+1,0)</f>
        <v>0</v>
      </c>
      <c r="B6416">
        <f>IF(A6416&lt;&gt;0,IF(MOD(A6416,3)=0,COUNTIF($B$4:B6415,"&lt;&gt;0")+1,0),0)</f>
        <v>0</v>
      </c>
      <c r="C6416" s="9">
        <f>'Dash Board'!$C$12+COUNT('Daily reducing balance'!$F$4:F6415)</f>
        <v>48142</v>
      </c>
      <c r="D6416">
        <f t="shared" si="700"/>
        <v>2031</v>
      </c>
      <c r="E6416">
        <f t="shared" si="701"/>
        <v>10</v>
      </c>
      <c r="F6416">
        <f>DAY('Dash Board'!$C$12+COUNT('Daily reducing balance'!$F$4:F6415))</f>
        <v>21</v>
      </c>
      <c r="G6416" s="8">
        <f t="shared" si="702"/>
        <v>1.1803685093412614E-7</v>
      </c>
      <c r="H6416" s="6">
        <f>G6416*'Dash Board'!$C$11/365</f>
        <v>3.3955806433104777E-11</v>
      </c>
      <c r="I6416" s="6">
        <f>H6416*'Dash Board'!$C$18/'Dash Board'!$C$11</f>
        <v>1.6169431634811801E-11</v>
      </c>
      <c r="J6416" s="6">
        <f>(G6416&gt;1)*PMT('Dash Board'!$C$11/365,$U$4,-'Dash Board'!$C$19)</f>
        <v>0</v>
      </c>
      <c r="K6416" s="6">
        <f t="shared" si="704"/>
        <v>0</v>
      </c>
      <c r="L6416" s="8">
        <f t="shared" si="705"/>
        <v>1.1807080674055925E-7</v>
      </c>
      <c r="N6416" s="8">
        <f t="shared" si="703"/>
        <v>-1.6169431634811801E-11</v>
      </c>
      <c r="O6416" s="8">
        <f>IF(E6415&lt;&gt;E6416,SUM($N$4:N6416)-SUM($O$3:O6415),0)</f>
        <v>0</v>
      </c>
      <c r="P6416" s="6">
        <f>IF(B6416&gt;0,SUM($O$4:O6416)-SUM($P$3:P6415),0)</f>
        <v>0</v>
      </c>
      <c r="Q6416" s="6">
        <f t="shared" si="706"/>
        <v>1.6169431634811801E-11</v>
      </c>
      <c r="R6416" s="8">
        <f>IF(E6415&lt;&gt;E6416,SUM($Q$4:Q6416)-SUM($R$3:R6415),0)</f>
        <v>0</v>
      </c>
      <c r="S6416" s="6">
        <f>IF(B6416&gt;0,SUM($R$4:R6416)-SUM($S$3:S6415),0)</f>
        <v>0</v>
      </c>
    </row>
    <row r="6417" spans="1:19">
      <c r="A6417">
        <f>IF(E6416&lt;&gt;E6417,COUNTIF($A$4:A6416,"&lt;&gt;0")+1,0)</f>
        <v>0</v>
      </c>
      <c r="B6417">
        <f>IF(A6417&lt;&gt;0,IF(MOD(A6417,3)=0,COUNTIF($B$4:B6416,"&lt;&gt;0")+1,0),0)</f>
        <v>0</v>
      </c>
      <c r="C6417" s="9">
        <f>'Dash Board'!$C$12+COUNT('Daily reducing balance'!$F$4:F6416)</f>
        <v>48143</v>
      </c>
      <c r="D6417">
        <f t="shared" si="700"/>
        <v>2031</v>
      </c>
      <c r="E6417">
        <f t="shared" si="701"/>
        <v>10</v>
      </c>
      <c r="F6417">
        <f>DAY('Dash Board'!$C$12+COUNT('Daily reducing balance'!$F$4:F6416))</f>
        <v>22</v>
      </c>
      <c r="G6417" s="8">
        <f t="shared" si="702"/>
        <v>1.1807080674055925E-7</v>
      </c>
      <c r="H6417" s="6">
        <f>G6417*'Dash Board'!$C$11/365</f>
        <v>3.3965574541804714E-11</v>
      </c>
      <c r="I6417" s="6">
        <f>H6417*'Dash Board'!$C$18/'Dash Board'!$C$11</f>
        <v>1.6174083115145104E-11</v>
      </c>
      <c r="J6417" s="6">
        <f>(G6417&gt;1)*PMT('Dash Board'!$C$11/365,$U$4,-'Dash Board'!$C$19)</f>
        <v>0</v>
      </c>
      <c r="K6417" s="6">
        <f t="shared" si="704"/>
        <v>0</v>
      </c>
      <c r="L6417" s="8">
        <f t="shared" si="705"/>
        <v>1.1810477231510105E-7</v>
      </c>
      <c r="N6417" s="8">
        <f t="shared" si="703"/>
        <v>-1.6174083115145104E-11</v>
      </c>
      <c r="O6417" s="8">
        <f>IF(E6416&lt;&gt;E6417,SUM($N$4:N6417)-SUM($O$3:O6416),0)</f>
        <v>0</v>
      </c>
      <c r="P6417" s="6">
        <f>IF(B6417&gt;0,SUM($O$4:O6417)-SUM($P$3:P6416),0)</f>
        <v>0</v>
      </c>
      <c r="Q6417" s="6">
        <f t="shared" si="706"/>
        <v>1.6174083115145104E-11</v>
      </c>
      <c r="R6417" s="8">
        <f>IF(E6416&lt;&gt;E6417,SUM($Q$4:Q6417)-SUM($R$3:R6416),0)</f>
        <v>0</v>
      </c>
      <c r="S6417" s="6">
        <f>IF(B6417&gt;0,SUM($R$4:R6417)-SUM($S$3:S6416),0)</f>
        <v>0</v>
      </c>
    </row>
    <row r="6418" spans="1:19">
      <c r="A6418">
        <f>IF(E6417&lt;&gt;E6418,COUNTIF($A$4:A6417,"&lt;&gt;0")+1,0)</f>
        <v>0</v>
      </c>
      <c r="B6418">
        <f>IF(A6418&lt;&gt;0,IF(MOD(A6418,3)=0,COUNTIF($B$4:B6417,"&lt;&gt;0")+1,0),0)</f>
        <v>0</v>
      </c>
      <c r="C6418" s="9">
        <f>'Dash Board'!$C$12+COUNT('Daily reducing balance'!$F$4:F6417)</f>
        <v>48144</v>
      </c>
      <c r="D6418">
        <f t="shared" si="700"/>
        <v>2031</v>
      </c>
      <c r="E6418">
        <f t="shared" si="701"/>
        <v>10</v>
      </c>
      <c r="F6418">
        <f>DAY('Dash Board'!$C$12+COUNT('Daily reducing balance'!$F$4:F6417))</f>
        <v>23</v>
      </c>
      <c r="G6418" s="8">
        <f t="shared" si="702"/>
        <v>1.1810477231510105E-7</v>
      </c>
      <c r="H6418" s="6">
        <f>G6418*'Dash Board'!$C$11/365</f>
        <v>3.3975345460508524E-11</v>
      </c>
      <c r="I6418" s="6">
        <f>H6418*'Dash Board'!$C$18/'Dash Board'!$C$11</f>
        <v>1.617873593357549E-11</v>
      </c>
      <c r="J6418" s="6">
        <f>(G6418&gt;1)*PMT('Dash Board'!$C$11/365,$U$4,-'Dash Board'!$C$19)</f>
        <v>0</v>
      </c>
      <c r="K6418" s="6">
        <f t="shared" si="704"/>
        <v>0</v>
      </c>
      <c r="L6418" s="8">
        <f t="shared" si="705"/>
        <v>1.1813874766056156E-7</v>
      </c>
      <c r="N6418" s="8">
        <f t="shared" si="703"/>
        <v>-1.617873593357549E-11</v>
      </c>
      <c r="O6418" s="8">
        <f>IF(E6417&lt;&gt;E6418,SUM($N$4:N6418)-SUM($O$3:O6417),0)</f>
        <v>0</v>
      </c>
      <c r="P6418" s="6">
        <f>IF(B6418&gt;0,SUM($O$4:O6418)-SUM($P$3:P6417),0)</f>
        <v>0</v>
      </c>
      <c r="Q6418" s="6">
        <f t="shared" si="706"/>
        <v>1.617873593357549E-11</v>
      </c>
      <c r="R6418" s="8">
        <f>IF(E6417&lt;&gt;E6418,SUM($Q$4:Q6418)-SUM($R$3:R6417),0)</f>
        <v>0</v>
      </c>
      <c r="S6418" s="6">
        <f>IF(B6418&gt;0,SUM($R$4:R6418)-SUM($S$3:S6417),0)</f>
        <v>0</v>
      </c>
    </row>
    <row r="6419" spans="1:19">
      <c r="A6419">
        <f>IF(E6418&lt;&gt;E6419,COUNTIF($A$4:A6418,"&lt;&gt;0")+1,0)</f>
        <v>0</v>
      </c>
      <c r="B6419">
        <f>IF(A6419&lt;&gt;0,IF(MOD(A6419,3)=0,COUNTIF($B$4:B6418,"&lt;&gt;0")+1,0),0)</f>
        <v>0</v>
      </c>
      <c r="C6419" s="9">
        <f>'Dash Board'!$C$12+COUNT('Daily reducing balance'!$F$4:F6418)</f>
        <v>48145</v>
      </c>
      <c r="D6419">
        <f t="shared" si="700"/>
        <v>2031</v>
      </c>
      <c r="E6419">
        <f t="shared" si="701"/>
        <v>10</v>
      </c>
      <c r="F6419">
        <f>DAY('Dash Board'!$C$12+COUNT('Daily reducing balance'!$F$4:F6418))</f>
        <v>24</v>
      </c>
      <c r="G6419" s="8">
        <f t="shared" si="702"/>
        <v>1.1813874766056156E-7</v>
      </c>
      <c r="H6419" s="6">
        <f>G6419*'Dash Board'!$C$11/365</f>
        <v>3.3985119190024554E-11</v>
      </c>
      <c r="I6419" s="6">
        <f>H6419*'Dash Board'!$C$18/'Dash Board'!$C$11</f>
        <v>1.6183390090487883E-11</v>
      </c>
      <c r="J6419" s="6">
        <f>(G6419&gt;1)*PMT('Dash Board'!$C$11/365,$U$4,-'Dash Board'!$C$19)</f>
        <v>0</v>
      </c>
      <c r="K6419" s="6">
        <f t="shared" si="704"/>
        <v>0</v>
      </c>
      <c r="L6419" s="8">
        <f t="shared" si="705"/>
        <v>1.1817273277975159E-7</v>
      </c>
      <c r="N6419" s="8">
        <f t="shared" si="703"/>
        <v>-1.6183390090487883E-11</v>
      </c>
      <c r="O6419" s="8">
        <f>IF(E6418&lt;&gt;E6419,SUM($N$4:N6419)-SUM($O$3:O6418),0)</f>
        <v>0</v>
      </c>
      <c r="P6419" s="6">
        <f>IF(B6419&gt;0,SUM($O$4:O6419)-SUM($P$3:P6418),0)</f>
        <v>0</v>
      </c>
      <c r="Q6419" s="6">
        <f t="shared" si="706"/>
        <v>1.6183390090487883E-11</v>
      </c>
      <c r="R6419" s="8">
        <f>IF(E6418&lt;&gt;E6419,SUM($Q$4:Q6419)-SUM($R$3:R6418),0)</f>
        <v>0</v>
      </c>
      <c r="S6419" s="6">
        <f>IF(B6419&gt;0,SUM($R$4:R6419)-SUM($S$3:S6418),0)</f>
        <v>0</v>
      </c>
    </row>
    <row r="6420" spans="1:19">
      <c r="A6420">
        <f>IF(E6419&lt;&gt;E6420,COUNTIF($A$4:A6419,"&lt;&gt;0")+1,0)</f>
        <v>0</v>
      </c>
      <c r="B6420">
        <f>IF(A6420&lt;&gt;0,IF(MOD(A6420,3)=0,COUNTIF($B$4:B6419,"&lt;&gt;0")+1,0),0)</f>
        <v>0</v>
      </c>
      <c r="C6420" s="9">
        <f>'Dash Board'!$C$12+COUNT('Daily reducing balance'!$F$4:F6419)</f>
        <v>48146</v>
      </c>
      <c r="D6420">
        <f t="shared" si="700"/>
        <v>2031</v>
      </c>
      <c r="E6420">
        <f t="shared" si="701"/>
        <v>10</v>
      </c>
      <c r="F6420">
        <f>DAY('Dash Board'!$C$12+COUNT('Daily reducing balance'!$F$4:F6419))</f>
        <v>25</v>
      </c>
      <c r="G6420" s="8">
        <f t="shared" si="702"/>
        <v>1.1817273277975159E-7</v>
      </c>
      <c r="H6420" s="6">
        <f>G6420*'Dash Board'!$C$11/365</f>
        <v>3.3994895731161415E-11</v>
      </c>
      <c r="I6420" s="6">
        <f>H6420*'Dash Board'!$C$18/'Dash Board'!$C$11</f>
        <v>1.6188045586267342E-11</v>
      </c>
      <c r="J6420" s="6">
        <f>(G6420&gt;1)*PMT('Dash Board'!$C$11/365,$U$4,-'Dash Board'!$C$19)</f>
        <v>0</v>
      </c>
      <c r="K6420" s="6">
        <f t="shared" si="704"/>
        <v>0</v>
      </c>
      <c r="L6420" s="8">
        <f t="shared" si="705"/>
        <v>1.1820672767548275E-7</v>
      </c>
      <c r="N6420" s="8">
        <f t="shared" si="703"/>
        <v>-1.6188045586267342E-11</v>
      </c>
      <c r="O6420" s="8">
        <f>IF(E6419&lt;&gt;E6420,SUM($N$4:N6420)-SUM($O$3:O6419),0)</f>
        <v>0</v>
      </c>
      <c r="P6420" s="6">
        <f>IF(B6420&gt;0,SUM($O$4:O6420)-SUM($P$3:P6419),0)</f>
        <v>0</v>
      </c>
      <c r="Q6420" s="6">
        <f t="shared" si="706"/>
        <v>1.6188045586267342E-11</v>
      </c>
      <c r="R6420" s="8">
        <f>IF(E6419&lt;&gt;E6420,SUM($Q$4:Q6420)-SUM($R$3:R6419),0)</f>
        <v>0</v>
      </c>
      <c r="S6420" s="6">
        <f>IF(B6420&gt;0,SUM($R$4:R6420)-SUM($S$3:S6419),0)</f>
        <v>0</v>
      </c>
    </row>
    <row r="6421" spans="1:19">
      <c r="A6421">
        <f>IF(E6420&lt;&gt;E6421,COUNTIF($A$4:A6420,"&lt;&gt;0")+1,0)</f>
        <v>0</v>
      </c>
      <c r="B6421">
        <f>IF(A6421&lt;&gt;0,IF(MOD(A6421,3)=0,COUNTIF($B$4:B6420,"&lt;&gt;0")+1,0),0)</f>
        <v>0</v>
      </c>
      <c r="C6421" s="9">
        <f>'Dash Board'!$C$12+COUNT('Daily reducing balance'!$F$4:F6420)</f>
        <v>48147</v>
      </c>
      <c r="D6421">
        <f t="shared" si="700"/>
        <v>2031</v>
      </c>
      <c r="E6421">
        <f t="shared" si="701"/>
        <v>10</v>
      </c>
      <c r="F6421">
        <f>DAY('Dash Board'!$C$12+COUNT('Daily reducing balance'!$F$4:F6420))</f>
        <v>26</v>
      </c>
      <c r="G6421" s="8">
        <f t="shared" si="702"/>
        <v>1.1820672767548275E-7</v>
      </c>
      <c r="H6421" s="6">
        <f>G6421*'Dash Board'!$C$11/365</f>
        <v>3.4004675084727913E-11</v>
      </c>
      <c r="I6421" s="6">
        <f>H6421*'Dash Board'!$C$18/'Dash Board'!$C$11</f>
        <v>1.6192702421299006E-11</v>
      </c>
      <c r="J6421" s="6">
        <f>(G6421&gt;1)*PMT('Dash Board'!$C$11/365,$U$4,-'Dash Board'!$C$19)</f>
        <v>0</v>
      </c>
      <c r="K6421" s="6">
        <f t="shared" si="704"/>
        <v>0</v>
      </c>
      <c r="L6421" s="8">
        <f t="shared" si="705"/>
        <v>1.1824073235056748E-7</v>
      </c>
      <c r="N6421" s="8">
        <f t="shared" si="703"/>
        <v>-1.6192702421299006E-11</v>
      </c>
      <c r="O6421" s="8">
        <f>IF(E6420&lt;&gt;E6421,SUM($N$4:N6421)-SUM($O$3:O6420),0)</f>
        <v>0</v>
      </c>
      <c r="P6421" s="6">
        <f>IF(B6421&gt;0,SUM($O$4:O6421)-SUM($P$3:P6420),0)</f>
        <v>0</v>
      </c>
      <c r="Q6421" s="6">
        <f t="shared" si="706"/>
        <v>1.6192702421299006E-11</v>
      </c>
      <c r="R6421" s="8">
        <f>IF(E6420&lt;&gt;E6421,SUM($Q$4:Q6421)-SUM($R$3:R6420),0)</f>
        <v>0</v>
      </c>
      <c r="S6421" s="6">
        <f>IF(B6421&gt;0,SUM($R$4:R6421)-SUM($S$3:S6420),0)</f>
        <v>0</v>
      </c>
    </row>
    <row r="6422" spans="1:19">
      <c r="A6422">
        <f>IF(E6421&lt;&gt;E6422,COUNTIF($A$4:A6421,"&lt;&gt;0")+1,0)</f>
        <v>0</v>
      </c>
      <c r="B6422">
        <f>IF(A6422&lt;&gt;0,IF(MOD(A6422,3)=0,COUNTIF($B$4:B6421,"&lt;&gt;0")+1,0),0)</f>
        <v>0</v>
      </c>
      <c r="C6422" s="9">
        <f>'Dash Board'!$C$12+COUNT('Daily reducing balance'!$F$4:F6421)</f>
        <v>48148</v>
      </c>
      <c r="D6422">
        <f t="shared" si="700"/>
        <v>2031</v>
      </c>
      <c r="E6422">
        <f t="shared" si="701"/>
        <v>10</v>
      </c>
      <c r="F6422">
        <f>DAY('Dash Board'!$C$12+COUNT('Daily reducing balance'!$F$4:F6421))</f>
        <v>27</v>
      </c>
      <c r="G6422" s="8">
        <f t="shared" si="702"/>
        <v>1.1824073235056748E-7</v>
      </c>
      <c r="H6422" s="6">
        <f>G6422*'Dash Board'!$C$11/365</f>
        <v>3.4014457251533108E-11</v>
      </c>
      <c r="I6422" s="6">
        <f>H6422*'Dash Board'!$C$18/'Dash Board'!$C$11</f>
        <v>1.6197360595968148E-11</v>
      </c>
      <c r="J6422" s="6">
        <f>(G6422&gt;1)*PMT('Dash Board'!$C$11/365,$U$4,-'Dash Board'!$C$19)</f>
        <v>0</v>
      </c>
      <c r="K6422" s="6">
        <f t="shared" si="704"/>
        <v>0</v>
      </c>
      <c r="L6422" s="8">
        <f t="shared" si="705"/>
        <v>1.1827474680781901E-7</v>
      </c>
      <c r="N6422" s="8">
        <f t="shared" si="703"/>
        <v>-1.6197360595968148E-11</v>
      </c>
      <c r="O6422" s="8">
        <f>IF(E6421&lt;&gt;E6422,SUM($N$4:N6422)-SUM($O$3:O6421),0)</f>
        <v>0</v>
      </c>
      <c r="P6422" s="6">
        <f>IF(B6422&gt;0,SUM($O$4:O6422)-SUM($P$3:P6421),0)</f>
        <v>0</v>
      </c>
      <c r="Q6422" s="6">
        <f t="shared" si="706"/>
        <v>1.6197360595968148E-11</v>
      </c>
      <c r="R6422" s="8">
        <f>IF(E6421&lt;&gt;E6422,SUM($Q$4:Q6422)-SUM($R$3:R6421),0)</f>
        <v>0</v>
      </c>
      <c r="S6422" s="6">
        <f>IF(B6422&gt;0,SUM($R$4:R6422)-SUM($S$3:S6421),0)</f>
        <v>0</v>
      </c>
    </row>
    <row r="6423" spans="1:19">
      <c r="A6423">
        <f>IF(E6422&lt;&gt;E6423,COUNTIF($A$4:A6422,"&lt;&gt;0")+1,0)</f>
        <v>0</v>
      </c>
      <c r="B6423">
        <f>IF(A6423&lt;&gt;0,IF(MOD(A6423,3)=0,COUNTIF($B$4:B6422,"&lt;&gt;0")+1,0),0)</f>
        <v>0</v>
      </c>
      <c r="C6423" s="9">
        <f>'Dash Board'!$C$12+COUNT('Daily reducing balance'!$F$4:F6422)</f>
        <v>48149</v>
      </c>
      <c r="D6423">
        <f t="shared" si="700"/>
        <v>2031</v>
      </c>
      <c r="E6423">
        <f t="shared" si="701"/>
        <v>10</v>
      </c>
      <c r="F6423">
        <f>DAY('Dash Board'!$C$12+COUNT('Daily reducing balance'!$F$4:F6422))</f>
        <v>28</v>
      </c>
      <c r="G6423" s="8">
        <f t="shared" si="702"/>
        <v>1.1827474680781901E-7</v>
      </c>
      <c r="H6423" s="6">
        <f>G6423*'Dash Board'!$C$11/365</f>
        <v>3.4024242232386288E-11</v>
      </c>
      <c r="I6423" s="6">
        <f>H6423*'Dash Board'!$C$18/'Dash Board'!$C$11</f>
        <v>1.6202020110660141E-11</v>
      </c>
      <c r="J6423" s="6">
        <f>(G6423&gt;1)*PMT('Dash Board'!$C$11/365,$U$4,-'Dash Board'!$C$19)</f>
        <v>0</v>
      </c>
      <c r="K6423" s="6">
        <f t="shared" si="704"/>
        <v>0</v>
      </c>
      <c r="L6423" s="8">
        <f t="shared" si="705"/>
        <v>1.183087710500514E-7</v>
      </c>
      <c r="N6423" s="8">
        <f t="shared" si="703"/>
        <v>-1.6202020110660141E-11</v>
      </c>
      <c r="O6423" s="8">
        <f>IF(E6422&lt;&gt;E6423,SUM($N$4:N6423)-SUM($O$3:O6422),0)</f>
        <v>0</v>
      </c>
      <c r="P6423" s="6">
        <f>IF(B6423&gt;0,SUM($O$4:O6423)-SUM($P$3:P6422),0)</f>
        <v>0</v>
      </c>
      <c r="Q6423" s="6">
        <f t="shared" si="706"/>
        <v>1.6202020110660141E-11</v>
      </c>
      <c r="R6423" s="8">
        <f>IF(E6422&lt;&gt;E6423,SUM($Q$4:Q6423)-SUM($R$3:R6422),0)</f>
        <v>0</v>
      </c>
      <c r="S6423" s="6">
        <f>IF(B6423&gt;0,SUM($R$4:R6423)-SUM($S$3:S6422),0)</f>
        <v>0</v>
      </c>
    </row>
    <row r="6424" spans="1:19">
      <c r="A6424">
        <f>IF(E6423&lt;&gt;E6424,COUNTIF($A$4:A6423,"&lt;&gt;0")+1,0)</f>
        <v>0</v>
      </c>
      <c r="B6424">
        <f>IF(A6424&lt;&gt;0,IF(MOD(A6424,3)=0,COUNTIF($B$4:B6423,"&lt;&gt;0")+1,0),0)</f>
        <v>0</v>
      </c>
      <c r="C6424" s="9">
        <f>'Dash Board'!$C$12+COUNT('Daily reducing balance'!$F$4:F6423)</f>
        <v>48150</v>
      </c>
      <c r="D6424">
        <f t="shared" si="700"/>
        <v>2031</v>
      </c>
      <c r="E6424">
        <f t="shared" si="701"/>
        <v>10</v>
      </c>
      <c r="F6424">
        <f>DAY('Dash Board'!$C$12+COUNT('Daily reducing balance'!$F$4:F6423))</f>
        <v>29</v>
      </c>
      <c r="G6424" s="8">
        <f t="shared" si="702"/>
        <v>1.183087710500514E-7</v>
      </c>
      <c r="H6424" s="6">
        <f>G6424*'Dash Board'!$C$11/365</f>
        <v>3.4034030028096977E-11</v>
      </c>
      <c r="I6424" s="6">
        <f>H6424*'Dash Board'!$C$18/'Dash Board'!$C$11</f>
        <v>1.6206680965760466E-11</v>
      </c>
      <c r="J6424" s="6">
        <f>(G6424&gt;1)*PMT('Dash Board'!$C$11/365,$U$4,-'Dash Board'!$C$19)</f>
        <v>0</v>
      </c>
      <c r="K6424" s="6">
        <f t="shared" si="704"/>
        <v>0</v>
      </c>
      <c r="L6424" s="8">
        <f t="shared" si="705"/>
        <v>1.183428050800795E-7</v>
      </c>
      <c r="N6424" s="8">
        <f t="shared" si="703"/>
        <v>-1.6206680965760466E-11</v>
      </c>
      <c r="O6424" s="8">
        <f>IF(E6423&lt;&gt;E6424,SUM($N$4:N6424)-SUM($O$3:O6423),0)</f>
        <v>0</v>
      </c>
      <c r="P6424" s="6">
        <f>IF(B6424&gt;0,SUM($O$4:O6424)-SUM($P$3:P6423),0)</f>
        <v>0</v>
      </c>
      <c r="Q6424" s="6">
        <f t="shared" si="706"/>
        <v>1.6206680965760466E-11</v>
      </c>
      <c r="R6424" s="8">
        <f>IF(E6423&lt;&gt;E6424,SUM($Q$4:Q6424)-SUM($R$3:R6423),0)</f>
        <v>0</v>
      </c>
      <c r="S6424" s="6">
        <f>IF(B6424&gt;0,SUM($R$4:R6424)-SUM($S$3:S6423),0)</f>
        <v>0</v>
      </c>
    </row>
    <row r="6425" spans="1:19">
      <c r="A6425">
        <f>IF(E6424&lt;&gt;E6425,COUNTIF($A$4:A6424,"&lt;&gt;0")+1,0)</f>
        <v>0</v>
      </c>
      <c r="B6425">
        <f>IF(A6425&lt;&gt;0,IF(MOD(A6425,3)=0,COUNTIF($B$4:B6424,"&lt;&gt;0")+1,0),0)</f>
        <v>0</v>
      </c>
      <c r="C6425" s="9">
        <f>'Dash Board'!$C$12+COUNT('Daily reducing balance'!$F$4:F6424)</f>
        <v>48151</v>
      </c>
      <c r="D6425">
        <f t="shared" si="700"/>
        <v>2031</v>
      </c>
      <c r="E6425">
        <f t="shared" si="701"/>
        <v>10</v>
      </c>
      <c r="F6425">
        <f>DAY('Dash Board'!$C$12+COUNT('Daily reducing balance'!$F$4:F6424))</f>
        <v>30</v>
      </c>
      <c r="G6425" s="8">
        <f t="shared" si="702"/>
        <v>1.183428050800795E-7</v>
      </c>
      <c r="H6425" s="6">
        <f>G6425*'Dash Board'!$C$11/365</f>
        <v>3.4043820639474921E-11</v>
      </c>
      <c r="I6425" s="6">
        <f>H6425*'Dash Board'!$C$18/'Dash Board'!$C$11</f>
        <v>1.6211343161654726E-11</v>
      </c>
      <c r="J6425" s="6">
        <f>(G6425&gt;1)*PMT('Dash Board'!$C$11/365,$U$4,-'Dash Board'!$C$19)</f>
        <v>0</v>
      </c>
      <c r="K6425" s="6">
        <f t="shared" si="704"/>
        <v>0</v>
      </c>
      <c r="L6425" s="8">
        <f t="shared" si="705"/>
        <v>1.1837684890071897E-7</v>
      </c>
      <c r="N6425" s="8">
        <f t="shared" si="703"/>
        <v>-1.6211343161654726E-11</v>
      </c>
      <c r="O6425" s="8">
        <f>IF(E6424&lt;&gt;E6425,SUM($N$4:N6425)-SUM($O$3:O6424),0)</f>
        <v>0</v>
      </c>
      <c r="P6425" s="6">
        <f>IF(B6425&gt;0,SUM($O$4:O6425)-SUM($P$3:P6424),0)</f>
        <v>0</v>
      </c>
      <c r="Q6425" s="6">
        <f t="shared" si="706"/>
        <v>1.6211343161654726E-11</v>
      </c>
      <c r="R6425" s="8">
        <f>IF(E6424&lt;&gt;E6425,SUM($Q$4:Q6425)-SUM($R$3:R6424),0)</f>
        <v>0</v>
      </c>
      <c r="S6425" s="6">
        <f>IF(B6425&gt;0,SUM($R$4:R6425)-SUM($S$3:S6424),0)</f>
        <v>0</v>
      </c>
    </row>
    <row r="6426" spans="1:19">
      <c r="A6426">
        <f>IF(E6425&lt;&gt;E6426,COUNTIF($A$4:A6425,"&lt;&gt;0")+1,0)</f>
        <v>0</v>
      </c>
      <c r="B6426">
        <f>IF(A6426&lt;&gt;0,IF(MOD(A6426,3)=0,COUNTIF($B$4:B6425,"&lt;&gt;0")+1,0),0)</f>
        <v>0</v>
      </c>
      <c r="C6426" s="9">
        <f>'Dash Board'!$C$12+COUNT('Daily reducing balance'!$F$4:F6425)</f>
        <v>48152</v>
      </c>
      <c r="D6426">
        <f t="shared" si="700"/>
        <v>2031</v>
      </c>
      <c r="E6426">
        <f t="shared" si="701"/>
        <v>10</v>
      </c>
      <c r="F6426">
        <f>DAY('Dash Board'!$C$12+COUNT('Daily reducing balance'!$F$4:F6425))</f>
        <v>31</v>
      </c>
      <c r="G6426" s="8">
        <f t="shared" si="702"/>
        <v>1.1837684890071897E-7</v>
      </c>
      <c r="H6426" s="6">
        <f>G6426*'Dash Board'!$C$11/365</f>
        <v>3.4053614067330117E-11</v>
      </c>
      <c r="I6426" s="6">
        <f>H6426*'Dash Board'!$C$18/'Dash Board'!$C$11</f>
        <v>1.6216006698728628E-11</v>
      </c>
      <c r="J6426" s="6">
        <f>(G6426&gt;1)*PMT('Dash Board'!$C$11/365,$U$4,-'Dash Board'!$C$19)</f>
        <v>0</v>
      </c>
      <c r="K6426" s="6">
        <f t="shared" si="704"/>
        <v>0</v>
      </c>
      <c r="L6426" s="8">
        <f t="shared" si="705"/>
        <v>1.184109025147863E-7</v>
      </c>
      <c r="N6426" s="8">
        <f t="shared" si="703"/>
        <v>-1.6216006698728628E-11</v>
      </c>
      <c r="O6426" s="8">
        <f>IF(E6425&lt;&gt;E6426,SUM($N$4:N6426)-SUM($O$3:O6425),0)</f>
        <v>0</v>
      </c>
      <c r="P6426" s="6">
        <f>IF(B6426&gt;0,SUM($O$4:O6426)-SUM($P$3:P6425),0)</f>
        <v>0</v>
      </c>
      <c r="Q6426" s="6">
        <f t="shared" si="706"/>
        <v>1.6216006698728628E-11</v>
      </c>
      <c r="R6426" s="8">
        <f>IF(E6425&lt;&gt;E6426,SUM($Q$4:Q6426)-SUM($R$3:R6425),0)</f>
        <v>0</v>
      </c>
      <c r="S6426" s="6">
        <f>IF(B6426&gt;0,SUM($R$4:R6426)-SUM($S$3:S6425),0)</f>
        <v>0</v>
      </c>
    </row>
    <row r="6427" spans="1:19">
      <c r="A6427">
        <f>IF(E6426&lt;&gt;E6427,COUNTIF($A$4:A6426,"&lt;&gt;0")+1,0)</f>
        <v>211</v>
      </c>
      <c r="B6427">
        <f>IF(A6427&lt;&gt;0,IF(MOD(A6427,3)=0,COUNTIF($B$4:B6426,"&lt;&gt;0")+1,0),0)</f>
        <v>0</v>
      </c>
      <c r="C6427" s="9">
        <f>'Dash Board'!$C$12+COUNT('Daily reducing balance'!$F$4:F6426)</f>
        <v>48153</v>
      </c>
      <c r="D6427">
        <f t="shared" si="700"/>
        <v>2031</v>
      </c>
      <c r="E6427">
        <f t="shared" si="701"/>
        <v>11</v>
      </c>
      <c r="F6427">
        <f>DAY('Dash Board'!$C$12+COUNT('Daily reducing balance'!$F$4:F6426))</f>
        <v>1</v>
      </c>
      <c r="G6427" s="8">
        <f t="shared" si="702"/>
        <v>1.184109025147863E-7</v>
      </c>
      <c r="H6427" s="6">
        <f>G6427*'Dash Board'!$C$11/365</f>
        <v>3.406341031247277E-11</v>
      </c>
      <c r="I6427" s="6">
        <f>H6427*'Dash Board'!$C$18/'Dash Board'!$C$11</f>
        <v>1.6220671577367986E-11</v>
      </c>
      <c r="J6427" s="6">
        <f>(G6427&gt;1)*PMT('Dash Board'!$C$11/365,$U$4,-'Dash Board'!$C$19)</f>
        <v>0</v>
      </c>
      <c r="K6427" s="6">
        <f t="shared" si="704"/>
        <v>0</v>
      </c>
      <c r="L6427" s="8">
        <f t="shared" si="705"/>
        <v>1.1844496592509878E-7</v>
      </c>
      <c r="N6427" s="8">
        <f t="shared" si="703"/>
        <v>-1.6220671577367986E-11</v>
      </c>
      <c r="O6427" s="8">
        <f>IF(E6426&lt;&gt;E6427,SUM($N$4:N6427)-SUM($O$3:O6426),0)</f>
        <v>0</v>
      </c>
      <c r="P6427" s="6">
        <f>IF(B6427&gt;0,SUM($O$4:O6427)-SUM($P$3:P6426),0)</f>
        <v>0</v>
      </c>
      <c r="Q6427" s="6">
        <f t="shared" si="706"/>
        <v>1.6220671577367986E-11</v>
      </c>
      <c r="R6427" s="8">
        <f>IF(E6426&lt;&gt;E6427,SUM($Q$4:Q6427)-SUM($R$3:R6426),0)</f>
        <v>9.0221874415874481E-10</v>
      </c>
      <c r="S6427" s="6">
        <f>IF(B6427&gt;0,SUM($R$4:R6427)-SUM($S$3:S6426),0)</f>
        <v>0</v>
      </c>
    </row>
    <row r="6428" spans="1:19">
      <c r="A6428">
        <f>IF(E6427&lt;&gt;E6428,COUNTIF($A$4:A6427,"&lt;&gt;0")+1,0)</f>
        <v>0</v>
      </c>
      <c r="B6428">
        <f>IF(A6428&lt;&gt;0,IF(MOD(A6428,3)=0,COUNTIF($B$4:B6427,"&lt;&gt;0")+1,0),0)</f>
        <v>0</v>
      </c>
      <c r="C6428" s="9">
        <f>'Dash Board'!$C$12+COUNT('Daily reducing balance'!$F$4:F6427)</f>
        <v>48154</v>
      </c>
      <c r="D6428">
        <f t="shared" si="700"/>
        <v>2031</v>
      </c>
      <c r="E6428">
        <f t="shared" si="701"/>
        <v>11</v>
      </c>
      <c r="F6428">
        <f>DAY('Dash Board'!$C$12+COUNT('Daily reducing balance'!$F$4:F6427))</f>
        <v>2</v>
      </c>
      <c r="G6428" s="8">
        <f t="shared" si="702"/>
        <v>1.1844496592509878E-7</v>
      </c>
      <c r="H6428" s="6">
        <f>G6428*'Dash Board'!$C$11/365</f>
        <v>3.4073209375713347E-11</v>
      </c>
      <c r="I6428" s="6">
        <f>H6428*'Dash Board'!$C$18/'Dash Board'!$C$11</f>
        <v>1.6225337797958737E-11</v>
      </c>
      <c r="J6428" s="6">
        <f>(G6428&gt;1)*PMT('Dash Board'!$C$11/365,$U$4,-'Dash Board'!$C$19)</f>
        <v>0</v>
      </c>
      <c r="K6428" s="6">
        <f t="shared" si="704"/>
        <v>0</v>
      </c>
      <c r="L6428" s="8">
        <f t="shared" si="705"/>
        <v>1.1847903913447449E-7</v>
      </c>
      <c r="N6428" s="8">
        <f t="shared" si="703"/>
        <v>-1.6225337797958737E-11</v>
      </c>
      <c r="O6428" s="8">
        <f>IF(E6427&lt;&gt;E6428,SUM($N$4:N6428)-SUM($O$3:O6427),0)</f>
        <v>0</v>
      </c>
      <c r="P6428" s="6">
        <f>IF(B6428&gt;0,SUM($O$4:O6428)-SUM($P$3:P6427),0)</f>
        <v>0</v>
      </c>
      <c r="Q6428" s="6">
        <f t="shared" si="706"/>
        <v>1.6225337797958737E-11</v>
      </c>
      <c r="R6428" s="8">
        <f>IF(E6427&lt;&gt;E6428,SUM($Q$4:Q6428)-SUM($R$3:R6427),0)</f>
        <v>0</v>
      </c>
      <c r="S6428" s="6">
        <f>IF(B6428&gt;0,SUM($R$4:R6428)-SUM($S$3:S6427),0)</f>
        <v>0</v>
      </c>
    </row>
    <row r="6429" spans="1:19">
      <c r="A6429">
        <f>IF(E6428&lt;&gt;E6429,COUNTIF($A$4:A6428,"&lt;&gt;0")+1,0)</f>
        <v>0</v>
      </c>
      <c r="B6429">
        <f>IF(A6429&lt;&gt;0,IF(MOD(A6429,3)=0,COUNTIF($B$4:B6428,"&lt;&gt;0")+1,0),0)</f>
        <v>0</v>
      </c>
      <c r="C6429" s="9">
        <f>'Dash Board'!$C$12+COUNT('Daily reducing balance'!$F$4:F6428)</f>
        <v>48155</v>
      </c>
      <c r="D6429">
        <f t="shared" si="700"/>
        <v>2031</v>
      </c>
      <c r="E6429">
        <f t="shared" si="701"/>
        <v>11</v>
      </c>
      <c r="F6429">
        <f>DAY('Dash Board'!$C$12+COUNT('Daily reducing balance'!$F$4:F6428))</f>
        <v>3</v>
      </c>
      <c r="G6429" s="8">
        <f t="shared" si="702"/>
        <v>1.1847903913447449E-7</v>
      </c>
      <c r="H6429" s="6">
        <f>G6429*'Dash Board'!$C$11/365</f>
        <v>3.4083011257862525E-11</v>
      </c>
      <c r="I6429" s="6">
        <f>H6429*'Dash Board'!$C$18/'Dash Board'!$C$11</f>
        <v>1.6230005360886918E-11</v>
      </c>
      <c r="J6429" s="6">
        <f>(G6429&gt;1)*PMT('Dash Board'!$C$11/365,$U$4,-'Dash Board'!$C$19)</f>
        <v>0</v>
      </c>
      <c r="K6429" s="6">
        <f t="shared" si="704"/>
        <v>0</v>
      </c>
      <c r="L6429" s="8">
        <f t="shared" si="705"/>
        <v>1.1851312214573235E-7</v>
      </c>
      <c r="N6429" s="8">
        <f t="shared" si="703"/>
        <v>-1.6230005360886918E-11</v>
      </c>
      <c r="O6429" s="8">
        <f>IF(E6428&lt;&gt;E6429,SUM($N$4:N6429)-SUM($O$3:O6428),0)</f>
        <v>0</v>
      </c>
      <c r="P6429" s="6">
        <f>IF(B6429&gt;0,SUM($O$4:O6429)-SUM($P$3:P6428),0)</f>
        <v>0</v>
      </c>
      <c r="Q6429" s="6">
        <f t="shared" si="706"/>
        <v>1.6230005360886918E-11</v>
      </c>
      <c r="R6429" s="8">
        <f>IF(E6428&lt;&gt;E6429,SUM($Q$4:Q6429)-SUM($R$3:R6428),0)</f>
        <v>0</v>
      </c>
      <c r="S6429" s="6">
        <f>IF(B6429&gt;0,SUM($R$4:R6429)-SUM($S$3:S6428),0)</f>
        <v>0</v>
      </c>
    </row>
    <row r="6430" spans="1:19">
      <c r="A6430">
        <f>IF(E6429&lt;&gt;E6430,COUNTIF($A$4:A6429,"&lt;&gt;0")+1,0)</f>
        <v>0</v>
      </c>
      <c r="B6430">
        <f>IF(A6430&lt;&gt;0,IF(MOD(A6430,3)=0,COUNTIF($B$4:B6429,"&lt;&gt;0")+1,0),0)</f>
        <v>0</v>
      </c>
      <c r="C6430" s="9">
        <f>'Dash Board'!$C$12+COUNT('Daily reducing balance'!$F$4:F6429)</f>
        <v>48156</v>
      </c>
      <c r="D6430">
        <f t="shared" si="700"/>
        <v>2031</v>
      </c>
      <c r="E6430">
        <f t="shared" si="701"/>
        <v>11</v>
      </c>
      <c r="F6430">
        <f>DAY('Dash Board'!$C$12+COUNT('Daily reducing balance'!$F$4:F6429))</f>
        <v>4</v>
      </c>
      <c r="G6430" s="8">
        <f t="shared" si="702"/>
        <v>1.1851312214573235E-7</v>
      </c>
      <c r="H6430" s="6">
        <f>G6430*'Dash Board'!$C$11/365</f>
        <v>3.4092815959731225E-11</v>
      </c>
      <c r="I6430" s="6">
        <f>H6430*'Dash Board'!$C$18/'Dash Board'!$C$11</f>
        <v>1.6234674266538679E-11</v>
      </c>
      <c r="J6430" s="6">
        <f>(G6430&gt;1)*PMT('Dash Board'!$C$11/365,$U$4,-'Dash Board'!$C$19)</f>
        <v>0</v>
      </c>
      <c r="K6430" s="6">
        <f t="shared" si="704"/>
        <v>0</v>
      </c>
      <c r="L6430" s="8">
        <f t="shared" si="705"/>
        <v>1.1854721496169208E-7</v>
      </c>
      <c r="N6430" s="8">
        <f t="shared" si="703"/>
        <v>-1.6234674266538679E-11</v>
      </c>
      <c r="O6430" s="8">
        <f>IF(E6429&lt;&gt;E6430,SUM($N$4:N6430)-SUM($O$3:O6429),0)</f>
        <v>0</v>
      </c>
      <c r="P6430" s="6">
        <f>IF(B6430&gt;0,SUM($O$4:O6430)-SUM($P$3:P6429),0)</f>
        <v>0</v>
      </c>
      <c r="Q6430" s="6">
        <f t="shared" si="706"/>
        <v>1.6234674266538679E-11</v>
      </c>
      <c r="R6430" s="8">
        <f>IF(E6429&lt;&gt;E6430,SUM($Q$4:Q6430)-SUM($R$3:R6429),0)</f>
        <v>0</v>
      </c>
      <c r="S6430" s="6">
        <f>IF(B6430&gt;0,SUM($R$4:R6430)-SUM($S$3:S6429),0)</f>
        <v>0</v>
      </c>
    </row>
    <row r="6431" spans="1:19">
      <c r="A6431">
        <f>IF(E6430&lt;&gt;E6431,COUNTIF($A$4:A6430,"&lt;&gt;0")+1,0)</f>
        <v>0</v>
      </c>
      <c r="B6431">
        <f>IF(A6431&lt;&gt;0,IF(MOD(A6431,3)=0,COUNTIF($B$4:B6430,"&lt;&gt;0")+1,0),0)</f>
        <v>0</v>
      </c>
      <c r="C6431" s="9">
        <f>'Dash Board'!$C$12+COUNT('Daily reducing balance'!$F$4:F6430)</f>
        <v>48157</v>
      </c>
      <c r="D6431">
        <f t="shared" si="700"/>
        <v>2031</v>
      </c>
      <c r="E6431">
        <f t="shared" si="701"/>
        <v>11</v>
      </c>
      <c r="F6431">
        <f>DAY('Dash Board'!$C$12+COUNT('Daily reducing balance'!$F$4:F6430))</f>
        <v>5</v>
      </c>
      <c r="G6431" s="8">
        <f t="shared" si="702"/>
        <v>1.1854721496169208E-7</v>
      </c>
      <c r="H6431" s="6">
        <f>G6431*'Dash Board'!$C$11/365</f>
        <v>3.4102623482130594E-11</v>
      </c>
      <c r="I6431" s="6">
        <f>H6431*'Dash Board'!$C$18/'Dash Board'!$C$11</f>
        <v>1.6239344515300282E-11</v>
      </c>
      <c r="J6431" s="6">
        <f>(G6431&gt;1)*PMT('Dash Board'!$C$11/365,$U$4,-'Dash Board'!$C$19)</f>
        <v>0</v>
      </c>
      <c r="K6431" s="6">
        <f t="shared" si="704"/>
        <v>0</v>
      </c>
      <c r="L6431" s="8">
        <f t="shared" si="705"/>
        <v>1.1858131758517421E-7</v>
      </c>
      <c r="N6431" s="8">
        <f t="shared" si="703"/>
        <v>-1.6239344515300282E-11</v>
      </c>
      <c r="O6431" s="8">
        <f>IF(E6430&lt;&gt;E6431,SUM($N$4:N6431)-SUM($O$3:O6430),0)</f>
        <v>0</v>
      </c>
      <c r="P6431" s="6">
        <f>IF(B6431&gt;0,SUM($O$4:O6431)-SUM($P$3:P6430),0)</f>
        <v>0</v>
      </c>
      <c r="Q6431" s="6">
        <f t="shared" si="706"/>
        <v>1.6239344515300282E-11</v>
      </c>
      <c r="R6431" s="8">
        <f>IF(E6430&lt;&gt;E6431,SUM($Q$4:Q6431)-SUM($R$3:R6430),0)</f>
        <v>0</v>
      </c>
      <c r="S6431" s="6">
        <f>IF(B6431&gt;0,SUM($R$4:R6431)-SUM($S$3:S6430),0)</f>
        <v>0</v>
      </c>
    </row>
    <row r="6432" spans="1:19">
      <c r="A6432">
        <f>IF(E6431&lt;&gt;E6432,COUNTIF($A$4:A6431,"&lt;&gt;0")+1,0)</f>
        <v>0</v>
      </c>
      <c r="B6432">
        <f>IF(A6432&lt;&gt;0,IF(MOD(A6432,3)=0,COUNTIF($B$4:B6431,"&lt;&gt;0")+1,0),0)</f>
        <v>0</v>
      </c>
      <c r="C6432" s="9">
        <f>'Dash Board'!$C$12+COUNT('Daily reducing balance'!$F$4:F6431)</f>
        <v>48158</v>
      </c>
      <c r="D6432">
        <f t="shared" si="700"/>
        <v>2031</v>
      </c>
      <c r="E6432">
        <f t="shared" si="701"/>
        <v>11</v>
      </c>
      <c r="F6432">
        <f>DAY('Dash Board'!$C$12+COUNT('Daily reducing balance'!$F$4:F6431))</f>
        <v>6</v>
      </c>
      <c r="G6432" s="8">
        <f t="shared" si="702"/>
        <v>1.1858131758517421E-7</v>
      </c>
      <c r="H6432" s="6">
        <f>G6432*'Dash Board'!$C$11/365</f>
        <v>3.4112433825872033E-11</v>
      </c>
      <c r="I6432" s="6">
        <f>H6432*'Dash Board'!$C$18/'Dash Board'!$C$11</f>
        <v>1.6244016107558113E-11</v>
      </c>
      <c r="J6432" s="6">
        <f>(G6432&gt;1)*PMT('Dash Board'!$C$11/365,$U$4,-'Dash Board'!$C$19)</f>
        <v>0</v>
      </c>
      <c r="K6432" s="6">
        <f t="shared" si="704"/>
        <v>0</v>
      </c>
      <c r="L6432" s="8">
        <f t="shared" si="705"/>
        <v>1.1861543001900009E-7</v>
      </c>
      <c r="N6432" s="8">
        <f t="shared" si="703"/>
        <v>-1.6244016107558113E-11</v>
      </c>
      <c r="O6432" s="8">
        <f>IF(E6431&lt;&gt;E6432,SUM($N$4:N6432)-SUM($O$3:O6431),0)</f>
        <v>0</v>
      </c>
      <c r="P6432" s="6">
        <f>IF(B6432&gt;0,SUM($O$4:O6432)-SUM($P$3:P6431),0)</f>
        <v>0</v>
      </c>
      <c r="Q6432" s="6">
        <f t="shared" si="706"/>
        <v>1.6244016107558113E-11</v>
      </c>
      <c r="R6432" s="8">
        <f>IF(E6431&lt;&gt;E6432,SUM($Q$4:Q6432)-SUM($R$3:R6431),0)</f>
        <v>0</v>
      </c>
      <c r="S6432" s="6">
        <f>IF(B6432&gt;0,SUM($R$4:R6432)-SUM($S$3:S6431),0)</f>
        <v>0</v>
      </c>
    </row>
    <row r="6433" spans="1:19">
      <c r="A6433">
        <f>IF(E6432&lt;&gt;E6433,COUNTIF($A$4:A6432,"&lt;&gt;0")+1,0)</f>
        <v>0</v>
      </c>
      <c r="B6433">
        <f>IF(A6433&lt;&gt;0,IF(MOD(A6433,3)=0,COUNTIF($B$4:B6432,"&lt;&gt;0")+1,0),0)</f>
        <v>0</v>
      </c>
      <c r="C6433" s="9">
        <f>'Dash Board'!$C$12+COUNT('Daily reducing balance'!$F$4:F6432)</f>
        <v>48159</v>
      </c>
      <c r="D6433">
        <f t="shared" si="700"/>
        <v>2031</v>
      </c>
      <c r="E6433">
        <f t="shared" si="701"/>
        <v>11</v>
      </c>
      <c r="F6433">
        <f>DAY('Dash Board'!$C$12+COUNT('Daily reducing balance'!$F$4:F6432))</f>
        <v>7</v>
      </c>
      <c r="G6433" s="8">
        <f t="shared" si="702"/>
        <v>1.1861543001900009E-7</v>
      </c>
      <c r="H6433" s="6">
        <f>G6433*'Dash Board'!$C$11/365</f>
        <v>3.4122246991767148E-11</v>
      </c>
      <c r="I6433" s="6">
        <f>H6433*'Dash Board'!$C$18/'Dash Board'!$C$11</f>
        <v>1.6248689043698644E-11</v>
      </c>
      <c r="J6433" s="6">
        <f>(G6433&gt;1)*PMT('Dash Board'!$C$11/365,$U$4,-'Dash Board'!$C$19)</f>
        <v>0</v>
      </c>
      <c r="K6433" s="6">
        <f t="shared" si="704"/>
        <v>0</v>
      </c>
      <c r="L6433" s="8">
        <f t="shared" si="705"/>
        <v>1.1864955226599186E-7</v>
      </c>
      <c r="N6433" s="8">
        <f t="shared" si="703"/>
        <v>-1.6248689043698644E-11</v>
      </c>
      <c r="O6433" s="8">
        <f>IF(E6432&lt;&gt;E6433,SUM($N$4:N6433)-SUM($O$3:O6432),0)</f>
        <v>0</v>
      </c>
      <c r="P6433" s="6">
        <f>IF(B6433&gt;0,SUM($O$4:O6433)-SUM($P$3:P6432),0)</f>
        <v>0</v>
      </c>
      <c r="Q6433" s="6">
        <f t="shared" si="706"/>
        <v>1.6248689043698644E-11</v>
      </c>
      <c r="R6433" s="8">
        <f>IF(E6432&lt;&gt;E6433,SUM($Q$4:Q6433)-SUM($R$3:R6432),0)</f>
        <v>0</v>
      </c>
      <c r="S6433" s="6">
        <f>IF(B6433&gt;0,SUM($R$4:R6433)-SUM($S$3:S6432),0)</f>
        <v>0</v>
      </c>
    </row>
    <row r="6434" spans="1:19">
      <c r="A6434">
        <f>IF(E6433&lt;&gt;E6434,COUNTIF($A$4:A6433,"&lt;&gt;0")+1,0)</f>
        <v>0</v>
      </c>
      <c r="B6434">
        <f>IF(A6434&lt;&gt;0,IF(MOD(A6434,3)=0,COUNTIF($B$4:B6433,"&lt;&gt;0")+1,0),0)</f>
        <v>0</v>
      </c>
      <c r="C6434" s="9">
        <f>'Dash Board'!$C$12+COUNT('Daily reducing balance'!$F$4:F6433)</f>
        <v>48160</v>
      </c>
      <c r="D6434">
        <f t="shared" si="700"/>
        <v>2031</v>
      </c>
      <c r="E6434">
        <f t="shared" si="701"/>
        <v>11</v>
      </c>
      <c r="F6434">
        <f>DAY('Dash Board'!$C$12+COUNT('Daily reducing balance'!$F$4:F6433))</f>
        <v>8</v>
      </c>
      <c r="G6434" s="8">
        <f t="shared" si="702"/>
        <v>1.1864955226599186E-7</v>
      </c>
      <c r="H6434" s="6">
        <f>G6434*'Dash Board'!$C$11/365</f>
        <v>3.4132062980627796E-11</v>
      </c>
      <c r="I6434" s="6">
        <f>H6434*'Dash Board'!$C$18/'Dash Board'!$C$11</f>
        <v>1.6253363324108475E-11</v>
      </c>
      <c r="J6434" s="6">
        <f>(G6434&gt;1)*PMT('Dash Board'!$C$11/365,$U$4,-'Dash Board'!$C$19)</f>
        <v>0</v>
      </c>
      <c r="K6434" s="6">
        <f t="shared" si="704"/>
        <v>0</v>
      </c>
      <c r="L6434" s="8">
        <f t="shared" si="705"/>
        <v>1.1868368432897249E-7</v>
      </c>
      <c r="N6434" s="8">
        <f t="shared" si="703"/>
        <v>-1.6253363324108475E-11</v>
      </c>
      <c r="O6434" s="8">
        <f>IF(E6433&lt;&gt;E6434,SUM($N$4:N6434)-SUM($O$3:O6433),0)</f>
        <v>0</v>
      </c>
      <c r="P6434" s="6">
        <f>IF(B6434&gt;0,SUM($O$4:O6434)-SUM($P$3:P6433),0)</f>
        <v>0</v>
      </c>
      <c r="Q6434" s="6">
        <f t="shared" si="706"/>
        <v>1.6253363324108475E-11</v>
      </c>
      <c r="R6434" s="8">
        <f>IF(E6433&lt;&gt;E6434,SUM($Q$4:Q6434)-SUM($R$3:R6433),0)</f>
        <v>0</v>
      </c>
      <c r="S6434" s="6">
        <f>IF(B6434&gt;0,SUM($R$4:R6434)-SUM($S$3:S6433),0)</f>
        <v>0</v>
      </c>
    </row>
    <row r="6435" spans="1:19">
      <c r="A6435">
        <f>IF(E6434&lt;&gt;E6435,COUNTIF($A$4:A6434,"&lt;&gt;0")+1,0)</f>
        <v>0</v>
      </c>
      <c r="B6435">
        <f>IF(A6435&lt;&gt;0,IF(MOD(A6435,3)=0,COUNTIF($B$4:B6434,"&lt;&gt;0")+1,0),0)</f>
        <v>0</v>
      </c>
      <c r="C6435" s="9">
        <f>'Dash Board'!$C$12+COUNT('Daily reducing balance'!$F$4:F6434)</f>
        <v>48161</v>
      </c>
      <c r="D6435">
        <f t="shared" si="700"/>
        <v>2031</v>
      </c>
      <c r="E6435">
        <f t="shared" si="701"/>
        <v>11</v>
      </c>
      <c r="F6435">
        <f>DAY('Dash Board'!$C$12+COUNT('Daily reducing balance'!$F$4:F6434))</f>
        <v>9</v>
      </c>
      <c r="G6435" s="8">
        <f t="shared" si="702"/>
        <v>1.1868368432897249E-7</v>
      </c>
      <c r="H6435" s="6">
        <f>G6435*'Dash Board'!$C$11/365</f>
        <v>3.4141881793266057E-11</v>
      </c>
      <c r="I6435" s="6">
        <f>H6435*'Dash Board'!$C$18/'Dash Board'!$C$11</f>
        <v>1.6258038949174313E-11</v>
      </c>
      <c r="J6435" s="6">
        <f>(G6435&gt;1)*PMT('Dash Board'!$C$11/365,$U$4,-'Dash Board'!$C$19)</f>
        <v>0</v>
      </c>
      <c r="K6435" s="6">
        <f t="shared" si="704"/>
        <v>0</v>
      </c>
      <c r="L6435" s="8">
        <f t="shared" si="705"/>
        <v>1.1871782621076576E-7</v>
      </c>
      <c r="N6435" s="8">
        <f t="shared" si="703"/>
        <v>-1.6258038949174313E-11</v>
      </c>
      <c r="O6435" s="8">
        <f>IF(E6434&lt;&gt;E6435,SUM($N$4:N6435)-SUM($O$3:O6434),0)</f>
        <v>0</v>
      </c>
      <c r="P6435" s="6">
        <f>IF(B6435&gt;0,SUM($O$4:O6435)-SUM($P$3:P6434),0)</f>
        <v>0</v>
      </c>
      <c r="Q6435" s="6">
        <f t="shared" si="706"/>
        <v>1.6258038949174313E-11</v>
      </c>
      <c r="R6435" s="8">
        <f>IF(E6434&lt;&gt;E6435,SUM($Q$4:Q6435)-SUM($R$3:R6434),0)</f>
        <v>0</v>
      </c>
      <c r="S6435" s="6">
        <f>IF(B6435&gt;0,SUM($R$4:R6435)-SUM($S$3:S6434),0)</f>
        <v>0</v>
      </c>
    </row>
    <row r="6436" spans="1:19">
      <c r="A6436">
        <f>IF(E6435&lt;&gt;E6436,COUNTIF($A$4:A6435,"&lt;&gt;0")+1,0)</f>
        <v>0</v>
      </c>
      <c r="B6436">
        <f>IF(A6436&lt;&gt;0,IF(MOD(A6436,3)=0,COUNTIF($B$4:B6435,"&lt;&gt;0")+1,0),0)</f>
        <v>0</v>
      </c>
      <c r="C6436" s="9">
        <f>'Dash Board'!$C$12+COUNT('Daily reducing balance'!$F$4:F6435)</f>
        <v>48162</v>
      </c>
      <c r="D6436">
        <f t="shared" si="700"/>
        <v>2031</v>
      </c>
      <c r="E6436">
        <f t="shared" si="701"/>
        <v>11</v>
      </c>
      <c r="F6436">
        <f>DAY('Dash Board'!$C$12+COUNT('Daily reducing balance'!$F$4:F6435))</f>
        <v>10</v>
      </c>
      <c r="G6436" s="8">
        <f t="shared" si="702"/>
        <v>1.1871782621076576E-7</v>
      </c>
      <c r="H6436" s="6">
        <f>G6436*'Dash Board'!$C$11/365</f>
        <v>3.415170343049426E-11</v>
      </c>
      <c r="I6436" s="6">
        <f>H6436*'Dash Board'!$C$18/'Dash Board'!$C$11</f>
        <v>1.626271591928298E-11</v>
      </c>
      <c r="J6436" s="6">
        <f>(G6436&gt;1)*PMT('Dash Board'!$C$11/365,$U$4,-'Dash Board'!$C$19)</f>
        <v>0</v>
      </c>
      <c r="K6436" s="6">
        <f t="shared" si="704"/>
        <v>0</v>
      </c>
      <c r="L6436" s="8">
        <f t="shared" si="705"/>
        <v>1.1875197791419625E-7</v>
      </c>
      <c r="N6436" s="8">
        <f t="shared" si="703"/>
        <v>-1.626271591928298E-11</v>
      </c>
      <c r="O6436" s="8">
        <f>IF(E6435&lt;&gt;E6436,SUM($N$4:N6436)-SUM($O$3:O6435),0)</f>
        <v>0</v>
      </c>
      <c r="P6436" s="6">
        <f>IF(B6436&gt;0,SUM($O$4:O6436)-SUM($P$3:P6435),0)</f>
        <v>0</v>
      </c>
      <c r="Q6436" s="6">
        <f t="shared" si="706"/>
        <v>1.626271591928298E-11</v>
      </c>
      <c r="R6436" s="8">
        <f>IF(E6435&lt;&gt;E6436,SUM($Q$4:Q6436)-SUM($R$3:R6435),0)</f>
        <v>0</v>
      </c>
      <c r="S6436" s="6">
        <f>IF(B6436&gt;0,SUM($R$4:R6436)-SUM($S$3:S6435),0)</f>
        <v>0</v>
      </c>
    </row>
    <row r="6437" spans="1:19">
      <c r="A6437">
        <f>IF(E6436&lt;&gt;E6437,COUNTIF($A$4:A6436,"&lt;&gt;0")+1,0)</f>
        <v>0</v>
      </c>
      <c r="B6437">
        <f>IF(A6437&lt;&gt;0,IF(MOD(A6437,3)=0,COUNTIF($B$4:B6436,"&lt;&gt;0")+1,0),0)</f>
        <v>0</v>
      </c>
      <c r="C6437" s="9">
        <f>'Dash Board'!$C$12+COUNT('Daily reducing balance'!$F$4:F6436)</f>
        <v>48163</v>
      </c>
      <c r="D6437">
        <f t="shared" si="700"/>
        <v>2031</v>
      </c>
      <c r="E6437">
        <f t="shared" si="701"/>
        <v>11</v>
      </c>
      <c r="F6437">
        <f>DAY('Dash Board'!$C$12+COUNT('Daily reducing balance'!$F$4:F6436))</f>
        <v>11</v>
      </c>
      <c r="G6437" s="8">
        <f t="shared" si="702"/>
        <v>1.1875197791419625E-7</v>
      </c>
      <c r="H6437" s="6">
        <f>G6437*'Dash Board'!$C$11/365</f>
        <v>3.4161527893124948E-11</v>
      </c>
      <c r="I6437" s="6">
        <f>H6437*'Dash Board'!$C$18/'Dash Board'!$C$11</f>
        <v>1.6267394234821406E-11</v>
      </c>
      <c r="J6437" s="6">
        <f>(G6437&gt;1)*PMT('Dash Board'!$C$11/365,$U$4,-'Dash Board'!$C$19)</f>
        <v>0</v>
      </c>
      <c r="K6437" s="6">
        <f t="shared" si="704"/>
        <v>0</v>
      </c>
      <c r="L6437" s="8">
        <f t="shared" si="705"/>
        <v>1.1878613944208938E-7</v>
      </c>
      <c r="N6437" s="8">
        <f t="shared" si="703"/>
        <v>-1.6267394234821406E-11</v>
      </c>
      <c r="O6437" s="8">
        <f>IF(E6436&lt;&gt;E6437,SUM($N$4:N6437)-SUM($O$3:O6436),0)</f>
        <v>0</v>
      </c>
      <c r="P6437" s="6">
        <f>IF(B6437&gt;0,SUM($O$4:O6437)-SUM($P$3:P6436),0)</f>
        <v>0</v>
      </c>
      <c r="Q6437" s="6">
        <f t="shared" si="706"/>
        <v>1.6267394234821406E-11</v>
      </c>
      <c r="R6437" s="8">
        <f>IF(E6436&lt;&gt;E6437,SUM($Q$4:Q6437)-SUM($R$3:R6436),0)</f>
        <v>0</v>
      </c>
      <c r="S6437" s="6">
        <f>IF(B6437&gt;0,SUM($R$4:R6437)-SUM($S$3:S6436),0)</f>
        <v>0</v>
      </c>
    </row>
    <row r="6438" spans="1:19">
      <c r="A6438">
        <f>IF(E6437&lt;&gt;E6438,COUNTIF($A$4:A6437,"&lt;&gt;0")+1,0)</f>
        <v>0</v>
      </c>
      <c r="B6438">
        <f>IF(A6438&lt;&gt;0,IF(MOD(A6438,3)=0,COUNTIF($B$4:B6437,"&lt;&gt;0")+1,0),0)</f>
        <v>0</v>
      </c>
      <c r="C6438" s="9">
        <f>'Dash Board'!$C$12+COUNT('Daily reducing balance'!$F$4:F6437)</f>
        <v>48164</v>
      </c>
      <c r="D6438">
        <f t="shared" si="700"/>
        <v>2031</v>
      </c>
      <c r="E6438">
        <f t="shared" si="701"/>
        <v>11</v>
      </c>
      <c r="F6438">
        <f>DAY('Dash Board'!$C$12+COUNT('Daily reducing balance'!$F$4:F6437))</f>
        <v>12</v>
      </c>
      <c r="G6438" s="8">
        <f t="shared" si="702"/>
        <v>1.1878613944208938E-7</v>
      </c>
      <c r="H6438" s="6">
        <f>G6438*'Dash Board'!$C$11/365</f>
        <v>3.4171355181970917E-11</v>
      </c>
      <c r="I6438" s="6">
        <f>H6438*'Dash Board'!$C$18/'Dash Board'!$C$11</f>
        <v>1.6272073896176627E-11</v>
      </c>
      <c r="J6438" s="6">
        <f>(G6438&gt;1)*PMT('Dash Board'!$C$11/365,$U$4,-'Dash Board'!$C$19)</f>
        <v>0</v>
      </c>
      <c r="K6438" s="6">
        <f t="shared" si="704"/>
        <v>0</v>
      </c>
      <c r="L6438" s="8">
        <f t="shared" si="705"/>
        <v>1.1882031079727135E-7</v>
      </c>
      <c r="N6438" s="8">
        <f t="shared" si="703"/>
        <v>-1.6272073896176627E-11</v>
      </c>
      <c r="O6438" s="8">
        <f>IF(E6437&lt;&gt;E6438,SUM($N$4:N6438)-SUM($O$3:O6437),0)</f>
        <v>0</v>
      </c>
      <c r="P6438" s="6">
        <f>IF(B6438&gt;0,SUM($O$4:O6438)-SUM($P$3:P6437),0)</f>
        <v>0</v>
      </c>
      <c r="Q6438" s="6">
        <f t="shared" si="706"/>
        <v>1.6272073896176627E-11</v>
      </c>
      <c r="R6438" s="8">
        <f>IF(E6437&lt;&gt;E6438,SUM($Q$4:Q6438)-SUM($R$3:R6437),0)</f>
        <v>0</v>
      </c>
      <c r="S6438" s="6">
        <f>IF(B6438&gt;0,SUM($R$4:R6438)-SUM($S$3:S6437),0)</f>
        <v>0</v>
      </c>
    </row>
    <row r="6439" spans="1:19">
      <c r="A6439">
        <f>IF(E6438&lt;&gt;E6439,COUNTIF($A$4:A6438,"&lt;&gt;0")+1,0)</f>
        <v>0</v>
      </c>
      <c r="B6439">
        <f>IF(A6439&lt;&gt;0,IF(MOD(A6439,3)=0,COUNTIF($B$4:B6438,"&lt;&gt;0")+1,0),0)</f>
        <v>0</v>
      </c>
      <c r="C6439" s="9">
        <f>'Dash Board'!$C$12+COUNT('Daily reducing balance'!$F$4:F6438)</f>
        <v>48165</v>
      </c>
      <c r="D6439">
        <f t="shared" si="700"/>
        <v>2031</v>
      </c>
      <c r="E6439">
        <f t="shared" si="701"/>
        <v>11</v>
      </c>
      <c r="F6439">
        <f>DAY('Dash Board'!$C$12+COUNT('Daily reducing balance'!$F$4:F6438))</f>
        <v>13</v>
      </c>
      <c r="G6439" s="8">
        <f t="shared" si="702"/>
        <v>1.1882031079727135E-7</v>
      </c>
      <c r="H6439" s="6">
        <f>G6439*'Dash Board'!$C$11/365</f>
        <v>3.4181185297845183E-11</v>
      </c>
      <c r="I6439" s="6">
        <f>H6439*'Dash Board'!$C$18/'Dash Board'!$C$11</f>
        <v>1.6276754903735801E-11</v>
      </c>
      <c r="J6439" s="6">
        <f>(G6439&gt;1)*PMT('Dash Board'!$C$11/365,$U$4,-'Dash Board'!$C$19)</f>
        <v>0</v>
      </c>
      <c r="K6439" s="6">
        <f t="shared" si="704"/>
        <v>0</v>
      </c>
      <c r="L6439" s="8">
        <f t="shared" si="705"/>
        <v>1.188544919825692E-7</v>
      </c>
      <c r="N6439" s="8">
        <f t="shared" si="703"/>
        <v>-1.6276754903735801E-11</v>
      </c>
      <c r="O6439" s="8">
        <f>IF(E6438&lt;&gt;E6439,SUM($N$4:N6439)-SUM($O$3:O6438),0)</f>
        <v>0</v>
      </c>
      <c r="P6439" s="6">
        <f>IF(B6439&gt;0,SUM($O$4:O6439)-SUM($P$3:P6438),0)</f>
        <v>0</v>
      </c>
      <c r="Q6439" s="6">
        <f t="shared" si="706"/>
        <v>1.6276754903735801E-11</v>
      </c>
      <c r="R6439" s="8">
        <f>IF(E6438&lt;&gt;E6439,SUM($Q$4:Q6439)-SUM($R$3:R6438),0)</f>
        <v>0</v>
      </c>
      <c r="S6439" s="6">
        <f>IF(B6439&gt;0,SUM($R$4:R6439)-SUM($S$3:S6438),0)</f>
        <v>0</v>
      </c>
    </row>
    <row r="6440" spans="1:19">
      <c r="A6440">
        <f>IF(E6439&lt;&gt;E6440,COUNTIF($A$4:A6439,"&lt;&gt;0")+1,0)</f>
        <v>0</v>
      </c>
      <c r="B6440">
        <f>IF(A6440&lt;&gt;0,IF(MOD(A6440,3)=0,COUNTIF($B$4:B6439,"&lt;&gt;0")+1,0),0)</f>
        <v>0</v>
      </c>
      <c r="C6440" s="9">
        <f>'Dash Board'!$C$12+COUNT('Daily reducing balance'!$F$4:F6439)</f>
        <v>48166</v>
      </c>
      <c r="D6440">
        <f t="shared" si="700"/>
        <v>2031</v>
      </c>
      <c r="E6440">
        <f t="shared" si="701"/>
        <v>11</v>
      </c>
      <c r="F6440">
        <f>DAY('Dash Board'!$C$12+COUNT('Daily reducing balance'!$F$4:F6439))</f>
        <v>14</v>
      </c>
      <c r="G6440" s="8">
        <f t="shared" si="702"/>
        <v>1.188544919825692E-7</v>
      </c>
      <c r="H6440" s="6">
        <f>G6440*'Dash Board'!$C$11/365</f>
        <v>3.4191018241560998E-11</v>
      </c>
      <c r="I6440" s="6">
        <f>H6440*'Dash Board'!$C$18/'Dash Board'!$C$11</f>
        <v>1.6281437257886193E-11</v>
      </c>
      <c r="J6440" s="6">
        <f>(G6440&gt;1)*PMT('Dash Board'!$C$11/365,$U$4,-'Dash Board'!$C$19)</f>
        <v>0</v>
      </c>
      <c r="K6440" s="6">
        <f t="shared" si="704"/>
        <v>0</v>
      </c>
      <c r="L6440" s="8">
        <f t="shared" si="705"/>
        <v>1.1888868300081076E-7</v>
      </c>
      <c r="N6440" s="8">
        <f t="shared" si="703"/>
        <v>-1.6281437257886193E-11</v>
      </c>
      <c r="O6440" s="8">
        <f>IF(E6439&lt;&gt;E6440,SUM($N$4:N6440)-SUM($O$3:O6439),0)</f>
        <v>0</v>
      </c>
      <c r="P6440" s="6">
        <f>IF(B6440&gt;0,SUM($O$4:O6440)-SUM($P$3:P6439),0)</f>
        <v>0</v>
      </c>
      <c r="Q6440" s="6">
        <f t="shared" si="706"/>
        <v>1.6281437257886193E-11</v>
      </c>
      <c r="R6440" s="8">
        <f>IF(E6439&lt;&gt;E6440,SUM($Q$4:Q6440)-SUM($R$3:R6439),0)</f>
        <v>0</v>
      </c>
      <c r="S6440" s="6">
        <f>IF(B6440&gt;0,SUM($R$4:R6440)-SUM($S$3:S6439),0)</f>
        <v>0</v>
      </c>
    </row>
    <row r="6441" spans="1:19">
      <c r="A6441">
        <f>IF(E6440&lt;&gt;E6441,COUNTIF($A$4:A6440,"&lt;&gt;0")+1,0)</f>
        <v>0</v>
      </c>
      <c r="B6441">
        <f>IF(A6441&lt;&gt;0,IF(MOD(A6441,3)=0,COUNTIF($B$4:B6440,"&lt;&gt;0")+1,0),0)</f>
        <v>0</v>
      </c>
      <c r="C6441" s="9">
        <f>'Dash Board'!$C$12+COUNT('Daily reducing balance'!$F$4:F6440)</f>
        <v>48167</v>
      </c>
      <c r="D6441">
        <f t="shared" si="700"/>
        <v>2031</v>
      </c>
      <c r="E6441">
        <f t="shared" si="701"/>
        <v>11</v>
      </c>
      <c r="F6441">
        <f>DAY('Dash Board'!$C$12+COUNT('Daily reducing balance'!$F$4:F6440))</f>
        <v>15</v>
      </c>
      <c r="G6441" s="8">
        <f t="shared" si="702"/>
        <v>1.1888868300081076E-7</v>
      </c>
      <c r="H6441" s="6">
        <f>G6441*'Dash Board'!$C$11/365</f>
        <v>3.4200854013931858E-11</v>
      </c>
      <c r="I6441" s="6">
        <f>H6441*'Dash Board'!$C$18/'Dash Board'!$C$11</f>
        <v>1.6286120959015171E-11</v>
      </c>
      <c r="J6441" s="6">
        <f>(G6441&gt;1)*PMT('Dash Board'!$C$11/365,$U$4,-'Dash Board'!$C$19)</f>
        <v>0</v>
      </c>
      <c r="K6441" s="6">
        <f t="shared" si="704"/>
        <v>0</v>
      </c>
      <c r="L6441" s="8">
        <f t="shared" si="705"/>
        <v>1.189228838548247E-7</v>
      </c>
      <c r="N6441" s="8">
        <f t="shared" si="703"/>
        <v>-1.6286120959015171E-11</v>
      </c>
      <c r="O6441" s="8">
        <f>IF(E6440&lt;&gt;E6441,SUM($N$4:N6441)-SUM($O$3:O6440),0)</f>
        <v>0</v>
      </c>
      <c r="P6441" s="6">
        <f>IF(B6441&gt;0,SUM($O$4:O6441)-SUM($P$3:P6440),0)</f>
        <v>0</v>
      </c>
      <c r="Q6441" s="6">
        <f t="shared" si="706"/>
        <v>1.6286120959015171E-11</v>
      </c>
      <c r="R6441" s="8">
        <f>IF(E6440&lt;&gt;E6441,SUM($Q$4:Q6441)-SUM($R$3:R6440),0)</f>
        <v>0</v>
      </c>
      <c r="S6441" s="6">
        <f>IF(B6441&gt;0,SUM($R$4:R6441)-SUM($S$3:S6440),0)</f>
        <v>0</v>
      </c>
    </row>
    <row r="6442" spans="1:19">
      <c r="A6442">
        <f>IF(E6441&lt;&gt;E6442,COUNTIF($A$4:A6441,"&lt;&gt;0")+1,0)</f>
        <v>0</v>
      </c>
      <c r="B6442">
        <f>IF(A6442&lt;&gt;0,IF(MOD(A6442,3)=0,COUNTIF($B$4:B6441,"&lt;&gt;0")+1,0),0)</f>
        <v>0</v>
      </c>
      <c r="C6442" s="9">
        <f>'Dash Board'!$C$12+COUNT('Daily reducing balance'!$F$4:F6441)</f>
        <v>48168</v>
      </c>
      <c r="D6442">
        <f t="shared" si="700"/>
        <v>2031</v>
      </c>
      <c r="E6442">
        <f t="shared" si="701"/>
        <v>11</v>
      </c>
      <c r="F6442">
        <f>DAY('Dash Board'!$C$12+COUNT('Daily reducing balance'!$F$4:F6441))</f>
        <v>16</v>
      </c>
      <c r="G6442" s="8">
        <f t="shared" si="702"/>
        <v>1.189228838548247E-7</v>
      </c>
      <c r="H6442" s="6">
        <f>G6442*'Dash Board'!$C$11/365</f>
        <v>3.4210692615771487E-11</v>
      </c>
      <c r="I6442" s="6">
        <f>H6442*'Dash Board'!$C$18/'Dash Board'!$C$11</f>
        <v>1.6290806007510234E-11</v>
      </c>
      <c r="J6442" s="6">
        <f>(G6442&gt;1)*PMT('Dash Board'!$C$11/365,$U$4,-'Dash Board'!$C$19)</f>
        <v>0</v>
      </c>
      <c r="K6442" s="6">
        <f t="shared" si="704"/>
        <v>0</v>
      </c>
      <c r="L6442" s="8">
        <f t="shared" si="705"/>
        <v>1.1895709454744047E-7</v>
      </c>
      <c r="N6442" s="8">
        <f t="shared" si="703"/>
        <v>-1.6290806007510234E-11</v>
      </c>
      <c r="O6442" s="8">
        <f>IF(E6441&lt;&gt;E6442,SUM($N$4:N6442)-SUM($O$3:O6441),0)</f>
        <v>0</v>
      </c>
      <c r="P6442" s="6">
        <f>IF(B6442&gt;0,SUM($O$4:O6442)-SUM($P$3:P6441),0)</f>
        <v>0</v>
      </c>
      <c r="Q6442" s="6">
        <f t="shared" si="706"/>
        <v>1.6290806007510234E-11</v>
      </c>
      <c r="R6442" s="8">
        <f>IF(E6441&lt;&gt;E6442,SUM($Q$4:Q6442)-SUM($R$3:R6441),0)</f>
        <v>0</v>
      </c>
      <c r="S6442" s="6">
        <f>IF(B6442&gt;0,SUM($R$4:R6442)-SUM($S$3:S6441),0)</f>
        <v>0</v>
      </c>
    </row>
    <row r="6443" spans="1:19">
      <c r="A6443">
        <f>IF(E6442&lt;&gt;E6443,COUNTIF($A$4:A6442,"&lt;&gt;0")+1,0)</f>
        <v>0</v>
      </c>
      <c r="B6443">
        <f>IF(A6443&lt;&gt;0,IF(MOD(A6443,3)=0,COUNTIF($B$4:B6442,"&lt;&gt;0")+1,0),0)</f>
        <v>0</v>
      </c>
      <c r="C6443" s="9">
        <f>'Dash Board'!$C$12+COUNT('Daily reducing balance'!$F$4:F6442)</f>
        <v>48169</v>
      </c>
      <c r="D6443">
        <f t="shared" si="700"/>
        <v>2031</v>
      </c>
      <c r="E6443">
        <f t="shared" si="701"/>
        <v>11</v>
      </c>
      <c r="F6443">
        <f>DAY('Dash Board'!$C$12+COUNT('Daily reducing balance'!$F$4:F6442))</f>
        <v>17</v>
      </c>
      <c r="G6443" s="8">
        <f t="shared" si="702"/>
        <v>1.1895709454744047E-7</v>
      </c>
      <c r="H6443" s="6">
        <f>G6443*'Dash Board'!$C$11/365</f>
        <v>3.4220534047893832E-11</v>
      </c>
      <c r="I6443" s="6">
        <f>H6443*'Dash Board'!$C$18/'Dash Board'!$C$11</f>
        <v>1.6295492403758967E-11</v>
      </c>
      <c r="J6443" s="6">
        <f>(G6443&gt;1)*PMT('Dash Board'!$C$11/365,$U$4,-'Dash Board'!$C$19)</f>
        <v>0</v>
      </c>
      <c r="K6443" s="6">
        <f t="shared" si="704"/>
        <v>0</v>
      </c>
      <c r="L6443" s="8">
        <f t="shared" si="705"/>
        <v>1.1899131508148837E-7</v>
      </c>
      <c r="N6443" s="8">
        <f t="shared" si="703"/>
        <v>-1.6295492403758967E-11</v>
      </c>
      <c r="O6443" s="8">
        <f>IF(E6442&lt;&gt;E6443,SUM($N$4:N6443)-SUM($O$3:O6442),0)</f>
        <v>0</v>
      </c>
      <c r="P6443" s="6">
        <f>IF(B6443&gt;0,SUM($O$4:O6443)-SUM($P$3:P6442),0)</f>
        <v>0</v>
      </c>
      <c r="Q6443" s="6">
        <f t="shared" si="706"/>
        <v>1.6295492403758967E-11</v>
      </c>
      <c r="R6443" s="8">
        <f>IF(E6442&lt;&gt;E6443,SUM($Q$4:Q6443)-SUM($R$3:R6442),0)</f>
        <v>0</v>
      </c>
      <c r="S6443" s="6">
        <f>IF(B6443&gt;0,SUM($R$4:R6443)-SUM($S$3:S6442),0)</f>
        <v>0</v>
      </c>
    </row>
    <row r="6444" spans="1:19">
      <c r="A6444">
        <f>IF(E6443&lt;&gt;E6444,COUNTIF($A$4:A6443,"&lt;&gt;0")+1,0)</f>
        <v>0</v>
      </c>
      <c r="B6444">
        <f>IF(A6444&lt;&gt;0,IF(MOD(A6444,3)=0,COUNTIF($B$4:B6443,"&lt;&gt;0")+1,0),0)</f>
        <v>0</v>
      </c>
      <c r="C6444" s="9">
        <f>'Dash Board'!$C$12+COUNT('Daily reducing balance'!$F$4:F6443)</f>
        <v>48170</v>
      </c>
      <c r="D6444">
        <f t="shared" si="700"/>
        <v>2031</v>
      </c>
      <c r="E6444">
        <f t="shared" si="701"/>
        <v>11</v>
      </c>
      <c r="F6444">
        <f>DAY('Dash Board'!$C$12+COUNT('Daily reducing balance'!$F$4:F6443))</f>
        <v>18</v>
      </c>
      <c r="G6444" s="8">
        <f t="shared" si="702"/>
        <v>1.1899131508148837E-7</v>
      </c>
      <c r="H6444" s="6">
        <f>G6444*'Dash Board'!$C$11/365</f>
        <v>3.423037831111309E-11</v>
      </c>
      <c r="I6444" s="6">
        <f>H6444*'Dash Board'!$C$18/'Dash Board'!$C$11</f>
        <v>1.6300180148149093E-11</v>
      </c>
      <c r="J6444" s="6">
        <f>(G6444&gt;1)*PMT('Dash Board'!$C$11/365,$U$4,-'Dash Board'!$C$19)</f>
        <v>0</v>
      </c>
      <c r="K6444" s="6">
        <f t="shared" si="704"/>
        <v>0</v>
      </c>
      <c r="L6444" s="8">
        <f t="shared" si="705"/>
        <v>1.1902554545979949E-7</v>
      </c>
      <c r="N6444" s="8">
        <f t="shared" si="703"/>
        <v>-1.6300180148149093E-11</v>
      </c>
      <c r="O6444" s="8">
        <f>IF(E6443&lt;&gt;E6444,SUM($N$4:N6444)-SUM($O$3:O6443),0)</f>
        <v>0</v>
      </c>
      <c r="P6444" s="6">
        <f>IF(B6444&gt;0,SUM($O$4:O6444)-SUM($P$3:P6443),0)</f>
        <v>0</v>
      </c>
      <c r="Q6444" s="6">
        <f t="shared" si="706"/>
        <v>1.6300180148149093E-11</v>
      </c>
      <c r="R6444" s="8">
        <f>IF(E6443&lt;&gt;E6444,SUM($Q$4:Q6444)-SUM($R$3:R6443),0)</f>
        <v>0</v>
      </c>
      <c r="S6444" s="6">
        <f>IF(B6444&gt;0,SUM($R$4:R6444)-SUM($S$3:S6443),0)</f>
        <v>0</v>
      </c>
    </row>
    <row r="6445" spans="1:19">
      <c r="A6445">
        <f>IF(E6444&lt;&gt;E6445,COUNTIF($A$4:A6444,"&lt;&gt;0")+1,0)</f>
        <v>0</v>
      </c>
      <c r="B6445">
        <f>IF(A6445&lt;&gt;0,IF(MOD(A6445,3)=0,COUNTIF($B$4:B6444,"&lt;&gt;0")+1,0),0)</f>
        <v>0</v>
      </c>
      <c r="C6445" s="9">
        <f>'Dash Board'!$C$12+COUNT('Daily reducing balance'!$F$4:F6444)</f>
        <v>48171</v>
      </c>
      <c r="D6445">
        <f t="shared" si="700"/>
        <v>2031</v>
      </c>
      <c r="E6445">
        <f t="shared" si="701"/>
        <v>11</v>
      </c>
      <c r="F6445">
        <f>DAY('Dash Board'!$C$12+COUNT('Daily reducing balance'!$F$4:F6444))</f>
        <v>19</v>
      </c>
      <c r="G6445" s="8">
        <f t="shared" si="702"/>
        <v>1.1902554545979949E-7</v>
      </c>
      <c r="H6445" s="6">
        <f>G6445*'Dash Board'!$C$11/365</f>
        <v>3.4240225406243686E-11</v>
      </c>
      <c r="I6445" s="6">
        <f>H6445*'Dash Board'!$C$18/'Dash Board'!$C$11</f>
        <v>1.6304869241068423E-11</v>
      </c>
      <c r="J6445" s="6">
        <f>(G6445&gt;1)*PMT('Dash Board'!$C$11/365,$U$4,-'Dash Board'!$C$19)</f>
        <v>0</v>
      </c>
      <c r="K6445" s="6">
        <f t="shared" si="704"/>
        <v>0</v>
      </c>
      <c r="L6445" s="8">
        <f t="shared" si="705"/>
        <v>1.1905978568520574E-7</v>
      </c>
      <c r="N6445" s="8">
        <f t="shared" si="703"/>
        <v>-1.6304869241068423E-11</v>
      </c>
      <c r="O6445" s="8">
        <f>IF(E6444&lt;&gt;E6445,SUM($N$4:N6445)-SUM($O$3:O6444),0)</f>
        <v>0</v>
      </c>
      <c r="P6445" s="6">
        <f>IF(B6445&gt;0,SUM($O$4:O6445)-SUM($P$3:P6444),0)</f>
        <v>0</v>
      </c>
      <c r="Q6445" s="6">
        <f t="shared" si="706"/>
        <v>1.6304869241068423E-11</v>
      </c>
      <c r="R6445" s="8">
        <f>IF(E6444&lt;&gt;E6445,SUM($Q$4:Q6445)-SUM($R$3:R6444),0)</f>
        <v>0</v>
      </c>
      <c r="S6445" s="6">
        <f>IF(B6445&gt;0,SUM($R$4:R6445)-SUM($S$3:S6444),0)</f>
        <v>0</v>
      </c>
    </row>
    <row r="6446" spans="1:19">
      <c r="A6446">
        <f>IF(E6445&lt;&gt;E6446,COUNTIF($A$4:A6445,"&lt;&gt;0")+1,0)</f>
        <v>0</v>
      </c>
      <c r="B6446">
        <f>IF(A6446&lt;&gt;0,IF(MOD(A6446,3)=0,COUNTIF($B$4:B6445,"&lt;&gt;0")+1,0),0)</f>
        <v>0</v>
      </c>
      <c r="C6446" s="9">
        <f>'Dash Board'!$C$12+COUNT('Daily reducing balance'!$F$4:F6445)</f>
        <v>48172</v>
      </c>
      <c r="D6446">
        <f t="shared" si="700"/>
        <v>2031</v>
      </c>
      <c r="E6446">
        <f t="shared" si="701"/>
        <v>11</v>
      </c>
      <c r="F6446">
        <f>DAY('Dash Board'!$C$12+COUNT('Daily reducing balance'!$F$4:F6445))</f>
        <v>20</v>
      </c>
      <c r="G6446" s="8">
        <f t="shared" si="702"/>
        <v>1.1905978568520574E-7</v>
      </c>
      <c r="H6446" s="6">
        <f>G6446*'Dash Board'!$C$11/365</f>
        <v>3.4250075334100275E-11</v>
      </c>
      <c r="I6446" s="6">
        <f>H6446*'Dash Board'!$C$18/'Dash Board'!$C$11</f>
        <v>1.6309559682904895E-11</v>
      </c>
      <c r="J6446" s="6">
        <f>(G6446&gt;1)*PMT('Dash Board'!$C$11/365,$U$4,-'Dash Board'!$C$19)</f>
        <v>0</v>
      </c>
      <c r="K6446" s="6">
        <f t="shared" si="704"/>
        <v>0</v>
      </c>
      <c r="L6446" s="8">
        <f t="shared" si="705"/>
        <v>1.1909403576053983E-7</v>
      </c>
      <c r="N6446" s="8">
        <f t="shared" si="703"/>
        <v>-1.6309559682904895E-11</v>
      </c>
      <c r="O6446" s="8">
        <f>IF(E6445&lt;&gt;E6446,SUM($N$4:N6446)-SUM($O$3:O6445),0)</f>
        <v>0</v>
      </c>
      <c r="P6446" s="6">
        <f>IF(B6446&gt;0,SUM($O$4:O6446)-SUM($P$3:P6445),0)</f>
        <v>0</v>
      </c>
      <c r="Q6446" s="6">
        <f t="shared" si="706"/>
        <v>1.6309559682904895E-11</v>
      </c>
      <c r="R6446" s="8">
        <f>IF(E6445&lt;&gt;E6446,SUM($Q$4:Q6446)-SUM($R$3:R6445),0)</f>
        <v>0</v>
      </c>
      <c r="S6446" s="6">
        <f>IF(B6446&gt;0,SUM($R$4:R6446)-SUM($S$3:S6445),0)</f>
        <v>0</v>
      </c>
    </row>
    <row r="6447" spans="1:19">
      <c r="A6447">
        <f>IF(E6446&lt;&gt;E6447,COUNTIF($A$4:A6446,"&lt;&gt;0")+1,0)</f>
        <v>0</v>
      </c>
      <c r="B6447">
        <f>IF(A6447&lt;&gt;0,IF(MOD(A6447,3)=0,COUNTIF($B$4:B6446,"&lt;&gt;0")+1,0),0)</f>
        <v>0</v>
      </c>
      <c r="C6447" s="9">
        <f>'Dash Board'!$C$12+COUNT('Daily reducing balance'!$F$4:F6446)</f>
        <v>48173</v>
      </c>
      <c r="D6447">
        <f t="shared" si="700"/>
        <v>2031</v>
      </c>
      <c r="E6447">
        <f t="shared" si="701"/>
        <v>11</v>
      </c>
      <c r="F6447">
        <f>DAY('Dash Board'!$C$12+COUNT('Daily reducing balance'!$F$4:F6446))</f>
        <v>21</v>
      </c>
      <c r="G6447" s="8">
        <f t="shared" si="702"/>
        <v>1.1909403576053983E-7</v>
      </c>
      <c r="H6447" s="6">
        <f>G6447*'Dash Board'!$C$11/365</f>
        <v>3.425992809549776E-11</v>
      </c>
      <c r="I6447" s="6">
        <f>H6447*'Dash Board'!$C$18/'Dash Board'!$C$11</f>
        <v>1.6314251474046554E-11</v>
      </c>
      <c r="J6447" s="6">
        <f>(G6447&gt;1)*PMT('Dash Board'!$C$11/365,$U$4,-'Dash Board'!$C$19)</f>
        <v>0</v>
      </c>
      <c r="K6447" s="6">
        <f t="shared" si="704"/>
        <v>0</v>
      </c>
      <c r="L6447" s="8">
        <f t="shared" si="705"/>
        <v>1.1912829568863533E-7</v>
      </c>
      <c r="N6447" s="8">
        <f t="shared" si="703"/>
        <v>-1.6314251474046554E-11</v>
      </c>
      <c r="O6447" s="8">
        <f>IF(E6446&lt;&gt;E6447,SUM($N$4:N6447)-SUM($O$3:O6446),0)</f>
        <v>0</v>
      </c>
      <c r="P6447" s="6">
        <f>IF(B6447&gt;0,SUM($O$4:O6447)-SUM($P$3:P6446),0)</f>
        <v>0</v>
      </c>
      <c r="Q6447" s="6">
        <f t="shared" si="706"/>
        <v>1.6314251474046554E-11</v>
      </c>
      <c r="R6447" s="8">
        <f>IF(E6446&lt;&gt;E6447,SUM($Q$4:Q6447)-SUM($R$3:R6446),0)</f>
        <v>0</v>
      </c>
      <c r="S6447" s="6">
        <f>IF(B6447&gt;0,SUM($R$4:R6447)-SUM($S$3:S6446),0)</f>
        <v>0</v>
      </c>
    </row>
    <row r="6448" spans="1:19">
      <c r="A6448">
        <f>IF(E6447&lt;&gt;E6448,COUNTIF($A$4:A6447,"&lt;&gt;0")+1,0)</f>
        <v>0</v>
      </c>
      <c r="B6448">
        <f>IF(A6448&lt;&gt;0,IF(MOD(A6448,3)=0,COUNTIF($B$4:B6447,"&lt;&gt;0")+1,0),0)</f>
        <v>0</v>
      </c>
      <c r="C6448" s="9">
        <f>'Dash Board'!$C$12+COUNT('Daily reducing balance'!$F$4:F6447)</f>
        <v>48174</v>
      </c>
      <c r="D6448">
        <f t="shared" si="700"/>
        <v>2031</v>
      </c>
      <c r="E6448">
        <f t="shared" si="701"/>
        <v>11</v>
      </c>
      <c r="F6448">
        <f>DAY('Dash Board'!$C$12+COUNT('Daily reducing balance'!$F$4:F6447))</f>
        <v>22</v>
      </c>
      <c r="G6448" s="8">
        <f t="shared" si="702"/>
        <v>1.1912829568863533E-7</v>
      </c>
      <c r="H6448" s="6">
        <f>G6448*'Dash Board'!$C$11/365</f>
        <v>3.4269783691251256E-11</v>
      </c>
      <c r="I6448" s="6">
        <f>H6448*'Dash Board'!$C$18/'Dash Board'!$C$11</f>
        <v>1.6318944614881551E-11</v>
      </c>
      <c r="J6448" s="6">
        <f>(G6448&gt;1)*PMT('Dash Board'!$C$11/365,$U$4,-'Dash Board'!$C$19)</f>
        <v>0</v>
      </c>
      <c r="K6448" s="6">
        <f t="shared" si="704"/>
        <v>0</v>
      </c>
      <c r="L6448" s="8">
        <f t="shared" si="705"/>
        <v>1.1916256547232658E-7</v>
      </c>
      <c r="N6448" s="8">
        <f t="shared" si="703"/>
        <v>-1.6318944614881551E-11</v>
      </c>
      <c r="O6448" s="8">
        <f>IF(E6447&lt;&gt;E6448,SUM($N$4:N6448)-SUM($O$3:O6447),0)</f>
        <v>0</v>
      </c>
      <c r="P6448" s="6">
        <f>IF(B6448&gt;0,SUM($O$4:O6448)-SUM($P$3:P6447),0)</f>
        <v>0</v>
      </c>
      <c r="Q6448" s="6">
        <f t="shared" si="706"/>
        <v>1.6318944614881551E-11</v>
      </c>
      <c r="R6448" s="8">
        <f>IF(E6447&lt;&gt;E6448,SUM($Q$4:Q6448)-SUM($R$3:R6447),0)</f>
        <v>0</v>
      </c>
      <c r="S6448" s="6">
        <f>IF(B6448&gt;0,SUM($R$4:R6448)-SUM($S$3:S6447),0)</f>
        <v>0</v>
      </c>
    </row>
    <row r="6449" spans="1:19">
      <c r="A6449">
        <f>IF(E6448&lt;&gt;E6449,COUNTIF($A$4:A6448,"&lt;&gt;0")+1,0)</f>
        <v>0</v>
      </c>
      <c r="B6449">
        <f>IF(A6449&lt;&gt;0,IF(MOD(A6449,3)=0,COUNTIF($B$4:B6448,"&lt;&gt;0")+1,0),0)</f>
        <v>0</v>
      </c>
      <c r="C6449" s="9">
        <f>'Dash Board'!$C$12+COUNT('Daily reducing balance'!$F$4:F6448)</f>
        <v>48175</v>
      </c>
      <c r="D6449">
        <f t="shared" si="700"/>
        <v>2031</v>
      </c>
      <c r="E6449">
        <f t="shared" si="701"/>
        <v>11</v>
      </c>
      <c r="F6449">
        <f>DAY('Dash Board'!$C$12+COUNT('Daily reducing balance'!$F$4:F6448))</f>
        <v>23</v>
      </c>
      <c r="G6449" s="8">
        <f t="shared" si="702"/>
        <v>1.1916256547232658E-7</v>
      </c>
      <c r="H6449" s="6">
        <f>G6449*'Dash Board'!$C$11/365</f>
        <v>3.4279642122176137E-11</v>
      </c>
      <c r="I6449" s="6">
        <f>H6449*'Dash Board'!$C$18/'Dash Board'!$C$11</f>
        <v>1.632363910579816E-11</v>
      </c>
      <c r="J6449" s="6">
        <f>(G6449&gt;1)*PMT('Dash Board'!$C$11/365,$U$4,-'Dash Board'!$C$19)</f>
        <v>0</v>
      </c>
      <c r="K6449" s="6">
        <f t="shared" si="704"/>
        <v>0</v>
      </c>
      <c r="L6449" s="8">
        <f t="shared" si="705"/>
        <v>1.1919684511444875E-7</v>
      </c>
      <c r="N6449" s="8">
        <f t="shared" si="703"/>
        <v>-1.632363910579816E-11</v>
      </c>
      <c r="O6449" s="8">
        <f>IF(E6448&lt;&gt;E6449,SUM($N$4:N6449)-SUM($O$3:O6448),0)</f>
        <v>0</v>
      </c>
      <c r="P6449" s="6">
        <f>IF(B6449&gt;0,SUM($O$4:O6449)-SUM($P$3:P6448),0)</f>
        <v>0</v>
      </c>
      <c r="Q6449" s="6">
        <f t="shared" si="706"/>
        <v>1.632363910579816E-11</v>
      </c>
      <c r="R6449" s="8">
        <f>IF(E6448&lt;&gt;E6449,SUM($Q$4:Q6449)-SUM($R$3:R6448),0)</f>
        <v>0</v>
      </c>
      <c r="S6449" s="6">
        <f>IF(B6449&gt;0,SUM($R$4:R6449)-SUM($S$3:S6448),0)</f>
        <v>0</v>
      </c>
    </row>
    <row r="6450" spans="1:19">
      <c r="A6450">
        <f>IF(E6449&lt;&gt;E6450,COUNTIF($A$4:A6449,"&lt;&gt;0")+1,0)</f>
        <v>0</v>
      </c>
      <c r="B6450">
        <f>IF(A6450&lt;&gt;0,IF(MOD(A6450,3)=0,COUNTIF($B$4:B6449,"&lt;&gt;0")+1,0),0)</f>
        <v>0</v>
      </c>
      <c r="C6450" s="9">
        <f>'Dash Board'!$C$12+COUNT('Daily reducing balance'!$F$4:F6449)</f>
        <v>48176</v>
      </c>
      <c r="D6450">
        <f t="shared" si="700"/>
        <v>2031</v>
      </c>
      <c r="E6450">
        <f t="shared" si="701"/>
        <v>11</v>
      </c>
      <c r="F6450">
        <f>DAY('Dash Board'!$C$12+COUNT('Daily reducing balance'!$F$4:F6449))</f>
        <v>24</v>
      </c>
      <c r="G6450" s="8">
        <f t="shared" si="702"/>
        <v>1.1919684511444875E-7</v>
      </c>
      <c r="H6450" s="6">
        <f>G6450*'Dash Board'!$C$11/365</f>
        <v>3.4289503389087991E-11</v>
      </c>
      <c r="I6450" s="6">
        <f>H6450*'Dash Board'!$C$18/'Dash Board'!$C$11</f>
        <v>1.6328334947184759E-11</v>
      </c>
      <c r="J6450" s="6">
        <f>(G6450&gt;1)*PMT('Dash Board'!$C$11/365,$U$4,-'Dash Board'!$C$19)</f>
        <v>0</v>
      </c>
      <c r="K6450" s="6">
        <f t="shared" si="704"/>
        <v>0</v>
      </c>
      <c r="L6450" s="8">
        <f t="shared" si="705"/>
        <v>1.1923113461783782E-7</v>
      </c>
      <c r="N6450" s="8">
        <f t="shared" si="703"/>
        <v>-1.6328334947184759E-11</v>
      </c>
      <c r="O6450" s="8">
        <f>IF(E6449&lt;&gt;E6450,SUM($N$4:N6450)-SUM($O$3:O6449),0)</f>
        <v>0</v>
      </c>
      <c r="P6450" s="6">
        <f>IF(B6450&gt;0,SUM($O$4:O6450)-SUM($P$3:P6449),0)</f>
        <v>0</v>
      </c>
      <c r="Q6450" s="6">
        <f t="shared" si="706"/>
        <v>1.6328334947184759E-11</v>
      </c>
      <c r="R6450" s="8">
        <f>IF(E6449&lt;&gt;E6450,SUM($Q$4:Q6450)-SUM($R$3:R6449),0)</f>
        <v>0</v>
      </c>
      <c r="S6450" s="6">
        <f>IF(B6450&gt;0,SUM($R$4:R6450)-SUM($S$3:S6449),0)</f>
        <v>0</v>
      </c>
    </row>
    <row r="6451" spans="1:19">
      <c r="A6451">
        <f>IF(E6450&lt;&gt;E6451,COUNTIF($A$4:A6450,"&lt;&gt;0")+1,0)</f>
        <v>0</v>
      </c>
      <c r="B6451">
        <f>IF(A6451&lt;&gt;0,IF(MOD(A6451,3)=0,COUNTIF($B$4:B6450,"&lt;&gt;0")+1,0),0)</f>
        <v>0</v>
      </c>
      <c r="C6451" s="9">
        <f>'Dash Board'!$C$12+COUNT('Daily reducing balance'!$F$4:F6450)</f>
        <v>48177</v>
      </c>
      <c r="D6451">
        <f t="shared" si="700"/>
        <v>2031</v>
      </c>
      <c r="E6451">
        <f t="shared" si="701"/>
        <v>11</v>
      </c>
      <c r="F6451">
        <f>DAY('Dash Board'!$C$12+COUNT('Daily reducing balance'!$F$4:F6450))</f>
        <v>25</v>
      </c>
      <c r="G6451" s="8">
        <f t="shared" si="702"/>
        <v>1.1923113461783782E-7</v>
      </c>
      <c r="H6451" s="6">
        <f>G6451*'Dash Board'!$C$11/365</f>
        <v>3.4299367492802663E-11</v>
      </c>
      <c r="I6451" s="6">
        <f>H6451*'Dash Board'!$C$18/'Dash Board'!$C$11</f>
        <v>1.6333032139429841E-11</v>
      </c>
      <c r="J6451" s="6">
        <f>(G6451&gt;1)*PMT('Dash Board'!$C$11/365,$U$4,-'Dash Board'!$C$19)</f>
        <v>0</v>
      </c>
      <c r="K6451" s="6">
        <f t="shared" si="704"/>
        <v>0</v>
      </c>
      <c r="L6451" s="8">
        <f t="shared" si="705"/>
        <v>1.1926543398533062E-7</v>
      </c>
      <c r="N6451" s="8">
        <f t="shared" si="703"/>
        <v>-1.6333032139429841E-11</v>
      </c>
      <c r="O6451" s="8">
        <f>IF(E6450&lt;&gt;E6451,SUM($N$4:N6451)-SUM($O$3:O6450),0)</f>
        <v>0</v>
      </c>
      <c r="P6451" s="6">
        <f>IF(B6451&gt;0,SUM($O$4:O6451)-SUM($P$3:P6450),0)</f>
        <v>0</v>
      </c>
      <c r="Q6451" s="6">
        <f t="shared" si="706"/>
        <v>1.6333032139429841E-11</v>
      </c>
      <c r="R6451" s="8">
        <f>IF(E6450&lt;&gt;E6451,SUM($Q$4:Q6451)-SUM($R$3:R6450),0)</f>
        <v>0</v>
      </c>
      <c r="S6451" s="6">
        <f>IF(B6451&gt;0,SUM($R$4:R6451)-SUM($S$3:S6450),0)</f>
        <v>0</v>
      </c>
    </row>
    <row r="6452" spans="1:19">
      <c r="A6452">
        <f>IF(E6451&lt;&gt;E6452,COUNTIF($A$4:A6451,"&lt;&gt;0")+1,0)</f>
        <v>0</v>
      </c>
      <c r="B6452">
        <f>IF(A6452&lt;&gt;0,IF(MOD(A6452,3)=0,COUNTIF($B$4:B6451,"&lt;&gt;0")+1,0),0)</f>
        <v>0</v>
      </c>
      <c r="C6452" s="9">
        <f>'Dash Board'!$C$12+COUNT('Daily reducing balance'!$F$4:F6451)</f>
        <v>48178</v>
      </c>
      <c r="D6452">
        <f t="shared" ref="D6452:D6515" si="707">IF(AND(E6452=1,F6452=1),D6451+1,D6451)</f>
        <v>2031</v>
      </c>
      <c r="E6452">
        <f t="shared" ref="E6452:E6515" si="708">IF(F6452=1,IF(E6451+1&gt;12,1,E6451+1),E6451)</f>
        <v>11</v>
      </c>
      <c r="F6452">
        <f>DAY('Dash Board'!$C$12+COUNT('Daily reducing balance'!$F$4:F6451))</f>
        <v>26</v>
      </c>
      <c r="G6452" s="8">
        <f t="shared" ref="G6452:G6515" si="709">L6451</f>
        <v>1.1926543398533062E-7</v>
      </c>
      <c r="H6452" s="6">
        <f>G6452*'Dash Board'!$C$11/365</f>
        <v>3.4309234434136206E-11</v>
      </c>
      <c r="I6452" s="6">
        <f>H6452*'Dash Board'!$C$18/'Dash Board'!$C$11</f>
        <v>1.6337730682922004E-11</v>
      </c>
      <c r="J6452" s="6">
        <f>(G6452&gt;1)*PMT('Dash Board'!$C$11/365,$U$4,-'Dash Board'!$C$19)</f>
        <v>0</v>
      </c>
      <c r="K6452" s="6">
        <f t="shared" si="704"/>
        <v>0</v>
      </c>
      <c r="L6452" s="8">
        <f t="shared" si="705"/>
        <v>1.1929974321976475E-7</v>
      </c>
      <c r="N6452" s="8">
        <f t="shared" ref="N6452:N6515" si="710">J6452-I6452</f>
        <v>-1.6337730682922004E-11</v>
      </c>
      <c r="O6452" s="8">
        <f>IF(E6451&lt;&gt;E6452,SUM($N$4:N6452)-SUM($O$3:O6451),0)</f>
        <v>0</v>
      </c>
      <c r="P6452" s="6">
        <f>IF(B6452&gt;0,SUM($O$4:O6452)-SUM($P$3:P6451),0)</f>
        <v>0</v>
      </c>
      <c r="Q6452" s="6">
        <f t="shared" si="706"/>
        <v>1.6337730682922004E-11</v>
      </c>
      <c r="R6452" s="8">
        <f>IF(E6451&lt;&gt;E6452,SUM($Q$4:Q6452)-SUM($R$3:R6451),0)</f>
        <v>0</v>
      </c>
      <c r="S6452" s="6">
        <f>IF(B6452&gt;0,SUM($R$4:R6452)-SUM($S$3:S6451),0)</f>
        <v>0</v>
      </c>
    </row>
    <row r="6453" spans="1:19">
      <c r="A6453">
        <f>IF(E6452&lt;&gt;E6453,COUNTIF($A$4:A6452,"&lt;&gt;0")+1,0)</f>
        <v>0</v>
      </c>
      <c r="B6453">
        <f>IF(A6453&lt;&gt;0,IF(MOD(A6453,3)=0,COUNTIF($B$4:B6452,"&lt;&gt;0")+1,0),0)</f>
        <v>0</v>
      </c>
      <c r="C6453" s="9">
        <f>'Dash Board'!$C$12+COUNT('Daily reducing balance'!$F$4:F6452)</f>
        <v>48179</v>
      </c>
      <c r="D6453">
        <f t="shared" si="707"/>
        <v>2031</v>
      </c>
      <c r="E6453">
        <f t="shared" si="708"/>
        <v>11</v>
      </c>
      <c r="F6453">
        <f>DAY('Dash Board'!$C$12+COUNT('Daily reducing balance'!$F$4:F6452))</f>
        <v>27</v>
      </c>
      <c r="G6453" s="8">
        <f t="shared" si="709"/>
        <v>1.1929974321976475E-7</v>
      </c>
      <c r="H6453" s="6">
        <f>G6453*'Dash Board'!$C$11/365</f>
        <v>3.4319104213904929E-11</v>
      </c>
      <c r="I6453" s="6">
        <f>H6453*'Dash Board'!$C$18/'Dash Board'!$C$11</f>
        <v>1.6342430578049967E-11</v>
      </c>
      <c r="J6453" s="6">
        <f>(G6453&gt;1)*PMT('Dash Board'!$C$11/365,$U$4,-'Dash Board'!$C$19)</f>
        <v>0</v>
      </c>
      <c r="K6453" s="6">
        <f t="shared" si="704"/>
        <v>0</v>
      </c>
      <c r="L6453" s="8">
        <f t="shared" si="705"/>
        <v>1.1933406232397866E-7</v>
      </c>
      <c r="N6453" s="8">
        <f t="shared" si="710"/>
        <v>-1.6342430578049967E-11</v>
      </c>
      <c r="O6453" s="8">
        <f>IF(E6452&lt;&gt;E6453,SUM($N$4:N6453)-SUM($O$3:O6452),0)</f>
        <v>0</v>
      </c>
      <c r="P6453" s="6">
        <f>IF(B6453&gt;0,SUM($O$4:O6453)-SUM($P$3:P6452),0)</f>
        <v>0</v>
      </c>
      <c r="Q6453" s="6">
        <f t="shared" si="706"/>
        <v>1.6342430578049967E-11</v>
      </c>
      <c r="R6453" s="8">
        <f>IF(E6452&lt;&gt;E6453,SUM($Q$4:Q6453)-SUM($R$3:R6452),0)</f>
        <v>0</v>
      </c>
      <c r="S6453" s="6">
        <f>IF(B6453&gt;0,SUM($R$4:R6453)-SUM($S$3:S6452),0)</f>
        <v>0</v>
      </c>
    </row>
    <row r="6454" spans="1:19">
      <c r="A6454">
        <f>IF(E6453&lt;&gt;E6454,COUNTIF($A$4:A6453,"&lt;&gt;0")+1,0)</f>
        <v>0</v>
      </c>
      <c r="B6454">
        <f>IF(A6454&lt;&gt;0,IF(MOD(A6454,3)=0,COUNTIF($B$4:B6453,"&lt;&gt;0")+1,0),0)</f>
        <v>0</v>
      </c>
      <c r="C6454" s="9">
        <f>'Dash Board'!$C$12+COUNT('Daily reducing balance'!$F$4:F6453)</f>
        <v>48180</v>
      </c>
      <c r="D6454">
        <f t="shared" si="707"/>
        <v>2031</v>
      </c>
      <c r="E6454">
        <f t="shared" si="708"/>
        <v>11</v>
      </c>
      <c r="F6454">
        <f>DAY('Dash Board'!$C$12+COUNT('Daily reducing balance'!$F$4:F6453))</f>
        <v>28</v>
      </c>
      <c r="G6454" s="8">
        <f t="shared" si="709"/>
        <v>1.1933406232397866E-7</v>
      </c>
      <c r="H6454" s="6">
        <f>G6454*'Dash Board'!$C$11/365</f>
        <v>3.4328976832925365E-11</v>
      </c>
      <c r="I6454" s="6">
        <f>H6454*'Dash Board'!$C$18/'Dash Board'!$C$11</f>
        <v>1.6347131825202557E-11</v>
      </c>
      <c r="J6454" s="6">
        <f>(G6454&gt;1)*PMT('Dash Board'!$C$11/365,$U$4,-'Dash Board'!$C$19)</f>
        <v>0</v>
      </c>
      <c r="K6454" s="6">
        <f t="shared" si="704"/>
        <v>0</v>
      </c>
      <c r="L6454" s="8">
        <f t="shared" si="705"/>
        <v>1.1936839130081158E-7</v>
      </c>
      <c r="N6454" s="8">
        <f t="shared" si="710"/>
        <v>-1.6347131825202557E-11</v>
      </c>
      <c r="O6454" s="8">
        <f>IF(E6453&lt;&gt;E6454,SUM($N$4:N6454)-SUM($O$3:O6453),0)</f>
        <v>0</v>
      </c>
      <c r="P6454" s="6">
        <f>IF(B6454&gt;0,SUM($O$4:O6454)-SUM($P$3:P6453),0)</f>
        <v>0</v>
      </c>
      <c r="Q6454" s="6">
        <f t="shared" si="706"/>
        <v>1.6347131825202557E-11</v>
      </c>
      <c r="R6454" s="8">
        <f>IF(E6453&lt;&gt;E6454,SUM($Q$4:Q6454)-SUM($R$3:R6453),0)</f>
        <v>0</v>
      </c>
      <c r="S6454" s="6">
        <f>IF(B6454&gt;0,SUM($R$4:R6454)-SUM($S$3:S6453),0)</f>
        <v>0</v>
      </c>
    </row>
    <row r="6455" spans="1:19">
      <c r="A6455">
        <f>IF(E6454&lt;&gt;E6455,COUNTIF($A$4:A6454,"&lt;&gt;0")+1,0)</f>
        <v>0</v>
      </c>
      <c r="B6455">
        <f>IF(A6455&lt;&gt;0,IF(MOD(A6455,3)=0,COUNTIF($B$4:B6454,"&lt;&gt;0")+1,0),0)</f>
        <v>0</v>
      </c>
      <c r="C6455" s="9">
        <f>'Dash Board'!$C$12+COUNT('Daily reducing balance'!$F$4:F6454)</f>
        <v>48181</v>
      </c>
      <c r="D6455">
        <f t="shared" si="707"/>
        <v>2031</v>
      </c>
      <c r="E6455">
        <f t="shared" si="708"/>
        <v>11</v>
      </c>
      <c r="F6455">
        <f>DAY('Dash Board'!$C$12+COUNT('Daily reducing balance'!$F$4:F6454))</f>
        <v>29</v>
      </c>
      <c r="G6455" s="8">
        <f t="shared" si="709"/>
        <v>1.1936839130081158E-7</v>
      </c>
      <c r="H6455" s="6">
        <f>G6455*'Dash Board'!$C$11/365</f>
        <v>3.4338852292014289E-11</v>
      </c>
      <c r="I6455" s="6">
        <f>H6455*'Dash Board'!$C$18/'Dash Board'!$C$11</f>
        <v>1.6351834424768711E-11</v>
      </c>
      <c r="J6455" s="6">
        <f>(G6455&gt;1)*PMT('Dash Board'!$C$11/365,$U$4,-'Dash Board'!$C$19)</f>
        <v>0</v>
      </c>
      <c r="K6455" s="6">
        <f t="shared" si="704"/>
        <v>0</v>
      </c>
      <c r="L6455" s="8">
        <f t="shared" si="705"/>
        <v>1.1940273015310359E-7</v>
      </c>
      <c r="N6455" s="8">
        <f t="shared" si="710"/>
        <v>-1.6351834424768711E-11</v>
      </c>
      <c r="O6455" s="8">
        <f>IF(E6454&lt;&gt;E6455,SUM($N$4:N6455)-SUM($O$3:O6454),0)</f>
        <v>0</v>
      </c>
      <c r="P6455" s="6">
        <f>IF(B6455&gt;0,SUM($O$4:O6455)-SUM($P$3:P6454),0)</f>
        <v>0</v>
      </c>
      <c r="Q6455" s="6">
        <f t="shared" si="706"/>
        <v>1.6351834424768711E-11</v>
      </c>
      <c r="R6455" s="8">
        <f>IF(E6454&lt;&gt;E6455,SUM($Q$4:Q6455)-SUM($R$3:R6454),0)</f>
        <v>0</v>
      </c>
      <c r="S6455" s="6">
        <f>IF(B6455&gt;0,SUM($R$4:R6455)-SUM($S$3:S6454),0)</f>
        <v>0</v>
      </c>
    </row>
    <row r="6456" spans="1:19">
      <c r="A6456">
        <f>IF(E6455&lt;&gt;E6456,COUNTIF($A$4:A6455,"&lt;&gt;0")+1,0)</f>
        <v>0</v>
      </c>
      <c r="B6456">
        <f>IF(A6456&lt;&gt;0,IF(MOD(A6456,3)=0,COUNTIF($B$4:B6455,"&lt;&gt;0")+1,0),0)</f>
        <v>0</v>
      </c>
      <c r="C6456" s="9">
        <f>'Dash Board'!$C$12+COUNT('Daily reducing balance'!$F$4:F6455)</f>
        <v>48182</v>
      </c>
      <c r="D6456">
        <f t="shared" si="707"/>
        <v>2031</v>
      </c>
      <c r="E6456">
        <f t="shared" si="708"/>
        <v>11</v>
      </c>
      <c r="F6456">
        <f>DAY('Dash Board'!$C$12+COUNT('Daily reducing balance'!$F$4:F6455))</f>
        <v>30</v>
      </c>
      <c r="G6456" s="8">
        <f t="shared" si="709"/>
        <v>1.1940273015310359E-7</v>
      </c>
      <c r="H6456" s="6">
        <f>G6456*'Dash Board'!$C$11/365</f>
        <v>3.4348730591988704E-11</v>
      </c>
      <c r="I6456" s="6">
        <f>H6456*'Dash Board'!$C$18/'Dash Board'!$C$11</f>
        <v>1.6356538377137478E-11</v>
      </c>
      <c r="J6456" s="6">
        <f>(G6456&gt;1)*PMT('Dash Board'!$C$11/365,$U$4,-'Dash Board'!$C$19)</f>
        <v>0</v>
      </c>
      <c r="K6456" s="6">
        <f t="shared" si="704"/>
        <v>0</v>
      </c>
      <c r="L6456" s="8">
        <f t="shared" si="705"/>
        <v>1.1943707888369558E-7</v>
      </c>
      <c r="N6456" s="8">
        <f t="shared" si="710"/>
        <v>-1.6356538377137478E-11</v>
      </c>
      <c r="O6456" s="8">
        <f>IF(E6455&lt;&gt;E6456,SUM($N$4:N6456)-SUM($O$3:O6455),0)</f>
        <v>0</v>
      </c>
      <c r="P6456" s="6">
        <f>IF(B6456&gt;0,SUM($O$4:O6456)-SUM($P$3:P6455),0)</f>
        <v>0</v>
      </c>
      <c r="Q6456" s="6">
        <f t="shared" si="706"/>
        <v>1.6356538377137478E-11</v>
      </c>
      <c r="R6456" s="8">
        <f>IF(E6455&lt;&gt;E6456,SUM($Q$4:Q6456)-SUM($R$3:R6455),0)</f>
        <v>0</v>
      </c>
      <c r="S6456" s="6">
        <f>IF(B6456&gt;0,SUM($R$4:R6456)-SUM($S$3:S6455),0)</f>
        <v>0</v>
      </c>
    </row>
    <row r="6457" spans="1:19">
      <c r="A6457">
        <f>IF(E6456&lt;&gt;E6457,COUNTIF($A$4:A6456,"&lt;&gt;0")+1,0)</f>
        <v>212</v>
      </c>
      <c r="B6457">
        <f>IF(A6457&lt;&gt;0,IF(MOD(A6457,3)=0,COUNTIF($B$4:B6456,"&lt;&gt;0")+1,0),0)</f>
        <v>0</v>
      </c>
      <c r="C6457" s="9">
        <f>'Dash Board'!$C$12+COUNT('Daily reducing balance'!$F$4:F6456)</f>
        <v>48183</v>
      </c>
      <c r="D6457">
        <f t="shared" si="707"/>
        <v>2031</v>
      </c>
      <c r="E6457">
        <f t="shared" si="708"/>
        <v>12</v>
      </c>
      <c r="F6457">
        <f>DAY('Dash Board'!$C$12+COUNT('Daily reducing balance'!$F$4:F6456))</f>
        <v>1</v>
      </c>
      <c r="G6457" s="8">
        <f t="shared" si="709"/>
        <v>1.1943707888369558E-7</v>
      </c>
      <c r="H6457" s="6">
        <f>G6457*'Dash Board'!$C$11/365</f>
        <v>3.4358611733665852E-11</v>
      </c>
      <c r="I6457" s="6">
        <f>H6457*'Dash Board'!$C$18/'Dash Board'!$C$11</f>
        <v>1.6361243682698027E-11</v>
      </c>
      <c r="J6457" s="6">
        <f>(G6457&gt;1)*PMT('Dash Board'!$C$11/365,$U$4,-'Dash Board'!$C$19)</f>
        <v>0</v>
      </c>
      <c r="K6457" s="6">
        <f t="shared" si="704"/>
        <v>0</v>
      </c>
      <c r="L6457" s="8">
        <f t="shared" si="705"/>
        <v>1.1947143749542925E-7</v>
      </c>
      <c r="N6457" s="8">
        <f t="shared" si="710"/>
        <v>-1.6361243682698027E-11</v>
      </c>
      <c r="O6457" s="8">
        <f>IF(E6456&lt;&gt;E6457,SUM($N$4:N6457)-SUM($O$3:O6456),0)</f>
        <v>0</v>
      </c>
      <c r="P6457" s="6">
        <f>IF(B6457&gt;0,SUM($O$4:O6457)-SUM($P$3:P6456),0)</f>
        <v>0</v>
      </c>
      <c r="Q6457" s="6">
        <f t="shared" si="706"/>
        <v>1.6361243682698027E-11</v>
      </c>
      <c r="R6457" s="8">
        <f>IF(E6456&lt;&gt;E6457,SUM($Q$4:Q6457)-SUM($R$3:R6456),0)</f>
        <v>8.7311491370201111E-10</v>
      </c>
      <c r="S6457" s="6">
        <f>IF(B6457&gt;0,SUM($R$4:R6457)-SUM($S$3:S6456),0)</f>
        <v>0</v>
      </c>
    </row>
    <row r="6458" spans="1:19">
      <c r="A6458">
        <f>IF(E6457&lt;&gt;E6458,COUNTIF($A$4:A6457,"&lt;&gt;0")+1,0)</f>
        <v>0</v>
      </c>
      <c r="B6458">
        <f>IF(A6458&lt;&gt;0,IF(MOD(A6458,3)=0,COUNTIF($B$4:B6457,"&lt;&gt;0")+1,0),0)</f>
        <v>0</v>
      </c>
      <c r="C6458" s="9">
        <f>'Dash Board'!$C$12+COUNT('Daily reducing balance'!$F$4:F6457)</f>
        <v>48184</v>
      </c>
      <c r="D6458">
        <f t="shared" si="707"/>
        <v>2031</v>
      </c>
      <c r="E6458">
        <f t="shared" si="708"/>
        <v>12</v>
      </c>
      <c r="F6458">
        <f>DAY('Dash Board'!$C$12+COUNT('Daily reducing balance'!$F$4:F6457))</f>
        <v>2</v>
      </c>
      <c r="G6458" s="8">
        <f t="shared" si="709"/>
        <v>1.1947143749542925E-7</v>
      </c>
      <c r="H6458" s="6">
        <f>G6458*'Dash Board'!$C$11/365</f>
        <v>3.4368495717863205E-11</v>
      </c>
      <c r="I6458" s="6">
        <f>H6458*'Dash Board'!$C$18/'Dash Board'!$C$11</f>
        <v>1.6365950341839622E-11</v>
      </c>
      <c r="J6458" s="6">
        <f>(G6458&gt;1)*PMT('Dash Board'!$C$11/365,$U$4,-'Dash Board'!$C$19)</f>
        <v>0</v>
      </c>
      <c r="K6458" s="6">
        <f t="shared" si="704"/>
        <v>0</v>
      </c>
      <c r="L6458" s="8">
        <f t="shared" si="705"/>
        <v>1.195058059911471E-7</v>
      </c>
      <c r="N6458" s="8">
        <f t="shared" si="710"/>
        <v>-1.6365950341839622E-11</v>
      </c>
      <c r="O6458" s="8">
        <f>IF(E6457&lt;&gt;E6458,SUM($N$4:N6458)-SUM($O$3:O6457),0)</f>
        <v>0</v>
      </c>
      <c r="P6458" s="6">
        <f>IF(B6458&gt;0,SUM($O$4:O6458)-SUM($P$3:P6457),0)</f>
        <v>0</v>
      </c>
      <c r="Q6458" s="6">
        <f t="shared" si="706"/>
        <v>1.6365950341839622E-11</v>
      </c>
      <c r="R6458" s="8">
        <f>IF(E6457&lt;&gt;E6458,SUM($Q$4:Q6458)-SUM($R$3:R6457),0)</f>
        <v>0</v>
      </c>
      <c r="S6458" s="6">
        <f>IF(B6458&gt;0,SUM($R$4:R6458)-SUM($S$3:S6457),0)</f>
        <v>0</v>
      </c>
    </row>
    <row r="6459" spans="1:19">
      <c r="A6459">
        <f>IF(E6458&lt;&gt;E6459,COUNTIF($A$4:A6458,"&lt;&gt;0")+1,0)</f>
        <v>0</v>
      </c>
      <c r="B6459">
        <f>IF(A6459&lt;&gt;0,IF(MOD(A6459,3)=0,COUNTIF($B$4:B6458,"&lt;&gt;0")+1,0),0)</f>
        <v>0</v>
      </c>
      <c r="C6459" s="9">
        <f>'Dash Board'!$C$12+COUNT('Daily reducing balance'!$F$4:F6458)</f>
        <v>48185</v>
      </c>
      <c r="D6459">
        <f t="shared" si="707"/>
        <v>2031</v>
      </c>
      <c r="E6459">
        <f t="shared" si="708"/>
        <v>12</v>
      </c>
      <c r="F6459">
        <f>DAY('Dash Board'!$C$12+COUNT('Daily reducing balance'!$F$4:F6458))</f>
        <v>3</v>
      </c>
      <c r="G6459" s="8">
        <f t="shared" si="709"/>
        <v>1.195058059911471E-7</v>
      </c>
      <c r="H6459" s="6">
        <f>G6459*'Dash Board'!$C$11/365</f>
        <v>3.4378382545398478E-11</v>
      </c>
      <c r="I6459" s="6">
        <f>H6459*'Dash Board'!$C$18/'Dash Board'!$C$11</f>
        <v>1.6370658354951656E-11</v>
      </c>
      <c r="J6459" s="6">
        <f>(G6459&gt;1)*PMT('Dash Board'!$C$11/365,$U$4,-'Dash Board'!$C$19)</f>
        <v>0</v>
      </c>
      <c r="K6459" s="6">
        <f t="shared" si="704"/>
        <v>0</v>
      </c>
      <c r="L6459" s="8">
        <f t="shared" si="705"/>
        <v>1.1954018437369249E-7</v>
      </c>
      <c r="N6459" s="8">
        <f t="shared" si="710"/>
        <v>-1.6370658354951656E-11</v>
      </c>
      <c r="O6459" s="8">
        <f>IF(E6458&lt;&gt;E6459,SUM($N$4:N6459)-SUM($O$3:O6458),0)</f>
        <v>0</v>
      </c>
      <c r="P6459" s="6">
        <f>IF(B6459&gt;0,SUM($O$4:O6459)-SUM($P$3:P6458),0)</f>
        <v>0</v>
      </c>
      <c r="Q6459" s="6">
        <f t="shared" si="706"/>
        <v>1.6370658354951656E-11</v>
      </c>
      <c r="R6459" s="8">
        <f>IF(E6458&lt;&gt;E6459,SUM($Q$4:Q6459)-SUM($R$3:R6458),0)</f>
        <v>0</v>
      </c>
      <c r="S6459" s="6">
        <f>IF(B6459&gt;0,SUM($R$4:R6459)-SUM($S$3:S6458),0)</f>
        <v>0</v>
      </c>
    </row>
    <row r="6460" spans="1:19">
      <c r="A6460">
        <f>IF(E6459&lt;&gt;E6460,COUNTIF($A$4:A6459,"&lt;&gt;0")+1,0)</f>
        <v>0</v>
      </c>
      <c r="B6460">
        <f>IF(A6460&lt;&gt;0,IF(MOD(A6460,3)=0,COUNTIF($B$4:B6459,"&lt;&gt;0")+1,0),0)</f>
        <v>0</v>
      </c>
      <c r="C6460" s="9">
        <f>'Dash Board'!$C$12+COUNT('Daily reducing balance'!$F$4:F6459)</f>
        <v>48186</v>
      </c>
      <c r="D6460">
        <f t="shared" si="707"/>
        <v>2031</v>
      </c>
      <c r="E6460">
        <f t="shared" si="708"/>
        <v>12</v>
      </c>
      <c r="F6460">
        <f>DAY('Dash Board'!$C$12+COUNT('Daily reducing balance'!$F$4:F6459))</f>
        <v>4</v>
      </c>
      <c r="G6460" s="8">
        <f t="shared" si="709"/>
        <v>1.1954018437369249E-7</v>
      </c>
      <c r="H6460" s="6">
        <f>G6460*'Dash Board'!$C$11/365</f>
        <v>3.4388272217089617E-11</v>
      </c>
      <c r="I6460" s="6">
        <f>H6460*'Dash Board'!$C$18/'Dash Board'!$C$11</f>
        <v>1.6375367722423629E-11</v>
      </c>
      <c r="J6460" s="6">
        <f>(G6460&gt;1)*PMT('Dash Board'!$C$11/365,$U$4,-'Dash Board'!$C$19)</f>
        <v>0</v>
      </c>
      <c r="K6460" s="6">
        <f t="shared" si="704"/>
        <v>0</v>
      </c>
      <c r="L6460" s="8">
        <f t="shared" si="705"/>
        <v>1.1957457264590957E-7</v>
      </c>
      <c r="N6460" s="8">
        <f t="shared" si="710"/>
        <v>-1.6375367722423629E-11</v>
      </c>
      <c r="O6460" s="8">
        <f>IF(E6459&lt;&gt;E6460,SUM($N$4:N6460)-SUM($O$3:O6459),0)</f>
        <v>0</v>
      </c>
      <c r="P6460" s="6">
        <f>IF(B6460&gt;0,SUM($O$4:O6460)-SUM($P$3:P6459),0)</f>
        <v>0</v>
      </c>
      <c r="Q6460" s="6">
        <f t="shared" si="706"/>
        <v>1.6375367722423629E-11</v>
      </c>
      <c r="R6460" s="8">
        <f>IF(E6459&lt;&gt;E6460,SUM($Q$4:Q6460)-SUM($R$3:R6459),0)</f>
        <v>0</v>
      </c>
      <c r="S6460" s="6">
        <f>IF(B6460&gt;0,SUM($R$4:R6460)-SUM($S$3:S6459),0)</f>
        <v>0</v>
      </c>
    </row>
    <row r="6461" spans="1:19">
      <c r="A6461">
        <f>IF(E6460&lt;&gt;E6461,COUNTIF($A$4:A6460,"&lt;&gt;0")+1,0)</f>
        <v>0</v>
      </c>
      <c r="B6461">
        <f>IF(A6461&lt;&gt;0,IF(MOD(A6461,3)=0,COUNTIF($B$4:B6460,"&lt;&gt;0")+1,0),0)</f>
        <v>0</v>
      </c>
      <c r="C6461" s="9">
        <f>'Dash Board'!$C$12+COUNT('Daily reducing balance'!$F$4:F6460)</f>
        <v>48187</v>
      </c>
      <c r="D6461">
        <f t="shared" si="707"/>
        <v>2031</v>
      </c>
      <c r="E6461">
        <f t="shared" si="708"/>
        <v>12</v>
      </c>
      <c r="F6461">
        <f>DAY('Dash Board'!$C$12+COUNT('Daily reducing balance'!$F$4:F6460))</f>
        <v>5</v>
      </c>
      <c r="G6461" s="8">
        <f t="shared" si="709"/>
        <v>1.1957457264590957E-7</v>
      </c>
      <c r="H6461" s="6">
        <f>G6461*'Dash Board'!$C$11/365</f>
        <v>3.4398164733754807E-11</v>
      </c>
      <c r="I6461" s="6">
        <f>H6461*'Dash Board'!$C$18/'Dash Board'!$C$11</f>
        <v>1.6380078444645147E-11</v>
      </c>
      <c r="J6461" s="6">
        <f>(G6461&gt;1)*PMT('Dash Board'!$C$11/365,$U$4,-'Dash Board'!$C$19)</f>
        <v>0</v>
      </c>
      <c r="K6461" s="6">
        <f t="shared" si="704"/>
        <v>0</v>
      </c>
      <c r="L6461" s="8">
        <f t="shared" si="705"/>
        <v>1.1960897081064332E-7</v>
      </c>
      <c r="N6461" s="8">
        <f t="shared" si="710"/>
        <v>-1.6380078444645147E-11</v>
      </c>
      <c r="O6461" s="8">
        <f>IF(E6460&lt;&gt;E6461,SUM($N$4:N6461)-SUM($O$3:O6460),0)</f>
        <v>0</v>
      </c>
      <c r="P6461" s="6">
        <f>IF(B6461&gt;0,SUM($O$4:O6461)-SUM($P$3:P6460),0)</f>
        <v>0</v>
      </c>
      <c r="Q6461" s="6">
        <f t="shared" si="706"/>
        <v>1.6380078444645147E-11</v>
      </c>
      <c r="R6461" s="8">
        <f>IF(E6460&lt;&gt;E6461,SUM($Q$4:Q6461)-SUM($R$3:R6460),0)</f>
        <v>0</v>
      </c>
      <c r="S6461" s="6">
        <f>IF(B6461&gt;0,SUM($R$4:R6461)-SUM($S$3:S6460),0)</f>
        <v>0</v>
      </c>
    </row>
    <row r="6462" spans="1:19">
      <c r="A6462">
        <f>IF(E6461&lt;&gt;E6462,COUNTIF($A$4:A6461,"&lt;&gt;0")+1,0)</f>
        <v>0</v>
      </c>
      <c r="B6462">
        <f>IF(A6462&lt;&gt;0,IF(MOD(A6462,3)=0,COUNTIF($B$4:B6461,"&lt;&gt;0")+1,0),0)</f>
        <v>0</v>
      </c>
      <c r="C6462" s="9">
        <f>'Dash Board'!$C$12+COUNT('Daily reducing balance'!$F$4:F6461)</f>
        <v>48188</v>
      </c>
      <c r="D6462">
        <f t="shared" si="707"/>
        <v>2031</v>
      </c>
      <c r="E6462">
        <f t="shared" si="708"/>
        <v>12</v>
      </c>
      <c r="F6462">
        <f>DAY('Dash Board'!$C$12+COUNT('Daily reducing balance'!$F$4:F6461))</f>
        <v>6</v>
      </c>
      <c r="G6462" s="8">
        <f t="shared" si="709"/>
        <v>1.1960897081064332E-7</v>
      </c>
      <c r="H6462" s="6">
        <f>G6462*'Dash Board'!$C$11/365</f>
        <v>3.4408060096212458E-11</v>
      </c>
      <c r="I6462" s="6">
        <f>H6462*'Dash Board'!$C$18/'Dash Board'!$C$11</f>
        <v>1.6384790522005934E-11</v>
      </c>
      <c r="J6462" s="6">
        <f>(G6462&gt;1)*PMT('Dash Board'!$C$11/365,$U$4,-'Dash Board'!$C$19)</f>
        <v>0</v>
      </c>
      <c r="K6462" s="6">
        <f t="shared" si="704"/>
        <v>0</v>
      </c>
      <c r="L6462" s="8">
        <f t="shared" si="705"/>
        <v>1.1964337887073952E-7</v>
      </c>
      <c r="N6462" s="8">
        <f t="shared" si="710"/>
        <v>-1.6384790522005934E-11</v>
      </c>
      <c r="O6462" s="8">
        <f>IF(E6461&lt;&gt;E6462,SUM($N$4:N6462)-SUM($O$3:O6461),0)</f>
        <v>0</v>
      </c>
      <c r="P6462" s="6">
        <f>IF(B6462&gt;0,SUM($O$4:O6462)-SUM($P$3:P6461),0)</f>
        <v>0</v>
      </c>
      <c r="Q6462" s="6">
        <f t="shared" si="706"/>
        <v>1.6384790522005934E-11</v>
      </c>
      <c r="R6462" s="8">
        <f>IF(E6461&lt;&gt;E6462,SUM($Q$4:Q6462)-SUM($R$3:R6461),0)</f>
        <v>0</v>
      </c>
      <c r="S6462" s="6">
        <f>IF(B6462&gt;0,SUM($R$4:R6462)-SUM($S$3:S6461),0)</f>
        <v>0</v>
      </c>
    </row>
    <row r="6463" spans="1:19">
      <c r="A6463">
        <f>IF(E6462&lt;&gt;E6463,COUNTIF($A$4:A6462,"&lt;&gt;0")+1,0)</f>
        <v>0</v>
      </c>
      <c r="B6463">
        <f>IF(A6463&lt;&gt;0,IF(MOD(A6463,3)=0,COUNTIF($B$4:B6462,"&lt;&gt;0")+1,0),0)</f>
        <v>0</v>
      </c>
      <c r="C6463" s="9">
        <f>'Dash Board'!$C$12+COUNT('Daily reducing balance'!$F$4:F6462)</f>
        <v>48189</v>
      </c>
      <c r="D6463">
        <f t="shared" si="707"/>
        <v>2031</v>
      </c>
      <c r="E6463">
        <f t="shared" si="708"/>
        <v>12</v>
      </c>
      <c r="F6463">
        <f>DAY('Dash Board'!$C$12+COUNT('Daily reducing balance'!$F$4:F6462))</f>
        <v>7</v>
      </c>
      <c r="G6463" s="8">
        <f t="shared" si="709"/>
        <v>1.1964337887073952E-7</v>
      </c>
      <c r="H6463" s="6">
        <f>G6463*'Dash Board'!$C$11/365</f>
        <v>3.4417958305281235E-11</v>
      </c>
      <c r="I6463" s="6">
        <f>H6463*'Dash Board'!$C$18/'Dash Board'!$C$11</f>
        <v>1.6389503954895827E-11</v>
      </c>
      <c r="J6463" s="6">
        <f>(G6463&gt;1)*PMT('Dash Board'!$C$11/365,$U$4,-'Dash Board'!$C$19)</f>
        <v>0</v>
      </c>
      <c r="K6463" s="6">
        <f t="shared" si="704"/>
        <v>0</v>
      </c>
      <c r="L6463" s="8">
        <f t="shared" si="705"/>
        <v>1.196777968290448E-7</v>
      </c>
      <c r="N6463" s="8">
        <f t="shared" si="710"/>
        <v>-1.6389503954895827E-11</v>
      </c>
      <c r="O6463" s="8">
        <f>IF(E6462&lt;&gt;E6463,SUM($N$4:N6463)-SUM($O$3:O6462),0)</f>
        <v>0</v>
      </c>
      <c r="P6463" s="6">
        <f>IF(B6463&gt;0,SUM($O$4:O6463)-SUM($P$3:P6462),0)</f>
        <v>0</v>
      </c>
      <c r="Q6463" s="6">
        <f t="shared" si="706"/>
        <v>1.6389503954895827E-11</v>
      </c>
      <c r="R6463" s="8">
        <f>IF(E6462&lt;&gt;E6463,SUM($Q$4:Q6463)-SUM($R$3:R6462),0)</f>
        <v>0</v>
      </c>
      <c r="S6463" s="6">
        <f>IF(B6463&gt;0,SUM($R$4:R6463)-SUM($S$3:S6462),0)</f>
        <v>0</v>
      </c>
    </row>
    <row r="6464" spans="1:19">
      <c r="A6464">
        <f>IF(E6463&lt;&gt;E6464,COUNTIF($A$4:A6463,"&lt;&gt;0")+1,0)</f>
        <v>0</v>
      </c>
      <c r="B6464">
        <f>IF(A6464&lt;&gt;0,IF(MOD(A6464,3)=0,COUNTIF($B$4:B6463,"&lt;&gt;0")+1,0),0)</f>
        <v>0</v>
      </c>
      <c r="C6464" s="9">
        <f>'Dash Board'!$C$12+COUNT('Daily reducing balance'!$F$4:F6463)</f>
        <v>48190</v>
      </c>
      <c r="D6464">
        <f t="shared" si="707"/>
        <v>2031</v>
      </c>
      <c r="E6464">
        <f t="shared" si="708"/>
        <v>12</v>
      </c>
      <c r="F6464">
        <f>DAY('Dash Board'!$C$12+COUNT('Daily reducing balance'!$F$4:F6463))</f>
        <v>8</v>
      </c>
      <c r="G6464" s="8">
        <f t="shared" si="709"/>
        <v>1.196777968290448E-7</v>
      </c>
      <c r="H6464" s="6">
        <f>G6464*'Dash Board'!$C$11/365</f>
        <v>3.4427859361780006E-11</v>
      </c>
      <c r="I6464" s="6">
        <f>H6464*'Dash Board'!$C$18/'Dash Board'!$C$11</f>
        <v>1.6394218743704766E-11</v>
      </c>
      <c r="J6464" s="6">
        <f>(G6464&gt;1)*PMT('Dash Board'!$C$11/365,$U$4,-'Dash Board'!$C$19)</f>
        <v>0</v>
      </c>
      <c r="K6464" s="6">
        <f t="shared" si="704"/>
        <v>0</v>
      </c>
      <c r="L6464" s="8">
        <f t="shared" si="705"/>
        <v>1.1971222468840657E-7</v>
      </c>
      <c r="N6464" s="8">
        <f t="shared" si="710"/>
        <v>-1.6394218743704766E-11</v>
      </c>
      <c r="O6464" s="8">
        <f>IF(E6463&lt;&gt;E6464,SUM($N$4:N6464)-SUM($O$3:O6463),0)</f>
        <v>0</v>
      </c>
      <c r="P6464" s="6">
        <f>IF(B6464&gt;0,SUM($O$4:O6464)-SUM($P$3:P6463),0)</f>
        <v>0</v>
      </c>
      <c r="Q6464" s="6">
        <f t="shared" si="706"/>
        <v>1.6394218743704766E-11</v>
      </c>
      <c r="R6464" s="8">
        <f>IF(E6463&lt;&gt;E6464,SUM($Q$4:Q6464)-SUM($R$3:R6463),0)</f>
        <v>0</v>
      </c>
      <c r="S6464" s="6">
        <f>IF(B6464&gt;0,SUM($R$4:R6464)-SUM($S$3:S6463),0)</f>
        <v>0</v>
      </c>
    </row>
    <row r="6465" spans="1:19">
      <c r="A6465">
        <f>IF(E6464&lt;&gt;E6465,COUNTIF($A$4:A6464,"&lt;&gt;0")+1,0)</f>
        <v>0</v>
      </c>
      <c r="B6465">
        <f>IF(A6465&lt;&gt;0,IF(MOD(A6465,3)=0,COUNTIF($B$4:B6464,"&lt;&gt;0")+1,0),0)</f>
        <v>0</v>
      </c>
      <c r="C6465" s="9">
        <f>'Dash Board'!$C$12+COUNT('Daily reducing balance'!$F$4:F6464)</f>
        <v>48191</v>
      </c>
      <c r="D6465">
        <f t="shared" si="707"/>
        <v>2031</v>
      </c>
      <c r="E6465">
        <f t="shared" si="708"/>
        <v>12</v>
      </c>
      <c r="F6465">
        <f>DAY('Dash Board'!$C$12+COUNT('Daily reducing balance'!$F$4:F6464))</f>
        <v>9</v>
      </c>
      <c r="G6465" s="8">
        <f t="shared" si="709"/>
        <v>1.1971222468840657E-7</v>
      </c>
      <c r="H6465" s="6">
        <f>G6465*'Dash Board'!$C$11/365</f>
        <v>3.4437763266527914E-11</v>
      </c>
      <c r="I6465" s="6">
        <f>H6465*'Dash Board'!$C$18/'Dash Board'!$C$11</f>
        <v>1.6398934888822818E-11</v>
      </c>
      <c r="J6465" s="6">
        <f>(G6465&gt;1)*PMT('Dash Board'!$C$11/365,$U$4,-'Dash Board'!$C$19)</f>
        <v>0</v>
      </c>
      <c r="K6465" s="6">
        <f t="shared" si="704"/>
        <v>0</v>
      </c>
      <c r="L6465" s="8">
        <f t="shared" si="705"/>
        <v>1.197466624516731E-7</v>
      </c>
      <c r="N6465" s="8">
        <f t="shared" si="710"/>
        <v>-1.6398934888822818E-11</v>
      </c>
      <c r="O6465" s="8">
        <f>IF(E6464&lt;&gt;E6465,SUM($N$4:N6465)-SUM($O$3:O6464),0)</f>
        <v>0</v>
      </c>
      <c r="P6465" s="6">
        <f>IF(B6465&gt;0,SUM($O$4:O6465)-SUM($P$3:P6464),0)</f>
        <v>0</v>
      </c>
      <c r="Q6465" s="6">
        <f t="shared" si="706"/>
        <v>1.6398934888822818E-11</v>
      </c>
      <c r="R6465" s="8">
        <f>IF(E6464&lt;&gt;E6465,SUM($Q$4:Q6465)-SUM($R$3:R6464),0)</f>
        <v>0</v>
      </c>
      <c r="S6465" s="6">
        <f>IF(B6465&gt;0,SUM($R$4:R6465)-SUM($S$3:S6464),0)</f>
        <v>0</v>
      </c>
    </row>
    <row r="6466" spans="1:19">
      <c r="A6466">
        <f>IF(E6465&lt;&gt;E6466,COUNTIF($A$4:A6465,"&lt;&gt;0")+1,0)</f>
        <v>0</v>
      </c>
      <c r="B6466">
        <f>IF(A6466&lt;&gt;0,IF(MOD(A6466,3)=0,COUNTIF($B$4:B6465,"&lt;&gt;0")+1,0),0)</f>
        <v>0</v>
      </c>
      <c r="C6466" s="9">
        <f>'Dash Board'!$C$12+COUNT('Daily reducing balance'!$F$4:F6465)</f>
        <v>48192</v>
      </c>
      <c r="D6466">
        <f t="shared" si="707"/>
        <v>2031</v>
      </c>
      <c r="E6466">
        <f t="shared" si="708"/>
        <v>12</v>
      </c>
      <c r="F6466">
        <f>DAY('Dash Board'!$C$12+COUNT('Daily reducing balance'!$F$4:F6465))</f>
        <v>10</v>
      </c>
      <c r="G6466" s="8">
        <f t="shared" si="709"/>
        <v>1.197466624516731E-7</v>
      </c>
      <c r="H6466" s="6">
        <f>G6466*'Dash Board'!$C$11/365</f>
        <v>3.4447670020344314E-11</v>
      </c>
      <c r="I6466" s="6">
        <f>H6466*'Dash Board'!$C$18/'Dash Board'!$C$11</f>
        <v>1.6403652390640152E-11</v>
      </c>
      <c r="J6466" s="6">
        <f>(G6466&gt;1)*PMT('Dash Board'!$C$11/365,$U$4,-'Dash Board'!$C$19)</f>
        <v>0</v>
      </c>
      <c r="K6466" s="6">
        <f t="shared" si="704"/>
        <v>0</v>
      </c>
      <c r="L6466" s="8">
        <f t="shared" si="705"/>
        <v>1.1978111012169344E-7</v>
      </c>
      <c r="N6466" s="8">
        <f t="shared" si="710"/>
        <v>-1.6403652390640152E-11</v>
      </c>
      <c r="O6466" s="8">
        <f>IF(E6465&lt;&gt;E6466,SUM($N$4:N6466)-SUM($O$3:O6465),0)</f>
        <v>0</v>
      </c>
      <c r="P6466" s="6">
        <f>IF(B6466&gt;0,SUM($O$4:O6466)-SUM($P$3:P6465),0)</f>
        <v>0</v>
      </c>
      <c r="Q6466" s="6">
        <f t="shared" si="706"/>
        <v>1.6403652390640152E-11</v>
      </c>
      <c r="R6466" s="8">
        <f>IF(E6465&lt;&gt;E6466,SUM($Q$4:Q6466)-SUM($R$3:R6465),0)</f>
        <v>0</v>
      </c>
      <c r="S6466" s="6">
        <f>IF(B6466&gt;0,SUM($R$4:R6466)-SUM($S$3:S6465),0)</f>
        <v>0</v>
      </c>
    </row>
    <row r="6467" spans="1:19">
      <c r="A6467">
        <f>IF(E6466&lt;&gt;E6467,COUNTIF($A$4:A6466,"&lt;&gt;0")+1,0)</f>
        <v>0</v>
      </c>
      <c r="B6467">
        <f>IF(A6467&lt;&gt;0,IF(MOD(A6467,3)=0,COUNTIF($B$4:B6466,"&lt;&gt;0")+1,0),0)</f>
        <v>0</v>
      </c>
      <c r="C6467" s="9">
        <f>'Dash Board'!$C$12+COUNT('Daily reducing balance'!$F$4:F6466)</f>
        <v>48193</v>
      </c>
      <c r="D6467">
        <f t="shared" si="707"/>
        <v>2031</v>
      </c>
      <c r="E6467">
        <f t="shared" si="708"/>
        <v>12</v>
      </c>
      <c r="F6467">
        <f>DAY('Dash Board'!$C$12+COUNT('Daily reducing balance'!$F$4:F6466))</f>
        <v>11</v>
      </c>
      <c r="G6467" s="8">
        <f t="shared" si="709"/>
        <v>1.1978111012169344E-7</v>
      </c>
      <c r="H6467" s="6">
        <f>G6467*'Dash Board'!$C$11/365</f>
        <v>3.4457579624048798E-11</v>
      </c>
      <c r="I6467" s="6">
        <f>H6467*'Dash Board'!$C$18/'Dash Board'!$C$11</f>
        <v>1.6408371249547047E-11</v>
      </c>
      <c r="J6467" s="6">
        <f>(G6467&gt;1)*PMT('Dash Board'!$C$11/365,$U$4,-'Dash Board'!$C$19)</f>
        <v>0</v>
      </c>
      <c r="K6467" s="6">
        <f t="shared" si="704"/>
        <v>0</v>
      </c>
      <c r="L6467" s="8">
        <f t="shared" si="705"/>
        <v>1.1981556770131748E-7</v>
      </c>
      <c r="N6467" s="8">
        <f t="shared" si="710"/>
        <v>-1.6408371249547047E-11</v>
      </c>
      <c r="O6467" s="8">
        <f>IF(E6466&lt;&gt;E6467,SUM($N$4:N6467)-SUM($O$3:O6466),0)</f>
        <v>0</v>
      </c>
      <c r="P6467" s="6">
        <f>IF(B6467&gt;0,SUM($O$4:O6467)-SUM($P$3:P6466),0)</f>
        <v>0</v>
      </c>
      <c r="Q6467" s="6">
        <f t="shared" si="706"/>
        <v>1.6408371249547047E-11</v>
      </c>
      <c r="R6467" s="8">
        <f>IF(E6466&lt;&gt;E6467,SUM($Q$4:Q6467)-SUM($R$3:R6466),0)</f>
        <v>0</v>
      </c>
      <c r="S6467" s="6">
        <f>IF(B6467&gt;0,SUM($R$4:R6467)-SUM($S$3:S6466),0)</f>
        <v>0</v>
      </c>
    </row>
    <row r="6468" spans="1:19">
      <c r="A6468">
        <f>IF(E6467&lt;&gt;E6468,COUNTIF($A$4:A6467,"&lt;&gt;0")+1,0)</f>
        <v>0</v>
      </c>
      <c r="B6468">
        <f>IF(A6468&lt;&gt;0,IF(MOD(A6468,3)=0,COUNTIF($B$4:B6467,"&lt;&gt;0")+1,0),0)</f>
        <v>0</v>
      </c>
      <c r="C6468" s="9">
        <f>'Dash Board'!$C$12+COUNT('Daily reducing balance'!$F$4:F6467)</f>
        <v>48194</v>
      </c>
      <c r="D6468">
        <f t="shared" si="707"/>
        <v>2031</v>
      </c>
      <c r="E6468">
        <f t="shared" si="708"/>
        <v>12</v>
      </c>
      <c r="F6468">
        <f>DAY('Dash Board'!$C$12+COUNT('Daily reducing balance'!$F$4:F6467))</f>
        <v>12</v>
      </c>
      <c r="G6468" s="8">
        <f t="shared" si="709"/>
        <v>1.1981556770131748E-7</v>
      </c>
      <c r="H6468" s="6">
        <f>G6468*'Dash Board'!$C$11/365</f>
        <v>3.4467492078461188E-11</v>
      </c>
      <c r="I6468" s="6">
        <f>H6468*'Dash Board'!$C$18/'Dash Board'!$C$11</f>
        <v>1.64130914659339E-11</v>
      </c>
      <c r="J6468" s="6">
        <f>(G6468&gt;1)*PMT('Dash Board'!$C$11/365,$U$4,-'Dash Board'!$C$19)</f>
        <v>0</v>
      </c>
      <c r="K6468" s="6">
        <f t="shared" si="704"/>
        <v>0</v>
      </c>
      <c r="L6468" s="8">
        <f t="shared" si="705"/>
        <v>1.1985003519339594E-7</v>
      </c>
      <c r="N6468" s="8">
        <f t="shared" si="710"/>
        <v>-1.64130914659339E-11</v>
      </c>
      <c r="O6468" s="8">
        <f>IF(E6467&lt;&gt;E6468,SUM($N$4:N6468)-SUM($O$3:O6467),0)</f>
        <v>0</v>
      </c>
      <c r="P6468" s="6">
        <f>IF(B6468&gt;0,SUM($O$4:O6468)-SUM($P$3:P6467),0)</f>
        <v>0</v>
      </c>
      <c r="Q6468" s="6">
        <f t="shared" si="706"/>
        <v>1.64130914659339E-11</v>
      </c>
      <c r="R6468" s="8">
        <f>IF(E6467&lt;&gt;E6468,SUM($Q$4:Q6468)-SUM($R$3:R6467),0)</f>
        <v>0</v>
      </c>
      <c r="S6468" s="6">
        <f>IF(B6468&gt;0,SUM($R$4:R6468)-SUM($S$3:S6467),0)</f>
        <v>0</v>
      </c>
    </row>
    <row r="6469" spans="1:19">
      <c r="A6469">
        <f>IF(E6468&lt;&gt;E6469,COUNTIF($A$4:A6468,"&lt;&gt;0")+1,0)</f>
        <v>0</v>
      </c>
      <c r="B6469">
        <f>IF(A6469&lt;&gt;0,IF(MOD(A6469,3)=0,COUNTIF($B$4:B6468,"&lt;&gt;0")+1,0),0)</f>
        <v>0</v>
      </c>
      <c r="C6469" s="9">
        <f>'Dash Board'!$C$12+COUNT('Daily reducing balance'!$F$4:F6468)</f>
        <v>48195</v>
      </c>
      <c r="D6469">
        <f t="shared" si="707"/>
        <v>2031</v>
      </c>
      <c r="E6469">
        <f t="shared" si="708"/>
        <v>12</v>
      </c>
      <c r="F6469">
        <f>DAY('Dash Board'!$C$12+COUNT('Daily reducing balance'!$F$4:F6468))</f>
        <v>13</v>
      </c>
      <c r="G6469" s="8">
        <f t="shared" si="709"/>
        <v>1.1985003519339594E-7</v>
      </c>
      <c r="H6469" s="6">
        <f>G6469*'Dash Board'!$C$11/365</f>
        <v>3.4477407384401567E-11</v>
      </c>
      <c r="I6469" s="6">
        <f>H6469*'Dash Board'!$C$18/'Dash Board'!$C$11</f>
        <v>1.6417813040191224E-11</v>
      </c>
      <c r="J6469" s="6">
        <f>(G6469&gt;1)*PMT('Dash Board'!$C$11/365,$U$4,-'Dash Board'!$C$19)</f>
        <v>0</v>
      </c>
      <c r="K6469" s="6">
        <f t="shared" ref="K6469:K6532" si="711">IF(F6469=1,SUMIFS($J$4:$J$7308,$D$4:$D$7308,"="&amp;YEAR(C6469),$E$4:$E$7308,"="&amp;MONTH(C6469)),0)</f>
        <v>0</v>
      </c>
      <c r="L6469" s="8">
        <f t="shared" ref="L6469:L6532" si="712">IF(G6469+H6469-J6469&lt;0,0,G6469+H6469-J6469)</f>
        <v>1.1988451260078035E-7</v>
      </c>
      <c r="N6469" s="8">
        <f t="shared" si="710"/>
        <v>-1.6417813040191224E-11</v>
      </c>
      <c r="O6469" s="8">
        <f>IF(E6468&lt;&gt;E6469,SUM($N$4:N6469)-SUM($O$3:O6468),0)</f>
        <v>0</v>
      </c>
      <c r="P6469" s="6">
        <f>IF(B6469&gt;0,SUM($O$4:O6469)-SUM($P$3:P6468),0)</f>
        <v>0</v>
      </c>
      <c r="Q6469" s="6">
        <f t="shared" ref="Q6469:Q6532" si="713">I6469</f>
        <v>1.6417813040191224E-11</v>
      </c>
      <c r="R6469" s="8">
        <f>IF(E6468&lt;&gt;E6469,SUM($Q$4:Q6469)-SUM($R$3:R6468),0)</f>
        <v>0</v>
      </c>
      <c r="S6469" s="6">
        <f>IF(B6469&gt;0,SUM($R$4:R6469)-SUM($S$3:S6468),0)</f>
        <v>0</v>
      </c>
    </row>
    <row r="6470" spans="1:19">
      <c r="A6470">
        <f>IF(E6469&lt;&gt;E6470,COUNTIF($A$4:A6469,"&lt;&gt;0")+1,0)</f>
        <v>0</v>
      </c>
      <c r="B6470">
        <f>IF(A6470&lt;&gt;0,IF(MOD(A6470,3)=0,COUNTIF($B$4:B6469,"&lt;&gt;0")+1,0),0)</f>
        <v>0</v>
      </c>
      <c r="C6470" s="9">
        <f>'Dash Board'!$C$12+COUNT('Daily reducing balance'!$F$4:F6469)</f>
        <v>48196</v>
      </c>
      <c r="D6470">
        <f t="shared" si="707"/>
        <v>2031</v>
      </c>
      <c r="E6470">
        <f t="shared" si="708"/>
        <v>12</v>
      </c>
      <c r="F6470">
        <f>DAY('Dash Board'!$C$12+COUNT('Daily reducing balance'!$F$4:F6469))</f>
        <v>14</v>
      </c>
      <c r="G6470" s="8">
        <f t="shared" si="709"/>
        <v>1.1988451260078035E-7</v>
      </c>
      <c r="H6470" s="6">
        <f>G6470*'Dash Board'!$C$11/365</f>
        <v>3.4487325542690235E-11</v>
      </c>
      <c r="I6470" s="6">
        <f>H6470*'Dash Board'!$C$18/'Dash Board'!$C$11</f>
        <v>1.6422535972709638E-11</v>
      </c>
      <c r="J6470" s="6">
        <f>(G6470&gt;1)*PMT('Dash Board'!$C$11/365,$U$4,-'Dash Board'!$C$19)</f>
        <v>0</v>
      </c>
      <c r="K6470" s="6">
        <f t="shared" si="711"/>
        <v>0</v>
      </c>
      <c r="L6470" s="8">
        <f t="shared" si="712"/>
        <v>1.1991899992632304E-7</v>
      </c>
      <c r="N6470" s="8">
        <f t="shared" si="710"/>
        <v>-1.6422535972709638E-11</v>
      </c>
      <c r="O6470" s="8">
        <f>IF(E6469&lt;&gt;E6470,SUM($N$4:N6470)-SUM($O$3:O6469),0)</f>
        <v>0</v>
      </c>
      <c r="P6470" s="6">
        <f>IF(B6470&gt;0,SUM($O$4:O6470)-SUM($P$3:P6469),0)</f>
        <v>0</v>
      </c>
      <c r="Q6470" s="6">
        <f t="shared" si="713"/>
        <v>1.6422535972709638E-11</v>
      </c>
      <c r="R6470" s="8">
        <f>IF(E6469&lt;&gt;E6470,SUM($Q$4:Q6470)-SUM($R$3:R6469),0)</f>
        <v>0</v>
      </c>
      <c r="S6470" s="6">
        <f>IF(B6470&gt;0,SUM($R$4:R6470)-SUM($S$3:S6469),0)</f>
        <v>0</v>
      </c>
    </row>
    <row r="6471" spans="1:19">
      <c r="A6471">
        <f>IF(E6470&lt;&gt;E6471,COUNTIF($A$4:A6470,"&lt;&gt;0")+1,0)</f>
        <v>0</v>
      </c>
      <c r="B6471">
        <f>IF(A6471&lt;&gt;0,IF(MOD(A6471,3)=0,COUNTIF($B$4:B6470,"&lt;&gt;0")+1,0),0)</f>
        <v>0</v>
      </c>
      <c r="C6471" s="9">
        <f>'Dash Board'!$C$12+COUNT('Daily reducing balance'!$F$4:F6470)</f>
        <v>48197</v>
      </c>
      <c r="D6471">
        <f t="shared" si="707"/>
        <v>2031</v>
      </c>
      <c r="E6471">
        <f t="shared" si="708"/>
        <v>12</v>
      </c>
      <c r="F6471">
        <f>DAY('Dash Board'!$C$12+COUNT('Daily reducing balance'!$F$4:F6470))</f>
        <v>15</v>
      </c>
      <c r="G6471" s="8">
        <f t="shared" si="709"/>
        <v>1.1991899992632304E-7</v>
      </c>
      <c r="H6471" s="6">
        <f>G6471*'Dash Board'!$C$11/365</f>
        <v>3.4497246554147722E-11</v>
      </c>
      <c r="I6471" s="6">
        <f>H6471*'Dash Board'!$C$18/'Dash Board'!$C$11</f>
        <v>1.642726026387987E-11</v>
      </c>
      <c r="J6471" s="6">
        <f>(G6471&gt;1)*PMT('Dash Board'!$C$11/365,$U$4,-'Dash Board'!$C$19)</f>
        <v>0</v>
      </c>
      <c r="K6471" s="6">
        <f t="shared" si="711"/>
        <v>0</v>
      </c>
      <c r="L6471" s="8">
        <f t="shared" si="712"/>
        <v>1.1995349717287719E-7</v>
      </c>
      <c r="N6471" s="8">
        <f t="shared" si="710"/>
        <v>-1.642726026387987E-11</v>
      </c>
      <c r="O6471" s="8">
        <f>IF(E6470&lt;&gt;E6471,SUM($N$4:N6471)-SUM($O$3:O6470),0)</f>
        <v>0</v>
      </c>
      <c r="P6471" s="6">
        <f>IF(B6471&gt;0,SUM($O$4:O6471)-SUM($P$3:P6470),0)</f>
        <v>0</v>
      </c>
      <c r="Q6471" s="6">
        <f t="shared" si="713"/>
        <v>1.642726026387987E-11</v>
      </c>
      <c r="R6471" s="8">
        <f>IF(E6470&lt;&gt;E6471,SUM($Q$4:Q6471)-SUM($R$3:R6470),0)</f>
        <v>0</v>
      </c>
      <c r="S6471" s="6">
        <f>IF(B6471&gt;0,SUM($R$4:R6471)-SUM($S$3:S6470),0)</f>
        <v>0</v>
      </c>
    </row>
    <row r="6472" spans="1:19">
      <c r="A6472">
        <f>IF(E6471&lt;&gt;E6472,COUNTIF($A$4:A6471,"&lt;&gt;0")+1,0)</f>
        <v>0</v>
      </c>
      <c r="B6472">
        <f>IF(A6472&lt;&gt;0,IF(MOD(A6472,3)=0,COUNTIF($B$4:B6471,"&lt;&gt;0")+1,0),0)</f>
        <v>0</v>
      </c>
      <c r="C6472" s="9">
        <f>'Dash Board'!$C$12+COUNT('Daily reducing balance'!$F$4:F6471)</f>
        <v>48198</v>
      </c>
      <c r="D6472">
        <f t="shared" si="707"/>
        <v>2031</v>
      </c>
      <c r="E6472">
        <f t="shared" si="708"/>
        <v>12</v>
      </c>
      <c r="F6472">
        <f>DAY('Dash Board'!$C$12+COUNT('Daily reducing balance'!$F$4:F6471))</f>
        <v>16</v>
      </c>
      <c r="G6472" s="8">
        <f t="shared" si="709"/>
        <v>1.1995349717287719E-7</v>
      </c>
      <c r="H6472" s="6">
        <f>G6472*'Dash Board'!$C$11/365</f>
        <v>3.4507170419594804E-11</v>
      </c>
      <c r="I6472" s="6">
        <f>H6472*'Dash Board'!$C$18/'Dash Board'!$C$11</f>
        <v>1.6431985914092764E-11</v>
      </c>
      <c r="J6472" s="6">
        <f>(G6472&gt;1)*PMT('Dash Board'!$C$11/365,$U$4,-'Dash Board'!$C$19)</f>
        <v>0</v>
      </c>
      <c r="K6472" s="6">
        <f t="shared" si="711"/>
        <v>0</v>
      </c>
      <c r="L6472" s="8">
        <f t="shared" si="712"/>
        <v>1.1998800434329678E-7</v>
      </c>
      <c r="N6472" s="8">
        <f t="shared" si="710"/>
        <v>-1.6431985914092764E-11</v>
      </c>
      <c r="O6472" s="8">
        <f>IF(E6471&lt;&gt;E6472,SUM($N$4:N6472)-SUM($O$3:O6471),0)</f>
        <v>0</v>
      </c>
      <c r="P6472" s="6">
        <f>IF(B6472&gt;0,SUM($O$4:O6472)-SUM($P$3:P6471),0)</f>
        <v>0</v>
      </c>
      <c r="Q6472" s="6">
        <f t="shared" si="713"/>
        <v>1.6431985914092764E-11</v>
      </c>
      <c r="R6472" s="8">
        <f>IF(E6471&lt;&gt;E6472,SUM($Q$4:Q6472)-SUM($R$3:R6471),0)</f>
        <v>0</v>
      </c>
      <c r="S6472" s="6">
        <f>IF(B6472&gt;0,SUM($R$4:R6472)-SUM($S$3:S6471),0)</f>
        <v>0</v>
      </c>
    </row>
    <row r="6473" spans="1:19">
      <c r="A6473">
        <f>IF(E6472&lt;&gt;E6473,COUNTIF($A$4:A6472,"&lt;&gt;0")+1,0)</f>
        <v>0</v>
      </c>
      <c r="B6473">
        <f>IF(A6473&lt;&gt;0,IF(MOD(A6473,3)=0,COUNTIF($B$4:B6472,"&lt;&gt;0")+1,0),0)</f>
        <v>0</v>
      </c>
      <c r="C6473" s="9">
        <f>'Dash Board'!$C$12+COUNT('Daily reducing balance'!$F$4:F6472)</f>
        <v>48199</v>
      </c>
      <c r="D6473">
        <f t="shared" si="707"/>
        <v>2031</v>
      </c>
      <c r="E6473">
        <f t="shared" si="708"/>
        <v>12</v>
      </c>
      <c r="F6473">
        <f>DAY('Dash Board'!$C$12+COUNT('Daily reducing balance'!$F$4:F6472))</f>
        <v>17</v>
      </c>
      <c r="G6473" s="8">
        <f t="shared" si="709"/>
        <v>1.1998800434329678E-7</v>
      </c>
      <c r="H6473" s="6">
        <f>G6473*'Dash Board'!$C$11/365</f>
        <v>3.4517097139852498E-11</v>
      </c>
      <c r="I6473" s="6">
        <f>H6473*'Dash Board'!$C$18/'Dash Board'!$C$11</f>
        <v>1.6436712923739285E-11</v>
      </c>
      <c r="J6473" s="6">
        <f>(G6473&gt;1)*PMT('Dash Board'!$C$11/365,$U$4,-'Dash Board'!$C$19)</f>
        <v>0</v>
      </c>
      <c r="K6473" s="6">
        <f t="shared" si="711"/>
        <v>0</v>
      </c>
      <c r="L6473" s="8">
        <f t="shared" si="712"/>
        <v>1.2002252144043664E-7</v>
      </c>
      <c r="N6473" s="8">
        <f t="shared" si="710"/>
        <v>-1.6436712923739285E-11</v>
      </c>
      <c r="O6473" s="8">
        <f>IF(E6472&lt;&gt;E6473,SUM($N$4:N6473)-SUM($O$3:O6472),0)</f>
        <v>0</v>
      </c>
      <c r="P6473" s="6">
        <f>IF(B6473&gt;0,SUM($O$4:O6473)-SUM($P$3:P6472),0)</f>
        <v>0</v>
      </c>
      <c r="Q6473" s="6">
        <f t="shared" si="713"/>
        <v>1.6436712923739285E-11</v>
      </c>
      <c r="R6473" s="8">
        <f>IF(E6472&lt;&gt;E6473,SUM($Q$4:Q6473)-SUM($R$3:R6472),0)</f>
        <v>0</v>
      </c>
      <c r="S6473" s="6">
        <f>IF(B6473&gt;0,SUM($R$4:R6473)-SUM($S$3:S6472),0)</f>
        <v>0</v>
      </c>
    </row>
    <row r="6474" spans="1:19">
      <c r="A6474">
        <f>IF(E6473&lt;&gt;E6474,COUNTIF($A$4:A6473,"&lt;&gt;0")+1,0)</f>
        <v>0</v>
      </c>
      <c r="B6474">
        <f>IF(A6474&lt;&gt;0,IF(MOD(A6474,3)=0,COUNTIF($B$4:B6473,"&lt;&gt;0")+1,0),0)</f>
        <v>0</v>
      </c>
      <c r="C6474" s="9">
        <f>'Dash Board'!$C$12+COUNT('Daily reducing balance'!$F$4:F6473)</f>
        <v>48200</v>
      </c>
      <c r="D6474">
        <f t="shared" si="707"/>
        <v>2031</v>
      </c>
      <c r="E6474">
        <f t="shared" si="708"/>
        <v>12</v>
      </c>
      <c r="F6474">
        <f>DAY('Dash Board'!$C$12+COUNT('Daily reducing balance'!$F$4:F6473))</f>
        <v>18</v>
      </c>
      <c r="G6474" s="8">
        <f t="shared" si="709"/>
        <v>1.2002252144043664E-7</v>
      </c>
      <c r="H6474" s="6">
        <f>G6474*'Dash Board'!$C$11/365</f>
        <v>3.4527026715742044E-11</v>
      </c>
      <c r="I6474" s="6">
        <f>H6474*'Dash Board'!$C$18/'Dash Board'!$C$11</f>
        <v>1.6441441293210497E-11</v>
      </c>
      <c r="J6474" s="6">
        <f>(G6474&gt;1)*PMT('Dash Board'!$C$11/365,$U$4,-'Dash Board'!$C$19)</f>
        <v>0</v>
      </c>
      <c r="K6474" s="6">
        <f t="shared" si="711"/>
        <v>0</v>
      </c>
      <c r="L6474" s="8">
        <f t="shared" si="712"/>
        <v>1.200570484671524E-7</v>
      </c>
      <c r="N6474" s="8">
        <f t="shared" si="710"/>
        <v>-1.6441441293210497E-11</v>
      </c>
      <c r="O6474" s="8">
        <f>IF(E6473&lt;&gt;E6474,SUM($N$4:N6474)-SUM($O$3:O6473),0)</f>
        <v>0</v>
      </c>
      <c r="P6474" s="6">
        <f>IF(B6474&gt;0,SUM($O$4:O6474)-SUM($P$3:P6473),0)</f>
        <v>0</v>
      </c>
      <c r="Q6474" s="6">
        <f t="shared" si="713"/>
        <v>1.6441441293210497E-11</v>
      </c>
      <c r="R6474" s="8">
        <f>IF(E6473&lt;&gt;E6474,SUM($Q$4:Q6474)-SUM($R$3:R6473),0)</f>
        <v>0</v>
      </c>
      <c r="S6474" s="6">
        <f>IF(B6474&gt;0,SUM($R$4:R6474)-SUM($S$3:S6473),0)</f>
        <v>0</v>
      </c>
    </row>
    <row r="6475" spans="1:19">
      <c r="A6475">
        <f>IF(E6474&lt;&gt;E6475,COUNTIF($A$4:A6474,"&lt;&gt;0")+1,0)</f>
        <v>0</v>
      </c>
      <c r="B6475">
        <f>IF(A6475&lt;&gt;0,IF(MOD(A6475,3)=0,COUNTIF($B$4:B6474,"&lt;&gt;0")+1,0),0)</f>
        <v>0</v>
      </c>
      <c r="C6475" s="9">
        <f>'Dash Board'!$C$12+COUNT('Daily reducing balance'!$F$4:F6474)</f>
        <v>48201</v>
      </c>
      <c r="D6475">
        <f t="shared" si="707"/>
        <v>2031</v>
      </c>
      <c r="E6475">
        <f t="shared" si="708"/>
        <v>12</v>
      </c>
      <c r="F6475">
        <f>DAY('Dash Board'!$C$12+COUNT('Daily reducing balance'!$F$4:F6474))</f>
        <v>19</v>
      </c>
      <c r="G6475" s="8">
        <f t="shared" si="709"/>
        <v>1.200570484671524E-7</v>
      </c>
      <c r="H6475" s="6">
        <f>G6475*'Dash Board'!$C$11/365</f>
        <v>3.4536959148084937E-11</v>
      </c>
      <c r="I6475" s="6">
        <f>H6475*'Dash Board'!$C$18/'Dash Board'!$C$11</f>
        <v>1.6446171022897589E-11</v>
      </c>
      <c r="J6475" s="6">
        <f>(G6475&gt;1)*PMT('Dash Board'!$C$11/365,$U$4,-'Dash Board'!$C$19)</f>
        <v>0</v>
      </c>
      <c r="K6475" s="6">
        <f t="shared" si="711"/>
        <v>0</v>
      </c>
      <c r="L6475" s="8">
        <f t="shared" si="712"/>
        <v>1.2009158542630048E-7</v>
      </c>
      <c r="N6475" s="8">
        <f t="shared" si="710"/>
        <v>-1.6446171022897589E-11</v>
      </c>
      <c r="O6475" s="8">
        <f>IF(E6474&lt;&gt;E6475,SUM($N$4:N6475)-SUM($O$3:O6474),0)</f>
        <v>0</v>
      </c>
      <c r="P6475" s="6">
        <f>IF(B6475&gt;0,SUM($O$4:O6475)-SUM($P$3:P6474),0)</f>
        <v>0</v>
      </c>
      <c r="Q6475" s="6">
        <f t="shared" si="713"/>
        <v>1.6446171022897589E-11</v>
      </c>
      <c r="R6475" s="8">
        <f>IF(E6474&lt;&gt;E6475,SUM($Q$4:Q6475)-SUM($R$3:R6474),0)</f>
        <v>0</v>
      </c>
      <c r="S6475" s="6">
        <f>IF(B6475&gt;0,SUM($R$4:R6475)-SUM($S$3:S6474),0)</f>
        <v>0</v>
      </c>
    </row>
    <row r="6476" spans="1:19">
      <c r="A6476">
        <f>IF(E6475&lt;&gt;E6476,COUNTIF($A$4:A6475,"&lt;&gt;0")+1,0)</f>
        <v>0</v>
      </c>
      <c r="B6476">
        <f>IF(A6476&lt;&gt;0,IF(MOD(A6476,3)=0,COUNTIF($B$4:B6475,"&lt;&gt;0")+1,0),0)</f>
        <v>0</v>
      </c>
      <c r="C6476" s="9">
        <f>'Dash Board'!$C$12+COUNT('Daily reducing balance'!$F$4:F6475)</f>
        <v>48202</v>
      </c>
      <c r="D6476">
        <f t="shared" si="707"/>
        <v>2031</v>
      </c>
      <c r="E6476">
        <f t="shared" si="708"/>
        <v>12</v>
      </c>
      <c r="F6476">
        <f>DAY('Dash Board'!$C$12+COUNT('Daily reducing balance'!$F$4:F6475))</f>
        <v>20</v>
      </c>
      <c r="G6476" s="8">
        <f t="shared" si="709"/>
        <v>1.2009158542630048E-7</v>
      </c>
      <c r="H6476" s="6">
        <f>G6476*'Dash Board'!$C$11/365</f>
        <v>3.4546894437702876E-11</v>
      </c>
      <c r="I6476" s="6">
        <f>H6476*'Dash Board'!$C$18/'Dash Board'!$C$11</f>
        <v>1.6450902113191847E-11</v>
      </c>
      <c r="J6476" s="6">
        <f>(G6476&gt;1)*PMT('Dash Board'!$C$11/365,$U$4,-'Dash Board'!$C$19)</f>
        <v>0</v>
      </c>
      <c r="K6476" s="6">
        <f t="shared" si="711"/>
        <v>0</v>
      </c>
      <c r="L6476" s="8">
        <f t="shared" si="712"/>
        <v>1.2012613232073819E-7</v>
      </c>
      <c r="N6476" s="8">
        <f t="shared" si="710"/>
        <v>-1.6450902113191847E-11</v>
      </c>
      <c r="O6476" s="8">
        <f>IF(E6475&lt;&gt;E6476,SUM($N$4:N6476)-SUM($O$3:O6475),0)</f>
        <v>0</v>
      </c>
      <c r="P6476" s="6">
        <f>IF(B6476&gt;0,SUM($O$4:O6476)-SUM($P$3:P6475),0)</f>
        <v>0</v>
      </c>
      <c r="Q6476" s="6">
        <f t="shared" si="713"/>
        <v>1.6450902113191847E-11</v>
      </c>
      <c r="R6476" s="8">
        <f>IF(E6475&lt;&gt;E6476,SUM($Q$4:Q6476)-SUM($R$3:R6475),0)</f>
        <v>0</v>
      </c>
      <c r="S6476" s="6">
        <f>IF(B6476&gt;0,SUM($R$4:R6476)-SUM($S$3:S6475),0)</f>
        <v>0</v>
      </c>
    </row>
    <row r="6477" spans="1:19">
      <c r="A6477">
        <f>IF(E6476&lt;&gt;E6477,COUNTIF($A$4:A6476,"&lt;&gt;0")+1,0)</f>
        <v>0</v>
      </c>
      <c r="B6477">
        <f>IF(A6477&lt;&gt;0,IF(MOD(A6477,3)=0,COUNTIF($B$4:B6476,"&lt;&gt;0")+1,0),0)</f>
        <v>0</v>
      </c>
      <c r="C6477" s="9">
        <f>'Dash Board'!$C$12+COUNT('Daily reducing balance'!$F$4:F6476)</f>
        <v>48203</v>
      </c>
      <c r="D6477">
        <f t="shared" si="707"/>
        <v>2031</v>
      </c>
      <c r="E6477">
        <f t="shared" si="708"/>
        <v>12</v>
      </c>
      <c r="F6477">
        <f>DAY('Dash Board'!$C$12+COUNT('Daily reducing balance'!$F$4:F6476))</f>
        <v>21</v>
      </c>
      <c r="G6477" s="8">
        <f t="shared" si="709"/>
        <v>1.2012613232073819E-7</v>
      </c>
      <c r="H6477" s="6">
        <f>G6477*'Dash Board'!$C$11/365</f>
        <v>3.4556832585417835E-11</v>
      </c>
      <c r="I6477" s="6">
        <f>H6477*'Dash Board'!$C$18/'Dash Board'!$C$11</f>
        <v>1.6455634564484685E-11</v>
      </c>
      <c r="J6477" s="6">
        <f>(G6477&gt;1)*PMT('Dash Board'!$C$11/365,$U$4,-'Dash Board'!$C$19)</f>
        <v>0</v>
      </c>
      <c r="K6477" s="6">
        <f t="shared" si="711"/>
        <v>0</v>
      </c>
      <c r="L6477" s="8">
        <f t="shared" si="712"/>
        <v>1.201606891533236E-7</v>
      </c>
      <c r="N6477" s="8">
        <f t="shared" si="710"/>
        <v>-1.6455634564484685E-11</v>
      </c>
      <c r="O6477" s="8">
        <f>IF(E6476&lt;&gt;E6477,SUM($N$4:N6477)-SUM($O$3:O6476),0)</f>
        <v>0</v>
      </c>
      <c r="P6477" s="6">
        <f>IF(B6477&gt;0,SUM($O$4:O6477)-SUM($P$3:P6476),0)</f>
        <v>0</v>
      </c>
      <c r="Q6477" s="6">
        <f t="shared" si="713"/>
        <v>1.6455634564484685E-11</v>
      </c>
      <c r="R6477" s="8">
        <f>IF(E6476&lt;&gt;E6477,SUM($Q$4:Q6477)-SUM($R$3:R6476),0)</f>
        <v>0</v>
      </c>
      <c r="S6477" s="6">
        <f>IF(B6477&gt;0,SUM($R$4:R6477)-SUM($S$3:S6476),0)</f>
        <v>0</v>
      </c>
    </row>
    <row r="6478" spans="1:19">
      <c r="A6478">
        <f>IF(E6477&lt;&gt;E6478,COUNTIF($A$4:A6477,"&lt;&gt;0")+1,0)</f>
        <v>0</v>
      </c>
      <c r="B6478">
        <f>IF(A6478&lt;&gt;0,IF(MOD(A6478,3)=0,COUNTIF($B$4:B6477,"&lt;&gt;0")+1,0),0)</f>
        <v>0</v>
      </c>
      <c r="C6478" s="9">
        <f>'Dash Board'!$C$12+COUNT('Daily reducing balance'!$F$4:F6477)</f>
        <v>48204</v>
      </c>
      <c r="D6478">
        <f t="shared" si="707"/>
        <v>2031</v>
      </c>
      <c r="E6478">
        <f t="shared" si="708"/>
        <v>12</v>
      </c>
      <c r="F6478">
        <f>DAY('Dash Board'!$C$12+COUNT('Daily reducing balance'!$F$4:F6477))</f>
        <v>22</v>
      </c>
      <c r="G6478" s="8">
        <f t="shared" si="709"/>
        <v>1.201606891533236E-7</v>
      </c>
      <c r="H6478" s="6">
        <f>G6478*'Dash Board'!$C$11/365</f>
        <v>3.4566773592051998E-11</v>
      </c>
      <c r="I6478" s="6">
        <f>H6478*'Dash Board'!$C$18/'Dash Board'!$C$11</f>
        <v>1.6460368377167621E-11</v>
      </c>
      <c r="J6478" s="6">
        <f>(G6478&gt;1)*PMT('Dash Board'!$C$11/365,$U$4,-'Dash Board'!$C$19)</f>
        <v>0</v>
      </c>
      <c r="K6478" s="6">
        <f t="shared" si="711"/>
        <v>0</v>
      </c>
      <c r="L6478" s="8">
        <f t="shared" si="712"/>
        <v>1.2019525592691564E-7</v>
      </c>
      <c r="N6478" s="8">
        <f t="shared" si="710"/>
        <v>-1.6460368377167621E-11</v>
      </c>
      <c r="O6478" s="8">
        <f>IF(E6477&lt;&gt;E6478,SUM($N$4:N6478)-SUM($O$3:O6477),0)</f>
        <v>0</v>
      </c>
      <c r="P6478" s="6">
        <f>IF(B6478&gt;0,SUM($O$4:O6478)-SUM($P$3:P6477),0)</f>
        <v>0</v>
      </c>
      <c r="Q6478" s="6">
        <f t="shared" si="713"/>
        <v>1.6460368377167621E-11</v>
      </c>
      <c r="R6478" s="8">
        <f>IF(E6477&lt;&gt;E6478,SUM($Q$4:Q6478)-SUM($R$3:R6477),0)</f>
        <v>0</v>
      </c>
      <c r="S6478" s="6">
        <f>IF(B6478&gt;0,SUM($R$4:R6478)-SUM($S$3:S6477),0)</f>
        <v>0</v>
      </c>
    </row>
    <row r="6479" spans="1:19">
      <c r="A6479">
        <f>IF(E6478&lt;&gt;E6479,COUNTIF($A$4:A6478,"&lt;&gt;0")+1,0)</f>
        <v>0</v>
      </c>
      <c r="B6479">
        <f>IF(A6479&lt;&gt;0,IF(MOD(A6479,3)=0,COUNTIF($B$4:B6478,"&lt;&gt;0")+1,0),0)</f>
        <v>0</v>
      </c>
      <c r="C6479" s="9">
        <f>'Dash Board'!$C$12+COUNT('Daily reducing balance'!$F$4:F6478)</f>
        <v>48205</v>
      </c>
      <c r="D6479">
        <f t="shared" si="707"/>
        <v>2031</v>
      </c>
      <c r="E6479">
        <f t="shared" si="708"/>
        <v>12</v>
      </c>
      <c r="F6479">
        <f>DAY('Dash Board'!$C$12+COUNT('Daily reducing balance'!$F$4:F6478))</f>
        <v>23</v>
      </c>
      <c r="G6479" s="8">
        <f t="shared" si="709"/>
        <v>1.2019525592691564E-7</v>
      </c>
      <c r="H6479" s="6">
        <f>G6479*'Dash Board'!$C$11/365</f>
        <v>3.457671745842779E-11</v>
      </c>
      <c r="I6479" s="6">
        <f>H6479*'Dash Board'!$C$18/'Dash Board'!$C$11</f>
        <v>1.6465103551632284E-11</v>
      </c>
      <c r="J6479" s="6">
        <f>(G6479&gt;1)*PMT('Dash Board'!$C$11/365,$U$4,-'Dash Board'!$C$19)</f>
        <v>0</v>
      </c>
      <c r="K6479" s="6">
        <f t="shared" si="711"/>
        <v>0</v>
      </c>
      <c r="L6479" s="8">
        <f t="shared" si="712"/>
        <v>1.2022983264437408E-7</v>
      </c>
      <c r="N6479" s="8">
        <f t="shared" si="710"/>
        <v>-1.6465103551632284E-11</v>
      </c>
      <c r="O6479" s="8">
        <f>IF(E6478&lt;&gt;E6479,SUM($N$4:N6479)-SUM($O$3:O6478),0)</f>
        <v>0</v>
      </c>
      <c r="P6479" s="6">
        <f>IF(B6479&gt;0,SUM($O$4:O6479)-SUM($P$3:P6478),0)</f>
        <v>0</v>
      </c>
      <c r="Q6479" s="6">
        <f t="shared" si="713"/>
        <v>1.6465103551632284E-11</v>
      </c>
      <c r="R6479" s="8">
        <f>IF(E6478&lt;&gt;E6479,SUM($Q$4:Q6479)-SUM($R$3:R6478),0)</f>
        <v>0</v>
      </c>
      <c r="S6479" s="6">
        <f>IF(B6479&gt;0,SUM($R$4:R6479)-SUM($S$3:S6478),0)</f>
        <v>0</v>
      </c>
    </row>
    <row r="6480" spans="1:19">
      <c r="A6480">
        <f>IF(E6479&lt;&gt;E6480,COUNTIF($A$4:A6479,"&lt;&gt;0")+1,0)</f>
        <v>0</v>
      </c>
      <c r="B6480">
        <f>IF(A6480&lt;&gt;0,IF(MOD(A6480,3)=0,COUNTIF($B$4:B6479,"&lt;&gt;0")+1,0),0)</f>
        <v>0</v>
      </c>
      <c r="C6480" s="9">
        <f>'Dash Board'!$C$12+COUNT('Daily reducing balance'!$F$4:F6479)</f>
        <v>48206</v>
      </c>
      <c r="D6480">
        <f t="shared" si="707"/>
        <v>2031</v>
      </c>
      <c r="E6480">
        <f t="shared" si="708"/>
        <v>12</v>
      </c>
      <c r="F6480">
        <f>DAY('Dash Board'!$C$12+COUNT('Daily reducing balance'!$F$4:F6479))</f>
        <v>24</v>
      </c>
      <c r="G6480" s="8">
        <f t="shared" si="709"/>
        <v>1.2022983264437408E-7</v>
      </c>
      <c r="H6480" s="6">
        <f>G6480*'Dash Board'!$C$11/365</f>
        <v>3.458666418536788E-11</v>
      </c>
      <c r="I6480" s="6">
        <f>H6480*'Dash Board'!$C$18/'Dash Board'!$C$11</f>
        <v>1.6469840088270421E-11</v>
      </c>
      <c r="J6480" s="6">
        <f>(G6480&gt;1)*PMT('Dash Board'!$C$11/365,$U$4,-'Dash Board'!$C$19)</f>
        <v>0</v>
      </c>
      <c r="K6480" s="6">
        <f t="shared" si="711"/>
        <v>0</v>
      </c>
      <c r="L6480" s="8">
        <f t="shared" si="712"/>
        <v>1.2026441930855945E-7</v>
      </c>
      <c r="N6480" s="8">
        <f t="shared" si="710"/>
        <v>-1.6469840088270421E-11</v>
      </c>
      <c r="O6480" s="8">
        <f>IF(E6479&lt;&gt;E6480,SUM($N$4:N6480)-SUM($O$3:O6479),0)</f>
        <v>0</v>
      </c>
      <c r="P6480" s="6">
        <f>IF(B6480&gt;0,SUM($O$4:O6480)-SUM($P$3:P6479),0)</f>
        <v>0</v>
      </c>
      <c r="Q6480" s="6">
        <f t="shared" si="713"/>
        <v>1.6469840088270421E-11</v>
      </c>
      <c r="R6480" s="8">
        <f>IF(E6479&lt;&gt;E6480,SUM($Q$4:Q6480)-SUM($R$3:R6479),0)</f>
        <v>0</v>
      </c>
      <c r="S6480" s="6">
        <f>IF(B6480&gt;0,SUM($R$4:R6480)-SUM($S$3:S6479),0)</f>
        <v>0</v>
      </c>
    </row>
    <row r="6481" spans="1:19">
      <c r="A6481">
        <f>IF(E6480&lt;&gt;E6481,COUNTIF($A$4:A6480,"&lt;&gt;0")+1,0)</f>
        <v>0</v>
      </c>
      <c r="B6481">
        <f>IF(A6481&lt;&gt;0,IF(MOD(A6481,3)=0,COUNTIF($B$4:B6480,"&lt;&gt;0")+1,0),0)</f>
        <v>0</v>
      </c>
      <c r="C6481" s="9">
        <f>'Dash Board'!$C$12+COUNT('Daily reducing balance'!$F$4:F6480)</f>
        <v>48207</v>
      </c>
      <c r="D6481">
        <f t="shared" si="707"/>
        <v>2031</v>
      </c>
      <c r="E6481">
        <f t="shared" si="708"/>
        <v>12</v>
      </c>
      <c r="F6481">
        <f>DAY('Dash Board'!$C$12+COUNT('Daily reducing balance'!$F$4:F6480))</f>
        <v>25</v>
      </c>
      <c r="G6481" s="8">
        <f t="shared" si="709"/>
        <v>1.2026441930855945E-7</v>
      </c>
      <c r="H6481" s="6">
        <f>G6481*'Dash Board'!$C$11/365</f>
        <v>3.4596613773695184E-11</v>
      </c>
      <c r="I6481" s="6">
        <f>H6481*'Dash Board'!$C$18/'Dash Board'!$C$11</f>
        <v>1.6474577987473899E-11</v>
      </c>
      <c r="J6481" s="6">
        <f>(G6481&gt;1)*PMT('Dash Board'!$C$11/365,$U$4,-'Dash Board'!$C$19)</f>
        <v>0</v>
      </c>
      <c r="K6481" s="6">
        <f t="shared" si="711"/>
        <v>0</v>
      </c>
      <c r="L6481" s="8">
        <f t="shared" si="712"/>
        <v>1.2029901592233313E-7</v>
      </c>
      <c r="N6481" s="8">
        <f t="shared" si="710"/>
        <v>-1.6474577987473899E-11</v>
      </c>
      <c r="O6481" s="8">
        <f>IF(E6480&lt;&gt;E6481,SUM($N$4:N6481)-SUM($O$3:O6480),0)</f>
        <v>0</v>
      </c>
      <c r="P6481" s="6">
        <f>IF(B6481&gt;0,SUM($O$4:O6481)-SUM($P$3:P6480),0)</f>
        <v>0</v>
      </c>
      <c r="Q6481" s="6">
        <f t="shared" si="713"/>
        <v>1.6474577987473899E-11</v>
      </c>
      <c r="R6481" s="8">
        <f>IF(E6480&lt;&gt;E6481,SUM($Q$4:Q6481)-SUM($R$3:R6480),0)</f>
        <v>0</v>
      </c>
      <c r="S6481" s="6">
        <f>IF(B6481&gt;0,SUM($R$4:R6481)-SUM($S$3:S6480),0)</f>
        <v>0</v>
      </c>
    </row>
    <row r="6482" spans="1:19">
      <c r="A6482">
        <f>IF(E6481&lt;&gt;E6482,COUNTIF($A$4:A6481,"&lt;&gt;0")+1,0)</f>
        <v>0</v>
      </c>
      <c r="B6482">
        <f>IF(A6482&lt;&gt;0,IF(MOD(A6482,3)=0,COUNTIF($B$4:B6481,"&lt;&gt;0")+1,0),0)</f>
        <v>0</v>
      </c>
      <c r="C6482" s="9">
        <f>'Dash Board'!$C$12+COUNT('Daily reducing balance'!$F$4:F6481)</f>
        <v>48208</v>
      </c>
      <c r="D6482">
        <f t="shared" si="707"/>
        <v>2031</v>
      </c>
      <c r="E6482">
        <f t="shared" si="708"/>
        <v>12</v>
      </c>
      <c r="F6482">
        <f>DAY('Dash Board'!$C$12+COUNT('Daily reducing balance'!$F$4:F6481))</f>
        <v>26</v>
      </c>
      <c r="G6482" s="8">
        <f t="shared" si="709"/>
        <v>1.2029901592233313E-7</v>
      </c>
      <c r="H6482" s="6">
        <f>G6482*'Dash Board'!$C$11/365</f>
        <v>3.4606566224232817E-11</v>
      </c>
      <c r="I6482" s="6">
        <f>H6482*'Dash Board'!$C$18/'Dash Board'!$C$11</f>
        <v>1.6479317249634676E-11</v>
      </c>
      <c r="J6482" s="6">
        <f>(G6482&gt;1)*PMT('Dash Board'!$C$11/365,$U$4,-'Dash Board'!$C$19)</f>
        <v>0</v>
      </c>
      <c r="K6482" s="6">
        <f t="shared" si="711"/>
        <v>0</v>
      </c>
      <c r="L6482" s="8">
        <f t="shared" si="712"/>
        <v>1.2033362248855736E-7</v>
      </c>
      <c r="N6482" s="8">
        <f t="shared" si="710"/>
        <v>-1.6479317249634676E-11</v>
      </c>
      <c r="O6482" s="8">
        <f>IF(E6481&lt;&gt;E6482,SUM($N$4:N6482)-SUM($O$3:O6481),0)</f>
        <v>0</v>
      </c>
      <c r="P6482" s="6">
        <f>IF(B6482&gt;0,SUM($O$4:O6482)-SUM($P$3:P6481),0)</f>
        <v>0</v>
      </c>
      <c r="Q6482" s="6">
        <f t="shared" si="713"/>
        <v>1.6479317249634676E-11</v>
      </c>
      <c r="R6482" s="8">
        <f>IF(E6481&lt;&gt;E6482,SUM($Q$4:Q6482)-SUM($R$3:R6481),0)</f>
        <v>0</v>
      </c>
      <c r="S6482" s="6">
        <f>IF(B6482&gt;0,SUM($R$4:R6482)-SUM($S$3:S6481),0)</f>
        <v>0</v>
      </c>
    </row>
    <row r="6483" spans="1:19">
      <c r="A6483">
        <f>IF(E6482&lt;&gt;E6483,COUNTIF($A$4:A6482,"&lt;&gt;0")+1,0)</f>
        <v>0</v>
      </c>
      <c r="B6483">
        <f>IF(A6483&lt;&gt;0,IF(MOD(A6483,3)=0,COUNTIF($B$4:B6482,"&lt;&gt;0")+1,0),0)</f>
        <v>0</v>
      </c>
      <c r="C6483" s="9">
        <f>'Dash Board'!$C$12+COUNT('Daily reducing balance'!$F$4:F6482)</f>
        <v>48209</v>
      </c>
      <c r="D6483">
        <f t="shared" si="707"/>
        <v>2031</v>
      </c>
      <c r="E6483">
        <f t="shared" si="708"/>
        <v>12</v>
      </c>
      <c r="F6483">
        <f>DAY('Dash Board'!$C$12+COUNT('Daily reducing balance'!$F$4:F6482))</f>
        <v>27</v>
      </c>
      <c r="G6483" s="8">
        <f t="shared" si="709"/>
        <v>1.2033362248855736E-7</v>
      </c>
      <c r="H6483" s="6">
        <f>G6483*'Dash Board'!$C$11/365</f>
        <v>3.4616521537804168E-11</v>
      </c>
      <c r="I6483" s="6">
        <f>H6483*'Dash Board'!$C$18/'Dash Board'!$C$11</f>
        <v>1.6484057875144842E-11</v>
      </c>
      <c r="J6483" s="6">
        <f>(G6483&gt;1)*PMT('Dash Board'!$C$11/365,$U$4,-'Dash Board'!$C$19)</f>
        <v>0</v>
      </c>
      <c r="K6483" s="6">
        <f t="shared" si="711"/>
        <v>0</v>
      </c>
      <c r="L6483" s="8">
        <f t="shared" si="712"/>
        <v>1.2036823901009515E-7</v>
      </c>
      <c r="N6483" s="8">
        <f t="shared" si="710"/>
        <v>-1.6484057875144842E-11</v>
      </c>
      <c r="O6483" s="8">
        <f>IF(E6482&lt;&gt;E6483,SUM($N$4:N6483)-SUM($O$3:O6482),0)</f>
        <v>0</v>
      </c>
      <c r="P6483" s="6">
        <f>IF(B6483&gt;0,SUM($O$4:O6483)-SUM($P$3:P6482),0)</f>
        <v>0</v>
      </c>
      <c r="Q6483" s="6">
        <f t="shared" si="713"/>
        <v>1.6484057875144842E-11</v>
      </c>
      <c r="R6483" s="8">
        <f>IF(E6482&lt;&gt;E6483,SUM($Q$4:Q6483)-SUM($R$3:R6482),0)</f>
        <v>0</v>
      </c>
      <c r="S6483" s="6">
        <f>IF(B6483&gt;0,SUM($R$4:R6483)-SUM($S$3:S6482),0)</f>
        <v>0</v>
      </c>
    </row>
    <row r="6484" spans="1:19">
      <c r="A6484">
        <f>IF(E6483&lt;&gt;E6484,COUNTIF($A$4:A6483,"&lt;&gt;0")+1,0)</f>
        <v>0</v>
      </c>
      <c r="B6484">
        <f>IF(A6484&lt;&gt;0,IF(MOD(A6484,3)=0,COUNTIF($B$4:B6483,"&lt;&gt;0")+1,0),0)</f>
        <v>0</v>
      </c>
      <c r="C6484" s="9">
        <f>'Dash Board'!$C$12+COUNT('Daily reducing balance'!$F$4:F6483)</f>
        <v>48210</v>
      </c>
      <c r="D6484">
        <f t="shared" si="707"/>
        <v>2031</v>
      </c>
      <c r="E6484">
        <f t="shared" si="708"/>
        <v>12</v>
      </c>
      <c r="F6484">
        <f>DAY('Dash Board'!$C$12+COUNT('Daily reducing balance'!$F$4:F6483))</f>
        <v>28</v>
      </c>
      <c r="G6484" s="8">
        <f t="shared" si="709"/>
        <v>1.2036823901009515E-7</v>
      </c>
      <c r="H6484" s="6">
        <f>G6484*'Dash Board'!$C$11/365</f>
        <v>3.4626479715232849E-11</v>
      </c>
      <c r="I6484" s="6">
        <f>H6484*'Dash Board'!$C$18/'Dash Board'!$C$11</f>
        <v>1.6488799864396597E-11</v>
      </c>
      <c r="J6484" s="6">
        <f>(G6484&gt;1)*PMT('Dash Board'!$C$11/365,$U$4,-'Dash Board'!$C$19)</f>
        <v>0</v>
      </c>
      <c r="K6484" s="6">
        <f t="shared" si="711"/>
        <v>0</v>
      </c>
      <c r="L6484" s="8">
        <f t="shared" si="712"/>
        <v>1.2040286548981039E-7</v>
      </c>
      <c r="N6484" s="8">
        <f t="shared" si="710"/>
        <v>-1.6488799864396597E-11</v>
      </c>
      <c r="O6484" s="8">
        <f>IF(E6483&lt;&gt;E6484,SUM($N$4:N6484)-SUM($O$3:O6483),0)</f>
        <v>0</v>
      </c>
      <c r="P6484" s="6">
        <f>IF(B6484&gt;0,SUM($O$4:O6484)-SUM($P$3:P6483),0)</f>
        <v>0</v>
      </c>
      <c r="Q6484" s="6">
        <f t="shared" si="713"/>
        <v>1.6488799864396597E-11</v>
      </c>
      <c r="R6484" s="8">
        <f>IF(E6483&lt;&gt;E6484,SUM($Q$4:Q6484)-SUM($R$3:R6483),0)</f>
        <v>0</v>
      </c>
      <c r="S6484" s="6">
        <f>IF(B6484&gt;0,SUM($R$4:R6484)-SUM($S$3:S6483),0)</f>
        <v>0</v>
      </c>
    </row>
    <row r="6485" spans="1:19">
      <c r="A6485">
        <f>IF(E6484&lt;&gt;E6485,COUNTIF($A$4:A6484,"&lt;&gt;0")+1,0)</f>
        <v>0</v>
      </c>
      <c r="B6485">
        <f>IF(A6485&lt;&gt;0,IF(MOD(A6485,3)=0,COUNTIF($B$4:B6484,"&lt;&gt;0")+1,0),0)</f>
        <v>0</v>
      </c>
      <c r="C6485" s="9">
        <f>'Dash Board'!$C$12+COUNT('Daily reducing balance'!$F$4:F6484)</f>
        <v>48211</v>
      </c>
      <c r="D6485">
        <f t="shared" si="707"/>
        <v>2031</v>
      </c>
      <c r="E6485">
        <f t="shared" si="708"/>
        <v>12</v>
      </c>
      <c r="F6485">
        <f>DAY('Dash Board'!$C$12+COUNT('Daily reducing balance'!$F$4:F6484))</f>
        <v>29</v>
      </c>
      <c r="G6485" s="8">
        <f t="shared" si="709"/>
        <v>1.2040286548981039E-7</v>
      </c>
      <c r="H6485" s="6">
        <f>G6485*'Dash Board'!$C$11/365</f>
        <v>3.4636440757342712E-11</v>
      </c>
      <c r="I6485" s="6">
        <f>H6485*'Dash Board'!$C$18/'Dash Board'!$C$11</f>
        <v>1.6493543217782244E-11</v>
      </c>
      <c r="J6485" s="6">
        <f>(G6485&gt;1)*PMT('Dash Board'!$C$11/365,$U$4,-'Dash Board'!$C$19)</f>
        <v>0</v>
      </c>
      <c r="K6485" s="6">
        <f t="shared" si="711"/>
        <v>0</v>
      </c>
      <c r="L6485" s="8">
        <f t="shared" si="712"/>
        <v>1.2043750193056773E-7</v>
      </c>
      <c r="N6485" s="8">
        <f t="shared" si="710"/>
        <v>-1.6493543217782244E-11</v>
      </c>
      <c r="O6485" s="8">
        <f>IF(E6484&lt;&gt;E6485,SUM($N$4:N6485)-SUM($O$3:O6484),0)</f>
        <v>0</v>
      </c>
      <c r="P6485" s="6">
        <f>IF(B6485&gt;0,SUM($O$4:O6485)-SUM($P$3:P6484),0)</f>
        <v>0</v>
      </c>
      <c r="Q6485" s="6">
        <f t="shared" si="713"/>
        <v>1.6493543217782244E-11</v>
      </c>
      <c r="R6485" s="8">
        <f>IF(E6484&lt;&gt;E6485,SUM($Q$4:Q6485)-SUM($R$3:R6484),0)</f>
        <v>0</v>
      </c>
      <c r="S6485" s="6">
        <f>IF(B6485&gt;0,SUM($R$4:R6485)-SUM($S$3:S6484),0)</f>
        <v>0</v>
      </c>
    </row>
    <row r="6486" spans="1:19">
      <c r="A6486">
        <f>IF(E6485&lt;&gt;E6486,COUNTIF($A$4:A6485,"&lt;&gt;0")+1,0)</f>
        <v>0</v>
      </c>
      <c r="B6486">
        <f>IF(A6486&lt;&gt;0,IF(MOD(A6486,3)=0,COUNTIF($B$4:B6485,"&lt;&gt;0")+1,0),0)</f>
        <v>0</v>
      </c>
      <c r="C6486" s="9">
        <f>'Dash Board'!$C$12+COUNT('Daily reducing balance'!$F$4:F6485)</f>
        <v>48212</v>
      </c>
      <c r="D6486">
        <f t="shared" si="707"/>
        <v>2031</v>
      </c>
      <c r="E6486">
        <f t="shared" si="708"/>
        <v>12</v>
      </c>
      <c r="F6486">
        <f>DAY('Dash Board'!$C$12+COUNT('Daily reducing balance'!$F$4:F6485))</f>
        <v>30</v>
      </c>
      <c r="G6486" s="8">
        <f t="shared" si="709"/>
        <v>1.2043750193056773E-7</v>
      </c>
      <c r="H6486" s="6">
        <f>G6486*'Dash Board'!$C$11/365</f>
        <v>3.4646404664957838E-11</v>
      </c>
      <c r="I6486" s="6">
        <f>H6486*'Dash Board'!$C$18/'Dash Board'!$C$11</f>
        <v>1.6498287935694209E-11</v>
      </c>
      <c r="J6486" s="6">
        <f>(G6486&gt;1)*PMT('Dash Board'!$C$11/365,$U$4,-'Dash Board'!$C$19)</f>
        <v>0</v>
      </c>
      <c r="K6486" s="6">
        <f t="shared" si="711"/>
        <v>0</v>
      </c>
      <c r="L6486" s="8">
        <f t="shared" si="712"/>
        <v>1.2047214833523269E-7</v>
      </c>
      <c r="N6486" s="8">
        <f t="shared" si="710"/>
        <v>-1.6498287935694209E-11</v>
      </c>
      <c r="O6486" s="8">
        <f>IF(E6485&lt;&gt;E6486,SUM($N$4:N6486)-SUM($O$3:O6485),0)</f>
        <v>0</v>
      </c>
      <c r="P6486" s="6">
        <f>IF(B6486&gt;0,SUM($O$4:O6486)-SUM($P$3:P6485),0)</f>
        <v>0</v>
      </c>
      <c r="Q6486" s="6">
        <f t="shared" si="713"/>
        <v>1.6498287935694209E-11</v>
      </c>
      <c r="R6486" s="8">
        <f>IF(E6485&lt;&gt;E6486,SUM($Q$4:Q6486)-SUM($R$3:R6485),0)</f>
        <v>0</v>
      </c>
      <c r="S6486" s="6">
        <f>IF(B6486&gt;0,SUM($R$4:R6486)-SUM($S$3:S6485),0)</f>
        <v>0</v>
      </c>
    </row>
    <row r="6487" spans="1:19">
      <c r="A6487">
        <f>IF(E6486&lt;&gt;E6487,COUNTIF($A$4:A6486,"&lt;&gt;0")+1,0)</f>
        <v>0</v>
      </c>
      <c r="B6487">
        <f>IF(A6487&lt;&gt;0,IF(MOD(A6487,3)=0,COUNTIF($B$4:B6486,"&lt;&gt;0")+1,0),0)</f>
        <v>0</v>
      </c>
      <c r="C6487" s="9">
        <f>'Dash Board'!$C$12+COUNT('Daily reducing balance'!$F$4:F6486)</f>
        <v>48213</v>
      </c>
      <c r="D6487">
        <f t="shared" si="707"/>
        <v>2031</v>
      </c>
      <c r="E6487">
        <f t="shared" si="708"/>
        <v>12</v>
      </c>
      <c r="F6487">
        <f>DAY('Dash Board'!$C$12+COUNT('Daily reducing balance'!$F$4:F6486))</f>
        <v>31</v>
      </c>
      <c r="G6487" s="8">
        <f t="shared" si="709"/>
        <v>1.2047214833523269E-7</v>
      </c>
      <c r="H6487" s="6">
        <f>G6487*'Dash Board'!$C$11/365</f>
        <v>3.4656371438902555E-11</v>
      </c>
      <c r="I6487" s="6">
        <f>H6487*'Dash Board'!$C$18/'Dash Board'!$C$11</f>
        <v>1.6503034018525028E-11</v>
      </c>
      <c r="J6487" s="6">
        <f>(G6487&gt;1)*PMT('Dash Board'!$C$11/365,$U$4,-'Dash Board'!$C$19)</f>
        <v>0</v>
      </c>
      <c r="K6487" s="6">
        <f t="shared" si="711"/>
        <v>0</v>
      </c>
      <c r="L6487" s="8">
        <f t="shared" si="712"/>
        <v>1.2050680470667161E-7</v>
      </c>
      <c r="N6487" s="8">
        <f t="shared" si="710"/>
        <v>-1.6503034018525028E-11</v>
      </c>
      <c r="O6487" s="8">
        <f>IF(E6486&lt;&gt;E6487,SUM($N$4:N6487)-SUM($O$3:O6486),0)</f>
        <v>0</v>
      </c>
      <c r="P6487" s="6">
        <f>IF(B6487&gt;0,SUM($O$4:O6487)-SUM($P$3:P6486),0)</f>
        <v>0</v>
      </c>
      <c r="Q6487" s="6">
        <f t="shared" si="713"/>
        <v>1.6503034018525028E-11</v>
      </c>
      <c r="R6487" s="8">
        <f>IF(E6486&lt;&gt;E6487,SUM($Q$4:Q6487)-SUM($R$3:R6486),0)</f>
        <v>0</v>
      </c>
      <c r="S6487" s="6">
        <f>IF(B6487&gt;0,SUM($R$4:R6487)-SUM($S$3:S6486),0)</f>
        <v>0</v>
      </c>
    </row>
    <row r="6488" spans="1:19">
      <c r="A6488">
        <f>IF(E6487&lt;&gt;E6488,COUNTIF($A$4:A6487,"&lt;&gt;0")+1,0)</f>
        <v>213</v>
      </c>
      <c r="B6488">
        <f>IF(A6488&lt;&gt;0,IF(MOD(A6488,3)=0,COUNTIF($B$4:B6487,"&lt;&gt;0")+1,0),0)</f>
        <v>71</v>
      </c>
      <c r="C6488" s="9">
        <f>'Dash Board'!$C$12+COUNT('Daily reducing balance'!$F$4:F6487)</f>
        <v>48214</v>
      </c>
      <c r="D6488">
        <f t="shared" si="707"/>
        <v>2032</v>
      </c>
      <c r="E6488">
        <f t="shared" si="708"/>
        <v>1</v>
      </c>
      <c r="F6488">
        <f>DAY('Dash Board'!$C$12+COUNT('Daily reducing balance'!$F$4:F6487))</f>
        <v>1</v>
      </c>
      <c r="G6488" s="8">
        <f t="shared" si="709"/>
        <v>1.2050680470667161E-7</v>
      </c>
      <c r="H6488" s="6">
        <f>G6488*'Dash Board'!$C$11/365</f>
        <v>3.4666341080001415E-11</v>
      </c>
      <c r="I6488" s="6">
        <f>H6488*'Dash Board'!$C$18/'Dash Board'!$C$11</f>
        <v>1.6507781466667341E-11</v>
      </c>
      <c r="J6488" s="6">
        <f>(G6488&gt;1)*PMT('Dash Board'!$C$11/365,$U$4,-'Dash Board'!$C$19)</f>
        <v>0</v>
      </c>
      <c r="K6488" s="6">
        <f t="shared" si="711"/>
        <v>0</v>
      </c>
      <c r="L6488" s="8">
        <f t="shared" si="712"/>
        <v>1.205414710477516E-7</v>
      </c>
      <c r="N6488" s="8">
        <f t="shared" si="710"/>
        <v>-1.6507781466667341E-11</v>
      </c>
      <c r="O6488" s="8">
        <f>IF(E6487&lt;&gt;E6488,SUM($N$4:N6488)-SUM($O$3:O6487),0)</f>
        <v>0</v>
      </c>
      <c r="P6488" s="6">
        <f>IF(B6488&gt;0,SUM($O$4:O6488)-SUM($P$3:P6487),0)</f>
        <v>0</v>
      </c>
      <c r="Q6488" s="6">
        <f t="shared" si="713"/>
        <v>1.6507781466667341E-11</v>
      </c>
      <c r="R6488" s="8">
        <f>IF(E6487&lt;&gt;E6488,SUM($Q$4:Q6488)-SUM($R$3:R6487),0)</f>
        <v>9.0221874415874481E-10</v>
      </c>
      <c r="S6488" s="6">
        <f>IF(B6488&gt;0,SUM($R$4:R6488)-SUM($S$3:S6487),0)</f>
        <v>2.6775524020195007E-9</v>
      </c>
    </row>
    <row r="6489" spans="1:19">
      <c r="A6489">
        <f>IF(E6488&lt;&gt;E6489,COUNTIF($A$4:A6488,"&lt;&gt;0")+1,0)</f>
        <v>0</v>
      </c>
      <c r="B6489">
        <f>IF(A6489&lt;&gt;0,IF(MOD(A6489,3)=0,COUNTIF($B$4:B6488,"&lt;&gt;0")+1,0),0)</f>
        <v>0</v>
      </c>
      <c r="C6489" s="9">
        <f>'Dash Board'!$C$12+COUNT('Daily reducing balance'!$F$4:F6488)</f>
        <v>48215</v>
      </c>
      <c r="D6489">
        <f t="shared" si="707"/>
        <v>2032</v>
      </c>
      <c r="E6489">
        <f t="shared" si="708"/>
        <v>1</v>
      </c>
      <c r="F6489">
        <f>DAY('Dash Board'!$C$12+COUNT('Daily reducing balance'!$F$4:F6488))</f>
        <v>2</v>
      </c>
      <c r="G6489" s="8">
        <f t="shared" si="709"/>
        <v>1.205414710477516E-7</v>
      </c>
      <c r="H6489" s="6">
        <f>G6489*'Dash Board'!$C$11/365</f>
        <v>3.4676313589079227E-11</v>
      </c>
      <c r="I6489" s="6">
        <f>H6489*'Dash Board'!$C$18/'Dash Board'!$C$11</f>
        <v>1.6512530280513919E-11</v>
      </c>
      <c r="J6489" s="6">
        <f>(G6489&gt;1)*PMT('Dash Board'!$C$11/365,$U$4,-'Dash Board'!$C$19)</f>
        <v>0</v>
      </c>
      <c r="K6489" s="6">
        <f t="shared" si="711"/>
        <v>0</v>
      </c>
      <c r="L6489" s="8">
        <f t="shared" si="712"/>
        <v>1.2057614736134067E-7</v>
      </c>
      <c r="N6489" s="8">
        <f t="shared" si="710"/>
        <v>-1.6512530280513919E-11</v>
      </c>
      <c r="O6489" s="8">
        <f>IF(E6488&lt;&gt;E6489,SUM($N$4:N6489)-SUM($O$3:O6488),0)</f>
        <v>0</v>
      </c>
      <c r="P6489" s="6">
        <f>IF(B6489&gt;0,SUM($O$4:O6489)-SUM($P$3:P6488),0)</f>
        <v>0</v>
      </c>
      <c r="Q6489" s="6">
        <f t="shared" si="713"/>
        <v>1.6512530280513919E-11</v>
      </c>
      <c r="R6489" s="8">
        <f>IF(E6488&lt;&gt;E6489,SUM($Q$4:Q6489)-SUM($R$3:R6488),0)</f>
        <v>0</v>
      </c>
      <c r="S6489" s="6">
        <f>IF(B6489&gt;0,SUM($R$4:R6489)-SUM($S$3:S6488),0)</f>
        <v>0</v>
      </c>
    </row>
    <row r="6490" spans="1:19">
      <c r="A6490">
        <f>IF(E6489&lt;&gt;E6490,COUNTIF($A$4:A6489,"&lt;&gt;0")+1,0)</f>
        <v>0</v>
      </c>
      <c r="B6490">
        <f>IF(A6490&lt;&gt;0,IF(MOD(A6490,3)=0,COUNTIF($B$4:B6489,"&lt;&gt;0")+1,0),0)</f>
        <v>0</v>
      </c>
      <c r="C6490" s="9">
        <f>'Dash Board'!$C$12+COUNT('Daily reducing balance'!$F$4:F6489)</f>
        <v>48216</v>
      </c>
      <c r="D6490">
        <f t="shared" si="707"/>
        <v>2032</v>
      </c>
      <c r="E6490">
        <f t="shared" si="708"/>
        <v>1</v>
      </c>
      <c r="F6490">
        <f>DAY('Dash Board'!$C$12+COUNT('Daily reducing balance'!$F$4:F6489))</f>
        <v>3</v>
      </c>
      <c r="G6490" s="8">
        <f t="shared" si="709"/>
        <v>1.2057614736134067E-7</v>
      </c>
      <c r="H6490" s="6">
        <f>G6490*'Dash Board'!$C$11/365</f>
        <v>3.4686288966961012E-11</v>
      </c>
      <c r="I6490" s="6">
        <f>H6490*'Dash Board'!$C$18/'Dash Board'!$C$11</f>
        <v>1.6517280460457625E-11</v>
      </c>
      <c r="J6490" s="6">
        <f>(G6490&gt;1)*PMT('Dash Board'!$C$11/365,$U$4,-'Dash Board'!$C$19)</f>
        <v>0</v>
      </c>
      <c r="K6490" s="6">
        <f t="shared" si="711"/>
        <v>0</v>
      </c>
      <c r="L6490" s="8">
        <f t="shared" si="712"/>
        <v>1.2061083365030764E-7</v>
      </c>
      <c r="N6490" s="8">
        <f t="shared" si="710"/>
        <v>-1.6517280460457625E-11</v>
      </c>
      <c r="O6490" s="8">
        <f>IF(E6489&lt;&gt;E6490,SUM($N$4:N6490)-SUM($O$3:O6489),0)</f>
        <v>0</v>
      </c>
      <c r="P6490" s="6">
        <f>IF(B6490&gt;0,SUM($O$4:O6490)-SUM($P$3:P6489),0)</f>
        <v>0</v>
      </c>
      <c r="Q6490" s="6">
        <f t="shared" si="713"/>
        <v>1.6517280460457625E-11</v>
      </c>
      <c r="R6490" s="8">
        <f>IF(E6489&lt;&gt;E6490,SUM($Q$4:Q6490)-SUM($R$3:R6489),0)</f>
        <v>0</v>
      </c>
      <c r="S6490" s="6">
        <f>IF(B6490&gt;0,SUM($R$4:R6490)-SUM($S$3:S6489),0)</f>
        <v>0</v>
      </c>
    </row>
    <row r="6491" spans="1:19">
      <c r="A6491">
        <f>IF(E6490&lt;&gt;E6491,COUNTIF($A$4:A6490,"&lt;&gt;0")+1,0)</f>
        <v>0</v>
      </c>
      <c r="B6491">
        <f>IF(A6491&lt;&gt;0,IF(MOD(A6491,3)=0,COUNTIF($B$4:B6490,"&lt;&gt;0")+1,0),0)</f>
        <v>0</v>
      </c>
      <c r="C6491" s="9">
        <f>'Dash Board'!$C$12+COUNT('Daily reducing balance'!$F$4:F6490)</f>
        <v>48217</v>
      </c>
      <c r="D6491">
        <f t="shared" si="707"/>
        <v>2032</v>
      </c>
      <c r="E6491">
        <f t="shared" si="708"/>
        <v>1</v>
      </c>
      <c r="F6491">
        <f>DAY('Dash Board'!$C$12+COUNT('Daily reducing balance'!$F$4:F6490))</f>
        <v>4</v>
      </c>
      <c r="G6491" s="8">
        <f t="shared" si="709"/>
        <v>1.2061083365030764E-7</v>
      </c>
      <c r="H6491" s="6">
        <f>G6491*'Dash Board'!$C$11/365</f>
        <v>3.4696267214472059E-11</v>
      </c>
      <c r="I6491" s="6">
        <f>H6491*'Dash Board'!$C$18/'Dash Board'!$C$11</f>
        <v>1.652203200689146E-11</v>
      </c>
      <c r="J6491" s="6">
        <f>(G6491&gt;1)*PMT('Dash Board'!$C$11/365,$U$4,-'Dash Board'!$C$19)</f>
        <v>0</v>
      </c>
      <c r="K6491" s="6">
        <f t="shared" si="711"/>
        <v>0</v>
      </c>
      <c r="L6491" s="8">
        <f t="shared" si="712"/>
        <v>1.206455299175221E-7</v>
      </c>
      <c r="N6491" s="8">
        <f t="shared" si="710"/>
        <v>-1.652203200689146E-11</v>
      </c>
      <c r="O6491" s="8">
        <f>IF(E6490&lt;&gt;E6491,SUM($N$4:N6491)-SUM($O$3:O6490),0)</f>
        <v>0</v>
      </c>
      <c r="P6491" s="6">
        <f>IF(B6491&gt;0,SUM($O$4:O6491)-SUM($P$3:P6490),0)</f>
        <v>0</v>
      </c>
      <c r="Q6491" s="6">
        <f t="shared" si="713"/>
        <v>1.652203200689146E-11</v>
      </c>
      <c r="R6491" s="8">
        <f>IF(E6490&lt;&gt;E6491,SUM($Q$4:Q6491)-SUM($R$3:R6490),0)</f>
        <v>0</v>
      </c>
      <c r="S6491" s="6">
        <f>IF(B6491&gt;0,SUM($R$4:R6491)-SUM($S$3:S6490),0)</f>
        <v>0</v>
      </c>
    </row>
    <row r="6492" spans="1:19">
      <c r="A6492">
        <f>IF(E6491&lt;&gt;E6492,COUNTIF($A$4:A6491,"&lt;&gt;0")+1,0)</f>
        <v>0</v>
      </c>
      <c r="B6492">
        <f>IF(A6492&lt;&gt;0,IF(MOD(A6492,3)=0,COUNTIF($B$4:B6491,"&lt;&gt;0")+1,0),0)</f>
        <v>0</v>
      </c>
      <c r="C6492" s="9">
        <f>'Dash Board'!$C$12+COUNT('Daily reducing balance'!$F$4:F6491)</f>
        <v>48218</v>
      </c>
      <c r="D6492">
        <f t="shared" si="707"/>
        <v>2032</v>
      </c>
      <c r="E6492">
        <f t="shared" si="708"/>
        <v>1</v>
      </c>
      <c r="F6492">
        <f>DAY('Dash Board'!$C$12+COUNT('Daily reducing balance'!$F$4:F6491))</f>
        <v>5</v>
      </c>
      <c r="G6492" s="8">
        <f t="shared" si="709"/>
        <v>1.206455299175221E-7</v>
      </c>
      <c r="H6492" s="6">
        <f>G6492*'Dash Board'!$C$11/365</f>
        <v>3.470624833243786E-11</v>
      </c>
      <c r="I6492" s="6">
        <f>H6492*'Dash Board'!$C$18/'Dash Board'!$C$11</f>
        <v>1.6526784920208506E-11</v>
      </c>
      <c r="J6492" s="6">
        <f>(G6492&gt;1)*PMT('Dash Board'!$C$11/365,$U$4,-'Dash Board'!$C$19)</f>
        <v>0</v>
      </c>
      <c r="K6492" s="6">
        <f t="shared" si="711"/>
        <v>0</v>
      </c>
      <c r="L6492" s="8">
        <f t="shared" si="712"/>
        <v>1.2068023616585453E-7</v>
      </c>
      <c r="N6492" s="8">
        <f t="shared" si="710"/>
        <v>-1.6526784920208506E-11</v>
      </c>
      <c r="O6492" s="8">
        <f>IF(E6491&lt;&gt;E6492,SUM($N$4:N6492)-SUM($O$3:O6491),0)</f>
        <v>0</v>
      </c>
      <c r="P6492" s="6">
        <f>IF(B6492&gt;0,SUM($O$4:O6492)-SUM($P$3:P6491),0)</f>
        <v>0</v>
      </c>
      <c r="Q6492" s="6">
        <f t="shared" si="713"/>
        <v>1.6526784920208506E-11</v>
      </c>
      <c r="R6492" s="8">
        <f>IF(E6491&lt;&gt;E6492,SUM($Q$4:Q6492)-SUM($R$3:R6491),0)</f>
        <v>0</v>
      </c>
      <c r="S6492" s="6">
        <f>IF(B6492&gt;0,SUM($R$4:R6492)-SUM($S$3:S6491),0)</f>
        <v>0</v>
      </c>
    </row>
    <row r="6493" spans="1:19">
      <c r="A6493">
        <f>IF(E6492&lt;&gt;E6493,COUNTIF($A$4:A6492,"&lt;&gt;0")+1,0)</f>
        <v>0</v>
      </c>
      <c r="B6493">
        <f>IF(A6493&lt;&gt;0,IF(MOD(A6493,3)=0,COUNTIF($B$4:B6492,"&lt;&gt;0")+1,0),0)</f>
        <v>0</v>
      </c>
      <c r="C6493" s="9">
        <f>'Dash Board'!$C$12+COUNT('Daily reducing balance'!$F$4:F6492)</f>
        <v>48219</v>
      </c>
      <c r="D6493">
        <f t="shared" si="707"/>
        <v>2032</v>
      </c>
      <c r="E6493">
        <f t="shared" si="708"/>
        <v>1</v>
      </c>
      <c r="F6493">
        <f>DAY('Dash Board'!$C$12+COUNT('Daily reducing balance'!$F$4:F6492))</f>
        <v>6</v>
      </c>
      <c r="G6493" s="8">
        <f t="shared" si="709"/>
        <v>1.2068023616585453E-7</v>
      </c>
      <c r="H6493" s="6">
        <f>G6493*'Dash Board'!$C$11/365</f>
        <v>3.4716232321684181E-11</v>
      </c>
      <c r="I6493" s="6">
        <f>H6493*'Dash Board'!$C$18/'Dash Board'!$C$11</f>
        <v>1.6531539200801994E-11</v>
      </c>
      <c r="J6493" s="6">
        <f>(G6493&gt;1)*PMT('Dash Board'!$C$11/365,$U$4,-'Dash Board'!$C$19)</f>
        <v>0</v>
      </c>
      <c r="K6493" s="6">
        <f t="shared" si="711"/>
        <v>0</v>
      </c>
      <c r="L6493" s="8">
        <f t="shared" si="712"/>
        <v>1.207149523981762E-7</v>
      </c>
      <c r="N6493" s="8">
        <f t="shared" si="710"/>
        <v>-1.6531539200801994E-11</v>
      </c>
      <c r="O6493" s="8">
        <f>IF(E6492&lt;&gt;E6493,SUM($N$4:N6493)-SUM($O$3:O6492),0)</f>
        <v>0</v>
      </c>
      <c r="P6493" s="6">
        <f>IF(B6493&gt;0,SUM($O$4:O6493)-SUM($P$3:P6492),0)</f>
        <v>0</v>
      </c>
      <c r="Q6493" s="6">
        <f t="shared" si="713"/>
        <v>1.6531539200801994E-11</v>
      </c>
      <c r="R6493" s="8">
        <f>IF(E6492&lt;&gt;E6493,SUM($Q$4:Q6493)-SUM($R$3:R6492),0)</f>
        <v>0</v>
      </c>
      <c r="S6493" s="6">
        <f>IF(B6493&gt;0,SUM($R$4:R6493)-SUM($S$3:S6492),0)</f>
        <v>0</v>
      </c>
    </row>
    <row r="6494" spans="1:19">
      <c r="A6494">
        <f>IF(E6493&lt;&gt;E6494,COUNTIF($A$4:A6493,"&lt;&gt;0")+1,0)</f>
        <v>0</v>
      </c>
      <c r="B6494">
        <f>IF(A6494&lt;&gt;0,IF(MOD(A6494,3)=0,COUNTIF($B$4:B6493,"&lt;&gt;0")+1,0),0)</f>
        <v>0</v>
      </c>
      <c r="C6494" s="9">
        <f>'Dash Board'!$C$12+COUNT('Daily reducing balance'!$F$4:F6493)</f>
        <v>48220</v>
      </c>
      <c r="D6494">
        <f t="shared" si="707"/>
        <v>2032</v>
      </c>
      <c r="E6494">
        <f t="shared" si="708"/>
        <v>1</v>
      </c>
      <c r="F6494">
        <f>DAY('Dash Board'!$C$12+COUNT('Daily reducing balance'!$F$4:F6493))</f>
        <v>7</v>
      </c>
      <c r="G6494" s="8">
        <f t="shared" si="709"/>
        <v>1.207149523981762E-7</v>
      </c>
      <c r="H6494" s="6">
        <f>G6494*'Dash Board'!$C$11/365</f>
        <v>3.4726219183036989E-11</v>
      </c>
      <c r="I6494" s="6">
        <f>H6494*'Dash Board'!$C$18/'Dash Board'!$C$11</f>
        <v>1.6536294849065235E-11</v>
      </c>
      <c r="J6494" s="6">
        <f>(G6494&gt;1)*PMT('Dash Board'!$C$11/365,$U$4,-'Dash Board'!$C$19)</f>
        <v>0</v>
      </c>
      <c r="K6494" s="6">
        <f t="shared" si="711"/>
        <v>0</v>
      </c>
      <c r="L6494" s="8">
        <f t="shared" si="712"/>
        <v>1.2074967861735924E-7</v>
      </c>
      <c r="N6494" s="8">
        <f t="shared" si="710"/>
        <v>-1.6536294849065235E-11</v>
      </c>
      <c r="O6494" s="8">
        <f>IF(E6493&lt;&gt;E6494,SUM($N$4:N6494)-SUM($O$3:O6493),0)</f>
        <v>0</v>
      </c>
      <c r="P6494" s="6">
        <f>IF(B6494&gt;0,SUM($O$4:O6494)-SUM($P$3:P6493),0)</f>
        <v>0</v>
      </c>
      <c r="Q6494" s="6">
        <f t="shared" si="713"/>
        <v>1.6536294849065235E-11</v>
      </c>
      <c r="R6494" s="8">
        <f>IF(E6493&lt;&gt;E6494,SUM($Q$4:Q6494)-SUM($R$3:R6493),0)</f>
        <v>0</v>
      </c>
      <c r="S6494" s="6">
        <f>IF(B6494&gt;0,SUM($R$4:R6494)-SUM($S$3:S6493),0)</f>
        <v>0</v>
      </c>
    </row>
    <row r="6495" spans="1:19">
      <c r="A6495">
        <f>IF(E6494&lt;&gt;E6495,COUNTIF($A$4:A6494,"&lt;&gt;0")+1,0)</f>
        <v>0</v>
      </c>
      <c r="B6495">
        <f>IF(A6495&lt;&gt;0,IF(MOD(A6495,3)=0,COUNTIF($B$4:B6494,"&lt;&gt;0")+1,0),0)</f>
        <v>0</v>
      </c>
      <c r="C6495" s="9">
        <f>'Dash Board'!$C$12+COUNT('Daily reducing balance'!$F$4:F6494)</f>
        <v>48221</v>
      </c>
      <c r="D6495">
        <f t="shared" si="707"/>
        <v>2032</v>
      </c>
      <c r="E6495">
        <f t="shared" si="708"/>
        <v>1</v>
      </c>
      <c r="F6495">
        <f>DAY('Dash Board'!$C$12+COUNT('Daily reducing balance'!$F$4:F6494))</f>
        <v>8</v>
      </c>
      <c r="G6495" s="8">
        <f t="shared" si="709"/>
        <v>1.2074967861735924E-7</v>
      </c>
      <c r="H6495" s="6">
        <f>G6495*'Dash Board'!$C$11/365</f>
        <v>3.4736208917322519E-11</v>
      </c>
      <c r="I6495" s="6">
        <f>H6495*'Dash Board'!$C$18/'Dash Board'!$C$11</f>
        <v>1.6541051865391679E-11</v>
      </c>
      <c r="J6495" s="6">
        <f>(G6495&gt;1)*PMT('Dash Board'!$C$11/365,$U$4,-'Dash Board'!$C$19)</f>
        <v>0</v>
      </c>
      <c r="K6495" s="6">
        <f t="shared" si="711"/>
        <v>0</v>
      </c>
      <c r="L6495" s="8">
        <f t="shared" si="712"/>
        <v>1.2078441482627656E-7</v>
      </c>
      <c r="N6495" s="8">
        <f t="shared" si="710"/>
        <v>-1.6541051865391679E-11</v>
      </c>
      <c r="O6495" s="8">
        <f>IF(E6494&lt;&gt;E6495,SUM($N$4:N6495)-SUM($O$3:O6494),0)</f>
        <v>0</v>
      </c>
      <c r="P6495" s="6">
        <f>IF(B6495&gt;0,SUM($O$4:O6495)-SUM($P$3:P6494),0)</f>
        <v>0</v>
      </c>
      <c r="Q6495" s="6">
        <f t="shared" si="713"/>
        <v>1.6541051865391679E-11</v>
      </c>
      <c r="R6495" s="8">
        <f>IF(E6494&lt;&gt;E6495,SUM($Q$4:Q6495)-SUM($R$3:R6494),0)</f>
        <v>0</v>
      </c>
      <c r="S6495" s="6">
        <f>IF(B6495&gt;0,SUM($R$4:R6495)-SUM($S$3:S6494),0)</f>
        <v>0</v>
      </c>
    </row>
    <row r="6496" spans="1:19">
      <c r="A6496">
        <f>IF(E6495&lt;&gt;E6496,COUNTIF($A$4:A6495,"&lt;&gt;0")+1,0)</f>
        <v>0</v>
      </c>
      <c r="B6496">
        <f>IF(A6496&lt;&gt;0,IF(MOD(A6496,3)=0,COUNTIF($B$4:B6495,"&lt;&gt;0")+1,0),0)</f>
        <v>0</v>
      </c>
      <c r="C6496" s="9">
        <f>'Dash Board'!$C$12+COUNT('Daily reducing balance'!$F$4:F6495)</f>
        <v>48222</v>
      </c>
      <c r="D6496">
        <f t="shared" si="707"/>
        <v>2032</v>
      </c>
      <c r="E6496">
        <f t="shared" si="708"/>
        <v>1</v>
      </c>
      <c r="F6496">
        <f>DAY('Dash Board'!$C$12+COUNT('Daily reducing balance'!$F$4:F6495))</f>
        <v>9</v>
      </c>
      <c r="G6496" s="8">
        <f t="shared" si="709"/>
        <v>1.2078441482627656E-7</v>
      </c>
      <c r="H6496" s="6">
        <f>G6496*'Dash Board'!$C$11/365</f>
        <v>3.4746201525367229E-11</v>
      </c>
      <c r="I6496" s="6">
        <f>H6496*'Dash Board'!$C$18/'Dash Board'!$C$11</f>
        <v>1.6545810250174871E-11</v>
      </c>
      <c r="J6496" s="6">
        <f>(G6496&gt;1)*PMT('Dash Board'!$C$11/365,$U$4,-'Dash Board'!$C$19)</f>
        <v>0</v>
      </c>
      <c r="K6496" s="6">
        <f t="shared" si="711"/>
        <v>0</v>
      </c>
      <c r="L6496" s="8">
        <f t="shared" si="712"/>
        <v>1.2081916102780192E-7</v>
      </c>
      <c r="N6496" s="8">
        <f t="shared" si="710"/>
        <v>-1.6545810250174871E-11</v>
      </c>
      <c r="O6496" s="8">
        <f>IF(E6495&lt;&gt;E6496,SUM($N$4:N6496)-SUM($O$3:O6495),0)</f>
        <v>0</v>
      </c>
      <c r="P6496" s="6">
        <f>IF(B6496&gt;0,SUM($O$4:O6496)-SUM($P$3:P6495),0)</f>
        <v>0</v>
      </c>
      <c r="Q6496" s="6">
        <f t="shared" si="713"/>
        <v>1.6545810250174871E-11</v>
      </c>
      <c r="R6496" s="8">
        <f>IF(E6495&lt;&gt;E6496,SUM($Q$4:Q6496)-SUM($R$3:R6495),0)</f>
        <v>0</v>
      </c>
      <c r="S6496" s="6">
        <f>IF(B6496&gt;0,SUM($R$4:R6496)-SUM($S$3:S6495),0)</f>
        <v>0</v>
      </c>
    </row>
    <row r="6497" spans="1:19">
      <c r="A6497">
        <f>IF(E6496&lt;&gt;E6497,COUNTIF($A$4:A6496,"&lt;&gt;0")+1,0)</f>
        <v>0</v>
      </c>
      <c r="B6497">
        <f>IF(A6497&lt;&gt;0,IF(MOD(A6497,3)=0,COUNTIF($B$4:B6496,"&lt;&gt;0")+1,0),0)</f>
        <v>0</v>
      </c>
      <c r="C6497" s="9">
        <f>'Dash Board'!$C$12+COUNT('Daily reducing balance'!$F$4:F6496)</f>
        <v>48223</v>
      </c>
      <c r="D6497">
        <f t="shared" si="707"/>
        <v>2032</v>
      </c>
      <c r="E6497">
        <f t="shared" si="708"/>
        <v>1</v>
      </c>
      <c r="F6497">
        <f>DAY('Dash Board'!$C$12+COUNT('Daily reducing balance'!$F$4:F6496))</f>
        <v>10</v>
      </c>
      <c r="G6497" s="8">
        <f t="shared" si="709"/>
        <v>1.2081916102780192E-7</v>
      </c>
      <c r="H6497" s="6">
        <f>G6497*'Dash Board'!$C$11/365</f>
        <v>3.4756197007997809E-11</v>
      </c>
      <c r="I6497" s="6">
        <f>H6497*'Dash Board'!$C$18/'Dash Board'!$C$11</f>
        <v>1.6550570003808482E-11</v>
      </c>
      <c r="J6497" s="6">
        <f>(G6497&gt;1)*PMT('Dash Board'!$C$11/365,$U$4,-'Dash Board'!$C$19)</f>
        <v>0</v>
      </c>
      <c r="K6497" s="6">
        <f t="shared" si="711"/>
        <v>0</v>
      </c>
      <c r="L6497" s="8">
        <f t="shared" si="712"/>
        <v>1.2085391722480992E-7</v>
      </c>
      <c r="N6497" s="8">
        <f t="shared" si="710"/>
        <v>-1.6550570003808482E-11</v>
      </c>
      <c r="O6497" s="8">
        <f>IF(E6496&lt;&gt;E6497,SUM($N$4:N6497)-SUM($O$3:O6496),0)</f>
        <v>0</v>
      </c>
      <c r="P6497" s="6">
        <f>IF(B6497&gt;0,SUM($O$4:O6497)-SUM($P$3:P6496),0)</f>
        <v>0</v>
      </c>
      <c r="Q6497" s="6">
        <f t="shared" si="713"/>
        <v>1.6550570003808482E-11</v>
      </c>
      <c r="R6497" s="8">
        <f>IF(E6496&lt;&gt;E6497,SUM($Q$4:Q6497)-SUM($R$3:R6496),0)</f>
        <v>0</v>
      </c>
      <c r="S6497" s="6">
        <f>IF(B6497&gt;0,SUM($R$4:R6497)-SUM($S$3:S6496),0)</f>
        <v>0</v>
      </c>
    </row>
    <row r="6498" spans="1:19">
      <c r="A6498">
        <f>IF(E6497&lt;&gt;E6498,COUNTIF($A$4:A6497,"&lt;&gt;0")+1,0)</f>
        <v>0</v>
      </c>
      <c r="B6498">
        <f>IF(A6498&lt;&gt;0,IF(MOD(A6498,3)=0,COUNTIF($B$4:B6497,"&lt;&gt;0")+1,0),0)</f>
        <v>0</v>
      </c>
      <c r="C6498" s="9">
        <f>'Dash Board'!$C$12+COUNT('Daily reducing balance'!$F$4:F6497)</f>
        <v>48224</v>
      </c>
      <c r="D6498">
        <f t="shared" si="707"/>
        <v>2032</v>
      </c>
      <c r="E6498">
        <f t="shared" si="708"/>
        <v>1</v>
      </c>
      <c r="F6498">
        <f>DAY('Dash Board'!$C$12+COUNT('Daily reducing balance'!$F$4:F6497))</f>
        <v>11</v>
      </c>
      <c r="G6498" s="8">
        <f t="shared" si="709"/>
        <v>1.2085391722480992E-7</v>
      </c>
      <c r="H6498" s="6">
        <f>G6498*'Dash Board'!$C$11/365</f>
        <v>3.4766195366041212E-11</v>
      </c>
      <c r="I6498" s="6">
        <f>H6498*'Dash Board'!$C$18/'Dash Board'!$C$11</f>
        <v>1.6555331126686293E-11</v>
      </c>
      <c r="J6498" s="6">
        <f>(G6498&gt;1)*PMT('Dash Board'!$C$11/365,$U$4,-'Dash Board'!$C$19)</f>
        <v>0</v>
      </c>
      <c r="K6498" s="6">
        <f t="shared" si="711"/>
        <v>0</v>
      </c>
      <c r="L6498" s="8">
        <f t="shared" si="712"/>
        <v>1.2088868342017597E-7</v>
      </c>
      <c r="N6498" s="8">
        <f t="shared" si="710"/>
        <v>-1.6555331126686293E-11</v>
      </c>
      <c r="O6498" s="8">
        <f>IF(E6497&lt;&gt;E6498,SUM($N$4:N6498)-SUM($O$3:O6497),0)</f>
        <v>0</v>
      </c>
      <c r="P6498" s="6">
        <f>IF(B6498&gt;0,SUM($O$4:O6498)-SUM($P$3:P6497),0)</f>
        <v>0</v>
      </c>
      <c r="Q6498" s="6">
        <f t="shared" si="713"/>
        <v>1.6555331126686293E-11</v>
      </c>
      <c r="R6498" s="8">
        <f>IF(E6497&lt;&gt;E6498,SUM($Q$4:Q6498)-SUM($R$3:R6497),0)</f>
        <v>0</v>
      </c>
      <c r="S6498" s="6">
        <f>IF(B6498&gt;0,SUM($R$4:R6498)-SUM($S$3:S6497),0)</f>
        <v>0</v>
      </c>
    </row>
    <row r="6499" spans="1:19">
      <c r="A6499">
        <f>IF(E6498&lt;&gt;E6499,COUNTIF($A$4:A6498,"&lt;&gt;0")+1,0)</f>
        <v>0</v>
      </c>
      <c r="B6499">
        <f>IF(A6499&lt;&gt;0,IF(MOD(A6499,3)=0,COUNTIF($B$4:B6498,"&lt;&gt;0")+1,0),0)</f>
        <v>0</v>
      </c>
      <c r="C6499" s="9">
        <f>'Dash Board'!$C$12+COUNT('Daily reducing balance'!$F$4:F6498)</f>
        <v>48225</v>
      </c>
      <c r="D6499">
        <f t="shared" si="707"/>
        <v>2032</v>
      </c>
      <c r="E6499">
        <f t="shared" si="708"/>
        <v>1</v>
      </c>
      <c r="F6499">
        <f>DAY('Dash Board'!$C$12+COUNT('Daily reducing balance'!$F$4:F6498))</f>
        <v>12</v>
      </c>
      <c r="G6499" s="8">
        <f t="shared" si="709"/>
        <v>1.2088868342017597E-7</v>
      </c>
      <c r="H6499" s="6">
        <f>G6499*'Dash Board'!$C$11/365</f>
        <v>3.4776196600324594E-11</v>
      </c>
      <c r="I6499" s="6">
        <f>H6499*'Dash Board'!$C$18/'Dash Board'!$C$11</f>
        <v>1.6560093619202191E-11</v>
      </c>
      <c r="J6499" s="6">
        <f>(G6499&gt;1)*PMT('Dash Board'!$C$11/365,$U$4,-'Dash Board'!$C$19)</f>
        <v>0</v>
      </c>
      <c r="K6499" s="6">
        <f t="shared" si="711"/>
        <v>0</v>
      </c>
      <c r="L6499" s="8">
        <f t="shared" si="712"/>
        <v>1.2092345961677628E-7</v>
      </c>
      <c r="N6499" s="8">
        <f t="shared" si="710"/>
        <v>-1.6560093619202191E-11</v>
      </c>
      <c r="O6499" s="8">
        <f>IF(E6498&lt;&gt;E6499,SUM($N$4:N6499)-SUM($O$3:O6498),0)</f>
        <v>0</v>
      </c>
      <c r="P6499" s="6">
        <f>IF(B6499&gt;0,SUM($O$4:O6499)-SUM($P$3:P6498),0)</f>
        <v>0</v>
      </c>
      <c r="Q6499" s="6">
        <f t="shared" si="713"/>
        <v>1.6560093619202191E-11</v>
      </c>
      <c r="R6499" s="8">
        <f>IF(E6498&lt;&gt;E6499,SUM($Q$4:Q6499)-SUM($R$3:R6498),0)</f>
        <v>0</v>
      </c>
      <c r="S6499" s="6">
        <f>IF(B6499&gt;0,SUM($R$4:R6499)-SUM($S$3:S6498),0)</f>
        <v>0</v>
      </c>
    </row>
    <row r="6500" spans="1:19">
      <c r="A6500">
        <f>IF(E6499&lt;&gt;E6500,COUNTIF($A$4:A6499,"&lt;&gt;0")+1,0)</f>
        <v>0</v>
      </c>
      <c r="B6500">
        <f>IF(A6500&lt;&gt;0,IF(MOD(A6500,3)=0,COUNTIF($B$4:B6499,"&lt;&gt;0")+1,0),0)</f>
        <v>0</v>
      </c>
      <c r="C6500" s="9">
        <f>'Dash Board'!$C$12+COUNT('Daily reducing balance'!$F$4:F6499)</f>
        <v>48226</v>
      </c>
      <c r="D6500">
        <f t="shared" si="707"/>
        <v>2032</v>
      </c>
      <c r="E6500">
        <f t="shared" si="708"/>
        <v>1</v>
      </c>
      <c r="F6500">
        <f>DAY('Dash Board'!$C$12+COUNT('Daily reducing balance'!$F$4:F6499))</f>
        <v>13</v>
      </c>
      <c r="G6500" s="8">
        <f t="shared" si="709"/>
        <v>1.2092345961677628E-7</v>
      </c>
      <c r="H6500" s="6">
        <f>G6500*'Dash Board'!$C$11/365</f>
        <v>3.4786200711675368E-11</v>
      </c>
      <c r="I6500" s="6">
        <f>H6500*'Dash Board'!$C$18/'Dash Board'!$C$11</f>
        <v>1.6564857481750177E-11</v>
      </c>
      <c r="J6500" s="6">
        <f>(G6500&gt;1)*PMT('Dash Board'!$C$11/365,$U$4,-'Dash Board'!$C$19)</f>
        <v>0</v>
      </c>
      <c r="K6500" s="6">
        <f t="shared" si="711"/>
        <v>0</v>
      </c>
      <c r="L6500" s="8">
        <f t="shared" si="712"/>
        <v>1.2095824581748797E-7</v>
      </c>
      <c r="N6500" s="8">
        <f t="shared" si="710"/>
        <v>-1.6564857481750177E-11</v>
      </c>
      <c r="O6500" s="8">
        <f>IF(E6499&lt;&gt;E6500,SUM($N$4:N6500)-SUM($O$3:O6499),0)</f>
        <v>0</v>
      </c>
      <c r="P6500" s="6">
        <f>IF(B6500&gt;0,SUM($O$4:O6500)-SUM($P$3:P6499),0)</f>
        <v>0</v>
      </c>
      <c r="Q6500" s="6">
        <f t="shared" si="713"/>
        <v>1.6564857481750177E-11</v>
      </c>
      <c r="R6500" s="8">
        <f>IF(E6499&lt;&gt;E6500,SUM($Q$4:Q6500)-SUM($R$3:R6499),0)</f>
        <v>0</v>
      </c>
      <c r="S6500" s="6">
        <f>IF(B6500&gt;0,SUM($R$4:R6500)-SUM($S$3:S6499),0)</f>
        <v>0</v>
      </c>
    </row>
    <row r="6501" spans="1:19">
      <c r="A6501">
        <f>IF(E6500&lt;&gt;E6501,COUNTIF($A$4:A6500,"&lt;&gt;0")+1,0)</f>
        <v>0</v>
      </c>
      <c r="B6501">
        <f>IF(A6501&lt;&gt;0,IF(MOD(A6501,3)=0,COUNTIF($B$4:B6500,"&lt;&gt;0")+1,0),0)</f>
        <v>0</v>
      </c>
      <c r="C6501" s="9">
        <f>'Dash Board'!$C$12+COUNT('Daily reducing balance'!$F$4:F6500)</f>
        <v>48227</v>
      </c>
      <c r="D6501">
        <f t="shared" si="707"/>
        <v>2032</v>
      </c>
      <c r="E6501">
        <f t="shared" si="708"/>
        <v>1</v>
      </c>
      <c r="F6501">
        <f>DAY('Dash Board'!$C$12+COUNT('Daily reducing balance'!$F$4:F6500))</f>
        <v>14</v>
      </c>
      <c r="G6501" s="8">
        <f t="shared" si="709"/>
        <v>1.2095824581748797E-7</v>
      </c>
      <c r="H6501" s="6">
        <f>G6501*'Dash Board'!$C$11/365</f>
        <v>3.4796207700921192E-11</v>
      </c>
      <c r="I6501" s="6">
        <f>H6501*'Dash Board'!$C$18/'Dash Board'!$C$11</f>
        <v>1.656962271472438E-11</v>
      </c>
      <c r="J6501" s="6">
        <f>(G6501&gt;1)*PMT('Dash Board'!$C$11/365,$U$4,-'Dash Board'!$C$19)</f>
        <v>0</v>
      </c>
      <c r="K6501" s="6">
        <f t="shared" si="711"/>
        <v>0</v>
      </c>
      <c r="L6501" s="8">
        <f t="shared" si="712"/>
        <v>1.2099304202518888E-7</v>
      </c>
      <c r="N6501" s="8">
        <f t="shared" si="710"/>
        <v>-1.656962271472438E-11</v>
      </c>
      <c r="O6501" s="8">
        <f>IF(E6500&lt;&gt;E6501,SUM($N$4:N6501)-SUM($O$3:O6500),0)</f>
        <v>0</v>
      </c>
      <c r="P6501" s="6">
        <f>IF(B6501&gt;0,SUM($O$4:O6501)-SUM($P$3:P6500),0)</f>
        <v>0</v>
      </c>
      <c r="Q6501" s="6">
        <f t="shared" si="713"/>
        <v>1.656962271472438E-11</v>
      </c>
      <c r="R6501" s="8">
        <f>IF(E6500&lt;&gt;E6501,SUM($Q$4:Q6501)-SUM($R$3:R6500),0)</f>
        <v>0</v>
      </c>
      <c r="S6501" s="6">
        <f>IF(B6501&gt;0,SUM($R$4:R6501)-SUM($S$3:S6500),0)</f>
        <v>0</v>
      </c>
    </row>
    <row r="6502" spans="1:19">
      <c r="A6502">
        <f>IF(E6501&lt;&gt;E6502,COUNTIF($A$4:A6501,"&lt;&gt;0")+1,0)</f>
        <v>0</v>
      </c>
      <c r="B6502">
        <f>IF(A6502&lt;&gt;0,IF(MOD(A6502,3)=0,COUNTIF($B$4:B6501,"&lt;&gt;0")+1,0),0)</f>
        <v>0</v>
      </c>
      <c r="C6502" s="9">
        <f>'Dash Board'!$C$12+COUNT('Daily reducing balance'!$F$4:F6501)</f>
        <v>48228</v>
      </c>
      <c r="D6502">
        <f t="shared" si="707"/>
        <v>2032</v>
      </c>
      <c r="E6502">
        <f t="shared" si="708"/>
        <v>1</v>
      </c>
      <c r="F6502">
        <f>DAY('Dash Board'!$C$12+COUNT('Daily reducing balance'!$F$4:F6501))</f>
        <v>15</v>
      </c>
      <c r="G6502" s="8">
        <f t="shared" si="709"/>
        <v>1.2099304202518888E-7</v>
      </c>
      <c r="H6502" s="6">
        <f>G6502*'Dash Board'!$C$11/365</f>
        <v>3.4806217568889945E-11</v>
      </c>
      <c r="I6502" s="6">
        <f>H6502*'Dash Board'!$C$18/'Dash Board'!$C$11</f>
        <v>1.6574389318519024E-11</v>
      </c>
      <c r="J6502" s="6">
        <f>(G6502&gt;1)*PMT('Dash Board'!$C$11/365,$U$4,-'Dash Board'!$C$19)</f>
        <v>0</v>
      </c>
      <c r="K6502" s="6">
        <f t="shared" si="711"/>
        <v>0</v>
      </c>
      <c r="L6502" s="8">
        <f t="shared" si="712"/>
        <v>1.2102784824275776E-7</v>
      </c>
      <c r="N6502" s="8">
        <f t="shared" si="710"/>
        <v>-1.6574389318519024E-11</v>
      </c>
      <c r="O6502" s="8">
        <f>IF(E6501&lt;&gt;E6502,SUM($N$4:N6502)-SUM($O$3:O6501),0)</f>
        <v>0</v>
      </c>
      <c r="P6502" s="6">
        <f>IF(B6502&gt;0,SUM($O$4:O6502)-SUM($P$3:P6501),0)</f>
        <v>0</v>
      </c>
      <c r="Q6502" s="6">
        <f t="shared" si="713"/>
        <v>1.6574389318519024E-11</v>
      </c>
      <c r="R6502" s="8">
        <f>IF(E6501&lt;&gt;E6502,SUM($Q$4:Q6502)-SUM($R$3:R6501),0)</f>
        <v>0</v>
      </c>
      <c r="S6502" s="6">
        <f>IF(B6502&gt;0,SUM($R$4:R6502)-SUM($S$3:S6501),0)</f>
        <v>0</v>
      </c>
    </row>
    <row r="6503" spans="1:19">
      <c r="A6503">
        <f>IF(E6502&lt;&gt;E6503,COUNTIF($A$4:A6502,"&lt;&gt;0")+1,0)</f>
        <v>0</v>
      </c>
      <c r="B6503">
        <f>IF(A6503&lt;&gt;0,IF(MOD(A6503,3)=0,COUNTIF($B$4:B6502,"&lt;&gt;0")+1,0),0)</f>
        <v>0</v>
      </c>
      <c r="C6503" s="9">
        <f>'Dash Board'!$C$12+COUNT('Daily reducing balance'!$F$4:F6502)</f>
        <v>48229</v>
      </c>
      <c r="D6503">
        <f t="shared" si="707"/>
        <v>2032</v>
      </c>
      <c r="E6503">
        <f t="shared" si="708"/>
        <v>1</v>
      </c>
      <c r="F6503">
        <f>DAY('Dash Board'!$C$12+COUNT('Daily reducing balance'!$F$4:F6502))</f>
        <v>16</v>
      </c>
      <c r="G6503" s="8">
        <f t="shared" si="709"/>
        <v>1.2102784824275776E-7</v>
      </c>
      <c r="H6503" s="6">
        <f>G6503*'Dash Board'!$C$11/365</f>
        <v>3.4816230316409765E-11</v>
      </c>
      <c r="I6503" s="6">
        <f>H6503*'Dash Board'!$C$18/'Dash Board'!$C$11</f>
        <v>1.6579157293528463E-11</v>
      </c>
      <c r="J6503" s="6">
        <f>(G6503&gt;1)*PMT('Dash Board'!$C$11/365,$U$4,-'Dash Board'!$C$19)</f>
        <v>0</v>
      </c>
      <c r="K6503" s="6">
        <f t="shared" si="711"/>
        <v>0</v>
      </c>
      <c r="L6503" s="8">
        <f t="shared" si="712"/>
        <v>1.2106266447307418E-7</v>
      </c>
      <c r="N6503" s="8">
        <f t="shared" si="710"/>
        <v>-1.6579157293528463E-11</v>
      </c>
      <c r="O6503" s="8">
        <f>IF(E6502&lt;&gt;E6503,SUM($N$4:N6503)-SUM($O$3:O6502),0)</f>
        <v>0</v>
      </c>
      <c r="P6503" s="6">
        <f>IF(B6503&gt;0,SUM($O$4:O6503)-SUM($P$3:P6502),0)</f>
        <v>0</v>
      </c>
      <c r="Q6503" s="6">
        <f t="shared" si="713"/>
        <v>1.6579157293528463E-11</v>
      </c>
      <c r="R6503" s="8">
        <f>IF(E6502&lt;&gt;E6503,SUM($Q$4:Q6503)-SUM($R$3:R6502),0)</f>
        <v>0</v>
      </c>
      <c r="S6503" s="6">
        <f>IF(B6503&gt;0,SUM($R$4:R6503)-SUM($S$3:S6502),0)</f>
        <v>0</v>
      </c>
    </row>
    <row r="6504" spans="1:19">
      <c r="A6504">
        <f>IF(E6503&lt;&gt;E6504,COUNTIF($A$4:A6503,"&lt;&gt;0")+1,0)</f>
        <v>0</v>
      </c>
      <c r="B6504">
        <f>IF(A6504&lt;&gt;0,IF(MOD(A6504,3)=0,COUNTIF($B$4:B6503,"&lt;&gt;0")+1,0),0)</f>
        <v>0</v>
      </c>
      <c r="C6504" s="9">
        <f>'Dash Board'!$C$12+COUNT('Daily reducing balance'!$F$4:F6503)</f>
        <v>48230</v>
      </c>
      <c r="D6504">
        <f t="shared" si="707"/>
        <v>2032</v>
      </c>
      <c r="E6504">
        <f t="shared" si="708"/>
        <v>1</v>
      </c>
      <c r="F6504">
        <f>DAY('Dash Board'!$C$12+COUNT('Daily reducing balance'!$F$4:F6503))</f>
        <v>17</v>
      </c>
      <c r="G6504" s="8">
        <f t="shared" si="709"/>
        <v>1.2106266447307418E-7</v>
      </c>
      <c r="H6504" s="6">
        <f>G6504*'Dash Board'!$C$11/365</f>
        <v>3.4826245944309007E-11</v>
      </c>
      <c r="I6504" s="6">
        <f>H6504*'Dash Board'!$C$18/'Dash Board'!$C$11</f>
        <v>1.6583926640147147E-11</v>
      </c>
      <c r="J6504" s="6">
        <f>(G6504&gt;1)*PMT('Dash Board'!$C$11/365,$U$4,-'Dash Board'!$C$19)</f>
        <v>0</v>
      </c>
      <c r="K6504" s="6">
        <f t="shared" si="711"/>
        <v>0</v>
      </c>
      <c r="L6504" s="8">
        <f t="shared" si="712"/>
        <v>1.210974907190185E-7</v>
      </c>
      <c r="N6504" s="8">
        <f t="shared" si="710"/>
        <v>-1.6583926640147147E-11</v>
      </c>
      <c r="O6504" s="8">
        <f>IF(E6503&lt;&gt;E6504,SUM($N$4:N6504)-SUM($O$3:O6503),0)</f>
        <v>0</v>
      </c>
      <c r="P6504" s="6">
        <f>IF(B6504&gt;0,SUM($O$4:O6504)-SUM($P$3:P6503),0)</f>
        <v>0</v>
      </c>
      <c r="Q6504" s="6">
        <f t="shared" si="713"/>
        <v>1.6583926640147147E-11</v>
      </c>
      <c r="R6504" s="8">
        <f>IF(E6503&lt;&gt;E6504,SUM($Q$4:Q6504)-SUM($R$3:R6503),0)</f>
        <v>0</v>
      </c>
      <c r="S6504" s="6">
        <f>IF(B6504&gt;0,SUM($R$4:R6504)-SUM($S$3:S6503),0)</f>
        <v>0</v>
      </c>
    </row>
    <row r="6505" spans="1:19">
      <c r="A6505">
        <f>IF(E6504&lt;&gt;E6505,COUNTIF($A$4:A6504,"&lt;&gt;0")+1,0)</f>
        <v>0</v>
      </c>
      <c r="B6505">
        <f>IF(A6505&lt;&gt;0,IF(MOD(A6505,3)=0,COUNTIF($B$4:B6504,"&lt;&gt;0")+1,0),0)</f>
        <v>0</v>
      </c>
      <c r="C6505" s="9">
        <f>'Dash Board'!$C$12+COUNT('Daily reducing balance'!$F$4:F6504)</f>
        <v>48231</v>
      </c>
      <c r="D6505">
        <f t="shared" si="707"/>
        <v>2032</v>
      </c>
      <c r="E6505">
        <f t="shared" si="708"/>
        <v>1</v>
      </c>
      <c r="F6505">
        <f>DAY('Dash Board'!$C$12+COUNT('Daily reducing balance'!$F$4:F6504))</f>
        <v>18</v>
      </c>
      <c r="G6505" s="8">
        <f t="shared" si="709"/>
        <v>1.210974907190185E-7</v>
      </c>
      <c r="H6505" s="6">
        <f>G6505*'Dash Board'!$C$11/365</f>
        <v>3.4836264453416282E-11</v>
      </c>
      <c r="I6505" s="6">
        <f>H6505*'Dash Board'!$C$18/'Dash Board'!$C$11</f>
        <v>1.6588697358769659E-11</v>
      </c>
      <c r="J6505" s="6">
        <f>(G6505&gt;1)*PMT('Dash Board'!$C$11/365,$U$4,-'Dash Board'!$C$19)</f>
        <v>0</v>
      </c>
      <c r="K6505" s="6">
        <f t="shared" si="711"/>
        <v>0</v>
      </c>
      <c r="L6505" s="8">
        <f t="shared" si="712"/>
        <v>1.2113232698347192E-7</v>
      </c>
      <c r="N6505" s="8">
        <f t="shared" si="710"/>
        <v>-1.6588697358769659E-11</v>
      </c>
      <c r="O6505" s="8">
        <f>IF(E6504&lt;&gt;E6505,SUM($N$4:N6505)-SUM($O$3:O6504),0)</f>
        <v>0</v>
      </c>
      <c r="P6505" s="6">
        <f>IF(B6505&gt;0,SUM($O$4:O6505)-SUM($P$3:P6504),0)</f>
        <v>0</v>
      </c>
      <c r="Q6505" s="6">
        <f t="shared" si="713"/>
        <v>1.6588697358769659E-11</v>
      </c>
      <c r="R6505" s="8">
        <f>IF(E6504&lt;&gt;E6505,SUM($Q$4:Q6505)-SUM($R$3:R6504),0)</f>
        <v>0</v>
      </c>
      <c r="S6505" s="6">
        <f>IF(B6505&gt;0,SUM($R$4:R6505)-SUM($S$3:S6504),0)</f>
        <v>0</v>
      </c>
    </row>
    <row r="6506" spans="1:19">
      <c r="A6506">
        <f>IF(E6505&lt;&gt;E6506,COUNTIF($A$4:A6505,"&lt;&gt;0")+1,0)</f>
        <v>0</v>
      </c>
      <c r="B6506">
        <f>IF(A6506&lt;&gt;0,IF(MOD(A6506,3)=0,COUNTIF($B$4:B6505,"&lt;&gt;0")+1,0),0)</f>
        <v>0</v>
      </c>
      <c r="C6506" s="9">
        <f>'Dash Board'!$C$12+COUNT('Daily reducing balance'!$F$4:F6505)</f>
        <v>48232</v>
      </c>
      <c r="D6506">
        <f t="shared" si="707"/>
        <v>2032</v>
      </c>
      <c r="E6506">
        <f t="shared" si="708"/>
        <v>1</v>
      </c>
      <c r="F6506">
        <f>DAY('Dash Board'!$C$12+COUNT('Daily reducing balance'!$F$4:F6505))</f>
        <v>19</v>
      </c>
      <c r="G6506" s="8">
        <f t="shared" si="709"/>
        <v>1.2113232698347192E-7</v>
      </c>
      <c r="H6506" s="6">
        <f>G6506*'Dash Board'!$C$11/365</f>
        <v>3.4846285844560416E-11</v>
      </c>
      <c r="I6506" s="6">
        <f>H6506*'Dash Board'!$C$18/'Dash Board'!$C$11</f>
        <v>1.6593469449790677E-11</v>
      </c>
      <c r="J6506" s="6">
        <f>(G6506&gt;1)*PMT('Dash Board'!$C$11/365,$U$4,-'Dash Board'!$C$19)</f>
        <v>0</v>
      </c>
      <c r="K6506" s="6">
        <f t="shared" si="711"/>
        <v>0</v>
      </c>
      <c r="L6506" s="8">
        <f t="shared" si="712"/>
        <v>1.2116717326931649E-7</v>
      </c>
      <c r="N6506" s="8">
        <f t="shared" si="710"/>
        <v>-1.6593469449790677E-11</v>
      </c>
      <c r="O6506" s="8">
        <f>IF(E6505&lt;&gt;E6506,SUM($N$4:N6506)-SUM($O$3:O6505),0)</f>
        <v>0</v>
      </c>
      <c r="P6506" s="6">
        <f>IF(B6506&gt;0,SUM($O$4:O6506)-SUM($P$3:P6505),0)</f>
        <v>0</v>
      </c>
      <c r="Q6506" s="6">
        <f t="shared" si="713"/>
        <v>1.6593469449790677E-11</v>
      </c>
      <c r="R6506" s="8">
        <f>IF(E6505&lt;&gt;E6506,SUM($Q$4:Q6506)-SUM($R$3:R6505),0)</f>
        <v>0</v>
      </c>
      <c r="S6506" s="6">
        <f>IF(B6506&gt;0,SUM($R$4:R6506)-SUM($S$3:S6505),0)</f>
        <v>0</v>
      </c>
    </row>
    <row r="6507" spans="1:19">
      <c r="A6507">
        <f>IF(E6506&lt;&gt;E6507,COUNTIF($A$4:A6506,"&lt;&gt;0")+1,0)</f>
        <v>0</v>
      </c>
      <c r="B6507">
        <f>IF(A6507&lt;&gt;0,IF(MOD(A6507,3)=0,COUNTIF($B$4:B6506,"&lt;&gt;0")+1,0),0)</f>
        <v>0</v>
      </c>
      <c r="C6507" s="9">
        <f>'Dash Board'!$C$12+COUNT('Daily reducing balance'!$F$4:F6506)</f>
        <v>48233</v>
      </c>
      <c r="D6507">
        <f t="shared" si="707"/>
        <v>2032</v>
      </c>
      <c r="E6507">
        <f t="shared" si="708"/>
        <v>1</v>
      </c>
      <c r="F6507">
        <f>DAY('Dash Board'!$C$12+COUNT('Daily reducing balance'!$F$4:F6506))</f>
        <v>20</v>
      </c>
      <c r="G6507" s="8">
        <f t="shared" si="709"/>
        <v>1.2116717326931649E-7</v>
      </c>
      <c r="H6507" s="6">
        <f>G6507*'Dash Board'!$C$11/365</f>
        <v>3.4856310118570491E-11</v>
      </c>
      <c r="I6507" s="6">
        <f>H6507*'Dash Board'!$C$18/'Dash Board'!$C$11</f>
        <v>1.6598242913604998E-11</v>
      </c>
      <c r="J6507" s="6">
        <f>(G6507&gt;1)*PMT('Dash Board'!$C$11/365,$U$4,-'Dash Board'!$C$19)</f>
        <v>0</v>
      </c>
      <c r="K6507" s="6">
        <f t="shared" si="711"/>
        <v>0</v>
      </c>
      <c r="L6507" s="8">
        <f t="shared" si="712"/>
        <v>1.2120202957943507E-7</v>
      </c>
      <c r="N6507" s="8">
        <f t="shared" si="710"/>
        <v>-1.6598242913604998E-11</v>
      </c>
      <c r="O6507" s="8">
        <f>IF(E6506&lt;&gt;E6507,SUM($N$4:N6507)-SUM($O$3:O6506),0)</f>
        <v>0</v>
      </c>
      <c r="P6507" s="6">
        <f>IF(B6507&gt;0,SUM($O$4:O6507)-SUM($P$3:P6506),0)</f>
        <v>0</v>
      </c>
      <c r="Q6507" s="6">
        <f t="shared" si="713"/>
        <v>1.6598242913604998E-11</v>
      </c>
      <c r="R6507" s="8">
        <f>IF(E6506&lt;&gt;E6507,SUM($Q$4:Q6507)-SUM($R$3:R6506),0)</f>
        <v>0</v>
      </c>
      <c r="S6507" s="6">
        <f>IF(B6507&gt;0,SUM($R$4:R6507)-SUM($S$3:S6506),0)</f>
        <v>0</v>
      </c>
    </row>
    <row r="6508" spans="1:19">
      <c r="A6508">
        <f>IF(E6507&lt;&gt;E6508,COUNTIF($A$4:A6507,"&lt;&gt;0")+1,0)</f>
        <v>0</v>
      </c>
      <c r="B6508">
        <f>IF(A6508&lt;&gt;0,IF(MOD(A6508,3)=0,COUNTIF($B$4:B6507,"&lt;&gt;0")+1,0),0)</f>
        <v>0</v>
      </c>
      <c r="C6508" s="9">
        <f>'Dash Board'!$C$12+COUNT('Daily reducing balance'!$F$4:F6507)</f>
        <v>48234</v>
      </c>
      <c r="D6508">
        <f t="shared" si="707"/>
        <v>2032</v>
      </c>
      <c r="E6508">
        <f t="shared" si="708"/>
        <v>1</v>
      </c>
      <c r="F6508">
        <f>DAY('Dash Board'!$C$12+COUNT('Daily reducing balance'!$F$4:F6507))</f>
        <v>21</v>
      </c>
      <c r="G6508" s="8">
        <f t="shared" si="709"/>
        <v>1.2120202957943507E-7</v>
      </c>
      <c r="H6508" s="6">
        <f>G6508*'Dash Board'!$C$11/365</f>
        <v>3.486633727627584E-11</v>
      </c>
      <c r="I6508" s="6">
        <f>H6508*'Dash Board'!$C$18/'Dash Board'!$C$11</f>
        <v>1.6603017750607543E-11</v>
      </c>
      <c r="J6508" s="6">
        <f>(G6508&gt;1)*PMT('Dash Board'!$C$11/365,$U$4,-'Dash Board'!$C$19)</f>
        <v>0</v>
      </c>
      <c r="K6508" s="6">
        <f t="shared" si="711"/>
        <v>0</v>
      </c>
      <c r="L6508" s="8">
        <f t="shared" si="712"/>
        <v>1.2123689591671134E-7</v>
      </c>
      <c r="N6508" s="8">
        <f t="shared" si="710"/>
        <v>-1.6603017750607543E-11</v>
      </c>
      <c r="O6508" s="8">
        <f>IF(E6507&lt;&gt;E6508,SUM($N$4:N6508)-SUM($O$3:O6507),0)</f>
        <v>0</v>
      </c>
      <c r="P6508" s="6">
        <f>IF(B6508&gt;0,SUM($O$4:O6508)-SUM($P$3:P6507),0)</f>
        <v>0</v>
      </c>
      <c r="Q6508" s="6">
        <f t="shared" si="713"/>
        <v>1.6603017750607543E-11</v>
      </c>
      <c r="R6508" s="8">
        <f>IF(E6507&lt;&gt;E6508,SUM($Q$4:Q6508)-SUM($R$3:R6507),0)</f>
        <v>0</v>
      </c>
      <c r="S6508" s="6">
        <f>IF(B6508&gt;0,SUM($R$4:R6508)-SUM($S$3:S6507),0)</f>
        <v>0</v>
      </c>
    </row>
    <row r="6509" spans="1:19">
      <c r="A6509">
        <f>IF(E6508&lt;&gt;E6509,COUNTIF($A$4:A6508,"&lt;&gt;0")+1,0)</f>
        <v>0</v>
      </c>
      <c r="B6509">
        <f>IF(A6509&lt;&gt;0,IF(MOD(A6509,3)=0,COUNTIF($B$4:B6508,"&lt;&gt;0")+1,0),0)</f>
        <v>0</v>
      </c>
      <c r="C6509" s="9">
        <f>'Dash Board'!$C$12+COUNT('Daily reducing balance'!$F$4:F6508)</f>
        <v>48235</v>
      </c>
      <c r="D6509">
        <f t="shared" si="707"/>
        <v>2032</v>
      </c>
      <c r="E6509">
        <f t="shared" si="708"/>
        <v>1</v>
      </c>
      <c r="F6509">
        <f>DAY('Dash Board'!$C$12+COUNT('Daily reducing balance'!$F$4:F6508))</f>
        <v>22</v>
      </c>
      <c r="G6509" s="8">
        <f t="shared" si="709"/>
        <v>1.2123689591671134E-7</v>
      </c>
      <c r="H6509" s="6">
        <f>G6509*'Dash Board'!$C$11/365</f>
        <v>3.4876367318506001E-11</v>
      </c>
      <c r="I6509" s="6">
        <f>H6509*'Dash Board'!$C$18/'Dash Board'!$C$11</f>
        <v>1.6607793961193336E-11</v>
      </c>
      <c r="J6509" s="6">
        <f>(G6509&gt;1)*PMT('Dash Board'!$C$11/365,$U$4,-'Dash Board'!$C$19)</f>
        <v>0</v>
      </c>
      <c r="K6509" s="6">
        <f t="shared" si="711"/>
        <v>0</v>
      </c>
      <c r="L6509" s="8">
        <f t="shared" si="712"/>
        <v>1.2127177228402984E-7</v>
      </c>
      <c r="N6509" s="8">
        <f t="shared" si="710"/>
        <v>-1.6607793961193336E-11</v>
      </c>
      <c r="O6509" s="8">
        <f>IF(E6508&lt;&gt;E6509,SUM($N$4:N6509)-SUM($O$3:O6508),0)</f>
        <v>0</v>
      </c>
      <c r="P6509" s="6">
        <f>IF(B6509&gt;0,SUM($O$4:O6509)-SUM($P$3:P6508),0)</f>
        <v>0</v>
      </c>
      <c r="Q6509" s="6">
        <f t="shared" si="713"/>
        <v>1.6607793961193336E-11</v>
      </c>
      <c r="R6509" s="8">
        <f>IF(E6508&lt;&gt;E6509,SUM($Q$4:Q6509)-SUM($R$3:R6508),0)</f>
        <v>0</v>
      </c>
      <c r="S6509" s="6">
        <f>IF(B6509&gt;0,SUM($R$4:R6509)-SUM($S$3:S6508),0)</f>
        <v>0</v>
      </c>
    </row>
    <row r="6510" spans="1:19">
      <c r="A6510">
        <f>IF(E6509&lt;&gt;E6510,COUNTIF($A$4:A6509,"&lt;&gt;0")+1,0)</f>
        <v>0</v>
      </c>
      <c r="B6510">
        <f>IF(A6510&lt;&gt;0,IF(MOD(A6510,3)=0,COUNTIF($B$4:B6509,"&lt;&gt;0")+1,0),0)</f>
        <v>0</v>
      </c>
      <c r="C6510" s="9">
        <f>'Dash Board'!$C$12+COUNT('Daily reducing balance'!$F$4:F6509)</f>
        <v>48236</v>
      </c>
      <c r="D6510">
        <f t="shared" si="707"/>
        <v>2032</v>
      </c>
      <c r="E6510">
        <f t="shared" si="708"/>
        <v>1</v>
      </c>
      <c r="F6510">
        <f>DAY('Dash Board'!$C$12+COUNT('Daily reducing balance'!$F$4:F6509))</f>
        <v>23</v>
      </c>
      <c r="G6510" s="8">
        <f t="shared" si="709"/>
        <v>1.2127177228402984E-7</v>
      </c>
      <c r="H6510" s="6">
        <f>G6510*'Dash Board'!$C$11/365</f>
        <v>3.4886400246090773E-11</v>
      </c>
      <c r="I6510" s="6">
        <f>H6510*'Dash Board'!$C$18/'Dash Board'!$C$11</f>
        <v>1.6612571545757514E-11</v>
      </c>
      <c r="J6510" s="6">
        <f>(G6510&gt;1)*PMT('Dash Board'!$C$11/365,$U$4,-'Dash Board'!$C$19)</f>
        <v>0</v>
      </c>
      <c r="K6510" s="6">
        <f t="shared" si="711"/>
        <v>0</v>
      </c>
      <c r="L6510" s="8">
        <f t="shared" si="712"/>
        <v>1.2130665868427593E-7</v>
      </c>
      <c r="N6510" s="8">
        <f t="shared" si="710"/>
        <v>-1.6612571545757514E-11</v>
      </c>
      <c r="O6510" s="8">
        <f>IF(E6509&lt;&gt;E6510,SUM($N$4:N6510)-SUM($O$3:O6509),0)</f>
        <v>0</v>
      </c>
      <c r="P6510" s="6">
        <f>IF(B6510&gt;0,SUM($O$4:O6510)-SUM($P$3:P6509),0)</f>
        <v>0</v>
      </c>
      <c r="Q6510" s="6">
        <f t="shared" si="713"/>
        <v>1.6612571545757514E-11</v>
      </c>
      <c r="R6510" s="8">
        <f>IF(E6509&lt;&gt;E6510,SUM($Q$4:Q6510)-SUM($R$3:R6509),0)</f>
        <v>0</v>
      </c>
      <c r="S6510" s="6">
        <f>IF(B6510&gt;0,SUM($R$4:R6510)-SUM($S$3:S6509),0)</f>
        <v>0</v>
      </c>
    </row>
    <row r="6511" spans="1:19">
      <c r="A6511">
        <f>IF(E6510&lt;&gt;E6511,COUNTIF($A$4:A6510,"&lt;&gt;0")+1,0)</f>
        <v>0</v>
      </c>
      <c r="B6511">
        <f>IF(A6511&lt;&gt;0,IF(MOD(A6511,3)=0,COUNTIF($B$4:B6510,"&lt;&gt;0")+1,0),0)</f>
        <v>0</v>
      </c>
      <c r="C6511" s="9">
        <f>'Dash Board'!$C$12+COUNT('Daily reducing balance'!$F$4:F6510)</f>
        <v>48237</v>
      </c>
      <c r="D6511">
        <f t="shared" si="707"/>
        <v>2032</v>
      </c>
      <c r="E6511">
        <f t="shared" si="708"/>
        <v>1</v>
      </c>
      <c r="F6511">
        <f>DAY('Dash Board'!$C$12+COUNT('Daily reducing balance'!$F$4:F6510))</f>
        <v>24</v>
      </c>
      <c r="G6511" s="8">
        <f t="shared" si="709"/>
        <v>1.2130665868427593E-7</v>
      </c>
      <c r="H6511" s="6">
        <f>G6511*'Dash Board'!$C$11/365</f>
        <v>3.4896436059860199E-11</v>
      </c>
      <c r="I6511" s="6">
        <f>H6511*'Dash Board'!$C$18/'Dash Board'!$C$11</f>
        <v>1.6617350504695334E-11</v>
      </c>
      <c r="J6511" s="6">
        <f>(G6511&gt;1)*PMT('Dash Board'!$C$11/365,$U$4,-'Dash Board'!$C$19)</f>
        <v>0</v>
      </c>
      <c r="K6511" s="6">
        <f t="shared" si="711"/>
        <v>0</v>
      </c>
      <c r="L6511" s="8">
        <f t="shared" si="712"/>
        <v>1.2134155512033578E-7</v>
      </c>
      <c r="N6511" s="8">
        <f t="shared" si="710"/>
        <v>-1.6617350504695334E-11</v>
      </c>
      <c r="O6511" s="8">
        <f>IF(E6510&lt;&gt;E6511,SUM($N$4:N6511)-SUM($O$3:O6510),0)</f>
        <v>0</v>
      </c>
      <c r="P6511" s="6">
        <f>IF(B6511&gt;0,SUM($O$4:O6511)-SUM($P$3:P6510),0)</f>
        <v>0</v>
      </c>
      <c r="Q6511" s="6">
        <f t="shared" si="713"/>
        <v>1.6617350504695334E-11</v>
      </c>
      <c r="R6511" s="8">
        <f>IF(E6510&lt;&gt;E6511,SUM($Q$4:Q6511)-SUM($R$3:R6510),0)</f>
        <v>0</v>
      </c>
      <c r="S6511" s="6">
        <f>IF(B6511&gt;0,SUM($R$4:R6511)-SUM($S$3:S6510),0)</f>
        <v>0</v>
      </c>
    </row>
    <row r="6512" spans="1:19">
      <c r="A6512">
        <f>IF(E6511&lt;&gt;E6512,COUNTIF($A$4:A6511,"&lt;&gt;0")+1,0)</f>
        <v>0</v>
      </c>
      <c r="B6512">
        <f>IF(A6512&lt;&gt;0,IF(MOD(A6512,3)=0,COUNTIF($B$4:B6511,"&lt;&gt;0")+1,0),0)</f>
        <v>0</v>
      </c>
      <c r="C6512" s="9">
        <f>'Dash Board'!$C$12+COUNT('Daily reducing balance'!$F$4:F6511)</f>
        <v>48238</v>
      </c>
      <c r="D6512">
        <f t="shared" si="707"/>
        <v>2032</v>
      </c>
      <c r="E6512">
        <f t="shared" si="708"/>
        <v>1</v>
      </c>
      <c r="F6512">
        <f>DAY('Dash Board'!$C$12+COUNT('Daily reducing balance'!$F$4:F6511))</f>
        <v>25</v>
      </c>
      <c r="G6512" s="8">
        <f t="shared" si="709"/>
        <v>1.2134155512033578E-7</v>
      </c>
      <c r="H6512" s="6">
        <f>G6512*'Dash Board'!$C$11/365</f>
        <v>3.4906474760644536E-11</v>
      </c>
      <c r="I6512" s="6">
        <f>H6512*'Dash Board'!$C$18/'Dash Board'!$C$11</f>
        <v>1.6622130838402162E-11</v>
      </c>
      <c r="J6512" s="6">
        <f>(G6512&gt;1)*PMT('Dash Board'!$C$11/365,$U$4,-'Dash Board'!$C$19)</f>
        <v>0</v>
      </c>
      <c r="K6512" s="6">
        <f t="shared" si="711"/>
        <v>0</v>
      </c>
      <c r="L6512" s="8">
        <f t="shared" si="712"/>
        <v>1.2137646159509641E-7</v>
      </c>
      <c r="N6512" s="8">
        <f t="shared" si="710"/>
        <v>-1.6622130838402162E-11</v>
      </c>
      <c r="O6512" s="8">
        <f>IF(E6511&lt;&gt;E6512,SUM($N$4:N6512)-SUM($O$3:O6511),0)</f>
        <v>0</v>
      </c>
      <c r="P6512" s="6">
        <f>IF(B6512&gt;0,SUM($O$4:O6512)-SUM($P$3:P6511),0)</f>
        <v>0</v>
      </c>
      <c r="Q6512" s="6">
        <f t="shared" si="713"/>
        <v>1.6622130838402162E-11</v>
      </c>
      <c r="R6512" s="8">
        <f>IF(E6511&lt;&gt;E6512,SUM($Q$4:Q6512)-SUM($R$3:R6511),0)</f>
        <v>0</v>
      </c>
      <c r="S6512" s="6">
        <f>IF(B6512&gt;0,SUM($R$4:R6512)-SUM($S$3:S6511),0)</f>
        <v>0</v>
      </c>
    </row>
    <row r="6513" spans="1:19">
      <c r="A6513">
        <f>IF(E6512&lt;&gt;E6513,COUNTIF($A$4:A6512,"&lt;&gt;0")+1,0)</f>
        <v>0</v>
      </c>
      <c r="B6513">
        <f>IF(A6513&lt;&gt;0,IF(MOD(A6513,3)=0,COUNTIF($B$4:B6512,"&lt;&gt;0")+1,0),0)</f>
        <v>0</v>
      </c>
      <c r="C6513" s="9">
        <f>'Dash Board'!$C$12+COUNT('Daily reducing balance'!$F$4:F6512)</f>
        <v>48239</v>
      </c>
      <c r="D6513">
        <f t="shared" si="707"/>
        <v>2032</v>
      </c>
      <c r="E6513">
        <f t="shared" si="708"/>
        <v>1</v>
      </c>
      <c r="F6513">
        <f>DAY('Dash Board'!$C$12+COUNT('Daily reducing balance'!$F$4:F6512))</f>
        <v>26</v>
      </c>
      <c r="G6513" s="8">
        <f t="shared" si="709"/>
        <v>1.2137646159509641E-7</v>
      </c>
      <c r="H6513" s="6">
        <f>G6513*'Dash Board'!$C$11/365</f>
        <v>3.4916516349274312E-11</v>
      </c>
      <c r="I6513" s="6">
        <f>H6513*'Dash Board'!$C$18/'Dash Board'!$C$11</f>
        <v>1.6626912547273482E-11</v>
      </c>
      <c r="J6513" s="6">
        <f>(G6513&gt;1)*PMT('Dash Board'!$C$11/365,$U$4,-'Dash Board'!$C$19)</f>
        <v>0</v>
      </c>
      <c r="K6513" s="6">
        <f t="shared" si="711"/>
        <v>0</v>
      </c>
      <c r="L6513" s="8">
        <f t="shared" si="712"/>
        <v>1.2141137811144568E-7</v>
      </c>
      <c r="N6513" s="8">
        <f t="shared" si="710"/>
        <v>-1.6626912547273482E-11</v>
      </c>
      <c r="O6513" s="8">
        <f>IF(E6512&lt;&gt;E6513,SUM($N$4:N6513)-SUM($O$3:O6512),0)</f>
        <v>0</v>
      </c>
      <c r="P6513" s="6">
        <f>IF(B6513&gt;0,SUM($O$4:O6513)-SUM($P$3:P6512),0)</f>
        <v>0</v>
      </c>
      <c r="Q6513" s="6">
        <f t="shared" si="713"/>
        <v>1.6626912547273482E-11</v>
      </c>
      <c r="R6513" s="8">
        <f>IF(E6512&lt;&gt;E6513,SUM($Q$4:Q6513)-SUM($R$3:R6512),0)</f>
        <v>0</v>
      </c>
      <c r="S6513" s="6">
        <f>IF(B6513&gt;0,SUM($R$4:R6513)-SUM($S$3:S6512),0)</f>
        <v>0</v>
      </c>
    </row>
    <row r="6514" spans="1:19">
      <c r="A6514">
        <f>IF(E6513&lt;&gt;E6514,COUNTIF($A$4:A6513,"&lt;&gt;0")+1,0)</f>
        <v>0</v>
      </c>
      <c r="B6514">
        <f>IF(A6514&lt;&gt;0,IF(MOD(A6514,3)=0,COUNTIF($B$4:B6513,"&lt;&gt;0")+1,0),0)</f>
        <v>0</v>
      </c>
      <c r="C6514" s="9">
        <f>'Dash Board'!$C$12+COUNT('Daily reducing balance'!$F$4:F6513)</f>
        <v>48240</v>
      </c>
      <c r="D6514">
        <f t="shared" si="707"/>
        <v>2032</v>
      </c>
      <c r="E6514">
        <f t="shared" si="708"/>
        <v>1</v>
      </c>
      <c r="F6514">
        <f>DAY('Dash Board'!$C$12+COUNT('Daily reducing balance'!$F$4:F6513))</f>
        <v>27</v>
      </c>
      <c r="G6514" s="8">
        <f t="shared" si="709"/>
        <v>1.2141137811144568E-7</v>
      </c>
      <c r="H6514" s="6">
        <f>G6514*'Dash Board'!$C$11/365</f>
        <v>3.4926560826580267E-11</v>
      </c>
      <c r="I6514" s="6">
        <f>H6514*'Dash Board'!$C$18/'Dash Board'!$C$11</f>
        <v>1.6631695631704891E-11</v>
      </c>
      <c r="J6514" s="6">
        <f>(G6514&gt;1)*PMT('Dash Board'!$C$11/365,$U$4,-'Dash Board'!$C$19)</f>
        <v>0</v>
      </c>
      <c r="K6514" s="6">
        <f t="shared" si="711"/>
        <v>0</v>
      </c>
      <c r="L6514" s="8">
        <f t="shared" si="712"/>
        <v>1.2144630467227227E-7</v>
      </c>
      <c r="N6514" s="8">
        <f t="shared" si="710"/>
        <v>-1.6631695631704891E-11</v>
      </c>
      <c r="O6514" s="8">
        <f>IF(E6513&lt;&gt;E6514,SUM($N$4:N6514)-SUM($O$3:O6513),0)</f>
        <v>0</v>
      </c>
      <c r="P6514" s="6">
        <f>IF(B6514&gt;0,SUM($O$4:O6514)-SUM($P$3:P6513),0)</f>
        <v>0</v>
      </c>
      <c r="Q6514" s="6">
        <f t="shared" si="713"/>
        <v>1.6631695631704891E-11</v>
      </c>
      <c r="R6514" s="8">
        <f>IF(E6513&lt;&gt;E6514,SUM($Q$4:Q6514)-SUM($R$3:R6513),0)</f>
        <v>0</v>
      </c>
      <c r="S6514" s="6">
        <f>IF(B6514&gt;0,SUM($R$4:R6514)-SUM($S$3:S6513),0)</f>
        <v>0</v>
      </c>
    </row>
    <row r="6515" spans="1:19">
      <c r="A6515">
        <f>IF(E6514&lt;&gt;E6515,COUNTIF($A$4:A6514,"&lt;&gt;0")+1,0)</f>
        <v>0</v>
      </c>
      <c r="B6515">
        <f>IF(A6515&lt;&gt;0,IF(MOD(A6515,3)=0,COUNTIF($B$4:B6514,"&lt;&gt;0")+1,0),0)</f>
        <v>0</v>
      </c>
      <c r="C6515" s="9">
        <f>'Dash Board'!$C$12+COUNT('Daily reducing balance'!$F$4:F6514)</f>
        <v>48241</v>
      </c>
      <c r="D6515">
        <f t="shared" si="707"/>
        <v>2032</v>
      </c>
      <c r="E6515">
        <f t="shared" si="708"/>
        <v>1</v>
      </c>
      <c r="F6515">
        <f>DAY('Dash Board'!$C$12+COUNT('Daily reducing balance'!$F$4:F6514))</f>
        <v>28</v>
      </c>
      <c r="G6515" s="8">
        <f t="shared" si="709"/>
        <v>1.2144630467227227E-7</v>
      </c>
      <c r="H6515" s="6">
        <f>G6515*'Dash Board'!$C$11/365</f>
        <v>3.493660819339339E-11</v>
      </c>
      <c r="I6515" s="6">
        <f>H6515*'Dash Board'!$C$18/'Dash Board'!$C$11</f>
        <v>1.6636480092092093E-11</v>
      </c>
      <c r="J6515" s="6">
        <f>(G6515&gt;1)*PMT('Dash Board'!$C$11/365,$U$4,-'Dash Board'!$C$19)</f>
        <v>0</v>
      </c>
      <c r="K6515" s="6">
        <f t="shared" si="711"/>
        <v>0</v>
      </c>
      <c r="L6515" s="8">
        <f t="shared" si="712"/>
        <v>1.2148124128046566E-7</v>
      </c>
      <c r="N6515" s="8">
        <f t="shared" si="710"/>
        <v>-1.6636480092092093E-11</v>
      </c>
      <c r="O6515" s="8">
        <f>IF(E6514&lt;&gt;E6515,SUM($N$4:N6515)-SUM($O$3:O6514),0)</f>
        <v>0</v>
      </c>
      <c r="P6515" s="6">
        <f>IF(B6515&gt;0,SUM($O$4:O6515)-SUM($P$3:P6514),0)</f>
        <v>0</v>
      </c>
      <c r="Q6515" s="6">
        <f t="shared" si="713"/>
        <v>1.6636480092092093E-11</v>
      </c>
      <c r="R6515" s="8">
        <f>IF(E6514&lt;&gt;E6515,SUM($Q$4:Q6515)-SUM($R$3:R6514),0)</f>
        <v>0</v>
      </c>
      <c r="S6515" s="6">
        <f>IF(B6515&gt;0,SUM($R$4:R6515)-SUM($S$3:S6514),0)</f>
        <v>0</v>
      </c>
    </row>
    <row r="6516" spans="1:19">
      <c r="A6516">
        <f>IF(E6515&lt;&gt;E6516,COUNTIF($A$4:A6515,"&lt;&gt;0")+1,0)</f>
        <v>0</v>
      </c>
      <c r="B6516">
        <f>IF(A6516&lt;&gt;0,IF(MOD(A6516,3)=0,COUNTIF($B$4:B6515,"&lt;&gt;0")+1,0),0)</f>
        <v>0</v>
      </c>
      <c r="C6516" s="9">
        <f>'Dash Board'!$C$12+COUNT('Daily reducing balance'!$F$4:F6515)</f>
        <v>48242</v>
      </c>
      <c r="D6516">
        <f t="shared" ref="D6516:D6579" si="714">IF(AND(E6516=1,F6516=1),D6515+1,D6515)</f>
        <v>2032</v>
      </c>
      <c r="E6516">
        <f t="shared" ref="E6516:E6579" si="715">IF(F6516=1,IF(E6515+1&gt;12,1,E6515+1),E6515)</f>
        <v>1</v>
      </c>
      <c r="F6516">
        <f>DAY('Dash Board'!$C$12+COUNT('Daily reducing balance'!$F$4:F6515))</f>
        <v>29</v>
      </c>
      <c r="G6516" s="8">
        <f t="shared" ref="G6516:G6579" si="716">L6515</f>
        <v>1.2148124128046566E-7</v>
      </c>
      <c r="H6516" s="6">
        <f>G6516*'Dash Board'!$C$11/365</f>
        <v>3.4946658450544913E-11</v>
      </c>
      <c r="I6516" s="6">
        <f>H6516*'Dash Board'!$C$18/'Dash Board'!$C$11</f>
        <v>1.6641265928830912E-11</v>
      </c>
      <c r="J6516" s="6">
        <f>(G6516&gt;1)*PMT('Dash Board'!$C$11/365,$U$4,-'Dash Board'!$C$19)</f>
        <v>0</v>
      </c>
      <c r="K6516" s="6">
        <f t="shared" si="711"/>
        <v>0</v>
      </c>
      <c r="L6516" s="8">
        <f t="shared" si="712"/>
        <v>1.215161879389162E-7</v>
      </c>
      <c r="N6516" s="8">
        <f t="shared" ref="N6516:N6579" si="717">J6516-I6516</f>
        <v>-1.6641265928830912E-11</v>
      </c>
      <c r="O6516" s="8">
        <f>IF(E6515&lt;&gt;E6516,SUM($N$4:N6516)-SUM($O$3:O6515),0)</f>
        <v>0</v>
      </c>
      <c r="P6516" s="6">
        <f>IF(B6516&gt;0,SUM($O$4:O6516)-SUM($P$3:P6515),0)</f>
        <v>0</v>
      </c>
      <c r="Q6516" s="6">
        <f t="shared" si="713"/>
        <v>1.6641265928830912E-11</v>
      </c>
      <c r="R6516" s="8">
        <f>IF(E6515&lt;&gt;E6516,SUM($Q$4:Q6516)-SUM($R$3:R6515),0)</f>
        <v>0</v>
      </c>
      <c r="S6516" s="6">
        <f>IF(B6516&gt;0,SUM($R$4:R6516)-SUM($S$3:S6515),0)</f>
        <v>0</v>
      </c>
    </row>
    <row r="6517" spans="1:19">
      <c r="A6517">
        <f>IF(E6516&lt;&gt;E6517,COUNTIF($A$4:A6516,"&lt;&gt;0")+1,0)</f>
        <v>0</v>
      </c>
      <c r="B6517">
        <f>IF(A6517&lt;&gt;0,IF(MOD(A6517,3)=0,COUNTIF($B$4:B6516,"&lt;&gt;0")+1,0),0)</f>
        <v>0</v>
      </c>
      <c r="C6517" s="9">
        <f>'Dash Board'!$C$12+COUNT('Daily reducing balance'!$F$4:F6516)</f>
        <v>48243</v>
      </c>
      <c r="D6517">
        <f t="shared" si="714"/>
        <v>2032</v>
      </c>
      <c r="E6517">
        <f t="shared" si="715"/>
        <v>1</v>
      </c>
      <c r="F6517">
        <f>DAY('Dash Board'!$C$12+COUNT('Daily reducing balance'!$F$4:F6516))</f>
        <v>30</v>
      </c>
      <c r="G6517" s="8">
        <f t="shared" si="716"/>
        <v>1.215161879389162E-7</v>
      </c>
      <c r="H6517" s="6">
        <f>G6517*'Dash Board'!$C$11/365</f>
        <v>3.4956711598866307E-11</v>
      </c>
      <c r="I6517" s="6">
        <f>H6517*'Dash Board'!$C$18/'Dash Board'!$C$11</f>
        <v>1.6646053142317289E-11</v>
      </c>
      <c r="J6517" s="6">
        <f>(G6517&gt;1)*PMT('Dash Board'!$C$11/365,$U$4,-'Dash Board'!$C$19)</f>
        <v>0</v>
      </c>
      <c r="K6517" s="6">
        <f t="shared" si="711"/>
        <v>0</v>
      </c>
      <c r="L6517" s="8">
        <f t="shared" si="712"/>
        <v>1.2155114465051508E-7</v>
      </c>
      <c r="N6517" s="8">
        <f t="shared" si="717"/>
        <v>-1.6646053142317289E-11</v>
      </c>
      <c r="O6517" s="8">
        <f>IF(E6516&lt;&gt;E6517,SUM($N$4:N6517)-SUM($O$3:O6516),0)</f>
        <v>0</v>
      </c>
      <c r="P6517" s="6">
        <f>IF(B6517&gt;0,SUM($O$4:O6517)-SUM($P$3:P6516),0)</f>
        <v>0</v>
      </c>
      <c r="Q6517" s="6">
        <f t="shared" si="713"/>
        <v>1.6646053142317289E-11</v>
      </c>
      <c r="R6517" s="8">
        <f>IF(E6516&lt;&gt;E6517,SUM($Q$4:Q6517)-SUM($R$3:R6516),0)</f>
        <v>0</v>
      </c>
      <c r="S6517" s="6">
        <f>IF(B6517&gt;0,SUM($R$4:R6517)-SUM($S$3:S6516),0)</f>
        <v>0</v>
      </c>
    </row>
    <row r="6518" spans="1:19">
      <c r="A6518">
        <f>IF(E6517&lt;&gt;E6518,COUNTIF($A$4:A6517,"&lt;&gt;0")+1,0)</f>
        <v>0</v>
      </c>
      <c r="B6518">
        <f>IF(A6518&lt;&gt;0,IF(MOD(A6518,3)=0,COUNTIF($B$4:B6517,"&lt;&gt;0")+1,0),0)</f>
        <v>0</v>
      </c>
      <c r="C6518" s="9">
        <f>'Dash Board'!$C$12+COUNT('Daily reducing balance'!$F$4:F6517)</f>
        <v>48244</v>
      </c>
      <c r="D6518">
        <f t="shared" si="714"/>
        <v>2032</v>
      </c>
      <c r="E6518">
        <f t="shared" si="715"/>
        <v>1</v>
      </c>
      <c r="F6518">
        <f>DAY('Dash Board'!$C$12+COUNT('Daily reducing balance'!$F$4:F6517))</f>
        <v>31</v>
      </c>
      <c r="G6518" s="8">
        <f t="shared" si="716"/>
        <v>1.2155114465051508E-7</v>
      </c>
      <c r="H6518" s="6">
        <f>G6518*'Dash Board'!$C$11/365</f>
        <v>3.496676763918927E-11</v>
      </c>
      <c r="I6518" s="6">
        <f>H6518*'Dash Board'!$C$18/'Dash Board'!$C$11</f>
        <v>1.6650841732947273E-11</v>
      </c>
      <c r="J6518" s="6">
        <f>(G6518&gt;1)*PMT('Dash Board'!$C$11/365,$U$4,-'Dash Board'!$C$19)</f>
        <v>0</v>
      </c>
      <c r="K6518" s="6">
        <f t="shared" si="711"/>
        <v>0</v>
      </c>
      <c r="L6518" s="8">
        <f t="shared" si="712"/>
        <v>1.2158611141815427E-7</v>
      </c>
      <c r="N6518" s="8">
        <f t="shared" si="717"/>
        <v>-1.6650841732947273E-11</v>
      </c>
      <c r="O6518" s="8">
        <f>IF(E6517&lt;&gt;E6518,SUM($N$4:N6518)-SUM($O$3:O6517),0)</f>
        <v>0</v>
      </c>
      <c r="P6518" s="6">
        <f>IF(B6518&gt;0,SUM($O$4:O6518)-SUM($P$3:P6517),0)</f>
        <v>0</v>
      </c>
      <c r="Q6518" s="6">
        <f t="shared" si="713"/>
        <v>1.6650841732947273E-11</v>
      </c>
      <c r="R6518" s="8">
        <f>IF(E6517&lt;&gt;E6518,SUM($Q$4:Q6518)-SUM($R$3:R6517),0)</f>
        <v>0</v>
      </c>
      <c r="S6518" s="6">
        <f>IF(B6518&gt;0,SUM($R$4:R6518)-SUM($S$3:S6517),0)</f>
        <v>0</v>
      </c>
    </row>
    <row r="6519" spans="1:19">
      <c r="A6519">
        <f>IF(E6518&lt;&gt;E6519,COUNTIF($A$4:A6518,"&lt;&gt;0")+1,0)</f>
        <v>214</v>
      </c>
      <c r="B6519">
        <f>IF(A6519&lt;&gt;0,IF(MOD(A6519,3)=0,COUNTIF($B$4:B6518,"&lt;&gt;0")+1,0),0)</f>
        <v>0</v>
      </c>
      <c r="C6519" s="9">
        <f>'Dash Board'!$C$12+COUNT('Daily reducing balance'!$F$4:F6518)</f>
        <v>48245</v>
      </c>
      <c r="D6519">
        <f t="shared" si="714"/>
        <v>2032</v>
      </c>
      <c r="E6519">
        <f t="shared" si="715"/>
        <v>2</v>
      </c>
      <c r="F6519">
        <f>DAY('Dash Board'!$C$12+COUNT('Daily reducing balance'!$F$4:F6518))</f>
        <v>1</v>
      </c>
      <c r="G6519" s="8">
        <f t="shared" si="716"/>
        <v>1.2158611141815427E-7</v>
      </c>
      <c r="H6519" s="6">
        <f>G6519*'Dash Board'!$C$11/365</f>
        <v>3.4976826572345751E-11</v>
      </c>
      <c r="I6519" s="6">
        <f>H6519*'Dash Board'!$C$18/'Dash Board'!$C$11</f>
        <v>1.6655631701117026E-11</v>
      </c>
      <c r="J6519" s="6">
        <f>(G6519&gt;1)*PMT('Dash Board'!$C$11/365,$U$4,-'Dash Board'!$C$19)</f>
        <v>0</v>
      </c>
      <c r="K6519" s="6">
        <f t="shared" si="711"/>
        <v>0</v>
      </c>
      <c r="L6519" s="8">
        <f t="shared" si="712"/>
        <v>1.2162108824472661E-7</v>
      </c>
      <c r="N6519" s="8">
        <f t="shared" si="717"/>
        <v>-1.6655631701117026E-11</v>
      </c>
      <c r="O6519" s="8">
        <f>IF(E6518&lt;&gt;E6519,SUM($N$4:N6519)-SUM($O$3:O6518),0)</f>
        <v>0</v>
      </c>
      <c r="P6519" s="6">
        <f>IF(B6519&gt;0,SUM($O$4:O6519)-SUM($P$3:P6518),0)</f>
        <v>0</v>
      </c>
      <c r="Q6519" s="6">
        <f t="shared" si="713"/>
        <v>1.6655631701117026E-11</v>
      </c>
      <c r="R6519" s="8">
        <f>IF(E6518&lt;&gt;E6519,SUM($Q$4:Q6519)-SUM($R$3:R6518),0)</f>
        <v>9.0221874415874481E-10</v>
      </c>
      <c r="S6519" s="6">
        <f>IF(B6519&gt;0,SUM($R$4:R6519)-SUM($S$3:S6518),0)</f>
        <v>0</v>
      </c>
    </row>
    <row r="6520" spans="1:19">
      <c r="A6520">
        <f>IF(E6519&lt;&gt;E6520,COUNTIF($A$4:A6519,"&lt;&gt;0")+1,0)</f>
        <v>0</v>
      </c>
      <c r="B6520">
        <f>IF(A6520&lt;&gt;0,IF(MOD(A6520,3)=0,COUNTIF($B$4:B6519,"&lt;&gt;0")+1,0),0)</f>
        <v>0</v>
      </c>
      <c r="C6520" s="9">
        <f>'Dash Board'!$C$12+COUNT('Daily reducing balance'!$F$4:F6519)</f>
        <v>48246</v>
      </c>
      <c r="D6520">
        <f t="shared" si="714"/>
        <v>2032</v>
      </c>
      <c r="E6520">
        <f t="shared" si="715"/>
        <v>2</v>
      </c>
      <c r="F6520">
        <f>DAY('Dash Board'!$C$12+COUNT('Daily reducing balance'!$F$4:F6519))</f>
        <v>2</v>
      </c>
      <c r="G6520" s="8">
        <f t="shared" si="716"/>
        <v>1.2162108824472661E-7</v>
      </c>
      <c r="H6520" s="6">
        <f>G6520*'Dash Board'!$C$11/365</f>
        <v>3.4986888399167928E-11</v>
      </c>
      <c r="I6520" s="6">
        <f>H6520*'Dash Board'!$C$18/'Dash Board'!$C$11</f>
        <v>1.6660423047222823E-11</v>
      </c>
      <c r="J6520" s="6">
        <f>(G6520&gt;1)*PMT('Dash Board'!$C$11/365,$U$4,-'Dash Board'!$C$19)</f>
        <v>0</v>
      </c>
      <c r="K6520" s="6">
        <f t="shared" si="711"/>
        <v>0</v>
      </c>
      <c r="L6520" s="8">
        <f t="shared" si="712"/>
        <v>1.2165607513312578E-7</v>
      </c>
      <c r="N6520" s="8">
        <f t="shared" si="717"/>
        <v>-1.6660423047222823E-11</v>
      </c>
      <c r="O6520" s="8">
        <f>IF(E6519&lt;&gt;E6520,SUM($N$4:N6520)-SUM($O$3:O6519),0)</f>
        <v>0</v>
      </c>
      <c r="P6520" s="6">
        <f>IF(B6520&gt;0,SUM($O$4:O6520)-SUM($P$3:P6519),0)</f>
        <v>0</v>
      </c>
      <c r="Q6520" s="6">
        <f t="shared" si="713"/>
        <v>1.6660423047222823E-11</v>
      </c>
      <c r="R6520" s="8">
        <f>IF(E6519&lt;&gt;E6520,SUM($Q$4:Q6520)-SUM($R$3:R6519),0)</f>
        <v>0</v>
      </c>
      <c r="S6520" s="6">
        <f>IF(B6520&gt;0,SUM($R$4:R6520)-SUM($S$3:S6519),0)</f>
        <v>0</v>
      </c>
    </row>
    <row r="6521" spans="1:19">
      <c r="A6521">
        <f>IF(E6520&lt;&gt;E6521,COUNTIF($A$4:A6520,"&lt;&gt;0")+1,0)</f>
        <v>0</v>
      </c>
      <c r="B6521">
        <f>IF(A6521&lt;&gt;0,IF(MOD(A6521,3)=0,COUNTIF($B$4:B6520,"&lt;&gt;0")+1,0),0)</f>
        <v>0</v>
      </c>
      <c r="C6521" s="9">
        <f>'Dash Board'!$C$12+COUNT('Daily reducing balance'!$F$4:F6520)</f>
        <v>48247</v>
      </c>
      <c r="D6521">
        <f t="shared" si="714"/>
        <v>2032</v>
      </c>
      <c r="E6521">
        <f t="shared" si="715"/>
        <v>2</v>
      </c>
      <c r="F6521">
        <f>DAY('Dash Board'!$C$12+COUNT('Daily reducing balance'!$F$4:F6520))</f>
        <v>3</v>
      </c>
      <c r="G6521" s="8">
        <f t="shared" si="716"/>
        <v>1.2165607513312578E-7</v>
      </c>
      <c r="H6521" s="6">
        <f>G6521*'Dash Board'!$C$11/365</f>
        <v>3.499695312048824E-11</v>
      </c>
      <c r="I6521" s="6">
        <f>H6521*'Dash Board'!$C$18/'Dash Board'!$C$11</f>
        <v>1.6665215771661067E-11</v>
      </c>
      <c r="J6521" s="6">
        <f>(G6521&gt;1)*PMT('Dash Board'!$C$11/365,$U$4,-'Dash Board'!$C$19)</f>
        <v>0</v>
      </c>
      <c r="K6521" s="6">
        <f t="shared" si="711"/>
        <v>0</v>
      </c>
      <c r="L6521" s="8">
        <f t="shared" si="712"/>
        <v>1.2169107208624627E-7</v>
      </c>
      <c r="N6521" s="8">
        <f t="shared" si="717"/>
        <v>-1.6665215771661067E-11</v>
      </c>
      <c r="O6521" s="8">
        <f>IF(E6520&lt;&gt;E6521,SUM($N$4:N6521)-SUM($O$3:O6520),0)</f>
        <v>0</v>
      </c>
      <c r="P6521" s="6">
        <f>IF(B6521&gt;0,SUM($O$4:O6521)-SUM($P$3:P6520),0)</f>
        <v>0</v>
      </c>
      <c r="Q6521" s="6">
        <f t="shared" si="713"/>
        <v>1.6665215771661067E-11</v>
      </c>
      <c r="R6521" s="8">
        <f>IF(E6520&lt;&gt;E6521,SUM($Q$4:Q6521)-SUM($R$3:R6520),0)</f>
        <v>0</v>
      </c>
      <c r="S6521" s="6">
        <f>IF(B6521&gt;0,SUM($R$4:R6521)-SUM($S$3:S6520),0)</f>
        <v>0</v>
      </c>
    </row>
    <row r="6522" spans="1:19">
      <c r="A6522">
        <f>IF(E6521&lt;&gt;E6522,COUNTIF($A$4:A6521,"&lt;&gt;0")+1,0)</f>
        <v>0</v>
      </c>
      <c r="B6522">
        <f>IF(A6522&lt;&gt;0,IF(MOD(A6522,3)=0,COUNTIF($B$4:B6521,"&lt;&gt;0")+1,0),0)</f>
        <v>0</v>
      </c>
      <c r="C6522" s="9">
        <f>'Dash Board'!$C$12+COUNT('Daily reducing balance'!$F$4:F6521)</f>
        <v>48248</v>
      </c>
      <c r="D6522">
        <f t="shared" si="714"/>
        <v>2032</v>
      </c>
      <c r="E6522">
        <f t="shared" si="715"/>
        <v>2</v>
      </c>
      <c r="F6522">
        <f>DAY('Dash Board'!$C$12+COUNT('Daily reducing balance'!$F$4:F6521))</f>
        <v>4</v>
      </c>
      <c r="G6522" s="8">
        <f t="shared" si="716"/>
        <v>1.2169107208624627E-7</v>
      </c>
      <c r="H6522" s="6">
        <f>G6522*'Dash Board'!$C$11/365</f>
        <v>3.5007020737139336E-11</v>
      </c>
      <c r="I6522" s="6">
        <f>H6522*'Dash Board'!$C$18/'Dash Board'!$C$11</f>
        <v>1.6670009874828256E-11</v>
      </c>
      <c r="J6522" s="6">
        <f>(G6522&gt;1)*PMT('Dash Board'!$C$11/365,$U$4,-'Dash Board'!$C$19)</f>
        <v>0</v>
      </c>
      <c r="K6522" s="6">
        <f t="shared" si="711"/>
        <v>0</v>
      </c>
      <c r="L6522" s="8">
        <f t="shared" si="712"/>
        <v>1.2172607910698342E-7</v>
      </c>
      <c r="N6522" s="8">
        <f t="shared" si="717"/>
        <v>-1.6670009874828256E-11</v>
      </c>
      <c r="O6522" s="8">
        <f>IF(E6521&lt;&gt;E6522,SUM($N$4:N6522)-SUM($O$3:O6521),0)</f>
        <v>0</v>
      </c>
      <c r="P6522" s="6">
        <f>IF(B6522&gt;0,SUM($O$4:O6522)-SUM($P$3:P6521),0)</f>
        <v>0</v>
      </c>
      <c r="Q6522" s="6">
        <f t="shared" si="713"/>
        <v>1.6670009874828256E-11</v>
      </c>
      <c r="R6522" s="8">
        <f>IF(E6521&lt;&gt;E6522,SUM($Q$4:Q6522)-SUM($R$3:R6521),0)</f>
        <v>0</v>
      </c>
      <c r="S6522" s="6">
        <f>IF(B6522&gt;0,SUM($R$4:R6522)-SUM($S$3:S6521),0)</f>
        <v>0</v>
      </c>
    </row>
    <row r="6523" spans="1:19">
      <c r="A6523">
        <f>IF(E6522&lt;&gt;E6523,COUNTIF($A$4:A6522,"&lt;&gt;0")+1,0)</f>
        <v>0</v>
      </c>
      <c r="B6523">
        <f>IF(A6523&lt;&gt;0,IF(MOD(A6523,3)=0,COUNTIF($B$4:B6522,"&lt;&gt;0")+1,0),0)</f>
        <v>0</v>
      </c>
      <c r="C6523" s="9">
        <f>'Dash Board'!$C$12+COUNT('Daily reducing balance'!$F$4:F6522)</f>
        <v>48249</v>
      </c>
      <c r="D6523">
        <f t="shared" si="714"/>
        <v>2032</v>
      </c>
      <c r="E6523">
        <f t="shared" si="715"/>
        <v>2</v>
      </c>
      <c r="F6523">
        <f>DAY('Dash Board'!$C$12+COUNT('Daily reducing balance'!$F$4:F6522))</f>
        <v>5</v>
      </c>
      <c r="G6523" s="8">
        <f t="shared" si="716"/>
        <v>1.2172607910698342E-7</v>
      </c>
      <c r="H6523" s="6">
        <f>G6523*'Dash Board'!$C$11/365</f>
        <v>3.5017091249954135E-11</v>
      </c>
      <c r="I6523" s="6">
        <f>H6523*'Dash Board'!$C$18/'Dash Board'!$C$11</f>
        <v>1.6674805357121019E-11</v>
      </c>
      <c r="J6523" s="6">
        <f>(G6523&gt;1)*PMT('Dash Board'!$C$11/365,$U$4,-'Dash Board'!$C$19)</f>
        <v>0</v>
      </c>
      <c r="K6523" s="6">
        <f t="shared" si="711"/>
        <v>0</v>
      </c>
      <c r="L6523" s="8">
        <f t="shared" si="712"/>
        <v>1.2176109619823338E-7</v>
      </c>
      <c r="N6523" s="8">
        <f t="shared" si="717"/>
        <v>-1.6674805357121019E-11</v>
      </c>
      <c r="O6523" s="8">
        <f>IF(E6522&lt;&gt;E6523,SUM($N$4:N6523)-SUM($O$3:O6522),0)</f>
        <v>0</v>
      </c>
      <c r="P6523" s="6">
        <f>IF(B6523&gt;0,SUM($O$4:O6523)-SUM($P$3:P6522),0)</f>
        <v>0</v>
      </c>
      <c r="Q6523" s="6">
        <f t="shared" si="713"/>
        <v>1.6674805357121019E-11</v>
      </c>
      <c r="R6523" s="8">
        <f>IF(E6522&lt;&gt;E6523,SUM($Q$4:Q6523)-SUM($R$3:R6522),0)</f>
        <v>0</v>
      </c>
      <c r="S6523" s="6">
        <f>IF(B6523&gt;0,SUM($R$4:R6523)-SUM($S$3:S6522),0)</f>
        <v>0</v>
      </c>
    </row>
    <row r="6524" spans="1:19">
      <c r="A6524">
        <f>IF(E6523&lt;&gt;E6524,COUNTIF($A$4:A6523,"&lt;&gt;0")+1,0)</f>
        <v>0</v>
      </c>
      <c r="B6524">
        <f>IF(A6524&lt;&gt;0,IF(MOD(A6524,3)=0,COUNTIF($B$4:B6523,"&lt;&gt;0")+1,0),0)</f>
        <v>0</v>
      </c>
      <c r="C6524" s="9">
        <f>'Dash Board'!$C$12+COUNT('Daily reducing balance'!$F$4:F6523)</f>
        <v>48250</v>
      </c>
      <c r="D6524">
        <f t="shared" si="714"/>
        <v>2032</v>
      </c>
      <c r="E6524">
        <f t="shared" si="715"/>
        <v>2</v>
      </c>
      <c r="F6524">
        <f>DAY('Dash Board'!$C$12+COUNT('Daily reducing balance'!$F$4:F6523))</f>
        <v>6</v>
      </c>
      <c r="G6524" s="8">
        <f t="shared" si="716"/>
        <v>1.2176109619823338E-7</v>
      </c>
      <c r="H6524" s="6">
        <f>G6524*'Dash Board'!$C$11/365</f>
        <v>3.5027164659765763E-11</v>
      </c>
      <c r="I6524" s="6">
        <f>H6524*'Dash Board'!$C$18/'Dash Board'!$C$11</f>
        <v>1.6679602218936081E-11</v>
      </c>
      <c r="J6524" s="6">
        <f>(G6524&gt;1)*PMT('Dash Board'!$C$11/365,$U$4,-'Dash Board'!$C$19)</f>
        <v>0</v>
      </c>
      <c r="K6524" s="6">
        <f t="shared" si="711"/>
        <v>0</v>
      </c>
      <c r="L6524" s="8">
        <f t="shared" si="712"/>
        <v>1.2179612336289314E-7</v>
      </c>
      <c r="N6524" s="8">
        <f t="shared" si="717"/>
        <v>-1.6679602218936081E-11</v>
      </c>
      <c r="O6524" s="8">
        <f>IF(E6523&lt;&gt;E6524,SUM($N$4:N6524)-SUM($O$3:O6523),0)</f>
        <v>0</v>
      </c>
      <c r="P6524" s="6">
        <f>IF(B6524&gt;0,SUM($O$4:O6524)-SUM($P$3:P6523),0)</f>
        <v>0</v>
      </c>
      <c r="Q6524" s="6">
        <f t="shared" si="713"/>
        <v>1.6679602218936081E-11</v>
      </c>
      <c r="R6524" s="8">
        <f>IF(E6523&lt;&gt;E6524,SUM($Q$4:Q6524)-SUM($R$3:R6523),0)</f>
        <v>0</v>
      </c>
      <c r="S6524" s="6">
        <f>IF(B6524&gt;0,SUM($R$4:R6524)-SUM($S$3:S6523),0)</f>
        <v>0</v>
      </c>
    </row>
    <row r="6525" spans="1:19">
      <c r="A6525">
        <f>IF(E6524&lt;&gt;E6525,COUNTIF($A$4:A6524,"&lt;&gt;0")+1,0)</f>
        <v>0</v>
      </c>
      <c r="B6525">
        <f>IF(A6525&lt;&gt;0,IF(MOD(A6525,3)=0,COUNTIF($B$4:B6524,"&lt;&gt;0")+1,0),0)</f>
        <v>0</v>
      </c>
      <c r="C6525" s="9">
        <f>'Dash Board'!$C$12+COUNT('Daily reducing balance'!$F$4:F6524)</f>
        <v>48251</v>
      </c>
      <c r="D6525">
        <f t="shared" si="714"/>
        <v>2032</v>
      </c>
      <c r="E6525">
        <f t="shared" si="715"/>
        <v>2</v>
      </c>
      <c r="F6525">
        <f>DAY('Dash Board'!$C$12+COUNT('Daily reducing balance'!$F$4:F6524))</f>
        <v>7</v>
      </c>
      <c r="G6525" s="8">
        <f t="shared" si="716"/>
        <v>1.2179612336289314E-7</v>
      </c>
      <c r="H6525" s="6">
        <f>G6525*'Dash Board'!$C$11/365</f>
        <v>3.5037240967407617E-11</v>
      </c>
      <c r="I6525" s="6">
        <f>H6525*'Dash Board'!$C$18/'Dash Board'!$C$11</f>
        <v>1.6684400460670294E-11</v>
      </c>
      <c r="J6525" s="6">
        <f>(G6525&gt;1)*PMT('Dash Board'!$C$11/365,$U$4,-'Dash Board'!$C$19)</f>
        <v>0</v>
      </c>
      <c r="K6525" s="6">
        <f t="shared" si="711"/>
        <v>0</v>
      </c>
      <c r="L6525" s="8">
        <f t="shared" si="712"/>
        <v>1.2183116060386056E-7</v>
      </c>
      <c r="N6525" s="8">
        <f t="shared" si="717"/>
        <v>-1.6684400460670294E-11</v>
      </c>
      <c r="O6525" s="8">
        <f>IF(E6524&lt;&gt;E6525,SUM($N$4:N6525)-SUM($O$3:O6524),0)</f>
        <v>0</v>
      </c>
      <c r="P6525" s="6">
        <f>IF(B6525&gt;0,SUM($O$4:O6525)-SUM($P$3:P6524),0)</f>
        <v>0</v>
      </c>
      <c r="Q6525" s="6">
        <f t="shared" si="713"/>
        <v>1.6684400460670294E-11</v>
      </c>
      <c r="R6525" s="8">
        <f>IF(E6524&lt;&gt;E6525,SUM($Q$4:Q6525)-SUM($R$3:R6524),0)</f>
        <v>0</v>
      </c>
      <c r="S6525" s="6">
        <f>IF(B6525&gt;0,SUM($R$4:R6525)-SUM($S$3:S6524),0)</f>
        <v>0</v>
      </c>
    </row>
    <row r="6526" spans="1:19">
      <c r="A6526">
        <f>IF(E6525&lt;&gt;E6526,COUNTIF($A$4:A6525,"&lt;&gt;0")+1,0)</f>
        <v>0</v>
      </c>
      <c r="B6526">
        <f>IF(A6526&lt;&gt;0,IF(MOD(A6526,3)=0,COUNTIF($B$4:B6525,"&lt;&gt;0")+1,0),0)</f>
        <v>0</v>
      </c>
      <c r="C6526" s="9">
        <f>'Dash Board'!$C$12+COUNT('Daily reducing balance'!$F$4:F6525)</f>
        <v>48252</v>
      </c>
      <c r="D6526">
        <f t="shared" si="714"/>
        <v>2032</v>
      </c>
      <c r="E6526">
        <f t="shared" si="715"/>
        <v>2</v>
      </c>
      <c r="F6526">
        <f>DAY('Dash Board'!$C$12+COUNT('Daily reducing balance'!$F$4:F6525))</f>
        <v>8</v>
      </c>
      <c r="G6526" s="8">
        <f t="shared" si="716"/>
        <v>1.2183116060386056E-7</v>
      </c>
      <c r="H6526" s="6">
        <f>G6526*'Dash Board'!$C$11/365</f>
        <v>3.5047320173713307E-11</v>
      </c>
      <c r="I6526" s="6">
        <f>H6526*'Dash Board'!$C$18/'Dash Board'!$C$11</f>
        <v>1.6689200082720623E-11</v>
      </c>
      <c r="J6526" s="6">
        <f>(G6526&gt;1)*PMT('Dash Board'!$C$11/365,$U$4,-'Dash Board'!$C$19)</f>
        <v>0</v>
      </c>
      <c r="K6526" s="6">
        <f t="shared" si="711"/>
        <v>0</v>
      </c>
      <c r="L6526" s="8">
        <f t="shared" si="712"/>
        <v>1.2186620792403427E-7</v>
      </c>
      <c r="N6526" s="8">
        <f t="shared" si="717"/>
        <v>-1.6689200082720623E-11</v>
      </c>
      <c r="O6526" s="8">
        <f>IF(E6525&lt;&gt;E6526,SUM($N$4:N6526)-SUM($O$3:O6525),0)</f>
        <v>0</v>
      </c>
      <c r="P6526" s="6">
        <f>IF(B6526&gt;0,SUM($O$4:O6526)-SUM($P$3:P6525),0)</f>
        <v>0</v>
      </c>
      <c r="Q6526" s="6">
        <f t="shared" si="713"/>
        <v>1.6689200082720623E-11</v>
      </c>
      <c r="R6526" s="8">
        <f>IF(E6525&lt;&gt;E6526,SUM($Q$4:Q6526)-SUM($R$3:R6525),0)</f>
        <v>0</v>
      </c>
      <c r="S6526" s="6">
        <f>IF(B6526&gt;0,SUM($R$4:R6526)-SUM($S$3:S6525),0)</f>
        <v>0</v>
      </c>
    </row>
    <row r="6527" spans="1:19">
      <c r="A6527">
        <f>IF(E6526&lt;&gt;E6527,COUNTIF($A$4:A6526,"&lt;&gt;0")+1,0)</f>
        <v>0</v>
      </c>
      <c r="B6527">
        <f>IF(A6527&lt;&gt;0,IF(MOD(A6527,3)=0,COUNTIF($B$4:B6526,"&lt;&gt;0")+1,0),0)</f>
        <v>0</v>
      </c>
      <c r="C6527" s="9">
        <f>'Dash Board'!$C$12+COUNT('Daily reducing balance'!$F$4:F6526)</f>
        <v>48253</v>
      </c>
      <c r="D6527">
        <f t="shared" si="714"/>
        <v>2032</v>
      </c>
      <c r="E6527">
        <f t="shared" si="715"/>
        <v>2</v>
      </c>
      <c r="F6527">
        <f>DAY('Dash Board'!$C$12+COUNT('Daily reducing balance'!$F$4:F6526))</f>
        <v>9</v>
      </c>
      <c r="G6527" s="8">
        <f t="shared" si="716"/>
        <v>1.2186620792403427E-7</v>
      </c>
      <c r="H6527" s="6">
        <f>G6527*'Dash Board'!$C$11/365</f>
        <v>3.505740227951671E-11</v>
      </c>
      <c r="I6527" s="6">
        <f>H6527*'Dash Board'!$C$18/'Dash Board'!$C$11</f>
        <v>1.6694001085484149E-11</v>
      </c>
      <c r="J6527" s="6">
        <f>(G6527&gt;1)*PMT('Dash Board'!$C$11/365,$U$4,-'Dash Board'!$C$19)</f>
        <v>0</v>
      </c>
      <c r="K6527" s="6">
        <f t="shared" si="711"/>
        <v>0</v>
      </c>
      <c r="L6527" s="8">
        <f t="shared" si="712"/>
        <v>1.2190126532631379E-7</v>
      </c>
      <c r="N6527" s="8">
        <f t="shared" si="717"/>
        <v>-1.6694001085484149E-11</v>
      </c>
      <c r="O6527" s="8">
        <f>IF(E6526&lt;&gt;E6527,SUM($N$4:N6527)-SUM($O$3:O6526),0)</f>
        <v>0</v>
      </c>
      <c r="P6527" s="6">
        <f>IF(B6527&gt;0,SUM($O$4:O6527)-SUM($P$3:P6526),0)</f>
        <v>0</v>
      </c>
      <c r="Q6527" s="6">
        <f t="shared" si="713"/>
        <v>1.6694001085484149E-11</v>
      </c>
      <c r="R6527" s="8">
        <f>IF(E6526&lt;&gt;E6527,SUM($Q$4:Q6527)-SUM($R$3:R6526),0)</f>
        <v>0</v>
      </c>
      <c r="S6527" s="6">
        <f>IF(B6527&gt;0,SUM($R$4:R6527)-SUM($S$3:S6526),0)</f>
        <v>0</v>
      </c>
    </row>
    <row r="6528" spans="1:19">
      <c r="A6528">
        <f>IF(E6527&lt;&gt;E6528,COUNTIF($A$4:A6527,"&lt;&gt;0")+1,0)</f>
        <v>0</v>
      </c>
      <c r="B6528">
        <f>IF(A6528&lt;&gt;0,IF(MOD(A6528,3)=0,COUNTIF($B$4:B6527,"&lt;&gt;0")+1,0),0)</f>
        <v>0</v>
      </c>
      <c r="C6528" s="9">
        <f>'Dash Board'!$C$12+COUNT('Daily reducing balance'!$F$4:F6527)</f>
        <v>48254</v>
      </c>
      <c r="D6528">
        <f t="shared" si="714"/>
        <v>2032</v>
      </c>
      <c r="E6528">
        <f t="shared" si="715"/>
        <v>2</v>
      </c>
      <c r="F6528">
        <f>DAY('Dash Board'!$C$12+COUNT('Daily reducing balance'!$F$4:F6527))</f>
        <v>10</v>
      </c>
      <c r="G6528" s="8">
        <f t="shared" si="716"/>
        <v>1.2190126532631379E-7</v>
      </c>
      <c r="H6528" s="6">
        <f>G6528*'Dash Board'!$C$11/365</f>
        <v>3.5067487285651908E-11</v>
      </c>
      <c r="I6528" s="6">
        <f>H6528*'Dash Board'!$C$18/'Dash Board'!$C$11</f>
        <v>1.6698803469358053E-11</v>
      </c>
      <c r="J6528" s="6">
        <f>(G6528&gt;1)*PMT('Dash Board'!$C$11/365,$U$4,-'Dash Board'!$C$19)</f>
        <v>0</v>
      </c>
      <c r="K6528" s="6">
        <f t="shared" si="711"/>
        <v>0</v>
      </c>
      <c r="L6528" s="8">
        <f t="shared" si="712"/>
        <v>1.2193633281359945E-7</v>
      </c>
      <c r="N6528" s="8">
        <f t="shared" si="717"/>
        <v>-1.6698803469358053E-11</v>
      </c>
      <c r="O6528" s="8">
        <f>IF(E6527&lt;&gt;E6528,SUM($N$4:N6528)-SUM($O$3:O6527),0)</f>
        <v>0</v>
      </c>
      <c r="P6528" s="6">
        <f>IF(B6528&gt;0,SUM($O$4:O6528)-SUM($P$3:P6527),0)</f>
        <v>0</v>
      </c>
      <c r="Q6528" s="6">
        <f t="shared" si="713"/>
        <v>1.6698803469358053E-11</v>
      </c>
      <c r="R6528" s="8">
        <f>IF(E6527&lt;&gt;E6528,SUM($Q$4:Q6528)-SUM($R$3:R6527),0)</f>
        <v>0</v>
      </c>
      <c r="S6528" s="6">
        <f>IF(B6528&gt;0,SUM($R$4:R6528)-SUM($S$3:S6527),0)</f>
        <v>0</v>
      </c>
    </row>
    <row r="6529" spans="1:19">
      <c r="A6529">
        <f>IF(E6528&lt;&gt;E6529,COUNTIF($A$4:A6528,"&lt;&gt;0")+1,0)</f>
        <v>0</v>
      </c>
      <c r="B6529">
        <f>IF(A6529&lt;&gt;0,IF(MOD(A6529,3)=0,COUNTIF($B$4:B6528,"&lt;&gt;0")+1,0),0)</f>
        <v>0</v>
      </c>
      <c r="C6529" s="9">
        <f>'Dash Board'!$C$12+COUNT('Daily reducing balance'!$F$4:F6528)</f>
        <v>48255</v>
      </c>
      <c r="D6529">
        <f t="shared" si="714"/>
        <v>2032</v>
      </c>
      <c r="E6529">
        <f t="shared" si="715"/>
        <v>2</v>
      </c>
      <c r="F6529">
        <f>DAY('Dash Board'!$C$12+COUNT('Daily reducing balance'!$F$4:F6528))</f>
        <v>11</v>
      </c>
      <c r="G6529" s="8">
        <f t="shared" si="716"/>
        <v>1.2193633281359945E-7</v>
      </c>
      <c r="H6529" s="6">
        <f>G6529*'Dash Board'!$C$11/365</f>
        <v>3.5077575192953267E-11</v>
      </c>
      <c r="I6529" s="6">
        <f>H6529*'Dash Board'!$C$18/'Dash Board'!$C$11</f>
        <v>1.6703607234739653E-11</v>
      </c>
      <c r="J6529" s="6">
        <f>(G6529&gt;1)*PMT('Dash Board'!$C$11/365,$U$4,-'Dash Board'!$C$19)</f>
        <v>0</v>
      </c>
      <c r="K6529" s="6">
        <f t="shared" si="711"/>
        <v>0</v>
      </c>
      <c r="L6529" s="8">
        <f t="shared" si="712"/>
        <v>1.2197141038879239E-7</v>
      </c>
      <c r="N6529" s="8">
        <f t="shared" si="717"/>
        <v>-1.6703607234739653E-11</v>
      </c>
      <c r="O6529" s="8">
        <f>IF(E6528&lt;&gt;E6529,SUM($N$4:N6529)-SUM($O$3:O6528),0)</f>
        <v>0</v>
      </c>
      <c r="P6529" s="6">
        <f>IF(B6529&gt;0,SUM($O$4:O6529)-SUM($P$3:P6528),0)</f>
        <v>0</v>
      </c>
      <c r="Q6529" s="6">
        <f t="shared" si="713"/>
        <v>1.6703607234739653E-11</v>
      </c>
      <c r="R6529" s="8">
        <f>IF(E6528&lt;&gt;E6529,SUM($Q$4:Q6529)-SUM($R$3:R6528),0)</f>
        <v>0</v>
      </c>
      <c r="S6529" s="6">
        <f>IF(B6529&gt;0,SUM($R$4:R6529)-SUM($S$3:S6528),0)</f>
        <v>0</v>
      </c>
    </row>
    <row r="6530" spans="1:19">
      <c r="A6530">
        <f>IF(E6529&lt;&gt;E6530,COUNTIF($A$4:A6529,"&lt;&gt;0")+1,0)</f>
        <v>0</v>
      </c>
      <c r="B6530">
        <f>IF(A6530&lt;&gt;0,IF(MOD(A6530,3)=0,COUNTIF($B$4:B6529,"&lt;&gt;0")+1,0),0)</f>
        <v>0</v>
      </c>
      <c r="C6530" s="9">
        <f>'Dash Board'!$C$12+COUNT('Daily reducing balance'!$F$4:F6529)</f>
        <v>48256</v>
      </c>
      <c r="D6530">
        <f t="shared" si="714"/>
        <v>2032</v>
      </c>
      <c r="E6530">
        <f t="shared" si="715"/>
        <v>2</v>
      </c>
      <c r="F6530">
        <f>DAY('Dash Board'!$C$12+COUNT('Daily reducing balance'!$F$4:F6529))</f>
        <v>12</v>
      </c>
      <c r="G6530" s="8">
        <f t="shared" si="716"/>
        <v>1.2197141038879239E-7</v>
      </c>
      <c r="H6530" s="6">
        <f>G6530*'Dash Board'!$C$11/365</f>
        <v>3.5087666002255342E-11</v>
      </c>
      <c r="I6530" s="6">
        <f>H6530*'Dash Board'!$C$18/'Dash Board'!$C$11</f>
        <v>1.6708412382026355E-11</v>
      </c>
      <c r="J6530" s="6">
        <f>(G6530&gt;1)*PMT('Dash Board'!$C$11/365,$U$4,-'Dash Board'!$C$19)</f>
        <v>0</v>
      </c>
      <c r="K6530" s="6">
        <f t="shared" si="711"/>
        <v>0</v>
      </c>
      <c r="L6530" s="8">
        <f t="shared" si="712"/>
        <v>1.2200649805479463E-7</v>
      </c>
      <c r="N6530" s="8">
        <f t="shared" si="717"/>
        <v>-1.6708412382026355E-11</v>
      </c>
      <c r="O6530" s="8">
        <f>IF(E6529&lt;&gt;E6530,SUM($N$4:N6530)-SUM($O$3:O6529),0)</f>
        <v>0</v>
      </c>
      <c r="P6530" s="6">
        <f>IF(B6530&gt;0,SUM($O$4:O6530)-SUM($P$3:P6529),0)</f>
        <v>0</v>
      </c>
      <c r="Q6530" s="6">
        <f t="shared" si="713"/>
        <v>1.6708412382026355E-11</v>
      </c>
      <c r="R6530" s="8">
        <f>IF(E6529&lt;&gt;E6530,SUM($Q$4:Q6530)-SUM($R$3:R6529),0)</f>
        <v>0</v>
      </c>
      <c r="S6530" s="6">
        <f>IF(B6530&gt;0,SUM($R$4:R6530)-SUM($S$3:S6529),0)</f>
        <v>0</v>
      </c>
    </row>
    <row r="6531" spans="1:19">
      <c r="A6531">
        <f>IF(E6530&lt;&gt;E6531,COUNTIF($A$4:A6530,"&lt;&gt;0")+1,0)</f>
        <v>0</v>
      </c>
      <c r="B6531">
        <f>IF(A6531&lt;&gt;0,IF(MOD(A6531,3)=0,COUNTIF($B$4:B6530,"&lt;&gt;0")+1,0),0)</f>
        <v>0</v>
      </c>
      <c r="C6531" s="9">
        <f>'Dash Board'!$C$12+COUNT('Daily reducing balance'!$F$4:F6530)</f>
        <v>48257</v>
      </c>
      <c r="D6531">
        <f t="shared" si="714"/>
        <v>2032</v>
      </c>
      <c r="E6531">
        <f t="shared" si="715"/>
        <v>2</v>
      </c>
      <c r="F6531">
        <f>DAY('Dash Board'!$C$12+COUNT('Daily reducing balance'!$F$4:F6530))</f>
        <v>13</v>
      </c>
      <c r="G6531" s="8">
        <f t="shared" si="716"/>
        <v>1.2200649805479463E-7</v>
      </c>
      <c r="H6531" s="6">
        <f>G6531*'Dash Board'!$C$11/365</f>
        <v>3.5097759714392978E-11</v>
      </c>
      <c r="I6531" s="6">
        <f>H6531*'Dash Board'!$C$18/'Dash Board'!$C$11</f>
        <v>1.6713218911615703E-11</v>
      </c>
      <c r="J6531" s="6">
        <f>(G6531&gt;1)*PMT('Dash Board'!$C$11/365,$U$4,-'Dash Board'!$C$19)</f>
        <v>0</v>
      </c>
      <c r="K6531" s="6">
        <f t="shared" si="711"/>
        <v>0</v>
      </c>
      <c r="L6531" s="8">
        <f t="shared" si="712"/>
        <v>1.2204159581450901E-7</v>
      </c>
      <c r="N6531" s="8">
        <f t="shared" si="717"/>
        <v>-1.6713218911615703E-11</v>
      </c>
      <c r="O6531" s="8">
        <f>IF(E6530&lt;&gt;E6531,SUM($N$4:N6531)-SUM($O$3:O6530),0)</f>
        <v>0</v>
      </c>
      <c r="P6531" s="6">
        <f>IF(B6531&gt;0,SUM($O$4:O6531)-SUM($P$3:P6530),0)</f>
        <v>0</v>
      </c>
      <c r="Q6531" s="6">
        <f t="shared" si="713"/>
        <v>1.6713218911615703E-11</v>
      </c>
      <c r="R6531" s="8">
        <f>IF(E6530&lt;&gt;E6531,SUM($Q$4:Q6531)-SUM($R$3:R6530),0)</f>
        <v>0</v>
      </c>
      <c r="S6531" s="6">
        <f>IF(B6531&gt;0,SUM($R$4:R6531)-SUM($S$3:S6530),0)</f>
        <v>0</v>
      </c>
    </row>
    <row r="6532" spans="1:19">
      <c r="A6532">
        <f>IF(E6531&lt;&gt;E6532,COUNTIF($A$4:A6531,"&lt;&gt;0")+1,0)</f>
        <v>0</v>
      </c>
      <c r="B6532">
        <f>IF(A6532&lt;&gt;0,IF(MOD(A6532,3)=0,COUNTIF($B$4:B6531,"&lt;&gt;0")+1,0),0)</f>
        <v>0</v>
      </c>
      <c r="C6532" s="9">
        <f>'Dash Board'!$C$12+COUNT('Daily reducing balance'!$F$4:F6531)</f>
        <v>48258</v>
      </c>
      <c r="D6532">
        <f t="shared" si="714"/>
        <v>2032</v>
      </c>
      <c r="E6532">
        <f t="shared" si="715"/>
        <v>2</v>
      </c>
      <c r="F6532">
        <f>DAY('Dash Board'!$C$12+COUNT('Daily reducing balance'!$F$4:F6531))</f>
        <v>14</v>
      </c>
      <c r="G6532" s="8">
        <f t="shared" si="716"/>
        <v>1.2204159581450901E-7</v>
      </c>
      <c r="H6532" s="6">
        <f>G6532*'Dash Board'!$C$11/365</f>
        <v>3.5107856330201226E-11</v>
      </c>
      <c r="I6532" s="6">
        <f>H6532*'Dash Board'!$C$18/'Dash Board'!$C$11</f>
        <v>1.6718026823905348E-11</v>
      </c>
      <c r="J6532" s="6">
        <f>(G6532&gt;1)*PMT('Dash Board'!$C$11/365,$U$4,-'Dash Board'!$C$19)</f>
        <v>0</v>
      </c>
      <c r="K6532" s="6">
        <f t="shared" si="711"/>
        <v>0</v>
      </c>
      <c r="L6532" s="8">
        <f t="shared" si="712"/>
        <v>1.2207670367083921E-7</v>
      </c>
      <c r="N6532" s="8">
        <f t="shared" si="717"/>
        <v>-1.6718026823905348E-11</v>
      </c>
      <c r="O6532" s="8">
        <f>IF(E6531&lt;&gt;E6532,SUM($N$4:N6532)-SUM($O$3:O6531),0)</f>
        <v>0</v>
      </c>
      <c r="P6532" s="6">
        <f>IF(B6532&gt;0,SUM($O$4:O6532)-SUM($P$3:P6531),0)</f>
        <v>0</v>
      </c>
      <c r="Q6532" s="6">
        <f t="shared" si="713"/>
        <v>1.6718026823905348E-11</v>
      </c>
      <c r="R6532" s="8">
        <f>IF(E6531&lt;&gt;E6532,SUM($Q$4:Q6532)-SUM($R$3:R6531),0)</f>
        <v>0</v>
      </c>
      <c r="S6532" s="6">
        <f>IF(B6532&gt;0,SUM($R$4:R6532)-SUM($S$3:S6531),0)</f>
        <v>0</v>
      </c>
    </row>
    <row r="6533" spans="1:19">
      <c r="A6533">
        <f>IF(E6532&lt;&gt;E6533,COUNTIF($A$4:A6532,"&lt;&gt;0")+1,0)</f>
        <v>0</v>
      </c>
      <c r="B6533">
        <f>IF(A6533&lt;&gt;0,IF(MOD(A6533,3)=0,COUNTIF($B$4:B6532,"&lt;&gt;0")+1,0),0)</f>
        <v>0</v>
      </c>
      <c r="C6533" s="9">
        <f>'Dash Board'!$C$12+COUNT('Daily reducing balance'!$F$4:F6532)</f>
        <v>48259</v>
      </c>
      <c r="D6533">
        <f t="shared" si="714"/>
        <v>2032</v>
      </c>
      <c r="E6533">
        <f t="shared" si="715"/>
        <v>2</v>
      </c>
      <c r="F6533">
        <f>DAY('Dash Board'!$C$12+COUNT('Daily reducing balance'!$F$4:F6532))</f>
        <v>15</v>
      </c>
      <c r="G6533" s="8">
        <f t="shared" si="716"/>
        <v>1.2207670367083921E-7</v>
      </c>
      <c r="H6533" s="6">
        <f>G6533*'Dash Board'!$C$11/365</f>
        <v>3.511795585051539E-11</v>
      </c>
      <c r="I6533" s="6">
        <f>H6533*'Dash Board'!$C$18/'Dash Board'!$C$11</f>
        <v>1.6722836119293045E-11</v>
      </c>
      <c r="J6533" s="6">
        <f>(G6533&gt;1)*PMT('Dash Board'!$C$11/365,$U$4,-'Dash Board'!$C$19)</f>
        <v>0</v>
      </c>
      <c r="K6533" s="6">
        <f t="shared" ref="K6533:K6596" si="718">IF(F6533=1,SUMIFS($J$4:$J$7308,$D$4:$D$7308,"="&amp;YEAR(C6533),$E$4:$E$7308,"="&amp;MONTH(C6533)),0)</f>
        <v>0</v>
      </c>
      <c r="L6533" s="8">
        <f t="shared" ref="L6533:L6596" si="719">IF(G6533+H6533-J6533&lt;0,0,G6533+H6533-J6533)</f>
        <v>1.2211182162668973E-7</v>
      </c>
      <c r="N6533" s="8">
        <f t="shared" si="717"/>
        <v>-1.6722836119293045E-11</v>
      </c>
      <c r="O6533" s="8">
        <f>IF(E6532&lt;&gt;E6533,SUM($N$4:N6533)-SUM($O$3:O6532),0)</f>
        <v>0</v>
      </c>
      <c r="P6533" s="6">
        <f>IF(B6533&gt;0,SUM($O$4:O6533)-SUM($P$3:P6532),0)</f>
        <v>0</v>
      </c>
      <c r="Q6533" s="6">
        <f t="shared" ref="Q6533:Q6596" si="720">I6533</f>
        <v>1.6722836119293045E-11</v>
      </c>
      <c r="R6533" s="8">
        <f>IF(E6532&lt;&gt;E6533,SUM($Q$4:Q6533)-SUM($R$3:R6532),0)</f>
        <v>0</v>
      </c>
      <c r="S6533" s="6">
        <f>IF(B6533&gt;0,SUM($R$4:R6533)-SUM($S$3:S6532),0)</f>
        <v>0</v>
      </c>
    </row>
    <row r="6534" spans="1:19">
      <c r="A6534">
        <f>IF(E6533&lt;&gt;E6534,COUNTIF($A$4:A6533,"&lt;&gt;0")+1,0)</f>
        <v>0</v>
      </c>
      <c r="B6534">
        <f>IF(A6534&lt;&gt;0,IF(MOD(A6534,3)=0,COUNTIF($B$4:B6533,"&lt;&gt;0")+1,0),0)</f>
        <v>0</v>
      </c>
      <c r="C6534" s="9">
        <f>'Dash Board'!$C$12+COUNT('Daily reducing balance'!$F$4:F6533)</f>
        <v>48260</v>
      </c>
      <c r="D6534">
        <f t="shared" si="714"/>
        <v>2032</v>
      </c>
      <c r="E6534">
        <f t="shared" si="715"/>
        <v>2</v>
      </c>
      <c r="F6534">
        <f>DAY('Dash Board'!$C$12+COUNT('Daily reducing balance'!$F$4:F6533))</f>
        <v>16</v>
      </c>
      <c r="G6534" s="8">
        <f t="shared" si="716"/>
        <v>1.2211182162668973E-7</v>
      </c>
      <c r="H6534" s="6">
        <f>G6534*'Dash Board'!$C$11/365</f>
        <v>3.512805827617102E-11</v>
      </c>
      <c r="I6534" s="6">
        <f>H6534*'Dash Board'!$C$18/'Dash Board'!$C$11</f>
        <v>1.6727646798176676E-11</v>
      </c>
      <c r="J6534" s="6">
        <f>(G6534&gt;1)*PMT('Dash Board'!$C$11/365,$U$4,-'Dash Board'!$C$19)</f>
        <v>0</v>
      </c>
      <c r="K6534" s="6">
        <f t="shared" si="718"/>
        <v>0</v>
      </c>
      <c r="L6534" s="8">
        <f t="shared" si="719"/>
        <v>1.2214694968496589E-7</v>
      </c>
      <c r="N6534" s="8">
        <f t="shared" si="717"/>
        <v>-1.6727646798176676E-11</v>
      </c>
      <c r="O6534" s="8">
        <f>IF(E6533&lt;&gt;E6534,SUM($N$4:N6534)-SUM($O$3:O6533),0)</f>
        <v>0</v>
      </c>
      <c r="P6534" s="6">
        <f>IF(B6534&gt;0,SUM($O$4:O6534)-SUM($P$3:P6533),0)</f>
        <v>0</v>
      </c>
      <c r="Q6534" s="6">
        <f t="shared" si="720"/>
        <v>1.6727646798176676E-11</v>
      </c>
      <c r="R6534" s="8">
        <f>IF(E6533&lt;&gt;E6534,SUM($Q$4:Q6534)-SUM($R$3:R6533),0)</f>
        <v>0</v>
      </c>
      <c r="S6534" s="6">
        <f>IF(B6534&gt;0,SUM($R$4:R6534)-SUM($S$3:S6533),0)</f>
        <v>0</v>
      </c>
    </row>
    <row r="6535" spans="1:19">
      <c r="A6535">
        <f>IF(E6534&lt;&gt;E6535,COUNTIF($A$4:A6534,"&lt;&gt;0")+1,0)</f>
        <v>0</v>
      </c>
      <c r="B6535">
        <f>IF(A6535&lt;&gt;0,IF(MOD(A6535,3)=0,COUNTIF($B$4:B6534,"&lt;&gt;0")+1,0),0)</f>
        <v>0</v>
      </c>
      <c r="C6535" s="9">
        <f>'Dash Board'!$C$12+COUNT('Daily reducing balance'!$F$4:F6534)</f>
        <v>48261</v>
      </c>
      <c r="D6535">
        <f t="shared" si="714"/>
        <v>2032</v>
      </c>
      <c r="E6535">
        <f t="shared" si="715"/>
        <v>2</v>
      </c>
      <c r="F6535">
        <f>DAY('Dash Board'!$C$12+COUNT('Daily reducing balance'!$F$4:F6534))</f>
        <v>17</v>
      </c>
      <c r="G6535" s="8">
        <f t="shared" si="716"/>
        <v>1.2214694968496589E-7</v>
      </c>
      <c r="H6535" s="6">
        <f>G6535*'Dash Board'!$C$11/365</f>
        <v>3.5138163608003884E-11</v>
      </c>
      <c r="I6535" s="6">
        <f>H6535*'Dash Board'!$C$18/'Dash Board'!$C$11</f>
        <v>1.6732458860954233E-11</v>
      </c>
      <c r="J6535" s="6">
        <f>(G6535&gt;1)*PMT('Dash Board'!$C$11/365,$U$4,-'Dash Board'!$C$19)</f>
        <v>0</v>
      </c>
      <c r="K6535" s="6">
        <f t="shared" si="718"/>
        <v>0</v>
      </c>
      <c r="L6535" s="8">
        <f t="shared" si="719"/>
        <v>1.2218208784857389E-7</v>
      </c>
      <c r="N6535" s="8">
        <f t="shared" si="717"/>
        <v>-1.6732458860954233E-11</v>
      </c>
      <c r="O6535" s="8">
        <f>IF(E6534&lt;&gt;E6535,SUM($N$4:N6535)-SUM($O$3:O6534),0)</f>
        <v>0</v>
      </c>
      <c r="P6535" s="6">
        <f>IF(B6535&gt;0,SUM($O$4:O6535)-SUM($P$3:P6534),0)</f>
        <v>0</v>
      </c>
      <c r="Q6535" s="6">
        <f t="shared" si="720"/>
        <v>1.6732458860954233E-11</v>
      </c>
      <c r="R6535" s="8">
        <f>IF(E6534&lt;&gt;E6535,SUM($Q$4:Q6535)-SUM($R$3:R6534),0)</f>
        <v>0</v>
      </c>
      <c r="S6535" s="6">
        <f>IF(B6535&gt;0,SUM($R$4:R6535)-SUM($S$3:S6534),0)</f>
        <v>0</v>
      </c>
    </row>
    <row r="6536" spans="1:19">
      <c r="A6536">
        <f>IF(E6535&lt;&gt;E6536,COUNTIF($A$4:A6535,"&lt;&gt;0")+1,0)</f>
        <v>0</v>
      </c>
      <c r="B6536">
        <f>IF(A6536&lt;&gt;0,IF(MOD(A6536,3)=0,COUNTIF($B$4:B6535,"&lt;&gt;0")+1,0),0)</f>
        <v>0</v>
      </c>
      <c r="C6536" s="9">
        <f>'Dash Board'!$C$12+COUNT('Daily reducing balance'!$F$4:F6535)</f>
        <v>48262</v>
      </c>
      <c r="D6536">
        <f t="shared" si="714"/>
        <v>2032</v>
      </c>
      <c r="E6536">
        <f t="shared" si="715"/>
        <v>2</v>
      </c>
      <c r="F6536">
        <f>DAY('Dash Board'!$C$12+COUNT('Daily reducing balance'!$F$4:F6535))</f>
        <v>18</v>
      </c>
      <c r="G6536" s="8">
        <f t="shared" si="716"/>
        <v>1.2218208784857389E-7</v>
      </c>
      <c r="H6536" s="6">
        <f>G6536*'Dash Board'!$C$11/365</f>
        <v>3.5148271846850024E-11</v>
      </c>
      <c r="I6536" s="6">
        <f>H6536*'Dash Board'!$C$18/'Dash Board'!$C$11</f>
        <v>1.6737272308023821E-11</v>
      </c>
      <c r="J6536" s="6">
        <f>(G6536&gt;1)*PMT('Dash Board'!$C$11/365,$U$4,-'Dash Board'!$C$19)</f>
        <v>0</v>
      </c>
      <c r="K6536" s="6">
        <f t="shared" si="718"/>
        <v>0</v>
      </c>
      <c r="L6536" s="8">
        <f t="shared" si="719"/>
        <v>1.2221723612042074E-7</v>
      </c>
      <c r="N6536" s="8">
        <f t="shared" si="717"/>
        <v>-1.6737272308023821E-11</v>
      </c>
      <c r="O6536" s="8">
        <f>IF(E6535&lt;&gt;E6536,SUM($N$4:N6536)-SUM($O$3:O6535),0)</f>
        <v>0</v>
      </c>
      <c r="P6536" s="6">
        <f>IF(B6536&gt;0,SUM($O$4:O6536)-SUM($P$3:P6535),0)</f>
        <v>0</v>
      </c>
      <c r="Q6536" s="6">
        <f t="shared" si="720"/>
        <v>1.6737272308023821E-11</v>
      </c>
      <c r="R6536" s="8">
        <f>IF(E6535&lt;&gt;E6536,SUM($Q$4:Q6536)-SUM($R$3:R6535),0)</f>
        <v>0</v>
      </c>
      <c r="S6536" s="6">
        <f>IF(B6536&gt;0,SUM($R$4:R6536)-SUM($S$3:S6535),0)</f>
        <v>0</v>
      </c>
    </row>
    <row r="6537" spans="1:19">
      <c r="A6537">
        <f>IF(E6536&lt;&gt;E6537,COUNTIF($A$4:A6536,"&lt;&gt;0")+1,0)</f>
        <v>0</v>
      </c>
      <c r="B6537">
        <f>IF(A6537&lt;&gt;0,IF(MOD(A6537,3)=0,COUNTIF($B$4:B6536,"&lt;&gt;0")+1,0),0)</f>
        <v>0</v>
      </c>
      <c r="C6537" s="9">
        <f>'Dash Board'!$C$12+COUNT('Daily reducing balance'!$F$4:F6536)</f>
        <v>48263</v>
      </c>
      <c r="D6537">
        <f t="shared" si="714"/>
        <v>2032</v>
      </c>
      <c r="E6537">
        <f t="shared" si="715"/>
        <v>2</v>
      </c>
      <c r="F6537">
        <f>DAY('Dash Board'!$C$12+COUNT('Daily reducing balance'!$F$4:F6536))</f>
        <v>19</v>
      </c>
      <c r="G6537" s="8">
        <f t="shared" si="716"/>
        <v>1.2221723612042074E-7</v>
      </c>
      <c r="H6537" s="6">
        <f>G6537*'Dash Board'!$C$11/365</f>
        <v>3.5158382993545692E-11</v>
      </c>
      <c r="I6537" s="6">
        <f>H6537*'Dash Board'!$C$18/'Dash Board'!$C$11</f>
        <v>1.6742087139783663E-11</v>
      </c>
      <c r="J6537" s="6">
        <f>(G6537&gt;1)*PMT('Dash Board'!$C$11/365,$U$4,-'Dash Board'!$C$19)</f>
        <v>0</v>
      </c>
      <c r="K6537" s="6">
        <f t="shared" si="718"/>
        <v>0</v>
      </c>
      <c r="L6537" s="8">
        <f t="shared" si="719"/>
        <v>1.2225239450341429E-7</v>
      </c>
      <c r="N6537" s="8">
        <f t="shared" si="717"/>
        <v>-1.6742087139783663E-11</v>
      </c>
      <c r="O6537" s="8">
        <f>IF(E6536&lt;&gt;E6537,SUM($N$4:N6537)-SUM($O$3:O6536),0)</f>
        <v>0</v>
      </c>
      <c r="P6537" s="6">
        <f>IF(B6537&gt;0,SUM($O$4:O6537)-SUM($P$3:P6536),0)</f>
        <v>0</v>
      </c>
      <c r="Q6537" s="6">
        <f t="shared" si="720"/>
        <v>1.6742087139783663E-11</v>
      </c>
      <c r="R6537" s="8">
        <f>IF(E6536&lt;&gt;E6537,SUM($Q$4:Q6537)-SUM($R$3:R6536),0)</f>
        <v>0</v>
      </c>
      <c r="S6537" s="6">
        <f>IF(B6537&gt;0,SUM($R$4:R6537)-SUM($S$3:S6536),0)</f>
        <v>0</v>
      </c>
    </row>
    <row r="6538" spans="1:19">
      <c r="A6538">
        <f>IF(E6537&lt;&gt;E6538,COUNTIF($A$4:A6537,"&lt;&gt;0")+1,0)</f>
        <v>0</v>
      </c>
      <c r="B6538">
        <f>IF(A6538&lt;&gt;0,IF(MOD(A6538,3)=0,COUNTIF($B$4:B6537,"&lt;&gt;0")+1,0),0)</f>
        <v>0</v>
      </c>
      <c r="C6538" s="9">
        <f>'Dash Board'!$C$12+COUNT('Daily reducing balance'!$F$4:F6537)</f>
        <v>48264</v>
      </c>
      <c r="D6538">
        <f t="shared" si="714"/>
        <v>2032</v>
      </c>
      <c r="E6538">
        <f t="shared" si="715"/>
        <v>2</v>
      </c>
      <c r="F6538">
        <f>DAY('Dash Board'!$C$12+COUNT('Daily reducing balance'!$F$4:F6537))</f>
        <v>20</v>
      </c>
      <c r="G6538" s="8">
        <f t="shared" si="716"/>
        <v>1.2225239450341429E-7</v>
      </c>
      <c r="H6538" s="6">
        <f>G6538*'Dash Board'!$C$11/365</f>
        <v>3.5168497048927395E-11</v>
      </c>
      <c r="I6538" s="6">
        <f>H6538*'Dash Board'!$C$18/'Dash Board'!$C$11</f>
        <v>1.6746903356632093E-11</v>
      </c>
      <c r="J6538" s="6">
        <f>(G6538&gt;1)*PMT('Dash Board'!$C$11/365,$U$4,-'Dash Board'!$C$19)</f>
        <v>0</v>
      </c>
      <c r="K6538" s="6">
        <f t="shared" si="718"/>
        <v>0</v>
      </c>
      <c r="L6538" s="8">
        <f t="shared" si="719"/>
        <v>1.2228756300046321E-7</v>
      </c>
      <c r="N6538" s="8">
        <f t="shared" si="717"/>
        <v>-1.6746903356632093E-11</v>
      </c>
      <c r="O6538" s="8">
        <f>IF(E6537&lt;&gt;E6538,SUM($N$4:N6538)-SUM($O$3:O6537),0)</f>
        <v>0</v>
      </c>
      <c r="P6538" s="6">
        <f>IF(B6538&gt;0,SUM($O$4:O6538)-SUM($P$3:P6537),0)</f>
        <v>0</v>
      </c>
      <c r="Q6538" s="6">
        <f t="shared" si="720"/>
        <v>1.6746903356632093E-11</v>
      </c>
      <c r="R6538" s="8">
        <f>IF(E6537&lt;&gt;E6538,SUM($Q$4:Q6538)-SUM($R$3:R6537),0)</f>
        <v>0</v>
      </c>
      <c r="S6538" s="6">
        <f>IF(B6538&gt;0,SUM($R$4:R6538)-SUM($S$3:S6537),0)</f>
        <v>0</v>
      </c>
    </row>
    <row r="6539" spans="1:19">
      <c r="A6539">
        <f>IF(E6538&lt;&gt;E6539,COUNTIF($A$4:A6538,"&lt;&gt;0")+1,0)</f>
        <v>0</v>
      </c>
      <c r="B6539">
        <f>IF(A6539&lt;&gt;0,IF(MOD(A6539,3)=0,COUNTIF($B$4:B6538,"&lt;&gt;0")+1,0),0)</f>
        <v>0</v>
      </c>
      <c r="C6539" s="9">
        <f>'Dash Board'!$C$12+COUNT('Daily reducing balance'!$F$4:F6538)</f>
        <v>48265</v>
      </c>
      <c r="D6539">
        <f t="shared" si="714"/>
        <v>2032</v>
      </c>
      <c r="E6539">
        <f t="shared" si="715"/>
        <v>2</v>
      </c>
      <c r="F6539">
        <f>DAY('Dash Board'!$C$12+COUNT('Daily reducing balance'!$F$4:F6538))</f>
        <v>21</v>
      </c>
      <c r="G6539" s="8">
        <f t="shared" si="716"/>
        <v>1.2228756300046321E-7</v>
      </c>
      <c r="H6539" s="6">
        <f>G6539*'Dash Board'!$C$11/365</f>
        <v>3.5178614013831884E-11</v>
      </c>
      <c r="I6539" s="6">
        <f>H6539*'Dash Board'!$C$18/'Dash Board'!$C$11</f>
        <v>1.6751720958967565E-11</v>
      </c>
      <c r="J6539" s="6">
        <f>(G6539&gt;1)*PMT('Dash Board'!$C$11/365,$U$4,-'Dash Board'!$C$19)</f>
        <v>0</v>
      </c>
      <c r="K6539" s="6">
        <f t="shared" si="718"/>
        <v>0</v>
      </c>
      <c r="L6539" s="8">
        <f t="shared" si="719"/>
        <v>1.2232274161447705E-7</v>
      </c>
      <c r="N6539" s="8">
        <f t="shared" si="717"/>
        <v>-1.6751720958967565E-11</v>
      </c>
      <c r="O6539" s="8">
        <f>IF(E6538&lt;&gt;E6539,SUM($N$4:N6539)-SUM($O$3:O6538),0)</f>
        <v>0</v>
      </c>
      <c r="P6539" s="6">
        <f>IF(B6539&gt;0,SUM($O$4:O6539)-SUM($P$3:P6538),0)</f>
        <v>0</v>
      </c>
      <c r="Q6539" s="6">
        <f t="shared" si="720"/>
        <v>1.6751720958967565E-11</v>
      </c>
      <c r="R6539" s="8">
        <f>IF(E6538&lt;&gt;E6539,SUM($Q$4:Q6539)-SUM($R$3:R6538),0)</f>
        <v>0</v>
      </c>
      <c r="S6539" s="6">
        <f>IF(B6539&gt;0,SUM($R$4:R6539)-SUM($S$3:S6538),0)</f>
        <v>0</v>
      </c>
    </row>
    <row r="6540" spans="1:19">
      <c r="A6540">
        <f>IF(E6539&lt;&gt;E6540,COUNTIF($A$4:A6539,"&lt;&gt;0")+1,0)</f>
        <v>0</v>
      </c>
      <c r="B6540">
        <f>IF(A6540&lt;&gt;0,IF(MOD(A6540,3)=0,COUNTIF($B$4:B6539,"&lt;&gt;0")+1,0),0)</f>
        <v>0</v>
      </c>
      <c r="C6540" s="9">
        <f>'Dash Board'!$C$12+COUNT('Daily reducing balance'!$F$4:F6539)</f>
        <v>48266</v>
      </c>
      <c r="D6540">
        <f t="shared" si="714"/>
        <v>2032</v>
      </c>
      <c r="E6540">
        <f t="shared" si="715"/>
        <v>2</v>
      </c>
      <c r="F6540">
        <f>DAY('Dash Board'!$C$12+COUNT('Daily reducing balance'!$F$4:F6539))</f>
        <v>22</v>
      </c>
      <c r="G6540" s="8">
        <f t="shared" si="716"/>
        <v>1.2232274161447705E-7</v>
      </c>
      <c r="H6540" s="6">
        <f>G6540*'Dash Board'!$C$11/365</f>
        <v>3.5188733889096137E-11</v>
      </c>
      <c r="I6540" s="6">
        <f>H6540*'Dash Board'!$C$18/'Dash Board'!$C$11</f>
        <v>1.6756539947188639E-11</v>
      </c>
      <c r="J6540" s="6">
        <f>(G6540&gt;1)*PMT('Dash Board'!$C$11/365,$U$4,-'Dash Board'!$C$19)</f>
        <v>0</v>
      </c>
      <c r="K6540" s="6">
        <f t="shared" si="718"/>
        <v>0</v>
      </c>
      <c r="L6540" s="8">
        <f t="shared" si="719"/>
        <v>1.2235793034836615E-7</v>
      </c>
      <c r="N6540" s="8">
        <f t="shared" si="717"/>
        <v>-1.6756539947188639E-11</v>
      </c>
      <c r="O6540" s="8">
        <f>IF(E6539&lt;&gt;E6540,SUM($N$4:N6540)-SUM($O$3:O6539),0)</f>
        <v>0</v>
      </c>
      <c r="P6540" s="6">
        <f>IF(B6540&gt;0,SUM($O$4:O6540)-SUM($P$3:P6539),0)</f>
        <v>0</v>
      </c>
      <c r="Q6540" s="6">
        <f t="shared" si="720"/>
        <v>1.6756539947188639E-11</v>
      </c>
      <c r="R6540" s="8">
        <f>IF(E6539&lt;&gt;E6540,SUM($Q$4:Q6540)-SUM($R$3:R6539),0)</f>
        <v>0</v>
      </c>
      <c r="S6540" s="6">
        <f>IF(B6540&gt;0,SUM($R$4:R6540)-SUM($S$3:S6539),0)</f>
        <v>0</v>
      </c>
    </row>
    <row r="6541" spans="1:19">
      <c r="A6541">
        <f>IF(E6540&lt;&gt;E6541,COUNTIF($A$4:A6540,"&lt;&gt;0")+1,0)</f>
        <v>0</v>
      </c>
      <c r="B6541">
        <f>IF(A6541&lt;&gt;0,IF(MOD(A6541,3)=0,COUNTIF($B$4:B6540,"&lt;&gt;0")+1,0),0)</f>
        <v>0</v>
      </c>
      <c r="C6541" s="9">
        <f>'Dash Board'!$C$12+COUNT('Daily reducing balance'!$F$4:F6540)</f>
        <v>48267</v>
      </c>
      <c r="D6541">
        <f t="shared" si="714"/>
        <v>2032</v>
      </c>
      <c r="E6541">
        <f t="shared" si="715"/>
        <v>2</v>
      </c>
      <c r="F6541">
        <f>DAY('Dash Board'!$C$12+COUNT('Daily reducing balance'!$F$4:F6540))</f>
        <v>23</v>
      </c>
      <c r="G6541" s="8">
        <f t="shared" si="716"/>
        <v>1.2235793034836615E-7</v>
      </c>
      <c r="H6541" s="6">
        <f>G6541*'Dash Board'!$C$11/365</f>
        <v>3.5198856675557383E-11</v>
      </c>
      <c r="I6541" s="6">
        <f>H6541*'Dash Board'!$C$18/'Dash Board'!$C$11</f>
        <v>1.6761360321693993E-11</v>
      </c>
      <c r="J6541" s="6">
        <f>(G6541&gt;1)*PMT('Dash Board'!$C$11/365,$U$4,-'Dash Board'!$C$19)</f>
        <v>0</v>
      </c>
      <c r="K6541" s="6">
        <f t="shared" si="718"/>
        <v>0</v>
      </c>
      <c r="L6541" s="8">
        <f t="shared" si="719"/>
        <v>1.2239312920504171E-7</v>
      </c>
      <c r="N6541" s="8">
        <f t="shared" si="717"/>
        <v>-1.6761360321693993E-11</v>
      </c>
      <c r="O6541" s="8">
        <f>IF(E6540&lt;&gt;E6541,SUM($N$4:N6541)-SUM($O$3:O6540),0)</f>
        <v>0</v>
      </c>
      <c r="P6541" s="6">
        <f>IF(B6541&gt;0,SUM($O$4:O6541)-SUM($P$3:P6540),0)</f>
        <v>0</v>
      </c>
      <c r="Q6541" s="6">
        <f t="shared" si="720"/>
        <v>1.6761360321693993E-11</v>
      </c>
      <c r="R6541" s="8">
        <f>IF(E6540&lt;&gt;E6541,SUM($Q$4:Q6541)-SUM($R$3:R6540),0)</f>
        <v>0</v>
      </c>
      <c r="S6541" s="6">
        <f>IF(B6541&gt;0,SUM($R$4:R6541)-SUM($S$3:S6540),0)</f>
        <v>0</v>
      </c>
    </row>
    <row r="6542" spans="1:19">
      <c r="A6542">
        <f>IF(E6541&lt;&gt;E6542,COUNTIF($A$4:A6541,"&lt;&gt;0")+1,0)</f>
        <v>0</v>
      </c>
      <c r="B6542">
        <f>IF(A6542&lt;&gt;0,IF(MOD(A6542,3)=0,COUNTIF($B$4:B6541,"&lt;&gt;0")+1,0),0)</f>
        <v>0</v>
      </c>
      <c r="C6542" s="9">
        <f>'Dash Board'!$C$12+COUNT('Daily reducing balance'!$F$4:F6541)</f>
        <v>48268</v>
      </c>
      <c r="D6542">
        <f t="shared" si="714"/>
        <v>2032</v>
      </c>
      <c r="E6542">
        <f t="shared" si="715"/>
        <v>2</v>
      </c>
      <c r="F6542">
        <f>DAY('Dash Board'!$C$12+COUNT('Daily reducing balance'!$F$4:F6541))</f>
        <v>24</v>
      </c>
      <c r="G6542" s="8">
        <f t="shared" si="716"/>
        <v>1.2239312920504171E-7</v>
      </c>
      <c r="H6542" s="6">
        <f>G6542*'Dash Board'!$C$11/365</f>
        <v>3.520898237405309E-11</v>
      </c>
      <c r="I6542" s="6">
        <f>H6542*'Dash Board'!$C$18/'Dash Board'!$C$11</f>
        <v>1.6766182082882425E-11</v>
      </c>
      <c r="J6542" s="6">
        <f>(G6542&gt;1)*PMT('Dash Board'!$C$11/365,$U$4,-'Dash Board'!$C$19)</f>
        <v>0</v>
      </c>
      <c r="K6542" s="6">
        <f t="shared" si="718"/>
        <v>0</v>
      </c>
      <c r="L6542" s="8">
        <f t="shared" si="719"/>
        <v>1.2242833818741575E-7</v>
      </c>
      <c r="N6542" s="8">
        <f t="shared" si="717"/>
        <v>-1.6766182082882425E-11</v>
      </c>
      <c r="O6542" s="8">
        <f>IF(E6541&lt;&gt;E6542,SUM($N$4:N6542)-SUM($O$3:O6541),0)</f>
        <v>0</v>
      </c>
      <c r="P6542" s="6">
        <f>IF(B6542&gt;0,SUM($O$4:O6542)-SUM($P$3:P6541),0)</f>
        <v>0</v>
      </c>
      <c r="Q6542" s="6">
        <f t="shared" si="720"/>
        <v>1.6766182082882425E-11</v>
      </c>
      <c r="R6542" s="8">
        <f>IF(E6541&lt;&gt;E6542,SUM($Q$4:Q6542)-SUM($R$3:R6541),0)</f>
        <v>0</v>
      </c>
      <c r="S6542" s="6">
        <f>IF(B6542&gt;0,SUM($R$4:R6542)-SUM($S$3:S6541),0)</f>
        <v>0</v>
      </c>
    </row>
    <row r="6543" spans="1:19">
      <c r="A6543">
        <f>IF(E6542&lt;&gt;E6543,COUNTIF($A$4:A6542,"&lt;&gt;0")+1,0)</f>
        <v>0</v>
      </c>
      <c r="B6543">
        <f>IF(A6543&lt;&gt;0,IF(MOD(A6543,3)=0,COUNTIF($B$4:B6542,"&lt;&gt;0")+1,0),0)</f>
        <v>0</v>
      </c>
      <c r="C6543" s="9">
        <f>'Dash Board'!$C$12+COUNT('Daily reducing balance'!$F$4:F6542)</f>
        <v>48269</v>
      </c>
      <c r="D6543">
        <f t="shared" si="714"/>
        <v>2032</v>
      </c>
      <c r="E6543">
        <f t="shared" si="715"/>
        <v>2</v>
      </c>
      <c r="F6543">
        <f>DAY('Dash Board'!$C$12+COUNT('Daily reducing balance'!$F$4:F6542))</f>
        <v>25</v>
      </c>
      <c r="G6543" s="8">
        <f t="shared" si="716"/>
        <v>1.2242833818741575E-7</v>
      </c>
      <c r="H6543" s="6">
        <f>G6543*'Dash Board'!$C$11/365</f>
        <v>3.5219110985420967E-11</v>
      </c>
      <c r="I6543" s="6">
        <f>H6543*'Dash Board'!$C$18/'Dash Board'!$C$11</f>
        <v>1.6771005231152843E-11</v>
      </c>
      <c r="J6543" s="6">
        <f>(G6543&gt;1)*PMT('Dash Board'!$C$11/365,$U$4,-'Dash Board'!$C$19)</f>
        <v>0</v>
      </c>
      <c r="K6543" s="6">
        <f t="shared" si="718"/>
        <v>0</v>
      </c>
      <c r="L6543" s="8">
        <f t="shared" si="719"/>
        <v>1.2246355729840117E-7</v>
      </c>
      <c r="N6543" s="8">
        <f t="shared" si="717"/>
        <v>-1.6771005231152843E-11</v>
      </c>
      <c r="O6543" s="8">
        <f>IF(E6542&lt;&gt;E6543,SUM($N$4:N6543)-SUM($O$3:O6542),0)</f>
        <v>0</v>
      </c>
      <c r="P6543" s="6">
        <f>IF(B6543&gt;0,SUM($O$4:O6543)-SUM($P$3:P6542),0)</f>
        <v>0</v>
      </c>
      <c r="Q6543" s="6">
        <f t="shared" si="720"/>
        <v>1.6771005231152843E-11</v>
      </c>
      <c r="R6543" s="8">
        <f>IF(E6542&lt;&gt;E6543,SUM($Q$4:Q6543)-SUM($R$3:R6542),0)</f>
        <v>0</v>
      </c>
      <c r="S6543" s="6">
        <f>IF(B6543&gt;0,SUM($R$4:R6543)-SUM($S$3:S6542),0)</f>
        <v>0</v>
      </c>
    </row>
    <row r="6544" spans="1:19">
      <c r="A6544">
        <f>IF(E6543&lt;&gt;E6544,COUNTIF($A$4:A6543,"&lt;&gt;0")+1,0)</f>
        <v>0</v>
      </c>
      <c r="B6544">
        <f>IF(A6544&lt;&gt;0,IF(MOD(A6544,3)=0,COUNTIF($B$4:B6543,"&lt;&gt;0")+1,0),0)</f>
        <v>0</v>
      </c>
      <c r="C6544" s="9">
        <f>'Dash Board'!$C$12+COUNT('Daily reducing balance'!$F$4:F6543)</f>
        <v>48270</v>
      </c>
      <c r="D6544">
        <f t="shared" si="714"/>
        <v>2032</v>
      </c>
      <c r="E6544">
        <f t="shared" si="715"/>
        <v>2</v>
      </c>
      <c r="F6544">
        <f>DAY('Dash Board'!$C$12+COUNT('Daily reducing balance'!$F$4:F6543))</f>
        <v>26</v>
      </c>
      <c r="G6544" s="8">
        <f t="shared" si="716"/>
        <v>1.2246355729840117E-7</v>
      </c>
      <c r="H6544" s="6">
        <f>G6544*'Dash Board'!$C$11/365</f>
        <v>3.5229242510498961E-11</v>
      </c>
      <c r="I6544" s="6">
        <f>H6544*'Dash Board'!$C$18/'Dash Board'!$C$11</f>
        <v>1.677582976690427E-11</v>
      </c>
      <c r="J6544" s="6">
        <f>(G6544&gt;1)*PMT('Dash Board'!$C$11/365,$U$4,-'Dash Board'!$C$19)</f>
        <v>0</v>
      </c>
      <c r="K6544" s="6">
        <f t="shared" si="718"/>
        <v>0</v>
      </c>
      <c r="L6544" s="8">
        <f t="shared" si="719"/>
        <v>1.2249878654091168E-7</v>
      </c>
      <c r="N6544" s="8">
        <f t="shared" si="717"/>
        <v>-1.677582976690427E-11</v>
      </c>
      <c r="O6544" s="8">
        <f>IF(E6543&lt;&gt;E6544,SUM($N$4:N6544)-SUM($O$3:O6543),0)</f>
        <v>0</v>
      </c>
      <c r="P6544" s="6">
        <f>IF(B6544&gt;0,SUM($O$4:O6544)-SUM($P$3:P6543),0)</f>
        <v>0</v>
      </c>
      <c r="Q6544" s="6">
        <f t="shared" si="720"/>
        <v>1.677582976690427E-11</v>
      </c>
      <c r="R6544" s="8">
        <f>IF(E6543&lt;&gt;E6544,SUM($Q$4:Q6544)-SUM($R$3:R6543),0)</f>
        <v>0</v>
      </c>
      <c r="S6544" s="6">
        <f>IF(B6544&gt;0,SUM($R$4:R6544)-SUM($S$3:S6543),0)</f>
        <v>0</v>
      </c>
    </row>
    <row r="6545" spans="1:19">
      <c r="A6545">
        <f>IF(E6544&lt;&gt;E6545,COUNTIF($A$4:A6544,"&lt;&gt;0")+1,0)</f>
        <v>0</v>
      </c>
      <c r="B6545">
        <f>IF(A6545&lt;&gt;0,IF(MOD(A6545,3)=0,COUNTIF($B$4:B6544,"&lt;&gt;0")+1,0),0)</f>
        <v>0</v>
      </c>
      <c r="C6545" s="9">
        <f>'Dash Board'!$C$12+COUNT('Daily reducing balance'!$F$4:F6544)</f>
        <v>48271</v>
      </c>
      <c r="D6545">
        <f t="shared" si="714"/>
        <v>2032</v>
      </c>
      <c r="E6545">
        <f t="shared" si="715"/>
        <v>2</v>
      </c>
      <c r="F6545">
        <f>DAY('Dash Board'!$C$12+COUNT('Daily reducing balance'!$F$4:F6544))</f>
        <v>27</v>
      </c>
      <c r="G6545" s="8">
        <f t="shared" si="716"/>
        <v>1.2249878654091168E-7</v>
      </c>
      <c r="H6545" s="6">
        <f>G6545*'Dash Board'!$C$11/365</f>
        <v>3.5239376950125276E-11</v>
      </c>
      <c r="I6545" s="6">
        <f>H6545*'Dash Board'!$C$18/'Dash Board'!$C$11</f>
        <v>1.6780655690535848E-11</v>
      </c>
      <c r="J6545" s="6">
        <f>(G6545&gt;1)*PMT('Dash Board'!$C$11/365,$U$4,-'Dash Board'!$C$19)</f>
        <v>0</v>
      </c>
      <c r="K6545" s="6">
        <f t="shared" si="718"/>
        <v>0</v>
      </c>
      <c r="L6545" s="8">
        <f t="shared" si="719"/>
        <v>1.225340259178618E-7</v>
      </c>
      <c r="N6545" s="8">
        <f t="shared" si="717"/>
        <v>-1.6780655690535848E-11</v>
      </c>
      <c r="O6545" s="8">
        <f>IF(E6544&lt;&gt;E6545,SUM($N$4:N6545)-SUM($O$3:O6544),0)</f>
        <v>0</v>
      </c>
      <c r="P6545" s="6">
        <f>IF(B6545&gt;0,SUM($O$4:O6545)-SUM($P$3:P6544),0)</f>
        <v>0</v>
      </c>
      <c r="Q6545" s="6">
        <f t="shared" si="720"/>
        <v>1.6780655690535848E-11</v>
      </c>
      <c r="R6545" s="8">
        <f>IF(E6544&lt;&gt;E6545,SUM($Q$4:Q6545)-SUM($R$3:R6544),0)</f>
        <v>0</v>
      </c>
      <c r="S6545" s="6">
        <f>IF(B6545&gt;0,SUM($R$4:R6545)-SUM($S$3:S6544),0)</f>
        <v>0</v>
      </c>
    </row>
    <row r="6546" spans="1:19">
      <c r="A6546">
        <f>IF(E6545&lt;&gt;E6546,COUNTIF($A$4:A6545,"&lt;&gt;0")+1,0)</f>
        <v>0</v>
      </c>
      <c r="B6546">
        <f>IF(A6546&lt;&gt;0,IF(MOD(A6546,3)=0,COUNTIF($B$4:B6545,"&lt;&gt;0")+1,0),0)</f>
        <v>0</v>
      </c>
      <c r="C6546" s="9">
        <f>'Dash Board'!$C$12+COUNT('Daily reducing balance'!$F$4:F6545)</f>
        <v>48272</v>
      </c>
      <c r="D6546">
        <f t="shared" si="714"/>
        <v>2032</v>
      </c>
      <c r="E6546">
        <f t="shared" si="715"/>
        <v>2</v>
      </c>
      <c r="F6546">
        <f>DAY('Dash Board'!$C$12+COUNT('Daily reducing balance'!$F$4:F6545))</f>
        <v>28</v>
      </c>
      <c r="G6546" s="8">
        <f t="shared" si="716"/>
        <v>1.225340259178618E-7</v>
      </c>
      <c r="H6546" s="6">
        <f>G6546*'Dash Board'!$C$11/365</f>
        <v>3.5249514305138325E-11</v>
      </c>
      <c r="I6546" s="6">
        <f>H6546*'Dash Board'!$C$18/'Dash Board'!$C$11</f>
        <v>1.6785483002446824E-11</v>
      </c>
      <c r="J6546" s="6">
        <f>(G6546&gt;1)*PMT('Dash Board'!$C$11/365,$U$4,-'Dash Board'!$C$19)</f>
        <v>0</v>
      </c>
      <c r="K6546" s="6">
        <f t="shared" si="718"/>
        <v>0</v>
      </c>
      <c r="L6546" s="8">
        <f t="shared" si="719"/>
        <v>1.2256927543216694E-7</v>
      </c>
      <c r="N6546" s="8">
        <f t="shared" si="717"/>
        <v>-1.6785483002446824E-11</v>
      </c>
      <c r="O6546" s="8">
        <f>IF(E6545&lt;&gt;E6546,SUM($N$4:N6546)-SUM($O$3:O6545),0)</f>
        <v>0</v>
      </c>
      <c r="P6546" s="6">
        <f>IF(B6546&gt;0,SUM($O$4:O6546)-SUM($P$3:P6545),0)</f>
        <v>0</v>
      </c>
      <c r="Q6546" s="6">
        <f t="shared" si="720"/>
        <v>1.6785483002446824E-11</v>
      </c>
      <c r="R6546" s="8">
        <f>IF(E6545&lt;&gt;E6546,SUM($Q$4:Q6546)-SUM($R$3:R6545),0)</f>
        <v>0</v>
      </c>
      <c r="S6546" s="6">
        <f>IF(B6546&gt;0,SUM($R$4:R6546)-SUM($S$3:S6545),0)</f>
        <v>0</v>
      </c>
    </row>
    <row r="6547" spans="1:19">
      <c r="A6547">
        <f>IF(E6546&lt;&gt;E6547,COUNTIF($A$4:A6546,"&lt;&gt;0")+1,0)</f>
        <v>0</v>
      </c>
      <c r="B6547">
        <f>IF(A6547&lt;&gt;0,IF(MOD(A6547,3)=0,COUNTIF($B$4:B6546,"&lt;&gt;0")+1,0),0)</f>
        <v>0</v>
      </c>
      <c r="C6547" s="9">
        <f>'Dash Board'!$C$12+COUNT('Daily reducing balance'!$F$4:F6546)</f>
        <v>48273</v>
      </c>
      <c r="D6547">
        <f t="shared" si="714"/>
        <v>2032</v>
      </c>
      <c r="E6547">
        <f t="shared" si="715"/>
        <v>2</v>
      </c>
      <c r="F6547">
        <f>DAY('Dash Board'!$C$12+COUNT('Daily reducing balance'!$F$4:F6546))</f>
        <v>29</v>
      </c>
      <c r="G6547" s="8">
        <f t="shared" si="716"/>
        <v>1.2256927543216694E-7</v>
      </c>
      <c r="H6547" s="6">
        <f>G6547*'Dash Board'!$C$11/365</f>
        <v>3.5259654576376785E-11</v>
      </c>
      <c r="I6547" s="6">
        <f>H6547*'Dash Board'!$C$18/'Dash Board'!$C$11</f>
        <v>1.6790311703036567E-11</v>
      </c>
      <c r="J6547" s="6">
        <f>(G6547&gt;1)*PMT('Dash Board'!$C$11/365,$U$4,-'Dash Board'!$C$19)</f>
        <v>0</v>
      </c>
      <c r="K6547" s="6">
        <f t="shared" si="718"/>
        <v>0</v>
      </c>
      <c r="L6547" s="8">
        <f t="shared" si="719"/>
        <v>1.2260453508674331E-7</v>
      </c>
      <c r="N6547" s="8">
        <f t="shared" si="717"/>
        <v>-1.6790311703036567E-11</v>
      </c>
      <c r="O6547" s="8">
        <f>IF(E6546&lt;&gt;E6547,SUM($N$4:N6547)-SUM($O$3:O6546),0)</f>
        <v>0</v>
      </c>
      <c r="P6547" s="6">
        <f>IF(B6547&gt;0,SUM($O$4:O6547)-SUM($P$3:P6546),0)</f>
        <v>0</v>
      </c>
      <c r="Q6547" s="6">
        <f t="shared" si="720"/>
        <v>1.6790311703036567E-11</v>
      </c>
      <c r="R6547" s="8">
        <f>IF(E6546&lt;&gt;E6547,SUM($Q$4:Q6547)-SUM($R$3:R6546),0)</f>
        <v>0</v>
      </c>
      <c r="S6547" s="6">
        <f>IF(B6547&gt;0,SUM($R$4:R6547)-SUM($S$3:S6546),0)</f>
        <v>0</v>
      </c>
    </row>
    <row r="6548" spans="1:19">
      <c r="A6548">
        <f>IF(E6547&lt;&gt;E6548,COUNTIF($A$4:A6547,"&lt;&gt;0")+1,0)</f>
        <v>215</v>
      </c>
      <c r="B6548">
        <f>IF(A6548&lt;&gt;0,IF(MOD(A6548,3)=0,COUNTIF($B$4:B6547,"&lt;&gt;0")+1,0),0)</f>
        <v>0</v>
      </c>
      <c r="C6548" s="9">
        <f>'Dash Board'!$C$12+COUNT('Daily reducing balance'!$F$4:F6547)</f>
        <v>48274</v>
      </c>
      <c r="D6548">
        <f t="shared" si="714"/>
        <v>2032</v>
      </c>
      <c r="E6548">
        <f t="shared" si="715"/>
        <v>3</v>
      </c>
      <c r="F6548">
        <f>DAY('Dash Board'!$C$12+COUNT('Daily reducing balance'!$F$4:F6547))</f>
        <v>1</v>
      </c>
      <c r="G6548" s="8">
        <f t="shared" si="716"/>
        <v>1.2260453508674331E-7</v>
      </c>
      <c r="H6548" s="6">
        <f>G6548*'Dash Board'!$C$11/365</f>
        <v>3.5269797764679579E-11</v>
      </c>
      <c r="I6548" s="6">
        <f>H6548*'Dash Board'!$C$18/'Dash Board'!$C$11</f>
        <v>1.6795141792704564E-11</v>
      </c>
      <c r="J6548" s="6">
        <f>(G6548&gt;1)*PMT('Dash Board'!$C$11/365,$U$4,-'Dash Board'!$C$19)</f>
        <v>0</v>
      </c>
      <c r="K6548" s="6">
        <f t="shared" si="718"/>
        <v>0</v>
      </c>
      <c r="L6548" s="8">
        <f t="shared" si="719"/>
        <v>1.2263980488450798E-7</v>
      </c>
      <c r="N6548" s="8">
        <f t="shared" si="717"/>
        <v>-1.6795141792704564E-11</v>
      </c>
      <c r="O6548" s="8">
        <f>IF(E6547&lt;&gt;E6548,SUM($N$4:N6548)-SUM($O$3:O6547),0)</f>
        <v>0</v>
      </c>
      <c r="P6548" s="6">
        <f>IF(B6548&gt;0,SUM($O$4:O6548)-SUM($P$3:P6547),0)</f>
        <v>0</v>
      </c>
      <c r="Q6548" s="6">
        <f t="shared" si="720"/>
        <v>1.6795141792704564E-11</v>
      </c>
      <c r="R6548" s="8">
        <f>IF(E6547&lt;&gt;E6548,SUM($Q$4:Q6548)-SUM($R$3:R6547),0)</f>
        <v>8.440110832452774E-10</v>
      </c>
      <c r="S6548" s="6">
        <f>IF(B6548&gt;0,SUM($R$4:R6548)-SUM($S$3:S6547),0)</f>
        <v>0</v>
      </c>
    </row>
    <row r="6549" spans="1:19">
      <c r="A6549">
        <f>IF(E6548&lt;&gt;E6549,COUNTIF($A$4:A6548,"&lt;&gt;0")+1,0)</f>
        <v>0</v>
      </c>
      <c r="B6549">
        <f>IF(A6549&lt;&gt;0,IF(MOD(A6549,3)=0,COUNTIF($B$4:B6548,"&lt;&gt;0")+1,0),0)</f>
        <v>0</v>
      </c>
      <c r="C6549" s="9">
        <f>'Dash Board'!$C$12+COUNT('Daily reducing balance'!$F$4:F6548)</f>
        <v>48275</v>
      </c>
      <c r="D6549">
        <f t="shared" si="714"/>
        <v>2032</v>
      </c>
      <c r="E6549">
        <f t="shared" si="715"/>
        <v>3</v>
      </c>
      <c r="F6549">
        <f>DAY('Dash Board'!$C$12+COUNT('Daily reducing balance'!$F$4:F6548))</f>
        <v>2</v>
      </c>
      <c r="G6549" s="8">
        <f t="shared" si="716"/>
        <v>1.2263980488450798E-7</v>
      </c>
      <c r="H6549" s="6">
        <f>G6549*'Dash Board'!$C$11/365</f>
        <v>3.5279943870885856E-11</v>
      </c>
      <c r="I6549" s="6">
        <f>H6549*'Dash Board'!$C$18/'Dash Board'!$C$11</f>
        <v>1.6799973271850411E-11</v>
      </c>
      <c r="J6549" s="6">
        <f>(G6549&gt;1)*PMT('Dash Board'!$C$11/365,$U$4,-'Dash Board'!$C$19)</f>
        <v>0</v>
      </c>
      <c r="K6549" s="6">
        <f t="shared" si="718"/>
        <v>0</v>
      </c>
      <c r="L6549" s="8">
        <f t="shared" si="719"/>
        <v>1.2267508482837887E-7</v>
      </c>
      <c r="N6549" s="8">
        <f t="shared" si="717"/>
        <v>-1.6799973271850411E-11</v>
      </c>
      <c r="O6549" s="8">
        <f>IF(E6548&lt;&gt;E6549,SUM($N$4:N6549)-SUM($O$3:O6548),0)</f>
        <v>0</v>
      </c>
      <c r="P6549" s="6">
        <f>IF(B6549&gt;0,SUM($O$4:O6549)-SUM($P$3:P6548),0)</f>
        <v>0</v>
      </c>
      <c r="Q6549" s="6">
        <f t="shared" si="720"/>
        <v>1.6799973271850411E-11</v>
      </c>
      <c r="R6549" s="8">
        <f>IF(E6548&lt;&gt;E6549,SUM($Q$4:Q6549)-SUM($R$3:R6548),0)</f>
        <v>0</v>
      </c>
      <c r="S6549" s="6">
        <f>IF(B6549&gt;0,SUM($R$4:R6549)-SUM($S$3:S6548),0)</f>
        <v>0</v>
      </c>
    </row>
    <row r="6550" spans="1:19">
      <c r="A6550">
        <f>IF(E6549&lt;&gt;E6550,COUNTIF($A$4:A6549,"&lt;&gt;0")+1,0)</f>
        <v>0</v>
      </c>
      <c r="B6550">
        <f>IF(A6550&lt;&gt;0,IF(MOD(A6550,3)=0,COUNTIF($B$4:B6549,"&lt;&gt;0")+1,0),0)</f>
        <v>0</v>
      </c>
      <c r="C6550" s="9">
        <f>'Dash Board'!$C$12+COUNT('Daily reducing balance'!$F$4:F6549)</f>
        <v>48276</v>
      </c>
      <c r="D6550">
        <f t="shared" si="714"/>
        <v>2032</v>
      </c>
      <c r="E6550">
        <f t="shared" si="715"/>
        <v>3</v>
      </c>
      <c r="F6550">
        <f>DAY('Dash Board'!$C$12+COUNT('Daily reducing balance'!$F$4:F6549))</f>
        <v>3</v>
      </c>
      <c r="G6550" s="8">
        <f t="shared" si="716"/>
        <v>1.2267508482837887E-7</v>
      </c>
      <c r="H6550" s="6">
        <f>G6550*'Dash Board'!$C$11/365</f>
        <v>3.5290092895835017E-11</v>
      </c>
      <c r="I6550" s="6">
        <f>H6550*'Dash Board'!$C$18/'Dash Board'!$C$11</f>
        <v>1.680480614087382E-11</v>
      </c>
      <c r="J6550" s="6">
        <f>(G6550&gt;1)*PMT('Dash Board'!$C$11/365,$U$4,-'Dash Board'!$C$19)</f>
        <v>0</v>
      </c>
      <c r="K6550" s="6">
        <f t="shared" si="718"/>
        <v>0</v>
      </c>
      <c r="L6550" s="8">
        <f t="shared" si="719"/>
        <v>1.227103749212747E-7</v>
      </c>
      <c r="N6550" s="8">
        <f t="shared" si="717"/>
        <v>-1.680480614087382E-11</v>
      </c>
      <c r="O6550" s="8">
        <f>IF(E6549&lt;&gt;E6550,SUM($N$4:N6550)-SUM($O$3:O6549),0)</f>
        <v>0</v>
      </c>
      <c r="P6550" s="6">
        <f>IF(B6550&gt;0,SUM($O$4:O6550)-SUM($P$3:P6549),0)</f>
        <v>0</v>
      </c>
      <c r="Q6550" s="6">
        <f t="shared" si="720"/>
        <v>1.680480614087382E-11</v>
      </c>
      <c r="R6550" s="8">
        <f>IF(E6549&lt;&gt;E6550,SUM($Q$4:Q6550)-SUM($R$3:R6549),0)</f>
        <v>0</v>
      </c>
      <c r="S6550" s="6">
        <f>IF(B6550&gt;0,SUM($R$4:R6550)-SUM($S$3:S6549),0)</f>
        <v>0</v>
      </c>
    </row>
    <row r="6551" spans="1:19">
      <c r="A6551">
        <f>IF(E6550&lt;&gt;E6551,COUNTIF($A$4:A6550,"&lt;&gt;0")+1,0)</f>
        <v>0</v>
      </c>
      <c r="B6551">
        <f>IF(A6551&lt;&gt;0,IF(MOD(A6551,3)=0,COUNTIF($B$4:B6550,"&lt;&gt;0")+1,0),0)</f>
        <v>0</v>
      </c>
      <c r="C6551" s="9">
        <f>'Dash Board'!$C$12+COUNT('Daily reducing balance'!$F$4:F6550)</f>
        <v>48277</v>
      </c>
      <c r="D6551">
        <f t="shared" si="714"/>
        <v>2032</v>
      </c>
      <c r="E6551">
        <f t="shared" si="715"/>
        <v>3</v>
      </c>
      <c r="F6551">
        <f>DAY('Dash Board'!$C$12+COUNT('Daily reducing balance'!$F$4:F6550))</f>
        <v>4</v>
      </c>
      <c r="G6551" s="8">
        <f t="shared" si="716"/>
        <v>1.227103749212747E-7</v>
      </c>
      <c r="H6551" s="6">
        <f>G6551*'Dash Board'!$C$11/365</f>
        <v>3.5300244840366688E-11</v>
      </c>
      <c r="I6551" s="6">
        <f>H6551*'Dash Board'!$C$18/'Dash Board'!$C$11</f>
        <v>1.6809640400174613E-11</v>
      </c>
      <c r="J6551" s="6">
        <f>(G6551&gt;1)*PMT('Dash Board'!$C$11/365,$U$4,-'Dash Board'!$C$19)</f>
        <v>0</v>
      </c>
      <c r="K6551" s="6">
        <f t="shared" si="718"/>
        <v>0</v>
      </c>
      <c r="L6551" s="8">
        <f t="shared" si="719"/>
        <v>1.2274567516611506E-7</v>
      </c>
      <c r="N6551" s="8">
        <f t="shared" si="717"/>
        <v>-1.6809640400174613E-11</v>
      </c>
      <c r="O6551" s="8">
        <f>IF(E6550&lt;&gt;E6551,SUM($N$4:N6551)-SUM($O$3:O6550),0)</f>
        <v>0</v>
      </c>
      <c r="P6551" s="6">
        <f>IF(B6551&gt;0,SUM($O$4:O6551)-SUM($P$3:P6550),0)</f>
        <v>0</v>
      </c>
      <c r="Q6551" s="6">
        <f t="shared" si="720"/>
        <v>1.6809640400174613E-11</v>
      </c>
      <c r="R6551" s="8">
        <f>IF(E6550&lt;&gt;E6551,SUM($Q$4:Q6551)-SUM($R$3:R6550),0)</f>
        <v>0</v>
      </c>
      <c r="S6551" s="6">
        <f>IF(B6551&gt;0,SUM($R$4:R6551)-SUM($S$3:S6550),0)</f>
        <v>0</v>
      </c>
    </row>
    <row r="6552" spans="1:19">
      <c r="A6552">
        <f>IF(E6551&lt;&gt;E6552,COUNTIF($A$4:A6551,"&lt;&gt;0")+1,0)</f>
        <v>0</v>
      </c>
      <c r="B6552">
        <f>IF(A6552&lt;&gt;0,IF(MOD(A6552,3)=0,COUNTIF($B$4:B6551,"&lt;&gt;0")+1,0),0)</f>
        <v>0</v>
      </c>
      <c r="C6552" s="9">
        <f>'Dash Board'!$C$12+COUNT('Daily reducing balance'!$F$4:F6551)</f>
        <v>48278</v>
      </c>
      <c r="D6552">
        <f t="shared" si="714"/>
        <v>2032</v>
      </c>
      <c r="E6552">
        <f t="shared" si="715"/>
        <v>3</v>
      </c>
      <c r="F6552">
        <f>DAY('Dash Board'!$C$12+COUNT('Daily reducing balance'!$F$4:F6551))</f>
        <v>5</v>
      </c>
      <c r="G6552" s="8">
        <f t="shared" si="716"/>
        <v>1.2274567516611506E-7</v>
      </c>
      <c r="H6552" s="6">
        <f>G6552*'Dash Board'!$C$11/365</f>
        <v>3.5310399705320768E-11</v>
      </c>
      <c r="I6552" s="6">
        <f>H6552*'Dash Board'!$C$18/'Dash Board'!$C$11</f>
        <v>1.6814476050152749E-11</v>
      </c>
      <c r="J6552" s="6">
        <f>(G6552&gt;1)*PMT('Dash Board'!$C$11/365,$U$4,-'Dash Board'!$C$19)</f>
        <v>0</v>
      </c>
      <c r="K6552" s="6">
        <f t="shared" si="718"/>
        <v>0</v>
      </c>
      <c r="L6552" s="8">
        <f t="shared" si="719"/>
        <v>1.2278098556582038E-7</v>
      </c>
      <c r="N6552" s="8">
        <f t="shared" si="717"/>
        <v>-1.6814476050152749E-11</v>
      </c>
      <c r="O6552" s="8">
        <f>IF(E6551&lt;&gt;E6552,SUM($N$4:N6552)-SUM($O$3:O6551),0)</f>
        <v>0</v>
      </c>
      <c r="P6552" s="6">
        <f>IF(B6552&gt;0,SUM($O$4:O6552)-SUM($P$3:P6551),0)</f>
        <v>0</v>
      </c>
      <c r="Q6552" s="6">
        <f t="shared" si="720"/>
        <v>1.6814476050152749E-11</v>
      </c>
      <c r="R6552" s="8">
        <f>IF(E6551&lt;&gt;E6552,SUM($Q$4:Q6552)-SUM($R$3:R6551),0)</f>
        <v>0</v>
      </c>
      <c r="S6552" s="6">
        <f>IF(B6552&gt;0,SUM($R$4:R6552)-SUM($S$3:S6551),0)</f>
        <v>0</v>
      </c>
    </row>
    <row r="6553" spans="1:19">
      <c r="A6553">
        <f>IF(E6552&lt;&gt;E6553,COUNTIF($A$4:A6552,"&lt;&gt;0")+1,0)</f>
        <v>0</v>
      </c>
      <c r="B6553">
        <f>IF(A6553&lt;&gt;0,IF(MOD(A6553,3)=0,COUNTIF($B$4:B6552,"&lt;&gt;0")+1,0),0)</f>
        <v>0</v>
      </c>
      <c r="C6553" s="9">
        <f>'Dash Board'!$C$12+COUNT('Daily reducing balance'!$F$4:F6552)</f>
        <v>48279</v>
      </c>
      <c r="D6553">
        <f t="shared" si="714"/>
        <v>2032</v>
      </c>
      <c r="E6553">
        <f t="shared" si="715"/>
        <v>3</v>
      </c>
      <c r="F6553">
        <f>DAY('Dash Board'!$C$12+COUNT('Daily reducing balance'!$F$4:F6552))</f>
        <v>6</v>
      </c>
      <c r="G6553" s="8">
        <f t="shared" si="716"/>
        <v>1.2278098556582038E-7</v>
      </c>
      <c r="H6553" s="6">
        <f>G6553*'Dash Board'!$C$11/365</f>
        <v>3.532055749153737E-11</v>
      </c>
      <c r="I6553" s="6">
        <f>H6553*'Dash Board'!$C$18/'Dash Board'!$C$11</f>
        <v>1.6819313091208273E-11</v>
      </c>
      <c r="J6553" s="6">
        <f>(G6553&gt;1)*PMT('Dash Board'!$C$11/365,$U$4,-'Dash Board'!$C$19)</f>
        <v>0</v>
      </c>
      <c r="K6553" s="6">
        <f t="shared" si="718"/>
        <v>0</v>
      </c>
      <c r="L6553" s="8">
        <f t="shared" si="719"/>
        <v>1.2281630612331191E-7</v>
      </c>
      <c r="N6553" s="8">
        <f t="shared" si="717"/>
        <v>-1.6819313091208273E-11</v>
      </c>
      <c r="O6553" s="8">
        <f>IF(E6552&lt;&gt;E6553,SUM($N$4:N6553)-SUM($O$3:O6552),0)</f>
        <v>0</v>
      </c>
      <c r="P6553" s="6">
        <f>IF(B6553&gt;0,SUM($O$4:O6553)-SUM($P$3:P6552),0)</f>
        <v>0</v>
      </c>
      <c r="Q6553" s="6">
        <f t="shared" si="720"/>
        <v>1.6819313091208273E-11</v>
      </c>
      <c r="R6553" s="8">
        <f>IF(E6552&lt;&gt;E6553,SUM($Q$4:Q6553)-SUM($R$3:R6552),0)</f>
        <v>0</v>
      </c>
      <c r="S6553" s="6">
        <f>IF(B6553&gt;0,SUM($R$4:R6553)-SUM($S$3:S6552),0)</f>
        <v>0</v>
      </c>
    </row>
    <row r="6554" spans="1:19">
      <c r="A6554">
        <f>IF(E6553&lt;&gt;E6554,COUNTIF($A$4:A6553,"&lt;&gt;0")+1,0)</f>
        <v>0</v>
      </c>
      <c r="B6554">
        <f>IF(A6554&lt;&gt;0,IF(MOD(A6554,3)=0,COUNTIF($B$4:B6553,"&lt;&gt;0")+1,0),0)</f>
        <v>0</v>
      </c>
      <c r="C6554" s="9">
        <f>'Dash Board'!$C$12+COUNT('Daily reducing balance'!$F$4:F6553)</f>
        <v>48280</v>
      </c>
      <c r="D6554">
        <f t="shared" si="714"/>
        <v>2032</v>
      </c>
      <c r="E6554">
        <f t="shared" si="715"/>
        <v>3</v>
      </c>
      <c r="F6554">
        <f>DAY('Dash Board'!$C$12+COUNT('Daily reducing balance'!$F$4:F6553))</f>
        <v>7</v>
      </c>
      <c r="G6554" s="8">
        <f t="shared" si="716"/>
        <v>1.2281630612331191E-7</v>
      </c>
      <c r="H6554" s="6">
        <f>G6554*'Dash Board'!$C$11/365</f>
        <v>3.5330718199856849E-11</v>
      </c>
      <c r="I6554" s="6">
        <f>H6554*'Dash Board'!$C$18/'Dash Board'!$C$11</f>
        <v>1.6824151523741359E-11</v>
      </c>
      <c r="J6554" s="6">
        <f>(G6554&gt;1)*PMT('Dash Board'!$C$11/365,$U$4,-'Dash Board'!$C$19)</f>
        <v>0</v>
      </c>
      <c r="K6554" s="6">
        <f t="shared" si="718"/>
        <v>0</v>
      </c>
      <c r="L6554" s="8">
        <f t="shared" si="719"/>
        <v>1.2285163684151177E-7</v>
      </c>
      <c r="N6554" s="8">
        <f t="shared" si="717"/>
        <v>-1.6824151523741359E-11</v>
      </c>
      <c r="O6554" s="8">
        <f>IF(E6553&lt;&gt;E6554,SUM($N$4:N6554)-SUM($O$3:O6553),0)</f>
        <v>0</v>
      </c>
      <c r="P6554" s="6">
        <f>IF(B6554&gt;0,SUM($O$4:O6554)-SUM($P$3:P6553),0)</f>
        <v>0</v>
      </c>
      <c r="Q6554" s="6">
        <f t="shared" si="720"/>
        <v>1.6824151523741359E-11</v>
      </c>
      <c r="R6554" s="8">
        <f>IF(E6553&lt;&gt;E6554,SUM($Q$4:Q6554)-SUM($R$3:R6553),0)</f>
        <v>0</v>
      </c>
      <c r="S6554" s="6">
        <f>IF(B6554&gt;0,SUM($R$4:R6554)-SUM($S$3:S6553),0)</f>
        <v>0</v>
      </c>
    </row>
    <row r="6555" spans="1:19">
      <c r="A6555">
        <f>IF(E6554&lt;&gt;E6555,COUNTIF($A$4:A6554,"&lt;&gt;0")+1,0)</f>
        <v>0</v>
      </c>
      <c r="B6555">
        <f>IF(A6555&lt;&gt;0,IF(MOD(A6555,3)=0,COUNTIF($B$4:B6554,"&lt;&gt;0")+1,0),0)</f>
        <v>0</v>
      </c>
      <c r="C6555" s="9">
        <f>'Dash Board'!$C$12+COUNT('Daily reducing balance'!$F$4:F6554)</f>
        <v>48281</v>
      </c>
      <c r="D6555">
        <f t="shared" si="714"/>
        <v>2032</v>
      </c>
      <c r="E6555">
        <f t="shared" si="715"/>
        <v>3</v>
      </c>
      <c r="F6555">
        <f>DAY('Dash Board'!$C$12+COUNT('Daily reducing balance'!$F$4:F6554))</f>
        <v>8</v>
      </c>
      <c r="G6555" s="8">
        <f t="shared" si="716"/>
        <v>1.2285163684151177E-7</v>
      </c>
      <c r="H6555" s="6">
        <f>G6555*'Dash Board'!$C$11/365</f>
        <v>3.5340881831119823E-11</v>
      </c>
      <c r="I6555" s="6">
        <f>H6555*'Dash Board'!$C$18/'Dash Board'!$C$11</f>
        <v>1.6828991348152298E-11</v>
      </c>
      <c r="J6555" s="6">
        <f>(G6555&gt;1)*PMT('Dash Board'!$C$11/365,$U$4,-'Dash Board'!$C$19)</f>
        <v>0</v>
      </c>
      <c r="K6555" s="6">
        <f t="shared" si="718"/>
        <v>0</v>
      </c>
      <c r="L6555" s="8">
        <f t="shared" si="719"/>
        <v>1.228869777233429E-7</v>
      </c>
      <c r="N6555" s="8">
        <f t="shared" si="717"/>
        <v>-1.6828991348152298E-11</v>
      </c>
      <c r="O6555" s="8">
        <f>IF(E6554&lt;&gt;E6555,SUM($N$4:N6555)-SUM($O$3:O6554),0)</f>
        <v>0</v>
      </c>
      <c r="P6555" s="6">
        <f>IF(B6555&gt;0,SUM($O$4:O6555)-SUM($P$3:P6554),0)</f>
        <v>0</v>
      </c>
      <c r="Q6555" s="6">
        <f t="shared" si="720"/>
        <v>1.6828991348152298E-11</v>
      </c>
      <c r="R6555" s="8">
        <f>IF(E6554&lt;&gt;E6555,SUM($Q$4:Q6555)-SUM($R$3:R6554),0)</f>
        <v>0</v>
      </c>
      <c r="S6555" s="6">
        <f>IF(B6555&gt;0,SUM($R$4:R6555)-SUM($S$3:S6554),0)</f>
        <v>0</v>
      </c>
    </row>
    <row r="6556" spans="1:19">
      <c r="A6556">
        <f>IF(E6555&lt;&gt;E6556,COUNTIF($A$4:A6555,"&lt;&gt;0")+1,0)</f>
        <v>0</v>
      </c>
      <c r="B6556">
        <f>IF(A6556&lt;&gt;0,IF(MOD(A6556,3)=0,COUNTIF($B$4:B6555,"&lt;&gt;0")+1,0),0)</f>
        <v>0</v>
      </c>
      <c r="C6556" s="9">
        <f>'Dash Board'!$C$12+COUNT('Daily reducing balance'!$F$4:F6555)</f>
        <v>48282</v>
      </c>
      <c r="D6556">
        <f t="shared" si="714"/>
        <v>2032</v>
      </c>
      <c r="E6556">
        <f t="shared" si="715"/>
        <v>3</v>
      </c>
      <c r="F6556">
        <f>DAY('Dash Board'!$C$12+COUNT('Daily reducing balance'!$F$4:F6555))</f>
        <v>9</v>
      </c>
      <c r="G6556" s="8">
        <f t="shared" si="716"/>
        <v>1.228869777233429E-7</v>
      </c>
      <c r="H6556" s="6">
        <f>G6556*'Dash Board'!$C$11/365</f>
        <v>3.5351048386167133E-11</v>
      </c>
      <c r="I6556" s="6">
        <f>H6556*'Dash Board'!$C$18/'Dash Board'!$C$11</f>
        <v>1.6833832564841493E-11</v>
      </c>
      <c r="J6556" s="6">
        <f>(G6556&gt;1)*PMT('Dash Board'!$C$11/365,$U$4,-'Dash Board'!$C$19)</f>
        <v>0</v>
      </c>
      <c r="K6556" s="6">
        <f t="shared" si="718"/>
        <v>0</v>
      </c>
      <c r="L6556" s="8">
        <f t="shared" si="719"/>
        <v>1.2292232877172906E-7</v>
      </c>
      <c r="N6556" s="8">
        <f t="shared" si="717"/>
        <v>-1.6833832564841493E-11</v>
      </c>
      <c r="O6556" s="8">
        <f>IF(E6555&lt;&gt;E6556,SUM($N$4:N6556)-SUM($O$3:O6555),0)</f>
        <v>0</v>
      </c>
      <c r="P6556" s="6">
        <f>IF(B6556&gt;0,SUM($O$4:O6556)-SUM($P$3:P6555),0)</f>
        <v>0</v>
      </c>
      <c r="Q6556" s="6">
        <f t="shared" si="720"/>
        <v>1.6833832564841493E-11</v>
      </c>
      <c r="R6556" s="8">
        <f>IF(E6555&lt;&gt;E6556,SUM($Q$4:Q6556)-SUM($R$3:R6555),0)</f>
        <v>0</v>
      </c>
      <c r="S6556" s="6">
        <f>IF(B6556&gt;0,SUM($R$4:R6556)-SUM($S$3:S6555),0)</f>
        <v>0</v>
      </c>
    </row>
    <row r="6557" spans="1:19">
      <c r="A6557">
        <f>IF(E6556&lt;&gt;E6557,COUNTIF($A$4:A6556,"&lt;&gt;0")+1,0)</f>
        <v>0</v>
      </c>
      <c r="B6557">
        <f>IF(A6557&lt;&gt;0,IF(MOD(A6557,3)=0,COUNTIF($B$4:B6556,"&lt;&gt;0")+1,0),0)</f>
        <v>0</v>
      </c>
      <c r="C6557" s="9">
        <f>'Dash Board'!$C$12+COUNT('Daily reducing balance'!$F$4:F6556)</f>
        <v>48283</v>
      </c>
      <c r="D6557">
        <f t="shared" si="714"/>
        <v>2032</v>
      </c>
      <c r="E6557">
        <f t="shared" si="715"/>
        <v>3</v>
      </c>
      <c r="F6557">
        <f>DAY('Dash Board'!$C$12+COUNT('Daily reducing balance'!$F$4:F6556))</f>
        <v>10</v>
      </c>
      <c r="G6557" s="8">
        <f t="shared" si="716"/>
        <v>1.2292232877172906E-7</v>
      </c>
      <c r="H6557" s="6">
        <f>G6557*'Dash Board'!$C$11/365</f>
        <v>3.5361217865839867E-11</v>
      </c>
      <c r="I6557" s="6">
        <f>H6557*'Dash Board'!$C$18/'Dash Board'!$C$11</f>
        <v>1.6838675174209463E-11</v>
      </c>
      <c r="J6557" s="6">
        <f>(G6557&gt;1)*PMT('Dash Board'!$C$11/365,$U$4,-'Dash Board'!$C$19)</f>
        <v>0</v>
      </c>
      <c r="K6557" s="6">
        <f t="shared" si="718"/>
        <v>0</v>
      </c>
      <c r="L6557" s="8">
        <f t="shared" si="719"/>
        <v>1.2295768998959491E-7</v>
      </c>
      <c r="N6557" s="8">
        <f t="shared" si="717"/>
        <v>-1.6838675174209463E-11</v>
      </c>
      <c r="O6557" s="8">
        <f>IF(E6556&lt;&gt;E6557,SUM($N$4:N6557)-SUM($O$3:O6556),0)</f>
        <v>0</v>
      </c>
      <c r="P6557" s="6">
        <f>IF(B6557&gt;0,SUM($O$4:O6557)-SUM($P$3:P6556),0)</f>
        <v>0</v>
      </c>
      <c r="Q6557" s="6">
        <f t="shared" si="720"/>
        <v>1.6838675174209463E-11</v>
      </c>
      <c r="R6557" s="8">
        <f>IF(E6556&lt;&gt;E6557,SUM($Q$4:Q6557)-SUM($R$3:R6556),0)</f>
        <v>0</v>
      </c>
      <c r="S6557" s="6">
        <f>IF(B6557&gt;0,SUM($R$4:R6557)-SUM($S$3:S6556),0)</f>
        <v>0</v>
      </c>
    </row>
    <row r="6558" spans="1:19">
      <c r="A6558">
        <f>IF(E6557&lt;&gt;E6558,COUNTIF($A$4:A6557,"&lt;&gt;0")+1,0)</f>
        <v>0</v>
      </c>
      <c r="B6558">
        <f>IF(A6558&lt;&gt;0,IF(MOD(A6558,3)=0,COUNTIF($B$4:B6557,"&lt;&gt;0")+1,0),0)</f>
        <v>0</v>
      </c>
      <c r="C6558" s="9">
        <f>'Dash Board'!$C$12+COUNT('Daily reducing balance'!$F$4:F6557)</f>
        <v>48284</v>
      </c>
      <c r="D6558">
        <f t="shared" si="714"/>
        <v>2032</v>
      </c>
      <c r="E6558">
        <f t="shared" si="715"/>
        <v>3</v>
      </c>
      <c r="F6558">
        <f>DAY('Dash Board'!$C$12+COUNT('Daily reducing balance'!$F$4:F6557))</f>
        <v>11</v>
      </c>
      <c r="G6558" s="8">
        <f t="shared" si="716"/>
        <v>1.2295768998959491E-7</v>
      </c>
      <c r="H6558" s="6">
        <f>G6558*'Dash Board'!$C$11/365</f>
        <v>3.5371390270979358E-11</v>
      </c>
      <c r="I6558" s="6">
        <f>H6558*'Dash Board'!$C$18/'Dash Board'!$C$11</f>
        <v>1.684351917665684E-11</v>
      </c>
      <c r="J6558" s="6">
        <f>(G6558&gt;1)*PMT('Dash Board'!$C$11/365,$U$4,-'Dash Board'!$C$19)</f>
        <v>0</v>
      </c>
      <c r="K6558" s="6">
        <f t="shared" si="718"/>
        <v>0</v>
      </c>
      <c r="L6558" s="8">
        <f t="shared" si="719"/>
        <v>1.2299306137986588E-7</v>
      </c>
      <c r="N6558" s="8">
        <f t="shared" si="717"/>
        <v>-1.684351917665684E-11</v>
      </c>
      <c r="O6558" s="8">
        <f>IF(E6557&lt;&gt;E6558,SUM($N$4:N6558)-SUM($O$3:O6557),0)</f>
        <v>0</v>
      </c>
      <c r="P6558" s="6">
        <f>IF(B6558&gt;0,SUM($O$4:O6558)-SUM($P$3:P6557),0)</f>
        <v>0</v>
      </c>
      <c r="Q6558" s="6">
        <f t="shared" si="720"/>
        <v>1.684351917665684E-11</v>
      </c>
      <c r="R6558" s="8">
        <f>IF(E6557&lt;&gt;E6558,SUM($Q$4:Q6558)-SUM($R$3:R6557),0)</f>
        <v>0</v>
      </c>
      <c r="S6558" s="6">
        <f>IF(B6558&gt;0,SUM($R$4:R6558)-SUM($S$3:S6557),0)</f>
        <v>0</v>
      </c>
    </row>
    <row r="6559" spans="1:19">
      <c r="A6559">
        <f>IF(E6558&lt;&gt;E6559,COUNTIF($A$4:A6558,"&lt;&gt;0")+1,0)</f>
        <v>0</v>
      </c>
      <c r="B6559">
        <f>IF(A6559&lt;&gt;0,IF(MOD(A6559,3)=0,COUNTIF($B$4:B6558,"&lt;&gt;0")+1,0),0)</f>
        <v>0</v>
      </c>
      <c r="C6559" s="9">
        <f>'Dash Board'!$C$12+COUNT('Daily reducing balance'!$F$4:F6558)</f>
        <v>48285</v>
      </c>
      <c r="D6559">
        <f t="shared" si="714"/>
        <v>2032</v>
      </c>
      <c r="E6559">
        <f t="shared" si="715"/>
        <v>3</v>
      </c>
      <c r="F6559">
        <f>DAY('Dash Board'!$C$12+COUNT('Daily reducing balance'!$F$4:F6558))</f>
        <v>12</v>
      </c>
      <c r="G6559" s="8">
        <f t="shared" si="716"/>
        <v>1.2299306137986588E-7</v>
      </c>
      <c r="H6559" s="6">
        <f>G6559*'Dash Board'!$C$11/365</f>
        <v>3.5381565602427171E-11</v>
      </c>
      <c r="I6559" s="6">
        <f>H6559*'Dash Board'!$C$18/'Dash Board'!$C$11</f>
        <v>1.684836457258437E-11</v>
      </c>
      <c r="J6559" s="6">
        <f>(G6559&gt;1)*PMT('Dash Board'!$C$11/365,$U$4,-'Dash Board'!$C$19)</f>
        <v>0</v>
      </c>
      <c r="K6559" s="6">
        <f t="shared" si="718"/>
        <v>0</v>
      </c>
      <c r="L6559" s="8">
        <f t="shared" si="719"/>
        <v>1.2302844294546831E-7</v>
      </c>
      <c r="N6559" s="8">
        <f t="shared" si="717"/>
        <v>-1.684836457258437E-11</v>
      </c>
      <c r="O6559" s="8">
        <f>IF(E6558&lt;&gt;E6559,SUM($N$4:N6559)-SUM($O$3:O6558),0)</f>
        <v>0</v>
      </c>
      <c r="P6559" s="6">
        <f>IF(B6559&gt;0,SUM($O$4:O6559)-SUM($P$3:P6558),0)</f>
        <v>0</v>
      </c>
      <c r="Q6559" s="6">
        <f t="shared" si="720"/>
        <v>1.684836457258437E-11</v>
      </c>
      <c r="R6559" s="8">
        <f>IF(E6558&lt;&gt;E6559,SUM($Q$4:Q6559)-SUM($R$3:R6558),0)</f>
        <v>0</v>
      </c>
      <c r="S6559" s="6">
        <f>IF(B6559&gt;0,SUM($R$4:R6559)-SUM($S$3:S6558),0)</f>
        <v>0</v>
      </c>
    </row>
    <row r="6560" spans="1:19">
      <c r="A6560">
        <f>IF(E6559&lt;&gt;E6560,COUNTIF($A$4:A6559,"&lt;&gt;0")+1,0)</f>
        <v>0</v>
      </c>
      <c r="B6560">
        <f>IF(A6560&lt;&gt;0,IF(MOD(A6560,3)=0,COUNTIF($B$4:B6559,"&lt;&gt;0")+1,0),0)</f>
        <v>0</v>
      </c>
      <c r="C6560" s="9">
        <f>'Dash Board'!$C$12+COUNT('Daily reducing balance'!$F$4:F6559)</f>
        <v>48286</v>
      </c>
      <c r="D6560">
        <f t="shared" si="714"/>
        <v>2032</v>
      </c>
      <c r="E6560">
        <f t="shared" si="715"/>
        <v>3</v>
      </c>
      <c r="F6560">
        <f>DAY('Dash Board'!$C$12+COUNT('Daily reducing balance'!$F$4:F6559))</f>
        <v>13</v>
      </c>
      <c r="G6560" s="8">
        <f t="shared" si="716"/>
        <v>1.2302844294546831E-7</v>
      </c>
      <c r="H6560" s="6">
        <f>G6560*'Dash Board'!$C$11/365</f>
        <v>3.5391743861025132E-11</v>
      </c>
      <c r="I6560" s="6">
        <f>H6560*'Dash Board'!$C$18/'Dash Board'!$C$11</f>
        <v>1.6853211362392923E-11</v>
      </c>
      <c r="J6560" s="6">
        <f>(G6560&gt;1)*PMT('Dash Board'!$C$11/365,$U$4,-'Dash Board'!$C$19)</f>
        <v>0</v>
      </c>
      <c r="K6560" s="6">
        <f t="shared" si="718"/>
        <v>0</v>
      </c>
      <c r="L6560" s="8">
        <f t="shared" si="719"/>
        <v>1.2306383468932934E-7</v>
      </c>
      <c r="N6560" s="8">
        <f t="shared" si="717"/>
        <v>-1.6853211362392923E-11</v>
      </c>
      <c r="O6560" s="8">
        <f>IF(E6559&lt;&gt;E6560,SUM($N$4:N6560)-SUM($O$3:O6559),0)</f>
        <v>0</v>
      </c>
      <c r="P6560" s="6">
        <f>IF(B6560&gt;0,SUM($O$4:O6560)-SUM($P$3:P6559),0)</f>
        <v>0</v>
      </c>
      <c r="Q6560" s="6">
        <f t="shared" si="720"/>
        <v>1.6853211362392923E-11</v>
      </c>
      <c r="R6560" s="8">
        <f>IF(E6559&lt;&gt;E6560,SUM($Q$4:Q6560)-SUM($R$3:R6559),0)</f>
        <v>0</v>
      </c>
      <c r="S6560" s="6">
        <f>IF(B6560&gt;0,SUM($R$4:R6560)-SUM($S$3:S6559),0)</f>
        <v>0</v>
      </c>
    </row>
    <row r="6561" spans="1:19">
      <c r="A6561">
        <f>IF(E6560&lt;&gt;E6561,COUNTIF($A$4:A6560,"&lt;&gt;0")+1,0)</f>
        <v>0</v>
      </c>
      <c r="B6561">
        <f>IF(A6561&lt;&gt;0,IF(MOD(A6561,3)=0,COUNTIF($B$4:B6560,"&lt;&gt;0")+1,0),0)</f>
        <v>0</v>
      </c>
      <c r="C6561" s="9">
        <f>'Dash Board'!$C$12+COUNT('Daily reducing balance'!$F$4:F6560)</f>
        <v>48287</v>
      </c>
      <c r="D6561">
        <f t="shared" si="714"/>
        <v>2032</v>
      </c>
      <c r="E6561">
        <f t="shared" si="715"/>
        <v>3</v>
      </c>
      <c r="F6561">
        <f>DAY('Dash Board'!$C$12+COUNT('Daily reducing balance'!$F$4:F6560))</f>
        <v>14</v>
      </c>
      <c r="G6561" s="8">
        <f t="shared" si="716"/>
        <v>1.2306383468932934E-7</v>
      </c>
      <c r="H6561" s="6">
        <f>G6561*'Dash Board'!$C$11/365</f>
        <v>3.540192504761529E-11</v>
      </c>
      <c r="I6561" s="6">
        <f>H6561*'Dash Board'!$C$18/'Dash Board'!$C$11</f>
        <v>1.6858059546483471E-11</v>
      </c>
      <c r="J6561" s="6">
        <f>(G6561&gt;1)*PMT('Dash Board'!$C$11/365,$U$4,-'Dash Board'!$C$19)</f>
        <v>0</v>
      </c>
      <c r="K6561" s="6">
        <f t="shared" si="718"/>
        <v>0</v>
      </c>
      <c r="L6561" s="8">
        <f t="shared" si="719"/>
        <v>1.2309923661437694E-7</v>
      </c>
      <c r="N6561" s="8">
        <f t="shared" si="717"/>
        <v>-1.6858059546483471E-11</v>
      </c>
      <c r="O6561" s="8">
        <f>IF(E6560&lt;&gt;E6561,SUM($N$4:N6561)-SUM($O$3:O6560),0)</f>
        <v>0</v>
      </c>
      <c r="P6561" s="6">
        <f>IF(B6561&gt;0,SUM($O$4:O6561)-SUM($P$3:P6560),0)</f>
        <v>0</v>
      </c>
      <c r="Q6561" s="6">
        <f t="shared" si="720"/>
        <v>1.6858059546483471E-11</v>
      </c>
      <c r="R6561" s="8">
        <f>IF(E6560&lt;&gt;E6561,SUM($Q$4:Q6561)-SUM($R$3:R6560),0)</f>
        <v>0</v>
      </c>
      <c r="S6561" s="6">
        <f>IF(B6561&gt;0,SUM($R$4:R6561)-SUM($S$3:S6560),0)</f>
        <v>0</v>
      </c>
    </row>
    <row r="6562" spans="1:19">
      <c r="A6562">
        <f>IF(E6561&lt;&gt;E6562,COUNTIF($A$4:A6561,"&lt;&gt;0")+1,0)</f>
        <v>0</v>
      </c>
      <c r="B6562">
        <f>IF(A6562&lt;&gt;0,IF(MOD(A6562,3)=0,COUNTIF($B$4:B6561,"&lt;&gt;0")+1,0),0)</f>
        <v>0</v>
      </c>
      <c r="C6562" s="9">
        <f>'Dash Board'!$C$12+COUNT('Daily reducing balance'!$F$4:F6561)</f>
        <v>48288</v>
      </c>
      <c r="D6562">
        <f t="shared" si="714"/>
        <v>2032</v>
      </c>
      <c r="E6562">
        <f t="shared" si="715"/>
        <v>3</v>
      </c>
      <c r="F6562">
        <f>DAY('Dash Board'!$C$12+COUNT('Daily reducing balance'!$F$4:F6561))</f>
        <v>15</v>
      </c>
      <c r="G6562" s="8">
        <f t="shared" si="716"/>
        <v>1.2309923661437694E-7</v>
      </c>
      <c r="H6562" s="6">
        <f>G6562*'Dash Board'!$C$11/365</f>
        <v>3.5412109163039942E-11</v>
      </c>
      <c r="I6562" s="6">
        <f>H6562*'Dash Board'!$C$18/'Dash Board'!$C$11</f>
        <v>1.6862909125257116E-11</v>
      </c>
      <c r="J6562" s="6">
        <f>(G6562&gt;1)*PMT('Dash Board'!$C$11/365,$U$4,-'Dash Board'!$C$19)</f>
        <v>0</v>
      </c>
      <c r="K6562" s="6">
        <f t="shared" si="718"/>
        <v>0</v>
      </c>
      <c r="L6562" s="8">
        <f t="shared" si="719"/>
        <v>1.2313464872353998E-7</v>
      </c>
      <c r="N6562" s="8">
        <f t="shared" si="717"/>
        <v>-1.6862909125257116E-11</v>
      </c>
      <c r="O6562" s="8">
        <f>IF(E6561&lt;&gt;E6562,SUM($N$4:N6562)-SUM($O$3:O6561),0)</f>
        <v>0</v>
      </c>
      <c r="P6562" s="6">
        <f>IF(B6562&gt;0,SUM($O$4:O6562)-SUM($P$3:P6561),0)</f>
        <v>0</v>
      </c>
      <c r="Q6562" s="6">
        <f t="shared" si="720"/>
        <v>1.6862909125257116E-11</v>
      </c>
      <c r="R6562" s="8">
        <f>IF(E6561&lt;&gt;E6562,SUM($Q$4:Q6562)-SUM($R$3:R6561),0)</f>
        <v>0</v>
      </c>
      <c r="S6562" s="6">
        <f>IF(B6562&gt;0,SUM($R$4:R6562)-SUM($S$3:S6561),0)</f>
        <v>0</v>
      </c>
    </row>
    <row r="6563" spans="1:19">
      <c r="A6563">
        <f>IF(E6562&lt;&gt;E6563,COUNTIF($A$4:A6562,"&lt;&gt;0")+1,0)</f>
        <v>0</v>
      </c>
      <c r="B6563">
        <f>IF(A6563&lt;&gt;0,IF(MOD(A6563,3)=0,COUNTIF($B$4:B6562,"&lt;&gt;0")+1,0),0)</f>
        <v>0</v>
      </c>
      <c r="C6563" s="9">
        <f>'Dash Board'!$C$12+COUNT('Daily reducing balance'!$F$4:F6562)</f>
        <v>48289</v>
      </c>
      <c r="D6563">
        <f t="shared" si="714"/>
        <v>2032</v>
      </c>
      <c r="E6563">
        <f t="shared" si="715"/>
        <v>3</v>
      </c>
      <c r="F6563">
        <f>DAY('Dash Board'!$C$12+COUNT('Daily reducing balance'!$F$4:F6562))</f>
        <v>16</v>
      </c>
      <c r="G6563" s="8">
        <f t="shared" si="716"/>
        <v>1.2313464872353998E-7</v>
      </c>
      <c r="H6563" s="6">
        <f>G6563*'Dash Board'!$C$11/365</f>
        <v>3.5422296208141635E-11</v>
      </c>
      <c r="I6563" s="6">
        <f>H6563*'Dash Board'!$C$18/'Dash Board'!$C$11</f>
        <v>1.6867760099115067E-11</v>
      </c>
      <c r="J6563" s="6">
        <f>(G6563&gt;1)*PMT('Dash Board'!$C$11/365,$U$4,-'Dash Board'!$C$19)</f>
        <v>0</v>
      </c>
      <c r="K6563" s="6">
        <f t="shared" si="718"/>
        <v>0</v>
      </c>
      <c r="L6563" s="8">
        <f t="shared" si="719"/>
        <v>1.2317007101974813E-7</v>
      </c>
      <c r="N6563" s="8">
        <f t="shared" si="717"/>
        <v>-1.6867760099115067E-11</v>
      </c>
      <c r="O6563" s="8">
        <f>IF(E6562&lt;&gt;E6563,SUM($N$4:N6563)-SUM($O$3:O6562),0)</f>
        <v>0</v>
      </c>
      <c r="P6563" s="6">
        <f>IF(B6563&gt;0,SUM($O$4:O6563)-SUM($P$3:P6562),0)</f>
        <v>0</v>
      </c>
      <c r="Q6563" s="6">
        <f t="shared" si="720"/>
        <v>1.6867760099115067E-11</v>
      </c>
      <c r="R6563" s="8">
        <f>IF(E6562&lt;&gt;E6563,SUM($Q$4:Q6563)-SUM($R$3:R6562),0)</f>
        <v>0</v>
      </c>
      <c r="S6563" s="6">
        <f>IF(B6563&gt;0,SUM($R$4:R6563)-SUM($S$3:S6562),0)</f>
        <v>0</v>
      </c>
    </row>
    <row r="6564" spans="1:19">
      <c r="A6564">
        <f>IF(E6563&lt;&gt;E6564,COUNTIF($A$4:A6563,"&lt;&gt;0")+1,0)</f>
        <v>0</v>
      </c>
      <c r="B6564">
        <f>IF(A6564&lt;&gt;0,IF(MOD(A6564,3)=0,COUNTIF($B$4:B6563,"&lt;&gt;0")+1,0),0)</f>
        <v>0</v>
      </c>
      <c r="C6564" s="9">
        <f>'Dash Board'!$C$12+COUNT('Daily reducing balance'!$F$4:F6563)</f>
        <v>48290</v>
      </c>
      <c r="D6564">
        <f t="shared" si="714"/>
        <v>2032</v>
      </c>
      <c r="E6564">
        <f t="shared" si="715"/>
        <v>3</v>
      </c>
      <c r="F6564">
        <f>DAY('Dash Board'!$C$12+COUNT('Daily reducing balance'!$F$4:F6563))</f>
        <v>17</v>
      </c>
      <c r="G6564" s="8">
        <f t="shared" si="716"/>
        <v>1.2317007101974813E-7</v>
      </c>
      <c r="H6564" s="6">
        <f>G6564*'Dash Board'!$C$11/365</f>
        <v>3.5432486183763157E-11</v>
      </c>
      <c r="I6564" s="6">
        <f>H6564*'Dash Board'!$C$18/'Dash Board'!$C$11</f>
        <v>1.6872612468458648E-11</v>
      </c>
      <c r="J6564" s="6">
        <f>(G6564&gt;1)*PMT('Dash Board'!$C$11/365,$U$4,-'Dash Board'!$C$19)</f>
        <v>0</v>
      </c>
      <c r="K6564" s="6">
        <f t="shared" si="718"/>
        <v>0</v>
      </c>
      <c r="L6564" s="8">
        <f t="shared" si="719"/>
        <v>1.232055035059319E-7</v>
      </c>
      <c r="N6564" s="8">
        <f t="shared" si="717"/>
        <v>-1.6872612468458648E-11</v>
      </c>
      <c r="O6564" s="8">
        <f>IF(E6563&lt;&gt;E6564,SUM($N$4:N6564)-SUM($O$3:O6563),0)</f>
        <v>0</v>
      </c>
      <c r="P6564" s="6">
        <f>IF(B6564&gt;0,SUM($O$4:O6564)-SUM($P$3:P6563),0)</f>
        <v>0</v>
      </c>
      <c r="Q6564" s="6">
        <f t="shared" si="720"/>
        <v>1.6872612468458648E-11</v>
      </c>
      <c r="R6564" s="8">
        <f>IF(E6563&lt;&gt;E6564,SUM($Q$4:Q6564)-SUM($R$3:R6563),0)</f>
        <v>0</v>
      </c>
      <c r="S6564" s="6">
        <f>IF(B6564&gt;0,SUM($R$4:R6564)-SUM($S$3:S6563),0)</f>
        <v>0</v>
      </c>
    </row>
    <row r="6565" spans="1:19">
      <c r="A6565">
        <f>IF(E6564&lt;&gt;E6565,COUNTIF($A$4:A6564,"&lt;&gt;0")+1,0)</f>
        <v>0</v>
      </c>
      <c r="B6565">
        <f>IF(A6565&lt;&gt;0,IF(MOD(A6565,3)=0,COUNTIF($B$4:B6564,"&lt;&gt;0")+1,0),0)</f>
        <v>0</v>
      </c>
      <c r="C6565" s="9">
        <f>'Dash Board'!$C$12+COUNT('Daily reducing balance'!$F$4:F6564)</f>
        <v>48291</v>
      </c>
      <c r="D6565">
        <f t="shared" si="714"/>
        <v>2032</v>
      </c>
      <c r="E6565">
        <f t="shared" si="715"/>
        <v>3</v>
      </c>
      <c r="F6565">
        <f>DAY('Dash Board'!$C$12+COUNT('Daily reducing balance'!$F$4:F6564))</f>
        <v>18</v>
      </c>
      <c r="G6565" s="8">
        <f t="shared" si="716"/>
        <v>1.232055035059319E-7</v>
      </c>
      <c r="H6565" s="6">
        <f>G6565*'Dash Board'!$C$11/365</f>
        <v>3.5442679090747534E-11</v>
      </c>
      <c r="I6565" s="6">
        <f>H6565*'Dash Board'!$C$18/'Dash Board'!$C$11</f>
        <v>1.6877466233689304E-11</v>
      </c>
      <c r="J6565" s="6">
        <f>(G6565&gt;1)*PMT('Dash Board'!$C$11/365,$U$4,-'Dash Board'!$C$19)</f>
        <v>0</v>
      </c>
      <c r="K6565" s="6">
        <f t="shared" si="718"/>
        <v>0</v>
      </c>
      <c r="L6565" s="8">
        <f t="shared" si="719"/>
        <v>1.2324094618502265E-7</v>
      </c>
      <c r="N6565" s="8">
        <f t="shared" si="717"/>
        <v>-1.6877466233689304E-11</v>
      </c>
      <c r="O6565" s="8">
        <f>IF(E6564&lt;&gt;E6565,SUM($N$4:N6565)-SUM($O$3:O6564),0)</f>
        <v>0</v>
      </c>
      <c r="P6565" s="6">
        <f>IF(B6565&gt;0,SUM($O$4:O6565)-SUM($P$3:P6564),0)</f>
        <v>0</v>
      </c>
      <c r="Q6565" s="6">
        <f t="shared" si="720"/>
        <v>1.6877466233689304E-11</v>
      </c>
      <c r="R6565" s="8">
        <f>IF(E6564&lt;&gt;E6565,SUM($Q$4:Q6565)-SUM($R$3:R6564),0)</f>
        <v>0</v>
      </c>
      <c r="S6565" s="6">
        <f>IF(B6565&gt;0,SUM($R$4:R6565)-SUM($S$3:S6564),0)</f>
        <v>0</v>
      </c>
    </row>
    <row r="6566" spans="1:19">
      <c r="A6566">
        <f>IF(E6565&lt;&gt;E6566,COUNTIF($A$4:A6565,"&lt;&gt;0")+1,0)</f>
        <v>0</v>
      </c>
      <c r="B6566">
        <f>IF(A6566&lt;&gt;0,IF(MOD(A6566,3)=0,COUNTIF($B$4:B6565,"&lt;&gt;0")+1,0),0)</f>
        <v>0</v>
      </c>
      <c r="C6566" s="9">
        <f>'Dash Board'!$C$12+COUNT('Daily reducing balance'!$F$4:F6565)</f>
        <v>48292</v>
      </c>
      <c r="D6566">
        <f t="shared" si="714"/>
        <v>2032</v>
      </c>
      <c r="E6566">
        <f t="shared" si="715"/>
        <v>3</v>
      </c>
      <c r="F6566">
        <f>DAY('Dash Board'!$C$12+COUNT('Daily reducing balance'!$F$4:F6565))</f>
        <v>19</v>
      </c>
      <c r="G6566" s="8">
        <f t="shared" si="716"/>
        <v>1.2324094618502265E-7</v>
      </c>
      <c r="H6566" s="6">
        <f>G6566*'Dash Board'!$C$11/365</f>
        <v>3.5452874929938025E-11</v>
      </c>
      <c r="I6566" s="6">
        <f>H6566*'Dash Board'!$C$18/'Dash Board'!$C$11</f>
        <v>1.6882321395208585E-11</v>
      </c>
      <c r="J6566" s="6">
        <f>(G6566&gt;1)*PMT('Dash Board'!$C$11/365,$U$4,-'Dash Board'!$C$19)</f>
        <v>0</v>
      </c>
      <c r="K6566" s="6">
        <f t="shared" si="718"/>
        <v>0</v>
      </c>
      <c r="L6566" s="8">
        <f t="shared" si="719"/>
        <v>1.2327639905995258E-7</v>
      </c>
      <c r="N6566" s="8">
        <f t="shared" si="717"/>
        <v>-1.6882321395208585E-11</v>
      </c>
      <c r="O6566" s="8">
        <f>IF(E6565&lt;&gt;E6566,SUM($N$4:N6566)-SUM($O$3:O6565),0)</f>
        <v>0</v>
      </c>
      <c r="P6566" s="6">
        <f>IF(B6566&gt;0,SUM($O$4:O6566)-SUM($P$3:P6565),0)</f>
        <v>0</v>
      </c>
      <c r="Q6566" s="6">
        <f t="shared" si="720"/>
        <v>1.6882321395208585E-11</v>
      </c>
      <c r="R6566" s="8">
        <f>IF(E6565&lt;&gt;E6566,SUM($Q$4:Q6566)-SUM($R$3:R6565),0)</f>
        <v>0</v>
      </c>
      <c r="S6566" s="6">
        <f>IF(B6566&gt;0,SUM($R$4:R6566)-SUM($S$3:S6565),0)</f>
        <v>0</v>
      </c>
    </row>
    <row r="6567" spans="1:19">
      <c r="A6567">
        <f>IF(E6566&lt;&gt;E6567,COUNTIF($A$4:A6566,"&lt;&gt;0")+1,0)</f>
        <v>0</v>
      </c>
      <c r="B6567">
        <f>IF(A6567&lt;&gt;0,IF(MOD(A6567,3)=0,COUNTIF($B$4:B6566,"&lt;&gt;0")+1,0),0)</f>
        <v>0</v>
      </c>
      <c r="C6567" s="9">
        <f>'Dash Board'!$C$12+COUNT('Daily reducing balance'!$F$4:F6566)</f>
        <v>48293</v>
      </c>
      <c r="D6567">
        <f t="shared" si="714"/>
        <v>2032</v>
      </c>
      <c r="E6567">
        <f t="shared" si="715"/>
        <v>3</v>
      </c>
      <c r="F6567">
        <f>DAY('Dash Board'!$C$12+COUNT('Daily reducing balance'!$F$4:F6566))</f>
        <v>20</v>
      </c>
      <c r="G6567" s="8">
        <f t="shared" si="716"/>
        <v>1.2327639905995258E-7</v>
      </c>
      <c r="H6567" s="6">
        <f>G6567*'Dash Board'!$C$11/365</f>
        <v>3.5463073702178141E-11</v>
      </c>
      <c r="I6567" s="6">
        <f>H6567*'Dash Board'!$C$18/'Dash Board'!$C$11</f>
        <v>1.6887177953418163E-11</v>
      </c>
      <c r="J6567" s="6">
        <f>(G6567&gt;1)*PMT('Dash Board'!$C$11/365,$U$4,-'Dash Board'!$C$19)</f>
        <v>0</v>
      </c>
      <c r="K6567" s="6">
        <f t="shared" si="718"/>
        <v>0</v>
      </c>
      <c r="L6567" s="8">
        <f t="shared" si="719"/>
        <v>1.2331186213365477E-7</v>
      </c>
      <c r="N6567" s="8">
        <f t="shared" si="717"/>
        <v>-1.6887177953418163E-11</v>
      </c>
      <c r="O6567" s="8">
        <f>IF(E6566&lt;&gt;E6567,SUM($N$4:N6567)-SUM($O$3:O6566),0)</f>
        <v>0</v>
      </c>
      <c r="P6567" s="6">
        <f>IF(B6567&gt;0,SUM($O$4:O6567)-SUM($P$3:P6566),0)</f>
        <v>0</v>
      </c>
      <c r="Q6567" s="6">
        <f t="shared" si="720"/>
        <v>1.6887177953418163E-11</v>
      </c>
      <c r="R6567" s="8">
        <f>IF(E6566&lt;&gt;E6567,SUM($Q$4:Q6567)-SUM($R$3:R6566),0)</f>
        <v>0</v>
      </c>
      <c r="S6567" s="6">
        <f>IF(B6567&gt;0,SUM($R$4:R6567)-SUM($S$3:S6566),0)</f>
        <v>0</v>
      </c>
    </row>
    <row r="6568" spans="1:19">
      <c r="A6568">
        <f>IF(E6567&lt;&gt;E6568,COUNTIF($A$4:A6567,"&lt;&gt;0")+1,0)</f>
        <v>0</v>
      </c>
      <c r="B6568">
        <f>IF(A6568&lt;&gt;0,IF(MOD(A6568,3)=0,COUNTIF($B$4:B6567,"&lt;&gt;0")+1,0),0)</f>
        <v>0</v>
      </c>
      <c r="C6568" s="9">
        <f>'Dash Board'!$C$12+COUNT('Daily reducing balance'!$F$4:F6567)</f>
        <v>48294</v>
      </c>
      <c r="D6568">
        <f t="shared" si="714"/>
        <v>2032</v>
      </c>
      <c r="E6568">
        <f t="shared" si="715"/>
        <v>3</v>
      </c>
      <c r="F6568">
        <f>DAY('Dash Board'!$C$12+COUNT('Daily reducing balance'!$F$4:F6567))</f>
        <v>21</v>
      </c>
      <c r="G6568" s="8">
        <f t="shared" si="716"/>
        <v>1.2331186213365477E-7</v>
      </c>
      <c r="H6568" s="6">
        <f>G6568*'Dash Board'!$C$11/365</f>
        <v>3.5473275408311645E-11</v>
      </c>
      <c r="I6568" s="6">
        <f>H6568*'Dash Board'!$C$18/'Dash Board'!$C$11</f>
        <v>1.6892035908719833E-11</v>
      </c>
      <c r="J6568" s="6">
        <f>(G6568&gt;1)*PMT('Dash Board'!$C$11/365,$U$4,-'Dash Board'!$C$19)</f>
        <v>0</v>
      </c>
      <c r="K6568" s="6">
        <f t="shared" si="718"/>
        <v>0</v>
      </c>
      <c r="L6568" s="8">
        <f t="shared" si="719"/>
        <v>1.233473354090631E-7</v>
      </c>
      <c r="N6568" s="8">
        <f t="shared" si="717"/>
        <v>-1.6892035908719833E-11</v>
      </c>
      <c r="O6568" s="8">
        <f>IF(E6567&lt;&gt;E6568,SUM($N$4:N6568)-SUM($O$3:O6567),0)</f>
        <v>0</v>
      </c>
      <c r="P6568" s="6">
        <f>IF(B6568&gt;0,SUM($O$4:O6568)-SUM($P$3:P6567),0)</f>
        <v>0</v>
      </c>
      <c r="Q6568" s="6">
        <f t="shared" si="720"/>
        <v>1.6892035908719833E-11</v>
      </c>
      <c r="R6568" s="8">
        <f>IF(E6567&lt;&gt;E6568,SUM($Q$4:Q6568)-SUM($R$3:R6567),0)</f>
        <v>0</v>
      </c>
      <c r="S6568" s="6">
        <f>IF(B6568&gt;0,SUM($R$4:R6568)-SUM($S$3:S6567),0)</f>
        <v>0</v>
      </c>
    </row>
    <row r="6569" spans="1:19">
      <c r="A6569">
        <f>IF(E6568&lt;&gt;E6569,COUNTIF($A$4:A6568,"&lt;&gt;0")+1,0)</f>
        <v>0</v>
      </c>
      <c r="B6569">
        <f>IF(A6569&lt;&gt;0,IF(MOD(A6569,3)=0,COUNTIF($B$4:B6568,"&lt;&gt;0")+1,0),0)</f>
        <v>0</v>
      </c>
      <c r="C6569" s="9">
        <f>'Dash Board'!$C$12+COUNT('Daily reducing balance'!$F$4:F6568)</f>
        <v>48295</v>
      </c>
      <c r="D6569">
        <f t="shared" si="714"/>
        <v>2032</v>
      </c>
      <c r="E6569">
        <f t="shared" si="715"/>
        <v>3</v>
      </c>
      <c r="F6569">
        <f>DAY('Dash Board'!$C$12+COUNT('Daily reducing balance'!$F$4:F6568))</f>
        <v>22</v>
      </c>
      <c r="G6569" s="8">
        <f t="shared" si="716"/>
        <v>1.233473354090631E-7</v>
      </c>
      <c r="H6569" s="6">
        <f>G6569*'Dash Board'!$C$11/365</f>
        <v>3.5483480049182533E-11</v>
      </c>
      <c r="I6569" s="6">
        <f>H6569*'Dash Board'!$C$18/'Dash Board'!$C$11</f>
        <v>1.6896895261515495E-11</v>
      </c>
      <c r="J6569" s="6">
        <f>(G6569&gt;1)*PMT('Dash Board'!$C$11/365,$U$4,-'Dash Board'!$C$19)</f>
        <v>0</v>
      </c>
      <c r="K6569" s="6">
        <f t="shared" si="718"/>
        <v>0</v>
      </c>
      <c r="L6569" s="8">
        <f t="shared" si="719"/>
        <v>1.2338281888911229E-7</v>
      </c>
      <c r="N6569" s="8">
        <f t="shared" si="717"/>
        <v>-1.6896895261515495E-11</v>
      </c>
      <c r="O6569" s="8">
        <f>IF(E6568&lt;&gt;E6569,SUM($N$4:N6569)-SUM($O$3:O6568),0)</f>
        <v>0</v>
      </c>
      <c r="P6569" s="6">
        <f>IF(B6569&gt;0,SUM($O$4:O6569)-SUM($P$3:P6568),0)</f>
        <v>0</v>
      </c>
      <c r="Q6569" s="6">
        <f t="shared" si="720"/>
        <v>1.6896895261515495E-11</v>
      </c>
      <c r="R6569" s="8">
        <f>IF(E6568&lt;&gt;E6569,SUM($Q$4:Q6569)-SUM($R$3:R6568),0)</f>
        <v>0</v>
      </c>
      <c r="S6569" s="6">
        <f>IF(B6569&gt;0,SUM($R$4:R6569)-SUM($S$3:S6568),0)</f>
        <v>0</v>
      </c>
    </row>
    <row r="6570" spans="1:19">
      <c r="A6570">
        <f>IF(E6569&lt;&gt;E6570,COUNTIF($A$4:A6569,"&lt;&gt;0")+1,0)</f>
        <v>0</v>
      </c>
      <c r="B6570">
        <f>IF(A6570&lt;&gt;0,IF(MOD(A6570,3)=0,COUNTIF($B$4:B6569,"&lt;&gt;0")+1,0),0)</f>
        <v>0</v>
      </c>
      <c r="C6570" s="9">
        <f>'Dash Board'!$C$12+COUNT('Daily reducing balance'!$F$4:F6569)</f>
        <v>48296</v>
      </c>
      <c r="D6570">
        <f t="shared" si="714"/>
        <v>2032</v>
      </c>
      <c r="E6570">
        <f t="shared" si="715"/>
        <v>3</v>
      </c>
      <c r="F6570">
        <f>DAY('Dash Board'!$C$12+COUNT('Daily reducing balance'!$F$4:F6569))</f>
        <v>23</v>
      </c>
      <c r="G6570" s="8">
        <f t="shared" si="716"/>
        <v>1.2338281888911229E-7</v>
      </c>
      <c r="H6570" s="6">
        <f>G6570*'Dash Board'!$C$11/365</f>
        <v>3.5493687625635039E-11</v>
      </c>
      <c r="I6570" s="6">
        <f>H6570*'Dash Board'!$C$18/'Dash Board'!$C$11</f>
        <v>1.6901756012207163E-11</v>
      </c>
      <c r="J6570" s="6">
        <f>(G6570&gt;1)*PMT('Dash Board'!$C$11/365,$U$4,-'Dash Board'!$C$19)</f>
        <v>0</v>
      </c>
      <c r="K6570" s="6">
        <f t="shared" si="718"/>
        <v>0</v>
      </c>
      <c r="L6570" s="8">
        <f t="shared" si="719"/>
        <v>1.2341831257673793E-7</v>
      </c>
      <c r="N6570" s="8">
        <f t="shared" si="717"/>
        <v>-1.6901756012207163E-11</v>
      </c>
      <c r="O6570" s="8">
        <f>IF(E6569&lt;&gt;E6570,SUM($N$4:N6570)-SUM($O$3:O6569),0)</f>
        <v>0</v>
      </c>
      <c r="P6570" s="6">
        <f>IF(B6570&gt;0,SUM($O$4:O6570)-SUM($P$3:P6569),0)</f>
        <v>0</v>
      </c>
      <c r="Q6570" s="6">
        <f t="shared" si="720"/>
        <v>1.6901756012207163E-11</v>
      </c>
      <c r="R6570" s="8">
        <f>IF(E6569&lt;&gt;E6570,SUM($Q$4:Q6570)-SUM($R$3:R6569),0)</f>
        <v>0</v>
      </c>
      <c r="S6570" s="6">
        <f>IF(B6570&gt;0,SUM($R$4:R6570)-SUM($S$3:S6569),0)</f>
        <v>0</v>
      </c>
    </row>
    <row r="6571" spans="1:19">
      <c r="A6571">
        <f>IF(E6570&lt;&gt;E6571,COUNTIF($A$4:A6570,"&lt;&gt;0")+1,0)</f>
        <v>0</v>
      </c>
      <c r="B6571">
        <f>IF(A6571&lt;&gt;0,IF(MOD(A6571,3)=0,COUNTIF($B$4:B6570,"&lt;&gt;0")+1,0),0)</f>
        <v>0</v>
      </c>
      <c r="C6571" s="9">
        <f>'Dash Board'!$C$12+COUNT('Daily reducing balance'!$F$4:F6570)</f>
        <v>48297</v>
      </c>
      <c r="D6571">
        <f t="shared" si="714"/>
        <v>2032</v>
      </c>
      <c r="E6571">
        <f t="shared" si="715"/>
        <v>3</v>
      </c>
      <c r="F6571">
        <f>DAY('Dash Board'!$C$12+COUNT('Daily reducing balance'!$F$4:F6570))</f>
        <v>24</v>
      </c>
      <c r="G6571" s="8">
        <f t="shared" si="716"/>
        <v>1.2341831257673793E-7</v>
      </c>
      <c r="H6571" s="6">
        <f>G6571*'Dash Board'!$C$11/365</f>
        <v>3.550389813851365E-11</v>
      </c>
      <c r="I6571" s="6">
        <f>H6571*'Dash Board'!$C$18/'Dash Board'!$C$11</f>
        <v>1.6906618161196979E-11</v>
      </c>
      <c r="J6571" s="6">
        <f>(G6571&gt;1)*PMT('Dash Board'!$C$11/365,$U$4,-'Dash Board'!$C$19)</f>
        <v>0</v>
      </c>
      <c r="K6571" s="6">
        <f t="shared" si="718"/>
        <v>0</v>
      </c>
      <c r="L6571" s="8">
        <f t="shared" si="719"/>
        <v>1.2345381647487643E-7</v>
      </c>
      <c r="N6571" s="8">
        <f t="shared" si="717"/>
        <v>-1.6906618161196979E-11</v>
      </c>
      <c r="O6571" s="8">
        <f>IF(E6570&lt;&gt;E6571,SUM($N$4:N6571)-SUM($O$3:O6570),0)</f>
        <v>0</v>
      </c>
      <c r="P6571" s="6">
        <f>IF(B6571&gt;0,SUM($O$4:O6571)-SUM($P$3:P6570),0)</f>
        <v>0</v>
      </c>
      <c r="Q6571" s="6">
        <f t="shared" si="720"/>
        <v>1.6906618161196979E-11</v>
      </c>
      <c r="R6571" s="8">
        <f>IF(E6570&lt;&gt;E6571,SUM($Q$4:Q6571)-SUM($R$3:R6570),0)</f>
        <v>0</v>
      </c>
      <c r="S6571" s="6">
        <f>IF(B6571&gt;0,SUM($R$4:R6571)-SUM($S$3:S6570),0)</f>
        <v>0</v>
      </c>
    </row>
    <row r="6572" spans="1:19">
      <c r="A6572">
        <f>IF(E6571&lt;&gt;E6572,COUNTIF($A$4:A6571,"&lt;&gt;0")+1,0)</f>
        <v>0</v>
      </c>
      <c r="B6572">
        <f>IF(A6572&lt;&gt;0,IF(MOD(A6572,3)=0,COUNTIF($B$4:B6571,"&lt;&gt;0")+1,0),0)</f>
        <v>0</v>
      </c>
      <c r="C6572" s="9">
        <f>'Dash Board'!$C$12+COUNT('Daily reducing balance'!$F$4:F6571)</f>
        <v>48298</v>
      </c>
      <c r="D6572">
        <f t="shared" si="714"/>
        <v>2032</v>
      </c>
      <c r="E6572">
        <f t="shared" si="715"/>
        <v>3</v>
      </c>
      <c r="F6572">
        <f>DAY('Dash Board'!$C$12+COUNT('Daily reducing balance'!$F$4:F6571))</f>
        <v>25</v>
      </c>
      <c r="G6572" s="8">
        <f t="shared" si="716"/>
        <v>1.2345381647487643E-7</v>
      </c>
      <c r="H6572" s="6">
        <f>G6572*'Dash Board'!$C$11/365</f>
        <v>3.551411158866308E-11</v>
      </c>
      <c r="I6572" s="6">
        <f>H6572*'Dash Board'!$C$18/'Dash Board'!$C$11</f>
        <v>1.6911481708887182E-11</v>
      </c>
      <c r="J6572" s="6">
        <f>(G6572&gt;1)*PMT('Dash Board'!$C$11/365,$U$4,-'Dash Board'!$C$19)</f>
        <v>0</v>
      </c>
      <c r="K6572" s="6">
        <f t="shared" si="718"/>
        <v>0</v>
      </c>
      <c r="L6572" s="8">
        <f t="shared" si="719"/>
        <v>1.2348933058646511E-7</v>
      </c>
      <c r="N6572" s="8">
        <f t="shared" si="717"/>
        <v>-1.6911481708887182E-11</v>
      </c>
      <c r="O6572" s="8">
        <f>IF(E6571&lt;&gt;E6572,SUM($N$4:N6572)-SUM($O$3:O6571),0)</f>
        <v>0</v>
      </c>
      <c r="P6572" s="6">
        <f>IF(B6572&gt;0,SUM($O$4:O6572)-SUM($P$3:P6571),0)</f>
        <v>0</v>
      </c>
      <c r="Q6572" s="6">
        <f t="shared" si="720"/>
        <v>1.6911481708887182E-11</v>
      </c>
      <c r="R6572" s="8">
        <f>IF(E6571&lt;&gt;E6572,SUM($Q$4:Q6572)-SUM($R$3:R6571),0)</f>
        <v>0</v>
      </c>
      <c r="S6572" s="6">
        <f>IF(B6572&gt;0,SUM($R$4:R6572)-SUM($S$3:S6571),0)</f>
        <v>0</v>
      </c>
    </row>
    <row r="6573" spans="1:19">
      <c r="A6573">
        <f>IF(E6572&lt;&gt;E6573,COUNTIF($A$4:A6572,"&lt;&gt;0")+1,0)</f>
        <v>0</v>
      </c>
      <c r="B6573">
        <f>IF(A6573&lt;&gt;0,IF(MOD(A6573,3)=0,COUNTIF($B$4:B6572,"&lt;&gt;0")+1,0),0)</f>
        <v>0</v>
      </c>
      <c r="C6573" s="9">
        <f>'Dash Board'!$C$12+COUNT('Daily reducing balance'!$F$4:F6572)</f>
        <v>48299</v>
      </c>
      <c r="D6573">
        <f t="shared" si="714"/>
        <v>2032</v>
      </c>
      <c r="E6573">
        <f t="shared" si="715"/>
        <v>3</v>
      </c>
      <c r="F6573">
        <f>DAY('Dash Board'!$C$12+COUNT('Daily reducing balance'!$F$4:F6572))</f>
        <v>26</v>
      </c>
      <c r="G6573" s="8">
        <f t="shared" si="716"/>
        <v>1.2348933058646511E-7</v>
      </c>
      <c r="H6573" s="6">
        <f>G6573*'Dash Board'!$C$11/365</f>
        <v>3.5524327976928312E-11</v>
      </c>
      <c r="I6573" s="6">
        <f>H6573*'Dash Board'!$C$18/'Dash Board'!$C$11</f>
        <v>1.691634665568015E-11</v>
      </c>
      <c r="J6573" s="6">
        <f>(G6573&gt;1)*PMT('Dash Board'!$C$11/365,$U$4,-'Dash Board'!$C$19)</f>
        <v>0</v>
      </c>
      <c r="K6573" s="6">
        <f t="shared" si="718"/>
        <v>0</v>
      </c>
      <c r="L6573" s="8">
        <f t="shared" si="719"/>
        <v>1.2352485491444204E-7</v>
      </c>
      <c r="N6573" s="8">
        <f t="shared" si="717"/>
        <v>-1.691634665568015E-11</v>
      </c>
      <c r="O6573" s="8">
        <f>IF(E6572&lt;&gt;E6573,SUM($N$4:N6573)-SUM($O$3:O6572),0)</f>
        <v>0</v>
      </c>
      <c r="P6573" s="6">
        <f>IF(B6573&gt;0,SUM($O$4:O6573)-SUM($P$3:P6572),0)</f>
        <v>0</v>
      </c>
      <c r="Q6573" s="6">
        <f t="shared" si="720"/>
        <v>1.691634665568015E-11</v>
      </c>
      <c r="R6573" s="8">
        <f>IF(E6572&lt;&gt;E6573,SUM($Q$4:Q6573)-SUM($R$3:R6572),0)</f>
        <v>0</v>
      </c>
      <c r="S6573" s="6">
        <f>IF(B6573&gt;0,SUM($R$4:R6573)-SUM($S$3:S6572),0)</f>
        <v>0</v>
      </c>
    </row>
    <row r="6574" spans="1:19">
      <c r="A6574">
        <f>IF(E6573&lt;&gt;E6574,COUNTIF($A$4:A6573,"&lt;&gt;0")+1,0)</f>
        <v>0</v>
      </c>
      <c r="B6574">
        <f>IF(A6574&lt;&gt;0,IF(MOD(A6574,3)=0,COUNTIF($B$4:B6573,"&lt;&gt;0")+1,0),0)</f>
        <v>0</v>
      </c>
      <c r="C6574" s="9">
        <f>'Dash Board'!$C$12+COUNT('Daily reducing balance'!$F$4:F6573)</f>
        <v>48300</v>
      </c>
      <c r="D6574">
        <f t="shared" si="714"/>
        <v>2032</v>
      </c>
      <c r="E6574">
        <f t="shared" si="715"/>
        <v>3</v>
      </c>
      <c r="F6574">
        <f>DAY('Dash Board'!$C$12+COUNT('Daily reducing balance'!$F$4:F6573))</f>
        <v>27</v>
      </c>
      <c r="G6574" s="8">
        <f t="shared" si="716"/>
        <v>1.2352485491444204E-7</v>
      </c>
      <c r="H6574" s="6">
        <f>G6574*'Dash Board'!$C$11/365</f>
        <v>3.5534547304154557E-11</v>
      </c>
      <c r="I6574" s="6">
        <f>H6574*'Dash Board'!$C$18/'Dash Board'!$C$11</f>
        <v>1.6921213001978361E-11</v>
      </c>
      <c r="J6574" s="6">
        <f>(G6574&gt;1)*PMT('Dash Board'!$C$11/365,$U$4,-'Dash Board'!$C$19)</f>
        <v>0</v>
      </c>
      <c r="K6574" s="6">
        <f t="shared" si="718"/>
        <v>0</v>
      </c>
      <c r="L6574" s="8">
        <f t="shared" si="719"/>
        <v>1.235603894617462E-7</v>
      </c>
      <c r="N6574" s="8">
        <f t="shared" si="717"/>
        <v>-1.6921213001978361E-11</v>
      </c>
      <c r="O6574" s="8">
        <f>IF(E6573&lt;&gt;E6574,SUM($N$4:N6574)-SUM($O$3:O6573),0)</f>
        <v>0</v>
      </c>
      <c r="P6574" s="6">
        <f>IF(B6574&gt;0,SUM($O$4:O6574)-SUM($P$3:P6573),0)</f>
        <v>0</v>
      </c>
      <c r="Q6574" s="6">
        <f t="shared" si="720"/>
        <v>1.6921213001978361E-11</v>
      </c>
      <c r="R6574" s="8">
        <f>IF(E6573&lt;&gt;E6574,SUM($Q$4:Q6574)-SUM($R$3:R6573),0)</f>
        <v>0</v>
      </c>
      <c r="S6574" s="6">
        <f>IF(B6574&gt;0,SUM($R$4:R6574)-SUM($S$3:S6573),0)</f>
        <v>0</v>
      </c>
    </row>
    <row r="6575" spans="1:19">
      <c r="A6575">
        <f>IF(E6574&lt;&gt;E6575,COUNTIF($A$4:A6574,"&lt;&gt;0")+1,0)</f>
        <v>0</v>
      </c>
      <c r="B6575">
        <f>IF(A6575&lt;&gt;0,IF(MOD(A6575,3)=0,COUNTIF($B$4:B6574,"&lt;&gt;0")+1,0),0)</f>
        <v>0</v>
      </c>
      <c r="C6575" s="9">
        <f>'Dash Board'!$C$12+COUNT('Daily reducing balance'!$F$4:F6574)</f>
        <v>48301</v>
      </c>
      <c r="D6575">
        <f t="shared" si="714"/>
        <v>2032</v>
      </c>
      <c r="E6575">
        <f t="shared" si="715"/>
        <v>3</v>
      </c>
      <c r="F6575">
        <f>DAY('Dash Board'!$C$12+COUNT('Daily reducing balance'!$F$4:F6574))</f>
        <v>28</v>
      </c>
      <c r="G6575" s="8">
        <f t="shared" si="716"/>
        <v>1.235603894617462E-7</v>
      </c>
      <c r="H6575" s="6">
        <f>G6575*'Dash Board'!$C$11/365</f>
        <v>3.5544769571187265E-11</v>
      </c>
      <c r="I6575" s="6">
        <f>H6575*'Dash Board'!$C$18/'Dash Board'!$C$11</f>
        <v>1.6926080748184414E-11</v>
      </c>
      <c r="J6575" s="6">
        <f>(G6575&gt;1)*PMT('Dash Board'!$C$11/365,$U$4,-'Dash Board'!$C$19)</f>
        <v>0</v>
      </c>
      <c r="K6575" s="6">
        <f t="shared" si="718"/>
        <v>0</v>
      </c>
      <c r="L6575" s="8">
        <f t="shared" si="719"/>
        <v>1.2359593423131738E-7</v>
      </c>
      <c r="N6575" s="8">
        <f t="shared" si="717"/>
        <v>-1.6926080748184414E-11</v>
      </c>
      <c r="O6575" s="8">
        <f>IF(E6574&lt;&gt;E6575,SUM($N$4:N6575)-SUM($O$3:O6574),0)</f>
        <v>0</v>
      </c>
      <c r="P6575" s="6">
        <f>IF(B6575&gt;0,SUM($O$4:O6575)-SUM($P$3:P6574),0)</f>
        <v>0</v>
      </c>
      <c r="Q6575" s="6">
        <f t="shared" si="720"/>
        <v>1.6926080748184414E-11</v>
      </c>
      <c r="R6575" s="8">
        <f>IF(E6574&lt;&gt;E6575,SUM($Q$4:Q6575)-SUM($R$3:R6574),0)</f>
        <v>0</v>
      </c>
      <c r="S6575" s="6">
        <f>IF(B6575&gt;0,SUM($R$4:R6575)-SUM($S$3:S6574),0)</f>
        <v>0</v>
      </c>
    </row>
    <row r="6576" spans="1:19">
      <c r="A6576">
        <f>IF(E6575&lt;&gt;E6576,COUNTIF($A$4:A6575,"&lt;&gt;0")+1,0)</f>
        <v>0</v>
      </c>
      <c r="B6576">
        <f>IF(A6576&lt;&gt;0,IF(MOD(A6576,3)=0,COUNTIF($B$4:B6575,"&lt;&gt;0")+1,0),0)</f>
        <v>0</v>
      </c>
      <c r="C6576" s="9">
        <f>'Dash Board'!$C$12+COUNT('Daily reducing balance'!$F$4:F6575)</f>
        <v>48302</v>
      </c>
      <c r="D6576">
        <f t="shared" si="714"/>
        <v>2032</v>
      </c>
      <c r="E6576">
        <f t="shared" si="715"/>
        <v>3</v>
      </c>
      <c r="F6576">
        <f>DAY('Dash Board'!$C$12+COUNT('Daily reducing balance'!$F$4:F6575))</f>
        <v>29</v>
      </c>
      <c r="G6576" s="8">
        <f t="shared" si="716"/>
        <v>1.2359593423131738E-7</v>
      </c>
      <c r="H6576" s="6">
        <f>G6576*'Dash Board'!$C$11/365</f>
        <v>3.5554994778872124E-11</v>
      </c>
      <c r="I6576" s="6">
        <f>H6576*'Dash Board'!$C$18/'Dash Board'!$C$11</f>
        <v>1.6930949894701012E-11</v>
      </c>
      <c r="J6576" s="6">
        <f>(G6576&gt;1)*PMT('Dash Board'!$C$11/365,$U$4,-'Dash Board'!$C$19)</f>
        <v>0</v>
      </c>
      <c r="K6576" s="6">
        <f t="shared" si="718"/>
        <v>0</v>
      </c>
      <c r="L6576" s="8">
        <f t="shared" si="719"/>
        <v>1.2363148922609626E-7</v>
      </c>
      <c r="N6576" s="8">
        <f t="shared" si="717"/>
        <v>-1.6930949894701012E-11</v>
      </c>
      <c r="O6576" s="8">
        <f>IF(E6575&lt;&gt;E6576,SUM($N$4:N6576)-SUM($O$3:O6575),0)</f>
        <v>0</v>
      </c>
      <c r="P6576" s="6">
        <f>IF(B6576&gt;0,SUM($O$4:O6576)-SUM($P$3:P6575),0)</f>
        <v>0</v>
      </c>
      <c r="Q6576" s="6">
        <f t="shared" si="720"/>
        <v>1.6930949894701012E-11</v>
      </c>
      <c r="R6576" s="8">
        <f>IF(E6575&lt;&gt;E6576,SUM($Q$4:Q6576)-SUM($R$3:R6575),0)</f>
        <v>0</v>
      </c>
      <c r="S6576" s="6">
        <f>IF(B6576&gt;0,SUM($R$4:R6576)-SUM($S$3:S6575),0)</f>
        <v>0</v>
      </c>
    </row>
    <row r="6577" spans="1:19">
      <c r="A6577">
        <f>IF(E6576&lt;&gt;E6577,COUNTIF($A$4:A6576,"&lt;&gt;0")+1,0)</f>
        <v>0</v>
      </c>
      <c r="B6577">
        <f>IF(A6577&lt;&gt;0,IF(MOD(A6577,3)=0,COUNTIF($B$4:B6576,"&lt;&gt;0")+1,0),0)</f>
        <v>0</v>
      </c>
      <c r="C6577" s="9">
        <f>'Dash Board'!$C$12+COUNT('Daily reducing balance'!$F$4:F6576)</f>
        <v>48303</v>
      </c>
      <c r="D6577">
        <f t="shared" si="714"/>
        <v>2032</v>
      </c>
      <c r="E6577">
        <f t="shared" si="715"/>
        <v>3</v>
      </c>
      <c r="F6577">
        <f>DAY('Dash Board'!$C$12+COUNT('Daily reducing balance'!$F$4:F6576))</f>
        <v>30</v>
      </c>
      <c r="G6577" s="8">
        <f t="shared" si="716"/>
        <v>1.2363148922609626E-7</v>
      </c>
      <c r="H6577" s="6">
        <f>G6577*'Dash Board'!$C$11/365</f>
        <v>3.5565222928055089E-11</v>
      </c>
      <c r="I6577" s="6">
        <f>H6577*'Dash Board'!$C$18/'Dash Board'!$C$11</f>
        <v>1.6935820441930996E-11</v>
      </c>
      <c r="J6577" s="6">
        <f>(G6577&gt;1)*PMT('Dash Board'!$C$11/365,$U$4,-'Dash Board'!$C$19)</f>
        <v>0</v>
      </c>
      <c r="K6577" s="6">
        <f t="shared" si="718"/>
        <v>0</v>
      </c>
      <c r="L6577" s="8">
        <f t="shared" si="719"/>
        <v>1.2366705444902432E-7</v>
      </c>
      <c r="N6577" s="8">
        <f t="shared" si="717"/>
        <v>-1.6935820441930996E-11</v>
      </c>
      <c r="O6577" s="8">
        <f>IF(E6576&lt;&gt;E6577,SUM($N$4:N6577)-SUM($O$3:O6576),0)</f>
        <v>0</v>
      </c>
      <c r="P6577" s="6">
        <f>IF(B6577&gt;0,SUM($O$4:O6577)-SUM($P$3:P6576),0)</f>
        <v>0</v>
      </c>
      <c r="Q6577" s="6">
        <f t="shared" si="720"/>
        <v>1.6935820441930996E-11</v>
      </c>
      <c r="R6577" s="8">
        <f>IF(E6576&lt;&gt;E6577,SUM($Q$4:Q6577)-SUM($R$3:R6576),0)</f>
        <v>0</v>
      </c>
      <c r="S6577" s="6">
        <f>IF(B6577&gt;0,SUM($R$4:R6577)-SUM($S$3:S6576),0)</f>
        <v>0</v>
      </c>
    </row>
    <row r="6578" spans="1:19">
      <c r="A6578">
        <f>IF(E6577&lt;&gt;E6578,COUNTIF($A$4:A6577,"&lt;&gt;0")+1,0)</f>
        <v>0</v>
      </c>
      <c r="B6578">
        <f>IF(A6578&lt;&gt;0,IF(MOD(A6578,3)=0,COUNTIF($B$4:B6577,"&lt;&gt;0")+1,0),0)</f>
        <v>0</v>
      </c>
      <c r="C6578" s="9">
        <f>'Dash Board'!$C$12+COUNT('Daily reducing balance'!$F$4:F6577)</f>
        <v>48304</v>
      </c>
      <c r="D6578">
        <f t="shared" si="714"/>
        <v>2032</v>
      </c>
      <c r="E6578">
        <f t="shared" si="715"/>
        <v>3</v>
      </c>
      <c r="F6578">
        <f>DAY('Dash Board'!$C$12+COUNT('Daily reducing balance'!$F$4:F6577))</f>
        <v>31</v>
      </c>
      <c r="G6578" s="8">
        <f t="shared" si="716"/>
        <v>1.2366705444902432E-7</v>
      </c>
      <c r="H6578" s="6">
        <f>G6578*'Dash Board'!$C$11/365</f>
        <v>3.5575454019582339E-11</v>
      </c>
      <c r="I6578" s="6">
        <f>H6578*'Dash Board'!$C$18/'Dash Board'!$C$11</f>
        <v>1.6940692390277304E-11</v>
      </c>
      <c r="J6578" s="6">
        <f>(G6578&gt;1)*PMT('Dash Board'!$C$11/365,$U$4,-'Dash Board'!$C$19)</f>
        <v>0</v>
      </c>
      <c r="K6578" s="6">
        <f t="shared" si="718"/>
        <v>0</v>
      </c>
      <c r="L6578" s="8">
        <f t="shared" si="719"/>
        <v>1.2370262990304391E-7</v>
      </c>
      <c r="N6578" s="8">
        <f t="shared" si="717"/>
        <v>-1.6940692390277304E-11</v>
      </c>
      <c r="O6578" s="8">
        <f>IF(E6577&lt;&gt;E6578,SUM($N$4:N6578)-SUM($O$3:O6577),0)</f>
        <v>0</v>
      </c>
      <c r="P6578" s="6">
        <f>IF(B6578&gt;0,SUM($O$4:O6578)-SUM($P$3:P6577),0)</f>
        <v>0</v>
      </c>
      <c r="Q6578" s="6">
        <f t="shared" si="720"/>
        <v>1.6940692390277304E-11</v>
      </c>
      <c r="R6578" s="8">
        <f>IF(E6577&lt;&gt;E6578,SUM($Q$4:Q6578)-SUM($R$3:R6577),0)</f>
        <v>0</v>
      </c>
      <c r="S6578" s="6">
        <f>IF(B6578&gt;0,SUM($R$4:R6578)-SUM($S$3:S6577),0)</f>
        <v>0</v>
      </c>
    </row>
    <row r="6579" spans="1:19">
      <c r="A6579">
        <f>IF(E6578&lt;&gt;E6579,COUNTIF($A$4:A6578,"&lt;&gt;0")+1,0)</f>
        <v>216</v>
      </c>
      <c r="B6579">
        <f>IF(A6579&lt;&gt;0,IF(MOD(A6579,3)=0,COUNTIF($B$4:B6578,"&lt;&gt;0")+1,0),0)</f>
        <v>72</v>
      </c>
      <c r="C6579" s="9">
        <f>'Dash Board'!$C$12+COUNT('Daily reducing balance'!$F$4:F6578)</f>
        <v>48305</v>
      </c>
      <c r="D6579">
        <f t="shared" si="714"/>
        <v>2032</v>
      </c>
      <c r="E6579">
        <f t="shared" si="715"/>
        <v>4</v>
      </c>
      <c r="F6579">
        <f>DAY('Dash Board'!$C$12+COUNT('Daily reducing balance'!$F$4:F6578))</f>
        <v>1</v>
      </c>
      <c r="G6579" s="8">
        <f t="shared" si="716"/>
        <v>1.2370262990304391E-7</v>
      </c>
      <c r="H6579" s="6">
        <f>G6579*'Dash Board'!$C$11/365</f>
        <v>3.5585688054300306E-11</v>
      </c>
      <c r="I6579" s="6">
        <f>H6579*'Dash Board'!$C$18/'Dash Board'!$C$11</f>
        <v>1.6945565740143004E-11</v>
      </c>
      <c r="J6579" s="6">
        <f>(G6579&gt;1)*PMT('Dash Board'!$C$11/365,$U$4,-'Dash Board'!$C$19)</f>
        <v>0</v>
      </c>
      <c r="K6579" s="6">
        <f t="shared" si="718"/>
        <v>0</v>
      </c>
      <c r="L6579" s="8">
        <f t="shared" si="719"/>
        <v>1.2373821559109821E-7</v>
      </c>
      <c r="N6579" s="8">
        <f t="shared" si="717"/>
        <v>-1.6945565740143004E-11</v>
      </c>
      <c r="O6579" s="8">
        <f>IF(E6578&lt;&gt;E6579,SUM($N$4:N6579)-SUM($O$3:O6578),0)</f>
        <v>0</v>
      </c>
      <c r="P6579" s="6">
        <f>IF(B6579&gt;0,SUM($O$4:O6579)-SUM($P$3:P6578),0)</f>
        <v>0</v>
      </c>
      <c r="Q6579" s="6">
        <f t="shared" si="720"/>
        <v>1.6945565740143004E-11</v>
      </c>
      <c r="R6579" s="8">
        <f>IF(E6578&lt;&gt;E6579,SUM($Q$4:Q6579)-SUM($R$3:R6578),0)</f>
        <v>9.0221874415874481E-10</v>
      </c>
      <c r="S6579" s="6">
        <f>IF(B6579&gt;0,SUM($R$4:R6579)-SUM($S$3:S6578),0)</f>
        <v>2.648448571562767E-9</v>
      </c>
    </row>
    <row r="6580" spans="1:19">
      <c r="A6580">
        <f>IF(E6579&lt;&gt;E6580,COUNTIF($A$4:A6579,"&lt;&gt;0")+1,0)</f>
        <v>0</v>
      </c>
      <c r="B6580">
        <f>IF(A6580&lt;&gt;0,IF(MOD(A6580,3)=0,COUNTIF($B$4:B6579,"&lt;&gt;0")+1,0),0)</f>
        <v>0</v>
      </c>
      <c r="C6580" s="9">
        <f>'Dash Board'!$C$12+COUNT('Daily reducing balance'!$F$4:F6579)</f>
        <v>48306</v>
      </c>
      <c r="D6580">
        <f t="shared" ref="D6580:D6643" si="721">IF(AND(E6580=1,F6580=1),D6579+1,D6579)</f>
        <v>2032</v>
      </c>
      <c r="E6580">
        <f t="shared" ref="E6580:E6643" si="722">IF(F6580=1,IF(E6579+1&gt;12,1,E6579+1),E6579)</f>
        <v>4</v>
      </c>
      <c r="F6580">
        <f>DAY('Dash Board'!$C$12+COUNT('Daily reducing balance'!$F$4:F6579))</f>
        <v>2</v>
      </c>
      <c r="G6580" s="8">
        <f t="shared" ref="G6580:G6643" si="723">L6579</f>
        <v>1.2373821559109821E-7</v>
      </c>
      <c r="H6580" s="6">
        <f>G6580*'Dash Board'!$C$11/365</f>
        <v>3.5595925033055648E-11</v>
      </c>
      <c r="I6580" s="6">
        <f>H6580*'Dash Board'!$C$18/'Dash Board'!$C$11</f>
        <v>1.6950440491931263E-11</v>
      </c>
      <c r="J6580" s="6">
        <f>(G6580&gt;1)*PMT('Dash Board'!$C$11/365,$U$4,-'Dash Board'!$C$19)</f>
        <v>0</v>
      </c>
      <c r="K6580" s="6">
        <f t="shared" si="718"/>
        <v>0</v>
      </c>
      <c r="L6580" s="8">
        <f t="shared" si="719"/>
        <v>1.2377381151613128E-7</v>
      </c>
      <c r="N6580" s="8">
        <f t="shared" ref="N6580:N6643" si="724">J6580-I6580</f>
        <v>-1.6950440491931263E-11</v>
      </c>
      <c r="O6580" s="8">
        <f>IF(E6579&lt;&gt;E6580,SUM($N$4:N6580)-SUM($O$3:O6579),0)</f>
        <v>0</v>
      </c>
      <c r="P6580" s="6">
        <f>IF(B6580&gt;0,SUM($O$4:O6580)-SUM($P$3:P6579),0)</f>
        <v>0</v>
      </c>
      <c r="Q6580" s="6">
        <f t="shared" si="720"/>
        <v>1.6950440491931263E-11</v>
      </c>
      <c r="R6580" s="8">
        <f>IF(E6579&lt;&gt;E6580,SUM($Q$4:Q6580)-SUM($R$3:R6579),0)</f>
        <v>0</v>
      </c>
      <c r="S6580" s="6">
        <f>IF(B6580&gt;0,SUM($R$4:R6580)-SUM($S$3:S6579),0)</f>
        <v>0</v>
      </c>
    </row>
    <row r="6581" spans="1:19">
      <c r="A6581">
        <f>IF(E6580&lt;&gt;E6581,COUNTIF($A$4:A6580,"&lt;&gt;0")+1,0)</f>
        <v>0</v>
      </c>
      <c r="B6581">
        <f>IF(A6581&lt;&gt;0,IF(MOD(A6581,3)=0,COUNTIF($B$4:B6580,"&lt;&gt;0")+1,0),0)</f>
        <v>0</v>
      </c>
      <c r="C6581" s="9">
        <f>'Dash Board'!$C$12+COUNT('Daily reducing balance'!$F$4:F6580)</f>
        <v>48307</v>
      </c>
      <c r="D6581">
        <f t="shared" si="721"/>
        <v>2032</v>
      </c>
      <c r="E6581">
        <f t="shared" si="722"/>
        <v>4</v>
      </c>
      <c r="F6581">
        <f>DAY('Dash Board'!$C$12+COUNT('Daily reducing balance'!$F$4:F6580))</f>
        <v>3</v>
      </c>
      <c r="G6581" s="8">
        <f t="shared" si="723"/>
        <v>1.2377381151613128E-7</v>
      </c>
      <c r="H6581" s="6">
        <f>G6581*'Dash Board'!$C$11/365</f>
        <v>3.5606164956695295E-11</v>
      </c>
      <c r="I6581" s="6">
        <f>H6581*'Dash Board'!$C$18/'Dash Board'!$C$11</f>
        <v>1.695531664604538E-11</v>
      </c>
      <c r="J6581" s="6">
        <f>(G6581&gt;1)*PMT('Dash Board'!$C$11/365,$U$4,-'Dash Board'!$C$19)</f>
        <v>0</v>
      </c>
      <c r="K6581" s="6">
        <f t="shared" si="718"/>
        <v>0</v>
      </c>
      <c r="L6581" s="8">
        <f t="shared" si="719"/>
        <v>1.2380941768108797E-7</v>
      </c>
      <c r="N6581" s="8">
        <f t="shared" si="724"/>
        <v>-1.695531664604538E-11</v>
      </c>
      <c r="O6581" s="8">
        <f>IF(E6580&lt;&gt;E6581,SUM($N$4:N6581)-SUM($O$3:O6580),0)</f>
        <v>0</v>
      </c>
      <c r="P6581" s="6">
        <f>IF(B6581&gt;0,SUM($O$4:O6581)-SUM($P$3:P6580),0)</f>
        <v>0</v>
      </c>
      <c r="Q6581" s="6">
        <f t="shared" si="720"/>
        <v>1.695531664604538E-11</v>
      </c>
      <c r="R6581" s="8">
        <f>IF(E6580&lt;&gt;E6581,SUM($Q$4:Q6581)-SUM($R$3:R6580),0)</f>
        <v>0</v>
      </c>
      <c r="S6581" s="6">
        <f>IF(B6581&gt;0,SUM($R$4:R6581)-SUM($S$3:S6580),0)</f>
        <v>0</v>
      </c>
    </row>
    <row r="6582" spans="1:19">
      <c r="A6582">
        <f>IF(E6581&lt;&gt;E6582,COUNTIF($A$4:A6581,"&lt;&gt;0")+1,0)</f>
        <v>0</v>
      </c>
      <c r="B6582">
        <f>IF(A6582&lt;&gt;0,IF(MOD(A6582,3)=0,COUNTIF($B$4:B6581,"&lt;&gt;0")+1,0),0)</f>
        <v>0</v>
      </c>
      <c r="C6582" s="9">
        <f>'Dash Board'!$C$12+COUNT('Daily reducing balance'!$F$4:F6581)</f>
        <v>48308</v>
      </c>
      <c r="D6582">
        <f t="shared" si="721"/>
        <v>2032</v>
      </c>
      <c r="E6582">
        <f t="shared" si="722"/>
        <v>4</v>
      </c>
      <c r="F6582">
        <f>DAY('Dash Board'!$C$12+COUNT('Daily reducing balance'!$F$4:F6581))</f>
        <v>4</v>
      </c>
      <c r="G6582" s="8">
        <f t="shared" si="723"/>
        <v>1.2380941768108797E-7</v>
      </c>
      <c r="H6582" s="6">
        <f>G6582*'Dash Board'!$C$11/365</f>
        <v>3.5616407826066396E-11</v>
      </c>
      <c r="I6582" s="6">
        <f>H6582*'Dash Board'!$C$18/'Dash Board'!$C$11</f>
        <v>1.6960194202888761E-11</v>
      </c>
      <c r="J6582" s="6">
        <f>(G6582&gt;1)*PMT('Dash Board'!$C$11/365,$U$4,-'Dash Board'!$C$19)</f>
        <v>0</v>
      </c>
      <c r="K6582" s="6">
        <f t="shared" si="718"/>
        <v>0</v>
      </c>
      <c r="L6582" s="8">
        <f t="shared" si="719"/>
        <v>1.2384503408891403E-7</v>
      </c>
      <c r="N6582" s="8">
        <f t="shared" si="724"/>
        <v>-1.6960194202888761E-11</v>
      </c>
      <c r="O6582" s="8">
        <f>IF(E6581&lt;&gt;E6582,SUM($N$4:N6582)-SUM($O$3:O6581),0)</f>
        <v>0</v>
      </c>
      <c r="P6582" s="6">
        <f>IF(B6582&gt;0,SUM($O$4:O6582)-SUM($P$3:P6581),0)</f>
        <v>0</v>
      </c>
      <c r="Q6582" s="6">
        <f t="shared" si="720"/>
        <v>1.6960194202888761E-11</v>
      </c>
      <c r="R6582" s="8">
        <f>IF(E6581&lt;&gt;E6582,SUM($Q$4:Q6582)-SUM($R$3:R6581),0)</f>
        <v>0</v>
      </c>
      <c r="S6582" s="6">
        <f>IF(B6582&gt;0,SUM($R$4:R6582)-SUM($S$3:S6581),0)</f>
        <v>0</v>
      </c>
    </row>
    <row r="6583" spans="1:19">
      <c r="A6583">
        <f>IF(E6582&lt;&gt;E6583,COUNTIF($A$4:A6582,"&lt;&gt;0")+1,0)</f>
        <v>0</v>
      </c>
      <c r="B6583">
        <f>IF(A6583&lt;&gt;0,IF(MOD(A6583,3)=0,COUNTIF($B$4:B6582,"&lt;&gt;0")+1,0),0)</f>
        <v>0</v>
      </c>
      <c r="C6583" s="9">
        <f>'Dash Board'!$C$12+COUNT('Daily reducing balance'!$F$4:F6582)</f>
        <v>48309</v>
      </c>
      <c r="D6583">
        <f t="shared" si="721"/>
        <v>2032</v>
      </c>
      <c r="E6583">
        <f t="shared" si="722"/>
        <v>4</v>
      </c>
      <c r="F6583">
        <f>DAY('Dash Board'!$C$12+COUNT('Daily reducing balance'!$F$4:F6582))</f>
        <v>5</v>
      </c>
      <c r="G6583" s="8">
        <f t="shared" si="723"/>
        <v>1.2384503408891403E-7</v>
      </c>
      <c r="H6583" s="6">
        <f>G6583*'Dash Board'!$C$11/365</f>
        <v>3.5626653642016366E-11</v>
      </c>
      <c r="I6583" s="6">
        <f>H6583*'Dash Board'!$C$18/'Dash Board'!$C$11</f>
        <v>1.6965073162864938E-11</v>
      </c>
      <c r="J6583" s="6">
        <f>(G6583&gt;1)*PMT('Dash Board'!$C$11/365,$U$4,-'Dash Board'!$C$19)</f>
        <v>0</v>
      </c>
      <c r="K6583" s="6">
        <f t="shared" si="718"/>
        <v>0</v>
      </c>
      <c r="L6583" s="8">
        <f t="shared" si="719"/>
        <v>1.2388066074255605E-7</v>
      </c>
      <c r="N6583" s="8">
        <f t="shared" si="724"/>
        <v>-1.6965073162864938E-11</v>
      </c>
      <c r="O6583" s="8">
        <f>IF(E6582&lt;&gt;E6583,SUM($N$4:N6583)-SUM($O$3:O6582),0)</f>
        <v>0</v>
      </c>
      <c r="P6583" s="6">
        <f>IF(B6583&gt;0,SUM($O$4:O6583)-SUM($P$3:P6582),0)</f>
        <v>0</v>
      </c>
      <c r="Q6583" s="6">
        <f t="shared" si="720"/>
        <v>1.6965073162864938E-11</v>
      </c>
      <c r="R6583" s="8">
        <f>IF(E6582&lt;&gt;E6583,SUM($Q$4:Q6583)-SUM($R$3:R6582),0)</f>
        <v>0</v>
      </c>
      <c r="S6583" s="6">
        <f>IF(B6583&gt;0,SUM($R$4:R6583)-SUM($S$3:S6582),0)</f>
        <v>0</v>
      </c>
    </row>
    <row r="6584" spans="1:19">
      <c r="A6584">
        <f>IF(E6583&lt;&gt;E6584,COUNTIF($A$4:A6583,"&lt;&gt;0")+1,0)</f>
        <v>0</v>
      </c>
      <c r="B6584">
        <f>IF(A6584&lt;&gt;0,IF(MOD(A6584,3)=0,COUNTIF($B$4:B6583,"&lt;&gt;0")+1,0),0)</f>
        <v>0</v>
      </c>
      <c r="C6584" s="9">
        <f>'Dash Board'!$C$12+COUNT('Daily reducing balance'!$F$4:F6583)</f>
        <v>48310</v>
      </c>
      <c r="D6584">
        <f t="shared" si="721"/>
        <v>2032</v>
      </c>
      <c r="E6584">
        <f t="shared" si="722"/>
        <v>4</v>
      </c>
      <c r="F6584">
        <f>DAY('Dash Board'!$C$12+COUNT('Daily reducing balance'!$F$4:F6583))</f>
        <v>6</v>
      </c>
      <c r="G6584" s="8">
        <f t="shared" si="723"/>
        <v>1.2388066074255605E-7</v>
      </c>
      <c r="H6584" s="6">
        <f>G6584*'Dash Board'!$C$11/365</f>
        <v>3.5636902405392837E-11</v>
      </c>
      <c r="I6584" s="6">
        <f>H6584*'Dash Board'!$C$18/'Dash Board'!$C$11</f>
        <v>1.6969953526377542E-11</v>
      </c>
      <c r="J6584" s="6">
        <f>(G6584&gt;1)*PMT('Dash Board'!$C$11/365,$U$4,-'Dash Board'!$C$19)</f>
        <v>0</v>
      </c>
      <c r="K6584" s="6">
        <f t="shared" si="718"/>
        <v>0</v>
      </c>
      <c r="L6584" s="8">
        <f t="shared" si="719"/>
        <v>1.2391629764496143E-7</v>
      </c>
      <c r="N6584" s="8">
        <f t="shared" si="724"/>
        <v>-1.6969953526377542E-11</v>
      </c>
      <c r="O6584" s="8">
        <f>IF(E6583&lt;&gt;E6584,SUM($N$4:N6584)-SUM($O$3:O6583),0)</f>
        <v>0</v>
      </c>
      <c r="P6584" s="6">
        <f>IF(B6584&gt;0,SUM($O$4:O6584)-SUM($P$3:P6583),0)</f>
        <v>0</v>
      </c>
      <c r="Q6584" s="6">
        <f t="shared" si="720"/>
        <v>1.6969953526377542E-11</v>
      </c>
      <c r="R6584" s="8">
        <f>IF(E6583&lt;&gt;E6584,SUM($Q$4:Q6584)-SUM($R$3:R6583),0)</f>
        <v>0</v>
      </c>
      <c r="S6584" s="6">
        <f>IF(B6584&gt;0,SUM($R$4:R6584)-SUM($S$3:S6583),0)</f>
        <v>0</v>
      </c>
    </row>
    <row r="6585" spans="1:19">
      <c r="A6585">
        <f>IF(E6584&lt;&gt;E6585,COUNTIF($A$4:A6584,"&lt;&gt;0")+1,0)</f>
        <v>0</v>
      </c>
      <c r="B6585">
        <f>IF(A6585&lt;&gt;0,IF(MOD(A6585,3)=0,COUNTIF($B$4:B6584,"&lt;&gt;0")+1,0),0)</f>
        <v>0</v>
      </c>
      <c r="C6585" s="9">
        <f>'Dash Board'!$C$12+COUNT('Daily reducing balance'!$F$4:F6584)</f>
        <v>48311</v>
      </c>
      <c r="D6585">
        <f t="shared" si="721"/>
        <v>2032</v>
      </c>
      <c r="E6585">
        <f t="shared" si="722"/>
        <v>4</v>
      </c>
      <c r="F6585">
        <f>DAY('Dash Board'!$C$12+COUNT('Daily reducing balance'!$F$4:F6584))</f>
        <v>7</v>
      </c>
      <c r="G6585" s="8">
        <f t="shared" si="723"/>
        <v>1.2391629764496143E-7</v>
      </c>
      <c r="H6585" s="6">
        <f>G6585*'Dash Board'!$C$11/365</f>
        <v>3.5647154117043697E-11</v>
      </c>
      <c r="I6585" s="6">
        <f>H6585*'Dash Board'!$C$18/'Dash Board'!$C$11</f>
        <v>1.6974835293830331E-11</v>
      </c>
      <c r="J6585" s="6">
        <f>(G6585&gt;1)*PMT('Dash Board'!$C$11/365,$U$4,-'Dash Board'!$C$19)</f>
        <v>0</v>
      </c>
      <c r="K6585" s="6">
        <f t="shared" si="718"/>
        <v>0</v>
      </c>
      <c r="L6585" s="8">
        <f t="shared" si="719"/>
        <v>1.2395194479907847E-7</v>
      </c>
      <c r="N6585" s="8">
        <f t="shared" si="724"/>
        <v>-1.6974835293830331E-11</v>
      </c>
      <c r="O6585" s="8">
        <f>IF(E6584&lt;&gt;E6585,SUM($N$4:N6585)-SUM($O$3:O6584),0)</f>
        <v>0</v>
      </c>
      <c r="P6585" s="6">
        <f>IF(B6585&gt;0,SUM($O$4:O6585)-SUM($P$3:P6584),0)</f>
        <v>0</v>
      </c>
      <c r="Q6585" s="6">
        <f t="shared" si="720"/>
        <v>1.6974835293830331E-11</v>
      </c>
      <c r="R6585" s="8">
        <f>IF(E6584&lt;&gt;E6585,SUM($Q$4:Q6585)-SUM($R$3:R6584),0)</f>
        <v>0</v>
      </c>
      <c r="S6585" s="6">
        <f>IF(B6585&gt;0,SUM($R$4:R6585)-SUM($S$3:S6584),0)</f>
        <v>0</v>
      </c>
    </row>
    <row r="6586" spans="1:19">
      <c r="A6586">
        <f>IF(E6585&lt;&gt;E6586,COUNTIF($A$4:A6585,"&lt;&gt;0")+1,0)</f>
        <v>0</v>
      </c>
      <c r="B6586">
        <f>IF(A6586&lt;&gt;0,IF(MOD(A6586,3)=0,COUNTIF($B$4:B6585,"&lt;&gt;0")+1,0),0)</f>
        <v>0</v>
      </c>
      <c r="C6586" s="9">
        <f>'Dash Board'!$C$12+COUNT('Daily reducing balance'!$F$4:F6585)</f>
        <v>48312</v>
      </c>
      <c r="D6586">
        <f t="shared" si="721"/>
        <v>2032</v>
      </c>
      <c r="E6586">
        <f t="shared" si="722"/>
        <v>4</v>
      </c>
      <c r="F6586">
        <f>DAY('Dash Board'!$C$12+COUNT('Daily reducing balance'!$F$4:F6585))</f>
        <v>8</v>
      </c>
      <c r="G6586" s="8">
        <f t="shared" si="723"/>
        <v>1.2395194479907847E-7</v>
      </c>
      <c r="H6586" s="6">
        <f>G6586*'Dash Board'!$C$11/365</f>
        <v>3.5657408777817097E-11</v>
      </c>
      <c r="I6586" s="6">
        <f>H6586*'Dash Board'!$C$18/'Dash Board'!$C$11</f>
        <v>1.697971846562719E-11</v>
      </c>
      <c r="J6586" s="6">
        <f>(G6586&gt;1)*PMT('Dash Board'!$C$11/365,$U$4,-'Dash Board'!$C$19)</f>
        <v>0</v>
      </c>
      <c r="K6586" s="6">
        <f t="shared" si="718"/>
        <v>0</v>
      </c>
      <c r="L6586" s="8">
        <f t="shared" si="719"/>
        <v>1.239876022078563E-7</v>
      </c>
      <c r="N6586" s="8">
        <f t="shared" si="724"/>
        <v>-1.697971846562719E-11</v>
      </c>
      <c r="O6586" s="8">
        <f>IF(E6585&lt;&gt;E6586,SUM($N$4:N6586)-SUM($O$3:O6585),0)</f>
        <v>0</v>
      </c>
      <c r="P6586" s="6">
        <f>IF(B6586&gt;0,SUM($O$4:O6586)-SUM($P$3:P6585),0)</f>
        <v>0</v>
      </c>
      <c r="Q6586" s="6">
        <f t="shared" si="720"/>
        <v>1.697971846562719E-11</v>
      </c>
      <c r="R6586" s="8">
        <f>IF(E6585&lt;&gt;E6586,SUM($Q$4:Q6586)-SUM($R$3:R6585),0)</f>
        <v>0</v>
      </c>
      <c r="S6586" s="6">
        <f>IF(B6586&gt;0,SUM($R$4:R6586)-SUM($S$3:S6585),0)</f>
        <v>0</v>
      </c>
    </row>
    <row r="6587" spans="1:19">
      <c r="A6587">
        <f>IF(E6586&lt;&gt;E6587,COUNTIF($A$4:A6586,"&lt;&gt;0")+1,0)</f>
        <v>0</v>
      </c>
      <c r="B6587">
        <f>IF(A6587&lt;&gt;0,IF(MOD(A6587,3)=0,COUNTIF($B$4:B6586,"&lt;&gt;0")+1,0),0)</f>
        <v>0</v>
      </c>
      <c r="C6587" s="9">
        <f>'Dash Board'!$C$12+COUNT('Daily reducing balance'!$F$4:F6586)</f>
        <v>48313</v>
      </c>
      <c r="D6587">
        <f t="shared" si="721"/>
        <v>2032</v>
      </c>
      <c r="E6587">
        <f t="shared" si="722"/>
        <v>4</v>
      </c>
      <c r="F6587">
        <f>DAY('Dash Board'!$C$12+COUNT('Daily reducing balance'!$F$4:F6586))</f>
        <v>9</v>
      </c>
      <c r="G6587" s="8">
        <f t="shared" si="723"/>
        <v>1.239876022078563E-7</v>
      </c>
      <c r="H6587" s="6">
        <f>G6587*'Dash Board'!$C$11/365</f>
        <v>3.5667666388561399E-11</v>
      </c>
      <c r="I6587" s="6">
        <f>H6587*'Dash Board'!$C$18/'Dash Board'!$C$11</f>
        <v>1.6984603042172098E-11</v>
      </c>
      <c r="J6587" s="6">
        <f>(G6587&gt;1)*PMT('Dash Board'!$C$11/365,$U$4,-'Dash Board'!$C$19)</f>
        <v>0</v>
      </c>
      <c r="K6587" s="6">
        <f t="shared" si="718"/>
        <v>0</v>
      </c>
      <c r="L6587" s="8">
        <f t="shared" si="719"/>
        <v>1.2402326987424485E-7</v>
      </c>
      <c r="N6587" s="8">
        <f t="shared" si="724"/>
        <v>-1.6984603042172098E-11</v>
      </c>
      <c r="O6587" s="8">
        <f>IF(E6586&lt;&gt;E6587,SUM($N$4:N6587)-SUM($O$3:O6586),0)</f>
        <v>0</v>
      </c>
      <c r="P6587" s="6">
        <f>IF(B6587&gt;0,SUM($O$4:O6587)-SUM($P$3:P6586),0)</f>
        <v>0</v>
      </c>
      <c r="Q6587" s="6">
        <f t="shared" si="720"/>
        <v>1.6984603042172098E-11</v>
      </c>
      <c r="R6587" s="8">
        <f>IF(E6586&lt;&gt;E6587,SUM($Q$4:Q6587)-SUM($R$3:R6586),0)</f>
        <v>0</v>
      </c>
      <c r="S6587" s="6">
        <f>IF(B6587&gt;0,SUM($R$4:R6587)-SUM($S$3:S6586),0)</f>
        <v>0</v>
      </c>
    </row>
    <row r="6588" spans="1:19">
      <c r="A6588">
        <f>IF(E6587&lt;&gt;E6588,COUNTIF($A$4:A6587,"&lt;&gt;0")+1,0)</f>
        <v>0</v>
      </c>
      <c r="B6588">
        <f>IF(A6588&lt;&gt;0,IF(MOD(A6588,3)=0,COUNTIF($B$4:B6587,"&lt;&gt;0")+1,0),0)</f>
        <v>0</v>
      </c>
      <c r="C6588" s="9">
        <f>'Dash Board'!$C$12+COUNT('Daily reducing balance'!$F$4:F6587)</f>
        <v>48314</v>
      </c>
      <c r="D6588">
        <f t="shared" si="721"/>
        <v>2032</v>
      </c>
      <c r="E6588">
        <f t="shared" si="722"/>
        <v>4</v>
      </c>
      <c r="F6588">
        <f>DAY('Dash Board'!$C$12+COUNT('Daily reducing balance'!$F$4:F6587))</f>
        <v>10</v>
      </c>
      <c r="G6588" s="8">
        <f t="shared" si="723"/>
        <v>1.2402326987424485E-7</v>
      </c>
      <c r="H6588" s="6">
        <f>G6588*'Dash Board'!$C$11/365</f>
        <v>3.5677926950125234E-11</v>
      </c>
      <c r="I6588" s="6">
        <f>H6588*'Dash Board'!$C$18/'Dash Board'!$C$11</f>
        <v>1.6989489023869159E-11</v>
      </c>
      <c r="J6588" s="6">
        <f>(G6588&gt;1)*PMT('Dash Board'!$C$11/365,$U$4,-'Dash Board'!$C$19)</f>
        <v>0</v>
      </c>
      <c r="K6588" s="6">
        <f t="shared" si="718"/>
        <v>0</v>
      </c>
      <c r="L6588" s="8">
        <f t="shared" si="719"/>
        <v>1.2405894780119497E-7</v>
      </c>
      <c r="N6588" s="8">
        <f t="shared" si="724"/>
        <v>-1.6989489023869159E-11</v>
      </c>
      <c r="O6588" s="8">
        <f>IF(E6587&lt;&gt;E6588,SUM($N$4:N6588)-SUM($O$3:O6587),0)</f>
        <v>0</v>
      </c>
      <c r="P6588" s="6">
        <f>IF(B6588&gt;0,SUM($O$4:O6588)-SUM($P$3:P6587),0)</f>
        <v>0</v>
      </c>
      <c r="Q6588" s="6">
        <f t="shared" si="720"/>
        <v>1.6989489023869159E-11</v>
      </c>
      <c r="R6588" s="8">
        <f>IF(E6587&lt;&gt;E6588,SUM($Q$4:Q6588)-SUM($R$3:R6587),0)</f>
        <v>0</v>
      </c>
      <c r="S6588" s="6">
        <f>IF(B6588&gt;0,SUM($R$4:R6588)-SUM($S$3:S6587),0)</f>
        <v>0</v>
      </c>
    </row>
    <row r="6589" spans="1:19">
      <c r="A6589">
        <f>IF(E6588&lt;&gt;E6589,COUNTIF($A$4:A6588,"&lt;&gt;0")+1,0)</f>
        <v>0</v>
      </c>
      <c r="B6589">
        <f>IF(A6589&lt;&gt;0,IF(MOD(A6589,3)=0,COUNTIF($B$4:B6588,"&lt;&gt;0")+1,0),0)</f>
        <v>0</v>
      </c>
      <c r="C6589" s="9">
        <f>'Dash Board'!$C$12+COUNT('Daily reducing balance'!$F$4:F6588)</f>
        <v>48315</v>
      </c>
      <c r="D6589">
        <f t="shared" si="721"/>
        <v>2032</v>
      </c>
      <c r="E6589">
        <f t="shared" si="722"/>
        <v>4</v>
      </c>
      <c r="F6589">
        <f>DAY('Dash Board'!$C$12+COUNT('Daily reducing balance'!$F$4:F6588))</f>
        <v>11</v>
      </c>
      <c r="G6589" s="8">
        <f t="shared" si="723"/>
        <v>1.2405894780119497E-7</v>
      </c>
      <c r="H6589" s="6">
        <f>G6589*'Dash Board'!$C$11/365</f>
        <v>3.5688190463357457E-11</v>
      </c>
      <c r="I6589" s="6">
        <f>H6589*'Dash Board'!$C$18/'Dash Board'!$C$11</f>
        <v>1.6994376411122601E-11</v>
      </c>
      <c r="J6589" s="6">
        <f>(G6589&gt;1)*PMT('Dash Board'!$C$11/365,$U$4,-'Dash Board'!$C$19)</f>
        <v>0</v>
      </c>
      <c r="K6589" s="6">
        <f t="shared" si="718"/>
        <v>0</v>
      </c>
      <c r="L6589" s="8">
        <f t="shared" si="719"/>
        <v>1.2409463599165832E-7</v>
      </c>
      <c r="N6589" s="8">
        <f t="shared" si="724"/>
        <v>-1.6994376411122601E-11</v>
      </c>
      <c r="O6589" s="8">
        <f>IF(E6588&lt;&gt;E6589,SUM($N$4:N6589)-SUM($O$3:O6588),0)</f>
        <v>0</v>
      </c>
      <c r="P6589" s="6">
        <f>IF(B6589&gt;0,SUM($O$4:O6589)-SUM($P$3:P6588),0)</f>
        <v>0</v>
      </c>
      <c r="Q6589" s="6">
        <f t="shared" si="720"/>
        <v>1.6994376411122601E-11</v>
      </c>
      <c r="R6589" s="8">
        <f>IF(E6588&lt;&gt;E6589,SUM($Q$4:Q6589)-SUM($R$3:R6588),0)</f>
        <v>0</v>
      </c>
      <c r="S6589" s="6">
        <f>IF(B6589&gt;0,SUM($R$4:R6589)-SUM($S$3:S6588),0)</f>
        <v>0</v>
      </c>
    </row>
    <row r="6590" spans="1:19">
      <c r="A6590">
        <f>IF(E6589&lt;&gt;E6590,COUNTIF($A$4:A6589,"&lt;&gt;0")+1,0)</f>
        <v>0</v>
      </c>
      <c r="B6590">
        <f>IF(A6590&lt;&gt;0,IF(MOD(A6590,3)=0,COUNTIF($B$4:B6589,"&lt;&gt;0")+1,0),0)</f>
        <v>0</v>
      </c>
      <c r="C6590" s="9">
        <f>'Dash Board'!$C$12+COUNT('Daily reducing balance'!$F$4:F6589)</f>
        <v>48316</v>
      </c>
      <c r="D6590">
        <f t="shared" si="721"/>
        <v>2032</v>
      </c>
      <c r="E6590">
        <f t="shared" si="722"/>
        <v>4</v>
      </c>
      <c r="F6590">
        <f>DAY('Dash Board'!$C$12+COUNT('Daily reducing balance'!$F$4:F6589))</f>
        <v>12</v>
      </c>
      <c r="G6590" s="8">
        <f t="shared" si="723"/>
        <v>1.2409463599165832E-7</v>
      </c>
      <c r="H6590" s="6">
        <f>G6590*'Dash Board'!$C$11/365</f>
        <v>3.5698456929107188E-11</v>
      </c>
      <c r="I6590" s="6">
        <f>H6590*'Dash Board'!$C$18/'Dash Board'!$C$11</f>
        <v>1.6999265204336758E-11</v>
      </c>
      <c r="J6590" s="6">
        <f>(G6590&gt;1)*PMT('Dash Board'!$C$11/365,$U$4,-'Dash Board'!$C$19)</f>
        <v>0</v>
      </c>
      <c r="K6590" s="6">
        <f t="shared" si="718"/>
        <v>0</v>
      </c>
      <c r="L6590" s="8">
        <f t="shared" si="719"/>
        <v>1.2413033444858741E-7</v>
      </c>
      <c r="N6590" s="8">
        <f t="shared" si="724"/>
        <v>-1.6999265204336758E-11</v>
      </c>
      <c r="O6590" s="8">
        <f>IF(E6589&lt;&gt;E6590,SUM($N$4:N6590)-SUM($O$3:O6589),0)</f>
        <v>0</v>
      </c>
      <c r="P6590" s="6">
        <f>IF(B6590&gt;0,SUM($O$4:O6590)-SUM($P$3:P6589),0)</f>
        <v>0</v>
      </c>
      <c r="Q6590" s="6">
        <f t="shared" si="720"/>
        <v>1.6999265204336758E-11</v>
      </c>
      <c r="R6590" s="8">
        <f>IF(E6589&lt;&gt;E6590,SUM($Q$4:Q6590)-SUM($R$3:R6589),0)</f>
        <v>0</v>
      </c>
      <c r="S6590" s="6">
        <f>IF(B6590&gt;0,SUM($R$4:R6590)-SUM($S$3:S6589),0)</f>
        <v>0</v>
      </c>
    </row>
    <row r="6591" spans="1:19">
      <c r="A6591">
        <f>IF(E6590&lt;&gt;E6591,COUNTIF($A$4:A6590,"&lt;&gt;0")+1,0)</f>
        <v>0</v>
      </c>
      <c r="B6591">
        <f>IF(A6591&lt;&gt;0,IF(MOD(A6591,3)=0,COUNTIF($B$4:B6590,"&lt;&gt;0")+1,0),0)</f>
        <v>0</v>
      </c>
      <c r="C6591" s="9">
        <f>'Dash Board'!$C$12+COUNT('Daily reducing balance'!$F$4:F6590)</f>
        <v>48317</v>
      </c>
      <c r="D6591">
        <f t="shared" si="721"/>
        <v>2032</v>
      </c>
      <c r="E6591">
        <f t="shared" si="722"/>
        <v>4</v>
      </c>
      <c r="F6591">
        <f>DAY('Dash Board'!$C$12+COUNT('Daily reducing balance'!$F$4:F6590))</f>
        <v>13</v>
      </c>
      <c r="G6591" s="8">
        <f t="shared" si="723"/>
        <v>1.2413033444858741E-7</v>
      </c>
      <c r="H6591" s="6">
        <f>G6591*'Dash Board'!$C$11/365</f>
        <v>3.5708726348223774E-11</v>
      </c>
      <c r="I6591" s="6">
        <f>H6591*'Dash Board'!$C$18/'Dash Board'!$C$11</f>
        <v>1.7004155403916084E-11</v>
      </c>
      <c r="J6591" s="6">
        <f>(G6591&gt;1)*PMT('Dash Board'!$C$11/365,$U$4,-'Dash Board'!$C$19)</f>
        <v>0</v>
      </c>
      <c r="K6591" s="6">
        <f t="shared" si="718"/>
        <v>0</v>
      </c>
      <c r="L6591" s="8">
        <f t="shared" si="719"/>
        <v>1.2416604317493565E-7</v>
      </c>
      <c r="N6591" s="8">
        <f t="shared" si="724"/>
        <v>-1.7004155403916084E-11</v>
      </c>
      <c r="O6591" s="8">
        <f>IF(E6590&lt;&gt;E6591,SUM($N$4:N6591)-SUM($O$3:O6590),0)</f>
        <v>0</v>
      </c>
      <c r="P6591" s="6">
        <f>IF(B6591&gt;0,SUM($O$4:O6591)-SUM($P$3:P6590),0)</f>
        <v>0</v>
      </c>
      <c r="Q6591" s="6">
        <f t="shared" si="720"/>
        <v>1.7004155403916084E-11</v>
      </c>
      <c r="R6591" s="8">
        <f>IF(E6590&lt;&gt;E6591,SUM($Q$4:Q6591)-SUM($R$3:R6590),0)</f>
        <v>0</v>
      </c>
      <c r="S6591" s="6">
        <f>IF(B6591&gt;0,SUM($R$4:R6591)-SUM($S$3:S6590),0)</f>
        <v>0</v>
      </c>
    </row>
    <row r="6592" spans="1:19">
      <c r="A6592">
        <f>IF(E6591&lt;&gt;E6592,COUNTIF($A$4:A6591,"&lt;&gt;0")+1,0)</f>
        <v>0</v>
      </c>
      <c r="B6592">
        <f>IF(A6592&lt;&gt;0,IF(MOD(A6592,3)=0,COUNTIF($B$4:B6591,"&lt;&gt;0")+1,0),0)</f>
        <v>0</v>
      </c>
      <c r="C6592" s="9">
        <f>'Dash Board'!$C$12+COUNT('Daily reducing balance'!$F$4:F6591)</f>
        <v>48318</v>
      </c>
      <c r="D6592">
        <f t="shared" si="721"/>
        <v>2032</v>
      </c>
      <c r="E6592">
        <f t="shared" si="722"/>
        <v>4</v>
      </c>
      <c r="F6592">
        <f>DAY('Dash Board'!$C$12+COUNT('Daily reducing balance'!$F$4:F6591))</f>
        <v>14</v>
      </c>
      <c r="G6592" s="8">
        <f t="shared" si="723"/>
        <v>1.2416604317493565E-7</v>
      </c>
      <c r="H6592" s="6">
        <f>G6592*'Dash Board'!$C$11/365</f>
        <v>3.5718998721556832E-11</v>
      </c>
      <c r="I6592" s="6">
        <f>H6592*'Dash Board'!$C$18/'Dash Board'!$C$11</f>
        <v>1.700904701026516E-11</v>
      </c>
      <c r="J6592" s="6">
        <f>(G6592&gt;1)*PMT('Dash Board'!$C$11/365,$U$4,-'Dash Board'!$C$19)</f>
        <v>0</v>
      </c>
      <c r="K6592" s="6">
        <f t="shared" si="718"/>
        <v>0</v>
      </c>
      <c r="L6592" s="8">
        <f t="shared" si="719"/>
        <v>1.2420176217365721E-7</v>
      </c>
      <c r="N6592" s="8">
        <f t="shared" si="724"/>
        <v>-1.700904701026516E-11</v>
      </c>
      <c r="O6592" s="8">
        <f>IF(E6591&lt;&gt;E6592,SUM($N$4:N6592)-SUM($O$3:O6591),0)</f>
        <v>0</v>
      </c>
      <c r="P6592" s="6">
        <f>IF(B6592&gt;0,SUM($O$4:O6592)-SUM($P$3:P6591),0)</f>
        <v>0</v>
      </c>
      <c r="Q6592" s="6">
        <f t="shared" si="720"/>
        <v>1.700904701026516E-11</v>
      </c>
      <c r="R6592" s="8">
        <f>IF(E6591&lt;&gt;E6592,SUM($Q$4:Q6592)-SUM($R$3:R6591),0)</f>
        <v>0</v>
      </c>
      <c r="S6592" s="6">
        <f>IF(B6592&gt;0,SUM($R$4:R6592)-SUM($S$3:S6591),0)</f>
        <v>0</v>
      </c>
    </row>
    <row r="6593" spans="1:19">
      <c r="A6593">
        <f>IF(E6592&lt;&gt;E6593,COUNTIF($A$4:A6592,"&lt;&gt;0")+1,0)</f>
        <v>0</v>
      </c>
      <c r="B6593">
        <f>IF(A6593&lt;&gt;0,IF(MOD(A6593,3)=0,COUNTIF($B$4:B6592,"&lt;&gt;0")+1,0),0)</f>
        <v>0</v>
      </c>
      <c r="C6593" s="9">
        <f>'Dash Board'!$C$12+COUNT('Daily reducing balance'!$F$4:F6592)</f>
        <v>48319</v>
      </c>
      <c r="D6593">
        <f t="shared" si="721"/>
        <v>2032</v>
      </c>
      <c r="E6593">
        <f t="shared" si="722"/>
        <v>4</v>
      </c>
      <c r="F6593">
        <f>DAY('Dash Board'!$C$12+COUNT('Daily reducing balance'!$F$4:F6592))</f>
        <v>15</v>
      </c>
      <c r="G6593" s="8">
        <f t="shared" si="723"/>
        <v>1.2420176217365721E-7</v>
      </c>
      <c r="H6593" s="6">
        <f>G6593*'Dash Board'!$C$11/365</f>
        <v>3.5729274049956187E-11</v>
      </c>
      <c r="I6593" s="6">
        <f>H6593*'Dash Board'!$C$18/'Dash Board'!$C$11</f>
        <v>1.7013940023788662E-11</v>
      </c>
      <c r="J6593" s="6">
        <f>(G6593&gt;1)*PMT('Dash Board'!$C$11/365,$U$4,-'Dash Board'!$C$19)</f>
        <v>0</v>
      </c>
      <c r="K6593" s="6">
        <f t="shared" si="718"/>
        <v>0</v>
      </c>
      <c r="L6593" s="8">
        <f t="shared" si="719"/>
        <v>1.2423749144770716E-7</v>
      </c>
      <c r="N6593" s="8">
        <f t="shared" si="724"/>
        <v>-1.7013940023788662E-11</v>
      </c>
      <c r="O6593" s="8">
        <f>IF(E6592&lt;&gt;E6593,SUM($N$4:N6593)-SUM($O$3:O6592),0)</f>
        <v>0</v>
      </c>
      <c r="P6593" s="6">
        <f>IF(B6593&gt;0,SUM($O$4:O6593)-SUM($P$3:P6592),0)</f>
        <v>0</v>
      </c>
      <c r="Q6593" s="6">
        <f t="shared" si="720"/>
        <v>1.7013940023788662E-11</v>
      </c>
      <c r="R6593" s="8">
        <f>IF(E6592&lt;&gt;E6593,SUM($Q$4:Q6593)-SUM($R$3:R6592),0)</f>
        <v>0</v>
      </c>
      <c r="S6593" s="6">
        <f>IF(B6593&gt;0,SUM($R$4:R6593)-SUM($S$3:S6592),0)</f>
        <v>0</v>
      </c>
    </row>
    <row r="6594" spans="1:19">
      <c r="A6594">
        <f>IF(E6593&lt;&gt;E6594,COUNTIF($A$4:A6593,"&lt;&gt;0")+1,0)</f>
        <v>0</v>
      </c>
      <c r="B6594">
        <f>IF(A6594&lt;&gt;0,IF(MOD(A6594,3)=0,COUNTIF($B$4:B6593,"&lt;&gt;0")+1,0),0)</f>
        <v>0</v>
      </c>
      <c r="C6594" s="9">
        <f>'Dash Board'!$C$12+COUNT('Daily reducing balance'!$F$4:F6593)</f>
        <v>48320</v>
      </c>
      <c r="D6594">
        <f t="shared" si="721"/>
        <v>2032</v>
      </c>
      <c r="E6594">
        <f t="shared" si="722"/>
        <v>4</v>
      </c>
      <c r="F6594">
        <f>DAY('Dash Board'!$C$12+COUNT('Daily reducing balance'!$F$4:F6593))</f>
        <v>16</v>
      </c>
      <c r="G6594" s="8">
        <f t="shared" si="723"/>
        <v>1.2423749144770716E-7</v>
      </c>
      <c r="H6594" s="6">
        <f>G6594*'Dash Board'!$C$11/365</f>
        <v>3.5739552334271922E-11</v>
      </c>
      <c r="I6594" s="6">
        <f>H6594*'Dash Board'!$C$18/'Dash Board'!$C$11</f>
        <v>1.7018834444891395E-11</v>
      </c>
      <c r="J6594" s="6">
        <f>(G6594&gt;1)*PMT('Dash Board'!$C$11/365,$U$4,-'Dash Board'!$C$19)</f>
        <v>0</v>
      </c>
      <c r="K6594" s="6">
        <f t="shared" si="718"/>
        <v>0</v>
      </c>
      <c r="L6594" s="8">
        <f t="shared" si="719"/>
        <v>1.2427323100004143E-7</v>
      </c>
      <c r="N6594" s="8">
        <f t="shared" si="724"/>
        <v>-1.7018834444891395E-11</v>
      </c>
      <c r="O6594" s="8">
        <f>IF(E6593&lt;&gt;E6594,SUM($N$4:N6594)-SUM($O$3:O6593),0)</f>
        <v>0</v>
      </c>
      <c r="P6594" s="6">
        <f>IF(B6594&gt;0,SUM($O$4:O6594)-SUM($P$3:P6593),0)</f>
        <v>0</v>
      </c>
      <c r="Q6594" s="6">
        <f t="shared" si="720"/>
        <v>1.7018834444891395E-11</v>
      </c>
      <c r="R6594" s="8">
        <f>IF(E6593&lt;&gt;E6594,SUM($Q$4:Q6594)-SUM($R$3:R6593),0)</f>
        <v>0</v>
      </c>
      <c r="S6594" s="6">
        <f>IF(B6594&gt;0,SUM($R$4:R6594)-SUM($S$3:S6593),0)</f>
        <v>0</v>
      </c>
    </row>
    <row r="6595" spans="1:19">
      <c r="A6595">
        <f>IF(E6594&lt;&gt;E6595,COUNTIF($A$4:A6594,"&lt;&gt;0")+1,0)</f>
        <v>0</v>
      </c>
      <c r="B6595">
        <f>IF(A6595&lt;&gt;0,IF(MOD(A6595,3)=0,COUNTIF($B$4:B6594,"&lt;&gt;0")+1,0),0)</f>
        <v>0</v>
      </c>
      <c r="C6595" s="9">
        <f>'Dash Board'!$C$12+COUNT('Daily reducing balance'!$F$4:F6594)</f>
        <v>48321</v>
      </c>
      <c r="D6595">
        <f t="shared" si="721"/>
        <v>2032</v>
      </c>
      <c r="E6595">
        <f t="shared" si="722"/>
        <v>4</v>
      </c>
      <c r="F6595">
        <f>DAY('Dash Board'!$C$12+COUNT('Daily reducing balance'!$F$4:F6594))</f>
        <v>17</v>
      </c>
      <c r="G6595" s="8">
        <f t="shared" si="723"/>
        <v>1.2427323100004143E-7</v>
      </c>
      <c r="H6595" s="6">
        <f>G6595*'Dash Board'!$C$11/365</f>
        <v>3.574983357535438E-11</v>
      </c>
      <c r="I6595" s="6">
        <f>H6595*'Dash Board'!$C$18/'Dash Board'!$C$11</f>
        <v>1.7023730273978279E-11</v>
      </c>
      <c r="J6595" s="6">
        <f>(G6595&gt;1)*PMT('Dash Board'!$C$11/365,$U$4,-'Dash Board'!$C$19)</f>
        <v>0</v>
      </c>
      <c r="K6595" s="6">
        <f t="shared" si="718"/>
        <v>0</v>
      </c>
      <c r="L6595" s="8">
        <f t="shared" si="719"/>
        <v>1.2430898083361678E-7</v>
      </c>
      <c r="N6595" s="8">
        <f t="shared" si="724"/>
        <v>-1.7023730273978279E-11</v>
      </c>
      <c r="O6595" s="8">
        <f>IF(E6594&lt;&gt;E6595,SUM($N$4:N6595)-SUM($O$3:O6594),0)</f>
        <v>0</v>
      </c>
      <c r="P6595" s="6">
        <f>IF(B6595&gt;0,SUM($O$4:O6595)-SUM($P$3:P6594),0)</f>
        <v>0</v>
      </c>
      <c r="Q6595" s="6">
        <f t="shared" si="720"/>
        <v>1.7023730273978279E-11</v>
      </c>
      <c r="R6595" s="8">
        <f>IF(E6594&lt;&gt;E6595,SUM($Q$4:Q6595)-SUM($R$3:R6594),0)</f>
        <v>0</v>
      </c>
      <c r="S6595" s="6">
        <f>IF(B6595&gt;0,SUM($R$4:R6595)-SUM($S$3:S6594),0)</f>
        <v>0</v>
      </c>
    </row>
    <row r="6596" spans="1:19">
      <c r="A6596">
        <f>IF(E6595&lt;&gt;E6596,COUNTIF($A$4:A6595,"&lt;&gt;0")+1,0)</f>
        <v>0</v>
      </c>
      <c r="B6596">
        <f>IF(A6596&lt;&gt;0,IF(MOD(A6596,3)=0,COUNTIF($B$4:B6595,"&lt;&gt;0")+1,0),0)</f>
        <v>0</v>
      </c>
      <c r="C6596" s="9">
        <f>'Dash Board'!$C$12+COUNT('Daily reducing balance'!$F$4:F6595)</f>
        <v>48322</v>
      </c>
      <c r="D6596">
        <f t="shared" si="721"/>
        <v>2032</v>
      </c>
      <c r="E6596">
        <f t="shared" si="722"/>
        <v>4</v>
      </c>
      <c r="F6596">
        <f>DAY('Dash Board'!$C$12+COUNT('Daily reducing balance'!$F$4:F6595))</f>
        <v>18</v>
      </c>
      <c r="G6596" s="8">
        <f t="shared" si="723"/>
        <v>1.2430898083361678E-7</v>
      </c>
      <c r="H6596" s="6">
        <f>G6596*'Dash Board'!$C$11/365</f>
        <v>3.576011777405414E-11</v>
      </c>
      <c r="I6596" s="6">
        <f>H6596*'Dash Board'!$C$18/'Dash Board'!$C$11</f>
        <v>1.7028627511454355E-11</v>
      </c>
      <c r="J6596" s="6">
        <f>(G6596&gt;1)*PMT('Dash Board'!$C$11/365,$U$4,-'Dash Board'!$C$19)</f>
        <v>0</v>
      </c>
      <c r="K6596" s="6">
        <f t="shared" si="718"/>
        <v>0</v>
      </c>
      <c r="L6596" s="8">
        <f t="shared" si="719"/>
        <v>1.2434474095139082E-7</v>
      </c>
      <c r="N6596" s="8">
        <f t="shared" si="724"/>
        <v>-1.7028627511454355E-11</v>
      </c>
      <c r="O6596" s="8">
        <f>IF(E6595&lt;&gt;E6596,SUM($N$4:N6596)-SUM($O$3:O6595),0)</f>
        <v>0</v>
      </c>
      <c r="P6596" s="6">
        <f>IF(B6596&gt;0,SUM($O$4:O6596)-SUM($P$3:P6595),0)</f>
        <v>0</v>
      </c>
      <c r="Q6596" s="6">
        <f t="shared" si="720"/>
        <v>1.7028627511454355E-11</v>
      </c>
      <c r="R6596" s="8">
        <f>IF(E6595&lt;&gt;E6596,SUM($Q$4:Q6596)-SUM($R$3:R6595),0)</f>
        <v>0</v>
      </c>
      <c r="S6596" s="6">
        <f>IF(B6596&gt;0,SUM($R$4:R6596)-SUM($S$3:S6595),0)</f>
        <v>0</v>
      </c>
    </row>
    <row r="6597" spans="1:19">
      <c r="A6597">
        <f>IF(E6596&lt;&gt;E6597,COUNTIF($A$4:A6596,"&lt;&gt;0")+1,0)</f>
        <v>0</v>
      </c>
      <c r="B6597">
        <f>IF(A6597&lt;&gt;0,IF(MOD(A6597,3)=0,COUNTIF($B$4:B6596,"&lt;&gt;0")+1,0),0)</f>
        <v>0</v>
      </c>
      <c r="C6597" s="9">
        <f>'Dash Board'!$C$12+COUNT('Daily reducing balance'!$F$4:F6596)</f>
        <v>48323</v>
      </c>
      <c r="D6597">
        <f t="shared" si="721"/>
        <v>2032</v>
      </c>
      <c r="E6597">
        <f t="shared" si="722"/>
        <v>4</v>
      </c>
      <c r="F6597">
        <f>DAY('Dash Board'!$C$12+COUNT('Daily reducing balance'!$F$4:F6596))</f>
        <v>19</v>
      </c>
      <c r="G6597" s="8">
        <f t="shared" si="723"/>
        <v>1.2434474095139082E-7</v>
      </c>
      <c r="H6597" s="6">
        <f>G6597*'Dash Board'!$C$11/365</f>
        <v>3.5770404931222017E-11</v>
      </c>
      <c r="I6597" s="6">
        <f>H6597*'Dash Board'!$C$18/'Dash Board'!$C$11</f>
        <v>1.7033526157724771E-11</v>
      </c>
      <c r="J6597" s="6">
        <f>(G6597&gt;1)*PMT('Dash Board'!$C$11/365,$U$4,-'Dash Board'!$C$19)</f>
        <v>0</v>
      </c>
      <c r="K6597" s="6">
        <f t="shared" ref="K6597:K6660" si="725">IF(F6597=1,SUMIFS($J$4:$J$7308,$D$4:$D$7308,"="&amp;YEAR(C6597),$E$4:$E$7308,"="&amp;MONTH(C6597)),0)</f>
        <v>0</v>
      </c>
      <c r="L6597" s="8">
        <f t="shared" ref="L6597:L6660" si="726">IF(G6597+H6597-J6597&lt;0,0,G6597+H6597-J6597)</f>
        <v>1.2438051135632204E-7</v>
      </c>
      <c r="N6597" s="8">
        <f t="shared" si="724"/>
        <v>-1.7033526157724771E-11</v>
      </c>
      <c r="O6597" s="8">
        <f>IF(E6596&lt;&gt;E6597,SUM($N$4:N6597)-SUM($O$3:O6596),0)</f>
        <v>0</v>
      </c>
      <c r="P6597" s="6">
        <f>IF(B6597&gt;0,SUM($O$4:O6597)-SUM($P$3:P6596),0)</f>
        <v>0</v>
      </c>
      <c r="Q6597" s="6">
        <f t="shared" ref="Q6597:Q6660" si="727">I6597</f>
        <v>1.7033526157724771E-11</v>
      </c>
      <c r="R6597" s="8">
        <f>IF(E6596&lt;&gt;E6597,SUM($Q$4:Q6597)-SUM($R$3:R6596),0)</f>
        <v>0</v>
      </c>
      <c r="S6597" s="6">
        <f>IF(B6597&gt;0,SUM($R$4:R6597)-SUM($S$3:S6596),0)</f>
        <v>0</v>
      </c>
    </row>
    <row r="6598" spans="1:19">
      <c r="A6598">
        <f>IF(E6597&lt;&gt;E6598,COUNTIF($A$4:A6597,"&lt;&gt;0")+1,0)</f>
        <v>0</v>
      </c>
      <c r="B6598">
        <f>IF(A6598&lt;&gt;0,IF(MOD(A6598,3)=0,COUNTIF($B$4:B6597,"&lt;&gt;0")+1,0),0)</f>
        <v>0</v>
      </c>
      <c r="C6598" s="9">
        <f>'Dash Board'!$C$12+COUNT('Daily reducing balance'!$F$4:F6597)</f>
        <v>48324</v>
      </c>
      <c r="D6598">
        <f t="shared" si="721"/>
        <v>2032</v>
      </c>
      <c r="E6598">
        <f t="shared" si="722"/>
        <v>4</v>
      </c>
      <c r="F6598">
        <f>DAY('Dash Board'!$C$12+COUNT('Daily reducing balance'!$F$4:F6597))</f>
        <v>20</v>
      </c>
      <c r="G6598" s="8">
        <f t="shared" si="723"/>
        <v>1.2438051135632204E-7</v>
      </c>
      <c r="H6598" s="6">
        <f>G6598*'Dash Board'!$C$11/365</f>
        <v>3.5780695047709082E-11</v>
      </c>
      <c r="I6598" s="6">
        <f>H6598*'Dash Board'!$C$18/'Dash Board'!$C$11</f>
        <v>1.7038426213194803E-11</v>
      </c>
      <c r="J6598" s="6">
        <f>(G6598&gt;1)*PMT('Dash Board'!$C$11/365,$U$4,-'Dash Board'!$C$19)</f>
        <v>0</v>
      </c>
      <c r="K6598" s="6">
        <f t="shared" si="725"/>
        <v>0</v>
      </c>
      <c r="L6598" s="8">
        <f t="shared" si="726"/>
        <v>1.2441629205136976E-7</v>
      </c>
      <c r="N6598" s="8">
        <f t="shared" si="724"/>
        <v>-1.7038426213194803E-11</v>
      </c>
      <c r="O6598" s="8">
        <f>IF(E6597&lt;&gt;E6598,SUM($N$4:N6598)-SUM($O$3:O6597),0)</f>
        <v>0</v>
      </c>
      <c r="P6598" s="6">
        <f>IF(B6598&gt;0,SUM($O$4:O6598)-SUM($P$3:P6597),0)</f>
        <v>0</v>
      </c>
      <c r="Q6598" s="6">
        <f t="shared" si="727"/>
        <v>1.7038426213194803E-11</v>
      </c>
      <c r="R6598" s="8">
        <f>IF(E6597&lt;&gt;E6598,SUM($Q$4:Q6598)-SUM($R$3:R6597),0)</f>
        <v>0</v>
      </c>
      <c r="S6598" s="6">
        <f>IF(B6598&gt;0,SUM($R$4:R6598)-SUM($S$3:S6597),0)</f>
        <v>0</v>
      </c>
    </row>
    <row r="6599" spans="1:19">
      <c r="A6599">
        <f>IF(E6598&lt;&gt;E6599,COUNTIF($A$4:A6598,"&lt;&gt;0")+1,0)</f>
        <v>0</v>
      </c>
      <c r="B6599">
        <f>IF(A6599&lt;&gt;0,IF(MOD(A6599,3)=0,COUNTIF($B$4:B6598,"&lt;&gt;0")+1,0),0)</f>
        <v>0</v>
      </c>
      <c r="C6599" s="9">
        <f>'Dash Board'!$C$12+COUNT('Daily reducing balance'!$F$4:F6598)</f>
        <v>48325</v>
      </c>
      <c r="D6599">
        <f t="shared" si="721"/>
        <v>2032</v>
      </c>
      <c r="E6599">
        <f t="shared" si="722"/>
        <v>4</v>
      </c>
      <c r="F6599">
        <f>DAY('Dash Board'!$C$12+COUNT('Daily reducing balance'!$F$4:F6598))</f>
        <v>21</v>
      </c>
      <c r="G6599" s="8">
        <f t="shared" si="723"/>
        <v>1.2441629205136976E-7</v>
      </c>
      <c r="H6599" s="6">
        <f>G6599*'Dash Board'!$C$11/365</f>
        <v>3.5790988124366645E-11</v>
      </c>
      <c r="I6599" s="6">
        <f>H6599*'Dash Board'!$C$18/'Dash Board'!$C$11</f>
        <v>1.7043327678269831E-11</v>
      </c>
      <c r="J6599" s="6">
        <f>(G6599&gt;1)*PMT('Dash Board'!$C$11/365,$U$4,-'Dash Board'!$C$19)</f>
        <v>0</v>
      </c>
      <c r="K6599" s="6">
        <f t="shared" si="725"/>
        <v>0</v>
      </c>
      <c r="L6599" s="8">
        <f t="shared" si="726"/>
        <v>1.2445208303949412E-7</v>
      </c>
      <c r="N6599" s="8">
        <f t="shared" si="724"/>
        <v>-1.7043327678269831E-11</v>
      </c>
      <c r="O6599" s="8">
        <f>IF(E6598&lt;&gt;E6599,SUM($N$4:N6599)-SUM($O$3:O6598),0)</f>
        <v>0</v>
      </c>
      <c r="P6599" s="6">
        <f>IF(B6599&gt;0,SUM($O$4:O6599)-SUM($P$3:P6598),0)</f>
        <v>0</v>
      </c>
      <c r="Q6599" s="6">
        <f t="shared" si="727"/>
        <v>1.7043327678269831E-11</v>
      </c>
      <c r="R6599" s="8">
        <f>IF(E6598&lt;&gt;E6599,SUM($Q$4:Q6599)-SUM($R$3:R6598),0)</f>
        <v>0</v>
      </c>
      <c r="S6599" s="6">
        <f>IF(B6599&gt;0,SUM($R$4:R6599)-SUM($S$3:S6598),0)</f>
        <v>0</v>
      </c>
    </row>
    <row r="6600" spans="1:19">
      <c r="A6600">
        <f>IF(E6599&lt;&gt;E6600,COUNTIF($A$4:A6599,"&lt;&gt;0")+1,0)</f>
        <v>0</v>
      </c>
      <c r="B6600">
        <f>IF(A6600&lt;&gt;0,IF(MOD(A6600,3)=0,COUNTIF($B$4:B6599,"&lt;&gt;0")+1,0),0)</f>
        <v>0</v>
      </c>
      <c r="C6600" s="9">
        <f>'Dash Board'!$C$12+COUNT('Daily reducing balance'!$F$4:F6599)</f>
        <v>48326</v>
      </c>
      <c r="D6600">
        <f t="shared" si="721"/>
        <v>2032</v>
      </c>
      <c r="E6600">
        <f t="shared" si="722"/>
        <v>4</v>
      </c>
      <c r="F6600">
        <f>DAY('Dash Board'!$C$12+COUNT('Daily reducing balance'!$F$4:F6599))</f>
        <v>22</v>
      </c>
      <c r="G6600" s="8">
        <f t="shared" si="723"/>
        <v>1.2445208303949412E-7</v>
      </c>
      <c r="H6600" s="6">
        <f>G6600*'Dash Board'!$C$11/365</f>
        <v>3.5801284162046252E-11</v>
      </c>
      <c r="I6600" s="6">
        <f>H6600*'Dash Board'!$C$18/'Dash Board'!$C$11</f>
        <v>1.7048230553355358E-11</v>
      </c>
      <c r="J6600" s="6">
        <f>(G6600&gt;1)*PMT('Dash Board'!$C$11/365,$U$4,-'Dash Board'!$C$19)</f>
        <v>0</v>
      </c>
      <c r="K6600" s="6">
        <f t="shared" si="725"/>
        <v>0</v>
      </c>
      <c r="L6600" s="8">
        <f t="shared" si="726"/>
        <v>1.2448788432365616E-7</v>
      </c>
      <c r="N6600" s="8">
        <f t="shared" si="724"/>
        <v>-1.7048230553355358E-11</v>
      </c>
      <c r="O6600" s="8">
        <f>IF(E6599&lt;&gt;E6600,SUM($N$4:N6600)-SUM($O$3:O6599),0)</f>
        <v>0</v>
      </c>
      <c r="P6600" s="6">
        <f>IF(B6600&gt;0,SUM($O$4:O6600)-SUM($P$3:P6599),0)</f>
        <v>0</v>
      </c>
      <c r="Q6600" s="6">
        <f t="shared" si="727"/>
        <v>1.7048230553355358E-11</v>
      </c>
      <c r="R6600" s="8">
        <f>IF(E6599&lt;&gt;E6600,SUM($Q$4:Q6600)-SUM($R$3:R6599),0)</f>
        <v>0</v>
      </c>
      <c r="S6600" s="6">
        <f>IF(B6600&gt;0,SUM($R$4:R6600)-SUM($S$3:S6599),0)</f>
        <v>0</v>
      </c>
    </row>
    <row r="6601" spans="1:19">
      <c r="A6601">
        <f>IF(E6600&lt;&gt;E6601,COUNTIF($A$4:A6600,"&lt;&gt;0")+1,0)</f>
        <v>0</v>
      </c>
      <c r="B6601">
        <f>IF(A6601&lt;&gt;0,IF(MOD(A6601,3)=0,COUNTIF($B$4:B6600,"&lt;&gt;0")+1,0),0)</f>
        <v>0</v>
      </c>
      <c r="C6601" s="9">
        <f>'Dash Board'!$C$12+COUNT('Daily reducing balance'!$F$4:F6600)</f>
        <v>48327</v>
      </c>
      <c r="D6601">
        <f t="shared" si="721"/>
        <v>2032</v>
      </c>
      <c r="E6601">
        <f t="shared" si="722"/>
        <v>4</v>
      </c>
      <c r="F6601">
        <f>DAY('Dash Board'!$C$12+COUNT('Daily reducing balance'!$F$4:F6600))</f>
        <v>23</v>
      </c>
      <c r="G6601" s="8">
        <f t="shared" si="723"/>
        <v>1.2448788432365616E-7</v>
      </c>
      <c r="H6601" s="6">
        <f>G6601*'Dash Board'!$C$11/365</f>
        <v>3.5811583161599717E-11</v>
      </c>
      <c r="I6601" s="6">
        <f>H6601*'Dash Board'!$C$18/'Dash Board'!$C$11</f>
        <v>1.7053134838857012E-11</v>
      </c>
      <c r="J6601" s="6">
        <f>(G6601&gt;1)*PMT('Dash Board'!$C$11/365,$U$4,-'Dash Board'!$C$19)</f>
        <v>0</v>
      </c>
      <c r="K6601" s="6">
        <f t="shared" si="725"/>
        <v>0</v>
      </c>
      <c r="L6601" s="8">
        <f t="shared" si="726"/>
        <v>1.2452369590681777E-7</v>
      </c>
      <c r="N6601" s="8">
        <f t="shared" si="724"/>
        <v>-1.7053134838857012E-11</v>
      </c>
      <c r="O6601" s="8">
        <f>IF(E6600&lt;&gt;E6601,SUM($N$4:N6601)-SUM($O$3:O6600),0)</f>
        <v>0</v>
      </c>
      <c r="P6601" s="6">
        <f>IF(B6601&gt;0,SUM($O$4:O6601)-SUM($P$3:P6600),0)</f>
        <v>0</v>
      </c>
      <c r="Q6601" s="6">
        <f t="shared" si="727"/>
        <v>1.7053134838857012E-11</v>
      </c>
      <c r="R6601" s="8">
        <f>IF(E6600&lt;&gt;E6601,SUM($Q$4:Q6601)-SUM($R$3:R6600),0)</f>
        <v>0</v>
      </c>
      <c r="S6601" s="6">
        <f>IF(B6601&gt;0,SUM($R$4:R6601)-SUM($S$3:S6600),0)</f>
        <v>0</v>
      </c>
    </row>
    <row r="6602" spans="1:19">
      <c r="A6602">
        <f>IF(E6601&lt;&gt;E6602,COUNTIF($A$4:A6601,"&lt;&gt;0")+1,0)</f>
        <v>0</v>
      </c>
      <c r="B6602">
        <f>IF(A6602&lt;&gt;0,IF(MOD(A6602,3)=0,COUNTIF($B$4:B6601,"&lt;&gt;0")+1,0),0)</f>
        <v>0</v>
      </c>
      <c r="C6602" s="9">
        <f>'Dash Board'!$C$12+COUNT('Daily reducing balance'!$F$4:F6601)</f>
        <v>48328</v>
      </c>
      <c r="D6602">
        <f t="shared" si="721"/>
        <v>2032</v>
      </c>
      <c r="E6602">
        <f t="shared" si="722"/>
        <v>4</v>
      </c>
      <c r="F6602">
        <f>DAY('Dash Board'!$C$12+COUNT('Daily reducing balance'!$F$4:F6601))</f>
        <v>24</v>
      </c>
      <c r="G6602" s="8">
        <f t="shared" si="723"/>
        <v>1.2452369590681777E-7</v>
      </c>
      <c r="H6602" s="6">
        <f>G6602*'Dash Board'!$C$11/365</f>
        <v>3.5821885123879087E-11</v>
      </c>
      <c r="I6602" s="6">
        <f>H6602*'Dash Board'!$C$18/'Dash Board'!$C$11</f>
        <v>1.7058040535180518E-11</v>
      </c>
      <c r="J6602" s="6">
        <f>(G6602&gt;1)*PMT('Dash Board'!$C$11/365,$U$4,-'Dash Board'!$C$19)</f>
        <v>0</v>
      </c>
      <c r="K6602" s="6">
        <f t="shared" si="725"/>
        <v>0</v>
      </c>
      <c r="L6602" s="8">
        <f t="shared" si="726"/>
        <v>1.2455951779194165E-7</v>
      </c>
      <c r="N6602" s="8">
        <f t="shared" si="724"/>
        <v>-1.7058040535180518E-11</v>
      </c>
      <c r="O6602" s="8">
        <f>IF(E6601&lt;&gt;E6602,SUM($N$4:N6602)-SUM($O$3:O6601),0)</f>
        <v>0</v>
      </c>
      <c r="P6602" s="6">
        <f>IF(B6602&gt;0,SUM($O$4:O6602)-SUM($P$3:P6601),0)</f>
        <v>0</v>
      </c>
      <c r="Q6602" s="6">
        <f t="shared" si="727"/>
        <v>1.7058040535180518E-11</v>
      </c>
      <c r="R6602" s="8">
        <f>IF(E6601&lt;&gt;E6602,SUM($Q$4:Q6602)-SUM($R$3:R6601),0)</f>
        <v>0</v>
      </c>
      <c r="S6602" s="6">
        <f>IF(B6602&gt;0,SUM($R$4:R6602)-SUM($S$3:S6601),0)</f>
        <v>0</v>
      </c>
    </row>
    <row r="6603" spans="1:19">
      <c r="A6603">
        <f>IF(E6602&lt;&gt;E6603,COUNTIF($A$4:A6602,"&lt;&gt;0")+1,0)</f>
        <v>0</v>
      </c>
      <c r="B6603">
        <f>IF(A6603&lt;&gt;0,IF(MOD(A6603,3)=0,COUNTIF($B$4:B6602,"&lt;&gt;0")+1,0),0)</f>
        <v>0</v>
      </c>
      <c r="C6603" s="9">
        <f>'Dash Board'!$C$12+COUNT('Daily reducing balance'!$F$4:F6602)</f>
        <v>48329</v>
      </c>
      <c r="D6603">
        <f t="shared" si="721"/>
        <v>2032</v>
      </c>
      <c r="E6603">
        <f t="shared" si="722"/>
        <v>4</v>
      </c>
      <c r="F6603">
        <f>DAY('Dash Board'!$C$12+COUNT('Daily reducing balance'!$F$4:F6602))</f>
        <v>25</v>
      </c>
      <c r="G6603" s="8">
        <f t="shared" si="723"/>
        <v>1.2455951779194165E-7</v>
      </c>
      <c r="H6603" s="6">
        <f>G6603*'Dash Board'!$C$11/365</f>
        <v>3.5832190049736637E-11</v>
      </c>
      <c r="I6603" s="6">
        <f>H6603*'Dash Board'!$C$18/'Dash Board'!$C$11</f>
        <v>1.7062947642731733E-11</v>
      </c>
      <c r="J6603" s="6">
        <f>(G6603&gt;1)*PMT('Dash Board'!$C$11/365,$U$4,-'Dash Board'!$C$19)</f>
        <v>0</v>
      </c>
      <c r="K6603" s="6">
        <f t="shared" si="725"/>
        <v>0</v>
      </c>
      <c r="L6603" s="8">
        <f t="shared" si="726"/>
        <v>1.245953499819914E-7</v>
      </c>
      <c r="N6603" s="8">
        <f t="shared" si="724"/>
        <v>-1.7062947642731733E-11</v>
      </c>
      <c r="O6603" s="8">
        <f>IF(E6602&lt;&gt;E6603,SUM($N$4:N6603)-SUM($O$3:O6602),0)</f>
        <v>0</v>
      </c>
      <c r="P6603" s="6">
        <f>IF(B6603&gt;0,SUM($O$4:O6603)-SUM($P$3:P6602),0)</f>
        <v>0</v>
      </c>
      <c r="Q6603" s="6">
        <f t="shared" si="727"/>
        <v>1.7062947642731733E-11</v>
      </c>
      <c r="R6603" s="8">
        <f>IF(E6602&lt;&gt;E6603,SUM($Q$4:Q6603)-SUM($R$3:R6602),0)</f>
        <v>0</v>
      </c>
      <c r="S6603" s="6">
        <f>IF(B6603&gt;0,SUM($R$4:R6603)-SUM($S$3:S6602),0)</f>
        <v>0</v>
      </c>
    </row>
    <row r="6604" spans="1:19">
      <c r="A6604">
        <f>IF(E6603&lt;&gt;E6604,COUNTIF($A$4:A6603,"&lt;&gt;0")+1,0)</f>
        <v>0</v>
      </c>
      <c r="B6604">
        <f>IF(A6604&lt;&gt;0,IF(MOD(A6604,3)=0,COUNTIF($B$4:B6603,"&lt;&gt;0")+1,0),0)</f>
        <v>0</v>
      </c>
      <c r="C6604" s="9">
        <f>'Dash Board'!$C$12+COUNT('Daily reducing balance'!$F$4:F6603)</f>
        <v>48330</v>
      </c>
      <c r="D6604">
        <f t="shared" si="721"/>
        <v>2032</v>
      </c>
      <c r="E6604">
        <f t="shared" si="722"/>
        <v>4</v>
      </c>
      <c r="F6604">
        <f>DAY('Dash Board'!$C$12+COUNT('Daily reducing balance'!$F$4:F6603))</f>
        <v>26</v>
      </c>
      <c r="G6604" s="8">
        <f t="shared" si="723"/>
        <v>1.245953499819914E-7</v>
      </c>
      <c r="H6604" s="6">
        <f>G6604*'Dash Board'!$C$11/365</f>
        <v>3.5842497940024918E-11</v>
      </c>
      <c r="I6604" s="6">
        <f>H6604*'Dash Board'!$C$18/'Dash Board'!$C$11</f>
        <v>1.7067856161916629E-11</v>
      </c>
      <c r="J6604" s="6">
        <f>(G6604&gt;1)*PMT('Dash Board'!$C$11/365,$U$4,-'Dash Board'!$C$19)</f>
        <v>0</v>
      </c>
      <c r="K6604" s="6">
        <f t="shared" si="725"/>
        <v>0</v>
      </c>
      <c r="L6604" s="8">
        <f t="shared" si="726"/>
        <v>1.2463119247993142E-7</v>
      </c>
      <c r="N6604" s="8">
        <f t="shared" si="724"/>
        <v>-1.7067856161916629E-11</v>
      </c>
      <c r="O6604" s="8">
        <f>IF(E6603&lt;&gt;E6604,SUM($N$4:N6604)-SUM($O$3:O6603),0)</f>
        <v>0</v>
      </c>
      <c r="P6604" s="6">
        <f>IF(B6604&gt;0,SUM($O$4:O6604)-SUM($P$3:P6603),0)</f>
        <v>0</v>
      </c>
      <c r="Q6604" s="6">
        <f t="shared" si="727"/>
        <v>1.7067856161916629E-11</v>
      </c>
      <c r="R6604" s="8">
        <f>IF(E6603&lt;&gt;E6604,SUM($Q$4:Q6604)-SUM($R$3:R6603),0)</f>
        <v>0</v>
      </c>
      <c r="S6604" s="6">
        <f>IF(B6604&gt;0,SUM($R$4:R6604)-SUM($S$3:S6603),0)</f>
        <v>0</v>
      </c>
    </row>
    <row r="6605" spans="1:19">
      <c r="A6605">
        <f>IF(E6604&lt;&gt;E6605,COUNTIF($A$4:A6604,"&lt;&gt;0")+1,0)</f>
        <v>0</v>
      </c>
      <c r="B6605">
        <f>IF(A6605&lt;&gt;0,IF(MOD(A6605,3)=0,COUNTIF($B$4:B6604,"&lt;&gt;0")+1,0),0)</f>
        <v>0</v>
      </c>
      <c r="C6605" s="9">
        <f>'Dash Board'!$C$12+COUNT('Daily reducing balance'!$F$4:F6604)</f>
        <v>48331</v>
      </c>
      <c r="D6605">
        <f t="shared" si="721"/>
        <v>2032</v>
      </c>
      <c r="E6605">
        <f t="shared" si="722"/>
        <v>4</v>
      </c>
      <c r="F6605">
        <f>DAY('Dash Board'!$C$12+COUNT('Daily reducing balance'!$F$4:F6604))</f>
        <v>27</v>
      </c>
      <c r="G6605" s="8">
        <f t="shared" si="723"/>
        <v>1.2463119247993142E-7</v>
      </c>
      <c r="H6605" s="6">
        <f>G6605*'Dash Board'!$C$11/365</f>
        <v>3.5852808795596708E-11</v>
      </c>
      <c r="I6605" s="6">
        <f>H6605*'Dash Board'!$C$18/'Dash Board'!$C$11</f>
        <v>1.7072766093141293E-11</v>
      </c>
      <c r="J6605" s="6">
        <f>(G6605&gt;1)*PMT('Dash Board'!$C$11/365,$U$4,-'Dash Board'!$C$19)</f>
        <v>0</v>
      </c>
      <c r="K6605" s="6">
        <f t="shared" si="725"/>
        <v>0</v>
      </c>
      <c r="L6605" s="8">
        <f t="shared" si="726"/>
        <v>1.24667045288727E-7</v>
      </c>
      <c r="N6605" s="8">
        <f t="shared" si="724"/>
        <v>-1.7072766093141293E-11</v>
      </c>
      <c r="O6605" s="8">
        <f>IF(E6604&lt;&gt;E6605,SUM($N$4:N6605)-SUM($O$3:O6604),0)</f>
        <v>0</v>
      </c>
      <c r="P6605" s="6">
        <f>IF(B6605&gt;0,SUM($O$4:O6605)-SUM($P$3:P6604),0)</f>
        <v>0</v>
      </c>
      <c r="Q6605" s="6">
        <f t="shared" si="727"/>
        <v>1.7072766093141293E-11</v>
      </c>
      <c r="R6605" s="8">
        <f>IF(E6604&lt;&gt;E6605,SUM($Q$4:Q6605)-SUM($R$3:R6604),0)</f>
        <v>0</v>
      </c>
      <c r="S6605" s="6">
        <f>IF(B6605&gt;0,SUM($R$4:R6605)-SUM($S$3:S6604),0)</f>
        <v>0</v>
      </c>
    </row>
    <row r="6606" spans="1:19">
      <c r="A6606">
        <f>IF(E6605&lt;&gt;E6606,COUNTIF($A$4:A6605,"&lt;&gt;0")+1,0)</f>
        <v>0</v>
      </c>
      <c r="B6606">
        <f>IF(A6606&lt;&gt;0,IF(MOD(A6606,3)=0,COUNTIF($B$4:B6605,"&lt;&gt;0")+1,0),0)</f>
        <v>0</v>
      </c>
      <c r="C6606" s="9">
        <f>'Dash Board'!$C$12+COUNT('Daily reducing balance'!$F$4:F6605)</f>
        <v>48332</v>
      </c>
      <c r="D6606">
        <f t="shared" si="721"/>
        <v>2032</v>
      </c>
      <c r="E6606">
        <f t="shared" si="722"/>
        <v>4</v>
      </c>
      <c r="F6606">
        <f>DAY('Dash Board'!$C$12+COUNT('Daily reducing balance'!$F$4:F6605))</f>
        <v>28</v>
      </c>
      <c r="G6606" s="8">
        <f t="shared" si="723"/>
        <v>1.24667045288727E-7</v>
      </c>
      <c r="H6606" s="6">
        <f>G6606*'Dash Board'!$C$11/365</f>
        <v>3.5863122617305025E-11</v>
      </c>
      <c r="I6606" s="6">
        <f>H6606*'Dash Board'!$C$18/'Dash Board'!$C$11</f>
        <v>1.707767743681192E-11</v>
      </c>
      <c r="J6606" s="6">
        <f>(G6606&gt;1)*PMT('Dash Board'!$C$11/365,$U$4,-'Dash Board'!$C$19)</f>
        <v>0</v>
      </c>
      <c r="K6606" s="6">
        <f t="shared" si="725"/>
        <v>0</v>
      </c>
      <c r="L6606" s="8">
        <f t="shared" si="726"/>
        <v>1.247029084113443E-7</v>
      </c>
      <c r="N6606" s="8">
        <f t="shared" si="724"/>
        <v>-1.707767743681192E-11</v>
      </c>
      <c r="O6606" s="8">
        <f>IF(E6605&lt;&gt;E6606,SUM($N$4:N6606)-SUM($O$3:O6605),0)</f>
        <v>0</v>
      </c>
      <c r="P6606" s="6">
        <f>IF(B6606&gt;0,SUM($O$4:O6606)-SUM($P$3:P6605),0)</f>
        <v>0</v>
      </c>
      <c r="Q6606" s="6">
        <f t="shared" si="727"/>
        <v>1.707767743681192E-11</v>
      </c>
      <c r="R6606" s="8">
        <f>IF(E6605&lt;&gt;E6606,SUM($Q$4:Q6606)-SUM($R$3:R6605),0)</f>
        <v>0</v>
      </c>
      <c r="S6606" s="6">
        <f>IF(B6606&gt;0,SUM($R$4:R6606)-SUM($S$3:S6605),0)</f>
        <v>0</v>
      </c>
    </row>
    <row r="6607" spans="1:19">
      <c r="A6607">
        <f>IF(E6606&lt;&gt;E6607,COUNTIF($A$4:A6606,"&lt;&gt;0")+1,0)</f>
        <v>0</v>
      </c>
      <c r="B6607">
        <f>IF(A6607&lt;&gt;0,IF(MOD(A6607,3)=0,COUNTIF($B$4:B6606,"&lt;&gt;0")+1,0),0)</f>
        <v>0</v>
      </c>
      <c r="C6607" s="9">
        <f>'Dash Board'!$C$12+COUNT('Daily reducing balance'!$F$4:F6606)</f>
        <v>48333</v>
      </c>
      <c r="D6607">
        <f t="shared" si="721"/>
        <v>2032</v>
      </c>
      <c r="E6607">
        <f t="shared" si="722"/>
        <v>4</v>
      </c>
      <c r="F6607">
        <f>DAY('Dash Board'!$C$12+COUNT('Daily reducing balance'!$F$4:F6606))</f>
        <v>29</v>
      </c>
      <c r="G6607" s="8">
        <f t="shared" si="723"/>
        <v>1.247029084113443E-7</v>
      </c>
      <c r="H6607" s="6">
        <f>G6607*'Dash Board'!$C$11/365</f>
        <v>3.5873439406003156E-11</v>
      </c>
      <c r="I6607" s="6">
        <f>H6607*'Dash Board'!$C$18/'Dash Board'!$C$11</f>
        <v>1.7082590193334837E-11</v>
      </c>
      <c r="J6607" s="6">
        <f>(G6607&gt;1)*PMT('Dash Board'!$C$11/365,$U$4,-'Dash Board'!$C$19)</f>
        <v>0</v>
      </c>
      <c r="K6607" s="6">
        <f t="shared" si="725"/>
        <v>0</v>
      </c>
      <c r="L6607" s="8">
        <f t="shared" si="726"/>
        <v>1.247387818507503E-7</v>
      </c>
      <c r="N6607" s="8">
        <f t="shared" si="724"/>
        <v>-1.7082590193334837E-11</v>
      </c>
      <c r="O6607" s="8">
        <f>IF(E6606&lt;&gt;E6607,SUM($N$4:N6607)-SUM($O$3:O6606),0)</f>
        <v>0</v>
      </c>
      <c r="P6607" s="6">
        <f>IF(B6607&gt;0,SUM($O$4:O6607)-SUM($P$3:P6606),0)</f>
        <v>0</v>
      </c>
      <c r="Q6607" s="6">
        <f t="shared" si="727"/>
        <v>1.7082590193334837E-11</v>
      </c>
      <c r="R6607" s="8">
        <f>IF(E6606&lt;&gt;E6607,SUM($Q$4:Q6607)-SUM($R$3:R6606),0)</f>
        <v>0</v>
      </c>
      <c r="S6607" s="6">
        <f>IF(B6607&gt;0,SUM($R$4:R6607)-SUM($S$3:S6606),0)</f>
        <v>0</v>
      </c>
    </row>
    <row r="6608" spans="1:19">
      <c r="A6608">
        <f>IF(E6607&lt;&gt;E6608,COUNTIF($A$4:A6607,"&lt;&gt;0")+1,0)</f>
        <v>0</v>
      </c>
      <c r="B6608">
        <f>IF(A6608&lt;&gt;0,IF(MOD(A6608,3)=0,COUNTIF($B$4:B6607,"&lt;&gt;0")+1,0),0)</f>
        <v>0</v>
      </c>
      <c r="C6608" s="9">
        <f>'Dash Board'!$C$12+COUNT('Daily reducing balance'!$F$4:F6607)</f>
        <v>48334</v>
      </c>
      <c r="D6608">
        <f t="shared" si="721"/>
        <v>2032</v>
      </c>
      <c r="E6608">
        <f t="shared" si="722"/>
        <v>4</v>
      </c>
      <c r="F6608">
        <f>DAY('Dash Board'!$C$12+COUNT('Daily reducing balance'!$F$4:F6607))</f>
        <v>30</v>
      </c>
      <c r="G6608" s="8">
        <f t="shared" si="723"/>
        <v>1.247387818507503E-7</v>
      </c>
      <c r="H6608" s="6">
        <f>G6608*'Dash Board'!$C$11/365</f>
        <v>3.5883759162544604E-11</v>
      </c>
      <c r="I6608" s="6">
        <f>H6608*'Dash Board'!$C$18/'Dash Board'!$C$11</f>
        <v>1.7087504363116482E-11</v>
      </c>
      <c r="J6608" s="6">
        <f>(G6608&gt;1)*PMT('Dash Board'!$C$11/365,$U$4,-'Dash Board'!$C$19)</f>
        <v>0</v>
      </c>
      <c r="K6608" s="6">
        <f t="shared" si="725"/>
        <v>0</v>
      </c>
      <c r="L6608" s="8">
        <f t="shared" si="726"/>
        <v>1.2477466560991286E-7</v>
      </c>
      <c r="N6608" s="8">
        <f t="shared" si="724"/>
        <v>-1.7087504363116482E-11</v>
      </c>
      <c r="O6608" s="8">
        <f>IF(E6607&lt;&gt;E6608,SUM($N$4:N6608)-SUM($O$3:O6607),0)</f>
        <v>0</v>
      </c>
      <c r="P6608" s="6">
        <f>IF(B6608&gt;0,SUM($O$4:O6608)-SUM($P$3:P6607),0)</f>
        <v>0</v>
      </c>
      <c r="Q6608" s="6">
        <f t="shared" si="727"/>
        <v>1.7087504363116482E-11</v>
      </c>
      <c r="R6608" s="8">
        <f>IF(E6607&lt;&gt;E6608,SUM($Q$4:Q6608)-SUM($R$3:R6607),0)</f>
        <v>0</v>
      </c>
      <c r="S6608" s="6">
        <f>IF(B6608&gt;0,SUM($R$4:R6608)-SUM($S$3:S6607),0)</f>
        <v>0</v>
      </c>
    </row>
    <row r="6609" spans="1:19">
      <c r="A6609">
        <f>IF(E6608&lt;&gt;E6609,COUNTIF($A$4:A6608,"&lt;&gt;0")+1,0)</f>
        <v>217</v>
      </c>
      <c r="B6609">
        <f>IF(A6609&lt;&gt;0,IF(MOD(A6609,3)=0,COUNTIF($B$4:B6608,"&lt;&gt;0")+1,0),0)</f>
        <v>0</v>
      </c>
      <c r="C6609" s="9">
        <f>'Dash Board'!$C$12+COUNT('Daily reducing balance'!$F$4:F6608)</f>
        <v>48335</v>
      </c>
      <c r="D6609">
        <f t="shared" si="721"/>
        <v>2032</v>
      </c>
      <c r="E6609">
        <f t="shared" si="722"/>
        <v>5</v>
      </c>
      <c r="F6609">
        <f>DAY('Dash Board'!$C$12+COUNT('Daily reducing balance'!$F$4:F6608))</f>
        <v>1</v>
      </c>
      <c r="G6609" s="8">
        <f t="shared" si="723"/>
        <v>1.2477466560991286E-7</v>
      </c>
      <c r="H6609" s="6">
        <f>G6609*'Dash Board'!$C$11/365</f>
        <v>3.5894081887783149E-11</v>
      </c>
      <c r="I6609" s="6">
        <f>H6609*'Dash Board'!$C$18/'Dash Board'!$C$11</f>
        <v>1.7092419946563406E-11</v>
      </c>
      <c r="J6609" s="6">
        <f>(G6609&gt;1)*PMT('Dash Board'!$C$11/365,$U$4,-'Dash Board'!$C$19)</f>
        <v>0</v>
      </c>
      <c r="K6609" s="6">
        <f t="shared" si="725"/>
        <v>0</v>
      </c>
      <c r="L6609" s="8">
        <f t="shared" si="726"/>
        <v>1.2481055969180064E-7</v>
      </c>
      <c r="N6609" s="8">
        <f t="shared" si="724"/>
        <v>-1.7092419946563406E-11</v>
      </c>
      <c r="O6609" s="8">
        <f>IF(E6608&lt;&gt;E6609,SUM($N$4:N6609)-SUM($O$3:O6608),0)</f>
        <v>0</v>
      </c>
      <c r="P6609" s="6">
        <f>IF(B6609&gt;0,SUM($O$4:O6609)-SUM($P$3:P6608),0)</f>
        <v>0</v>
      </c>
      <c r="Q6609" s="6">
        <f t="shared" si="727"/>
        <v>1.7092419946563406E-11</v>
      </c>
      <c r="R6609" s="8">
        <f>IF(E6608&lt;&gt;E6609,SUM($Q$4:Q6609)-SUM($R$3:R6608),0)</f>
        <v>8.7311491370201111E-10</v>
      </c>
      <c r="S6609" s="6">
        <f>IF(B6609&gt;0,SUM($R$4:R6609)-SUM($S$3:S6608),0)</f>
        <v>0</v>
      </c>
    </row>
    <row r="6610" spans="1:19">
      <c r="A6610">
        <f>IF(E6609&lt;&gt;E6610,COUNTIF($A$4:A6609,"&lt;&gt;0")+1,0)</f>
        <v>0</v>
      </c>
      <c r="B6610">
        <f>IF(A6610&lt;&gt;0,IF(MOD(A6610,3)=0,COUNTIF($B$4:B6609,"&lt;&gt;0")+1,0),0)</f>
        <v>0</v>
      </c>
      <c r="C6610" s="9">
        <f>'Dash Board'!$C$12+COUNT('Daily reducing balance'!$F$4:F6609)</f>
        <v>48336</v>
      </c>
      <c r="D6610">
        <f t="shared" si="721"/>
        <v>2032</v>
      </c>
      <c r="E6610">
        <f t="shared" si="722"/>
        <v>5</v>
      </c>
      <c r="F6610">
        <f>DAY('Dash Board'!$C$12+COUNT('Daily reducing balance'!$F$4:F6609))</f>
        <v>2</v>
      </c>
      <c r="G6610" s="8">
        <f t="shared" si="723"/>
        <v>1.2481055969180064E-7</v>
      </c>
      <c r="H6610" s="6">
        <f>G6610*'Dash Board'!$C$11/365</f>
        <v>3.5904407582572789E-11</v>
      </c>
      <c r="I6610" s="6">
        <f>H6610*'Dash Board'!$C$18/'Dash Board'!$C$11</f>
        <v>1.7097336944082282E-11</v>
      </c>
      <c r="J6610" s="6">
        <f>(G6610&gt;1)*PMT('Dash Board'!$C$11/365,$U$4,-'Dash Board'!$C$19)</f>
        <v>0</v>
      </c>
      <c r="K6610" s="6">
        <f t="shared" si="725"/>
        <v>0</v>
      </c>
      <c r="L6610" s="8">
        <f t="shared" si="726"/>
        <v>1.2484646409938322E-7</v>
      </c>
      <c r="N6610" s="8">
        <f t="shared" si="724"/>
        <v>-1.7097336944082282E-11</v>
      </c>
      <c r="O6610" s="8">
        <f>IF(E6609&lt;&gt;E6610,SUM($N$4:N6610)-SUM($O$3:O6609),0)</f>
        <v>0</v>
      </c>
      <c r="P6610" s="6">
        <f>IF(B6610&gt;0,SUM($O$4:O6610)-SUM($P$3:P6609),0)</f>
        <v>0</v>
      </c>
      <c r="Q6610" s="6">
        <f t="shared" si="727"/>
        <v>1.7097336944082282E-11</v>
      </c>
      <c r="R6610" s="8">
        <f>IF(E6609&lt;&gt;E6610,SUM($Q$4:Q6610)-SUM($R$3:R6609),0)</f>
        <v>0</v>
      </c>
      <c r="S6610" s="6">
        <f>IF(B6610&gt;0,SUM($R$4:R6610)-SUM($S$3:S6609),0)</f>
        <v>0</v>
      </c>
    </row>
    <row r="6611" spans="1:19">
      <c r="A6611">
        <f>IF(E6610&lt;&gt;E6611,COUNTIF($A$4:A6610,"&lt;&gt;0")+1,0)</f>
        <v>0</v>
      </c>
      <c r="B6611">
        <f>IF(A6611&lt;&gt;0,IF(MOD(A6611,3)=0,COUNTIF($B$4:B6610,"&lt;&gt;0")+1,0),0)</f>
        <v>0</v>
      </c>
      <c r="C6611" s="9">
        <f>'Dash Board'!$C$12+COUNT('Daily reducing balance'!$F$4:F6610)</f>
        <v>48337</v>
      </c>
      <c r="D6611">
        <f t="shared" si="721"/>
        <v>2032</v>
      </c>
      <c r="E6611">
        <f t="shared" si="722"/>
        <v>5</v>
      </c>
      <c r="F6611">
        <f>DAY('Dash Board'!$C$12+COUNT('Daily reducing balance'!$F$4:F6610))</f>
        <v>3</v>
      </c>
      <c r="G6611" s="8">
        <f t="shared" si="723"/>
        <v>1.2484646409938322E-7</v>
      </c>
      <c r="H6611" s="6">
        <f>G6611*'Dash Board'!$C$11/365</f>
        <v>3.591473624776777E-11</v>
      </c>
      <c r="I6611" s="6">
        <f>H6611*'Dash Board'!$C$18/'Dash Board'!$C$11</f>
        <v>1.7102255356079893E-11</v>
      </c>
      <c r="J6611" s="6">
        <f>(G6611&gt;1)*PMT('Dash Board'!$C$11/365,$U$4,-'Dash Board'!$C$19)</f>
        <v>0</v>
      </c>
      <c r="K6611" s="6">
        <f t="shared" si="725"/>
        <v>0</v>
      </c>
      <c r="L6611" s="8">
        <f t="shared" si="726"/>
        <v>1.2488237883563097E-7</v>
      </c>
      <c r="N6611" s="8">
        <f t="shared" si="724"/>
        <v>-1.7102255356079893E-11</v>
      </c>
      <c r="O6611" s="8">
        <f>IF(E6610&lt;&gt;E6611,SUM($N$4:N6611)-SUM($O$3:O6610),0)</f>
        <v>0</v>
      </c>
      <c r="P6611" s="6">
        <f>IF(B6611&gt;0,SUM($O$4:O6611)-SUM($P$3:P6610),0)</f>
        <v>0</v>
      </c>
      <c r="Q6611" s="6">
        <f t="shared" si="727"/>
        <v>1.7102255356079893E-11</v>
      </c>
      <c r="R6611" s="8">
        <f>IF(E6610&lt;&gt;E6611,SUM($Q$4:Q6611)-SUM($R$3:R6610),0)</f>
        <v>0</v>
      </c>
      <c r="S6611" s="6">
        <f>IF(B6611&gt;0,SUM($R$4:R6611)-SUM($S$3:S6610),0)</f>
        <v>0</v>
      </c>
    </row>
    <row r="6612" spans="1:19">
      <c r="A6612">
        <f>IF(E6611&lt;&gt;E6612,COUNTIF($A$4:A6611,"&lt;&gt;0")+1,0)</f>
        <v>0</v>
      </c>
      <c r="B6612">
        <f>IF(A6612&lt;&gt;0,IF(MOD(A6612,3)=0,COUNTIF($B$4:B6611,"&lt;&gt;0")+1,0),0)</f>
        <v>0</v>
      </c>
      <c r="C6612" s="9">
        <f>'Dash Board'!$C$12+COUNT('Daily reducing balance'!$F$4:F6611)</f>
        <v>48338</v>
      </c>
      <c r="D6612">
        <f t="shared" si="721"/>
        <v>2032</v>
      </c>
      <c r="E6612">
        <f t="shared" si="722"/>
        <v>5</v>
      </c>
      <c r="F6612">
        <f>DAY('Dash Board'!$C$12+COUNT('Daily reducing balance'!$F$4:F6611))</f>
        <v>4</v>
      </c>
      <c r="G6612" s="8">
        <f t="shared" si="723"/>
        <v>1.2488237883563097E-7</v>
      </c>
      <c r="H6612" s="6">
        <f>G6612*'Dash Board'!$C$11/365</f>
        <v>3.5925067884222608E-11</v>
      </c>
      <c r="I6612" s="6">
        <f>H6612*'Dash Board'!$C$18/'Dash Board'!$C$11</f>
        <v>1.7107175182963146E-11</v>
      </c>
      <c r="J6612" s="6">
        <f>(G6612&gt;1)*PMT('Dash Board'!$C$11/365,$U$4,-'Dash Board'!$C$19)</f>
        <v>0</v>
      </c>
      <c r="K6612" s="6">
        <f t="shared" si="725"/>
        <v>0</v>
      </c>
      <c r="L6612" s="8">
        <f t="shared" si="726"/>
        <v>1.2491830390351519E-7</v>
      </c>
      <c r="N6612" s="8">
        <f t="shared" si="724"/>
        <v>-1.7107175182963146E-11</v>
      </c>
      <c r="O6612" s="8">
        <f>IF(E6611&lt;&gt;E6612,SUM($N$4:N6612)-SUM($O$3:O6611),0)</f>
        <v>0</v>
      </c>
      <c r="P6612" s="6">
        <f>IF(B6612&gt;0,SUM($O$4:O6612)-SUM($P$3:P6611),0)</f>
        <v>0</v>
      </c>
      <c r="Q6612" s="6">
        <f t="shared" si="727"/>
        <v>1.7107175182963146E-11</v>
      </c>
      <c r="R6612" s="8">
        <f>IF(E6611&lt;&gt;E6612,SUM($Q$4:Q6612)-SUM($R$3:R6611),0)</f>
        <v>0</v>
      </c>
      <c r="S6612" s="6">
        <f>IF(B6612&gt;0,SUM($R$4:R6612)-SUM($S$3:S6611),0)</f>
        <v>0</v>
      </c>
    </row>
    <row r="6613" spans="1:19">
      <c r="A6613">
        <f>IF(E6612&lt;&gt;E6613,COUNTIF($A$4:A6612,"&lt;&gt;0")+1,0)</f>
        <v>0</v>
      </c>
      <c r="B6613">
        <f>IF(A6613&lt;&gt;0,IF(MOD(A6613,3)=0,COUNTIF($B$4:B6612,"&lt;&gt;0")+1,0),0)</f>
        <v>0</v>
      </c>
      <c r="C6613" s="9">
        <f>'Dash Board'!$C$12+COUNT('Daily reducing balance'!$F$4:F6612)</f>
        <v>48339</v>
      </c>
      <c r="D6613">
        <f t="shared" si="721"/>
        <v>2032</v>
      </c>
      <c r="E6613">
        <f t="shared" si="722"/>
        <v>5</v>
      </c>
      <c r="F6613">
        <f>DAY('Dash Board'!$C$12+COUNT('Daily reducing balance'!$F$4:F6612))</f>
        <v>5</v>
      </c>
      <c r="G6613" s="8">
        <f t="shared" si="723"/>
        <v>1.2491830390351519E-7</v>
      </c>
      <c r="H6613" s="6">
        <f>G6613*'Dash Board'!$C$11/365</f>
        <v>3.5935402492792038E-11</v>
      </c>
      <c r="I6613" s="6">
        <f>H6613*'Dash Board'!$C$18/'Dash Board'!$C$11</f>
        <v>1.7112096425139067E-11</v>
      </c>
      <c r="J6613" s="6">
        <f>(G6613&gt;1)*PMT('Dash Board'!$C$11/365,$U$4,-'Dash Board'!$C$19)</f>
        <v>0</v>
      </c>
      <c r="K6613" s="6">
        <f t="shared" si="725"/>
        <v>0</v>
      </c>
      <c r="L6613" s="8">
        <f t="shared" si="726"/>
        <v>1.2495423930600798E-7</v>
      </c>
      <c r="N6613" s="8">
        <f t="shared" si="724"/>
        <v>-1.7112096425139067E-11</v>
      </c>
      <c r="O6613" s="8">
        <f>IF(E6612&lt;&gt;E6613,SUM($N$4:N6613)-SUM($O$3:O6612),0)</f>
        <v>0</v>
      </c>
      <c r="P6613" s="6">
        <f>IF(B6613&gt;0,SUM($O$4:O6613)-SUM($P$3:P6612),0)</f>
        <v>0</v>
      </c>
      <c r="Q6613" s="6">
        <f t="shared" si="727"/>
        <v>1.7112096425139067E-11</v>
      </c>
      <c r="R6613" s="8">
        <f>IF(E6612&lt;&gt;E6613,SUM($Q$4:Q6613)-SUM($R$3:R6612),0)</f>
        <v>0</v>
      </c>
      <c r="S6613" s="6">
        <f>IF(B6613&gt;0,SUM($R$4:R6613)-SUM($S$3:S6612),0)</f>
        <v>0</v>
      </c>
    </row>
    <row r="6614" spans="1:19">
      <c r="A6614">
        <f>IF(E6613&lt;&gt;E6614,COUNTIF($A$4:A6613,"&lt;&gt;0")+1,0)</f>
        <v>0</v>
      </c>
      <c r="B6614">
        <f>IF(A6614&lt;&gt;0,IF(MOD(A6614,3)=0,COUNTIF($B$4:B6613,"&lt;&gt;0")+1,0),0)</f>
        <v>0</v>
      </c>
      <c r="C6614" s="9">
        <f>'Dash Board'!$C$12+COUNT('Daily reducing balance'!$F$4:F6613)</f>
        <v>48340</v>
      </c>
      <c r="D6614">
        <f t="shared" si="721"/>
        <v>2032</v>
      </c>
      <c r="E6614">
        <f t="shared" si="722"/>
        <v>5</v>
      </c>
      <c r="F6614">
        <f>DAY('Dash Board'!$C$12+COUNT('Daily reducing balance'!$F$4:F6613))</f>
        <v>6</v>
      </c>
      <c r="G6614" s="8">
        <f t="shared" si="723"/>
        <v>1.2495423930600798E-7</v>
      </c>
      <c r="H6614" s="6">
        <f>G6614*'Dash Board'!$C$11/365</f>
        <v>3.5945740074331063E-11</v>
      </c>
      <c r="I6614" s="6">
        <f>H6614*'Dash Board'!$C$18/'Dash Board'!$C$11</f>
        <v>1.7117019083014792E-11</v>
      </c>
      <c r="J6614" s="6">
        <f>(G6614&gt;1)*PMT('Dash Board'!$C$11/365,$U$4,-'Dash Board'!$C$19)</f>
        <v>0</v>
      </c>
      <c r="K6614" s="6">
        <f t="shared" si="725"/>
        <v>0</v>
      </c>
      <c r="L6614" s="8">
        <f t="shared" si="726"/>
        <v>1.2499018504608232E-7</v>
      </c>
      <c r="N6614" s="8">
        <f t="shared" si="724"/>
        <v>-1.7117019083014792E-11</v>
      </c>
      <c r="O6614" s="8">
        <f>IF(E6613&lt;&gt;E6614,SUM($N$4:N6614)-SUM($O$3:O6613),0)</f>
        <v>0</v>
      </c>
      <c r="P6614" s="6">
        <f>IF(B6614&gt;0,SUM($O$4:O6614)-SUM($P$3:P6613),0)</f>
        <v>0</v>
      </c>
      <c r="Q6614" s="6">
        <f t="shared" si="727"/>
        <v>1.7117019083014792E-11</v>
      </c>
      <c r="R6614" s="8">
        <f>IF(E6613&lt;&gt;E6614,SUM($Q$4:Q6614)-SUM($R$3:R6613),0)</f>
        <v>0</v>
      </c>
      <c r="S6614" s="6">
        <f>IF(B6614&gt;0,SUM($R$4:R6614)-SUM($S$3:S6613),0)</f>
        <v>0</v>
      </c>
    </row>
    <row r="6615" spans="1:19">
      <c r="A6615">
        <f>IF(E6614&lt;&gt;E6615,COUNTIF($A$4:A6614,"&lt;&gt;0")+1,0)</f>
        <v>0</v>
      </c>
      <c r="B6615">
        <f>IF(A6615&lt;&gt;0,IF(MOD(A6615,3)=0,COUNTIF($B$4:B6614,"&lt;&gt;0")+1,0),0)</f>
        <v>0</v>
      </c>
      <c r="C6615" s="9">
        <f>'Dash Board'!$C$12+COUNT('Daily reducing balance'!$F$4:F6614)</f>
        <v>48341</v>
      </c>
      <c r="D6615">
        <f t="shared" si="721"/>
        <v>2032</v>
      </c>
      <c r="E6615">
        <f t="shared" si="722"/>
        <v>5</v>
      </c>
      <c r="F6615">
        <f>DAY('Dash Board'!$C$12+COUNT('Daily reducing balance'!$F$4:F6614))</f>
        <v>7</v>
      </c>
      <c r="G6615" s="8">
        <f t="shared" si="723"/>
        <v>1.2499018504608232E-7</v>
      </c>
      <c r="H6615" s="6">
        <f>G6615*'Dash Board'!$C$11/365</f>
        <v>3.5956080629694909E-11</v>
      </c>
      <c r="I6615" s="6">
        <f>H6615*'Dash Board'!$C$18/'Dash Board'!$C$11</f>
        <v>1.7121943156997577E-11</v>
      </c>
      <c r="J6615" s="6">
        <f>(G6615&gt;1)*PMT('Dash Board'!$C$11/365,$U$4,-'Dash Board'!$C$19)</f>
        <v>0</v>
      </c>
      <c r="K6615" s="6">
        <f t="shared" si="725"/>
        <v>0</v>
      </c>
      <c r="L6615" s="8">
        <f t="shared" si="726"/>
        <v>1.2502614112671201E-7</v>
      </c>
      <c r="N6615" s="8">
        <f t="shared" si="724"/>
        <v>-1.7121943156997577E-11</v>
      </c>
      <c r="O6615" s="8">
        <f>IF(E6614&lt;&gt;E6615,SUM($N$4:N6615)-SUM($O$3:O6614),0)</f>
        <v>0</v>
      </c>
      <c r="P6615" s="6">
        <f>IF(B6615&gt;0,SUM($O$4:O6615)-SUM($P$3:P6614),0)</f>
        <v>0</v>
      </c>
      <c r="Q6615" s="6">
        <f t="shared" si="727"/>
        <v>1.7121943156997577E-11</v>
      </c>
      <c r="R6615" s="8">
        <f>IF(E6614&lt;&gt;E6615,SUM($Q$4:Q6615)-SUM($R$3:R6614),0)</f>
        <v>0</v>
      </c>
      <c r="S6615" s="6">
        <f>IF(B6615&gt;0,SUM($R$4:R6615)-SUM($S$3:S6614),0)</f>
        <v>0</v>
      </c>
    </row>
    <row r="6616" spans="1:19">
      <c r="A6616">
        <f>IF(E6615&lt;&gt;E6616,COUNTIF($A$4:A6615,"&lt;&gt;0")+1,0)</f>
        <v>0</v>
      </c>
      <c r="B6616">
        <f>IF(A6616&lt;&gt;0,IF(MOD(A6616,3)=0,COUNTIF($B$4:B6615,"&lt;&gt;0")+1,0),0)</f>
        <v>0</v>
      </c>
      <c r="C6616" s="9">
        <f>'Dash Board'!$C$12+COUNT('Daily reducing balance'!$F$4:F6615)</f>
        <v>48342</v>
      </c>
      <c r="D6616">
        <f t="shared" si="721"/>
        <v>2032</v>
      </c>
      <c r="E6616">
        <f t="shared" si="722"/>
        <v>5</v>
      </c>
      <c r="F6616">
        <f>DAY('Dash Board'!$C$12+COUNT('Daily reducing balance'!$F$4:F6615))</f>
        <v>8</v>
      </c>
      <c r="G6616" s="8">
        <f t="shared" si="723"/>
        <v>1.2502614112671201E-7</v>
      </c>
      <c r="H6616" s="6">
        <f>G6616*'Dash Board'!$C$11/365</f>
        <v>3.5966424159739068E-11</v>
      </c>
      <c r="I6616" s="6">
        <f>H6616*'Dash Board'!$C$18/'Dash Board'!$C$11</f>
        <v>1.7126868647494796E-11</v>
      </c>
      <c r="J6616" s="6">
        <f>(G6616&gt;1)*PMT('Dash Board'!$C$11/365,$U$4,-'Dash Board'!$C$19)</f>
        <v>0</v>
      </c>
      <c r="K6616" s="6">
        <f t="shared" si="725"/>
        <v>0</v>
      </c>
      <c r="L6616" s="8">
        <f t="shared" si="726"/>
        <v>1.2506210755087174E-7</v>
      </c>
      <c r="N6616" s="8">
        <f t="shared" si="724"/>
        <v>-1.7126868647494796E-11</v>
      </c>
      <c r="O6616" s="8">
        <f>IF(E6615&lt;&gt;E6616,SUM($N$4:N6616)-SUM($O$3:O6615),0)</f>
        <v>0</v>
      </c>
      <c r="P6616" s="6">
        <f>IF(B6616&gt;0,SUM($O$4:O6616)-SUM($P$3:P6615),0)</f>
        <v>0</v>
      </c>
      <c r="Q6616" s="6">
        <f t="shared" si="727"/>
        <v>1.7126868647494796E-11</v>
      </c>
      <c r="R6616" s="8">
        <f>IF(E6615&lt;&gt;E6616,SUM($Q$4:Q6616)-SUM($R$3:R6615),0)</f>
        <v>0</v>
      </c>
      <c r="S6616" s="6">
        <f>IF(B6616&gt;0,SUM($R$4:R6616)-SUM($S$3:S6615),0)</f>
        <v>0</v>
      </c>
    </row>
    <row r="6617" spans="1:19">
      <c r="A6617">
        <f>IF(E6616&lt;&gt;E6617,COUNTIF($A$4:A6616,"&lt;&gt;0")+1,0)</f>
        <v>0</v>
      </c>
      <c r="B6617">
        <f>IF(A6617&lt;&gt;0,IF(MOD(A6617,3)=0,COUNTIF($B$4:B6616,"&lt;&gt;0")+1,0),0)</f>
        <v>0</v>
      </c>
      <c r="C6617" s="9">
        <f>'Dash Board'!$C$12+COUNT('Daily reducing balance'!$F$4:F6616)</f>
        <v>48343</v>
      </c>
      <c r="D6617">
        <f t="shared" si="721"/>
        <v>2032</v>
      </c>
      <c r="E6617">
        <f t="shared" si="722"/>
        <v>5</v>
      </c>
      <c r="F6617">
        <f>DAY('Dash Board'!$C$12+COUNT('Daily reducing balance'!$F$4:F6616))</f>
        <v>9</v>
      </c>
      <c r="G6617" s="8">
        <f t="shared" si="723"/>
        <v>1.2506210755087174E-7</v>
      </c>
      <c r="H6617" s="6">
        <f>G6617*'Dash Board'!$C$11/365</f>
        <v>3.5976770665319265E-11</v>
      </c>
      <c r="I6617" s="6">
        <f>H6617*'Dash Board'!$C$18/'Dash Board'!$C$11</f>
        <v>1.7131795554913938E-11</v>
      </c>
      <c r="J6617" s="6">
        <f>(G6617&gt;1)*PMT('Dash Board'!$C$11/365,$U$4,-'Dash Board'!$C$19)</f>
        <v>0</v>
      </c>
      <c r="K6617" s="6">
        <f t="shared" si="725"/>
        <v>0</v>
      </c>
      <c r="L6617" s="8">
        <f t="shared" si="726"/>
        <v>1.2509808432153706E-7</v>
      </c>
      <c r="N6617" s="8">
        <f t="shared" si="724"/>
        <v>-1.7131795554913938E-11</v>
      </c>
      <c r="O6617" s="8">
        <f>IF(E6616&lt;&gt;E6617,SUM($N$4:N6617)-SUM($O$3:O6616),0)</f>
        <v>0</v>
      </c>
      <c r="P6617" s="6">
        <f>IF(B6617&gt;0,SUM($O$4:O6617)-SUM($P$3:P6616),0)</f>
        <v>0</v>
      </c>
      <c r="Q6617" s="6">
        <f t="shared" si="727"/>
        <v>1.7131795554913938E-11</v>
      </c>
      <c r="R6617" s="8">
        <f>IF(E6616&lt;&gt;E6617,SUM($Q$4:Q6617)-SUM($R$3:R6616),0)</f>
        <v>0</v>
      </c>
      <c r="S6617" s="6">
        <f>IF(B6617&gt;0,SUM($R$4:R6617)-SUM($S$3:S6616),0)</f>
        <v>0</v>
      </c>
    </row>
    <row r="6618" spans="1:19">
      <c r="A6618">
        <f>IF(E6617&lt;&gt;E6618,COUNTIF($A$4:A6617,"&lt;&gt;0")+1,0)</f>
        <v>0</v>
      </c>
      <c r="B6618">
        <f>IF(A6618&lt;&gt;0,IF(MOD(A6618,3)=0,COUNTIF($B$4:B6617,"&lt;&gt;0")+1,0),0)</f>
        <v>0</v>
      </c>
      <c r="C6618" s="9">
        <f>'Dash Board'!$C$12+COUNT('Daily reducing balance'!$F$4:F6617)</f>
        <v>48344</v>
      </c>
      <c r="D6618">
        <f t="shared" si="721"/>
        <v>2032</v>
      </c>
      <c r="E6618">
        <f t="shared" si="722"/>
        <v>5</v>
      </c>
      <c r="F6618">
        <f>DAY('Dash Board'!$C$12+COUNT('Daily reducing balance'!$F$4:F6617))</f>
        <v>10</v>
      </c>
      <c r="G6618" s="8">
        <f t="shared" si="723"/>
        <v>1.2509808432153706E-7</v>
      </c>
      <c r="H6618" s="6">
        <f>G6618*'Dash Board'!$C$11/365</f>
        <v>3.5987120147291478E-11</v>
      </c>
      <c r="I6618" s="6">
        <f>H6618*'Dash Board'!$C$18/'Dash Board'!$C$11</f>
        <v>1.7136723879662612E-11</v>
      </c>
      <c r="J6618" s="6">
        <f>(G6618&gt;1)*PMT('Dash Board'!$C$11/365,$U$4,-'Dash Board'!$C$19)</f>
        <v>0</v>
      </c>
      <c r="K6618" s="6">
        <f t="shared" si="725"/>
        <v>0</v>
      </c>
      <c r="L6618" s="8">
        <f t="shared" si="726"/>
        <v>1.2513407144168436E-7</v>
      </c>
      <c r="N6618" s="8">
        <f t="shared" si="724"/>
        <v>-1.7136723879662612E-11</v>
      </c>
      <c r="O6618" s="8">
        <f>IF(E6617&lt;&gt;E6618,SUM($N$4:N6618)-SUM($O$3:O6617),0)</f>
        <v>0</v>
      </c>
      <c r="P6618" s="6">
        <f>IF(B6618&gt;0,SUM($O$4:O6618)-SUM($P$3:P6617),0)</f>
        <v>0</v>
      </c>
      <c r="Q6618" s="6">
        <f t="shared" si="727"/>
        <v>1.7136723879662612E-11</v>
      </c>
      <c r="R6618" s="8">
        <f>IF(E6617&lt;&gt;E6618,SUM($Q$4:Q6618)-SUM($R$3:R6617),0)</f>
        <v>0</v>
      </c>
      <c r="S6618" s="6">
        <f>IF(B6618&gt;0,SUM($R$4:R6618)-SUM($S$3:S6617),0)</f>
        <v>0</v>
      </c>
    </row>
    <row r="6619" spans="1:19">
      <c r="A6619">
        <f>IF(E6618&lt;&gt;E6619,COUNTIF($A$4:A6618,"&lt;&gt;0")+1,0)</f>
        <v>0</v>
      </c>
      <c r="B6619">
        <f>IF(A6619&lt;&gt;0,IF(MOD(A6619,3)=0,COUNTIF($B$4:B6618,"&lt;&gt;0")+1,0),0)</f>
        <v>0</v>
      </c>
      <c r="C6619" s="9">
        <f>'Dash Board'!$C$12+COUNT('Daily reducing balance'!$F$4:F6618)</f>
        <v>48345</v>
      </c>
      <c r="D6619">
        <f t="shared" si="721"/>
        <v>2032</v>
      </c>
      <c r="E6619">
        <f t="shared" si="722"/>
        <v>5</v>
      </c>
      <c r="F6619">
        <f>DAY('Dash Board'!$C$12+COUNT('Daily reducing balance'!$F$4:F6618))</f>
        <v>11</v>
      </c>
      <c r="G6619" s="8">
        <f t="shared" si="723"/>
        <v>1.2513407144168436E-7</v>
      </c>
      <c r="H6619" s="6">
        <f>G6619*'Dash Board'!$C$11/365</f>
        <v>3.5997472606511934E-11</v>
      </c>
      <c r="I6619" s="6">
        <f>H6619*'Dash Board'!$C$18/'Dash Board'!$C$11</f>
        <v>1.7141653622148543E-11</v>
      </c>
      <c r="J6619" s="6">
        <f>(G6619&gt;1)*PMT('Dash Board'!$C$11/365,$U$4,-'Dash Board'!$C$19)</f>
        <v>0</v>
      </c>
      <c r="K6619" s="6">
        <f t="shared" si="725"/>
        <v>0</v>
      </c>
      <c r="L6619" s="8">
        <f t="shared" si="726"/>
        <v>1.2517006891429087E-7</v>
      </c>
      <c r="N6619" s="8">
        <f t="shared" si="724"/>
        <v>-1.7141653622148543E-11</v>
      </c>
      <c r="O6619" s="8">
        <f>IF(E6618&lt;&gt;E6619,SUM($N$4:N6619)-SUM($O$3:O6618),0)</f>
        <v>0</v>
      </c>
      <c r="P6619" s="6">
        <f>IF(B6619&gt;0,SUM($O$4:O6619)-SUM($P$3:P6618),0)</f>
        <v>0</v>
      </c>
      <c r="Q6619" s="6">
        <f t="shared" si="727"/>
        <v>1.7141653622148543E-11</v>
      </c>
      <c r="R6619" s="8">
        <f>IF(E6618&lt;&gt;E6619,SUM($Q$4:Q6619)-SUM($R$3:R6618),0)</f>
        <v>0</v>
      </c>
      <c r="S6619" s="6">
        <f>IF(B6619&gt;0,SUM($R$4:R6619)-SUM($S$3:S6618),0)</f>
        <v>0</v>
      </c>
    </row>
    <row r="6620" spans="1:19">
      <c r="A6620">
        <f>IF(E6619&lt;&gt;E6620,COUNTIF($A$4:A6619,"&lt;&gt;0")+1,0)</f>
        <v>0</v>
      </c>
      <c r="B6620">
        <f>IF(A6620&lt;&gt;0,IF(MOD(A6620,3)=0,COUNTIF($B$4:B6619,"&lt;&gt;0")+1,0),0)</f>
        <v>0</v>
      </c>
      <c r="C6620" s="9">
        <f>'Dash Board'!$C$12+COUNT('Daily reducing balance'!$F$4:F6619)</f>
        <v>48346</v>
      </c>
      <c r="D6620">
        <f t="shared" si="721"/>
        <v>2032</v>
      </c>
      <c r="E6620">
        <f t="shared" si="722"/>
        <v>5</v>
      </c>
      <c r="F6620">
        <f>DAY('Dash Board'!$C$12+COUNT('Daily reducing balance'!$F$4:F6619))</f>
        <v>12</v>
      </c>
      <c r="G6620" s="8">
        <f t="shared" si="723"/>
        <v>1.2517006891429087E-7</v>
      </c>
      <c r="H6620" s="6">
        <f>G6620*'Dash Board'!$C$11/365</f>
        <v>3.6007828043837096E-11</v>
      </c>
      <c r="I6620" s="6">
        <f>H6620*'Dash Board'!$C$18/'Dash Board'!$C$11</f>
        <v>1.7146584782779573E-11</v>
      </c>
      <c r="J6620" s="6">
        <f>(G6620&gt;1)*PMT('Dash Board'!$C$11/365,$U$4,-'Dash Board'!$C$19)</f>
        <v>0</v>
      </c>
      <c r="K6620" s="6">
        <f t="shared" si="725"/>
        <v>0</v>
      </c>
      <c r="L6620" s="8">
        <f t="shared" si="726"/>
        <v>1.252060767423347E-7</v>
      </c>
      <c r="N6620" s="8">
        <f t="shared" si="724"/>
        <v>-1.7146584782779573E-11</v>
      </c>
      <c r="O6620" s="8">
        <f>IF(E6619&lt;&gt;E6620,SUM($N$4:N6620)-SUM($O$3:O6619),0)</f>
        <v>0</v>
      </c>
      <c r="P6620" s="6">
        <f>IF(B6620&gt;0,SUM($O$4:O6620)-SUM($P$3:P6619),0)</f>
        <v>0</v>
      </c>
      <c r="Q6620" s="6">
        <f t="shared" si="727"/>
        <v>1.7146584782779573E-11</v>
      </c>
      <c r="R6620" s="8">
        <f>IF(E6619&lt;&gt;E6620,SUM($Q$4:Q6620)-SUM($R$3:R6619),0)</f>
        <v>0</v>
      </c>
      <c r="S6620" s="6">
        <f>IF(B6620&gt;0,SUM($R$4:R6620)-SUM($S$3:S6619),0)</f>
        <v>0</v>
      </c>
    </row>
    <row r="6621" spans="1:19">
      <c r="A6621">
        <f>IF(E6620&lt;&gt;E6621,COUNTIF($A$4:A6620,"&lt;&gt;0")+1,0)</f>
        <v>0</v>
      </c>
      <c r="B6621">
        <f>IF(A6621&lt;&gt;0,IF(MOD(A6621,3)=0,COUNTIF($B$4:B6620,"&lt;&gt;0")+1,0),0)</f>
        <v>0</v>
      </c>
      <c r="C6621" s="9">
        <f>'Dash Board'!$C$12+COUNT('Daily reducing balance'!$F$4:F6620)</f>
        <v>48347</v>
      </c>
      <c r="D6621">
        <f t="shared" si="721"/>
        <v>2032</v>
      </c>
      <c r="E6621">
        <f t="shared" si="722"/>
        <v>5</v>
      </c>
      <c r="F6621">
        <f>DAY('Dash Board'!$C$12+COUNT('Daily reducing balance'!$F$4:F6620))</f>
        <v>13</v>
      </c>
      <c r="G6621" s="8">
        <f t="shared" si="723"/>
        <v>1.252060767423347E-7</v>
      </c>
      <c r="H6621" s="6">
        <f>G6621*'Dash Board'!$C$11/365</f>
        <v>3.6018186460123677E-11</v>
      </c>
      <c r="I6621" s="6">
        <f>H6621*'Dash Board'!$C$18/'Dash Board'!$C$11</f>
        <v>1.7151517361963657E-11</v>
      </c>
      <c r="J6621" s="6">
        <f>(G6621&gt;1)*PMT('Dash Board'!$C$11/365,$U$4,-'Dash Board'!$C$19)</f>
        <v>0</v>
      </c>
      <c r="K6621" s="6">
        <f t="shared" si="725"/>
        <v>0</v>
      </c>
      <c r="L6621" s="8">
        <f t="shared" si="726"/>
        <v>1.2524209492879482E-7</v>
      </c>
      <c r="N6621" s="8">
        <f t="shared" si="724"/>
        <v>-1.7151517361963657E-11</v>
      </c>
      <c r="O6621" s="8">
        <f>IF(E6620&lt;&gt;E6621,SUM($N$4:N6621)-SUM($O$3:O6620),0)</f>
        <v>0</v>
      </c>
      <c r="P6621" s="6">
        <f>IF(B6621&gt;0,SUM($O$4:O6621)-SUM($P$3:P6620),0)</f>
        <v>0</v>
      </c>
      <c r="Q6621" s="6">
        <f t="shared" si="727"/>
        <v>1.7151517361963657E-11</v>
      </c>
      <c r="R6621" s="8">
        <f>IF(E6620&lt;&gt;E6621,SUM($Q$4:Q6621)-SUM($R$3:R6620),0)</f>
        <v>0</v>
      </c>
      <c r="S6621" s="6">
        <f>IF(B6621&gt;0,SUM($R$4:R6621)-SUM($S$3:S6620),0)</f>
        <v>0</v>
      </c>
    </row>
    <row r="6622" spans="1:19">
      <c r="A6622">
        <f>IF(E6621&lt;&gt;E6622,COUNTIF($A$4:A6621,"&lt;&gt;0")+1,0)</f>
        <v>0</v>
      </c>
      <c r="B6622">
        <f>IF(A6622&lt;&gt;0,IF(MOD(A6622,3)=0,COUNTIF($B$4:B6621,"&lt;&gt;0")+1,0),0)</f>
        <v>0</v>
      </c>
      <c r="C6622" s="9">
        <f>'Dash Board'!$C$12+COUNT('Daily reducing balance'!$F$4:F6621)</f>
        <v>48348</v>
      </c>
      <c r="D6622">
        <f t="shared" si="721"/>
        <v>2032</v>
      </c>
      <c r="E6622">
        <f t="shared" si="722"/>
        <v>5</v>
      </c>
      <c r="F6622">
        <f>DAY('Dash Board'!$C$12+COUNT('Daily reducing balance'!$F$4:F6621))</f>
        <v>14</v>
      </c>
      <c r="G6622" s="8">
        <f t="shared" si="723"/>
        <v>1.2524209492879482E-7</v>
      </c>
      <c r="H6622" s="6">
        <f>G6622*'Dash Board'!$C$11/365</f>
        <v>3.6028547856228642E-11</v>
      </c>
      <c r="I6622" s="6">
        <f>H6622*'Dash Board'!$C$18/'Dash Board'!$C$11</f>
        <v>1.7156451360108878E-11</v>
      </c>
      <c r="J6622" s="6">
        <f>(G6622&gt;1)*PMT('Dash Board'!$C$11/365,$U$4,-'Dash Board'!$C$19)</f>
        <v>0</v>
      </c>
      <c r="K6622" s="6">
        <f t="shared" si="725"/>
        <v>0</v>
      </c>
      <c r="L6622" s="8">
        <f t="shared" si="726"/>
        <v>1.2527812347665105E-7</v>
      </c>
      <c r="N6622" s="8">
        <f t="shared" si="724"/>
        <v>-1.7156451360108878E-11</v>
      </c>
      <c r="O6622" s="8">
        <f>IF(E6621&lt;&gt;E6622,SUM($N$4:N6622)-SUM($O$3:O6621),0)</f>
        <v>0</v>
      </c>
      <c r="P6622" s="6">
        <f>IF(B6622&gt;0,SUM($O$4:O6622)-SUM($P$3:P6621),0)</f>
        <v>0</v>
      </c>
      <c r="Q6622" s="6">
        <f t="shared" si="727"/>
        <v>1.7156451360108878E-11</v>
      </c>
      <c r="R6622" s="8">
        <f>IF(E6621&lt;&gt;E6622,SUM($Q$4:Q6622)-SUM($R$3:R6621),0)</f>
        <v>0</v>
      </c>
      <c r="S6622" s="6">
        <f>IF(B6622&gt;0,SUM($R$4:R6622)-SUM($S$3:S6621),0)</f>
        <v>0</v>
      </c>
    </row>
    <row r="6623" spans="1:19">
      <c r="A6623">
        <f>IF(E6622&lt;&gt;E6623,COUNTIF($A$4:A6622,"&lt;&gt;0")+1,0)</f>
        <v>0</v>
      </c>
      <c r="B6623">
        <f>IF(A6623&lt;&gt;0,IF(MOD(A6623,3)=0,COUNTIF($B$4:B6622,"&lt;&gt;0")+1,0),0)</f>
        <v>0</v>
      </c>
      <c r="C6623" s="9">
        <f>'Dash Board'!$C$12+COUNT('Daily reducing balance'!$F$4:F6622)</f>
        <v>48349</v>
      </c>
      <c r="D6623">
        <f t="shared" si="721"/>
        <v>2032</v>
      </c>
      <c r="E6623">
        <f t="shared" si="722"/>
        <v>5</v>
      </c>
      <c r="F6623">
        <f>DAY('Dash Board'!$C$12+COUNT('Daily reducing balance'!$F$4:F6622))</f>
        <v>15</v>
      </c>
      <c r="G6623" s="8">
        <f t="shared" si="723"/>
        <v>1.2527812347665105E-7</v>
      </c>
      <c r="H6623" s="6">
        <f>G6623*'Dash Board'!$C$11/365</f>
        <v>3.6038912233009203E-11</v>
      </c>
      <c r="I6623" s="6">
        <f>H6623*'Dash Board'!$C$18/'Dash Board'!$C$11</f>
        <v>1.7161386777623431E-11</v>
      </c>
      <c r="J6623" s="6">
        <f>(G6623&gt;1)*PMT('Dash Board'!$C$11/365,$U$4,-'Dash Board'!$C$19)</f>
        <v>0</v>
      </c>
      <c r="K6623" s="6">
        <f t="shared" si="725"/>
        <v>0</v>
      </c>
      <c r="L6623" s="8">
        <f t="shared" si="726"/>
        <v>1.2531416238888406E-7</v>
      </c>
      <c r="N6623" s="8">
        <f t="shared" si="724"/>
        <v>-1.7161386777623431E-11</v>
      </c>
      <c r="O6623" s="8">
        <f>IF(E6622&lt;&gt;E6623,SUM($N$4:N6623)-SUM($O$3:O6622),0)</f>
        <v>0</v>
      </c>
      <c r="P6623" s="6">
        <f>IF(B6623&gt;0,SUM($O$4:O6623)-SUM($P$3:P6622),0)</f>
        <v>0</v>
      </c>
      <c r="Q6623" s="6">
        <f t="shared" si="727"/>
        <v>1.7161386777623431E-11</v>
      </c>
      <c r="R6623" s="8">
        <f>IF(E6622&lt;&gt;E6623,SUM($Q$4:Q6623)-SUM($R$3:R6622),0)</f>
        <v>0</v>
      </c>
      <c r="S6623" s="6">
        <f>IF(B6623&gt;0,SUM($R$4:R6623)-SUM($S$3:S6622),0)</f>
        <v>0</v>
      </c>
    </row>
    <row r="6624" spans="1:19">
      <c r="A6624">
        <f>IF(E6623&lt;&gt;E6624,COUNTIF($A$4:A6623,"&lt;&gt;0")+1,0)</f>
        <v>0</v>
      </c>
      <c r="B6624">
        <f>IF(A6624&lt;&gt;0,IF(MOD(A6624,3)=0,COUNTIF($B$4:B6623,"&lt;&gt;0")+1,0),0)</f>
        <v>0</v>
      </c>
      <c r="C6624" s="9">
        <f>'Dash Board'!$C$12+COUNT('Daily reducing balance'!$F$4:F6623)</f>
        <v>48350</v>
      </c>
      <c r="D6624">
        <f t="shared" si="721"/>
        <v>2032</v>
      </c>
      <c r="E6624">
        <f t="shared" si="722"/>
        <v>5</v>
      </c>
      <c r="F6624">
        <f>DAY('Dash Board'!$C$12+COUNT('Daily reducing balance'!$F$4:F6623))</f>
        <v>16</v>
      </c>
      <c r="G6624" s="8">
        <f t="shared" si="723"/>
        <v>1.2531416238888406E-7</v>
      </c>
      <c r="H6624" s="6">
        <f>G6624*'Dash Board'!$C$11/365</f>
        <v>3.6049279591322809E-11</v>
      </c>
      <c r="I6624" s="6">
        <f>H6624*'Dash Board'!$C$18/'Dash Board'!$C$11</f>
        <v>1.7166323614915625E-11</v>
      </c>
      <c r="J6624" s="6">
        <f>(G6624&gt;1)*PMT('Dash Board'!$C$11/365,$U$4,-'Dash Board'!$C$19)</f>
        <v>0</v>
      </c>
      <c r="K6624" s="6">
        <f t="shared" si="725"/>
        <v>0</v>
      </c>
      <c r="L6624" s="8">
        <f t="shared" si="726"/>
        <v>1.2535021166847538E-7</v>
      </c>
      <c r="N6624" s="8">
        <f t="shared" si="724"/>
        <v>-1.7166323614915625E-11</v>
      </c>
      <c r="O6624" s="8">
        <f>IF(E6623&lt;&gt;E6624,SUM($N$4:N6624)-SUM($O$3:O6623),0)</f>
        <v>0</v>
      </c>
      <c r="P6624" s="6">
        <f>IF(B6624&gt;0,SUM($O$4:O6624)-SUM($P$3:P6623),0)</f>
        <v>0</v>
      </c>
      <c r="Q6624" s="6">
        <f t="shared" si="727"/>
        <v>1.7166323614915625E-11</v>
      </c>
      <c r="R6624" s="8">
        <f>IF(E6623&lt;&gt;E6624,SUM($Q$4:Q6624)-SUM($R$3:R6623),0)</f>
        <v>0</v>
      </c>
      <c r="S6624" s="6">
        <f>IF(B6624&gt;0,SUM($R$4:R6624)-SUM($S$3:S6623),0)</f>
        <v>0</v>
      </c>
    </row>
    <row r="6625" spans="1:19">
      <c r="A6625">
        <f>IF(E6624&lt;&gt;E6625,COUNTIF($A$4:A6624,"&lt;&gt;0")+1,0)</f>
        <v>0</v>
      </c>
      <c r="B6625">
        <f>IF(A6625&lt;&gt;0,IF(MOD(A6625,3)=0,COUNTIF($B$4:B6624,"&lt;&gt;0")+1,0),0)</f>
        <v>0</v>
      </c>
      <c r="C6625" s="9">
        <f>'Dash Board'!$C$12+COUNT('Daily reducing balance'!$F$4:F6624)</f>
        <v>48351</v>
      </c>
      <c r="D6625">
        <f t="shared" si="721"/>
        <v>2032</v>
      </c>
      <c r="E6625">
        <f t="shared" si="722"/>
        <v>5</v>
      </c>
      <c r="F6625">
        <f>DAY('Dash Board'!$C$12+COUNT('Daily reducing balance'!$F$4:F6624))</f>
        <v>17</v>
      </c>
      <c r="G6625" s="8">
        <f t="shared" si="723"/>
        <v>1.2535021166847538E-7</v>
      </c>
      <c r="H6625" s="6">
        <f>G6625*'Dash Board'!$C$11/365</f>
        <v>3.6059649932027158E-11</v>
      </c>
      <c r="I6625" s="6">
        <f>H6625*'Dash Board'!$C$18/'Dash Board'!$C$11</f>
        <v>1.7171261872393886E-11</v>
      </c>
      <c r="J6625" s="6">
        <f>(G6625&gt;1)*PMT('Dash Board'!$C$11/365,$U$4,-'Dash Board'!$C$19)</f>
        <v>0</v>
      </c>
      <c r="K6625" s="6">
        <f t="shared" si="725"/>
        <v>0</v>
      </c>
      <c r="L6625" s="8">
        <f t="shared" si="726"/>
        <v>1.253862713184074E-7</v>
      </c>
      <c r="N6625" s="8">
        <f t="shared" si="724"/>
        <v>-1.7171261872393886E-11</v>
      </c>
      <c r="O6625" s="8">
        <f>IF(E6624&lt;&gt;E6625,SUM($N$4:N6625)-SUM($O$3:O6624),0)</f>
        <v>0</v>
      </c>
      <c r="P6625" s="6">
        <f>IF(B6625&gt;0,SUM($O$4:O6625)-SUM($P$3:P6624),0)</f>
        <v>0</v>
      </c>
      <c r="Q6625" s="6">
        <f t="shared" si="727"/>
        <v>1.7171261872393886E-11</v>
      </c>
      <c r="R6625" s="8">
        <f>IF(E6624&lt;&gt;E6625,SUM($Q$4:Q6625)-SUM($R$3:R6624),0)</f>
        <v>0</v>
      </c>
      <c r="S6625" s="6">
        <f>IF(B6625&gt;0,SUM($R$4:R6625)-SUM($S$3:S6624),0)</f>
        <v>0</v>
      </c>
    </row>
    <row r="6626" spans="1:19">
      <c r="A6626">
        <f>IF(E6625&lt;&gt;E6626,COUNTIF($A$4:A6625,"&lt;&gt;0")+1,0)</f>
        <v>0</v>
      </c>
      <c r="B6626">
        <f>IF(A6626&lt;&gt;0,IF(MOD(A6626,3)=0,COUNTIF($B$4:B6625,"&lt;&gt;0")+1,0),0)</f>
        <v>0</v>
      </c>
      <c r="C6626" s="9">
        <f>'Dash Board'!$C$12+COUNT('Daily reducing balance'!$F$4:F6625)</f>
        <v>48352</v>
      </c>
      <c r="D6626">
        <f t="shared" si="721"/>
        <v>2032</v>
      </c>
      <c r="E6626">
        <f t="shared" si="722"/>
        <v>5</v>
      </c>
      <c r="F6626">
        <f>DAY('Dash Board'!$C$12+COUNT('Daily reducing balance'!$F$4:F6625))</f>
        <v>18</v>
      </c>
      <c r="G6626" s="8">
        <f t="shared" si="723"/>
        <v>1.253862713184074E-7</v>
      </c>
      <c r="H6626" s="6">
        <f>G6626*'Dash Board'!$C$11/365</f>
        <v>3.6070023255980209E-11</v>
      </c>
      <c r="I6626" s="6">
        <f>H6626*'Dash Board'!$C$18/'Dash Board'!$C$11</f>
        <v>1.7176201550466768E-11</v>
      </c>
      <c r="J6626" s="6">
        <f>(G6626&gt;1)*PMT('Dash Board'!$C$11/365,$U$4,-'Dash Board'!$C$19)</f>
        <v>0</v>
      </c>
      <c r="K6626" s="6">
        <f t="shared" si="725"/>
        <v>0</v>
      </c>
      <c r="L6626" s="8">
        <f t="shared" si="726"/>
        <v>1.2542234134166338E-7</v>
      </c>
      <c r="N6626" s="8">
        <f t="shared" si="724"/>
        <v>-1.7176201550466768E-11</v>
      </c>
      <c r="O6626" s="8">
        <f>IF(E6625&lt;&gt;E6626,SUM($N$4:N6626)-SUM($O$3:O6625),0)</f>
        <v>0</v>
      </c>
      <c r="P6626" s="6">
        <f>IF(B6626&gt;0,SUM($O$4:O6626)-SUM($P$3:P6625),0)</f>
        <v>0</v>
      </c>
      <c r="Q6626" s="6">
        <f t="shared" si="727"/>
        <v>1.7176201550466768E-11</v>
      </c>
      <c r="R6626" s="8">
        <f>IF(E6625&lt;&gt;E6626,SUM($Q$4:Q6626)-SUM($R$3:R6625),0)</f>
        <v>0</v>
      </c>
      <c r="S6626" s="6">
        <f>IF(B6626&gt;0,SUM($R$4:R6626)-SUM($S$3:S6625),0)</f>
        <v>0</v>
      </c>
    </row>
    <row r="6627" spans="1:19">
      <c r="A6627">
        <f>IF(E6626&lt;&gt;E6627,COUNTIF($A$4:A6626,"&lt;&gt;0")+1,0)</f>
        <v>0</v>
      </c>
      <c r="B6627">
        <f>IF(A6627&lt;&gt;0,IF(MOD(A6627,3)=0,COUNTIF($B$4:B6626,"&lt;&gt;0")+1,0),0)</f>
        <v>0</v>
      </c>
      <c r="C6627" s="9">
        <f>'Dash Board'!$C$12+COUNT('Daily reducing balance'!$F$4:F6626)</f>
        <v>48353</v>
      </c>
      <c r="D6627">
        <f t="shared" si="721"/>
        <v>2032</v>
      </c>
      <c r="E6627">
        <f t="shared" si="722"/>
        <v>5</v>
      </c>
      <c r="F6627">
        <f>DAY('Dash Board'!$C$12+COUNT('Daily reducing balance'!$F$4:F6626))</f>
        <v>19</v>
      </c>
      <c r="G6627" s="8">
        <f t="shared" si="723"/>
        <v>1.2542234134166338E-7</v>
      </c>
      <c r="H6627" s="6">
        <f>G6627*'Dash Board'!$C$11/365</f>
        <v>3.6080399564040149E-11</v>
      </c>
      <c r="I6627" s="6">
        <f>H6627*'Dash Board'!$C$18/'Dash Board'!$C$11</f>
        <v>1.7181142649542929E-11</v>
      </c>
      <c r="J6627" s="6">
        <f>(G6627&gt;1)*PMT('Dash Board'!$C$11/365,$U$4,-'Dash Board'!$C$19)</f>
        <v>0</v>
      </c>
      <c r="K6627" s="6">
        <f t="shared" si="725"/>
        <v>0</v>
      </c>
      <c r="L6627" s="8">
        <f t="shared" si="726"/>
        <v>1.2545842174122742E-7</v>
      </c>
      <c r="N6627" s="8">
        <f t="shared" si="724"/>
        <v>-1.7181142649542929E-11</v>
      </c>
      <c r="O6627" s="8">
        <f>IF(E6626&lt;&gt;E6627,SUM($N$4:N6627)-SUM($O$3:O6626),0)</f>
        <v>0</v>
      </c>
      <c r="P6627" s="6">
        <f>IF(B6627&gt;0,SUM($O$4:O6627)-SUM($P$3:P6626),0)</f>
        <v>0</v>
      </c>
      <c r="Q6627" s="6">
        <f t="shared" si="727"/>
        <v>1.7181142649542929E-11</v>
      </c>
      <c r="R6627" s="8">
        <f>IF(E6626&lt;&gt;E6627,SUM($Q$4:Q6627)-SUM($R$3:R6626),0)</f>
        <v>0</v>
      </c>
      <c r="S6627" s="6">
        <f>IF(B6627&gt;0,SUM($R$4:R6627)-SUM($S$3:S6626),0)</f>
        <v>0</v>
      </c>
    </row>
    <row r="6628" spans="1:19">
      <c r="A6628">
        <f>IF(E6627&lt;&gt;E6628,COUNTIF($A$4:A6627,"&lt;&gt;0")+1,0)</f>
        <v>0</v>
      </c>
      <c r="B6628">
        <f>IF(A6628&lt;&gt;0,IF(MOD(A6628,3)=0,COUNTIF($B$4:B6627,"&lt;&gt;0")+1,0),0)</f>
        <v>0</v>
      </c>
      <c r="C6628" s="9">
        <f>'Dash Board'!$C$12+COUNT('Daily reducing balance'!$F$4:F6627)</f>
        <v>48354</v>
      </c>
      <c r="D6628">
        <f t="shared" si="721"/>
        <v>2032</v>
      </c>
      <c r="E6628">
        <f t="shared" si="722"/>
        <v>5</v>
      </c>
      <c r="F6628">
        <f>DAY('Dash Board'!$C$12+COUNT('Daily reducing balance'!$F$4:F6627))</f>
        <v>20</v>
      </c>
      <c r="G6628" s="8">
        <f t="shared" si="723"/>
        <v>1.2545842174122742E-7</v>
      </c>
      <c r="H6628" s="6">
        <f>G6628*'Dash Board'!$C$11/365</f>
        <v>3.6090778857065419E-11</v>
      </c>
      <c r="I6628" s="6">
        <f>H6628*'Dash Board'!$C$18/'Dash Board'!$C$11</f>
        <v>1.7186085170031152E-11</v>
      </c>
      <c r="J6628" s="6">
        <f>(G6628&gt;1)*PMT('Dash Board'!$C$11/365,$U$4,-'Dash Board'!$C$19)</f>
        <v>0</v>
      </c>
      <c r="K6628" s="6">
        <f t="shared" si="725"/>
        <v>0</v>
      </c>
      <c r="L6628" s="8">
        <f t="shared" si="726"/>
        <v>1.2549451252008448E-7</v>
      </c>
      <c r="N6628" s="8">
        <f t="shared" si="724"/>
        <v>-1.7186085170031152E-11</v>
      </c>
      <c r="O6628" s="8">
        <f>IF(E6627&lt;&gt;E6628,SUM($N$4:N6628)-SUM($O$3:O6627),0)</f>
        <v>0</v>
      </c>
      <c r="P6628" s="6">
        <f>IF(B6628&gt;0,SUM($O$4:O6628)-SUM($P$3:P6627),0)</f>
        <v>0</v>
      </c>
      <c r="Q6628" s="6">
        <f t="shared" si="727"/>
        <v>1.7186085170031152E-11</v>
      </c>
      <c r="R6628" s="8">
        <f>IF(E6627&lt;&gt;E6628,SUM($Q$4:Q6628)-SUM($R$3:R6627),0)</f>
        <v>0</v>
      </c>
      <c r="S6628" s="6">
        <f>IF(B6628&gt;0,SUM($R$4:R6628)-SUM($S$3:S6627),0)</f>
        <v>0</v>
      </c>
    </row>
    <row r="6629" spans="1:19">
      <c r="A6629">
        <f>IF(E6628&lt;&gt;E6629,COUNTIF($A$4:A6628,"&lt;&gt;0")+1,0)</f>
        <v>0</v>
      </c>
      <c r="B6629">
        <f>IF(A6629&lt;&gt;0,IF(MOD(A6629,3)=0,COUNTIF($B$4:B6628,"&lt;&gt;0")+1,0),0)</f>
        <v>0</v>
      </c>
      <c r="C6629" s="9">
        <f>'Dash Board'!$C$12+COUNT('Daily reducing balance'!$F$4:F6628)</f>
        <v>48355</v>
      </c>
      <c r="D6629">
        <f t="shared" si="721"/>
        <v>2032</v>
      </c>
      <c r="E6629">
        <f t="shared" si="722"/>
        <v>5</v>
      </c>
      <c r="F6629">
        <f>DAY('Dash Board'!$C$12+COUNT('Daily reducing balance'!$F$4:F6628))</f>
        <v>21</v>
      </c>
      <c r="G6629" s="8">
        <f t="shared" si="723"/>
        <v>1.2549451252008448E-7</v>
      </c>
      <c r="H6629" s="6">
        <f>G6629*'Dash Board'!$C$11/365</f>
        <v>3.6101161135914713E-11</v>
      </c>
      <c r="I6629" s="6">
        <f>H6629*'Dash Board'!$C$18/'Dash Board'!$C$11</f>
        <v>1.719102911234034E-11</v>
      </c>
      <c r="J6629" s="6">
        <f>(G6629&gt;1)*PMT('Dash Board'!$C$11/365,$U$4,-'Dash Board'!$C$19)</f>
        <v>0</v>
      </c>
      <c r="K6629" s="6">
        <f t="shared" si="725"/>
        <v>0</v>
      </c>
      <c r="L6629" s="8">
        <f t="shared" si="726"/>
        <v>1.2553061368122038E-7</v>
      </c>
      <c r="N6629" s="8">
        <f t="shared" si="724"/>
        <v>-1.719102911234034E-11</v>
      </c>
      <c r="O6629" s="8">
        <f>IF(E6628&lt;&gt;E6629,SUM($N$4:N6629)-SUM($O$3:O6628),0)</f>
        <v>0</v>
      </c>
      <c r="P6629" s="6">
        <f>IF(B6629&gt;0,SUM($O$4:O6629)-SUM($P$3:P6628),0)</f>
        <v>0</v>
      </c>
      <c r="Q6629" s="6">
        <f t="shared" si="727"/>
        <v>1.719102911234034E-11</v>
      </c>
      <c r="R6629" s="8">
        <f>IF(E6628&lt;&gt;E6629,SUM($Q$4:Q6629)-SUM($R$3:R6628),0)</f>
        <v>0</v>
      </c>
      <c r="S6629" s="6">
        <f>IF(B6629&gt;0,SUM($R$4:R6629)-SUM($S$3:S6628),0)</f>
        <v>0</v>
      </c>
    </row>
    <row r="6630" spans="1:19">
      <c r="A6630">
        <f>IF(E6629&lt;&gt;E6630,COUNTIF($A$4:A6629,"&lt;&gt;0")+1,0)</f>
        <v>0</v>
      </c>
      <c r="B6630">
        <f>IF(A6630&lt;&gt;0,IF(MOD(A6630,3)=0,COUNTIF($B$4:B6629,"&lt;&gt;0")+1,0),0)</f>
        <v>0</v>
      </c>
      <c r="C6630" s="9">
        <f>'Dash Board'!$C$12+COUNT('Daily reducing balance'!$F$4:F6629)</f>
        <v>48356</v>
      </c>
      <c r="D6630">
        <f t="shared" si="721"/>
        <v>2032</v>
      </c>
      <c r="E6630">
        <f t="shared" si="722"/>
        <v>5</v>
      </c>
      <c r="F6630">
        <f>DAY('Dash Board'!$C$12+COUNT('Daily reducing balance'!$F$4:F6629))</f>
        <v>22</v>
      </c>
      <c r="G6630" s="8">
        <f t="shared" si="723"/>
        <v>1.2553061368122038E-7</v>
      </c>
      <c r="H6630" s="6">
        <f>G6630*'Dash Board'!$C$11/365</f>
        <v>3.6111546401446958E-11</v>
      </c>
      <c r="I6630" s="6">
        <f>H6630*'Dash Board'!$C$18/'Dash Board'!$C$11</f>
        <v>1.7195974476879506E-11</v>
      </c>
      <c r="J6630" s="6">
        <f>(G6630&gt;1)*PMT('Dash Board'!$C$11/365,$U$4,-'Dash Board'!$C$19)</f>
        <v>0</v>
      </c>
      <c r="K6630" s="6">
        <f t="shared" si="725"/>
        <v>0</v>
      </c>
      <c r="L6630" s="8">
        <f t="shared" si="726"/>
        <v>1.2556672522762182E-7</v>
      </c>
      <c r="N6630" s="8">
        <f t="shared" si="724"/>
        <v>-1.7195974476879506E-11</v>
      </c>
      <c r="O6630" s="8">
        <f>IF(E6629&lt;&gt;E6630,SUM($N$4:N6630)-SUM($O$3:O6629),0)</f>
        <v>0</v>
      </c>
      <c r="P6630" s="6">
        <f>IF(B6630&gt;0,SUM($O$4:O6630)-SUM($P$3:P6629),0)</f>
        <v>0</v>
      </c>
      <c r="Q6630" s="6">
        <f t="shared" si="727"/>
        <v>1.7195974476879506E-11</v>
      </c>
      <c r="R6630" s="8">
        <f>IF(E6629&lt;&gt;E6630,SUM($Q$4:Q6630)-SUM($R$3:R6629),0)</f>
        <v>0</v>
      </c>
      <c r="S6630" s="6">
        <f>IF(B6630&gt;0,SUM($R$4:R6630)-SUM($S$3:S6629),0)</f>
        <v>0</v>
      </c>
    </row>
    <row r="6631" spans="1:19">
      <c r="A6631">
        <f>IF(E6630&lt;&gt;E6631,COUNTIF($A$4:A6630,"&lt;&gt;0")+1,0)</f>
        <v>0</v>
      </c>
      <c r="B6631">
        <f>IF(A6631&lt;&gt;0,IF(MOD(A6631,3)=0,COUNTIF($B$4:B6630,"&lt;&gt;0")+1,0),0)</f>
        <v>0</v>
      </c>
      <c r="C6631" s="9">
        <f>'Dash Board'!$C$12+COUNT('Daily reducing balance'!$F$4:F6630)</f>
        <v>48357</v>
      </c>
      <c r="D6631">
        <f t="shared" si="721"/>
        <v>2032</v>
      </c>
      <c r="E6631">
        <f t="shared" si="722"/>
        <v>5</v>
      </c>
      <c r="F6631">
        <f>DAY('Dash Board'!$C$12+COUNT('Daily reducing balance'!$F$4:F6630))</f>
        <v>23</v>
      </c>
      <c r="G6631" s="8">
        <f t="shared" si="723"/>
        <v>1.2556672522762182E-7</v>
      </c>
      <c r="H6631" s="6">
        <f>G6631*'Dash Board'!$C$11/365</f>
        <v>3.6121934654521347E-11</v>
      </c>
      <c r="I6631" s="6">
        <f>H6631*'Dash Board'!$C$18/'Dash Board'!$C$11</f>
        <v>1.7200921264057786E-11</v>
      </c>
      <c r="J6631" s="6">
        <f>(G6631&gt;1)*PMT('Dash Board'!$C$11/365,$U$4,-'Dash Board'!$C$19)</f>
        <v>0</v>
      </c>
      <c r="K6631" s="6">
        <f t="shared" si="725"/>
        <v>0</v>
      </c>
      <c r="L6631" s="8">
        <f t="shared" si="726"/>
        <v>1.2560284716227634E-7</v>
      </c>
      <c r="N6631" s="8">
        <f t="shared" si="724"/>
        <v>-1.7200921264057786E-11</v>
      </c>
      <c r="O6631" s="8">
        <f>IF(E6630&lt;&gt;E6631,SUM($N$4:N6631)-SUM($O$3:O6630),0)</f>
        <v>0</v>
      </c>
      <c r="P6631" s="6">
        <f>IF(B6631&gt;0,SUM($O$4:O6631)-SUM($P$3:P6630),0)</f>
        <v>0</v>
      </c>
      <c r="Q6631" s="6">
        <f t="shared" si="727"/>
        <v>1.7200921264057786E-11</v>
      </c>
      <c r="R6631" s="8">
        <f>IF(E6630&lt;&gt;E6631,SUM($Q$4:Q6631)-SUM($R$3:R6630),0)</f>
        <v>0</v>
      </c>
      <c r="S6631" s="6">
        <f>IF(B6631&gt;0,SUM($R$4:R6631)-SUM($S$3:S6630),0)</f>
        <v>0</v>
      </c>
    </row>
    <row r="6632" spans="1:19">
      <c r="A6632">
        <f>IF(E6631&lt;&gt;E6632,COUNTIF($A$4:A6631,"&lt;&gt;0")+1,0)</f>
        <v>0</v>
      </c>
      <c r="B6632">
        <f>IF(A6632&lt;&gt;0,IF(MOD(A6632,3)=0,COUNTIF($B$4:B6631,"&lt;&gt;0")+1,0),0)</f>
        <v>0</v>
      </c>
      <c r="C6632" s="9">
        <f>'Dash Board'!$C$12+COUNT('Daily reducing balance'!$F$4:F6631)</f>
        <v>48358</v>
      </c>
      <c r="D6632">
        <f t="shared" si="721"/>
        <v>2032</v>
      </c>
      <c r="E6632">
        <f t="shared" si="722"/>
        <v>5</v>
      </c>
      <c r="F6632">
        <f>DAY('Dash Board'!$C$12+COUNT('Daily reducing balance'!$F$4:F6631))</f>
        <v>24</v>
      </c>
      <c r="G6632" s="8">
        <f t="shared" si="723"/>
        <v>1.2560284716227634E-7</v>
      </c>
      <c r="H6632" s="6">
        <f>G6632*'Dash Board'!$C$11/365</f>
        <v>3.6132325895997303E-11</v>
      </c>
      <c r="I6632" s="6">
        <f>H6632*'Dash Board'!$C$18/'Dash Board'!$C$11</f>
        <v>1.720586947428443E-11</v>
      </c>
      <c r="J6632" s="6">
        <f>(G6632&gt;1)*PMT('Dash Board'!$C$11/365,$U$4,-'Dash Board'!$C$19)</f>
        <v>0</v>
      </c>
      <c r="K6632" s="6">
        <f t="shared" si="725"/>
        <v>0</v>
      </c>
      <c r="L6632" s="8">
        <f t="shared" si="726"/>
        <v>1.2563897948817233E-7</v>
      </c>
      <c r="N6632" s="8">
        <f t="shared" si="724"/>
        <v>-1.720586947428443E-11</v>
      </c>
      <c r="O6632" s="8">
        <f>IF(E6631&lt;&gt;E6632,SUM($N$4:N6632)-SUM($O$3:O6631),0)</f>
        <v>0</v>
      </c>
      <c r="P6632" s="6">
        <f>IF(B6632&gt;0,SUM($O$4:O6632)-SUM($P$3:P6631),0)</f>
        <v>0</v>
      </c>
      <c r="Q6632" s="6">
        <f t="shared" si="727"/>
        <v>1.720586947428443E-11</v>
      </c>
      <c r="R6632" s="8">
        <f>IF(E6631&lt;&gt;E6632,SUM($Q$4:Q6632)-SUM($R$3:R6631),0)</f>
        <v>0</v>
      </c>
      <c r="S6632" s="6">
        <f>IF(B6632&gt;0,SUM($R$4:R6632)-SUM($S$3:S6631),0)</f>
        <v>0</v>
      </c>
    </row>
    <row r="6633" spans="1:19">
      <c r="A6633">
        <f>IF(E6632&lt;&gt;E6633,COUNTIF($A$4:A6632,"&lt;&gt;0")+1,0)</f>
        <v>0</v>
      </c>
      <c r="B6633">
        <f>IF(A6633&lt;&gt;0,IF(MOD(A6633,3)=0,COUNTIF($B$4:B6632,"&lt;&gt;0")+1,0),0)</f>
        <v>0</v>
      </c>
      <c r="C6633" s="9">
        <f>'Dash Board'!$C$12+COUNT('Daily reducing balance'!$F$4:F6632)</f>
        <v>48359</v>
      </c>
      <c r="D6633">
        <f t="shared" si="721"/>
        <v>2032</v>
      </c>
      <c r="E6633">
        <f t="shared" si="722"/>
        <v>5</v>
      </c>
      <c r="F6633">
        <f>DAY('Dash Board'!$C$12+COUNT('Daily reducing balance'!$F$4:F6632))</f>
        <v>25</v>
      </c>
      <c r="G6633" s="8">
        <f t="shared" si="723"/>
        <v>1.2563897948817233E-7</v>
      </c>
      <c r="H6633" s="6">
        <f>G6633*'Dash Board'!$C$11/365</f>
        <v>3.614272012673451E-11</v>
      </c>
      <c r="I6633" s="6">
        <f>H6633*'Dash Board'!$C$18/'Dash Board'!$C$11</f>
        <v>1.7210819107968815E-11</v>
      </c>
      <c r="J6633" s="6">
        <f>(G6633&gt;1)*PMT('Dash Board'!$C$11/365,$U$4,-'Dash Board'!$C$19)</f>
        <v>0</v>
      </c>
      <c r="K6633" s="6">
        <f t="shared" si="725"/>
        <v>0</v>
      </c>
      <c r="L6633" s="8">
        <f t="shared" si="726"/>
        <v>1.2567512220829907E-7</v>
      </c>
      <c r="N6633" s="8">
        <f t="shared" si="724"/>
        <v>-1.7210819107968815E-11</v>
      </c>
      <c r="O6633" s="8">
        <f>IF(E6632&lt;&gt;E6633,SUM($N$4:N6633)-SUM($O$3:O6632),0)</f>
        <v>0</v>
      </c>
      <c r="P6633" s="6">
        <f>IF(B6633&gt;0,SUM($O$4:O6633)-SUM($P$3:P6632),0)</f>
        <v>0</v>
      </c>
      <c r="Q6633" s="6">
        <f t="shared" si="727"/>
        <v>1.7210819107968815E-11</v>
      </c>
      <c r="R6633" s="8">
        <f>IF(E6632&lt;&gt;E6633,SUM($Q$4:Q6633)-SUM($R$3:R6632),0)</f>
        <v>0</v>
      </c>
      <c r="S6633" s="6">
        <f>IF(B6633&gt;0,SUM($R$4:R6633)-SUM($S$3:S6632),0)</f>
        <v>0</v>
      </c>
    </row>
    <row r="6634" spans="1:19">
      <c r="A6634">
        <f>IF(E6633&lt;&gt;E6634,COUNTIF($A$4:A6633,"&lt;&gt;0")+1,0)</f>
        <v>0</v>
      </c>
      <c r="B6634">
        <f>IF(A6634&lt;&gt;0,IF(MOD(A6634,3)=0,COUNTIF($B$4:B6633,"&lt;&gt;0")+1,0),0)</f>
        <v>0</v>
      </c>
      <c r="C6634" s="9">
        <f>'Dash Board'!$C$12+COUNT('Daily reducing balance'!$F$4:F6633)</f>
        <v>48360</v>
      </c>
      <c r="D6634">
        <f t="shared" si="721"/>
        <v>2032</v>
      </c>
      <c r="E6634">
        <f t="shared" si="722"/>
        <v>5</v>
      </c>
      <c r="F6634">
        <f>DAY('Dash Board'!$C$12+COUNT('Daily reducing balance'!$F$4:F6633))</f>
        <v>26</v>
      </c>
      <c r="G6634" s="8">
        <f t="shared" si="723"/>
        <v>1.2567512220829907E-7</v>
      </c>
      <c r="H6634" s="6">
        <f>G6634*'Dash Board'!$C$11/365</f>
        <v>3.6153117347592882E-11</v>
      </c>
      <c r="I6634" s="6">
        <f>H6634*'Dash Board'!$C$18/'Dash Board'!$C$11</f>
        <v>1.7215770165520421E-11</v>
      </c>
      <c r="J6634" s="6">
        <f>(G6634&gt;1)*PMT('Dash Board'!$C$11/365,$U$4,-'Dash Board'!$C$19)</f>
        <v>0</v>
      </c>
      <c r="K6634" s="6">
        <f t="shared" si="725"/>
        <v>0</v>
      </c>
      <c r="L6634" s="8">
        <f t="shared" si="726"/>
        <v>1.2571127532564666E-7</v>
      </c>
      <c r="N6634" s="8">
        <f t="shared" si="724"/>
        <v>-1.7215770165520421E-11</v>
      </c>
      <c r="O6634" s="8">
        <f>IF(E6633&lt;&gt;E6634,SUM($N$4:N6634)-SUM($O$3:O6633),0)</f>
        <v>0</v>
      </c>
      <c r="P6634" s="6">
        <f>IF(B6634&gt;0,SUM($O$4:O6634)-SUM($P$3:P6633),0)</f>
        <v>0</v>
      </c>
      <c r="Q6634" s="6">
        <f t="shared" si="727"/>
        <v>1.7215770165520421E-11</v>
      </c>
      <c r="R6634" s="8">
        <f>IF(E6633&lt;&gt;E6634,SUM($Q$4:Q6634)-SUM($R$3:R6633),0)</f>
        <v>0</v>
      </c>
      <c r="S6634" s="6">
        <f>IF(B6634&gt;0,SUM($R$4:R6634)-SUM($S$3:S6633),0)</f>
        <v>0</v>
      </c>
    </row>
    <row r="6635" spans="1:19">
      <c r="A6635">
        <f>IF(E6634&lt;&gt;E6635,COUNTIF($A$4:A6634,"&lt;&gt;0")+1,0)</f>
        <v>0</v>
      </c>
      <c r="B6635">
        <f>IF(A6635&lt;&gt;0,IF(MOD(A6635,3)=0,COUNTIF($B$4:B6634,"&lt;&gt;0")+1,0),0)</f>
        <v>0</v>
      </c>
      <c r="C6635" s="9">
        <f>'Dash Board'!$C$12+COUNT('Daily reducing balance'!$F$4:F6634)</f>
        <v>48361</v>
      </c>
      <c r="D6635">
        <f t="shared" si="721"/>
        <v>2032</v>
      </c>
      <c r="E6635">
        <f t="shared" si="722"/>
        <v>5</v>
      </c>
      <c r="F6635">
        <f>DAY('Dash Board'!$C$12+COUNT('Daily reducing balance'!$F$4:F6634))</f>
        <v>27</v>
      </c>
      <c r="G6635" s="8">
        <f t="shared" si="723"/>
        <v>1.2571127532564666E-7</v>
      </c>
      <c r="H6635" s="6">
        <f>G6635*'Dash Board'!$C$11/365</f>
        <v>3.6163517559432603E-11</v>
      </c>
      <c r="I6635" s="6">
        <f>H6635*'Dash Board'!$C$18/'Dash Board'!$C$11</f>
        <v>1.7220722647348862E-11</v>
      </c>
      <c r="J6635" s="6">
        <f>(G6635&gt;1)*PMT('Dash Board'!$C$11/365,$U$4,-'Dash Board'!$C$19)</f>
        <v>0</v>
      </c>
      <c r="K6635" s="6">
        <f t="shared" si="725"/>
        <v>0</v>
      </c>
      <c r="L6635" s="8">
        <f t="shared" si="726"/>
        <v>1.257474388432061E-7</v>
      </c>
      <c r="N6635" s="8">
        <f t="shared" si="724"/>
        <v>-1.7220722647348862E-11</v>
      </c>
      <c r="O6635" s="8">
        <f>IF(E6634&lt;&gt;E6635,SUM($N$4:N6635)-SUM($O$3:O6634),0)</f>
        <v>0</v>
      </c>
      <c r="P6635" s="6">
        <f>IF(B6635&gt;0,SUM($O$4:O6635)-SUM($P$3:P6634),0)</f>
        <v>0</v>
      </c>
      <c r="Q6635" s="6">
        <f t="shared" si="727"/>
        <v>1.7220722647348862E-11</v>
      </c>
      <c r="R6635" s="8">
        <f>IF(E6634&lt;&gt;E6635,SUM($Q$4:Q6635)-SUM($R$3:R6634),0)</f>
        <v>0</v>
      </c>
      <c r="S6635" s="6">
        <f>IF(B6635&gt;0,SUM($R$4:R6635)-SUM($S$3:S6634),0)</f>
        <v>0</v>
      </c>
    </row>
    <row r="6636" spans="1:19">
      <c r="A6636">
        <f>IF(E6635&lt;&gt;E6636,COUNTIF($A$4:A6635,"&lt;&gt;0")+1,0)</f>
        <v>0</v>
      </c>
      <c r="B6636">
        <f>IF(A6636&lt;&gt;0,IF(MOD(A6636,3)=0,COUNTIF($B$4:B6635,"&lt;&gt;0")+1,0),0)</f>
        <v>0</v>
      </c>
      <c r="C6636" s="9">
        <f>'Dash Board'!$C$12+COUNT('Daily reducing balance'!$F$4:F6635)</f>
        <v>48362</v>
      </c>
      <c r="D6636">
        <f t="shared" si="721"/>
        <v>2032</v>
      </c>
      <c r="E6636">
        <f t="shared" si="722"/>
        <v>5</v>
      </c>
      <c r="F6636">
        <f>DAY('Dash Board'!$C$12+COUNT('Daily reducing balance'!$F$4:F6635))</f>
        <v>28</v>
      </c>
      <c r="G6636" s="8">
        <f t="shared" si="723"/>
        <v>1.257474388432061E-7</v>
      </c>
      <c r="H6636" s="6">
        <f>G6636*'Dash Board'!$C$11/365</f>
        <v>3.6173920763114082E-11</v>
      </c>
      <c r="I6636" s="6">
        <f>H6636*'Dash Board'!$C$18/'Dash Board'!$C$11</f>
        <v>1.722567655386385E-11</v>
      </c>
      <c r="J6636" s="6">
        <f>(G6636&gt;1)*PMT('Dash Board'!$C$11/365,$U$4,-'Dash Board'!$C$19)</f>
        <v>0</v>
      </c>
      <c r="K6636" s="6">
        <f t="shared" si="725"/>
        <v>0</v>
      </c>
      <c r="L6636" s="8">
        <f t="shared" si="726"/>
        <v>1.2578361276396922E-7</v>
      </c>
      <c r="N6636" s="8">
        <f t="shared" si="724"/>
        <v>-1.722567655386385E-11</v>
      </c>
      <c r="O6636" s="8">
        <f>IF(E6635&lt;&gt;E6636,SUM($N$4:N6636)-SUM($O$3:O6635),0)</f>
        <v>0</v>
      </c>
      <c r="P6636" s="6">
        <f>IF(B6636&gt;0,SUM($O$4:O6636)-SUM($P$3:P6635),0)</f>
        <v>0</v>
      </c>
      <c r="Q6636" s="6">
        <f t="shared" si="727"/>
        <v>1.722567655386385E-11</v>
      </c>
      <c r="R6636" s="8">
        <f>IF(E6635&lt;&gt;E6636,SUM($Q$4:Q6636)-SUM($R$3:R6635),0)</f>
        <v>0</v>
      </c>
      <c r="S6636" s="6">
        <f>IF(B6636&gt;0,SUM($R$4:R6636)-SUM($S$3:S6635),0)</f>
        <v>0</v>
      </c>
    </row>
    <row r="6637" spans="1:19">
      <c r="A6637">
        <f>IF(E6636&lt;&gt;E6637,COUNTIF($A$4:A6636,"&lt;&gt;0")+1,0)</f>
        <v>0</v>
      </c>
      <c r="B6637">
        <f>IF(A6637&lt;&gt;0,IF(MOD(A6637,3)=0,COUNTIF($B$4:B6636,"&lt;&gt;0")+1,0),0)</f>
        <v>0</v>
      </c>
      <c r="C6637" s="9">
        <f>'Dash Board'!$C$12+COUNT('Daily reducing balance'!$F$4:F6636)</f>
        <v>48363</v>
      </c>
      <c r="D6637">
        <f t="shared" si="721"/>
        <v>2032</v>
      </c>
      <c r="E6637">
        <f t="shared" si="722"/>
        <v>5</v>
      </c>
      <c r="F6637">
        <f>DAY('Dash Board'!$C$12+COUNT('Daily reducing balance'!$F$4:F6636))</f>
        <v>29</v>
      </c>
      <c r="G6637" s="8">
        <f t="shared" si="723"/>
        <v>1.2578361276396922E-7</v>
      </c>
      <c r="H6637" s="6">
        <f>G6637*'Dash Board'!$C$11/365</f>
        <v>3.6184326959497995E-11</v>
      </c>
      <c r="I6637" s="6">
        <f>H6637*'Dash Board'!$C$18/'Dash Board'!$C$11</f>
        <v>1.7230631885475236E-11</v>
      </c>
      <c r="J6637" s="6">
        <f>(G6637&gt;1)*PMT('Dash Board'!$C$11/365,$U$4,-'Dash Board'!$C$19)</f>
        <v>0</v>
      </c>
      <c r="K6637" s="6">
        <f t="shared" si="725"/>
        <v>0</v>
      </c>
      <c r="L6637" s="8">
        <f t="shared" si="726"/>
        <v>1.2581979709092872E-7</v>
      </c>
      <c r="N6637" s="8">
        <f t="shared" si="724"/>
        <v>-1.7230631885475236E-11</v>
      </c>
      <c r="O6637" s="8">
        <f>IF(E6636&lt;&gt;E6637,SUM($N$4:N6637)-SUM($O$3:O6636),0)</f>
        <v>0</v>
      </c>
      <c r="P6637" s="6">
        <f>IF(B6637&gt;0,SUM($O$4:O6637)-SUM($P$3:P6636),0)</f>
        <v>0</v>
      </c>
      <c r="Q6637" s="6">
        <f t="shared" si="727"/>
        <v>1.7230631885475236E-11</v>
      </c>
      <c r="R6637" s="8">
        <f>IF(E6636&lt;&gt;E6637,SUM($Q$4:Q6637)-SUM($R$3:R6636),0)</f>
        <v>0</v>
      </c>
      <c r="S6637" s="6">
        <f>IF(B6637&gt;0,SUM($R$4:R6637)-SUM($S$3:S6636),0)</f>
        <v>0</v>
      </c>
    </row>
    <row r="6638" spans="1:19">
      <c r="A6638">
        <f>IF(E6637&lt;&gt;E6638,COUNTIF($A$4:A6637,"&lt;&gt;0")+1,0)</f>
        <v>0</v>
      </c>
      <c r="B6638">
        <f>IF(A6638&lt;&gt;0,IF(MOD(A6638,3)=0,COUNTIF($B$4:B6637,"&lt;&gt;0")+1,0),0)</f>
        <v>0</v>
      </c>
      <c r="C6638" s="9">
        <f>'Dash Board'!$C$12+COUNT('Daily reducing balance'!$F$4:F6637)</f>
        <v>48364</v>
      </c>
      <c r="D6638">
        <f t="shared" si="721"/>
        <v>2032</v>
      </c>
      <c r="E6638">
        <f t="shared" si="722"/>
        <v>5</v>
      </c>
      <c r="F6638">
        <f>DAY('Dash Board'!$C$12+COUNT('Daily reducing balance'!$F$4:F6637))</f>
        <v>30</v>
      </c>
      <c r="G6638" s="8">
        <f t="shared" si="723"/>
        <v>1.2581979709092872E-7</v>
      </c>
      <c r="H6638" s="6">
        <f>G6638*'Dash Board'!$C$11/365</f>
        <v>3.6194736149445248E-11</v>
      </c>
      <c r="I6638" s="6">
        <f>H6638*'Dash Board'!$C$18/'Dash Board'!$C$11</f>
        <v>1.7235588642592977E-11</v>
      </c>
      <c r="J6638" s="6">
        <f>(G6638&gt;1)*PMT('Dash Board'!$C$11/365,$U$4,-'Dash Board'!$C$19)</f>
        <v>0</v>
      </c>
      <c r="K6638" s="6">
        <f t="shared" si="725"/>
        <v>0</v>
      </c>
      <c r="L6638" s="8">
        <f t="shared" si="726"/>
        <v>1.2585599182707818E-7</v>
      </c>
      <c r="N6638" s="8">
        <f t="shared" si="724"/>
        <v>-1.7235588642592977E-11</v>
      </c>
      <c r="O6638" s="8">
        <f>IF(E6637&lt;&gt;E6638,SUM($N$4:N6638)-SUM($O$3:O6637),0)</f>
        <v>0</v>
      </c>
      <c r="P6638" s="6">
        <f>IF(B6638&gt;0,SUM($O$4:O6638)-SUM($P$3:P6637),0)</f>
        <v>0</v>
      </c>
      <c r="Q6638" s="6">
        <f t="shared" si="727"/>
        <v>1.7235588642592977E-11</v>
      </c>
      <c r="R6638" s="8">
        <f>IF(E6637&lt;&gt;E6638,SUM($Q$4:Q6638)-SUM($R$3:R6637),0)</f>
        <v>0</v>
      </c>
      <c r="S6638" s="6">
        <f>IF(B6638&gt;0,SUM($R$4:R6638)-SUM($S$3:S6637),0)</f>
        <v>0</v>
      </c>
    </row>
    <row r="6639" spans="1:19">
      <c r="A6639">
        <f>IF(E6638&lt;&gt;E6639,COUNTIF($A$4:A6638,"&lt;&gt;0")+1,0)</f>
        <v>0</v>
      </c>
      <c r="B6639">
        <f>IF(A6639&lt;&gt;0,IF(MOD(A6639,3)=0,COUNTIF($B$4:B6638,"&lt;&gt;0")+1,0),0)</f>
        <v>0</v>
      </c>
      <c r="C6639" s="9">
        <f>'Dash Board'!$C$12+COUNT('Daily reducing balance'!$F$4:F6638)</f>
        <v>48365</v>
      </c>
      <c r="D6639">
        <f t="shared" si="721"/>
        <v>2032</v>
      </c>
      <c r="E6639">
        <f t="shared" si="722"/>
        <v>5</v>
      </c>
      <c r="F6639">
        <f>DAY('Dash Board'!$C$12+COUNT('Daily reducing balance'!$F$4:F6638))</f>
        <v>31</v>
      </c>
      <c r="G6639" s="8">
        <f t="shared" si="723"/>
        <v>1.2585599182707818E-7</v>
      </c>
      <c r="H6639" s="6">
        <f>G6639*'Dash Board'!$C$11/365</f>
        <v>3.6205148333817009E-11</v>
      </c>
      <c r="I6639" s="6">
        <f>H6639*'Dash Board'!$C$18/'Dash Board'!$C$11</f>
        <v>1.724054682562715E-11</v>
      </c>
      <c r="J6639" s="6">
        <f>(G6639&gt;1)*PMT('Dash Board'!$C$11/365,$U$4,-'Dash Board'!$C$19)</f>
        <v>0</v>
      </c>
      <c r="K6639" s="6">
        <f t="shared" si="725"/>
        <v>0</v>
      </c>
      <c r="L6639" s="8">
        <f t="shared" si="726"/>
        <v>1.2589219697541201E-7</v>
      </c>
      <c r="N6639" s="8">
        <f t="shared" si="724"/>
        <v>-1.724054682562715E-11</v>
      </c>
      <c r="O6639" s="8">
        <f>IF(E6638&lt;&gt;E6639,SUM($N$4:N6639)-SUM($O$3:O6638),0)</f>
        <v>0</v>
      </c>
      <c r="P6639" s="6">
        <f>IF(B6639&gt;0,SUM($O$4:O6639)-SUM($P$3:P6638),0)</f>
        <v>0</v>
      </c>
      <c r="Q6639" s="6">
        <f t="shared" si="727"/>
        <v>1.724054682562715E-11</v>
      </c>
      <c r="R6639" s="8">
        <f>IF(E6638&lt;&gt;E6639,SUM($Q$4:Q6639)-SUM($R$3:R6638),0)</f>
        <v>0</v>
      </c>
      <c r="S6639" s="6">
        <f>IF(B6639&gt;0,SUM($R$4:R6639)-SUM($S$3:S6638),0)</f>
        <v>0</v>
      </c>
    </row>
    <row r="6640" spans="1:19">
      <c r="A6640">
        <f>IF(E6639&lt;&gt;E6640,COUNTIF($A$4:A6639,"&lt;&gt;0")+1,0)</f>
        <v>218</v>
      </c>
      <c r="B6640">
        <f>IF(A6640&lt;&gt;0,IF(MOD(A6640,3)=0,COUNTIF($B$4:B6639,"&lt;&gt;0")+1,0),0)</f>
        <v>0</v>
      </c>
      <c r="C6640" s="9">
        <f>'Dash Board'!$C$12+COUNT('Daily reducing balance'!$F$4:F6639)</f>
        <v>48366</v>
      </c>
      <c r="D6640">
        <f t="shared" si="721"/>
        <v>2032</v>
      </c>
      <c r="E6640">
        <f t="shared" si="722"/>
        <v>6</v>
      </c>
      <c r="F6640">
        <f>DAY('Dash Board'!$C$12+COUNT('Daily reducing balance'!$F$4:F6639))</f>
        <v>1</v>
      </c>
      <c r="G6640" s="8">
        <f t="shared" si="723"/>
        <v>1.2589219697541201E-7</v>
      </c>
      <c r="H6640" s="6">
        <f>G6640*'Dash Board'!$C$11/365</f>
        <v>3.6215563513474688E-11</v>
      </c>
      <c r="I6640" s="6">
        <f>H6640*'Dash Board'!$C$18/'Dash Board'!$C$11</f>
        <v>1.7245506434987946E-11</v>
      </c>
      <c r="J6640" s="6">
        <f>(G6640&gt;1)*PMT('Dash Board'!$C$11/365,$U$4,-'Dash Board'!$C$19)</f>
        <v>0</v>
      </c>
      <c r="K6640" s="6">
        <f t="shared" si="725"/>
        <v>0</v>
      </c>
      <c r="L6640" s="8">
        <f t="shared" si="726"/>
        <v>1.2592841253892548E-7</v>
      </c>
      <c r="N6640" s="8">
        <f t="shared" si="724"/>
        <v>-1.7245506434987946E-11</v>
      </c>
      <c r="O6640" s="8">
        <f>IF(E6639&lt;&gt;E6640,SUM($N$4:N6640)-SUM($O$3:O6639),0)</f>
        <v>0</v>
      </c>
      <c r="P6640" s="6">
        <f>IF(B6640&gt;0,SUM($O$4:O6640)-SUM($P$3:P6639),0)</f>
        <v>0</v>
      </c>
      <c r="Q6640" s="6">
        <f t="shared" si="727"/>
        <v>1.7245506434987946E-11</v>
      </c>
      <c r="R6640" s="8">
        <f>IF(E6639&lt;&gt;E6640,SUM($Q$4:Q6640)-SUM($R$3:R6639),0)</f>
        <v>9.0221874415874481E-10</v>
      </c>
      <c r="S6640" s="6">
        <f>IF(B6640&gt;0,SUM($R$4:R6640)-SUM($S$3:S6639),0)</f>
        <v>0</v>
      </c>
    </row>
    <row r="6641" spans="1:19">
      <c r="A6641">
        <f>IF(E6640&lt;&gt;E6641,COUNTIF($A$4:A6640,"&lt;&gt;0")+1,0)</f>
        <v>0</v>
      </c>
      <c r="B6641">
        <f>IF(A6641&lt;&gt;0,IF(MOD(A6641,3)=0,COUNTIF($B$4:B6640,"&lt;&gt;0")+1,0),0)</f>
        <v>0</v>
      </c>
      <c r="C6641" s="9">
        <f>'Dash Board'!$C$12+COUNT('Daily reducing balance'!$F$4:F6640)</f>
        <v>48367</v>
      </c>
      <c r="D6641">
        <f t="shared" si="721"/>
        <v>2032</v>
      </c>
      <c r="E6641">
        <f t="shared" si="722"/>
        <v>6</v>
      </c>
      <c r="F6641">
        <f>DAY('Dash Board'!$C$12+COUNT('Daily reducing balance'!$F$4:F6640))</f>
        <v>2</v>
      </c>
      <c r="G6641" s="8">
        <f t="shared" si="723"/>
        <v>1.2592841253892548E-7</v>
      </c>
      <c r="H6641" s="6">
        <f>G6641*'Dash Board'!$C$11/365</f>
        <v>3.6225981689279931E-11</v>
      </c>
      <c r="I6641" s="6">
        <f>H6641*'Dash Board'!$C$18/'Dash Board'!$C$11</f>
        <v>1.7250467471085682E-11</v>
      </c>
      <c r="J6641" s="6">
        <f>(G6641&gt;1)*PMT('Dash Board'!$C$11/365,$U$4,-'Dash Board'!$C$19)</f>
        <v>0</v>
      </c>
      <c r="K6641" s="6">
        <f t="shared" si="725"/>
        <v>0</v>
      </c>
      <c r="L6641" s="8">
        <f t="shared" si="726"/>
        <v>1.2596463852061476E-7</v>
      </c>
      <c r="N6641" s="8">
        <f t="shared" si="724"/>
        <v>-1.7250467471085682E-11</v>
      </c>
      <c r="O6641" s="8">
        <f>IF(E6640&lt;&gt;E6641,SUM($N$4:N6641)-SUM($O$3:O6640),0)</f>
        <v>0</v>
      </c>
      <c r="P6641" s="6">
        <f>IF(B6641&gt;0,SUM($O$4:O6641)-SUM($P$3:P6640),0)</f>
        <v>0</v>
      </c>
      <c r="Q6641" s="6">
        <f t="shared" si="727"/>
        <v>1.7250467471085682E-11</v>
      </c>
      <c r="R6641" s="8">
        <f>IF(E6640&lt;&gt;E6641,SUM($Q$4:Q6641)-SUM($R$3:R6640),0)</f>
        <v>0</v>
      </c>
      <c r="S6641" s="6">
        <f>IF(B6641&gt;0,SUM($R$4:R6641)-SUM($S$3:S6640),0)</f>
        <v>0</v>
      </c>
    </row>
    <row r="6642" spans="1:19">
      <c r="A6642">
        <f>IF(E6641&lt;&gt;E6642,COUNTIF($A$4:A6641,"&lt;&gt;0")+1,0)</f>
        <v>0</v>
      </c>
      <c r="B6642">
        <f>IF(A6642&lt;&gt;0,IF(MOD(A6642,3)=0,COUNTIF($B$4:B6641,"&lt;&gt;0")+1,0),0)</f>
        <v>0</v>
      </c>
      <c r="C6642" s="9">
        <f>'Dash Board'!$C$12+COUNT('Daily reducing balance'!$F$4:F6641)</f>
        <v>48368</v>
      </c>
      <c r="D6642">
        <f t="shared" si="721"/>
        <v>2032</v>
      </c>
      <c r="E6642">
        <f t="shared" si="722"/>
        <v>6</v>
      </c>
      <c r="F6642">
        <f>DAY('Dash Board'!$C$12+COUNT('Daily reducing balance'!$F$4:F6641))</f>
        <v>3</v>
      </c>
      <c r="G6642" s="8">
        <f t="shared" si="723"/>
        <v>1.2596463852061476E-7</v>
      </c>
      <c r="H6642" s="6">
        <f>G6642*'Dash Board'!$C$11/365</f>
        <v>3.6236402862094659E-11</v>
      </c>
      <c r="I6642" s="6">
        <f>H6642*'Dash Board'!$C$18/'Dash Board'!$C$11</f>
        <v>1.7255429934330792E-11</v>
      </c>
      <c r="J6642" s="6">
        <f>(G6642&gt;1)*PMT('Dash Board'!$C$11/365,$U$4,-'Dash Board'!$C$19)</f>
        <v>0</v>
      </c>
      <c r="K6642" s="6">
        <f t="shared" si="725"/>
        <v>0</v>
      </c>
      <c r="L6642" s="8">
        <f t="shared" si="726"/>
        <v>1.2600087492347686E-7</v>
      </c>
      <c r="N6642" s="8">
        <f t="shared" si="724"/>
        <v>-1.7255429934330792E-11</v>
      </c>
      <c r="O6642" s="8">
        <f>IF(E6641&lt;&gt;E6642,SUM($N$4:N6642)-SUM($O$3:O6641),0)</f>
        <v>0</v>
      </c>
      <c r="P6642" s="6">
        <f>IF(B6642&gt;0,SUM($O$4:O6642)-SUM($P$3:P6641),0)</f>
        <v>0</v>
      </c>
      <c r="Q6642" s="6">
        <f t="shared" si="727"/>
        <v>1.7255429934330792E-11</v>
      </c>
      <c r="R6642" s="8">
        <f>IF(E6641&lt;&gt;E6642,SUM($Q$4:Q6642)-SUM($R$3:R6641),0)</f>
        <v>0</v>
      </c>
      <c r="S6642" s="6">
        <f>IF(B6642&gt;0,SUM($R$4:R6642)-SUM($S$3:S6641),0)</f>
        <v>0</v>
      </c>
    </row>
    <row r="6643" spans="1:19">
      <c r="A6643">
        <f>IF(E6642&lt;&gt;E6643,COUNTIF($A$4:A6642,"&lt;&gt;0")+1,0)</f>
        <v>0</v>
      </c>
      <c r="B6643">
        <f>IF(A6643&lt;&gt;0,IF(MOD(A6643,3)=0,COUNTIF($B$4:B6642,"&lt;&gt;0")+1,0),0)</f>
        <v>0</v>
      </c>
      <c r="C6643" s="9">
        <f>'Dash Board'!$C$12+COUNT('Daily reducing balance'!$F$4:F6642)</f>
        <v>48369</v>
      </c>
      <c r="D6643">
        <f t="shared" si="721"/>
        <v>2032</v>
      </c>
      <c r="E6643">
        <f t="shared" si="722"/>
        <v>6</v>
      </c>
      <c r="F6643">
        <f>DAY('Dash Board'!$C$12+COUNT('Daily reducing balance'!$F$4:F6642))</f>
        <v>4</v>
      </c>
      <c r="G6643" s="8">
        <f t="shared" si="723"/>
        <v>1.2600087492347686E-7</v>
      </c>
      <c r="H6643" s="6">
        <f>G6643*'Dash Board'!$C$11/365</f>
        <v>3.6246827032781014E-11</v>
      </c>
      <c r="I6643" s="6">
        <f>H6643*'Dash Board'!$C$18/'Dash Board'!$C$11</f>
        <v>1.7260393825133817E-11</v>
      </c>
      <c r="J6643" s="6">
        <f>(G6643&gt;1)*PMT('Dash Board'!$C$11/365,$U$4,-'Dash Board'!$C$19)</f>
        <v>0</v>
      </c>
      <c r="K6643" s="6">
        <f t="shared" si="725"/>
        <v>0</v>
      </c>
      <c r="L6643" s="8">
        <f t="shared" si="726"/>
        <v>1.2603712175050965E-7</v>
      </c>
      <c r="N6643" s="8">
        <f t="shared" si="724"/>
        <v>-1.7260393825133817E-11</v>
      </c>
      <c r="O6643" s="8">
        <f>IF(E6642&lt;&gt;E6643,SUM($N$4:N6643)-SUM($O$3:O6642),0)</f>
        <v>0</v>
      </c>
      <c r="P6643" s="6">
        <f>IF(B6643&gt;0,SUM($O$4:O6643)-SUM($P$3:P6642),0)</f>
        <v>0</v>
      </c>
      <c r="Q6643" s="6">
        <f t="shared" si="727"/>
        <v>1.7260393825133817E-11</v>
      </c>
      <c r="R6643" s="8">
        <f>IF(E6642&lt;&gt;E6643,SUM($Q$4:Q6643)-SUM($R$3:R6642),0)</f>
        <v>0</v>
      </c>
      <c r="S6643" s="6">
        <f>IF(B6643&gt;0,SUM($R$4:R6643)-SUM($S$3:S6642),0)</f>
        <v>0</v>
      </c>
    </row>
    <row r="6644" spans="1:19">
      <c r="A6644">
        <f>IF(E6643&lt;&gt;E6644,COUNTIF($A$4:A6643,"&lt;&gt;0")+1,0)</f>
        <v>0</v>
      </c>
      <c r="B6644">
        <f>IF(A6644&lt;&gt;0,IF(MOD(A6644,3)=0,COUNTIF($B$4:B6643,"&lt;&gt;0")+1,0),0)</f>
        <v>0</v>
      </c>
      <c r="C6644" s="9">
        <f>'Dash Board'!$C$12+COUNT('Daily reducing balance'!$F$4:F6643)</f>
        <v>48370</v>
      </c>
      <c r="D6644">
        <f t="shared" ref="D6644:D6707" si="728">IF(AND(E6644=1,F6644=1),D6643+1,D6643)</f>
        <v>2032</v>
      </c>
      <c r="E6644">
        <f t="shared" ref="E6644:E6707" si="729">IF(F6644=1,IF(E6643+1&gt;12,1,E6643+1),E6643)</f>
        <v>6</v>
      </c>
      <c r="F6644">
        <f>DAY('Dash Board'!$C$12+COUNT('Daily reducing balance'!$F$4:F6643))</f>
        <v>5</v>
      </c>
      <c r="G6644" s="8">
        <f t="shared" ref="G6644:G6707" si="730">L6643</f>
        <v>1.2603712175050965E-7</v>
      </c>
      <c r="H6644" s="6">
        <f>G6644*'Dash Board'!$C$11/365</f>
        <v>3.6257254202201403E-11</v>
      </c>
      <c r="I6644" s="6">
        <f>H6644*'Dash Board'!$C$18/'Dash Board'!$C$11</f>
        <v>1.726535914390543E-11</v>
      </c>
      <c r="J6644" s="6">
        <f>(G6644&gt;1)*PMT('Dash Board'!$C$11/365,$U$4,-'Dash Board'!$C$19)</f>
        <v>0</v>
      </c>
      <c r="K6644" s="6">
        <f t="shared" si="725"/>
        <v>0</v>
      </c>
      <c r="L6644" s="8">
        <f t="shared" si="726"/>
        <v>1.2607337900471185E-7</v>
      </c>
      <c r="N6644" s="8">
        <f t="shared" ref="N6644:N6707" si="731">J6644-I6644</f>
        <v>-1.726535914390543E-11</v>
      </c>
      <c r="O6644" s="8">
        <f>IF(E6643&lt;&gt;E6644,SUM($N$4:N6644)-SUM($O$3:O6643),0)</f>
        <v>0</v>
      </c>
      <c r="P6644" s="6">
        <f>IF(B6644&gt;0,SUM($O$4:O6644)-SUM($P$3:P6643),0)</f>
        <v>0</v>
      </c>
      <c r="Q6644" s="6">
        <f t="shared" si="727"/>
        <v>1.726535914390543E-11</v>
      </c>
      <c r="R6644" s="8">
        <f>IF(E6643&lt;&gt;E6644,SUM($Q$4:Q6644)-SUM($R$3:R6643),0)</f>
        <v>0</v>
      </c>
      <c r="S6644" s="6">
        <f>IF(B6644&gt;0,SUM($R$4:R6644)-SUM($S$3:S6643),0)</f>
        <v>0</v>
      </c>
    </row>
    <row r="6645" spans="1:19">
      <c r="A6645">
        <f>IF(E6644&lt;&gt;E6645,COUNTIF($A$4:A6644,"&lt;&gt;0")+1,0)</f>
        <v>0</v>
      </c>
      <c r="B6645">
        <f>IF(A6645&lt;&gt;0,IF(MOD(A6645,3)=0,COUNTIF($B$4:B6644,"&lt;&gt;0")+1,0),0)</f>
        <v>0</v>
      </c>
      <c r="C6645" s="9">
        <f>'Dash Board'!$C$12+COUNT('Daily reducing balance'!$F$4:F6644)</f>
        <v>48371</v>
      </c>
      <c r="D6645">
        <f t="shared" si="728"/>
        <v>2032</v>
      </c>
      <c r="E6645">
        <f t="shared" si="729"/>
        <v>6</v>
      </c>
      <c r="F6645">
        <f>DAY('Dash Board'!$C$12+COUNT('Daily reducing balance'!$F$4:F6644))</f>
        <v>6</v>
      </c>
      <c r="G6645" s="8">
        <f t="shared" si="730"/>
        <v>1.2607337900471185E-7</v>
      </c>
      <c r="H6645" s="6">
        <f>G6645*'Dash Board'!$C$11/365</f>
        <v>3.6267684371218472E-11</v>
      </c>
      <c r="I6645" s="6">
        <f>H6645*'Dash Board'!$C$18/'Dash Board'!$C$11</f>
        <v>1.7270325891056416E-11</v>
      </c>
      <c r="J6645" s="6">
        <f>(G6645&gt;1)*PMT('Dash Board'!$C$11/365,$U$4,-'Dash Board'!$C$19)</f>
        <v>0</v>
      </c>
      <c r="K6645" s="6">
        <f t="shared" si="725"/>
        <v>0</v>
      </c>
      <c r="L6645" s="8">
        <f t="shared" si="726"/>
        <v>1.2610964668908306E-7</v>
      </c>
      <c r="N6645" s="8">
        <f t="shared" si="731"/>
        <v>-1.7270325891056416E-11</v>
      </c>
      <c r="O6645" s="8">
        <f>IF(E6644&lt;&gt;E6645,SUM($N$4:N6645)-SUM($O$3:O6644),0)</f>
        <v>0</v>
      </c>
      <c r="P6645" s="6">
        <f>IF(B6645&gt;0,SUM($O$4:O6645)-SUM($P$3:P6644),0)</f>
        <v>0</v>
      </c>
      <c r="Q6645" s="6">
        <f t="shared" si="727"/>
        <v>1.7270325891056416E-11</v>
      </c>
      <c r="R6645" s="8">
        <f>IF(E6644&lt;&gt;E6645,SUM($Q$4:Q6645)-SUM($R$3:R6644),0)</f>
        <v>0</v>
      </c>
      <c r="S6645" s="6">
        <f>IF(B6645&gt;0,SUM($R$4:R6645)-SUM($S$3:S6644),0)</f>
        <v>0</v>
      </c>
    </row>
    <row r="6646" spans="1:19">
      <c r="A6646">
        <f>IF(E6645&lt;&gt;E6646,COUNTIF($A$4:A6645,"&lt;&gt;0")+1,0)</f>
        <v>0</v>
      </c>
      <c r="B6646">
        <f>IF(A6646&lt;&gt;0,IF(MOD(A6646,3)=0,COUNTIF($B$4:B6645,"&lt;&gt;0")+1,0),0)</f>
        <v>0</v>
      </c>
      <c r="C6646" s="9">
        <f>'Dash Board'!$C$12+COUNT('Daily reducing balance'!$F$4:F6645)</f>
        <v>48372</v>
      </c>
      <c r="D6646">
        <f t="shared" si="728"/>
        <v>2032</v>
      </c>
      <c r="E6646">
        <f t="shared" si="729"/>
        <v>6</v>
      </c>
      <c r="F6646">
        <f>DAY('Dash Board'!$C$12+COUNT('Daily reducing balance'!$F$4:F6645))</f>
        <v>7</v>
      </c>
      <c r="G6646" s="8">
        <f t="shared" si="730"/>
        <v>1.2610964668908306E-7</v>
      </c>
      <c r="H6646" s="6">
        <f>G6646*'Dash Board'!$C$11/365</f>
        <v>3.627811754069512E-11</v>
      </c>
      <c r="I6646" s="6">
        <f>H6646*'Dash Board'!$C$18/'Dash Board'!$C$11</f>
        <v>1.7275294066997676E-11</v>
      </c>
      <c r="J6646" s="6">
        <f>(G6646&gt;1)*PMT('Dash Board'!$C$11/365,$U$4,-'Dash Board'!$C$19)</f>
        <v>0</v>
      </c>
      <c r="K6646" s="6">
        <f t="shared" si="725"/>
        <v>0</v>
      </c>
      <c r="L6646" s="8">
        <f t="shared" si="726"/>
        <v>1.2614592480662374E-7</v>
      </c>
      <c r="N6646" s="8">
        <f t="shared" si="731"/>
        <v>-1.7275294066997676E-11</v>
      </c>
      <c r="O6646" s="8">
        <f>IF(E6645&lt;&gt;E6646,SUM($N$4:N6646)-SUM($O$3:O6645),0)</f>
        <v>0</v>
      </c>
      <c r="P6646" s="6">
        <f>IF(B6646&gt;0,SUM($O$4:O6646)-SUM($P$3:P6645),0)</f>
        <v>0</v>
      </c>
      <c r="Q6646" s="6">
        <f t="shared" si="727"/>
        <v>1.7275294066997676E-11</v>
      </c>
      <c r="R6646" s="8">
        <f>IF(E6645&lt;&gt;E6646,SUM($Q$4:Q6646)-SUM($R$3:R6645),0)</f>
        <v>0</v>
      </c>
      <c r="S6646" s="6">
        <f>IF(B6646&gt;0,SUM($R$4:R6646)-SUM($S$3:S6645),0)</f>
        <v>0</v>
      </c>
    </row>
    <row r="6647" spans="1:19">
      <c r="A6647">
        <f>IF(E6646&lt;&gt;E6647,COUNTIF($A$4:A6646,"&lt;&gt;0")+1,0)</f>
        <v>0</v>
      </c>
      <c r="B6647">
        <f>IF(A6647&lt;&gt;0,IF(MOD(A6647,3)=0,COUNTIF($B$4:B6646,"&lt;&gt;0")+1,0),0)</f>
        <v>0</v>
      </c>
      <c r="C6647" s="9">
        <f>'Dash Board'!$C$12+COUNT('Daily reducing balance'!$F$4:F6646)</f>
        <v>48373</v>
      </c>
      <c r="D6647">
        <f t="shared" si="728"/>
        <v>2032</v>
      </c>
      <c r="E6647">
        <f t="shared" si="729"/>
        <v>6</v>
      </c>
      <c r="F6647">
        <f>DAY('Dash Board'!$C$12+COUNT('Daily reducing balance'!$F$4:F6646))</f>
        <v>8</v>
      </c>
      <c r="G6647" s="8">
        <f t="shared" si="730"/>
        <v>1.2614592480662374E-7</v>
      </c>
      <c r="H6647" s="6">
        <f>G6647*'Dash Board'!$C$11/365</f>
        <v>3.6288553711494502E-11</v>
      </c>
      <c r="I6647" s="6">
        <f>H6647*'Dash Board'!$C$18/'Dash Board'!$C$11</f>
        <v>1.7280263672140241E-11</v>
      </c>
      <c r="J6647" s="6">
        <f>(G6647&gt;1)*PMT('Dash Board'!$C$11/365,$U$4,-'Dash Board'!$C$19)</f>
        <v>0</v>
      </c>
      <c r="K6647" s="6">
        <f t="shared" si="725"/>
        <v>0</v>
      </c>
      <c r="L6647" s="8">
        <f t="shared" si="726"/>
        <v>1.2618221336033524E-7</v>
      </c>
      <c r="N6647" s="8">
        <f t="shared" si="731"/>
        <v>-1.7280263672140241E-11</v>
      </c>
      <c r="O6647" s="8">
        <f>IF(E6646&lt;&gt;E6647,SUM($N$4:N6647)-SUM($O$3:O6646),0)</f>
        <v>0</v>
      </c>
      <c r="P6647" s="6">
        <f>IF(B6647&gt;0,SUM($O$4:O6647)-SUM($P$3:P6646),0)</f>
        <v>0</v>
      </c>
      <c r="Q6647" s="6">
        <f t="shared" si="727"/>
        <v>1.7280263672140241E-11</v>
      </c>
      <c r="R6647" s="8">
        <f>IF(E6646&lt;&gt;E6647,SUM($Q$4:Q6647)-SUM($R$3:R6646),0)</f>
        <v>0</v>
      </c>
      <c r="S6647" s="6">
        <f>IF(B6647&gt;0,SUM($R$4:R6647)-SUM($S$3:S6646),0)</f>
        <v>0</v>
      </c>
    </row>
    <row r="6648" spans="1:19">
      <c r="A6648">
        <f>IF(E6647&lt;&gt;E6648,COUNTIF($A$4:A6647,"&lt;&gt;0")+1,0)</f>
        <v>0</v>
      </c>
      <c r="B6648">
        <f>IF(A6648&lt;&gt;0,IF(MOD(A6648,3)=0,COUNTIF($B$4:B6647,"&lt;&gt;0")+1,0),0)</f>
        <v>0</v>
      </c>
      <c r="C6648" s="9">
        <f>'Dash Board'!$C$12+COUNT('Daily reducing balance'!$F$4:F6647)</f>
        <v>48374</v>
      </c>
      <c r="D6648">
        <f t="shared" si="728"/>
        <v>2032</v>
      </c>
      <c r="E6648">
        <f t="shared" si="729"/>
        <v>6</v>
      </c>
      <c r="F6648">
        <f>DAY('Dash Board'!$C$12+COUNT('Daily reducing balance'!$F$4:F6647))</f>
        <v>9</v>
      </c>
      <c r="G6648" s="8">
        <f t="shared" si="730"/>
        <v>1.2618221336033524E-7</v>
      </c>
      <c r="H6648" s="6">
        <f>G6648*'Dash Board'!$C$11/365</f>
        <v>3.6298992884480001E-11</v>
      </c>
      <c r="I6648" s="6">
        <f>H6648*'Dash Board'!$C$18/'Dash Board'!$C$11</f>
        <v>1.728523470689524E-11</v>
      </c>
      <c r="J6648" s="6">
        <f>(G6648&gt;1)*PMT('Dash Board'!$C$11/365,$U$4,-'Dash Board'!$C$19)</f>
        <v>0</v>
      </c>
      <c r="K6648" s="6">
        <f t="shared" si="725"/>
        <v>0</v>
      </c>
      <c r="L6648" s="8">
        <f t="shared" si="726"/>
        <v>1.2621851235321973E-7</v>
      </c>
      <c r="N6648" s="8">
        <f t="shared" si="731"/>
        <v>-1.728523470689524E-11</v>
      </c>
      <c r="O6648" s="8">
        <f>IF(E6647&lt;&gt;E6648,SUM($N$4:N6648)-SUM($O$3:O6647),0)</f>
        <v>0</v>
      </c>
      <c r="P6648" s="6">
        <f>IF(B6648&gt;0,SUM($O$4:O6648)-SUM($P$3:P6647),0)</f>
        <v>0</v>
      </c>
      <c r="Q6648" s="6">
        <f t="shared" si="727"/>
        <v>1.728523470689524E-11</v>
      </c>
      <c r="R6648" s="8">
        <f>IF(E6647&lt;&gt;E6648,SUM($Q$4:Q6648)-SUM($R$3:R6647),0)</f>
        <v>0</v>
      </c>
      <c r="S6648" s="6">
        <f>IF(B6648&gt;0,SUM($R$4:R6648)-SUM($S$3:S6647),0)</f>
        <v>0</v>
      </c>
    </row>
    <row r="6649" spans="1:19">
      <c r="A6649">
        <f>IF(E6648&lt;&gt;E6649,COUNTIF($A$4:A6648,"&lt;&gt;0")+1,0)</f>
        <v>0</v>
      </c>
      <c r="B6649">
        <f>IF(A6649&lt;&gt;0,IF(MOD(A6649,3)=0,COUNTIF($B$4:B6648,"&lt;&gt;0")+1,0),0)</f>
        <v>0</v>
      </c>
      <c r="C6649" s="9">
        <f>'Dash Board'!$C$12+COUNT('Daily reducing balance'!$F$4:F6648)</f>
        <v>48375</v>
      </c>
      <c r="D6649">
        <f t="shared" si="728"/>
        <v>2032</v>
      </c>
      <c r="E6649">
        <f t="shared" si="729"/>
        <v>6</v>
      </c>
      <c r="F6649">
        <f>DAY('Dash Board'!$C$12+COUNT('Daily reducing balance'!$F$4:F6648))</f>
        <v>10</v>
      </c>
      <c r="G6649" s="8">
        <f t="shared" si="730"/>
        <v>1.2621851235321973E-7</v>
      </c>
      <c r="H6649" s="6">
        <f>G6649*'Dash Board'!$C$11/365</f>
        <v>3.6309435060515266E-11</v>
      </c>
      <c r="I6649" s="6">
        <f>H6649*'Dash Board'!$C$18/'Dash Board'!$C$11</f>
        <v>1.7290207171673939E-11</v>
      </c>
      <c r="J6649" s="6">
        <f>(G6649&gt;1)*PMT('Dash Board'!$C$11/365,$U$4,-'Dash Board'!$C$19)</f>
        <v>0</v>
      </c>
      <c r="K6649" s="6">
        <f t="shared" si="725"/>
        <v>0</v>
      </c>
      <c r="L6649" s="8">
        <f t="shared" si="726"/>
        <v>1.2625482178828025E-7</v>
      </c>
      <c r="N6649" s="8">
        <f t="shared" si="731"/>
        <v>-1.7290207171673939E-11</v>
      </c>
      <c r="O6649" s="8">
        <f>IF(E6648&lt;&gt;E6649,SUM($N$4:N6649)-SUM($O$3:O6648),0)</f>
        <v>0</v>
      </c>
      <c r="P6649" s="6">
        <f>IF(B6649&gt;0,SUM($O$4:O6649)-SUM($P$3:P6648),0)</f>
        <v>0</v>
      </c>
      <c r="Q6649" s="6">
        <f t="shared" si="727"/>
        <v>1.7290207171673939E-11</v>
      </c>
      <c r="R6649" s="8">
        <f>IF(E6648&lt;&gt;E6649,SUM($Q$4:Q6649)-SUM($R$3:R6648),0)</f>
        <v>0</v>
      </c>
      <c r="S6649" s="6">
        <f>IF(B6649&gt;0,SUM($R$4:R6649)-SUM($S$3:S6648),0)</f>
        <v>0</v>
      </c>
    </row>
    <row r="6650" spans="1:19">
      <c r="A6650">
        <f>IF(E6649&lt;&gt;E6650,COUNTIF($A$4:A6649,"&lt;&gt;0")+1,0)</f>
        <v>0</v>
      </c>
      <c r="B6650">
        <f>IF(A6650&lt;&gt;0,IF(MOD(A6650,3)=0,COUNTIF($B$4:B6649,"&lt;&gt;0")+1,0),0)</f>
        <v>0</v>
      </c>
      <c r="C6650" s="9">
        <f>'Dash Board'!$C$12+COUNT('Daily reducing balance'!$F$4:F6649)</f>
        <v>48376</v>
      </c>
      <c r="D6650">
        <f t="shared" si="728"/>
        <v>2032</v>
      </c>
      <c r="E6650">
        <f t="shared" si="729"/>
        <v>6</v>
      </c>
      <c r="F6650">
        <f>DAY('Dash Board'!$C$12+COUNT('Daily reducing balance'!$F$4:F6649))</f>
        <v>11</v>
      </c>
      <c r="G6650" s="8">
        <f t="shared" si="730"/>
        <v>1.2625482178828025E-7</v>
      </c>
      <c r="H6650" s="6">
        <f>G6650*'Dash Board'!$C$11/365</f>
        <v>3.6319880240464182E-11</v>
      </c>
      <c r="I6650" s="6">
        <f>H6650*'Dash Board'!$C$18/'Dash Board'!$C$11</f>
        <v>1.7295181066887709E-11</v>
      </c>
      <c r="J6650" s="6">
        <f>(G6650&gt;1)*PMT('Dash Board'!$C$11/365,$U$4,-'Dash Board'!$C$19)</f>
        <v>0</v>
      </c>
      <c r="K6650" s="6">
        <f t="shared" si="725"/>
        <v>0</v>
      </c>
      <c r="L6650" s="8">
        <f t="shared" si="726"/>
        <v>1.2629114166852071E-7</v>
      </c>
      <c r="N6650" s="8">
        <f t="shared" si="731"/>
        <v>-1.7295181066887709E-11</v>
      </c>
      <c r="O6650" s="8">
        <f>IF(E6649&lt;&gt;E6650,SUM($N$4:N6650)-SUM($O$3:O6649),0)</f>
        <v>0</v>
      </c>
      <c r="P6650" s="6">
        <f>IF(B6650&gt;0,SUM($O$4:O6650)-SUM($P$3:P6649),0)</f>
        <v>0</v>
      </c>
      <c r="Q6650" s="6">
        <f t="shared" si="727"/>
        <v>1.7295181066887709E-11</v>
      </c>
      <c r="R6650" s="8">
        <f>IF(E6649&lt;&gt;E6650,SUM($Q$4:Q6650)-SUM($R$3:R6649),0)</f>
        <v>0</v>
      </c>
      <c r="S6650" s="6">
        <f>IF(B6650&gt;0,SUM($R$4:R6650)-SUM($S$3:S6649),0)</f>
        <v>0</v>
      </c>
    </row>
    <row r="6651" spans="1:19">
      <c r="A6651">
        <f>IF(E6650&lt;&gt;E6651,COUNTIF($A$4:A6650,"&lt;&gt;0")+1,0)</f>
        <v>0</v>
      </c>
      <c r="B6651">
        <f>IF(A6651&lt;&gt;0,IF(MOD(A6651,3)=0,COUNTIF($B$4:B6650,"&lt;&gt;0")+1,0),0)</f>
        <v>0</v>
      </c>
      <c r="C6651" s="9">
        <f>'Dash Board'!$C$12+COUNT('Daily reducing balance'!$F$4:F6650)</f>
        <v>48377</v>
      </c>
      <c r="D6651">
        <f t="shared" si="728"/>
        <v>2032</v>
      </c>
      <c r="E6651">
        <f t="shared" si="729"/>
        <v>6</v>
      </c>
      <c r="F6651">
        <f>DAY('Dash Board'!$C$12+COUNT('Daily reducing balance'!$F$4:F6650))</f>
        <v>12</v>
      </c>
      <c r="G6651" s="8">
        <f t="shared" si="730"/>
        <v>1.2629114166852071E-7</v>
      </c>
      <c r="H6651" s="6">
        <f>G6651*'Dash Board'!$C$11/365</f>
        <v>3.6330328425190888E-11</v>
      </c>
      <c r="I6651" s="6">
        <f>H6651*'Dash Board'!$C$18/'Dash Board'!$C$11</f>
        <v>1.7300156392948044E-11</v>
      </c>
      <c r="J6651" s="6">
        <f>(G6651&gt;1)*PMT('Dash Board'!$C$11/365,$U$4,-'Dash Board'!$C$19)</f>
        <v>0</v>
      </c>
      <c r="K6651" s="6">
        <f t="shared" si="725"/>
        <v>0</v>
      </c>
      <c r="L6651" s="8">
        <f t="shared" si="726"/>
        <v>1.263274719969459E-7</v>
      </c>
      <c r="N6651" s="8">
        <f t="shared" si="731"/>
        <v>-1.7300156392948044E-11</v>
      </c>
      <c r="O6651" s="8">
        <f>IF(E6650&lt;&gt;E6651,SUM($N$4:N6651)-SUM($O$3:O6650),0)</f>
        <v>0</v>
      </c>
      <c r="P6651" s="6">
        <f>IF(B6651&gt;0,SUM($O$4:O6651)-SUM($P$3:P6650),0)</f>
        <v>0</v>
      </c>
      <c r="Q6651" s="6">
        <f t="shared" si="727"/>
        <v>1.7300156392948044E-11</v>
      </c>
      <c r="R6651" s="8">
        <f>IF(E6650&lt;&gt;E6651,SUM($Q$4:Q6651)-SUM($R$3:R6650),0)</f>
        <v>0</v>
      </c>
      <c r="S6651" s="6">
        <f>IF(B6651&gt;0,SUM($R$4:R6651)-SUM($S$3:S6650),0)</f>
        <v>0</v>
      </c>
    </row>
    <row r="6652" spans="1:19">
      <c r="A6652">
        <f>IF(E6651&lt;&gt;E6652,COUNTIF($A$4:A6651,"&lt;&gt;0")+1,0)</f>
        <v>0</v>
      </c>
      <c r="B6652">
        <f>IF(A6652&lt;&gt;0,IF(MOD(A6652,3)=0,COUNTIF($B$4:B6651,"&lt;&gt;0")+1,0),0)</f>
        <v>0</v>
      </c>
      <c r="C6652" s="9">
        <f>'Dash Board'!$C$12+COUNT('Daily reducing balance'!$F$4:F6651)</f>
        <v>48378</v>
      </c>
      <c r="D6652">
        <f t="shared" si="728"/>
        <v>2032</v>
      </c>
      <c r="E6652">
        <f t="shared" si="729"/>
        <v>6</v>
      </c>
      <c r="F6652">
        <f>DAY('Dash Board'!$C$12+COUNT('Daily reducing balance'!$F$4:F6651))</f>
        <v>13</v>
      </c>
      <c r="G6652" s="8">
        <f t="shared" si="730"/>
        <v>1.263274719969459E-7</v>
      </c>
      <c r="H6652" s="6">
        <f>G6652*'Dash Board'!$C$11/365</f>
        <v>3.6340779615559776E-11</v>
      </c>
      <c r="I6652" s="6">
        <f>H6652*'Dash Board'!$C$18/'Dash Board'!$C$11</f>
        <v>1.7305133150266562E-11</v>
      </c>
      <c r="J6652" s="6">
        <f>(G6652&gt;1)*PMT('Dash Board'!$C$11/365,$U$4,-'Dash Board'!$C$19)</f>
        <v>0</v>
      </c>
      <c r="K6652" s="6">
        <f t="shared" si="725"/>
        <v>0</v>
      </c>
      <c r="L6652" s="8">
        <f t="shared" si="726"/>
        <v>1.2636381277656146E-7</v>
      </c>
      <c r="N6652" s="8">
        <f t="shared" si="731"/>
        <v>-1.7305133150266562E-11</v>
      </c>
      <c r="O6652" s="8">
        <f>IF(E6651&lt;&gt;E6652,SUM($N$4:N6652)-SUM($O$3:O6651),0)</f>
        <v>0</v>
      </c>
      <c r="P6652" s="6">
        <f>IF(B6652&gt;0,SUM($O$4:O6652)-SUM($P$3:P6651),0)</f>
        <v>0</v>
      </c>
      <c r="Q6652" s="6">
        <f t="shared" si="727"/>
        <v>1.7305133150266562E-11</v>
      </c>
      <c r="R6652" s="8">
        <f>IF(E6651&lt;&gt;E6652,SUM($Q$4:Q6652)-SUM($R$3:R6651),0)</f>
        <v>0</v>
      </c>
      <c r="S6652" s="6">
        <f>IF(B6652&gt;0,SUM($R$4:R6652)-SUM($S$3:S6651),0)</f>
        <v>0</v>
      </c>
    </row>
    <row r="6653" spans="1:19">
      <c r="A6653">
        <f>IF(E6652&lt;&gt;E6653,COUNTIF($A$4:A6652,"&lt;&gt;0")+1,0)</f>
        <v>0</v>
      </c>
      <c r="B6653">
        <f>IF(A6653&lt;&gt;0,IF(MOD(A6653,3)=0,COUNTIF($B$4:B6652,"&lt;&gt;0")+1,0),0)</f>
        <v>0</v>
      </c>
      <c r="C6653" s="9">
        <f>'Dash Board'!$C$12+COUNT('Daily reducing balance'!$F$4:F6652)</f>
        <v>48379</v>
      </c>
      <c r="D6653">
        <f t="shared" si="728"/>
        <v>2032</v>
      </c>
      <c r="E6653">
        <f t="shared" si="729"/>
        <v>6</v>
      </c>
      <c r="F6653">
        <f>DAY('Dash Board'!$C$12+COUNT('Daily reducing balance'!$F$4:F6652))</f>
        <v>14</v>
      </c>
      <c r="G6653" s="8">
        <f t="shared" si="730"/>
        <v>1.2636381277656146E-7</v>
      </c>
      <c r="H6653" s="6">
        <f>G6653*'Dash Board'!$C$11/365</f>
        <v>3.6351233812435488E-11</v>
      </c>
      <c r="I6653" s="6">
        <f>H6653*'Dash Board'!$C$18/'Dash Board'!$C$11</f>
        <v>1.7310111339254996E-11</v>
      </c>
      <c r="J6653" s="6">
        <f>(G6653&gt;1)*PMT('Dash Board'!$C$11/365,$U$4,-'Dash Board'!$C$19)</f>
        <v>0</v>
      </c>
      <c r="K6653" s="6">
        <f t="shared" si="725"/>
        <v>0</v>
      </c>
      <c r="L6653" s="8">
        <f t="shared" si="726"/>
        <v>1.2640016401037388E-7</v>
      </c>
      <c r="N6653" s="8">
        <f t="shared" si="731"/>
        <v>-1.7310111339254996E-11</v>
      </c>
      <c r="O6653" s="8">
        <f>IF(E6652&lt;&gt;E6653,SUM($N$4:N6653)-SUM($O$3:O6652),0)</f>
        <v>0</v>
      </c>
      <c r="P6653" s="6">
        <f>IF(B6653&gt;0,SUM($O$4:O6653)-SUM($P$3:P6652),0)</f>
        <v>0</v>
      </c>
      <c r="Q6653" s="6">
        <f t="shared" si="727"/>
        <v>1.7310111339254996E-11</v>
      </c>
      <c r="R6653" s="8">
        <f>IF(E6652&lt;&gt;E6653,SUM($Q$4:Q6653)-SUM($R$3:R6652),0)</f>
        <v>0</v>
      </c>
      <c r="S6653" s="6">
        <f>IF(B6653&gt;0,SUM($R$4:R6653)-SUM($S$3:S6652),0)</f>
        <v>0</v>
      </c>
    </row>
    <row r="6654" spans="1:19">
      <c r="A6654">
        <f>IF(E6653&lt;&gt;E6654,COUNTIF($A$4:A6653,"&lt;&gt;0")+1,0)</f>
        <v>0</v>
      </c>
      <c r="B6654">
        <f>IF(A6654&lt;&gt;0,IF(MOD(A6654,3)=0,COUNTIF($B$4:B6653,"&lt;&gt;0")+1,0),0)</f>
        <v>0</v>
      </c>
      <c r="C6654" s="9">
        <f>'Dash Board'!$C$12+COUNT('Daily reducing balance'!$F$4:F6653)</f>
        <v>48380</v>
      </c>
      <c r="D6654">
        <f t="shared" si="728"/>
        <v>2032</v>
      </c>
      <c r="E6654">
        <f t="shared" si="729"/>
        <v>6</v>
      </c>
      <c r="F6654">
        <f>DAY('Dash Board'!$C$12+COUNT('Daily reducing balance'!$F$4:F6653))</f>
        <v>15</v>
      </c>
      <c r="G6654" s="8">
        <f t="shared" si="730"/>
        <v>1.2640016401037388E-7</v>
      </c>
      <c r="H6654" s="6">
        <f>G6654*'Dash Board'!$C$11/365</f>
        <v>3.63616910166829E-11</v>
      </c>
      <c r="I6654" s="6">
        <f>H6654*'Dash Board'!$C$18/'Dash Board'!$C$11</f>
        <v>1.7315090960325191E-11</v>
      </c>
      <c r="J6654" s="6">
        <f>(G6654&gt;1)*PMT('Dash Board'!$C$11/365,$U$4,-'Dash Board'!$C$19)</f>
        <v>0</v>
      </c>
      <c r="K6654" s="6">
        <f t="shared" si="725"/>
        <v>0</v>
      </c>
      <c r="L6654" s="8">
        <f t="shared" si="726"/>
        <v>1.2643652570139056E-7</v>
      </c>
      <c r="N6654" s="8">
        <f t="shared" si="731"/>
        <v>-1.7315090960325191E-11</v>
      </c>
      <c r="O6654" s="8">
        <f>IF(E6653&lt;&gt;E6654,SUM($N$4:N6654)-SUM($O$3:O6653),0)</f>
        <v>0</v>
      </c>
      <c r="P6654" s="6">
        <f>IF(B6654&gt;0,SUM($O$4:O6654)-SUM($P$3:P6653),0)</f>
        <v>0</v>
      </c>
      <c r="Q6654" s="6">
        <f t="shared" si="727"/>
        <v>1.7315090960325191E-11</v>
      </c>
      <c r="R6654" s="8">
        <f>IF(E6653&lt;&gt;E6654,SUM($Q$4:Q6654)-SUM($R$3:R6653),0)</f>
        <v>0</v>
      </c>
      <c r="S6654" s="6">
        <f>IF(B6654&gt;0,SUM($R$4:R6654)-SUM($S$3:S6653),0)</f>
        <v>0</v>
      </c>
    </row>
    <row r="6655" spans="1:19">
      <c r="A6655">
        <f>IF(E6654&lt;&gt;E6655,COUNTIF($A$4:A6654,"&lt;&gt;0")+1,0)</f>
        <v>0</v>
      </c>
      <c r="B6655">
        <f>IF(A6655&lt;&gt;0,IF(MOD(A6655,3)=0,COUNTIF($B$4:B6654,"&lt;&gt;0")+1,0),0)</f>
        <v>0</v>
      </c>
      <c r="C6655" s="9">
        <f>'Dash Board'!$C$12+COUNT('Daily reducing balance'!$F$4:F6654)</f>
        <v>48381</v>
      </c>
      <c r="D6655">
        <f t="shared" si="728"/>
        <v>2032</v>
      </c>
      <c r="E6655">
        <f t="shared" si="729"/>
        <v>6</v>
      </c>
      <c r="F6655">
        <f>DAY('Dash Board'!$C$12+COUNT('Daily reducing balance'!$F$4:F6654))</f>
        <v>16</v>
      </c>
      <c r="G6655" s="8">
        <f t="shared" si="730"/>
        <v>1.2643652570139056E-7</v>
      </c>
      <c r="H6655" s="6">
        <f>G6655*'Dash Board'!$C$11/365</f>
        <v>3.6372151229167152E-11</v>
      </c>
      <c r="I6655" s="6">
        <f>H6655*'Dash Board'!$C$18/'Dash Board'!$C$11</f>
        <v>1.7320072013889123E-11</v>
      </c>
      <c r="J6655" s="6">
        <f>(G6655&gt;1)*PMT('Dash Board'!$C$11/365,$U$4,-'Dash Board'!$C$19)</f>
        <v>0</v>
      </c>
      <c r="K6655" s="6">
        <f t="shared" si="725"/>
        <v>0</v>
      </c>
      <c r="L6655" s="8">
        <f t="shared" si="726"/>
        <v>1.2647289785261973E-7</v>
      </c>
      <c r="N6655" s="8">
        <f t="shared" si="731"/>
        <v>-1.7320072013889123E-11</v>
      </c>
      <c r="O6655" s="8">
        <f>IF(E6654&lt;&gt;E6655,SUM($N$4:N6655)-SUM($O$3:O6654),0)</f>
        <v>0</v>
      </c>
      <c r="P6655" s="6">
        <f>IF(B6655&gt;0,SUM($O$4:O6655)-SUM($P$3:P6654),0)</f>
        <v>0</v>
      </c>
      <c r="Q6655" s="6">
        <f t="shared" si="727"/>
        <v>1.7320072013889123E-11</v>
      </c>
      <c r="R6655" s="8">
        <f>IF(E6654&lt;&gt;E6655,SUM($Q$4:Q6655)-SUM($R$3:R6654),0)</f>
        <v>0</v>
      </c>
      <c r="S6655" s="6">
        <f>IF(B6655&gt;0,SUM($R$4:R6655)-SUM($S$3:S6654),0)</f>
        <v>0</v>
      </c>
    </row>
    <row r="6656" spans="1:19">
      <c r="A6656">
        <f>IF(E6655&lt;&gt;E6656,COUNTIF($A$4:A6655,"&lt;&gt;0")+1,0)</f>
        <v>0</v>
      </c>
      <c r="B6656">
        <f>IF(A6656&lt;&gt;0,IF(MOD(A6656,3)=0,COUNTIF($B$4:B6655,"&lt;&gt;0")+1,0),0)</f>
        <v>0</v>
      </c>
      <c r="C6656" s="9">
        <f>'Dash Board'!$C$12+COUNT('Daily reducing balance'!$F$4:F6655)</f>
        <v>48382</v>
      </c>
      <c r="D6656">
        <f t="shared" si="728"/>
        <v>2032</v>
      </c>
      <c r="E6656">
        <f t="shared" si="729"/>
        <v>6</v>
      </c>
      <c r="F6656">
        <f>DAY('Dash Board'!$C$12+COUNT('Daily reducing balance'!$F$4:F6655))</f>
        <v>17</v>
      </c>
      <c r="G6656" s="8">
        <f t="shared" si="730"/>
        <v>1.2647289785261973E-7</v>
      </c>
      <c r="H6656" s="6">
        <f>G6656*'Dash Board'!$C$11/365</f>
        <v>3.6382614450753623E-11</v>
      </c>
      <c r="I6656" s="6">
        <f>H6656*'Dash Board'!$C$18/'Dash Board'!$C$11</f>
        <v>1.7325054500358872E-11</v>
      </c>
      <c r="J6656" s="6">
        <f>(G6656&gt;1)*PMT('Dash Board'!$C$11/365,$U$4,-'Dash Board'!$C$19)</f>
        <v>0</v>
      </c>
      <c r="K6656" s="6">
        <f t="shared" si="725"/>
        <v>0</v>
      </c>
      <c r="L6656" s="8">
        <f t="shared" si="726"/>
        <v>1.2650928046707048E-7</v>
      </c>
      <c r="N6656" s="8">
        <f t="shared" si="731"/>
        <v>-1.7325054500358872E-11</v>
      </c>
      <c r="O6656" s="8">
        <f>IF(E6655&lt;&gt;E6656,SUM($N$4:N6656)-SUM($O$3:O6655),0)</f>
        <v>0</v>
      </c>
      <c r="P6656" s="6">
        <f>IF(B6656&gt;0,SUM($O$4:O6656)-SUM($P$3:P6655),0)</f>
        <v>0</v>
      </c>
      <c r="Q6656" s="6">
        <f t="shared" si="727"/>
        <v>1.7325054500358872E-11</v>
      </c>
      <c r="R6656" s="8">
        <f>IF(E6655&lt;&gt;E6656,SUM($Q$4:Q6656)-SUM($R$3:R6655),0)</f>
        <v>0</v>
      </c>
      <c r="S6656" s="6">
        <f>IF(B6656&gt;0,SUM($R$4:R6656)-SUM($S$3:S6655),0)</f>
        <v>0</v>
      </c>
    </row>
    <row r="6657" spans="1:19">
      <c r="A6657">
        <f>IF(E6656&lt;&gt;E6657,COUNTIF($A$4:A6656,"&lt;&gt;0")+1,0)</f>
        <v>0</v>
      </c>
      <c r="B6657">
        <f>IF(A6657&lt;&gt;0,IF(MOD(A6657,3)=0,COUNTIF($B$4:B6656,"&lt;&gt;0")+1,0),0)</f>
        <v>0</v>
      </c>
      <c r="C6657" s="9">
        <f>'Dash Board'!$C$12+COUNT('Daily reducing balance'!$F$4:F6656)</f>
        <v>48383</v>
      </c>
      <c r="D6657">
        <f t="shared" si="728"/>
        <v>2032</v>
      </c>
      <c r="E6657">
        <f t="shared" si="729"/>
        <v>6</v>
      </c>
      <c r="F6657">
        <f>DAY('Dash Board'!$C$12+COUNT('Daily reducing balance'!$F$4:F6656))</f>
        <v>18</v>
      </c>
      <c r="G6657" s="8">
        <f t="shared" si="730"/>
        <v>1.2650928046707048E-7</v>
      </c>
      <c r="H6657" s="6">
        <f>G6657*'Dash Board'!$C$11/365</f>
        <v>3.6393080682307945E-11</v>
      </c>
      <c r="I6657" s="6">
        <f>H6657*'Dash Board'!$C$18/'Dash Board'!$C$11</f>
        <v>1.7330038420146639E-11</v>
      </c>
      <c r="J6657" s="6">
        <f>(G6657&gt;1)*PMT('Dash Board'!$C$11/365,$U$4,-'Dash Board'!$C$19)</f>
        <v>0</v>
      </c>
      <c r="K6657" s="6">
        <f t="shared" si="725"/>
        <v>0</v>
      </c>
      <c r="L6657" s="8">
        <f t="shared" si="726"/>
        <v>1.2654567354775279E-7</v>
      </c>
      <c r="N6657" s="8">
        <f t="shared" si="731"/>
        <v>-1.7330038420146639E-11</v>
      </c>
      <c r="O6657" s="8">
        <f>IF(E6656&lt;&gt;E6657,SUM($N$4:N6657)-SUM($O$3:O6656),0)</f>
        <v>0</v>
      </c>
      <c r="P6657" s="6">
        <f>IF(B6657&gt;0,SUM($O$4:O6657)-SUM($P$3:P6656),0)</f>
        <v>0</v>
      </c>
      <c r="Q6657" s="6">
        <f t="shared" si="727"/>
        <v>1.7330038420146639E-11</v>
      </c>
      <c r="R6657" s="8">
        <f>IF(E6656&lt;&gt;E6657,SUM($Q$4:Q6657)-SUM($R$3:R6656),0)</f>
        <v>0</v>
      </c>
      <c r="S6657" s="6">
        <f>IF(B6657&gt;0,SUM($R$4:R6657)-SUM($S$3:S6656),0)</f>
        <v>0</v>
      </c>
    </row>
    <row r="6658" spans="1:19">
      <c r="A6658">
        <f>IF(E6657&lt;&gt;E6658,COUNTIF($A$4:A6657,"&lt;&gt;0")+1,0)</f>
        <v>0</v>
      </c>
      <c r="B6658">
        <f>IF(A6658&lt;&gt;0,IF(MOD(A6658,3)=0,COUNTIF($B$4:B6657,"&lt;&gt;0")+1,0),0)</f>
        <v>0</v>
      </c>
      <c r="C6658" s="9">
        <f>'Dash Board'!$C$12+COUNT('Daily reducing balance'!$F$4:F6657)</f>
        <v>48384</v>
      </c>
      <c r="D6658">
        <f t="shared" si="728"/>
        <v>2032</v>
      </c>
      <c r="E6658">
        <f t="shared" si="729"/>
        <v>6</v>
      </c>
      <c r="F6658">
        <f>DAY('Dash Board'!$C$12+COUNT('Daily reducing balance'!$F$4:F6657))</f>
        <v>19</v>
      </c>
      <c r="G6658" s="8">
        <f t="shared" si="730"/>
        <v>1.2654567354775279E-7</v>
      </c>
      <c r="H6658" s="6">
        <f>G6658*'Dash Board'!$C$11/365</f>
        <v>3.6403549924696003E-11</v>
      </c>
      <c r="I6658" s="6">
        <f>H6658*'Dash Board'!$C$18/'Dash Board'!$C$11</f>
        <v>1.7335023773664762E-11</v>
      </c>
      <c r="J6658" s="6">
        <f>(G6658&gt;1)*PMT('Dash Board'!$C$11/365,$U$4,-'Dash Board'!$C$19)</f>
        <v>0</v>
      </c>
      <c r="K6658" s="6">
        <f t="shared" si="725"/>
        <v>0</v>
      </c>
      <c r="L6658" s="8">
        <f t="shared" si="726"/>
        <v>1.2658207709767749E-7</v>
      </c>
      <c r="N6658" s="8">
        <f t="shared" si="731"/>
        <v>-1.7335023773664762E-11</v>
      </c>
      <c r="O6658" s="8">
        <f>IF(E6657&lt;&gt;E6658,SUM($N$4:N6658)-SUM($O$3:O6657),0)</f>
        <v>0</v>
      </c>
      <c r="P6658" s="6">
        <f>IF(B6658&gt;0,SUM($O$4:O6658)-SUM($P$3:P6657),0)</f>
        <v>0</v>
      </c>
      <c r="Q6658" s="6">
        <f t="shared" si="727"/>
        <v>1.7335023773664762E-11</v>
      </c>
      <c r="R6658" s="8">
        <f>IF(E6657&lt;&gt;E6658,SUM($Q$4:Q6658)-SUM($R$3:R6657),0)</f>
        <v>0</v>
      </c>
      <c r="S6658" s="6">
        <f>IF(B6658&gt;0,SUM($R$4:R6658)-SUM($S$3:S6657),0)</f>
        <v>0</v>
      </c>
    </row>
    <row r="6659" spans="1:19">
      <c r="A6659">
        <f>IF(E6658&lt;&gt;E6659,COUNTIF($A$4:A6658,"&lt;&gt;0")+1,0)</f>
        <v>0</v>
      </c>
      <c r="B6659">
        <f>IF(A6659&lt;&gt;0,IF(MOD(A6659,3)=0,COUNTIF($B$4:B6658,"&lt;&gt;0")+1,0),0)</f>
        <v>0</v>
      </c>
      <c r="C6659" s="9">
        <f>'Dash Board'!$C$12+COUNT('Daily reducing balance'!$F$4:F6658)</f>
        <v>48385</v>
      </c>
      <c r="D6659">
        <f t="shared" si="728"/>
        <v>2032</v>
      </c>
      <c r="E6659">
        <f t="shared" si="729"/>
        <v>6</v>
      </c>
      <c r="F6659">
        <f>DAY('Dash Board'!$C$12+COUNT('Daily reducing balance'!$F$4:F6658))</f>
        <v>20</v>
      </c>
      <c r="G6659" s="8">
        <f t="shared" si="730"/>
        <v>1.2658207709767749E-7</v>
      </c>
      <c r="H6659" s="6">
        <f>G6659*'Dash Board'!$C$11/365</f>
        <v>3.6414022178783931E-11</v>
      </c>
      <c r="I6659" s="6">
        <f>H6659*'Dash Board'!$C$18/'Dash Board'!$C$11</f>
        <v>1.7340010561325682E-11</v>
      </c>
      <c r="J6659" s="6">
        <f>(G6659&gt;1)*PMT('Dash Board'!$C$11/365,$U$4,-'Dash Board'!$C$19)</f>
        <v>0</v>
      </c>
      <c r="K6659" s="6">
        <f t="shared" si="725"/>
        <v>0</v>
      </c>
      <c r="L6659" s="8">
        <f t="shared" si="726"/>
        <v>1.2661849111985626E-7</v>
      </c>
      <c r="N6659" s="8">
        <f t="shared" si="731"/>
        <v>-1.7340010561325682E-11</v>
      </c>
      <c r="O6659" s="8">
        <f>IF(E6658&lt;&gt;E6659,SUM($N$4:N6659)-SUM($O$3:O6658),0)</f>
        <v>0</v>
      </c>
      <c r="P6659" s="6">
        <f>IF(B6659&gt;0,SUM($O$4:O6659)-SUM($P$3:P6658),0)</f>
        <v>0</v>
      </c>
      <c r="Q6659" s="6">
        <f t="shared" si="727"/>
        <v>1.7340010561325682E-11</v>
      </c>
      <c r="R6659" s="8">
        <f>IF(E6658&lt;&gt;E6659,SUM($Q$4:Q6659)-SUM($R$3:R6658),0)</f>
        <v>0</v>
      </c>
      <c r="S6659" s="6">
        <f>IF(B6659&gt;0,SUM($R$4:R6659)-SUM($S$3:S6658),0)</f>
        <v>0</v>
      </c>
    </row>
    <row r="6660" spans="1:19">
      <c r="A6660">
        <f>IF(E6659&lt;&gt;E6660,COUNTIF($A$4:A6659,"&lt;&gt;0")+1,0)</f>
        <v>0</v>
      </c>
      <c r="B6660">
        <f>IF(A6660&lt;&gt;0,IF(MOD(A6660,3)=0,COUNTIF($B$4:B6659,"&lt;&gt;0")+1,0),0)</f>
        <v>0</v>
      </c>
      <c r="C6660" s="9">
        <f>'Dash Board'!$C$12+COUNT('Daily reducing balance'!$F$4:F6659)</f>
        <v>48386</v>
      </c>
      <c r="D6660">
        <f t="shared" si="728"/>
        <v>2032</v>
      </c>
      <c r="E6660">
        <f t="shared" si="729"/>
        <v>6</v>
      </c>
      <c r="F6660">
        <f>DAY('Dash Board'!$C$12+COUNT('Daily reducing balance'!$F$4:F6659))</f>
        <v>21</v>
      </c>
      <c r="G6660" s="8">
        <f t="shared" si="730"/>
        <v>1.2661849111985626E-7</v>
      </c>
      <c r="H6660" s="6">
        <f>G6660*'Dash Board'!$C$11/365</f>
        <v>3.6424497445438098E-11</v>
      </c>
      <c r="I6660" s="6">
        <f>H6660*'Dash Board'!$C$18/'Dash Board'!$C$11</f>
        <v>1.7344998783541951E-11</v>
      </c>
      <c r="J6660" s="6">
        <f>(G6660&gt;1)*PMT('Dash Board'!$C$11/365,$U$4,-'Dash Board'!$C$19)</f>
        <v>0</v>
      </c>
      <c r="K6660" s="6">
        <f t="shared" si="725"/>
        <v>0</v>
      </c>
      <c r="L6660" s="8">
        <f t="shared" si="726"/>
        <v>1.266549156173017E-7</v>
      </c>
      <c r="N6660" s="8">
        <f t="shared" si="731"/>
        <v>-1.7344998783541951E-11</v>
      </c>
      <c r="O6660" s="8">
        <f>IF(E6659&lt;&gt;E6660,SUM($N$4:N6660)-SUM($O$3:O6659),0)</f>
        <v>0</v>
      </c>
      <c r="P6660" s="6">
        <f>IF(B6660&gt;0,SUM($O$4:O6660)-SUM($P$3:P6659),0)</f>
        <v>0</v>
      </c>
      <c r="Q6660" s="6">
        <f t="shared" si="727"/>
        <v>1.7344998783541951E-11</v>
      </c>
      <c r="R6660" s="8">
        <f>IF(E6659&lt;&gt;E6660,SUM($Q$4:Q6660)-SUM($R$3:R6659),0)</f>
        <v>0</v>
      </c>
      <c r="S6660" s="6">
        <f>IF(B6660&gt;0,SUM($R$4:R6660)-SUM($S$3:S6659),0)</f>
        <v>0</v>
      </c>
    </row>
    <row r="6661" spans="1:19">
      <c r="A6661">
        <f>IF(E6660&lt;&gt;E6661,COUNTIF($A$4:A6660,"&lt;&gt;0")+1,0)</f>
        <v>0</v>
      </c>
      <c r="B6661">
        <f>IF(A6661&lt;&gt;0,IF(MOD(A6661,3)=0,COUNTIF($B$4:B6660,"&lt;&gt;0")+1,0),0)</f>
        <v>0</v>
      </c>
      <c r="C6661" s="9">
        <f>'Dash Board'!$C$12+COUNT('Daily reducing balance'!$F$4:F6660)</f>
        <v>48387</v>
      </c>
      <c r="D6661">
        <f t="shared" si="728"/>
        <v>2032</v>
      </c>
      <c r="E6661">
        <f t="shared" si="729"/>
        <v>6</v>
      </c>
      <c r="F6661">
        <f>DAY('Dash Board'!$C$12+COUNT('Daily reducing balance'!$F$4:F6660))</f>
        <v>22</v>
      </c>
      <c r="G6661" s="8">
        <f t="shared" si="730"/>
        <v>1.266549156173017E-7</v>
      </c>
      <c r="H6661" s="6">
        <f>G6661*'Dash Board'!$C$11/365</f>
        <v>3.6434975725525149E-11</v>
      </c>
      <c r="I6661" s="6">
        <f>H6661*'Dash Board'!$C$18/'Dash Board'!$C$11</f>
        <v>1.7349988440726263E-11</v>
      </c>
      <c r="J6661" s="6">
        <f>(G6661&gt;1)*PMT('Dash Board'!$C$11/365,$U$4,-'Dash Board'!$C$19)</f>
        <v>0</v>
      </c>
      <c r="K6661" s="6">
        <f t="shared" ref="K6661:K6724" si="732">IF(F6661=1,SUMIFS($J$4:$J$7308,$D$4:$D$7308,"="&amp;YEAR(C6661),$E$4:$E$7308,"="&amp;MONTH(C6661)),0)</f>
        <v>0</v>
      </c>
      <c r="L6661" s="8">
        <f t="shared" ref="L6661:L6724" si="733">IF(G6661+H6661-J6661&lt;0,0,G6661+H6661-J6661)</f>
        <v>1.2669135059302723E-7</v>
      </c>
      <c r="N6661" s="8">
        <f t="shared" si="731"/>
        <v>-1.7349988440726263E-11</v>
      </c>
      <c r="O6661" s="8">
        <f>IF(E6660&lt;&gt;E6661,SUM($N$4:N6661)-SUM($O$3:O6660),0)</f>
        <v>0</v>
      </c>
      <c r="P6661" s="6">
        <f>IF(B6661&gt;0,SUM($O$4:O6661)-SUM($P$3:P6660),0)</f>
        <v>0</v>
      </c>
      <c r="Q6661" s="6">
        <f t="shared" ref="Q6661:Q6724" si="734">I6661</f>
        <v>1.7349988440726263E-11</v>
      </c>
      <c r="R6661" s="8">
        <f>IF(E6660&lt;&gt;E6661,SUM($Q$4:Q6661)-SUM($R$3:R6660),0)</f>
        <v>0</v>
      </c>
      <c r="S6661" s="6">
        <f>IF(B6661&gt;0,SUM($R$4:R6661)-SUM($S$3:S6660),0)</f>
        <v>0</v>
      </c>
    </row>
    <row r="6662" spans="1:19">
      <c r="A6662">
        <f>IF(E6661&lt;&gt;E6662,COUNTIF($A$4:A6661,"&lt;&gt;0")+1,0)</f>
        <v>0</v>
      </c>
      <c r="B6662">
        <f>IF(A6662&lt;&gt;0,IF(MOD(A6662,3)=0,COUNTIF($B$4:B6661,"&lt;&gt;0")+1,0),0)</f>
        <v>0</v>
      </c>
      <c r="C6662" s="9">
        <f>'Dash Board'!$C$12+COUNT('Daily reducing balance'!$F$4:F6661)</f>
        <v>48388</v>
      </c>
      <c r="D6662">
        <f t="shared" si="728"/>
        <v>2032</v>
      </c>
      <c r="E6662">
        <f t="shared" si="729"/>
        <v>6</v>
      </c>
      <c r="F6662">
        <f>DAY('Dash Board'!$C$12+COUNT('Daily reducing balance'!$F$4:F6661))</f>
        <v>23</v>
      </c>
      <c r="G6662" s="8">
        <f t="shared" si="730"/>
        <v>1.2669135059302723E-7</v>
      </c>
      <c r="H6662" s="6">
        <f>G6662*'Dash Board'!$C$11/365</f>
        <v>3.6445457019911939E-11</v>
      </c>
      <c r="I6662" s="6">
        <f>H6662*'Dash Board'!$C$18/'Dash Board'!$C$11</f>
        <v>1.7354979533291401E-11</v>
      </c>
      <c r="J6662" s="6">
        <f>(G6662&gt;1)*PMT('Dash Board'!$C$11/365,$U$4,-'Dash Board'!$C$19)</f>
        <v>0</v>
      </c>
      <c r="K6662" s="6">
        <f t="shared" si="732"/>
        <v>0</v>
      </c>
      <c r="L6662" s="8">
        <f t="shared" si="733"/>
        <v>1.2672779605004715E-7</v>
      </c>
      <c r="N6662" s="8">
        <f t="shared" si="731"/>
        <v>-1.7354979533291401E-11</v>
      </c>
      <c r="O6662" s="8">
        <f>IF(E6661&lt;&gt;E6662,SUM($N$4:N6662)-SUM($O$3:O6661),0)</f>
        <v>0</v>
      </c>
      <c r="P6662" s="6">
        <f>IF(B6662&gt;0,SUM($O$4:O6662)-SUM($P$3:P6661),0)</f>
        <v>0</v>
      </c>
      <c r="Q6662" s="6">
        <f t="shared" si="734"/>
        <v>1.7354979533291401E-11</v>
      </c>
      <c r="R6662" s="8">
        <f>IF(E6661&lt;&gt;E6662,SUM($Q$4:Q6662)-SUM($R$3:R6661),0)</f>
        <v>0</v>
      </c>
      <c r="S6662" s="6">
        <f>IF(B6662&gt;0,SUM($R$4:R6662)-SUM($S$3:S6661),0)</f>
        <v>0</v>
      </c>
    </row>
    <row r="6663" spans="1:19">
      <c r="A6663">
        <f>IF(E6662&lt;&gt;E6663,COUNTIF($A$4:A6662,"&lt;&gt;0")+1,0)</f>
        <v>0</v>
      </c>
      <c r="B6663">
        <f>IF(A6663&lt;&gt;0,IF(MOD(A6663,3)=0,COUNTIF($B$4:B6662,"&lt;&gt;0")+1,0),0)</f>
        <v>0</v>
      </c>
      <c r="C6663" s="9">
        <f>'Dash Board'!$C$12+COUNT('Daily reducing balance'!$F$4:F6662)</f>
        <v>48389</v>
      </c>
      <c r="D6663">
        <f t="shared" si="728"/>
        <v>2032</v>
      </c>
      <c r="E6663">
        <f t="shared" si="729"/>
        <v>6</v>
      </c>
      <c r="F6663">
        <f>DAY('Dash Board'!$C$12+COUNT('Daily reducing balance'!$F$4:F6662))</f>
        <v>24</v>
      </c>
      <c r="G6663" s="8">
        <f t="shared" si="730"/>
        <v>1.2672779605004715E-7</v>
      </c>
      <c r="H6663" s="6">
        <f>G6663*'Dash Board'!$C$11/365</f>
        <v>3.6455941329465617E-11</v>
      </c>
      <c r="I6663" s="6">
        <f>H6663*'Dash Board'!$C$18/'Dash Board'!$C$11</f>
        <v>1.7359972061650296E-11</v>
      </c>
      <c r="J6663" s="6">
        <f>(G6663&gt;1)*PMT('Dash Board'!$C$11/365,$U$4,-'Dash Board'!$C$19)</f>
        <v>0</v>
      </c>
      <c r="K6663" s="6">
        <f t="shared" si="732"/>
        <v>0</v>
      </c>
      <c r="L6663" s="8">
        <f t="shared" si="733"/>
        <v>1.2676425199137662E-7</v>
      </c>
      <c r="N6663" s="8">
        <f t="shared" si="731"/>
        <v>-1.7359972061650296E-11</v>
      </c>
      <c r="O6663" s="8">
        <f>IF(E6662&lt;&gt;E6663,SUM($N$4:N6663)-SUM($O$3:O6662),0)</f>
        <v>0</v>
      </c>
      <c r="P6663" s="6">
        <f>IF(B6663&gt;0,SUM($O$4:O6663)-SUM($P$3:P6662),0)</f>
        <v>0</v>
      </c>
      <c r="Q6663" s="6">
        <f t="shared" si="734"/>
        <v>1.7359972061650296E-11</v>
      </c>
      <c r="R6663" s="8">
        <f>IF(E6662&lt;&gt;E6663,SUM($Q$4:Q6663)-SUM($R$3:R6662),0)</f>
        <v>0</v>
      </c>
      <c r="S6663" s="6">
        <f>IF(B6663&gt;0,SUM($R$4:R6663)-SUM($S$3:S6662),0)</f>
        <v>0</v>
      </c>
    </row>
    <row r="6664" spans="1:19">
      <c r="A6664">
        <f>IF(E6663&lt;&gt;E6664,COUNTIF($A$4:A6663,"&lt;&gt;0")+1,0)</f>
        <v>0</v>
      </c>
      <c r="B6664">
        <f>IF(A6664&lt;&gt;0,IF(MOD(A6664,3)=0,COUNTIF($B$4:B6663,"&lt;&gt;0")+1,0),0)</f>
        <v>0</v>
      </c>
      <c r="C6664" s="9">
        <f>'Dash Board'!$C$12+COUNT('Daily reducing balance'!$F$4:F6663)</f>
        <v>48390</v>
      </c>
      <c r="D6664">
        <f t="shared" si="728"/>
        <v>2032</v>
      </c>
      <c r="E6664">
        <f t="shared" si="729"/>
        <v>6</v>
      </c>
      <c r="F6664">
        <f>DAY('Dash Board'!$C$12+COUNT('Daily reducing balance'!$F$4:F6663))</f>
        <v>25</v>
      </c>
      <c r="G6664" s="8">
        <f t="shared" si="730"/>
        <v>1.2676425199137662E-7</v>
      </c>
      <c r="H6664" s="6">
        <f>G6664*'Dash Board'!$C$11/365</f>
        <v>3.6466428655053546E-11</v>
      </c>
      <c r="I6664" s="6">
        <f>H6664*'Dash Board'!$C$18/'Dash Board'!$C$11</f>
        <v>1.7364966026215977E-11</v>
      </c>
      <c r="J6664" s="6">
        <f>(G6664&gt;1)*PMT('Dash Board'!$C$11/365,$U$4,-'Dash Board'!$C$19)</f>
        <v>0</v>
      </c>
      <c r="K6664" s="6">
        <f t="shared" si="732"/>
        <v>0</v>
      </c>
      <c r="L6664" s="8">
        <f t="shared" si="733"/>
        <v>1.2680071842003168E-7</v>
      </c>
      <c r="N6664" s="8">
        <f t="shared" si="731"/>
        <v>-1.7364966026215977E-11</v>
      </c>
      <c r="O6664" s="8">
        <f>IF(E6663&lt;&gt;E6664,SUM($N$4:N6664)-SUM($O$3:O6663),0)</f>
        <v>0</v>
      </c>
      <c r="P6664" s="6">
        <f>IF(B6664&gt;0,SUM($O$4:O6664)-SUM($P$3:P6663),0)</f>
        <v>0</v>
      </c>
      <c r="Q6664" s="6">
        <f t="shared" si="734"/>
        <v>1.7364966026215977E-11</v>
      </c>
      <c r="R6664" s="8">
        <f>IF(E6663&lt;&gt;E6664,SUM($Q$4:Q6664)-SUM($R$3:R6663),0)</f>
        <v>0</v>
      </c>
      <c r="S6664" s="6">
        <f>IF(B6664&gt;0,SUM($R$4:R6664)-SUM($S$3:S6663),0)</f>
        <v>0</v>
      </c>
    </row>
    <row r="6665" spans="1:19">
      <c r="A6665">
        <f>IF(E6664&lt;&gt;E6665,COUNTIF($A$4:A6664,"&lt;&gt;0")+1,0)</f>
        <v>0</v>
      </c>
      <c r="B6665">
        <f>IF(A6665&lt;&gt;0,IF(MOD(A6665,3)=0,COUNTIF($B$4:B6664,"&lt;&gt;0")+1,0),0)</f>
        <v>0</v>
      </c>
      <c r="C6665" s="9">
        <f>'Dash Board'!$C$12+COUNT('Daily reducing balance'!$F$4:F6664)</f>
        <v>48391</v>
      </c>
      <c r="D6665">
        <f t="shared" si="728"/>
        <v>2032</v>
      </c>
      <c r="E6665">
        <f t="shared" si="729"/>
        <v>6</v>
      </c>
      <c r="F6665">
        <f>DAY('Dash Board'!$C$12+COUNT('Daily reducing balance'!$F$4:F6664))</f>
        <v>26</v>
      </c>
      <c r="G6665" s="8">
        <f t="shared" si="730"/>
        <v>1.2680071842003168E-7</v>
      </c>
      <c r="H6665" s="6">
        <f>G6665*'Dash Board'!$C$11/365</f>
        <v>3.6476918997543362E-11</v>
      </c>
      <c r="I6665" s="6">
        <f>H6665*'Dash Board'!$C$18/'Dash Board'!$C$11</f>
        <v>1.7369961427401603E-11</v>
      </c>
      <c r="J6665" s="6">
        <f>(G6665&gt;1)*PMT('Dash Board'!$C$11/365,$U$4,-'Dash Board'!$C$19)</f>
        <v>0</v>
      </c>
      <c r="K6665" s="6">
        <f t="shared" si="732"/>
        <v>0</v>
      </c>
      <c r="L6665" s="8">
        <f t="shared" si="733"/>
        <v>1.2683719533902923E-7</v>
      </c>
      <c r="N6665" s="8">
        <f t="shared" si="731"/>
        <v>-1.7369961427401603E-11</v>
      </c>
      <c r="O6665" s="8">
        <f>IF(E6664&lt;&gt;E6665,SUM($N$4:N6665)-SUM($O$3:O6664),0)</f>
        <v>0</v>
      </c>
      <c r="P6665" s="6">
        <f>IF(B6665&gt;0,SUM($O$4:O6665)-SUM($P$3:P6664),0)</f>
        <v>0</v>
      </c>
      <c r="Q6665" s="6">
        <f t="shared" si="734"/>
        <v>1.7369961427401603E-11</v>
      </c>
      <c r="R6665" s="8">
        <f>IF(E6664&lt;&gt;E6665,SUM($Q$4:Q6665)-SUM($R$3:R6664),0)</f>
        <v>0</v>
      </c>
      <c r="S6665" s="6">
        <f>IF(B6665&gt;0,SUM($R$4:R6665)-SUM($S$3:S6664),0)</f>
        <v>0</v>
      </c>
    </row>
    <row r="6666" spans="1:19">
      <c r="A6666">
        <f>IF(E6665&lt;&gt;E6666,COUNTIF($A$4:A6665,"&lt;&gt;0")+1,0)</f>
        <v>0</v>
      </c>
      <c r="B6666">
        <f>IF(A6666&lt;&gt;0,IF(MOD(A6666,3)=0,COUNTIF($B$4:B6665,"&lt;&gt;0")+1,0),0)</f>
        <v>0</v>
      </c>
      <c r="C6666" s="9">
        <f>'Dash Board'!$C$12+COUNT('Daily reducing balance'!$F$4:F6665)</f>
        <v>48392</v>
      </c>
      <c r="D6666">
        <f t="shared" si="728"/>
        <v>2032</v>
      </c>
      <c r="E6666">
        <f t="shared" si="729"/>
        <v>6</v>
      </c>
      <c r="F6666">
        <f>DAY('Dash Board'!$C$12+COUNT('Daily reducing balance'!$F$4:F6665))</f>
        <v>27</v>
      </c>
      <c r="G6666" s="8">
        <f t="shared" si="730"/>
        <v>1.2683719533902923E-7</v>
      </c>
      <c r="H6666" s="6">
        <f>G6666*'Dash Board'!$C$11/365</f>
        <v>3.6487412357802926E-11</v>
      </c>
      <c r="I6666" s="6">
        <f>H6666*'Dash Board'!$C$18/'Dash Board'!$C$11</f>
        <v>1.7374958265620445E-11</v>
      </c>
      <c r="J6666" s="6">
        <f>(G6666&gt;1)*PMT('Dash Board'!$C$11/365,$U$4,-'Dash Board'!$C$19)</f>
        <v>0</v>
      </c>
      <c r="K6666" s="6">
        <f t="shared" si="732"/>
        <v>0</v>
      </c>
      <c r="L6666" s="8">
        <f t="shared" si="733"/>
        <v>1.2687368275138703E-7</v>
      </c>
      <c r="N6666" s="8">
        <f t="shared" si="731"/>
        <v>-1.7374958265620445E-11</v>
      </c>
      <c r="O6666" s="8">
        <f>IF(E6665&lt;&gt;E6666,SUM($N$4:N6666)-SUM($O$3:O6665),0)</f>
        <v>0</v>
      </c>
      <c r="P6666" s="6">
        <f>IF(B6666&gt;0,SUM($O$4:O6666)-SUM($P$3:P6665),0)</f>
        <v>0</v>
      </c>
      <c r="Q6666" s="6">
        <f t="shared" si="734"/>
        <v>1.7374958265620445E-11</v>
      </c>
      <c r="R6666" s="8">
        <f>IF(E6665&lt;&gt;E6666,SUM($Q$4:Q6666)-SUM($R$3:R6665),0)</f>
        <v>0</v>
      </c>
      <c r="S6666" s="6">
        <f>IF(B6666&gt;0,SUM($R$4:R6666)-SUM($S$3:S6665),0)</f>
        <v>0</v>
      </c>
    </row>
    <row r="6667" spans="1:19">
      <c r="A6667">
        <f>IF(E6666&lt;&gt;E6667,COUNTIF($A$4:A6666,"&lt;&gt;0")+1,0)</f>
        <v>0</v>
      </c>
      <c r="B6667">
        <f>IF(A6667&lt;&gt;0,IF(MOD(A6667,3)=0,COUNTIF($B$4:B6666,"&lt;&gt;0")+1,0),0)</f>
        <v>0</v>
      </c>
      <c r="C6667" s="9">
        <f>'Dash Board'!$C$12+COUNT('Daily reducing balance'!$F$4:F6666)</f>
        <v>48393</v>
      </c>
      <c r="D6667">
        <f t="shared" si="728"/>
        <v>2032</v>
      </c>
      <c r="E6667">
        <f t="shared" si="729"/>
        <v>6</v>
      </c>
      <c r="F6667">
        <f>DAY('Dash Board'!$C$12+COUNT('Daily reducing balance'!$F$4:F6666))</f>
        <v>28</v>
      </c>
      <c r="G6667" s="8">
        <f t="shared" si="730"/>
        <v>1.2687368275138703E-7</v>
      </c>
      <c r="H6667" s="6">
        <f>G6667*'Dash Board'!$C$11/365</f>
        <v>3.6497908736700376E-11</v>
      </c>
      <c r="I6667" s="6">
        <f>H6667*'Dash Board'!$C$18/'Dash Board'!$C$11</f>
        <v>1.7379956541285896E-11</v>
      </c>
      <c r="J6667" s="6">
        <f>(G6667&gt;1)*PMT('Dash Board'!$C$11/365,$U$4,-'Dash Board'!$C$19)</f>
        <v>0</v>
      </c>
      <c r="K6667" s="6">
        <f t="shared" si="732"/>
        <v>0</v>
      </c>
      <c r="L6667" s="8">
        <f t="shared" si="733"/>
        <v>1.2691018066012373E-7</v>
      </c>
      <c r="N6667" s="8">
        <f t="shared" si="731"/>
        <v>-1.7379956541285896E-11</v>
      </c>
      <c r="O6667" s="8">
        <f>IF(E6666&lt;&gt;E6667,SUM($N$4:N6667)-SUM($O$3:O6666),0)</f>
        <v>0</v>
      </c>
      <c r="P6667" s="6">
        <f>IF(B6667&gt;0,SUM($O$4:O6667)-SUM($P$3:P6666),0)</f>
        <v>0</v>
      </c>
      <c r="Q6667" s="6">
        <f t="shared" si="734"/>
        <v>1.7379956541285896E-11</v>
      </c>
      <c r="R6667" s="8">
        <f>IF(E6666&lt;&gt;E6667,SUM($Q$4:Q6667)-SUM($R$3:R6666),0)</f>
        <v>0</v>
      </c>
      <c r="S6667" s="6">
        <f>IF(B6667&gt;0,SUM($R$4:R6667)-SUM($S$3:S6666),0)</f>
        <v>0</v>
      </c>
    </row>
    <row r="6668" spans="1:19">
      <c r="A6668">
        <f>IF(E6667&lt;&gt;E6668,COUNTIF($A$4:A6667,"&lt;&gt;0")+1,0)</f>
        <v>0</v>
      </c>
      <c r="B6668">
        <f>IF(A6668&lt;&gt;0,IF(MOD(A6668,3)=0,COUNTIF($B$4:B6667,"&lt;&gt;0")+1,0),0)</f>
        <v>0</v>
      </c>
      <c r="C6668" s="9">
        <f>'Dash Board'!$C$12+COUNT('Daily reducing balance'!$F$4:F6667)</f>
        <v>48394</v>
      </c>
      <c r="D6668">
        <f t="shared" si="728"/>
        <v>2032</v>
      </c>
      <c r="E6668">
        <f t="shared" si="729"/>
        <v>6</v>
      </c>
      <c r="F6668">
        <f>DAY('Dash Board'!$C$12+COUNT('Daily reducing balance'!$F$4:F6667))</f>
        <v>29</v>
      </c>
      <c r="G6668" s="8">
        <f t="shared" si="730"/>
        <v>1.2691018066012373E-7</v>
      </c>
      <c r="H6668" s="6">
        <f>G6668*'Dash Board'!$C$11/365</f>
        <v>3.6508408135104085E-11</v>
      </c>
      <c r="I6668" s="6">
        <f>H6668*'Dash Board'!$C$18/'Dash Board'!$C$11</f>
        <v>1.7384956254811469E-11</v>
      </c>
      <c r="J6668" s="6">
        <f>(G6668&gt;1)*PMT('Dash Board'!$C$11/365,$U$4,-'Dash Board'!$C$19)</f>
        <v>0</v>
      </c>
      <c r="K6668" s="6">
        <f t="shared" si="732"/>
        <v>0</v>
      </c>
      <c r="L6668" s="8">
        <f t="shared" si="733"/>
        <v>1.2694668906825883E-7</v>
      </c>
      <c r="N6668" s="8">
        <f t="shared" si="731"/>
        <v>-1.7384956254811469E-11</v>
      </c>
      <c r="O6668" s="8">
        <f>IF(E6667&lt;&gt;E6668,SUM($N$4:N6668)-SUM($O$3:O6667),0)</f>
        <v>0</v>
      </c>
      <c r="P6668" s="6">
        <f>IF(B6668&gt;0,SUM($O$4:O6668)-SUM($P$3:P6667),0)</f>
        <v>0</v>
      </c>
      <c r="Q6668" s="6">
        <f t="shared" si="734"/>
        <v>1.7384956254811469E-11</v>
      </c>
      <c r="R6668" s="8">
        <f>IF(E6667&lt;&gt;E6668,SUM($Q$4:Q6668)-SUM($R$3:R6667),0)</f>
        <v>0</v>
      </c>
      <c r="S6668" s="6">
        <f>IF(B6668&gt;0,SUM($R$4:R6668)-SUM($S$3:S6667),0)</f>
        <v>0</v>
      </c>
    </row>
    <row r="6669" spans="1:19">
      <c r="A6669">
        <f>IF(E6668&lt;&gt;E6669,COUNTIF($A$4:A6668,"&lt;&gt;0")+1,0)</f>
        <v>0</v>
      </c>
      <c r="B6669">
        <f>IF(A6669&lt;&gt;0,IF(MOD(A6669,3)=0,COUNTIF($B$4:B6668,"&lt;&gt;0")+1,0),0)</f>
        <v>0</v>
      </c>
      <c r="C6669" s="9">
        <f>'Dash Board'!$C$12+COUNT('Daily reducing balance'!$F$4:F6668)</f>
        <v>48395</v>
      </c>
      <c r="D6669">
        <f t="shared" si="728"/>
        <v>2032</v>
      </c>
      <c r="E6669">
        <f t="shared" si="729"/>
        <v>6</v>
      </c>
      <c r="F6669">
        <f>DAY('Dash Board'!$C$12+COUNT('Daily reducing balance'!$F$4:F6668))</f>
        <v>30</v>
      </c>
      <c r="G6669" s="8">
        <f t="shared" si="730"/>
        <v>1.2694668906825883E-7</v>
      </c>
      <c r="H6669" s="6">
        <f>G6669*'Dash Board'!$C$11/365</f>
        <v>3.6518910553882676E-11</v>
      </c>
      <c r="I6669" s="6">
        <f>H6669*'Dash Board'!$C$18/'Dash Board'!$C$11</f>
        <v>1.73899574066108E-11</v>
      </c>
      <c r="J6669" s="6">
        <f>(G6669&gt;1)*PMT('Dash Board'!$C$11/365,$U$4,-'Dash Board'!$C$19)</f>
        <v>0</v>
      </c>
      <c r="K6669" s="6">
        <f t="shared" si="732"/>
        <v>0</v>
      </c>
      <c r="L6669" s="8">
        <f t="shared" si="733"/>
        <v>1.2698320797881272E-7</v>
      </c>
      <c r="N6669" s="8">
        <f t="shared" si="731"/>
        <v>-1.73899574066108E-11</v>
      </c>
      <c r="O6669" s="8">
        <f>IF(E6668&lt;&gt;E6669,SUM($N$4:N6669)-SUM($O$3:O6668),0)</f>
        <v>0</v>
      </c>
      <c r="P6669" s="6">
        <f>IF(B6669&gt;0,SUM($O$4:O6669)-SUM($P$3:P6668),0)</f>
        <v>0</v>
      </c>
      <c r="Q6669" s="6">
        <f t="shared" si="734"/>
        <v>1.73899574066108E-11</v>
      </c>
      <c r="R6669" s="8">
        <f>IF(E6668&lt;&gt;E6669,SUM($Q$4:Q6669)-SUM($R$3:R6668),0)</f>
        <v>0</v>
      </c>
      <c r="S6669" s="6">
        <f>IF(B6669&gt;0,SUM($R$4:R6669)-SUM($S$3:S6668),0)</f>
        <v>0</v>
      </c>
    </row>
    <row r="6670" spans="1:19">
      <c r="A6670">
        <f>IF(E6669&lt;&gt;E6670,COUNTIF($A$4:A6669,"&lt;&gt;0")+1,0)</f>
        <v>219</v>
      </c>
      <c r="B6670">
        <f>IF(A6670&lt;&gt;0,IF(MOD(A6670,3)=0,COUNTIF($B$4:B6669,"&lt;&gt;0")+1,0),0)</f>
        <v>73</v>
      </c>
      <c r="C6670" s="9">
        <f>'Dash Board'!$C$12+COUNT('Daily reducing balance'!$F$4:F6669)</f>
        <v>48396</v>
      </c>
      <c r="D6670">
        <f t="shared" si="728"/>
        <v>2032</v>
      </c>
      <c r="E6670">
        <f t="shared" si="729"/>
        <v>7</v>
      </c>
      <c r="F6670">
        <f>DAY('Dash Board'!$C$12+COUNT('Daily reducing balance'!$F$4:F6669))</f>
        <v>1</v>
      </c>
      <c r="G6670" s="8">
        <f t="shared" si="730"/>
        <v>1.2698320797881272E-7</v>
      </c>
      <c r="H6670" s="6">
        <f>G6670*'Dash Board'!$C$11/365</f>
        <v>3.6529415993905031E-11</v>
      </c>
      <c r="I6670" s="6">
        <f>H6670*'Dash Board'!$C$18/'Dash Board'!$C$11</f>
        <v>1.7394959997097634E-11</v>
      </c>
      <c r="J6670" s="6">
        <f>(G6670&gt;1)*PMT('Dash Board'!$C$11/365,$U$4,-'Dash Board'!$C$19)</f>
        <v>0</v>
      </c>
      <c r="K6670" s="6">
        <f t="shared" si="732"/>
        <v>0</v>
      </c>
      <c r="L6670" s="8">
        <f t="shared" si="733"/>
        <v>1.2701973739480662E-7</v>
      </c>
      <c r="N6670" s="8">
        <f t="shared" si="731"/>
        <v>-1.7394959997097634E-11</v>
      </c>
      <c r="O6670" s="8">
        <f>IF(E6669&lt;&gt;E6670,SUM($N$4:N6670)-SUM($O$3:O6669),0)</f>
        <v>0</v>
      </c>
      <c r="P6670" s="6">
        <f>IF(B6670&gt;0,SUM($O$4:O6670)-SUM($P$3:P6669),0)</f>
        <v>0</v>
      </c>
      <c r="Q6670" s="6">
        <f t="shared" si="734"/>
        <v>1.7394959997097634E-11</v>
      </c>
      <c r="R6670" s="8">
        <f>IF(E6669&lt;&gt;E6670,SUM($Q$4:Q6670)-SUM($R$3:R6669),0)</f>
        <v>8.7311491370201111E-10</v>
      </c>
      <c r="S6670" s="6">
        <f>IF(B6670&gt;0,SUM($R$4:R6670)-SUM($S$3:S6669),0)</f>
        <v>2.648448571562767E-9</v>
      </c>
    </row>
    <row r="6671" spans="1:19">
      <c r="A6671">
        <f>IF(E6670&lt;&gt;E6671,COUNTIF($A$4:A6670,"&lt;&gt;0")+1,0)</f>
        <v>0</v>
      </c>
      <c r="B6671">
        <f>IF(A6671&lt;&gt;0,IF(MOD(A6671,3)=0,COUNTIF($B$4:B6670,"&lt;&gt;0")+1,0),0)</f>
        <v>0</v>
      </c>
      <c r="C6671" s="9">
        <f>'Dash Board'!$C$12+COUNT('Daily reducing balance'!$F$4:F6670)</f>
        <v>48397</v>
      </c>
      <c r="D6671">
        <f t="shared" si="728"/>
        <v>2032</v>
      </c>
      <c r="E6671">
        <f t="shared" si="729"/>
        <v>7</v>
      </c>
      <c r="F6671">
        <f>DAY('Dash Board'!$C$12+COUNT('Daily reducing balance'!$F$4:F6670))</f>
        <v>2</v>
      </c>
      <c r="G6671" s="8">
        <f t="shared" si="730"/>
        <v>1.2701973739480662E-7</v>
      </c>
      <c r="H6671" s="6">
        <f>G6671*'Dash Board'!$C$11/365</f>
        <v>3.6539924456040258E-11</v>
      </c>
      <c r="I6671" s="6">
        <f>H6671*'Dash Board'!$C$18/'Dash Board'!$C$11</f>
        <v>1.739996402668584E-11</v>
      </c>
      <c r="J6671" s="6">
        <f>(G6671&gt;1)*PMT('Dash Board'!$C$11/365,$U$4,-'Dash Board'!$C$19)</f>
        <v>0</v>
      </c>
      <c r="K6671" s="6">
        <f t="shared" si="732"/>
        <v>0</v>
      </c>
      <c r="L6671" s="8">
        <f t="shared" si="733"/>
        <v>1.2705627731926265E-7</v>
      </c>
      <c r="N6671" s="8">
        <f t="shared" si="731"/>
        <v>-1.739996402668584E-11</v>
      </c>
      <c r="O6671" s="8">
        <f>IF(E6670&lt;&gt;E6671,SUM($N$4:N6671)-SUM($O$3:O6670),0)</f>
        <v>0</v>
      </c>
      <c r="P6671" s="6">
        <f>IF(B6671&gt;0,SUM($O$4:O6671)-SUM($P$3:P6670),0)</f>
        <v>0</v>
      </c>
      <c r="Q6671" s="6">
        <f t="shared" si="734"/>
        <v>1.739996402668584E-11</v>
      </c>
      <c r="R6671" s="8">
        <f>IF(E6670&lt;&gt;E6671,SUM($Q$4:Q6671)-SUM($R$3:R6670),0)</f>
        <v>0</v>
      </c>
      <c r="S6671" s="6">
        <f>IF(B6671&gt;0,SUM($R$4:R6671)-SUM($S$3:S6670),0)</f>
        <v>0</v>
      </c>
    </row>
    <row r="6672" spans="1:19">
      <c r="A6672">
        <f>IF(E6671&lt;&gt;E6672,COUNTIF($A$4:A6671,"&lt;&gt;0")+1,0)</f>
        <v>0</v>
      </c>
      <c r="B6672">
        <f>IF(A6672&lt;&gt;0,IF(MOD(A6672,3)=0,COUNTIF($B$4:B6671,"&lt;&gt;0")+1,0),0)</f>
        <v>0</v>
      </c>
      <c r="C6672" s="9">
        <f>'Dash Board'!$C$12+COUNT('Daily reducing balance'!$F$4:F6671)</f>
        <v>48398</v>
      </c>
      <c r="D6672">
        <f t="shared" si="728"/>
        <v>2032</v>
      </c>
      <c r="E6672">
        <f t="shared" si="729"/>
        <v>7</v>
      </c>
      <c r="F6672">
        <f>DAY('Dash Board'!$C$12+COUNT('Daily reducing balance'!$F$4:F6671))</f>
        <v>3</v>
      </c>
      <c r="G6672" s="8">
        <f t="shared" si="730"/>
        <v>1.2705627731926265E-7</v>
      </c>
      <c r="H6672" s="6">
        <f>G6672*'Dash Board'!$C$11/365</f>
        <v>3.655043594115775E-11</v>
      </c>
      <c r="I6672" s="6">
        <f>H6672*'Dash Board'!$C$18/'Dash Board'!$C$11</f>
        <v>1.7404969495789404E-11</v>
      </c>
      <c r="J6672" s="6">
        <f>(G6672&gt;1)*PMT('Dash Board'!$C$11/365,$U$4,-'Dash Board'!$C$19)</f>
        <v>0</v>
      </c>
      <c r="K6672" s="6">
        <f t="shared" si="732"/>
        <v>0</v>
      </c>
      <c r="L6672" s="8">
        <f t="shared" si="733"/>
        <v>1.270928277552038E-7</v>
      </c>
      <c r="N6672" s="8">
        <f t="shared" si="731"/>
        <v>-1.7404969495789404E-11</v>
      </c>
      <c r="O6672" s="8">
        <f>IF(E6671&lt;&gt;E6672,SUM($N$4:N6672)-SUM($O$3:O6671),0)</f>
        <v>0</v>
      </c>
      <c r="P6672" s="6">
        <f>IF(B6672&gt;0,SUM($O$4:O6672)-SUM($P$3:P6671),0)</f>
        <v>0</v>
      </c>
      <c r="Q6672" s="6">
        <f t="shared" si="734"/>
        <v>1.7404969495789404E-11</v>
      </c>
      <c r="R6672" s="8">
        <f>IF(E6671&lt;&gt;E6672,SUM($Q$4:Q6672)-SUM($R$3:R6671),0)</f>
        <v>0</v>
      </c>
      <c r="S6672" s="6">
        <f>IF(B6672&gt;0,SUM($R$4:R6672)-SUM($S$3:S6671),0)</f>
        <v>0</v>
      </c>
    </row>
    <row r="6673" spans="1:19">
      <c r="A6673">
        <f>IF(E6672&lt;&gt;E6673,COUNTIF($A$4:A6672,"&lt;&gt;0")+1,0)</f>
        <v>0</v>
      </c>
      <c r="B6673">
        <f>IF(A6673&lt;&gt;0,IF(MOD(A6673,3)=0,COUNTIF($B$4:B6672,"&lt;&gt;0")+1,0),0)</f>
        <v>0</v>
      </c>
      <c r="C6673" s="9">
        <f>'Dash Board'!$C$12+COUNT('Daily reducing balance'!$F$4:F6672)</f>
        <v>48399</v>
      </c>
      <c r="D6673">
        <f t="shared" si="728"/>
        <v>2032</v>
      </c>
      <c r="E6673">
        <f t="shared" si="729"/>
        <v>7</v>
      </c>
      <c r="F6673">
        <f>DAY('Dash Board'!$C$12+COUNT('Daily reducing balance'!$F$4:F6672))</f>
        <v>4</v>
      </c>
      <c r="G6673" s="8">
        <f t="shared" si="730"/>
        <v>1.270928277552038E-7</v>
      </c>
      <c r="H6673" s="6">
        <f>G6673*'Dash Board'!$C$11/365</f>
        <v>3.656095045012712E-11</v>
      </c>
      <c r="I6673" s="6">
        <f>H6673*'Dash Board'!$C$18/'Dash Board'!$C$11</f>
        <v>1.7409976404822441E-11</v>
      </c>
      <c r="J6673" s="6">
        <f>(G6673&gt;1)*PMT('Dash Board'!$C$11/365,$U$4,-'Dash Board'!$C$19)</f>
        <v>0</v>
      </c>
      <c r="K6673" s="6">
        <f t="shared" si="732"/>
        <v>0</v>
      </c>
      <c r="L6673" s="8">
        <f t="shared" si="733"/>
        <v>1.2712938870565391E-7</v>
      </c>
      <c r="N6673" s="8">
        <f t="shared" si="731"/>
        <v>-1.7409976404822441E-11</v>
      </c>
      <c r="O6673" s="8">
        <f>IF(E6672&lt;&gt;E6673,SUM($N$4:N6673)-SUM($O$3:O6672),0)</f>
        <v>0</v>
      </c>
      <c r="P6673" s="6">
        <f>IF(B6673&gt;0,SUM($O$4:O6673)-SUM($P$3:P6672),0)</f>
        <v>0</v>
      </c>
      <c r="Q6673" s="6">
        <f t="shared" si="734"/>
        <v>1.7409976404822441E-11</v>
      </c>
      <c r="R6673" s="8">
        <f>IF(E6672&lt;&gt;E6673,SUM($Q$4:Q6673)-SUM($R$3:R6672),0)</f>
        <v>0</v>
      </c>
      <c r="S6673" s="6">
        <f>IF(B6673&gt;0,SUM($R$4:R6673)-SUM($S$3:S6672),0)</f>
        <v>0</v>
      </c>
    </row>
    <row r="6674" spans="1:19">
      <c r="A6674">
        <f>IF(E6673&lt;&gt;E6674,COUNTIF($A$4:A6673,"&lt;&gt;0")+1,0)</f>
        <v>0</v>
      </c>
      <c r="B6674">
        <f>IF(A6674&lt;&gt;0,IF(MOD(A6674,3)=0,COUNTIF($B$4:B6673,"&lt;&gt;0")+1,0),0)</f>
        <v>0</v>
      </c>
      <c r="C6674" s="9">
        <f>'Dash Board'!$C$12+COUNT('Daily reducing balance'!$F$4:F6673)</f>
        <v>48400</v>
      </c>
      <c r="D6674">
        <f t="shared" si="728"/>
        <v>2032</v>
      </c>
      <c r="E6674">
        <f t="shared" si="729"/>
        <v>7</v>
      </c>
      <c r="F6674">
        <f>DAY('Dash Board'!$C$12+COUNT('Daily reducing balance'!$F$4:F6673))</f>
        <v>5</v>
      </c>
      <c r="G6674" s="8">
        <f t="shared" si="730"/>
        <v>1.2712938870565391E-7</v>
      </c>
      <c r="H6674" s="6">
        <f>G6674*'Dash Board'!$C$11/365</f>
        <v>3.6571467983818244E-11</v>
      </c>
      <c r="I6674" s="6">
        <f>H6674*'Dash Board'!$C$18/'Dash Board'!$C$11</f>
        <v>1.7414984754199168E-11</v>
      </c>
      <c r="J6674" s="6">
        <f>(G6674&gt;1)*PMT('Dash Board'!$C$11/365,$U$4,-'Dash Board'!$C$19)</f>
        <v>0</v>
      </c>
      <c r="K6674" s="6">
        <f t="shared" si="732"/>
        <v>0</v>
      </c>
      <c r="L6674" s="8">
        <f t="shared" si="733"/>
        <v>1.2716596017363773E-7</v>
      </c>
      <c r="N6674" s="8">
        <f t="shared" si="731"/>
        <v>-1.7414984754199168E-11</v>
      </c>
      <c r="O6674" s="8">
        <f>IF(E6673&lt;&gt;E6674,SUM($N$4:N6674)-SUM($O$3:O6673),0)</f>
        <v>0</v>
      </c>
      <c r="P6674" s="6">
        <f>IF(B6674&gt;0,SUM($O$4:O6674)-SUM($P$3:P6673),0)</f>
        <v>0</v>
      </c>
      <c r="Q6674" s="6">
        <f t="shared" si="734"/>
        <v>1.7414984754199168E-11</v>
      </c>
      <c r="R6674" s="8">
        <f>IF(E6673&lt;&gt;E6674,SUM($Q$4:Q6674)-SUM($R$3:R6673),0)</f>
        <v>0</v>
      </c>
      <c r="S6674" s="6">
        <f>IF(B6674&gt;0,SUM($R$4:R6674)-SUM($S$3:S6673),0)</f>
        <v>0</v>
      </c>
    </row>
    <row r="6675" spans="1:19">
      <c r="A6675">
        <f>IF(E6674&lt;&gt;E6675,COUNTIF($A$4:A6674,"&lt;&gt;0")+1,0)</f>
        <v>0</v>
      </c>
      <c r="B6675">
        <f>IF(A6675&lt;&gt;0,IF(MOD(A6675,3)=0,COUNTIF($B$4:B6674,"&lt;&gt;0")+1,0),0)</f>
        <v>0</v>
      </c>
      <c r="C6675" s="9">
        <f>'Dash Board'!$C$12+COUNT('Daily reducing balance'!$F$4:F6674)</f>
        <v>48401</v>
      </c>
      <c r="D6675">
        <f t="shared" si="728"/>
        <v>2032</v>
      </c>
      <c r="E6675">
        <f t="shared" si="729"/>
        <v>7</v>
      </c>
      <c r="F6675">
        <f>DAY('Dash Board'!$C$12+COUNT('Daily reducing balance'!$F$4:F6674))</f>
        <v>6</v>
      </c>
      <c r="G6675" s="8">
        <f t="shared" si="730"/>
        <v>1.2716596017363773E-7</v>
      </c>
      <c r="H6675" s="6">
        <f>G6675*'Dash Board'!$C$11/365</f>
        <v>3.6581988543101266E-11</v>
      </c>
      <c r="I6675" s="6">
        <f>H6675*'Dash Board'!$C$18/'Dash Board'!$C$11</f>
        <v>1.7419994544333937E-11</v>
      </c>
      <c r="J6675" s="6">
        <f>(G6675&gt;1)*PMT('Dash Board'!$C$11/365,$U$4,-'Dash Board'!$C$19)</f>
        <v>0</v>
      </c>
      <c r="K6675" s="6">
        <f t="shared" si="732"/>
        <v>0</v>
      </c>
      <c r="L6675" s="8">
        <f t="shared" si="733"/>
        <v>1.2720254216218083E-7</v>
      </c>
      <c r="N6675" s="8">
        <f t="shared" si="731"/>
        <v>-1.7419994544333937E-11</v>
      </c>
      <c r="O6675" s="8">
        <f>IF(E6674&lt;&gt;E6675,SUM($N$4:N6675)-SUM($O$3:O6674),0)</f>
        <v>0</v>
      </c>
      <c r="P6675" s="6">
        <f>IF(B6675&gt;0,SUM($O$4:O6675)-SUM($P$3:P6674),0)</f>
        <v>0</v>
      </c>
      <c r="Q6675" s="6">
        <f t="shared" si="734"/>
        <v>1.7419994544333937E-11</v>
      </c>
      <c r="R6675" s="8">
        <f>IF(E6674&lt;&gt;E6675,SUM($Q$4:Q6675)-SUM($R$3:R6674),0)</f>
        <v>0</v>
      </c>
      <c r="S6675" s="6">
        <f>IF(B6675&gt;0,SUM($R$4:R6675)-SUM($S$3:S6674),0)</f>
        <v>0</v>
      </c>
    </row>
    <row r="6676" spans="1:19">
      <c r="A6676">
        <f>IF(E6675&lt;&gt;E6676,COUNTIF($A$4:A6675,"&lt;&gt;0")+1,0)</f>
        <v>0</v>
      </c>
      <c r="B6676">
        <f>IF(A6676&lt;&gt;0,IF(MOD(A6676,3)=0,COUNTIF($B$4:B6675,"&lt;&gt;0")+1,0),0)</f>
        <v>0</v>
      </c>
      <c r="C6676" s="9">
        <f>'Dash Board'!$C$12+COUNT('Daily reducing balance'!$F$4:F6675)</f>
        <v>48402</v>
      </c>
      <c r="D6676">
        <f t="shared" si="728"/>
        <v>2032</v>
      </c>
      <c r="E6676">
        <f t="shared" si="729"/>
        <v>7</v>
      </c>
      <c r="F6676">
        <f>DAY('Dash Board'!$C$12+COUNT('Daily reducing balance'!$F$4:F6675))</f>
        <v>7</v>
      </c>
      <c r="G6676" s="8">
        <f t="shared" si="730"/>
        <v>1.2720254216218083E-7</v>
      </c>
      <c r="H6676" s="6">
        <f>G6676*'Dash Board'!$C$11/365</f>
        <v>3.659251212884654E-11</v>
      </c>
      <c r="I6676" s="6">
        <f>H6676*'Dash Board'!$C$18/'Dash Board'!$C$11</f>
        <v>1.7425005775641209E-11</v>
      </c>
      <c r="J6676" s="6">
        <f>(G6676&gt;1)*PMT('Dash Board'!$C$11/365,$U$4,-'Dash Board'!$C$19)</f>
        <v>0</v>
      </c>
      <c r="K6676" s="6">
        <f t="shared" si="732"/>
        <v>0</v>
      </c>
      <c r="L6676" s="8">
        <f t="shared" si="733"/>
        <v>1.2723913467430967E-7</v>
      </c>
      <c r="N6676" s="8">
        <f t="shared" si="731"/>
        <v>-1.7425005775641209E-11</v>
      </c>
      <c r="O6676" s="8">
        <f>IF(E6675&lt;&gt;E6676,SUM($N$4:N6676)-SUM($O$3:O6675),0)</f>
        <v>0</v>
      </c>
      <c r="P6676" s="6">
        <f>IF(B6676&gt;0,SUM($O$4:O6676)-SUM($P$3:P6675),0)</f>
        <v>0</v>
      </c>
      <c r="Q6676" s="6">
        <f t="shared" si="734"/>
        <v>1.7425005775641209E-11</v>
      </c>
      <c r="R6676" s="8">
        <f>IF(E6675&lt;&gt;E6676,SUM($Q$4:Q6676)-SUM($R$3:R6675),0)</f>
        <v>0</v>
      </c>
      <c r="S6676" s="6">
        <f>IF(B6676&gt;0,SUM($R$4:R6676)-SUM($S$3:S6675),0)</f>
        <v>0</v>
      </c>
    </row>
    <row r="6677" spans="1:19">
      <c r="A6677">
        <f>IF(E6676&lt;&gt;E6677,COUNTIF($A$4:A6676,"&lt;&gt;0")+1,0)</f>
        <v>0</v>
      </c>
      <c r="B6677">
        <f>IF(A6677&lt;&gt;0,IF(MOD(A6677,3)=0,COUNTIF($B$4:B6676,"&lt;&gt;0")+1,0),0)</f>
        <v>0</v>
      </c>
      <c r="C6677" s="9">
        <f>'Dash Board'!$C$12+COUNT('Daily reducing balance'!$F$4:F6676)</f>
        <v>48403</v>
      </c>
      <c r="D6677">
        <f t="shared" si="728"/>
        <v>2032</v>
      </c>
      <c r="E6677">
        <f t="shared" si="729"/>
        <v>7</v>
      </c>
      <c r="F6677">
        <f>DAY('Dash Board'!$C$12+COUNT('Daily reducing balance'!$F$4:F6676))</f>
        <v>8</v>
      </c>
      <c r="G6677" s="8">
        <f t="shared" si="730"/>
        <v>1.2723913467430967E-7</v>
      </c>
      <c r="H6677" s="6">
        <f>G6677*'Dash Board'!$C$11/365</f>
        <v>3.6603038741924701E-11</v>
      </c>
      <c r="I6677" s="6">
        <f>H6677*'Dash Board'!$C$18/'Dash Board'!$C$11</f>
        <v>1.7430018448535571E-11</v>
      </c>
      <c r="J6677" s="6">
        <f>(G6677&gt;1)*PMT('Dash Board'!$C$11/365,$U$4,-'Dash Board'!$C$19)</f>
        <v>0</v>
      </c>
      <c r="K6677" s="6">
        <f t="shared" si="732"/>
        <v>0</v>
      </c>
      <c r="L6677" s="8">
        <f t="shared" si="733"/>
        <v>1.2727573771305158E-7</v>
      </c>
      <c r="N6677" s="8">
        <f t="shared" si="731"/>
        <v>-1.7430018448535571E-11</v>
      </c>
      <c r="O6677" s="8">
        <f>IF(E6676&lt;&gt;E6677,SUM($N$4:N6677)-SUM($O$3:O6676),0)</f>
        <v>0</v>
      </c>
      <c r="P6677" s="6">
        <f>IF(B6677&gt;0,SUM($O$4:O6677)-SUM($P$3:P6676),0)</f>
        <v>0</v>
      </c>
      <c r="Q6677" s="6">
        <f t="shared" si="734"/>
        <v>1.7430018448535571E-11</v>
      </c>
      <c r="R6677" s="8">
        <f>IF(E6676&lt;&gt;E6677,SUM($Q$4:Q6677)-SUM($R$3:R6676),0)</f>
        <v>0</v>
      </c>
      <c r="S6677" s="6">
        <f>IF(B6677&gt;0,SUM($R$4:R6677)-SUM($S$3:S6676),0)</f>
        <v>0</v>
      </c>
    </row>
    <row r="6678" spans="1:19">
      <c r="A6678">
        <f>IF(E6677&lt;&gt;E6678,COUNTIF($A$4:A6677,"&lt;&gt;0")+1,0)</f>
        <v>0</v>
      </c>
      <c r="B6678">
        <f>IF(A6678&lt;&gt;0,IF(MOD(A6678,3)=0,COUNTIF($B$4:B6677,"&lt;&gt;0")+1,0),0)</f>
        <v>0</v>
      </c>
      <c r="C6678" s="9">
        <f>'Dash Board'!$C$12+COUNT('Daily reducing balance'!$F$4:F6677)</f>
        <v>48404</v>
      </c>
      <c r="D6678">
        <f t="shared" si="728"/>
        <v>2032</v>
      </c>
      <c r="E6678">
        <f t="shared" si="729"/>
        <v>7</v>
      </c>
      <c r="F6678">
        <f>DAY('Dash Board'!$C$12+COUNT('Daily reducing balance'!$F$4:F6677))</f>
        <v>9</v>
      </c>
      <c r="G6678" s="8">
        <f t="shared" si="730"/>
        <v>1.2727573771305158E-7</v>
      </c>
      <c r="H6678" s="6">
        <f>G6678*'Dash Board'!$C$11/365</f>
        <v>3.661356838320662E-11</v>
      </c>
      <c r="I6678" s="6">
        <f>H6678*'Dash Board'!$C$18/'Dash Board'!$C$11</f>
        <v>1.7435032563431723E-11</v>
      </c>
      <c r="J6678" s="6">
        <f>(G6678&gt;1)*PMT('Dash Board'!$C$11/365,$U$4,-'Dash Board'!$C$19)</f>
        <v>0</v>
      </c>
      <c r="K6678" s="6">
        <f t="shared" si="732"/>
        <v>0</v>
      </c>
      <c r="L6678" s="8">
        <f t="shared" si="733"/>
        <v>1.2731235128143479E-7</v>
      </c>
      <c r="N6678" s="8">
        <f t="shared" si="731"/>
        <v>-1.7435032563431723E-11</v>
      </c>
      <c r="O6678" s="8">
        <f>IF(E6677&lt;&gt;E6678,SUM($N$4:N6678)-SUM($O$3:O6677),0)</f>
        <v>0</v>
      </c>
      <c r="P6678" s="6">
        <f>IF(B6678&gt;0,SUM($O$4:O6678)-SUM($P$3:P6677),0)</f>
        <v>0</v>
      </c>
      <c r="Q6678" s="6">
        <f t="shared" si="734"/>
        <v>1.7435032563431723E-11</v>
      </c>
      <c r="R6678" s="8">
        <f>IF(E6677&lt;&gt;E6678,SUM($Q$4:Q6678)-SUM($R$3:R6677),0)</f>
        <v>0</v>
      </c>
      <c r="S6678" s="6">
        <f>IF(B6678&gt;0,SUM($R$4:R6678)-SUM($S$3:S6677),0)</f>
        <v>0</v>
      </c>
    </row>
    <row r="6679" spans="1:19">
      <c r="A6679">
        <f>IF(E6678&lt;&gt;E6679,COUNTIF($A$4:A6678,"&lt;&gt;0")+1,0)</f>
        <v>0</v>
      </c>
      <c r="B6679">
        <f>IF(A6679&lt;&gt;0,IF(MOD(A6679,3)=0,COUNTIF($B$4:B6678,"&lt;&gt;0")+1,0),0)</f>
        <v>0</v>
      </c>
      <c r="C6679" s="9">
        <f>'Dash Board'!$C$12+COUNT('Daily reducing balance'!$F$4:F6678)</f>
        <v>48405</v>
      </c>
      <c r="D6679">
        <f t="shared" si="728"/>
        <v>2032</v>
      </c>
      <c r="E6679">
        <f t="shared" si="729"/>
        <v>7</v>
      </c>
      <c r="F6679">
        <f>DAY('Dash Board'!$C$12+COUNT('Daily reducing balance'!$F$4:F6678))</f>
        <v>10</v>
      </c>
      <c r="G6679" s="8">
        <f t="shared" si="730"/>
        <v>1.2731235128143479E-7</v>
      </c>
      <c r="H6679" s="6">
        <f>G6679*'Dash Board'!$C$11/365</f>
        <v>3.6624101053563429E-11</v>
      </c>
      <c r="I6679" s="6">
        <f>H6679*'Dash Board'!$C$18/'Dash Board'!$C$11</f>
        <v>1.744004812074449E-11</v>
      </c>
      <c r="J6679" s="6">
        <f>(G6679&gt;1)*PMT('Dash Board'!$C$11/365,$U$4,-'Dash Board'!$C$19)</f>
        <v>0</v>
      </c>
      <c r="K6679" s="6">
        <f t="shared" si="732"/>
        <v>0</v>
      </c>
      <c r="L6679" s="8">
        <f t="shared" si="733"/>
        <v>1.2734897538248837E-7</v>
      </c>
      <c r="N6679" s="8">
        <f t="shared" si="731"/>
        <v>-1.744004812074449E-11</v>
      </c>
      <c r="O6679" s="8">
        <f>IF(E6678&lt;&gt;E6679,SUM($N$4:N6679)-SUM($O$3:O6678),0)</f>
        <v>0</v>
      </c>
      <c r="P6679" s="6">
        <f>IF(B6679&gt;0,SUM($O$4:O6679)-SUM($P$3:P6678),0)</f>
        <v>0</v>
      </c>
      <c r="Q6679" s="6">
        <f t="shared" si="734"/>
        <v>1.744004812074449E-11</v>
      </c>
      <c r="R6679" s="8">
        <f>IF(E6678&lt;&gt;E6679,SUM($Q$4:Q6679)-SUM($R$3:R6678),0)</f>
        <v>0</v>
      </c>
      <c r="S6679" s="6">
        <f>IF(B6679&gt;0,SUM($R$4:R6679)-SUM($S$3:S6678),0)</f>
        <v>0</v>
      </c>
    </row>
    <row r="6680" spans="1:19">
      <c r="A6680">
        <f>IF(E6679&lt;&gt;E6680,COUNTIF($A$4:A6679,"&lt;&gt;0")+1,0)</f>
        <v>0</v>
      </c>
      <c r="B6680">
        <f>IF(A6680&lt;&gt;0,IF(MOD(A6680,3)=0,COUNTIF($B$4:B6679,"&lt;&gt;0")+1,0),0)</f>
        <v>0</v>
      </c>
      <c r="C6680" s="9">
        <f>'Dash Board'!$C$12+COUNT('Daily reducing balance'!$F$4:F6679)</f>
        <v>48406</v>
      </c>
      <c r="D6680">
        <f t="shared" si="728"/>
        <v>2032</v>
      </c>
      <c r="E6680">
        <f t="shared" si="729"/>
        <v>7</v>
      </c>
      <c r="F6680">
        <f>DAY('Dash Board'!$C$12+COUNT('Daily reducing balance'!$F$4:F6679))</f>
        <v>11</v>
      </c>
      <c r="G6680" s="8">
        <f t="shared" si="730"/>
        <v>1.2734897538248837E-7</v>
      </c>
      <c r="H6680" s="6">
        <f>G6680*'Dash Board'!$C$11/365</f>
        <v>3.6634636753866517E-11</v>
      </c>
      <c r="I6680" s="6">
        <f>H6680*'Dash Board'!$C$18/'Dash Board'!$C$11</f>
        <v>1.7445065120888818E-11</v>
      </c>
      <c r="J6680" s="6">
        <f>(G6680&gt;1)*PMT('Dash Board'!$C$11/365,$U$4,-'Dash Board'!$C$19)</f>
        <v>0</v>
      </c>
      <c r="K6680" s="6">
        <f t="shared" si="732"/>
        <v>0</v>
      </c>
      <c r="L6680" s="8">
        <f t="shared" si="733"/>
        <v>1.2738561001924225E-7</v>
      </c>
      <c r="N6680" s="8">
        <f t="shared" si="731"/>
        <v>-1.7445065120888818E-11</v>
      </c>
      <c r="O6680" s="8">
        <f>IF(E6679&lt;&gt;E6680,SUM($N$4:N6680)-SUM($O$3:O6679),0)</f>
        <v>0</v>
      </c>
      <c r="P6680" s="6">
        <f>IF(B6680&gt;0,SUM($O$4:O6680)-SUM($P$3:P6679),0)</f>
        <v>0</v>
      </c>
      <c r="Q6680" s="6">
        <f t="shared" si="734"/>
        <v>1.7445065120888818E-11</v>
      </c>
      <c r="R6680" s="8">
        <f>IF(E6679&lt;&gt;E6680,SUM($Q$4:Q6680)-SUM($R$3:R6679),0)</f>
        <v>0</v>
      </c>
      <c r="S6680" s="6">
        <f>IF(B6680&gt;0,SUM($R$4:R6680)-SUM($S$3:S6679),0)</f>
        <v>0</v>
      </c>
    </row>
    <row r="6681" spans="1:19">
      <c r="A6681">
        <f>IF(E6680&lt;&gt;E6681,COUNTIF($A$4:A6680,"&lt;&gt;0")+1,0)</f>
        <v>0</v>
      </c>
      <c r="B6681">
        <f>IF(A6681&lt;&gt;0,IF(MOD(A6681,3)=0,COUNTIF($B$4:B6680,"&lt;&gt;0")+1,0),0)</f>
        <v>0</v>
      </c>
      <c r="C6681" s="9">
        <f>'Dash Board'!$C$12+COUNT('Daily reducing balance'!$F$4:F6680)</f>
        <v>48407</v>
      </c>
      <c r="D6681">
        <f t="shared" si="728"/>
        <v>2032</v>
      </c>
      <c r="E6681">
        <f t="shared" si="729"/>
        <v>7</v>
      </c>
      <c r="F6681">
        <f>DAY('Dash Board'!$C$12+COUNT('Daily reducing balance'!$F$4:F6680))</f>
        <v>12</v>
      </c>
      <c r="G6681" s="8">
        <f t="shared" si="730"/>
        <v>1.2738561001924225E-7</v>
      </c>
      <c r="H6681" s="6">
        <f>G6681*'Dash Board'!$C$11/365</f>
        <v>3.6645175484987494E-11</v>
      </c>
      <c r="I6681" s="6">
        <f>H6681*'Dash Board'!$C$18/'Dash Board'!$C$11</f>
        <v>1.7450083564279758E-11</v>
      </c>
      <c r="J6681" s="6">
        <f>(G6681&gt;1)*PMT('Dash Board'!$C$11/365,$U$4,-'Dash Board'!$C$19)</f>
        <v>0</v>
      </c>
      <c r="K6681" s="6">
        <f t="shared" si="732"/>
        <v>0</v>
      </c>
      <c r="L6681" s="8">
        <f t="shared" si="733"/>
        <v>1.2742225519472722E-7</v>
      </c>
      <c r="N6681" s="8">
        <f t="shared" si="731"/>
        <v>-1.7450083564279758E-11</v>
      </c>
      <c r="O6681" s="8">
        <f>IF(E6680&lt;&gt;E6681,SUM($N$4:N6681)-SUM($O$3:O6680),0)</f>
        <v>0</v>
      </c>
      <c r="P6681" s="6">
        <f>IF(B6681&gt;0,SUM($O$4:O6681)-SUM($P$3:P6680),0)</f>
        <v>0</v>
      </c>
      <c r="Q6681" s="6">
        <f t="shared" si="734"/>
        <v>1.7450083564279758E-11</v>
      </c>
      <c r="R6681" s="8">
        <f>IF(E6680&lt;&gt;E6681,SUM($Q$4:Q6681)-SUM($R$3:R6680),0)</f>
        <v>0</v>
      </c>
      <c r="S6681" s="6">
        <f>IF(B6681&gt;0,SUM($R$4:R6681)-SUM($S$3:S6680),0)</f>
        <v>0</v>
      </c>
    </row>
    <row r="6682" spans="1:19">
      <c r="A6682">
        <f>IF(E6681&lt;&gt;E6682,COUNTIF($A$4:A6681,"&lt;&gt;0")+1,0)</f>
        <v>0</v>
      </c>
      <c r="B6682">
        <f>IF(A6682&lt;&gt;0,IF(MOD(A6682,3)=0,COUNTIF($B$4:B6681,"&lt;&gt;0")+1,0),0)</f>
        <v>0</v>
      </c>
      <c r="C6682" s="9">
        <f>'Dash Board'!$C$12+COUNT('Daily reducing balance'!$F$4:F6681)</f>
        <v>48408</v>
      </c>
      <c r="D6682">
        <f t="shared" si="728"/>
        <v>2032</v>
      </c>
      <c r="E6682">
        <f t="shared" si="729"/>
        <v>7</v>
      </c>
      <c r="F6682">
        <f>DAY('Dash Board'!$C$12+COUNT('Daily reducing balance'!$F$4:F6681))</f>
        <v>13</v>
      </c>
      <c r="G6682" s="8">
        <f t="shared" si="730"/>
        <v>1.2742225519472722E-7</v>
      </c>
      <c r="H6682" s="6">
        <f>G6682*'Dash Board'!$C$11/365</f>
        <v>3.665571724779824E-11</v>
      </c>
      <c r="I6682" s="6">
        <f>H6682*'Dash Board'!$C$18/'Dash Board'!$C$11</f>
        <v>1.7455103451332497E-11</v>
      </c>
      <c r="J6682" s="6">
        <f>(G6682&gt;1)*PMT('Dash Board'!$C$11/365,$U$4,-'Dash Board'!$C$19)</f>
        <v>0</v>
      </c>
      <c r="K6682" s="6">
        <f t="shared" si="732"/>
        <v>0</v>
      </c>
      <c r="L6682" s="8">
        <f t="shared" si="733"/>
        <v>1.2745891091197501E-7</v>
      </c>
      <c r="N6682" s="8">
        <f t="shared" si="731"/>
        <v>-1.7455103451332497E-11</v>
      </c>
      <c r="O6682" s="8">
        <f>IF(E6681&lt;&gt;E6682,SUM($N$4:N6682)-SUM($O$3:O6681),0)</f>
        <v>0</v>
      </c>
      <c r="P6682" s="6">
        <f>IF(B6682&gt;0,SUM($O$4:O6682)-SUM($P$3:P6681),0)</f>
        <v>0</v>
      </c>
      <c r="Q6682" s="6">
        <f t="shared" si="734"/>
        <v>1.7455103451332497E-11</v>
      </c>
      <c r="R6682" s="8">
        <f>IF(E6681&lt;&gt;E6682,SUM($Q$4:Q6682)-SUM($R$3:R6681),0)</f>
        <v>0</v>
      </c>
      <c r="S6682" s="6">
        <f>IF(B6682&gt;0,SUM($R$4:R6682)-SUM($S$3:S6681),0)</f>
        <v>0</v>
      </c>
    </row>
    <row r="6683" spans="1:19">
      <c r="A6683">
        <f>IF(E6682&lt;&gt;E6683,COUNTIF($A$4:A6682,"&lt;&gt;0")+1,0)</f>
        <v>0</v>
      </c>
      <c r="B6683">
        <f>IF(A6683&lt;&gt;0,IF(MOD(A6683,3)=0,COUNTIF($B$4:B6682,"&lt;&gt;0")+1,0),0)</f>
        <v>0</v>
      </c>
      <c r="C6683" s="9">
        <f>'Dash Board'!$C$12+COUNT('Daily reducing balance'!$F$4:F6682)</f>
        <v>48409</v>
      </c>
      <c r="D6683">
        <f t="shared" si="728"/>
        <v>2032</v>
      </c>
      <c r="E6683">
        <f t="shared" si="729"/>
        <v>7</v>
      </c>
      <c r="F6683">
        <f>DAY('Dash Board'!$C$12+COUNT('Daily reducing balance'!$F$4:F6682))</f>
        <v>14</v>
      </c>
      <c r="G6683" s="8">
        <f t="shared" si="730"/>
        <v>1.2745891091197501E-7</v>
      </c>
      <c r="H6683" s="6">
        <f>G6683*'Dash Board'!$C$11/365</f>
        <v>3.6666262043170894E-11</v>
      </c>
      <c r="I6683" s="6">
        <f>H6683*'Dash Board'!$C$18/'Dash Board'!$C$11</f>
        <v>1.7460124782462334E-11</v>
      </c>
      <c r="J6683" s="6">
        <f>(G6683&gt;1)*PMT('Dash Board'!$C$11/365,$U$4,-'Dash Board'!$C$19)</f>
        <v>0</v>
      </c>
      <c r="K6683" s="6">
        <f t="shared" si="732"/>
        <v>0</v>
      </c>
      <c r="L6683" s="8">
        <f t="shared" si="733"/>
        <v>1.2749557717401817E-7</v>
      </c>
      <c r="N6683" s="8">
        <f t="shared" si="731"/>
        <v>-1.7460124782462334E-11</v>
      </c>
      <c r="O6683" s="8">
        <f>IF(E6682&lt;&gt;E6683,SUM($N$4:N6683)-SUM($O$3:O6682),0)</f>
        <v>0</v>
      </c>
      <c r="P6683" s="6">
        <f>IF(B6683&gt;0,SUM($O$4:O6683)-SUM($P$3:P6682),0)</f>
        <v>0</v>
      </c>
      <c r="Q6683" s="6">
        <f t="shared" si="734"/>
        <v>1.7460124782462334E-11</v>
      </c>
      <c r="R6683" s="8">
        <f>IF(E6682&lt;&gt;E6683,SUM($Q$4:Q6683)-SUM($R$3:R6682),0)</f>
        <v>0</v>
      </c>
      <c r="S6683" s="6">
        <f>IF(B6683&gt;0,SUM($R$4:R6683)-SUM($S$3:S6682),0)</f>
        <v>0</v>
      </c>
    </row>
    <row r="6684" spans="1:19">
      <c r="A6684">
        <f>IF(E6683&lt;&gt;E6684,COUNTIF($A$4:A6683,"&lt;&gt;0")+1,0)</f>
        <v>0</v>
      </c>
      <c r="B6684">
        <f>IF(A6684&lt;&gt;0,IF(MOD(A6684,3)=0,COUNTIF($B$4:B6683,"&lt;&gt;0")+1,0),0)</f>
        <v>0</v>
      </c>
      <c r="C6684" s="9">
        <f>'Dash Board'!$C$12+COUNT('Daily reducing balance'!$F$4:F6683)</f>
        <v>48410</v>
      </c>
      <c r="D6684">
        <f t="shared" si="728"/>
        <v>2032</v>
      </c>
      <c r="E6684">
        <f t="shared" si="729"/>
        <v>7</v>
      </c>
      <c r="F6684">
        <f>DAY('Dash Board'!$C$12+COUNT('Daily reducing balance'!$F$4:F6683))</f>
        <v>15</v>
      </c>
      <c r="G6684" s="8">
        <f t="shared" si="730"/>
        <v>1.2749557717401817E-7</v>
      </c>
      <c r="H6684" s="6">
        <f>G6684*'Dash Board'!$C$11/365</f>
        <v>3.6676809871977828E-11</v>
      </c>
      <c r="I6684" s="6">
        <f>H6684*'Dash Board'!$C$18/'Dash Board'!$C$11</f>
        <v>1.7465147558084683E-11</v>
      </c>
      <c r="J6684" s="6">
        <f>(G6684&gt;1)*PMT('Dash Board'!$C$11/365,$U$4,-'Dash Board'!$C$19)</f>
        <v>0</v>
      </c>
      <c r="K6684" s="6">
        <f t="shared" si="732"/>
        <v>0</v>
      </c>
      <c r="L6684" s="8">
        <f t="shared" si="733"/>
        <v>1.2753225398389015E-7</v>
      </c>
      <c r="N6684" s="8">
        <f t="shared" si="731"/>
        <v>-1.7465147558084683E-11</v>
      </c>
      <c r="O6684" s="8">
        <f>IF(E6683&lt;&gt;E6684,SUM($N$4:N6684)-SUM($O$3:O6683),0)</f>
        <v>0</v>
      </c>
      <c r="P6684" s="6">
        <f>IF(B6684&gt;0,SUM($O$4:O6684)-SUM($P$3:P6683),0)</f>
        <v>0</v>
      </c>
      <c r="Q6684" s="6">
        <f t="shared" si="734"/>
        <v>1.7465147558084683E-11</v>
      </c>
      <c r="R6684" s="8">
        <f>IF(E6683&lt;&gt;E6684,SUM($Q$4:Q6684)-SUM($R$3:R6683),0)</f>
        <v>0</v>
      </c>
      <c r="S6684" s="6">
        <f>IF(B6684&gt;0,SUM($R$4:R6684)-SUM($S$3:S6683),0)</f>
        <v>0</v>
      </c>
    </row>
    <row r="6685" spans="1:19">
      <c r="A6685">
        <f>IF(E6684&lt;&gt;E6685,COUNTIF($A$4:A6684,"&lt;&gt;0")+1,0)</f>
        <v>0</v>
      </c>
      <c r="B6685">
        <f>IF(A6685&lt;&gt;0,IF(MOD(A6685,3)=0,COUNTIF($B$4:B6684,"&lt;&gt;0")+1,0),0)</f>
        <v>0</v>
      </c>
      <c r="C6685" s="9">
        <f>'Dash Board'!$C$12+COUNT('Daily reducing balance'!$F$4:F6684)</f>
        <v>48411</v>
      </c>
      <c r="D6685">
        <f t="shared" si="728"/>
        <v>2032</v>
      </c>
      <c r="E6685">
        <f t="shared" si="729"/>
        <v>7</v>
      </c>
      <c r="F6685">
        <f>DAY('Dash Board'!$C$12+COUNT('Daily reducing balance'!$F$4:F6684))</f>
        <v>16</v>
      </c>
      <c r="G6685" s="8">
        <f t="shared" si="730"/>
        <v>1.2753225398389015E-7</v>
      </c>
      <c r="H6685" s="6">
        <f>G6685*'Dash Board'!$C$11/365</f>
        <v>3.6687360735091686E-11</v>
      </c>
      <c r="I6685" s="6">
        <f>H6685*'Dash Board'!$C$18/'Dash Board'!$C$11</f>
        <v>1.7470171778615088E-11</v>
      </c>
      <c r="J6685" s="6">
        <f>(G6685&gt;1)*PMT('Dash Board'!$C$11/365,$U$4,-'Dash Board'!$C$19)</f>
        <v>0</v>
      </c>
      <c r="K6685" s="6">
        <f t="shared" si="732"/>
        <v>0</v>
      </c>
      <c r="L6685" s="8">
        <f t="shared" si="733"/>
        <v>1.2756894134462525E-7</v>
      </c>
      <c r="N6685" s="8">
        <f t="shared" si="731"/>
        <v>-1.7470171778615088E-11</v>
      </c>
      <c r="O6685" s="8">
        <f>IF(E6684&lt;&gt;E6685,SUM($N$4:N6685)-SUM($O$3:O6684),0)</f>
        <v>0</v>
      </c>
      <c r="P6685" s="6">
        <f>IF(B6685&gt;0,SUM($O$4:O6685)-SUM($P$3:P6684),0)</f>
        <v>0</v>
      </c>
      <c r="Q6685" s="6">
        <f t="shared" si="734"/>
        <v>1.7470171778615088E-11</v>
      </c>
      <c r="R6685" s="8">
        <f>IF(E6684&lt;&gt;E6685,SUM($Q$4:Q6685)-SUM($R$3:R6684),0)</f>
        <v>0</v>
      </c>
      <c r="S6685" s="6">
        <f>IF(B6685&gt;0,SUM($R$4:R6685)-SUM($S$3:S6684),0)</f>
        <v>0</v>
      </c>
    </row>
    <row r="6686" spans="1:19">
      <c r="A6686">
        <f>IF(E6685&lt;&gt;E6686,COUNTIF($A$4:A6685,"&lt;&gt;0")+1,0)</f>
        <v>0</v>
      </c>
      <c r="B6686">
        <f>IF(A6686&lt;&gt;0,IF(MOD(A6686,3)=0,COUNTIF($B$4:B6685,"&lt;&gt;0")+1,0),0)</f>
        <v>0</v>
      </c>
      <c r="C6686" s="9">
        <f>'Dash Board'!$C$12+COUNT('Daily reducing balance'!$F$4:F6685)</f>
        <v>48412</v>
      </c>
      <c r="D6686">
        <f t="shared" si="728"/>
        <v>2032</v>
      </c>
      <c r="E6686">
        <f t="shared" si="729"/>
        <v>7</v>
      </c>
      <c r="F6686">
        <f>DAY('Dash Board'!$C$12+COUNT('Daily reducing balance'!$F$4:F6685))</f>
        <v>17</v>
      </c>
      <c r="G6686" s="8">
        <f t="shared" si="730"/>
        <v>1.2756894134462525E-7</v>
      </c>
      <c r="H6686" s="6">
        <f>G6686*'Dash Board'!$C$11/365</f>
        <v>3.6697914633385344E-11</v>
      </c>
      <c r="I6686" s="6">
        <f>H6686*'Dash Board'!$C$18/'Dash Board'!$C$11</f>
        <v>1.7475197444469214E-11</v>
      </c>
      <c r="J6686" s="6">
        <f>(G6686&gt;1)*PMT('Dash Board'!$C$11/365,$U$4,-'Dash Board'!$C$19)</f>
        <v>0</v>
      </c>
      <c r="K6686" s="6">
        <f t="shared" si="732"/>
        <v>0</v>
      </c>
      <c r="L6686" s="8">
        <f t="shared" si="733"/>
        <v>1.2760563925925863E-7</v>
      </c>
      <c r="N6686" s="8">
        <f t="shared" si="731"/>
        <v>-1.7475197444469214E-11</v>
      </c>
      <c r="O6686" s="8">
        <f>IF(E6685&lt;&gt;E6686,SUM($N$4:N6686)-SUM($O$3:O6685),0)</f>
        <v>0</v>
      </c>
      <c r="P6686" s="6">
        <f>IF(B6686&gt;0,SUM($O$4:O6686)-SUM($P$3:P6685),0)</f>
        <v>0</v>
      </c>
      <c r="Q6686" s="6">
        <f t="shared" si="734"/>
        <v>1.7475197444469214E-11</v>
      </c>
      <c r="R6686" s="8">
        <f>IF(E6685&lt;&gt;E6686,SUM($Q$4:Q6686)-SUM($R$3:R6685),0)</f>
        <v>0</v>
      </c>
      <c r="S6686" s="6">
        <f>IF(B6686&gt;0,SUM($R$4:R6686)-SUM($S$3:S6685),0)</f>
        <v>0</v>
      </c>
    </row>
    <row r="6687" spans="1:19">
      <c r="A6687">
        <f>IF(E6686&lt;&gt;E6687,COUNTIF($A$4:A6686,"&lt;&gt;0")+1,0)</f>
        <v>0</v>
      </c>
      <c r="B6687">
        <f>IF(A6687&lt;&gt;0,IF(MOD(A6687,3)=0,COUNTIF($B$4:B6686,"&lt;&gt;0")+1,0),0)</f>
        <v>0</v>
      </c>
      <c r="C6687" s="9">
        <f>'Dash Board'!$C$12+COUNT('Daily reducing balance'!$F$4:F6686)</f>
        <v>48413</v>
      </c>
      <c r="D6687">
        <f t="shared" si="728"/>
        <v>2032</v>
      </c>
      <c r="E6687">
        <f t="shared" si="729"/>
        <v>7</v>
      </c>
      <c r="F6687">
        <f>DAY('Dash Board'!$C$12+COUNT('Daily reducing balance'!$F$4:F6686))</f>
        <v>18</v>
      </c>
      <c r="G6687" s="8">
        <f t="shared" si="730"/>
        <v>1.2760563925925863E-7</v>
      </c>
      <c r="H6687" s="6">
        <f>G6687*'Dash Board'!$C$11/365</f>
        <v>3.6708471567731928E-11</v>
      </c>
      <c r="I6687" s="6">
        <f>H6687*'Dash Board'!$C$18/'Dash Board'!$C$11</f>
        <v>1.7480224556062823E-11</v>
      </c>
      <c r="J6687" s="6">
        <f>(G6687&gt;1)*PMT('Dash Board'!$C$11/365,$U$4,-'Dash Board'!$C$19)</f>
        <v>0</v>
      </c>
      <c r="K6687" s="6">
        <f t="shared" si="732"/>
        <v>0</v>
      </c>
      <c r="L6687" s="8">
        <f t="shared" si="733"/>
        <v>1.2764234773082637E-7</v>
      </c>
      <c r="N6687" s="8">
        <f t="shared" si="731"/>
        <v>-1.7480224556062823E-11</v>
      </c>
      <c r="O6687" s="8">
        <f>IF(E6686&lt;&gt;E6687,SUM($N$4:N6687)-SUM($O$3:O6686),0)</f>
        <v>0</v>
      </c>
      <c r="P6687" s="6">
        <f>IF(B6687&gt;0,SUM($O$4:O6687)-SUM($P$3:P6686),0)</f>
        <v>0</v>
      </c>
      <c r="Q6687" s="6">
        <f t="shared" si="734"/>
        <v>1.7480224556062823E-11</v>
      </c>
      <c r="R6687" s="8">
        <f>IF(E6686&lt;&gt;E6687,SUM($Q$4:Q6687)-SUM($R$3:R6686),0)</f>
        <v>0</v>
      </c>
      <c r="S6687" s="6">
        <f>IF(B6687&gt;0,SUM($R$4:R6687)-SUM($S$3:S6686),0)</f>
        <v>0</v>
      </c>
    </row>
    <row r="6688" spans="1:19">
      <c r="A6688">
        <f>IF(E6687&lt;&gt;E6688,COUNTIF($A$4:A6687,"&lt;&gt;0")+1,0)</f>
        <v>0</v>
      </c>
      <c r="B6688">
        <f>IF(A6688&lt;&gt;0,IF(MOD(A6688,3)=0,COUNTIF($B$4:B6687,"&lt;&gt;0")+1,0),0)</f>
        <v>0</v>
      </c>
      <c r="C6688" s="9">
        <f>'Dash Board'!$C$12+COUNT('Daily reducing balance'!$F$4:F6687)</f>
        <v>48414</v>
      </c>
      <c r="D6688">
        <f t="shared" si="728"/>
        <v>2032</v>
      </c>
      <c r="E6688">
        <f t="shared" si="729"/>
        <v>7</v>
      </c>
      <c r="F6688">
        <f>DAY('Dash Board'!$C$12+COUNT('Daily reducing balance'!$F$4:F6687))</f>
        <v>19</v>
      </c>
      <c r="G6688" s="8">
        <f t="shared" si="730"/>
        <v>1.2764234773082637E-7</v>
      </c>
      <c r="H6688" s="6">
        <f>G6688*'Dash Board'!$C$11/365</f>
        <v>3.6719031539004846E-11</v>
      </c>
      <c r="I6688" s="6">
        <f>H6688*'Dash Board'!$C$18/'Dash Board'!$C$11</f>
        <v>1.7485253113811834E-11</v>
      </c>
      <c r="J6688" s="6">
        <f>(G6688&gt;1)*PMT('Dash Board'!$C$11/365,$U$4,-'Dash Board'!$C$19)</f>
        <v>0</v>
      </c>
      <c r="K6688" s="6">
        <f t="shared" si="732"/>
        <v>0</v>
      </c>
      <c r="L6688" s="8">
        <f t="shared" si="733"/>
        <v>1.2767906676236538E-7</v>
      </c>
      <c r="N6688" s="8">
        <f t="shared" si="731"/>
        <v>-1.7485253113811834E-11</v>
      </c>
      <c r="O6688" s="8">
        <f>IF(E6687&lt;&gt;E6688,SUM($N$4:N6688)-SUM($O$3:O6687),0)</f>
        <v>0</v>
      </c>
      <c r="P6688" s="6">
        <f>IF(B6688&gt;0,SUM($O$4:O6688)-SUM($P$3:P6687),0)</f>
        <v>0</v>
      </c>
      <c r="Q6688" s="6">
        <f t="shared" si="734"/>
        <v>1.7485253113811834E-11</v>
      </c>
      <c r="R6688" s="8">
        <f>IF(E6687&lt;&gt;E6688,SUM($Q$4:Q6688)-SUM($R$3:R6687),0)</f>
        <v>0</v>
      </c>
      <c r="S6688" s="6">
        <f>IF(B6688&gt;0,SUM($R$4:R6688)-SUM($S$3:S6687),0)</f>
        <v>0</v>
      </c>
    </row>
    <row r="6689" spans="1:19">
      <c r="A6689">
        <f>IF(E6688&lt;&gt;E6689,COUNTIF($A$4:A6688,"&lt;&gt;0")+1,0)</f>
        <v>0</v>
      </c>
      <c r="B6689">
        <f>IF(A6689&lt;&gt;0,IF(MOD(A6689,3)=0,COUNTIF($B$4:B6688,"&lt;&gt;0")+1,0),0)</f>
        <v>0</v>
      </c>
      <c r="C6689" s="9">
        <f>'Dash Board'!$C$12+COUNT('Daily reducing balance'!$F$4:F6688)</f>
        <v>48415</v>
      </c>
      <c r="D6689">
        <f t="shared" si="728"/>
        <v>2032</v>
      </c>
      <c r="E6689">
        <f t="shared" si="729"/>
        <v>7</v>
      </c>
      <c r="F6689">
        <f>DAY('Dash Board'!$C$12+COUNT('Daily reducing balance'!$F$4:F6688))</f>
        <v>20</v>
      </c>
      <c r="G6689" s="8">
        <f t="shared" si="730"/>
        <v>1.2767906676236538E-7</v>
      </c>
      <c r="H6689" s="6">
        <f>G6689*'Dash Board'!$C$11/365</f>
        <v>3.6729594548077709E-11</v>
      </c>
      <c r="I6689" s="6">
        <f>H6689*'Dash Board'!$C$18/'Dash Board'!$C$11</f>
        <v>1.7490283118132243E-11</v>
      </c>
      <c r="J6689" s="6">
        <f>(G6689&gt;1)*PMT('Dash Board'!$C$11/365,$U$4,-'Dash Board'!$C$19)</f>
        <v>0</v>
      </c>
      <c r="K6689" s="6">
        <f t="shared" si="732"/>
        <v>0</v>
      </c>
      <c r="L6689" s="8">
        <f t="shared" si="733"/>
        <v>1.2771579635691346E-7</v>
      </c>
      <c r="N6689" s="8">
        <f t="shared" si="731"/>
        <v>-1.7490283118132243E-11</v>
      </c>
      <c r="O6689" s="8">
        <f>IF(E6688&lt;&gt;E6689,SUM($N$4:N6689)-SUM($O$3:O6688),0)</f>
        <v>0</v>
      </c>
      <c r="P6689" s="6">
        <f>IF(B6689&gt;0,SUM($O$4:O6689)-SUM($P$3:P6688),0)</f>
        <v>0</v>
      </c>
      <c r="Q6689" s="6">
        <f t="shared" si="734"/>
        <v>1.7490283118132243E-11</v>
      </c>
      <c r="R6689" s="8">
        <f>IF(E6688&lt;&gt;E6689,SUM($Q$4:Q6689)-SUM($R$3:R6688),0)</f>
        <v>0</v>
      </c>
      <c r="S6689" s="6">
        <f>IF(B6689&gt;0,SUM($R$4:R6689)-SUM($S$3:S6688),0)</f>
        <v>0</v>
      </c>
    </row>
    <row r="6690" spans="1:19">
      <c r="A6690">
        <f>IF(E6689&lt;&gt;E6690,COUNTIF($A$4:A6689,"&lt;&gt;0")+1,0)</f>
        <v>0</v>
      </c>
      <c r="B6690">
        <f>IF(A6690&lt;&gt;0,IF(MOD(A6690,3)=0,COUNTIF($B$4:B6689,"&lt;&gt;0")+1,0),0)</f>
        <v>0</v>
      </c>
      <c r="C6690" s="9">
        <f>'Dash Board'!$C$12+COUNT('Daily reducing balance'!$F$4:F6689)</f>
        <v>48416</v>
      </c>
      <c r="D6690">
        <f t="shared" si="728"/>
        <v>2032</v>
      </c>
      <c r="E6690">
        <f t="shared" si="729"/>
        <v>7</v>
      </c>
      <c r="F6690">
        <f>DAY('Dash Board'!$C$12+COUNT('Daily reducing balance'!$F$4:F6689))</f>
        <v>21</v>
      </c>
      <c r="G6690" s="8">
        <f t="shared" si="730"/>
        <v>1.2771579635691346E-7</v>
      </c>
      <c r="H6690" s="6">
        <f>G6690*'Dash Board'!$C$11/365</f>
        <v>3.6740160595824421E-11</v>
      </c>
      <c r="I6690" s="6">
        <f>H6690*'Dash Board'!$C$18/'Dash Board'!$C$11</f>
        <v>1.7495314569440204E-11</v>
      </c>
      <c r="J6690" s="6">
        <f>(G6690&gt;1)*PMT('Dash Board'!$C$11/365,$U$4,-'Dash Board'!$C$19)</f>
        <v>0</v>
      </c>
      <c r="K6690" s="6">
        <f t="shared" si="732"/>
        <v>0</v>
      </c>
      <c r="L6690" s="8">
        <f t="shared" si="733"/>
        <v>1.2775253651750929E-7</v>
      </c>
      <c r="N6690" s="8">
        <f t="shared" si="731"/>
        <v>-1.7495314569440204E-11</v>
      </c>
      <c r="O6690" s="8">
        <f>IF(E6689&lt;&gt;E6690,SUM($N$4:N6690)-SUM($O$3:O6689),0)</f>
        <v>0</v>
      </c>
      <c r="P6690" s="6">
        <f>IF(B6690&gt;0,SUM($O$4:O6690)-SUM($P$3:P6689),0)</f>
        <v>0</v>
      </c>
      <c r="Q6690" s="6">
        <f t="shared" si="734"/>
        <v>1.7495314569440204E-11</v>
      </c>
      <c r="R6690" s="8">
        <f>IF(E6689&lt;&gt;E6690,SUM($Q$4:Q6690)-SUM($R$3:R6689),0)</f>
        <v>0</v>
      </c>
      <c r="S6690" s="6">
        <f>IF(B6690&gt;0,SUM($R$4:R6690)-SUM($S$3:S6689),0)</f>
        <v>0</v>
      </c>
    </row>
    <row r="6691" spans="1:19">
      <c r="A6691">
        <f>IF(E6690&lt;&gt;E6691,COUNTIF($A$4:A6690,"&lt;&gt;0")+1,0)</f>
        <v>0</v>
      </c>
      <c r="B6691">
        <f>IF(A6691&lt;&gt;0,IF(MOD(A6691,3)=0,COUNTIF($B$4:B6690,"&lt;&gt;0")+1,0),0)</f>
        <v>0</v>
      </c>
      <c r="C6691" s="9">
        <f>'Dash Board'!$C$12+COUNT('Daily reducing balance'!$F$4:F6690)</f>
        <v>48417</v>
      </c>
      <c r="D6691">
        <f t="shared" si="728"/>
        <v>2032</v>
      </c>
      <c r="E6691">
        <f t="shared" si="729"/>
        <v>7</v>
      </c>
      <c r="F6691">
        <f>DAY('Dash Board'!$C$12+COUNT('Daily reducing balance'!$F$4:F6690))</f>
        <v>22</v>
      </c>
      <c r="G6691" s="8">
        <f t="shared" si="730"/>
        <v>1.2775253651750929E-7</v>
      </c>
      <c r="H6691" s="6">
        <f>G6691*'Dash Board'!$C$11/365</f>
        <v>3.6750729683119112E-11</v>
      </c>
      <c r="I6691" s="6">
        <f>H6691*'Dash Board'!$C$18/'Dash Board'!$C$11</f>
        <v>1.7500347468151961E-11</v>
      </c>
      <c r="J6691" s="6">
        <f>(G6691&gt;1)*PMT('Dash Board'!$C$11/365,$U$4,-'Dash Board'!$C$19)</f>
        <v>0</v>
      </c>
      <c r="K6691" s="6">
        <f t="shared" si="732"/>
        <v>0</v>
      </c>
      <c r="L6691" s="8">
        <f t="shared" si="733"/>
        <v>1.2778928724719242E-7</v>
      </c>
      <c r="N6691" s="8">
        <f t="shared" si="731"/>
        <v>-1.7500347468151961E-11</v>
      </c>
      <c r="O6691" s="8">
        <f>IF(E6690&lt;&gt;E6691,SUM($N$4:N6691)-SUM($O$3:O6690),0)</f>
        <v>0</v>
      </c>
      <c r="P6691" s="6">
        <f>IF(B6691&gt;0,SUM($O$4:O6691)-SUM($P$3:P6690),0)</f>
        <v>0</v>
      </c>
      <c r="Q6691" s="6">
        <f t="shared" si="734"/>
        <v>1.7500347468151961E-11</v>
      </c>
      <c r="R6691" s="8">
        <f>IF(E6690&lt;&gt;E6691,SUM($Q$4:Q6691)-SUM($R$3:R6690),0)</f>
        <v>0</v>
      </c>
      <c r="S6691" s="6">
        <f>IF(B6691&gt;0,SUM($R$4:R6691)-SUM($S$3:S6690),0)</f>
        <v>0</v>
      </c>
    </row>
    <row r="6692" spans="1:19">
      <c r="A6692">
        <f>IF(E6691&lt;&gt;E6692,COUNTIF($A$4:A6691,"&lt;&gt;0")+1,0)</f>
        <v>0</v>
      </c>
      <c r="B6692">
        <f>IF(A6692&lt;&gt;0,IF(MOD(A6692,3)=0,COUNTIF($B$4:B6691,"&lt;&gt;0")+1,0),0)</f>
        <v>0</v>
      </c>
      <c r="C6692" s="9">
        <f>'Dash Board'!$C$12+COUNT('Daily reducing balance'!$F$4:F6691)</f>
        <v>48418</v>
      </c>
      <c r="D6692">
        <f t="shared" si="728"/>
        <v>2032</v>
      </c>
      <c r="E6692">
        <f t="shared" si="729"/>
        <v>7</v>
      </c>
      <c r="F6692">
        <f>DAY('Dash Board'!$C$12+COUNT('Daily reducing balance'!$F$4:F6691))</f>
        <v>23</v>
      </c>
      <c r="G6692" s="8">
        <f t="shared" si="730"/>
        <v>1.2778928724719242E-7</v>
      </c>
      <c r="H6692" s="6">
        <f>G6692*'Dash Board'!$C$11/365</f>
        <v>3.6761301810836175E-11</v>
      </c>
      <c r="I6692" s="6">
        <f>H6692*'Dash Board'!$C$18/'Dash Board'!$C$11</f>
        <v>1.7505381814683896E-11</v>
      </c>
      <c r="J6692" s="6">
        <f>(G6692&gt;1)*PMT('Dash Board'!$C$11/365,$U$4,-'Dash Board'!$C$19)</f>
        <v>0</v>
      </c>
      <c r="K6692" s="6">
        <f t="shared" si="732"/>
        <v>0</v>
      </c>
      <c r="L6692" s="8">
        <f t="shared" si="733"/>
        <v>1.2782604854900325E-7</v>
      </c>
      <c r="N6692" s="8">
        <f t="shared" si="731"/>
        <v>-1.7505381814683896E-11</v>
      </c>
      <c r="O6692" s="8">
        <f>IF(E6691&lt;&gt;E6692,SUM($N$4:N6692)-SUM($O$3:O6691),0)</f>
        <v>0</v>
      </c>
      <c r="P6692" s="6">
        <f>IF(B6692&gt;0,SUM($O$4:O6692)-SUM($P$3:P6691),0)</f>
        <v>0</v>
      </c>
      <c r="Q6692" s="6">
        <f t="shared" si="734"/>
        <v>1.7505381814683896E-11</v>
      </c>
      <c r="R6692" s="8">
        <f>IF(E6691&lt;&gt;E6692,SUM($Q$4:Q6692)-SUM($R$3:R6691),0)</f>
        <v>0</v>
      </c>
      <c r="S6692" s="6">
        <f>IF(B6692&gt;0,SUM($R$4:R6692)-SUM($S$3:S6691),0)</f>
        <v>0</v>
      </c>
    </row>
    <row r="6693" spans="1:19">
      <c r="A6693">
        <f>IF(E6692&lt;&gt;E6693,COUNTIF($A$4:A6692,"&lt;&gt;0")+1,0)</f>
        <v>0</v>
      </c>
      <c r="B6693">
        <f>IF(A6693&lt;&gt;0,IF(MOD(A6693,3)=0,COUNTIF($B$4:B6692,"&lt;&gt;0")+1,0),0)</f>
        <v>0</v>
      </c>
      <c r="C6693" s="9">
        <f>'Dash Board'!$C$12+COUNT('Daily reducing balance'!$F$4:F6692)</f>
        <v>48419</v>
      </c>
      <c r="D6693">
        <f t="shared" si="728"/>
        <v>2032</v>
      </c>
      <c r="E6693">
        <f t="shared" si="729"/>
        <v>7</v>
      </c>
      <c r="F6693">
        <f>DAY('Dash Board'!$C$12+COUNT('Daily reducing balance'!$F$4:F6692))</f>
        <v>24</v>
      </c>
      <c r="G6693" s="8">
        <f t="shared" si="730"/>
        <v>1.2782604854900325E-7</v>
      </c>
      <c r="H6693" s="6">
        <f>G6693*'Dash Board'!$C$11/365</f>
        <v>3.6771876979850246E-11</v>
      </c>
      <c r="I6693" s="6">
        <f>H6693*'Dash Board'!$C$18/'Dash Board'!$C$11</f>
        <v>1.7510417609452501E-11</v>
      </c>
      <c r="J6693" s="6">
        <f>(G6693&gt;1)*PMT('Dash Board'!$C$11/365,$U$4,-'Dash Board'!$C$19)</f>
        <v>0</v>
      </c>
      <c r="K6693" s="6">
        <f t="shared" si="732"/>
        <v>0</v>
      </c>
      <c r="L6693" s="8">
        <f t="shared" si="733"/>
        <v>1.2786282042598311E-7</v>
      </c>
      <c r="N6693" s="8">
        <f t="shared" si="731"/>
        <v>-1.7510417609452501E-11</v>
      </c>
      <c r="O6693" s="8">
        <f>IF(E6692&lt;&gt;E6693,SUM($N$4:N6693)-SUM($O$3:O6692),0)</f>
        <v>0</v>
      </c>
      <c r="P6693" s="6">
        <f>IF(B6693&gt;0,SUM($O$4:O6693)-SUM($P$3:P6692),0)</f>
        <v>0</v>
      </c>
      <c r="Q6693" s="6">
        <f t="shared" si="734"/>
        <v>1.7510417609452501E-11</v>
      </c>
      <c r="R6693" s="8">
        <f>IF(E6692&lt;&gt;E6693,SUM($Q$4:Q6693)-SUM($R$3:R6692),0)</f>
        <v>0</v>
      </c>
      <c r="S6693" s="6">
        <f>IF(B6693&gt;0,SUM($R$4:R6693)-SUM($S$3:S6692),0)</f>
        <v>0</v>
      </c>
    </row>
    <row r="6694" spans="1:19">
      <c r="A6694">
        <f>IF(E6693&lt;&gt;E6694,COUNTIF($A$4:A6693,"&lt;&gt;0")+1,0)</f>
        <v>0</v>
      </c>
      <c r="B6694">
        <f>IF(A6694&lt;&gt;0,IF(MOD(A6694,3)=0,COUNTIF($B$4:B6693,"&lt;&gt;0")+1,0),0)</f>
        <v>0</v>
      </c>
      <c r="C6694" s="9">
        <f>'Dash Board'!$C$12+COUNT('Daily reducing balance'!$F$4:F6693)</f>
        <v>48420</v>
      </c>
      <c r="D6694">
        <f t="shared" si="728"/>
        <v>2032</v>
      </c>
      <c r="E6694">
        <f t="shared" si="729"/>
        <v>7</v>
      </c>
      <c r="F6694">
        <f>DAY('Dash Board'!$C$12+COUNT('Daily reducing balance'!$F$4:F6693))</f>
        <v>25</v>
      </c>
      <c r="G6694" s="8">
        <f t="shared" si="730"/>
        <v>1.2786282042598311E-7</v>
      </c>
      <c r="H6694" s="6">
        <f>G6694*'Dash Board'!$C$11/365</f>
        <v>3.6782455191036235E-11</v>
      </c>
      <c r="I6694" s="6">
        <f>H6694*'Dash Board'!$C$18/'Dash Board'!$C$11</f>
        <v>1.7515454852874401E-11</v>
      </c>
      <c r="J6694" s="6">
        <f>(G6694&gt;1)*PMT('Dash Board'!$C$11/365,$U$4,-'Dash Board'!$C$19)</f>
        <v>0</v>
      </c>
      <c r="K6694" s="6">
        <f t="shared" si="732"/>
        <v>0</v>
      </c>
      <c r="L6694" s="8">
        <f t="shared" si="733"/>
        <v>1.2789960288117413E-7</v>
      </c>
      <c r="N6694" s="8">
        <f t="shared" si="731"/>
        <v>-1.7515454852874401E-11</v>
      </c>
      <c r="O6694" s="8">
        <f>IF(E6693&lt;&gt;E6694,SUM($N$4:N6694)-SUM($O$3:O6693),0)</f>
        <v>0</v>
      </c>
      <c r="P6694" s="6">
        <f>IF(B6694&gt;0,SUM($O$4:O6694)-SUM($P$3:P6693),0)</f>
        <v>0</v>
      </c>
      <c r="Q6694" s="6">
        <f t="shared" si="734"/>
        <v>1.7515454852874401E-11</v>
      </c>
      <c r="R6694" s="8">
        <f>IF(E6693&lt;&gt;E6694,SUM($Q$4:Q6694)-SUM($R$3:R6693),0)</f>
        <v>0</v>
      </c>
      <c r="S6694" s="6">
        <f>IF(B6694&gt;0,SUM($R$4:R6694)-SUM($S$3:S6693),0)</f>
        <v>0</v>
      </c>
    </row>
    <row r="6695" spans="1:19">
      <c r="A6695">
        <f>IF(E6694&lt;&gt;E6695,COUNTIF($A$4:A6694,"&lt;&gt;0")+1,0)</f>
        <v>0</v>
      </c>
      <c r="B6695">
        <f>IF(A6695&lt;&gt;0,IF(MOD(A6695,3)=0,COUNTIF($B$4:B6694,"&lt;&gt;0")+1,0),0)</f>
        <v>0</v>
      </c>
      <c r="C6695" s="9">
        <f>'Dash Board'!$C$12+COUNT('Daily reducing balance'!$F$4:F6694)</f>
        <v>48421</v>
      </c>
      <c r="D6695">
        <f t="shared" si="728"/>
        <v>2032</v>
      </c>
      <c r="E6695">
        <f t="shared" si="729"/>
        <v>7</v>
      </c>
      <c r="F6695">
        <f>DAY('Dash Board'!$C$12+COUNT('Daily reducing balance'!$F$4:F6694))</f>
        <v>26</v>
      </c>
      <c r="G6695" s="8">
        <f t="shared" si="730"/>
        <v>1.2789960288117413E-7</v>
      </c>
      <c r="H6695" s="6">
        <f>G6695*'Dash Board'!$C$11/365</f>
        <v>3.6793036445269267E-11</v>
      </c>
      <c r="I6695" s="6">
        <f>H6695*'Dash Board'!$C$18/'Dash Board'!$C$11</f>
        <v>1.7520493545366322E-11</v>
      </c>
      <c r="J6695" s="6">
        <f>(G6695&gt;1)*PMT('Dash Board'!$C$11/365,$U$4,-'Dash Board'!$C$19)</f>
        <v>0</v>
      </c>
      <c r="K6695" s="6">
        <f t="shared" si="732"/>
        <v>0</v>
      </c>
      <c r="L6695" s="8">
        <f t="shared" si="733"/>
        <v>1.279363959176194E-7</v>
      </c>
      <c r="N6695" s="8">
        <f t="shared" si="731"/>
        <v>-1.7520493545366322E-11</v>
      </c>
      <c r="O6695" s="8">
        <f>IF(E6694&lt;&gt;E6695,SUM($N$4:N6695)-SUM($O$3:O6694),0)</f>
        <v>0</v>
      </c>
      <c r="P6695" s="6">
        <f>IF(B6695&gt;0,SUM($O$4:O6695)-SUM($P$3:P6694),0)</f>
        <v>0</v>
      </c>
      <c r="Q6695" s="6">
        <f t="shared" si="734"/>
        <v>1.7520493545366322E-11</v>
      </c>
      <c r="R6695" s="8">
        <f>IF(E6694&lt;&gt;E6695,SUM($Q$4:Q6695)-SUM($R$3:R6694),0)</f>
        <v>0</v>
      </c>
      <c r="S6695" s="6">
        <f>IF(B6695&gt;0,SUM($R$4:R6695)-SUM($S$3:S6694),0)</f>
        <v>0</v>
      </c>
    </row>
    <row r="6696" spans="1:19">
      <c r="A6696">
        <f>IF(E6695&lt;&gt;E6696,COUNTIF($A$4:A6695,"&lt;&gt;0")+1,0)</f>
        <v>0</v>
      </c>
      <c r="B6696">
        <f>IF(A6696&lt;&gt;0,IF(MOD(A6696,3)=0,COUNTIF($B$4:B6695,"&lt;&gt;0")+1,0),0)</f>
        <v>0</v>
      </c>
      <c r="C6696" s="9">
        <f>'Dash Board'!$C$12+COUNT('Daily reducing balance'!$F$4:F6695)</f>
        <v>48422</v>
      </c>
      <c r="D6696">
        <f t="shared" si="728"/>
        <v>2032</v>
      </c>
      <c r="E6696">
        <f t="shared" si="729"/>
        <v>7</v>
      </c>
      <c r="F6696">
        <f>DAY('Dash Board'!$C$12+COUNT('Daily reducing balance'!$F$4:F6695))</f>
        <v>27</v>
      </c>
      <c r="G6696" s="8">
        <f t="shared" si="730"/>
        <v>1.279363959176194E-7</v>
      </c>
      <c r="H6696" s="6">
        <f>G6696*'Dash Board'!$C$11/365</f>
        <v>3.6803620743424757E-11</v>
      </c>
      <c r="I6696" s="6">
        <f>H6696*'Dash Board'!$C$18/'Dash Board'!$C$11</f>
        <v>1.7525533687345122E-11</v>
      </c>
      <c r="J6696" s="6">
        <f>(G6696&gt;1)*PMT('Dash Board'!$C$11/365,$U$4,-'Dash Board'!$C$19)</f>
        <v>0</v>
      </c>
      <c r="K6696" s="6">
        <f t="shared" si="732"/>
        <v>0</v>
      </c>
      <c r="L6696" s="8">
        <f t="shared" si="733"/>
        <v>1.2797319953836282E-7</v>
      </c>
      <c r="N6696" s="8">
        <f t="shared" si="731"/>
        <v>-1.7525533687345122E-11</v>
      </c>
      <c r="O6696" s="8">
        <f>IF(E6695&lt;&gt;E6696,SUM($N$4:N6696)-SUM($O$3:O6695),0)</f>
        <v>0</v>
      </c>
      <c r="P6696" s="6">
        <f>IF(B6696&gt;0,SUM($O$4:O6696)-SUM($P$3:P6695),0)</f>
        <v>0</v>
      </c>
      <c r="Q6696" s="6">
        <f t="shared" si="734"/>
        <v>1.7525533687345122E-11</v>
      </c>
      <c r="R6696" s="8">
        <f>IF(E6695&lt;&gt;E6696,SUM($Q$4:Q6696)-SUM($R$3:R6695),0)</f>
        <v>0</v>
      </c>
      <c r="S6696" s="6">
        <f>IF(B6696&gt;0,SUM($R$4:R6696)-SUM($S$3:S6695),0)</f>
        <v>0</v>
      </c>
    </row>
    <row r="6697" spans="1:19">
      <c r="A6697">
        <f>IF(E6696&lt;&gt;E6697,COUNTIF($A$4:A6696,"&lt;&gt;0")+1,0)</f>
        <v>0</v>
      </c>
      <c r="B6697">
        <f>IF(A6697&lt;&gt;0,IF(MOD(A6697,3)=0,COUNTIF($B$4:B6696,"&lt;&gt;0")+1,0),0)</f>
        <v>0</v>
      </c>
      <c r="C6697" s="9">
        <f>'Dash Board'!$C$12+COUNT('Daily reducing balance'!$F$4:F6696)</f>
        <v>48423</v>
      </c>
      <c r="D6697">
        <f t="shared" si="728"/>
        <v>2032</v>
      </c>
      <c r="E6697">
        <f t="shared" si="729"/>
        <v>7</v>
      </c>
      <c r="F6697">
        <f>DAY('Dash Board'!$C$12+COUNT('Daily reducing balance'!$F$4:F6696))</f>
        <v>28</v>
      </c>
      <c r="G6697" s="8">
        <f t="shared" si="730"/>
        <v>1.2797319953836282E-7</v>
      </c>
      <c r="H6697" s="6">
        <f>G6697*'Dash Board'!$C$11/365</f>
        <v>3.6814208086378348E-11</v>
      </c>
      <c r="I6697" s="6">
        <f>H6697*'Dash Board'!$C$18/'Dash Board'!$C$11</f>
        <v>1.7530575279227788E-11</v>
      </c>
      <c r="J6697" s="6">
        <f>(G6697&gt;1)*PMT('Dash Board'!$C$11/365,$U$4,-'Dash Board'!$C$19)</f>
        <v>0</v>
      </c>
      <c r="K6697" s="6">
        <f t="shared" si="732"/>
        <v>0</v>
      </c>
      <c r="L6697" s="8">
        <f t="shared" si="733"/>
        <v>1.280100137464492E-7</v>
      </c>
      <c r="N6697" s="8">
        <f t="shared" si="731"/>
        <v>-1.7530575279227788E-11</v>
      </c>
      <c r="O6697" s="8">
        <f>IF(E6696&lt;&gt;E6697,SUM($N$4:N6697)-SUM($O$3:O6696),0)</f>
        <v>0</v>
      </c>
      <c r="P6697" s="6">
        <f>IF(B6697&gt;0,SUM($O$4:O6697)-SUM($P$3:P6696),0)</f>
        <v>0</v>
      </c>
      <c r="Q6697" s="6">
        <f t="shared" si="734"/>
        <v>1.7530575279227788E-11</v>
      </c>
      <c r="R6697" s="8">
        <f>IF(E6696&lt;&gt;E6697,SUM($Q$4:Q6697)-SUM($R$3:R6696),0)</f>
        <v>0</v>
      </c>
      <c r="S6697" s="6">
        <f>IF(B6697&gt;0,SUM($R$4:R6697)-SUM($S$3:S6696),0)</f>
        <v>0</v>
      </c>
    </row>
    <row r="6698" spans="1:19">
      <c r="A6698">
        <f>IF(E6697&lt;&gt;E6698,COUNTIF($A$4:A6697,"&lt;&gt;0")+1,0)</f>
        <v>0</v>
      </c>
      <c r="B6698">
        <f>IF(A6698&lt;&gt;0,IF(MOD(A6698,3)=0,COUNTIF($B$4:B6697,"&lt;&gt;0")+1,0),0)</f>
        <v>0</v>
      </c>
      <c r="C6698" s="9">
        <f>'Dash Board'!$C$12+COUNT('Daily reducing balance'!$F$4:F6697)</f>
        <v>48424</v>
      </c>
      <c r="D6698">
        <f t="shared" si="728"/>
        <v>2032</v>
      </c>
      <c r="E6698">
        <f t="shared" si="729"/>
        <v>7</v>
      </c>
      <c r="F6698">
        <f>DAY('Dash Board'!$C$12+COUNT('Daily reducing balance'!$F$4:F6697))</f>
        <v>29</v>
      </c>
      <c r="G6698" s="8">
        <f t="shared" si="730"/>
        <v>1.280100137464492E-7</v>
      </c>
      <c r="H6698" s="6">
        <f>G6698*'Dash Board'!$C$11/365</f>
        <v>3.6824798475005933E-11</v>
      </c>
      <c r="I6698" s="6">
        <f>H6698*'Dash Board'!$C$18/'Dash Board'!$C$11</f>
        <v>1.7535618321431399E-11</v>
      </c>
      <c r="J6698" s="6">
        <f>(G6698&gt;1)*PMT('Dash Board'!$C$11/365,$U$4,-'Dash Board'!$C$19)</f>
        <v>0</v>
      </c>
      <c r="K6698" s="6">
        <f t="shared" si="732"/>
        <v>0</v>
      </c>
      <c r="L6698" s="8">
        <f t="shared" si="733"/>
        <v>1.280468385449242E-7</v>
      </c>
      <c r="N6698" s="8">
        <f t="shared" si="731"/>
        <v>-1.7535618321431399E-11</v>
      </c>
      <c r="O6698" s="8">
        <f>IF(E6697&lt;&gt;E6698,SUM($N$4:N6698)-SUM($O$3:O6697),0)</f>
        <v>0</v>
      </c>
      <c r="P6698" s="6">
        <f>IF(B6698&gt;0,SUM($O$4:O6698)-SUM($P$3:P6697),0)</f>
        <v>0</v>
      </c>
      <c r="Q6698" s="6">
        <f t="shared" si="734"/>
        <v>1.7535618321431399E-11</v>
      </c>
      <c r="R6698" s="8">
        <f>IF(E6697&lt;&gt;E6698,SUM($Q$4:Q6698)-SUM($R$3:R6697),0)</f>
        <v>0</v>
      </c>
      <c r="S6698" s="6">
        <f>IF(B6698&gt;0,SUM($R$4:R6698)-SUM($S$3:S6697),0)</f>
        <v>0</v>
      </c>
    </row>
    <row r="6699" spans="1:19">
      <c r="A6699">
        <f>IF(E6698&lt;&gt;E6699,COUNTIF($A$4:A6698,"&lt;&gt;0")+1,0)</f>
        <v>0</v>
      </c>
      <c r="B6699">
        <f>IF(A6699&lt;&gt;0,IF(MOD(A6699,3)=0,COUNTIF($B$4:B6698,"&lt;&gt;0")+1,0),0)</f>
        <v>0</v>
      </c>
      <c r="C6699" s="9">
        <f>'Dash Board'!$C$12+COUNT('Daily reducing balance'!$F$4:F6698)</f>
        <v>48425</v>
      </c>
      <c r="D6699">
        <f t="shared" si="728"/>
        <v>2032</v>
      </c>
      <c r="E6699">
        <f t="shared" si="729"/>
        <v>7</v>
      </c>
      <c r="F6699">
        <f>DAY('Dash Board'!$C$12+COUNT('Daily reducing balance'!$F$4:F6698))</f>
        <v>30</v>
      </c>
      <c r="G6699" s="8">
        <f t="shared" si="730"/>
        <v>1.280468385449242E-7</v>
      </c>
      <c r="H6699" s="6">
        <f>G6699*'Dash Board'!$C$11/365</f>
        <v>3.6835391910183671E-11</v>
      </c>
      <c r="I6699" s="6">
        <f>H6699*'Dash Board'!$C$18/'Dash Board'!$C$11</f>
        <v>1.7540662814373177E-11</v>
      </c>
      <c r="J6699" s="6">
        <f>(G6699&gt;1)*PMT('Dash Board'!$C$11/365,$U$4,-'Dash Board'!$C$19)</f>
        <v>0</v>
      </c>
      <c r="K6699" s="6">
        <f t="shared" si="732"/>
        <v>0</v>
      </c>
      <c r="L6699" s="8">
        <f t="shared" si="733"/>
        <v>1.2808367393683438E-7</v>
      </c>
      <c r="N6699" s="8">
        <f t="shared" si="731"/>
        <v>-1.7540662814373177E-11</v>
      </c>
      <c r="O6699" s="8">
        <f>IF(E6698&lt;&gt;E6699,SUM($N$4:N6699)-SUM($O$3:O6698),0)</f>
        <v>0</v>
      </c>
      <c r="P6699" s="6">
        <f>IF(B6699&gt;0,SUM($O$4:O6699)-SUM($P$3:P6698),0)</f>
        <v>0</v>
      </c>
      <c r="Q6699" s="6">
        <f t="shared" si="734"/>
        <v>1.7540662814373177E-11</v>
      </c>
      <c r="R6699" s="8">
        <f>IF(E6698&lt;&gt;E6699,SUM($Q$4:Q6699)-SUM($R$3:R6698),0)</f>
        <v>0</v>
      </c>
      <c r="S6699" s="6">
        <f>IF(B6699&gt;0,SUM($R$4:R6699)-SUM($S$3:S6698),0)</f>
        <v>0</v>
      </c>
    </row>
    <row r="6700" spans="1:19">
      <c r="A6700">
        <f>IF(E6699&lt;&gt;E6700,COUNTIF($A$4:A6699,"&lt;&gt;0")+1,0)</f>
        <v>0</v>
      </c>
      <c r="B6700">
        <f>IF(A6700&lt;&gt;0,IF(MOD(A6700,3)=0,COUNTIF($B$4:B6699,"&lt;&gt;0")+1,0),0)</f>
        <v>0</v>
      </c>
      <c r="C6700" s="9">
        <f>'Dash Board'!$C$12+COUNT('Daily reducing balance'!$F$4:F6699)</f>
        <v>48426</v>
      </c>
      <c r="D6700">
        <f t="shared" si="728"/>
        <v>2032</v>
      </c>
      <c r="E6700">
        <f t="shared" si="729"/>
        <v>7</v>
      </c>
      <c r="F6700">
        <f>DAY('Dash Board'!$C$12+COUNT('Daily reducing balance'!$F$4:F6699))</f>
        <v>31</v>
      </c>
      <c r="G6700" s="8">
        <f t="shared" si="730"/>
        <v>1.2808367393683438E-7</v>
      </c>
      <c r="H6700" s="6">
        <f>G6700*'Dash Board'!$C$11/365</f>
        <v>3.6845988392787972E-11</v>
      </c>
      <c r="I6700" s="6">
        <f>H6700*'Dash Board'!$C$18/'Dash Board'!$C$11</f>
        <v>1.7545708758470465E-11</v>
      </c>
      <c r="J6700" s="6">
        <f>(G6700&gt;1)*PMT('Dash Board'!$C$11/365,$U$4,-'Dash Board'!$C$19)</f>
        <v>0</v>
      </c>
      <c r="K6700" s="6">
        <f t="shared" si="732"/>
        <v>0</v>
      </c>
      <c r="L6700" s="8">
        <f t="shared" si="733"/>
        <v>1.2812051992522715E-7</v>
      </c>
      <c r="N6700" s="8">
        <f t="shared" si="731"/>
        <v>-1.7545708758470465E-11</v>
      </c>
      <c r="O6700" s="8">
        <f>IF(E6699&lt;&gt;E6700,SUM($N$4:N6700)-SUM($O$3:O6699),0)</f>
        <v>0</v>
      </c>
      <c r="P6700" s="6">
        <f>IF(B6700&gt;0,SUM($O$4:O6700)-SUM($P$3:P6699),0)</f>
        <v>0</v>
      </c>
      <c r="Q6700" s="6">
        <f t="shared" si="734"/>
        <v>1.7545708758470465E-11</v>
      </c>
      <c r="R6700" s="8">
        <f>IF(E6699&lt;&gt;E6700,SUM($Q$4:Q6700)-SUM($R$3:R6699),0)</f>
        <v>0</v>
      </c>
      <c r="S6700" s="6">
        <f>IF(B6700&gt;0,SUM($R$4:R6700)-SUM($S$3:S6699),0)</f>
        <v>0</v>
      </c>
    </row>
    <row r="6701" spans="1:19">
      <c r="A6701">
        <f>IF(E6700&lt;&gt;E6701,COUNTIF($A$4:A6700,"&lt;&gt;0")+1,0)</f>
        <v>220</v>
      </c>
      <c r="B6701">
        <f>IF(A6701&lt;&gt;0,IF(MOD(A6701,3)=0,COUNTIF($B$4:B6700,"&lt;&gt;0")+1,0),0)</f>
        <v>0</v>
      </c>
      <c r="C6701" s="9">
        <f>'Dash Board'!$C$12+COUNT('Daily reducing balance'!$F$4:F6700)</f>
        <v>48427</v>
      </c>
      <c r="D6701">
        <f t="shared" si="728"/>
        <v>2032</v>
      </c>
      <c r="E6701">
        <f t="shared" si="729"/>
        <v>8</v>
      </c>
      <c r="F6701">
        <f>DAY('Dash Board'!$C$12+COUNT('Daily reducing balance'!$F$4:F6700))</f>
        <v>1</v>
      </c>
      <c r="G6701" s="8">
        <f t="shared" si="730"/>
        <v>1.2812051992522715E-7</v>
      </c>
      <c r="H6701" s="6">
        <f>G6701*'Dash Board'!$C$11/365</f>
        <v>3.6856587923695481E-11</v>
      </c>
      <c r="I6701" s="6">
        <f>H6701*'Dash Board'!$C$18/'Dash Board'!$C$11</f>
        <v>1.7550756154140707E-11</v>
      </c>
      <c r="J6701" s="6">
        <f>(G6701&gt;1)*PMT('Dash Board'!$C$11/365,$U$4,-'Dash Board'!$C$19)</f>
        <v>0</v>
      </c>
      <c r="K6701" s="6">
        <f t="shared" si="732"/>
        <v>0</v>
      </c>
      <c r="L6701" s="8">
        <f t="shared" si="733"/>
        <v>1.2815737651315084E-7</v>
      </c>
      <c r="N6701" s="8">
        <f t="shared" si="731"/>
        <v>-1.7550756154140707E-11</v>
      </c>
      <c r="O6701" s="8">
        <f>IF(E6700&lt;&gt;E6701,SUM($N$4:N6701)-SUM($O$3:O6700),0)</f>
        <v>0</v>
      </c>
      <c r="P6701" s="6">
        <f>IF(B6701&gt;0,SUM($O$4:O6701)-SUM($P$3:P6700),0)</f>
        <v>0</v>
      </c>
      <c r="Q6701" s="6">
        <f t="shared" si="734"/>
        <v>1.7550756154140707E-11</v>
      </c>
      <c r="R6701" s="8">
        <f>IF(E6700&lt;&gt;E6701,SUM($Q$4:Q6701)-SUM($R$3:R6700),0)</f>
        <v>9.0221874415874481E-10</v>
      </c>
      <c r="S6701" s="6">
        <f>IF(B6701&gt;0,SUM($R$4:R6701)-SUM($S$3:S6700),0)</f>
        <v>0</v>
      </c>
    </row>
    <row r="6702" spans="1:19">
      <c r="A6702">
        <f>IF(E6701&lt;&gt;E6702,COUNTIF($A$4:A6701,"&lt;&gt;0")+1,0)</f>
        <v>0</v>
      </c>
      <c r="B6702">
        <f>IF(A6702&lt;&gt;0,IF(MOD(A6702,3)=0,COUNTIF($B$4:B6701,"&lt;&gt;0")+1,0),0)</f>
        <v>0</v>
      </c>
      <c r="C6702" s="9">
        <f>'Dash Board'!$C$12+COUNT('Daily reducing balance'!$F$4:F6701)</f>
        <v>48428</v>
      </c>
      <c r="D6702">
        <f t="shared" si="728"/>
        <v>2032</v>
      </c>
      <c r="E6702">
        <f t="shared" si="729"/>
        <v>8</v>
      </c>
      <c r="F6702">
        <f>DAY('Dash Board'!$C$12+COUNT('Daily reducing balance'!$F$4:F6701))</f>
        <v>2</v>
      </c>
      <c r="G6702" s="8">
        <f t="shared" si="730"/>
        <v>1.2815737651315084E-7</v>
      </c>
      <c r="H6702" s="6">
        <f>G6702*'Dash Board'!$C$11/365</f>
        <v>3.6867190503783118E-11</v>
      </c>
      <c r="I6702" s="6">
        <f>H6702*'Dash Board'!$C$18/'Dash Board'!$C$11</f>
        <v>1.7555805001801483E-11</v>
      </c>
      <c r="J6702" s="6">
        <f>(G6702&gt;1)*PMT('Dash Board'!$C$11/365,$U$4,-'Dash Board'!$C$19)</f>
        <v>0</v>
      </c>
      <c r="K6702" s="6">
        <f t="shared" si="732"/>
        <v>0</v>
      </c>
      <c r="L6702" s="8">
        <f t="shared" si="733"/>
        <v>1.2819424370365462E-7</v>
      </c>
      <c r="N6702" s="8">
        <f t="shared" si="731"/>
        <v>-1.7555805001801483E-11</v>
      </c>
      <c r="O6702" s="8">
        <f>IF(E6701&lt;&gt;E6702,SUM($N$4:N6702)-SUM($O$3:O6701),0)</f>
        <v>0</v>
      </c>
      <c r="P6702" s="6">
        <f>IF(B6702&gt;0,SUM($O$4:O6702)-SUM($P$3:P6701),0)</f>
        <v>0</v>
      </c>
      <c r="Q6702" s="6">
        <f t="shared" si="734"/>
        <v>1.7555805001801483E-11</v>
      </c>
      <c r="R6702" s="8">
        <f>IF(E6701&lt;&gt;E6702,SUM($Q$4:Q6702)-SUM($R$3:R6701),0)</f>
        <v>0</v>
      </c>
      <c r="S6702" s="6">
        <f>IF(B6702&gt;0,SUM($R$4:R6702)-SUM($S$3:S6701),0)</f>
        <v>0</v>
      </c>
    </row>
    <row r="6703" spans="1:19">
      <c r="A6703">
        <f>IF(E6702&lt;&gt;E6703,COUNTIF($A$4:A6702,"&lt;&gt;0")+1,0)</f>
        <v>0</v>
      </c>
      <c r="B6703">
        <f>IF(A6703&lt;&gt;0,IF(MOD(A6703,3)=0,COUNTIF($B$4:B6702,"&lt;&gt;0")+1,0),0)</f>
        <v>0</v>
      </c>
      <c r="C6703" s="9">
        <f>'Dash Board'!$C$12+COUNT('Daily reducing balance'!$F$4:F6702)</f>
        <v>48429</v>
      </c>
      <c r="D6703">
        <f t="shared" si="728"/>
        <v>2032</v>
      </c>
      <c r="E6703">
        <f t="shared" si="729"/>
        <v>8</v>
      </c>
      <c r="F6703">
        <f>DAY('Dash Board'!$C$12+COUNT('Daily reducing balance'!$F$4:F6702))</f>
        <v>3</v>
      </c>
      <c r="G6703" s="8">
        <f t="shared" si="730"/>
        <v>1.2819424370365462E-7</v>
      </c>
      <c r="H6703" s="6">
        <f>G6703*'Dash Board'!$C$11/365</f>
        <v>3.6877796133928038E-11</v>
      </c>
      <c r="I6703" s="6">
        <f>H6703*'Dash Board'!$C$18/'Dash Board'!$C$11</f>
        <v>1.7560855301870496E-11</v>
      </c>
      <c r="J6703" s="6">
        <f>(G6703&gt;1)*PMT('Dash Board'!$C$11/365,$U$4,-'Dash Board'!$C$19)</f>
        <v>0</v>
      </c>
      <c r="K6703" s="6">
        <f t="shared" si="732"/>
        <v>0</v>
      </c>
      <c r="L6703" s="8">
        <f t="shared" si="733"/>
        <v>1.2823112149978856E-7</v>
      </c>
      <c r="N6703" s="8">
        <f t="shared" si="731"/>
        <v>-1.7560855301870496E-11</v>
      </c>
      <c r="O6703" s="8">
        <f>IF(E6702&lt;&gt;E6703,SUM($N$4:N6703)-SUM($O$3:O6702),0)</f>
        <v>0</v>
      </c>
      <c r="P6703" s="6">
        <f>IF(B6703&gt;0,SUM($O$4:O6703)-SUM($P$3:P6702),0)</f>
        <v>0</v>
      </c>
      <c r="Q6703" s="6">
        <f t="shared" si="734"/>
        <v>1.7560855301870496E-11</v>
      </c>
      <c r="R6703" s="8">
        <f>IF(E6702&lt;&gt;E6703,SUM($Q$4:Q6703)-SUM($R$3:R6702),0)</f>
        <v>0</v>
      </c>
      <c r="S6703" s="6">
        <f>IF(B6703&gt;0,SUM($R$4:R6703)-SUM($S$3:S6702),0)</f>
        <v>0</v>
      </c>
    </row>
    <row r="6704" spans="1:19">
      <c r="A6704">
        <f>IF(E6703&lt;&gt;E6704,COUNTIF($A$4:A6703,"&lt;&gt;0")+1,0)</f>
        <v>0</v>
      </c>
      <c r="B6704">
        <f>IF(A6704&lt;&gt;0,IF(MOD(A6704,3)=0,COUNTIF($B$4:B6703,"&lt;&gt;0")+1,0),0)</f>
        <v>0</v>
      </c>
      <c r="C6704" s="9">
        <f>'Dash Board'!$C$12+COUNT('Daily reducing balance'!$F$4:F6703)</f>
        <v>48430</v>
      </c>
      <c r="D6704">
        <f t="shared" si="728"/>
        <v>2032</v>
      </c>
      <c r="E6704">
        <f t="shared" si="729"/>
        <v>8</v>
      </c>
      <c r="F6704">
        <f>DAY('Dash Board'!$C$12+COUNT('Daily reducing balance'!$F$4:F6703))</f>
        <v>4</v>
      </c>
      <c r="G6704" s="8">
        <f t="shared" si="730"/>
        <v>1.2823112149978856E-7</v>
      </c>
      <c r="H6704" s="6">
        <f>G6704*'Dash Board'!$C$11/365</f>
        <v>3.6888404815007665E-11</v>
      </c>
      <c r="I6704" s="6">
        <f>H6704*'Dash Board'!$C$18/'Dash Board'!$C$11</f>
        <v>1.7565907054765557E-11</v>
      </c>
      <c r="J6704" s="6">
        <f>(G6704&gt;1)*PMT('Dash Board'!$C$11/365,$U$4,-'Dash Board'!$C$19)</f>
        <v>0</v>
      </c>
      <c r="K6704" s="6">
        <f t="shared" si="732"/>
        <v>0</v>
      </c>
      <c r="L6704" s="8">
        <f t="shared" si="733"/>
        <v>1.2826800990460355E-7</v>
      </c>
      <c r="N6704" s="8">
        <f t="shared" si="731"/>
        <v>-1.7565907054765557E-11</v>
      </c>
      <c r="O6704" s="8">
        <f>IF(E6703&lt;&gt;E6704,SUM($N$4:N6704)-SUM($O$3:O6703),0)</f>
        <v>0</v>
      </c>
      <c r="P6704" s="6">
        <f>IF(B6704&gt;0,SUM($O$4:O6704)-SUM($P$3:P6703),0)</f>
        <v>0</v>
      </c>
      <c r="Q6704" s="6">
        <f t="shared" si="734"/>
        <v>1.7565907054765557E-11</v>
      </c>
      <c r="R6704" s="8">
        <f>IF(E6703&lt;&gt;E6704,SUM($Q$4:Q6704)-SUM($R$3:R6703),0)</f>
        <v>0</v>
      </c>
      <c r="S6704" s="6">
        <f>IF(B6704&gt;0,SUM($R$4:R6704)-SUM($S$3:S6703),0)</f>
        <v>0</v>
      </c>
    </row>
    <row r="6705" spans="1:19">
      <c r="A6705">
        <f>IF(E6704&lt;&gt;E6705,COUNTIF($A$4:A6704,"&lt;&gt;0")+1,0)</f>
        <v>0</v>
      </c>
      <c r="B6705">
        <f>IF(A6705&lt;&gt;0,IF(MOD(A6705,3)=0,COUNTIF($B$4:B6704,"&lt;&gt;0")+1,0),0)</f>
        <v>0</v>
      </c>
      <c r="C6705" s="9">
        <f>'Dash Board'!$C$12+COUNT('Daily reducing balance'!$F$4:F6704)</f>
        <v>48431</v>
      </c>
      <c r="D6705">
        <f t="shared" si="728"/>
        <v>2032</v>
      </c>
      <c r="E6705">
        <f t="shared" si="729"/>
        <v>8</v>
      </c>
      <c r="F6705">
        <f>DAY('Dash Board'!$C$12+COUNT('Daily reducing balance'!$F$4:F6704))</f>
        <v>5</v>
      </c>
      <c r="G6705" s="8">
        <f t="shared" si="730"/>
        <v>1.2826800990460355E-7</v>
      </c>
      <c r="H6705" s="6">
        <f>G6705*'Dash Board'!$C$11/365</f>
        <v>3.6899016547899652E-11</v>
      </c>
      <c r="I6705" s="6">
        <f>H6705*'Dash Board'!$C$18/'Dash Board'!$C$11</f>
        <v>1.7570960260904597E-11</v>
      </c>
      <c r="J6705" s="6">
        <f>(G6705&gt;1)*PMT('Dash Board'!$C$11/365,$U$4,-'Dash Board'!$C$19)</f>
        <v>0</v>
      </c>
      <c r="K6705" s="6">
        <f t="shared" si="732"/>
        <v>0</v>
      </c>
      <c r="L6705" s="8">
        <f t="shared" si="733"/>
        <v>1.2830490892115145E-7</v>
      </c>
      <c r="N6705" s="8">
        <f t="shared" si="731"/>
        <v>-1.7570960260904597E-11</v>
      </c>
      <c r="O6705" s="8">
        <f>IF(E6704&lt;&gt;E6705,SUM($N$4:N6705)-SUM($O$3:O6704),0)</f>
        <v>0</v>
      </c>
      <c r="P6705" s="6">
        <f>IF(B6705&gt;0,SUM($O$4:O6705)-SUM($P$3:P6704),0)</f>
        <v>0</v>
      </c>
      <c r="Q6705" s="6">
        <f t="shared" si="734"/>
        <v>1.7570960260904597E-11</v>
      </c>
      <c r="R6705" s="8">
        <f>IF(E6704&lt;&gt;E6705,SUM($Q$4:Q6705)-SUM($R$3:R6704),0)</f>
        <v>0</v>
      </c>
      <c r="S6705" s="6">
        <f>IF(B6705&gt;0,SUM($R$4:R6705)-SUM($S$3:S6704),0)</f>
        <v>0</v>
      </c>
    </row>
    <row r="6706" spans="1:19">
      <c r="A6706">
        <f>IF(E6705&lt;&gt;E6706,COUNTIF($A$4:A6705,"&lt;&gt;0")+1,0)</f>
        <v>0</v>
      </c>
      <c r="B6706">
        <f>IF(A6706&lt;&gt;0,IF(MOD(A6706,3)=0,COUNTIF($B$4:B6705,"&lt;&gt;0")+1,0),0)</f>
        <v>0</v>
      </c>
      <c r="C6706" s="9">
        <f>'Dash Board'!$C$12+COUNT('Daily reducing balance'!$F$4:F6705)</f>
        <v>48432</v>
      </c>
      <c r="D6706">
        <f t="shared" si="728"/>
        <v>2032</v>
      </c>
      <c r="E6706">
        <f t="shared" si="729"/>
        <v>8</v>
      </c>
      <c r="F6706">
        <f>DAY('Dash Board'!$C$12+COUNT('Daily reducing balance'!$F$4:F6705))</f>
        <v>6</v>
      </c>
      <c r="G6706" s="8">
        <f t="shared" si="730"/>
        <v>1.2830490892115145E-7</v>
      </c>
      <c r="H6706" s="6">
        <f>G6706*'Dash Board'!$C$11/365</f>
        <v>3.6909631333481921E-11</v>
      </c>
      <c r="I6706" s="6">
        <f>H6706*'Dash Board'!$C$18/'Dash Board'!$C$11</f>
        <v>1.7576014920705677E-11</v>
      </c>
      <c r="J6706" s="6">
        <f>(G6706&gt;1)*PMT('Dash Board'!$C$11/365,$U$4,-'Dash Board'!$C$19)</f>
        <v>0</v>
      </c>
      <c r="K6706" s="6">
        <f t="shared" si="732"/>
        <v>0</v>
      </c>
      <c r="L6706" s="8">
        <f t="shared" si="733"/>
        <v>1.2834181855248492E-7</v>
      </c>
      <c r="N6706" s="8">
        <f t="shared" si="731"/>
        <v>-1.7576014920705677E-11</v>
      </c>
      <c r="O6706" s="8">
        <f>IF(E6705&lt;&gt;E6706,SUM($N$4:N6706)-SUM($O$3:O6705),0)</f>
        <v>0</v>
      </c>
      <c r="P6706" s="6">
        <f>IF(B6706&gt;0,SUM($O$4:O6706)-SUM($P$3:P6705),0)</f>
        <v>0</v>
      </c>
      <c r="Q6706" s="6">
        <f t="shared" si="734"/>
        <v>1.7576014920705677E-11</v>
      </c>
      <c r="R6706" s="8">
        <f>IF(E6705&lt;&gt;E6706,SUM($Q$4:Q6706)-SUM($R$3:R6705),0)</f>
        <v>0</v>
      </c>
      <c r="S6706" s="6">
        <f>IF(B6706&gt;0,SUM($R$4:R6706)-SUM($S$3:S6705),0)</f>
        <v>0</v>
      </c>
    </row>
    <row r="6707" spans="1:19">
      <c r="A6707">
        <f>IF(E6706&lt;&gt;E6707,COUNTIF($A$4:A6706,"&lt;&gt;0")+1,0)</f>
        <v>0</v>
      </c>
      <c r="B6707">
        <f>IF(A6707&lt;&gt;0,IF(MOD(A6707,3)=0,COUNTIF($B$4:B6706,"&lt;&gt;0")+1,0),0)</f>
        <v>0</v>
      </c>
      <c r="C6707" s="9">
        <f>'Dash Board'!$C$12+COUNT('Daily reducing balance'!$F$4:F6706)</f>
        <v>48433</v>
      </c>
      <c r="D6707">
        <f t="shared" si="728"/>
        <v>2032</v>
      </c>
      <c r="E6707">
        <f t="shared" si="729"/>
        <v>8</v>
      </c>
      <c r="F6707">
        <f>DAY('Dash Board'!$C$12+COUNT('Daily reducing balance'!$F$4:F6706))</f>
        <v>7</v>
      </c>
      <c r="G6707" s="8">
        <f t="shared" si="730"/>
        <v>1.2834181855248492E-7</v>
      </c>
      <c r="H6707" s="6">
        <f>G6707*'Dash Board'!$C$11/365</f>
        <v>3.6920249172632647E-11</v>
      </c>
      <c r="I6707" s="6">
        <f>H6707*'Dash Board'!$C$18/'Dash Board'!$C$11</f>
        <v>1.7581071034586977E-11</v>
      </c>
      <c r="J6707" s="6">
        <f>(G6707&gt;1)*PMT('Dash Board'!$C$11/365,$U$4,-'Dash Board'!$C$19)</f>
        <v>0</v>
      </c>
      <c r="K6707" s="6">
        <f t="shared" si="732"/>
        <v>0</v>
      </c>
      <c r="L6707" s="8">
        <f t="shared" si="733"/>
        <v>1.2837873880165754E-7</v>
      </c>
      <c r="N6707" s="8">
        <f t="shared" si="731"/>
        <v>-1.7581071034586977E-11</v>
      </c>
      <c r="O6707" s="8">
        <f>IF(E6706&lt;&gt;E6707,SUM($N$4:N6707)-SUM($O$3:O6706),0)</f>
        <v>0</v>
      </c>
      <c r="P6707" s="6">
        <f>IF(B6707&gt;0,SUM($O$4:O6707)-SUM($P$3:P6706),0)</f>
        <v>0</v>
      </c>
      <c r="Q6707" s="6">
        <f t="shared" si="734"/>
        <v>1.7581071034586977E-11</v>
      </c>
      <c r="R6707" s="8">
        <f>IF(E6706&lt;&gt;E6707,SUM($Q$4:Q6707)-SUM($R$3:R6706),0)</f>
        <v>0</v>
      </c>
      <c r="S6707" s="6">
        <f>IF(B6707&gt;0,SUM($R$4:R6707)-SUM($S$3:S6706),0)</f>
        <v>0</v>
      </c>
    </row>
    <row r="6708" spans="1:19">
      <c r="A6708">
        <f>IF(E6707&lt;&gt;E6708,COUNTIF($A$4:A6707,"&lt;&gt;0")+1,0)</f>
        <v>0</v>
      </c>
      <c r="B6708">
        <f>IF(A6708&lt;&gt;0,IF(MOD(A6708,3)=0,COUNTIF($B$4:B6707,"&lt;&gt;0")+1,0),0)</f>
        <v>0</v>
      </c>
      <c r="C6708" s="9">
        <f>'Dash Board'!$C$12+COUNT('Daily reducing balance'!$F$4:F6707)</f>
        <v>48434</v>
      </c>
      <c r="D6708">
        <f t="shared" ref="D6708:D6771" si="735">IF(AND(E6708=1,F6708=1),D6707+1,D6707)</f>
        <v>2032</v>
      </c>
      <c r="E6708">
        <f t="shared" ref="E6708:E6771" si="736">IF(F6708=1,IF(E6707+1&gt;12,1,E6707+1),E6707)</f>
        <v>8</v>
      </c>
      <c r="F6708">
        <f>DAY('Dash Board'!$C$12+COUNT('Daily reducing balance'!$F$4:F6707))</f>
        <v>8</v>
      </c>
      <c r="G6708" s="8">
        <f t="shared" ref="G6708:G6771" si="737">L6707</f>
        <v>1.2837873880165754E-7</v>
      </c>
      <c r="H6708" s="6">
        <f>G6708*'Dash Board'!$C$11/365</f>
        <v>3.6930870066230252E-11</v>
      </c>
      <c r="I6708" s="6">
        <f>H6708*'Dash Board'!$C$18/'Dash Board'!$C$11</f>
        <v>1.7586128602966785E-11</v>
      </c>
      <c r="J6708" s="6">
        <f>(G6708&gt;1)*PMT('Dash Board'!$C$11/365,$U$4,-'Dash Board'!$C$19)</f>
        <v>0</v>
      </c>
      <c r="K6708" s="6">
        <f t="shared" si="732"/>
        <v>0</v>
      </c>
      <c r="L6708" s="8">
        <f t="shared" si="733"/>
        <v>1.2841566967172378E-7</v>
      </c>
      <c r="N6708" s="8">
        <f t="shared" ref="N6708:N6771" si="738">J6708-I6708</f>
        <v>-1.7586128602966785E-11</v>
      </c>
      <c r="O6708" s="8">
        <f>IF(E6707&lt;&gt;E6708,SUM($N$4:N6708)-SUM($O$3:O6707),0)</f>
        <v>0</v>
      </c>
      <c r="P6708" s="6">
        <f>IF(B6708&gt;0,SUM($O$4:O6708)-SUM($P$3:P6707),0)</f>
        <v>0</v>
      </c>
      <c r="Q6708" s="6">
        <f t="shared" si="734"/>
        <v>1.7586128602966785E-11</v>
      </c>
      <c r="R6708" s="8">
        <f>IF(E6707&lt;&gt;E6708,SUM($Q$4:Q6708)-SUM($R$3:R6707),0)</f>
        <v>0</v>
      </c>
      <c r="S6708" s="6">
        <f>IF(B6708&gt;0,SUM($R$4:R6708)-SUM($S$3:S6707),0)</f>
        <v>0</v>
      </c>
    </row>
    <row r="6709" spans="1:19">
      <c r="A6709">
        <f>IF(E6708&lt;&gt;E6709,COUNTIF($A$4:A6708,"&lt;&gt;0")+1,0)</f>
        <v>0</v>
      </c>
      <c r="B6709">
        <f>IF(A6709&lt;&gt;0,IF(MOD(A6709,3)=0,COUNTIF($B$4:B6708,"&lt;&gt;0")+1,0),0)</f>
        <v>0</v>
      </c>
      <c r="C6709" s="9">
        <f>'Dash Board'!$C$12+COUNT('Daily reducing balance'!$F$4:F6708)</f>
        <v>48435</v>
      </c>
      <c r="D6709">
        <f t="shared" si="735"/>
        <v>2032</v>
      </c>
      <c r="E6709">
        <f t="shared" si="736"/>
        <v>8</v>
      </c>
      <c r="F6709">
        <f>DAY('Dash Board'!$C$12+COUNT('Daily reducing balance'!$F$4:F6708))</f>
        <v>9</v>
      </c>
      <c r="G6709" s="8">
        <f t="shared" si="737"/>
        <v>1.2841566967172378E-7</v>
      </c>
      <c r="H6709" s="6">
        <f>G6709*'Dash Board'!$C$11/365</f>
        <v>3.6941494015153413E-11</v>
      </c>
      <c r="I6709" s="6">
        <f>H6709*'Dash Board'!$C$18/'Dash Board'!$C$11</f>
        <v>1.7591187626263532E-11</v>
      </c>
      <c r="J6709" s="6">
        <f>(G6709&gt;1)*PMT('Dash Board'!$C$11/365,$U$4,-'Dash Board'!$C$19)</f>
        <v>0</v>
      </c>
      <c r="K6709" s="6">
        <f t="shared" si="732"/>
        <v>0</v>
      </c>
      <c r="L6709" s="8">
        <f t="shared" si="733"/>
        <v>1.2845261116573892E-7</v>
      </c>
      <c r="N6709" s="8">
        <f t="shared" si="738"/>
        <v>-1.7591187626263532E-11</v>
      </c>
      <c r="O6709" s="8">
        <f>IF(E6708&lt;&gt;E6709,SUM($N$4:N6709)-SUM($O$3:O6708),0)</f>
        <v>0</v>
      </c>
      <c r="P6709" s="6">
        <f>IF(B6709&gt;0,SUM($O$4:O6709)-SUM($P$3:P6708),0)</f>
        <v>0</v>
      </c>
      <c r="Q6709" s="6">
        <f t="shared" si="734"/>
        <v>1.7591187626263532E-11</v>
      </c>
      <c r="R6709" s="8">
        <f>IF(E6708&lt;&gt;E6709,SUM($Q$4:Q6709)-SUM($R$3:R6708),0)</f>
        <v>0</v>
      </c>
      <c r="S6709" s="6">
        <f>IF(B6709&gt;0,SUM($R$4:R6709)-SUM($S$3:S6708),0)</f>
        <v>0</v>
      </c>
    </row>
    <row r="6710" spans="1:19">
      <c r="A6710">
        <f>IF(E6709&lt;&gt;E6710,COUNTIF($A$4:A6709,"&lt;&gt;0")+1,0)</f>
        <v>0</v>
      </c>
      <c r="B6710">
        <f>IF(A6710&lt;&gt;0,IF(MOD(A6710,3)=0,COUNTIF($B$4:B6709,"&lt;&gt;0")+1,0),0)</f>
        <v>0</v>
      </c>
      <c r="C6710" s="9">
        <f>'Dash Board'!$C$12+COUNT('Daily reducing balance'!$F$4:F6709)</f>
        <v>48436</v>
      </c>
      <c r="D6710">
        <f t="shared" si="735"/>
        <v>2032</v>
      </c>
      <c r="E6710">
        <f t="shared" si="736"/>
        <v>8</v>
      </c>
      <c r="F6710">
        <f>DAY('Dash Board'!$C$12+COUNT('Daily reducing balance'!$F$4:F6709))</f>
        <v>10</v>
      </c>
      <c r="G6710" s="8">
        <f t="shared" si="737"/>
        <v>1.2845261116573892E-7</v>
      </c>
      <c r="H6710" s="6">
        <f>G6710*'Dash Board'!$C$11/365</f>
        <v>3.6952121020281062E-11</v>
      </c>
      <c r="I6710" s="6">
        <f>H6710*'Dash Board'!$C$18/'Dash Board'!$C$11</f>
        <v>1.7596248104895748E-11</v>
      </c>
      <c r="J6710" s="6">
        <f>(G6710&gt;1)*PMT('Dash Board'!$C$11/365,$U$4,-'Dash Board'!$C$19)</f>
        <v>0</v>
      </c>
      <c r="K6710" s="6">
        <f t="shared" si="732"/>
        <v>0</v>
      </c>
      <c r="L6710" s="8">
        <f t="shared" si="733"/>
        <v>1.284895632867592E-7</v>
      </c>
      <c r="N6710" s="8">
        <f t="shared" si="738"/>
        <v>-1.7596248104895748E-11</v>
      </c>
      <c r="O6710" s="8">
        <f>IF(E6709&lt;&gt;E6710,SUM($N$4:N6710)-SUM($O$3:O6709),0)</f>
        <v>0</v>
      </c>
      <c r="P6710" s="6">
        <f>IF(B6710&gt;0,SUM($O$4:O6710)-SUM($P$3:P6709),0)</f>
        <v>0</v>
      </c>
      <c r="Q6710" s="6">
        <f t="shared" si="734"/>
        <v>1.7596248104895748E-11</v>
      </c>
      <c r="R6710" s="8">
        <f>IF(E6709&lt;&gt;E6710,SUM($Q$4:Q6710)-SUM($R$3:R6709),0)</f>
        <v>0</v>
      </c>
      <c r="S6710" s="6">
        <f>IF(B6710&gt;0,SUM($R$4:R6710)-SUM($S$3:S6709),0)</f>
        <v>0</v>
      </c>
    </row>
    <row r="6711" spans="1:19">
      <c r="A6711">
        <f>IF(E6710&lt;&gt;E6711,COUNTIF($A$4:A6710,"&lt;&gt;0")+1,0)</f>
        <v>0</v>
      </c>
      <c r="B6711">
        <f>IF(A6711&lt;&gt;0,IF(MOD(A6711,3)=0,COUNTIF($B$4:B6710,"&lt;&gt;0")+1,0),0)</f>
        <v>0</v>
      </c>
      <c r="C6711" s="9">
        <f>'Dash Board'!$C$12+COUNT('Daily reducing balance'!$F$4:F6710)</f>
        <v>48437</v>
      </c>
      <c r="D6711">
        <f t="shared" si="735"/>
        <v>2032</v>
      </c>
      <c r="E6711">
        <f t="shared" si="736"/>
        <v>8</v>
      </c>
      <c r="F6711">
        <f>DAY('Dash Board'!$C$12+COUNT('Daily reducing balance'!$F$4:F6710))</f>
        <v>11</v>
      </c>
      <c r="G6711" s="8">
        <f t="shared" si="737"/>
        <v>1.284895632867592E-7</v>
      </c>
      <c r="H6711" s="6">
        <f>G6711*'Dash Board'!$C$11/365</f>
        <v>3.6962751082492369E-11</v>
      </c>
      <c r="I6711" s="6">
        <f>H6711*'Dash Board'!$C$18/'Dash Board'!$C$11</f>
        <v>1.7601310039282083E-11</v>
      </c>
      <c r="J6711" s="6">
        <f>(G6711&gt;1)*PMT('Dash Board'!$C$11/365,$U$4,-'Dash Board'!$C$19)</f>
        <v>0</v>
      </c>
      <c r="K6711" s="6">
        <f t="shared" si="732"/>
        <v>0</v>
      </c>
      <c r="L6711" s="8">
        <f t="shared" si="733"/>
        <v>1.285265260378417E-7</v>
      </c>
      <c r="N6711" s="8">
        <f t="shared" si="738"/>
        <v>-1.7601310039282083E-11</v>
      </c>
      <c r="O6711" s="8">
        <f>IF(E6710&lt;&gt;E6711,SUM($N$4:N6711)-SUM($O$3:O6710),0)</f>
        <v>0</v>
      </c>
      <c r="P6711" s="6">
        <f>IF(B6711&gt;0,SUM($O$4:O6711)-SUM($P$3:P6710),0)</f>
        <v>0</v>
      </c>
      <c r="Q6711" s="6">
        <f t="shared" si="734"/>
        <v>1.7601310039282083E-11</v>
      </c>
      <c r="R6711" s="8">
        <f>IF(E6710&lt;&gt;E6711,SUM($Q$4:Q6711)-SUM($R$3:R6710),0)</f>
        <v>0</v>
      </c>
      <c r="S6711" s="6">
        <f>IF(B6711&gt;0,SUM($R$4:R6711)-SUM($S$3:S6710),0)</f>
        <v>0</v>
      </c>
    </row>
    <row r="6712" spans="1:19">
      <c r="A6712">
        <f>IF(E6711&lt;&gt;E6712,COUNTIF($A$4:A6711,"&lt;&gt;0")+1,0)</f>
        <v>0</v>
      </c>
      <c r="B6712">
        <f>IF(A6712&lt;&gt;0,IF(MOD(A6712,3)=0,COUNTIF($B$4:B6711,"&lt;&gt;0")+1,0),0)</f>
        <v>0</v>
      </c>
      <c r="C6712" s="9">
        <f>'Dash Board'!$C$12+COUNT('Daily reducing balance'!$F$4:F6711)</f>
        <v>48438</v>
      </c>
      <c r="D6712">
        <f t="shared" si="735"/>
        <v>2032</v>
      </c>
      <c r="E6712">
        <f t="shared" si="736"/>
        <v>8</v>
      </c>
      <c r="F6712">
        <f>DAY('Dash Board'!$C$12+COUNT('Daily reducing balance'!$F$4:F6711))</f>
        <v>12</v>
      </c>
      <c r="G6712" s="8">
        <f t="shared" si="737"/>
        <v>1.285265260378417E-7</v>
      </c>
      <c r="H6712" s="6">
        <f>G6712*'Dash Board'!$C$11/365</f>
        <v>3.697338420266679E-11</v>
      </c>
      <c r="I6712" s="6">
        <f>H6712*'Dash Board'!$C$18/'Dash Board'!$C$11</f>
        <v>1.760637342984133E-11</v>
      </c>
      <c r="J6712" s="6">
        <f>(G6712&gt;1)*PMT('Dash Board'!$C$11/365,$U$4,-'Dash Board'!$C$19)</f>
        <v>0</v>
      </c>
      <c r="K6712" s="6">
        <f t="shared" si="732"/>
        <v>0</v>
      </c>
      <c r="L6712" s="8">
        <f t="shared" si="733"/>
        <v>1.2856349942204435E-7</v>
      </c>
      <c r="N6712" s="8">
        <f t="shared" si="738"/>
        <v>-1.760637342984133E-11</v>
      </c>
      <c r="O6712" s="8">
        <f>IF(E6711&lt;&gt;E6712,SUM($N$4:N6712)-SUM($O$3:O6711),0)</f>
        <v>0</v>
      </c>
      <c r="P6712" s="6">
        <f>IF(B6712&gt;0,SUM($O$4:O6712)-SUM($P$3:P6711),0)</f>
        <v>0</v>
      </c>
      <c r="Q6712" s="6">
        <f t="shared" si="734"/>
        <v>1.760637342984133E-11</v>
      </c>
      <c r="R6712" s="8">
        <f>IF(E6711&lt;&gt;E6712,SUM($Q$4:Q6712)-SUM($R$3:R6711),0)</f>
        <v>0</v>
      </c>
      <c r="S6712" s="6">
        <f>IF(B6712&gt;0,SUM($R$4:R6712)-SUM($S$3:S6711),0)</f>
        <v>0</v>
      </c>
    </row>
    <row r="6713" spans="1:19">
      <c r="A6713">
        <f>IF(E6712&lt;&gt;E6713,COUNTIF($A$4:A6712,"&lt;&gt;0")+1,0)</f>
        <v>0</v>
      </c>
      <c r="B6713">
        <f>IF(A6713&lt;&gt;0,IF(MOD(A6713,3)=0,COUNTIF($B$4:B6712,"&lt;&gt;0")+1,0),0)</f>
        <v>0</v>
      </c>
      <c r="C6713" s="9">
        <f>'Dash Board'!$C$12+COUNT('Daily reducing balance'!$F$4:F6712)</f>
        <v>48439</v>
      </c>
      <c r="D6713">
        <f t="shared" si="735"/>
        <v>2032</v>
      </c>
      <c r="E6713">
        <f t="shared" si="736"/>
        <v>8</v>
      </c>
      <c r="F6713">
        <f>DAY('Dash Board'!$C$12+COUNT('Daily reducing balance'!$F$4:F6712))</f>
        <v>13</v>
      </c>
      <c r="G6713" s="8">
        <f t="shared" si="737"/>
        <v>1.2856349942204435E-7</v>
      </c>
      <c r="H6713" s="6">
        <f>G6713*'Dash Board'!$C$11/365</f>
        <v>3.6984020381683991E-11</v>
      </c>
      <c r="I6713" s="6">
        <f>H6713*'Dash Board'!$C$18/'Dash Board'!$C$11</f>
        <v>1.7611438276992379E-11</v>
      </c>
      <c r="J6713" s="6">
        <f>(G6713&gt;1)*PMT('Dash Board'!$C$11/365,$U$4,-'Dash Board'!$C$19)</f>
        <v>0</v>
      </c>
      <c r="K6713" s="6">
        <f t="shared" si="732"/>
        <v>0</v>
      </c>
      <c r="L6713" s="8">
        <f t="shared" si="733"/>
        <v>1.2860048344242604E-7</v>
      </c>
      <c r="N6713" s="8">
        <f t="shared" si="738"/>
        <v>-1.7611438276992379E-11</v>
      </c>
      <c r="O6713" s="8">
        <f>IF(E6712&lt;&gt;E6713,SUM($N$4:N6713)-SUM($O$3:O6712),0)</f>
        <v>0</v>
      </c>
      <c r="P6713" s="6">
        <f>IF(B6713&gt;0,SUM($O$4:O6713)-SUM($P$3:P6712),0)</f>
        <v>0</v>
      </c>
      <c r="Q6713" s="6">
        <f t="shared" si="734"/>
        <v>1.7611438276992379E-11</v>
      </c>
      <c r="R6713" s="8">
        <f>IF(E6712&lt;&gt;E6713,SUM($Q$4:Q6713)-SUM($R$3:R6712),0)</f>
        <v>0</v>
      </c>
      <c r="S6713" s="6">
        <f>IF(B6713&gt;0,SUM($R$4:R6713)-SUM($S$3:S6712),0)</f>
        <v>0</v>
      </c>
    </row>
    <row r="6714" spans="1:19">
      <c r="A6714">
        <f>IF(E6713&lt;&gt;E6714,COUNTIF($A$4:A6713,"&lt;&gt;0")+1,0)</f>
        <v>0</v>
      </c>
      <c r="B6714">
        <f>IF(A6714&lt;&gt;0,IF(MOD(A6714,3)=0,COUNTIF($B$4:B6713,"&lt;&gt;0")+1,0),0)</f>
        <v>0</v>
      </c>
      <c r="C6714" s="9">
        <f>'Dash Board'!$C$12+COUNT('Daily reducing balance'!$F$4:F6713)</f>
        <v>48440</v>
      </c>
      <c r="D6714">
        <f t="shared" si="735"/>
        <v>2032</v>
      </c>
      <c r="E6714">
        <f t="shared" si="736"/>
        <v>8</v>
      </c>
      <c r="F6714">
        <f>DAY('Dash Board'!$C$12+COUNT('Daily reducing balance'!$F$4:F6713))</f>
        <v>14</v>
      </c>
      <c r="G6714" s="8">
        <f t="shared" si="737"/>
        <v>1.2860048344242604E-7</v>
      </c>
      <c r="H6714" s="6">
        <f>G6714*'Dash Board'!$C$11/365</f>
        <v>3.6994659620423924E-11</v>
      </c>
      <c r="I6714" s="6">
        <f>H6714*'Dash Board'!$C$18/'Dash Board'!$C$11</f>
        <v>1.7616504581154252E-11</v>
      </c>
      <c r="J6714" s="6">
        <f>(G6714&gt;1)*PMT('Dash Board'!$C$11/365,$U$4,-'Dash Board'!$C$19)</f>
        <v>0</v>
      </c>
      <c r="K6714" s="6">
        <f t="shared" si="732"/>
        <v>0</v>
      </c>
      <c r="L6714" s="8">
        <f t="shared" si="733"/>
        <v>1.2863747810204646E-7</v>
      </c>
      <c r="N6714" s="8">
        <f t="shared" si="738"/>
        <v>-1.7616504581154252E-11</v>
      </c>
      <c r="O6714" s="8">
        <f>IF(E6713&lt;&gt;E6714,SUM($N$4:N6714)-SUM($O$3:O6713),0)</f>
        <v>0</v>
      </c>
      <c r="P6714" s="6">
        <f>IF(B6714&gt;0,SUM($O$4:O6714)-SUM($P$3:P6713),0)</f>
        <v>0</v>
      </c>
      <c r="Q6714" s="6">
        <f t="shared" si="734"/>
        <v>1.7616504581154252E-11</v>
      </c>
      <c r="R6714" s="8">
        <f>IF(E6713&lt;&gt;E6714,SUM($Q$4:Q6714)-SUM($R$3:R6713),0)</f>
        <v>0</v>
      </c>
      <c r="S6714" s="6">
        <f>IF(B6714&gt;0,SUM($R$4:R6714)-SUM($S$3:S6713),0)</f>
        <v>0</v>
      </c>
    </row>
    <row r="6715" spans="1:19">
      <c r="A6715">
        <f>IF(E6714&lt;&gt;E6715,COUNTIF($A$4:A6714,"&lt;&gt;0")+1,0)</f>
        <v>0</v>
      </c>
      <c r="B6715">
        <f>IF(A6715&lt;&gt;0,IF(MOD(A6715,3)=0,COUNTIF($B$4:B6714,"&lt;&gt;0")+1,0),0)</f>
        <v>0</v>
      </c>
      <c r="C6715" s="9">
        <f>'Dash Board'!$C$12+COUNT('Daily reducing balance'!$F$4:F6714)</f>
        <v>48441</v>
      </c>
      <c r="D6715">
        <f t="shared" si="735"/>
        <v>2032</v>
      </c>
      <c r="E6715">
        <f t="shared" si="736"/>
        <v>8</v>
      </c>
      <c r="F6715">
        <f>DAY('Dash Board'!$C$12+COUNT('Daily reducing balance'!$F$4:F6714))</f>
        <v>15</v>
      </c>
      <c r="G6715" s="8">
        <f t="shared" si="737"/>
        <v>1.2863747810204646E-7</v>
      </c>
      <c r="H6715" s="6">
        <f>G6715*'Dash Board'!$C$11/365</f>
        <v>3.7005301919766788E-11</v>
      </c>
      <c r="I6715" s="6">
        <f>H6715*'Dash Board'!$C$18/'Dash Board'!$C$11</f>
        <v>1.7621572342746092E-11</v>
      </c>
      <c r="J6715" s="6">
        <f>(G6715&gt;1)*PMT('Dash Board'!$C$11/365,$U$4,-'Dash Board'!$C$19)</f>
        <v>0</v>
      </c>
      <c r="K6715" s="6">
        <f t="shared" si="732"/>
        <v>0</v>
      </c>
      <c r="L6715" s="8">
        <f t="shared" si="733"/>
        <v>1.2867448340396622E-7</v>
      </c>
      <c r="N6715" s="8">
        <f t="shared" si="738"/>
        <v>-1.7621572342746092E-11</v>
      </c>
      <c r="O6715" s="8">
        <f>IF(E6714&lt;&gt;E6715,SUM($N$4:N6715)-SUM($O$3:O6714),0)</f>
        <v>0</v>
      </c>
      <c r="P6715" s="6">
        <f>IF(B6715&gt;0,SUM($O$4:O6715)-SUM($P$3:P6714),0)</f>
        <v>0</v>
      </c>
      <c r="Q6715" s="6">
        <f t="shared" si="734"/>
        <v>1.7621572342746092E-11</v>
      </c>
      <c r="R6715" s="8">
        <f>IF(E6714&lt;&gt;E6715,SUM($Q$4:Q6715)-SUM($R$3:R6714),0)</f>
        <v>0</v>
      </c>
      <c r="S6715" s="6">
        <f>IF(B6715&gt;0,SUM($R$4:R6715)-SUM($S$3:S6714),0)</f>
        <v>0</v>
      </c>
    </row>
    <row r="6716" spans="1:19">
      <c r="A6716">
        <f>IF(E6715&lt;&gt;E6716,COUNTIF($A$4:A6715,"&lt;&gt;0")+1,0)</f>
        <v>0</v>
      </c>
      <c r="B6716">
        <f>IF(A6716&lt;&gt;0,IF(MOD(A6716,3)=0,COUNTIF($B$4:B6715,"&lt;&gt;0")+1,0),0)</f>
        <v>0</v>
      </c>
      <c r="C6716" s="9">
        <f>'Dash Board'!$C$12+COUNT('Daily reducing balance'!$F$4:F6715)</f>
        <v>48442</v>
      </c>
      <c r="D6716">
        <f t="shared" si="735"/>
        <v>2032</v>
      </c>
      <c r="E6716">
        <f t="shared" si="736"/>
        <v>8</v>
      </c>
      <c r="F6716">
        <f>DAY('Dash Board'!$C$12+COUNT('Daily reducing balance'!$F$4:F6715))</f>
        <v>16</v>
      </c>
      <c r="G6716" s="8">
        <f t="shared" si="737"/>
        <v>1.2867448340396622E-7</v>
      </c>
      <c r="H6716" s="6">
        <f>G6716*'Dash Board'!$C$11/365</f>
        <v>3.701594728059302E-11</v>
      </c>
      <c r="I6716" s="6">
        <f>H6716*'Dash Board'!$C$18/'Dash Board'!$C$11</f>
        <v>1.7626641562187152E-11</v>
      </c>
      <c r="J6716" s="6">
        <f>(G6716&gt;1)*PMT('Dash Board'!$C$11/365,$U$4,-'Dash Board'!$C$19)</f>
        <v>0</v>
      </c>
      <c r="K6716" s="6">
        <f t="shared" si="732"/>
        <v>0</v>
      </c>
      <c r="L6716" s="8">
        <f t="shared" si="733"/>
        <v>1.2871149935124681E-7</v>
      </c>
      <c r="N6716" s="8">
        <f t="shared" si="738"/>
        <v>-1.7626641562187152E-11</v>
      </c>
      <c r="O6716" s="8">
        <f>IF(E6715&lt;&gt;E6716,SUM($N$4:N6716)-SUM($O$3:O6715),0)</f>
        <v>0</v>
      </c>
      <c r="P6716" s="6">
        <f>IF(B6716&gt;0,SUM($O$4:O6716)-SUM($P$3:P6715),0)</f>
        <v>0</v>
      </c>
      <c r="Q6716" s="6">
        <f t="shared" si="734"/>
        <v>1.7626641562187152E-11</v>
      </c>
      <c r="R6716" s="8">
        <f>IF(E6715&lt;&gt;E6716,SUM($Q$4:Q6716)-SUM($R$3:R6715),0)</f>
        <v>0</v>
      </c>
      <c r="S6716" s="6">
        <f>IF(B6716&gt;0,SUM($R$4:R6716)-SUM($S$3:S6715),0)</f>
        <v>0</v>
      </c>
    </row>
    <row r="6717" spans="1:19">
      <c r="A6717">
        <f>IF(E6716&lt;&gt;E6717,COUNTIF($A$4:A6716,"&lt;&gt;0")+1,0)</f>
        <v>0</v>
      </c>
      <c r="B6717">
        <f>IF(A6717&lt;&gt;0,IF(MOD(A6717,3)=0,COUNTIF($B$4:B6716,"&lt;&gt;0")+1,0),0)</f>
        <v>0</v>
      </c>
      <c r="C6717" s="9">
        <f>'Dash Board'!$C$12+COUNT('Daily reducing balance'!$F$4:F6716)</f>
        <v>48443</v>
      </c>
      <c r="D6717">
        <f t="shared" si="735"/>
        <v>2032</v>
      </c>
      <c r="E6717">
        <f t="shared" si="736"/>
        <v>8</v>
      </c>
      <c r="F6717">
        <f>DAY('Dash Board'!$C$12+COUNT('Daily reducing balance'!$F$4:F6716))</f>
        <v>17</v>
      </c>
      <c r="G6717" s="8">
        <f t="shared" si="737"/>
        <v>1.2871149935124681E-7</v>
      </c>
      <c r="H6717" s="6">
        <f>G6717*'Dash Board'!$C$11/365</f>
        <v>3.7026595703783327E-11</v>
      </c>
      <c r="I6717" s="6">
        <f>H6717*'Dash Board'!$C$18/'Dash Board'!$C$11</f>
        <v>1.7631712239896825E-11</v>
      </c>
      <c r="J6717" s="6">
        <f>(G6717&gt;1)*PMT('Dash Board'!$C$11/365,$U$4,-'Dash Board'!$C$19)</f>
        <v>0</v>
      </c>
      <c r="K6717" s="6">
        <f t="shared" si="732"/>
        <v>0</v>
      </c>
      <c r="L6717" s="8">
        <f t="shared" si="733"/>
        <v>1.2874852594695058E-7</v>
      </c>
      <c r="N6717" s="8">
        <f t="shared" si="738"/>
        <v>-1.7631712239896825E-11</v>
      </c>
      <c r="O6717" s="8">
        <f>IF(E6716&lt;&gt;E6717,SUM($N$4:N6717)-SUM($O$3:O6716),0)</f>
        <v>0</v>
      </c>
      <c r="P6717" s="6">
        <f>IF(B6717&gt;0,SUM($O$4:O6717)-SUM($P$3:P6716),0)</f>
        <v>0</v>
      </c>
      <c r="Q6717" s="6">
        <f t="shared" si="734"/>
        <v>1.7631712239896825E-11</v>
      </c>
      <c r="R6717" s="8">
        <f>IF(E6716&lt;&gt;E6717,SUM($Q$4:Q6717)-SUM($R$3:R6716),0)</f>
        <v>0</v>
      </c>
      <c r="S6717" s="6">
        <f>IF(B6717&gt;0,SUM($R$4:R6717)-SUM($S$3:S6716),0)</f>
        <v>0</v>
      </c>
    </row>
    <row r="6718" spans="1:19">
      <c r="A6718">
        <f>IF(E6717&lt;&gt;E6718,COUNTIF($A$4:A6717,"&lt;&gt;0")+1,0)</f>
        <v>0</v>
      </c>
      <c r="B6718">
        <f>IF(A6718&lt;&gt;0,IF(MOD(A6718,3)=0,COUNTIF($B$4:B6717,"&lt;&gt;0")+1,0),0)</f>
        <v>0</v>
      </c>
      <c r="C6718" s="9">
        <f>'Dash Board'!$C$12+COUNT('Daily reducing balance'!$F$4:F6717)</f>
        <v>48444</v>
      </c>
      <c r="D6718">
        <f t="shared" si="735"/>
        <v>2032</v>
      </c>
      <c r="E6718">
        <f t="shared" si="736"/>
        <v>8</v>
      </c>
      <c r="F6718">
        <f>DAY('Dash Board'!$C$12+COUNT('Daily reducing balance'!$F$4:F6717))</f>
        <v>18</v>
      </c>
      <c r="G6718" s="8">
        <f t="shared" si="737"/>
        <v>1.2874852594695058E-7</v>
      </c>
      <c r="H6718" s="6">
        <f>G6718*'Dash Board'!$C$11/365</f>
        <v>3.7037247190218657E-11</v>
      </c>
      <c r="I6718" s="6">
        <f>H6718*'Dash Board'!$C$18/'Dash Board'!$C$11</f>
        <v>1.7636784376294601E-11</v>
      </c>
      <c r="J6718" s="6">
        <f>(G6718&gt;1)*PMT('Dash Board'!$C$11/365,$U$4,-'Dash Board'!$C$19)</f>
        <v>0</v>
      </c>
      <c r="K6718" s="6">
        <f t="shared" si="732"/>
        <v>0</v>
      </c>
      <c r="L6718" s="8">
        <f t="shared" si="733"/>
        <v>1.287855631941408E-7</v>
      </c>
      <c r="N6718" s="8">
        <f t="shared" si="738"/>
        <v>-1.7636784376294601E-11</v>
      </c>
      <c r="O6718" s="8">
        <f>IF(E6717&lt;&gt;E6718,SUM($N$4:N6718)-SUM($O$3:O6717),0)</f>
        <v>0</v>
      </c>
      <c r="P6718" s="6">
        <f>IF(B6718&gt;0,SUM($O$4:O6718)-SUM($P$3:P6717),0)</f>
        <v>0</v>
      </c>
      <c r="Q6718" s="6">
        <f t="shared" si="734"/>
        <v>1.7636784376294601E-11</v>
      </c>
      <c r="R6718" s="8">
        <f>IF(E6717&lt;&gt;E6718,SUM($Q$4:Q6718)-SUM($R$3:R6717),0)</f>
        <v>0</v>
      </c>
      <c r="S6718" s="6">
        <f>IF(B6718&gt;0,SUM($R$4:R6718)-SUM($S$3:S6717),0)</f>
        <v>0</v>
      </c>
    </row>
    <row r="6719" spans="1:19">
      <c r="A6719">
        <f>IF(E6718&lt;&gt;E6719,COUNTIF($A$4:A6718,"&lt;&gt;0")+1,0)</f>
        <v>0</v>
      </c>
      <c r="B6719">
        <f>IF(A6719&lt;&gt;0,IF(MOD(A6719,3)=0,COUNTIF($B$4:B6718,"&lt;&gt;0")+1,0),0)</f>
        <v>0</v>
      </c>
      <c r="C6719" s="9">
        <f>'Dash Board'!$C$12+COUNT('Daily reducing balance'!$F$4:F6718)</f>
        <v>48445</v>
      </c>
      <c r="D6719">
        <f t="shared" si="735"/>
        <v>2032</v>
      </c>
      <c r="E6719">
        <f t="shared" si="736"/>
        <v>8</v>
      </c>
      <c r="F6719">
        <f>DAY('Dash Board'!$C$12+COUNT('Daily reducing balance'!$F$4:F6718))</f>
        <v>19</v>
      </c>
      <c r="G6719" s="8">
        <f t="shared" si="737"/>
        <v>1.287855631941408E-7</v>
      </c>
      <c r="H6719" s="6">
        <f>G6719*'Dash Board'!$C$11/365</f>
        <v>3.7047901740780228E-11</v>
      </c>
      <c r="I6719" s="6">
        <f>H6719*'Dash Board'!$C$18/'Dash Board'!$C$11</f>
        <v>1.7641857971800111E-11</v>
      </c>
      <c r="J6719" s="6">
        <f>(G6719&gt;1)*PMT('Dash Board'!$C$11/365,$U$4,-'Dash Board'!$C$19)</f>
        <v>0</v>
      </c>
      <c r="K6719" s="6">
        <f t="shared" si="732"/>
        <v>0</v>
      </c>
      <c r="L6719" s="8">
        <f t="shared" si="733"/>
        <v>1.2882261109588157E-7</v>
      </c>
      <c r="N6719" s="8">
        <f t="shared" si="738"/>
        <v>-1.7641857971800111E-11</v>
      </c>
      <c r="O6719" s="8">
        <f>IF(E6718&lt;&gt;E6719,SUM($N$4:N6719)-SUM($O$3:O6718),0)</f>
        <v>0</v>
      </c>
      <c r="P6719" s="6">
        <f>IF(B6719&gt;0,SUM($O$4:O6719)-SUM($P$3:P6718),0)</f>
        <v>0</v>
      </c>
      <c r="Q6719" s="6">
        <f t="shared" si="734"/>
        <v>1.7641857971800111E-11</v>
      </c>
      <c r="R6719" s="8">
        <f>IF(E6718&lt;&gt;E6719,SUM($Q$4:Q6719)-SUM($R$3:R6718),0)</f>
        <v>0</v>
      </c>
      <c r="S6719" s="6">
        <f>IF(B6719&gt;0,SUM($R$4:R6719)-SUM($S$3:S6718),0)</f>
        <v>0</v>
      </c>
    </row>
    <row r="6720" spans="1:19">
      <c r="A6720">
        <f>IF(E6719&lt;&gt;E6720,COUNTIF($A$4:A6719,"&lt;&gt;0")+1,0)</f>
        <v>0</v>
      </c>
      <c r="B6720">
        <f>IF(A6720&lt;&gt;0,IF(MOD(A6720,3)=0,COUNTIF($B$4:B6719,"&lt;&gt;0")+1,0),0)</f>
        <v>0</v>
      </c>
      <c r="C6720" s="9">
        <f>'Dash Board'!$C$12+COUNT('Daily reducing balance'!$F$4:F6719)</f>
        <v>48446</v>
      </c>
      <c r="D6720">
        <f t="shared" si="735"/>
        <v>2032</v>
      </c>
      <c r="E6720">
        <f t="shared" si="736"/>
        <v>8</v>
      </c>
      <c r="F6720">
        <f>DAY('Dash Board'!$C$12+COUNT('Daily reducing balance'!$F$4:F6719))</f>
        <v>20</v>
      </c>
      <c r="G6720" s="8">
        <f t="shared" si="737"/>
        <v>1.2882261109588157E-7</v>
      </c>
      <c r="H6720" s="6">
        <f>G6720*'Dash Board'!$C$11/365</f>
        <v>3.7058559356349493E-11</v>
      </c>
      <c r="I6720" s="6">
        <f>H6720*'Dash Board'!$C$18/'Dash Board'!$C$11</f>
        <v>1.7646933026833095E-11</v>
      </c>
      <c r="J6720" s="6">
        <f>(G6720&gt;1)*PMT('Dash Board'!$C$11/365,$U$4,-'Dash Board'!$C$19)</f>
        <v>0</v>
      </c>
      <c r="K6720" s="6">
        <f t="shared" si="732"/>
        <v>0</v>
      </c>
      <c r="L6720" s="8">
        <f t="shared" si="733"/>
        <v>1.2885966965523792E-7</v>
      </c>
      <c r="N6720" s="8">
        <f t="shared" si="738"/>
        <v>-1.7646933026833095E-11</v>
      </c>
      <c r="O6720" s="8">
        <f>IF(E6719&lt;&gt;E6720,SUM($N$4:N6720)-SUM($O$3:O6719),0)</f>
        <v>0</v>
      </c>
      <c r="P6720" s="6">
        <f>IF(B6720&gt;0,SUM($O$4:O6720)-SUM($P$3:P6719),0)</f>
        <v>0</v>
      </c>
      <c r="Q6720" s="6">
        <f t="shared" si="734"/>
        <v>1.7646933026833095E-11</v>
      </c>
      <c r="R6720" s="8">
        <f>IF(E6719&lt;&gt;E6720,SUM($Q$4:Q6720)-SUM($R$3:R6719),0)</f>
        <v>0</v>
      </c>
      <c r="S6720" s="6">
        <f>IF(B6720&gt;0,SUM($R$4:R6720)-SUM($S$3:S6719),0)</f>
        <v>0</v>
      </c>
    </row>
    <row r="6721" spans="1:19">
      <c r="A6721">
        <f>IF(E6720&lt;&gt;E6721,COUNTIF($A$4:A6720,"&lt;&gt;0")+1,0)</f>
        <v>0</v>
      </c>
      <c r="B6721">
        <f>IF(A6721&lt;&gt;0,IF(MOD(A6721,3)=0,COUNTIF($B$4:B6720,"&lt;&gt;0")+1,0),0)</f>
        <v>0</v>
      </c>
      <c r="C6721" s="9">
        <f>'Dash Board'!$C$12+COUNT('Daily reducing balance'!$F$4:F6720)</f>
        <v>48447</v>
      </c>
      <c r="D6721">
        <f t="shared" si="735"/>
        <v>2032</v>
      </c>
      <c r="E6721">
        <f t="shared" si="736"/>
        <v>8</v>
      </c>
      <c r="F6721">
        <f>DAY('Dash Board'!$C$12+COUNT('Daily reducing balance'!$F$4:F6720))</f>
        <v>21</v>
      </c>
      <c r="G6721" s="8">
        <f t="shared" si="737"/>
        <v>1.2885966965523792E-7</v>
      </c>
      <c r="H6721" s="6">
        <f>G6721*'Dash Board'!$C$11/365</f>
        <v>3.7069220037808167E-11</v>
      </c>
      <c r="I6721" s="6">
        <f>H6721*'Dash Board'!$C$18/'Dash Board'!$C$11</f>
        <v>1.7652009541813413E-11</v>
      </c>
      <c r="J6721" s="6">
        <f>(G6721&gt;1)*PMT('Dash Board'!$C$11/365,$U$4,-'Dash Board'!$C$19)</f>
        <v>0</v>
      </c>
      <c r="K6721" s="6">
        <f t="shared" si="732"/>
        <v>0</v>
      </c>
      <c r="L6721" s="8">
        <f t="shared" si="733"/>
        <v>1.2889673887527572E-7</v>
      </c>
      <c r="N6721" s="8">
        <f t="shared" si="738"/>
        <v>-1.7652009541813413E-11</v>
      </c>
      <c r="O6721" s="8">
        <f>IF(E6720&lt;&gt;E6721,SUM($N$4:N6721)-SUM($O$3:O6720),0)</f>
        <v>0</v>
      </c>
      <c r="P6721" s="6">
        <f>IF(B6721&gt;0,SUM($O$4:O6721)-SUM($P$3:P6720),0)</f>
        <v>0</v>
      </c>
      <c r="Q6721" s="6">
        <f t="shared" si="734"/>
        <v>1.7652009541813413E-11</v>
      </c>
      <c r="R6721" s="8">
        <f>IF(E6720&lt;&gt;E6721,SUM($Q$4:Q6721)-SUM($R$3:R6720),0)</f>
        <v>0</v>
      </c>
      <c r="S6721" s="6">
        <f>IF(B6721&gt;0,SUM($R$4:R6721)-SUM($S$3:S6720),0)</f>
        <v>0</v>
      </c>
    </row>
    <row r="6722" spans="1:19">
      <c r="A6722">
        <f>IF(E6721&lt;&gt;E6722,COUNTIF($A$4:A6721,"&lt;&gt;0")+1,0)</f>
        <v>0</v>
      </c>
      <c r="B6722">
        <f>IF(A6722&lt;&gt;0,IF(MOD(A6722,3)=0,COUNTIF($B$4:B6721,"&lt;&gt;0")+1,0),0)</f>
        <v>0</v>
      </c>
      <c r="C6722" s="9">
        <f>'Dash Board'!$C$12+COUNT('Daily reducing balance'!$F$4:F6721)</f>
        <v>48448</v>
      </c>
      <c r="D6722">
        <f t="shared" si="735"/>
        <v>2032</v>
      </c>
      <c r="E6722">
        <f t="shared" si="736"/>
        <v>8</v>
      </c>
      <c r="F6722">
        <f>DAY('Dash Board'!$C$12+COUNT('Daily reducing balance'!$F$4:F6721))</f>
        <v>22</v>
      </c>
      <c r="G6722" s="8">
        <f t="shared" si="737"/>
        <v>1.2889673887527572E-7</v>
      </c>
      <c r="H6722" s="6">
        <f>G6722*'Dash Board'!$C$11/365</f>
        <v>3.7079883786038219E-11</v>
      </c>
      <c r="I6722" s="6">
        <f>H6722*'Dash Board'!$C$18/'Dash Board'!$C$11</f>
        <v>1.7657087517161057E-11</v>
      </c>
      <c r="J6722" s="6">
        <f>(G6722&gt;1)*PMT('Dash Board'!$C$11/365,$U$4,-'Dash Board'!$C$19)</f>
        <v>0</v>
      </c>
      <c r="K6722" s="6">
        <f t="shared" si="732"/>
        <v>0</v>
      </c>
      <c r="L6722" s="8">
        <f t="shared" si="733"/>
        <v>1.2893381875906176E-7</v>
      </c>
      <c r="N6722" s="8">
        <f t="shared" si="738"/>
        <v>-1.7657087517161057E-11</v>
      </c>
      <c r="O6722" s="8">
        <f>IF(E6721&lt;&gt;E6722,SUM($N$4:N6722)-SUM($O$3:O6721),0)</f>
        <v>0</v>
      </c>
      <c r="P6722" s="6">
        <f>IF(B6722&gt;0,SUM($O$4:O6722)-SUM($P$3:P6721),0)</f>
        <v>0</v>
      </c>
      <c r="Q6722" s="6">
        <f t="shared" si="734"/>
        <v>1.7657087517161057E-11</v>
      </c>
      <c r="R6722" s="8">
        <f>IF(E6721&lt;&gt;E6722,SUM($Q$4:Q6722)-SUM($R$3:R6721),0)</f>
        <v>0</v>
      </c>
      <c r="S6722" s="6">
        <f>IF(B6722&gt;0,SUM($R$4:R6722)-SUM($S$3:S6721),0)</f>
        <v>0</v>
      </c>
    </row>
    <row r="6723" spans="1:19">
      <c r="A6723">
        <f>IF(E6722&lt;&gt;E6723,COUNTIF($A$4:A6722,"&lt;&gt;0")+1,0)</f>
        <v>0</v>
      </c>
      <c r="B6723">
        <f>IF(A6723&lt;&gt;0,IF(MOD(A6723,3)=0,COUNTIF($B$4:B6722,"&lt;&gt;0")+1,0),0)</f>
        <v>0</v>
      </c>
      <c r="C6723" s="9">
        <f>'Dash Board'!$C$12+COUNT('Daily reducing balance'!$F$4:F6722)</f>
        <v>48449</v>
      </c>
      <c r="D6723">
        <f t="shared" si="735"/>
        <v>2032</v>
      </c>
      <c r="E6723">
        <f t="shared" si="736"/>
        <v>8</v>
      </c>
      <c r="F6723">
        <f>DAY('Dash Board'!$C$12+COUNT('Daily reducing balance'!$F$4:F6722))</f>
        <v>23</v>
      </c>
      <c r="G6723" s="8">
        <f t="shared" si="737"/>
        <v>1.2893381875906176E-7</v>
      </c>
      <c r="H6723" s="6">
        <f>G6723*'Dash Board'!$C$11/365</f>
        <v>3.7090550601921876E-11</v>
      </c>
      <c r="I6723" s="6">
        <f>H6723*'Dash Board'!$C$18/'Dash Board'!$C$11</f>
        <v>1.766216695329613E-11</v>
      </c>
      <c r="J6723" s="6">
        <f>(G6723&gt;1)*PMT('Dash Board'!$C$11/365,$U$4,-'Dash Board'!$C$19)</f>
        <v>0</v>
      </c>
      <c r="K6723" s="6">
        <f t="shared" si="732"/>
        <v>0</v>
      </c>
      <c r="L6723" s="8">
        <f t="shared" si="733"/>
        <v>1.2897090930966369E-7</v>
      </c>
      <c r="N6723" s="8">
        <f t="shared" si="738"/>
        <v>-1.766216695329613E-11</v>
      </c>
      <c r="O6723" s="8">
        <f>IF(E6722&lt;&gt;E6723,SUM($N$4:N6723)-SUM($O$3:O6722),0)</f>
        <v>0</v>
      </c>
      <c r="P6723" s="6">
        <f>IF(B6723&gt;0,SUM($O$4:O6723)-SUM($P$3:P6722),0)</f>
        <v>0</v>
      </c>
      <c r="Q6723" s="6">
        <f t="shared" si="734"/>
        <v>1.766216695329613E-11</v>
      </c>
      <c r="R6723" s="8">
        <f>IF(E6722&lt;&gt;E6723,SUM($Q$4:Q6723)-SUM($R$3:R6722),0)</f>
        <v>0</v>
      </c>
      <c r="S6723" s="6">
        <f>IF(B6723&gt;0,SUM($R$4:R6723)-SUM($S$3:S6722),0)</f>
        <v>0</v>
      </c>
    </row>
    <row r="6724" spans="1:19">
      <c r="A6724">
        <f>IF(E6723&lt;&gt;E6724,COUNTIF($A$4:A6723,"&lt;&gt;0")+1,0)</f>
        <v>0</v>
      </c>
      <c r="B6724">
        <f>IF(A6724&lt;&gt;0,IF(MOD(A6724,3)=0,COUNTIF($B$4:B6723,"&lt;&gt;0")+1,0),0)</f>
        <v>0</v>
      </c>
      <c r="C6724" s="9">
        <f>'Dash Board'!$C$12+COUNT('Daily reducing balance'!$F$4:F6723)</f>
        <v>48450</v>
      </c>
      <c r="D6724">
        <f t="shared" si="735"/>
        <v>2032</v>
      </c>
      <c r="E6724">
        <f t="shared" si="736"/>
        <v>8</v>
      </c>
      <c r="F6724">
        <f>DAY('Dash Board'!$C$12+COUNT('Daily reducing balance'!$F$4:F6723))</f>
        <v>24</v>
      </c>
      <c r="G6724" s="8">
        <f t="shared" si="737"/>
        <v>1.2897090930966369E-7</v>
      </c>
      <c r="H6724" s="6">
        <f>G6724*'Dash Board'!$C$11/365</f>
        <v>3.710122048634161E-11</v>
      </c>
      <c r="I6724" s="6">
        <f>H6724*'Dash Board'!$C$18/'Dash Board'!$C$11</f>
        <v>1.7667247850638863E-11</v>
      </c>
      <c r="J6724" s="6">
        <f>(G6724&gt;1)*PMT('Dash Board'!$C$11/365,$U$4,-'Dash Board'!$C$19)</f>
        <v>0</v>
      </c>
      <c r="K6724" s="6">
        <f t="shared" si="732"/>
        <v>0</v>
      </c>
      <c r="L6724" s="8">
        <f t="shared" si="733"/>
        <v>1.2900801053015003E-7</v>
      </c>
      <c r="N6724" s="8">
        <f t="shared" si="738"/>
        <v>-1.7667247850638863E-11</v>
      </c>
      <c r="O6724" s="8">
        <f>IF(E6723&lt;&gt;E6724,SUM($N$4:N6724)-SUM($O$3:O6723),0)</f>
        <v>0</v>
      </c>
      <c r="P6724" s="6">
        <f>IF(B6724&gt;0,SUM($O$4:O6724)-SUM($P$3:P6723),0)</f>
        <v>0</v>
      </c>
      <c r="Q6724" s="6">
        <f t="shared" si="734"/>
        <v>1.7667247850638863E-11</v>
      </c>
      <c r="R6724" s="8">
        <f>IF(E6723&lt;&gt;E6724,SUM($Q$4:Q6724)-SUM($R$3:R6723),0)</f>
        <v>0</v>
      </c>
      <c r="S6724" s="6">
        <f>IF(B6724&gt;0,SUM($R$4:R6724)-SUM($S$3:S6723),0)</f>
        <v>0</v>
      </c>
    </row>
    <row r="6725" spans="1:19">
      <c r="A6725">
        <f>IF(E6724&lt;&gt;E6725,COUNTIF($A$4:A6724,"&lt;&gt;0")+1,0)</f>
        <v>0</v>
      </c>
      <c r="B6725">
        <f>IF(A6725&lt;&gt;0,IF(MOD(A6725,3)=0,COUNTIF($B$4:B6724,"&lt;&gt;0")+1,0),0)</f>
        <v>0</v>
      </c>
      <c r="C6725" s="9">
        <f>'Dash Board'!$C$12+COUNT('Daily reducing balance'!$F$4:F6724)</f>
        <v>48451</v>
      </c>
      <c r="D6725">
        <f t="shared" si="735"/>
        <v>2032</v>
      </c>
      <c r="E6725">
        <f t="shared" si="736"/>
        <v>8</v>
      </c>
      <c r="F6725">
        <f>DAY('Dash Board'!$C$12+COUNT('Daily reducing balance'!$F$4:F6724))</f>
        <v>25</v>
      </c>
      <c r="G6725" s="8">
        <f t="shared" si="737"/>
        <v>1.2900801053015003E-7</v>
      </c>
      <c r="H6725" s="6">
        <f>G6725*'Dash Board'!$C$11/365</f>
        <v>3.7111893440180146E-11</v>
      </c>
      <c r="I6725" s="6">
        <f>H6725*'Dash Board'!$C$18/'Dash Board'!$C$11</f>
        <v>1.7672330209609596E-11</v>
      </c>
      <c r="J6725" s="6">
        <f>(G6725&gt;1)*PMT('Dash Board'!$C$11/365,$U$4,-'Dash Board'!$C$19)</f>
        <v>0</v>
      </c>
      <c r="K6725" s="6">
        <f t="shared" ref="K6725:K6788" si="739">IF(F6725=1,SUMIFS($J$4:$J$7308,$D$4:$D$7308,"="&amp;YEAR(C6725),$E$4:$E$7308,"="&amp;MONTH(C6725)),0)</f>
        <v>0</v>
      </c>
      <c r="L6725" s="8">
        <f t="shared" ref="L6725:L6788" si="740">IF(G6725+H6725-J6725&lt;0,0,G6725+H6725-J6725)</f>
        <v>1.2904512242359021E-7</v>
      </c>
      <c r="N6725" s="8">
        <f t="shared" si="738"/>
        <v>-1.7672330209609596E-11</v>
      </c>
      <c r="O6725" s="8">
        <f>IF(E6724&lt;&gt;E6725,SUM($N$4:N6725)-SUM($O$3:O6724),0)</f>
        <v>0</v>
      </c>
      <c r="P6725" s="6">
        <f>IF(B6725&gt;0,SUM($O$4:O6725)-SUM($P$3:P6724),0)</f>
        <v>0</v>
      </c>
      <c r="Q6725" s="6">
        <f t="shared" ref="Q6725:Q6788" si="741">I6725</f>
        <v>1.7672330209609596E-11</v>
      </c>
      <c r="R6725" s="8">
        <f>IF(E6724&lt;&gt;E6725,SUM($Q$4:Q6725)-SUM($R$3:R6724),0)</f>
        <v>0</v>
      </c>
      <c r="S6725" s="6">
        <f>IF(B6725&gt;0,SUM($R$4:R6725)-SUM($S$3:S6724),0)</f>
        <v>0</v>
      </c>
    </row>
    <row r="6726" spans="1:19">
      <c r="A6726">
        <f>IF(E6725&lt;&gt;E6726,COUNTIF($A$4:A6725,"&lt;&gt;0")+1,0)</f>
        <v>0</v>
      </c>
      <c r="B6726">
        <f>IF(A6726&lt;&gt;0,IF(MOD(A6726,3)=0,COUNTIF($B$4:B6725,"&lt;&gt;0")+1,0),0)</f>
        <v>0</v>
      </c>
      <c r="C6726" s="9">
        <f>'Dash Board'!$C$12+COUNT('Daily reducing balance'!$F$4:F6725)</f>
        <v>48452</v>
      </c>
      <c r="D6726">
        <f t="shared" si="735"/>
        <v>2032</v>
      </c>
      <c r="E6726">
        <f t="shared" si="736"/>
        <v>8</v>
      </c>
      <c r="F6726">
        <f>DAY('Dash Board'!$C$12+COUNT('Daily reducing balance'!$F$4:F6725))</f>
        <v>26</v>
      </c>
      <c r="G6726" s="8">
        <f t="shared" si="737"/>
        <v>1.2904512242359021E-7</v>
      </c>
      <c r="H6726" s="6">
        <f>G6726*'Dash Board'!$C$11/365</f>
        <v>3.7122569464320473E-11</v>
      </c>
      <c r="I6726" s="6">
        <f>H6726*'Dash Board'!$C$18/'Dash Board'!$C$11</f>
        <v>1.7677414030628799E-11</v>
      </c>
      <c r="J6726" s="6">
        <f>(G6726&gt;1)*PMT('Dash Board'!$C$11/365,$U$4,-'Dash Board'!$C$19)</f>
        <v>0</v>
      </c>
      <c r="K6726" s="6">
        <f t="shared" si="739"/>
        <v>0</v>
      </c>
      <c r="L6726" s="8">
        <f t="shared" si="740"/>
        <v>1.2908224499305452E-7</v>
      </c>
      <c r="N6726" s="8">
        <f t="shared" si="738"/>
        <v>-1.7677414030628799E-11</v>
      </c>
      <c r="O6726" s="8">
        <f>IF(E6725&lt;&gt;E6726,SUM($N$4:N6726)-SUM($O$3:O6725),0)</f>
        <v>0</v>
      </c>
      <c r="P6726" s="6">
        <f>IF(B6726&gt;0,SUM($O$4:O6726)-SUM($P$3:P6725),0)</f>
        <v>0</v>
      </c>
      <c r="Q6726" s="6">
        <f t="shared" si="741"/>
        <v>1.7677414030628799E-11</v>
      </c>
      <c r="R6726" s="8">
        <f>IF(E6725&lt;&gt;E6726,SUM($Q$4:Q6726)-SUM($R$3:R6725),0)</f>
        <v>0</v>
      </c>
      <c r="S6726" s="6">
        <f>IF(B6726&gt;0,SUM($R$4:R6726)-SUM($S$3:S6725),0)</f>
        <v>0</v>
      </c>
    </row>
    <row r="6727" spans="1:19">
      <c r="A6727">
        <f>IF(E6726&lt;&gt;E6727,COUNTIF($A$4:A6726,"&lt;&gt;0")+1,0)</f>
        <v>0</v>
      </c>
      <c r="B6727">
        <f>IF(A6727&lt;&gt;0,IF(MOD(A6727,3)=0,COUNTIF($B$4:B6726,"&lt;&gt;0")+1,0),0)</f>
        <v>0</v>
      </c>
      <c r="C6727" s="9">
        <f>'Dash Board'!$C$12+COUNT('Daily reducing balance'!$F$4:F6726)</f>
        <v>48453</v>
      </c>
      <c r="D6727">
        <f t="shared" si="735"/>
        <v>2032</v>
      </c>
      <c r="E6727">
        <f t="shared" si="736"/>
        <v>8</v>
      </c>
      <c r="F6727">
        <f>DAY('Dash Board'!$C$12+COUNT('Daily reducing balance'!$F$4:F6726))</f>
        <v>27</v>
      </c>
      <c r="G6727" s="8">
        <f t="shared" si="737"/>
        <v>1.2908224499305452E-7</v>
      </c>
      <c r="H6727" s="6">
        <f>G6727*'Dash Board'!$C$11/365</f>
        <v>3.7133248559645819E-11</v>
      </c>
      <c r="I6727" s="6">
        <f>H6727*'Dash Board'!$C$18/'Dash Board'!$C$11</f>
        <v>1.7682499314117058E-11</v>
      </c>
      <c r="J6727" s="6">
        <f>(G6727&gt;1)*PMT('Dash Board'!$C$11/365,$U$4,-'Dash Board'!$C$19)</f>
        <v>0</v>
      </c>
      <c r="K6727" s="6">
        <f t="shared" si="739"/>
        <v>0</v>
      </c>
      <c r="L6727" s="8">
        <f t="shared" si="740"/>
        <v>1.2911937824161416E-7</v>
      </c>
      <c r="N6727" s="8">
        <f t="shared" si="738"/>
        <v>-1.7682499314117058E-11</v>
      </c>
      <c r="O6727" s="8">
        <f>IF(E6726&lt;&gt;E6727,SUM($N$4:N6727)-SUM($O$3:O6726),0)</f>
        <v>0</v>
      </c>
      <c r="P6727" s="6">
        <f>IF(B6727&gt;0,SUM($O$4:O6727)-SUM($P$3:P6726),0)</f>
        <v>0</v>
      </c>
      <c r="Q6727" s="6">
        <f t="shared" si="741"/>
        <v>1.7682499314117058E-11</v>
      </c>
      <c r="R6727" s="8">
        <f>IF(E6726&lt;&gt;E6727,SUM($Q$4:Q6727)-SUM($R$3:R6726),0)</f>
        <v>0</v>
      </c>
      <c r="S6727" s="6">
        <f>IF(B6727&gt;0,SUM($R$4:R6727)-SUM($S$3:S6726),0)</f>
        <v>0</v>
      </c>
    </row>
    <row r="6728" spans="1:19">
      <c r="A6728">
        <f>IF(E6727&lt;&gt;E6728,COUNTIF($A$4:A6727,"&lt;&gt;0")+1,0)</f>
        <v>0</v>
      </c>
      <c r="B6728">
        <f>IF(A6728&lt;&gt;0,IF(MOD(A6728,3)=0,COUNTIF($B$4:B6727,"&lt;&gt;0")+1,0),0)</f>
        <v>0</v>
      </c>
      <c r="C6728" s="9">
        <f>'Dash Board'!$C$12+COUNT('Daily reducing balance'!$F$4:F6727)</f>
        <v>48454</v>
      </c>
      <c r="D6728">
        <f t="shared" si="735"/>
        <v>2032</v>
      </c>
      <c r="E6728">
        <f t="shared" si="736"/>
        <v>8</v>
      </c>
      <c r="F6728">
        <f>DAY('Dash Board'!$C$12+COUNT('Daily reducing balance'!$F$4:F6727))</f>
        <v>28</v>
      </c>
      <c r="G6728" s="8">
        <f t="shared" si="737"/>
        <v>1.2911937824161416E-7</v>
      </c>
      <c r="H6728" s="6">
        <f>G6728*'Dash Board'!$C$11/365</f>
        <v>3.7143930727039686E-11</v>
      </c>
      <c r="I6728" s="6">
        <f>H6728*'Dash Board'!$C$18/'Dash Board'!$C$11</f>
        <v>1.768758606049509E-11</v>
      </c>
      <c r="J6728" s="6">
        <f>(G6728&gt;1)*PMT('Dash Board'!$C$11/365,$U$4,-'Dash Board'!$C$19)</f>
        <v>0</v>
      </c>
      <c r="K6728" s="6">
        <f t="shared" si="739"/>
        <v>0</v>
      </c>
      <c r="L6728" s="8">
        <f t="shared" si="740"/>
        <v>1.291565221723412E-7</v>
      </c>
      <c r="N6728" s="8">
        <f t="shared" si="738"/>
        <v>-1.768758606049509E-11</v>
      </c>
      <c r="O6728" s="8">
        <f>IF(E6727&lt;&gt;E6728,SUM($N$4:N6728)-SUM($O$3:O6727),0)</f>
        <v>0</v>
      </c>
      <c r="P6728" s="6">
        <f>IF(B6728&gt;0,SUM($O$4:O6728)-SUM($P$3:P6727),0)</f>
        <v>0</v>
      </c>
      <c r="Q6728" s="6">
        <f t="shared" si="741"/>
        <v>1.768758606049509E-11</v>
      </c>
      <c r="R6728" s="8">
        <f>IF(E6727&lt;&gt;E6728,SUM($Q$4:Q6728)-SUM($R$3:R6727),0)</f>
        <v>0</v>
      </c>
      <c r="S6728" s="6">
        <f>IF(B6728&gt;0,SUM($R$4:R6728)-SUM($S$3:S6727),0)</f>
        <v>0</v>
      </c>
    </row>
    <row r="6729" spans="1:19">
      <c r="A6729">
        <f>IF(E6728&lt;&gt;E6729,COUNTIF($A$4:A6728,"&lt;&gt;0")+1,0)</f>
        <v>0</v>
      </c>
      <c r="B6729">
        <f>IF(A6729&lt;&gt;0,IF(MOD(A6729,3)=0,COUNTIF($B$4:B6728,"&lt;&gt;0")+1,0),0)</f>
        <v>0</v>
      </c>
      <c r="C6729" s="9">
        <f>'Dash Board'!$C$12+COUNT('Daily reducing balance'!$F$4:F6728)</f>
        <v>48455</v>
      </c>
      <c r="D6729">
        <f t="shared" si="735"/>
        <v>2032</v>
      </c>
      <c r="E6729">
        <f t="shared" si="736"/>
        <v>8</v>
      </c>
      <c r="F6729">
        <f>DAY('Dash Board'!$C$12+COUNT('Daily reducing balance'!$F$4:F6728))</f>
        <v>29</v>
      </c>
      <c r="G6729" s="8">
        <f t="shared" si="737"/>
        <v>1.291565221723412E-7</v>
      </c>
      <c r="H6729" s="6">
        <f>G6729*'Dash Board'!$C$11/365</f>
        <v>3.7154615967385824E-11</v>
      </c>
      <c r="I6729" s="6">
        <f>H6729*'Dash Board'!$C$18/'Dash Board'!$C$11</f>
        <v>1.7692674270183727E-11</v>
      </c>
      <c r="J6729" s="6">
        <f>(G6729&gt;1)*PMT('Dash Board'!$C$11/365,$U$4,-'Dash Board'!$C$19)</f>
        <v>0</v>
      </c>
      <c r="K6729" s="6">
        <f t="shared" si="739"/>
        <v>0</v>
      </c>
      <c r="L6729" s="8">
        <f t="shared" si="740"/>
        <v>1.2919367678830858E-7</v>
      </c>
      <c r="N6729" s="8">
        <f t="shared" si="738"/>
        <v>-1.7692674270183727E-11</v>
      </c>
      <c r="O6729" s="8">
        <f>IF(E6728&lt;&gt;E6729,SUM($N$4:N6729)-SUM($O$3:O6728),0)</f>
        <v>0</v>
      </c>
      <c r="P6729" s="6">
        <f>IF(B6729&gt;0,SUM($O$4:O6729)-SUM($P$3:P6728),0)</f>
        <v>0</v>
      </c>
      <c r="Q6729" s="6">
        <f t="shared" si="741"/>
        <v>1.7692674270183727E-11</v>
      </c>
      <c r="R6729" s="8">
        <f>IF(E6728&lt;&gt;E6729,SUM($Q$4:Q6729)-SUM($R$3:R6728),0)</f>
        <v>0</v>
      </c>
      <c r="S6729" s="6">
        <f>IF(B6729&gt;0,SUM($R$4:R6729)-SUM($S$3:S6728),0)</f>
        <v>0</v>
      </c>
    </row>
    <row r="6730" spans="1:19">
      <c r="A6730">
        <f>IF(E6729&lt;&gt;E6730,COUNTIF($A$4:A6729,"&lt;&gt;0")+1,0)</f>
        <v>0</v>
      </c>
      <c r="B6730">
        <f>IF(A6730&lt;&gt;0,IF(MOD(A6730,3)=0,COUNTIF($B$4:B6729,"&lt;&gt;0")+1,0),0)</f>
        <v>0</v>
      </c>
      <c r="C6730" s="9">
        <f>'Dash Board'!$C$12+COUNT('Daily reducing balance'!$F$4:F6729)</f>
        <v>48456</v>
      </c>
      <c r="D6730">
        <f t="shared" si="735"/>
        <v>2032</v>
      </c>
      <c r="E6730">
        <f t="shared" si="736"/>
        <v>8</v>
      </c>
      <c r="F6730">
        <f>DAY('Dash Board'!$C$12+COUNT('Daily reducing balance'!$F$4:F6729))</f>
        <v>30</v>
      </c>
      <c r="G6730" s="8">
        <f t="shared" si="737"/>
        <v>1.2919367678830858E-7</v>
      </c>
      <c r="H6730" s="6">
        <f>G6730*'Dash Board'!$C$11/365</f>
        <v>3.7165304281568218E-11</v>
      </c>
      <c r="I6730" s="6">
        <f>H6730*'Dash Board'!$C$18/'Dash Board'!$C$11</f>
        <v>1.7697763943603914E-11</v>
      </c>
      <c r="J6730" s="6">
        <f>(G6730&gt;1)*PMT('Dash Board'!$C$11/365,$U$4,-'Dash Board'!$C$19)</f>
        <v>0</v>
      </c>
      <c r="K6730" s="6">
        <f t="shared" si="739"/>
        <v>0</v>
      </c>
      <c r="L6730" s="8">
        <f t="shared" si="740"/>
        <v>1.2923084209259013E-7</v>
      </c>
      <c r="N6730" s="8">
        <f t="shared" si="738"/>
        <v>-1.7697763943603914E-11</v>
      </c>
      <c r="O6730" s="8">
        <f>IF(E6729&lt;&gt;E6730,SUM($N$4:N6730)-SUM($O$3:O6729),0)</f>
        <v>0</v>
      </c>
      <c r="P6730" s="6">
        <f>IF(B6730&gt;0,SUM($O$4:O6730)-SUM($P$3:P6729),0)</f>
        <v>0</v>
      </c>
      <c r="Q6730" s="6">
        <f t="shared" si="741"/>
        <v>1.7697763943603914E-11</v>
      </c>
      <c r="R6730" s="8">
        <f>IF(E6729&lt;&gt;E6730,SUM($Q$4:Q6730)-SUM($R$3:R6729),0)</f>
        <v>0</v>
      </c>
      <c r="S6730" s="6">
        <f>IF(B6730&gt;0,SUM($R$4:R6730)-SUM($S$3:S6729),0)</f>
        <v>0</v>
      </c>
    </row>
    <row r="6731" spans="1:19">
      <c r="A6731">
        <f>IF(E6730&lt;&gt;E6731,COUNTIF($A$4:A6730,"&lt;&gt;0")+1,0)</f>
        <v>0</v>
      </c>
      <c r="B6731">
        <f>IF(A6731&lt;&gt;0,IF(MOD(A6731,3)=0,COUNTIF($B$4:B6730,"&lt;&gt;0")+1,0),0)</f>
        <v>0</v>
      </c>
      <c r="C6731" s="9">
        <f>'Dash Board'!$C$12+COUNT('Daily reducing balance'!$F$4:F6730)</f>
        <v>48457</v>
      </c>
      <c r="D6731">
        <f t="shared" si="735"/>
        <v>2032</v>
      </c>
      <c r="E6731">
        <f t="shared" si="736"/>
        <v>8</v>
      </c>
      <c r="F6731">
        <f>DAY('Dash Board'!$C$12+COUNT('Daily reducing balance'!$F$4:F6730))</f>
        <v>31</v>
      </c>
      <c r="G6731" s="8">
        <f t="shared" si="737"/>
        <v>1.2923084209259013E-7</v>
      </c>
      <c r="H6731" s="6">
        <f>G6731*'Dash Board'!$C$11/365</f>
        <v>3.7175995670471132E-11</v>
      </c>
      <c r="I6731" s="6">
        <f>H6731*'Dash Board'!$C$18/'Dash Board'!$C$11</f>
        <v>1.7702855081176731E-11</v>
      </c>
      <c r="J6731" s="6">
        <f>(G6731&gt;1)*PMT('Dash Board'!$C$11/365,$U$4,-'Dash Board'!$C$19)</f>
        <v>0</v>
      </c>
      <c r="K6731" s="6">
        <f t="shared" si="739"/>
        <v>0</v>
      </c>
      <c r="L6731" s="8">
        <f t="shared" si="740"/>
        <v>1.292680180882606E-7</v>
      </c>
      <c r="N6731" s="8">
        <f t="shared" si="738"/>
        <v>-1.7702855081176731E-11</v>
      </c>
      <c r="O6731" s="8">
        <f>IF(E6730&lt;&gt;E6731,SUM($N$4:N6731)-SUM($O$3:O6730),0)</f>
        <v>0</v>
      </c>
      <c r="P6731" s="6">
        <f>IF(B6731&gt;0,SUM($O$4:O6731)-SUM($P$3:P6730),0)</f>
        <v>0</v>
      </c>
      <c r="Q6731" s="6">
        <f t="shared" si="741"/>
        <v>1.7702855081176731E-11</v>
      </c>
      <c r="R6731" s="8">
        <f>IF(E6730&lt;&gt;E6731,SUM($Q$4:Q6731)-SUM($R$3:R6730),0)</f>
        <v>0</v>
      </c>
      <c r="S6731" s="6">
        <f>IF(B6731&gt;0,SUM($R$4:R6731)-SUM($S$3:S6730),0)</f>
        <v>0</v>
      </c>
    </row>
    <row r="6732" spans="1:19">
      <c r="A6732">
        <f>IF(E6731&lt;&gt;E6732,COUNTIF($A$4:A6731,"&lt;&gt;0")+1,0)</f>
        <v>221</v>
      </c>
      <c r="B6732">
        <f>IF(A6732&lt;&gt;0,IF(MOD(A6732,3)=0,COUNTIF($B$4:B6731,"&lt;&gt;0")+1,0),0)</f>
        <v>0</v>
      </c>
      <c r="C6732" s="9">
        <f>'Dash Board'!$C$12+COUNT('Daily reducing balance'!$F$4:F6731)</f>
        <v>48458</v>
      </c>
      <c r="D6732">
        <f t="shared" si="735"/>
        <v>2032</v>
      </c>
      <c r="E6732">
        <f t="shared" si="736"/>
        <v>9</v>
      </c>
      <c r="F6732">
        <f>DAY('Dash Board'!$C$12+COUNT('Daily reducing balance'!$F$4:F6731))</f>
        <v>1</v>
      </c>
      <c r="G6732" s="8">
        <f t="shared" si="737"/>
        <v>1.292680180882606E-7</v>
      </c>
      <c r="H6732" s="6">
        <f>G6732*'Dash Board'!$C$11/365</f>
        <v>3.7186690134979072E-11</v>
      </c>
      <c r="I6732" s="6">
        <f>H6732*'Dash Board'!$C$18/'Dash Board'!$C$11</f>
        <v>1.7707947683323371E-11</v>
      </c>
      <c r="J6732" s="6">
        <f>(G6732&gt;1)*PMT('Dash Board'!$C$11/365,$U$4,-'Dash Board'!$C$19)</f>
        <v>0</v>
      </c>
      <c r="K6732" s="6">
        <f t="shared" si="739"/>
        <v>0</v>
      </c>
      <c r="L6732" s="8">
        <f t="shared" si="740"/>
        <v>1.2930520477839557E-7</v>
      </c>
      <c r="N6732" s="8">
        <f t="shared" si="738"/>
        <v>-1.7707947683323371E-11</v>
      </c>
      <c r="O6732" s="8">
        <f>IF(E6731&lt;&gt;E6732,SUM($N$4:N6732)-SUM($O$3:O6731),0)</f>
        <v>0</v>
      </c>
      <c r="P6732" s="6">
        <f>IF(B6732&gt;0,SUM($O$4:O6732)-SUM($P$3:P6731),0)</f>
        <v>0</v>
      </c>
      <c r="Q6732" s="6">
        <f t="shared" si="741"/>
        <v>1.7707947683323371E-11</v>
      </c>
      <c r="R6732" s="8">
        <f>IF(E6731&lt;&gt;E6732,SUM($Q$4:Q6732)-SUM($R$3:R6731),0)</f>
        <v>9.0221874415874481E-10</v>
      </c>
      <c r="S6732" s="6">
        <f>IF(B6732&gt;0,SUM($R$4:R6732)-SUM($S$3:S6731),0)</f>
        <v>0</v>
      </c>
    </row>
    <row r="6733" spans="1:19">
      <c r="A6733">
        <f>IF(E6732&lt;&gt;E6733,COUNTIF($A$4:A6732,"&lt;&gt;0")+1,0)</f>
        <v>0</v>
      </c>
      <c r="B6733">
        <f>IF(A6733&lt;&gt;0,IF(MOD(A6733,3)=0,COUNTIF($B$4:B6732,"&lt;&gt;0")+1,0),0)</f>
        <v>0</v>
      </c>
      <c r="C6733" s="9">
        <f>'Dash Board'!$C$12+COUNT('Daily reducing balance'!$F$4:F6732)</f>
        <v>48459</v>
      </c>
      <c r="D6733">
        <f t="shared" si="735"/>
        <v>2032</v>
      </c>
      <c r="E6733">
        <f t="shared" si="736"/>
        <v>9</v>
      </c>
      <c r="F6733">
        <f>DAY('Dash Board'!$C$12+COUNT('Daily reducing balance'!$F$4:F6732))</f>
        <v>2</v>
      </c>
      <c r="G6733" s="8">
        <f t="shared" si="737"/>
        <v>1.2930520477839557E-7</v>
      </c>
      <c r="H6733" s="6">
        <f>G6733*'Dash Board'!$C$11/365</f>
        <v>3.7197387675976807E-11</v>
      </c>
      <c r="I6733" s="6">
        <f>H6733*'Dash Board'!$C$18/'Dash Board'!$C$11</f>
        <v>1.7713041750465146E-11</v>
      </c>
      <c r="J6733" s="6">
        <f>(G6733&gt;1)*PMT('Dash Board'!$C$11/365,$U$4,-'Dash Board'!$C$19)</f>
        <v>0</v>
      </c>
      <c r="K6733" s="6">
        <f t="shared" si="739"/>
        <v>0</v>
      </c>
      <c r="L6733" s="8">
        <f t="shared" si="740"/>
        <v>1.2934240216607155E-7</v>
      </c>
      <c r="N6733" s="8">
        <f t="shared" si="738"/>
        <v>-1.7713041750465146E-11</v>
      </c>
      <c r="O6733" s="8">
        <f>IF(E6732&lt;&gt;E6733,SUM($N$4:N6733)-SUM($O$3:O6732),0)</f>
        <v>0</v>
      </c>
      <c r="P6733" s="6">
        <f>IF(B6733&gt;0,SUM($O$4:O6733)-SUM($P$3:P6732),0)</f>
        <v>0</v>
      </c>
      <c r="Q6733" s="6">
        <f t="shared" si="741"/>
        <v>1.7713041750465146E-11</v>
      </c>
      <c r="R6733" s="8">
        <f>IF(E6732&lt;&gt;E6733,SUM($Q$4:Q6733)-SUM($R$3:R6732),0)</f>
        <v>0</v>
      </c>
      <c r="S6733" s="6">
        <f>IF(B6733&gt;0,SUM($R$4:R6733)-SUM($S$3:S6732),0)</f>
        <v>0</v>
      </c>
    </row>
    <row r="6734" spans="1:19">
      <c r="A6734">
        <f>IF(E6733&lt;&gt;E6734,COUNTIF($A$4:A6733,"&lt;&gt;0")+1,0)</f>
        <v>0</v>
      </c>
      <c r="B6734">
        <f>IF(A6734&lt;&gt;0,IF(MOD(A6734,3)=0,COUNTIF($B$4:B6733,"&lt;&gt;0")+1,0),0)</f>
        <v>0</v>
      </c>
      <c r="C6734" s="9">
        <f>'Dash Board'!$C$12+COUNT('Daily reducing balance'!$F$4:F6733)</f>
        <v>48460</v>
      </c>
      <c r="D6734">
        <f t="shared" si="735"/>
        <v>2032</v>
      </c>
      <c r="E6734">
        <f t="shared" si="736"/>
        <v>9</v>
      </c>
      <c r="F6734">
        <f>DAY('Dash Board'!$C$12+COUNT('Daily reducing balance'!$F$4:F6733))</f>
        <v>3</v>
      </c>
      <c r="G6734" s="8">
        <f t="shared" si="737"/>
        <v>1.2934240216607155E-7</v>
      </c>
      <c r="H6734" s="6">
        <f>G6734*'Dash Board'!$C$11/365</f>
        <v>3.7208088294349347E-11</v>
      </c>
      <c r="I6734" s="6">
        <f>H6734*'Dash Board'!$C$18/'Dash Board'!$C$11</f>
        <v>1.77181372830235E-11</v>
      </c>
      <c r="J6734" s="6">
        <f>(G6734&gt;1)*PMT('Dash Board'!$C$11/365,$U$4,-'Dash Board'!$C$19)</f>
        <v>0</v>
      </c>
      <c r="K6734" s="6">
        <f t="shared" si="739"/>
        <v>0</v>
      </c>
      <c r="L6734" s="8">
        <f t="shared" si="740"/>
        <v>1.293796102543659E-7</v>
      </c>
      <c r="N6734" s="8">
        <f t="shared" si="738"/>
        <v>-1.77181372830235E-11</v>
      </c>
      <c r="O6734" s="8">
        <f>IF(E6733&lt;&gt;E6734,SUM($N$4:N6734)-SUM($O$3:O6733),0)</f>
        <v>0</v>
      </c>
      <c r="P6734" s="6">
        <f>IF(B6734&gt;0,SUM($O$4:O6734)-SUM($P$3:P6733),0)</f>
        <v>0</v>
      </c>
      <c r="Q6734" s="6">
        <f t="shared" si="741"/>
        <v>1.77181372830235E-11</v>
      </c>
      <c r="R6734" s="8">
        <f>IF(E6733&lt;&gt;E6734,SUM($Q$4:Q6734)-SUM($R$3:R6733),0)</f>
        <v>0</v>
      </c>
      <c r="S6734" s="6">
        <f>IF(B6734&gt;0,SUM($R$4:R6734)-SUM($S$3:S6733),0)</f>
        <v>0</v>
      </c>
    </row>
    <row r="6735" spans="1:19">
      <c r="A6735">
        <f>IF(E6734&lt;&gt;E6735,COUNTIF($A$4:A6734,"&lt;&gt;0")+1,0)</f>
        <v>0</v>
      </c>
      <c r="B6735">
        <f>IF(A6735&lt;&gt;0,IF(MOD(A6735,3)=0,COUNTIF($B$4:B6734,"&lt;&gt;0")+1,0),0)</f>
        <v>0</v>
      </c>
      <c r="C6735" s="9">
        <f>'Dash Board'!$C$12+COUNT('Daily reducing balance'!$F$4:F6734)</f>
        <v>48461</v>
      </c>
      <c r="D6735">
        <f t="shared" si="735"/>
        <v>2032</v>
      </c>
      <c r="E6735">
        <f t="shared" si="736"/>
        <v>9</v>
      </c>
      <c r="F6735">
        <f>DAY('Dash Board'!$C$12+COUNT('Daily reducing balance'!$F$4:F6734))</f>
        <v>4</v>
      </c>
      <c r="G6735" s="8">
        <f t="shared" si="737"/>
        <v>1.293796102543659E-7</v>
      </c>
      <c r="H6735" s="6">
        <f>G6735*'Dash Board'!$C$11/365</f>
        <v>3.7218791990981969E-11</v>
      </c>
      <c r="I6735" s="6">
        <f>H6735*'Dash Board'!$C$18/'Dash Board'!$C$11</f>
        <v>1.7723234281419986E-11</v>
      </c>
      <c r="J6735" s="6">
        <f>(G6735&gt;1)*PMT('Dash Board'!$C$11/365,$U$4,-'Dash Board'!$C$19)</f>
        <v>0</v>
      </c>
      <c r="K6735" s="6">
        <f t="shared" si="739"/>
        <v>0</v>
      </c>
      <c r="L6735" s="8">
        <f t="shared" si="740"/>
        <v>1.2941682904635688E-7</v>
      </c>
      <c r="N6735" s="8">
        <f t="shared" si="738"/>
        <v>-1.7723234281419986E-11</v>
      </c>
      <c r="O6735" s="8">
        <f>IF(E6734&lt;&gt;E6735,SUM($N$4:N6735)-SUM($O$3:O6734),0)</f>
        <v>0</v>
      </c>
      <c r="P6735" s="6">
        <f>IF(B6735&gt;0,SUM($O$4:O6735)-SUM($P$3:P6734),0)</f>
        <v>0</v>
      </c>
      <c r="Q6735" s="6">
        <f t="shared" si="741"/>
        <v>1.7723234281419986E-11</v>
      </c>
      <c r="R6735" s="8">
        <f>IF(E6734&lt;&gt;E6735,SUM($Q$4:Q6735)-SUM($R$3:R6734),0)</f>
        <v>0</v>
      </c>
      <c r="S6735" s="6">
        <f>IF(B6735&gt;0,SUM($R$4:R6735)-SUM($S$3:S6734),0)</f>
        <v>0</v>
      </c>
    </row>
    <row r="6736" spans="1:19">
      <c r="A6736">
        <f>IF(E6735&lt;&gt;E6736,COUNTIF($A$4:A6735,"&lt;&gt;0")+1,0)</f>
        <v>0</v>
      </c>
      <c r="B6736">
        <f>IF(A6736&lt;&gt;0,IF(MOD(A6736,3)=0,COUNTIF($B$4:B6735,"&lt;&gt;0")+1,0),0)</f>
        <v>0</v>
      </c>
      <c r="C6736" s="9">
        <f>'Dash Board'!$C$12+COUNT('Daily reducing balance'!$F$4:F6735)</f>
        <v>48462</v>
      </c>
      <c r="D6736">
        <f t="shared" si="735"/>
        <v>2032</v>
      </c>
      <c r="E6736">
        <f t="shared" si="736"/>
        <v>9</v>
      </c>
      <c r="F6736">
        <f>DAY('Dash Board'!$C$12+COUNT('Daily reducing balance'!$F$4:F6735))</f>
        <v>5</v>
      </c>
      <c r="G6736" s="8">
        <f t="shared" si="737"/>
        <v>1.2941682904635688E-7</v>
      </c>
      <c r="H6736" s="6">
        <f>G6736*'Dash Board'!$C$11/365</f>
        <v>3.7229498766760198E-11</v>
      </c>
      <c r="I6736" s="6">
        <f>H6736*'Dash Board'!$C$18/'Dash Board'!$C$11</f>
        <v>1.7728332746076287E-11</v>
      </c>
      <c r="J6736" s="6">
        <f>(G6736&gt;1)*PMT('Dash Board'!$C$11/365,$U$4,-'Dash Board'!$C$19)</f>
        <v>0</v>
      </c>
      <c r="K6736" s="6">
        <f t="shared" si="739"/>
        <v>0</v>
      </c>
      <c r="L6736" s="8">
        <f t="shared" si="740"/>
        <v>1.2945405854512363E-7</v>
      </c>
      <c r="N6736" s="8">
        <f t="shared" si="738"/>
        <v>-1.7728332746076287E-11</v>
      </c>
      <c r="O6736" s="8">
        <f>IF(E6735&lt;&gt;E6736,SUM($N$4:N6736)-SUM($O$3:O6735),0)</f>
        <v>0</v>
      </c>
      <c r="P6736" s="6">
        <f>IF(B6736&gt;0,SUM($O$4:O6736)-SUM($P$3:P6735),0)</f>
        <v>0</v>
      </c>
      <c r="Q6736" s="6">
        <f t="shared" si="741"/>
        <v>1.7728332746076287E-11</v>
      </c>
      <c r="R6736" s="8">
        <f>IF(E6735&lt;&gt;E6736,SUM($Q$4:Q6736)-SUM($R$3:R6735),0)</f>
        <v>0</v>
      </c>
      <c r="S6736" s="6">
        <f>IF(B6736&gt;0,SUM($R$4:R6736)-SUM($S$3:S6735),0)</f>
        <v>0</v>
      </c>
    </row>
    <row r="6737" spans="1:19">
      <c r="A6737">
        <f>IF(E6736&lt;&gt;E6737,COUNTIF($A$4:A6736,"&lt;&gt;0")+1,0)</f>
        <v>0</v>
      </c>
      <c r="B6737">
        <f>IF(A6737&lt;&gt;0,IF(MOD(A6737,3)=0,COUNTIF($B$4:B6736,"&lt;&gt;0")+1,0),0)</f>
        <v>0</v>
      </c>
      <c r="C6737" s="9">
        <f>'Dash Board'!$C$12+COUNT('Daily reducing balance'!$F$4:F6736)</f>
        <v>48463</v>
      </c>
      <c r="D6737">
        <f t="shared" si="735"/>
        <v>2032</v>
      </c>
      <c r="E6737">
        <f t="shared" si="736"/>
        <v>9</v>
      </c>
      <c r="F6737">
        <f>DAY('Dash Board'!$C$12+COUNT('Daily reducing balance'!$F$4:F6736))</f>
        <v>6</v>
      </c>
      <c r="G6737" s="8">
        <f t="shared" si="737"/>
        <v>1.2945405854512363E-7</v>
      </c>
      <c r="H6737" s="6">
        <f>G6737*'Dash Board'!$C$11/365</f>
        <v>3.7240208622569813E-11</v>
      </c>
      <c r="I6737" s="6">
        <f>H6737*'Dash Board'!$C$18/'Dash Board'!$C$11</f>
        <v>1.7733432677414196E-11</v>
      </c>
      <c r="J6737" s="6">
        <f>(G6737&gt;1)*PMT('Dash Board'!$C$11/365,$U$4,-'Dash Board'!$C$19)</f>
        <v>0</v>
      </c>
      <c r="K6737" s="6">
        <f t="shared" si="739"/>
        <v>0</v>
      </c>
      <c r="L6737" s="8">
        <f t="shared" si="740"/>
        <v>1.2949129875374619E-7</v>
      </c>
      <c r="N6737" s="8">
        <f t="shared" si="738"/>
        <v>-1.7733432677414196E-11</v>
      </c>
      <c r="O6737" s="8">
        <f>IF(E6736&lt;&gt;E6737,SUM($N$4:N6737)-SUM($O$3:O6736),0)</f>
        <v>0</v>
      </c>
      <c r="P6737" s="6">
        <f>IF(B6737&gt;0,SUM($O$4:O6737)-SUM($P$3:P6736),0)</f>
        <v>0</v>
      </c>
      <c r="Q6737" s="6">
        <f t="shared" si="741"/>
        <v>1.7733432677414196E-11</v>
      </c>
      <c r="R6737" s="8">
        <f>IF(E6736&lt;&gt;E6737,SUM($Q$4:Q6737)-SUM($R$3:R6736),0)</f>
        <v>0</v>
      </c>
      <c r="S6737" s="6">
        <f>IF(B6737&gt;0,SUM($R$4:R6737)-SUM($S$3:S6736),0)</f>
        <v>0</v>
      </c>
    </row>
    <row r="6738" spans="1:19">
      <c r="A6738">
        <f>IF(E6737&lt;&gt;E6738,COUNTIF($A$4:A6737,"&lt;&gt;0")+1,0)</f>
        <v>0</v>
      </c>
      <c r="B6738">
        <f>IF(A6738&lt;&gt;0,IF(MOD(A6738,3)=0,COUNTIF($B$4:B6737,"&lt;&gt;0")+1,0),0)</f>
        <v>0</v>
      </c>
      <c r="C6738" s="9">
        <f>'Dash Board'!$C$12+COUNT('Daily reducing balance'!$F$4:F6737)</f>
        <v>48464</v>
      </c>
      <c r="D6738">
        <f t="shared" si="735"/>
        <v>2032</v>
      </c>
      <c r="E6738">
        <f t="shared" si="736"/>
        <v>9</v>
      </c>
      <c r="F6738">
        <f>DAY('Dash Board'!$C$12+COUNT('Daily reducing balance'!$F$4:F6737))</f>
        <v>7</v>
      </c>
      <c r="G6738" s="8">
        <f t="shared" si="737"/>
        <v>1.2949129875374619E-7</v>
      </c>
      <c r="H6738" s="6">
        <f>G6738*'Dash Board'!$C$11/365</f>
        <v>3.7250921559296849E-11</v>
      </c>
      <c r="I6738" s="6">
        <f>H6738*'Dash Board'!$C$18/'Dash Board'!$C$11</f>
        <v>1.7738534075855643E-11</v>
      </c>
      <c r="J6738" s="6">
        <f>(G6738&gt;1)*PMT('Dash Board'!$C$11/365,$U$4,-'Dash Board'!$C$19)</f>
        <v>0</v>
      </c>
      <c r="K6738" s="6">
        <f t="shared" si="739"/>
        <v>0</v>
      </c>
      <c r="L6738" s="8">
        <f t="shared" si="740"/>
        <v>1.2952854967530549E-7</v>
      </c>
      <c r="N6738" s="8">
        <f t="shared" si="738"/>
        <v>-1.7738534075855643E-11</v>
      </c>
      <c r="O6738" s="8">
        <f>IF(E6737&lt;&gt;E6738,SUM($N$4:N6738)-SUM($O$3:O6737),0)</f>
        <v>0</v>
      </c>
      <c r="P6738" s="6">
        <f>IF(B6738&gt;0,SUM($O$4:O6738)-SUM($P$3:P6737),0)</f>
        <v>0</v>
      </c>
      <c r="Q6738" s="6">
        <f t="shared" si="741"/>
        <v>1.7738534075855643E-11</v>
      </c>
      <c r="R6738" s="8">
        <f>IF(E6737&lt;&gt;E6738,SUM($Q$4:Q6738)-SUM($R$3:R6737),0)</f>
        <v>0</v>
      </c>
      <c r="S6738" s="6">
        <f>IF(B6738&gt;0,SUM($R$4:R6738)-SUM($S$3:S6737),0)</f>
        <v>0</v>
      </c>
    </row>
    <row r="6739" spans="1:19">
      <c r="A6739">
        <f>IF(E6738&lt;&gt;E6739,COUNTIF($A$4:A6738,"&lt;&gt;0")+1,0)</f>
        <v>0</v>
      </c>
      <c r="B6739">
        <f>IF(A6739&lt;&gt;0,IF(MOD(A6739,3)=0,COUNTIF($B$4:B6738,"&lt;&gt;0")+1,0),0)</f>
        <v>0</v>
      </c>
      <c r="C6739" s="9">
        <f>'Dash Board'!$C$12+COUNT('Daily reducing balance'!$F$4:F6738)</f>
        <v>48465</v>
      </c>
      <c r="D6739">
        <f t="shared" si="735"/>
        <v>2032</v>
      </c>
      <c r="E6739">
        <f t="shared" si="736"/>
        <v>9</v>
      </c>
      <c r="F6739">
        <f>DAY('Dash Board'!$C$12+COUNT('Daily reducing balance'!$F$4:F6738))</f>
        <v>8</v>
      </c>
      <c r="G6739" s="8">
        <f t="shared" si="737"/>
        <v>1.2952854967530549E-7</v>
      </c>
      <c r="H6739" s="6">
        <f>G6739*'Dash Board'!$C$11/365</f>
        <v>3.7261637577827609E-11</v>
      </c>
      <c r="I6739" s="6">
        <f>H6739*'Dash Board'!$C$18/'Dash Board'!$C$11</f>
        <v>1.7743636941822669E-11</v>
      </c>
      <c r="J6739" s="6">
        <f>(G6739&gt;1)*PMT('Dash Board'!$C$11/365,$U$4,-'Dash Board'!$C$19)</f>
        <v>0</v>
      </c>
      <c r="K6739" s="6">
        <f t="shared" si="739"/>
        <v>0</v>
      </c>
      <c r="L6739" s="8">
        <f t="shared" si="740"/>
        <v>1.2956581131288332E-7</v>
      </c>
      <c r="N6739" s="8">
        <f t="shared" si="738"/>
        <v>-1.7743636941822669E-11</v>
      </c>
      <c r="O6739" s="8">
        <f>IF(E6738&lt;&gt;E6739,SUM($N$4:N6739)-SUM($O$3:O6738),0)</f>
        <v>0</v>
      </c>
      <c r="P6739" s="6">
        <f>IF(B6739&gt;0,SUM($O$4:O6739)-SUM($P$3:P6738),0)</f>
        <v>0</v>
      </c>
      <c r="Q6739" s="6">
        <f t="shared" si="741"/>
        <v>1.7743636941822669E-11</v>
      </c>
      <c r="R6739" s="8">
        <f>IF(E6738&lt;&gt;E6739,SUM($Q$4:Q6739)-SUM($R$3:R6738),0)</f>
        <v>0</v>
      </c>
      <c r="S6739" s="6">
        <f>IF(B6739&gt;0,SUM($R$4:R6739)-SUM($S$3:S6738),0)</f>
        <v>0</v>
      </c>
    </row>
    <row r="6740" spans="1:19">
      <c r="A6740">
        <f>IF(E6739&lt;&gt;E6740,COUNTIF($A$4:A6739,"&lt;&gt;0")+1,0)</f>
        <v>0</v>
      </c>
      <c r="B6740">
        <f>IF(A6740&lt;&gt;0,IF(MOD(A6740,3)=0,COUNTIF($B$4:B6739,"&lt;&gt;0")+1,0),0)</f>
        <v>0</v>
      </c>
      <c r="C6740" s="9">
        <f>'Dash Board'!$C$12+COUNT('Daily reducing balance'!$F$4:F6739)</f>
        <v>48466</v>
      </c>
      <c r="D6740">
        <f t="shared" si="735"/>
        <v>2032</v>
      </c>
      <c r="E6740">
        <f t="shared" si="736"/>
        <v>9</v>
      </c>
      <c r="F6740">
        <f>DAY('Dash Board'!$C$12+COUNT('Daily reducing balance'!$F$4:F6739))</f>
        <v>9</v>
      </c>
      <c r="G6740" s="8">
        <f t="shared" si="737"/>
        <v>1.2956581131288332E-7</v>
      </c>
      <c r="H6740" s="6">
        <f>G6740*'Dash Board'!$C$11/365</f>
        <v>3.7272356679048624E-11</v>
      </c>
      <c r="I6740" s="6">
        <f>H6740*'Dash Board'!$C$18/'Dash Board'!$C$11</f>
        <v>1.7748741275737439E-11</v>
      </c>
      <c r="J6740" s="6">
        <f>(G6740&gt;1)*PMT('Dash Board'!$C$11/365,$U$4,-'Dash Board'!$C$19)</f>
        <v>0</v>
      </c>
      <c r="K6740" s="6">
        <f t="shared" si="739"/>
        <v>0</v>
      </c>
      <c r="L6740" s="8">
        <f t="shared" si="740"/>
        <v>1.2960308366956238E-7</v>
      </c>
      <c r="N6740" s="8">
        <f t="shared" si="738"/>
        <v>-1.7748741275737439E-11</v>
      </c>
      <c r="O6740" s="8">
        <f>IF(E6739&lt;&gt;E6740,SUM($N$4:N6740)-SUM($O$3:O6739),0)</f>
        <v>0</v>
      </c>
      <c r="P6740" s="6">
        <f>IF(B6740&gt;0,SUM($O$4:O6740)-SUM($P$3:P6739),0)</f>
        <v>0</v>
      </c>
      <c r="Q6740" s="6">
        <f t="shared" si="741"/>
        <v>1.7748741275737439E-11</v>
      </c>
      <c r="R6740" s="8">
        <f>IF(E6739&lt;&gt;E6740,SUM($Q$4:Q6740)-SUM($R$3:R6739),0)</f>
        <v>0</v>
      </c>
      <c r="S6740" s="6">
        <f>IF(B6740&gt;0,SUM($R$4:R6740)-SUM($S$3:S6739),0)</f>
        <v>0</v>
      </c>
    </row>
    <row r="6741" spans="1:19">
      <c r="A6741">
        <f>IF(E6740&lt;&gt;E6741,COUNTIF($A$4:A6740,"&lt;&gt;0")+1,0)</f>
        <v>0</v>
      </c>
      <c r="B6741">
        <f>IF(A6741&lt;&gt;0,IF(MOD(A6741,3)=0,COUNTIF($B$4:B6740,"&lt;&gt;0")+1,0),0)</f>
        <v>0</v>
      </c>
      <c r="C6741" s="9">
        <f>'Dash Board'!$C$12+COUNT('Daily reducing balance'!$F$4:F6740)</f>
        <v>48467</v>
      </c>
      <c r="D6741">
        <f t="shared" si="735"/>
        <v>2032</v>
      </c>
      <c r="E6741">
        <f t="shared" si="736"/>
        <v>9</v>
      </c>
      <c r="F6741">
        <f>DAY('Dash Board'!$C$12+COUNT('Daily reducing balance'!$F$4:F6740))</f>
        <v>10</v>
      </c>
      <c r="G6741" s="8">
        <f t="shared" si="737"/>
        <v>1.2960308366956238E-7</v>
      </c>
      <c r="H6741" s="6">
        <f>G6741*'Dash Board'!$C$11/365</f>
        <v>3.7283078863846711E-11</v>
      </c>
      <c r="I6741" s="6">
        <f>H6741*'Dash Board'!$C$18/'Dash Board'!$C$11</f>
        <v>1.7753847078022245E-11</v>
      </c>
      <c r="J6741" s="6">
        <f>(G6741&gt;1)*PMT('Dash Board'!$C$11/365,$U$4,-'Dash Board'!$C$19)</f>
        <v>0</v>
      </c>
      <c r="K6741" s="6">
        <f t="shared" si="739"/>
        <v>0</v>
      </c>
      <c r="L6741" s="8">
        <f t="shared" si="740"/>
        <v>1.2964036674842623E-7</v>
      </c>
      <c r="N6741" s="8">
        <f t="shared" si="738"/>
        <v>-1.7753847078022245E-11</v>
      </c>
      <c r="O6741" s="8">
        <f>IF(E6740&lt;&gt;E6741,SUM($N$4:N6741)-SUM($O$3:O6740),0)</f>
        <v>0</v>
      </c>
      <c r="P6741" s="6">
        <f>IF(B6741&gt;0,SUM($O$4:O6741)-SUM($P$3:P6740),0)</f>
        <v>0</v>
      </c>
      <c r="Q6741" s="6">
        <f t="shared" si="741"/>
        <v>1.7753847078022245E-11</v>
      </c>
      <c r="R6741" s="8">
        <f>IF(E6740&lt;&gt;E6741,SUM($Q$4:Q6741)-SUM($R$3:R6740),0)</f>
        <v>0</v>
      </c>
      <c r="S6741" s="6">
        <f>IF(B6741&gt;0,SUM($R$4:R6741)-SUM($S$3:S6740),0)</f>
        <v>0</v>
      </c>
    </row>
    <row r="6742" spans="1:19">
      <c r="A6742">
        <f>IF(E6741&lt;&gt;E6742,COUNTIF($A$4:A6741,"&lt;&gt;0")+1,0)</f>
        <v>0</v>
      </c>
      <c r="B6742">
        <f>IF(A6742&lt;&gt;0,IF(MOD(A6742,3)=0,COUNTIF($B$4:B6741,"&lt;&gt;0")+1,0),0)</f>
        <v>0</v>
      </c>
      <c r="C6742" s="9">
        <f>'Dash Board'!$C$12+COUNT('Daily reducing balance'!$F$4:F6741)</f>
        <v>48468</v>
      </c>
      <c r="D6742">
        <f t="shared" si="735"/>
        <v>2032</v>
      </c>
      <c r="E6742">
        <f t="shared" si="736"/>
        <v>9</v>
      </c>
      <c r="F6742">
        <f>DAY('Dash Board'!$C$12+COUNT('Daily reducing balance'!$F$4:F6741))</f>
        <v>11</v>
      </c>
      <c r="G6742" s="8">
        <f t="shared" si="737"/>
        <v>1.2964036674842623E-7</v>
      </c>
      <c r="H6742" s="6">
        <f>G6742*'Dash Board'!$C$11/365</f>
        <v>3.7293804133108915E-11</v>
      </c>
      <c r="I6742" s="6">
        <f>H6742*'Dash Board'!$C$18/'Dash Board'!$C$11</f>
        <v>1.7758954349099486E-11</v>
      </c>
      <c r="J6742" s="6">
        <f>(G6742&gt;1)*PMT('Dash Board'!$C$11/365,$U$4,-'Dash Board'!$C$19)</f>
        <v>0</v>
      </c>
      <c r="K6742" s="6">
        <f t="shared" si="739"/>
        <v>0</v>
      </c>
      <c r="L6742" s="8">
        <f t="shared" si="740"/>
        <v>1.2967766055255934E-7</v>
      </c>
      <c r="N6742" s="8">
        <f t="shared" si="738"/>
        <v>-1.7758954349099486E-11</v>
      </c>
      <c r="O6742" s="8">
        <f>IF(E6741&lt;&gt;E6742,SUM($N$4:N6742)-SUM($O$3:O6741),0)</f>
        <v>0</v>
      </c>
      <c r="P6742" s="6">
        <f>IF(B6742&gt;0,SUM($O$4:O6742)-SUM($P$3:P6741),0)</f>
        <v>0</v>
      </c>
      <c r="Q6742" s="6">
        <f t="shared" si="741"/>
        <v>1.7758954349099486E-11</v>
      </c>
      <c r="R6742" s="8">
        <f>IF(E6741&lt;&gt;E6742,SUM($Q$4:Q6742)-SUM($R$3:R6741),0)</f>
        <v>0</v>
      </c>
      <c r="S6742" s="6">
        <f>IF(B6742&gt;0,SUM($R$4:R6742)-SUM($S$3:S6741),0)</f>
        <v>0</v>
      </c>
    </row>
    <row r="6743" spans="1:19">
      <c r="A6743">
        <f>IF(E6742&lt;&gt;E6743,COUNTIF($A$4:A6742,"&lt;&gt;0")+1,0)</f>
        <v>0</v>
      </c>
      <c r="B6743">
        <f>IF(A6743&lt;&gt;0,IF(MOD(A6743,3)=0,COUNTIF($B$4:B6742,"&lt;&gt;0")+1,0),0)</f>
        <v>0</v>
      </c>
      <c r="C6743" s="9">
        <f>'Dash Board'!$C$12+COUNT('Daily reducing balance'!$F$4:F6742)</f>
        <v>48469</v>
      </c>
      <c r="D6743">
        <f t="shared" si="735"/>
        <v>2032</v>
      </c>
      <c r="E6743">
        <f t="shared" si="736"/>
        <v>9</v>
      </c>
      <c r="F6743">
        <f>DAY('Dash Board'!$C$12+COUNT('Daily reducing balance'!$F$4:F6742))</f>
        <v>12</v>
      </c>
      <c r="G6743" s="8">
        <f t="shared" si="737"/>
        <v>1.2967766055255934E-7</v>
      </c>
      <c r="H6743" s="6">
        <f>G6743*'Dash Board'!$C$11/365</f>
        <v>3.7304532487722545E-11</v>
      </c>
      <c r="I6743" s="6">
        <f>H6743*'Dash Board'!$C$18/'Dash Board'!$C$11</f>
        <v>1.7764063089391688E-11</v>
      </c>
      <c r="J6743" s="6">
        <f>(G6743&gt;1)*PMT('Dash Board'!$C$11/365,$U$4,-'Dash Board'!$C$19)</f>
        <v>0</v>
      </c>
      <c r="K6743" s="6">
        <f t="shared" si="739"/>
        <v>0</v>
      </c>
      <c r="L6743" s="8">
        <f t="shared" si="740"/>
        <v>1.2971496508504706E-7</v>
      </c>
      <c r="N6743" s="8">
        <f t="shared" si="738"/>
        <v>-1.7764063089391688E-11</v>
      </c>
      <c r="O6743" s="8">
        <f>IF(E6742&lt;&gt;E6743,SUM($N$4:N6743)-SUM($O$3:O6742),0)</f>
        <v>0</v>
      </c>
      <c r="P6743" s="6">
        <f>IF(B6743&gt;0,SUM($O$4:O6743)-SUM($P$3:P6742),0)</f>
        <v>0</v>
      </c>
      <c r="Q6743" s="6">
        <f t="shared" si="741"/>
        <v>1.7764063089391688E-11</v>
      </c>
      <c r="R6743" s="8">
        <f>IF(E6742&lt;&gt;E6743,SUM($Q$4:Q6743)-SUM($R$3:R6742),0)</f>
        <v>0</v>
      </c>
      <c r="S6743" s="6">
        <f>IF(B6743&gt;0,SUM($R$4:R6743)-SUM($S$3:S6742),0)</f>
        <v>0</v>
      </c>
    </row>
    <row r="6744" spans="1:19">
      <c r="A6744">
        <f>IF(E6743&lt;&gt;E6744,COUNTIF($A$4:A6743,"&lt;&gt;0")+1,0)</f>
        <v>0</v>
      </c>
      <c r="B6744">
        <f>IF(A6744&lt;&gt;0,IF(MOD(A6744,3)=0,COUNTIF($B$4:B6743,"&lt;&gt;0")+1,0),0)</f>
        <v>0</v>
      </c>
      <c r="C6744" s="9">
        <f>'Dash Board'!$C$12+COUNT('Daily reducing balance'!$F$4:F6743)</f>
        <v>48470</v>
      </c>
      <c r="D6744">
        <f t="shared" si="735"/>
        <v>2032</v>
      </c>
      <c r="E6744">
        <f t="shared" si="736"/>
        <v>9</v>
      </c>
      <c r="F6744">
        <f>DAY('Dash Board'!$C$12+COUNT('Daily reducing balance'!$F$4:F6743))</f>
        <v>13</v>
      </c>
      <c r="G6744" s="8">
        <f t="shared" si="737"/>
        <v>1.2971496508504706E-7</v>
      </c>
      <c r="H6744" s="6">
        <f>G6744*'Dash Board'!$C$11/365</f>
        <v>3.7315263928575177E-11</v>
      </c>
      <c r="I6744" s="6">
        <f>H6744*'Dash Board'!$C$18/'Dash Board'!$C$11</f>
        <v>1.7769173299321513E-11</v>
      </c>
      <c r="J6744" s="6">
        <f>(G6744&gt;1)*PMT('Dash Board'!$C$11/365,$U$4,-'Dash Board'!$C$19)</f>
        <v>0</v>
      </c>
      <c r="K6744" s="6">
        <f t="shared" si="739"/>
        <v>0</v>
      </c>
      <c r="L6744" s="8">
        <f t="shared" si="740"/>
        <v>1.2975228034897563E-7</v>
      </c>
      <c r="N6744" s="8">
        <f t="shared" si="738"/>
        <v>-1.7769173299321513E-11</v>
      </c>
      <c r="O6744" s="8">
        <f>IF(E6743&lt;&gt;E6744,SUM($N$4:N6744)-SUM($O$3:O6743),0)</f>
        <v>0</v>
      </c>
      <c r="P6744" s="6">
        <f>IF(B6744&gt;0,SUM($O$4:O6744)-SUM($P$3:P6743),0)</f>
        <v>0</v>
      </c>
      <c r="Q6744" s="6">
        <f t="shared" si="741"/>
        <v>1.7769173299321513E-11</v>
      </c>
      <c r="R6744" s="8">
        <f>IF(E6743&lt;&gt;E6744,SUM($Q$4:Q6744)-SUM($R$3:R6743),0)</f>
        <v>0</v>
      </c>
      <c r="S6744" s="6">
        <f>IF(B6744&gt;0,SUM($R$4:R6744)-SUM($S$3:S6743),0)</f>
        <v>0</v>
      </c>
    </row>
    <row r="6745" spans="1:19">
      <c r="A6745">
        <f>IF(E6744&lt;&gt;E6745,COUNTIF($A$4:A6744,"&lt;&gt;0")+1,0)</f>
        <v>0</v>
      </c>
      <c r="B6745">
        <f>IF(A6745&lt;&gt;0,IF(MOD(A6745,3)=0,COUNTIF($B$4:B6744,"&lt;&gt;0")+1,0),0)</f>
        <v>0</v>
      </c>
      <c r="C6745" s="9">
        <f>'Dash Board'!$C$12+COUNT('Daily reducing balance'!$F$4:F6744)</f>
        <v>48471</v>
      </c>
      <c r="D6745">
        <f t="shared" si="735"/>
        <v>2032</v>
      </c>
      <c r="E6745">
        <f t="shared" si="736"/>
        <v>9</v>
      </c>
      <c r="F6745">
        <f>DAY('Dash Board'!$C$12+COUNT('Daily reducing balance'!$F$4:F6744))</f>
        <v>14</v>
      </c>
      <c r="G6745" s="8">
        <f t="shared" si="737"/>
        <v>1.2975228034897563E-7</v>
      </c>
      <c r="H6745" s="6">
        <f>G6745*'Dash Board'!$C$11/365</f>
        <v>3.7325998456554635E-11</v>
      </c>
      <c r="I6745" s="6">
        <f>H6745*'Dash Board'!$C$18/'Dash Board'!$C$11</f>
        <v>1.7774284979311734E-11</v>
      </c>
      <c r="J6745" s="6">
        <f>(G6745&gt;1)*PMT('Dash Board'!$C$11/365,$U$4,-'Dash Board'!$C$19)</f>
        <v>0</v>
      </c>
      <c r="K6745" s="6">
        <f t="shared" si="739"/>
        <v>0</v>
      </c>
      <c r="L6745" s="8">
        <f t="shared" si="740"/>
        <v>1.2978960634743219E-7</v>
      </c>
      <c r="N6745" s="8">
        <f t="shared" si="738"/>
        <v>-1.7774284979311734E-11</v>
      </c>
      <c r="O6745" s="8">
        <f>IF(E6744&lt;&gt;E6745,SUM($N$4:N6745)-SUM($O$3:O6744),0)</f>
        <v>0</v>
      </c>
      <c r="P6745" s="6">
        <f>IF(B6745&gt;0,SUM($O$4:O6745)-SUM($P$3:P6744),0)</f>
        <v>0</v>
      </c>
      <c r="Q6745" s="6">
        <f t="shared" si="741"/>
        <v>1.7774284979311734E-11</v>
      </c>
      <c r="R6745" s="8">
        <f>IF(E6744&lt;&gt;E6745,SUM($Q$4:Q6745)-SUM($R$3:R6744),0)</f>
        <v>0</v>
      </c>
      <c r="S6745" s="6">
        <f>IF(B6745&gt;0,SUM($R$4:R6745)-SUM($S$3:S6744),0)</f>
        <v>0</v>
      </c>
    </row>
    <row r="6746" spans="1:19">
      <c r="A6746">
        <f>IF(E6745&lt;&gt;E6746,COUNTIF($A$4:A6745,"&lt;&gt;0")+1,0)</f>
        <v>0</v>
      </c>
      <c r="B6746">
        <f>IF(A6746&lt;&gt;0,IF(MOD(A6746,3)=0,COUNTIF($B$4:B6745,"&lt;&gt;0")+1,0),0)</f>
        <v>0</v>
      </c>
      <c r="C6746" s="9">
        <f>'Dash Board'!$C$12+COUNT('Daily reducing balance'!$F$4:F6745)</f>
        <v>48472</v>
      </c>
      <c r="D6746">
        <f t="shared" si="735"/>
        <v>2032</v>
      </c>
      <c r="E6746">
        <f t="shared" si="736"/>
        <v>9</v>
      </c>
      <c r="F6746">
        <f>DAY('Dash Board'!$C$12+COUNT('Daily reducing balance'!$F$4:F6745))</f>
        <v>15</v>
      </c>
      <c r="G6746" s="8">
        <f t="shared" si="737"/>
        <v>1.2978960634743219E-7</v>
      </c>
      <c r="H6746" s="6">
        <f>G6746*'Dash Board'!$C$11/365</f>
        <v>3.7336736072548981E-11</v>
      </c>
      <c r="I6746" s="6">
        <f>H6746*'Dash Board'!$C$18/'Dash Board'!$C$11</f>
        <v>1.777939812978523E-11</v>
      </c>
      <c r="J6746" s="6">
        <f>(G6746&gt;1)*PMT('Dash Board'!$C$11/365,$U$4,-'Dash Board'!$C$19)</f>
        <v>0</v>
      </c>
      <c r="K6746" s="6">
        <f t="shared" si="739"/>
        <v>0</v>
      </c>
      <c r="L6746" s="8">
        <f t="shared" si="740"/>
        <v>1.2982694308350474E-7</v>
      </c>
      <c r="N6746" s="8">
        <f t="shared" si="738"/>
        <v>-1.777939812978523E-11</v>
      </c>
      <c r="O6746" s="8">
        <f>IF(E6745&lt;&gt;E6746,SUM($N$4:N6746)-SUM($O$3:O6745),0)</f>
        <v>0</v>
      </c>
      <c r="P6746" s="6">
        <f>IF(B6746&gt;0,SUM($O$4:O6746)-SUM($P$3:P6745),0)</f>
        <v>0</v>
      </c>
      <c r="Q6746" s="6">
        <f t="shared" si="741"/>
        <v>1.777939812978523E-11</v>
      </c>
      <c r="R6746" s="8">
        <f>IF(E6745&lt;&gt;E6746,SUM($Q$4:Q6746)-SUM($R$3:R6745),0)</f>
        <v>0</v>
      </c>
      <c r="S6746" s="6">
        <f>IF(B6746&gt;0,SUM($R$4:R6746)-SUM($S$3:S6745),0)</f>
        <v>0</v>
      </c>
    </row>
    <row r="6747" spans="1:19">
      <c r="A6747">
        <f>IF(E6746&lt;&gt;E6747,COUNTIF($A$4:A6746,"&lt;&gt;0")+1,0)</f>
        <v>0</v>
      </c>
      <c r="B6747">
        <f>IF(A6747&lt;&gt;0,IF(MOD(A6747,3)=0,COUNTIF($B$4:B6746,"&lt;&gt;0")+1,0),0)</f>
        <v>0</v>
      </c>
      <c r="C6747" s="9">
        <f>'Dash Board'!$C$12+COUNT('Daily reducing balance'!$F$4:F6746)</f>
        <v>48473</v>
      </c>
      <c r="D6747">
        <f t="shared" si="735"/>
        <v>2032</v>
      </c>
      <c r="E6747">
        <f t="shared" si="736"/>
        <v>9</v>
      </c>
      <c r="F6747">
        <f>DAY('Dash Board'!$C$12+COUNT('Daily reducing balance'!$F$4:F6746))</f>
        <v>16</v>
      </c>
      <c r="G6747" s="8">
        <f t="shared" si="737"/>
        <v>1.2982694308350474E-7</v>
      </c>
      <c r="H6747" s="6">
        <f>G6747*'Dash Board'!$C$11/365</f>
        <v>3.7347476777446568E-11</v>
      </c>
      <c r="I6747" s="6">
        <f>H6747*'Dash Board'!$C$18/'Dash Board'!$C$11</f>
        <v>1.7784512751165033E-11</v>
      </c>
      <c r="J6747" s="6">
        <f>(G6747&gt;1)*PMT('Dash Board'!$C$11/365,$U$4,-'Dash Board'!$C$19)</f>
        <v>0</v>
      </c>
      <c r="K6747" s="6">
        <f t="shared" si="739"/>
        <v>0</v>
      </c>
      <c r="L6747" s="8">
        <f t="shared" si="740"/>
        <v>1.298642905602822E-7</v>
      </c>
      <c r="N6747" s="8">
        <f t="shared" si="738"/>
        <v>-1.7784512751165033E-11</v>
      </c>
      <c r="O6747" s="8">
        <f>IF(E6746&lt;&gt;E6747,SUM($N$4:N6747)-SUM($O$3:O6746),0)</f>
        <v>0</v>
      </c>
      <c r="P6747" s="6">
        <f>IF(B6747&gt;0,SUM($O$4:O6747)-SUM($P$3:P6746),0)</f>
        <v>0</v>
      </c>
      <c r="Q6747" s="6">
        <f t="shared" si="741"/>
        <v>1.7784512751165033E-11</v>
      </c>
      <c r="R6747" s="8">
        <f>IF(E6746&lt;&gt;E6747,SUM($Q$4:Q6747)-SUM($R$3:R6746),0)</f>
        <v>0</v>
      </c>
      <c r="S6747" s="6">
        <f>IF(B6747&gt;0,SUM($R$4:R6747)-SUM($S$3:S6746),0)</f>
        <v>0</v>
      </c>
    </row>
    <row r="6748" spans="1:19">
      <c r="A6748">
        <f>IF(E6747&lt;&gt;E6748,COUNTIF($A$4:A6747,"&lt;&gt;0")+1,0)</f>
        <v>0</v>
      </c>
      <c r="B6748">
        <f>IF(A6748&lt;&gt;0,IF(MOD(A6748,3)=0,COUNTIF($B$4:B6747,"&lt;&gt;0")+1,0),0)</f>
        <v>0</v>
      </c>
      <c r="C6748" s="9">
        <f>'Dash Board'!$C$12+COUNT('Daily reducing balance'!$F$4:F6747)</f>
        <v>48474</v>
      </c>
      <c r="D6748">
        <f t="shared" si="735"/>
        <v>2032</v>
      </c>
      <c r="E6748">
        <f t="shared" si="736"/>
        <v>9</v>
      </c>
      <c r="F6748">
        <f>DAY('Dash Board'!$C$12+COUNT('Daily reducing balance'!$F$4:F6747))</f>
        <v>17</v>
      </c>
      <c r="G6748" s="8">
        <f t="shared" si="737"/>
        <v>1.298642905602822E-7</v>
      </c>
      <c r="H6748" s="6">
        <f>G6748*'Dash Board'!$C$11/365</f>
        <v>3.7358220572135976E-11</v>
      </c>
      <c r="I6748" s="6">
        <f>H6748*'Dash Board'!$C$18/'Dash Board'!$C$11</f>
        <v>1.7789628843874273E-11</v>
      </c>
      <c r="J6748" s="6">
        <f>(G6748&gt;1)*PMT('Dash Board'!$C$11/365,$U$4,-'Dash Board'!$C$19)</f>
        <v>0</v>
      </c>
      <c r="K6748" s="6">
        <f t="shared" si="739"/>
        <v>0</v>
      </c>
      <c r="L6748" s="8">
        <f t="shared" si="740"/>
        <v>1.2990164878085433E-7</v>
      </c>
      <c r="N6748" s="8">
        <f t="shared" si="738"/>
        <v>-1.7789628843874273E-11</v>
      </c>
      <c r="O6748" s="8">
        <f>IF(E6747&lt;&gt;E6748,SUM($N$4:N6748)-SUM($O$3:O6747),0)</f>
        <v>0</v>
      </c>
      <c r="P6748" s="6">
        <f>IF(B6748&gt;0,SUM($O$4:O6748)-SUM($P$3:P6747),0)</f>
        <v>0</v>
      </c>
      <c r="Q6748" s="6">
        <f t="shared" si="741"/>
        <v>1.7789628843874273E-11</v>
      </c>
      <c r="R6748" s="8">
        <f>IF(E6747&lt;&gt;E6748,SUM($Q$4:Q6748)-SUM($R$3:R6747),0)</f>
        <v>0</v>
      </c>
      <c r="S6748" s="6">
        <f>IF(B6748&gt;0,SUM($R$4:R6748)-SUM($S$3:S6747),0)</f>
        <v>0</v>
      </c>
    </row>
    <row r="6749" spans="1:19">
      <c r="A6749">
        <f>IF(E6748&lt;&gt;E6749,COUNTIF($A$4:A6748,"&lt;&gt;0")+1,0)</f>
        <v>0</v>
      </c>
      <c r="B6749">
        <f>IF(A6749&lt;&gt;0,IF(MOD(A6749,3)=0,COUNTIF($B$4:B6748,"&lt;&gt;0")+1,0),0)</f>
        <v>0</v>
      </c>
      <c r="C6749" s="9">
        <f>'Dash Board'!$C$12+COUNT('Daily reducing balance'!$F$4:F6748)</f>
        <v>48475</v>
      </c>
      <c r="D6749">
        <f t="shared" si="735"/>
        <v>2032</v>
      </c>
      <c r="E6749">
        <f t="shared" si="736"/>
        <v>9</v>
      </c>
      <c r="F6749">
        <f>DAY('Dash Board'!$C$12+COUNT('Daily reducing balance'!$F$4:F6748))</f>
        <v>18</v>
      </c>
      <c r="G6749" s="8">
        <f t="shared" si="737"/>
        <v>1.2990164878085433E-7</v>
      </c>
      <c r="H6749" s="6">
        <f>G6749*'Dash Board'!$C$11/365</f>
        <v>3.7368967457506043E-11</v>
      </c>
      <c r="I6749" s="6">
        <f>H6749*'Dash Board'!$C$18/'Dash Board'!$C$11</f>
        <v>1.7794746408336214E-11</v>
      </c>
      <c r="J6749" s="6">
        <f>(G6749&gt;1)*PMT('Dash Board'!$C$11/365,$U$4,-'Dash Board'!$C$19)</f>
        <v>0</v>
      </c>
      <c r="K6749" s="6">
        <f t="shared" si="739"/>
        <v>0</v>
      </c>
      <c r="L6749" s="8">
        <f t="shared" si="740"/>
        <v>1.2993901774831183E-7</v>
      </c>
      <c r="N6749" s="8">
        <f t="shared" si="738"/>
        <v>-1.7794746408336214E-11</v>
      </c>
      <c r="O6749" s="8">
        <f>IF(E6748&lt;&gt;E6749,SUM($N$4:N6749)-SUM($O$3:O6748),0)</f>
        <v>0</v>
      </c>
      <c r="P6749" s="6">
        <f>IF(B6749&gt;0,SUM($O$4:O6749)-SUM($P$3:P6748),0)</f>
        <v>0</v>
      </c>
      <c r="Q6749" s="6">
        <f t="shared" si="741"/>
        <v>1.7794746408336214E-11</v>
      </c>
      <c r="R6749" s="8">
        <f>IF(E6748&lt;&gt;E6749,SUM($Q$4:Q6749)-SUM($R$3:R6748),0)</f>
        <v>0</v>
      </c>
      <c r="S6749" s="6">
        <f>IF(B6749&gt;0,SUM($R$4:R6749)-SUM($S$3:S6748),0)</f>
        <v>0</v>
      </c>
    </row>
    <row r="6750" spans="1:19">
      <c r="A6750">
        <f>IF(E6749&lt;&gt;E6750,COUNTIF($A$4:A6749,"&lt;&gt;0")+1,0)</f>
        <v>0</v>
      </c>
      <c r="B6750">
        <f>IF(A6750&lt;&gt;0,IF(MOD(A6750,3)=0,COUNTIF($B$4:B6749,"&lt;&gt;0")+1,0),0)</f>
        <v>0</v>
      </c>
      <c r="C6750" s="9">
        <f>'Dash Board'!$C$12+COUNT('Daily reducing balance'!$F$4:F6749)</f>
        <v>48476</v>
      </c>
      <c r="D6750">
        <f t="shared" si="735"/>
        <v>2032</v>
      </c>
      <c r="E6750">
        <f t="shared" si="736"/>
        <v>9</v>
      </c>
      <c r="F6750">
        <f>DAY('Dash Board'!$C$12+COUNT('Daily reducing balance'!$F$4:F6749))</f>
        <v>19</v>
      </c>
      <c r="G6750" s="8">
        <f t="shared" si="737"/>
        <v>1.2993901774831183E-7</v>
      </c>
      <c r="H6750" s="6">
        <f>G6750*'Dash Board'!$C$11/365</f>
        <v>3.7379717434445865E-11</v>
      </c>
      <c r="I6750" s="6">
        <f>H6750*'Dash Board'!$C$18/'Dash Board'!$C$11</f>
        <v>1.7799865444974223E-11</v>
      </c>
      <c r="J6750" s="6">
        <f>(G6750&gt;1)*PMT('Dash Board'!$C$11/365,$U$4,-'Dash Board'!$C$19)</f>
        <v>0</v>
      </c>
      <c r="K6750" s="6">
        <f t="shared" si="739"/>
        <v>0</v>
      </c>
      <c r="L6750" s="8">
        <f t="shared" si="740"/>
        <v>1.2997639746574629E-7</v>
      </c>
      <c r="N6750" s="8">
        <f t="shared" si="738"/>
        <v>-1.7799865444974223E-11</v>
      </c>
      <c r="O6750" s="8">
        <f>IF(E6749&lt;&gt;E6750,SUM($N$4:N6750)-SUM($O$3:O6749),0)</f>
        <v>0</v>
      </c>
      <c r="P6750" s="6">
        <f>IF(B6750&gt;0,SUM($O$4:O6750)-SUM($P$3:P6749),0)</f>
        <v>0</v>
      </c>
      <c r="Q6750" s="6">
        <f t="shared" si="741"/>
        <v>1.7799865444974223E-11</v>
      </c>
      <c r="R6750" s="8">
        <f>IF(E6749&lt;&gt;E6750,SUM($Q$4:Q6750)-SUM($R$3:R6749),0)</f>
        <v>0</v>
      </c>
      <c r="S6750" s="6">
        <f>IF(B6750&gt;0,SUM($R$4:R6750)-SUM($S$3:S6749),0)</f>
        <v>0</v>
      </c>
    </row>
    <row r="6751" spans="1:19">
      <c r="A6751">
        <f>IF(E6750&lt;&gt;E6751,COUNTIF($A$4:A6750,"&lt;&gt;0")+1,0)</f>
        <v>0</v>
      </c>
      <c r="B6751">
        <f>IF(A6751&lt;&gt;0,IF(MOD(A6751,3)=0,COUNTIF($B$4:B6750,"&lt;&gt;0")+1,0),0)</f>
        <v>0</v>
      </c>
      <c r="C6751" s="9">
        <f>'Dash Board'!$C$12+COUNT('Daily reducing balance'!$F$4:F6750)</f>
        <v>48477</v>
      </c>
      <c r="D6751">
        <f t="shared" si="735"/>
        <v>2032</v>
      </c>
      <c r="E6751">
        <f t="shared" si="736"/>
        <v>9</v>
      </c>
      <c r="F6751">
        <f>DAY('Dash Board'!$C$12+COUNT('Daily reducing balance'!$F$4:F6750))</f>
        <v>20</v>
      </c>
      <c r="G6751" s="8">
        <f t="shared" si="737"/>
        <v>1.2997639746574629E-7</v>
      </c>
      <c r="H6751" s="6">
        <f>G6751*'Dash Board'!$C$11/365</f>
        <v>3.7390470503844823E-11</v>
      </c>
      <c r="I6751" s="6">
        <f>H6751*'Dash Board'!$C$18/'Dash Board'!$C$11</f>
        <v>1.780498595421182E-11</v>
      </c>
      <c r="J6751" s="6">
        <f>(G6751&gt;1)*PMT('Dash Board'!$C$11/365,$U$4,-'Dash Board'!$C$19)</f>
        <v>0</v>
      </c>
      <c r="K6751" s="6">
        <f t="shared" si="739"/>
        <v>0</v>
      </c>
      <c r="L6751" s="8">
        <f t="shared" si="740"/>
        <v>1.3001378793625014E-7</v>
      </c>
      <c r="N6751" s="8">
        <f t="shared" si="738"/>
        <v>-1.780498595421182E-11</v>
      </c>
      <c r="O6751" s="8">
        <f>IF(E6750&lt;&gt;E6751,SUM($N$4:N6751)-SUM($O$3:O6750),0)</f>
        <v>0</v>
      </c>
      <c r="P6751" s="6">
        <f>IF(B6751&gt;0,SUM($O$4:O6751)-SUM($P$3:P6750),0)</f>
        <v>0</v>
      </c>
      <c r="Q6751" s="6">
        <f t="shared" si="741"/>
        <v>1.780498595421182E-11</v>
      </c>
      <c r="R6751" s="8">
        <f>IF(E6750&lt;&gt;E6751,SUM($Q$4:Q6751)-SUM($R$3:R6750),0)</f>
        <v>0</v>
      </c>
      <c r="S6751" s="6">
        <f>IF(B6751&gt;0,SUM($R$4:R6751)-SUM($S$3:S6750),0)</f>
        <v>0</v>
      </c>
    </row>
    <row r="6752" spans="1:19">
      <c r="A6752">
        <f>IF(E6751&lt;&gt;E6752,COUNTIF($A$4:A6751,"&lt;&gt;0")+1,0)</f>
        <v>0</v>
      </c>
      <c r="B6752">
        <f>IF(A6752&lt;&gt;0,IF(MOD(A6752,3)=0,COUNTIF($B$4:B6751,"&lt;&gt;0")+1,0),0)</f>
        <v>0</v>
      </c>
      <c r="C6752" s="9">
        <f>'Dash Board'!$C$12+COUNT('Daily reducing balance'!$F$4:F6751)</f>
        <v>48478</v>
      </c>
      <c r="D6752">
        <f t="shared" si="735"/>
        <v>2032</v>
      </c>
      <c r="E6752">
        <f t="shared" si="736"/>
        <v>9</v>
      </c>
      <c r="F6752">
        <f>DAY('Dash Board'!$C$12+COUNT('Daily reducing balance'!$F$4:F6751))</f>
        <v>21</v>
      </c>
      <c r="G6752" s="8">
        <f t="shared" si="737"/>
        <v>1.3001378793625014E-7</v>
      </c>
      <c r="H6752" s="6">
        <f>G6752*'Dash Board'!$C$11/365</f>
        <v>3.740122666659251E-11</v>
      </c>
      <c r="I6752" s="6">
        <f>H6752*'Dash Board'!$C$18/'Dash Board'!$C$11</f>
        <v>1.7810107936472628E-11</v>
      </c>
      <c r="J6752" s="6">
        <f>(G6752&gt;1)*PMT('Dash Board'!$C$11/365,$U$4,-'Dash Board'!$C$19)</f>
        <v>0</v>
      </c>
      <c r="K6752" s="6">
        <f t="shared" si="739"/>
        <v>0</v>
      </c>
      <c r="L6752" s="8">
        <f t="shared" si="740"/>
        <v>1.3005118916291673E-7</v>
      </c>
      <c r="N6752" s="8">
        <f t="shared" si="738"/>
        <v>-1.7810107936472628E-11</v>
      </c>
      <c r="O6752" s="8">
        <f>IF(E6751&lt;&gt;E6752,SUM($N$4:N6752)-SUM($O$3:O6751),0)</f>
        <v>0</v>
      </c>
      <c r="P6752" s="6">
        <f>IF(B6752&gt;0,SUM($O$4:O6752)-SUM($P$3:P6751),0)</f>
        <v>0</v>
      </c>
      <c r="Q6752" s="6">
        <f t="shared" si="741"/>
        <v>1.7810107936472628E-11</v>
      </c>
      <c r="R6752" s="8">
        <f>IF(E6751&lt;&gt;E6752,SUM($Q$4:Q6752)-SUM($R$3:R6751),0)</f>
        <v>0</v>
      </c>
      <c r="S6752" s="6">
        <f>IF(B6752&gt;0,SUM($R$4:R6752)-SUM($S$3:S6751),0)</f>
        <v>0</v>
      </c>
    </row>
    <row r="6753" spans="1:19">
      <c r="A6753">
        <f>IF(E6752&lt;&gt;E6753,COUNTIF($A$4:A6752,"&lt;&gt;0")+1,0)</f>
        <v>0</v>
      </c>
      <c r="B6753">
        <f>IF(A6753&lt;&gt;0,IF(MOD(A6753,3)=0,COUNTIF($B$4:B6752,"&lt;&gt;0")+1,0),0)</f>
        <v>0</v>
      </c>
      <c r="C6753" s="9">
        <f>'Dash Board'!$C$12+COUNT('Daily reducing balance'!$F$4:F6752)</f>
        <v>48479</v>
      </c>
      <c r="D6753">
        <f t="shared" si="735"/>
        <v>2032</v>
      </c>
      <c r="E6753">
        <f t="shared" si="736"/>
        <v>9</v>
      </c>
      <c r="F6753">
        <f>DAY('Dash Board'!$C$12+COUNT('Daily reducing balance'!$F$4:F6752))</f>
        <v>22</v>
      </c>
      <c r="G6753" s="8">
        <f t="shared" si="737"/>
        <v>1.3005118916291673E-7</v>
      </c>
      <c r="H6753" s="6">
        <f>G6753*'Dash Board'!$C$11/365</f>
        <v>3.7411985923578786E-11</v>
      </c>
      <c r="I6753" s="6">
        <f>H6753*'Dash Board'!$C$18/'Dash Board'!$C$11</f>
        <v>1.7815231392180377E-11</v>
      </c>
      <c r="J6753" s="6">
        <f>(G6753&gt;1)*PMT('Dash Board'!$C$11/365,$U$4,-'Dash Board'!$C$19)</f>
        <v>0</v>
      </c>
      <c r="K6753" s="6">
        <f t="shared" si="739"/>
        <v>0</v>
      </c>
      <c r="L6753" s="8">
        <f t="shared" si="740"/>
        <v>1.3008860114884031E-7</v>
      </c>
      <c r="N6753" s="8">
        <f t="shared" si="738"/>
        <v>-1.7815231392180377E-11</v>
      </c>
      <c r="O6753" s="8">
        <f>IF(E6752&lt;&gt;E6753,SUM($N$4:N6753)-SUM($O$3:O6752),0)</f>
        <v>0</v>
      </c>
      <c r="P6753" s="6">
        <f>IF(B6753&gt;0,SUM($O$4:O6753)-SUM($P$3:P6752),0)</f>
        <v>0</v>
      </c>
      <c r="Q6753" s="6">
        <f t="shared" si="741"/>
        <v>1.7815231392180377E-11</v>
      </c>
      <c r="R6753" s="8">
        <f>IF(E6752&lt;&gt;E6753,SUM($Q$4:Q6753)-SUM($R$3:R6752),0)</f>
        <v>0</v>
      </c>
      <c r="S6753" s="6">
        <f>IF(B6753&gt;0,SUM($R$4:R6753)-SUM($S$3:S6752),0)</f>
        <v>0</v>
      </c>
    </row>
    <row r="6754" spans="1:19">
      <c r="A6754">
        <f>IF(E6753&lt;&gt;E6754,COUNTIF($A$4:A6753,"&lt;&gt;0")+1,0)</f>
        <v>0</v>
      </c>
      <c r="B6754">
        <f>IF(A6754&lt;&gt;0,IF(MOD(A6754,3)=0,COUNTIF($B$4:B6753,"&lt;&gt;0")+1,0),0)</f>
        <v>0</v>
      </c>
      <c r="C6754" s="9">
        <f>'Dash Board'!$C$12+COUNT('Daily reducing balance'!$F$4:F6753)</f>
        <v>48480</v>
      </c>
      <c r="D6754">
        <f t="shared" si="735"/>
        <v>2032</v>
      </c>
      <c r="E6754">
        <f t="shared" si="736"/>
        <v>9</v>
      </c>
      <c r="F6754">
        <f>DAY('Dash Board'!$C$12+COUNT('Daily reducing balance'!$F$4:F6753))</f>
        <v>23</v>
      </c>
      <c r="G6754" s="8">
        <f t="shared" si="737"/>
        <v>1.3008860114884031E-7</v>
      </c>
      <c r="H6754" s="6">
        <f>G6754*'Dash Board'!$C$11/365</f>
        <v>3.7422748275693787E-11</v>
      </c>
      <c r="I6754" s="6">
        <f>H6754*'Dash Board'!$C$18/'Dash Board'!$C$11</f>
        <v>1.7820356321758949E-11</v>
      </c>
      <c r="J6754" s="6">
        <f>(G6754&gt;1)*PMT('Dash Board'!$C$11/365,$U$4,-'Dash Board'!$C$19)</f>
        <v>0</v>
      </c>
      <c r="K6754" s="6">
        <f t="shared" si="739"/>
        <v>0</v>
      </c>
      <c r="L6754" s="8">
        <f t="shared" si="740"/>
        <v>1.3012602389711601E-7</v>
      </c>
      <c r="N6754" s="8">
        <f t="shared" si="738"/>
        <v>-1.7820356321758949E-11</v>
      </c>
      <c r="O6754" s="8">
        <f>IF(E6753&lt;&gt;E6754,SUM($N$4:N6754)-SUM($O$3:O6753),0)</f>
        <v>0</v>
      </c>
      <c r="P6754" s="6">
        <f>IF(B6754&gt;0,SUM($O$4:O6754)-SUM($P$3:P6753),0)</f>
        <v>0</v>
      </c>
      <c r="Q6754" s="6">
        <f t="shared" si="741"/>
        <v>1.7820356321758949E-11</v>
      </c>
      <c r="R6754" s="8">
        <f>IF(E6753&lt;&gt;E6754,SUM($Q$4:Q6754)-SUM($R$3:R6753),0)</f>
        <v>0</v>
      </c>
      <c r="S6754" s="6">
        <f>IF(B6754&gt;0,SUM($R$4:R6754)-SUM($S$3:S6753),0)</f>
        <v>0</v>
      </c>
    </row>
    <row r="6755" spans="1:19">
      <c r="A6755">
        <f>IF(E6754&lt;&gt;E6755,COUNTIF($A$4:A6754,"&lt;&gt;0")+1,0)</f>
        <v>0</v>
      </c>
      <c r="B6755">
        <f>IF(A6755&lt;&gt;0,IF(MOD(A6755,3)=0,COUNTIF($B$4:B6754,"&lt;&gt;0")+1,0),0)</f>
        <v>0</v>
      </c>
      <c r="C6755" s="9">
        <f>'Dash Board'!$C$12+COUNT('Daily reducing balance'!$F$4:F6754)</f>
        <v>48481</v>
      </c>
      <c r="D6755">
        <f t="shared" si="735"/>
        <v>2032</v>
      </c>
      <c r="E6755">
        <f t="shared" si="736"/>
        <v>9</v>
      </c>
      <c r="F6755">
        <f>DAY('Dash Board'!$C$12+COUNT('Daily reducing balance'!$F$4:F6754))</f>
        <v>24</v>
      </c>
      <c r="G6755" s="8">
        <f t="shared" si="737"/>
        <v>1.3012602389711601E-7</v>
      </c>
      <c r="H6755" s="6">
        <f>G6755*'Dash Board'!$C$11/365</f>
        <v>3.743351372382789E-11</v>
      </c>
      <c r="I6755" s="6">
        <f>H6755*'Dash Board'!$C$18/'Dash Board'!$C$11</f>
        <v>1.7825482725632328E-11</v>
      </c>
      <c r="J6755" s="6">
        <f>(G6755&gt;1)*PMT('Dash Board'!$C$11/365,$U$4,-'Dash Board'!$C$19)</f>
        <v>0</v>
      </c>
      <c r="K6755" s="6">
        <f t="shared" si="739"/>
        <v>0</v>
      </c>
      <c r="L6755" s="8">
        <f t="shared" si="740"/>
        <v>1.3016345741083985E-7</v>
      </c>
      <c r="N6755" s="8">
        <f t="shared" si="738"/>
        <v>-1.7825482725632328E-11</v>
      </c>
      <c r="O6755" s="8">
        <f>IF(E6754&lt;&gt;E6755,SUM($N$4:N6755)-SUM($O$3:O6754),0)</f>
        <v>0</v>
      </c>
      <c r="P6755" s="6">
        <f>IF(B6755&gt;0,SUM($O$4:O6755)-SUM($P$3:P6754),0)</f>
        <v>0</v>
      </c>
      <c r="Q6755" s="6">
        <f t="shared" si="741"/>
        <v>1.7825482725632328E-11</v>
      </c>
      <c r="R6755" s="8">
        <f>IF(E6754&lt;&gt;E6755,SUM($Q$4:Q6755)-SUM($R$3:R6754),0)</f>
        <v>0</v>
      </c>
      <c r="S6755" s="6">
        <f>IF(B6755&gt;0,SUM($R$4:R6755)-SUM($S$3:S6754),0)</f>
        <v>0</v>
      </c>
    </row>
    <row r="6756" spans="1:19">
      <c r="A6756">
        <f>IF(E6755&lt;&gt;E6756,COUNTIF($A$4:A6755,"&lt;&gt;0")+1,0)</f>
        <v>0</v>
      </c>
      <c r="B6756">
        <f>IF(A6756&lt;&gt;0,IF(MOD(A6756,3)=0,COUNTIF($B$4:B6755,"&lt;&gt;0")+1,0),0)</f>
        <v>0</v>
      </c>
      <c r="C6756" s="9">
        <f>'Dash Board'!$C$12+COUNT('Daily reducing balance'!$F$4:F6755)</f>
        <v>48482</v>
      </c>
      <c r="D6756">
        <f t="shared" si="735"/>
        <v>2032</v>
      </c>
      <c r="E6756">
        <f t="shared" si="736"/>
        <v>9</v>
      </c>
      <c r="F6756">
        <f>DAY('Dash Board'!$C$12+COUNT('Daily reducing balance'!$F$4:F6755))</f>
        <v>25</v>
      </c>
      <c r="G6756" s="8">
        <f t="shared" si="737"/>
        <v>1.3016345741083985E-7</v>
      </c>
      <c r="H6756" s="6">
        <f>G6756*'Dash Board'!$C$11/365</f>
        <v>3.7444282268871735E-11</v>
      </c>
      <c r="I6756" s="6">
        <f>H6756*'Dash Board'!$C$18/'Dash Board'!$C$11</f>
        <v>1.7830610604224639E-11</v>
      </c>
      <c r="J6756" s="6">
        <f>(G6756&gt;1)*PMT('Dash Board'!$C$11/365,$U$4,-'Dash Board'!$C$19)</f>
        <v>0</v>
      </c>
      <c r="K6756" s="6">
        <f t="shared" si="739"/>
        <v>0</v>
      </c>
      <c r="L6756" s="8">
        <f t="shared" si="740"/>
        <v>1.3020090169310872E-7</v>
      </c>
      <c r="N6756" s="8">
        <f t="shared" si="738"/>
        <v>-1.7830610604224639E-11</v>
      </c>
      <c r="O6756" s="8">
        <f>IF(E6755&lt;&gt;E6756,SUM($N$4:N6756)-SUM($O$3:O6755),0)</f>
        <v>0</v>
      </c>
      <c r="P6756" s="6">
        <f>IF(B6756&gt;0,SUM($O$4:O6756)-SUM($P$3:P6755),0)</f>
        <v>0</v>
      </c>
      <c r="Q6756" s="6">
        <f t="shared" si="741"/>
        <v>1.7830610604224639E-11</v>
      </c>
      <c r="R6756" s="8">
        <f>IF(E6755&lt;&gt;E6756,SUM($Q$4:Q6756)-SUM($R$3:R6755),0)</f>
        <v>0</v>
      </c>
      <c r="S6756" s="6">
        <f>IF(B6756&gt;0,SUM($R$4:R6756)-SUM($S$3:S6755),0)</f>
        <v>0</v>
      </c>
    </row>
    <row r="6757" spans="1:19">
      <c r="A6757">
        <f>IF(E6756&lt;&gt;E6757,COUNTIF($A$4:A6756,"&lt;&gt;0")+1,0)</f>
        <v>0</v>
      </c>
      <c r="B6757">
        <f>IF(A6757&lt;&gt;0,IF(MOD(A6757,3)=0,COUNTIF($B$4:B6756,"&lt;&gt;0")+1,0),0)</f>
        <v>0</v>
      </c>
      <c r="C6757" s="9">
        <f>'Dash Board'!$C$12+COUNT('Daily reducing balance'!$F$4:F6756)</f>
        <v>48483</v>
      </c>
      <c r="D6757">
        <f t="shared" si="735"/>
        <v>2032</v>
      </c>
      <c r="E6757">
        <f t="shared" si="736"/>
        <v>9</v>
      </c>
      <c r="F6757">
        <f>DAY('Dash Board'!$C$12+COUNT('Daily reducing balance'!$F$4:F6756))</f>
        <v>26</v>
      </c>
      <c r="G6757" s="8">
        <f t="shared" si="737"/>
        <v>1.3020090169310872E-7</v>
      </c>
      <c r="H6757" s="6">
        <f>G6757*'Dash Board'!$C$11/365</f>
        <v>3.7455053911716209E-11</v>
      </c>
      <c r="I6757" s="6">
        <f>H6757*'Dash Board'!$C$18/'Dash Board'!$C$11</f>
        <v>1.7835739957960099E-11</v>
      </c>
      <c r="J6757" s="6">
        <f>(G6757&gt;1)*PMT('Dash Board'!$C$11/365,$U$4,-'Dash Board'!$C$19)</f>
        <v>0</v>
      </c>
      <c r="K6757" s="6">
        <f t="shared" si="739"/>
        <v>0</v>
      </c>
      <c r="L6757" s="8">
        <f t="shared" si="740"/>
        <v>1.3023835674702043E-7</v>
      </c>
      <c r="N6757" s="8">
        <f t="shared" si="738"/>
        <v>-1.7835739957960099E-11</v>
      </c>
      <c r="O6757" s="8">
        <f>IF(E6756&lt;&gt;E6757,SUM($N$4:N6757)-SUM($O$3:O6756),0)</f>
        <v>0</v>
      </c>
      <c r="P6757" s="6">
        <f>IF(B6757&gt;0,SUM($O$4:O6757)-SUM($P$3:P6756),0)</f>
        <v>0</v>
      </c>
      <c r="Q6757" s="6">
        <f t="shared" si="741"/>
        <v>1.7835739957960099E-11</v>
      </c>
      <c r="R6757" s="8">
        <f>IF(E6756&lt;&gt;E6757,SUM($Q$4:Q6757)-SUM($R$3:R6756),0)</f>
        <v>0</v>
      </c>
      <c r="S6757" s="6">
        <f>IF(B6757&gt;0,SUM($R$4:R6757)-SUM($S$3:S6756),0)</f>
        <v>0</v>
      </c>
    </row>
    <row r="6758" spans="1:19">
      <c r="A6758">
        <f>IF(E6757&lt;&gt;E6758,COUNTIF($A$4:A6757,"&lt;&gt;0")+1,0)</f>
        <v>0</v>
      </c>
      <c r="B6758">
        <f>IF(A6758&lt;&gt;0,IF(MOD(A6758,3)=0,COUNTIF($B$4:B6757,"&lt;&gt;0")+1,0),0)</f>
        <v>0</v>
      </c>
      <c r="C6758" s="9">
        <f>'Dash Board'!$C$12+COUNT('Daily reducing balance'!$F$4:F6757)</f>
        <v>48484</v>
      </c>
      <c r="D6758">
        <f t="shared" si="735"/>
        <v>2032</v>
      </c>
      <c r="E6758">
        <f t="shared" si="736"/>
        <v>9</v>
      </c>
      <c r="F6758">
        <f>DAY('Dash Board'!$C$12+COUNT('Daily reducing balance'!$F$4:F6757))</f>
        <v>27</v>
      </c>
      <c r="G6758" s="8">
        <f t="shared" si="737"/>
        <v>1.3023835674702043E-7</v>
      </c>
      <c r="H6758" s="6">
        <f>G6758*'Dash Board'!$C$11/365</f>
        <v>3.746582865325245E-11</v>
      </c>
      <c r="I6758" s="6">
        <f>H6758*'Dash Board'!$C$18/'Dash Board'!$C$11</f>
        <v>1.7840870787263075E-11</v>
      </c>
      <c r="J6758" s="6">
        <f>(G6758&gt;1)*PMT('Dash Board'!$C$11/365,$U$4,-'Dash Board'!$C$19)</f>
        <v>0</v>
      </c>
      <c r="K6758" s="6">
        <f t="shared" si="739"/>
        <v>0</v>
      </c>
      <c r="L6758" s="8">
        <f t="shared" si="740"/>
        <v>1.3027582257567367E-7</v>
      </c>
      <c r="N6758" s="8">
        <f t="shared" si="738"/>
        <v>-1.7840870787263075E-11</v>
      </c>
      <c r="O6758" s="8">
        <f>IF(E6757&lt;&gt;E6758,SUM($N$4:N6758)-SUM($O$3:O6757),0)</f>
        <v>0</v>
      </c>
      <c r="P6758" s="6">
        <f>IF(B6758&gt;0,SUM($O$4:O6758)-SUM($P$3:P6757),0)</f>
        <v>0</v>
      </c>
      <c r="Q6758" s="6">
        <f t="shared" si="741"/>
        <v>1.7840870787263075E-11</v>
      </c>
      <c r="R6758" s="8">
        <f>IF(E6757&lt;&gt;E6758,SUM($Q$4:Q6758)-SUM($R$3:R6757),0)</f>
        <v>0</v>
      </c>
      <c r="S6758" s="6">
        <f>IF(B6758&gt;0,SUM($R$4:R6758)-SUM($S$3:S6757),0)</f>
        <v>0</v>
      </c>
    </row>
    <row r="6759" spans="1:19">
      <c r="A6759">
        <f>IF(E6758&lt;&gt;E6759,COUNTIF($A$4:A6758,"&lt;&gt;0")+1,0)</f>
        <v>0</v>
      </c>
      <c r="B6759">
        <f>IF(A6759&lt;&gt;0,IF(MOD(A6759,3)=0,COUNTIF($B$4:B6758,"&lt;&gt;0")+1,0),0)</f>
        <v>0</v>
      </c>
      <c r="C6759" s="9">
        <f>'Dash Board'!$C$12+COUNT('Daily reducing balance'!$F$4:F6758)</f>
        <v>48485</v>
      </c>
      <c r="D6759">
        <f t="shared" si="735"/>
        <v>2032</v>
      </c>
      <c r="E6759">
        <f t="shared" si="736"/>
        <v>9</v>
      </c>
      <c r="F6759">
        <f>DAY('Dash Board'!$C$12+COUNT('Daily reducing balance'!$F$4:F6758))</f>
        <v>28</v>
      </c>
      <c r="G6759" s="8">
        <f t="shared" si="737"/>
        <v>1.3027582257567367E-7</v>
      </c>
      <c r="H6759" s="6">
        <f>G6759*'Dash Board'!$C$11/365</f>
        <v>3.7476606494371881E-11</v>
      </c>
      <c r="I6759" s="6">
        <f>H6759*'Dash Board'!$C$18/'Dash Board'!$C$11</f>
        <v>1.7846003092558042E-11</v>
      </c>
      <c r="J6759" s="6">
        <f>(G6759&gt;1)*PMT('Dash Board'!$C$11/365,$U$4,-'Dash Board'!$C$19)</f>
        <v>0</v>
      </c>
      <c r="K6759" s="6">
        <f t="shared" si="739"/>
        <v>0</v>
      </c>
      <c r="L6759" s="8">
        <f t="shared" si="740"/>
        <v>1.3031329918216805E-7</v>
      </c>
      <c r="N6759" s="8">
        <f t="shared" si="738"/>
        <v>-1.7846003092558042E-11</v>
      </c>
      <c r="O6759" s="8">
        <f>IF(E6758&lt;&gt;E6759,SUM($N$4:N6759)-SUM($O$3:O6758),0)</f>
        <v>0</v>
      </c>
      <c r="P6759" s="6">
        <f>IF(B6759&gt;0,SUM($O$4:O6759)-SUM($P$3:P6758),0)</f>
        <v>0</v>
      </c>
      <c r="Q6759" s="6">
        <f t="shared" si="741"/>
        <v>1.7846003092558042E-11</v>
      </c>
      <c r="R6759" s="8">
        <f>IF(E6758&lt;&gt;E6759,SUM($Q$4:Q6759)-SUM($R$3:R6758),0)</f>
        <v>0</v>
      </c>
      <c r="S6759" s="6">
        <f>IF(B6759&gt;0,SUM($R$4:R6759)-SUM($S$3:S6758),0)</f>
        <v>0</v>
      </c>
    </row>
    <row r="6760" spans="1:19">
      <c r="A6760">
        <f>IF(E6759&lt;&gt;E6760,COUNTIF($A$4:A6759,"&lt;&gt;0")+1,0)</f>
        <v>0</v>
      </c>
      <c r="B6760">
        <f>IF(A6760&lt;&gt;0,IF(MOD(A6760,3)=0,COUNTIF($B$4:B6759,"&lt;&gt;0")+1,0),0)</f>
        <v>0</v>
      </c>
      <c r="C6760" s="9">
        <f>'Dash Board'!$C$12+COUNT('Daily reducing balance'!$F$4:F6759)</f>
        <v>48486</v>
      </c>
      <c r="D6760">
        <f t="shared" si="735"/>
        <v>2032</v>
      </c>
      <c r="E6760">
        <f t="shared" si="736"/>
        <v>9</v>
      </c>
      <c r="F6760">
        <f>DAY('Dash Board'!$C$12+COUNT('Daily reducing balance'!$F$4:F6759))</f>
        <v>29</v>
      </c>
      <c r="G6760" s="8">
        <f t="shared" si="737"/>
        <v>1.3031329918216805E-7</v>
      </c>
      <c r="H6760" s="6">
        <f>G6760*'Dash Board'!$C$11/365</f>
        <v>3.7487387435966151E-11</v>
      </c>
      <c r="I6760" s="6">
        <f>H6760*'Dash Board'!$C$18/'Dash Board'!$C$11</f>
        <v>1.7851136874269596E-11</v>
      </c>
      <c r="J6760" s="6">
        <f>(G6760&gt;1)*PMT('Dash Board'!$C$11/365,$U$4,-'Dash Board'!$C$19)</f>
        <v>0</v>
      </c>
      <c r="K6760" s="6">
        <f t="shared" si="739"/>
        <v>0</v>
      </c>
      <c r="L6760" s="8">
        <f t="shared" si="740"/>
        <v>1.3035078656960403E-7</v>
      </c>
      <c r="N6760" s="8">
        <f t="shared" si="738"/>
        <v>-1.7851136874269596E-11</v>
      </c>
      <c r="O6760" s="8">
        <f>IF(E6759&lt;&gt;E6760,SUM($N$4:N6760)-SUM($O$3:O6759),0)</f>
        <v>0</v>
      </c>
      <c r="P6760" s="6">
        <f>IF(B6760&gt;0,SUM($O$4:O6760)-SUM($P$3:P6759),0)</f>
        <v>0</v>
      </c>
      <c r="Q6760" s="6">
        <f t="shared" si="741"/>
        <v>1.7851136874269596E-11</v>
      </c>
      <c r="R6760" s="8">
        <f>IF(E6759&lt;&gt;E6760,SUM($Q$4:Q6760)-SUM($R$3:R6759),0)</f>
        <v>0</v>
      </c>
      <c r="S6760" s="6">
        <f>IF(B6760&gt;0,SUM($R$4:R6760)-SUM($S$3:S6759),0)</f>
        <v>0</v>
      </c>
    </row>
    <row r="6761" spans="1:19">
      <c r="A6761">
        <f>IF(E6760&lt;&gt;E6761,COUNTIF($A$4:A6760,"&lt;&gt;0")+1,0)</f>
        <v>0</v>
      </c>
      <c r="B6761">
        <f>IF(A6761&lt;&gt;0,IF(MOD(A6761,3)=0,COUNTIF($B$4:B6760,"&lt;&gt;0")+1,0),0)</f>
        <v>0</v>
      </c>
      <c r="C6761" s="9">
        <f>'Dash Board'!$C$12+COUNT('Daily reducing balance'!$F$4:F6760)</f>
        <v>48487</v>
      </c>
      <c r="D6761">
        <f t="shared" si="735"/>
        <v>2032</v>
      </c>
      <c r="E6761">
        <f t="shared" si="736"/>
        <v>9</v>
      </c>
      <c r="F6761">
        <f>DAY('Dash Board'!$C$12+COUNT('Daily reducing balance'!$F$4:F6760))</f>
        <v>30</v>
      </c>
      <c r="G6761" s="8">
        <f t="shared" si="737"/>
        <v>1.3035078656960403E-7</v>
      </c>
      <c r="H6761" s="6">
        <f>G6761*'Dash Board'!$C$11/365</f>
        <v>3.7498171478927181E-11</v>
      </c>
      <c r="I6761" s="6">
        <f>H6761*'Dash Board'!$C$18/'Dash Board'!$C$11</f>
        <v>1.7856272132822469E-11</v>
      </c>
      <c r="J6761" s="6">
        <f>(G6761&gt;1)*PMT('Dash Board'!$C$11/365,$U$4,-'Dash Board'!$C$19)</f>
        <v>0</v>
      </c>
      <c r="K6761" s="6">
        <f t="shared" si="739"/>
        <v>0</v>
      </c>
      <c r="L6761" s="8">
        <f t="shared" si="740"/>
        <v>1.3038828474108296E-7</v>
      </c>
      <c r="N6761" s="8">
        <f t="shared" si="738"/>
        <v>-1.7856272132822469E-11</v>
      </c>
      <c r="O6761" s="8">
        <f>IF(E6760&lt;&gt;E6761,SUM($N$4:N6761)-SUM($O$3:O6760),0)</f>
        <v>0</v>
      </c>
      <c r="P6761" s="6">
        <f>IF(B6761&gt;0,SUM($O$4:O6761)-SUM($P$3:P6760),0)</f>
        <v>0</v>
      </c>
      <c r="Q6761" s="6">
        <f t="shared" si="741"/>
        <v>1.7856272132822469E-11</v>
      </c>
      <c r="R6761" s="8">
        <f>IF(E6760&lt;&gt;E6761,SUM($Q$4:Q6761)-SUM($R$3:R6760),0)</f>
        <v>0</v>
      </c>
      <c r="S6761" s="6">
        <f>IF(B6761&gt;0,SUM($R$4:R6761)-SUM($S$3:S6760),0)</f>
        <v>0</v>
      </c>
    </row>
    <row r="6762" spans="1:19">
      <c r="A6762">
        <f>IF(E6761&lt;&gt;E6762,COUNTIF($A$4:A6761,"&lt;&gt;0")+1,0)</f>
        <v>222</v>
      </c>
      <c r="B6762">
        <f>IF(A6762&lt;&gt;0,IF(MOD(A6762,3)=0,COUNTIF($B$4:B6761,"&lt;&gt;0")+1,0),0)</f>
        <v>74</v>
      </c>
      <c r="C6762" s="9">
        <f>'Dash Board'!$C$12+COUNT('Daily reducing balance'!$F$4:F6761)</f>
        <v>48488</v>
      </c>
      <c r="D6762">
        <f t="shared" si="735"/>
        <v>2032</v>
      </c>
      <c r="E6762">
        <f t="shared" si="736"/>
        <v>10</v>
      </c>
      <c r="F6762">
        <f>DAY('Dash Board'!$C$12+COUNT('Daily reducing balance'!$F$4:F6761))</f>
        <v>1</v>
      </c>
      <c r="G6762" s="8">
        <f t="shared" si="737"/>
        <v>1.3038828474108296E-7</v>
      </c>
      <c r="H6762" s="6">
        <f>G6762*'Dash Board'!$C$11/365</f>
        <v>3.7508958624147148E-11</v>
      </c>
      <c r="I6762" s="6">
        <f>H6762*'Dash Board'!$C$18/'Dash Board'!$C$11</f>
        <v>1.7861408868641501E-11</v>
      </c>
      <c r="J6762" s="6">
        <f>(G6762&gt;1)*PMT('Dash Board'!$C$11/365,$U$4,-'Dash Board'!$C$19)</f>
        <v>0</v>
      </c>
      <c r="K6762" s="6">
        <f t="shared" si="739"/>
        <v>0</v>
      </c>
      <c r="L6762" s="8">
        <f t="shared" si="740"/>
        <v>1.304257936997071E-7</v>
      </c>
      <c r="N6762" s="8">
        <f t="shared" si="738"/>
        <v>-1.7861408868641501E-11</v>
      </c>
      <c r="O6762" s="8">
        <f>IF(E6761&lt;&gt;E6762,SUM($N$4:N6762)-SUM($O$3:O6761),0)</f>
        <v>0</v>
      </c>
      <c r="P6762" s="6">
        <f>IF(B6762&gt;0,SUM($O$4:O6762)-SUM($P$3:P6761),0)</f>
        <v>0</v>
      </c>
      <c r="Q6762" s="6">
        <f t="shared" si="741"/>
        <v>1.7861408868641501E-11</v>
      </c>
      <c r="R6762" s="8">
        <f>IF(E6761&lt;&gt;E6762,SUM($Q$4:Q6762)-SUM($R$3:R6761),0)</f>
        <v>8.7311491370201111E-10</v>
      </c>
      <c r="S6762" s="6">
        <f>IF(B6762&gt;0,SUM($R$4:R6762)-SUM($S$3:S6761),0)</f>
        <v>2.6775524020195007E-9</v>
      </c>
    </row>
    <row r="6763" spans="1:19">
      <c r="A6763">
        <f>IF(E6762&lt;&gt;E6763,COUNTIF($A$4:A6762,"&lt;&gt;0")+1,0)</f>
        <v>0</v>
      </c>
      <c r="B6763">
        <f>IF(A6763&lt;&gt;0,IF(MOD(A6763,3)=0,COUNTIF($B$4:B6762,"&lt;&gt;0")+1,0),0)</f>
        <v>0</v>
      </c>
      <c r="C6763" s="9">
        <f>'Dash Board'!$C$12+COUNT('Daily reducing balance'!$F$4:F6762)</f>
        <v>48489</v>
      </c>
      <c r="D6763">
        <f t="shared" si="735"/>
        <v>2032</v>
      </c>
      <c r="E6763">
        <f t="shared" si="736"/>
        <v>10</v>
      </c>
      <c r="F6763">
        <f>DAY('Dash Board'!$C$12+COUNT('Daily reducing balance'!$F$4:F6762))</f>
        <v>2</v>
      </c>
      <c r="G6763" s="8">
        <f t="shared" si="737"/>
        <v>1.304257936997071E-7</v>
      </c>
      <c r="H6763" s="6">
        <f>G6763*'Dash Board'!$C$11/365</f>
        <v>3.7519748872518479E-11</v>
      </c>
      <c r="I6763" s="6">
        <f>H6763*'Dash Board'!$C$18/'Dash Board'!$C$11</f>
        <v>1.7866547082151658E-11</v>
      </c>
      <c r="J6763" s="6">
        <f>(G6763&gt;1)*PMT('Dash Board'!$C$11/365,$U$4,-'Dash Board'!$C$19)</f>
        <v>0</v>
      </c>
      <c r="K6763" s="6">
        <f t="shared" si="739"/>
        <v>0</v>
      </c>
      <c r="L6763" s="8">
        <f t="shared" si="740"/>
        <v>1.3046331344857961E-7</v>
      </c>
      <c r="N6763" s="8">
        <f t="shared" si="738"/>
        <v>-1.7866547082151658E-11</v>
      </c>
      <c r="O6763" s="8">
        <f>IF(E6762&lt;&gt;E6763,SUM($N$4:N6763)-SUM($O$3:O6762),0)</f>
        <v>0</v>
      </c>
      <c r="P6763" s="6">
        <f>IF(B6763&gt;0,SUM($O$4:O6763)-SUM($P$3:P6762),0)</f>
        <v>0</v>
      </c>
      <c r="Q6763" s="6">
        <f t="shared" si="741"/>
        <v>1.7866547082151658E-11</v>
      </c>
      <c r="R6763" s="8">
        <f>IF(E6762&lt;&gt;E6763,SUM($Q$4:Q6763)-SUM($R$3:R6762),0)</f>
        <v>0</v>
      </c>
      <c r="S6763" s="6">
        <f>IF(B6763&gt;0,SUM($R$4:R6763)-SUM($S$3:S6762),0)</f>
        <v>0</v>
      </c>
    </row>
    <row r="6764" spans="1:19">
      <c r="A6764">
        <f>IF(E6763&lt;&gt;E6764,COUNTIF($A$4:A6763,"&lt;&gt;0")+1,0)</f>
        <v>0</v>
      </c>
      <c r="B6764">
        <f>IF(A6764&lt;&gt;0,IF(MOD(A6764,3)=0,COUNTIF($B$4:B6763,"&lt;&gt;0")+1,0),0)</f>
        <v>0</v>
      </c>
      <c r="C6764" s="9">
        <f>'Dash Board'!$C$12+COUNT('Daily reducing balance'!$F$4:F6763)</f>
        <v>48490</v>
      </c>
      <c r="D6764">
        <f t="shared" si="735"/>
        <v>2032</v>
      </c>
      <c r="E6764">
        <f t="shared" si="736"/>
        <v>10</v>
      </c>
      <c r="F6764">
        <f>DAY('Dash Board'!$C$12+COUNT('Daily reducing balance'!$F$4:F6763))</f>
        <v>3</v>
      </c>
      <c r="G6764" s="8">
        <f t="shared" si="737"/>
        <v>1.3046331344857961E-7</v>
      </c>
      <c r="H6764" s="6">
        <f>G6764*'Dash Board'!$C$11/365</f>
        <v>3.7530542224933862E-11</v>
      </c>
      <c r="I6764" s="6">
        <f>H6764*'Dash Board'!$C$18/'Dash Board'!$C$11</f>
        <v>1.7871686773778032E-11</v>
      </c>
      <c r="J6764" s="6">
        <f>(G6764&gt;1)*PMT('Dash Board'!$C$11/365,$U$4,-'Dash Board'!$C$19)</f>
        <v>0</v>
      </c>
      <c r="K6764" s="6">
        <f t="shared" si="739"/>
        <v>0</v>
      </c>
      <c r="L6764" s="8">
        <f t="shared" si="740"/>
        <v>1.3050084399080456E-7</v>
      </c>
      <c r="N6764" s="8">
        <f t="shared" si="738"/>
        <v>-1.7871686773778032E-11</v>
      </c>
      <c r="O6764" s="8">
        <f>IF(E6763&lt;&gt;E6764,SUM($N$4:N6764)-SUM($O$3:O6763),0)</f>
        <v>0</v>
      </c>
      <c r="P6764" s="6">
        <f>IF(B6764&gt;0,SUM($O$4:O6764)-SUM($P$3:P6763),0)</f>
        <v>0</v>
      </c>
      <c r="Q6764" s="6">
        <f t="shared" si="741"/>
        <v>1.7871686773778032E-11</v>
      </c>
      <c r="R6764" s="8">
        <f>IF(E6763&lt;&gt;E6764,SUM($Q$4:Q6764)-SUM($R$3:R6763),0)</f>
        <v>0</v>
      </c>
      <c r="S6764" s="6">
        <f>IF(B6764&gt;0,SUM($R$4:R6764)-SUM($S$3:S6763),0)</f>
        <v>0</v>
      </c>
    </row>
    <row r="6765" spans="1:19">
      <c r="A6765">
        <f>IF(E6764&lt;&gt;E6765,COUNTIF($A$4:A6764,"&lt;&gt;0")+1,0)</f>
        <v>0</v>
      </c>
      <c r="B6765">
        <f>IF(A6765&lt;&gt;0,IF(MOD(A6765,3)=0,COUNTIF($B$4:B6764,"&lt;&gt;0")+1,0),0)</f>
        <v>0</v>
      </c>
      <c r="C6765" s="9">
        <f>'Dash Board'!$C$12+COUNT('Daily reducing balance'!$F$4:F6764)</f>
        <v>48491</v>
      </c>
      <c r="D6765">
        <f t="shared" si="735"/>
        <v>2032</v>
      </c>
      <c r="E6765">
        <f t="shared" si="736"/>
        <v>10</v>
      </c>
      <c r="F6765">
        <f>DAY('Dash Board'!$C$12+COUNT('Daily reducing balance'!$F$4:F6764))</f>
        <v>4</v>
      </c>
      <c r="G6765" s="8">
        <f t="shared" si="737"/>
        <v>1.3050084399080456E-7</v>
      </c>
      <c r="H6765" s="6">
        <f>G6765*'Dash Board'!$C$11/365</f>
        <v>3.7541338682286238E-11</v>
      </c>
      <c r="I6765" s="6">
        <f>H6765*'Dash Board'!$C$18/'Dash Board'!$C$11</f>
        <v>1.7876827943945826E-11</v>
      </c>
      <c r="J6765" s="6">
        <f>(G6765&gt;1)*PMT('Dash Board'!$C$11/365,$U$4,-'Dash Board'!$C$19)</f>
        <v>0</v>
      </c>
      <c r="K6765" s="6">
        <f t="shared" si="739"/>
        <v>0</v>
      </c>
      <c r="L6765" s="8">
        <f t="shared" si="740"/>
        <v>1.3053838532948684E-7</v>
      </c>
      <c r="N6765" s="8">
        <f t="shared" si="738"/>
        <v>-1.7876827943945826E-11</v>
      </c>
      <c r="O6765" s="8">
        <f>IF(E6764&lt;&gt;E6765,SUM($N$4:N6765)-SUM($O$3:O6764),0)</f>
        <v>0</v>
      </c>
      <c r="P6765" s="6">
        <f>IF(B6765&gt;0,SUM($O$4:O6765)-SUM($P$3:P6764),0)</f>
        <v>0</v>
      </c>
      <c r="Q6765" s="6">
        <f t="shared" si="741"/>
        <v>1.7876827943945826E-11</v>
      </c>
      <c r="R6765" s="8">
        <f>IF(E6764&lt;&gt;E6765,SUM($Q$4:Q6765)-SUM($R$3:R6764),0)</f>
        <v>0</v>
      </c>
      <c r="S6765" s="6">
        <f>IF(B6765&gt;0,SUM($R$4:R6765)-SUM($S$3:S6764),0)</f>
        <v>0</v>
      </c>
    </row>
    <row r="6766" spans="1:19">
      <c r="A6766">
        <f>IF(E6765&lt;&gt;E6766,COUNTIF($A$4:A6765,"&lt;&gt;0")+1,0)</f>
        <v>0</v>
      </c>
      <c r="B6766">
        <f>IF(A6766&lt;&gt;0,IF(MOD(A6766,3)=0,COUNTIF($B$4:B6765,"&lt;&gt;0")+1,0),0)</f>
        <v>0</v>
      </c>
      <c r="C6766" s="9">
        <f>'Dash Board'!$C$12+COUNT('Daily reducing balance'!$F$4:F6765)</f>
        <v>48492</v>
      </c>
      <c r="D6766">
        <f t="shared" si="735"/>
        <v>2032</v>
      </c>
      <c r="E6766">
        <f t="shared" si="736"/>
        <v>10</v>
      </c>
      <c r="F6766">
        <f>DAY('Dash Board'!$C$12+COUNT('Daily reducing balance'!$F$4:F6765))</f>
        <v>5</v>
      </c>
      <c r="G6766" s="8">
        <f t="shared" si="737"/>
        <v>1.3053838532948684E-7</v>
      </c>
      <c r="H6766" s="6">
        <f>G6766*'Dash Board'!$C$11/365</f>
        <v>3.7552138245468815E-11</v>
      </c>
      <c r="I6766" s="6">
        <f>H6766*'Dash Board'!$C$18/'Dash Board'!$C$11</f>
        <v>1.7881970593080389E-11</v>
      </c>
      <c r="J6766" s="6">
        <f>(G6766&gt;1)*PMT('Dash Board'!$C$11/365,$U$4,-'Dash Board'!$C$19)</f>
        <v>0</v>
      </c>
      <c r="K6766" s="6">
        <f t="shared" si="739"/>
        <v>0</v>
      </c>
      <c r="L6766" s="8">
        <f t="shared" si="740"/>
        <v>1.3057593746773231E-7</v>
      </c>
      <c r="N6766" s="8">
        <f t="shared" si="738"/>
        <v>-1.7881970593080389E-11</v>
      </c>
      <c r="O6766" s="8">
        <f>IF(E6765&lt;&gt;E6766,SUM($N$4:N6766)-SUM($O$3:O6765),0)</f>
        <v>0</v>
      </c>
      <c r="P6766" s="6">
        <f>IF(B6766&gt;0,SUM($O$4:O6766)-SUM($P$3:P6765),0)</f>
        <v>0</v>
      </c>
      <c r="Q6766" s="6">
        <f t="shared" si="741"/>
        <v>1.7881970593080389E-11</v>
      </c>
      <c r="R6766" s="8">
        <f>IF(E6765&lt;&gt;E6766,SUM($Q$4:Q6766)-SUM($R$3:R6765),0)</f>
        <v>0</v>
      </c>
      <c r="S6766" s="6">
        <f>IF(B6766&gt;0,SUM($R$4:R6766)-SUM($S$3:S6765),0)</f>
        <v>0</v>
      </c>
    </row>
    <row r="6767" spans="1:19">
      <c r="A6767">
        <f>IF(E6766&lt;&gt;E6767,COUNTIF($A$4:A6766,"&lt;&gt;0")+1,0)</f>
        <v>0</v>
      </c>
      <c r="B6767">
        <f>IF(A6767&lt;&gt;0,IF(MOD(A6767,3)=0,COUNTIF($B$4:B6766,"&lt;&gt;0")+1,0),0)</f>
        <v>0</v>
      </c>
      <c r="C6767" s="9">
        <f>'Dash Board'!$C$12+COUNT('Daily reducing balance'!$F$4:F6766)</f>
        <v>48493</v>
      </c>
      <c r="D6767">
        <f t="shared" si="735"/>
        <v>2032</v>
      </c>
      <c r="E6767">
        <f t="shared" si="736"/>
        <v>10</v>
      </c>
      <c r="F6767">
        <f>DAY('Dash Board'!$C$12+COUNT('Daily reducing balance'!$F$4:F6766))</f>
        <v>6</v>
      </c>
      <c r="G6767" s="8">
        <f t="shared" si="737"/>
        <v>1.3057593746773231E-7</v>
      </c>
      <c r="H6767" s="6">
        <f>G6767*'Dash Board'!$C$11/365</f>
        <v>3.7562940915375044E-11</v>
      </c>
      <c r="I6767" s="6">
        <f>H6767*'Dash Board'!$C$18/'Dash Board'!$C$11</f>
        <v>1.7887114721607164E-11</v>
      </c>
      <c r="J6767" s="6">
        <f>(G6767&gt;1)*PMT('Dash Board'!$C$11/365,$U$4,-'Dash Board'!$C$19)</f>
        <v>0</v>
      </c>
      <c r="K6767" s="6">
        <f t="shared" si="739"/>
        <v>0</v>
      </c>
      <c r="L6767" s="8">
        <f t="shared" si="740"/>
        <v>1.3061350040864768E-7</v>
      </c>
      <c r="N6767" s="8">
        <f t="shared" si="738"/>
        <v>-1.7887114721607164E-11</v>
      </c>
      <c r="O6767" s="8">
        <f>IF(E6766&lt;&gt;E6767,SUM($N$4:N6767)-SUM($O$3:O6766),0)</f>
        <v>0</v>
      </c>
      <c r="P6767" s="6">
        <f>IF(B6767&gt;0,SUM($O$4:O6767)-SUM($P$3:P6766),0)</f>
        <v>0</v>
      </c>
      <c r="Q6767" s="6">
        <f t="shared" si="741"/>
        <v>1.7887114721607164E-11</v>
      </c>
      <c r="R6767" s="8">
        <f>IF(E6766&lt;&gt;E6767,SUM($Q$4:Q6767)-SUM($R$3:R6766),0)</f>
        <v>0</v>
      </c>
      <c r="S6767" s="6">
        <f>IF(B6767&gt;0,SUM($R$4:R6767)-SUM($S$3:S6766),0)</f>
        <v>0</v>
      </c>
    </row>
    <row r="6768" spans="1:19">
      <c r="A6768">
        <f>IF(E6767&lt;&gt;E6768,COUNTIF($A$4:A6767,"&lt;&gt;0")+1,0)</f>
        <v>0</v>
      </c>
      <c r="B6768">
        <f>IF(A6768&lt;&gt;0,IF(MOD(A6768,3)=0,COUNTIF($B$4:B6767,"&lt;&gt;0")+1,0),0)</f>
        <v>0</v>
      </c>
      <c r="C6768" s="9">
        <f>'Dash Board'!$C$12+COUNT('Daily reducing balance'!$F$4:F6767)</f>
        <v>48494</v>
      </c>
      <c r="D6768">
        <f t="shared" si="735"/>
        <v>2032</v>
      </c>
      <c r="E6768">
        <f t="shared" si="736"/>
        <v>10</v>
      </c>
      <c r="F6768">
        <f>DAY('Dash Board'!$C$12+COUNT('Daily reducing balance'!$F$4:F6767))</f>
        <v>7</v>
      </c>
      <c r="G6768" s="8">
        <f t="shared" si="737"/>
        <v>1.3061350040864768E-7</v>
      </c>
      <c r="H6768" s="6">
        <f>G6768*'Dash Board'!$C$11/365</f>
        <v>3.7573746692898648E-11</v>
      </c>
      <c r="I6768" s="6">
        <f>H6768*'Dash Board'!$C$18/'Dash Board'!$C$11</f>
        <v>1.7892260329951737E-11</v>
      </c>
      <c r="J6768" s="6">
        <f>(G6768&gt;1)*PMT('Dash Board'!$C$11/365,$U$4,-'Dash Board'!$C$19)</f>
        <v>0</v>
      </c>
      <c r="K6768" s="6">
        <f t="shared" si="739"/>
        <v>0</v>
      </c>
      <c r="L6768" s="8">
        <f t="shared" si="740"/>
        <v>1.3065107415534058E-7</v>
      </c>
      <c r="N6768" s="8">
        <f t="shared" si="738"/>
        <v>-1.7892260329951737E-11</v>
      </c>
      <c r="O6768" s="8">
        <f>IF(E6767&lt;&gt;E6768,SUM($N$4:N6768)-SUM($O$3:O6767),0)</f>
        <v>0</v>
      </c>
      <c r="P6768" s="6">
        <f>IF(B6768&gt;0,SUM($O$4:O6768)-SUM($P$3:P6767),0)</f>
        <v>0</v>
      </c>
      <c r="Q6768" s="6">
        <f t="shared" si="741"/>
        <v>1.7892260329951737E-11</v>
      </c>
      <c r="R6768" s="8">
        <f>IF(E6767&lt;&gt;E6768,SUM($Q$4:Q6768)-SUM($R$3:R6767),0)</f>
        <v>0</v>
      </c>
      <c r="S6768" s="6">
        <f>IF(B6768&gt;0,SUM($R$4:R6768)-SUM($S$3:S6767),0)</f>
        <v>0</v>
      </c>
    </row>
    <row r="6769" spans="1:19">
      <c r="A6769">
        <f>IF(E6768&lt;&gt;E6769,COUNTIF($A$4:A6768,"&lt;&gt;0")+1,0)</f>
        <v>0</v>
      </c>
      <c r="B6769">
        <f>IF(A6769&lt;&gt;0,IF(MOD(A6769,3)=0,COUNTIF($B$4:B6768,"&lt;&gt;0")+1,0),0)</f>
        <v>0</v>
      </c>
      <c r="C6769" s="9">
        <f>'Dash Board'!$C$12+COUNT('Daily reducing balance'!$F$4:F6768)</f>
        <v>48495</v>
      </c>
      <c r="D6769">
        <f t="shared" si="735"/>
        <v>2032</v>
      </c>
      <c r="E6769">
        <f t="shared" si="736"/>
        <v>10</v>
      </c>
      <c r="F6769">
        <f>DAY('Dash Board'!$C$12+COUNT('Daily reducing balance'!$F$4:F6768))</f>
        <v>8</v>
      </c>
      <c r="G6769" s="8">
        <f t="shared" si="737"/>
        <v>1.3065107415534058E-7</v>
      </c>
      <c r="H6769" s="6">
        <f>G6769*'Dash Board'!$C$11/365</f>
        <v>3.7584555578933591E-11</v>
      </c>
      <c r="I6769" s="6">
        <f>H6769*'Dash Board'!$C$18/'Dash Board'!$C$11</f>
        <v>1.7897407418539806E-11</v>
      </c>
      <c r="J6769" s="6">
        <f>(G6769&gt;1)*PMT('Dash Board'!$C$11/365,$U$4,-'Dash Board'!$C$19)</f>
        <v>0</v>
      </c>
      <c r="K6769" s="6">
        <f t="shared" si="739"/>
        <v>0</v>
      </c>
      <c r="L6769" s="8">
        <f t="shared" si="740"/>
        <v>1.3068865871091951E-7</v>
      </c>
      <c r="N6769" s="8">
        <f t="shared" si="738"/>
        <v>-1.7897407418539806E-11</v>
      </c>
      <c r="O6769" s="8">
        <f>IF(E6768&lt;&gt;E6769,SUM($N$4:N6769)-SUM($O$3:O6768),0)</f>
        <v>0</v>
      </c>
      <c r="P6769" s="6">
        <f>IF(B6769&gt;0,SUM($O$4:O6769)-SUM($P$3:P6768),0)</f>
        <v>0</v>
      </c>
      <c r="Q6769" s="6">
        <f t="shared" si="741"/>
        <v>1.7897407418539806E-11</v>
      </c>
      <c r="R6769" s="8">
        <f>IF(E6768&lt;&gt;E6769,SUM($Q$4:Q6769)-SUM($R$3:R6768),0)</f>
        <v>0</v>
      </c>
      <c r="S6769" s="6">
        <f>IF(B6769&gt;0,SUM($R$4:R6769)-SUM($S$3:S6768),0)</f>
        <v>0</v>
      </c>
    </row>
    <row r="6770" spans="1:19">
      <c r="A6770">
        <f>IF(E6769&lt;&gt;E6770,COUNTIF($A$4:A6769,"&lt;&gt;0")+1,0)</f>
        <v>0</v>
      </c>
      <c r="B6770">
        <f>IF(A6770&lt;&gt;0,IF(MOD(A6770,3)=0,COUNTIF($B$4:B6769,"&lt;&gt;0")+1,0),0)</f>
        <v>0</v>
      </c>
      <c r="C6770" s="9">
        <f>'Dash Board'!$C$12+COUNT('Daily reducing balance'!$F$4:F6769)</f>
        <v>48496</v>
      </c>
      <c r="D6770">
        <f t="shared" si="735"/>
        <v>2032</v>
      </c>
      <c r="E6770">
        <f t="shared" si="736"/>
        <v>10</v>
      </c>
      <c r="F6770">
        <f>DAY('Dash Board'!$C$12+COUNT('Daily reducing balance'!$F$4:F6769))</f>
        <v>9</v>
      </c>
      <c r="G6770" s="8">
        <f t="shared" si="737"/>
        <v>1.3068865871091951E-7</v>
      </c>
      <c r="H6770" s="6">
        <f>G6770*'Dash Board'!$C$11/365</f>
        <v>3.7595367574374106E-11</v>
      </c>
      <c r="I6770" s="6">
        <f>H6770*'Dash Board'!$C$18/'Dash Board'!$C$11</f>
        <v>1.7902555987797192E-11</v>
      </c>
      <c r="J6770" s="6">
        <f>(G6770&gt;1)*PMT('Dash Board'!$C$11/365,$U$4,-'Dash Board'!$C$19)</f>
        <v>0</v>
      </c>
      <c r="K6770" s="6">
        <f t="shared" si="739"/>
        <v>0</v>
      </c>
      <c r="L6770" s="8">
        <f t="shared" si="740"/>
        <v>1.3072625407849388E-7</v>
      </c>
      <c r="N6770" s="8">
        <f t="shared" si="738"/>
        <v>-1.7902555987797192E-11</v>
      </c>
      <c r="O6770" s="8">
        <f>IF(E6769&lt;&gt;E6770,SUM($N$4:N6770)-SUM($O$3:O6769),0)</f>
        <v>0</v>
      </c>
      <c r="P6770" s="6">
        <f>IF(B6770&gt;0,SUM($O$4:O6770)-SUM($P$3:P6769),0)</f>
        <v>0</v>
      </c>
      <c r="Q6770" s="6">
        <f t="shared" si="741"/>
        <v>1.7902555987797192E-11</v>
      </c>
      <c r="R6770" s="8">
        <f>IF(E6769&lt;&gt;E6770,SUM($Q$4:Q6770)-SUM($R$3:R6769),0)</f>
        <v>0</v>
      </c>
      <c r="S6770" s="6">
        <f>IF(B6770&gt;0,SUM($R$4:R6770)-SUM($S$3:S6769),0)</f>
        <v>0</v>
      </c>
    </row>
    <row r="6771" spans="1:19">
      <c r="A6771">
        <f>IF(E6770&lt;&gt;E6771,COUNTIF($A$4:A6770,"&lt;&gt;0")+1,0)</f>
        <v>0</v>
      </c>
      <c r="B6771">
        <f>IF(A6771&lt;&gt;0,IF(MOD(A6771,3)=0,COUNTIF($B$4:B6770,"&lt;&gt;0")+1,0),0)</f>
        <v>0</v>
      </c>
      <c r="C6771" s="9">
        <f>'Dash Board'!$C$12+COUNT('Daily reducing balance'!$F$4:F6770)</f>
        <v>48497</v>
      </c>
      <c r="D6771">
        <f t="shared" si="735"/>
        <v>2032</v>
      </c>
      <c r="E6771">
        <f t="shared" si="736"/>
        <v>10</v>
      </c>
      <c r="F6771">
        <f>DAY('Dash Board'!$C$12+COUNT('Daily reducing balance'!$F$4:F6770))</f>
        <v>10</v>
      </c>
      <c r="G6771" s="8">
        <f t="shared" si="737"/>
        <v>1.3072625407849388E-7</v>
      </c>
      <c r="H6771" s="6">
        <f>G6771*'Dash Board'!$C$11/365</f>
        <v>3.7606182680114678E-11</v>
      </c>
      <c r="I6771" s="6">
        <f>H6771*'Dash Board'!$C$18/'Dash Board'!$C$11</f>
        <v>1.7907706038149848E-11</v>
      </c>
      <c r="J6771" s="6">
        <f>(G6771&gt;1)*PMT('Dash Board'!$C$11/365,$U$4,-'Dash Board'!$C$19)</f>
        <v>0</v>
      </c>
      <c r="K6771" s="6">
        <f t="shared" si="739"/>
        <v>0</v>
      </c>
      <c r="L6771" s="8">
        <f t="shared" si="740"/>
        <v>1.3076386026117399E-7</v>
      </c>
      <c r="N6771" s="8">
        <f t="shared" si="738"/>
        <v>-1.7907706038149848E-11</v>
      </c>
      <c r="O6771" s="8">
        <f>IF(E6770&lt;&gt;E6771,SUM($N$4:N6771)-SUM($O$3:O6770),0)</f>
        <v>0</v>
      </c>
      <c r="P6771" s="6">
        <f>IF(B6771&gt;0,SUM($O$4:O6771)-SUM($P$3:P6770),0)</f>
        <v>0</v>
      </c>
      <c r="Q6771" s="6">
        <f t="shared" si="741"/>
        <v>1.7907706038149848E-11</v>
      </c>
      <c r="R6771" s="8">
        <f>IF(E6770&lt;&gt;E6771,SUM($Q$4:Q6771)-SUM($R$3:R6770),0)</f>
        <v>0</v>
      </c>
      <c r="S6771" s="6">
        <f>IF(B6771&gt;0,SUM($R$4:R6771)-SUM($S$3:S6770),0)</f>
        <v>0</v>
      </c>
    </row>
    <row r="6772" spans="1:19">
      <c r="A6772">
        <f>IF(E6771&lt;&gt;E6772,COUNTIF($A$4:A6771,"&lt;&gt;0")+1,0)</f>
        <v>0</v>
      </c>
      <c r="B6772">
        <f>IF(A6772&lt;&gt;0,IF(MOD(A6772,3)=0,COUNTIF($B$4:B6771,"&lt;&gt;0")+1,0),0)</f>
        <v>0</v>
      </c>
      <c r="C6772" s="9">
        <f>'Dash Board'!$C$12+COUNT('Daily reducing balance'!$F$4:F6771)</f>
        <v>48498</v>
      </c>
      <c r="D6772">
        <f t="shared" ref="D6772:D6835" si="742">IF(AND(E6772=1,F6772=1),D6771+1,D6771)</f>
        <v>2032</v>
      </c>
      <c r="E6772">
        <f t="shared" ref="E6772:E6835" si="743">IF(F6772=1,IF(E6771+1&gt;12,1,E6771+1),E6771)</f>
        <v>10</v>
      </c>
      <c r="F6772">
        <f>DAY('Dash Board'!$C$12+COUNT('Daily reducing balance'!$F$4:F6771))</f>
        <v>11</v>
      </c>
      <c r="G6772" s="8">
        <f t="shared" ref="G6772:G6835" si="744">L6771</f>
        <v>1.3076386026117399E-7</v>
      </c>
      <c r="H6772" s="6">
        <f>G6772*'Dash Board'!$C$11/365</f>
        <v>3.7617000897050053E-11</v>
      </c>
      <c r="I6772" s="6">
        <f>H6772*'Dash Board'!$C$18/'Dash Board'!$C$11</f>
        <v>1.7912857570023835E-11</v>
      </c>
      <c r="J6772" s="6">
        <f>(G6772&gt;1)*PMT('Dash Board'!$C$11/365,$U$4,-'Dash Board'!$C$19)</f>
        <v>0</v>
      </c>
      <c r="K6772" s="6">
        <f t="shared" si="739"/>
        <v>0</v>
      </c>
      <c r="L6772" s="8">
        <f t="shared" si="740"/>
        <v>1.3080147726207103E-7</v>
      </c>
      <c r="N6772" s="8">
        <f t="shared" ref="N6772:N6835" si="745">J6772-I6772</f>
        <v>-1.7912857570023835E-11</v>
      </c>
      <c r="O6772" s="8">
        <f>IF(E6771&lt;&gt;E6772,SUM($N$4:N6772)-SUM($O$3:O6771),0)</f>
        <v>0</v>
      </c>
      <c r="P6772" s="6">
        <f>IF(B6772&gt;0,SUM($O$4:O6772)-SUM($P$3:P6771),0)</f>
        <v>0</v>
      </c>
      <c r="Q6772" s="6">
        <f t="shared" si="741"/>
        <v>1.7912857570023835E-11</v>
      </c>
      <c r="R6772" s="8">
        <f>IF(E6771&lt;&gt;E6772,SUM($Q$4:Q6772)-SUM($R$3:R6771),0)</f>
        <v>0</v>
      </c>
      <c r="S6772" s="6">
        <f>IF(B6772&gt;0,SUM($R$4:R6772)-SUM($S$3:S6771),0)</f>
        <v>0</v>
      </c>
    </row>
    <row r="6773" spans="1:19">
      <c r="A6773">
        <f>IF(E6772&lt;&gt;E6773,COUNTIF($A$4:A6772,"&lt;&gt;0")+1,0)</f>
        <v>0</v>
      </c>
      <c r="B6773">
        <f>IF(A6773&lt;&gt;0,IF(MOD(A6773,3)=0,COUNTIF($B$4:B6772,"&lt;&gt;0")+1,0),0)</f>
        <v>0</v>
      </c>
      <c r="C6773" s="9">
        <f>'Dash Board'!$C$12+COUNT('Daily reducing balance'!$F$4:F6772)</f>
        <v>48499</v>
      </c>
      <c r="D6773">
        <f t="shared" si="742"/>
        <v>2032</v>
      </c>
      <c r="E6773">
        <f t="shared" si="743"/>
        <v>10</v>
      </c>
      <c r="F6773">
        <f>DAY('Dash Board'!$C$12+COUNT('Daily reducing balance'!$F$4:F6772))</f>
        <v>12</v>
      </c>
      <c r="G6773" s="8">
        <f t="shared" si="744"/>
        <v>1.3080147726207103E-7</v>
      </c>
      <c r="H6773" s="6">
        <f>G6773*'Dash Board'!$C$11/365</f>
        <v>3.7627822226075227E-11</v>
      </c>
      <c r="I6773" s="6">
        <f>H6773*'Dash Board'!$C$18/'Dash Board'!$C$11</f>
        <v>1.7918010583845347E-11</v>
      </c>
      <c r="J6773" s="6">
        <f>(G6773&gt;1)*PMT('Dash Board'!$C$11/365,$U$4,-'Dash Board'!$C$19)</f>
        <v>0</v>
      </c>
      <c r="K6773" s="6">
        <f t="shared" si="739"/>
        <v>0</v>
      </c>
      <c r="L6773" s="8">
        <f t="shared" si="740"/>
        <v>1.308391050842971E-7</v>
      </c>
      <c r="N6773" s="8">
        <f t="shared" si="745"/>
        <v>-1.7918010583845347E-11</v>
      </c>
      <c r="O6773" s="8">
        <f>IF(E6772&lt;&gt;E6773,SUM($N$4:N6773)-SUM($O$3:O6772),0)</f>
        <v>0</v>
      </c>
      <c r="P6773" s="6">
        <f>IF(B6773&gt;0,SUM($O$4:O6773)-SUM($P$3:P6772),0)</f>
        <v>0</v>
      </c>
      <c r="Q6773" s="6">
        <f t="shared" si="741"/>
        <v>1.7918010583845347E-11</v>
      </c>
      <c r="R6773" s="8">
        <f>IF(E6772&lt;&gt;E6773,SUM($Q$4:Q6773)-SUM($R$3:R6772),0)</f>
        <v>0</v>
      </c>
      <c r="S6773" s="6">
        <f>IF(B6773&gt;0,SUM($R$4:R6773)-SUM($S$3:S6772),0)</f>
        <v>0</v>
      </c>
    </row>
    <row r="6774" spans="1:19">
      <c r="A6774">
        <f>IF(E6773&lt;&gt;E6774,COUNTIF($A$4:A6773,"&lt;&gt;0")+1,0)</f>
        <v>0</v>
      </c>
      <c r="B6774">
        <f>IF(A6774&lt;&gt;0,IF(MOD(A6774,3)=0,COUNTIF($B$4:B6773,"&lt;&gt;0")+1,0),0)</f>
        <v>0</v>
      </c>
      <c r="C6774" s="9">
        <f>'Dash Board'!$C$12+COUNT('Daily reducing balance'!$F$4:F6773)</f>
        <v>48500</v>
      </c>
      <c r="D6774">
        <f t="shared" si="742"/>
        <v>2032</v>
      </c>
      <c r="E6774">
        <f t="shared" si="743"/>
        <v>10</v>
      </c>
      <c r="F6774">
        <f>DAY('Dash Board'!$C$12+COUNT('Daily reducing balance'!$F$4:F6773))</f>
        <v>13</v>
      </c>
      <c r="G6774" s="8">
        <f t="shared" si="744"/>
        <v>1.308391050842971E-7</v>
      </c>
      <c r="H6774" s="6">
        <f>G6774*'Dash Board'!$C$11/365</f>
        <v>3.7638646668085462E-11</v>
      </c>
      <c r="I6774" s="6">
        <f>H6774*'Dash Board'!$C$18/'Dash Board'!$C$11</f>
        <v>1.79231650800407E-11</v>
      </c>
      <c r="J6774" s="6">
        <f>(G6774&gt;1)*PMT('Dash Board'!$C$11/365,$U$4,-'Dash Board'!$C$19)</f>
        <v>0</v>
      </c>
      <c r="K6774" s="6">
        <f t="shared" si="739"/>
        <v>0</v>
      </c>
      <c r="L6774" s="8">
        <f t="shared" si="740"/>
        <v>1.308767437309652E-7</v>
      </c>
      <c r="N6774" s="8">
        <f t="shared" si="745"/>
        <v>-1.79231650800407E-11</v>
      </c>
      <c r="O6774" s="8">
        <f>IF(E6773&lt;&gt;E6774,SUM($N$4:N6774)-SUM($O$3:O6773),0)</f>
        <v>0</v>
      </c>
      <c r="P6774" s="6">
        <f>IF(B6774&gt;0,SUM($O$4:O6774)-SUM($P$3:P6773),0)</f>
        <v>0</v>
      </c>
      <c r="Q6774" s="6">
        <f t="shared" si="741"/>
        <v>1.79231650800407E-11</v>
      </c>
      <c r="R6774" s="8">
        <f>IF(E6773&lt;&gt;E6774,SUM($Q$4:Q6774)-SUM($R$3:R6773),0)</f>
        <v>0</v>
      </c>
      <c r="S6774" s="6">
        <f>IF(B6774&gt;0,SUM($R$4:R6774)-SUM($S$3:S6773),0)</f>
        <v>0</v>
      </c>
    </row>
    <row r="6775" spans="1:19">
      <c r="A6775">
        <f>IF(E6774&lt;&gt;E6775,COUNTIF($A$4:A6774,"&lt;&gt;0")+1,0)</f>
        <v>0</v>
      </c>
      <c r="B6775">
        <f>IF(A6775&lt;&gt;0,IF(MOD(A6775,3)=0,COUNTIF($B$4:B6774,"&lt;&gt;0")+1,0),0)</f>
        <v>0</v>
      </c>
      <c r="C6775" s="9">
        <f>'Dash Board'!$C$12+COUNT('Daily reducing balance'!$F$4:F6774)</f>
        <v>48501</v>
      </c>
      <c r="D6775">
        <f t="shared" si="742"/>
        <v>2032</v>
      </c>
      <c r="E6775">
        <f t="shared" si="743"/>
        <v>10</v>
      </c>
      <c r="F6775">
        <f>DAY('Dash Board'!$C$12+COUNT('Daily reducing balance'!$F$4:F6774))</f>
        <v>14</v>
      </c>
      <c r="G6775" s="8">
        <f t="shared" si="744"/>
        <v>1.308767437309652E-7</v>
      </c>
      <c r="H6775" s="6">
        <f>G6775*'Dash Board'!$C$11/365</f>
        <v>3.764947422397629E-11</v>
      </c>
      <c r="I6775" s="6">
        <f>H6775*'Dash Board'!$C$18/'Dash Board'!$C$11</f>
        <v>1.7928321059036329E-11</v>
      </c>
      <c r="J6775" s="6">
        <f>(G6775&gt;1)*PMT('Dash Board'!$C$11/365,$U$4,-'Dash Board'!$C$19)</f>
        <v>0</v>
      </c>
      <c r="K6775" s="6">
        <f t="shared" si="739"/>
        <v>0</v>
      </c>
      <c r="L6775" s="8">
        <f t="shared" si="740"/>
        <v>1.3091439320518918E-7</v>
      </c>
      <c r="N6775" s="8">
        <f t="shared" si="745"/>
        <v>-1.7928321059036329E-11</v>
      </c>
      <c r="O6775" s="8">
        <f>IF(E6774&lt;&gt;E6775,SUM($N$4:N6775)-SUM($O$3:O6774),0)</f>
        <v>0</v>
      </c>
      <c r="P6775" s="6">
        <f>IF(B6775&gt;0,SUM($O$4:O6775)-SUM($P$3:P6774),0)</f>
        <v>0</v>
      </c>
      <c r="Q6775" s="6">
        <f t="shared" si="741"/>
        <v>1.7928321059036329E-11</v>
      </c>
      <c r="R6775" s="8">
        <f>IF(E6774&lt;&gt;E6775,SUM($Q$4:Q6775)-SUM($R$3:R6774),0)</f>
        <v>0</v>
      </c>
      <c r="S6775" s="6">
        <f>IF(B6775&gt;0,SUM($R$4:R6775)-SUM($S$3:S6774),0)</f>
        <v>0</v>
      </c>
    </row>
    <row r="6776" spans="1:19">
      <c r="A6776">
        <f>IF(E6775&lt;&gt;E6776,COUNTIF($A$4:A6775,"&lt;&gt;0")+1,0)</f>
        <v>0</v>
      </c>
      <c r="B6776">
        <f>IF(A6776&lt;&gt;0,IF(MOD(A6776,3)=0,COUNTIF($B$4:B6775,"&lt;&gt;0")+1,0),0)</f>
        <v>0</v>
      </c>
      <c r="C6776" s="9">
        <f>'Dash Board'!$C$12+COUNT('Daily reducing balance'!$F$4:F6775)</f>
        <v>48502</v>
      </c>
      <c r="D6776">
        <f t="shared" si="742"/>
        <v>2032</v>
      </c>
      <c r="E6776">
        <f t="shared" si="743"/>
        <v>10</v>
      </c>
      <c r="F6776">
        <f>DAY('Dash Board'!$C$12+COUNT('Daily reducing balance'!$F$4:F6775))</f>
        <v>15</v>
      </c>
      <c r="G6776" s="8">
        <f t="shared" si="744"/>
        <v>1.3091439320518918E-7</v>
      </c>
      <c r="H6776" s="6">
        <f>G6776*'Dash Board'!$C$11/365</f>
        <v>3.7660304894643463E-11</v>
      </c>
      <c r="I6776" s="6">
        <f>H6776*'Dash Board'!$C$18/'Dash Board'!$C$11</f>
        <v>1.7933478521258795E-11</v>
      </c>
      <c r="J6776" s="6">
        <f>(G6776&gt;1)*PMT('Dash Board'!$C$11/365,$U$4,-'Dash Board'!$C$19)</f>
        <v>0</v>
      </c>
      <c r="K6776" s="6">
        <f t="shared" si="739"/>
        <v>0</v>
      </c>
      <c r="L6776" s="8">
        <f t="shared" si="740"/>
        <v>1.3095205351008382E-7</v>
      </c>
      <c r="N6776" s="8">
        <f t="shared" si="745"/>
        <v>-1.7933478521258795E-11</v>
      </c>
      <c r="O6776" s="8">
        <f>IF(E6775&lt;&gt;E6776,SUM($N$4:N6776)-SUM($O$3:O6775),0)</f>
        <v>0</v>
      </c>
      <c r="P6776" s="6">
        <f>IF(B6776&gt;0,SUM($O$4:O6776)-SUM($P$3:P6775),0)</f>
        <v>0</v>
      </c>
      <c r="Q6776" s="6">
        <f t="shared" si="741"/>
        <v>1.7933478521258795E-11</v>
      </c>
      <c r="R6776" s="8">
        <f>IF(E6775&lt;&gt;E6776,SUM($Q$4:Q6776)-SUM($R$3:R6775),0)</f>
        <v>0</v>
      </c>
      <c r="S6776" s="6">
        <f>IF(B6776&gt;0,SUM($R$4:R6776)-SUM($S$3:S6775),0)</f>
        <v>0</v>
      </c>
    </row>
    <row r="6777" spans="1:19">
      <c r="A6777">
        <f>IF(E6776&lt;&gt;E6777,COUNTIF($A$4:A6776,"&lt;&gt;0")+1,0)</f>
        <v>0</v>
      </c>
      <c r="B6777">
        <f>IF(A6777&lt;&gt;0,IF(MOD(A6777,3)=0,COUNTIF($B$4:B6776,"&lt;&gt;0")+1,0),0)</f>
        <v>0</v>
      </c>
      <c r="C6777" s="9">
        <f>'Dash Board'!$C$12+COUNT('Daily reducing balance'!$F$4:F6776)</f>
        <v>48503</v>
      </c>
      <c r="D6777">
        <f t="shared" si="742"/>
        <v>2032</v>
      </c>
      <c r="E6777">
        <f t="shared" si="743"/>
        <v>10</v>
      </c>
      <c r="F6777">
        <f>DAY('Dash Board'!$C$12+COUNT('Daily reducing balance'!$F$4:F6776))</f>
        <v>16</v>
      </c>
      <c r="G6777" s="8">
        <f t="shared" si="744"/>
        <v>1.3095205351008382E-7</v>
      </c>
      <c r="H6777" s="6">
        <f>G6777*'Dash Board'!$C$11/365</f>
        <v>3.7671138680983013E-11</v>
      </c>
      <c r="I6777" s="6">
        <f>H6777*'Dash Board'!$C$18/'Dash Board'!$C$11</f>
        <v>1.793863746713477E-11</v>
      </c>
      <c r="J6777" s="6">
        <f>(G6777&gt;1)*PMT('Dash Board'!$C$11/365,$U$4,-'Dash Board'!$C$19)</f>
        <v>0</v>
      </c>
      <c r="K6777" s="6">
        <f t="shared" si="739"/>
        <v>0</v>
      </c>
      <c r="L6777" s="8">
        <f t="shared" si="740"/>
        <v>1.3098972464876481E-7</v>
      </c>
      <c r="N6777" s="8">
        <f t="shared" si="745"/>
        <v>-1.793863746713477E-11</v>
      </c>
      <c r="O6777" s="8">
        <f>IF(E6776&lt;&gt;E6777,SUM($N$4:N6777)-SUM($O$3:O6776),0)</f>
        <v>0</v>
      </c>
      <c r="P6777" s="6">
        <f>IF(B6777&gt;0,SUM($O$4:O6777)-SUM($P$3:P6776),0)</f>
        <v>0</v>
      </c>
      <c r="Q6777" s="6">
        <f t="shared" si="741"/>
        <v>1.793863746713477E-11</v>
      </c>
      <c r="R6777" s="8">
        <f>IF(E6776&lt;&gt;E6777,SUM($Q$4:Q6777)-SUM($R$3:R6776),0)</f>
        <v>0</v>
      </c>
      <c r="S6777" s="6">
        <f>IF(B6777&gt;0,SUM($R$4:R6777)-SUM($S$3:S6776),0)</f>
        <v>0</v>
      </c>
    </row>
    <row r="6778" spans="1:19">
      <c r="A6778">
        <f>IF(E6777&lt;&gt;E6778,COUNTIF($A$4:A6777,"&lt;&gt;0")+1,0)</f>
        <v>0</v>
      </c>
      <c r="B6778">
        <f>IF(A6778&lt;&gt;0,IF(MOD(A6778,3)=0,COUNTIF($B$4:B6777,"&lt;&gt;0")+1,0),0)</f>
        <v>0</v>
      </c>
      <c r="C6778" s="9">
        <f>'Dash Board'!$C$12+COUNT('Daily reducing balance'!$F$4:F6777)</f>
        <v>48504</v>
      </c>
      <c r="D6778">
        <f t="shared" si="742"/>
        <v>2032</v>
      </c>
      <c r="E6778">
        <f t="shared" si="743"/>
        <v>10</v>
      </c>
      <c r="F6778">
        <f>DAY('Dash Board'!$C$12+COUNT('Daily reducing balance'!$F$4:F6777))</f>
        <v>17</v>
      </c>
      <c r="G6778" s="8">
        <f t="shared" si="744"/>
        <v>1.3098972464876481E-7</v>
      </c>
      <c r="H6778" s="6">
        <f>G6778*'Dash Board'!$C$11/365</f>
        <v>3.7681975583891248E-11</v>
      </c>
      <c r="I6778" s="6">
        <f>H6778*'Dash Board'!$C$18/'Dash Board'!$C$11</f>
        <v>1.7943797897091071E-11</v>
      </c>
      <c r="J6778" s="6">
        <f>(G6778&gt;1)*PMT('Dash Board'!$C$11/365,$U$4,-'Dash Board'!$C$19)</f>
        <v>0</v>
      </c>
      <c r="K6778" s="6">
        <f t="shared" si="739"/>
        <v>0</v>
      </c>
      <c r="L6778" s="8">
        <f t="shared" si="740"/>
        <v>1.3102740662434869E-7</v>
      </c>
      <c r="N6778" s="8">
        <f t="shared" si="745"/>
        <v>-1.7943797897091071E-11</v>
      </c>
      <c r="O6778" s="8">
        <f>IF(E6777&lt;&gt;E6778,SUM($N$4:N6778)-SUM($O$3:O6777),0)</f>
        <v>0</v>
      </c>
      <c r="P6778" s="6">
        <f>IF(B6778&gt;0,SUM($O$4:O6778)-SUM($P$3:P6777),0)</f>
        <v>0</v>
      </c>
      <c r="Q6778" s="6">
        <f t="shared" si="741"/>
        <v>1.7943797897091071E-11</v>
      </c>
      <c r="R6778" s="8">
        <f>IF(E6777&lt;&gt;E6778,SUM($Q$4:Q6778)-SUM($R$3:R6777),0)</f>
        <v>0</v>
      </c>
      <c r="S6778" s="6">
        <f>IF(B6778&gt;0,SUM($R$4:R6778)-SUM($S$3:S6777),0)</f>
        <v>0</v>
      </c>
    </row>
    <row r="6779" spans="1:19">
      <c r="A6779">
        <f>IF(E6778&lt;&gt;E6779,COUNTIF($A$4:A6778,"&lt;&gt;0")+1,0)</f>
        <v>0</v>
      </c>
      <c r="B6779">
        <f>IF(A6779&lt;&gt;0,IF(MOD(A6779,3)=0,COUNTIF($B$4:B6778,"&lt;&gt;0")+1,0),0)</f>
        <v>0</v>
      </c>
      <c r="C6779" s="9">
        <f>'Dash Board'!$C$12+COUNT('Daily reducing balance'!$F$4:F6778)</f>
        <v>48505</v>
      </c>
      <c r="D6779">
        <f t="shared" si="742"/>
        <v>2032</v>
      </c>
      <c r="E6779">
        <f t="shared" si="743"/>
        <v>10</v>
      </c>
      <c r="F6779">
        <f>DAY('Dash Board'!$C$12+COUNT('Daily reducing balance'!$F$4:F6778))</f>
        <v>18</v>
      </c>
      <c r="G6779" s="8">
        <f t="shared" si="744"/>
        <v>1.3102740662434869E-7</v>
      </c>
      <c r="H6779" s="6">
        <f>G6779*'Dash Board'!$C$11/365</f>
        <v>3.7692815604264689E-11</v>
      </c>
      <c r="I6779" s="6">
        <f>H6779*'Dash Board'!$C$18/'Dash Board'!$C$11</f>
        <v>1.7948959811554618E-11</v>
      </c>
      <c r="J6779" s="6">
        <f>(G6779&gt;1)*PMT('Dash Board'!$C$11/365,$U$4,-'Dash Board'!$C$19)</f>
        <v>0</v>
      </c>
      <c r="K6779" s="6">
        <f t="shared" si="739"/>
        <v>0</v>
      </c>
      <c r="L6779" s="8">
        <f t="shared" si="740"/>
        <v>1.3106509943995297E-7</v>
      </c>
      <c r="N6779" s="8">
        <f t="shared" si="745"/>
        <v>-1.7948959811554618E-11</v>
      </c>
      <c r="O6779" s="8">
        <f>IF(E6778&lt;&gt;E6779,SUM($N$4:N6779)-SUM($O$3:O6778),0)</f>
        <v>0</v>
      </c>
      <c r="P6779" s="6">
        <f>IF(B6779&gt;0,SUM($O$4:O6779)-SUM($P$3:P6778),0)</f>
        <v>0</v>
      </c>
      <c r="Q6779" s="6">
        <f t="shared" si="741"/>
        <v>1.7948959811554618E-11</v>
      </c>
      <c r="R6779" s="8">
        <f>IF(E6778&lt;&gt;E6779,SUM($Q$4:Q6779)-SUM($R$3:R6778),0)</f>
        <v>0</v>
      </c>
      <c r="S6779" s="6">
        <f>IF(B6779&gt;0,SUM($R$4:R6779)-SUM($S$3:S6778),0)</f>
        <v>0</v>
      </c>
    </row>
    <row r="6780" spans="1:19">
      <c r="A6780">
        <f>IF(E6779&lt;&gt;E6780,COUNTIF($A$4:A6779,"&lt;&gt;0")+1,0)</f>
        <v>0</v>
      </c>
      <c r="B6780">
        <f>IF(A6780&lt;&gt;0,IF(MOD(A6780,3)=0,COUNTIF($B$4:B6779,"&lt;&gt;0")+1,0),0)</f>
        <v>0</v>
      </c>
      <c r="C6780" s="9">
        <f>'Dash Board'!$C$12+COUNT('Daily reducing balance'!$F$4:F6779)</f>
        <v>48506</v>
      </c>
      <c r="D6780">
        <f t="shared" si="742"/>
        <v>2032</v>
      </c>
      <c r="E6780">
        <f t="shared" si="743"/>
        <v>10</v>
      </c>
      <c r="F6780">
        <f>DAY('Dash Board'!$C$12+COUNT('Daily reducing balance'!$F$4:F6779))</f>
        <v>19</v>
      </c>
      <c r="G6780" s="8">
        <f t="shared" si="744"/>
        <v>1.3106509943995297E-7</v>
      </c>
      <c r="H6780" s="6">
        <f>G6780*'Dash Board'!$C$11/365</f>
        <v>3.7703658743000168E-11</v>
      </c>
      <c r="I6780" s="6">
        <f>H6780*'Dash Board'!$C$18/'Dash Board'!$C$11</f>
        <v>1.7954123210952461E-11</v>
      </c>
      <c r="J6780" s="6">
        <f>(G6780&gt;1)*PMT('Dash Board'!$C$11/365,$U$4,-'Dash Board'!$C$19)</f>
        <v>0</v>
      </c>
      <c r="K6780" s="6">
        <f t="shared" si="739"/>
        <v>0</v>
      </c>
      <c r="L6780" s="8">
        <f t="shared" si="740"/>
        <v>1.3110280309869597E-7</v>
      </c>
      <c r="N6780" s="8">
        <f t="shared" si="745"/>
        <v>-1.7954123210952461E-11</v>
      </c>
      <c r="O6780" s="8">
        <f>IF(E6779&lt;&gt;E6780,SUM($N$4:N6780)-SUM($O$3:O6779),0)</f>
        <v>0</v>
      </c>
      <c r="P6780" s="6">
        <f>IF(B6780&gt;0,SUM($O$4:O6780)-SUM($P$3:P6779),0)</f>
        <v>0</v>
      </c>
      <c r="Q6780" s="6">
        <f t="shared" si="741"/>
        <v>1.7954123210952461E-11</v>
      </c>
      <c r="R6780" s="8">
        <f>IF(E6779&lt;&gt;E6780,SUM($Q$4:Q6780)-SUM($R$3:R6779),0)</f>
        <v>0</v>
      </c>
      <c r="S6780" s="6">
        <f>IF(B6780&gt;0,SUM($R$4:R6780)-SUM($S$3:S6779),0)</f>
        <v>0</v>
      </c>
    </row>
    <row r="6781" spans="1:19">
      <c r="A6781">
        <f>IF(E6780&lt;&gt;E6781,COUNTIF($A$4:A6780,"&lt;&gt;0")+1,0)</f>
        <v>0</v>
      </c>
      <c r="B6781">
        <f>IF(A6781&lt;&gt;0,IF(MOD(A6781,3)=0,COUNTIF($B$4:B6780,"&lt;&gt;0")+1,0),0)</f>
        <v>0</v>
      </c>
      <c r="C6781" s="9">
        <f>'Dash Board'!$C$12+COUNT('Daily reducing balance'!$F$4:F6780)</f>
        <v>48507</v>
      </c>
      <c r="D6781">
        <f t="shared" si="742"/>
        <v>2032</v>
      </c>
      <c r="E6781">
        <f t="shared" si="743"/>
        <v>10</v>
      </c>
      <c r="F6781">
        <f>DAY('Dash Board'!$C$12+COUNT('Daily reducing balance'!$F$4:F6780))</f>
        <v>20</v>
      </c>
      <c r="G6781" s="8">
        <f t="shared" si="744"/>
        <v>1.3110280309869597E-7</v>
      </c>
      <c r="H6781" s="6">
        <f>G6781*'Dash Board'!$C$11/365</f>
        <v>3.7714505000994731E-11</v>
      </c>
      <c r="I6781" s="6">
        <f>H6781*'Dash Board'!$C$18/'Dash Board'!$C$11</f>
        <v>1.7959288095711777E-11</v>
      </c>
      <c r="J6781" s="6">
        <f>(G6781&gt;1)*PMT('Dash Board'!$C$11/365,$U$4,-'Dash Board'!$C$19)</f>
        <v>0</v>
      </c>
      <c r="K6781" s="6">
        <f t="shared" si="739"/>
        <v>0</v>
      </c>
      <c r="L6781" s="8">
        <f t="shared" si="740"/>
        <v>1.3114051760369697E-7</v>
      </c>
      <c r="N6781" s="8">
        <f t="shared" si="745"/>
        <v>-1.7959288095711777E-11</v>
      </c>
      <c r="O6781" s="8">
        <f>IF(E6780&lt;&gt;E6781,SUM($N$4:N6781)-SUM($O$3:O6780),0)</f>
        <v>0</v>
      </c>
      <c r="P6781" s="6">
        <f>IF(B6781&gt;0,SUM($O$4:O6781)-SUM($P$3:P6780),0)</f>
        <v>0</v>
      </c>
      <c r="Q6781" s="6">
        <f t="shared" si="741"/>
        <v>1.7959288095711777E-11</v>
      </c>
      <c r="R6781" s="8">
        <f>IF(E6780&lt;&gt;E6781,SUM($Q$4:Q6781)-SUM($R$3:R6780),0)</f>
        <v>0</v>
      </c>
      <c r="S6781" s="6">
        <f>IF(B6781&gt;0,SUM($R$4:R6781)-SUM($S$3:S6780),0)</f>
        <v>0</v>
      </c>
    </row>
    <row r="6782" spans="1:19">
      <c r="A6782">
        <f>IF(E6781&lt;&gt;E6782,COUNTIF($A$4:A6781,"&lt;&gt;0")+1,0)</f>
        <v>0</v>
      </c>
      <c r="B6782">
        <f>IF(A6782&lt;&gt;0,IF(MOD(A6782,3)=0,COUNTIF($B$4:B6781,"&lt;&gt;0")+1,0),0)</f>
        <v>0</v>
      </c>
      <c r="C6782" s="9">
        <f>'Dash Board'!$C$12+COUNT('Daily reducing balance'!$F$4:F6781)</f>
        <v>48508</v>
      </c>
      <c r="D6782">
        <f t="shared" si="742"/>
        <v>2032</v>
      </c>
      <c r="E6782">
        <f t="shared" si="743"/>
        <v>10</v>
      </c>
      <c r="F6782">
        <f>DAY('Dash Board'!$C$12+COUNT('Daily reducing balance'!$F$4:F6781))</f>
        <v>21</v>
      </c>
      <c r="G6782" s="8">
        <f t="shared" si="744"/>
        <v>1.3114051760369697E-7</v>
      </c>
      <c r="H6782" s="6">
        <f>G6782*'Dash Board'!$C$11/365</f>
        <v>3.7725354379145699E-11</v>
      </c>
      <c r="I6782" s="6">
        <f>H6782*'Dash Board'!$C$18/'Dash Board'!$C$11</f>
        <v>1.7964454466259857E-11</v>
      </c>
      <c r="J6782" s="6">
        <f>(G6782&gt;1)*PMT('Dash Board'!$C$11/365,$U$4,-'Dash Board'!$C$19)</f>
        <v>0</v>
      </c>
      <c r="K6782" s="6">
        <f t="shared" si="739"/>
        <v>0</v>
      </c>
      <c r="L6782" s="8">
        <f t="shared" si="740"/>
        <v>1.3117824295807612E-7</v>
      </c>
      <c r="N6782" s="8">
        <f t="shared" si="745"/>
        <v>-1.7964454466259857E-11</v>
      </c>
      <c r="O6782" s="8">
        <f>IF(E6781&lt;&gt;E6782,SUM($N$4:N6782)-SUM($O$3:O6781),0)</f>
        <v>0</v>
      </c>
      <c r="P6782" s="6">
        <f>IF(B6782&gt;0,SUM($O$4:O6782)-SUM($P$3:P6781),0)</f>
        <v>0</v>
      </c>
      <c r="Q6782" s="6">
        <f t="shared" si="741"/>
        <v>1.7964454466259857E-11</v>
      </c>
      <c r="R6782" s="8">
        <f>IF(E6781&lt;&gt;E6782,SUM($Q$4:Q6782)-SUM($R$3:R6781),0)</f>
        <v>0</v>
      </c>
      <c r="S6782" s="6">
        <f>IF(B6782&gt;0,SUM($R$4:R6782)-SUM($S$3:S6781),0)</f>
        <v>0</v>
      </c>
    </row>
    <row r="6783" spans="1:19">
      <c r="A6783">
        <f>IF(E6782&lt;&gt;E6783,COUNTIF($A$4:A6782,"&lt;&gt;0")+1,0)</f>
        <v>0</v>
      </c>
      <c r="B6783">
        <f>IF(A6783&lt;&gt;0,IF(MOD(A6783,3)=0,COUNTIF($B$4:B6782,"&lt;&gt;0")+1,0),0)</f>
        <v>0</v>
      </c>
      <c r="C6783" s="9">
        <f>'Dash Board'!$C$12+COUNT('Daily reducing balance'!$F$4:F6782)</f>
        <v>48509</v>
      </c>
      <c r="D6783">
        <f t="shared" si="742"/>
        <v>2032</v>
      </c>
      <c r="E6783">
        <f t="shared" si="743"/>
        <v>10</v>
      </c>
      <c r="F6783">
        <f>DAY('Dash Board'!$C$12+COUNT('Daily reducing balance'!$F$4:F6782))</f>
        <v>22</v>
      </c>
      <c r="G6783" s="8">
        <f t="shared" si="744"/>
        <v>1.3117824295807612E-7</v>
      </c>
      <c r="H6783" s="6">
        <f>G6783*'Dash Board'!$C$11/365</f>
        <v>3.7736206878350662E-11</v>
      </c>
      <c r="I6783" s="6">
        <f>H6783*'Dash Board'!$C$18/'Dash Board'!$C$11</f>
        <v>1.7969622323024129E-11</v>
      </c>
      <c r="J6783" s="6">
        <f>(G6783&gt;1)*PMT('Dash Board'!$C$11/365,$U$4,-'Dash Board'!$C$19)</f>
        <v>0</v>
      </c>
      <c r="K6783" s="6">
        <f t="shared" si="739"/>
        <v>0</v>
      </c>
      <c r="L6783" s="8">
        <f t="shared" si="740"/>
        <v>1.3121597916495448E-7</v>
      </c>
      <c r="N6783" s="8">
        <f t="shared" si="745"/>
        <v>-1.7969622323024129E-11</v>
      </c>
      <c r="O6783" s="8">
        <f>IF(E6782&lt;&gt;E6783,SUM($N$4:N6783)-SUM($O$3:O6782),0)</f>
        <v>0</v>
      </c>
      <c r="P6783" s="6">
        <f>IF(B6783&gt;0,SUM($O$4:O6783)-SUM($P$3:P6782),0)</f>
        <v>0</v>
      </c>
      <c r="Q6783" s="6">
        <f t="shared" si="741"/>
        <v>1.7969622323024129E-11</v>
      </c>
      <c r="R6783" s="8">
        <f>IF(E6782&lt;&gt;E6783,SUM($Q$4:Q6783)-SUM($R$3:R6782),0)</f>
        <v>0</v>
      </c>
      <c r="S6783" s="6">
        <f>IF(B6783&gt;0,SUM($R$4:R6783)-SUM($S$3:S6782),0)</f>
        <v>0</v>
      </c>
    </row>
    <row r="6784" spans="1:19">
      <c r="A6784">
        <f>IF(E6783&lt;&gt;E6784,COUNTIF($A$4:A6783,"&lt;&gt;0")+1,0)</f>
        <v>0</v>
      </c>
      <c r="B6784">
        <f>IF(A6784&lt;&gt;0,IF(MOD(A6784,3)=0,COUNTIF($B$4:B6783,"&lt;&gt;0")+1,0),0)</f>
        <v>0</v>
      </c>
      <c r="C6784" s="9">
        <f>'Dash Board'!$C$12+COUNT('Daily reducing balance'!$F$4:F6783)</f>
        <v>48510</v>
      </c>
      <c r="D6784">
        <f t="shared" si="742"/>
        <v>2032</v>
      </c>
      <c r="E6784">
        <f t="shared" si="743"/>
        <v>10</v>
      </c>
      <c r="F6784">
        <f>DAY('Dash Board'!$C$12+COUNT('Daily reducing balance'!$F$4:F6783))</f>
        <v>23</v>
      </c>
      <c r="G6784" s="8">
        <f t="shared" si="744"/>
        <v>1.3121597916495448E-7</v>
      </c>
      <c r="H6784" s="6">
        <f>G6784*'Dash Board'!$C$11/365</f>
        <v>3.7747062499507452E-11</v>
      </c>
      <c r="I6784" s="6">
        <f>H6784*'Dash Board'!$C$18/'Dash Board'!$C$11</f>
        <v>1.797479166643212E-11</v>
      </c>
      <c r="J6784" s="6">
        <f>(G6784&gt;1)*PMT('Dash Board'!$C$11/365,$U$4,-'Dash Board'!$C$19)</f>
        <v>0</v>
      </c>
      <c r="K6784" s="6">
        <f t="shared" si="739"/>
        <v>0</v>
      </c>
      <c r="L6784" s="8">
        <f t="shared" si="740"/>
        <v>1.31253726227454E-7</v>
      </c>
      <c r="N6784" s="8">
        <f t="shared" si="745"/>
        <v>-1.797479166643212E-11</v>
      </c>
      <c r="O6784" s="8">
        <f>IF(E6783&lt;&gt;E6784,SUM($N$4:N6784)-SUM($O$3:O6783),0)</f>
        <v>0</v>
      </c>
      <c r="P6784" s="6">
        <f>IF(B6784&gt;0,SUM($O$4:O6784)-SUM($P$3:P6783),0)</f>
        <v>0</v>
      </c>
      <c r="Q6784" s="6">
        <f t="shared" si="741"/>
        <v>1.797479166643212E-11</v>
      </c>
      <c r="R6784" s="8">
        <f>IF(E6783&lt;&gt;E6784,SUM($Q$4:Q6784)-SUM($R$3:R6783),0)</f>
        <v>0</v>
      </c>
      <c r="S6784" s="6">
        <f>IF(B6784&gt;0,SUM($R$4:R6784)-SUM($S$3:S6783),0)</f>
        <v>0</v>
      </c>
    </row>
    <row r="6785" spans="1:19">
      <c r="A6785">
        <f>IF(E6784&lt;&gt;E6785,COUNTIF($A$4:A6784,"&lt;&gt;0")+1,0)</f>
        <v>0</v>
      </c>
      <c r="B6785">
        <f>IF(A6785&lt;&gt;0,IF(MOD(A6785,3)=0,COUNTIF($B$4:B6784,"&lt;&gt;0")+1,0),0)</f>
        <v>0</v>
      </c>
      <c r="C6785" s="9">
        <f>'Dash Board'!$C$12+COUNT('Daily reducing balance'!$F$4:F6784)</f>
        <v>48511</v>
      </c>
      <c r="D6785">
        <f t="shared" si="742"/>
        <v>2032</v>
      </c>
      <c r="E6785">
        <f t="shared" si="743"/>
        <v>10</v>
      </c>
      <c r="F6785">
        <f>DAY('Dash Board'!$C$12+COUNT('Daily reducing balance'!$F$4:F6784))</f>
        <v>24</v>
      </c>
      <c r="G6785" s="8">
        <f t="shared" si="744"/>
        <v>1.31253726227454E-7</v>
      </c>
      <c r="H6785" s="6">
        <f>G6785*'Dash Board'!$C$11/365</f>
        <v>3.7757921243514162E-11</v>
      </c>
      <c r="I6785" s="6">
        <f>H6785*'Dash Board'!$C$18/'Dash Board'!$C$11</f>
        <v>1.7979962496911508E-11</v>
      </c>
      <c r="J6785" s="6">
        <f>(G6785&gt;1)*PMT('Dash Board'!$C$11/365,$U$4,-'Dash Board'!$C$19)</f>
        <v>0</v>
      </c>
      <c r="K6785" s="6">
        <f t="shared" si="739"/>
        <v>0</v>
      </c>
      <c r="L6785" s="8">
        <f t="shared" si="740"/>
        <v>1.3129148414869752E-7</v>
      </c>
      <c r="N6785" s="8">
        <f t="shared" si="745"/>
        <v>-1.7979962496911508E-11</v>
      </c>
      <c r="O6785" s="8">
        <f>IF(E6784&lt;&gt;E6785,SUM($N$4:N6785)-SUM($O$3:O6784),0)</f>
        <v>0</v>
      </c>
      <c r="P6785" s="6">
        <f>IF(B6785&gt;0,SUM($O$4:O6785)-SUM($P$3:P6784),0)</f>
        <v>0</v>
      </c>
      <c r="Q6785" s="6">
        <f t="shared" si="741"/>
        <v>1.7979962496911508E-11</v>
      </c>
      <c r="R6785" s="8">
        <f>IF(E6784&lt;&gt;E6785,SUM($Q$4:Q6785)-SUM($R$3:R6784),0)</f>
        <v>0</v>
      </c>
      <c r="S6785" s="6">
        <f>IF(B6785&gt;0,SUM($R$4:R6785)-SUM($S$3:S6784),0)</f>
        <v>0</v>
      </c>
    </row>
    <row r="6786" spans="1:19">
      <c r="A6786">
        <f>IF(E6785&lt;&gt;E6786,COUNTIF($A$4:A6785,"&lt;&gt;0")+1,0)</f>
        <v>0</v>
      </c>
      <c r="B6786">
        <f>IF(A6786&lt;&gt;0,IF(MOD(A6786,3)=0,COUNTIF($B$4:B6785,"&lt;&gt;0")+1,0),0)</f>
        <v>0</v>
      </c>
      <c r="C6786" s="9">
        <f>'Dash Board'!$C$12+COUNT('Daily reducing balance'!$F$4:F6785)</f>
        <v>48512</v>
      </c>
      <c r="D6786">
        <f t="shared" si="742"/>
        <v>2032</v>
      </c>
      <c r="E6786">
        <f t="shared" si="743"/>
        <v>10</v>
      </c>
      <c r="F6786">
        <f>DAY('Dash Board'!$C$12+COUNT('Daily reducing balance'!$F$4:F6785))</f>
        <v>25</v>
      </c>
      <c r="G6786" s="8">
        <f t="shared" si="744"/>
        <v>1.3129148414869752E-7</v>
      </c>
      <c r="H6786" s="6">
        <f>G6786*'Dash Board'!$C$11/365</f>
        <v>3.7768783111269148E-11</v>
      </c>
      <c r="I6786" s="6">
        <f>H6786*'Dash Board'!$C$18/'Dash Board'!$C$11</f>
        <v>1.7985134814890072E-11</v>
      </c>
      <c r="J6786" s="6">
        <f>(G6786&gt;1)*PMT('Dash Board'!$C$11/365,$U$4,-'Dash Board'!$C$19)</f>
        <v>0</v>
      </c>
      <c r="K6786" s="6">
        <f t="shared" si="739"/>
        <v>0</v>
      </c>
      <c r="L6786" s="8">
        <f t="shared" si="740"/>
        <v>1.3132925293180878E-7</v>
      </c>
      <c r="N6786" s="8">
        <f t="shared" si="745"/>
        <v>-1.7985134814890072E-11</v>
      </c>
      <c r="O6786" s="8">
        <f>IF(E6785&lt;&gt;E6786,SUM($N$4:N6786)-SUM($O$3:O6785),0)</f>
        <v>0</v>
      </c>
      <c r="P6786" s="6">
        <f>IF(B6786&gt;0,SUM($O$4:O6786)-SUM($P$3:P6785),0)</f>
        <v>0</v>
      </c>
      <c r="Q6786" s="6">
        <f t="shared" si="741"/>
        <v>1.7985134814890072E-11</v>
      </c>
      <c r="R6786" s="8">
        <f>IF(E6785&lt;&gt;E6786,SUM($Q$4:Q6786)-SUM($R$3:R6785),0)</f>
        <v>0</v>
      </c>
      <c r="S6786" s="6">
        <f>IF(B6786&gt;0,SUM($R$4:R6786)-SUM($S$3:S6785),0)</f>
        <v>0</v>
      </c>
    </row>
    <row r="6787" spans="1:19">
      <c r="A6787">
        <f>IF(E6786&lt;&gt;E6787,COUNTIF($A$4:A6786,"&lt;&gt;0")+1,0)</f>
        <v>0</v>
      </c>
      <c r="B6787">
        <f>IF(A6787&lt;&gt;0,IF(MOD(A6787,3)=0,COUNTIF($B$4:B6786,"&lt;&gt;0")+1,0),0)</f>
        <v>0</v>
      </c>
      <c r="C6787" s="9">
        <f>'Dash Board'!$C$12+COUNT('Daily reducing balance'!$F$4:F6786)</f>
        <v>48513</v>
      </c>
      <c r="D6787">
        <f t="shared" si="742"/>
        <v>2032</v>
      </c>
      <c r="E6787">
        <f t="shared" si="743"/>
        <v>10</v>
      </c>
      <c r="F6787">
        <f>DAY('Dash Board'!$C$12+COUNT('Daily reducing balance'!$F$4:F6786))</f>
        <v>26</v>
      </c>
      <c r="G6787" s="8">
        <f t="shared" si="744"/>
        <v>1.3132925293180878E-7</v>
      </c>
      <c r="H6787" s="6">
        <f>G6787*'Dash Board'!$C$11/365</f>
        <v>3.7779648103671019E-11</v>
      </c>
      <c r="I6787" s="6">
        <f>H6787*'Dash Board'!$C$18/'Dash Board'!$C$11</f>
        <v>1.7990308620795726E-11</v>
      </c>
      <c r="J6787" s="6">
        <f>(G6787&gt;1)*PMT('Dash Board'!$C$11/365,$U$4,-'Dash Board'!$C$19)</f>
        <v>0</v>
      </c>
      <c r="K6787" s="6">
        <f t="shared" si="739"/>
        <v>0</v>
      </c>
      <c r="L6787" s="8">
        <f t="shared" si="740"/>
        <v>1.3136703257991245E-7</v>
      </c>
      <c r="N6787" s="8">
        <f t="shared" si="745"/>
        <v>-1.7990308620795726E-11</v>
      </c>
      <c r="O6787" s="8">
        <f>IF(E6786&lt;&gt;E6787,SUM($N$4:N6787)-SUM($O$3:O6786),0)</f>
        <v>0</v>
      </c>
      <c r="P6787" s="6">
        <f>IF(B6787&gt;0,SUM($O$4:O6787)-SUM($P$3:P6786),0)</f>
        <v>0</v>
      </c>
      <c r="Q6787" s="6">
        <f t="shared" si="741"/>
        <v>1.7990308620795726E-11</v>
      </c>
      <c r="R6787" s="8">
        <f>IF(E6786&lt;&gt;E6787,SUM($Q$4:Q6787)-SUM($R$3:R6786),0)</f>
        <v>0</v>
      </c>
      <c r="S6787" s="6">
        <f>IF(B6787&gt;0,SUM($R$4:R6787)-SUM($S$3:S6786),0)</f>
        <v>0</v>
      </c>
    </row>
    <row r="6788" spans="1:19">
      <c r="A6788">
        <f>IF(E6787&lt;&gt;E6788,COUNTIF($A$4:A6787,"&lt;&gt;0")+1,0)</f>
        <v>0</v>
      </c>
      <c r="B6788">
        <f>IF(A6788&lt;&gt;0,IF(MOD(A6788,3)=0,COUNTIF($B$4:B6787,"&lt;&gt;0")+1,0),0)</f>
        <v>0</v>
      </c>
      <c r="C6788" s="9">
        <f>'Dash Board'!$C$12+COUNT('Daily reducing balance'!$F$4:F6787)</f>
        <v>48514</v>
      </c>
      <c r="D6788">
        <f t="shared" si="742"/>
        <v>2032</v>
      </c>
      <c r="E6788">
        <f t="shared" si="743"/>
        <v>10</v>
      </c>
      <c r="F6788">
        <f>DAY('Dash Board'!$C$12+COUNT('Daily reducing balance'!$F$4:F6787))</f>
        <v>27</v>
      </c>
      <c r="G6788" s="8">
        <f t="shared" si="744"/>
        <v>1.3136703257991245E-7</v>
      </c>
      <c r="H6788" s="6">
        <f>G6788*'Dash Board'!$C$11/365</f>
        <v>3.779051622161865E-11</v>
      </c>
      <c r="I6788" s="6">
        <f>H6788*'Dash Board'!$C$18/'Dash Board'!$C$11</f>
        <v>1.79954839150565E-11</v>
      </c>
      <c r="J6788" s="6">
        <f>(G6788&gt;1)*PMT('Dash Board'!$C$11/365,$U$4,-'Dash Board'!$C$19)</f>
        <v>0</v>
      </c>
      <c r="K6788" s="6">
        <f t="shared" si="739"/>
        <v>0</v>
      </c>
      <c r="L6788" s="8">
        <f t="shared" si="740"/>
        <v>1.3140482309613408E-7</v>
      </c>
      <c r="N6788" s="8">
        <f t="shared" si="745"/>
        <v>-1.79954839150565E-11</v>
      </c>
      <c r="O6788" s="8">
        <f>IF(E6787&lt;&gt;E6788,SUM($N$4:N6788)-SUM($O$3:O6787),0)</f>
        <v>0</v>
      </c>
      <c r="P6788" s="6">
        <f>IF(B6788&gt;0,SUM($O$4:O6788)-SUM($P$3:P6787),0)</f>
        <v>0</v>
      </c>
      <c r="Q6788" s="6">
        <f t="shared" si="741"/>
        <v>1.79954839150565E-11</v>
      </c>
      <c r="R6788" s="8">
        <f>IF(E6787&lt;&gt;E6788,SUM($Q$4:Q6788)-SUM($R$3:R6787),0)</f>
        <v>0</v>
      </c>
      <c r="S6788" s="6">
        <f>IF(B6788&gt;0,SUM($R$4:R6788)-SUM($S$3:S6787),0)</f>
        <v>0</v>
      </c>
    </row>
    <row r="6789" spans="1:19">
      <c r="A6789">
        <f>IF(E6788&lt;&gt;E6789,COUNTIF($A$4:A6788,"&lt;&gt;0")+1,0)</f>
        <v>0</v>
      </c>
      <c r="B6789">
        <f>IF(A6789&lt;&gt;0,IF(MOD(A6789,3)=0,COUNTIF($B$4:B6788,"&lt;&gt;0")+1,0),0)</f>
        <v>0</v>
      </c>
      <c r="C6789" s="9">
        <f>'Dash Board'!$C$12+COUNT('Daily reducing balance'!$F$4:F6788)</f>
        <v>48515</v>
      </c>
      <c r="D6789">
        <f t="shared" si="742"/>
        <v>2032</v>
      </c>
      <c r="E6789">
        <f t="shared" si="743"/>
        <v>10</v>
      </c>
      <c r="F6789">
        <f>DAY('Dash Board'!$C$12+COUNT('Daily reducing balance'!$F$4:F6788))</f>
        <v>28</v>
      </c>
      <c r="G6789" s="8">
        <f t="shared" si="744"/>
        <v>1.3140482309613408E-7</v>
      </c>
      <c r="H6789" s="6">
        <f>G6789*'Dash Board'!$C$11/365</f>
        <v>3.7801387466011172E-11</v>
      </c>
      <c r="I6789" s="6">
        <f>H6789*'Dash Board'!$C$18/'Dash Board'!$C$11</f>
        <v>1.8000660698100557E-11</v>
      </c>
      <c r="J6789" s="6">
        <f>(G6789&gt;1)*PMT('Dash Board'!$C$11/365,$U$4,-'Dash Board'!$C$19)</f>
        <v>0</v>
      </c>
      <c r="K6789" s="6">
        <f t="shared" ref="K6789:K6852" si="746">IF(F6789=1,SUMIFS($J$4:$J$7308,$D$4:$D$7308,"="&amp;YEAR(C6789),$E$4:$E$7308,"="&amp;MONTH(C6789)),0)</f>
        <v>0</v>
      </c>
      <c r="L6789" s="8">
        <f t="shared" ref="L6789:L6852" si="747">IF(G6789+H6789-J6789&lt;0,0,G6789+H6789-J6789)</f>
        <v>1.314426244836001E-7</v>
      </c>
      <c r="N6789" s="8">
        <f t="shared" si="745"/>
        <v>-1.8000660698100557E-11</v>
      </c>
      <c r="O6789" s="8">
        <f>IF(E6788&lt;&gt;E6789,SUM($N$4:N6789)-SUM($O$3:O6788),0)</f>
        <v>0</v>
      </c>
      <c r="P6789" s="6">
        <f>IF(B6789&gt;0,SUM($O$4:O6789)-SUM($P$3:P6788),0)</f>
        <v>0</v>
      </c>
      <c r="Q6789" s="6">
        <f t="shared" ref="Q6789:Q6852" si="748">I6789</f>
        <v>1.8000660698100557E-11</v>
      </c>
      <c r="R6789" s="8">
        <f>IF(E6788&lt;&gt;E6789,SUM($Q$4:Q6789)-SUM($R$3:R6788),0)</f>
        <v>0</v>
      </c>
      <c r="S6789" s="6">
        <f>IF(B6789&gt;0,SUM($R$4:R6789)-SUM($S$3:S6788),0)</f>
        <v>0</v>
      </c>
    </row>
    <row r="6790" spans="1:19">
      <c r="A6790">
        <f>IF(E6789&lt;&gt;E6790,COUNTIF($A$4:A6789,"&lt;&gt;0")+1,0)</f>
        <v>0</v>
      </c>
      <c r="B6790">
        <f>IF(A6790&lt;&gt;0,IF(MOD(A6790,3)=0,COUNTIF($B$4:B6789,"&lt;&gt;0")+1,0),0)</f>
        <v>0</v>
      </c>
      <c r="C6790" s="9">
        <f>'Dash Board'!$C$12+COUNT('Daily reducing balance'!$F$4:F6789)</f>
        <v>48516</v>
      </c>
      <c r="D6790">
        <f t="shared" si="742"/>
        <v>2032</v>
      </c>
      <c r="E6790">
        <f t="shared" si="743"/>
        <v>10</v>
      </c>
      <c r="F6790">
        <f>DAY('Dash Board'!$C$12+COUNT('Daily reducing balance'!$F$4:F6789))</f>
        <v>29</v>
      </c>
      <c r="G6790" s="8">
        <f t="shared" si="744"/>
        <v>1.314426244836001E-7</v>
      </c>
      <c r="H6790" s="6">
        <f>G6790*'Dash Board'!$C$11/365</f>
        <v>3.7812261837747971E-11</v>
      </c>
      <c r="I6790" s="6">
        <f>H6790*'Dash Board'!$C$18/'Dash Board'!$C$11</f>
        <v>1.8005838970356176E-11</v>
      </c>
      <c r="J6790" s="6">
        <f>(G6790&gt;1)*PMT('Dash Board'!$C$11/365,$U$4,-'Dash Board'!$C$19)</f>
        <v>0</v>
      </c>
      <c r="K6790" s="6">
        <f t="shared" si="746"/>
        <v>0</v>
      </c>
      <c r="L6790" s="8">
        <f t="shared" si="747"/>
        <v>1.3148043674543786E-7</v>
      </c>
      <c r="N6790" s="8">
        <f t="shared" si="745"/>
        <v>-1.8005838970356176E-11</v>
      </c>
      <c r="O6790" s="8">
        <f>IF(E6789&lt;&gt;E6790,SUM($N$4:N6790)-SUM($O$3:O6789),0)</f>
        <v>0</v>
      </c>
      <c r="P6790" s="6">
        <f>IF(B6790&gt;0,SUM($O$4:O6790)-SUM($P$3:P6789),0)</f>
        <v>0</v>
      </c>
      <c r="Q6790" s="6">
        <f t="shared" si="748"/>
        <v>1.8005838970356176E-11</v>
      </c>
      <c r="R6790" s="8">
        <f>IF(E6789&lt;&gt;E6790,SUM($Q$4:Q6790)-SUM($R$3:R6789),0)</f>
        <v>0</v>
      </c>
      <c r="S6790" s="6">
        <f>IF(B6790&gt;0,SUM($R$4:R6790)-SUM($S$3:S6789),0)</f>
        <v>0</v>
      </c>
    </row>
    <row r="6791" spans="1:19">
      <c r="A6791">
        <f>IF(E6790&lt;&gt;E6791,COUNTIF($A$4:A6790,"&lt;&gt;0")+1,0)</f>
        <v>0</v>
      </c>
      <c r="B6791">
        <f>IF(A6791&lt;&gt;0,IF(MOD(A6791,3)=0,COUNTIF($B$4:B6790,"&lt;&gt;0")+1,0),0)</f>
        <v>0</v>
      </c>
      <c r="C6791" s="9">
        <f>'Dash Board'!$C$12+COUNT('Daily reducing balance'!$F$4:F6790)</f>
        <v>48517</v>
      </c>
      <c r="D6791">
        <f t="shared" si="742"/>
        <v>2032</v>
      </c>
      <c r="E6791">
        <f t="shared" si="743"/>
        <v>10</v>
      </c>
      <c r="F6791">
        <f>DAY('Dash Board'!$C$12+COUNT('Daily reducing balance'!$F$4:F6790))</f>
        <v>30</v>
      </c>
      <c r="G6791" s="8">
        <f t="shared" si="744"/>
        <v>1.3148043674543786E-7</v>
      </c>
      <c r="H6791" s="6">
        <f>G6791*'Dash Board'!$C$11/365</f>
        <v>3.7823139337728701E-11</v>
      </c>
      <c r="I6791" s="6">
        <f>H6791*'Dash Board'!$C$18/'Dash Board'!$C$11</f>
        <v>1.8011018732251763E-11</v>
      </c>
      <c r="J6791" s="6">
        <f>(G6791&gt;1)*PMT('Dash Board'!$C$11/365,$U$4,-'Dash Board'!$C$19)</f>
        <v>0</v>
      </c>
      <c r="K6791" s="6">
        <f t="shared" si="746"/>
        <v>0</v>
      </c>
      <c r="L6791" s="8">
        <f t="shared" si="747"/>
        <v>1.3151825988477558E-7</v>
      </c>
      <c r="N6791" s="8">
        <f t="shared" si="745"/>
        <v>-1.8011018732251763E-11</v>
      </c>
      <c r="O6791" s="8">
        <f>IF(E6790&lt;&gt;E6791,SUM($N$4:N6791)-SUM($O$3:O6790),0)</f>
        <v>0</v>
      </c>
      <c r="P6791" s="6">
        <f>IF(B6791&gt;0,SUM($O$4:O6791)-SUM($P$3:P6790),0)</f>
        <v>0</v>
      </c>
      <c r="Q6791" s="6">
        <f t="shared" si="748"/>
        <v>1.8011018732251763E-11</v>
      </c>
      <c r="R6791" s="8">
        <f>IF(E6790&lt;&gt;E6791,SUM($Q$4:Q6791)-SUM($R$3:R6790),0)</f>
        <v>0</v>
      </c>
      <c r="S6791" s="6">
        <f>IF(B6791&gt;0,SUM($R$4:R6791)-SUM($S$3:S6790),0)</f>
        <v>0</v>
      </c>
    </row>
    <row r="6792" spans="1:19">
      <c r="A6792">
        <f>IF(E6791&lt;&gt;E6792,COUNTIF($A$4:A6791,"&lt;&gt;0")+1,0)</f>
        <v>0</v>
      </c>
      <c r="B6792">
        <f>IF(A6792&lt;&gt;0,IF(MOD(A6792,3)=0,COUNTIF($B$4:B6791,"&lt;&gt;0")+1,0),0)</f>
        <v>0</v>
      </c>
      <c r="C6792" s="9">
        <f>'Dash Board'!$C$12+COUNT('Daily reducing balance'!$F$4:F6791)</f>
        <v>48518</v>
      </c>
      <c r="D6792">
        <f t="shared" si="742"/>
        <v>2032</v>
      </c>
      <c r="E6792">
        <f t="shared" si="743"/>
        <v>10</v>
      </c>
      <c r="F6792">
        <f>DAY('Dash Board'!$C$12+COUNT('Daily reducing balance'!$F$4:F6791))</f>
        <v>31</v>
      </c>
      <c r="G6792" s="8">
        <f t="shared" si="744"/>
        <v>1.3151825988477558E-7</v>
      </c>
      <c r="H6792" s="6">
        <f>G6792*'Dash Board'!$C$11/365</f>
        <v>3.7834019966853245E-11</v>
      </c>
      <c r="I6792" s="6">
        <f>H6792*'Dash Board'!$C$18/'Dash Board'!$C$11</f>
        <v>1.8016199984215833E-11</v>
      </c>
      <c r="J6792" s="6">
        <f>(G6792&gt;1)*PMT('Dash Board'!$C$11/365,$U$4,-'Dash Board'!$C$19)</f>
        <v>0</v>
      </c>
      <c r="K6792" s="6">
        <f t="shared" si="746"/>
        <v>0</v>
      </c>
      <c r="L6792" s="8">
        <f t="shared" si="747"/>
        <v>1.3155609390474245E-7</v>
      </c>
      <c r="N6792" s="8">
        <f t="shared" si="745"/>
        <v>-1.8016199984215833E-11</v>
      </c>
      <c r="O6792" s="8">
        <f>IF(E6791&lt;&gt;E6792,SUM($N$4:N6792)-SUM($O$3:O6791),0)</f>
        <v>0</v>
      </c>
      <c r="P6792" s="6">
        <f>IF(B6792&gt;0,SUM($O$4:O6792)-SUM($P$3:P6791),0)</f>
        <v>0</v>
      </c>
      <c r="Q6792" s="6">
        <f t="shared" si="748"/>
        <v>1.8016199984215833E-11</v>
      </c>
      <c r="R6792" s="8">
        <f>IF(E6791&lt;&gt;E6792,SUM($Q$4:Q6792)-SUM($R$3:R6791),0)</f>
        <v>0</v>
      </c>
      <c r="S6792" s="6">
        <f>IF(B6792&gt;0,SUM($R$4:R6792)-SUM($S$3:S6791),0)</f>
        <v>0</v>
      </c>
    </row>
    <row r="6793" spans="1:19">
      <c r="A6793">
        <f>IF(E6792&lt;&gt;E6793,COUNTIF($A$4:A6792,"&lt;&gt;0")+1,0)</f>
        <v>223</v>
      </c>
      <c r="B6793">
        <f>IF(A6793&lt;&gt;0,IF(MOD(A6793,3)=0,COUNTIF($B$4:B6792,"&lt;&gt;0")+1,0),0)</f>
        <v>0</v>
      </c>
      <c r="C6793" s="9">
        <f>'Dash Board'!$C$12+COUNT('Daily reducing balance'!$F$4:F6792)</f>
        <v>48519</v>
      </c>
      <c r="D6793">
        <f t="shared" si="742"/>
        <v>2032</v>
      </c>
      <c r="E6793">
        <f t="shared" si="743"/>
        <v>11</v>
      </c>
      <c r="F6793">
        <f>DAY('Dash Board'!$C$12+COUNT('Daily reducing balance'!$F$4:F6792))</f>
        <v>1</v>
      </c>
      <c r="G6793" s="8">
        <f t="shared" si="744"/>
        <v>1.3155609390474245E-7</v>
      </c>
      <c r="H6793" s="6">
        <f>G6793*'Dash Board'!$C$11/365</f>
        <v>3.7844903726021802E-11</v>
      </c>
      <c r="I6793" s="6">
        <f>H6793*'Dash Board'!$C$18/'Dash Board'!$C$11</f>
        <v>1.8021382726677053E-11</v>
      </c>
      <c r="J6793" s="6">
        <f>(G6793&gt;1)*PMT('Dash Board'!$C$11/365,$U$4,-'Dash Board'!$C$19)</f>
        <v>0</v>
      </c>
      <c r="K6793" s="6">
        <f t="shared" si="746"/>
        <v>0</v>
      </c>
      <c r="L6793" s="8">
        <f t="shared" si="747"/>
        <v>1.3159393880846848E-7</v>
      </c>
      <c r="N6793" s="8">
        <f t="shared" si="745"/>
        <v>-1.8021382726677053E-11</v>
      </c>
      <c r="O6793" s="8">
        <f>IF(E6792&lt;&gt;E6793,SUM($N$4:N6793)-SUM($O$3:O6792),0)</f>
        <v>0</v>
      </c>
      <c r="P6793" s="6">
        <f>IF(B6793&gt;0,SUM($O$4:O6793)-SUM($P$3:P6792),0)</f>
        <v>0</v>
      </c>
      <c r="Q6793" s="6">
        <f t="shared" si="748"/>
        <v>1.8021382726677053E-11</v>
      </c>
      <c r="R6793" s="8">
        <f>IF(E6792&lt;&gt;E6793,SUM($Q$4:Q6793)-SUM($R$3:R6792),0)</f>
        <v>9.0221874415874481E-10</v>
      </c>
      <c r="S6793" s="6">
        <f>IF(B6793&gt;0,SUM($R$4:R6793)-SUM($S$3:S6792),0)</f>
        <v>0</v>
      </c>
    </row>
    <row r="6794" spans="1:19">
      <c r="A6794">
        <f>IF(E6793&lt;&gt;E6794,COUNTIF($A$4:A6793,"&lt;&gt;0")+1,0)</f>
        <v>0</v>
      </c>
      <c r="B6794">
        <f>IF(A6794&lt;&gt;0,IF(MOD(A6794,3)=0,COUNTIF($B$4:B6793,"&lt;&gt;0")+1,0),0)</f>
        <v>0</v>
      </c>
      <c r="C6794" s="9">
        <f>'Dash Board'!$C$12+COUNT('Daily reducing balance'!$F$4:F6793)</f>
        <v>48520</v>
      </c>
      <c r="D6794">
        <f t="shared" si="742"/>
        <v>2032</v>
      </c>
      <c r="E6794">
        <f t="shared" si="743"/>
        <v>11</v>
      </c>
      <c r="F6794">
        <f>DAY('Dash Board'!$C$12+COUNT('Daily reducing balance'!$F$4:F6793))</f>
        <v>2</v>
      </c>
      <c r="G6794" s="8">
        <f t="shared" si="744"/>
        <v>1.3159393880846848E-7</v>
      </c>
      <c r="H6794" s="6">
        <f>G6794*'Dash Board'!$C$11/365</f>
        <v>3.7855790616134764E-11</v>
      </c>
      <c r="I6794" s="6">
        <f>H6794*'Dash Board'!$C$18/'Dash Board'!$C$11</f>
        <v>1.8026566960064173E-11</v>
      </c>
      <c r="J6794" s="6">
        <f>(G6794&gt;1)*PMT('Dash Board'!$C$11/365,$U$4,-'Dash Board'!$C$19)</f>
        <v>0</v>
      </c>
      <c r="K6794" s="6">
        <f t="shared" si="746"/>
        <v>0</v>
      </c>
      <c r="L6794" s="8">
        <f t="shared" si="747"/>
        <v>1.3163179459908461E-7</v>
      </c>
      <c r="N6794" s="8">
        <f t="shared" si="745"/>
        <v>-1.8026566960064173E-11</v>
      </c>
      <c r="O6794" s="8">
        <f>IF(E6793&lt;&gt;E6794,SUM($N$4:N6794)-SUM($O$3:O6793),0)</f>
        <v>0</v>
      </c>
      <c r="P6794" s="6">
        <f>IF(B6794&gt;0,SUM($O$4:O6794)-SUM($P$3:P6793),0)</f>
        <v>0</v>
      </c>
      <c r="Q6794" s="6">
        <f t="shared" si="748"/>
        <v>1.8026566960064173E-11</v>
      </c>
      <c r="R6794" s="8">
        <f>IF(E6793&lt;&gt;E6794,SUM($Q$4:Q6794)-SUM($R$3:R6793),0)</f>
        <v>0</v>
      </c>
      <c r="S6794" s="6">
        <f>IF(B6794&gt;0,SUM($R$4:R6794)-SUM($S$3:S6793),0)</f>
        <v>0</v>
      </c>
    </row>
    <row r="6795" spans="1:19">
      <c r="A6795">
        <f>IF(E6794&lt;&gt;E6795,COUNTIF($A$4:A6794,"&lt;&gt;0")+1,0)</f>
        <v>0</v>
      </c>
      <c r="B6795">
        <f>IF(A6795&lt;&gt;0,IF(MOD(A6795,3)=0,COUNTIF($B$4:B6794,"&lt;&gt;0")+1,0),0)</f>
        <v>0</v>
      </c>
      <c r="C6795" s="9">
        <f>'Dash Board'!$C$12+COUNT('Daily reducing balance'!$F$4:F6794)</f>
        <v>48521</v>
      </c>
      <c r="D6795">
        <f t="shared" si="742"/>
        <v>2032</v>
      </c>
      <c r="E6795">
        <f t="shared" si="743"/>
        <v>11</v>
      </c>
      <c r="F6795">
        <f>DAY('Dash Board'!$C$12+COUNT('Daily reducing balance'!$F$4:F6794))</f>
        <v>3</v>
      </c>
      <c r="G6795" s="8">
        <f t="shared" si="744"/>
        <v>1.3163179459908461E-7</v>
      </c>
      <c r="H6795" s="6">
        <f>G6795*'Dash Board'!$C$11/365</f>
        <v>3.7866680638092834E-11</v>
      </c>
      <c r="I6795" s="6">
        <f>H6795*'Dash Board'!$C$18/'Dash Board'!$C$11</f>
        <v>1.8031752684806112E-11</v>
      </c>
      <c r="J6795" s="6">
        <f>(G6795&gt;1)*PMT('Dash Board'!$C$11/365,$U$4,-'Dash Board'!$C$19)</f>
        <v>0</v>
      </c>
      <c r="K6795" s="6">
        <f t="shared" si="746"/>
        <v>0</v>
      </c>
      <c r="L6795" s="8">
        <f t="shared" si="747"/>
        <v>1.3166966127972271E-7</v>
      </c>
      <c r="N6795" s="8">
        <f t="shared" si="745"/>
        <v>-1.8031752684806112E-11</v>
      </c>
      <c r="O6795" s="8">
        <f>IF(E6794&lt;&gt;E6795,SUM($N$4:N6795)-SUM($O$3:O6794),0)</f>
        <v>0</v>
      </c>
      <c r="P6795" s="6">
        <f>IF(B6795&gt;0,SUM($O$4:O6795)-SUM($P$3:P6794),0)</f>
        <v>0</v>
      </c>
      <c r="Q6795" s="6">
        <f t="shared" si="748"/>
        <v>1.8031752684806112E-11</v>
      </c>
      <c r="R6795" s="8">
        <f>IF(E6794&lt;&gt;E6795,SUM($Q$4:Q6795)-SUM($R$3:R6794),0)</f>
        <v>0</v>
      </c>
      <c r="S6795" s="6">
        <f>IF(B6795&gt;0,SUM($R$4:R6795)-SUM($S$3:S6794),0)</f>
        <v>0</v>
      </c>
    </row>
    <row r="6796" spans="1:19">
      <c r="A6796">
        <f>IF(E6795&lt;&gt;E6796,COUNTIF($A$4:A6795,"&lt;&gt;0")+1,0)</f>
        <v>0</v>
      </c>
      <c r="B6796">
        <f>IF(A6796&lt;&gt;0,IF(MOD(A6796,3)=0,COUNTIF($B$4:B6795,"&lt;&gt;0")+1,0),0)</f>
        <v>0</v>
      </c>
      <c r="C6796" s="9">
        <f>'Dash Board'!$C$12+COUNT('Daily reducing balance'!$F$4:F6795)</f>
        <v>48522</v>
      </c>
      <c r="D6796">
        <f t="shared" si="742"/>
        <v>2032</v>
      </c>
      <c r="E6796">
        <f t="shared" si="743"/>
        <v>11</v>
      </c>
      <c r="F6796">
        <f>DAY('Dash Board'!$C$12+COUNT('Daily reducing balance'!$F$4:F6795))</f>
        <v>4</v>
      </c>
      <c r="G6796" s="8">
        <f t="shared" si="744"/>
        <v>1.3166966127972271E-7</v>
      </c>
      <c r="H6796" s="6">
        <f>G6796*'Dash Board'!$C$11/365</f>
        <v>3.7877573792796941E-11</v>
      </c>
      <c r="I6796" s="6">
        <f>H6796*'Dash Board'!$C$18/'Dash Board'!$C$11</f>
        <v>1.8036939901331878E-11</v>
      </c>
      <c r="J6796" s="6">
        <f>(G6796&gt;1)*PMT('Dash Board'!$C$11/365,$U$4,-'Dash Board'!$C$19)</f>
        <v>0</v>
      </c>
      <c r="K6796" s="6">
        <f t="shared" si="746"/>
        <v>0</v>
      </c>
      <c r="L6796" s="8">
        <f t="shared" si="747"/>
        <v>1.317075388535155E-7</v>
      </c>
      <c r="N6796" s="8">
        <f t="shared" si="745"/>
        <v>-1.8036939901331878E-11</v>
      </c>
      <c r="O6796" s="8">
        <f>IF(E6795&lt;&gt;E6796,SUM($N$4:N6796)-SUM($O$3:O6795),0)</f>
        <v>0</v>
      </c>
      <c r="P6796" s="6">
        <f>IF(B6796&gt;0,SUM($O$4:O6796)-SUM($P$3:P6795),0)</f>
        <v>0</v>
      </c>
      <c r="Q6796" s="6">
        <f t="shared" si="748"/>
        <v>1.8036939901331878E-11</v>
      </c>
      <c r="R6796" s="8">
        <f>IF(E6795&lt;&gt;E6796,SUM($Q$4:Q6796)-SUM($R$3:R6795),0)</f>
        <v>0</v>
      </c>
      <c r="S6796" s="6">
        <f>IF(B6796&gt;0,SUM($R$4:R6796)-SUM($S$3:S6795),0)</f>
        <v>0</v>
      </c>
    </row>
    <row r="6797" spans="1:19">
      <c r="A6797">
        <f>IF(E6796&lt;&gt;E6797,COUNTIF($A$4:A6796,"&lt;&gt;0")+1,0)</f>
        <v>0</v>
      </c>
      <c r="B6797">
        <f>IF(A6797&lt;&gt;0,IF(MOD(A6797,3)=0,COUNTIF($B$4:B6796,"&lt;&gt;0")+1,0),0)</f>
        <v>0</v>
      </c>
      <c r="C6797" s="9">
        <f>'Dash Board'!$C$12+COUNT('Daily reducing balance'!$F$4:F6796)</f>
        <v>48523</v>
      </c>
      <c r="D6797">
        <f t="shared" si="742"/>
        <v>2032</v>
      </c>
      <c r="E6797">
        <f t="shared" si="743"/>
        <v>11</v>
      </c>
      <c r="F6797">
        <f>DAY('Dash Board'!$C$12+COUNT('Daily reducing balance'!$F$4:F6796))</f>
        <v>5</v>
      </c>
      <c r="G6797" s="8">
        <f t="shared" si="744"/>
        <v>1.317075388535155E-7</v>
      </c>
      <c r="H6797" s="6">
        <f>G6797*'Dash Board'!$C$11/365</f>
        <v>3.7888470081148292E-11</v>
      </c>
      <c r="I6797" s="6">
        <f>H6797*'Dash Board'!$C$18/'Dash Board'!$C$11</f>
        <v>1.8042128610070615E-11</v>
      </c>
      <c r="J6797" s="6">
        <f>(G6797&gt;1)*PMT('Dash Board'!$C$11/365,$U$4,-'Dash Board'!$C$19)</f>
        <v>0</v>
      </c>
      <c r="K6797" s="6">
        <f t="shared" si="746"/>
        <v>0</v>
      </c>
      <c r="L6797" s="8">
        <f t="shared" si="747"/>
        <v>1.3174542732359664E-7</v>
      </c>
      <c r="N6797" s="8">
        <f t="shared" si="745"/>
        <v>-1.8042128610070615E-11</v>
      </c>
      <c r="O6797" s="8">
        <f>IF(E6796&lt;&gt;E6797,SUM($N$4:N6797)-SUM($O$3:O6796),0)</f>
        <v>0</v>
      </c>
      <c r="P6797" s="6">
        <f>IF(B6797&gt;0,SUM($O$4:O6797)-SUM($P$3:P6796),0)</f>
        <v>0</v>
      </c>
      <c r="Q6797" s="6">
        <f t="shared" si="748"/>
        <v>1.8042128610070615E-11</v>
      </c>
      <c r="R6797" s="8">
        <f>IF(E6796&lt;&gt;E6797,SUM($Q$4:Q6797)-SUM($R$3:R6796),0)</f>
        <v>0</v>
      </c>
      <c r="S6797" s="6">
        <f>IF(B6797&gt;0,SUM($R$4:R6797)-SUM($S$3:S6796),0)</f>
        <v>0</v>
      </c>
    </row>
    <row r="6798" spans="1:19">
      <c r="A6798">
        <f>IF(E6797&lt;&gt;E6798,COUNTIF($A$4:A6797,"&lt;&gt;0")+1,0)</f>
        <v>0</v>
      </c>
      <c r="B6798">
        <f>IF(A6798&lt;&gt;0,IF(MOD(A6798,3)=0,COUNTIF($B$4:B6797,"&lt;&gt;0")+1,0),0)</f>
        <v>0</v>
      </c>
      <c r="C6798" s="9">
        <f>'Dash Board'!$C$12+COUNT('Daily reducing balance'!$F$4:F6797)</f>
        <v>48524</v>
      </c>
      <c r="D6798">
        <f t="shared" si="742"/>
        <v>2032</v>
      </c>
      <c r="E6798">
        <f t="shared" si="743"/>
        <v>11</v>
      </c>
      <c r="F6798">
        <f>DAY('Dash Board'!$C$12+COUNT('Daily reducing balance'!$F$4:F6797))</f>
        <v>6</v>
      </c>
      <c r="G6798" s="8">
        <f t="shared" si="744"/>
        <v>1.3174542732359664E-7</v>
      </c>
      <c r="H6798" s="6">
        <f>G6798*'Dash Board'!$C$11/365</f>
        <v>3.7899369504048346E-11</v>
      </c>
      <c r="I6798" s="6">
        <f>H6798*'Dash Board'!$C$18/'Dash Board'!$C$11</f>
        <v>1.8047318811451593E-11</v>
      </c>
      <c r="J6798" s="6">
        <f>(G6798&gt;1)*PMT('Dash Board'!$C$11/365,$U$4,-'Dash Board'!$C$19)</f>
        <v>0</v>
      </c>
      <c r="K6798" s="6">
        <f t="shared" si="746"/>
        <v>0</v>
      </c>
      <c r="L6798" s="8">
        <f t="shared" si="747"/>
        <v>1.3178332669310067E-7</v>
      </c>
      <c r="N6798" s="8">
        <f t="shared" si="745"/>
        <v>-1.8047318811451593E-11</v>
      </c>
      <c r="O6798" s="8">
        <f>IF(E6797&lt;&gt;E6798,SUM($N$4:N6798)-SUM($O$3:O6797),0)</f>
        <v>0</v>
      </c>
      <c r="P6798" s="6">
        <f>IF(B6798&gt;0,SUM($O$4:O6798)-SUM($P$3:P6797),0)</f>
        <v>0</v>
      </c>
      <c r="Q6798" s="6">
        <f t="shared" si="748"/>
        <v>1.8047318811451593E-11</v>
      </c>
      <c r="R6798" s="8">
        <f>IF(E6797&lt;&gt;E6798,SUM($Q$4:Q6798)-SUM($R$3:R6797),0)</f>
        <v>0</v>
      </c>
      <c r="S6798" s="6">
        <f>IF(B6798&gt;0,SUM($R$4:R6798)-SUM($S$3:S6797),0)</f>
        <v>0</v>
      </c>
    </row>
    <row r="6799" spans="1:19">
      <c r="A6799">
        <f>IF(E6798&lt;&gt;E6799,COUNTIF($A$4:A6798,"&lt;&gt;0")+1,0)</f>
        <v>0</v>
      </c>
      <c r="B6799">
        <f>IF(A6799&lt;&gt;0,IF(MOD(A6799,3)=0,COUNTIF($B$4:B6798,"&lt;&gt;0")+1,0),0)</f>
        <v>0</v>
      </c>
      <c r="C6799" s="9">
        <f>'Dash Board'!$C$12+COUNT('Daily reducing balance'!$F$4:F6798)</f>
        <v>48525</v>
      </c>
      <c r="D6799">
        <f t="shared" si="742"/>
        <v>2032</v>
      </c>
      <c r="E6799">
        <f t="shared" si="743"/>
        <v>11</v>
      </c>
      <c r="F6799">
        <f>DAY('Dash Board'!$C$12+COUNT('Daily reducing balance'!$F$4:F6798))</f>
        <v>7</v>
      </c>
      <c r="G6799" s="8">
        <f t="shared" si="744"/>
        <v>1.3178332669310067E-7</v>
      </c>
      <c r="H6799" s="6">
        <f>G6799*'Dash Board'!$C$11/365</f>
        <v>3.7910272062398819E-11</v>
      </c>
      <c r="I6799" s="6">
        <f>H6799*'Dash Board'!$C$18/'Dash Board'!$C$11</f>
        <v>1.8052510505904202E-11</v>
      </c>
      <c r="J6799" s="6">
        <f>(G6799&gt;1)*PMT('Dash Board'!$C$11/365,$U$4,-'Dash Board'!$C$19)</f>
        <v>0</v>
      </c>
      <c r="K6799" s="6">
        <f t="shared" si="746"/>
        <v>0</v>
      </c>
      <c r="L6799" s="8">
        <f t="shared" si="747"/>
        <v>1.3182123696516308E-7</v>
      </c>
      <c r="N6799" s="8">
        <f t="shared" si="745"/>
        <v>-1.8052510505904202E-11</v>
      </c>
      <c r="O6799" s="8">
        <f>IF(E6798&lt;&gt;E6799,SUM($N$4:N6799)-SUM($O$3:O6798),0)</f>
        <v>0</v>
      </c>
      <c r="P6799" s="6">
        <f>IF(B6799&gt;0,SUM($O$4:O6799)-SUM($P$3:P6798),0)</f>
        <v>0</v>
      </c>
      <c r="Q6799" s="6">
        <f t="shared" si="748"/>
        <v>1.8052510505904202E-11</v>
      </c>
      <c r="R6799" s="8">
        <f>IF(E6798&lt;&gt;E6799,SUM($Q$4:Q6799)-SUM($R$3:R6798),0)</f>
        <v>0</v>
      </c>
      <c r="S6799" s="6">
        <f>IF(B6799&gt;0,SUM($R$4:R6799)-SUM($S$3:S6798),0)</f>
        <v>0</v>
      </c>
    </row>
    <row r="6800" spans="1:19">
      <c r="A6800">
        <f>IF(E6799&lt;&gt;E6800,COUNTIF($A$4:A6799,"&lt;&gt;0")+1,0)</f>
        <v>0</v>
      </c>
      <c r="B6800">
        <f>IF(A6800&lt;&gt;0,IF(MOD(A6800,3)=0,COUNTIF($B$4:B6799,"&lt;&gt;0")+1,0),0)</f>
        <v>0</v>
      </c>
      <c r="C6800" s="9">
        <f>'Dash Board'!$C$12+COUNT('Daily reducing balance'!$F$4:F6799)</f>
        <v>48526</v>
      </c>
      <c r="D6800">
        <f t="shared" si="742"/>
        <v>2032</v>
      </c>
      <c r="E6800">
        <f t="shared" si="743"/>
        <v>11</v>
      </c>
      <c r="F6800">
        <f>DAY('Dash Board'!$C$12+COUNT('Daily reducing balance'!$F$4:F6799))</f>
        <v>8</v>
      </c>
      <c r="G6800" s="8">
        <f t="shared" si="744"/>
        <v>1.3182123696516308E-7</v>
      </c>
      <c r="H6800" s="6">
        <f>G6800*'Dash Board'!$C$11/365</f>
        <v>3.7921177757101707E-11</v>
      </c>
      <c r="I6800" s="6">
        <f>H6800*'Dash Board'!$C$18/'Dash Board'!$C$11</f>
        <v>1.8057703693857957E-11</v>
      </c>
      <c r="J6800" s="6">
        <f>(G6800&gt;1)*PMT('Dash Board'!$C$11/365,$U$4,-'Dash Board'!$C$19)</f>
        <v>0</v>
      </c>
      <c r="K6800" s="6">
        <f t="shared" si="746"/>
        <v>0</v>
      </c>
      <c r="L6800" s="8">
        <f t="shared" si="747"/>
        <v>1.3185915814292019E-7</v>
      </c>
      <c r="N6800" s="8">
        <f t="shared" si="745"/>
        <v>-1.8057703693857957E-11</v>
      </c>
      <c r="O6800" s="8">
        <f>IF(E6799&lt;&gt;E6800,SUM($N$4:N6800)-SUM($O$3:O6799),0)</f>
        <v>0</v>
      </c>
      <c r="P6800" s="6">
        <f>IF(B6800&gt;0,SUM($O$4:O6800)-SUM($P$3:P6799),0)</f>
        <v>0</v>
      </c>
      <c r="Q6800" s="6">
        <f t="shared" si="748"/>
        <v>1.8057703693857957E-11</v>
      </c>
      <c r="R6800" s="8">
        <f>IF(E6799&lt;&gt;E6800,SUM($Q$4:Q6800)-SUM($R$3:R6799),0)</f>
        <v>0</v>
      </c>
      <c r="S6800" s="6">
        <f>IF(B6800&gt;0,SUM($R$4:R6800)-SUM($S$3:S6799),0)</f>
        <v>0</v>
      </c>
    </row>
    <row r="6801" spans="1:19">
      <c r="A6801">
        <f>IF(E6800&lt;&gt;E6801,COUNTIF($A$4:A6800,"&lt;&gt;0")+1,0)</f>
        <v>0</v>
      </c>
      <c r="B6801">
        <f>IF(A6801&lt;&gt;0,IF(MOD(A6801,3)=0,COUNTIF($B$4:B6800,"&lt;&gt;0")+1,0),0)</f>
        <v>0</v>
      </c>
      <c r="C6801" s="9">
        <f>'Dash Board'!$C$12+COUNT('Daily reducing balance'!$F$4:F6800)</f>
        <v>48527</v>
      </c>
      <c r="D6801">
        <f t="shared" si="742"/>
        <v>2032</v>
      </c>
      <c r="E6801">
        <f t="shared" si="743"/>
        <v>11</v>
      </c>
      <c r="F6801">
        <f>DAY('Dash Board'!$C$12+COUNT('Daily reducing balance'!$F$4:F6800))</f>
        <v>9</v>
      </c>
      <c r="G6801" s="8">
        <f t="shared" si="744"/>
        <v>1.3185915814292019E-7</v>
      </c>
      <c r="H6801" s="6">
        <f>G6801*'Dash Board'!$C$11/365</f>
        <v>3.7932086589059232E-11</v>
      </c>
      <c r="I6801" s="6">
        <f>H6801*'Dash Board'!$C$18/'Dash Board'!$C$11</f>
        <v>1.8062898375742492E-11</v>
      </c>
      <c r="J6801" s="6">
        <f>(G6801&gt;1)*PMT('Dash Board'!$C$11/365,$U$4,-'Dash Board'!$C$19)</f>
        <v>0</v>
      </c>
      <c r="K6801" s="6">
        <f t="shared" si="746"/>
        <v>0</v>
      </c>
      <c r="L6801" s="8">
        <f t="shared" si="747"/>
        <v>1.3189709022950926E-7</v>
      </c>
      <c r="N6801" s="8">
        <f t="shared" si="745"/>
        <v>-1.8062898375742492E-11</v>
      </c>
      <c r="O6801" s="8">
        <f>IF(E6800&lt;&gt;E6801,SUM($N$4:N6801)-SUM($O$3:O6800),0)</f>
        <v>0</v>
      </c>
      <c r="P6801" s="6">
        <f>IF(B6801&gt;0,SUM($O$4:O6801)-SUM($P$3:P6800),0)</f>
        <v>0</v>
      </c>
      <c r="Q6801" s="6">
        <f t="shared" si="748"/>
        <v>1.8062898375742492E-11</v>
      </c>
      <c r="R6801" s="8">
        <f>IF(E6800&lt;&gt;E6801,SUM($Q$4:Q6801)-SUM($R$3:R6800),0)</f>
        <v>0</v>
      </c>
      <c r="S6801" s="6">
        <f>IF(B6801&gt;0,SUM($R$4:R6801)-SUM($S$3:S6800),0)</f>
        <v>0</v>
      </c>
    </row>
    <row r="6802" spans="1:19">
      <c r="A6802">
        <f>IF(E6801&lt;&gt;E6802,COUNTIF($A$4:A6801,"&lt;&gt;0")+1,0)</f>
        <v>0</v>
      </c>
      <c r="B6802">
        <f>IF(A6802&lt;&gt;0,IF(MOD(A6802,3)=0,COUNTIF($B$4:B6801,"&lt;&gt;0")+1,0),0)</f>
        <v>0</v>
      </c>
      <c r="C6802" s="9">
        <f>'Dash Board'!$C$12+COUNT('Daily reducing balance'!$F$4:F6801)</f>
        <v>48528</v>
      </c>
      <c r="D6802">
        <f t="shared" si="742"/>
        <v>2032</v>
      </c>
      <c r="E6802">
        <f t="shared" si="743"/>
        <v>11</v>
      </c>
      <c r="F6802">
        <f>DAY('Dash Board'!$C$12+COUNT('Daily reducing balance'!$F$4:F6801))</f>
        <v>10</v>
      </c>
      <c r="G6802" s="8">
        <f t="shared" si="744"/>
        <v>1.3189709022950926E-7</v>
      </c>
      <c r="H6802" s="6">
        <f>G6802*'Dash Board'!$C$11/365</f>
        <v>3.7942998559173893E-11</v>
      </c>
      <c r="I6802" s="6">
        <f>H6802*'Dash Board'!$C$18/'Dash Board'!$C$11</f>
        <v>1.8068094551987569E-11</v>
      </c>
      <c r="J6802" s="6">
        <f>(G6802&gt;1)*PMT('Dash Board'!$C$11/365,$U$4,-'Dash Board'!$C$19)</f>
        <v>0</v>
      </c>
      <c r="K6802" s="6">
        <f t="shared" si="746"/>
        <v>0</v>
      </c>
      <c r="L6802" s="8">
        <f t="shared" si="747"/>
        <v>1.3193503322806842E-7</v>
      </c>
      <c r="N6802" s="8">
        <f t="shared" si="745"/>
        <v>-1.8068094551987569E-11</v>
      </c>
      <c r="O6802" s="8">
        <f>IF(E6801&lt;&gt;E6802,SUM($N$4:N6802)-SUM($O$3:O6801),0)</f>
        <v>0</v>
      </c>
      <c r="P6802" s="6">
        <f>IF(B6802&gt;0,SUM($O$4:O6802)-SUM($P$3:P6801),0)</f>
        <v>0</v>
      </c>
      <c r="Q6802" s="6">
        <f t="shared" si="748"/>
        <v>1.8068094551987569E-11</v>
      </c>
      <c r="R6802" s="8">
        <f>IF(E6801&lt;&gt;E6802,SUM($Q$4:Q6802)-SUM($R$3:R6801),0)</f>
        <v>0</v>
      </c>
      <c r="S6802" s="6">
        <f>IF(B6802&gt;0,SUM($R$4:R6802)-SUM($S$3:S6801),0)</f>
        <v>0</v>
      </c>
    </row>
    <row r="6803" spans="1:19">
      <c r="A6803">
        <f>IF(E6802&lt;&gt;E6803,COUNTIF($A$4:A6802,"&lt;&gt;0")+1,0)</f>
        <v>0</v>
      </c>
      <c r="B6803">
        <f>IF(A6803&lt;&gt;0,IF(MOD(A6803,3)=0,COUNTIF($B$4:B6802,"&lt;&gt;0")+1,0),0)</f>
        <v>0</v>
      </c>
      <c r="C6803" s="9">
        <f>'Dash Board'!$C$12+COUNT('Daily reducing balance'!$F$4:F6802)</f>
        <v>48529</v>
      </c>
      <c r="D6803">
        <f t="shared" si="742"/>
        <v>2032</v>
      </c>
      <c r="E6803">
        <f t="shared" si="743"/>
        <v>11</v>
      </c>
      <c r="F6803">
        <f>DAY('Dash Board'!$C$12+COUNT('Daily reducing balance'!$F$4:F6802))</f>
        <v>11</v>
      </c>
      <c r="G6803" s="8">
        <f t="shared" si="744"/>
        <v>1.3193503322806842E-7</v>
      </c>
      <c r="H6803" s="6">
        <f>G6803*'Dash Board'!$C$11/365</f>
        <v>3.7953913668348447E-11</v>
      </c>
      <c r="I6803" s="6">
        <f>H6803*'Dash Board'!$C$18/'Dash Board'!$C$11</f>
        <v>1.8073292223023072E-11</v>
      </c>
      <c r="J6803" s="6">
        <f>(G6803&gt;1)*PMT('Dash Board'!$C$11/365,$U$4,-'Dash Board'!$C$19)</f>
        <v>0</v>
      </c>
      <c r="K6803" s="6">
        <f t="shared" si="746"/>
        <v>0</v>
      </c>
      <c r="L6803" s="8">
        <f t="shared" si="747"/>
        <v>1.3197298714173677E-7</v>
      </c>
      <c r="N6803" s="8">
        <f t="shared" si="745"/>
        <v>-1.8073292223023072E-11</v>
      </c>
      <c r="O6803" s="8">
        <f>IF(E6802&lt;&gt;E6803,SUM($N$4:N6803)-SUM($O$3:O6802),0)</f>
        <v>0</v>
      </c>
      <c r="P6803" s="6">
        <f>IF(B6803&gt;0,SUM($O$4:O6803)-SUM($P$3:P6802),0)</f>
        <v>0</v>
      </c>
      <c r="Q6803" s="6">
        <f t="shared" si="748"/>
        <v>1.8073292223023072E-11</v>
      </c>
      <c r="R6803" s="8">
        <f>IF(E6802&lt;&gt;E6803,SUM($Q$4:Q6803)-SUM($R$3:R6802),0)</f>
        <v>0</v>
      </c>
      <c r="S6803" s="6">
        <f>IF(B6803&gt;0,SUM($R$4:R6803)-SUM($S$3:S6802),0)</f>
        <v>0</v>
      </c>
    </row>
    <row r="6804" spans="1:19">
      <c r="A6804">
        <f>IF(E6803&lt;&gt;E6804,COUNTIF($A$4:A6803,"&lt;&gt;0")+1,0)</f>
        <v>0</v>
      </c>
      <c r="B6804">
        <f>IF(A6804&lt;&gt;0,IF(MOD(A6804,3)=0,COUNTIF($B$4:B6803,"&lt;&gt;0")+1,0),0)</f>
        <v>0</v>
      </c>
      <c r="C6804" s="9">
        <f>'Dash Board'!$C$12+COUNT('Daily reducing balance'!$F$4:F6803)</f>
        <v>48530</v>
      </c>
      <c r="D6804">
        <f t="shared" si="742"/>
        <v>2032</v>
      </c>
      <c r="E6804">
        <f t="shared" si="743"/>
        <v>11</v>
      </c>
      <c r="F6804">
        <f>DAY('Dash Board'!$C$12+COUNT('Daily reducing balance'!$F$4:F6803))</f>
        <v>12</v>
      </c>
      <c r="G6804" s="8">
        <f t="shared" si="744"/>
        <v>1.3197298714173677E-7</v>
      </c>
      <c r="H6804" s="6">
        <f>G6804*'Dash Board'!$C$11/365</f>
        <v>3.7964831917485918E-11</v>
      </c>
      <c r="I6804" s="6">
        <f>H6804*'Dash Board'!$C$18/'Dash Board'!$C$11</f>
        <v>1.8078491389279011E-11</v>
      </c>
      <c r="J6804" s="6">
        <f>(G6804&gt;1)*PMT('Dash Board'!$C$11/365,$U$4,-'Dash Board'!$C$19)</f>
        <v>0</v>
      </c>
      <c r="K6804" s="6">
        <f t="shared" si="746"/>
        <v>0</v>
      </c>
      <c r="L6804" s="8">
        <f t="shared" si="747"/>
        <v>1.3201095197365425E-7</v>
      </c>
      <c r="N6804" s="8">
        <f t="shared" si="745"/>
        <v>-1.8078491389279011E-11</v>
      </c>
      <c r="O6804" s="8">
        <f>IF(E6803&lt;&gt;E6804,SUM($N$4:N6804)-SUM($O$3:O6803),0)</f>
        <v>0</v>
      </c>
      <c r="P6804" s="6">
        <f>IF(B6804&gt;0,SUM($O$4:O6804)-SUM($P$3:P6803),0)</f>
        <v>0</v>
      </c>
      <c r="Q6804" s="6">
        <f t="shared" si="748"/>
        <v>1.8078491389279011E-11</v>
      </c>
      <c r="R6804" s="8">
        <f>IF(E6803&lt;&gt;E6804,SUM($Q$4:Q6804)-SUM($R$3:R6803),0)</f>
        <v>0</v>
      </c>
      <c r="S6804" s="6">
        <f>IF(B6804&gt;0,SUM($R$4:R6804)-SUM($S$3:S6803),0)</f>
        <v>0</v>
      </c>
    </row>
    <row r="6805" spans="1:19">
      <c r="A6805">
        <f>IF(E6804&lt;&gt;E6805,COUNTIF($A$4:A6804,"&lt;&gt;0")+1,0)</f>
        <v>0</v>
      </c>
      <c r="B6805">
        <f>IF(A6805&lt;&gt;0,IF(MOD(A6805,3)=0,COUNTIF($B$4:B6804,"&lt;&gt;0")+1,0),0)</f>
        <v>0</v>
      </c>
      <c r="C6805" s="9">
        <f>'Dash Board'!$C$12+COUNT('Daily reducing balance'!$F$4:F6804)</f>
        <v>48531</v>
      </c>
      <c r="D6805">
        <f t="shared" si="742"/>
        <v>2032</v>
      </c>
      <c r="E6805">
        <f t="shared" si="743"/>
        <v>11</v>
      </c>
      <c r="F6805">
        <f>DAY('Dash Board'!$C$12+COUNT('Daily reducing balance'!$F$4:F6804))</f>
        <v>13</v>
      </c>
      <c r="G6805" s="8">
        <f t="shared" si="744"/>
        <v>1.3201095197365425E-7</v>
      </c>
      <c r="H6805" s="6">
        <f>G6805*'Dash Board'!$C$11/365</f>
        <v>3.797575330748958E-11</v>
      </c>
      <c r="I6805" s="6">
        <f>H6805*'Dash Board'!$C$18/'Dash Board'!$C$11</f>
        <v>1.8083692051185515E-11</v>
      </c>
      <c r="J6805" s="6">
        <f>(G6805&gt;1)*PMT('Dash Board'!$C$11/365,$U$4,-'Dash Board'!$C$19)</f>
        <v>0</v>
      </c>
      <c r="K6805" s="6">
        <f t="shared" si="746"/>
        <v>0</v>
      </c>
      <c r="L6805" s="8">
        <f t="shared" si="747"/>
        <v>1.3204892772696173E-7</v>
      </c>
      <c r="N6805" s="8">
        <f t="shared" si="745"/>
        <v>-1.8083692051185515E-11</v>
      </c>
      <c r="O6805" s="8">
        <f>IF(E6804&lt;&gt;E6805,SUM($N$4:N6805)-SUM($O$3:O6804),0)</f>
        <v>0</v>
      </c>
      <c r="P6805" s="6">
        <f>IF(B6805&gt;0,SUM($O$4:O6805)-SUM($P$3:P6804),0)</f>
        <v>0</v>
      </c>
      <c r="Q6805" s="6">
        <f t="shared" si="748"/>
        <v>1.8083692051185515E-11</v>
      </c>
      <c r="R6805" s="8">
        <f>IF(E6804&lt;&gt;E6805,SUM($Q$4:Q6805)-SUM($R$3:R6804),0)</f>
        <v>0</v>
      </c>
      <c r="S6805" s="6">
        <f>IF(B6805&gt;0,SUM($R$4:R6805)-SUM($S$3:S6804),0)</f>
        <v>0</v>
      </c>
    </row>
    <row r="6806" spans="1:19">
      <c r="A6806">
        <f>IF(E6805&lt;&gt;E6806,COUNTIF($A$4:A6805,"&lt;&gt;0")+1,0)</f>
        <v>0</v>
      </c>
      <c r="B6806">
        <f>IF(A6806&lt;&gt;0,IF(MOD(A6806,3)=0,COUNTIF($B$4:B6805,"&lt;&gt;0")+1,0),0)</f>
        <v>0</v>
      </c>
      <c r="C6806" s="9">
        <f>'Dash Board'!$C$12+COUNT('Daily reducing balance'!$F$4:F6805)</f>
        <v>48532</v>
      </c>
      <c r="D6806">
        <f t="shared" si="742"/>
        <v>2032</v>
      </c>
      <c r="E6806">
        <f t="shared" si="743"/>
        <v>11</v>
      </c>
      <c r="F6806">
        <f>DAY('Dash Board'!$C$12+COUNT('Daily reducing balance'!$F$4:F6805))</f>
        <v>14</v>
      </c>
      <c r="G6806" s="8">
        <f t="shared" si="744"/>
        <v>1.3204892772696173E-7</v>
      </c>
      <c r="H6806" s="6">
        <f>G6806*'Dash Board'!$C$11/365</f>
        <v>3.7986677839262959E-11</v>
      </c>
      <c r="I6806" s="6">
        <f>H6806*'Dash Board'!$C$18/'Dash Board'!$C$11</f>
        <v>1.8088894209172839E-11</v>
      </c>
      <c r="J6806" s="6">
        <f>(G6806&gt;1)*PMT('Dash Board'!$C$11/365,$U$4,-'Dash Board'!$C$19)</f>
        <v>0</v>
      </c>
      <c r="K6806" s="6">
        <f t="shared" si="746"/>
        <v>0</v>
      </c>
      <c r="L6806" s="8">
        <f t="shared" si="747"/>
        <v>1.3208691440480101E-7</v>
      </c>
      <c r="N6806" s="8">
        <f t="shared" si="745"/>
        <v>-1.8088894209172839E-11</v>
      </c>
      <c r="O6806" s="8">
        <f>IF(E6805&lt;&gt;E6806,SUM($N$4:N6806)-SUM($O$3:O6805),0)</f>
        <v>0</v>
      </c>
      <c r="P6806" s="6">
        <f>IF(B6806&gt;0,SUM($O$4:O6806)-SUM($P$3:P6805),0)</f>
        <v>0</v>
      </c>
      <c r="Q6806" s="6">
        <f t="shared" si="748"/>
        <v>1.8088894209172839E-11</v>
      </c>
      <c r="R6806" s="8">
        <f>IF(E6805&lt;&gt;E6806,SUM($Q$4:Q6806)-SUM($R$3:R6805),0)</f>
        <v>0</v>
      </c>
      <c r="S6806" s="6">
        <f>IF(B6806&gt;0,SUM($R$4:R6806)-SUM($S$3:S6805),0)</f>
        <v>0</v>
      </c>
    </row>
    <row r="6807" spans="1:19">
      <c r="A6807">
        <f>IF(E6806&lt;&gt;E6807,COUNTIF($A$4:A6806,"&lt;&gt;0")+1,0)</f>
        <v>0</v>
      </c>
      <c r="B6807">
        <f>IF(A6807&lt;&gt;0,IF(MOD(A6807,3)=0,COUNTIF($B$4:B6806,"&lt;&gt;0")+1,0),0)</f>
        <v>0</v>
      </c>
      <c r="C6807" s="9">
        <f>'Dash Board'!$C$12+COUNT('Daily reducing balance'!$F$4:F6806)</f>
        <v>48533</v>
      </c>
      <c r="D6807">
        <f t="shared" si="742"/>
        <v>2032</v>
      </c>
      <c r="E6807">
        <f t="shared" si="743"/>
        <v>11</v>
      </c>
      <c r="F6807">
        <f>DAY('Dash Board'!$C$12+COUNT('Daily reducing balance'!$F$4:F6806))</f>
        <v>15</v>
      </c>
      <c r="G6807" s="8">
        <f t="shared" si="744"/>
        <v>1.3208691440480101E-7</v>
      </c>
      <c r="H6807" s="6">
        <f>G6807*'Dash Board'!$C$11/365</f>
        <v>3.7997605513709874E-11</v>
      </c>
      <c r="I6807" s="6">
        <f>H6807*'Dash Board'!$C$18/'Dash Board'!$C$11</f>
        <v>1.8094097863671371E-11</v>
      </c>
      <c r="J6807" s="6">
        <f>(G6807&gt;1)*PMT('Dash Board'!$C$11/365,$U$4,-'Dash Board'!$C$19)</f>
        <v>0</v>
      </c>
      <c r="K6807" s="6">
        <f t="shared" si="746"/>
        <v>0</v>
      </c>
      <c r="L6807" s="8">
        <f t="shared" si="747"/>
        <v>1.3212491201031472E-7</v>
      </c>
      <c r="N6807" s="8">
        <f t="shared" si="745"/>
        <v>-1.8094097863671371E-11</v>
      </c>
      <c r="O6807" s="8">
        <f>IF(E6806&lt;&gt;E6807,SUM($N$4:N6807)-SUM($O$3:O6806),0)</f>
        <v>0</v>
      </c>
      <c r="P6807" s="6">
        <f>IF(B6807&gt;0,SUM($O$4:O6807)-SUM($P$3:P6806),0)</f>
        <v>0</v>
      </c>
      <c r="Q6807" s="6">
        <f t="shared" si="748"/>
        <v>1.8094097863671371E-11</v>
      </c>
      <c r="R6807" s="8">
        <f>IF(E6806&lt;&gt;E6807,SUM($Q$4:Q6807)-SUM($R$3:R6806),0)</f>
        <v>0</v>
      </c>
      <c r="S6807" s="6">
        <f>IF(B6807&gt;0,SUM($R$4:R6807)-SUM($S$3:S6806),0)</f>
        <v>0</v>
      </c>
    </row>
    <row r="6808" spans="1:19">
      <c r="A6808">
        <f>IF(E6807&lt;&gt;E6808,COUNTIF($A$4:A6807,"&lt;&gt;0")+1,0)</f>
        <v>0</v>
      </c>
      <c r="B6808">
        <f>IF(A6808&lt;&gt;0,IF(MOD(A6808,3)=0,COUNTIF($B$4:B6807,"&lt;&gt;0")+1,0),0)</f>
        <v>0</v>
      </c>
      <c r="C6808" s="9">
        <f>'Dash Board'!$C$12+COUNT('Daily reducing balance'!$F$4:F6807)</f>
        <v>48534</v>
      </c>
      <c r="D6808">
        <f t="shared" si="742"/>
        <v>2032</v>
      </c>
      <c r="E6808">
        <f t="shared" si="743"/>
        <v>11</v>
      </c>
      <c r="F6808">
        <f>DAY('Dash Board'!$C$12+COUNT('Daily reducing balance'!$F$4:F6807))</f>
        <v>16</v>
      </c>
      <c r="G6808" s="8">
        <f t="shared" si="744"/>
        <v>1.3212491201031472E-7</v>
      </c>
      <c r="H6808" s="6">
        <f>G6808*'Dash Board'!$C$11/365</f>
        <v>3.8008536331734369E-11</v>
      </c>
      <c r="I6808" s="6">
        <f>H6808*'Dash Board'!$C$18/'Dash Board'!$C$11</f>
        <v>1.8099303015111607E-11</v>
      </c>
      <c r="J6808" s="6">
        <f>(G6808&gt;1)*PMT('Dash Board'!$C$11/365,$U$4,-'Dash Board'!$C$19)</f>
        <v>0</v>
      </c>
      <c r="K6808" s="6">
        <f t="shared" si="746"/>
        <v>0</v>
      </c>
      <c r="L6808" s="8">
        <f t="shared" si="747"/>
        <v>1.3216292054664644E-7</v>
      </c>
      <c r="N6808" s="8">
        <f t="shared" si="745"/>
        <v>-1.8099303015111607E-11</v>
      </c>
      <c r="O6808" s="8">
        <f>IF(E6807&lt;&gt;E6808,SUM($N$4:N6808)-SUM($O$3:O6807),0)</f>
        <v>0</v>
      </c>
      <c r="P6808" s="6">
        <f>IF(B6808&gt;0,SUM($O$4:O6808)-SUM($P$3:P6807),0)</f>
        <v>0</v>
      </c>
      <c r="Q6808" s="6">
        <f t="shared" si="748"/>
        <v>1.8099303015111607E-11</v>
      </c>
      <c r="R6808" s="8">
        <f>IF(E6807&lt;&gt;E6808,SUM($Q$4:Q6808)-SUM($R$3:R6807),0)</f>
        <v>0</v>
      </c>
      <c r="S6808" s="6">
        <f>IF(B6808&gt;0,SUM($R$4:R6808)-SUM($S$3:S6807),0)</f>
        <v>0</v>
      </c>
    </row>
    <row r="6809" spans="1:19">
      <c r="A6809">
        <f>IF(E6808&lt;&gt;E6809,COUNTIF($A$4:A6808,"&lt;&gt;0")+1,0)</f>
        <v>0</v>
      </c>
      <c r="B6809">
        <f>IF(A6809&lt;&gt;0,IF(MOD(A6809,3)=0,COUNTIF($B$4:B6808,"&lt;&gt;0")+1,0),0)</f>
        <v>0</v>
      </c>
      <c r="C6809" s="9">
        <f>'Dash Board'!$C$12+COUNT('Daily reducing balance'!$F$4:F6808)</f>
        <v>48535</v>
      </c>
      <c r="D6809">
        <f t="shared" si="742"/>
        <v>2032</v>
      </c>
      <c r="E6809">
        <f t="shared" si="743"/>
        <v>11</v>
      </c>
      <c r="F6809">
        <f>DAY('Dash Board'!$C$12+COUNT('Daily reducing balance'!$F$4:F6808))</f>
        <v>17</v>
      </c>
      <c r="G6809" s="8">
        <f t="shared" si="744"/>
        <v>1.3216292054664644E-7</v>
      </c>
      <c r="H6809" s="6">
        <f>G6809*'Dash Board'!$C$11/365</f>
        <v>3.8019470294240758E-11</v>
      </c>
      <c r="I6809" s="6">
        <f>H6809*'Dash Board'!$C$18/'Dash Board'!$C$11</f>
        <v>1.8104509663924172E-11</v>
      </c>
      <c r="J6809" s="6">
        <f>(G6809&gt;1)*PMT('Dash Board'!$C$11/365,$U$4,-'Dash Board'!$C$19)</f>
        <v>0</v>
      </c>
      <c r="K6809" s="6">
        <f t="shared" si="746"/>
        <v>0</v>
      </c>
      <c r="L6809" s="8">
        <f t="shared" si="747"/>
        <v>1.3220094001694069E-7</v>
      </c>
      <c r="N6809" s="8">
        <f t="shared" si="745"/>
        <v>-1.8104509663924172E-11</v>
      </c>
      <c r="O6809" s="8">
        <f>IF(E6808&lt;&gt;E6809,SUM($N$4:N6809)-SUM($O$3:O6808),0)</f>
        <v>0</v>
      </c>
      <c r="P6809" s="6">
        <f>IF(B6809&gt;0,SUM($O$4:O6809)-SUM($P$3:P6808),0)</f>
        <v>0</v>
      </c>
      <c r="Q6809" s="6">
        <f t="shared" si="748"/>
        <v>1.8104509663924172E-11</v>
      </c>
      <c r="R6809" s="8">
        <f>IF(E6808&lt;&gt;E6809,SUM($Q$4:Q6809)-SUM($R$3:R6808),0)</f>
        <v>0</v>
      </c>
      <c r="S6809" s="6">
        <f>IF(B6809&gt;0,SUM($R$4:R6809)-SUM($S$3:S6808),0)</f>
        <v>0</v>
      </c>
    </row>
    <row r="6810" spans="1:19">
      <c r="A6810">
        <f>IF(E6809&lt;&gt;E6810,COUNTIF($A$4:A6809,"&lt;&gt;0")+1,0)</f>
        <v>0</v>
      </c>
      <c r="B6810">
        <f>IF(A6810&lt;&gt;0,IF(MOD(A6810,3)=0,COUNTIF($B$4:B6809,"&lt;&gt;0")+1,0),0)</f>
        <v>0</v>
      </c>
      <c r="C6810" s="9">
        <f>'Dash Board'!$C$12+COUNT('Daily reducing balance'!$F$4:F6809)</f>
        <v>48536</v>
      </c>
      <c r="D6810">
        <f t="shared" si="742"/>
        <v>2032</v>
      </c>
      <c r="E6810">
        <f t="shared" si="743"/>
        <v>11</v>
      </c>
      <c r="F6810">
        <f>DAY('Dash Board'!$C$12+COUNT('Daily reducing balance'!$F$4:F6809))</f>
        <v>18</v>
      </c>
      <c r="G6810" s="8">
        <f t="shared" si="744"/>
        <v>1.3220094001694069E-7</v>
      </c>
      <c r="H6810" s="6">
        <f>G6810*'Dash Board'!$C$11/365</f>
        <v>3.8030407402133621E-11</v>
      </c>
      <c r="I6810" s="6">
        <f>H6810*'Dash Board'!$C$18/'Dash Board'!$C$11</f>
        <v>1.810971781053982E-11</v>
      </c>
      <c r="J6810" s="6">
        <f>(G6810&gt;1)*PMT('Dash Board'!$C$11/365,$U$4,-'Dash Board'!$C$19)</f>
        <v>0</v>
      </c>
      <c r="K6810" s="6">
        <f t="shared" si="746"/>
        <v>0</v>
      </c>
      <c r="L6810" s="8">
        <f t="shared" si="747"/>
        <v>1.3223897042434283E-7</v>
      </c>
      <c r="N6810" s="8">
        <f t="shared" si="745"/>
        <v>-1.810971781053982E-11</v>
      </c>
      <c r="O6810" s="8">
        <f>IF(E6809&lt;&gt;E6810,SUM($N$4:N6810)-SUM($O$3:O6809),0)</f>
        <v>0</v>
      </c>
      <c r="P6810" s="6">
        <f>IF(B6810&gt;0,SUM($O$4:O6810)-SUM($P$3:P6809),0)</f>
        <v>0</v>
      </c>
      <c r="Q6810" s="6">
        <f t="shared" si="748"/>
        <v>1.810971781053982E-11</v>
      </c>
      <c r="R6810" s="8">
        <f>IF(E6809&lt;&gt;E6810,SUM($Q$4:Q6810)-SUM($R$3:R6809),0)</f>
        <v>0</v>
      </c>
      <c r="S6810" s="6">
        <f>IF(B6810&gt;0,SUM($R$4:R6810)-SUM($S$3:S6809),0)</f>
        <v>0</v>
      </c>
    </row>
    <row r="6811" spans="1:19">
      <c r="A6811">
        <f>IF(E6810&lt;&gt;E6811,COUNTIF($A$4:A6810,"&lt;&gt;0")+1,0)</f>
        <v>0</v>
      </c>
      <c r="B6811">
        <f>IF(A6811&lt;&gt;0,IF(MOD(A6811,3)=0,COUNTIF($B$4:B6810,"&lt;&gt;0")+1,0),0)</f>
        <v>0</v>
      </c>
      <c r="C6811" s="9">
        <f>'Dash Board'!$C$12+COUNT('Daily reducing balance'!$F$4:F6810)</f>
        <v>48537</v>
      </c>
      <c r="D6811">
        <f t="shared" si="742"/>
        <v>2032</v>
      </c>
      <c r="E6811">
        <f t="shared" si="743"/>
        <v>11</v>
      </c>
      <c r="F6811">
        <f>DAY('Dash Board'!$C$12+COUNT('Daily reducing balance'!$F$4:F6810))</f>
        <v>19</v>
      </c>
      <c r="G6811" s="8">
        <f t="shared" si="744"/>
        <v>1.3223897042434283E-7</v>
      </c>
      <c r="H6811" s="6">
        <f>G6811*'Dash Board'!$C$11/365</f>
        <v>3.8041347656317798E-11</v>
      </c>
      <c r="I6811" s="6">
        <f>H6811*'Dash Board'!$C$18/'Dash Board'!$C$11</f>
        <v>1.8114927455389429E-11</v>
      </c>
      <c r="J6811" s="6">
        <f>(G6811&gt;1)*PMT('Dash Board'!$C$11/365,$U$4,-'Dash Board'!$C$19)</f>
        <v>0</v>
      </c>
      <c r="K6811" s="6">
        <f t="shared" si="746"/>
        <v>0</v>
      </c>
      <c r="L6811" s="8">
        <f t="shared" si="747"/>
        <v>1.3227701177199914E-7</v>
      </c>
      <c r="N6811" s="8">
        <f t="shared" si="745"/>
        <v>-1.8114927455389429E-11</v>
      </c>
      <c r="O6811" s="8">
        <f>IF(E6810&lt;&gt;E6811,SUM($N$4:N6811)-SUM($O$3:O6810),0)</f>
        <v>0</v>
      </c>
      <c r="P6811" s="6">
        <f>IF(B6811&gt;0,SUM($O$4:O6811)-SUM($P$3:P6810),0)</f>
        <v>0</v>
      </c>
      <c r="Q6811" s="6">
        <f t="shared" si="748"/>
        <v>1.8114927455389429E-11</v>
      </c>
      <c r="R6811" s="8">
        <f>IF(E6810&lt;&gt;E6811,SUM($Q$4:Q6811)-SUM($R$3:R6810),0)</f>
        <v>0</v>
      </c>
      <c r="S6811" s="6">
        <f>IF(B6811&gt;0,SUM($R$4:R6811)-SUM($S$3:S6810),0)</f>
        <v>0</v>
      </c>
    </row>
    <row r="6812" spans="1:19">
      <c r="A6812">
        <f>IF(E6811&lt;&gt;E6812,COUNTIF($A$4:A6811,"&lt;&gt;0")+1,0)</f>
        <v>0</v>
      </c>
      <c r="B6812">
        <f>IF(A6812&lt;&gt;0,IF(MOD(A6812,3)=0,COUNTIF($B$4:B6811,"&lt;&gt;0")+1,0),0)</f>
        <v>0</v>
      </c>
      <c r="C6812" s="9">
        <f>'Dash Board'!$C$12+COUNT('Daily reducing balance'!$F$4:F6811)</f>
        <v>48538</v>
      </c>
      <c r="D6812">
        <f t="shared" si="742"/>
        <v>2032</v>
      </c>
      <c r="E6812">
        <f t="shared" si="743"/>
        <v>11</v>
      </c>
      <c r="F6812">
        <f>DAY('Dash Board'!$C$12+COUNT('Daily reducing balance'!$F$4:F6811))</f>
        <v>20</v>
      </c>
      <c r="G6812" s="8">
        <f t="shared" si="744"/>
        <v>1.3227701177199914E-7</v>
      </c>
      <c r="H6812" s="6">
        <f>G6812*'Dash Board'!$C$11/365</f>
        <v>3.8052291057698386E-11</v>
      </c>
      <c r="I6812" s="6">
        <f>H6812*'Dash Board'!$C$18/'Dash Board'!$C$11</f>
        <v>1.8120138598903996E-11</v>
      </c>
      <c r="J6812" s="6">
        <f>(G6812&gt;1)*PMT('Dash Board'!$C$11/365,$U$4,-'Dash Board'!$C$19)</f>
        <v>0</v>
      </c>
      <c r="K6812" s="6">
        <f t="shared" si="746"/>
        <v>0</v>
      </c>
      <c r="L6812" s="8">
        <f t="shared" si="747"/>
        <v>1.3231506406305684E-7</v>
      </c>
      <c r="N6812" s="8">
        <f t="shared" si="745"/>
        <v>-1.8120138598903996E-11</v>
      </c>
      <c r="O6812" s="8">
        <f>IF(E6811&lt;&gt;E6812,SUM($N$4:N6812)-SUM($O$3:O6811),0)</f>
        <v>0</v>
      </c>
      <c r="P6812" s="6">
        <f>IF(B6812&gt;0,SUM($O$4:O6812)-SUM($P$3:P6811),0)</f>
        <v>0</v>
      </c>
      <c r="Q6812" s="6">
        <f t="shared" si="748"/>
        <v>1.8120138598903996E-11</v>
      </c>
      <c r="R6812" s="8">
        <f>IF(E6811&lt;&gt;E6812,SUM($Q$4:Q6812)-SUM($R$3:R6811),0)</f>
        <v>0</v>
      </c>
      <c r="S6812" s="6">
        <f>IF(B6812&gt;0,SUM($R$4:R6812)-SUM($S$3:S6811),0)</f>
        <v>0</v>
      </c>
    </row>
    <row r="6813" spans="1:19">
      <c r="A6813">
        <f>IF(E6812&lt;&gt;E6813,COUNTIF($A$4:A6812,"&lt;&gt;0")+1,0)</f>
        <v>0</v>
      </c>
      <c r="B6813">
        <f>IF(A6813&lt;&gt;0,IF(MOD(A6813,3)=0,COUNTIF($B$4:B6812,"&lt;&gt;0")+1,0),0)</f>
        <v>0</v>
      </c>
      <c r="C6813" s="9">
        <f>'Dash Board'!$C$12+COUNT('Daily reducing balance'!$F$4:F6812)</f>
        <v>48539</v>
      </c>
      <c r="D6813">
        <f t="shared" si="742"/>
        <v>2032</v>
      </c>
      <c r="E6813">
        <f t="shared" si="743"/>
        <v>11</v>
      </c>
      <c r="F6813">
        <f>DAY('Dash Board'!$C$12+COUNT('Daily reducing balance'!$F$4:F6812))</f>
        <v>21</v>
      </c>
      <c r="G6813" s="8">
        <f t="shared" si="744"/>
        <v>1.3231506406305684E-7</v>
      </c>
      <c r="H6813" s="6">
        <f>G6813*'Dash Board'!$C$11/365</f>
        <v>3.8063237607180733E-11</v>
      </c>
      <c r="I6813" s="6">
        <f>H6813*'Dash Board'!$C$18/'Dash Board'!$C$11</f>
        <v>1.8125351241514635E-11</v>
      </c>
      <c r="J6813" s="6">
        <f>(G6813&gt;1)*PMT('Dash Board'!$C$11/365,$U$4,-'Dash Board'!$C$19)</f>
        <v>0</v>
      </c>
      <c r="K6813" s="6">
        <f t="shared" si="746"/>
        <v>0</v>
      </c>
      <c r="L6813" s="8">
        <f t="shared" si="747"/>
        <v>1.3235312730066401E-7</v>
      </c>
      <c r="N6813" s="8">
        <f t="shared" si="745"/>
        <v>-1.8125351241514635E-11</v>
      </c>
      <c r="O6813" s="8">
        <f>IF(E6812&lt;&gt;E6813,SUM($N$4:N6813)-SUM($O$3:O6812),0)</f>
        <v>0</v>
      </c>
      <c r="P6813" s="6">
        <f>IF(B6813&gt;0,SUM($O$4:O6813)-SUM($P$3:P6812),0)</f>
        <v>0</v>
      </c>
      <c r="Q6813" s="6">
        <f t="shared" si="748"/>
        <v>1.8125351241514635E-11</v>
      </c>
      <c r="R6813" s="8">
        <f>IF(E6812&lt;&gt;E6813,SUM($Q$4:Q6813)-SUM($R$3:R6812),0)</f>
        <v>0</v>
      </c>
      <c r="S6813" s="6">
        <f>IF(B6813&gt;0,SUM($R$4:R6813)-SUM($S$3:S6812),0)</f>
        <v>0</v>
      </c>
    </row>
    <row r="6814" spans="1:19">
      <c r="A6814">
        <f>IF(E6813&lt;&gt;E6814,COUNTIF($A$4:A6813,"&lt;&gt;0")+1,0)</f>
        <v>0</v>
      </c>
      <c r="B6814">
        <f>IF(A6814&lt;&gt;0,IF(MOD(A6814,3)=0,COUNTIF($B$4:B6813,"&lt;&gt;0")+1,0),0)</f>
        <v>0</v>
      </c>
      <c r="C6814" s="9">
        <f>'Dash Board'!$C$12+COUNT('Daily reducing balance'!$F$4:F6813)</f>
        <v>48540</v>
      </c>
      <c r="D6814">
        <f t="shared" si="742"/>
        <v>2032</v>
      </c>
      <c r="E6814">
        <f t="shared" si="743"/>
        <v>11</v>
      </c>
      <c r="F6814">
        <f>DAY('Dash Board'!$C$12+COUNT('Daily reducing balance'!$F$4:F6813))</f>
        <v>22</v>
      </c>
      <c r="G6814" s="8">
        <f t="shared" si="744"/>
        <v>1.3235312730066401E-7</v>
      </c>
      <c r="H6814" s="6">
        <f>G6814*'Dash Board'!$C$11/365</f>
        <v>3.8074187305670466E-11</v>
      </c>
      <c r="I6814" s="6">
        <f>H6814*'Dash Board'!$C$18/'Dash Board'!$C$11</f>
        <v>1.8130565383652607E-11</v>
      </c>
      <c r="J6814" s="6">
        <f>(G6814&gt;1)*PMT('Dash Board'!$C$11/365,$U$4,-'Dash Board'!$C$19)</f>
        <v>0</v>
      </c>
      <c r="K6814" s="6">
        <f t="shared" si="746"/>
        <v>0</v>
      </c>
      <c r="L6814" s="8">
        <f t="shared" si="747"/>
        <v>1.3239120148796967E-7</v>
      </c>
      <c r="N6814" s="8">
        <f t="shared" si="745"/>
        <v>-1.8130565383652607E-11</v>
      </c>
      <c r="O6814" s="8">
        <f>IF(E6813&lt;&gt;E6814,SUM($N$4:N6814)-SUM($O$3:O6813),0)</f>
        <v>0</v>
      </c>
      <c r="P6814" s="6">
        <f>IF(B6814&gt;0,SUM($O$4:O6814)-SUM($P$3:P6813),0)</f>
        <v>0</v>
      </c>
      <c r="Q6814" s="6">
        <f t="shared" si="748"/>
        <v>1.8130565383652607E-11</v>
      </c>
      <c r="R6814" s="8">
        <f>IF(E6813&lt;&gt;E6814,SUM($Q$4:Q6814)-SUM($R$3:R6813),0)</f>
        <v>0</v>
      </c>
      <c r="S6814" s="6">
        <f>IF(B6814&gt;0,SUM($R$4:R6814)-SUM($S$3:S6813),0)</f>
        <v>0</v>
      </c>
    </row>
    <row r="6815" spans="1:19">
      <c r="A6815">
        <f>IF(E6814&lt;&gt;E6815,COUNTIF($A$4:A6814,"&lt;&gt;0")+1,0)</f>
        <v>0</v>
      </c>
      <c r="B6815">
        <f>IF(A6815&lt;&gt;0,IF(MOD(A6815,3)=0,COUNTIF($B$4:B6814,"&lt;&gt;0")+1,0),0)</f>
        <v>0</v>
      </c>
      <c r="C6815" s="9">
        <f>'Dash Board'!$C$12+COUNT('Daily reducing balance'!$F$4:F6814)</f>
        <v>48541</v>
      </c>
      <c r="D6815">
        <f t="shared" si="742"/>
        <v>2032</v>
      </c>
      <c r="E6815">
        <f t="shared" si="743"/>
        <v>11</v>
      </c>
      <c r="F6815">
        <f>DAY('Dash Board'!$C$12+COUNT('Daily reducing balance'!$F$4:F6814))</f>
        <v>23</v>
      </c>
      <c r="G6815" s="8">
        <f t="shared" si="744"/>
        <v>1.3239120148796967E-7</v>
      </c>
      <c r="H6815" s="6">
        <f>G6815*'Dash Board'!$C$11/365</f>
        <v>3.8085140154073466E-11</v>
      </c>
      <c r="I6815" s="6">
        <f>H6815*'Dash Board'!$C$18/'Dash Board'!$C$11</f>
        <v>1.8135781025749269E-11</v>
      </c>
      <c r="J6815" s="6">
        <f>(G6815&gt;1)*PMT('Dash Board'!$C$11/365,$U$4,-'Dash Board'!$C$19)</f>
        <v>0</v>
      </c>
      <c r="K6815" s="6">
        <f t="shared" si="746"/>
        <v>0</v>
      </c>
      <c r="L6815" s="8">
        <f t="shared" si="747"/>
        <v>1.3242928662812375E-7</v>
      </c>
      <c r="N6815" s="8">
        <f t="shared" si="745"/>
        <v>-1.8135781025749269E-11</v>
      </c>
      <c r="O6815" s="8">
        <f>IF(E6814&lt;&gt;E6815,SUM($N$4:N6815)-SUM($O$3:O6814),0)</f>
        <v>0</v>
      </c>
      <c r="P6815" s="6">
        <f>IF(B6815&gt;0,SUM($O$4:O6815)-SUM($P$3:P6814),0)</f>
        <v>0</v>
      </c>
      <c r="Q6815" s="6">
        <f t="shared" si="748"/>
        <v>1.8135781025749269E-11</v>
      </c>
      <c r="R6815" s="8">
        <f>IF(E6814&lt;&gt;E6815,SUM($Q$4:Q6815)-SUM($R$3:R6814),0)</f>
        <v>0</v>
      </c>
      <c r="S6815" s="6">
        <f>IF(B6815&gt;0,SUM($R$4:R6815)-SUM($S$3:S6814),0)</f>
        <v>0</v>
      </c>
    </row>
    <row r="6816" spans="1:19">
      <c r="A6816">
        <f>IF(E6815&lt;&gt;E6816,COUNTIF($A$4:A6815,"&lt;&gt;0")+1,0)</f>
        <v>0</v>
      </c>
      <c r="B6816">
        <f>IF(A6816&lt;&gt;0,IF(MOD(A6816,3)=0,COUNTIF($B$4:B6815,"&lt;&gt;0")+1,0),0)</f>
        <v>0</v>
      </c>
      <c r="C6816" s="9">
        <f>'Dash Board'!$C$12+COUNT('Daily reducing balance'!$F$4:F6815)</f>
        <v>48542</v>
      </c>
      <c r="D6816">
        <f t="shared" si="742"/>
        <v>2032</v>
      </c>
      <c r="E6816">
        <f t="shared" si="743"/>
        <v>11</v>
      </c>
      <c r="F6816">
        <f>DAY('Dash Board'!$C$12+COUNT('Daily reducing balance'!$F$4:F6815))</f>
        <v>24</v>
      </c>
      <c r="G6816" s="8">
        <f t="shared" si="744"/>
        <v>1.3242928662812375E-7</v>
      </c>
      <c r="H6816" s="6">
        <f>G6816*'Dash Board'!$C$11/365</f>
        <v>3.8096096153295869E-11</v>
      </c>
      <c r="I6816" s="6">
        <f>H6816*'Dash Board'!$C$18/'Dash Board'!$C$11</f>
        <v>1.8140998168236128E-11</v>
      </c>
      <c r="J6816" s="6">
        <f>(G6816&gt;1)*PMT('Dash Board'!$C$11/365,$U$4,-'Dash Board'!$C$19)</f>
        <v>0</v>
      </c>
      <c r="K6816" s="6">
        <f t="shared" si="746"/>
        <v>0</v>
      </c>
      <c r="L6816" s="8">
        <f t="shared" si="747"/>
        <v>1.3246738272427704E-7</v>
      </c>
      <c r="N6816" s="8">
        <f t="shared" si="745"/>
        <v>-1.8140998168236128E-11</v>
      </c>
      <c r="O6816" s="8">
        <f>IF(E6815&lt;&gt;E6816,SUM($N$4:N6816)-SUM($O$3:O6815),0)</f>
        <v>0</v>
      </c>
      <c r="P6816" s="6">
        <f>IF(B6816&gt;0,SUM($O$4:O6816)-SUM($P$3:P6815),0)</f>
        <v>0</v>
      </c>
      <c r="Q6816" s="6">
        <f t="shared" si="748"/>
        <v>1.8140998168236128E-11</v>
      </c>
      <c r="R6816" s="8">
        <f>IF(E6815&lt;&gt;E6816,SUM($Q$4:Q6816)-SUM($R$3:R6815),0)</f>
        <v>0</v>
      </c>
      <c r="S6816" s="6">
        <f>IF(B6816&gt;0,SUM($R$4:R6816)-SUM($S$3:S6815),0)</f>
        <v>0</v>
      </c>
    </row>
    <row r="6817" spans="1:19">
      <c r="A6817">
        <f>IF(E6816&lt;&gt;E6817,COUNTIF($A$4:A6816,"&lt;&gt;0")+1,0)</f>
        <v>0</v>
      </c>
      <c r="B6817">
        <f>IF(A6817&lt;&gt;0,IF(MOD(A6817,3)=0,COUNTIF($B$4:B6816,"&lt;&gt;0")+1,0),0)</f>
        <v>0</v>
      </c>
      <c r="C6817" s="9">
        <f>'Dash Board'!$C$12+COUNT('Daily reducing balance'!$F$4:F6816)</f>
        <v>48543</v>
      </c>
      <c r="D6817">
        <f t="shared" si="742"/>
        <v>2032</v>
      </c>
      <c r="E6817">
        <f t="shared" si="743"/>
        <v>11</v>
      </c>
      <c r="F6817">
        <f>DAY('Dash Board'!$C$12+COUNT('Daily reducing balance'!$F$4:F6816))</f>
        <v>25</v>
      </c>
      <c r="G6817" s="8">
        <f t="shared" si="744"/>
        <v>1.3246738272427704E-7</v>
      </c>
      <c r="H6817" s="6">
        <f>G6817*'Dash Board'!$C$11/365</f>
        <v>3.8107055304244077E-11</v>
      </c>
      <c r="I6817" s="6">
        <f>H6817*'Dash Board'!$C$18/'Dash Board'!$C$11</f>
        <v>1.8146216811544799E-11</v>
      </c>
      <c r="J6817" s="6">
        <f>(G6817&gt;1)*PMT('Dash Board'!$C$11/365,$U$4,-'Dash Board'!$C$19)</f>
        <v>0</v>
      </c>
      <c r="K6817" s="6">
        <f t="shared" si="746"/>
        <v>0</v>
      </c>
      <c r="L6817" s="8">
        <f t="shared" si="747"/>
        <v>1.3250548977958129E-7</v>
      </c>
      <c r="N6817" s="8">
        <f t="shared" si="745"/>
        <v>-1.8146216811544799E-11</v>
      </c>
      <c r="O6817" s="8">
        <f>IF(E6816&lt;&gt;E6817,SUM($N$4:N6817)-SUM($O$3:O6816),0)</f>
        <v>0</v>
      </c>
      <c r="P6817" s="6">
        <f>IF(B6817&gt;0,SUM($O$4:O6817)-SUM($P$3:P6816),0)</f>
        <v>0</v>
      </c>
      <c r="Q6817" s="6">
        <f t="shared" si="748"/>
        <v>1.8146216811544799E-11</v>
      </c>
      <c r="R6817" s="8">
        <f>IF(E6816&lt;&gt;E6817,SUM($Q$4:Q6817)-SUM($R$3:R6816),0)</f>
        <v>0</v>
      </c>
      <c r="S6817" s="6">
        <f>IF(B6817&gt;0,SUM($R$4:R6817)-SUM($S$3:S6816),0)</f>
        <v>0</v>
      </c>
    </row>
    <row r="6818" spans="1:19">
      <c r="A6818">
        <f>IF(E6817&lt;&gt;E6818,COUNTIF($A$4:A6817,"&lt;&gt;0")+1,0)</f>
        <v>0</v>
      </c>
      <c r="B6818">
        <f>IF(A6818&lt;&gt;0,IF(MOD(A6818,3)=0,COUNTIF($B$4:B6817,"&lt;&gt;0")+1,0),0)</f>
        <v>0</v>
      </c>
      <c r="C6818" s="9">
        <f>'Dash Board'!$C$12+COUNT('Daily reducing balance'!$F$4:F6817)</f>
        <v>48544</v>
      </c>
      <c r="D6818">
        <f t="shared" si="742"/>
        <v>2032</v>
      </c>
      <c r="E6818">
        <f t="shared" si="743"/>
        <v>11</v>
      </c>
      <c r="F6818">
        <f>DAY('Dash Board'!$C$12+COUNT('Daily reducing balance'!$F$4:F6817))</f>
        <v>26</v>
      </c>
      <c r="G6818" s="8">
        <f t="shared" si="744"/>
        <v>1.3250548977958129E-7</v>
      </c>
      <c r="H6818" s="6">
        <f>G6818*'Dash Board'!$C$11/365</f>
        <v>3.8118017607824753E-11</v>
      </c>
      <c r="I6818" s="6">
        <f>H6818*'Dash Board'!$C$18/'Dash Board'!$C$11</f>
        <v>1.8151436956107027E-11</v>
      </c>
      <c r="J6818" s="6">
        <f>(G6818&gt;1)*PMT('Dash Board'!$C$11/365,$U$4,-'Dash Board'!$C$19)</f>
        <v>0</v>
      </c>
      <c r="K6818" s="6">
        <f t="shared" si="746"/>
        <v>0</v>
      </c>
      <c r="L6818" s="8">
        <f t="shared" si="747"/>
        <v>1.3254360779718911E-7</v>
      </c>
      <c r="N6818" s="8">
        <f t="shared" si="745"/>
        <v>-1.8151436956107027E-11</v>
      </c>
      <c r="O6818" s="8">
        <f>IF(E6817&lt;&gt;E6818,SUM($N$4:N6818)-SUM($O$3:O6817),0)</f>
        <v>0</v>
      </c>
      <c r="P6818" s="6">
        <f>IF(B6818&gt;0,SUM($O$4:O6818)-SUM($P$3:P6817),0)</f>
        <v>0</v>
      </c>
      <c r="Q6818" s="6">
        <f t="shared" si="748"/>
        <v>1.8151436956107027E-11</v>
      </c>
      <c r="R6818" s="8">
        <f>IF(E6817&lt;&gt;E6818,SUM($Q$4:Q6818)-SUM($R$3:R6817),0)</f>
        <v>0</v>
      </c>
      <c r="S6818" s="6">
        <f>IF(B6818&gt;0,SUM($R$4:R6818)-SUM($S$3:S6817),0)</f>
        <v>0</v>
      </c>
    </row>
    <row r="6819" spans="1:19">
      <c r="A6819">
        <f>IF(E6818&lt;&gt;E6819,COUNTIF($A$4:A6818,"&lt;&gt;0")+1,0)</f>
        <v>0</v>
      </c>
      <c r="B6819">
        <f>IF(A6819&lt;&gt;0,IF(MOD(A6819,3)=0,COUNTIF($B$4:B6818,"&lt;&gt;0")+1,0),0)</f>
        <v>0</v>
      </c>
      <c r="C6819" s="9">
        <f>'Dash Board'!$C$12+COUNT('Daily reducing balance'!$F$4:F6818)</f>
        <v>48545</v>
      </c>
      <c r="D6819">
        <f t="shared" si="742"/>
        <v>2032</v>
      </c>
      <c r="E6819">
        <f t="shared" si="743"/>
        <v>11</v>
      </c>
      <c r="F6819">
        <f>DAY('Dash Board'!$C$12+COUNT('Daily reducing balance'!$F$4:F6818))</f>
        <v>27</v>
      </c>
      <c r="G6819" s="8">
        <f t="shared" si="744"/>
        <v>1.3254360779718911E-7</v>
      </c>
      <c r="H6819" s="6">
        <f>G6819*'Dash Board'!$C$11/365</f>
        <v>3.8128983064944815E-11</v>
      </c>
      <c r="I6819" s="6">
        <f>H6819*'Dash Board'!$C$18/'Dash Board'!$C$11</f>
        <v>1.8156658602354678E-11</v>
      </c>
      <c r="J6819" s="6">
        <f>(G6819&gt;1)*PMT('Dash Board'!$C$11/365,$U$4,-'Dash Board'!$C$19)</f>
        <v>0</v>
      </c>
      <c r="K6819" s="6">
        <f t="shared" si="746"/>
        <v>0</v>
      </c>
      <c r="L6819" s="8">
        <f t="shared" si="747"/>
        <v>1.3258173678025405E-7</v>
      </c>
      <c r="N6819" s="8">
        <f t="shared" si="745"/>
        <v>-1.8156658602354678E-11</v>
      </c>
      <c r="O6819" s="8">
        <f>IF(E6818&lt;&gt;E6819,SUM($N$4:N6819)-SUM($O$3:O6818),0)</f>
        <v>0</v>
      </c>
      <c r="P6819" s="6">
        <f>IF(B6819&gt;0,SUM($O$4:O6819)-SUM($P$3:P6818),0)</f>
        <v>0</v>
      </c>
      <c r="Q6819" s="6">
        <f t="shared" si="748"/>
        <v>1.8156658602354678E-11</v>
      </c>
      <c r="R6819" s="8">
        <f>IF(E6818&lt;&gt;E6819,SUM($Q$4:Q6819)-SUM($R$3:R6818),0)</f>
        <v>0</v>
      </c>
      <c r="S6819" s="6">
        <f>IF(B6819&gt;0,SUM($R$4:R6819)-SUM($S$3:S6818),0)</f>
        <v>0</v>
      </c>
    </row>
    <row r="6820" spans="1:19">
      <c r="A6820">
        <f>IF(E6819&lt;&gt;E6820,COUNTIF($A$4:A6819,"&lt;&gt;0")+1,0)</f>
        <v>0</v>
      </c>
      <c r="B6820">
        <f>IF(A6820&lt;&gt;0,IF(MOD(A6820,3)=0,COUNTIF($B$4:B6819,"&lt;&gt;0")+1,0),0)</f>
        <v>0</v>
      </c>
      <c r="C6820" s="9">
        <f>'Dash Board'!$C$12+COUNT('Daily reducing balance'!$F$4:F6819)</f>
        <v>48546</v>
      </c>
      <c r="D6820">
        <f t="shared" si="742"/>
        <v>2032</v>
      </c>
      <c r="E6820">
        <f t="shared" si="743"/>
        <v>11</v>
      </c>
      <c r="F6820">
        <f>DAY('Dash Board'!$C$12+COUNT('Daily reducing balance'!$F$4:F6819))</f>
        <v>28</v>
      </c>
      <c r="G6820" s="8">
        <f t="shared" si="744"/>
        <v>1.3258173678025405E-7</v>
      </c>
      <c r="H6820" s="6">
        <f>G6820*'Dash Board'!$C$11/365</f>
        <v>3.8139951676511436E-11</v>
      </c>
      <c r="I6820" s="6">
        <f>H6820*'Dash Board'!$C$18/'Dash Board'!$C$11</f>
        <v>1.8161881750719732E-11</v>
      </c>
      <c r="J6820" s="6">
        <f>(G6820&gt;1)*PMT('Dash Board'!$C$11/365,$U$4,-'Dash Board'!$C$19)</f>
        <v>0</v>
      </c>
      <c r="K6820" s="6">
        <f t="shared" si="746"/>
        <v>0</v>
      </c>
      <c r="L6820" s="8">
        <f t="shared" si="747"/>
        <v>1.3261987673193055E-7</v>
      </c>
      <c r="N6820" s="8">
        <f t="shared" si="745"/>
        <v>-1.8161881750719732E-11</v>
      </c>
      <c r="O6820" s="8">
        <f>IF(E6819&lt;&gt;E6820,SUM($N$4:N6820)-SUM($O$3:O6819),0)</f>
        <v>0</v>
      </c>
      <c r="P6820" s="6">
        <f>IF(B6820&gt;0,SUM($O$4:O6820)-SUM($P$3:P6819),0)</f>
        <v>0</v>
      </c>
      <c r="Q6820" s="6">
        <f t="shared" si="748"/>
        <v>1.8161881750719732E-11</v>
      </c>
      <c r="R6820" s="8">
        <f>IF(E6819&lt;&gt;E6820,SUM($Q$4:Q6820)-SUM($R$3:R6819),0)</f>
        <v>0</v>
      </c>
      <c r="S6820" s="6">
        <f>IF(B6820&gt;0,SUM($R$4:R6820)-SUM($S$3:S6819),0)</f>
        <v>0</v>
      </c>
    </row>
    <row r="6821" spans="1:19">
      <c r="A6821">
        <f>IF(E6820&lt;&gt;E6821,COUNTIF($A$4:A6820,"&lt;&gt;0")+1,0)</f>
        <v>0</v>
      </c>
      <c r="B6821">
        <f>IF(A6821&lt;&gt;0,IF(MOD(A6821,3)=0,COUNTIF($B$4:B6820,"&lt;&gt;0")+1,0),0)</f>
        <v>0</v>
      </c>
      <c r="C6821" s="9">
        <f>'Dash Board'!$C$12+COUNT('Daily reducing balance'!$F$4:F6820)</f>
        <v>48547</v>
      </c>
      <c r="D6821">
        <f t="shared" si="742"/>
        <v>2032</v>
      </c>
      <c r="E6821">
        <f t="shared" si="743"/>
        <v>11</v>
      </c>
      <c r="F6821">
        <f>DAY('Dash Board'!$C$12+COUNT('Daily reducing balance'!$F$4:F6820))</f>
        <v>29</v>
      </c>
      <c r="G6821" s="8">
        <f t="shared" si="744"/>
        <v>1.3261987673193055E-7</v>
      </c>
      <c r="H6821" s="6">
        <f>G6821*'Dash Board'!$C$11/365</f>
        <v>3.815092344343207E-11</v>
      </c>
      <c r="I6821" s="6">
        <f>H6821*'Dash Board'!$C$18/'Dash Board'!$C$11</f>
        <v>1.8167106401634319E-11</v>
      </c>
      <c r="J6821" s="6">
        <f>(G6821&gt;1)*PMT('Dash Board'!$C$11/365,$U$4,-'Dash Board'!$C$19)</f>
        <v>0</v>
      </c>
      <c r="K6821" s="6">
        <f t="shared" si="746"/>
        <v>0</v>
      </c>
      <c r="L6821" s="8">
        <f t="shared" si="747"/>
        <v>1.3265802765537397E-7</v>
      </c>
      <c r="N6821" s="8">
        <f t="shared" si="745"/>
        <v>-1.8167106401634319E-11</v>
      </c>
      <c r="O6821" s="8">
        <f>IF(E6820&lt;&gt;E6821,SUM($N$4:N6821)-SUM($O$3:O6820),0)</f>
        <v>0</v>
      </c>
      <c r="P6821" s="6">
        <f>IF(B6821&gt;0,SUM($O$4:O6821)-SUM($P$3:P6820),0)</f>
        <v>0</v>
      </c>
      <c r="Q6821" s="6">
        <f t="shared" si="748"/>
        <v>1.8167106401634319E-11</v>
      </c>
      <c r="R6821" s="8">
        <f>IF(E6820&lt;&gt;E6821,SUM($Q$4:Q6821)-SUM($R$3:R6820),0)</f>
        <v>0</v>
      </c>
      <c r="S6821" s="6">
        <f>IF(B6821&gt;0,SUM($R$4:R6821)-SUM($S$3:S6820),0)</f>
        <v>0</v>
      </c>
    </row>
    <row r="6822" spans="1:19">
      <c r="A6822">
        <f>IF(E6821&lt;&gt;E6822,COUNTIF($A$4:A6821,"&lt;&gt;0")+1,0)</f>
        <v>0</v>
      </c>
      <c r="B6822">
        <f>IF(A6822&lt;&gt;0,IF(MOD(A6822,3)=0,COUNTIF($B$4:B6821,"&lt;&gt;0")+1,0),0)</f>
        <v>0</v>
      </c>
      <c r="C6822" s="9">
        <f>'Dash Board'!$C$12+COUNT('Daily reducing balance'!$F$4:F6821)</f>
        <v>48548</v>
      </c>
      <c r="D6822">
        <f t="shared" si="742"/>
        <v>2032</v>
      </c>
      <c r="E6822">
        <f t="shared" si="743"/>
        <v>11</v>
      </c>
      <c r="F6822">
        <f>DAY('Dash Board'!$C$12+COUNT('Daily reducing balance'!$F$4:F6821))</f>
        <v>30</v>
      </c>
      <c r="G6822" s="8">
        <f t="shared" si="744"/>
        <v>1.3265802765537397E-7</v>
      </c>
      <c r="H6822" s="6">
        <f>G6822*'Dash Board'!$C$11/365</f>
        <v>3.8161898366614426E-11</v>
      </c>
      <c r="I6822" s="6">
        <f>H6822*'Dash Board'!$C$18/'Dash Board'!$C$11</f>
        <v>1.8172332555530679E-11</v>
      </c>
      <c r="J6822" s="6">
        <f>(G6822&gt;1)*PMT('Dash Board'!$C$11/365,$U$4,-'Dash Board'!$C$19)</f>
        <v>0</v>
      </c>
      <c r="K6822" s="6">
        <f t="shared" si="746"/>
        <v>0</v>
      </c>
      <c r="L6822" s="8">
        <f t="shared" si="747"/>
        <v>1.3269618955374057E-7</v>
      </c>
      <c r="N6822" s="8">
        <f t="shared" si="745"/>
        <v>-1.8172332555530679E-11</v>
      </c>
      <c r="O6822" s="8">
        <f>IF(E6821&lt;&gt;E6822,SUM($N$4:N6822)-SUM($O$3:O6821),0)</f>
        <v>0</v>
      </c>
      <c r="P6822" s="6">
        <f>IF(B6822&gt;0,SUM($O$4:O6822)-SUM($P$3:P6821),0)</f>
        <v>0</v>
      </c>
      <c r="Q6822" s="6">
        <f t="shared" si="748"/>
        <v>1.8172332555530679E-11</v>
      </c>
      <c r="R6822" s="8">
        <f>IF(E6821&lt;&gt;E6822,SUM($Q$4:Q6822)-SUM($R$3:R6821),0)</f>
        <v>0</v>
      </c>
      <c r="S6822" s="6">
        <f>IF(B6822&gt;0,SUM($R$4:R6822)-SUM($S$3:S6821),0)</f>
        <v>0</v>
      </c>
    </row>
    <row r="6823" spans="1:19">
      <c r="A6823">
        <f>IF(E6822&lt;&gt;E6823,COUNTIF($A$4:A6822,"&lt;&gt;0")+1,0)</f>
        <v>224</v>
      </c>
      <c r="B6823">
        <f>IF(A6823&lt;&gt;0,IF(MOD(A6823,3)=0,COUNTIF($B$4:B6822,"&lt;&gt;0")+1,0),0)</f>
        <v>0</v>
      </c>
      <c r="C6823" s="9">
        <f>'Dash Board'!$C$12+COUNT('Daily reducing balance'!$F$4:F6822)</f>
        <v>48549</v>
      </c>
      <c r="D6823">
        <f t="shared" si="742"/>
        <v>2032</v>
      </c>
      <c r="E6823">
        <f t="shared" si="743"/>
        <v>12</v>
      </c>
      <c r="F6823">
        <f>DAY('Dash Board'!$C$12+COUNT('Daily reducing balance'!$F$4:F6822))</f>
        <v>1</v>
      </c>
      <c r="G6823" s="8">
        <f t="shared" si="744"/>
        <v>1.3269618955374057E-7</v>
      </c>
      <c r="H6823" s="6">
        <f>G6823*'Dash Board'!$C$11/365</f>
        <v>3.8172876446966464E-11</v>
      </c>
      <c r="I6823" s="6">
        <f>H6823*'Dash Board'!$C$18/'Dash Board'!$C$11</f>
        <v>1.8177560212841174E-11</v>
      </c>
      <c r="J6823" s="6">
        <f>(G6823&gt;1)*PMT('Dash Board'!$C$11/365,$U$4,-'Dash Board'!$C$19)</f>
        <v>0</v>
      </c>
      <c r="K6823" s="6">
        <f t="shared" si="746"/>
        <v>0</v>
      </c>
      <c r="L6823" s="8">
        <f t="shared" si="747"/>
        <v>1.3273436243018754E-7</v>
      </c>
      <c r="N6823" s="8">
        <f t="shared" si="745"/>
        <v>-1.8177560212841174E-11</v>
      </c>
      <c r="O6823" s="8">
        <f>IF(E6822&lt;&gt;E6823,SUM($N$4:N6823)-SUM($O$3:O6822),0)</f>
        <v>0</v>
      </c>
      <c r="P6823" s="6">
        <f>IF(B6823&gt;0,SUM($O$4:O6823)-SUM($P$3:P6822),0)</f>
        <v>0</v>
      </c>
      <c r="Q6823" s="6">
        <f t="shared" si="748"/>
        <v>1.8177560212841174E-11</v>
      </c>
      <c r="R6823" s="8">
        <f>IF(E6822&lt;&gt;E6823,SUM($Q$4:Q6823)-SUM($R$3:R6822),0)</f>
        <v>8.7311491370201111E-10</v>
      </c>
      <c r="S6823" s="6">
        <f>IF(B6823&gt;0,SUM($R$4:R6823)-SUM($S$3:S6822),0)</f>
        <v>0</v>
      </c>
    </row>
    <row r="6824" spans="1:19">
      <c r="A6824">
        <f>IF(E6823&lt;&gt;E6824,COUNTIF($A$4:A6823,"&lt;&gt;0")+1,0)</f>
        <v>0</v>
      </c>
      <c r="B6824">
        <f>IF(A6824&lt;&gt;0,IF(MOD(A6824,3)=0,COUNTIF($B$4:B6823,"&lt;&gt;0")+1,0),0)</f>
        <v>0</v>
      </c>
      <c r="C6824" s="9">
        <f>'Dash Board'!$C$12+COUNT('Daily reducing balance'!$F$4:F6823)</f>
        <v>48550</v>
      </c>
      <c r="D6824">
        <f t="shared" si="742"/>
        <v>2032</v>
      </c>
      <c r="E6824">
        <f t="shared" si="743"/>
        <v>12</v>
      </c>
      <c r="F6824">
        <f>DAY('Dash Board'!$C$12+COUNT('Daily reducing balance'!$F$4:F6823))</f>
        <v>2</v>
      </c>
      <c r="G6824" s="8">
        <f t="shared" si="744"/>
        <v>1.3273436243018754E-7</v>
      </c>
      <c r="H6824" s="6">
        <f>G6824*'Dash Board'!$C$11/365</f>
        <v>3.8183857685396415E-11</v>
      </c>
      <c r="I6824" s="6">
        <f>H6824*'Dash Board'!$C$18/'Dash Board'!$C$11</f>
        <v>1.8182789373998295E-11</v>
      </c>
      <c r="J6824" s="6">
        <f>(G6824&gt;1)*PMT('Dash Board'!$C$11/365,$U$4,-'Dash Board'!$C$19)</f>
        <v>0</v>
      </c>
      <c r="K6824" s="6">
        <f t="shared" si="746"/>
        <v>0</v>
      </c>
      <c r="L6824" s="8">
        <f t="shared" si="747"/>
        <v>1.3277254628787292E-7</v>
      </c>
      <c r="N6824" s="8">
        <f t="shared" si="745"/>
        <v>-1.8182789373998295E-11</v>
      </c>
      <c r="O6824" s="8">
        <f>IF(E6823&lt;&gt;E6824,SUM($N$4:N6824)-SUM($O$3:O6823),0)</f>
        <v>0</v>
      </c>
      <c r="P6824" s="6">
        <f>IF(B6824&gt;0,SUM($O$4:O6824)-SUM($P$3:P6823),0)</f>
        <v>0</v>
      </c>
      <c r="Q6824" s="6">
        <f t="shared" si="748"/>
        <v>1.8182789373998295E-11</v>
      </c>
      <c r="R6824" s="8">
        <f>IF(E6823&lt;&gt;E6824,SUM($Q$4:Q6824)-SUM($R$3:R6823),0)</f>
        <v>0</v>
      </c>
      <c r="S6824" s="6">
        <f>IF(B6824&gt;0,SUM($R$4:R6824)-SUM($S$3:S6823),0)</f>
        <v>0</v>
      </c>
    </row>
    <row r="6825" spans="1:19">
      <c r="A6825">
        <f>IF(E6824&lt;&gt;E6825,COUNTIF($A$4:A6824,"&lt;&gt;0")+1,0)</f>
        <v>0</v>
      </c>
      <c r="B6825">
        <f>IF(A6825&lt;&gt;0,IF(MOD(A6825,3)=0,COUNTIF($B$4:B6824,"&lt;&gt;0")+1,0),0)</f>
        <v>0</v>
      </c>
      <c r="C6825" s="9">
        <f>'Dash Board'!$C$12+COUNT('Daily reducing balance'!$F$4:F6824)</f>
        <v>48551</v>
      </c>
      <c r="D6825">
        <f t="shared" si="742"/>
        <v>2032</v>
      </c>
      <c r="E6825">
        <f t="shared" si="743"/>
        <v>12</v>
      </c>
      <c r="F6825">
        <f>DAY('Dash Board'!$C$12+COUNT('Daily reducing balance'!$F$4:F6824))</f>
        <v>3</v>
      </c>
      <c r="G6825" s="8">
        <f t="shared" si="744"/>
        <v>1.3277254628787292E-7</v>
      </c>
      <c r="H6825" s="6">
        <f>G6825*'Dash Board'!$C$11/365</f>
        <v>3.8194842082812757E-11</v>
      </c>
      <c r="I6825" s="6">
        <f>H6825*'Dash Board'!$C$18/'Dash Board'!$C$11</f>
        <v>1.8188020039434648E-11</v>
      </c>
      <c r="J6825" s="6">
        <f>(G6825&gt;1)*PMT('Dash Board'!$C$11/365,$U$4,-'Dash Board'!$C$19)</f>
        <v>0</v>
      </c>
      <c r="K6825" s="6">
        <f t="shared" si="746"/>
        <v>0</v>
      </c>
      <c r="L6825" s="8">
        <f t="shared" si="747"/>
        <v>1.3281074112995574E-7</v>
      </c>
      <c r="N6825" s="8">
        <f t="shared" si="745"/>
        <v>-1.8188020039434648E-11</v>
      </c>
      <c r="O6825" s="8">
        <f>IF(E6824&lt;&gt;E6825,SUM($N$4:N6825)-SUM($O$3:O6824),0)</f>
        <v>0</v>
      </c>
      <c r="P6825" s="6">
        <f>IF(B6825&gt;0,SUM($O$4:O6825)-SUM($P$3:P6824),0)</f>
        <v>0</v>
      </c>
      <c r="Q6825" s="6">
        <f t="shared" si="748"/>
        <v>1.8188020039434648E-11</v>
      </c>
      <c r="R6825" s="8">
        <f>IF(E6824&lt;&gt;E6825,SUM($Q$4:Q6825)-SUM($R$3:R6824),0)</f>
        <v>0</v>
      </c>
      <c r="S6825" s="6">
        <f>IF(B6825&gt;0,SUM($R$4:R6825)-SUM($S$3:S6824),0)</f>
        <v>0</v>
      </c>
    </row>
    <row r="6826" spans="1:19">
      <c r="A6826">
        <f>IF(E6825&lt;&gt;E6826,COUNTIF($A$4:A6825,"&lt;&gt;0")+1,0)</f>
        <v>0</v>
      </c>
      <c r="B6826">
        <f>IF(A6826&lt;&gt;0,IF(MOD(A6826,3)=0,COUNTIF($B$4:B6825,"&lt;&gt;0")+1,0),0)</f>
        <v>0</v>
      </c>
      <c r="C6826" s="9">
        <f>'Dash Board'!$C$12+COUNT('Daily reducing balance'!$F$4:F6825)</f>
        <v>48552</v>
      </c>
      <c r="D6826">
        <f t="shared" si="742"/>
        <v>2032</v>
      </c>
      <c r="E6826">
        <f t="shared" si="743"/>
        <v>12</v>
      </c>
      <c r="F6826">
        <f>DAY('Dash Board'!$C$12+COUNT('Daily reducing balance'!$F$4:F6825))</f>
        <v>4</v>
      </c>
      <c r="G6826" s="8">
        <f t="shared" si="744"/>
        <v>1.3281074112995574E-7</v>
      </c>
      <c r="H6826" s="6">
        <f>G6826*'Dash Board'!$C$11/365</f>
        <v>3.820582964012425E-11</v>
      </c>
      <c r="I6826" s="6">
        <f>H6826*'Dash Board'!$C$18/'Dash Board'!$C$11</f>
        <v>1.8193252209582975E-11</v>
      </c>
      <c r="J6826" s="6">
        <f>(G6826&gt;1)*PMT('Dash Board'!$C$11/365,$U$4,-'Dash Board'!$C$19)</f>
        <v>0</v>
      </c>
      <c r="K6826" s="6">
        <f t="shared" si="746"/>
        <v>0</v>
      </c>
      <c r="L6826" s="8">
        <f t="shared" si="747"/>
        <v>1.3284894695959586E-7</v>
      </c>
      <c r="N6826" s="8">
        <f t="shared" si="745"/>
        <v>-1.8193252209582975E-11</v>
      </c>
      <c r="O6826" s="8">
        <f>IF(E6825&lt;&gt;E6826,SUM($N$4:N6826)-SUM($O$3:O6825),0)</f>
        <v>0</v>
      </c>
      <c r="P6826" s="6">
        <f>IF(B6826&gt;0,SUM($O$4:O6826)-SUM($P$3:P6825),0)</f>
        <v>0</v>
      </c>
      <c r="Q6826" s="6">
        <f t="shared" si="748"/>
        <v>1.8193252209582975E-11</v>
      </c>
      <c r="R6826" s="8">
        <f>IF(E6825&lt;&gt;E6826,SUM($Q$4:Q6826)-SUM($R$3:R6825),0)</f>
        <v>0</v>
      </c>
      <c r="S6826" s="6">
        <f>IF(B6826&gt;0,SUM($R$4:R6826)-SUM($S$3:S6825),0)</f>
        <v>0</v>
      </c>
    </row>
    <row r="6827" spans="1:19">
      <c r="A6827">
        <f>IF(E6826&lt;&gt;E6827,COUNTIF($A$4:A6826,"&lt;&gt;0")+1,0)</f>
        <v>0</v>
      </c>
      <c r="B6827">
        <f>IF(A6827&lt;&gt;0,IF(MOD(A6827,3)=0,COUNTIF($B$4:B6826,"&lt;&gt;0")+1,0),0)</f>
        <v>0</v>
      </c>
      <c r="C6827" s="9">
        <f>'Dash Board'!$C$12+COUNT('Daily reducing balance'!$F$4:F6826)</f>
        <v>48553</v>
      </c>
      <c r="D6827">
        <f t="shared" si="742"/>
        <v>2032</v>
      </c>
      <c r="E6827">
        <f t="shared" si="743"/>
        <v>12</v>
      </c>
      <c r="F6827">
        <f>DAY('Dash Board'!$C$12+COUNT('Daily reducing balance'!$F$4:F6826))</f>
        <v>5</v>
      </c>
      <c r="G6827" s="8">
        <f t="shared" si="744"/>
        <v>1.3284894695959586E-7</v>
      </c>
      <c r="H6827" s="6">
        <f>G6827*'Dash Board'!$C$11/365</f>
        <v>3.8216820358239901E-11</v>
      </c>
      <c r="I6827" s="6">
        <f>H6827*'Dash Board'!$C$18/'Dash Board'!$C$11</f>
        <v>1.8198485884876147E-11</v>
      </c>
      <c r="J6827" s="6">
        <f>(G6827&gt;1)*PMT('Dash Board'!$C$11/365,$U$4,-'Dash Board'!$C$19)</f>
        <v>0</v>
      </c>
      <c r="K6827" s="6">
        <f t="shared" si="746"/>
        <v>0</v>
      </c>
      <c r="L6827" s="8">
        <f t="shared" si="747"/>
        <v>1.3288716377995411E-7</v>
      </c>
      <c r="N6827" s="8">
        <f t="shared" si="745"/>
        <v>-1.8198485884876147E-11</v>
      </c>
      <c r="O6827" s="8">
        <f>IF(E6826&lt;&gt;E6827,SUM($N$4:N6827)-SUM($O$3:O6826),0)</f>
        <v>0</v>
      </c>
      <c r="P6827" s="6">
        <f>IF(B6827&gt;0,SUM($O$4:O6827)-SUM($P$3:P6826),0)</f>
        <v>0</v>
      </c>
      <c r="Q6827" s="6">
        <f t="shared" si="748"/>
        <v>1.8198485884876147E-11</v>
      </c>
      <c r="R6827" s="8">
        <f>IF(E6826&lt;&gt;E6827,SUM($Q$4:Q6827)-SUM($R$3:R6826),0)</f>
        <v>0</v>
      </c>
      <c r="S6827" s="6">
        <f>IF(B6827&gt;0,SUM($R$4:R6827)-SUM($S$3:S6826),0)</f>
        <v>0</v>
      </c>
    </row>
    <row r="6828" spans="1:19">
      <c r="A6828">
        <f>IF(E6827&lt;&gt;E6828,COUNTIF($A$4:A6827,"&lt;&gt;0")+1,0)</f>
        <v>0</v>
      </c>
      <c r="B6828">
        <f>IF(A6828&lt;&gt;0,IF(MOD(A6828,3)=0,COUNTIF($B$4:B6827,"&lt;&gt;0")+1,0),0)</f>
        <v>0</v>
      </c>
      <c r="C6828" s="9">
        <f>'Dash Board'!$C$12+COUNT('Daily reducing balance'!$F$4:F6827)</f>
        <v>48554</v>
      </c>
      <c r="D6828">
        <f t="shared" si="742"/>
        <v>2032</v>
      </c>
      <c r="E6828">
        <f t="shared" si="743"/>
        <v>12</v>
      </c>
      <c r="F6828">
        <f>DAY('Dash Board'!$C$12+COUNT('Daily reducing balance'!$F$4:F6827))</f>
        <v>6</v>
      </c>
      <c r="G6828" s="8">
        <f t="shared" si="744"/>
        <v>1.3288716377995411E-7</v>
      </c>
      <c r="H6828" s="6">
        <f>G6828*'Dash Board'!$C$11/365</f>
        <v>3.8227814238068989E-11</v>
      </c>
      <c r="I6828" s="6">
        <f>H6828*'Dash Board'!$C$18/'Dash Board'!$C$11</f>
        <v>1.8203721065747141E-11</v>
      </c>
      <c r="J6828" s="6">
        <f>(G6828&gt;1)*PMT('Dash Board'!$C$11/365,$U$4,-'Dash Board'!$C$19)</f>
        <v>0</v>
      </c>
      <c r="K6828" s="6">
        <f t="shared" si="746"/>
        <v>0</v>
      </c>
      <c r="L6828" s="8">
        <f t="shared" si="747"/>
        <v>1.3292539159419218E-7</v>
      </c>
      <c r="N6828" s="8">
        <f t="shared" si="745"/>
        <v>-1.8203721065747141E-11</v>
      </c>
      <c r="O6828" s="8">
        <f>IF(E6827&lt;&gt;E6828,SUM($N$4:N6828)-SUM($O$3:O6827),0)</f>
        <v>0</v>
      </c>
      <c r="P6828" s="6">
        <f>IF(B6828&gt;0,SUM($O$4:O6828)-SUM($P$3:P6827),0)</f>
        <v>0</v>
      </c>
      <c r="Q6828" s="6">
        <f t="shared" si="748"/>
        <v>1.8203721065747141E-11</v>
      </c>
      <c r="R6828" s="8">
        <f>IF(E6827&lt;&gt;E6828,SUM($Q$4:Q6828)-SUM($R$3:R6827),0)</f>
        <v>0</v>
      </c>
      <c r="S6828" s="6">
        <f>IF(B6828&gt;0,SUM($R$4:R6828)-SUM($S$3:S6827),0)</f>
        <v>0</v>
      </c>
    </row>
    <row r="6829" spans="1:19">
      <c r="A6829">
        <f>IF(E6828&lt;&gt;E6829,COUNTIF($A$4:A6828,"&lt;&gt;0")+1,0)</f>
        <v>0</v>
      </c>
      <c r="B6829">
        <f>IF(A6829&lt;&gt;0,IF(MOD(A6829,3)=0,COUNTIF($B$4:B6828,"&lt;&gt;0")+1,0),0)</f>
        <v>0</v>
      </c>
      <c r="C6829" s="9">
        <f>'Dash Board'!$C$12+COUNT('Daily reducing balance'!$F$4:F6828)</f>
        <v>48555</v>
      </c>
      <c r="D6829">
        <f t="shared" si="742"/>
        <v>2032</v>
      </c>
      <c r="E6829">
        <f t="shared" si="743"/>
        <v>12</v>
      </c>
      <c r="F6829">
        <f>DAY('Dash Board'!$C$12+COUNT('Daily reducing balance'!$F$4:F6828))</f>
        <v>7</v>
      </c>
      <c r="G6829" s="8">
        <f t="shared" si="744"/>
        <v>1.3292539159419218E-7</v>
      </c>
      <c r="H6829" s="6">
        <f>G6829*'Dash Board'!$C$11/365</f>
        <v>3.8238811280521031E-11</v>
      </c>
      <c r="I6829" s="6">
        <f>H6829*'Dash Board'!$C$18/'Dash Board'!$C$11</f>
        <v>1.8208957752629063E-11</v>
      </c>
      <c r="J6829" s="6">
        <f>(G6829&gt;1)*PMT('Dash Board'!$C$11/365,$U$4,-'Dash Board'!$C$19)</f>
        <v>0</v>
      </c>
      <c r="K6829" s="6">
        <f t="shared" si="746"/>
        <v>0</v>
      </c>
      <c r="L6829" s="8">
        <f t="shared" si="747"/>
        <v>1.3296363040547269E-7</v>
      </c>
      <c r="N6829" s="8">
        <f t="shared" si="745"/>
        <v>-1.8208957752629063E-11</v>
      </c>
      <c r="O6829" s="8">
        <f>IF(E6828&lt;&gt;E6829,SUM($N$4:N6829)-SUM($O$3:O6828),0)</f>
        <v>0</v>
      </c>
      <c r="P6829" s="6">
        <f>IF(B6829&gt;0,SUM($O$4:O6829)-SUM($P$3:P6828),0)</f>
        <v>0</v>
      </c>
      <c r="Q6829" s="6">
        <f t="shared" si="748"/>
        <v>1.8208957752629063E-11</v>
      </c>
      <c r="R6829" s="8">
        <f>IF(E6828&lt;&gt;E6829,SUM($Q$4:Q6829)-SUM($R$3:R6828),0)</f>
        <v>0</v>
      </c>
      <c r="S6829" s="6">
        <f>IF(B6829&gt;0,SUM($R$4:R6829)-SUM($S$3:S6828),0)</f>
        <v>0</v>
      </c>
    </row>
    <row r="6830" spans="1:19">
      <c r="A6830">
        <f>IF(E6829&lt;&gt;E6830,COUNTIF($A$4:A6829,"&lt;&gt;0")+1,0)</f>
        <v>0</v>
      </c>
      <c r="B6830">
        <f>IF(A6830&lt;&gt;0,IF(MOD(A6830,3)=0,COUNTIF($B$4:B6829,"&lt;&gt;0")+1,0),0)</f>
        <v>0</v>
      </c>
      <c r="C6830" s="9">
        <f>'Dash Board'!$C$12+COUNT('Daily reducing balance'!$F$4:F6829)</f>
        <v>48556</v>
      </c>
      <c r="D6830">
        <f t="shared" si="742"/>
        <v>2032</v>
      </c>
      <c r="E6830">
        <f t="shared" si="743"/>
        <v>12</v>
      </c>
      <c r="F6830">
        <f>DAY('Dash Board'!$C$12+COUNT('Daily reducing balance'!$F$4:F6829))</f>
        <v>8</v>
      </c>
      <c r="G6830" s="8">
        <f t="shared" si="744"/>
        <v>1.3296363040547269E-7</v>
      </c>
      <c r="H6830" s="6">
        <f>G6830*'Dash Board'!$C$11/365</f>
        <v>3.8249811486505842E-11</v>
      </c>
      <c r="I6830" s="6">
        <f>H6830*'Dash Board'!$C$18/'Dash Board'!$C$11</f>
        <v>1.8214195945955162E-11</v>
      </c>
      <c r="J6830" s="6">
        <f>(G6830&gt;1)*PMT('Dash Board'!$C$11/365,$U$4,-'Dash Board'!$C$19)</f>
        <v>0</v>
      </c>
      <c r="K6830" s="6">
        <f t="shared" si="746"/>
        <v>0</v>
      </c>
      <c r="L6830" s="8">
        <f t="shared" si="747"/>
        <v>1.3300188021695921E-7</v>
      </c>
      <c r="N6830" s="8">
        <f t="shared" si="745"/>
        <v>-1.8214195945955162E-11</v>
      </c>
      <c r="O6830" s="8">
        <f>IF(E6829&lt;&gt;E6830,SUM($N$4:N6830)-SUM($O$3:O6829),0)</f>
        <v>0</v>
      </c>
      <c r="P6830" s="6">
        <f>IF(B6830&gt;0,SUM($O$4:O6830)-SUM($P$3:P6829),0)</f>
        <v>0</v>
      </c>
      <c r="Q6830" s="6">
        <f t="shared" si="748"/>
        <v>1.8214195945955162E-11</v>
      </c>
      <c r="R6830" s="8">
        <f>IF(E6829&lt;&gt;E6830,SUM($Q$4:Q6830)-SUM($R$3:R6829),0)</f>
        <v>0</v>
      </c>
      <c r="S6830" s="6">
        <f>IF(B6830&gt;0,SUM($R$4:R6830)-SUM($S$3:S6829),0)</f>
        <v>0</v>
      </c>
    </row>
    <row r="6831" spans="1:19">
      <c r="A6831">
        <f>IF(E6830&lt;&gt;E6831,COUNTIF($A$4:A6830,"&lt;&gt;0")+1,0)</f>
        <v>0</v>
      </c>
      <c r="B6831">
        <f>IF(A6831&lt;&gt;0,IF(MOD(A6831,3)=0,COUNTIF($B$4:B6830,"&lt;&gt;0")+1,0),0)</f>
        <v>0</v>
      </c>
      <c r="C6831" s="9">
        <f>'Dash Board'!$C$12+COUNT('Daily reducing balance'!$F$4:F6830)</f>
        <v>48557</v>
      </c>
      <c r="D6831">
        <f t="shared" si="742"/>
        <v>2032</v>
      </c>
      <c r="E6831">
        <f t="shared" si="743"/>
        <v>12</v>
      </c>
      <c r="F6831">
        <f>DAY('Dash Board'!$C$12+COUNT('Daily reducing balance'!$F$4:F6830))</f>
        <v>9</v>
      </c>
      <c r="G6831" s="8">
        <f t="shared" si="744"/>
        <v>1.3300188021695921E-7</v>
      </c>
      <c r="H6831" s="6">
        <f>G6831*'Dash Board'!$C$11/365</f>
        <v>3.8260814856933469E-11</v>
      </c>
      <c r="I6831" s="6">
        <f>H6831*'Dash Board'!$C$18/'Dash Board'!$C$11</f>
        <v>1.8219435646158795E-11</v>
      </c>
      <c r="J6831" s="6">
        <f>(G6831&gt;1)*PMT('Dash Board'!$C$11/365,$U$4,-'Dash Board'!$C$19)</f>
        <v>0</v>
      </c>
      <c r="K6831" s="6">
        <f t="shared" si="746"/>
        <v>0</v>
      </c>
      <c r="L6831" s="8">
        <f t="shared" si="747"/>
        <v>1.3304014103181613E-7</v>
      </c>
      <c r="N6831" s="8">
        <f t="shared" si="745"/>
        <v>-1.8219435646158795E-11</v>
      </c>
      <c r="O6831" s="8">
        <f>IF(E6830&lt;&gt;E6831,SUM($N$4:N6831)-SUM($O$3:O6830),0)</f>
        <v>0</v>
      </c>
      <c r="P6831" s="6">
        <f>IF(B6831&gt;0,SUM($O$4:O6831)-SUM($P$3:P6830),0)</f>
        <v>0</v>
      </c>
      <c r="Q6831" s="6">
        <f t="shared" si="748"/>
        <v>1.8219435646158795E-11</v>
      </c>
      <c r="R6831" s="8">
        <f>IF(E6830&lt;&gt;E6831,SUM($Q$4:Q6831)-SUM($R$3:R6830),0)</f>
        <v>0</v>
      </c>
      <c r="S6831" s="6">
        <f>IF(B6831&gt;0,SUM($R$4:R6831)-SUM($S$3:S6830),0)</f>
        <v>0</v>
      </c>
    </row>
    <row r="6832" spans="1:19">
      <c r="A6832">
        <f>IF(E6831&lt;&gt;E6832,COUNTIF($A$4:A6831,"&lt;&gt;0")+1,0)</f>
        <v>0</v>
      </c>
      <c r="B6832">
        <f>IF(A6832&lt;&gt;0,IF(MOD(A6832,3)=0,COUNTIF($B$4:B6831,"&lt;&gt;0")+1,0),0)</f>
        <v>0</v>
      </c>
      <c r="C6832" s="9">
        <f>'Dash Board'!$C$12+COUNT('Daily reducing balance'!$F$4:F6831)</f>
        <v>48558</v>
      </c>
      <c r="D6832">
        <f t="shared" si="742"/>
        <v>2032</v>
      </c>
      <c r="E6832">
        <f t="shared" si="743"/>
        <v>12</v>
      </c>
      <c r="F6832">
        <f>DAY('Dash Board'!$C$12+COUNT('Daily reducing balance'!$F$4:F6831))</f>
        <v>10</v>
      </c>
      <c r="G6832" s="8">
        <f t="shared" si="744"/>
        <v>1.3304014103181613E-7</v>
      </c>
      <c r="H6832" s="6">
        <f>G6832*'Dash Board'!$C$11/365</f>
        <v>3.8271821392714231E-11</v>
      </c>
      <c r="I6832" s="6">
        <f>H6832*'Dash Board'!$C$18/'Dash Board'!$C$11</f>
        <v>1.8224676853673444E-11</v>
      </c>
      <c r="J6832" s="6">
        <f>(G6832&gt;1)*PMT('Dash Board'!$C$11/365,$U$4,-'Dash Board'!$C$19)</f>
        <v>0</v>
      </c>
      <c r="K6832" s="6">
        <f t="shared" si="746"/>
        <v>0</v>
      </c>
      <c r="L6832" s="8">
        <f t="shared" si="747"/>
        <v>1.3307841285320886E-7</v>
      </c>
      <c r="N6832" s="8">
        <f t="shared" si="745"/>
        <v>-1.8224676853673444E-11</v>
      </c>
      <c r="O6832" s="8">
        <f>IF(E6831&lt;&gt;E6832,SUM($N$4:N6832)-SUM($O$3:O6831),0)</f>
        <v>0</v>
      </c>
      <c r="P6832" s="6">
        <f>IF(B6832&gt;0,SUM($O$4:O6832)-SUM($P$3:P6831),0)</f>
        <v>0</v>
      </c>
      <c r="Q6832" s="6">
        <f t="shared" si="748"/>
        <v>1.8224676853673444E-11</v>
      </c>
      <c r="R6832" s="8">
        <f>IF(E6831&lt;&gt;E6832,SUM($Q$4:Q6832)-SUM($R$3:R6831),0)</f>
        <v>0</v>
      </c>
      <c r="S6832" s="6">
        <f>IF(B6832&gt;0,SUM($R$4:R6832)-SUM($S$3:S6831),0)</f>
        <v>0</v>
      </c>
    </row>
    <row r="6833" spans="1:19">
      <c r="A6833">
        <f>IF(E6832&lt;&gt;E6833,COUNTIF($A$4:A6832,"&lt;&gt;0")+1,0)</f>
        <v>0</v>
      </c>
      <c r="B6833">
        <f>IF(A6833&lt;&gt;0,IF(MOD(A6833,3)=0,COUNTIF($B$4:B6832,"&lt;&gt;0")+1,0),0)</f>
        <v>0</v>
      </c>
      <c r="C6833" s="9">
        <f>'Dash Board'!$C$12+COUNT('Daily reducing balance'!$F$4:F6832)</f>
        <v>48559</v>
      </c>
      <c r="D6833">
        <f t="shared" si="742"/>
        <v>2032</v>
      </c>
      <c r="E6833">
        <f t="shared" si="743"/>
        <v>12</v>
      </c>
      <c r="F6833">
        <f>DAY('Dash Board'!$C$12+COUNT('Daily reducing balance'!$F$4:F6832))</f>
        <v>11</v>
      </c>
      <c r="G6833" s="8">
        <f t="shared" si="744"/>
        <v>1.3307841285320886E-7</v>
      </c>
      <c r="H6833" s="6">
        <f>G6833*'Dash Board'!$C$11/365</f>
        <v>3.8282831094758711E-11</v>
      </c>
      <c r="I6833" s="6">
        <f>H6833*'Dash Board'!$C$18/'Dash Board'!$C$11</f>
        <v>1.8229919568932722E-11</v>
      </c>
      <c r="J6833" s="6">
        <f>(G6833&gt;1)*PMT('Dash Board'!$C$11/365,$U$4,-'Dash Board'!$C$19)</f>
        <v>0</v>
      </c>
      <c r="K6833" s="6">
        <f t="shared" si="746"/>
        <v>0</v>
      </c>
      <c r="L6833" s="8">
        <f t="shared" si="747"/>
        <v>1.3311669568430362E-7</v>
      </c>
      <c r="N6833" s="8">
        <f t="shared" si="745"/>
        <v>-1.8229919568932722E-11</v>
      </c>
      <c r="O6833" s="8">
        <f>IF(E6832&lt;&gt;E6833,SUM($N$4:N6833)-SUM($O$3:O6832),0)</f>
        <v>0</v>
      </c>
      <c r="P6833" s="6">
        <f>IF(B6833&gt;0,SUM($O$4:O6833)-SUM($P$3:P6832),0)</f>
        <v>0</v>
      </c>
      <c r="Q6833" s="6">
        <f t="shared" si="748"/>
        <v>1.8229919568932722E-11</v>
      </c>
      <c r="R6833" s="8">
        <f>IF(E6832&lt;&gt;E6833,SUM($Q$4:Q6833)-SUM($R$3:R6832),0)</f>
        <v>0</v>
      </c>
      <c r="S6833" s="6">
        <f>IF(B6833&gt;0,SUM($R$4:R6833)-SUM($S$3:S6832),0)</f>
        <v>0</v>
      </c>
    </row>
    <row r="6834" spans="1:19">
      <c r="A6834">
        <f>IF(E6833&lt;&gt;E6834,COUNTIF($A$4:A6833,"&lt;&gt;0")+1,0)</f>
        <v>0</v>
      </c>
      <c r="B6834">
        <f>IF(A6834&lt;&gt;0,IF(MOD(A6834,3)=0,COUNTIF($B$4:B6833,"&lt;&gt;0")+1,0),0)</f>
        <v>0</v>
      </c>
      <c r="C6834" s="9">
        <f>'Dash Board'!$C$12+COUNT('Daily reducing balance'!$F$4:F6833)</f>
        <v>48560</v>
      </c>
      <c r="D6834">
        <f t="shared" si="742"/>
        <v>2032</v>
      </c>
      <c r="E6834">
        <f t="shared" si="743"/>
        <v>12</v>
      </c>
      <c r="F6834">
        <f>DAY('Dash Board'!$C$12+COUNT('Daily reducing balance'!$F$4:F6833))</f>
        <v>12</v>
      </c>
      <c r="G6834" s="8">
        <f t="shared" si="744"/>
        <v>1.3311669568430362E-7</v>
      </c>
      <c r="H6834" s="6">
        <f>G6834*'Dash Board'!$C$11/365</f>
        <v>3.8293843963977751E-11</v>
      </c>
      <c r="I6834" s="6">
        <f>H6834*'Dash Board'!$C$18/'Dash Board'!$C$11</f>
        <v>1.8235163792370357E-11</v>
      </c>
      <c r="J6834" s="6">
        <f>(G6834&gt;1)*PMT('Dash Board'!$C$11/365,$U$4,-'Dash Board'!$C$19)</f>
        <v>0</v>
      </c>
      <c r="K6834" s="6">
        <f t="shared" si="746"/>
        <v>0</v>
      </c>
      <c r="L6834" s="8">
        <f t="shared" si="747"/>
        <v>1.331549895282676E-7</v>
      </c>
      <c r="N6834" s="8">
        <f t="shared" si="745"/>
        <v>-1.8235163792370357E-11</v>
      </c>
      <c r="O6834" s="8">
        <f>IF(E6833&lt;&gt;E6834,SUM($N$4:N6834)-SUM($O$3:O6833),0)</f>
        <v>0</v>
      </c>
      <c r="P6834" s="6">
        <f>IF(B6834&gt;0,SUM($O$4:O6834)-SUM($P$3:P6833),0)</f>
        <v>0</v>
      </c>
      <c r="Q6834" s="6">
        <f t="shared" si="748"/>
        <v>1.8235163792370357E-11</v>
      </c>
      <c r="R6834" s="8">
        <f>IF(E6833&lt;&gt;E6834,SUM($Q$4:Q6834)-SUM($R$3:R6833),0)</f>
        <v>0</v>
      </c>
      <c r="S6834" s="6">
        <f>IF(B6834&gt;0,SUM($R$4:R6834)-SUM($S$3:S6833),0)</f>
        <v>0</v>
      </c>
    </row>
    <row r="6835" spans="1:19">
      <c r="A6835">
        <f>IF(E6834&lt;&gt;E6835,COUNTIF($A$4:A6834,"&lt;&gt;0")+1,0)</f>
        <v>0</v>
      </c>
      <c r="B6835">
        <f>IF(A6835&lt;&gt;0,IF(MOD(A6835,3)=0,COUNTIF($B$4:B6834,"&lt;&gt;0")+1,0),0)</f>
        <v>0</v>
      </c>
      <c r="C6835" s="9">
        <f>'Dash Board'!$C$12+COUNT('Daily reducing balance'!$F$4:F6834)</f>
        <v>48561</v>
      </c>
      <c r="D6835">
        <f t="shared" si="742"/>
        <v>2032</v>
      </c>
      <c r="E6835">
        <f t="shared" si="743"/>
        <v>12</v>
      </c>
      <c r="F6835">
        <f>DAY('Dash Board'!$C$12+COUNT('Daily reducing balance'!$F$4:F6834))</f>
        <v>13</v>
      </c>
      <c r="G6835" s="8">
        <f t="shared" si="744"/>
        <v>1.331549895282676E-7</v>
      </c>
      <c r="H6835" s="6">
        <f>G6835*'Dash Board'!$C$11/365</f>
        <v>3.830486000128246E-11</v>
      </c>
      <c r="I6835" s="6">
        <f>H6835*'Dash Board'!$C$18/'Dash Board'!$C$11</f>
        <v>1.824040952442022E-11</v>
      </c>
      <c r="J6835" s="6">
        <f>(G6835&gt;1)*PMT('Dash Board'!$C$11/365,$U$4,-'Dash Board'!$C$19)</f>
        <v>0</v>
      </c>
      <c r="K6835" s="6">
        <f t="shared" si="746"/>
        <v>0</v>
      </c>
      <c r="L6835" s="8">
        <f t="shared" si="747"/>
        <v>1.3319329438826889E-7</v>
      </c>
      <c r="N6835" s="8">
        <f t="shared" si="745"/>
        <v>-1.824040952442022E-11</v>
      </c>
      <c r="O6835" s="8">
        <f>IF(E6834&lt;&gt;E6835,SUM($N$4:N6835)-SUM($O$3:O6834),0)</f>
        <v>0</v>
      </c>
      <c r="P6835" s="6">
        <f>IF(B6835&gt;0,SUM($O$4:O6835)-SUM($P$3:P6834),0)</f>
        <v>0</v>
      </c>
      <c r="Q6835" s="6">
        <f t="shared" si="748"/>
        <v>1.824040952442022E-11</v>
      </c>
      <c r="R6835" s="8">
        <f>IF(E6834&lt;&gt;E6835,SUM($Q$4:Q6835)-SUM($R$3:R6834),0)</f>
        <v>0</v>
      </c>
      <c r="S6835" s="6">
        <f>IF(B6835&gt;0,SUM($R$4:R6835)-SUM($S$3:S6834),0)</f>
        <v>0</v>
      </c>
    </row>
    <row r="6836" spans="1:19">
      <c r="A6836">
        <f>IF(E6835&lt;&gt;E6836,COUNTIF($A$4:A6835,"&lt;&gt;0")+1,0)</f>
        <v>0</v>
      </c>
      <c r="B6836">
        <f>IF(A6836&lt;&gt;0,IF(MOD(A6836,3)=0,COUNTIF($B$4:B6835,"&lt;&gt;0")+1,0),0)</f>
        <v>0</v>
      </c>
      <c r="C6836" s="9">
        <f>'Dash Board'!$C$12+COUNT('Daily reducing balance'!$F$4:F6835)</f>
        <v>48562</v>
      </c>
      <c r="D6836">
        <f t="shared" ref="D6836:D6899" si="749">IF(AND(E6836=1,F6836=1),D6835+1,D6835)</f>
        <v>2032</v>
      </c>
      <c r="E6836">
        <f t="shared" ref="E6836:E6899" si="750">IF(F6836=1,IF(E6835+1&gt;12,1,E6835+1),E6835)</f>
        <v>12</v>
      </c>
      <c r="F6836">
        <f>DAY('Dash Board'!$C$12+COUNT('Daily reducing balance'!$F$4:F6835))</f>
        <v>14</v>
      </c>
      <c r="G6836" s="8">
        <f t="shared" ref="G6836:G6899" si="751">L6835</f>
        <v>1.3319329438826889E-7</v>
      </c>
      <c r="H6836" s="6">
        <f>G6836*'Dash Board'!$C$11/365</f>
        <v>3.8315879207584202E-11</v>
      </c>
      <c r="I6836" s="6">
        <f>H6836*'Dash Board'!$C$18/'Dash Board'!$C$11</f>
        <v>1.8245656765516286E-11</v>
      </c>
      <c r="J6836" s="6">
        <f>(G6836&gt;1)*PMT('Dash Board'!$C$11/365,$U$4,-'Dash Board'!$C$19)</f>
        <v>0</v>
      </c>
      <c r="K6836" s="6">
        <f t="shared" si="746"/>
        <v>0</v>
      </c>
      <c r="L6836" s="8">
        <f t="shared" si="747"/>
        <v>1.3323161026747649E-7</v>
      </c>
      <c r="N6836" s="8">
        <f t="shared" ref="N6836:N6899" si="752">J6836-I6836</f>
        <v>-1.8245656765516286E-11</v>
      </c>
      <c r="O6836" s="8">
        <f>IF(E6835&lt;&gt;E6836,SUM($N$4:N6836)-SUM($O$3:O6835),0)</f>
        <v>0</v>
      </c>
      <c r="P6836" s="6">
        <f>IF(B6836&gt;0,SUM($O$4:O6836)-SUM($P$3:P6835),0)</f>
        <v>0</v>
      </c>
      <c r="Q6836" s="6">
        <f t="shared" si="748"/>
        <v>1.8245656765516286E-11</v>
      </c>
      <c r="R6836" s="8">
        <f>IF(E6835&lt;&gt;E6836,SUM($Q$4:Q6836)-SUM($R$3:R6835),0)</f>
        <v>0</v>
      </c>
      <c r="S6836" s="6">
        <f>IF(B6836&gt;0,SUM($R$4:R6836)-SUM($S$3:S6835),0)</f>
        <v>0</v>
      </c>
    </row>
    <row r="6837" spans="1:19">
      <c r="A6837">
        <f>IF(E6836&lt;&gt;E6837,COUNTIF($A$4:A6836,"&lt;&gt;0")+1,0)</f>
        <v>0</v>
      </c>
      <c r="B6837">
        <f>IF(A6837&lt;&gt;0,IF(MOD(A6837,3)=0,COUNTIF($B$4:B6836,"&lt;&gt;0")+1,0),0)</f>
        <v>0</v>
      </c>
      <c r="C6837" s="9">
        <f>'Dash Board'!$C$12+COUNT('Daily reducing balance'!$F$4:F6836)</f>
        <v>48563</v>
      </c>
      <c r="D6837">
        <f t="shared" si="749"/>
        <v>2032</v>
      </c>
      <c r="E6837">
        <f t="shared" si="750"/>
        <v>12</v>
      </c>
      <c r="F6837">
        <f>DAY('Dash Board'!$C$12+COUNT('Daily reducing balance'!$F$4:F6836))</f>
        <v>15</v>
      </c>
      <c r="G6837" s="8">
        <f t="shared" si="751"/>
        <v>1.3323161026747649E-7</v>
      </c>
      <c r="H6837" s="6">
        <f>G6837*'Dash Board'!$C$11/365</f>
        <v>3.8326901583794601E-11</v>
      </c>
      <c r="I6837" s="6">
        <f>H6837*'Dash Board'!$C$18/'Dash Board'!$C$11</f>
        <v>1.8250905516092667E-11</v>
      </c>
      <c r="J6837" s="6">
        <f>(G6837&gt;1)*PMT('Dash Board'!$C$11/365,$U$4,-'Dash Board'!$C$19)</f>
        <v>0</v>
      </c>
      <c r="K6837" s="6">
        <f t="shared" si="746"/>
        <v>0</v>
      </c>
      <c r="L6837" s="8">
        <f t="shared" si="747"/>
        <v>1.3326993716906027E-7</v>
      </c>
      <c r="N6837" s="8">
        <f t="shared" si="752"/>
        <v>-1.8250905516092667E-11</v>
      </c>
      <c r="O6837" s="8">
        <f>IF(E6836&lt;&gt;E6837,SUM($N$4:N6837)-SUM($O$3:O6836),0)</f>
        <v>0</v>
      </c>
      <c r="P6837" s="6">
        <f>IF(B6837&gt;0,SUM($O$4:O6837)-SUM($P$3:P6836),0)</f>
        <v>0</v>
      </c>
      <c r="Q6837" s="6">
        <f t="shared" si="748"/>
        <v>1.8250905516092667E-11</v>
      </c>
      <c r="R6837" s="8">
        <f>IF(E6836&lt;&gt;E6837,SUM($Q$4:Q6837)-SUM($R$3:R6836),0)</f>
        <v>0</v>
      </c>
      <c r="S6837" s="6">
        <f>IF(B6837&gt;0,SUM($R$4:R6837)-SUM($S$3:S6836),0)</f>
        <v>0</v>
      </c>
    </row>
    <row r="6838" spans="1:19">
      <c r="A6838">
        <f>IF(E6837&lt;&gt;E6838,COUNTIF($A$4:A6837,"&lt;&gt;0")+1,0)</f>
        <v>0</v>
      </c>
      <c r="B6838">
        <f>IF(A6838&lt;&gt;0,IF(MOD(A6838,3)=0,COUNTIF($B$4:B6837,"&lt;&gt;0")+1,0),0)</f>
        <v>0</v>
      </c>
      <c r="C6838" s="9">
        <f>'Dash Board'!$C$12+COUNT('Daily reducing balance'!$F$4:F6837)</f>
        <v>48564</v>
      </c>
      <c r="D6838">
        <f t="shared" si="749"/>
        <v>2032</v>
      </c>
      <c r="E6838">
        <f t="shared" si="750"/>
        <v>12</v>
      </c>
      <c r="F6838">
        <f>DAY('Dash Board'!$C$12+COUNT('Daily reducing balance'!$F$4:F6837))</f>
        <v>16</v>
      </c>
      <c r="G6838" s="8">
        <f t="shared" si="751"/>
        <v>1.3326993716906027E-7</v>
      </c>
      <c r="H6838" s="6">
        <f>G6838*'Dash Board'!$C$11/365</f>
        <v>3.8337927130825554E-11</v>
      </c>
      <c r="I6838" s="6">
        <f>H6838*'Dash Board'!$C$18/'Dash Board'!$C$11</f>
        <v>1.8256155776583597E-11</v>
      </c>
      <c r="J6838" s="6">
        <f>(G6838&gt;1)*PMT('Dash Board'!$C$11/365,$U$4,-'Dash Board'!$C$19)</f>
        <v>0</v>
      </c>
      <c r="K6838" s="6">
        <f t="shared" si="746"/>
        <v>0</v>
      </c>
      <c r="L6838" s="8">
        <f t="shared" si="747"/>
        <v>1.3330827509619108E-7</v>
      </c>
      <c r="N6838" s="8">
        <f t="shared" si="752"/>
        <v>-1.8256155776583597E-11</v>
      </c>
      <c r="O6838" s="8">
        <f>IF(E6837&lt;&gt;E6838,SUM($N$4:N6838)-SUM($O$3:O6837),0)</f>
        <v>0</v>
      </c>
      <c r="P6838" s="6">
        <f>IF(B6838&gt;0,SUM($O$4:O6838)-SUM($P$3:P6837),0)</f>
        <v>0</v>
      </c>
      <c r="Q6838" s="6">
        <f t="shared" si="748"/>
        <v>1.8256155776583597E-11</v>
      </c>
      <c r="R6838" s="8">
        <f>IF(E6837&lt;&gt;E6838,SUM($Q$4:Q6838)-SUM($R$3:R6837),0)</f>
        <v>0</v>
      </c>
      <c r="S6838" s="6">
        <f>IF(B6838&gt;0,SUM($R$4:R6838)-SUM($S$3:S6837),0)</f>
        <v>0</v>
      </c>
    </row>
    <row r="6839" spans="1:19">
      <c r="A6839">
        <f>IF(E6838&lt;&gt;E6839,COUNTIF($A$4:A6838,"&lt;&gt;0")+1,0)</f>
        <v>0</v>
      </c>
      <c r="B6839">
        <f>IF(A6839&lt;&gt;0,IF(MOD(A6839,3)=0,COUNTIF($B$4:B6838,"&lt;&gt;0")+1,0),0)</f>
        <v>0</v>
      </c>
      <c r="C6839" s="9">
        <f>'Dash Board'!$C$12+COUNT('Daily reducing balance'!$F$4:F6838)</f>
        <v>48565</v>
      </c>
      <c r="D6839">
        <f t="shared" si="749"/>
        <v>2032</v>
      </c>
      <c r="E6839">
        <f t="shared" si="750"/>
        <v>12</v>
      </c>
      <c r="F6839">
        <f>DAY('Dash Board'!$C$12+COUNT('Daily reducing balance'!$F$4:F6838))</f>
        <v>17</v>
      </c>
      <c r="G6839" s="8">
        <f t="shared" si="751"/>
        <v>1.3330827509619108E-7</v>
      </c>
      <c r="H6839" s="6">
        <f>G6839*'Dash Board'!$C$11/365</f>
        <v>3.8348955849589213E-11</v>
      </c>
      <c r="I6839" s="6">
        <f>H6839*'Dash Board'!$C$18/'Dash Board'!$C$11</f>
        <v>1.8261407547423439E-11</v>
      </c>
      <c r="J6839" s="6">
        <f>(G6839&gt;1)*PMT('Dash Board'!$C$11/365,$U$4,-'Dash Board'!$C$19)</f>
        <v>0</v>
      </c>
      <c r="K6839" s="6">
        <f t="shared" si="746"/>
        <v>0</v>
      </c>
      <c r="L6839" s="8">
        <f t="shared" si="747"/>
        <v>1.3334662405204067E-7</v>
      </c>
      <c r="N6839" s="8">
        <f t="shared" si="752"/>
        <v>-1.8261407547423439E-11</v>
      </c>
      <c r="O6839" s="8">
        <f>IF(E6838&lt;&gt;E6839,SUM($N$4:N6839)-SUM($O$3:O6838),0)</f>
        <v>0</v>
      </c>
      <c r="P6839" s="6">
        <f>IF(B6839&gt;0,SUM($O$4:O6839)-SUM($P$3:P6838),0)</f>
        <v>0</v>
      </c>
      <c r="Q6839" s="6">
        <f t="shared" si="748"/>
        <v>1.8261407547423439E-11</v>
      </c>
      <c r="R6839" s="8">
        <f>IF(E6838&lt;&gt;E6839,SUM($Q$4:Q6839)-SUM($R$3:R6838),0)</f>
        <v>0</v>
      </c>
      <c r="S6839" s="6">
        <f>IF(B6839&gt;0,SUM($R$4:R6839)-SUM($S$3:S6838),0)</f>
        <v>0</v>
      </c>
    </row>
    <row r="6840" spans="1:19">
      <c r="A6840">
        <f>IF(E6839&lt;&gt;E6840,COUNTIF($A$4:A6839,"&lt;&gt;0")+1,0)</f>
        <v>0</v>
      </c>
      <c r="B6840">
        <f>IF(A6840&lt;&gt;0,IF(MOD(A6840,3)=0,COUNTIF($B$4:B6839,"&lt;&gt;0")+1,0),0)</f>
        <v>0</v>
      </c>
      <c r="C6840" s="9">
        <f>'Dash Board'!$C$12+COUNT('Daily reducing balance'!$F$4:F6839)</f>
        <v>48566</v>
      </c>
      <c r="D6840">
        <f t="shared" si="749"/>
        <v>2032</v>
      </c>
      <c r="E6840">
        <f t="shared" si="750"/>
        <v>12</v>
      </c>
      <c r="F6840">
        <f>DAY('Dash Board'!$C$12+COUNT('Daily reducing balance'!$F$4:F6839))</f>
        <v>18</v>
      </c>
      <c r="G6840" s="8">
        <f t="shared" si="751"/>
        <v>1.3334662405204067E-7</v>
      </c>
      <c r="H6840" s="6">
        <f>G6840*'Dash Board'!$C$11/365</f>
        <v>3.8359987740997998E-11</v>
      </c>
      <c r="I6840" s="6">
        <f>H6840*'Dash Board'!$C$18/'Dash Board'!$C$11</f>
        <v>1.8266660829046667E-11</v>
      </c>
      <c r="J6840" s="6">
        <f>(G6840&gt;1)*PMT('Dash Board'!$C$11/365,$U$4,-'Dash Board'!$C$19)</f>
        <v>0</v>
      </c>
      <c r="K6840" s="6">
        <f t="shared" si="746"/>
        <v>0</v>
      </c>
      <c r="L6840" s="8">
        <f t="shared" si="747"/>
        <v>1.3338498403978166E-7</v>
      </c>
      <c r="N6840" s="8">
        <f t="shared" si="752"/>
        <v>-1.8266660829046667E-11</v>
      </c>
      <c r="O6840" s="8">
        <f>IF(E6839&lt;&gt;E6840,SUM($N$4:N6840)-SUM($O$3:O6839),0)</f>
        <v>0</v>
      </c>
      <c r="P6840" s="6">
        <f>IF(B6840&gt;0,SUM($O$4:O6840)-SUM($P$3:P6839),0)</f>
        <v>0</v>
      </c>
      <c r="Q6840" s="6">
        <f t="shared" si="748"/>
        <v>1.8266660829046667E-11</v>
      </c>
      <c r="R6840" s="8">
        <f>IF(E6839&lt;&gt;E6840,SUM($Q$4:Q6840)-SUM($R$3:R6839),0)</f>
        <v>0</v>
      </c>
      <c r="S6840" s="6">
        <f>IF(B6840&gt;0,SUM($R$4:R6840)-SUM($S$3:S6839),0)</f>
        <v>0</v>
      </c>
    </row>
    <row r="6841" spans="1:19">
      <c r="A6841">
        <f>IF(E6840&lt;&gt;E6841,COUNTIF($A$4:A6840,"&lt;&gt;0")+1,0)</f>
        <v>0</v>
      </c>
      <c r="B6841">
        <f>IF(A6841&lt;&gt;0,IF(MOD(A6841,3)=0,COUNTIF($B$4:B6840,"&lt;&gt;0")+1,0),0)</f>
        <v>0</v>
      </c>
      <c r="C6841" s="9">
        <f>'Dash Board'!$C$12+COUNT('Daily reducing balance'!$F$4:F6840)</f>
        <v>48567</v>
      </c>
      <c r="D6841">
        <f t="shared" si="749"/>
        <v>2032</v>
      </c>
      <c r="E6841">
        <f t="shared" si="750"/>
        <v>12</v>
      </c>
      <c r="F6841">
        <f>DAY('Dash Board'!$C$12+COUNT('Daily reducing balance'!$F$4:F6840))</f>
        <v>19</v>
      </c>
      <c r="G6841" s="8">
        <f t="shared" si="751"/>
        <v>1.3338498403978166E-7</v>
      </c>
      <c r="H6841" s="6">
        <f>G6841*'Dash Board'!$C$11/365</f>
        <v>3.8371022805964588E-11</v>
      </c>
      <c r="I6841" s="6">
        <f>H6841*'Dash Board'!$C$18/'Dash Board'!$C$11</f>
        <v>1.8271915621887903E-11</v>
      </c>
      <c r="J6841" s="6">
        <f>(G6841&gt;1)*PMT('Dash Board'!$C$11/365,$U$4,-'Dash Board'!$C$19)</f>
        <v>0</v>
      </c>
      <c r="K6841" s="6">
        <f t="shared" si="746"/>
        <v>0</v>
      </c>
      <c r="L6841" s="8">
        <f t="shared" si="747"/>
        <v>1.3342335506258764E-7</v>
      </c>
      <c r="N6841" s="8">
        <f t="shared" si="752"/>
        <v>-1.8271915621887903E-11</v>
      </c>
      <c r="O6841" s="8">
        <f>IF(E6840&lt;&gt;E6841,SUM($N$4:N6841)-SUM($O$3:O6840),0)</f>
        <v>0</v>
      </c>
      <c r="P6841" s="6">
        <f>IF(B6841&gt;0,SUM($O$4:O6841)-SUM($P$3:P6840),0)</f>
        <v>0</v>
      </c>
      <c r="Q6841" s="6">
        <f t="shared" si="748"/>
        <v>1.8271915621887903E-11</v>
      </c>
      <c r="R6841" s="8">
        <f>IF(E6840&lt;&gt;E6841,SUM($Q$4:Q6841)-SUM($R$3:R6840),0)</f>
        <v>0</v>
      </c>
      <c r="S6841" s="6">
        <f>IF(B6841&gt;0,SUM($R$4:R6841)-SUM($S$3:S6840),0)</f>
        <v>0</v>
      </c>
    </row>
    <row r="6842" spans="1:19">
      <c r="A6842">
        <f>IF(E6841&lt;&gt;E6842,COUNTIF($A$4:A6841,"&lt;&gt;0")+1,0)</f>
        <v>0</v>
      </c>
      <c r="B6842">
        <f>IF(A6842&lt;&gt;0,IF(MOD(A6842,3)=0,COUNTIF($B$4:B6841,"&lt;&gt;0")+1,0),0)</f>
        <v>0</v>
      </c>
      <c r="C6842" s="9">
        <f>'Dash Board'!$C$12+COUNT('Daily reducing balance'!$F$4:F6841)</f>
        <v>48568</v>
      </c>
      <c r="D6842">
        <f t="shared" si="749"/>
        <v>2032</v>
      </c>
      <c r="E6842">
        <f t="shared" si="750"/>
        <v>12</v>
      </c>
      <c r="F6842">
        <f>DAY('Dash Board'!$C$12+COUNT('Daily reducing balance'!$F$4:F6841))</f>
        <v>20</v>
      </c>
      <c r="G6842" s="8">
        <f t="shared" si="751"/>
        <v>1.3342335506258764E-7</v>
      </c>
      <c r="H6842" s="6">
        <f>G6842*'Dash Board'!$C$11/365</f>
        <v>3.8382061045401923E-11</v>
      </c>
      <c r="I6842" s="6">
        <f>H6842*'Dash Board'!$C$18/'Dash Board'!$C$11</f>
        <v>1.8277171926381869E-11</v>
      </c>
      <c r="J6842" s="6">
        <f>(G6842&gt;1)*PMT('Dash Board'!$C$11/365,$U$4,-'Dash Board'!$C$19)</f>
        <v>0</v>
      </c>
      <c r="K6842" s="6">
        <f t="shared" si="746"/>
        <v>0</v>
      </c>
      <c r="L6842" s="8">
        <f t="shared" si="747"/>
        <v>1.3346173712363304E-7</v>
      </c>
      <c r="N6842" s="8">
        <f t="shared" si="752"/>
        <v>-1.8277171926381869E-11</v>
      </c>
      <c r="O6842" s="8">
        <f>IF(E6841&lt;&gt;E6842,SUM($N$4:N6842)-SUM($O$3:O6841),0)</f>
        <v>0</v>
      </c>
      <c r="P6842" s="6">
        <f>IF(B6842&gt;0,SUM($O$4:O6842)-SUM($P$3:P6841),0)</f>
        <v>0</v>
      </c>
      <c r="Q6842" s="6">
        <f t="shared" si="748"/>
        <v>1.8277171926381869E-11</v>
      </c>
      <c r="R6842" s="8">
        <f>IF(E6841&lt;&gt;E6842,SUM($Q$4:Q6842)-SUM($R$3:R6841),0)</f>
        <v>0</v>
      </c>
      <c r="S6842" s="6">
        <f>IF(B6842&gt;0,SUM($R$4:R6842)-SUM($S$3:S6841),0)</f>
        <v>0</v>
      </c>
    </row>
    <row r="6843" spans="1:19">
      <c r="A6843">
        <f>IF(E6842&lt;&gt;E6843,COUNTIF($A$4:A6842,"&lt;&gt;0")+1,0)</f>
        <v>0</v>
      </c>
      <c r="B6843">
        <f>IF(A6843&lt;&gt;0,IF(MOD(A6843,3)=0,COUNTIF($B$4:B6842,"&lt;&gt;0")+1,0),0)</f>
        <v>0</v>
      </c>
      <c r="C6843" s="9">
        <f>'Dash Board'!$C$12+COUNT('Daily reducing balance'!$F$4:F6842)</f>
        <v>48569</v>
      </c>
      <c r="D6843">
        <f t="shared" si="749"/>
        <v>2032</v>
      </c>
      <c r="E6843">
        <f t="shared" si="750"/>
        <v>12</v>
      </c>
      <c r="F6843">
        <f>DAY('Dash Board'!$C$12+COUNT('Daily reducing balance'!$F$4:F6842))</f>
        <v>21</v>
      </c>
      <c r="G6843" s="8">
        <f t="shared" si="751"/>
        <v>1.3346173712363304E-7</v>
      </c>
      <c r="H6843" s="6">
        <f>G6843*'Dash Board'!$C$11/365</f>
        <v>3.8393102460223205E-11</v>
      </c>
      <c r="I6843" s="6">
        <f>H6843*'Dash Board'!$C$18/'Dash Board'!$C$11</f>
        <v>1.8282429742963432E-11</v>
      </c>
      <c r="J6843" s="6">
        <f>(G6843&gt;1)*PMT('Dash Board'!$C$11/365,$U$4,-'Dash Board'!$C$19)</f>
        <v>0</v>
      </c>
      <c r="K6843" s="6">
        <f t="shared" si="746"/>
        <v>0</v>
      </c>
      <c r="L6843" s="8">
        <f t="shared" si="747"/>
        <v>1.3350013022609326E-7</v>
      </c>
      <c r="N6843" s="8">
        <f t="shared" si="752"/>
        <v>-1.8282429742963432E-11</v>
      </c>
      <c r="O6843" s="8">
        <f>IF(E6842&lt;&gt;E6843,SUM($N$4:N6843)-SUM($O$3:O6842),0)</f>
        <v>0</v>
      </c>
      <c r="P6843" s="6">
        <f>IF(B6843&gt;0,SUM($O$4:O6843)-SUM($P$3:P6842),0)</f>
        <v>0</v>
      </c>
      <c r="Q6843" s="6">
        <f t="shared" si="748"/>
        <v>1.8282429742963432E-11</v>
      </c>
      <c r="R6843" s="8">
        <f>IF(E6842&lt;&gt;E6843,SUM($Q$4:Q6843)-SUM($R$3:R6842),0)</f>
        <v>0</v>
      </c>
      <c r="S6843" s="6">
        <f>IF(B6843&gt;0,SUM($R$4:R6843)-SUM($S$3:S6842),0)</f>
        <v>0</v>
      </c>
    </row>
    <row r="6844" spans="1:19">
      <c r="A6844">
        <f>IF(E6843&lt;&gt;E6844,COUNTIF($A$4:A6843,"&lt;&gt;0")+1,0)</f>
        <v>0</v>
      </c>
      <c r="B6844">
        <f>IF(A6844&lt;&gt;0,IF(MOD(A6844,3)=0,COUNTIF($B$4:B6843,"&lt;&gt;0")+1,0),0)</f>
        <v>0</v>
      </c>
      <c r="C6844" s="9">
        <f>'Dash Board'!$C$12+COUNT('Daily reducing balance'!$F$4:F6843)</f>
        <v>48570</v>
      </c>
      <c r="D6844">
        <f t="shared" si="749"/>
        <v>2032</v>
      </c>
      <c r="E6844">
        <f t="shared" si="750"/>
        <v>12</v>
      </c>
      <c r="F6844">
        <f>DAY('Dash Board'!$C$12+COUNT('Daily reducing balance'!$F$4:F6843))</f>
        <v>22</v>
      </c>
      <c r="G6844" s="8">
        <f t="shared" si="751"/>
        <v>1.3350013022609326E-7</v>
      </c>
      <c r="H6844" s="6">
        <f>G6844*'Dash Board'!$C$11/365</f>
        <v>3.8404147051341893E-11</v>
      </c>
      <c r="I6844" s="6">
        <f>H6844*'Dash Board'!$C$18/'Dash Board'!$C$11</f>
        <v>1.8287689072067571E-11</v>
      </c>
      <c r="J6844" s="6">
        <f>(G6844&gt;1)*PMT('Dash Board'!$C$11/365,$U$4,-'Dash Board'!$C$19)</f>
        <v>0</v>
      </c>
      <c r="K6844" s="6">
        <f t="shared" si="746"/>
        <v>0</v>
      </c>
      <c r="L6844" s="8">
        <f t="shared" si="747"/>
        <v>1.3353853437314461E-7</v>
      </c>
      <c r="N6844" s="8">
        <f t="shared" si="752"/>
        <v>-1.8287689072067571E-11</v>
      </c>
      <c r="O6844" s="8">
        <f>IF(E6843&lt;&gt;E6844,SUM($N$4:N6844)-SUM($O$3:O6843),0)</f>
        <v>0</v>
      </c>
      <c r="P6844" s="6">
        <f>IF(B6844&gt;0,SUM($O$4:O6844)-SUM($P$3:P6843),0)</f>
        <v>0</v>
      </c>
      <c r="Q6844" s="6">
        <f t="shared" si="748"/>
        <v>1.8287689072067571E-11</v>
      </c>
      <c r="R6844" s="8">
        <f>IF(E6843&lt;&gt;E6844,SUM($Q$4:Q6844)-SUM($R$3:R6843),0)</f>
        <v>0</v>
      </c>
      <c r="S6844" s="6">
        <f>IF(B6844&gt;0,SUM($R$4:R6844)-SUM($S$3:S6843),0)</f>
        <v>0</v>
      </c>
    </row>
    <row r="6845" spans="1:19">
      <c r="A6845">
        <f>IF(E6844&lt;&gt;E6845,COUNTIF($A$4:A6844,"&lt;&gt;0")+1,0)</f>
        <v>0</v>
      </c>
      <c r="B6845">
        <f>IF(A6845&lt;&gt;0,IF(MOD(A6845,3)=0,COUNTIF($B$4:B6844,"&lt;&gt;0")+1,0),0)</f>
        <v>0</v>
      </c>
      <c r="C6845" s="9">
        <f>'Dash Board'!$C$12+COUNT('Daily reducing balance'!$F$4:F6844)</f>
        <v>48571</v>
      </c>
      <c r="D6845">
        <f t="shared" si="749"/>
        <v>2032</v>
      </c>
      <c r="E6845">
        <f t="shared" si="750"/>
        <v>12</v>
      </c>
      <c r="F6845">
        <f>DAY('Dash Board'!$C$12+COUNT('Daily reducing balance'!$F$4:F6844))</f>
        <v>23</v>
      </c>
      <c r="G6845" s="8">
        <f t="shared" si="751"/>
        <v>1.3353853437314461E-7</v>
      </c>
      <c r="H6845" s="6">
        <f>G6845*'Dash Board'!$C$11/365</f>
        <v>3.8415194819671738E-11</v>
      </c>
      <c r="I6845" s="6">
        <f>H6845*'Dash Board'!$C$18/'Dash Board'!$C$11</f>
        <v>1.8292949914129401E-11</v>
      </c>
      <c r="J6845" s="6">
        <f>(G6845&gt;1)*PMT('Dash Board'!$C$11/365,$U$4,-'Dash Board'!$C$19)</f>
        <v>0</v>
      </c>
      <c r="K6845" s="6">
        <f t="shared" si="746"/>
        <v>0</v>
      </c>
      <c r="L6845" s="8">
        <f t="shared" si="747"/>
        <v>1.3357694956796429E-7</v>
      </c>
      <c r="N6845" s="8">
        <f t="shared" si="752"/>
        <v>-1.8292949914129401E-11</v>
      </c>
      <c r="O6845" s="8">
        <f>IF(E6844&lt;&gt;E6845,SUM($N$4:N6845)-SUM($O$3:O6844),0)</f>
        <v>0</v>
      </c>
      <c r="P6845" s="6">
        <f>IF(B6845&gt;0,SUM($O$4:O6845)-SUM($P$3:P6844),0)</f>
        <v>0</v>
      </c>
      <c r="Q6845" s="6">
        <f t="shared" si="748"/>
        <v>1.8292949914129401E-11</v>
      </c>
      <c r="R6845" s="8">
        <f>IF(E6844&lt;&gt;E6845,SUM($Q$4:Q6845)-SUM($R$3:R6844),0)</f>
        <v>0</v>
      </c>
      <c r="S6845" s="6">
        <f>IF(B6845&gt;0,SUM($R$4:R6845)-SUM($S$3:S6844),0)</f>
        <v>0</v>
      </c>
    </row>
    <row r="6846" spans="1:19">
      <c r="A6846">
        <f>IF(E6845&lt;&gt;E6846,COUNTIF($A$4:A6845,"&lt;&gt;0")+1,0)</f>
        <v>0</v>
      </c>
      <c r="B6846">
        <f>IF(A6846&lt;&gt;0,IF(MOD(A6846,3)=0,COUNTIF($B$4:B6845,"&lt;&gt;0")+1,0),0)</f>
        <v>0</v>
      </c>
      <c r="C6846" s="9">
        <f>'Dash Board'!$C$12+COUNT('Daily reducing balance'!$F$4:F6845)</f>
        <v>48572</v>
      </c>
      <c r="D6846">
        <f t="shared" si="749"/>
        <v>2032</v>
      </c>
      <c r="E6846">
        <f t="shared" si="750"/>
        <v>12</v>
      </c>
      <c r="F6846">
        <f>DAY('Dash Board'!$C$12+COUNT('Daily reducing balance'!$F$4:F6845))</f>
        <v>24</v>
      </c>
      <c r="G6846" s="8">
        <f t="shared" si="751"/>
        <v>1.3357694956796429E-7</v>
      </c>
      <c r="H6846" s="6">
        <f>G6846*'Dash Board'!$C$11/365</f>
        <v>3.8426245766126716E-11</v>
      </c>
      <c r="I6846" s="6">
        <f>H6846*'Dash Board'!$C$18/'Dash Board'!$C$11</f>
        <v>1.8298212269584155E-11</v>
      </c>
      <c r="J6846" s="6">
        <f>(G6846&gt;1)*PMT('Dash Board'!$C$11/365,$U$4,-'Dash Board'!$C$19)</f>
        <v>0</v>
      </c>
      <c r="K6846" s="6">
        <f t="shared" si="746"/>
        <v>0</v>
      </c>
      <c r="L6846" s="8">
        <f t="shared" si="747"/>
        <v>1.3361537581373042E-7</v>
      </c>
      <c r="N6846" s="8">
        <f t="shared" si="752"/>
        <v>-1.8298212269584155E-11</v>
      </c>
      <c r="O6846" s="8">
        <f>IF(E6845&lt;&gt;E6846,SUM($N$4:N6846)-SUM($O$3:O6845),0)</f>
        <v>0</v>
      </c>
      <c r="P6846" s="6">
        <f>IF(B6846&gt;0,SUM($O$4:O6846)-SUM($P$3:P6845),0)</f>
        <v>0</v>
      </c>
      <c r="Q6846" s="6">
        <f t="shared" si="748"/>
        <v>1.8298212269584155E-11</v>
      </c>
      <c r="R6846" s="8">
        <f>IF(E6845&lt;&gt;E6846,SUM($Q$4:Q6846)-SUM($R$3:R6845),0)</f>
        <v>0</v>
      </c>
      <c r="S6846" s="6">
        <f>IF(B6846&gt;0,SUM($R$4:R6846)-SUM($S$3:S6845),0)</f>
        <v>0</v>
      </c>
    </row>
    <row r="6847" spans="1:19">
      <c r="A6847">
        <f>IF(E6846&lt;&gt;E6847,COUNTIF($A$4:A6846,"&lt;&gt;0")+1,0)</f>
        <v>0</v>
      </c>
      <c r="B6847">
        <f>IF(A6847&lt;&gt;0,IF(MOD(A6847,3)=0,COUNTIF($B$4:B6846,"&lt;&gt;0")+1,0),0)</f>
        <v>0</v>
      </c>
      <c r="C6847" s="9">
        <f>'Dash Board'!$C$12+COUNT('Daily reducing balance'!$F$4:F6846)</f>
        <v>48573</v>
      </c>
      <c r="D6847">
        <f t="shared" si="749"/>
        <v>2032</v>
      </c>
      <c r="E6847">
        <f t="shared" si="750"/>
        <v>12</v>
      </c>
      <c r="F6847">
        <f>DAY('Dash Board'!$C$12+COUNT('Daily reducing balance'!$F$4:F6846))</f>
        <v>25</v>
      </c>
      <c r="G6847" s="8">
        <f t="shared" si="751"/>
        <v>1.3361537581373042E-7</v>
      </c>
      <c r="H6847" s="6">
        <f>G6847*'Dash Board'!$C$11/365</f>
        <v>3.8437299891621081E-11</v>
      </c>
      <c r="I6847" s="6">
        <f>H6847*'Dash Board'!$C$18/'Dash Board'!$C$11</f>
        <v>1.8303476138867185E-11</v>
      </c>
      <c r="J6847" s="6">
        <f>(G6847&gt;1)*PMT('Dash Board'!$C$11/365,$U$4,-'Dash Board'!$C$19)</f>
        <v>0</v>
      </c>
      <c r="K6847" s="6">
        <f t="shared" si="746"/>
        <v>0</v>
      </c>
      <c r="L6847" s="8">
        <f t="shared" si="747"/>
        <v>1.3365381311362206E-7</v>
      </c>
      <c r="N6847" s="8">
        <f t="shared" si="752"/>
        <v>-1.8303476138867185E-11</v>
      </c>
      <c r="O6847" s="8">
        <f>IF(E6846&lt;&gt;E6847,SUM($N$4:N6847)-SUM($O$3:O6846),0)</f>
        <v>0</v>
      </c>
      <c r="P6847" s="6">
        <f>IF(B6847&gt;0,SUM($O$4:O6847)-SUM($P$3:P6846),0)</f>
        <v>0</v>
      </c>
      <c r="Q6847" s="6">
        <f t="shared" si="748"/>
        <v>1.8303476138867185E-11</v>
      </c>
      <c r="R6847" s="8">
        <f>IF(E6846&lt;&gt;E6847,SUM($Q$4:Q6847)-SUM($R$3:R6846),0)</f>
        <v>0</v>
      </c>
      <c r="S6847" s="6">
        <f>IF(B6847&gt;0,SUM($R$4:R6847)-SUM($S$3:S6846),0)</f>
        <v>0</v>
      </c>
    </row>
    <row r="6848" spans="1:19">
      <c r="A6848">
        <f>IF(E6847&lt;&gt;E6848,COUNTIF($A$4:A6847,"&lt;&gt;0")+1,0)</f>
        <v>0</v>
      </c>
      <c r="B6848">
        <f>IF(A6848&lt;&gt;0,IF(MOD(A6848,3)=0,COUNTIF($B$4:B6847,"&lt;&gt;0")+1,0),0)</f>
        <v>0</v>
      </c>
      <c r="C6848" s="9">
        <f>'Dash Board'!$C$12+COUNT('Daily reducing balance'!$F$4:F6847)</f>
        <v>48574</v>
      </c>
      <c r="D6848">
        <f t="shared" si="749"/>
        <v>2032</v>
      </c>
      <c r="E6848">
        <f t="shared" si="750"/>
        <v>12</v>
      </c>
      <c r="F6848">
        <f>DAY('Dash Board'!$C$12+COUNT('Daily reducing balance'!$F$4:F6847))</f>
        <v>26</v>
      </c>
      <c r="G6848" s="8">
        <f t="shared" si="751"/>
        <v>1.3365381311362206E-7</v>
      </c>
      <c r="H6848" s="6">
        <f>G6848*'Dash Board'!$C$11/365</f>
        <v>3.8448357197069359E-11</v>
      </c>
      <c r="I6848" s="6">
        <f>H6848*'Dash Board'!$C$18/'Dash Board'!$C$11</f>
        <v>1.8308741522413984E-11</v>
      </c>
      <c r="J6848" s="6">
        <f>(G6848&gt;1)*PMT('Dash Board'!$C$11/365,$U$4,-'Dash Board'!$C$19)</f>
        <v>0</v>
      </c>
      <c r="K6848" s="6">
        <f t="shared" si="746"/>
        <v>0</v>
      </c>
      <c r="L6848" s="8">
        <f t="shared" si="747"/>
        <v>1.3369226147081913E-7</v>
      </c>
      <c r="N6848" s="8">
        <f t="shared" si="752"/>
        <v>-1.8308741522413984E-11</v>
      </c>
      <c r="O6848" s="8">
        <f>IF(E6847&lt;&gt;E6848,SUM($N$4:N6848)-SUM($O$3:O6847),0)</f>
        <v>0</v>
      </c>
      <c r="P6848" s="6">
        <f>IF(B6848&gt;0,SUM($O$4:O6848)-SUM($P$3:P6847),0)</f>
        <v>0</v>
      </c>
      <c r="Q6848" s="6">
        <f t="shared" si="748"/>
        <v>1.8308741522413984E-11</v>
      </c>
      <c r="R6848" s="8">
        <f>IF(E6847&lt;&gt;E6848,SUM($Q$4:Q6848)-SUM($R$3:R6847),0)</f>
        <v>0</v>
      </c>
      <c r="S6848" s="6">
        <f>IF(B6848&gt;0,SUM($R$4:R6848)-SUM($S$3:S6847),0)</f>
        <v>0</v>
      </c>
    </row>
    <row r="6849" spans="1:19">
      <c r="A6849">
        <f>IF(E6848&lt;&gt;E6849,COUNTIF($A$4:A6848,"&lt;&gt;0")+1,0)</f>
        <v>0</v>
      </c>
      <c r="B6849">
        <f>IF(A6849&lt;&gt;0,IF(MOD(A6849,3)=0,COUNTIF($B$4:B6848,"&lt;&gt;0")+1,0),0)</f>
        <v>0</v>
      </c>
      <c r="C6849" s="9">
        <f>'Dash Board'!$C$12+COUNT('Daily reducing balance'!$F$4:F6848)</f>
        <v>48575</v>
      </c>
      <c r="D6849">
        <f t="shared" si="749"/>
        <v>2032</v>
      </c>
      <c r="E6849">
        <f t="shared" si="750"/>
        <v>12</v>
      </c>
      <c r="F6849">
        <f>DAY('Dash Board'!$C$12+COUNT('Daily reducing balance'!$F$4:F6848))</f>
        <v>27</v>
      </c>
      <c r="G6849" s="8">
        <f t="shared" si="751"/>
        <v>1.3369226147081913E-7</v>
      </c>
      <c r="H6849" s="6">
        <f>G6849*'Dash Board'!$C$11/365</f>
        <v>3.8459417683386322E-11</v>
      </c>
      <c r="I6849" s="6">
        <f>H6849*'Dash Board'!$C$18/'Dash Board'!$C$11</f>
        <v>1.8314008420660154E-11</v>
      </c>
      <c r="J6849" s="6">
        <f>(G6849&gt;1)*PMT('Dash Board'!$C$11/365,$U$4,-'Dash Board'!$C$19)</f>
        <v>0</v>
      </c>
      <c r="K6849" s="6">
        <f t="shared" si="746"/>
        <v>0</v>
      </c>
      <c r="L6849" s="8">
        <f t="shared" si="747"/>
        <v>1.3373072088850253E-7</v>
      </c>
      <c r="N6849" s="8">
        <f t="shared" si="752"/>
        <v>-1.8314008420660154E-11</v>
      </c>
      <c r="O6849" s="8">
        <f>IF(E6848&lt;&gt;E6849,SUM($N$4:N6849)-SUM($O$3:O6848),0)</f>
        <v>0</v>
      </c>
      <c r="P6849" s="6">
        <f>IF(B6849&gt;0,SUM($O$4:O6849)-SUM($P$3:P6848),0)</f>
        <v>0</v>
      </c>
      <c r="Q6849" s="6">
        <f t="shared" si="748"/>
        <v>1.8314008420660154E-11</v>
      </c>
      <c r="R6849" s="8">
        <f>IF(E6848&lt;&gt;E6849,SUM($Q$4:Q6849)-SUM($R$3:R6848),0)</f>
        <v>0</v>
      </c>
      <c r="S6849" s="6">
        <f>IF(B6849&gt;0,SUM($R$4:R6849)-SUM($S$3:S6848),0)</f>
        <v>0</v>
      </c>
    </row>
    <row r="6850" spans="1:19">
      <c r="A6850">
        <f>IF(E6849&lt;&gt;E6850,COUNTIF($A$4:A6849,"&lt;&gt;0")+1,0)</f>
        <v>0</v>
      </c>
      <c r="B6850">
        <f>IF(A6850&lt;&gt;0,IF(MOD(A6850,3)=0,COUNTIF($B$4:B6849,"&lt;&gt;0")+1,0),0)</f>
        <v>0</v>
      </c>
      <c r="C6850" s="9">
        <f>'Dash Board'!$C$12+COUNT('Daily reducing balance'!$F$4:F6849)</f>
        <v>48576</v>
      </c>
      <c r="D6850">
        <f t="shared" si="749"/>
        <v>2032</v>
      </c>
      <c r="E6850">
        <f t="shared" si="750"/>
        <v>12</v>
      </c>
      <c r="F6850">
        <f>DAY('Dash Board'!$C$12+COUNT('Daily reducing balance'!$F$4:F6849))</f>
        <v>28</v>
      </c>
      <c r="G6850" s="8">
        <f t="shared" si="751"/>
        <v>1.3373072088850253E-7</v>
      </c>
      <c r="H6850" s="6">
        <f>G6850*'Dash Board'!$C$11/365</f>
        <v>3.8470481351487024E-11</v>
      </c>
      <c r="I6850" s="6">
        <f>H6850*'Dash Board'!$C$18/'Dash Board'!$C$11</f>
        <v>1.8319276834041442E-11</v>
      </c>
      <c r="J6850" s="6">
        <f>(G6850&gt;1)*PMT('Dash Board'!$C$11/365,$U$4,-'Dash Board'!$C$19)</f>
        <v>0</v>
      </c>
      <c r="K6850" s="6">
        <f t="shared" si="746"/>
        <v>0</v>
      </c>
      <c r="L6850" s="8">
        <f t="shared" si="747"/>
        <v>1.3376919136985401E-7</v>
      </c>
      <c r="N6850" s="8">
        <f t="shared" si="752"/>
        <v>-1.8319276834041442E-11</v>
      </c>
      <c r="O6850" s="8">
        <f>IF(E6849&lt;&gt;E6850,SUM($N$4:N6850)-SUM($O$3:O6849),0)</f>
        <v>0</v>
      </c>
      <c r="P6850" s="6">
        <f>IF(B6850&gt;0,SUM($O$4:O6850)-SUM($P$3:P6849),0)</f>
        <v>0</v>
      </c>
      <c r="Q6850" s="6">
        <f t="shared" si="748"/>
        <v>1.8319276834041442E-11</v>
      </c>
      <c r="R6850" s="8">
        <f>IF(E6849&lt;&gt;E6850,SUM($Q$4:Q6850)-SUM($R$3:R6849),0)</f>
        <v>0</v>
      </c>
      <c r="S6850" s="6">
        <f>IF(B6850&gt;0,SUM($R$4:R6850)-SUM($S$3:S6849),0)</f>
        <v>0</v>
      </c>
    </row>
    <row r="6851" spans="1:19">
      <c r="A6851">
        <f>IF(E6850&lt;&gt;E6851,COUNTIF($A$4:A6850,"&lt;&gt;0")+1,0)</f>
        <v>0</v>
      </c>
      <c r="B6851">
        <f>IF(A6851&lt;&gt;0,IF(MOD(A6851,3)=0,COUNTIF($B$4:B6850,"&lt;&gt;0")+1,0),0)</f>
        <v>0</v>
      </c>
      <c r="C6851" s="9">
        <f>'Dash Board'!$C$12+COUNT('Daily reducing balance'!$F$4:F6850)</f>
        <v>48577</v>
      </c>
      <c r="D6851">
        <f t="shared" si="749"/>
        <v>2032</v>
      </c>
      <c r="E6851">
        <f t="shared" si="750"/>
        <v>12</v>
      </c>
      <c r="F6851">
        <f>DAY('Dash Board'!$C$12+COUNT('Daily reducing balance'!$F$4:F6850))</f>
        <v>29</v>
      </c>
      <c r="G6851" s="8">
        <f t="shared" si="751"/>
        <v>1.3376919136985401E-7</v>
      </c>
      <c r="H6851" s="6">
        <f>G6851*'Dash Board'!$C$11/365</f>
        <v>3.8481548202286768E-11</v>
      </c>
      <c r="I6851" s="6">
        <f>H6851*'Dash Board'!$C$18/'Dash Board'!$C$11</f>
        <v>1.8324546762993702E-11</v>
      </c>
      <c r="J6851" s="6">
        <f>(G6851&gt;1)*PMT('Dash Board'!$C$11/365,$U$4,-'Dash Board'!$C$19)</f>
        <v>0</v>
      </c>
      <c r="K6851" s="6">
        <f t="shared" si="746"/>
        <v>0</v>
      </c>
      <c r="L6851" s="8">
        <f t="shared" si="747"/>
        <v>1.3380767291805629E-7</v>
      </c>
      <c r="N6851" s="8">
        <f t="shared" si="752"/>
        <v>-1.8324546762993702E-11</v>
      </c>
      <c r="O6851" s="8">
        <f>IF(E6850&lt;&gt;E6851,SUM($N$4:N6851)-SUM($O$3:O6850),0)</f>
        <v>0</v>
      </c>
      <c r="P6851" s="6">
        <f>IF(B6851&gt;0,SUM($O$4:O6851)-SUM($P$3:P6850),0)</f>
        <v>0</v>
      </c>
      <c r="Q6851" s="6">
        <f t="shared" si="748"/>
        <v>1.8324546762993702E-11</v>
      </c>
      <c r="R6851" s="8">
        <f>IF(E6850&lt;&gt;E6851,SUM($Q$4:Q6851)-SUM($R$3:R6850),0)</f>
        <v>0</v>
      </c>
      <c r="S6851" s="6">
        <f>IF(B6851&gt;0,SUM($R$4:R6851)-SUM($S$3:S6850),0)</f>
        <v>0</v>
      </c>
    </row>
    <row r="6852" spans="1:19">
      <c r="A6852">
        <f>IF(E6851&lt;&gt;E6852,COUNTIF($A$4:A6851,"&lt;&gt;0")+1,0)</f>
        <v>0</v>
      </c>
      <c r="B6852">
        <f>IF(A6852&lt;&gt;0,IF(MOD(A6852,3)=0,COUNTIF($B$4:B6851,"&lt;&gt;0")+1,0),0)</f>
        <v>0</v>
      </c>
      <c r="C6852" s="9">
        <f>'Dash Board'!$C$12+COUNT('Daily reducing balance'!$F$4:F6851)</f>
        <v>48578</v>
      </c>
      <c r="D6852">
        <f t="shared" si="749"/>
        <v>2032</v>
      </c>
      <c r="E6852">
        <f t="shared" si="750"/>
        <v>12</v>
      </c>
      <c r="F6852">
        <f>DAY('Dash Board'!$C$12+COUNT('Daily reducing balance'!$F$4:F6851))</f>
        <v>30</v>
      </c>
      <c r="G6852" s="8">
        <f t="shared" si="751"/>
        <v>1.3380767291805629E-7</v>
      </c>
      <c r="H6852" s="6">
        <f>G6852*'Dash Board'!$C$11/365</f>
        <v>3.8492618236701125E-11</v>
      </c>
      <c r="I6852" s="6">
        <f>H6852*'Dash Board'!$C$18/'Dash Board'!$C$11</f>
        <v>1.832981820795292E-11</v>
      </c>
      <c r="J6852" s="6">
        <f>(G6852&gt;1)*PMT('Dash Board'!$C$11/365,$U$4,-'Dash Board'!$C$19)</f>
        <v>0</v>
      </c>
      <c r="K6852" s="6">
        <f t="shared" si="746"/>
        <v>0</v>
      </c>
      <c r="L6852" s="8">
        <f t="shared" si="747"/>
        <v>1.3384616553629299E-7</v>
      </c>
      <c r="N6852" s="8">
        <f t="shared" si="752"/>
        <v>-1.832981820795292E-11</v>
      </c>
      <c r="O6852" s="8">
        <f>IF(E6851&lt;&gt;E6852,SUM($N$4:N6852)-SUM($O$3:O6851),0)</f>
        <v>0</v>
      </c>
      <c r="P6852" s="6">
        <f>IF(B6852&gt;0,SUM($O$4:O6852)-SUM($P$3:P6851),0)</f>
        <v>0</v>
      </c>
      <c r="Q6852" s="6">
        <f t="shared" si="748"/>
        <v>1.832981820795292E-11</v>
      </c>
      <c r="R6852" s="8">
        <f>IF(E6851&lt;&gt;E6852,SUM($Q$4:Q6852)-SUM($R$3:R6851),0)</f>
        <v>0</v>
      </c>
      <c r="S6852" s="6">
        <f>IF(B6852&gt;0,SUM($R$4:R6852)-SUM($S$3:S6851),0)</f>
        <v>0</v>
      </c>
    </row>
    <row r="6853" spans="1:19">
      <c r="A6853">
        <f>IF(E6852&lt;&gt;E6853,COUNTIF($A$4:A6852,"&lt;&gt;0")+1,0)</f>
        <v>0</v>
      </c>
      <c r="B6853">
        <f>IF(A6853&lt;&gt;0,IF(MOD(A6853,3)=0,COUNTIF($B$4:B6852,"&lt;&gt;0")+1,0),0)</f>
        <v>0</v>
      </c>
      <c r="C6853" s="9">
        <f>'Dash Board'!$C$12+COUNT('Daily reducing balance'!$F$4:F6852)</f>
        <v>48579</v>
      </c>
      <c r="D6853">
        <f t="shared" si="749"/>
        <v>2032</v>
      </c>
      <c r="E6853">
        <f t="shared" si="750"/>
        <v>12</v>
      </c>
      <c r="F6853">
        <f>DAY('Dash Board'!$C$12+COUNT('Daily reducing balance'!$F$4:F6852))</f>
        <v>31</v>
      </c>
      <c r="G6853" s="8">
        <f t="shared" si="751"/>
        <v>1.3384616553629299E-7</v>
      </c>
      <c r="H6853" s="6">
        <f>G6853*'Dash Board'!$C$11/365</f>
        <v>3.8503691455645927E-11</v>
      </c>
      <c r="I6853" s="6">
        <f>H6853*'Dash Board'!$C$18/'Dash Board'!$C$11</f>
        <v>1.8335091169355205E-11</v>
      </c>
      <c r="J6853" s="6">
        <f>(G6853&gt;1)*PMT('Dash Board'!$C$11/365,$U$4,-'Dash Board'!$C$19)</f>
        <v>0</v>
      </c>
      <c r="K6853" s="6">
        <f t="shared" ref="K6853:K6916" si="753">IF(F6853=1,SUMIFS($J$4:$J$7308,$D$4:$D$7308,"="&amp;YEAR(C6853),$E$4:$E$7308,"="&amp;MONTH(C6853)),0)</f>
        <v>0</v>
      </c>
      <c r="L6853" s="8">
        <f t="shared" ref="L6853:L6916" si="754">IF(G6853+H6853-J6853&lt;0,0,G6853+H6853-J6853)</f>
        <v>1.3388466922774863E-7</v>
      </c>
      <c r="N6853" s="8">
        <f t="shared" si="752"/>
        <v>-1.8335091169355205E-11</v>
      </c>
      <c r="O6853" s="8">
        <f>IF(E6852&lt;&gt;E6853,SUM($N$4:N6853)-SUM($O$3:O6852),0)</f>
        <v>0</v>
      </c>
      <c r="P6853" s="6">
        <f>IF(B6853&gt;0,SUM($O$4:O6853)-SUM($P$3:P6852),0)</f>
        <v>0</v>
      </c>
      <c r="Q6853" s="6">
        <f t="shared" ref="Q6853:Q6916" si="755">I6853</f>
        <v>1.8335091169355205E-11</v>
      </c>
      <c r="R6853" s="8">
        <f>IF(E6852&lt;&gt;E6853,SUM($Q$4:Q6853)-SUM($R$3:R6852),0)</f>
        <v>0</v>
      </c>
      <c r="S6853" s="6">
        <f>IF(B6853&gt;0,SUM($R$4:R6853)-SUM($S$3:S6852),0)</f>
        <v>0</v>
      </c>
    </row>
    <row r="6854" spans="1:19">
      <c r="A6854">
        <f>IF(E6853&lt;&gt;E6854,COUNTIF($A$4:A6853,"&lt;&gt;0")+1,0)</f>
        <v>225</v>
      </c>
      <c r="B6854">
        <f>IF(A6854&lt;&gt;0,IF(MOD(A6854,3)=0,COUNTIF($B$4:B6853,"&lt;&gt;0")+1,0),0)</f>
        <v>75</v>
      </c>
      <c r="C6854" s="9">
        <f>'Dash Board'!$C$12+COUNT('Daily reducing balance'!$F$4:F6853)</f>
        <v>48580</v>
      </c>
      <c r="D6854">
        <f t="shared" si="749"/>
        <v>2033</v>
      </c>
      <c r="E6854">
        <f t="shared" si="750"/>
        <v>1</v>
      </c>
      <c r="F6854">
        <f>DAY('Dash Board'!$C$12+COUNT('Daily reducing balance'!$F$4:F6853))</f>
        <v>1</v>
      </c>
      <c r="G6854" s="8">
        <f t="shared" si="751"/>
        <v>1.3388466922774863E-7</v>
      </c>
      <c r="H6854" s="6">
        <f>G6854*'Dash Board'!$C$11/365</f>
        <v>3.8514767860037277E-11</v>
      </c>
      <c r="I6854" s="6">
        <f>H6854*'Dash Board'!$C$18/'Dash Board'!$C$11</f>
        <v>1.8340365647636801E-11</v>
      </c>
      <c r="J6854" s="6">
        <f>(G6854&gt;1)*PMT('Dash Board'!$C$11/365,$U$4,-'Dash Board'!$C$19)</f>
        <v>0</v>
      </c>
      <c r="K6854" s="6">
        <f t="shared" si="753"/>
        <v>0</v>
      </c>
      <c r="L6854" s="8">
        <f t="shared" si="754"/>
        <v>1.3392318399560867E-7</v>
      </c>
      <c r="N6854" s="8">
        <f t="shared" si="752"/>
        <v>-1.8340365647636801E-11</v>
      </c>
      <c r="O6854" s="8">
        <f>IF(E6853&lt;&gt;E6854,SUM($N$4:N6854)-SUM($O$3:O6853),0)</f>
        <v>0</v>
      </c>
      <c r="P6854" s="6">
        <f>IF(B6854&gt;0,SUM($O$4:O6854)-SUM($P$3:P6853),0)</f>
        <v>0</v>
      </c>
      <c r="Q6854" s="6">
        <f t="shared" si="755"/>
        <v>1.8340365647636801E-11</v>
      </c>
      <c r="R6854" s="8">
        <f>IF(E6853&lt;&gt;E6854,SUM($Q$4:Q6854)-SUM($R$3:R6853),0)</f>
        <v>9.0221874415874481E-10</v>
      </c>
      <c r="S6854" s="6">
        <f>IF(B6854&gt;0,SUM($R$4:R6854)-SUM($S$3:S6853),0)</f>
        <v>2.6775524020195007E-9</v>
      </c>
    </row>
    <row r="6855" spans="1:19">
      <c r="A6855">
        <f>IF(E6854&lt;&gt;E6855,COUNTIF($A$4:A6854,"&lt;&gt;0")+1,0)</f>
        <v>0</v>
      </c>
      <c r="B6855">
        <f>IF(A6855&lt;&gt;0,IF(MOD(A6855,3)=0,COUNTIF($B$4:B6854,"&lt;&gt;0")+1,0),0)</f>
        <v>0</v>
      </c>
      <c r="C6855" s="9">
        <f>'Dash Board'!$C$12+COUNT('Daily reducing balance'!$F$4:F6854)</f>
        <v>48581</v>
      </c>
      <c r="D6855">
        <f t="shared" si="749"/>
        <v>2033</v>
      </c>
      <c r="E6855">
        <f t="shared" si="750"/>
        <v>1</v>
      </c>
      <c r="F6855">
        <f>DAY('Dash Board'!$C$12+COUNT('Daily reducing balance'!$F$4:F6854))</f>
        <v>2</v>
      </c>
      <c r="G6855" s="8">
        <f t="shared" si="751"/>
        <v>1.3392318399560867E-7</v>
      </c>
      <c r="H6855" s="6">
        <f>G6855*'Dash Board'!$C$11/365</f>
        <v>3.8525847450791535E-11</v>
      </c>
      <c r="I6855" s="6">
        <f>H6855*'Dash Board'!$C$18/'Dash Board'!$C$11</f>
        <v>1.8345641643234066E-11</v>
      </c>
      <c r="J6855" s="6">
        <f>(G6855&gt;1)*PMT('Dash Board'!$C$11/365,$U$4,-'Dash Board'!$C$19)</f>
        <v>0</v>
      </c>
      <c r="K6855" s="6">
        <f t="shared" si="753"/>
        <v>0</v>
      </c>
      <c r="L6855" s="8">
        <f t="shared" si="754"/>
        <v>1.3396170984305946E-7</v>
      </c>
      <c r="N6855" s="8">
        <f t="shared" si="752"/>
        <v>-1.8345641643234066E-11</v>
      </c>
      <c r="O6855" s="8">
        <f>IF(E6854&lt;&gt;E6855,SUM($N$4:N6855)-SUM($O$3:O6854),0)</f>
        <v>0</v>
      </c>
      <c r="P6855" s="6">
        <f>IF(B6855&gt;0,SUM($O$4:O6855)-SUM($P$3:P6854),0)</f>
        <v>0</v>
      </c>
      <c r="Q6855" s="6">
        <f t="shared" si="755"/>
        <v>1.8345641643234066E-11</v>
      </c>
      <c r="R6855" s="8">
        <f>IF(E6854&lt;&gt;E6855,SUM($Q$4:Q6855)-SUM($R$3:R6854),0)</f>
        <v>0</v>
      </c>
      <c r="S6855" s="6">
        <f>IF(B6855&gt;0,SUM($R$4:R6855)-SUM($S$3:S6854),0)</f>
        <v>0</v>
      </c>
    </row>
    <row r="6856" spans="1:19">
      <c r="A6856">
        <f>IF(E6855&lt;&gt;E6856,COUNTIF($A$4:A6855,"&lt;&gt;0")+1,0)</f>
        <v>0</v>
      </c>
      <c r="B6856">
        <f>IF(A6856&lt;&gt;0,IF(MOD(A6856,3)=0,COUNTIF($B$4:B6855,"&lt;&gt;0")+1,0),0)</f>
        <v>0</v>
      </c>
      <c r="C6856" s="9">
        <f>'Dash Board'!$C$12+COUNT('Daily reducing balance'!$F$4:F6855)</f>
        <v>48582</v>
      </c>
      <c r="D6856">
        <f t="shared" si="749"/>
        <v>2033</v>
      </c>
      <c r="E6856">
        <f t="shared" si="750"/>
        <v>1</v>
      </c>
      <c r="F6856">
        <f>DAY('Dash Board'!$C$12+COUNT('Daily reducing balance'!$F$4:F6855))</f>
        <v>3</v>
      </c>
      <c r="G6856" s="8">
        <f t="shared" si="751"/>
        <v>1.3396170984305946E-7</v>
      </c>
      <c r="H6856" s="6">
        <f>G6856*'Dash Board'!$C$11/365</f>
        <v>3.8536930228825321E-11</v>
      </c>
      <c r="I6856" s="6">
        <f>H6856*'Dash Board'!$C$18/'Dash Board'!$C$11</f>
        <v>1.8350919156583488E-11</v>
      </c>
      <c r="J6856" s="6">
        <f>(G6856&gt;1)*PMT('Dash Board'!$C$11/365,$U$4,-'Dash Board'!$C$19)</f>
        <v>0</v>
      </c>
      <c r="K6856" s="6">
        <f t="shared" si="753"/>
        <v>0</v>
      </c>
      <c r="L6856" s="8">
        <f t="shared" si="754"/>
        <v>1.3400024677328827E-7</v>
      </c>
      <c r="N6856" s="8">
        <f t="shared" si="752"/>
        <v>-1.8350919156583488E-11</v>
      </c>
      <c r="O6856" s="8">
        <f>IF(E6855&lt;&gt;E6856,SUM($N$4:N6856)-SUM($O$3:O6855),0)</f>
        <v>0</v>
      </c>
      <c r="P6856" s="6">
        <f>IF(B6856&gt;0,SUM($O$4:O6856)-SUM($P$3:P6855),0)</f>
        <v>0</v>
      </c>
      <c r="Q6856" s="6">
        <f t="shared" si="755"/>
        <v>1.8350919156583488E-11</v>
      </c>
      <c r="R6856" s="8">
        <f>IF(E6855&lt;&gt;E6856,SUM($Q$4:Q6856)-SUM($R$3:R6855),0)</f>
        <v>0</v>
      </c>
      <c r="S6856" s="6">
        <f>IF(B6856&gt;0,SUM($R$4:R6856)-SUM($S$3:S6855),0)</f>
        <v>0</v>
      </c>
    </row>
    <row r="6857" spans="1:19">
      <c r="A6857">
        <f>IF(E6856&lt;&gt;E6857,COUNTIF($A$4:A6856,"&lt;&gt;0")+1,0)</f>
        <v>0</v>
      </c>
      <c r="B6857">
        <f>IF(A6857&lt;&gt;0,IF(MOD(A6857,3)=0,COUNTIF($B$4:B6856,"&lt;&gt;0")+1,0),0)</f>
        <v>0</v>
      </c>
      <c r="C6857" s="9">
        <f>'Dash Board'!$C$12+COUNT('Daily reducing balance'!$F$4:F6856)</f>
        <v>48583</v>
      </c>
      <c r="D6857">
        <f t="shared" si="749"/>
        <v>2033</v>
      </c>
      <c r="E6857">
        <f t="shared" si="750"/>
        <v>1</v>
      </c>
      <c r="F6857">
        <f>DAY('Dash Board'!$C$12+COUNT('Daily reducing balance'!$F$4:F6856))</f>
        <v>4</v>
      </c>
      <c r="G6857" s="8">
        <f t="shared" si="751"/>
        <v>1.3400024677328827E-7</v>
      </c>
      <c r="H6857" s="6">
        <f>G6857*'Dash Board'!$C$11/365</f>
        <v>3.8548016195055532E-11</v>
      </c>
      <c r="I6857" s="6">
        <f>H6857*'Dash Board'!$C$18/'Dash Board'!$C$11</f>
        <v>1.8356198188121681E-11</v>
      </c>
      <c r="J6857" s="6">
        <f>(G6857&gt;1)*PMT('Dash Board'!$C$11/365,$U$4,-'Dash Board'!$C$19)</f>
        <v>0</v>
      </c>
      <c r="K6857" s="6">
        <f t="shared" si="753"/>
        <v>0</v>
      </c>
      <c r="L6857" s="8">
        <f t="shared" si="754"/>
        <v>1.3403879478948333E-7</v>
      </c>
      <c r="N6857" s="8">
        <f t="shared" si="752"/>
        <v>-1.8356198188121681E-11</v>
      </c>
      <c r="O6857" s="8">
        <f>IF(E6856&lt;&gt;E6857,SUM($N$4:N6857)-SUM($O$3:O6856),0)</f>
        <v>0</v>
      </c>
      <c r="P6857" s="6">
        <f>IF(B6857&gt;0,SUM($O$4:O6857)-SUM($P$3:P6856),0)</f>
        <v>0</v>
      </c>
      <c r="Q6857" s="6">
        <f t="shared" si="755"/>
        <v>1.8356198188121681E-11</v>
      </c>
      <c r="R6857" s="8">
        <f>IF(E6856&lt;&gt;E6857,SUM($Q$4:Q6857)-SUM($R$3:R6856),0)</f>
        <v>0</v>
      </c>
      <c r="S6857" s="6">
        <f>IF(B6857&gt;0,SUM($R$4:R6857)-SUM($S$3:S6856),0)</f>
        <v>0</v>
      </c>
    </row>
    <row r="6858" spans="1:19">
      <c r="A6858">
        <f>IF(E6857&lt;&gt;E6858,COUNTIF($A$4:A6857,"&lt;&gt;0")+1,0)</f>
        <v>0</v>
      </c>
      <c r="B6858">
        <f>IF(A6858&lt;&gt;0,IF(MOD(A6858,3)=0,COUNTIF($B$4:B6857,"&lt;&gt;0")+1,0),0)</f>
        <v>0</v>
      </c>
      <c r="C6858" s="9">
        <f>'Dash Board'!$C$12+COUNT('Daily reducing balance'!$F$4:F6857)</f>
        <v>48584</v>
      </c>
      <c r="D6858">
        <f t="shared" si="749"/>
        <v>2033</v>
      </c>
      <c r="E6858">
        <f t="shared" si="750"/>
        <v>1</v>
      </c>
      <c r="F6858">
        <f>DAY('Dash Board'!$C$12+COUNT('Daily reducing balance'!$F$4:F6857))</f>
        <v>5</v>
      </c>
      <c r="G6858" s="8">
        <f t="shared" si="751"/>
        <v>1.3403879478948333E-7</v>
      </c>
      <c r="H6858" s="6">
        <f>G6858*'Dash Board'!$C$11/365</f>
        <v>3.8559105350399311E-11</v>
      </c>
      <c r="I6858" s="6">
        <f>H6858*'Dash Board'!$C$18/'Dash Board'!$C$11</f>
        <v>1.8361478738285388E-11</v>
      </c>
      <c r="J6858" s="6">
        <f>(G6858&gt;1)*PMT('Dash Board'!$C$11/365,$U$4,-'Dash Board'!$C$19)</f>
        <v>0</v>
      </c>
      <c r="K6858" s="6">
        <f t="shared" si="753"/>
        <v>0</v>
      </c>
      <c r="L6858" s="8">
        <f t="shared" si="754"/>
        <v>1.3407735389483372E-7</v>
      </c>
      <c r="N6858" s="8">
        <f t="shared" si="752"/>
        <v>-1.8361478738285388E-11</v>
      </c>
      <c r="O6858" s="8">
        <f>IF(E6857&lt;&gt;E6858,SUM($N$4:N6858)-SUM($O$3:O6857),0)</f>
        <v>0</v>
      </c>
      <c r="P6858" s="6">
        <f>IF(B6858&gt;0,SUM($O$4:O6858)-SUM($P$3:P6857),0)</f>
        <v>0</v>
      </c>
      <c r="Q6858" s="6">
        <f t="shared" si="755"/>
        <v>1.8361478738285388E-11</v>
      </c>
      <c r="R6858" s="8">
        <f>IF(E6857&lt;&gt;E6858,SUM($Q$4:Q6858)-SUM($R$3:R6857),0)</f>
        <v>0</v>
      </c>
      <c r="S6858" s="6">
        <f>IF(B6858&gt;0,SUM($R$4:R6858)-SUM($S$3:S6857),0)</f>
        <v>0</v>
      </c>
    </row>
    <row r="6859" spans="1:19">
      <c r="A6859">
        <f>IF(E6858&lt;&gt;E6859,COUNTIF($A$4:A6858,"&lt;&gt;0")+1,0)</f>
        <v>0</v>
      </c>
      <c r="B6859">
        <f>IF(A6859&lt;&gt;0,IF(MOD(A6859,3)=0,COUNTIF($B$4:B6858,"&lt;&gt;0")+1,0),0)</f>
        <v>0</v>
      </c>
      <c r="C6859" s="9">
        <f>'Dash Board'!$C$12+COUNT('Daily reducing balance'!$F$4:F6858)</f>
        <v>48585</v>
      </c>
      <c r="D6859">
        <f t="shared" si="749"/>
        <v>2033</v>
      </c>
      <c r="E6859">
        <f t="shared" si="750"/>
        <v>1</v>
      </c>
      <c r="F6859">
        <f>DAY('Dash Board'!$C$12+COUNT('Daily reducing balance'!$F$4:F6858))</f>
        <v>6</v>
      </c>
      <c r="G6859" s="8">
        <f t="shared" si="751"/>
        <v>1.3407735389483372E-7</v>
      </c>
      <c r="H6859" s="6">
        <f>G6859*'Dash Board'!$C$11/365</f>
        <v>3.857019769577408E-11</v>
      </c>
      <c r="I6859" s="6">
        <f>H6859*'Dash Board'!$C$18/'Dash Board'!$C$11</f>
        <v>1.8366760807511467E-11</v>
      </c>
      <c r="J6859" s="6">
        <f>(G6859&gt;1)*PMT('Dash Board'!$C$11/365,$U$4,-'Dash Board'!$C$19)</f>
        <v>0</v>
      </c>
      <c r="K6859" s="6">
        <f t="shared" si="753"/>
        <v>0</v>
      </c>
      <c r="L6859" s="8">
        <f t="shared" si="754"/>
        <v>1.3411592409252948E-7</v>
      </c>
      <c r="N6859" s="8">
        <f t="shared" si="752"/>
        <v>-1.8366760807511467E-11</v>
      </c>
      <c r="O6859" s="8">
        <f>IF(E6858&lt;&gt;E6859,SUM($N$4:N6859)-SUM($O$3:O6858),0)</f>
        <v>0</v>
      </c>
      <c r="P6859" s="6">
        <f>IF(B6859&gt;0,SUM($O$4:O6859)-SUM($P$3:P6858),0)</f>
        <v>0</v>
      </c>
      <c r="Q6859" s="6">
        <f t="shared" si="755"/>
        <v>1.8366760807511467E-11</v>
      </c>
      <c r="R6859" s="8">
        <f>IF(E6858&lt;&gt;E6859,SUM($Q$4:Q6859)-SUM($R$3:R6858),0)</f>
        <v>0</v>
      </c>
      <c r="S6859" s="6">
        <f>IF(B6859&gt;0,SUM($R$4:R6859)-SUM($S$3:S6858),0)</f>
        <v>0</v>
      </c>
    </row>
    <row r="6860" spans="1:19">
      <c r="A6860">
        <f>IF(E6859&lt;&gt;E6860,COUNTIF($A$4:A6859,"&lt;&gt;0")+1,0)</f>
        <v>0</v>
      </c>
      <c r="B6860">
        <f>IF(A6860&lt;&gt;0,IF(MOD(A6860,3)=0,COUNTIF($B$4:B6859,"&lt;&gt;0")+1,0),0)</f>
        <v>0</v>
      </c>
      <c r="C6860" s="9">
        <f>'Dash Board'!$C$12+COUNT('Daily reducing balance'!$F$4:F6859)</f>
        <v>48586</v>
      </c>
      <c r="D6860">
        <f t="shared" si="749"/>
        <v>2033</v>
      </c>
      <c r="E6860">
        <f t="shared" si="750"/>
        <v>1</v>
      </c>
      <c r="F6860">
        <f>DAY('Dash Board'!$C$12+COUNT('Daily reducing balance'!$F$4:F6859))</f>
        <v>7</v>
      </c>
      <c r="G6860" s="8">
        <f t="shared" si="751"/>
        <v>1.3411592409252948E-7</v>
      </c>
      <c r="H6860" s="6">
        <f>G6860*'Dash Board'!$C$11/365</f>
        <v>3.8581293232097523E-11</v>
      </c>
      <c r="I6860" s="6">
        <f>H6860*'Dash Board'!$C$18/'Dash Board'!$C$11</f>
        <v>1.8372044396236917E-11</v>
      </c>
      <c r="J6860" s="6">
        <f>(G6860&gt;1)*PMT('Dash Board'!$C$11/365,$U$4,-'Dash Board'!$C$19)</f>
        <v>0</v>
      </c>
      <c r="K6860" s="6">
        <f t="shared" si="753"/>
        <v>0</v>
      </c>
      <c r="L6860" s="8">
        <f t="shared" si="754"/>
        <v>1.3415450538576157E-7</v>
      </c>
      <c r="N6860" s="8">
        <f t="shared" si="752"/>
        <v>-1.8372044396236917E-11</v>
      </c>
      <c r="O6860" s="8">
        <f>IF(E6859&lt;&gt;E6860,SUM($N$4:N6860)-SUM($O$3:O6859),0)</f>
        <v>0</v>
      </c>
      <c r="P6860" s="6">
        <f>IF(B6860&gt;0,SUM($O$4:O6860)-SUM($P$3:P6859),0)</f>
        <v>0</v>
      </c>
      <c r="Q6860" s="6">
        <f t="shared" si="755"/>
        <v>1.8372044396236917E-11</v>
      </c>
      <c r="R6860" s="8">
        <f>IF(E6859&lt;&gt;E6860,SUM($Q$4:Q6860)-SUM($R$3:R6859),0)</f>
        <v>0</v>
      </c>
      <c r="S6860" s="6">
        <f>IF(B6860&gt;0,SUM($R$4:R6860)-SUM($S$3:S6859),0)</f>
        <v>0</v>
      </c>
    </row>
    <row r="6861" spans="1:19">
      <c r="A6861">
        <f>IF(E6860&lt;&gt;E6861,COUNTIF($A$4:A6860,"&lt;&gt;0")+1,0)</f>
        <v>0</v>
      </c>
      <c r="B6861">
        <f>IF(A6861&lt;&gt;0,IF(MOD(A6861,3)=0,COUNTIF($B$4:B6860,"&lt;&gt;0")+1,0),0)</f>
        <v>0</v>
      </c>
      <c r="C6861" s="9">
        <f>'Dash Board'!$C$12+COUNT('Daily reducing balance'!$F$4:F6860)</f>
        <v>48587</v>
      </c>
      <c r="D6861">
        <f t="shared" si="749"/>
        <v>2033</v>
      </c>
      <c r="E6861">
        <f t="shared" si="750"/>
        <v>1</v>
      </c>
      <c r="F6861">
        <f>DAY('Dash Board'!$C$12+COUNT('Daily reducing balance'!$F$4:F6860))</f>
        <v>8</v>
      </c>
      <c r="G6861" s="8">
        <f t="shared" si="751"/>
        <v>1.3415450538576157E-7</v>
      </c>
      <c r="H6861" s="6">
        <f>G6861*'Dash Board'!$C$11/365</f>
        <v>3.8592391960287573E-11</v>
      </c>
      <c r="I6861" s="6">
        <f>H6861*'Dash Board'!$C$18/'Dash Board'!$C$11</f>
        <v>1.8377329504898843E-11</v>
      </c>
      <c r="J6861" s="6">
        <f>(G6861&gt;1)*PMT('Dash Board'!$C$11/365,$U$4,-'Dash Board'!$C$19)</f>
        <v>0</v>
      </c>
      <c r="K6861" s="6">
        <f t="shared" si="753"/>
        <v>0</v>
      </c>
      <c r="L6861" s="8">
        <f t="shared" si="754"/>
        <v>1.3419309777772185E-7</v>
      </c>
      <c r="N6861" s="8">
        <f t="shared" si="752"/>
        <v>-1.8377329504898843E-11</v>
      </c>
      <c r="O6861" s="8">
        <f>IF(E6860&lt;&gt;E6861,SUM($N$4:N6861)-SUM($O$3:O6860),0)</f>
        <v>0</v>
      </c>
      <c r="P6861" s="6">
        <f>IF(B6861&gt;0,SUM($O$4:O6861)-SUM($P$3:P6860),0)</f>
        <v>0</v>
      </c>
      <c r="Q6861" s="6">
        <f t="shared" si="755"/>
        <v>1.8377329504898843E-11</v>
      </c>
      <c r="R6861" s="8">
        <f>IF(E6860&lt;&gt;E6861,SUM($Q$4:Q6861)-SUM($R$3:R6860),0)</f>
        <v>0</v>
      </c>
      <c r="S6861" s="6">
        <f>IF(B6861&gt;0,SUM($R$4:R6861)-SUM($S$3:S6860),0)</f>
        <v>0</v>
      </c>
    </row>
    <row r="6862" spans="1:19">
      <c r="A6862">
        <f>IF(E6861&lt;&gt;E6862,COUNTIF($A$4:A6861,"&lt;&gt;0")+1,0)</f>
        <v>0</v>
      </c>
      <c r="B6862">
        <f>IF(A6862&lt;&gt;0,IF(MOD(A6862,3)=0,COUNTIF($B$4:B6861,"&lt;&gt;0")+1,0),0)</f>
        <v>0</v>
      </c>
      <c r="C6862" s="9">
        <f>'Dash Board'!$C$12+COUNT('Daily reducing balance'!$F$4:F6861)</f>
        <v>48588</v>
      </c>
      <c r="D6862">
        <f t="shared" si="749"/>
        <v>2033</v>
      </c>
      <c r="E6862">
        <f t="shared" si="750"/>
        <v>1</v>
      </c>
      <c r="F6862">
        <f>DAY('Dash Board'!$C$12+COUNT('Daily reducing balance'!$F$4:F6861))</f>
        <v>9</v>
      </c>
      <c r="G6862" s="8">
        <f t="shared" si="751"/>
        <v>1.3419309777772185E-7</v>
      </c>
      <c r="H6862" s="6">
        <f>G6862*'Dash Board'!$C$11/365</f>
        <v>3.8603493881262451E-11</v>
      </c>
      <c r="I6862" s="6">
        <f>H6862*'Dash Board'!$C$18/'Dash Board'!$C$11</f>
        <v>1.8382616133934503E-11</v>
      </c>
      <c r="J6862" s="6">
        <f>(G6862&gt;1)*PMT('Dash Board'!$C$11/365,$U$4,-'Dash Board'!$C$19)</f>
        <v>0</v>
      </c>
      <c r="K6862" s="6">
        <f t="shared" si="753"/>
        <v>0</v>
      </c>
      <c r="L6862" s="8">
        <f t="shared" si="754"/>
        <v>1.3423170127160311E-7</v>
      </c>
      <c r="N6862" s="8">
        <f t="shared" si="752"/>
        <v>-1.8382616133934503E-11</v>
      </c>
      <c r="O6862" s="8">
        <f>IF(E6861&lt;&gt;E6862,SUM($N$4:N6862)-SUM($O$3:O6861),0)</f>
        <v>0</v>
      </c>
      <c r="P6862" s="6">
        <f>IF(B6862&gt;0,SUM($O$4:O6862)-SUM($P$3:P6861),0)</f>
        <v>0</v>
      </c>
      <c r="Q6862" s="6">
        <f t="shared" si="755"/>
        <v>1.8382616133934503E-11</v>
      </c>
      <c r="R6862" s="8">
        <f>IF(E6861&lt;&gt;E6862,SUM($Q$4:Q6862)-SUM($R$3:R6861),0)</f>
        <v>0</v>
      </c>
      <c r="S6862" s="6">
        <f>IF(B6862&gt;0,SUM($R$4:R6862)-SUM($S$3:S6861),0)</f>
        <v>0</v>
      </c>
    </row>
    <row r="6863" spans="1:19">
      <c r="A6863">
        <f>IF(E6862&lt;&gt;E6863,COUNTIF($A$4:A6862,"&lt;&gt;0")+1,0)</f>
        <v>0</v>
      </c>
      <c r="B6863">
        <f>IF(A6863&lt;&gt;0,IF(MOD(A6863,3)=0,COUNTIF($B$4:B6862,"&lt;&gt;0")+1,0),0)</f>
        <v>0</v>
      </c>
      <c r="C6863" s="9">
        <f>'Dash Board'!$C$12+COUNT('Daily reducing balance'!$F$4:F6862)</f>
        <v>48589</v>
      </c>
      <c r="D6863">
        <f t="shared" si="749"/>
        <v>2033</v>
      </c>
      <c r="E6863">
        <f t="shared" si="750"/>
        <v>1</v>
      </c>
      <c r="F6863">
        <f>DAY('Dash Board'!$C$12+COUNT('Daily reducing balance'!$F$4:F6862))</f>
        <v>10</v>
      </c>
      <c r="G6863" s="8">
        <f t="shared" si="751"/>
        <v>1.3423170127160311E-7</v>
      </c>
      <c r="H6863" s="6">
        <f>G6863*'Dash Board'!$C$11/365</f>
        <v>3.8614598995940619E-11</v>
      </c>
      <c r="I6863" s="6">
        <f>H6863*'Dash Board'!$C$18/'Dash Board'!$C$11</f>
        <v>1.8387904283781249E-11</v>
      </c>
      <c r="J6863" s="6">
        <f>(G6863&gt;1)*PMT('Dash Board'!$C$11/365,$U$4,-'Dash Board'!$C$19)</f>
        <v>0</v>
      </c>
      <c r="K6863" s="6">
        <f t="shared" si="753"/>
        <v>0</v>
      </c>
      <c r="L6863" s="8">
        <f t="shared" si="754"/>
        <v>1.3427031587059905E-7</v>
      </c>
      <c r="N6863" s="8">
        <f t="shared" si="752"/>
        <v>-1.8387904283781249E-11</v>
      </c>
      <c r="O6863" s="8">
        <f>IF(E6862&lt;&gt;E6863,SUM($N$4:N6863)-SUM($O$3:O6862),0)</f>
        <v>0</v>
      </c>
      <c r="P6863" s="6">
        <f>IF(B6863&gt;0,SUM($O$4:O6863)-SUM($P$3:P6862),0)</f>
        <v>0</v>
      </c>
      <c r="Q6863" s="6">
        <f t="shared" si="755"/>
        <v>1.8387904283781249E-11</v>
      </c>
      <c r="R6863" s="8">
        <f>IF(E6862&lt;&gt;E6863,SUM($Q$4:Q6863)-SUM($R$3:R6862),0)</f>
        <v>0</v>
      </c>
      <c r="S6863" s="6">
        <f>IF(B6863&gt;0,SUM($R$4:R6863)-SUM($S$3:S6862),0)</f>
        <v>0</v>
      </c>
    </row>
    <row r="6864" spans="1:19">
      <c r="A6864">
        <f>IF(E6863&lt;&gt;E6864,COUNTIF($A$4:A6863,"&lt;&gt;0")+1,0)</f>
        <v>0</v>
      </c>
      <c r="B6864">
        <f>IF(A6864&lt;&gt;0,IF(MOD(A6864,3)=0,COUNTIF($B$4:B6863,"&lt;&gt;0")+1,0),0)</f>
        <v>0</v>
      </c>
      <c r="C6864" s="9">
        <f>'Dash Board'!$C$12+COUNT('Daily reducing balance'!$F$4:F6863)</f>
        <v>48590</v>
      </c>
      <c r="D6864">
        <f t="shared" si="749"/>
        <v>2033</v>
      </c>
      <c r="E6864">
        <f t="shared" si="750"/>
        <v>1</v>
      </c>
      <c r="F6864">
        <f>DAY('Dash Board'!$C$12+COUNT('Daily reducing balance'!$F$4:F6863))</f>
        <v>11</v>
      </c>
      <c r="G6864" s="8">
        <f t="shared" si="751"/>
        <v>1.3427031587059905E-7</v>
      </c>
      <c r="H6864" s="6">
        <f>G6864*'Dash Board'!$C$11/365</f>
        <v>3.8625707305240823E-11</v>
      </c>
      <c r="I6864" s="6">
        <f>H6864*'Dash Board'!$C$18/'Dash Board'!$C$11</f>
        <v>1.8393193954876586E-11</v>
      </c>
      <c r="J6864" s="6">
        <f>(G6864&gt;1)*PMT('Dash Board'!$C$11/365,$U$4,-'Dash Board'!$C$19)</f>
        <v>0</v>
      </c>
      <c r="K6864" s="6">
        <f t="shared" si="753"/>
        <v>0</v>
      </c>
      <c r="L6864" s="8">
        <f t="shared" si="754"/>
        <v>1.3430894157790428E-7</v>
      </c>
      <c r="N6864" s="8">
        <f t="shared" si="752"/>
        <v>-1.8393193954876586E-11</v>
      </c>
      <c r="O6864" s="8">
        <f>IF(E6863&lt;&gt;E6864,SUM($N$4:N6864)-SUM($O$3:O6863),0)</f>
        <v>0</v>
      </c>
      <c r="P6864" s="6">
        <f>IF(B6864&gt;0,SUM($O$4:O6864)-SUM($P$3:P6863),0)</f>
        <v>0</v>
      </c>
      <c r="Q6864" s="6">
        <f t="shared" si="755"/>
        <v>1.8393193954876586E-11</v>
      </c>
      <c r="R6864" s="8">
        <f>IF(E6863&lt;&gt;E6864,SUM($Q$4:Q6864)-SUM($R$3:R6863),0)</f>
        <v>0</v>
      </c>
      <c r="S6864" s="6">
        <f>IF(B6864&gt;0,SUM($R$4:R6864)-SUM($S$3:S6863),0)</f>
        <v>0</v>
      </c>
    </row>
    <row r="6865" spans="1:19">
      <c r="A6865">
        <f>IF(E6864&lt;&gt;E6865,COUNTIF($A$4:A6864,"&lt;&gt;0")+1,0)</f>
        <v>0</v>
      </c>
      <c r="B6865">
        <f>IF(A6865&lt;&gt;0,IF(MOD(A6865,3)=0,COUNTIF($B$4:B6864,"&lt;&gt;0")+1,0),0)</f>
        <v>0</v>
      </c>
      <c r="C6865" s="9">
        <f>'Dash Board'!$C$12+COUNT('Daily reducing balance'!$F$4:F6864)</f>
        <v>48591</v>
      </c>
      <c r="D6865">
        <f t="shared" si="749"/>
        <v>2033</v>
      </c>
      <c r="E6865">
        <f t="shared" si="750"/>
        <v>1</v>
      </c>
      <c r="F6865">
        <f>DAY('Dash Board'!$C$12+COUNT('Daily reducing balance'!$F$4:F6864))</f>
        <v>12</v>
      </c>
      <c r="G6865" s="8">
        <f t="shared" si="751"/>
        <v>1.3430894157790428E-7</v>
      </c>
      <c r="H6865" s="6">
        <f>G6865*'Dash Board'!$C$11/365</f>
        <v>3.8636818810082053E-11</v>
      </c>
      <c r="I6865" s="6">
        <f>H6865*'Dash Board'!$C$18/'Dash Board'!$C$11</f>
        <v>1.8398485147658121E-11</v>
      </c>
      <c r="J6865" s="6">
        <f>(G6865&gt;1)*PMT('Dash Board'!$C$11/365,$U$4,-'Dash Board'!$C$19)</f>
        <v>0</v>
      </c>
      <c r="K6865" s="6">
        <f t="shared" si="753"/>
        <v>0</v>
      </c>
      <c r="L6865" s="8">
        <f t="shared" si="754"/>
        <v>1.3434757839671438E-7</v>
      </c>
      <c r="N6865" s="8">
        <f t="shared" si="752"/>
        <v>-1.8398485147658121E-11</v>
      </c>
      <c r="O6865" s="8">
        <f>IF(E6864&lt;&gt;E6865,SUM($N$4:N6865)-SUM($O$3:O6864),0)</f>
        <v>0</v>
      </c>
      <c r="P6865" s="6">
        <f>IF(B6865&gt;0,SUM($O$4:O6865)-SUM($P$3:P6864),0)</f>
        <v>0</v>
      </c>
      <c r="Q6865" s="6">
        <f t="shared" si="755"/>
        <v>1.8398485147658121E-11</v>
      </c>
      <c r="R6865" s="8">
        <f>IF(E6864&lt;&gt;E6865,SUM($Q$4:Q6865)-SUM($R$3:R6864),0)</f>
        <v>0</v>
      </c>
      <c r="S6865" s="6">
        <f>IF(B6865&gt;0,SUM($R$4:R6865)-SUM($S$3:S6864),0)</f>
        <v>0</v>
      </c>
    </row>
    <row r="6866" spans="1:19">
      <c r="A6866">
        <f>IF(E6865&lt;&gt;E6866,COUNTIF($A$4:A6865,"&lt;&gt;0")+1,0)</f>
        <v>0</v>
      </c>
      <c r="B6866">
        <f>IF(A6866&lt;&gt;0,IF(MOD(A6866,3)=0,COUNTIF($B$4:B6865,"&lt;&gt;0")+1,0),0)</f>
        <v>0</v>
      </c>
      <c r="C6866" s="9">
        <f>'Dash Board'!$C$12+COUNT('Daily reducing balance'!$F$4:F6865)</f>
        <v>48592</v>
      </c>
      <c r="D6866">
        <f t="shared" si="749"/>
        <v>2033</v>
      </c>
      <c r="E6866">
        <f t="shared" si="750"/>
        <v>1</v>
      </c>
      <c r="F6866">
        <f>DAY('Dash Board'!$C$12+COUNT('Daily reducing balance'!$F$4:F6865))</f>
        <v>13</v>
      </c>
      <c r="G6866" s="8">
        <f t="shared" si="751"/>
        <v>1.3434757839671438E-7</v>
      </c>
      <c r="H6866" s="6">
        <f>G6866*'Dash Board'!$C$11/365</f>
        <v>3.8647933511383585E-11</v>
      </c>
      <c r="I6866" s="6">
        <f>H6866*'Dash Board'!$C$18/'Dash Board'!$C$11</f>
        <v>1.8403777862563614E-11</v>
      </c>
      <c r="J6866" s="6">
        <f>(G6866&gt;1)*PMT('Dash Board'!$C$11/365,$U$4,-'Dash Board'!$C$19)</f>
        <v>0</v>
      </c>
      <c r="K6866" s="6">
        <f t="shared" si="753"/>
        <v>0</v>
      </c>
      <c r="L6866" s="8">
        <f t="shared" si="754"/>
        <v>1.3438622633022577E-7</v>
      </c>
      <c r="N6866" s="8">
        <f t="shared" si="752"/>
        <v>-1.8403777862563614E-11</v>
      </c>
      <c r="O6866" s="8">
        <f>IF(E6865&lt;&gt;E6866,SUM($N$4:N6866)-SUM($O$3:O6865),0)</f>
        <v>0</v>
      </c>
      <c r="P6866" s="6">
        <f>IF(B6866&gt;0,SUM($O$4:O6866)-SUM($P$3:P6865),0)</f>
        <v>0</v>
      </c>
      <c r="Q6866" s="6">
        <f t="shared" si="755"/>
        <v>1.8403777862563614E-11</v>
      </c>
      <c r="R6866" s="8">
        <f>IF(E6865&lt;&gt;E6866,SUM($Q$4:Q6866)-SUM($R$3:R6865),0)</f>
        <v>0</v>
      </c>
      <c r="S6866" s="6">
        <f>IF(B6866&gt;0,SUM($R$4:R6866)-SUM($S$3:S6865),0)</f>
        <v>0</v>
      </c>
    </row>
    <row r="6867" spans="1:19">
      <c r="A6867">
        <f>IF(E6866&lt;&gt;E6867,COUNTIF($A$4:A6866,"&lt;&gt;0")+1,0)</f>
        <v>0</v>
      </c>
      <c r="B6867">
        <f>IF(A6867&lt;&gt;0,IF(MOD(A6867,3)=0,COUNTIF($B$4:B6866,"&lt;&gt;0")+1,0),0)</f>
        <v>0</v>
      </c>
      <c r="C6867" s="9">
        <f>'Dash Board'!$C$12+COUNT('Daily reducing balance'!$F$4:F6866)</f>
        <v>48593</v>
      </c>
      <c r="D6867">
        <f t="shared" si="749"/>
        <v>2033</v>
      </c>
      <c r="E6867">
        <f t="shared" si="750"/>
        <v>1</v>
      </c>
      <c r="F6867">
        <f>DAY('Dash Board'!$C$12+COUNT('Daily reducing balance'!$F$4:F6866))</f>
        <v>14</v>
      </c>
      <c r="G6867" s="8">
        <f t="shared" si="751"/>
        <v>1.3438622633022577E-7</v>
      </c>
      <c r="H6867" s="6">
        <f>G6867*'Dash Board'!$C$11/365</f>
        <v>3.8659051410064947E-11</v>
      </c>
      <c r="I6867" s="6">
        <f>H6867*'Dash Board'!$C$18/'Dash Board'!$C$11</f>
        <v>1.840907210003093E-11</v>
      </c>
      <c r="J6867" s="6">
        <f>(G6867&gt;1)*PMT('Dash Board'!$C$11/365,$U$4,-'Dash Board'!$C$19)</f>
        <v>0</v>
      </c>
      <c r="K6867" s="6">
        <f t="shared" si="753"/>
        <v>0</v>
      </c>
      <c r="L6867" s="8">
        <f t="shared" si="754"/>
        <v>1.3442488538163582E-7</v>
      </c>
      <c r="N6867" s="8">
        <f t="shared" si="752"/>
        <v>-1.840907210003093E-11</v>
      </c>
      <c r="O6867" s="8">
        <f>IF(E6866&lt;&gt;E6867,SUM($N$4:N6867)-SUM($O$3:O6866),0)</f>
        <v>0</v>
      </c>
      <c r="P6867" s="6">
        <f>IF(B6867&gt;0,SUM($O$4:O6867)-SUM($P$3:P6866),0)</f>
        <v>0</v>
      </c>
      <c r="Q6867" s="6">
        <f t="shared" si="755"/>
        <v>1.840907210003093E-11</v>
      </c>
      <c r="R6867" s="8">
        <f>IF(E6866&lt;&gt;E6867,SUM($Q$4:Q6867)-SUM($R$3:R6866),0)</f>
        <v>0</v>
      </c>
      <c r="S6867" s="6">
        <f>IF(B6867&gt;0,SUM($R$4:R6867)-SUM($S$3:S6866),0)</f>
        <v>0</v>
      </c>
    </row>
    <row r="6868" spans="1:19">
      <c r="A6868">
        <f>IF(E6867&lt;&gt;E6868,COUNTIF($A$4:A6867,"&lt;&gt;0")+1,0)</f>
        <v>0</v>
      </c>
      <c r="B6868">
        <f>IF(A6868&lt;&gt;0,IF(MOD(A6868,3)=0,COUNTIF($B$4:B6867,"&lt;&gt;0")+1,0),0)</f>
        <v>0</v>
      </c>
      <c r="C6868" s="9">
        <f>'Dash Board'!$C$12+COUNT('Daily reducing balance'!$F$4:F6867)</f>
        <v>48594</v>
      </c>
      <c r="D6868">
        <f t="shared" si="749"/>
        <v>2033</v>
      </c>
      <c r="E6868">
        <f t="shared" si="750"/>
        <v>1</v>
      </c>
      <c r="F6868">
        <f>DAY('Dash Board'!$C$12+COUNT('Daily reducing balance'!$F$4:F6867))</f>
        <v>15</v>
      </c>
      <c r="G6868" s="8">
        <f t="shared" si="751"/>
        <v>1.3442488538163582E-7</v>
      </c>
      <c r="H6868" s="6">
        <f>G6868*'Dash Board'!$C$11/365</f>
        <v>3.8670172507045918E-11</v>
      </c>
      <c r="I6868" s="6">
        <f>H6868*'Dash Board'!$C$18/'Dash Board'!$C$11</f>
        <v>1.841436786049806E-11</v>
      </c>
      <c r="J6868" s="6">
        <f>(G6868&gt;1)*PMT('Dash Board'!$C$11/365,$U$4,-'Dash Board'!$C$19)</f>
        <v>0</v>
      </c>
      <c r="K6868" s="6">
        <f t="shared" si="753"/>
        <v>0</v>
      </c>
      <c r="L6868" s="8">
        <f t="shared" si="754"/>
        <v>1.3446355555414286E-7</v>
      </c>
      <c r="N6868" s="8">
        <f t="shared" si="752"/>
        <v>-1.841436786049806E-11</v>
      </c>
      <c r="O6868" s="8">
        <f>IF(E6867&lt;&gt;E6868,SUM($N$4:N6868)-SUM($O$3:O6867),0)</f>
        <v>0</v>
      </c>
      <c r="P6868" s="6">
        <f>IF(B6868&gt;0,SUM($O$4:O6868)-SUM($P$3:P6867),0)</f>
        <v>0</v>
      </c>
      <c r="Q6868" s="6">
        <f t="shared" si="755"/>
        <v>1.841436786049806E-11</v>
      </c>
      <c r="R6868" s="8">
        <f>IF(E6867&lt;&gt;E6868,SUM($Q$4:Q6868)-SUM($R$3:R6867),0)</f>
        <v>0</v>
      </c>
      <c r="S6868" s="6">
        <f>IF(B6868&gt;0,SUM($R$4:R6868)-SUM($S$3:S6867),0)</f>
        <v>0</v>
      </c>
    </row>
    <row r="6869" spans="1:19">
      <c r="A6869">
        <f>IF(E6868&lt;&gt;E6869,COUNTIF($A$4:A6868,"&lt;&gt;0")+1,0)</f>
        <v>0</v>
      </c>
      <c r="B6869">
        <f>IF(A6869&lt;&gt;0,IF(MOD(A6869,3)=0,COUNTIF($B$4:B6868,"&lt;&gt;0")+1,0),0)</f>
        <v>0</v>
      </c>
      <c r="C6869" s="9">
        <f>'Dash Board'!$C$12+COUNT('Daily reducing balance'!$F$4:F6868)</f>
        <v>48595</v>
      </c>
      <c r="D6869">
        <f t="shared" si="749"/>
        <v>2033</v>
      </c>
      <c r="E6869">
        <f t="shared" si="750"/>
        <v>1</v>
      </c>
      <c r="F6869">
        <f>DAY('Dash Board'!$C$12+COUNT('Daily reducing balance'!$F$4:F6868))</f>
        <v>16</v>
      </c>
      <c r="G6869" s="8">
        <f t="shared" si="751"/>
        <v>1.3446355555414286E-7</v>
      </c>
      <c r="H6869" s="6">
        <f>G6869*'Dash Board'!$C$11/365</f>
        <v>3.8681296803246575E-11</v>
      </c>
      <c r="I6869" s="6">
        <f>H6869*'Dash Board'!$C$18/'Dash Board'!$C$11</f>
        <v>1.8419665144403133E-11</v>
      </c>
      <c r="J6869" s="6">
        <f>(G6869&gt;1)*PMT('Dash Board'!$C$11/365,$U$4,-'Dash Board'!$C$19)</f>
        <v>0</v>
      </c>
      <c r="K6869" s="6">
        <f t="shared" si="753"/>
        <v>0</v>
      </c>
      <c r="L6869" s="8">
        <f t="shared" si="754"/>
        <v>1.3450223685094611E-7</v>
      </c>
      <c r="N6869" s="8">
        <f t="shared" si="752"/>
        <v>-1.8419665144403133E-11</v>
      </c>
      <c r="O6869" s="8">
        <f>IF(E6868&lt;&gt;E6869,SUM($N$4:N6869)-SUM($O$3:O6868),0)</f>
        <v>0</v>
      </c>
      <c r="P6869" s="6">
        <f>IF(B6869&gt;0,SUM($O$4:O6869)-SUM($P$3:P6868),0)</f>
        <v>0</v>
      </c>
      <c r="Q6869" s="6">
        <f t="shared" si="755"/>
        <v>1.8419665144403133E-11</v>
      </c>
      <c r="R6869" s="8">
        <f>IF(E6868&lt;&gt;E6869,SUM($Q$4:Q6869)-SUM($R$3:R6868),0)</f>
        <v>0</v>
      </c>
      <c r="S6869" s="6">
        <f>IF(B6869&gt;0,SUM($R$4:R6869)-SUM($S$3:S6868),0)</f>
        <v>0</v>
      </c>
    </row>
    <row r="6870" spans="1:19">
      <c r="A6870">
        <f>IF(E6869&lt;&gt;E6870,COUNTIF($A$4:A6869,"&lt;&gt;0")+1,0)</f>
        <v>0</v>
      </c>
      <c r="B6870">
        <f>IF(A6870&lt;&gt;0,IF(MOD(A6870,3)=0,COUNTIF($B$4:B6869,"&lt;&gt;0")+1,0),0)</f>
        <v>0</v>
      </c>
      <c r="C6870" s="9">
        <f>'Dash Board'!$C$12+COUNT('Daily reducing balance'!$F$4:F6869)</f>
        <v>48596</v>
      </c>
      <c r="D6870">
        <f t="shared" si="749"/>
        <v>2033</v>
      </c>
      <c r="E6870">
        <f t="shared" si="750"/>
        <v>1</v>
      </c>
      <c r="F6870">
        <f>DAY('Dash Board'!$C$12+COUNT('Daily reducing balance'!$F$4:F6869))</f>
        <v>17</v>
      </c>
      <c r="G6870" s="8">
        <f t="shared" si="751"/>
        <v>1.3450223685094611E-7</v>
      </c>
      <c r="H6870" s="6">
        <f>G6870*'Dash Board'!$C$11/365</f>
        <v>3.8692424299587235E-11</v>
      </c>
      <c r="I6870" s="6">
        <f>H6870*'Dash Board'!$C$18/'Dash Board'!$C$11</f>
        <v>1.84249639521844E-11</v>
      </c>
      <c r="J6870" s="6">
        <f>(G6870&gt;1)*PMT('Dash Board'!$C$11/365,$U$4,-'Dash Board'!$C$19)</f>
        <v>0</v>
      </c>
      <c r="K6870" s="6">
        <f t="shared" si="753"/>
        <v>0</v>
      </c>
      <c r="L6870" s="8">
        <f t="shared" si="754"/>
        <v>1.3454092927524571E-7</v>
      </c>
      <c r="N6870" s="8">
        <f t="shared" si="752"/>
        <v>-1.84249639521844E-11</v>
      </c>
      <c r="O6870" s="8">
        <f>IF(E6869&lt;&gt;E6870,SUM($N$4:N6870)-SUM($O$3:O6869),0)</f>
        <v>0</v>
      </c>
      <c r="P6870" s="6">
        <f>IF(B6870&gt;0,SUM($O$4:O6870)-SUM($P$3:P6869),0)</f>
        <v>0</v>
      </c>
      <c r="Q6870" s="6">
        <f t="shared" si="755"/>
        <v>1.84249639521844E-11</v>
      </c>
      <c r="R6870" s="8">
        <f>IF(E6869&lt;&gt;E6870,SUM($Q$4:Q6870)-SUM($R$3:R6869),0)</f>
        <v>0</v>
      </c>
      <c r="S6870" s="6">
        <f>IF(B6870&gt;0,SUM($R$4:R6870)-SUM($S$3:S6869),0)</f>
        <v>0</v>
      </c>
    </row>
    <row r="6871" spans="1:19">
      <c r="A6871">
        <f>IF(E6870&lt;&gt;E6871,COUNTIF($A$4:A6870,"&lt;&gt;0")+1,0)</f>
        <v>0</v>
      </c>
      <c r="B6871">
        <f>IF(A6871&lt;&gt;0,IF(MOD(A6871,3)=0,COUNTIF($B$4:B6870,"&lt;&gt;0")+1,0),0)</f>
        <v>0</v>
      </c>
      <c r="C6871" s="9">
        <f>'Dash Board'!$C$12+COUNT('Daily reducing balance'!$F$4:F6870)</f>
        <v>48597</v>
      </c>
      <c r="D6871">
        <f t="shared" si="749"/>
        <v>2033</v>
      </c>
      <c r="E6871">
        <f t="shared" si="750"/>
        <v>1</v>
      </c>
      <c r="F6871">
        <f>DAY('Dash Board'!$C$12+COUNT('Daily reducing balance'!$F$4:F6870))</f>
        <v>18</v>
      </c>
      <c r="G6871" s="8">
        <f t="shared" si="751"/>
        <v>1.3454092927524571E-7</v>
      </c>
      <c r="H6871" s="6">
        <f>G6871*'Dash Board'!$C$11/365</f>
        <v>3.8703554996988491E-11</v>
      </c>
      <c r="I6871" s="6">
        <f>H6871*'Dash Board'!$C$18/'Dash Board'!$C$11</f>
        <v>1.8430264284280236E-11</v>
      </c>
      <c r="J6871" s="6">
        <f>(G6871&gt;1)*PMT('Dash Board'!$C$11/365,$U$4,-'Dash Board'!$C$19)</f>
        <v>0</v>
      </c>
      <c r="K6871" s="6">
        <f t="shared" si="753"/>
        <v>0</v>
      </c>
      <c r="L6871" s="8">
        <f t="shared" si="754"/>
        <v>1.3457963283024268E-7</v>
      </c>
      <c r="N6871" s="8">
        <f t="shared" si="752"/>
        <v>-1.8430264284280236E-11</v>
      </c>
      <c r="O6871" s="8">
        <f>IF(E6870&lt;&gt;E6871,SUM($N$4:N6871)-SUM($O$3:O6870),0)</f>
        <v>0</v>
      </c>
      <c r="P6871" s="6">
        <f>IF(B6871&gt;0,SUM($O$4:O6871)-SUM($P$3:P6870),0)</f>
        <v>0</v>
      </c>
      <c r="Q6871" s="6">
        <f t="shared" si="755"/>
        <v>1.8430264284280236E-11</v>
      </c>
      <c r="R6871" s="8">
        <f>IF(E6870&lt;&gt;E6871,SUM($Q$4:Q6871)-SUM($R$3:R6870),0)</f>
        <v>0</v>
      </c>
      <c r="S6871" s="6">
        <f>IF(B6871&gt;0,SUM($R$4:R6871)-SUM($S$3:S6870),0)</f>
        <v>0</v>
      </c>
    </row>
    <row r="6872" spans="1:19">
      <c r="A6872">
        <f>IF(E6871&lt;&gt;E6872,COUNTIF($A$4:A6871,"&lt;&gt;0")+1,0)</f>
        <v>0</v>
      </c>
      <c r="B6872">
        <f>IF(A6872&lt;&gt;0,IF(MOD(A6872,3)=0,COUNTIF($B$4:B6871,"&lt;&gt;0")+1,0),0)</f>
        <v>0</v>
      </c>
      <c r="C6872" s="9">
        <f>'Dash Board'!$C$12+COUNT('Daily reducing balance'!$F$4:F6871)</f>
        <v>48598</v>
      </c>
      <c r="D6872">
        <f t="shared" si="749"/>
        <v>2033</v>
      </c>
      <c r="E6872">
        <f t="shared" si="750"/>
        <v>1</v>
      </c>
      <c r="F6872">
        <f>DAY('Dash Board'!$C$12+COUNT('Daily reducing balance'!$F$4:F6871))</f>
        <v>19</v>
      </c>
      <c r="G6872" s="8">
        <f t="shared" si="751"/>
        <v>1.3457963283024268E-7</v>
      </c>
      <c r="H6872" s="6">
        <f>G6872*'Dash Board'!$C$11/365</f>
        <v>3.8714688896371182E-11</v>
      </c>
      <c r="I6872" s="6">
        <f>H6872*'Dash Board'!$C$18/'Dash Board'!$C$11</f>
        <v>1.8435566141129135E-11</v>
      </c>
      <c r="J6872" s="6">
        <f>(G6872&gt;1)*PMT('Dash Board'!$C$11/365,$U$4,-'Dash Board'!$C$19)</f>
        <v>0</v>
      </c>
      <c r="K6872" s="6">
        <f t="shared" si="753"/>
        <v>0</v>
      </c>
      <c r="L6872" s="8">
        <f t="shared" si="754"/>
        <v>1.3461834751913906E-7</v>
      </c>
      <c r="N6872" s="8">
        <f t="shared" si="752"/>
        <v>-1.8435566141129135E-11</v>
      </c>
      <c r="O6872" s="8">
        <f>IF(E6871&lt;&gt;E6872,SUM($N$4:N6872)-SUM($O$3:O6871),0)</f>
        <v>0</v>
      </c>
      <c r="P6872" s="6">
        <f>IF(B6872&gt;0,SUM($O$4:O6872)-SUM($P$3:P6871),0)</f>
        <v>0</v>
      </c>
      <c r="Q6872" s="6">
        <f t="shared" si="755"/>
        <v>1.8435566141129135E-11</v>
      </c>
      <c r="R6872" s="8">
        <f>IF(E6871&lt;&gt;E6872,SUM($Q$4:Q6872)-SUM($R$3:R6871),0)</f>
        <v>0</v>
      </c>
      <c r="S6872" s="6">
        <f>IF(B6872&gt;0,SUM($R$4:R6872)-SUM($S$3:S6871),0)</f>
        <v>0</v>
      </c>
    </row>
    <row r="6873" spans="1:19">
      <c r="A6873">
        <f>IF(E6872&lt;&gt;E6873,COUNTIF($A$4:A6872,"&lt;&gt;0")+1,0)</f>
        <v>0</v>
      </c>
      <c r="B6873">
        <f>IF(A6873&lt;&gt;0,IF(MOD(A6873,3)=0,COUNTIF($B$4:B6872,"&lt;&gt;0")+1,0),0)</f>
        <v>0</v>
      </c>
      <c r="C6873" s="9">
        <f>'Dash Board'!$C$12+COUNT('Daily reducing balance'!$F$4:F6872)</f>
        <v>48599</v>
      </c>
      <c r="D6873">
        <f t="shared" si="749"/>
        <v>2033</v>
      </c>
      <c r="E6873">
        <f t="shared" si="750"/>
        <v>1</v>
      </c>
      <c r="F6873">
        <f>DAY('Dash Board'!$C$12+COUNT('Daily reducing balance'!$F$4:F6872))</f>
        <v>20</v>
      </c>
      <c r="G6873" s="8">
        <f t="shared" si="751"/>
        <v>1.3461834751913906E-7</v>
      </c>
      <c r="H6873" s="6">
        <f>G6873*'Dash Board'!$C$11/365</f>
        <v>3.8725825998656445E-11</v>
      </c>
      <c r="I6873" s="6">
        <f>H6873*'Dash Board'!$C$18/'Dash Board'!$C$11</f>
        <v>1.8440869523169737E-11</v>
      </c>
      <c r="J6873" s="6">
        <f>(G6873&gt;1)*PMT('Dash Board'!$C$11/365,$U$4,-'Dash Board'!$C$19)</f>
        <v>0</v>
      </c>
      <c r="K6873" s="6">
        <f t="shared" si="753"/>
        <v>0</v>
      </c>
      <c r="L6873" s="8">
        <f t="shared" si="754"/>
        <v>1.3465707334513772E-7</v>
      </c>
      <c r="N6873" s="8">
        <f t="shared" si="752"/>
        <v>-1.8440869523169737E-11</v>
      </c>
      <c r="O6873" s="8">
        <f>IF(E6872&lt;&gt;E6873,SUM($N$4:N6873)-SUM($O$3:O6872),0)</f>
        <v>0</v>
      </c>
      <c r="P6873" s="6">
        <f>IF(B6873&gt;0,SUM($O$4:O6873)-SUM($P$3:P6872),0)</f>
        <v>0</v>
      </c>
      <c r="Q6873" s="6">
        <f t="shared" si="755"/>
        <v>1.8440869523169737E-11</v>
      </c>
      <c r="R6873" s="8">
        <f>IF(E6872&lt;&gt;E6873,SUM($Q$4:Q6873)-SUM($R$3:R6872),0)</f>
        <v>0</v>
      </c>
      <c r="S6873" s="6">
        <f>IF(B6873&gt;0,SUM($R$4:R6873)-SUM($S$3:S6872),0)</f>
        <v>0</v>
      </c>
    </row>
    <row r="6874" spans="1:19">
      <c r="A6874">
        <f>IF(E6873&lt;&gt;E6874,COUNTIF($A$4:A6873,"&lt;&gt;0")+1,0)</f>
        <v>0</v>
      </c>
      <c r="B6874">
        <f>IF(A6874&lt;&gt;0,IF(MOD(A6874,3)=0,COUNTIF($B$4:B6873,"&lt;&gt;0")+1,0),0)</f>
        <v>0</v>
      </c>
      <c r="C6874" s="9">
        <f>'Dash Board'!$C$12+COUNT('Daily reducing balance'!$F$4:F6873)</f>
        <v>48600</v>
      </c>
      <c r="D6874">
        <f t="shared" si="749"/>
        <v>2033</v>
      </c>
      <c r="E6874">
        <f t="shared" si="750"/>
        <v>1</v>
      </c>
      <c r="F6874">
        <f>DAY('Dash Board'!$C$12+COUNT('Daily reducing balance'!$F$4:F6873))</f>
        <v>21</v>
      </c>
      <c r="G6874" s="8">
        <f t="shared" si="751"/>
        <v>1.3465707334513772E-7</v>
      </c>
      <c r="H6874" s="6">
        <f>G6874*'Dash Board'!$C$11/365</f>
        <v>3.8736966304765643E-11</v>
      </c>
      <c r="I6874" s="6">
        <f>H6874*'Dash Board'!$C$18/'Dash Board'!$C$11</f>
        <v>1.8446174430840783E-11</v>
      </c>
      <c r="J6874" s="6">
        <f>(G6874&gt;1)*PMT('Dash Board'!$C$11/365,$U$4,-'Dash Board'!$C$19)</f>
        <v>0</v>
      </c>
      <c r="K6874" s="6">
        <f t="shared" si="753"/>
        <v>0</v>
      </c>
      <c r="L6874" s="8">
        <f t="shared" si="754"/>
        <v>1.3469581031144248E-7</v>
      </c>
      <c r="N6874" s="8">
        <f t="shared" si="752"/>
        <v>-1.8446174430840783E-11</v>
      </c>
      <c r="O6874" s="8">
        <f>IF(E6873&lt;&gt;E6874,SUM($N$4:N6874)-SUM($O$3:O6873),0)</f>
        <v>0</v>
      </c>
      <c r="P6874" s="6">
        <f>IF(B6874&gt;0,SUM($O$4:O6874)-SUM($P$3:P6873),0)</f>
        <v>0</v>
      </c>
      <c r="Q6874" s="6">
        <f t="shared" si="755"/>
        <v>1.8446174430840783E-11</v>
      </c>
      <c r="R6874" s="8">
        <f>IF(E6873&lt;&gt;E6874,SUM($Q$4:Q6874)-SUM($R$3:R6873),0)</f>
        <v>0</v>
      </c>
      <c r="S6874" s="6">
        <f>IF(B6874&gt;0,SUM($R$4:R6874)-SUM($S$3:S6873),0)</f>
        <v>0</v>
      </c>
    </row>
    <row r="6875" spans="1:19">
      <c r="A6875">
        <f>IF(E6874&lt;&gt;E6875,COUNTIF($A$4:A6874,"&lt;&gt;0")+1,0)</f>
        <v>0</v>
      </c>
      <c r="B6875">
        <f>IF(A6875&lt;&gt;0,IF(MOD(A6875,3)=0,COUNTIF($B$4:B6874,"&lt;&gt;0")+1,0),0)</f>
        <v>0</v>
      </c>
      <c r="C6875" s="9">
        <f>'Dash Board'!$C$12+COUNT('Daily reducing balance'!$F$4:F6874)</f>
        <v>48601</v>
      </c>
      <c r="D6875">
        <f t="shared" si="749"/>
        <v>2033</v>
      </c>
      <c r="E6875">
        <f t="shared" si="750"/>
        <v>1</v>
      </c>
      <c r="F6875">
        <f>DAY('Dash Board'!$C$12+COUNT('Daily reducing balance'!$F$4:F6874))</f>
        <v>22</v>
      </c>
      <c r="G6875" s="8">
        <f t="shared" si="751"/>
        <v>1.3469581031144248E-7</v>
      </c>
      <c r="H6875" s="6">
        <f>G6875*'Dash Board'!$C$11/365</f>
        <v>3.8748109815620436E-11</v>
      </c>
      <c r="I6875" s="6">
        <f>H6875*'Dash Board'!$C$18/'Dash Board'!$C$11</f>
        <v>1.845148086458116E-11</v>
      </c>
      <c r="J6875" s="6">
        <f>(G6875&gt;1)*PMT('Dash Board'!$C$11/365,$U$4,-'Dash Board'!$C$19)</f>
        <v>0</v>
      </c>
      <c r="K6875" s="6">
        <f t="shared" si="753"/>
        <v>0</v>
      </c>
      <c r="L6875" s="8">
        <f t="shared" si="754"/>
        <v>1.347345584212581E-7</v>
      </c>
      <c r="N6875" s="8">
        <f t="shared" si="752"/>
        <v>-1.845148086458116E-11</v>
      </c>
      <c r="O6875" s="8">
        <f>IF(E6874&lt;&gt;E6875,SUM($N$4:N6875)-SUM($O$3:O6874),0)</f>
        <v>0</v>
      </c>
      <c r="P6875" s="6">
        <f>IF(B6875&gt;0,SUM($O$4:O6875)-SUM($P$3:P6874),0)</f>
        <v>0</v>
      </c>
      <c r="Q6875" s="6">
        <f t="shared" si="755"/>
        <v>1.845148086458116E-11</v>
      </c>
      <c r="R6875" s="8">
        <f>IF(E6874&lt;&gt;E6875,SUM($Q$4:Q6875)-SUM($R$3:R6874),0)</f>
        <v>0</v>
      </c>
      <c r="S6875" s="6">
        <f>IF(B6875&gt;0,SUM($R$4:R6875)-SUM($S$3:S6874),0)</f>
        <v>0</v>
      </c>
    </row>
    <row r="6876" spans="1:19">
      <c r="A6876">
        <f>IF(E6875&lt;&gt;E6876,COUNTIF($A$4:A6875,"&lt;&gt;0")+1,0)</f>
        <v>0</v>
      </c>
      <c r="B6876">
        <f>IF(A6876&lt;&gt;0,IF(MOD(A6876,3)=0,COUNTIF($B$4:B6875,"&lt;&gt;0")+1,0),0)</f>
        <v>0</v>
      </c>
      <c r="C6876" s="9">
        <f>'Dash Board'!$C$12+COUNT('Daily reducing balance'!$F$4:F6875)</f>
        <v>48602</v>
      </c>
      <c r="D6876">
        <f t="shared" si="749"/>
        <v>2033</v>
      </c>
      <c r="E6876">
        <f t="shared" si="750"/>
        <v>1</v>
      </c>
      <c r="F6876">
        <f>DAY('Dash Board'!$C$12+COUNT('Daily reducing balance'!$F$4:F6875))</f>
        <v>23</v>
      </c>
      <c r="G6876" s="8">
        <f t="shared" si="751"/>
        <v>1.347345584212581E-7</v>
      </c>
      <c r="H6876" s="6">
        <f>G6876*'Dash Board'!$C$11/365</f>
        <v>3.8759256532142744E-11</v>
      </c>
      <c r="I6876" s="6">
        <f>H6876*'Dash Board'!$C$18/'Dash Board'!$C$11</f>
        <v>1.8456788824829879E-11</v>
      </c>
      <c r="J6876" s="6">
        <f>(G6876&gt;1)*PMT('Dash Board'!$C$11/365,$U$4,-'Dash Board'!$C$19)</f>
        <v>0</v>
      </c>
      <c r="K6876" s="6">
        <f t="shared" si="753"/>
        <v>0</v>
      </c>
      <c r="L6876" s="8">
        <f t="shared" si="754"/>
        <v>1.3477331767779026E-7</v>
      </c>
      <c r="N6876" s="8">
        <f t="shared" si="752"/>
        <v>-1.8456788824829879E-11</v>
      </c>
      <c r="O6876" s="8">
        <f>IF(E6875&lt;&gt;E6876,SUM($N$4:N6876)-SUM($O$3:O6875),0)</f>
        <v>0</v>
      </c>
      <c r="P6876" s="6">
        <f>IF(B6876&gt;0,SUM($O$4:O6876)-SUM($P$3:P6875),0)</f>
        <v>0</v>
      </c>
      <c r="Q6876" s="6">
        <f t="shared" si="755"/>
        <v>1.8456788824829879E-11</v>
      </c>
      <c r="R6876" s="8">
        <f>IF(E6875&lt;&gt;E6876,SUM($Q$4:Q6876)-SUM($R$3:R6875),0)</f>
        <v>0</v>
      </c>
      <c r="S6876" s="6">
        <f>IF(B6876&gt;0,SUM($R$4:R6876)-SUM($S$3:S6875),0)</f>
        <v>0</v>
      </c>
    </row>
    <row r="6877" spans="1:19">
      <c r="A6877">
        <f>IF(E6876&lt;&gt;E6877,COUNTIF($A$4:A6876,"&lt;&gt;0")+1,0)</f>
        <v>0</v>
      </c>
      <c r="B6877">
        <f>IF(A6877&lt;&gt;0,IF(MOD(A6877,3)=0,COUNTIF($B$4:B6876,"&lt;&gt;0")+1,0),0)</f>
        <v>0</v>
      </c>
      <c r="C6877" s="9">
        <f>'Dash Board'!$C$12+COUNT('Daily reducing balance'!$F$4:F6876)</f>
        <v>48603</v>
      </c>
      <c r="D6877">
        <f t="shared" si="749"/>
        <v>2033</v>
      </c>
      <c r="E6877">
        <f t="shared" si="750"/>
        <v>1</v>
      </c>
      <c r="F6877">
        <f>DAY('Dash Board'!$C$12+COUNT('Daily reducing balance'!$F$4:F6876))</f>
        <v>24</v>
      </c>
      <c r="G6877" s="8">
        <f t="shared" si="751"/>
        <v>1.3477331767779026E-7</v>
      </c>
      <c r="H6877" s="6">
        <f>G6877*'Dash Board'!$C$11/365</f>
        <v>3.8770406455254729E-11</v>
      </c>
      <c r="I6877" s="6">
        <f>H6877*'Dash Board'!$C$18/'Dash Board'!$C$11</f>
        <v>1.8462098312026062E-11</v>
      </c>
      <c r="J6877" s="6">
        <f>(G6877&gt;1)*PMT('Dash Board'!$C$11/365,$U$4,-'Dash Board'!$C$19)</f>
        <v>0</v>
      </c>
      <c r="K6877" s="6">
        <f t="shared" si="753"/>
        <v>0</v>
      </c>
      <c r="L6877" s="8">
        <f t="shared" si="754"/>
        <v>1.348120880842455E-7</v>
      </c>
      <c r="N6877" s="8">
        <f t="shared" si="752"/>
        <v>-1.8462098312026062E-11</v>
      </c>
      <c r="O6877" s="8">
        <f>IF(E6876&lt;&gt;E6877,SUM($N$4:N6877)-SUM($O$3:O6876),0)</f>
        <v>0</v>
      </c>
      <c r="P6877" s="6">
        <f>IF(B6877&gt;0,SUM($O$4:O6877)-SUM($P$3:P6876),0)</f>
        <v>0</v>
      </c>
      <c r="Q6877" s="6">
        <f t="shared" si="755"/>
        <v>1.8462098312026062E-11</v>
      </c>
      <c r="R6877" s="8">
        <f>IF(E6876&lt;&gt;E6877,SUM($Q$4:Q6877)-SUM($R$3:R6876),0)</f>
        <v>0</v>
      </c>
      <c r="S6877" s="6">
        <f>IF(B6877&gt;0,SUM($R$4:R6877)-SUM($S$3:S6876),0)</f>
        <v>0</v>
      </c>
    </row>
    <row r="6878" spans="1:19">
      <c r="A6878">
        <f>IF(E6877&lt;&gt;E6878,COUNTIF($A$4:A6877,"&lt;&gt;0")+1,0)</f>
        <v>0</v>
      </c>
      <c r="B6878">
        <f>IF(A6878&lt;&gt;0,IF(MOD(A6878,3)=0,COUNTIF($B$4:B6877,"&lt;&gt;0")+1,0),0)</f>
        <v>0</v>
      </c>
      <c r="C6878" s="9">
        <f>'Dash Board'!$C$12+COUNT('Daily reducing balance'!$F$4:F6877)</f>
        <v>48604</v>
      </c>
      <c r="D6878">
        <f t="shared" si="749"/>
        <v>2033</v>
      </c>
      <c r="E6878">
        <f t="shared" si="750"/>
        <v>1</v>
      </c>
      <c r="F6878">
        <f>DAY('Dash Board'!$C$12+COUNT('Daily reducing balance'!$F$4:F6877))</f>
        <v>25</v>
      </c>
      <c r="G6878" s="8">
        <f t="shared" si="751"/>
        <v>1.348120880842455E-7</v>
      </c>
      <c r="H6878" s="6">
        <f>G6878*'Dash Board'!$C$11/365</f>
        <v>3.8781559585878841E-11</v>
      </c>
      <c r="I6878" s="6">
        <f>H6878*'Dash Board'!$C$18/'Dash Board'!$C$11</f>
        <v>1.8467409326608975E-11</v>
      </c>
      <c r="J6878" s="6">
        <f>(G6878&gt;1)*PMT('Dash Board'!$C$11/365,$U$4,-'Dash Board'!$C$19)</f>
        <v>0</v>
      </c>
      <c r="K6878" s="6">
        <f t="shared" si="753"/>
        <v>0</v>
      </c>
      <c r="L6878" s="8">
        <f t="shared" si="754"/>
        <v>1.3485086964383138E-7</v>
      </c>
      <c r="N6878" s="8">
        <f t="shared" si="752"/>
        <v>-1.8467409326608975E-11</v>
      </c>
      <c r="O6878" s="8">
        <f>IF(E6877&lt;&gt;E6878,SUM($N$4:N6878)-SUM($O$3:O6877),0)</f>
        <v>0</v>
      </c>
      <c r="P6878" s="6">
        <f>IF(B6878&gt;0,SUM($O$4:O6878)-SUM($P$3:P6877),0)</f>
        <v>0</v>
      </c>
      <c r="Q6878" s="6">
        <f t="shared" si="755"/>
        <v>1.8467409326608975E-11</v>
      </c>
      <c r="R6878" s="8">
        <f>IF(E6877&lt;&gt;E6878,SUM($Q$4:Q6878)-SUM($R$3:R6877),0)</f>
        <v>0</v>
      </c>
      <c r="S6878" s="6">
        <f>IF(B6878&gt;0,SUM($R$4:R6878)-SUM($S$3:S6877),0)</f>
        <v>0</v>
      </c>
    </row>
    <row r="6879" spans="1:19">
      <c r="A6879">
        <f>IF(E6878&lt;&gt;E6879,COUNTIF($A$4:A6878,"&lt;&gt;0")+1,0)</f>
        <v>0</v>
      </c>
      <c r="B6879">
        <f>IF(A6879&lt;&gt;0,IF(MOD(A6879,3)=0,COUNTIF($B$4:B6878,"&lt;&gt;0")+1,0),0)</f>
        <v>0</v>
      </c>
      <c r="C6879" s="9">
        <f>'Dash Board'!$C$12+COUNT('Daily reducing balance'!$F$4:F6878)</f>
        <v>48605</v>
      </c>
      <c r="D6879">
        <f t="shared" si="749"/>
        <v>2033</v>
      </c>
      <c r="E6879">
        <f t="shared" si="750"/>
        <v>1</v>
      </c>
      <c r="F6879">
        <f>DAY('Dash Board'!$C$12+COUNT('Daily reducing balance'!$F$4:F6878))</f>
        <v>26</v>
      </c>
      <c r="G6879" s="8">
        <f t="shared" si="751"/>
        <v>1.3485086964383138E-7</v>
      </c>
      <c r="H6879" s="6">
        <f>G6879*'Dash Board'!$C$11/365</f>
        <v>3.8792715924937793E-11</v>
      </c>
      <c r="I6879" s="6">
        <f>H6879*'Dash Board'!$C$18/'Dash Board'!$C$11</f>
        <v>1.8472721869017998E-11</v>
      </c>
      <c r="J6879" s="6">
        <f>(G6879&gt;1)*PMT('Dash Board'!$C$11/365,$U$4,-'Dash Board'!$C$19)</f>
        <v>0</v>
      </c>
      <c r="K6879" s="6">
        <f t="shared" si="753"/>
        <v>0</v>
      </c>
      <c r="L6879" s="8">
        <f t="shared" si="754"/>
        <v>1.3488966235975631E-7</v>
      </c>
      <c r="N6879" s="8">
        <f t="shared" si="752"/>
        <v>-1.8472721869017998E-11</v>
      </c>
      <c r="O6879" s="8">
        <f>IF(E6878&lt;&gt;E6879,SUM($N$4:N6879)-SUM($O$3:O6878),0)</f>
        <v>0</v>
      </c>
      <c r="P6879" s="6">
        <f>IF(B6879&gt;0,SUM($O$4:O6879)-SUM($P$3:P6878),0)</f>
        <v>0</v>
      </c>
      <c r="Q6879" s="6">
        <f t="shared" si="755"/>
        <v>1.8472721869017998E-11</v>
      </c>
      <c r="R6879" s="8">
        <f>IF(E6878&lt;&gt;E6879,SUM($Q$4:Q6879)-SUM($R$3:R6878),0)</f>
        <v>0</v>
      </c>
      <c r="S6879" s="6">
        <f>IF(B6879&gt;0,SUM($R$4:R6879)-SUM($S$3:S6878),0)</f>
        <v>0</v>
      </c>
    </row>
    <row r="6880" spans="1:19">
      <c r="A6880">
        <f>IF(E6879&lt;&gt;E6880,COUNTIF($A$4:A6879,"&lt;&gt;0")+1,0)</f>
        <v>0</v>
      </c>
      <c r="B6880">
        <f>IF(A6880&lt;&gt;0,IF(MOD(A6880,3)=0,COUNTIF($B$4:B6879,"&lt;&gt;0")+1,0),0)</f>
        <v>0</v>
      </c>
      <c r="C6880" s="9">
        <f>'Dash Board'!$C$12+COUNT('Daily reducing balance'!$F$4:F6879)</f>
        <v>48606</v>
      </c>
      <c r="D6880">
        <f t="shared" si="749"/>
        <v>2033</v>
      </c>
      <c r="E6880">
        <f t="shared" si="750"/>
        <v>1</v>
      </c>
      <c r="F6880">
        <f>DAY('Dash Board'!$C$12+COUNT('Daily reducing balance'!$F$4:F6879))</f>
        <v>27</v>
      </c>
      <c r="G6880" s="8">
        <f t="shared" si="751"/>
        <v>1.3488966235975631E-7</v>
      </c>
      <c r="H6880" s="6">
        <f>G6880*'Dash Board'!$C$11/365</f>
        <v>3.8803875473354557E-11</v>
      </c>
      <c r="I6880" s="6">
        <f>H6880*'Dash Board'!$C$18/'Dash Board'!$C$11</f>
        <v>1.847803593969265E-11</v>
      </c>
      <c r="J6880" s="6">
        <f>(G6880&gt;1)*PMT('Dash Board'!$C$11/365,$U$4,-'Dash Board'!$C$19)</f>
        <v>0</v>
      </c>
      <c r="K6880" s="6">
        <f t="shared" si="753"/>
        <v>0</v>
      </c>
      <c r="L6880" s="8">
        <f t="shared" si="754"/>
        <v>1.3492846623522968E-7</v>
      </c>
      <c r="N6880" s="8">
        <f t="shared" si="752"/>
        <v>-1.847803593969265E-11</v>
      </c>
      <c r="O6880" s="8">
        <f>IF(E6879&lt;&gt;E6880,SUM($N$4:N6880)-SUM($O$3:O6879),0)</f>
        <v>0</v>
      </c>
      <c r="P6880" s="6">
        <f>IF(B6880&gt;0,SUM($O$4:O6880)-SUM($P$3:P6879),0)</f>
        <v>0</v>
      </c>
      <c r="Q6880" s="6">
        <f t="shared" si="755"/>
        <v>1.847803593969265E-11</v>
      </c>
      <c r="R6880" s="8">
        <f>IF(E6879&lt;&gt;E6880,SUM($Q$4:Q6880)-SUM($R$3:R6879),0)</f>
        <v>0</v>
      </c>
      <c r="S6880" s="6">
        <f>IF(B6880&gt;0,SUM($R$4:R6880)-SUM($S$3:S6879),0)</f>
        <v>0</v>
      </c>
    </row>
    <row r="6881" spans="1:19">
      <c r="A6881">
        <f>IF(E6880&lt;&gt;E6881,COUNTIF($A$4:A6880,"&lt;&gt;0")+1,0)</f>
        <v>0</v>
      </c>
      <c r="B6881">
        <f>IF(A6881&lt;&gt;0,IF(MOD(A6881,3)=0,COUNTIF($B$4:B6880,"&lt;&gt;0")+1,0),0)</f>
        <v>0</v>
      </c>
      <c r="C6881" s="9">
        <f>'Dash Board'!$C$12+COUNT('Daily reducing balance'!$F$4:F6880)</f>
        <v>48607</v>
      </c>
      <c r="D6881">
        <f t="shared" si="749"/>
        <v>2033</v>
      </c>
      <c r="E6881">
        <f t="shared" si="750"/>
        <v>1</v>
      </c>
      <c r="F6881">
        <f>DAY('Dash Board'!$C$12+COUNT('Daily reducing balance'!$F$4:F6880))</f>
        <v>28</v>
      </c>
      <c r="G6881" s="8">
        <f t="shared" si="751"/>
        <v>1.3492846623522968E-7</v>
      </c>
      <c r="H6881" s="6">
        <f>G6881*'Dash Board'!$C$11/365</f>
        <v>3.881503823205237E-11</v>
      </c>
      <c r="I6881" s="6">
        <f>H6881*'Dash Board'!$C$18/'Dash Board'!$C$11</f>
        <v>1.8483351539072558E-11</v>
      </c>
      <c r="J6881" s="6">
        <f>(G6881&gt;1)*PMT('Dash Board'!$C$11/365,$U$4,-'Dash Board'!$C$19)</f>
        <v>0</v>
      </c>
      <c r="K6881" s="6">
        <f t="shared" si="753"/>
        <v>0</v>
      </c>
      <c r="L6881" s="8">
        <f t="shared" si="754"/>
        <v>1.3496728127346174E-7</v>
      </c>
      <c r="N6881" s="8">
        <f t="shared" si="752"/>
        <v>-1.8483351539072558E-11</v>
      </c>
      <c r="O6881" s="8">
        <f>IF(E6880&lt;&gt;E6881,SUM($N$4:N6881)-SUM($O$3:O6880),0)</f>
        <v>0</v>
      </c>
      <c r="P6881" s="6">
        <f>IF(B6881&gt;0,SUM($O$4:O6881)-SUM($P$3:P6880),0)</f>
        <v>0</v>
      </c>
      <c r="Q6881" s="6">
        <f t="shared" si="755"/>
        <v>1.8483351539072558E-11</v>
      </c>
      <c r="R6881" s="8">
        <f>IF(E6880&lt;&gt;E6881,SUM($Q$4:Q6881)-SUM($R$3:R6880),0)</f>
        <v>0</v>
      </c>
      <c r="S6881" s="6">
        <f>IF(B6881&gt;0,SUM($R$4:R6881)-SUM($S$3:S6880),0)</f>
        <v>0</v>
      </c>
    </row>
    <row r="6882" spans="1:19">
      <c r="A6882">
        <f>IF(E6881&lt;&gt;E6882,COUNTIF($A$4:A6881,"&lt;&gt;0")+1,0)</f>
        <v>0</v>
      </c>
      <c r="B6882">
        <f>IF(A6882&lt;&gt;0,IF(MOD(A6882,3)=0,COUNTIF($B$4:B6881,"&lt;&gt;0")+1,0),0)</f>
        <v>0</v>
      </c>
      <c r="C6882" s="9">
        <f>'Dash Board'!$C$12+COUNT('Daily reducing balance'!$F$4:F6881)</f>
        <v>48608</v>
      </c>
      <c r="D6882">
        <f t="shared" si="749"/>
        <v>2033</v>
      </c>
      <c r="E6882">
        <f t="shared" si="750"/>
        <v>1</v>
      </c>
      <c r="F6882">
        <f>DAY('Dash Board'!$C$12+COUNT('Daily reducing balance'!$F$4:F6881))</f>
        <v>29</v>
      </c>
      <c r="G6882" s="8">
        <f t="shared" si="751"/>
        <v>1.3496728127346174E-7</v>
      </c>
      <c r="H6882" s="6">
        <f>G6882*'Dash Board'!$C$11/365</f>
        <v>3.882620420195474E-11</v>
      </c>
      <c r="I6882" s="6">
        <f>H6882*'Dash Board'!$C$18/'Dash Board'!$C$11</f>
        <v>1.8488668667597496E-11</v>
      </c>
      <c r="J6882" s="6">
        <f>(G6882&gt;1)*PMT('Dash Board'!$C$11/365,$U$4,-'Dash Board'!$C$19)</f>
        <v>0</v>
      </c>
      <c r="K6882" s="6">
        <f t="shared" si="753"/>
        <v>0</v>
      </c>
      <c r="L6882" s="8">
        <f t="shared" si="754"/>
        <v>1.3500610747766369E-7</v>
      </c>
      <c r="N6882" s="8">
        <f t="shared" si="752"/>
        <v>-1.8488668667597496E-11</v>
      </c>
      <c r="O6882" s="8">
        <f>IF(E6881&lt;&gt;E6882,SUM($N$4:N6882)-SUM($O$3:O6881),0)</f>
        <v>0</v>
      </c>
      <c r="P6882" s="6">
        <f>IF(B6882&gt;0,SUM($O$4:O6882)-SUM($P$3:P6881),0)</f>
        <v>0</v>
      </c>
      <c r="Q6882" s="6">
        <f t="shared" si="755"/>
        <v>1.8488668667597496E-11</v>
      </c>
      <c r="R6882" s="8">
        <f>IF(E6881&lt;&gt;E6882,SUM($Q$4:Q6882)-SUM($R$3:R6881),0)</f>
        <v>0</v>
      </c>
      <c r="S6882" s="6">
        <f>IF(B6882&gt;0,SUM($R$4:R6882)-SUM($S$3:S6881),0)</f>
        <v>0</v>
      </c>
    </row>
    <row r="6883" spans="1:19">
      <c r="A6883">
        <f>IF(E6882&lt;&gt;E6883,COUNTIF($A$4:A6882,"&lt;&gt;0")+1,0)</f>
        <v>0</v>
      </c>
      <c r="B6883">
        <f>IF(A6883&lt;&gt;0,IF(MOD(A6883,3)=0,COUNTIF($B$4:B6882,"&lt;&gt;0")+1,0),0)</f>
        <v>0</v>
      </c>
      <c r="C6883" s="9">
        <f>'Dash Board'!$C$12+COUNT('Daily reducing balance'!$F$4:F6882)</f>
        <v>48609</v>
      </c>
      <c r="D6883">
        <f t="shared" si="749"/>
        <v>2033</v>
      </c>
      <c r="E6883">
        <f t="shared" si="750"/>
        <v>1</v>
      </c>
      <c r="F6883">
        <f>DAY('Dash Board'!$C$12+COUNT('Daily reducing balance'!$F$4:F6882))</f>
        <v>30</v>
      </c>
      <c r="G6883" s="8">
        <f t="shared" si="751"/>
        <v>1.3500610747766369E-7</v>
      </c>
      <c r="H6883" s="6">
        <f>G6883*'Dash Board'!$C$11/365</f>
        <v>3.8837373383985448E-11</v>
      </c>
      <c r="I6883" s="6">
        <f>H6883*'Dash Board'!$C$18/'Dash Board'!$C$11</f>
        <v>1.8493987325707358E-11</v>
      </c>
      <c r="J6883" s="6">
        <f>(G6883&gt;1)*PMT('Dash Board'!$C$11/365,$U$4,-'Dash Board'!$C$19)</f>
        <v>0</v>
      </c>
      <c r="K6883" s="6">
        <f t="shared" si="753"/>
        <v>0</v>
      </c>
      <c r="L6883" s="8">
        <f t="shared" si="754"/>
        <v>1.3504494485104768E-7</v>
      </c>
      <c r="N6883" s="8">
        <f t="shared" si="752"/>
        <v>-1.8493987325707358E-11</v>
      </c>
      <c r="O6883" s="8">
        <f>IF(E6882&lt;&gt;E6883,SUM($N$4:N6883)-SUM($O$3:O6882),0)</f>
        <v>0</v>
      </c>
      <c r="P6883" s="6">
        <f>IF(B6883&gt;0,SUM($O$4:O6883)-SUM($P$3:P6882),0)</f>
        <v>0</v>
      </c>
      <c r="Q6883" s="6">
        <f t="shared" si="755"/>
        <v>1.8493987325707358E-11</v>
      </c>
      <c r="R6883" s="8">
        <f>IF(E6882&lt;&gt;E6883,SUM($Q$4:Q6883)-SUM($R$3:R6882),0)</f>
        <v>0</v>
      </c>
      <c r="S6883" s="6">
        <f>IF(B6883&gt;0,SUM($R$4:R6883)-SUM($S$3:S6882),0)</f>
        <v>0</v>
      </c>
    </row>
    <row r="6884" spans="1:19">
      <c r="A6884">
        <f>IF(E6883&lt;&gt;E6884,COUNTIF($A$4:A6883,"&lt;&gt;0")+1,0)</f>
        <v>0</v>
      </c>
      <c r="B6884">
        <f>IF(A6884&lt;&gt;0,IF(MOD(A6884,3)=0,COUNTIF($B$4:B6883,"&lt;&gt;0")+1,0),0)</f>
        <v>0</v>
      </c>
      <c r="C6884" s="9">
        <f>'Dash Board'!$C$12+COUNT('Daily reducing balance'!$F$4:F6883)</f>
        <v>48610</v>
      </c>
      <c r="D6884">
        <f t="shared" si="749"/>
        <v>2033</v>
      </c>
      <c r="E6884">
        <f t="shared" si="750"/>
        <v>1</v>
      </c>
      <c r="F6884">
        <f>DAY('Dash Board'!$C$12+COUNT('Daily reducing balance'!$F$4:F6883))</f>
        <v>31</v>
      </c>
      <c r="G6884" s="8">
        <f t="shared" si="751"/>
        <v>1.3504494485104768E-7</v>
      </c>
      <c r="H6884" s="6">
        <f>G6884*'Dash Board'!$C$11/365</f>
        <v>3.8848545779068512E-11</v>
      </c>
      <c r="I6884" s="6">
        <f>H6884*'Dash Board'!$C$18/'Dash Board'!$C$11</f>
        <v>1.8499307513842149E-11</v>
      </c>
      <c r="J6884" s="6">
        <f>(G6884&gt;1)*PMT('Dash Board'!$C$11/365,$U$4,-'Dash Board'!$C$19)</f>
        <v>0</v>
      </c>
      <c r="K6884" s="6">
        <f t="shared" si="753"/>
        <v>0</v>
      </c>
      <c r="L6884" s="8">
        <f t="shared" si="754"/>
        <v>1.3508379339682674E-7</v>
      </c>
      <c r="N6884" s="8">
        <f t="shared" si="752"/>
        <v>-1.8499307513842149E-11</v>
      </c>
      <c r="O6884" s="8">
        <f>IF(E6883&lt;&gt;E6884,SUM($N$4:N6884)-SUM($O$3:O6883),0)</f>
        <v>0</v>
      </c>
      <c r="P6884" s="6">
        <f>IF(B6884&gt;0,SUM($O$4:O6884)-SUM($P$3:P6883),0)</f>
        <v>0</v>
      </c>
      <c r="Q6884" s="6">
        <f t="shared" si="755"/>
        <v>1.8499307513842149E-11</v>
      </c>
      <c r="R6884" s="8">
        <f>IF(E6883&lt;&gt;E6884,SUM($Q$4:Q6884)-SUM($R$3:R6883),0)</f>
        <v>0</v>
      </c>
      <c r="S6884" s="6">
        <f>IF(B6884&gt;0,SUM($R$4:R6884)-SUM($S$3:S6883),0)</f>
        <v>0</v>
      </c>
    </row>
    <row r="6885" spans="1:19">
      <c r="A6885">
        <f>IF(E6884&lt;&gt;E6885,COUNTIF($A$4:A6884,"&lt;&gt;0")+1,0)</f>
        <v>226</v>
      </c>
      <c r="B6885">
        <f>IF(A6885&lt;&gt;0,IF(MOD(A6885,3)=0,COUNTIF($B$4:B6884,"&lt;&gt;0")+1,0),0)</f>
        <v>0</v>
      </c>
      <c r="C6885" s="9">
        <f>'Dash Board'!$C$12+COUNT('Daily reducing balance'!$F$4:F6884)</f>
        <v>48611</v>
      </c>
      <c r="D6885">
        <f t="shared" si="749"/>
        <v>2033</v>
      </c>
      <c r="E6885">
        <f t="shared" si="750"/>
        <v>2</v>
      </c>
      <c r="F6885">
        <f>DAY('Dash Board'!$C$12+COUNT('Daily reducing balance'!$F$4:F6884))</f>
        <v>1</v>
      </c>
      <c r="G6885" s="8">
        <f t="shared" si="751"/>
        <v>1.3508379339682674E-7</v>
      </c>
      <c r="H6885" s="6">
        <f>G6885*'Dash Board'!$C$11/365</f>
        <v>3.8859721388128242E-11</v>
      </c>
      <c r="I6885" s="6">
        <f>H6885*'Dash Board'!$C$18/'Dash Board'!$C$11</f>
        <v>1.8504629232442021E-11</v>
      </c>
      <c r="J6885" s="6">
        <f>(G6885&gt;1)*PMT('Dash Board'!$C$11/365,$U$4,-'Dash Board'!$C$19)</f>
        <v>0</v>
      </c>
      <c r="K6885" s="6">
        <f t="shared" si="753"/>
        <v>0</v>
      </c>
      <c r="L6885" s="8">
        <f t="shared" si="754"/>
        <v>1.3512265311821488E-7</v>
      </c>
      <c r="N6885" s="8">
        <f t="shared" si="752"/>
        <v>-1.8504629232442021E-11</v>
      </c>
      <c r="O6885" s="8">
        <f>IF(E6884&lt;&gt;E6885,SUM($N$4:N6885)-SUM($O$3:O6884),0)</f>
        <v>0</v>
      </c>
      <c r="P6885" s="6">
        <f>IF(B6885&gt;0,SUM($O$4:O6885)-SUM($P$3:P6884),0)</f>
        <v>0</v>
      </c>
      <c r="Q6885" s="6">
        <f t="shared" si="755"/>
        <v>1.8504629232442021E-11</v>
      </c>
      <c r="R6885" s="8">
        <f>IF(E6884&lt;&gt;E6885,SUM($Q$4:Q6885)-SUM($R$3:R6884),0)</f>
        <v>9.0221874415874481E-10</v>
      </c>
      <c r="S6885" s="6">
        <f>IF(B6885&gt;0,SUM($R$4:R6885)-SUM($S$3:S6884),0)</f>
        <v>0</v>
      </c>
    </row>
    <row r="6886" spans="1:19">
      <c r="A6886">
        <f>IF(E6885&lt;&gt;E6886,COUNTIF($A$4:A6885,"&lt;&gt;0")+1,0)</f>
        <v>0</v>
      </c>
      <c r="B6886">
        <f>IF(A6886&lt;&gt;0,IF(MOD(A6886,3)=0,COUNTIF($B$4:B6885,"&lt;&gt;0")+1,0),0)</f>
        <v>0</v>
      </c>
      <c r="C6886" s="9">
        <f>'Dash Board'!$C$12+COUNT('Daily reducing balance'!$F$4:F6885)</f>
        <v>48612</v>
      </c>
      <c r="D6886">
        <f t="shared" si="749"/>
        <v>2033</v>
      </c>
      <c r="E6886">
        <f t="shared" si="750"/>
        <v>2</v>
      </c>
      <c r="F6886">
        <f>DAY('Dash Board'!$C$12+COUNT('Daily reducing balance'!$F$4:F6885))</f>
        <v>2</v>
      </c>
      <c r="G6886" s="8">
        <f t="shared" si="751"/>
        <v>1.3512265311821488E-7</v>
      </c>
      <c r="H6886" s="6">
        <f>G6886*'Dash Board'!$C$11/365</f>
        <v>3.8870900212089212E-11</v>
      </c>
      <c r="I6886" s="6">
        <f>H6886*'Dash Board'!$C$18/'Dash Board'!$C$11</f>
        <v>1.8509952481947246E-11</v>
      </c>
      <c r="J6886" s="6">
        <f>(G6886&gt;1)*PMT('Dash Board'!$C$11/365,$U$4,-'Dash Board'!$C$19)</f>
        <v>0</v>
      </c>
      <c r="K6886" s="6">
        <f t="shared" si="753"/>
        <v>0</v>
      </c>
      <c r="L6886" s="8">
        <f t="shared" si="754"/>
        <v>1.3516152401842696E-7</v>
      </c>
      <c r="N6886" s="8">
        <f t="shared" si="752"/>
        <v>-1.8509952481947246E-11</v>
      </c>
      <c r="O6886" s="8">
        <f>IF(E6885&lt;&gt;E6886,SUM($N$4:N6886)-SUM($O$3:O6885),0)</f>
        <v>0</v>
      </c>
      <c r="P6886" s="6">
        <f>IF(B6886&gt;0,SUM($O$4:O6886)-SUM($P$3:P6885),0)</f>
        <v>0</v>
      </c>
      <c r="Q6886" s="6">
        <f t="shared" si="755"/>
        <v>1.8509952481947246E-11</v>
      </c>
      <c r="R6886" s="8">
        <f>IF(E6885&lt;&gt;E6886,SUM($Q$4:Q6886)-SUM($R$3:R6885),0)</f>
        <v>0</v>
      </c>
      <c r="S6886" s="6">
        <f>IF(B6886&gt;0,SUM($R$4:R6886)-SUM($S$3:S6885),0)</f>
        <v>0</v>
      </c>
    </row>
    <row r="6887" spans="1:19">
      <c r="A6887">
        <f>IF(E6886&lt;&gt;E6887,COUNTIF($A$4:A6886,"&lt;&gt;0")+1,0)</f>
        <v>0</v>
      </c>
      <c r="B6887">
        <f>IF(A6887&lt;&gt;0,IF(MOD(A6887,3)=0,COUNTIF($B$4:B6886,"&lt;&gt;0")+1,0),0)</f>
        <v>0</v>
      </c>
      <c r="C6887" s="9">
        <f>'Dash Board'!$C$12+COUNT('Daily reducing balance'!$F$4:F6886)</f>
        <v>48613</v>
      </c>
      <c r="D6887">
        <f t="shared" si="749"/>
        <v>2033</v>
      </c>
      <c r="E6887">
        <f t="shared" si="750"/>
        <v>2</v>
      </c>
      <c r="F6887">
        <f>DAY('Dash Board'!$C$12+COUNT('Daily reducing balance'!$F$4:F6886))</f>
        <v>3</v>
      </c>
      <c r="G6887" s="8">
        <f t="shared" si="751"/>
        <v>1.3516152401842696E-7</v>
      </c>
      <c r="H6887" s="6">
        <f>G6887*'Dash Board'!$C$11/365</f>
        <v>3.888208225187625E-11</v>
      </c>
      <c r="I6887" s="6">
        <f>H6887*'Dash Board'!$C$18/'Dash Board'!$C$11</f>
        <v>1.8515277262798213E-11</v>
      </c>
      <c r="J6887" s="6">
        <f>(G6887&gt;1)*PMT('Dash Board'!$C$11/365,$U$4,-'Dash Board'!$C$19)</f>
        <v>0</v>
      </c>
      <c r="K6887" s="6">
        <f t="shared" si="753"/>
        <v>0</v>
      </c>
      <c r="L6887" s="8">
        <f t="shared" si="754"/>
        <v>1.3520040610067885E-7</v>
      </c>
      <c r="N6887" s="8">
        <f t="shared" si="752"/>
        <v>-1.8515277262798213E-11</v>
      </c>
      <c r="O6887" s="8">
        <f>IF(E6886&lt;&gt;E6887,SUM($N$4:N6887)-SUM($O$3:O6886),0)</f>
        <v>0</v>
      </c>
      <c r="P6887" s="6">
        <f>IF(B6887&gt;0,SUM($O$4:O6887)-SUM($P$3:P6886),0)</f>
        <v>0</v>
      </c>
      <c r="Q6887" s="6">
        <f t="shared" si="755"/>
        <v>1.8515277262798213E-11</v>
      </c>
      <c r="R6887" s="8">
        <f>IF(E6886&lt;&gt;E6887,SUM($Q$4:Q6887)-SUM($R$3:R6886),0)</f>
        <v>0</v>
      </c>
      <c r="S6887" s="6">
        <f>IF(B6887&gt;0,SUM($R$4:R6887)-SUM($S$3:S6886),0)</f>
        <v>0</v>
      </c>
    </row>
    <row r="6888" spans="1:19">
      <c r="A6888">
        <f>IF(E6887&lt;&gt;E6888,COUNTIF($A$4:A6887,"&lt;&gt;0")+1,0)</f>
        <v>0</v>
      </c>
      <c r="B6888">
        <f>IF(A6888&lt;&gt;0,IF(MOD(A6888,3)=0,COUNTIF($B$4:B6887,"&lt;&gt;0")+1,0),0)</f>
        <v>0</v>
      </c>
      <c r="C6888" s="9">
        <f>'Dash Board'!$C$12+COUNT('Daily reducing balance'!$F$4:F6887)</f>
        <v>48614</v>
      </c>
      <c r="D6888">
        <f t="shared" si="749"/>
        <v>2033</v>
      </c>
      <c r="E6888">
        <f t="shared" si="750"/>
        <v>2</v>
      </c>
      <c r="F6888">
        <f>DAY('Dash Board'!$C$12+COUNT('Daily reducing balance'!$F$4:F6887))</f>
        <v>4</v>
      </c>
      <c r="G6888" s="8">
        <f t="shared" si="751"/>
        <v>1.3520040610067885E-7</v>
      </c>
      <c r="H6888" s="6">
        <f>G6888*'Dash Board'!$C$11/365</f>
        <v>3.8893267508414466E-11</v>
      </c>
      <c r="I6888" s="6">
        <f>H6888*'Dash Board'!$C$18/'Dash Board'!$C$11</f>
        <v>1.852060357543546E-11</v>
      </c>
      <c r="J6888" s="6">
        <f>(G6888&gt;1)*PMT('Dash Board'!$C$11/365,$U$4,-'Dash Board'!$C$19)</f>
        <v>0</v>
      </c>
      <c r="K6888" s="6">
        <f t="shared" si="753"/>
        <v>0</v>
      </c>
      <c r="L6888" s="8">
        <f t="shared" si="754"/>
        <v>1.3523929936818726E-7</v>
      </c>
      <c r="N6888" s="8">
        <f t="shared" si="752"/>
        <v>-1.852060357543546E-11</v>
      </c>
      <c r="O6888" s="8">
        <f>IF(E6887&lt;&gt;E6888,SUM($N$4:N6888)-SUM($O$3:O6887),0)</f>
        <v>0</v>
      </c>
      <c r="P6888" s="6">
        <f>IF(B6888&gt;0,SUM($O$4:O6888)-SUM($P$3:P6887),0)</f>
        <v>0</v>
      </c>
      <c r="Q6888" s="6">
        <f t="shared" si="755"/>
        <v>1.852060357543546E-11</v>
      </c>
      <c r="R6888" s="8">
        <f>IF(E6887&lt;&gt;E6888,SUM($Q$4:Q6888)-SUM($R$3:R6887),0)</f>
        <v>0</v>
      </c>
      <c r="S6888" s="6">
        <f>IF(B6888&gt;0,SUM($R$4:R6888)-SUM($S$3:S6887),0)</f>
        <v>0</v>
      </c>
    </row>
    <row r="6889" spans="1:19">
      <c r="A6889">
        <f>IF(E6888&lt;&gt;E6889,COUNTIF($A$4:A6888,"&lt;&gt;0")+1,0)</f>
        <v>0</v>
      </c>
      <c r="B6889">
        <f>IF(A6889&lt;&gt;0,IF(MOD(A6889,3)=0,COUNTIF($B$4:B6888,"&lt;&gt;0")+1,0),0)</f>
        <v>0</v>
      </c>
      <c r="C6889" s="9">
        <f>'Dash Board'!$C$12+COUNT('Daily reducing balance'!$F$4:F6888)</f>
        <v>48615</v>
      </c>
      <c r="D6889">
        <f t="shared" si="749"/>
        <v>2033</v>
      </c>
      <c r="E6889">
        <f t="shared" si="750"/>
        <v>2</v>
      </c>
      <c r="F6889">
        <f>DAY('Dash Board'!$C$12+COUNT('Daily reducing balance'!$F$4:F6888))</f>
        <v>5</v>
      </c>
      <c r="G6889" s="8">
        <f t="shared" si="751"/>
        <v>1.3523929936818726E-7</v>
      </c>
      <c r="H6889" s="6">
        <f>G6889*'Dash Board'!$C$11/365</f>
        <v>3.890445598262921E-11</v>
      </c>
      <c r="I6889" s="6">
        <f>H6889*'Dash Board'!$C$18/'Dash Board'!$C$11</f>
        <v>1.8525931420299623E-11</v>
      </c>
      <c r="J6889" s="6">
        <f>(G6889&gt;1)*PMT('Dash Board'!$C$11/365,$U$4,-'Dash Board'!$C$19)</f>
        <v>0</v>
      </c>
      <c r="K6889" s="6">
        <f t="shared" si="753"/>
        <v>0</v>
      </c>
      <c r="L6889" s="8">
        <f t="shared" si="754"/>
        <v>1.3527820382416988E-7</v>
      </c>
      <c r="N6889" s="8">
        <f t="shared" si="752"/>
        <v>-1.8525931420299623E-11</v>
      </c>
      <c r="O6889" s="8">
        <f>IF(E6888&lt;&gt;E6889,SUM($N$4:N6889)-SUM($O$3:O6888),0)</f>
        <v>0</v>
      </c>
      <c r="P6889" s="6">
        <f>IF(B6889&gt;0,SUM($O$4:O6889)-SUM($P$3:P6888),0)</f>
        <v>0</v>
      </c>
      <c r="Q6889" s="6">
        <f t="shared" si="755"/>
        <v>1.8525931420299623E-11</v>
      </c>
      <c r="R6889" s="8">
        <f>IF(E6888&lt;&gt;E6889,SUM($Q$4:Q6889)-SUM($R$3:R6888),0)</f>
        <v>0</v>
      </c>
      <c r="S6889" s="6">
        <f>IF(B6889&gt;0,SUM($R$4:R6889)-SUM($S$3:S6888),0)</f>
        <v>0</v>
      </c>
    </row>
    <row r="6890" spans="1:19">
      <c r="A6890">
        <f>IF(E6889&lt;&gt;E6890,COUNTIF($A$4:A6889,"&lt;&gt;0")+1,0)</f>
        <v>0</v>
      </c>
      <c r="B6890">
        <f>IF(A6890&lt;&gt;0,IF(MOD(A6890,3)=0,COUNTIF($B$4:B6889,"&lt;&gt;0")+1,0),0)</f>
        <v>0</v>
      </c>
      <c r="C6890" s="9">
        <f>'Dash Board'!$C$12+COUNT('Daily reducing balance'!$F$4:F6889)</f>
        <v>48616</v>
      </c>
      <c r="D6890">
        <f t="shared" si="749"/>
        <v>2033</v>
      </c>
      <c r="E6890">
        <f t="shared" si="750"/>
        <v>2</v>
      </c>
      <c r="F6890">
        <f>DAY('Dash Board'!$C$12+COUNT('Daily reducing balance'!$F$4:F6889))</f>
        <v>6</v>
      </c>
      <c r="G6890" s="8">
        <f t="shared" si="751"/>
        <v>1.3527820382416988E-7</v>
      </c>
      <c r="H6890" s="6">
        <f>G6890*'Dash Board'!$C$11/365</f>
        <v>3.891564767544613E-11</v>
      </c>
      <c r="I6890" s="6">
        <f>H6890*'Dash Board'!$C$18/'Dash Board'!$C$11</f>
        <v>1.8531260797831491E-11</v>
      </c>
      <c r="J6890" s="6">
        <f>(G6890&gt;1)*PMT('Dash Board'!$C$11/365,$U$4,-'Dash Board'!$C$19)</f>
        <v>0</v>
      </c>
      <c r="K6890" s="6">
        <f t="shared" si="753"/>
        <v>0</v>
      </c>
      <c r="L6890" s="8">
        <f t="shared" si="754"/>
        <v>1.3531711947184534E-7</v>
      </c>
      <c r="N6890" s="8">
        <f t="shared" si="752"/>
        <v>-1.8531260797831491E-11</v>
      </c>
      <c r="O6890" s="8">
        <f>IF(E6889&lt;&gt;E6890,SUM($N$4:N6890)-SUM($O$3:O6889),0)</f>
        <v>0</v>
      </c>
      <c r="P6890" s="6">
        <f>IF(B6890&gt;0,SUM($O$4:O6890)-SUM($P$3:P6889),0)</f>
        <v>0</v>
      </c>
      <c r="Q6890" s="6">
        <f t="shared" si="755"/>
        <v>1.8531260797831491E-11</v>
      </c>
      <c r="R6890" s="8">
        <f>IF(E6889&lt;&gt;E6890,SUM($Q$4:Q6890)-SUM($R$3:R6889),0)</f>
        <v>0</v>
      </c>
      <c r="S6890" s="6">
        <f>IF(B6890&gt;0,SUM($R$4:R6890)-SUM($S$3:S6889),0)</f>
        <v>0</v>
      </c>
    </row>
    <row r="6891" spans="1:19">
      <c r="A6891">
        <f>IF(E6890&lt;&gt;E6891,COUNTIF($A$4:A6890,"&lt;&gt;0")+1,0)</f>
        <v>0</v>
      </c>
      <c r="B6891">
        <f>IF(A6891&lt;&gt;0,IF(MOD(A6891,3)=0,COUNTIF($B$4:B6890,"&lt;&gt;0")+1,0),0)</f>
        <v>0</v>
      </c>
      <c r="C6891" s="9">
        <f>'Dash Board'!$C$12+COUNT('Daily reducing balance'!$F$4:F6890)</f>
        <v>48617</v>
      </c>
      <c r="D6891">
        <f t="shared" si="749"/>
        <v>2033</v>
      </c>
      <c r="E6891">
        <f t="shared" si="750"/>
        <v>2</v>
      </c>
      <c r="F6891">
        <f>DAY('Dash Board'!$C$12+COUNT('Daily reducing balance'!$F$4:F6890))</f>
        <v>7</v>
      </c>
      <c r="G6891" s="8">
        <f t="shared" si="751"/>
        <v>1.3531711947184534E-7</v>
      </c>
      <c r="H6891" s="6">
        <f>G6891*'Dash Board'!$C$11/365</f>
        <v>3.8926842587791126E-11</v>
      </c>
      <c r="I6891" s="6">
        <f>H6891*'Dash Board'!$C$18/'Dash Board'!$C$11</f>
        <v>1.8536591708471966E-11</v>
      </c>
      <c r="J6891" s="6">
        <f>(G6891&gt;1)*PMT('Dash Board'!$C$11/365,$U$4,-'Dash Board'!$C$19)</f>
        <v>0</v>
      </c>
      <c r="K6891" s="6">
        <f t="shared" si="753"/>
        <v>0</v>
      </c>
      <c r="L6891" s="8">
        <f t="shared" si="754"/>
        <v>1.3535604631443313E-7</v>
      </c>
      <c r="N6891" s="8">
        <f t="shared" si="752"/>
        <v>-1.8536591708471966E-11</v>
      </c>
      <c r="O6891" s="8">
        <f>IF(E6890&lt;&gt;E6891,SUM($N$4:N6891)-SUM($O$3:O6890),0)</f>
        <v>0</v>
      </c>
      <c r="P6891" s="6">
        <f>IF(B6891&gt;0,SUM($O$4:O6891)-SUM($P$3:P6890),0)</f>
        <v>0</v>
      </c>
      <c r="Q6891" s="6">
        <f t="shared" si="755"/>
        <v>1.8536591708471966E-11</v>
      </c>
      <c r="R6891" s="8">
        <f>IF(E6890&lt;&gt;E6891,SUM($Q$4:Q6891)-SUM($R$3:R6890),0)</f>
        <v>0</v>
      </c>
      <c r="S6891" s="6">
        <f>IF(B6891&gt;0,SUM($R$4:R6891)-SUM($S$3:S6890),0)</f>
        <v>0</v>
      </c>
    </row>
    <row r="6892" spans="1:19">
      <c r="A6892">
        <f>IF(E6891&lt;&gt;E6892,COUNTIF($A$4:A6891,"&lt;&gt;0")+1,0)</f>
        <v>0</v>
      </c>
      <c r="B6892">
        <f>IF(A6892&lt;&gt;0,IF(MOD(A6892,3)=0,COUNTIF($B$4:B6891,"&lt;&gt;0")+1,0),0)</f>
        <v>0</v>
      </c>
      <c r="C6892" s="9">
        <f>'Dash Board'!$C$12+COUNT('Daily reducing balance'!$F$4:F6891)</f>
        <v>48618</v>
      </c>
      <c r="D6892">
        <f t="shared" si="749"/>
        <v>2033</v>
      </c>
      <c r="E6892">
        <f t="shared" si="750"/>
        <v>2</v>
      </c>
      <c r="F6892">
        <f>DAY('Dash Board'!$C$12+COUNT('Daily reducing balance'!$F$4:F6891))</f>
        <v>8</v>
      </c>
      <c r="G6892" s="8">
        <f t="shared" si="751"/>
        <v>1.3535604631443313E-7</v>
      </c>
      <c r="H6892" s="6">
        <f>G6892*'Dash Board'!$C$11/365</f>
        <v>3.8938040720590348E-11</v>
      </c>
      <c r="I6892" s="6">
        <f>H6892*'Dash Board'!$C$18/'Dash Board'!$C$11</f>
        <v>1.854192415266207E-11</v>
      </c>
      <c r="J6892" s="6">
        <f>(G6892&gt;1)*PMT('Dash Board'!$C$11/365,$U$4,-'Dash Board'!$C$19)</f>
        <v>0</v>
      </c>
      <c r="K6892" s="6">
        <f t="shared" si="753"/>
        <v>0</v>
      </c>
      <c r="L6892" s="8">
        <f t="shared" si="754"/>
        <v>1.3539498435515371E-7</v>
      </c>
      <c r="N6892" s="8">
        <f t="shared" si="752"/>
        <v>-1.854192415266207E-11</v>
      </c>
      <c r="O6892" s="8">
        <f>IF(E6891&lt;&gt;E6892,SUM($N$4:N6892)-SUM($O$3:O6891),0)</f>
        <v>0</v>
      </c>
      <c r="P6892" s="6">
        <f>IF(B6892&gt;0,SUM($O$4:O6892)-SUM($P$3:P6891),0)</f>
        <v>0</v>
      </c>
      <c r="Q6892" s="6">
        <f t="shared" si="755"/>
        <v>1.854192415266207E-11</v>
      </c>
      <c r="R6892" s="8">
        <f>IF(E6891&lt;&gt;E6892,SUM($Q$4:Q6892)-SUM($R$3:R6891),0)</f>
        <v>0</v>
      </c>
      <c r="S6892" s="6">
        <f>IF(B6892&gt;0,SUM($R$4:R6892)-SUM($S$3:S6891),0)</f>
        <v>0</v>
      </c>
    </row>
    <row r="6893" spans="1:19">
      <c r="A6893">
        <f>IF(E6892&lt;&gt;E6893,COUNTIF($A$4:A6892,"&lt;&gt;0")+1,0)</f>
        <v>0</v>
      </c>
      <c r="B6893">
        <f>IF(A6893&lt;&gt;0,IF(MOD(A6893,3)=0,COUNTIF($B$4:B6892,"&lt;&gt;0")+1,0),0)</f>
        <v>0</v>
      </c>
      <c r="C6893" s="9">
        <f>'Dash Board'!$C$12+COUNT('Daily reducing balance'!$F$4:F6892)</f>
        <v>48619</v>
      </c>
      <c r="D6893">
        <f t="shared" si="749"/>
        <v>2033</v>
      </c>
      <c r="E6893">
        <f t="shared" si="750"/>
        <v>2</v>
      </c>
      <c r="F6893">
        <f>DAY('Dash Board'!$C$12+COUNT('Daily reducing balance'!$F$4:F6892))</f>
        <v>9</v>
      </c>
      <c r="G6893" s="8">
        <f t="shared" si="751"/>
        <v>1.3539498435515371E-7</v>
      </c>
      <c r="H6893" s="6">
        <f>G6893*'Dash Board'!$C$11/365</f>
        <v>3.8949242074770245E-11</v>
      </c>
      <c r="I6893" s="6">
        <f>H6893*'Dash Board'!$C$18/'Dash Board'!$C$11</f>
        <v>1.8547258130842977E-11</v>
      </c>
      <c r="J6893" s="6">
        <f>(G6893&gt;1)*PMT('Dash Board'!$C$11/365,$U$4,-'Dash Board'!$C$19)</f>
        <v>0</v>
      </c>
      <c r="K6893" s="6">
        <f t="shared" si="753"/>
        <v>0</v>
      </c>
      <c r="L6893" s="8">
        <f t="shared" si="754"/>
        <v>1.3543393359722849E-7</v>
      </c>
      <c r="N6893" s="8">
        <f t="shared" si="752"/>
        <v>-1.8547258130842977E-11</v>
      </c>
      <c r="O6893" s="8">
        <f>IF(E6892&lt;&gt;E6893,SUM($N$4:N6893)-SUM($O$3:O6892),0)</f>
        <v>0</v>
      </c>
      <c r="P6893" s="6">
        <f>IF(B6893&gt;0,SUM($O$4:O6893)-SUM($P$3:P6892),0)</f>
        <v>0</v>
      </c>
      <c r="Q6893" s="6">
        <f t="shared" si="755"/>
        <v>1.8547258130842977E-11</v>
      </c>
      <c r="R6893" s="8">
        <f>IF(E6892&lt;&gt;E6893,SUM($Q$4:Q6893)-SUM($R$3:R6892),0)</f>
        <v>0</v>
      </c>
      <c r="S6893" s="6">
        <f>IF(B6893&gt;0,SUM($R$4:R6893)-SUM($S$3:S6892),0)</f>
        <v>0</v>
      </c>
    </row>
    <row r="6894" spans="1:19">
      <c r="A6894">
        <f>IF(E6893&lt;&gt;E6894,COUNTIF($A$4:A6893,"&lt;&gt;0")+1,0)</f>
        <v>0</v>
      </c>
      <c r="B6894">
        <f>IF(A6894&lt;&gt;0,IF(MOD(A6894,3)=0,COUNTIF($B$4:B6893,"&lt;&gt;0")+1,0),0)</f>
        <v>0</v>
      </c>
      <c r="C6894" s="9">
        <f>'Dash Board'!$C$12+COUNT('Daily reducing balance'!$F$4:F6893)</f>
        <v>48620</v>
      </c>
      <c r="D6894">
        <f t="shared" si="749"/>
        <v>2033</v>
      </c>
      <c r="E6894">
        <f t="shared" si="750"/>
        <v>2</v>
      </c>
      <c r="F6894">
        <f>DAY('Dash Board'!$C$12+COUNT('Daily reducing balance'!$F$4:F6893))</f>
        <v>10</v>
      </c>
      <c r="G6894" s="8">
        <f t="shared" si="751"/>
        <v>1.3543393359722849E-7</v>
      </c>
      <c r="H6894" s="6">
        <f>G6894*'Dash Board'!$C$11/365</f>
        <v>3.8960446651257507E-11</v>
      </c>
      <c r="I6894" s="6">
        <f>H6894*'Dash Board'!$C$18/'Dash Board'!$C$11</f>
        <v>1.8552593643455957E-11</v>
      </c>
      <c r="J6894" s="6">
        <f>(G6894&gt;1)*PMT('Dash Board'!$C$11/365,$U$4,-'Dash Board'!$C$19)</f>
        <v>0</v>
      </c>
      <c r="K6894" s="6">
        <f t="shared" si="753"/>
        <v>0</v>
      </c>
      <c r="L6894" s="8">
        <f t="shared" si="754"/>
        <v>1.3547289404387975E-7</v>
      </c>
      <c r="N6894" s="8">
        <f t="shared" si="752"/>
        <v>-1.8552593643455957E-11</v>
      </c>
      <c r="O6894" s="8">
        <f>IF(E6893&lt;&gt;E6894,SUM($N$4:N6894)-SUM($O$3:O6893),0)</f>
        <v>0</v>
      </c>
      <c r="P6894" s="6">
        <f>IF(B6894&gt;0,SUM($O$4:O6894)-SUM($P$3:P6893),0)</f>
        <v>0</v>
      </c>
      <c r="Q6894" s="6">
        <f t="shared" si="755"/>
        <v>1.8552593643455957E-11</v>
      </c>
      <c r="R6894" s="8">
        <f>IF(E6893&lt;&gt;E6894,SUM($Q$4:Q6894)-SUM($R$3:R6893),0)</f>
        <v>0</v>
      </c>
      <c r="S6894" s="6">
        <f>IF(B6894&gt;0,SUM($R$4:R6894)-SUM($S$3:S6893),0)</f>
        <v>0</v>
      </c>
    </row>
    <row r="6895" spans="1:19">
      <c r="A6895">
        <f>IF(E6894&lt;&gt;E6895,COUNTIF($A$4:A6894,"&lt;&gt;0")+1,0)</f>
        <v>0</v>
      </c>
      <c r="B6895">
        <f>IF(A6895&lt;&gt;0,IF(MOD(A6895,3)=0,COUNTIF($B$4:B6894,"&lt;&gt;0")+1,0),0)</f>
        <v>0</v>
      </c>
      <c r="C6895" s="9">
        <f>'Dash Board'!$C$12+COUNT('Daily reducing balance'!$F$4:F6894)</f>
        <v>48621</v>
      </c>
      <c r="D6895">
        <f t="shared" si="749"/>
        <v>2033</v>
      </c>
      <c r="E6895">
        <f t="shared" si="750"/>
        <v>2</v>
      </c>
      <c r="F6895">
        <f>DAY('Dash Board'!$C$12+COUNT('Daily reducing balance'!$F$4:F6894))</f>
        <v>11</v>
      </c>
      <c r="G6895" s="8">
        <f t="shared" si="751"/>
        <v>1.3547289404387975E-7</v>
      </c>
      <c r="H6895" s="6">
        <f>G6895*'Dash Board'!$C$11/365</f>
        <v>3.8971654450979103E-11</v>
      </c>
      <c r="I6895" s="6">
        <f>H6895*'Dash Board'!$C$18/'Dash Board'!$C$11</f>
        <v>1.8557930690942433E-11</v>
      </c>
      <c r="J6895" s="6">
        <f>(G6895&gt;1)*PMT('Dash Board'!$C$11/365,$U$4,-'Dash Board'!$C$19)</f>
        <v>0</v>
      </c>
      <c r="K6895" s="6">
        <f t="shared" si="753"/>
        <v>0</v>
      </c>
      <c r="L6895" s="8">
        <f t="shared" si="754"/>
        <v>1.3551186569833072E-7</v>
      </c>
      <c r="N6895" s="8">
        <f t="shared" si="752"/>
        <v>-1.8557930690942433E-11</v>
      </c>
      <c r="O6895" s="8">
        <f>IF(E6894&lt;&gt;E6895,SUM($N$4:N6895)-SUM($O$3:O6894),0)</f>
        <v>0</v>
      </c>
      <c r="P6895" s="6">
        <f>IF(B6895&gt;0,SUM($O$4:O6895)-SUM($P$3:P6894),0)</f>
        <v>0</v>
      </c>
      <c r="Q6895" s="6">
        <f t="shared" si="755"/>
        <v>1.8557930690942433E-11</v>
      </c>
      <c r="R6895" s="8">
        <f>IF(E6894&lt;&gt;E6895,SUM($Q$4:Q6895)-SUM($R$3:R6894),0)</f>
        <v>0</v>
      </c>
      <c r="S6895" s="6">
        <f>IF(B6895&gt;0,SUM($R$4:R6895)-SUM($S$3:S6894),0)</f>
        <v>0</v>
      </c>
    </row>
    <row r="6896" spans="1:19">
      <c r="A6896">
        <f>IF(E6895&lt;&gt;E6896,COUNTIF($A$4:A6895,"&lt;&gt;0")+1,0)</f>
        <v>0</v>
      </c>
      <c r="B6896">
        <f>IF(A6896&lt;&gt;0,IF(MOD(A6896,3)=0,COUNTIF($B$4:B6895,"&lt;&gt;0")+1,0),0)</f>
        <v>0</v>
      </c>
      <c r="C6896" s="9">
        <f>'Dash Board'!$C$12+COUNT('Daily reducing balance'!$F$4:F6895)</f>
        <v>48622</v>
      </c>
      <c r="D6896">
        <f t="shared" si="749"/>
        <v>2033</v>
      </c>
      <c r="E6896">
        <f t="shared" si="750"/>
        <v>2</v>
      </c>
      <c r="F6896">
        <f>DAY('Dash Board'!$C$12+COUNT('Daily reducing balance'!$F$4:F6895))</f>
        <v>12</v>
      </c>
      <c r="G6896" s="8">
        <f t="shared" si="751"/>
        <v>1.3551186569833072E-7</v>
      </c>
      <c r="H6896" s="6">
        <f>G6896*'Dash Board'!$C$11/365</f>
        <v>3.898286547486226E-11</v>
      </c>
      <c r="I6896" s="6">
        <f>H6896*'Dash Board'!$C$18/'Dash Board'!$C$11</f>
        <v>1.8563269273743932E-11</v>
      </c>
      <c r="J6896" s="6">
        <f>(G6896&gt;1)*PMT('Dash Board'!$C$11/365,$U$4,-'Dash Board'!$C$19)</f>
        <v>0</v>
      </c>
      <c r="K6896" s="6">
        <f t="shared" si="753"/>
        <v>0</v>
      </c>
      <c r="L6896" s="8">
        <f t="shared" si="754"/>
        <v>1.3555084856380559E-7</v>
      </c>
      <c r="N6896" s="8">
        <f t="shared" si="752"/>
        <v>-1.8563269273743932E-11</v>
      </c>
      <c r="O6896" s="8">
        <f>IF(E6895&lt;&gt;E6896,SUM($N$4:N6896)-SUM($O$3:O6895),0)</f>
        <v>0</v>
      </c>
      <c r="P6896" s="6">
        <f>IF(B6896&gt;0,SUM($O$4:O6896)-SUM($P$3:P6895),0)</f>
        <v>0</v>
      </c>
      <c r="Q6896" s="6">
        <f t="shared" si="755"/>
        <v>1.8563269273743932E-11</v>
      </c>
      <c r="R6896" s="8">
        <f>IF(E6895&lt;&gt;E6896,SUM($Q$4:Q6896)-SUM($R$3:R6895),0)</f>
        <v>0</v>
      </c>
      <c r="S6896" s="6">
        <f>IF(B6896&gt;0,SUM($R$4:R6896)-SUM($S$3:S6895),0)</f>
        <v>0</v>
      </c>
    </row>
    <row r="6897" spans="1:19">
      <c r="A6897">
        <f>IF(E6896&lt;&gt;E6897,COUNTIF($A$4:A6896,"&lt;&gt;0")+1,0)</f>
        <v>0</v>
      </c>
      <c r="B6897">
        <f>IF(A6897&lt;&gt;0,IF(MOD(A6897,3)=0,COUNTIF($B$4:B6896,"&lt;&gt;0")+1,0),0)</f>
        <v>0</v>
      </c>
      <c r="C6897" s="9">
        <f>'Dash Board'!$C$12+COUNT('Daily reducing balance'!$F$4:F6896)</f>
        <v>48623</v>
      </c>
      <c r="D6897">
        <f t="shared" si="749"/>
        <v>2033</v>
      </c>
      <c r="E6897">
        <f t="shared" si="750"/>
        <v>2</v>
      </c>
      <c r="F6897">
        <f>DAY('Dash Board'!$C$12+COUNT('Daily reducing balance'!$F$4:F6896))</f>
        <v>13</v>
      </c>
      <c r="G6897" s="8">
        <f t="shared" si="751"/>
        <v>1.3555084856380559E-7</v>
      </c>
      <c r="H6897" s="6">
        <f>G6897*'Dash Board'!$C$11/365</f>
        <v>3.8994079723834484E-11</v>
      </c>
      <c r="I6897" s="6">
        <f>H6897*'Dash Board'!$C$18/'Dash Board'!$C$11</f>
        <v>1.8568609392302136E-11</v>
      </c>
      <c r="J6897" s="6">
        <f>(G6897&gt;1)*PMT('Dash Board'!$C$11/365,$U$4,-'Dash Board'!$C$19)</f>
        <v>0</v>
      </c>
      <c r="K6897" s="6">
        <f t="shared" si="753"/>
        <v>0</v>
      </c>
      <c r="L6897" s="8">
        <f t="shared" si="754"/>
        <v>1.3558984264352941E-7</v>
      </c>
      <c r="N6897" s="8">
        <f t="shared" si="752"/>
        <v>-1.8568609392302136E-11</v>
      </c>
      <c r="O6897" s="8">
        <f>IF(E6896&lt;&gt;E6897,SUM($N$4:N6897)-SUM($O$3:O6896),0)</f>
        <v>0</v>
      </c>
      <c r="P6897" s="6">
        <f>IF(B6897&gt;0,SUM($O$4:O6897)-SUM($P$3:P6896),0)</f>
        <v>0</v>
      </c>
      <c r="Q6897" s="6">
        <f t="shared" si="755"/>
        <v>1.8568609392302136E-11</v>
      </c>
      <c r="R6897" s="8">
        <f>IF(E6896&lt;&gt;E6897,SUM($Q$4:Q6897)-SUM($R$3:R6896),0)</f>
        <v>0</v>
      </c>
      <c r="S6897" s="6">
        <f>IF(B6897&gt;0,SUM($R$4:R6897)-SUM($S$3:S6896),0)</f>
        <v>0</v>
      </c>
    </row>
    <row r="6898" spans="1:19">
      <c r="A6898">
        <f>IF(E6897&lt;&gt;E6898,COUNTIF($A$4:A6897,"&lt;&gt;0")+1,0)</f>
        <v>0</v>
      </c>
      <c r="B6898">
        <f>IF(A6898&lt;&gt;0,IF(MOD(A6898,3)=0,COUNTIF($B$4:B6897,"&lt;&gt;0")+1,0),0)</f>
        <v>0</v>
      </c>
      <c r="C6898" s="9">
        <f>'Dash Board'!$C$12+COUNT('Daily reducing balance'!$F$4:F6897)</f>
        <v>48624</v>
      </c>
      <c r="D6898">
        <f t="shared" si="749"/>
        <v>2033</v>
      </c>
      <c r="E6898">
        <f t="shared" si="750"/>
        <v>2</v>
      </c>
      <c r="F6898">
        <f>DAY('Dash Board'!$C$12+COUNT('Daily reducing balance'!$F$4:F6897))</f>
        <v>14</v>
      </c>
      <c r="G6898" s="8">
        <f t="shared" si="751"/>
        <v>1.3558984264352941E-7</v>
      </c>
      <c r="H6898" s="6">
        <f>G6898*'Dash Board'!$C$11/365</f>
        <v>3.9005297198823532E-11</v>
      </c>
      <c r="I6898" s="6">
        <f>H6898*'Dash Board'!$C$18/'Dash Board'!$C$11</f>
        <v>1.8573951047058828E-11</v>
      </c>
      <c r="J6898" s="6">
        <f>(G6898&gt;1)*PMT('Dash Board'!$C$11/365,$U$4,-'Dash Board'!$C$19)</f>
        <v>0</v>
      </c>
      <c r="K6898" s="6">
        <f t="shared" si="753"/>
        <v>0</v>
      </c>
      <c r="L6898" s="8">
        <f t="shared" si="754"/>
        <v>1.3562884794072824E-7</v>
      </c>
      <c r="N6898" s="8">
        <f t="shared" si="752"/>
        <v>-1.8573951047058828E-11</v>
      </c>
      <c r="O6898" s="8">
        <f>IF(E6897&lt;&gt;E6898,SUM($N$4:N6898)-SUM($O$3:O6897),0)</f>
        <v>0</v>
      </c>
      <c r="P6898" s="6">
        <f>IF(B6898&gt;0,SUM($O$4:O6898)-SUM($P$3:P6897),0)</f>
        <v>0</v>
      </c>
      <c r="Q6898" s="6">
        <f t="shared" si="755"/>
        <v>1.8573951047058828E-11</v>
      </c>
      <c r="R6898" s="8">
        <f>IF(E6897&lt;&gt;E6898,SUM($Q$4:Q6898)-SUM($R$3:R6897),0)</f>
        <v>0</v>
      </c>
      <c r="S6898" s="6">
        <f>IF(B6898&gt;0,SUM($R$4:R6898)-SUM($S$3:S6897),0)</f>
        <v>0</v>
      </c>
    </row>
    <row r="6899" spans="1:19">
      <c r="A6899">
        <f>IF(E6898&lt;&gt;E6899,COUNTIF($A$4:A6898,"&lt;&gt;0")+1,0)</f>
        <v>0</v>
      </c>
      <c r="B6899">
        <f>IF(A6899&lt;&gt;0,IF(MOD(A6899,3)=0,COUNTIF($B$4:B6898,"&lt;&gt;0")+1,0),0)</f>
        <v>0</v>
      </c>
      <c r="C6899" s="9">
        <f>'Dash Board'!$C$12+COUNT('Daily reducing balance'!$F$4:F6898)</f>
        <v>48625</v>
      </c>
      <c r="D6899">
        <f t="shared" si="749"/>
        <v>2033</v>
      </c>
      <c r="E6899">
        <f t="shared" si="750"/>
        <v>2</v>
      </c>
      <c r="F6899">
        <f>DAY('Dash Board'!$C$12+COUNT('Daily reducing balance'!$F$4:F6898))</f>
        <v>15</v>
      </c>
      <c r="G6899" s="8">
        <f t="shared" si="751"/>
        <v>1.3562884794072824E-7</v>
      </c>
      <c r="H6899" s="6">
        <f>G6899*'Dash Board'!$C$11/365</f>
        <v>3.901651790075744E-11</v>
      </c>
      <c r="I6899" s="6">
        <f>H6899*'Dash Board'!$C$18/'Dash Board'!$C$11</f>
        <v>1.8579294238455926E-11</v>
      </c>
      <c r="J6899" s="6">
        <f>(G6899&gt;1)*PMT('Dash Board'!$C$11/365,$U$4,-'Dash Board'!$C$19)</f>
        <v>0</v>
      </c>
      <c r="K6899" s="6">
        <f t="shared" si="753"/>
        <v>0</v>
      </c>
      <c r="L6899" s="8">
        <f t="shared" si="754"/>
        <v>1.3566786445862901E-7</v>
      </c>
      <c r="N6899" s="8">
        <f t="shared" si="752"/>
        <v>-1.8579294238455926E-11</v>
      </c>
      <c r="O6899" s="8">
        <f>IF(E6898&lt;&gt;E6899,SUM($N$4:N6899)-SUM($O$3:O6898),0)</f>
        <v>0</v>
      </c>
      <c r="P6899" s="6">
        <f>IF(B6899&gt;0,SUM($O$4:O6899)-SUM($P$3:P6898),0)</f>
        <v>0</v>
      </c>
      <c r="Q6899" s="6">
        <f t="shared" si="755"/>
        <v>1.8579294238455926E-11</v>
      </c>
      <c r="R6899" s="8">
        <f>IF(E6898&lt;&gt;E6899,SUM($Q$4:Q6899)-SUM($R$3:R6898),0)</f>
        <v>0</v>
      </c>
      <c r="S6899" s="6">
        <f>IF(B6899&gt;0,SUM($R$4:R6899)-SUM($S$3:S6898),0)</f>
        <v>0</v>
      </c>
    </row>
    <row r="6900" spans="1:19">
      <c r="A6900">
        <f>IF(E6899&lt;&gt;E6900,COUNTIF($A$4:A6899,"&lt;&gt;0")+1,0)</f>
        <v>0</v>
      </c>
      <c r="B6900">
        <f>IF(A6900&lt;&gt;0,IF(MOD(A6900,3)=0,COUNTIF($B$4:B6899,"&lt;&gt;0")+1,0),0)</f>
        <v>0</v>
      </c>
      <c r="C6900" s="9">
        <f>'Dash Board'!$C$12+COUNT('Daily reducing balance'!$F$4:F6899)</f>
        <v>48626</v>
      </c>
      <c r="D6900">
        <f t="shared" ref="D6900:D6963" si="756">IF(AND(E6900=1,F6900=1),D6899+1,D6899)</f>
        <v>2033</v>
      </c>
      <c r="E6900">
        <f t="shared" ref="E6900:E6963" si="757">IF(F6900=1,IF(E6899+1&gt;12,1,E6899+1),E6899)</f>
        <v>2</v>
      </c>
      <c r="F6900">
        <f>DAY('Dash Board'!$C$12+COUNT('Daily reducing balance'!$F$4:F6899))</f>
        <v>16</v>
      </c>
      <c r="G6900" s="8">
        <f t="shared" ref="G6900:G6963" si="758">L6899</f>
        <v>1.3566786445862901E-7</v>
      </c>
      <c r="H6900" s="6">
        <f>G6900*'Dash Board'!$C$11/365</f>
        <v>3.9027741830564513E-11</v>
      </c>
      <c r="I6900" s="6">
        <f>H6900*'Dash Board'!$C$18/'Dash Board'!$C$11</f>
        <v>1.8584638966935482E-11</v>
      </c>
      <c r="J6900" s="6">
        <f>(G6900&gt;1)*PMT('Dash Board'!$C$11/365,$U$4,-'Dash Board'!$C$19)</f>
        <v>0</v>
      </c>
      <c r="K6900" s="6">
        <f t="shared" si="753"/>
        <v>0</v>
      </c>
      <c r="L6900" s="8">
        <f t="shared" si="754"/>
        <v>1.3570689220045958E-7</v>
      </c>
      <c r="N6900" s="8">
        <f t="shared" ref="N6900:N6963" si="759">J6900-I6900</f>
        <v>-1.8584638966935482E-11</v>
      </c>
      <c r="O6900" s="8">
        <f>IF(E6899&lt;&gt;E6900,SUM($N$4:N6900)-SUM($O$3:O6899),0)</f>
        <v>0</v>
      </c>
      <c r="P6900" s="6">
        <f>IF(B6900&gt;0,SUM($O$4:O6900)-SUM($P$3:P6899),0)</f>
        <v>0</v>
      </c>
      <c r="Q6900" s="6">
        <f t="shared" si="755"/>
        <v>1.8584638966935482E-11</v>
      </c>
      <c r="R6900" s="8">
        <f>IF(E6899&lt;&gt;E6900,SUM($Q$4:Q6900)-SUM($R$3:R6899),0)</f>
        <v>0</v>
      </c>
      <c r="S6900" s="6">
        <f>IF(B6900&gt;0,SUM($R$4:R6900)-SUM($S$3:S6899),0)</f>
        <v>0</v>
      </c>
    </row>
    <row r="6901" spans="1:19">
      <c r="A6901">
        <f>IF(E6900&lt;&gt;E6901,COUNTIF($A$4:A6900,"&lt;&gt;0")+1,0)</f>
        <v>0</v>
      </c>
      <c r="B6901">
        <f>IF(A6901&lt;&gt;0,IF(MOD(A6901,3)=0,COUNTIF($B$4:B6900,"&lt;&gt;0")+1,0),0)</f>
        <v>0</v>
      </c>
      <c r="C6901" s="9">
        <f>'Dash Board'!$C$12+COUNT('Daily reducing balance'!$F$4:F6900)</f>
        <v>48627</v>
      </c>
      <c r="D6901">
        <f t="shared" si="756"/>
        <v>2033</v>
      </c>
      <c r="E6901">
        <f t="shared" si="757"/>
        <v>2</v>
      </c>
      <c r="F6901">
        <f>DAY('Dash Board'!$C$12+COUNT('Daily reducing balance'!$F$4:F6900))</f>
        <v>17</v>
      </c>
      <c r="G6901" s="8">
        <f t="shared" si="758"/>
        <v>1.3570689220045958E-7</v>
      </c>
      <c r="H6901" s="6">
        <f>G6901*'Dash Board'!$C$11/365</f>
        <v>3.9038968989173299E-11</v>
      </c>
      <c r="I6901" s="6">
        <f>H6901*'Dash Board'!$C$18/'Dash Board'!$C$11</f>
        <v>1.8589985232939668E-11</v>
      </c>
      <c r="J6901" s="6">
        <f>(G6901&gt;1)*PMT('Dash Board'!$C$11/365,$U$4,-'Dash Board'!$C$19)</f>
        <v>0</v>
      </c>
      <c r="K6901" s="6">
        <f t="shared" si="753"/>
        <v>0</v>
      </c>
      <c r="L6901" s="8">
        <f t="shared" si="754"/>
        <v>1.3574593116944875E-7</v>
      </c>
      <c r="N6901" s="8">
        <f t="shared" si="759"/>
        <v>-1.8589985232939668E-11</v>
      </c>
      <c r="O6901" s="8">
        <f>IF(E6900&lt;&gt;E6901,SUM($N$4:N6901)-SUM($O$3:O6900),0)</f>
        <v>0</v>
      </c>
      <c r="P6901" s="6">
        <f>IF(B6901&gt;0,SUM($O$4:O6901)-SUM($P$3:P6900),0)</f>
        <v>0</v>
      </c>
      <c r="Q6901" s="6">
        <f t="shared" si="755"/>
        <v>1.8589985232939668E-11</v>
      </c>
      <c r="R6901" s="8">
        <f>IF(E6900&lt;&gt;E6901,SUM($Q$4:Q6901)-SUM($R$3:R6900),0)</f>
        <v>0</v>
      </c>
      <c r="S6901" s="6">
        <f>IF(B6901&gt;0,SUM($R$4:R6901)-SUM($S$3:S6900),0)</f>
        <v>0</v>
      </c>
    </row>
    <row r="6902" spans="1:19">
      <c r="A6902">
        <f>IF(E6901&lt;&gt;E6902,COUNTIF($A$4:A6901,"&lt;&gt;0")+1,0)</f>
        <v>0</v>
      </c>
      <c r="B6902">
        <f>IF(A6902&lt;&gt;0,IF(MOD(A6902,3)=0,COUNTIF($B$4:B6901,"&lt;&gt;0")+1,0),0)</f>
        <v>0</v>
      </c>
      <c r="C6902" s="9">
        <f>'Dash Board'!$C$12+COUNT('Daily reducing balance'!$F$4:F6901)</f>
        <v>48628</v>
      </c>
      <c r="D6902">
        <f t="shared" si="756"/>
        <v>2033</v>
      </c>
      <c r="E6902">
        <f t="shared" si="757"/>
        <v>2</v>
      </c>
      <c r="F6902">
        <f>DAY('Dash Board'!$C$12+COUNT('Daily reducing balance'!$F$4:F6901))</f>
        <v>18</v>
      </c>
      <c r="G6902" s="8">
        <f t="shared" si="758"/>
        <v>1.3574593116944875E-7</v>
      </c>
      <c r="H6902" s="6">
        <f>G6902*'Dash Board'!$C$11/365</f>
        <v>3.9050199377512651E-11</v>
      </c>
      <c r="I6902" s="6">
        <f>H6902*'Dash Board'!$C$18/'Dash Board'!$C$11</f>
        <v>1.8595333036910789E-11</v>
      </c>
      <c r="J6902" s="6">
        <f>(G6902&gt;1)*PMT('Dash Board'!$C$11/365,$U$4,-'Dash Board'!$C$19)</f>
        <v>0</v>
      </c>
      <c r="K6902" s="6">
        <f t="shared" si="753"/>
        <v>0</v>
      </c>
      <c r="L6902" s="8">
        <f t="shared" si="754"/>
        <v>1.3578498136882626E-7</v>
      </c>
      <c r="N6902" s="8">
        <f t="shared" si="759"/>
        <v>-1.8595333036910789E-11</v>
      </c>
      <c r="O6902" s="8">
        <f>IF(E6901&lt;&gt;E6902,SUM($N$4:N6902)-SUM($O$3:O6901),0)</f>
        <v>0</v>
      </c>
      <c r="P6902" s="6">
        <f>IF(B6902&gt;0,SUM($O$4:O6902)-SUM($P$3:P6901),0)</f>
        <v>0</v>
      </c>
      <c r="Q6902" s="6">
        <f t="shared" si="755"/>
        <v>1.8595333036910789E-11</v>
      </c>
      <c r="R6902" s="8">
        <f>IF(E6901&lt;&gt;E6902,SUM($Q$4:Q6902)-SUM($R$3:R6901),0)</f>
        <v>0</v>
      </c>
      <c r="S6902" s="6">
        <f>IF(B6902&gt;0,SUM($R$4:R6902)-SUM($S$3:S6901),0)</f>
        <v>0</v>
      </c>
    </row>
    <row r="6903" spans="1:19">
      <c r="A6903">
        <f>IF(E6902&lt;&gt;E6903,COUNTIF($A$4:A6902,"&lt;&gt;0")+1,0)</f>
        <v>0</v>
      </c>
      <c r="B6903">
        <f>IF(A6903&lt;&gt;0,IF(MOD(A6903,3)=0,COUNTIF($B$4:B6902,"&lt;&gt;0")+1,0),0)</f>
        <v>0</v>
      </c>
      <c r="C6903" s="9">
        <f>'Dash Board'!$C$12+COUNT('Daily reducing balance'!$F$4:F6902)</f>
        <v>48629</v>
      </c>
      <c r="D6903">
        <f t="shared" si="756"/>
        <v>2033</v>
      </c>
      <c r="E6903">
        <f t="shared" si="757"/>
        <v>2</v>
      </c>
      <c r="F6903">
        <f>DAY('Dash Board'!$C$12+COUNT('Daily reducing balance'!$F$4:F6902))</f>
        <v>19</v>
      </c>
      <c r="G6903" s="8">
        <f t="shared" si="758"/>
        <v>1.3578498136882626E-7</v>
      </c>
      <c r="H6903" s="6">
        <f>G6903*'Dash Board'!$C$11/365</f>
        <v>3.9061432996511662E-11</v>
      </c>
      <c r="I6903" s="6">
        <f>H6903*'Dash Board'!$C$18/'Dash Board'!$C$11</f>
        <v>1.860068237929127E-11</v>
      </c>
      <c r="J6903" s="6">
        <f>(G6903&gt;1)*PMT('Dash Board'!$C$11/365,$U$4,-'Dash Board'!$C$19)</f>
        <v>0</v>
      </c>
      <c r="K6903" s="6">
        <f t="shared" si="753"/>
        <v>0</v>
      </c>
      <c r="L6903" s="8">
        <f t="shared" si="754"/>
        <v>1.3582404280182278E-7</v>
      </c>
      <c r="N6903" s="8">
        <f t="shared" si="759"/>
        <v>-1.860068237929127E-11</v>
      </c>
      <c r="O6903" s="8">
        <f>IF(E6902&lt;&gt;E6903,SUM($N$4:N6903)-SUM($O$3:O6902),0)</f>
        <v>0</v>
      </c>
      <c r="P6903" s="6">
        <f>IF(B6903&gt;0,SUM($O$4:O6903)-SUM($P$3:P6902),0)</f>
        <v>0</v>
      </c>
      <c r="Q6903" s="6">
        <f t="shared" si="755"/>
        <v>1.860068237929127E-11</v>
      </c>
      <c r="R6903" s="8">
        <f>IF(E6902&lt;&gt;E6903,SUM($Q$4:Q6903)-SUM($R$3:R6902),0)</f>
        <v>0</v>
      </c>
      <c r="S6903" s="6">
        <f>IF(B6903&gt;0,SUM($R$4:R6903)-SUM($S$3:S6902),0)</f>
        <v>0</v>
      </c>
    </row>
    <row r="6904" spans="1:19">
      <c r="A6904">
        <f>IF(E6903&lt;&gt;E6904,COUNTIF($A$4:A6903,"&lt;&gt;0")+1,0)</f>
        <v>0</v>
      </c>
      <c r="B6904">
        <f>IF(A6904&lt;&gt;0,IF(MOD(A6904,3)=0,COUNTIF($B$4:B6903,"&lt;&gt;0")+1,0),0)</f>
        <v>0</v>
      </c>
      <c r="C6904" s="9">
        <f>'Dash Board'!$C$12+COUNT('Daily reducing balance'!$F$4:F6903)</f>
        <v>48630</v>
      </c>
      <c r="D6904">
        <f t="shared" si="756"/>
        <v>2033</v>
      </c>
      <c r="E6904">
        <f t="shared" si="757"/>
        <v>2</v>
      </c>
      <c r="F6904">
        <f>DAY('Dash Board'!$C$12+COUNT('Daily reducing balance'!$F$4:F6903))</f>
        <v>20</v>
      </c>
      <c r="G6904" s="8">
        <f t="shared" si="758"/>
        <v>1.3582404280182278E-7</v>
      </c>
      <c r="H6904" s="6">
        <f>G6904*'Dash Board'!$C$11/365</f>
        <v>3.9072669847099707E-11</v>
      </c>
      <c r="I6904" s="6">
        <f>H6904*'Dash Board'!$C$18/'Dash Board'!$C$11</f>
        <v>1.8606033260523673E-11</v>
      </c>
      <c r="J6904" s="6">
        <f>(G6904&gt;1)*PMT('Dash Board'!$C$11/365,$U$4,-'Dash Board'!$C$19)</f>
        <v>0</v>
      </c>
      <c r="K6904" s="6">
        <f t="shared" si="753"/>
        <v>0</v>
      </c>
      <c r="L6904" s="8">
        <f t="shared" si="754"/>
        <v>1.3586311547166987E-7</v>
      </c>
      <c r="N6904" s="8">
        <f t="shared" si="759"/>
        <v>-1.8606033260523673E-11</v>
      </c>
      <c r="O6904" s="8">
        <f>IF(E6903&lt;&gt;E6904,SUM($N$4:N6904)-SUM($O$3:O6903),0)</f>
        <v>0</v>
      </c>
      <c r="P6904" s="6">
        <f>IF(B6904&gt;0,SUM($O$4:O6904)-SUM($P$3:P6903),0)</f>
        <v>0</v>
      </c>
      <c r="Q6904" s="6">
        <f t="shared" si="755"/>
        <v>1.8606033260523673E-11</v>
      </c>
      <c r="R6904" s="8">
        <f>IF(E6903&lt;&gt;E6904,SUM($Q$4:Q6904)-SUM($R$3:R6903),0)</f>
        <v>0</v>
      </c>
      <c r="S6904" s="6">
        <f>IF(B6904&gt;0,SUM($R$4:R6904)-SUM($S$3:S6903),0)</f>
        <v>0</v>
      </c>
    </row>
    <row r="6905" spans="1:19">
      <c r="A6905">
        <f>IF(E6904&lt;&gt;E6905,COUNTIF($A$4:A6904,"&lt;&gt;0")+1,0)</f>
        <v>0</v>
      </c>
      <c r="B6905">
        <f>IF(A6905&lt;&gt;0,IF(MOD(A6905,3)=0,COUNTIF($B$4:B6904,"&lt;&gt;0")+1,0),0)</f>
        <v>0</v>
      </c>
      <c r="C6905" s="9">
        <f>'Dash Board'!$C$12+COUNT('Daily reducing balance'!$F$4:F6904)</f>
        <v>48631</v>
      </c>
      <c r="D6905">
        <f t="shared" si="756"/>
        <v>2033</v>
      </c>
      <c r="E6905">
        <f t="shared" si="757"/>
        <v>2</v>
      </c>
      <c r="F6905">
        <f>DAY('Dash Board'!$C$12+COUNT('Daily reducing balance'!$F$4:F6904))</f>
        <v>21</v>
      </c>
      <c r="G6905" s="8">
        <f t="shared" si="758"/>
        <v>1.3586311547166987E-7</v>
      </c>
      <c r="H6905" s="6">
        <f>G6905*'Dash Board'!$C$11/365</f>
        <v>3.9083909930206401E-11</v>
      </c>
      <c r="I6905" s="6">
        <f>H6905*'Dash Board'!$C$18/'Dash Board'!$C$11</f>
        <v>1.8611385681050668E-11</v>
      </c>
      <c r="J6905" s="6">
        <f>(G6905&gt;1)*PMT('Dash Board'!$C$11/365,$U$4,-'Dash Board'!$C$19)</f>
        <v>0</v>
      </c>
      <c r="K6905" s="6">
        <f t="shared" si="753"/>
        <v>0</v>
      </c>
      <c r="L6905" s="8">
        <f t="shared" si="754"/>
        <v>1.3590219938160007E-7</v>
      </c>
      <c r="N6905" s="8">
        <f t="shared" si="759"/>
        <v>-1.8611385681050668E-11</v>
      </c>
      <c r="O6905" s="8">
        <f>IF(E6904&lt;&gt;E6905,SUM($N$4:N6905)-SUM($O$3:O6904),0)</f>
        <v>0</v>
      </c>
      <c r="P6905" s="6">
        <f>IF(B6905&gt;0,SUM($O$4:O6905)-SUM($P$3:P6904),0)</f>
        <v>0</v>
      </c>
      <c r="Q6905" s="6">
        <f t="shared" si="755"/>
        <v>1.8611385681050668E-11</v>
      </c>
      <c r="R6905" s="8">
        <f>IF(E6904&lt;&gt;E6905,SUM($Q$4:Q6905)-SUM($R$3:R6904),0)</f>
        <v>0</v>
      </c>
      <c r="S6905" s="6">
        <f>IF(B6905&gt;0,SUM($R$4:R6905)-SUM($S$3:S6904),0)</f>
        <v>0</v>
      </c>
    </row>
    <row r="6906" spans="1:19">
      <c r="A6906">
        <f>IF(E6905&lt;&gt;E6906,COUNTIF($A$4:A6905,"&lt;&gt;0")+1,0)</f>
        <v>0</v>
      </c>
      <c r="B6906">
        <f>IF(A6906&lt;&gt;0,IF(MOD(A6906,3)=0,COUNTIF($B$4:B6905,"&lt;&gt;0")+1,0),0)</f>
        <v>0</v>
      </c>
      <c r="C6906" s="9">
        <f>'Dash Board'!$C$12+COUNT('Daily reducing balance'!$F$4:F6905)</f>
        <v>48632</v>
      </c>
      <c r="D6906">
        <f t="shared" si="756"/>
        <v>2033</v>
      </c>
      <c r="E6906">
        <f t="shared" si="757"/>
        <v>2</v>
      </c>
      <c r="F6906">
        <f>DAY('Dash Board'!$C$12+COUNT('Daily reducing balance'!$F$4:F6905))</f>
        <v>22</v>
      </c>
      <c r="G6906" s="8">
        <f t="shared" si="758"/>
        <v>1.3590219938160007E-7</v>
      </c>
      <c r="H6906" s="6">
        <f>G6906*'Dash Board'!$C$11/365</f>
        <v>3.9095153246761664E-11</v>
      </c>
      <c r="I6906" s="6">
        <f>H6906*'Dash Board'!$C$18/'Dash Board'!$C$11</f>
        <v>1.8616739641315081E-11</v>
      </c>
      <c r="J6906" s="6">
        <f>(G6906&gt;1)*PMT('Dash Board'!$C$11/365,$U$4,-'Dash Board'!$C$19)</f>
        <v>0</v>
      </c>
      <c r="K6906" s="6">
        <f t="shared" si="753"/>
        <v>0</v>
      </c>
      <c r="L6906" s="8">
        <f t="shared" si="754"/>
        <v>1.3594129453484683E-7</v>
      </c>
      <c r="N6906" s="8">
        <f t="shared" si="759"/>
        <v>-1.8616739641315081E-11</v>
      </c>
      <c r="O6906" s="8">
        <f>IF(E6905&lt;&gt;E6906,SUM($N$4:N6906)-SUM($O$3:O6905),0)</f>
        <v>0</v>
      </c>
      <c r="P6906" s="6">
        <f>IF(B6906&gt;0,SUM($O$4:O6906)-SUM($P$3:P6905),0)</f>
        <v>0</v>
      </c>
      <c r="Q6906" s="6">
        <f t="shared" si="755"/>
        <v>1.8616739641315081E-11</v>
      </c>
      <c r="R6906" s="8">
        <f>IF(E6905&lt;&gt;E6906,SUM($Q$4:Q6906)-SUM($R$3:R6905),0)</f>
        <v>0</v>
      </c>
      <c r="S6906" s="6">
        <f>IF(B6906&gt;0,SUM($R$4:R6906)-SUM($S$3:S6905),0)</f>
        <v>0</v>
      </c>
    </row>
    <row r="6907" spans="1:19">
      <c r="A6907">
        <f>IF(E6906&lt;&gt;E6907,COUNTIF($A$4:A6906,"&lt;&gt;0")+1,0)</f>
        <v>0</v>
      </c>
      <c r="B6907">
        <f>IF(A6907&lt;&gt;0,IF(MOD(A6907,3)=0,COUNTIF($B$4:B6906,"&lt;&gt;0")+1,0),0)</f>
        <v>0</v>
      </c>
      <c r="C6907" s="9">
        <f>'Dash Board'!$C$12+COUNT('Daily reducing balance'!$F$4:F6906)</f>
        <v>48633</v>
      </c>
      <c r="D6907">
        <f t="shared" si="756"/>
        <v>2033</v>
      </c>
      <c r="E6907">
        <f t="shared" si="757"/>
        <v>2</v>
      </c>
      <c r="F6907">
        <f>DAY('Dash Board'!$C$12+COUNT('Daily reducing balance'!$F$4:F6906))</f>
        <v>23</v>
      </c>
      <c r="G6907" s="8">
        <f t="shared" si="758"/>
        <v>1.3594129453484683E-7</v>
      </c>
      <c r="H6907" s="6">
        <f>G6907*'Dash Board'!$C$11/365</f>
        <v>3.910639979769566E-11</v>
      </c>
      <c r="I6907" s="6">
        <f>H6907*'Dash Board'!$C$18/'Dash Board'!$C$11</f>
        <v>1.8622095141759839E-11</v>
      </c>
      <c r="J6907" s="6">
        <f>(G6907&gt;1)*PMT('Dash Board'!$C$11/365,$U$4,-'Dash Board'!$C$19)</f>
        <v>0</v>
      </c>
      <c r="K6907" s="6">
        <f t="shared" si="753"/>
        <v>0</v>
      </c>
      <c r="L6907" s="8">
        <f t="shared" si="754"/>
        <v>1.3598040093464453E-7</v>
      </c>
      <c r="N6907" s="8">
        <f t="shared" si="759"/>
        <v>-1.8622095141759839E-11</v>
      </c>
      <c r="O6907" s="8">
        <f>IF(E6906&lt;&gt;E6907,SUM($N$4:N6907)-SUM($O$3:O6906),0)</f>
        <v>0</v>
      </c>
      <c r="P6907" s="6">
        <f>IF(B6907&gt;0,SUM($O$4:O6907)-SUM($P$3:P6906),0)</f>
        <v>0</v>
      </c>
      <c r="Q6907" s="6">
        <f t="shared" si="755"/>
        <v>1.8622095141759839E-11</v>
      </c>
      <c r="R6907" s="8">
        <f>IF(E6906&lt;&gt;E6907,SUM($Q$4:Q6907)-SUM($R$3:R6906),0)</f>
        <v>0</v>
      </c>
      <c r="S6907" s="6">
        <f>IF(B6907&gt;0,SUM($R$4:R6907)-SUM($S$3:S6906),0)</f>
        <v>0</v>
      </c>
    </row>
    <row r="6908" spans="1:19">
      <c r="A6908">
        <f>IF(E6907&lt;&gt;E6908,COUNTIF($A$4:A6907,"&lt;&gt;0")+1,0)</f>
        <v>0</v>
      </c>
      <c r="B6908">
        <f>IF(A6908&lt;&gt;0,IF(MOD(A6908,3)=0,COUNTIF($B$4:B6907,"&lt;&gt;0")+1,0),0)</f>
        <v>0</v>
      </c>
      <c r="C6908" s="9">
        <f>'Dash Board'!$C$12+COUNT('Daily reducing balance'!$F$4:F6907)</f>
        <v>48634</v>
      </c>
      <c r="D6908">
        <f t="shared" si="756"/>
        <v>2033</v>
      </c>
      <c r="E6908">
        <f t="shared" si="757"/>
        <v>2</v>
      </c>
      <c r="F6908">
        <f>DAY('Dash Board'!$C$12+COUNT('Daily reducing balance'!$F$4:F6907))</f>
        <v>24</v>
      </c>
      <c r="G6908" s="8">
        <f t="shared" si="758"/>
        <v>1.3598040093464453E-7</v>
      </c>
      <c r="H6908" s="6">
        <f>G6908*'Dash Board'!$C$11/365</f>
        <v>3.9117649583938831E-11</v>
      </c>
      <c r="I6908" s="6">
        <f>H6908*'Dash Board'!$C$18/'Dash Board'!$C$11</f>
        <v>1.8627452182828015E-11</v>
      </c>
      <c r="J6908" s="6">
        <f>(G6908&gt;1)*PMT('Dash Board'!$C$11/365,$U$4,-'Dash Board'!$C$19)</f>
        <v>0</v>
      </c>
      <c r="K6908" s="6">
        <f t="shared" si="753"/>
        <v>0</v>
      </c>
      <c r="L6908" s="8">
        <f t="shared" si="754"/>
        <v>1.3601951858422848E-7</v>
      </c>
      <c r="N6908" s="8">
        <f t="shared" si="759"/>
        <v>-1.8627452182828015E-11</v>
      </c>
      <c r="O6908" s="8">
        <f>IF(E6907&lt;&gt;E6908,SUM($N$4:N6908)-SUM($O$3:O6907),0)</f>
        <v>0</v>
      </c>
      <c r="P6908" s="6">
        <f>IF(B6908&gt;0,SUM($O$4:O6908)-SUM($P$3:P6907),0)</f>
        <v>0</v>
      </c>
      <c r="Q6908" s="6">
        <f t="shared" si="755"/>
        <v>1.8627452182828015E-11</v>
      </c>
      <c r="R6908" s="8">
        <f>IF(E6907&lt;&gt;E6908,SUM($Q$4:Q6908)-SUM($R$3:R6907),0)</f>
        <v>0</v>
      </c>
      <c r="S6908" s="6">
        <f>IF(B6908&gt;0,SUM($R$4:R6908)-SUM($S$3:S6907),0)</f>
        <v>0</v>
      </c>
    </row>
    <row r="6909" spans="1:19">
      <c r="A6909">
        <f>IF(E6908&lt;&gt;E6909,COUNTIF($A$4:A6908,"&lt;&gt;0")+1,0)</f>
        <v>0</v>
      </c>
      <c r="B6909">
        <f>IF(A6909&lt;&gt;0,IF(MOD(A6909,3)=0,COUNTIF($B$4:B6908,"&lt;&gt;0")+1,0),0)</f>
        <v>0</v>
      </c>
      <c r="C6909" s="9">
        <f>'Dash Board'!$C$12+COUNT('Daily reducing balance'!$F$4:F6908)</f>
        <v>48635</v>
      </c>
      <c r="D6909">
        <f t="shared" si="756"/>
        <v>2033</v>
      </c>
      <c r="E6909">
        <f t="shared" si="757"/>
        <v>2</v>
      </c>
      <c r="F6909">
        <f>DAY('Dash Board'!$C$12+COUNT('Daily reducing balance'!$F$4:F6908))</f>
        <v>25</v>
      </c>
      <c r="G6909" s="8">
        <f t="shared" si="758"/>
        <v>1.3601951858422848E-7</v>
      </c>
      <c r="H6909" s="6">
        <f>G6909*'Dash Board'!$C$11/365</f>
        <v>3.9128902606421892E-11</v>
      </c>
      <c r="I6909" s="6">
        <f>H6909*'Dash Board'!$C$18/'Dash Board'!$C$11</f>
        <v>1.8632810764962809E-11</v>
      </c>
      <c r="J6909" s="6">
        <f>(G6909&gt;1)*PMT('Dash Board'!$C$11/365,$U$4,-'Dash Board'!$C$19)</f>
        <v>0</v>
      </c>
      <c r="K6909" s="6">
        <f t="shared" si="753"/>
        <v>0</v>
      </c>
      <c r="L6909" s="8">
        <f t="shared" si="754"/>
        <v>1.3605864748683489E-7</v>
      </c>
      <c r="N6909" s="8">
        <f t="shared" si="759"/>
        <v>-1.8632810764962809E-11</v>
      </c>
      <c r="O6909" s="8">
        <f>IF(E6908&lt;&gt;E6909,SUM($N$4:N6909)-SUM($O$3:O6908),0)</f>
        <v>0</v>
      </c>
      <c r="P6909" s="6">
        <f>IF(B6909&gt;0,SUM($O$4:O6909)-SUM($P$3:P6908),0)</f>
        <v>0</v>
      </c>
      <c r="Q6909" s="6">
        <f t="shared" si="755"/>
        <v>1.8632810764962809E-11</v>
      </c>
      <c r="R6909" s="8">
        <f>IF(E6908&lt;&gt;E6909,SUM($Q$4:Q6909)-SUM($R$3:R6908),0)</f>
        <v>0</v>
      </c>
      <c r="S6909" s="6">
        <f>IF(B6909&gt;0,SUM($R$4:R6909)-SUM($S$3:S6908),0)</f>
        <v>0</v>
      </c>
    </row>
    <row r="6910" spans="1:19">
      <c r="A6910">
        <f>IF(E6909&lt;&gt;E6910,COUNTIF($A$4:A6909,"&lt;&gt;0")+1,0)</f>
        <v>0</v>
      </c>
      <c r="B6910">
        <f>IF(A6910&lt;&gt;0,IF(MOD(A6910,3)=0,COUNTIF($B$4:B6909,"&lt;&gt;0")+1,0),0)</f>
        <v>0</v>
      </c>
      <c r="C6910" s="9">
        <f>'Dash Board'!$C$12+COUNT('Daily reducing balance'!$F$4:F6909)</f>
        <v>48636</v>
      </c>
      <c r="D6910">
        <f t="shared" si="756"/>
        <v>2033</v>
      </c>
      <c r="E6910">
        <f t="shared" si="757"/>
        <v>2</v>
      </c>
      <c r="F6910">
        <f>DAY('Dash Board'!$C$12+COUNT('Daily reducing balance'!$F$4:F6909))</f>
        <v>26</v>
      </c>
      <c r="G6910" s="8">
        <f t="shared" si="758"/>
        <v>1.3605864748683489E-7</v>
      </c>
      <c r="H6910" s="6">
        <f>G6910*'Dash Board'!$C$11/365</f>
        <v>3.914015886607579E-11</v>
      </c>
      <c r="I6910" s="6">
        <f>H6910*'Dash Board'!$C$18/'Dash Board'!$C$11</f>
        <v>1.863817088860752E-11</v>
      </c>
      <c r="J6910" s="6">
        <f>(G6910&gt;1)*PMT('Dash Board'!$C$11/365,$U$4,-'Dash Board'!$C$19)</f>
        <v>0</v>
      </c>
      <c r="K6910" s="6">
        <f t="shared" si="753"/>
        <v>0</v>
      </c>
      <c r="L6910" s="8">
        <f t="shared" si="754"/>
        <v>1.3609778764570097E-7</v>
      </c>
      <c r="N6910" s="8">
        <f t="shared" si="759"/>
        <v>-1.863817088860752E-11</v>
      </c>
      <c r="O6910" s="8">
        <f>IF(E6909&lt;&gt;E6910,SUM($N$4:N6910)-SUM($O$3:O6909),0)</f>
        <v>0</v>
      </c>
      <c r="P6910" s="6">
        <f>IF(B6910&gt;0,SUM($O$4:O6910)-SUM($P$3:P6909),0)</f>
        <v>0</v>
      </c>
      <c r="Q6910" s="6">
        <f t="shared" si="755"/>
        <v>1.863817088860752E-11</v>
      </c>
      <c r="R6910" s="8">
        <f>IF(E6909&lt;&gt;E6910,SUM($Q$4:Q6910)-SUM($R$3:R6909),0)</f>
        <v>0</v>
      </c>
      <c r="S6910" s="6">
        <f>IF(B6910&gt;0,SUM($R$4:R6910)-SUM($S$3:S6909),0)</f>
        <v>0</v>
      </c>
    </row>
    <row r="6911" spans="1:19">
      <c r="A6911">
        <f>IF(E6910&lt;&gt;E6911,COUNTIF($A$4:A6910,"&lt;&gt;0")+1,0)</f>
        <v>0</v>
      </c>
      <c r="B6911">
        <f>IF(A6911&lt;&gt;0,IF(MOD(A6911,3)=0,COUNTIF($B$4:B6910,"&lt;&gt;0")+1,0),0)</f>
        <v>0</v>
      </c>
      <c r="C6911" s="9">
        <f>'Dash Board'!$C$12+COUNT('Daily reducing balance'!$F$4:F6910)</f>
        <v>48637</v>
      </c>
      <c r="D6911">
        <f t="shared" si="756"/>
        <v>2033</v>
      </c>
      <c r="E6911">
        <f t="shared" si="757"/>
        <v>2</v>
      </c>
      <c r="F6911">
        <f>DAY('Dash Board'!$C$12+COUNT('Daily reducing balance'!$F$4:F6910))</f>
        <v>27</v>
      </c>
      <c r="G6911" s="8">
        <f t="shared" si="758"/>
        <v>1.3609778764570097E-7</v>
      </c>
      <c r="H6911" s="6">
        <f>G6911*'Dash Board'!$C$11/365</f>
        <v>3.9151418363831786E-11</v>
      </c>
      <c r="I6911" s="6">
        <f>H6911*'Dash Board'!$C$18/'Dash Board'!$C$11</f>
        <v>1.8643532554205614E-11</v>
      </c>
      <c r="J6911" s="6">
        <f>(G6911&gt;1)*PMT('Dash Board'!$C$11/365,$U$4,-'Dash Board'!$C$19)</f>
        <v>0</v>
      </c>
      <c r="K6911" s="6">
        <f t="shared" si="753"/>
        <v>0</v>
      </c>
      <c r="L6911" s="8">
        <f t="shared" si="754"/>
        <v>1.3613693906406479E-7</v>
      </c>
      <c r="N6911" s="8">
        <f t="shared" si="759"/>
        <v>-1.8643532554205614E-11</v>
      </c>
      <c r="O6911" s="8">
        <f>IF(E6910&lt;&gt;E6911,SUM($N$4:N6911)-SUM($O$3:O6910),0)</f>
        <v>0</v>
      </c>
      <c r="P6911" s="6">
        <f>IF(B6911&gt;0,SUM($O$4:O6911)-SUM($P$3:P6910),0)</f>
        <v>0</v>
      </c>
      <c r="Q6911" s="6">
        <f t="shared" si="755"/>
        <v>1.8643532554205614E-11</v>
      </c>
      <c r="R6911" s="8">
        <f>IF(E6910&lt;&gt;E6911,SUM($Q$4:Q6911)-SUM($R$3:R6910),0)</f>
        <v>0</v>
      </c>
      <c r="S6911" s="6">
        <f>IF(B6911&gt;0,SUM($R$4:R6911)-SUM($S$3:S6910),0)</f>
        <v>0</v>
      </c>
    </row>
    <row r="6912" spans="1:19">
      <c r="A6912">
        <f>IF(E6911&lt;&gt;E6912,COUNTIF($A$4:A6911,"&lt;&gt;0")+1,0)</f>
        <v>0</v>
      </c>
      <c r="B6912">
        <f>IF(A6912&lt;&gt;0,IF(MOD(A6912,3)=0,COUNTIF($B$4:B6911,"&lt;&gt;0")+1,0),0)</f>
        <v>0</v>
      </c>
      <c r="C6912" s="9">
        <f>'Dash Board'!$C$12+COUNT('Daily reducing balance'!$F$4:F6911)</f>
        <v>48638</v>
      </c>
      <c r="D6912">
        <f t="shared" si="756"/>
        <v>2033</v>
      </c>
      <c r="E6912">
        <f t="shared" si="757"/>
        <v>2</v>
      </c>
      <c r="F6912">
        <f>DAY('Dash Board'!$C$12+COUNT('Daily reducing balance'!$F$4:F6911))</f>
        <v>28</v>
      </c>
      <c r="G6912" s="8">
        <f t="shared" si="758"/>
        <v>1.3613693906406479E-7</v>
      </c>
      <c r="H6912" s="6">
        <f>G6912*'Dash Board'!$C$11/365</f>
        <v>3.9162681100621378E-11</v>
      </c>
      <c r="I6912" s="6">
        <f>H6912*'Dash Board'!$C$18/'Dash Board'!$C$11</f>
        <v>1.8648895762200658E-11</v>
      </c>
      <c r="J6912" s="6">
        <f>(G6912&gt;1)*PMT('Dash Board'!$C$11/365,$U$4,-'Dash Board'!$C$19)</f>
        <v>0</v>
      </c>
      <c r="K6912" s="6">
        <f t="shared" si="753"/>
        <v>0</v>
      </c>
      <c r="L6912" s="8">
        <f t="shared" si="754"/>
        <v>1.3617610174516541E-7</v>
      </c>
      <c r="N6912" s="8">
        <f t="shared" si="759"/>
        <v>-1.8648895762200658E-11</v>
      </c>
      <c r="O6912" s="8">
        <f>IF(E6911&lt;&gt;E6912,SUM($N$4:N6912)-SUM($O$3:O6911),0)</f>
        <v>0</v>
      </c>
      <c r="P6912" s="6">
        <f>IF(B6912&gt;0,SUM($O$4:O6912)-SUM($P$3:P6911),0)</f>
        <v>0</v>
      </c>
      <c r="Q6912" s="6">
        <f t="shared" si="755"/>
        <v>1.8648895762200658E-11</v>
      </c>
      <c r="R6912" s="8">
        <f>IF(E6911&lt;&gt;E6912,SUM($Q$4:Q6912)-SUM($R$3:R6911),0)</f>
        <v>0</v>
      </c>
      <c r="S6912" s="6">
        <f>IF(B6912&gt;0,SUM($R$4:R6912)-SUM($S$3:S6911),0)</f>
        <v>0</v>
      </c>
    </row>
    <row r="6913" spans="1:19">
      <c r="A6913">
        <f>IF(E6912&lt;&gt;E6913,COUNTIF($A$4:A6912,"&lt;&gt;0")+1,0)</f>
        <v>227</v>
      </c>
      <c r="B6913">
        <f>IF(A6913&lt;&gt;0,IF(MOD(A6913,3)=0,COUNTIF($B$4:B6912,"&lt;&gt;0")+1,0),0)</f>
        <v>0</v>
      </c>
      <c r="C6913" s="9">
        <f>'Dash Board'!$C$12+COUNT('Daily reducing balance'!$F$4:F6912)</f>
        <v>48639</v>
      </c>
      <c r="D6913">
        <f t="shared" si="756"/>
        <v>2033</v>
      </c>
      <c r="E6913">
        <f t="shared" si="757"/>
        <v>3</v>
      </c>
      <c r="F6913">
        <f>DAY('Dash Board'!$C$12+COUNT('Daily reducing balance'!$F$4:F6912))</f>
        <v>1</v>
      </c>
      <c r="G6913" s="8">
        <f t="shared" si="758"/>
        <v>1.3617610174516541E-7</v>
      </c>
      <c r="H6913" s="6">
        <f>G6913*'Dash Board'!$C$11/365</f>
        <v>3.9173947077376351E-11</v>
      </c>
      <c r="I6913" s="6">
        <f>H6913*'Dash Board'!$C$18/'Dash Board'!$C$11</f>
        <v>1.8654260513036359E-11</v>
      </c>
      <c r="J6913" s="6">
        <f>(G6913&gt;1)*PMT('Dash Board'!$C$11/365,$U$4,-'Dash Board'!$C$19)</f>
        <v>0</v>
      </c>
      <c r="K6913" s="6">
        <f t="shared" si="753"/>
        <v>0</v>
      </c>
      <c r="L6913" s="8">
        <f t="shared" si="754"/>
        <v>1.3621527569224278E-7</v>
      </c>
      <c r="N6913" s="8">
        <f t="shared" si="759"/>
        <v>-1.8654260513036359E-11</v>
      </c>
      <c r="O6913" s="8">
        <f>IF(E6912&lt;&gt;E6913,SUM($N$4:N6913)-SUM($O$3:O6912),0)</f>
        <v>0</v>
      </c>
      <c r="P6913" s="6">
        <f>IF(B6913&gt;0,SUM($O$4:O6913)-SUM($P$3:P6912),0)</f>
        <v>0</v>
      </c>
      <c r="Q6913" s="6">
        <f t="shared" si="755"/>
        <v>1.8654260513036359E-11</v>
      </c>
      <c r="R6913" s="8">
        <f>IF(E6912&lt;&gt;E6913,SUM($Q$4:Q6913)-SUM($R$3:R6912),0)</f>
        <v>8.149072527885437E-10</v>
      </c>
      <c r="S6913" s="6">
        <f>IF(B6913&gt;0,SUM($R$4:R6913)-SUM($S$3:S6912),0)</f>
        <v>0</v>
      </c>
    </row>
    <row r="6914" spans="1:19">
      <c r="A6914">
        <f>IF(E6913&lt;&gt;E6914,COUNTIF($A$4:A6913,"&lt;&gt;0")+1,0)</f>
        <v>0</v>
      </c>
      <c r="B6914">
        <f>IF(A6914&lt;&gt;0,IF(MOD(A6914,3)=0,COUNTIF($B$4:B6913,"&lt;&gt;0")+1,0),0)</f>
        <v>0</v>
      </c>
      <c r="C6914" s="9">
        <f>'Dash Board'!$C$12+COUNT('Daily reducing balance'!$F$4:F6913)</f>
        <v>48640</v>
      </c>
      <c r="D6914">
        <f t="shared" si="756"/>
        <v>2033</v>
      </c>
      <c r="E6914">
        <f t="shared" si="757"/>
        <v>3</v>
      </c>
      <c r="F6914">
        <f>DAY('Dash Board'!$C$12+COUNT('Daily reducing balance'!$F$4:F6913))</f>
        <v>2</v>
      </c>
      <c r="G6914" s="8">
        <f t="shared" si="758"/>
        <v>1.3621527569224278E-7</v>
      </c>
      <c r="H6914" s="6">
        <f>G6914*'Dash Board'!$C$11/365</f>
        <v>3.9185216295028745E-11</v>
      </c>
      <c r="I6914" s="6">
        <f>H6914*'Dash Board'!$C$18/'Dash Board'!$C$11</f>
        <v>1.8659626807156548E-11</v>
      </c>
      <c r="J6914" s="6">
        <f>(G6914&gt;1)*PMT('Dash Board'!$C$11/365,$U$4,-'Dash Board'!$C$19)</f>
        <v>0</v>
      </c>
      <c r="K6914" s="6">
        <f t="shared" si="753"/>
        <v>0</v>
      </c>
      <c r="L6914" s="8">
        <f t="shared" si="754"/>
        <v>1.3625446090853781E-7</v>
      </c>
      <c r="N6914" s="8">
        <f t="shared" si="759"/>
        <v>-1.8659626807156548E-11</v>
      </c>
      <c r="O6914" s="8">
        <f>IF(E6913&lt;&gt;E6914,SUM($N$4:N6914)-SUM($O$3:O6913),0)</f>
        <v>0</v>
      </c>
      <c r="P6914" s="6">
        <f>IF(B6914&gt;0,SUM($O$4:O6914)-SUM($P$3:P6913),0)</f>
        <v>0</v>
      </c>
      <c r="Q6914" s="6">
        <f t="shared" si="755"/>
        <v>1.8659626807156548E-11</v>
      </c>
      <c r="R6914" s="8">
        <f>IF(E6913&lt;&gt;E6914,SUM($Q$4:Q6914)-SUM($R$3:R6913),0)</f>
        <v>0</v>
      </c>
      <c r="S6914" s="6">
        <f>IF(B6914&gt;0,SUM($R$4:R6914)-SUM($S$3:S6913),0)</f>
        <v>0</v>
      </c>
    </row>
    <row r="6915" spans="1:19">
      <c r="A6915">
        <f>IF(E6914&lt;&gt;E6915,COUNTIF($A$4:A6914,"&lt;&gt;0")+1,0)</f>
        <v>0</v>
      </c>
      <c r="B6915">
        <f>IF(A6915&lt;&gt;0,IF(MOD(A6915,3)=0,COUNTIF($B$4:B6914,"&lt;&gt;0")+1,0),0)</f>
        <v>0</v>
      </c>
      <c r="C6915" s="9">
        <f>'Dash Board'!$C$12+COUNT('Daily reducing balance'!$F$4:F6914)</f>
        <v>48641</v>
      </c>
      <c r="D6915">
        <f t="shared" si="756"/>
        <v>2033</v>
      </c>
      <c r="E6915">
        <f t="shared" si="757"/>
        <v>3</v>
      </c>
      <c r="F6915">
        <f>DAY('Dash Board'!$C$12+COUNT('Daily reducing balance'!$F$4:F6914))</f>
        <v>3</v>
      </c>
      <c r="G6915" s="8">
        <f t="shared" si="758"/>
        <v>1.3625446090853781E-7</v>
      </c>
      <c r="H6915" s="6">
        <f>G6915*'Dash Board'!$C$11/365</f>
        <v>3.919648875451087E-11</v>
      </c>
      <c r="I6915" s="6">
        <f>H6915*'Dash Board'!$C$18/'Dash Board'!$C$11</f>
        <v>1.8664994645005176E-11</v>
      </c>
      <c r="J6915" s="6">
        <f>(G6915&gt;1)*PMT('Dash Board'!$C$11/365,$U$4,-'Dash Board'!$C$19)</f>
        <v>0</v>
      </c>
      <c r="K6915" s="6">
        <f t="shared" si="753"/>
        <v>0</v>
      </c>
      <c r="L6915" s="8">
        <f t="shared" si="754"/>
        <v>1.3629365739729232E-7</v>
      </c>
      <c r="N6915" s="8">
        <f t="shared" si="759"/>
        <v>-1.8664994645005176E-11</v>
      </c>
      <c r="O6915" s="8">
        <f>IF(E6914&lt;&gt;E6915,SUM($N$4:N6915)-SUM($O$3:O6914),0)</f>
        <v>0</v>
      </c>
      <c r="P6915" s="6">
        <f>IF(B6915&gt;0,SUM($O$4:O6915)-SUM($P$3:P6914),0)</f>
        <v>0</v>
      </c>
      <c r="Q6915" s="6">
        <f t="shared" si="755"/>
        <v>1.8664994645005176E-11</v>
      </c>
      <c r="R6915" s="8">
        <f>IF(E6914&lt;&gt;E6915,SUM($Q$4:Q6915)-SUM($R$3:R6914),0)</f>
        <v>0</v>
      </c>
      <c r="S6915" s="6">
        <f>IF(B6915&gt;0,SUM($R$4:R6915)-SUM($S$3:S6914),0)</f>
        <v>0</v>
      </c>
    </row>
    <row r="6916" spans="1:19">
      <c r="A6916">
        <f>IF(E6915&lt;&gt;E6916,COUNTIF($A$4:A6915,"&lt;&gt;0")+1,0)</f>
        <v>0</v>
      </c>
      <c r="B6916">
        <f>IF(A6916&lt;&gt;0,IF(MOD(A6916,3)=0,COUNTIF($B$4:B6915,"&lt;&gt;0")+1,0),0)</f>
        <v>0</v>
      </c>
      <c r="C6916" s="9">
        <f>'Dash Board'!$C$12+COUNT('Daily reducing balance'!$F$4:F6915)</f>
        <v>48642</v>
      </c>
      <c r="D6916">
        <f t="shared" si="756"/>
        <v>2033</v>
      </c>
      <c r="E6916">
        <f t="shared" si="757"/>
        <v>3</v>
      </c>
      <c r="F6916">
        <f>DAY('Dash Board'!$C$12+COUNT('Daily reducing balance'!$F$4:F6915))</f>
        <v>4</v>
      </c>
      <c r="G6916" s="8">
        <f t="shared" si="758"/>
        <v>1.3629365739729232E-7</v>
      </c>
      <c r="H6916" s="6">
        <f>G6916*'Dash Board'!$C$11/365</f>
        <v>3.9207764456755325E-11</v>
      </c>
      <c r="I6916" s="6">
        <f>H6916*'Dash Board'!$C$18/'Dash Board'!$C$11</f>
        <v>1.8670364027026348E-11</v>
      </c>
      <c r="J6916" s="6">
        <f>(G6916&gt;1)*PMT('Dash Board'!$C$11/365,$U$4,-'Dash Board'!$C$19)</f>
        <v>0</v>
      </c>
      <c r="K6916" s="6">
        <f t="shared" si="753"/>
        <v>0</v>
      </c>
      <c r="L6916" s="8">
        <f t="shared" si="754"/>
        <v>1.3633286516174909E-7</v>
      </c>
      <c r="N6916" s="8">
        <f t="shared" si="759"/>
        <v>-1.8670364027026348E-11</v>
      </c>
      <c r="O6916" s="8">
        <f>IF(E6915&lt;&gt;E6916,SUM($N$4:N6916)-SUM($O$3:O6915),0)</f>
        <v>0</v>
      </c>
      <c r="P6916" s="6">
        <f>IF(B6916&gt;0,SUM($O$4:O6916)-SUM($P$3:P6915),0)</f>
        <v>0</v>
      </c>
      <c r="Q6916" s="6">
        <f t="shared" si="755"/>
        <v>1.8670364027026348E-11</v>
      </c>
      <c r="R6916" s="8">
        <f>IF(E6915&lt;&gt;E6916,SUM($Q$4:Q6916)-SUM($R$3:R6915),0)</f>
        <v>0</v>
      </c>
      <c r="S6916" s="6">
        <f>IF(B6916&gt;0,SUM($R$4:R6916)-SUM($S$3:S6915),0)</f>
        <v>0</v>
      </c>
    </row>
    <row r="6917" spans="1:19">
      <c r="A6917">
        <f>IF(E6916&lt;&gt;E6917,COUNTIF($A$4:A6916,"&lt;&gt;0")+1,0)</f>
        <v>0</v>
      </c>
      <c r="B6917">
        <f>IF(A6917&lt;&gt;0,IF(MOD(A6917,3)=0,COUNTIF($B$4:B6916,"&lt;&gt;0")+1,0),0)</f>
        <v>0</v>
      </c>
      <c r="C6917" s="9">
        <f>'Dash Board'!$C$12+COUNT('Daily reducing balance'!$F$4:F6916)</f>
        <v>48643</v>
      </c>
      <c r="D6917">
        <f t="shared" si="756"/>
        <v>2033</v>
      </c>
      <c r="E6917">
        <f t="shared" si="757"/>
        <v>3</v>
      </c>
      <c r="F6917">
        <f>DAY('Dash Board'!$C$12+COUNT('Daily reducing balance'!$F$4:F6916))</f>
        <v>5</v>
      </c>
      <c r="G6917" s="8">
        <f t="shared" si="758"/>
        <v>1.3633286516174909E-7</v>
      </c>
      <c r="H6917" s="6">
        <f>G6917*'Dash Board'!$C$11/365</f>
        <v>3.921904340269494E-11</v>
      </c>
      <c r="I6917" s="6">
        <f>H6917*'Dash Board'!$C$18/'Dash Board'!$C$11</f>
        <v>1.8675734953664257E-11</v>
      </c>
      <c r="J6917" s="6">
        <f>(G6917&gt;1)*PMT('Dash Board'!$C$11/365,$U$4,-'Dash Board'!$C$19)</f>
        <v>0</v>
      </c>
      <c r="K6917" s="6">
        <f t="shared" ref="K6917:K6980" si="760">IF(F6917=1,SUMIFS($J$4:$J$7308,$D$4:$D$7308,"="&amp;YEAR(C6917),$E$4:$E$7308,"="&amp;MONTH(C6917)),0)</f>
        <v>0</v>
      </c>
      <c r="L6917" s="8">
        <f t="shared" ref="L6917:L6980" si="761">IF(G6917+H6917-J6917&lt;0,0,G6917+H6917-J6917)</f>
        <v>1.3637208420515179E-7</v>
      </c>
      <c r="N6917" s="8">
        <f t="shared" si="759"/>
        <v>-1.8675734953664257E-11</v>
      </c>
      <c r="O6917" s="8">
        <f>IF(E6916&lt;&gt;E6917,SUM($N$4:N6917)-SUM($O$3:O6916),0)</f>
        <v>0</v>
      </c>
      <c r="P6917" s="6">
        <f>IF(B6917&gt;0,SUM($O$4:O6917)-SUM($P$3:P6916),0)</f>
        <v>0</v>
      </c>
      <c r="Q6917" s="6">
        <f t="shared" ref="Q6917:Q6980" si="762">I6917</f>
        <v>1.8675734953664257E-11</v>
      </c>
      <c r="R6917" s="8">
        <f>IF(E6916&lt;&gt;E6917,SUM($Q$4:Q6917)-SUM($R$3:R6916),0)</f>
        <v>0</v>
      </c>
      <c r="S6917" s="6">
        <f>IF(B6917&gt;0,SUM($R$4:R6917)-SUM($S$3:S6916),0)</f>
        <v>0</v>
      </c>
    </row>
    <row r="6918" spans="1:19">
      <c r="A6918">
        <f>IF(E6917&lt;&gt;E6918,COUNTIF($A$4:A6917,"&lt;&gt;0")+1,0)</f>
        <v>0</v>
      </c>
      <c r="B6918">
        <f>IF(A6918&lt;&gt;0,IF(MOD(A6918,3)=0,COUNTIF($B$4:B6917,"&lt;&gt;0")+1,0),0)</f>
        <v>0</v>
      </c>
      <c r="C6918" s="9">
        <f>'Dash Board'!$C$12+COUNT('Daily reducing balance'!$F$4:F6917)</f>
        <v>48644</v>
      </c>
      <c r="D6918">
        <f t="shared" si="756"/>
        <v>2033</v>
      </c>
      <c r="E6918">
        <f t="shared" si="757"/>
        <v>3</v>
      </c>
      <c r="F6918">
        <f>DAY('Dash Board'!$C$12+COUNT('Daily reducing balance'!$F$4:F6917))</f>
        <v>6</v>
      </c>
      <c r="G6918" s="8">
        <f t="shared" si="758"/>
        <v>1.3637208420515179E-7</v>
      </c>
      <c r="H6918" s="6">
        <f>G6918*'Dash Board'!$C$11/365</f>
        <v>3.9230325593262844E-11</v>
      </c>
      <c r="I6918" s="6">
        <f>H6918*'Dash Board'!$C$18/'Dash Board'!$C$11</f>
        <v>1.8681107425363261E-11</v>
      </c>
      <c r="J6918" s="6">
        <f>(G6918&gt;1)*PMT('Dash Board'!$C$11/365,$U$4,-'Dash Board'!$C$19)</f>
        <v>0</v>
      </c>
      <c r="K6918" s="6">
        <f t="shared" si="760"/>
        <v>0</v>
      </c>
      <c r="L6918" s="8">
        <f t="shared" si="761"/>
        <v>1.3641131453074506E-7</v>
      </c>
      <c r="N6918" s="8">
        <f t="shared" si="759"/>
        <v>-1.8681107425363261E-11</v>
      </c>
      <c r="O6918" s="8">
        <f>IF(E6917&lt;&gt;E6918,SUM($N$4:N6918)-SUM($O$3:O6917),0)</f>
        <v>0</v>
      </c>
      <c r="P6918" s="6">
        <f>IF(B6918&gt;0,SUM($O$4:O6918)-SUM($P$3:P6917),0)</f>
        <v>0</v>
      </c>
      <c r="Q6918" s="6">
        <f t="shared" si="762"/>
        <v>1.8681107425363261E-11</v>
      </c>
      <c r="R6918" s="8">
        <f>IF(E6917&lt;&gt;E6918,SUM($Q$4:Q6918)-SUM($R$3:R6917),0)</f>
        <v>0</v>
      </c>
      <c r="S6918" s="6">
        <f>IF(B6918&gt;0,SUM($R$4:R6918)-SUM($S$3:S6917),0)</f>
        <v>0</v>
      </c>
    </row>
    <row r="6919" spans="1:19">
      <c r="A6919">
        <f>IF(E6918&lt;&gt;E6919,COUNTIF($A$4:A6918,"&lt;&gt;0")+1,0)</f>
        <v>0</v>
      </c>
      <c r="B6919">
        <f>IF(A6919&lt;&gt;0,IF(MOD(A6919,3)=0,COUNTIF($B$4:B6918,"&lt;&gt;0")+1,0),0)</f>
        <v>0</v>
      </c>
      <c r="C6919" s="9">
        <f>'Dash Board'!$C$12+COUNT('Daily reducing balance'!$F$4:F6918)</f>
        <v>48645</v>
      </c>
      <c r="D6919">
        <f t="shared" si="756"/>
        <v>2033</v>
      </c>
      <c r="E6919">
        <f t="shared" si="757"/>
        <v>3</v>
      </c>
      <c r="F6919">
        <f>DAY('Dash Board'!$C$12+COUNT('Daily reducing balance'!$F$4:F6918))</f>
        <v>7</v>
      </c>
      <c r="G6919" s="8">
        <f t="shared" si="758"/>
        <v>1.3641131453074506E-7</v>
      </c>
      <c r="H6919" s="6">
        <f>G6919*'Dash Board'!$C$11/365</f>
        <v>3.9241611029392413E-11</v>
      </c>
      <c r="I6919" s="6">
        <f>H6919*'Dash Board'!$C$18/'Dash Board'!$C$11</f>
        <v>1.868648144256782E-11</v>
      </c>
      <c r="J6919" s="6">
        <f>(G6919&gt;1)*PMT('Dash Board'!$C$11/365,$U$4,-'Dash Board'!$C$19)</f>
        <v>0</v>
      </c>
      <c r="K6919" s="6">
        <f t="shared" si="760"/>
        <v>0</v>
      </c>
      <c r="L6919" s="8">
        <f t="shared" si="761"/>
        <v>1.3645055614177446E-7</v>
      </c>
      <c r="N6919" s="8">
        <f t="shared" si="759"/>
        <v>-1.868648144256782E-11</v>
      </c>
      <c r="O6919" s="8">
        <f>IF(E6918&lt;&gt;E6919,SUM($N$4:N6919)-SUM($O$3:O6918),0)</f>
        <v>0</v>
      </c>
      <c r="P6919" s="6">
        <f>IF(B6919&gt;0,SUM($O$4:O6919)-SUM($P$3:P6918),0)</f>
        <v>0</v>
      </c>
      <c r="Q6919" s="6">
        <f t="shared" si="762"/>
        <v>1.868648144256782E-11</v>
      </c>
      <c r="R6919" s="8">
        <f>IF(E6918&lt;&gt;E6919,SUM($Q$4:Q6919)-SUM($R$3:R6918),0)</f>
        <v>0</v>
      </c>
      <c r="S6919" s="6">
        <f>IF(B6919&gt;0,SUM($R$4:R6919)-SUM($S$3:S6918),0)</f>
        <v>0</v>
      </c>
    </row>
    <row r="6920" spans="1:19">
      <c r="A6920">
        <f>IF(E6919&lt;&gt;E6920,COUNTIF($A$4:A6919,"&lt;&gt;0")+1,0)</f>
        <v>0</v>
      </c>
      <c r="B6920">
        <f>IF(A6920&lt;&gt;0,IF(MOD(A6920,3)=0,COUNTIF($B$4:B6919,"&lt;&gt;0")+1,0),0)</f>
        <v>0</v>
      </c>
      <c r="C6920" s="9">
        <f>'Dash Board'!$C$12+COUNT('Daily reducing balance'!$F$4:F6919)</f>
        <v>48646</v>
      </c>
      <c r="D6920">
        <f t="shared" si="756"/>
        <v>2033</v>
      </c>
      <c r="E6920">
        <f t="shared" si="757"/>
        <v>3</v>
      </c>
      <c r="F6920">
        <f>DAY('Dash Board'!$C$12+COUNT('Daily reducing balance'!$F$4:F6919))</f>
        <v>8</v>
      </c>
      <c r="G6920" s="8">
        <f t="shared" si="758"/>
        <v>1.3645055614177446E-7</v>
      </c>
      <c r="H6920" s="6">
        <f>G6920*'Dash Board'!$C$11/365</f>
        <v>3.9252899712017309E-11</v>
      </c>
      <c r="I6920" s="6">
        <f>H6920*'Dash Board'!$C$18/'Dash Board'!$C$11</f>
        <v>1.8691857005722527E-11</v>
      </c>
      <c r="J6920" s="6">
        <f>(G6920&gt;1)*PMT('Dash Board'!$C$11/365,$U$4,-'Dash Board'!$C$19)</f>
        <v>0</v>
      </c>
      <c r="K6920" s="6">
        <f t="shared" si="760"/>
        <v>0</v>
      </c>
      <c r="L6920" s="8">
        <f t="shared" si="761"/>
        <v>1.3648980904148648E-7</v>
      </c>
      <c r="N6920" s="8">
        <f t="shared" si="759"/>
        <v>-1.8691857005722527E-11</v>
      </c>
      <c r="O6920" s="8">
        <f>IF(E6919&lt;&gt;E6920,SUM($N$4:N6920)-SUM($O$3:O6919),0)</f>
        <v>0</v>
      </c>
      <c r="P6920" s="6">
        <f>IF(B6920&gt;0,SUM($O$4:O6920)-SUM($P$3:P6919),0)</f>
        <v>0</v>
      </c>
      <c r="Q6920" s="6">
        <f t="shared" si="762"/>
        <v>1.8691857005722527E-11</v>
      </c>
      <c r="R6920" s="8">
        <f>IF(E6919&lt;&gt;E6920,SUM($Q$4:Q6920)-SUM($R$3:R6919),0)</f>
        <v>0</v>
      </c>
      <c r="S6920" s="6">
        <f>IF(B6920&gt;0,SUM($R$4:R6920)-SUM($S$3:S6919),0)</f>
        <v>0</v>
      </c>
    </row>
    <row r="6921" spans="1:19">
      <c r="A6921">
        <f>IF(E6920&lt;&gt;E6921,COUNTIF($A$4:A6920,"&lt;&gt;0")+1,0)</f>
        <v>0</v>
      </c>
      <c r="B6921">
        <f>IF(A6921&lt;&gt;0,IF(MOD(A6921,3)=0,COUNTIF($B$4:B6920,"&lt;&gt;0")+1,0),0)</f>
        <v>0</v>
      </c>
      <c r="C6921" s="9">
        <f>'Dash Board'!$C$12+COUNT('Daily reducing balance'!$F$4:F6920)</f>
        <v>48647</v>
      </c>
      <c r="D6921">
        <f t="shared" si="756"/>
        <v>2033</v>
      </c>
      <c r="E6921">
        <f t="shared" si="757"/>
        <v>3</v>
      </c>
      <c r="F6921">
        <f>DAY('Dash Board'!$C$12+COUNT('Daily reducing balance'!$F$4:F6920))</f>
        <v>9</v>
      </c>
      <c r="G6921" s="8">
        <f t="shared" si="758"/>
        <v>1.3648980904148648E-7</v>
      </c>
      <c r="H6921" s="6">
        <f>G6921*'Dash Board'!$C$11/365</f>
        <v>3.9264191642071451E-11</v>
      </c>
      <c r="I6921" s="6">
        <f>H6921*'Dash Board'!$C$18/'Dash Board'!$C$11</f>
        <v>1.869723411527212E-11</v>
      </c>
      <c r="J6921" s="6">
        <f>(G6921&gt;1)*PMT('Dash Board'!$C$11/365,$U$4,-'Dash Board'!$C$19)</f>
        <v>0</v>
      </c>
      <c r="K6921" s="6">
        <f t="shared" si="760"/>
        <v>0</v>
      </c>
      <c r="L6921" s="8">
        <f t="shared" si="761"/>
        <v>1.3652907323312855E-7</v>
      </c>
      <c r="N6921" s="8">
        <f t="shared" si="759"/>
        <v>-1.869723411527212E-11</v>
      </c>
      <c r="O6921" s="8">
        <f>IF(E6920&lt;&gt;E6921,SUM($N$4:N6921)-SUM($O$3:O6920),0)</f>
        <v>0</v>
      </c>
      <c r="P6921" s="6">
        <f>IF(B6921&gt;0,SUM($O$4:O6921)-SUM($P$3:P6920),0)</f>
        <v>0</v>
      </c>
      <c r="Q6921" s="6">
        <f t="shared" si="762"/>
        <v>1.869723411527212E-11</v>
      </c>
      <c r="R6921" s="8">
        <f>IF(E6920&lt;&gt;E6921,SUM($Q$4:Q6921)-SUM($R$3:R6920),0)</f>
        <v>0</v>
      </c>
      <c r="S6921" s="6">
        <f>IF(B6921&gt;0,SUM($R$4:R6921)-SUM($S$3:S6920),0)</f>
        <v>0</v>
      </c>
    </row>
    <row r="6922" spans="1:19">
      <c r="A6922">
        <f>IF(E6921&lt;&gt;E6922,COUNTIF($A$4:A6921,"&lt;&gt;0")+1,0)</f>
        <v>0</v>
      </c>
      <c r="B6922">
        <f>IF(A6922&lt;&gt;0,IF(MOD(A6922,3)=0,COUNTIF($B$4:B6921,"&lt;&gt;0")+1,0),0)</f>
        <v>0</v>
      </c>
      <c r="C6922" s="9">
        <f>'Dash Board'!$C$12+COUNT('Daily reducing balance'!$F$4:F6921)</f>
        <v>48648</v>
      </c>
      <c r="D6922">
        <f t="shared" si="756"/>
        <v>2033</v>
      </c>
      <c r="E6922">
        <f t="shared" si="757"/>
        <v>3</v>
      </c>
      <c r="F6922">
        <f>DAY('Dash Board'!$C$12+COUNT('Daily reducing balance'!$F$4:F6921))</f>
        <v>10</v>
      </c>
      <c r="G6922" s="8">
        <f t="shared" si="758"/>
        <v>1.3652907323312855E-7</v>
      </c>
      <c r="H6922" s="6">
        <f>G6922*'Dash Board'!$C$11/365</f>
        <v>3.9275486820489036E-11</v>
      </c>
      <c r="I6922" s="6">
        <f>H6922*'Dash Board'!$C$18/'Dash Board'!$C$11</f>
        <v>1.8702612771661445E-11</v>
      </c>
      <c r="J6922" s="6">
        <f>(G6922&gt;1)*PMT('Dash Board'!$C$11/365,$U$4,-'Dash Board'!$C$19)</f>
        <v>0</v>
      </c>
      <c r="K6922" s="6">
        <f t="shared" si="760"/>
        <v>0</v>
      </c>
      <c r="L6922" s="8">
        <f t="shared" si="761"/>
        <v>1.3656834871994905E-7</v>
      </c>
      <c r="N6922" s="8">
        <f t="shared" si="759"/>
        <v>-1.8702612771661445E-11</v>
      </c>
      <c r="O6922" s="8">
        <f>IF(E6921&lt;&gt;E6922,SUM($N$4:N6922)-SUM($O$3:O6921),0)</f>
        <v>0</v>
      </c>
      <c r="P6922" s="6">
        <f>IF(B6922&gt;0,SUM($O$4:O6922)-SUM($P$3:P6921),0)</f>
        <v>0</v>
      </c>
      <c r="Q6922" s="6">
        <f t="shared" si="762"/>
        <v>1.8702612771661445E-11</v>
      </c>
      <c r="R6922" s="8">
        <f>IF(E6921&lt;&gt;E6922,SUM($Q$4:Q6922)-SUM($R$3:R6921),0)</f>
        <v>0</v>
      </c>
      <c r="S6922" s="6">
        <f>IF(B6922&gt;0,SUM($R$4:R6922)-SUM($S$3:S6921),0)</f>
        <v>0</v>
      </c>
    </row>
    <row r="6923" spans="1:19">
      <c r="A6923">
        <f>IF(E6922&lt;&gt;E6923,COUNTIF($A$4:A6922,"&lt;&gt;0")+1,0)</f>
        <v>0</v>
      </c>
      <c r="B6923">
        <f>IF(A6923&lt;&gt;0,IF(MOD(A6923,3)=0,COUNTIF($B$4:B6922,"&lt;&gt;0")+1,0),0)</f>
        <v>0</v>
      </c>
      <c r="C6923" s="9">
        <f>'Dash Board'!$C$12+COUNT('Daily reducing balance'!$F$4:F6922)</f>
        <v>48649</v>
      </c>
      <c r="D6923">
        <f t="shared" si="756"/>
        <v>2033</v>
      </c>
      <c r="E6923">
        <f t="shared" si="757"/>
        <v>3</v>
      </c>
      <c r="F6923">
        <f>DAY('Dash Board'!$C$12+COUNT('Daily reducing balance'!$F$4:F6922))</f>
        <v>11</v>
      </c>
      <c r="G6923" s="8">
        <f t="shared" si="758"/>
        <v>1.3656834871994905E-7</v>
      </c>
      <c r="H6923" s="6">
        <f>G6923*'Dash Board'!$C$11/365</f>
        <v>3.9286785248204519E-11</v>
      </c>
      <c r="I6923" s="6">
        <f>H6923*'Dash Board'!$C$18/'Dash Board'!$C$11</f>
        <v>1.8707992975335485E-11</v>
      </c>
      <c r="J6923" s="6">
        <f>(G6923&gt;1)*PMT('Dash Board'!$C$11/365,$U$4,-'Dash Board'!$C$19)</f>
        <v>0</v>
      </c>
      <c r="K6923" s="6">
        <f t="shared" si="760"/>
        <v>0</v>
      </c>
      <c r="L6923" s="8">
        <f t="shared" si="761"/>
        <v>1.3660763550519726E-7</v>
      </c>
      <c r="N6923" s="8">
        <f t="shared" si="759"/>
        <v>-1.8707992975335485E-11</v>
      </c>
      <c r="O6923" s="8">
        <f>IF(E6922&lt;&gt;E6923,SUM($N$4:N6923)-SUM($O$3:O6922),0)</f>
        <v>0</v>
      </c>
      <c r="P6923" s="6">
        <f>IF(B6923&gt;0,SUM($O$4:O6923)-SUM($P$3:P6922),0)</f>
        <v>0</v>
      </c>
      <c r="Q6923" s="6">
        <f t="shared" si="762"/>
        <v>1.8707992975335485E-11</v>
      </c>
      <c r="R6923" s="8">
        <f>IF(E6922&lt;&gt;E6923,SUM($Q$4:Q6923)-SUM($R$3:R6922),0)</f>
        <v>0</v>
      </c>
      <c r="S6923" s="6">
        <f>IF(B6923&gt;0,SUM($R$4:R6923)-SUM($S$3:S6922),0)</f>
        <v>0</v>
      </c>
    </row>
    <row r="6924" spans="1:19">
      <c r="A6924">
        <f>IF(E6923&lt;&gt;E6924,COUNTIF($A$4:A6923,"&lt;&gt;0")+1,0)</f>
        <v>0</v>
      </c>
      <c r="B6924">
        <f>IF(A6924&lt;&gt;0,IF(MOD(A6924,3)=0,COUNTIF($B$4:B6923,"&lt;&gt;0")+1,0),0)</f>
        <v>0</v>
      </c>
      <c r="C6924" s="9">
        <f>'Dash Board'!$C$12+COUNT('Daily reducing balance'!$F$4:F6923)</f>
        <v>48650</v>
      </c>
      <c r="D6924">
        <f t="shared" si="756"/>
        <v>2033</v>
      </c>
      <c r="E6924">
        <f t="shared" si="757"/>
        <v>3</v>
      </c>
      <c r="F6924">
        <f>DAY('Dash Board'!$C$12+COUNT('Daily reducing balance'!$F$4:F6923))</f>
        <v>12</v>
      </c>
      <c r="G6924" s="8">
        <f t="shared" si="758"/>
        <v>1.3660763550519726E-7</v>
      </c>
      <c r="H6924" s="6">
        <f>G6924*'Dash Board'!$C$11/365</f>
        <v>3.9298086926152633E-11</v>
      </c>
      <c r="I6924" s="6">
        <f>H6924*'Dash Board'!$C$18/'Dash Board'!$C$11</f>
        <v>1.8713374726739349E-11</v>
      </c>
      <c r="J6924" s="6">
        <f>(G6924&gt;1)*PMT('Dash Board'!$C$11/365,$U$4,-'Dash Board'!$C$19)</f>
        <v>0</v>
      </c>
      <c r="K6924" s="6">
        <f t="shared" si="760"/>
        <v>0</v>
      </c>
      <c r="L6924" s="8">
        <f t="shared" si="761"/>
        <v>1.3664693359212343E-7</v>
      </c>
      <c r="N6924" s="8">
        <f t="shared" si="759"/>
        <v>-1.8713374726739349E-11</v>
      </c>
      <c r="O6924" s="8">
        <f>IF(E6923&lt;&gt;E6924,SUM($N$4:N6924)-SUM($O$3:O6923),0)</f>
        <v>0</v>
      </c>
      <c r="P6924" s="6">
        <f>IF(B6924&gt;0,SUM($O$4:O6924)-SUM($P$3:P6923),0)</f>
        <v>0</v>
      </c>
      <c r="Q6924" s="6">
        <f t="shared" si="762"/>
        <v>1.8713374726739349E-11</v>
      </c>
      <c r="R6924" s="8">
        <f>IF(E6923&lt;&gt;E6924,SUM($Q$4:Q6924)-SUM($R$3:R6923),0)</f>
        <v>0</v>
      </c>
      <c r="S6924" s="6">
        <f>IF(B6924&gt;0,SUM($R$4:R6924)-SUM($S$3:S6923),0)</f>
        <v>0</v>
      </c>
    </row>
    <row r="6925" spans="1:19">
      <c r="A6925">
        <f>IF(E6924&lt;&gt;E6925,COUNTIF($A$4:A6924,"&lt;&gt;0")+1,0)</f>
        <v>0</v>
      </c>
      <c r="B6925">
        <f>IF(A6925&lt;&gt;0,IF(MOD(A6925,3)=0,COUNTIF($B$4:B6924,"&lt;&gt;0")+1,0),0)</f>
        <v>0</v>
      </c>
      <c r="C6925" s="9">
        <f>'Dash Board'!$C$12+COUNT('Daily reducing balance'!$F$4:F6924)</f>
        <v>48651</v>
      </c>
      <c r="D6925">
        <f t="shared" si="756"/>
        <v>2033</v>
      </c>
      <c r="E6925">
        <f t="shared" si="757"/>
        <v>3</v>
      </c>
      <c r="F6925">
        <f>DAY('Dash Board'!$C$12+COUNT('Daily reducing balance'!$F$4:F6924))</f>
        <v>13</v>
      </c>
      <c r="G6925" s="8">
        <f t="shared" si="758"/>
        <v>1.3664693359212343E-7</v>
      </c>
      <c r="H6925" s="6">
        <f>G6925*'Dash Board'!$C$11/365</f>
        <v>3.9309391855268385E-11</v>
      </c>
      <c r="I6925" s="6">
        <f>H6925*'Dash Board'!$C$18/'Dash Board'!$C$11</f>
        <v>1.8718758026318278E-11</v>
      </c>
      <c r="J6925" s="6">
        <f>(G6925&gt;1)*PMT('Dash Board'!$C$11/365,$U$4,-'Dash Board'!$C$19)</f>
        <v>0</v>
      </c>
      <c r="K6925" s="6">
        <f t="shared" si="760"/>
        <v>0</v>
      </c>
      <c r="L6925" s="8">
        <f t="shared" si="761"/>
        <v>1.3668624298397868E-7</v>
      </c>
      <c r="N6925" s="8">
        <f t="shared" si="759"/>
        <v>-1.8718758026318278E-11</v>
      </c>
      <c r="O6925" s="8">
        <f>IF(E6924&lt;&gt;E6925,SUM($N$4:N6925)-SUM($O$3:O6924),0)</f>
        <v>0</v>
      </c>
      <c r="P6925" s="6">
        <f>IF(B6925&gt;0,SUM($O$4:O6925)-SUM($P$3:P6924),0)</f>
        <v>0</v>
      </c>
      <c r="Q6925" s="6">
        <f t="shared" si="762"/>
        <v>1.8718758026318278E-11</v>
      </c>
      <c r="R6925" s="8">
        <f>IF(E6924&lt;&gt;E6925,SUM($Q$4:Q6925)-SUM($R$3:R6924),0)</f>
        <v>0</v>
      </c>
      <c r="S6925" s="6">
        <f>IF(B6925&gt;0,SUM($R$4:R6925)-SUM($S$3:S6924),0)</f>
        <v>0</v>
      </c>
    </row>
    <row r="6926" spans="1:19">
      <c r="A6926">
        <f>IF(E6925&lt;&gt;E6926,COUNTIF($A$4:A6925,"&lt;&gt;0")+1,0)</f>
        <v>0</v>
      </c>
      <c r="B6926">
        <f>IF(A6926&lt;&gt;0,IF(MOD(A6926,3)=0,COUNTIF($B$4:B6925,"&lt;&gt;0")+1,0),0)</f>
        <v>0</v>
      </c>
      <c r="C6926" s="9">
        <f>'Dash Board'!$C$12+COUNT('Daily reducing balance'!$F$4:F6925)</f>
        <v>48652</v>
      </c>
      <c r="D6926">
        <f t="shared" si="756"/>
        <v>2033</v>
      </c>
      <c r="E6926">
        <f t="shared" si="757"/>
        <v>3</v>
      </c>
      <c r="F6926">
        <f>DAY('Dash Board'!$C$12+COUNT('Daily reducing balance'!$F$4:F6925))</f>
        <v>14</v>
      </c>
      <c r="G6926" s="8">
        <f t="shared" si="758"/>
        <v>1.3668624298397868E-7</v>
      </c>
      <c r="H6926" s="6">
        <f>G6926*'Dash Board'!$C$11/365</f>
        <v>3.9320700036487017E-11</v>
      </c>
      <c r="I6926" s="6">
        <f>H6926*'Dash Board'!$C$18/'Dash Board'!$C$11</f>
        <v>1.8724142874517627E-11</v>
      </c>
      <c r="J6926" s="6">
        <f>(G6926&gt;1)*PMT('Dash Board'!$C$11/365,$U$4,-'Dash Board'!$C$19)</f>
        <v>0</v>
      </c>
      <c r="K6926" s="6">
        <f t="shared" si="760"/>
        <v>0</v>
      </c>
      <c r="L6926" s="8">
        <f t="shared" si="761"/>
        <v>1.3672556368401516E-7</v>
      </c>
      <c r="N6926" s="8">
        <f t="shared" si="759"/>
        <v>-1.8724142874517627E-11</v>
      </c>
      <c r="O6926" s="8">
        <f>IF(E6925&lt;&gt;E6926,SUM($N$4:N6926)-SUM($O$3:O6925),0)</f>
        <v>0</v>
      </c>
      <c r="P6926" s="6">
        <f>IF(B6926&gt;0,SUM($O$4:O6926)-SUM($P$3:P6925),0)</f>
        <v>0</v>
      </c>
      <c r="Q6926" s="6">
        <f t="shared" si="762"/>
        <v>1.8724142874517627E-11</v>
      </c>
      <c r="R6926" s="8">
        <f>IF(E6925&lt;&gt;E6926,SUM($Q$4:Q6926)-SUM($R$3:R6925),0)</f>
        <v>0</v>
      </c>
      <c r="S6926" s="6">
        <f>IF(B6926&gt;0,SUM($R$4:R6926)-SUM($S$3:S6925),0)</f>
        <v>0</v>
      </c>
    </row>
    <row r="6927" spans="1:19">
      <c r="A6927">
        <f>IF(E6926&lt;&gt;E6927,COUNTIF($A$4:A6926,"&lt;&gt;0")+1,0)</f>
        <v>0</v>
      </c>
      <c r="B6927">
        <f>IF(A6927&lt;&gt;0,IF(MOD(A6927,3)=0,COUNTIF($B$4:B6926,"&lt;&gt;0")+1,0),0)</f>
        <v>0</v>
      </c>
      <c r="C6927" s="9">
        <f>'Dash Board'!$C$12+COUNT('Daily reducing balance'!$F$4:F6926)</f>
        <v>48653</v>
      </c>
      <c r="D6927">
        <f t="shared" si="756"/>
        <v>2033</v>
      </c>
      <c r="E6927">
        <f t="shared" si="757"/>
        <v>3</v>
      </c>
      <c r="F6927">
        <f>DAY('Dash Board'!$C$12+COUNT('Daily reducing balance'!$F$4:F6926))</f>
        <v>15</v>
      </c>
      <c r="G6927" s="8">
        <f t="shared" si="758"/>
        <v>1.3672556368401516E-7</v>
      </c>
      <c r="H6927" s="6">
        <f>G6927*'Dash Board'!$C$11/365</f>
        <v>3.9332011470744091E-11</v>
      </c>
      <c r="I6927" s="6">
        <f>H6927*'Dash Board'!$C$18/'Dash Board'!$C$11</f>
        <v>1.8729529271782901E-11</v>
      </c>
      <c r="J6927" s="6">
        <f>(G6927&gt;1)*PMT('Dash Board'!$C$11/365,$U$4,-'Dash Board'!$C$19)</f>
        <v>0</v>
      </c>
      <c r="K6927" s="6">
        <f t="shared" si="760"/>
        <v>0</v>
      </c>
      <c r="L6927" s="8">
        <f t="shared" si="761"/>
        <v>1.367648956954859E-7</v>
      </c>
      <c r="N6927" s="8">
        <f t="shared" si="759"/>
        <v>-1.8729529271782901E-11</v>
      </c>
      <c r="O6927" s="8">
        <f>IF(E6926&lt;&gt;E6927,SUM($N$4:N6927)-SUM($O$3:O6926),0)</f>
        <v>0</v>
      </c>
      <c r="P6927" s="6">
        <f>IF(B6927&gt;0,SUM($O$4:O6927)-SUM($P$3:P6926),0)</f>
        <v>0</v>
      </c>
      <c r="Q6927" s="6">
        <f t="shared" si="762"/>
        <v>1.8729529271782901E-11</v>
      </c>
      <c r="R6927" s="8">
        <f>IF(E6926&lt;&gt;E6927,SUM($Q$4:Q6927)-SUM($R$3:R6926),0)</f>
        <v>0</v>
      </c>
      <c r="S6927" s="6">
        <f>IF(B6927&gt;0,SUM($R$4:R6927)-SUM($S$3:S6926),0)</f>
        <v>0</v>
      </c>
    </row>
    <row r="6928" spans="1:19">
      <c r="A6928">
        <f>IF(E6927&lt;&gt;E6928,COUNTIF($A$4:A6927,"&lt;&gt;0")+1,0)</f>
        <v>0</v>
      </c>
      <c r="B6928">
        <f>IF(A6928&lt;&gt;0,IF(MOD(A6928,3)=0,COUNTIF($B$4:B6927,"&lt;&gt;0")+1,0),0)</f>
        <v>0</v>
      </c>
      <c r="C6928" s="9">
        <f>'Dash Board'!$C$12+COUNT('Daily reducing balance'!$F$4:F6927)</f>
        <v>48654</v>
      </c>
      <c r="D6928">
        <f t="shared" si="756"/>
        <v>2033</v>
      </c>
      <c r="E6928">
        <f t="shared" si="757"/>
        <v>3</v>
      </c>
      <c r="F6928">
        <f>DAY('Dash Board'!$C$12+COUNT('Daily reducing balance'!$F$4:F6927))</f>
        <v>16</v>
      </c>
      <c r="G6928" s="8">
        <f t="shared" si="758"/>
        <v>1.367648956954859E-7</v>
      </c>
      <c r="H6928" s="6">
        <f>G6928*'Dash Board'!$C$11/365</f>
        <v>3.9343326158975393E-11</v>
      </c>
      <c r="I6928" s="6">
        <f>H6928*'Dash Board'!$C$18/'Dash Board'!$C$11</f>
        <v>1.8734917218559714E-11</v>
      </c>
      <c r="J6928" s="6">
        <f>(G6928&gt;1)*PMT('Dash Board'!$C$11/365,$U$4,-'Dash Board'!$C$19)</f>
        <v>0</v>
      </c>
      <c r="K6928" s="6">
        <f t="shared" si="760"/>
        <v>0</v>
      </c>
      <c r="L6928" s="8">
        <f t="shared" si="761"/>
        <v>1.3680423902164487E-7</v>
      </c>
      <c r="N6928" s="8">
        <f t="shared" si="759"/>
        <v>-1.8734917218559714E-11</v>
      </c>
      <c r="O6928" s="8">
        <f>IF(E6927&lt;&gt;E6928,SUM($N$4:N6928)-SUM($O$3:O6927),0)</f>
        <v>0</v>
      </c>
      <c r="P6928" s="6">
        <f>IF(B6928&gt;0,SUM($O$4:O6928)-SUM($P$3:P6927),0)</f>
        <v>0</v>
      </c>
      <c r="Q6928" s="6">
        <f t="shared" si="762"/>
        <v>1.8734917218559714E-11</v>
      </c>
      <c r="R6928" s="8">
        <f>IF(E6927&lt;&gt;E6928,SUM($Q$4:Q6928)-SUM($R$3:R6927),0)</f>
        <v>0</v>
      </c>
      <c r="S6928" s="6">
        <f>IF(B6928&gt;0,SUM($R$4:R6928)-SUM($S$3:S6927),0)</f>
        <v>0</v>
      </c>
    </row>
    <row r="6929" spans="1:19">
      <c r="A6929">
        <f>IF(E6928&lt;&gt;E6929,COUNTIF($A$4:A6928,"&lt;&gt;0")+1,0)</f>
        <v>0</v>
      </c>
      <c r="B6929">
        <f>IF(A6929&lt;&gt;0,IF(MOD(A6929,3)=0,COUNTIF($B$4:B6928,"&lt;&gt;0")+1,0),0)</f>
        <v>0</v>
      </c>
      <c r="C6929" s="9">
        <f>'Dash Board'!$C$12+COUNT('Daily reducing balance'!$F$4:F6928)</f>
        <v>48655</v>
      </c>
      <c r="D6929">
        <f t="shared" si="756"/>
        <v>2033</v>
      </c>
      <c r="E6929">
        <f t="shared" si="757"/>
        <v>3</v>
      </c>
      <c r="F6929">
        <f>DAY('Dash Board'!$C$12+COUNT('Daily reducing balance'!$F$4:F6928))</f>
        <v>17</v>
      </c>
      <c r="G6929" s="8">
        <f t="shared" si="758"/>
        <v>1.3680423902164487E-7</v>
      </c>
      <c r="H6929" s="6">
        <f>G6929*'Dash Board'!$C$11/365</f>
        <v>3.9354644102117014E-11</v>
      </c>
      <c r="I6929" s="6">
        <f>H6929*'Dash Board'!$C$18/'Dash Board'!$C$11</f>
        <v>1.8740306715293817E-11</v>
      </c>
      <c r="J6929" s="6">
        <f>(G6929&gt;1)*PMT('Dash Board'!$C$11/365,$U$4,-'Dash Board'!$C$19)</f>
        <v>0</v>
      </c>
      <c r="K6929" s="6">
        <f t="shared" si="760"/>
        <v>0</v>
      </c>
      <c r="L6929" s="8">
        <f t="shared" si="761"/>
        <v>1.36843593665747E-7</v>
      </c>
      <c r="N6929" s="8">
        <f t="shared" si="759"/>
        <v>-1.8740306715293817E-11</v>
      </c>
      <c r="O6929" s="8">
        <f>IF(E6928&lt;&gt;E6929,SUM($N$4:N6929)-SUM($O$3:O6928),0)</f>
        <v>0</v>
      </c>
      <c r="P6929" s="6">
        <f>IF(B6929&gt;0,SUM($O$4:O6929)-SUM($P$3:P6928),0)</f>
        <v>0</v>
      </c>
      <c r="Q6929" s="6">
        <f t="shared" si="762"/>
        <v>1.8740306715293817E-11</v>
      </c>
      <c r="R6929" s="8">
        <f>IF(E6928&lt;&gt;E6929,SUM($Q$4:Q6929)-SUM($R$3:R6928),0)</f>
        <v>0</v>
      </c>
      <c r="S6929" s="6">
        <f>IF(B6929&gt;0,SUM($R$4:R6929)-SUM($S$3:S6928),0)</f>
        <v>0</v>
      </c>
    </row>
    <row r="6930" spans="1:19">
      <c r="A6930">
        <f>IF(E6929&lt;&gt;E6930,COUNTIF($A$4:A6929,"&lt;&gt;0")+1,0)</f>
        <v>0</v>
      </c>
      <c r="B6930">
        <f>IF(A6930&lt;&gt;0,IF(MOD(A6930,3)=0,COUNTIF($B$4:B6929,"&lt;&gt;0")+1,0),0)</f>
        <v>0</v>
      </c>
      <c r="C6930" s="9">
        <f>'Dash Board'!$C$12+COUNT('Daily reducing balance'!$F$4:F6929)</f>
        <v>48656</v>
      </c>
      <c r="D6930">
        <f t="shared" si="756"/>
        <v>2033</v>
      </c>
      <c r="E6930">
        <f t="shared" si="757"/>
        <v>3</v>
      </c>
      <c r="F6930">
        <f>DAY('Dash Board'!$C$12+COUNT('Daily reducing balance'!$F$4:F6929))</f>
        <v>18</v>
      </c>
      <c r="G6930" s="8">
        <f t="shared" si="758"/>
        <v>1.36843593665747E-7</v>
      </c>
      <c r="H6930" s="6">
        <f>G6930*'Dash Board'!$C$11/365</f>
        <v>3.9365965301105297E-11</v>
      </c>
      <c r="I6930" s="6">
        <f>H6930*'Dash Board'!$C$18/'Dash Board'!$C$11</f>
        <v>1.8745697762431096E-11</v>
      </c>
      <c r="J6930" s="6">
        <f>(G6930&gt;1)*PMT('Dash Board'!$C$11/365,$U$4,-'Dash Board'!$C$19)</f>
        <v>0</v>
      </c>
      <c r="K6930" s="6">
        <f t="shared" si="760"/>
        <v>0</v>
      </c>
      <c r="L6930" s="8">
        <f t="shared" si="761"/>
        <v>1.368829596310481E-7</v>
      </c>
      <c r="N6930" s="8">
        <f t="shared" si="759"/>
        <v>-1.8745697762431096E-11</v>
      </c>
      <c r="O6930" s="8">
        <f>IF(E6929&lt;&gt;E6930,SUM($N$4:N6930)-SUM($O$3:O6929),0)</f>
        <v>0</v>
      </c>
      <c r="P6930" s="6">
        <f>IF(B6930&gt;0,SUM($O$4:O6930)-SUM($P$3:P6929),0)</f>
        <v>0</v>
      </c>
      <c r="Q6930" s="6">
        <f t="shared" si="762"/>
        <v>1.8745697762431096E-11</v>
      </c>
      <c r="R6930" s="8">
        <f>IF(E6929&lt;&gt;E6930,SUM($Q$4:Q6930)-SUM($R$3:R6929),0)</f>
        <v>0</v>
      </c>
      <c r="S6930" s="6">
        <f>IF(B6930&gt;0,SUM($R$4:R6930)-SUM($S$3:S6929),0)</f>
        <v>0</v>
      </c>
    </row>
    <row r="6931" spans="1:19">
      <c r="A6931">
        <f>IF(E6930&lt;&gt;E6931,COUNTIF($A$4:A6930,"&lt;&gt;0")+1,0)</f>
        <v>0</v>
      </c>
      <c r="B6931">
        <f>IF(A6931&lt;&gt;0,IF(MOD(A6931,3)=0,COUNTIF($B$4:B6930,"&lt;&gt;0")+1,0),0)</f>
        <v>0</v>
      </c>
      <c r="C6931" s="9">
        <f>'Dash Board'!$C$12+COUNT('Daily reducing balance'!$F$4:F6930)</f>
        <v>48657</v>
      </c>
      <c r="D6931">
        <f t="shared" si="756"/>
        <v>2033</v>
      </c>
      <c r="E6931">
        <f t="shared" si="757"/>
        <v>3</v>
      </c>
      <c r="F6931">
        <f>DAY('Dash Board'!$C$12+COUNT('Daily reducing balance'!$F$4:F6930))</f>
        <v>19</v>
      </c>
      <c r="G6931" s="8">
        <f t="shared" si="758"/>
        <v>1.368829596310481E-7</v>
      </c>
      <c r="H6931" s="6">
        <f>G6931*'Dash Board'!$C$11/365</f>
        <v>3.9377289756876848E-11</v>
      </c>
      <c r="I6931" s="6">
        <f>H6931*'Dash Board'!$C$18/'Dash Board'!$C$11</f>
        <v>1.8751090360417549E-11</v>
      </c>
      <c r="J6931" s="6">
        <f>(G6931&gt;1)*PMT('Dash Board'!$C$11/365,$U$4,-'Dash Board'!$C$19)</f>
        <v>0</v>
      </c>
      <c r="K6931" s="6">
        <f t="shared" si="760"/>
        <v>0</v>
      </c>
      <c r="L6931" s="8">
        <f t="shared" si="761"/>
        <v>1.3692233692080498E-7</v>
      </c>
      <c r="N6931" s="8">
        <f t="shared" si="759"/>
        <v>-1.8751090360417549E-11</v>
      </c>
      <c r="O6931" s="8">
        <f>IF(E6930&lt;&gt;E6931,SUM($N$4:N6931)-SUM($O$3:O6930),0)</f>
        <v>0</v>
      </c>
      <c r="P6931" s="6">
        <f>IF(B6931&gt;0,SUM($O$4:O6931)-SUM($P$3:P6930),0)</f>
        <v>0</v>
      </c>
      <c r="Q6931" s="6">
        <f t="shared" si="762"/>
        <v>1.8751090360417549E-11</v>
      </c>
      <c r="R6931" s="8">
        <f>IF(E6930&lt;&gt;E6931,SUM($Q$4:Q6931)-SUM($R$3:R6930),0)</f>
        <v>0</v>
      </c>
      <c r="S6931" s="6">
        <f>IF(B6931&gt;0,SUM($R$4:R6931)-SUM($S$3:S6930),0)</f>
        <v>0</v>
      </c>
    </row>
    <row r="6932" spans="1:19">
      <c r="A6932">
        <f>IF(E6931&lt;&gt;E6932,COUNTIF($A$4:A6931,"&lt;&gt;0")+1,0)</f>
        <v>0</v>
      </c>
      <c r="B6932">
        <f>IF(A6932&lt;&gt;0,IF(MOD(A6932,3)=0,COUNTIF($B$4:B6931,"&lt;&gt;0")+1,0),0)</f>
        <v>0</v>
      </c>
      <c r="C6932" s="9">
        <f>'Dash Board'!$C$12+COUNT('Daily reducing balance'!$F$4:F6931)</f>
        <v>48658</v>
      </c>
      <c r="D6932">
        <f t="shared" si="756"/>
        <v>2033</v>
      </c>
      <c r="E6932">
        <f t="shared" si="757"/>
        <v>3</v>
      </c>
      <c r="F6932">
        <f>DAY('Dash Board'!$C$12+COUNT('Daily reducing balance'!$F$4:F6931))</f>
        <v>20</v>
      </c>
      <c r="G6932" s="8">
        <f t="shared" si="758"/>
        <v>1.3692233692080498E-7</v>
      </c>
      <c r="H6932" s="6">
        <f>G6932*'Dash Board'!$C$11/365</f>
        <v>3.9388617470368554E-11</v>
      </c>
      <c r="I6932" s="6">
        <f>H6932*'Dash Board'!$C$18/'Dash Board'!$C$11</f>
        <v>1.8756484509699315E-11</v>
      </c>
      <c r="J6932" s="6">
        <f>(G6932&gt;1)*PMT('Dash Board'!$C$11/365,$U$4,-'Dash Board'!$C$19)</f>
        <v>0</v>
      </c>
      <c r="K6932" s="6">
        <f t="shared" si="760"/>
        <v>0</v>
      </c>
      <c r="L6932" s="8">
        <f t="shared" si="761"/>
        <v>1.3696172553827534E-7</v>
      </c>
      <c r="N6932" s="8">
        <f t="shared" si="759"/>
        <v>-1.8756484509699315E-11</v>
      </c>
      <c r="O6932" s="8">
        <f>IF(E6931&lt;&gt;E6932,SUM($N$4:N6932)-SUM($O$3:O6931),0)</f>
        <v>0</v>
      </c>
      <c r="P6932" s="6">
        <f>IF(B6932&gt;0,SUM($O$4:O6932)-SUM($P$3:P6931),0)</f>
        <v>0</v>
      </c>
      <c r="Q6932" s="6">
        <f t="shared" si="762"/>
        <v>1.8756484509699315E-11</v>
      </c>
      <c r="R6932" s="8">
        <f>IF(E6931&lt;&gt;E6932,SUM($Q$4:Q6932)-SUM($R$3:R6931),0)</f>
        <v>0</v>
      </c>
      <c r="S6932" s="6">
        <f>IF(B6932&gt;0,SUM($R$4:R6932)-SUM($S$3:S6931),0)</f>
        <v>0</v>
      </c>
    </row>
    <row r="6933" spans="1:19">
      <c r="A6933">
        <f>IF(E6932&lt;&gt;E6933,COUNTIF($A$4:A6932,"&lt;&gt;0")+1,0)</f>
        <v>0</v>
      </c>
      <c r="B6933">
        <f>IF(A6933&lt;&gt;0,IF(MOD(A6933,3)=0,COUNTIF($B$4:B6932,"&lt;&gt;0")+1,0),0)</f>
        <v>0</v>
      </c>
      <c r="C6933" s="9">
        <f>'Dash Board'!$C$12+COUNT('Daily reducing balance'!$F$4:F6932)</f>
        <v>48659</v>
      </c>
      <c r="D6933">
        <f t="shared" si="756"/>
        <v>2033</v>
      </c>
      <c r="E6933">
        <f t="shared" si="757"/>
        <v>3</v>
      </c>
      <c r="F6933">
        <f>DAY('Dash Board'!$C$12+COUNT('Daily reducing balance'!$F$4:F6932))</f>
        <v>21</v>
      </c>
      <c r="G6933" s="8">
        <f t="shared" si="758"/>
        <v>1.3696172553827534E-7</v>
      </c>
      <c r="H6933" s="6">
        <f>G6933*'Dash Board'!$C$11/365</f>
        <v>3.9399948442517565E-11</v>
      </c>
      <c r="I6933" s="6">
        <f>H6933*'Dash Board'!$C$18/'Dash Board'!$C$11</f>
        <v>1.876188021072265E-11</v>
      </c>
      <c r="J6933" s="6">
        <f>(G6933&gt;1)*PMT('Dash Board'!$C$11/365,$U$4,-'Dash Board'!$C$19)</f>
        <v>0</v>
      </c>
      <c r="K6933" s="6">
        <f t="shared" si="760"/>
        <v>0</v>
      </c>
      <c r="L6933" s="8">
        <f t="shared" si="761"/>
        <v>1.3700112548671786E-7</v>
      </c>
      <c r="N6933" s="8">
        <f t="shared" si="759"/>
        <v>-1.876188021072265E-11</v>
      </c>
      <c r="O6933" s="8">
        <f>IF(E6932&lt;&gt;E6933,SUM($N$4:N6933)-SUM($O$3:O6932),0)</f>
        <v>0</v>
      </c>
      <c r="P6933" s="6">
        <f>IF(B6933&gt;0,SUM($O$4:O6933)-SUM($P$3:P6932),0)</f>
        <v>0</v>
      </c>
      <c r="Q6933" s="6">
        <f t="shared" si="762"/>
        <v>1.876188021072265E-11</v>
      </c>
      <c r="R6933" s="8">
        <f>IF(E6932&lt;&gt;E6933,SUM($Q$4:Q6933)-SUM($R$3:R6932),0)</f>
        <v>0</v>
      </c>
      <c r="S6933" s="6">
        <f>IF(B6933&gt;0,SUM($R$4:R6933)-SUM($S$3:S6932),0)</f>
        <v>0</v>
      </c>
    </row>
    <row r="6934" spans="1:19">
      <c r="A6934">
        <f>IF(E6933&lt;&gt;E6934,COUNTIF($A$4:A6933,"&lt;&gt;0")+1,0)</f>
        <v>0</v>
      </c>
      <c r="B6934">
        <f>IF(A6934&lt;&gt;0,IF(MOD(A6934,3)=0,COUNTIF($B$4:B6933,"&lt;&gt;0")+1,0),0)</f>
        <v>0</v>
      </c>
      <c r="C6934" s="9">
        <f>'Dash Board'!$C$12+COUNT('Daily reducing balance'!$F$4:F6933)</f>
        <v>48660</v>
      </c>
      <c r="D6934">
        <f t="shared" si="756"/>
        <v>2033</v>
      </c>
      <c r="E6934">
        <f t="shared" si="757"/>
        <v>3</v>
      </c>
      <c r="F6934">
        <f>DAY('Dash Board'!$C$12+COUNT('Daily reducing balance'!$F$4:F6933))</f>
        <v>22</v>
      </c>
      <c r="G6934" s="8">
        <f t="shared" si="758"/>
        <v>1.3700112548671786E-7</v>
      </c>
      <c r="H6934" s="6">
        <f>G6934*'Dash Board'!$C$11/365</f>
        <v>3.9411282674261303E-11</v>
      </c>
      <c r="I6934" s="6">
        <f>H6934*'Dash Board'!$C$18/'Dash Board'!$C$11</f>
        <v>1.8767277463933958E-11</v>
      </c>
      <c r="J6934" s="6">
        <f>(G6934&gt;1)*PMT('Dash Board'!$C$11/365,$U$4,-'Dash Board'!$C$19)</f>
        <v>0</v>
      </c>
      <c r="K6934" s="6">
        <f t="shared" si="760"/>
        <v>0</v>
      </c>
      <c r="L6934" s="8">
        <f t="shared" si="761"/>
        <v>1.3704053676939213E-7</v>
      </c>
      <c r="N6934" s="8">
        <f t="shared" si="759"/>
        <v>-1.8767277463933958E-11</v>
      </c>
      <c r="O6934" s="8">
        <f>IF(E6933&lt;&gt;E6934,SUM($N$4:N6934)-SUM($O$3:O6933),0)</f>
        <v>0</v>
      </c>
      <c r="P6934" s="6">
        <f>IF(B6934&gt;0,SUM($O$4:O6934)-SUM($P$3:P6933),0)</f>
        <v>0</v>
      </c>
      <c r="Q6934" s="6">
        <f t="shared" si="762"/>
        <v>1.8767277463933958E-11</v>
      </c>
      <c r="R6934" s="8">
        <f>IF(E6933&lt;&gt;E6934,SUM($Q$4:Q6934)-SUM($R$3:R6933),0)</f>
        <v>0</v>
      </c>
      <c r="S6934" s="6">
        <f>IF(B6934&gt;0,SUM($R$4:R6934)-SUM($S$3:S6933),0)</f>
        <v>0</v>
      </c>
    </row>
    <row r="6935" spans="1:19">
      <c r="A6935">
        <f>IF(E6934&lt;&gt;E6935,COUNTIF($A$4:A6934,"&lt;&gt;0")+1,0)</f>
        <v>0</v>
      </c>
      <c r="B6935">
        <f>IF(A6935&lt;&gt;0,IF(MOD(A6935,3)=0,COUNTIF($B$4:B6934,"&lt;&gt;0")+1,0),0)</f>
        <v>0</v>
      </c>
      <c r="C6935" s="9">
        <f>'Dash Board'!$C$12+COUNT('Daily reducing balance'!$F$4:F6934)</f>
        <v>48661</v>
      </c>
      <c r="D6935">
        <f t="shared" si="756"/>
        <v>2033</v>
      </c>
      <c r="E6935">
        <f t="shared" si="757"/>
        <v>3</v>
      </c>
      <c r="F6935">
        <f>DAY('Dash Board'!$C$12+COUNT('Daily reducing balance'!$F$4:F6934))</f>
        <v>23</v>
      </c>
      <c r="G6935" s="8">
        <f t="shared" si="758"/>
        <v>1.3704053676939213E-7</v>
      </c>
      <c r="H6935" s="6">
        <f>G6935*'Dash Board'!$C$11/365</f>
        <v>3.9422620166537467E-11</v>
      </c>
      <c r="I6935" s="6">
        <f>H6935*'Dash Board'!$C$18/'Dash Board'!$C$11</f>
        <v>1.8772676269779749E-11</v>
      </c>
      <c r="J6935" s="6">
        <f>(G6935&gt;1)*PMT('Dash Board'!$C$11/365,$U$4,-'Dash Board'!$C$19)</f>
        <v>0</v>
      </c>
      <c r="K6935" s="6">
        <f t="shared" si="760"/>
        <v>0</v>
      </c>
      <c r="L6935" s="8">
        <f t="shared" si="761"/>
        <v>1.3707995938955868E-7</v>
      </c>
      <c r="N6935" s="8">
        <f t="shared" si="759"/>
        <v>-1.8772676269779749E-11</v>
      </c>
      <c r="O6935" s="8">
        <f>IF(E6934&lt;&gt;E6935,SUM($N$4:N6935)-SUM($O$3:O6934),0)</f>
        <v>0</v>
      </c>
      <c r="P6935" s="6">
        <f>IF(B6935&gt;0,SUM($O$4:O6935)-SUM($P$3:P6934),0)</f>
        <v>0</v>
      </c>
      <c r="Q6935" s="6">
        <f t="shared" si="762"/>
        <v>1.8772676269779749E-11</v>
      </c>
      <c r="R6935" s="8">
        <f>IF(E6934&lt;&gt;E6935,SUM($Q$4:Q6935)-SUM($R$3:R6934),0)</f>
        <v>0</v>
      </c>
      <c r="S6935" s="6">
        <f>IF(B6935&gt;0,SUM($R$4:R6935)-SUM($S$3:S6934),0)</f>
        <v>0</v>
      </c>
    </row>
    <row r="6936" spans="1:19">
      <c r="A6936">
        <f>IF(E6935&lt;&gt;E6936,COUNTIF($A$4:A6935,"&lt;&gt;0")+1,0)</f>
        <v>0</v>
      </c>
      <c r="B6936">
        <f>IF(A6936&lt;&gt;0,IF(MOD(A6936,3)=0,COUNTIF($B$4:B6935,"&lt;&gt;0")+1,0),0)</f>
        <v>0</v>
      </c>
      <c r="C6936" s="9">
        <f>'Dash Board'!$C$12+COUNT('Daily reducing balance'!$F$4:F6935)</f>
        <v>48662</v>
      </c>
      <c r="D6936">
        <f t="shared" si="756"/>
        <v>2033</v>
      </c>
      <c r="E6936">
        <f t="shared" si="757"/>
        <v>3</v>
      </c>
      <c r="F6936">
        <f>DAY('Dash Board'!$C$12+COUNT('Daily reducing balance'!$F$4:F6935))</f>
        <v>24</v>
      </c>
      <c r="G6936" s="8">
        <f t="shared" si="758"/>
        <v>1.3707995938955868E-7</v>
      </c>
      <c r="H6936" s="6">
        <f>G6936*'Dash Board'!$C$11/365</f>
        <v>3.9433960920284002E-11</v>
      </c>
      <c r="I6936" s="6">
        <f>H6936*'Dash Board'!$C$18/'Dash Board'!$C$11</f>
        <v>1.877807662870667E-11</v>
      </c>
      <c r="J6936" s="6">
        <f>(G6936&gt;1)*PMT('Dash Board'!$C$11/365,$U$4,-'Dash Board'!$C$19)</f>
        <v>0</v>
      </c>
      <c r="K6936" s="6">
        <f t="shared" si="760"/>
        <v>0</v>
      </c>
      <c r="L6936" s="8">
        <f t="shared" si="761"/>
        <v>1.3711939335047896E-7</v>
      </c>
      <c r="N6936" s="8">
        <f t="shared" si="759"/>
        <v>-1.877807662870667E-11</v>
      </c>
      <c r="O6936" s="8">
        <f>IF(E6935&lt;&gt;E6936,SUM($N$4:N6936)-SUM($O$3:O6935),0)</f>
        <v>0</v>
      </c>
      <c r="P6936" s="6">
        <f>IF(B6936&gt;0,SUM($O$4:O6936)-SUM($P$3:P6935),0)</f>
        <v>0</v>
      </c>
      <c r="Q6936" s="6">
        <f t="shared" si="762"/>
        <v>1.877807662870667E-11</v>
      </c>
      <c r="R6936" s="8">
        <f>IF(E6935&lt;&gt;E6936,SUM($Q$4:Q6936)-SUM($R$3:R6935),0)</f>
        <v>0</v>
      </c>
      <c r="S6936" s="6">
        <f>IF(B6936&gt;0,SUM($R$4:R6936)-SUM($S$3:S6935),0)</f>
        <v>0</v>
      </c>
    </row>
    <row r="6937" spans="1:19">
      <c r="A6937">
        <f>IF(E6936&lt;&gt;E6937,COUNTIF($A$4:A6936,"&lt;&gt;0")+1,0)</f>
        <v>0</v>
      </c>
      <c r="B6937">
        <f>IF(A6937&lt;&gt;0,IF(MOD(A6937,3)=0,COUNTIF($B$4:B6936,"&lt;&gt;0")+1,0),0)</f>
        <v>0</v>
      </c>
      <c r="C6937" s="9">
        <f>'Dash Board'!$C$12+COUNT('Daily reducing balance'!$F$4:F6936)</f>
        <v>48663</v>
      </c>
      <c r="D6937">
        <f t="shared" si="756"/>
        <v>2033</v>
      </c>
      <c r="E6937">
        <f t="shared" si="757"/>
        <v>3</v>
      </c>
      <c r="F6937">
        <f>DAY('Dash Board'!$C$12+COUNT('Daily reducing balance'!$F$4:F6936))</f>
        <v>25</v>
      </c>
      <c r="G6937" s="8">
        <f t="shared" si="758"/>
        <v>1.3711939335047896E-7</v>
      </c>
      <c r="H6937" s="6">
        <f>G6937*'Dash Board'!$C$11/365</f>
        <v>3.9445304936439152E-11</v>
      </c>
      <c r="I6937" s="6">
        <f>H6937*'Dash Board'!$C$18/'Dash Board'!$C$11</f>
        <v>1.8783478541161503E-11</v>
      </c>
      <c r="J6937" s="6">
        <f>(G6937&gt;1)*PMT('Dash Board'!$C$11/365,$U$4,-'Dash Board'!$C$19)</f>
        <v>0</v>
      </c>
      <c r="K6937" s="6">
        <f t="shared" si="760"/>
        <v>0</v>
      </c>
      <c r="L6937" s="8">
        <f t="shared" si="761"/>
        <v>1.3715883865541539E-7</v>
      </c>
      <c r="N6937" s="8">
        <f t="shared" si="759"/>
        <v>-1.8783478541161503E-11</v>
      </c>
      <c r="O6937" s="8">
        <f>IF(E6936&lt;&gt;E6937,SUM($N$4:N6937)-SUM($O$3:O6936),0)</f>
        <v>0</v>
      </c>
      <c r="P6937" s="6">
        <f>IF(B6937&gt;0,SUM($O$4:O6937)-SUM($P$3:P6936),0)</f>
        <v>0</v>
      </c>
      <c r="Q6937" s="6">
        <f t="shared" si="762"/>
        <v>1.8783478541161503E-11</v>
      </c>
      <c r="R6937" s="8">
        <f>IF(E6936&lt;&gt;E6937,SUM($Q$4:Q6937)-SUM($R$3:R6936),0)</f>
        <v>0</v>
      </c>
      <c r="S6937" s="6">
        <f>IF(B6937&gt;0,SUM($R$4:R6937)-SUM($S$3:S6936),0)</f>
        <v>0</v>
      </c>
    </row>
    <row r="6938" spans="1:19">
      <c r="A6938">
        <f>IF(E6937&lt;&gt;E6938,COUNTIF($A$4:A6937,"&lt;&gt;0")+1,0)</f>
        <v>0</v>
      </c>
      <c r="B6938">
        <f>IF(A6938&lt;&gt;0,IF(MOD(A6938,3)=0,COUNTIF($B$4:B6937,"&lt;&gt;0")+1,0),0)</f>
        <v>0</v>
      </c>
      <c r="C6938" s="9">
        <f>'Dash Board'!$C$12+COUNT('Daily reducing balance'!$F$4:F6937)</f>
        <v>48664</v>
      </c>
      <c r="D6938">
        <f t="shared" si="756"/>
        <v>2033</v>
      </c>
      <c r="E6938">
        <f t="shared" si="757"/>
        <v>3</v>
      </c>
      <c r="F6938">
        <f>DAY('Dash Board'!$C$12+COUNT('Daily reducing balance'!$F$4:F6937))</f>
        <v>26</v>
      </c>
      <c r="G6938" s="8">
        <f t="shared" si="758"/>
        <v>1.3715883865541539E-7</v>
      </c>
      <c r="H6938" s="6">
        <f>G6938*'Dash Board'!$C$11/365</f>
        <v>3.945665221594141E-11</v>
      </c>
      <c r="I6938" s="6">
        <f>H6938*'Dash Board'!$C$18/'Dash Board'!$C$11</f>
        <v>1.8788882007591151E-11</v>
      </c>
      <c r="J6938" s="6">
        <f>(G6938&gt;1)*PMT('Dash Board'!$C$11/365,$U$4,-'Dash Board'!$C$19)</f>
        <v>0</v>
      </c>
      <c r="K6938" s="6">
        <f t="shared" si="760"/>
        <v>0</v>
      </c>
      <c r="L6938" s="8">
        <f t="shared" si="761"/>
        <v>1.3719829530763132E-7</v>
      </c>
      <c r="N6938" s="8">
        <f t="shared" si="759"/>
        <v>-1.8788882007591151E-11</v>
      </c>
      <c r="O6938" s="8">
        <f>IF(E6937&lt;&gt;E6938,SUM($N$4:N6938)-SUM($O$3:O6937),0)</f>
        <v>0</v>
      </c>
      <c r="P6938" s="6">
        <f>IF(B6938&gt;0,SUM($O$4:O6938)-SUM($P$3:P6937),0)</f>
        <v>0</v>
      </c>
      <c r="Q6938" s="6">
        <f t="shared" si="762"/>
        <v>1.8788882007591151E-11</v>
      </c>
      <c r="R6938" s="8">
        <f>IF(E6937&lt;&gt;E6938,SUM($Q$4:Q6938)-SUM($R$3:R6937),0)</f>
        <v>0</v>
      </c>
      <c r="S6938" s="6">
        <f>IF(B6938&gt;0,SUM($R$4:R6938)-SUM($S$3:S6937),0)</f>
        <v>0</v>
      </c>
    </row>
    <row r="6939" spans="1:19">
      <c r="A6939">
        <f>IF(E6938&lt;&gt;E6939,COUNTIF($A$4:A6938,"&lt;&gt;0")+1,0)</f>
        <v>0</v>
      </c>
      <c r="B6939">
        <f>IF(A6939&lt;&gt;0,IF(MOD(A6939,3)=0,COUNTIF($B$4:B6938,"&lt;&gt;0")+1,0),0)</f>
        <v>0</v>
      </c>
      <c r="C6939" s="9">
        <f>'Dash Board'!$C$12+COUNT('Daily reducing balance'!$F$4:F6938)</f>
        <v>48665</v>
      </c>
      <c r="D6939">
        <f t="shared" si="756"/>
        <v>2033</v>
      </c>
      <c r="E6939">
        <f t="shared" si="757"/>
        <v>3</v>
      </c>
      <c r="F6939">
        <f>DAY('Dash Board'!$C$12+COUNT('Daily reducing balance'!$F$4:F6938))</f>
        <v>27</v>
      </c>
      <c r="G6939" s="8">
        <f t="shared" si="758"/>
        <v>1.3719829530763132E-7</v>
      </c>
      <c r="H6939" s="6">
        <f>G6939*'Dash Board'!$C$11/365</f>
        <v>3.9468002759729556E-11</v>
      </c>
      <c r="I6939" s="6">
        <f>H6939*'Dash Board'!$C$18/'Dash Board'!$C$11</f>
        <v>1.8794287028442648E-11</v>
      </c>
      <c r="J6939" s="6">
        <f>(G6939&gt;1)*PMT('Dash Board'!$C$11/365,$U$4,-'Dash Board'!$C$19)</f>
        <v>0</v>
      </c>
      <c r="K6939" s="6">
        <f t="shared" si="760"/>
        <v>0</v>
      </c>
      <c r="L6939" s="8">
        <f t="shared" si="761"/>
        <v>1.3723776331039106E-7</v>
      </c>
      <c r="N6939" s="8">
        <f t="shared" si="759"/>
        <v>-1.8794287028442648E-11</v>
      </c>
      <c r="O6939" s="8">
        <f>IF(E6938&lt;&gt;E6939,SUM($N$4:N6939)-SUM($O$3:O6938),0)</f>
        <v>0</v>
      </c>
      <c r="P6939" s="6">
        <f>IF(B6939&gt;0,SUM($O$4:O6939)-SUM($P$3:P6938),0)</f>
        <v>0</v>
      </c>
      <c r="Q6939" s="6">
        <f t="shared" si="762"/>
        <v>1.8794287028442648E-11</v>
      </c>
      <c r="R6939" s="8">
        <f>IF(E6938&lt;&gt;E6939,SUM($Q$4:Q6939)-SUM($R$3:R6938),0)</f>
        <v>0</v>
      </c>
      <c r="S6939" s="6">
        <f>IF(B6939&gt;0,SUM($R$4:R6939)-SUM($S$3:S6938),0)</f>
        <v>0</v>
      </c>
    </row>
    <row r="6940" spans="1:19">
      <c r="A6940">
        <f>IF(E6939&lt;&gt;E6940,COUNTIF($A$4:A6939,"&lt;&gt;0")+1,0)</f>
        <v>0</v>
      </c>
      <c r="B6940">
        <f>IF(A6940&lt;&gt;0,IF(MOD(A6940,3)=0,COUNTIF($B$4:B6939,"&lt;&gt;0")+1,0),0)</f>
        <v>0</v>
      </c>
      <c r="C6940" s="9">
        <f>'Dash Board'!$C$12+COUNT('Daily reducing balance'!$F$4:F6939)</f>
        <v>48666</v>
      </c>
      <c r="D6940">
        <f t="shared" si="756"/>
        <v>2033</v>
      </c>
      <c r="E6940">
        <f t="shared" si="757"/>
        <v>3</v>
      </c>
      <c r="F6940">
        <f>DAY('Dash Board'!$C$12+COUNT('Daily reducing balance'!$F$4:F6939))</f>
        <v>28</v>
      </c>
      <c r="G6940" s="8">
        <f t="shared" si="758"/>
        <v>1.3723776331039106E-7</v>
      </c>
      <c r="H6940" s="6">
        <f>G6940*'Dash Board'!$C$11/365</f>
        <v>3.9479356568742634E-11</v>
      </c>
      <c r="I6940" s="6">
        <f>H6940*'Dash Board'!$C$18/'Dash Board'!$C$11</f>
        <v>1.8799693604163158E-11</v>
      </c>
      <c r="J6940" s="6">
        <f>(G6940&gt;1)*PMT('Dash Board'!$C$11/365,$U$4,-'Dash Board'!$C$19)</f>
        <v>0</v>
      </c>
      <c r="K6940" s="6">
        <f t="shared" si="760"/>
        <v>0</v>
      </c>
      <c r="L6940" s="8">
        <f t="shared" si="761"/>
        <v>1.372772426669598E-7</v>
      </c>
      <c r="N6940" s="8">
        <f t="shared" si="759"/>
        <v>-1.8799693604163158E-11</v>
      </c>
      <c r="O6940" s="8">
        <f>IF(E6939&lt;&gt;E6940,SUM($N$4:N6940)-SUM($O$3:O6939),0)</f>
        <v>0</v>
      </c>
      <c r="P6940" s="6">
        <f>IF(B6940&gt;0,SUM($O$4:O6940)-SUM($P$3:P6939),0)</f>
        <v>0</v>
      </c>
      <c r="Q6940" s="6">
        <f t="shared" si="762"/>
        <v>1.8799693604163158E-11</v>
      </c>
      <c r="R6940" s="8">
        <f>IF(E6939&lt;&gt;E6940,SUM($Q$4:Q6940)-SUM($R$3:R6939),0)</f>
        <v>0</v>
      </c>
      <c r="S6940" s="6">
        <f>IF(B6940&gt;0,SUM($R$4:R6940)-SUM($S$3:S6939),0)</f>
        <v>0</v>
      </c>
    </row>
    <row r="6941" spans="1:19">
      <c r="A6941">
        <f>IF(E6940&lt;&gt;E6941,COUNTIF($A$4:A6940,"&lt;&gt;0")+1,0)</f>
        <v>0</v>
      </c>
      <c r="B6941">
        <f>IF(A6941&lt;&gt;0,IF(MOD(A6941,3)=0,COUNTIF($B$4:B6940,"&lt;&gt;0")+1,0),0)</f>
        <v>0</v>
      </c>
      <c r="C6941" s="9">
        <f>'Dash Board'!$C$12+COUNT('Daily reducing balance'!$F$4:F6940)</f>
        <v>48667</v>
      </c>
      <c r="D6941">
        <f t="shared" si="756"/>
        <v>2033</v>
      </c>
      <c r="E6941">
        <f t="shared" si="757"/>
        <v>3</v>
      </c>
      <c r="F6941">
        <f>DAY('Dash Board'!$C$12+COUNT('Daily reducing balance'!$F$4:F6940))</f>
        <v>29</v>
      </c>
      <c r="G6941" s="8">
        <f t="shared" si="758"/>
        <v>1.372772426669598E-7</v>
      </c>
      <c r="H6941" s="6">
        <f>G6941*'Dash Board'!$C$11/365</f>
        <v>3.9490713643919939E-11</v>
      </c>
      <c r="I6941" s="6">
        <f>H6941*'Dash Board'!$C$18/'Dash Board'!$C$11</f>
        <v>1.880510173519997E-11</v>
      </c>
      <c r="J6941" s="6">
        <f>(G6941&gt;1)*PMT('Dash Board'!$C$11/365,$U$4,-'Dash Board'!$C$19)</f>
        <v>0</v>
      </c>
      <c r="K6941" s="6">
        <f t="shared" si="760"/>
        <v>0</v>
      </c>
      <c r="L6941" s="8">
        <f t="shared" si="761"/>
        <v>1.3731673338060372E-7</v>
      </c>
      <c r="N6941" s="8">
        <f t="shared" si="759"/>
        <v>-1.880510173519997E-11</v>
      </c>
      <c r="O6941" s="8">
        <f>IF(E6940&lt;&gt;E6941,SUM($N$4:N6941)-SUM($O$3:O6940),0)</f>
        <v>0</v>
      </c>
      <c r="P6941" s="6">
        <f>IF(B6941&gt;0,SUM($O$4:O6941)-SUM($P$3:P6940),0)</f>
        <v>0</v>
      </c>
      <c r="Q6941" s="6">
        <f t="shared" si="762"/>
        <v>1.880510173519997E-11</v>
      </c>
      <c r="R6941" s="8">
        <f>IF(E6940&lt;&gt;E6941,SUM($Q$4:Q6941)-SUM($R$3:R6940),0)</f>
        <v>0</v>
      </c>
      <c r="S6941" s="6">
        <f>IF(B6941&gt;0,SUM($R$4:R6941)-SUM($S$3:S6940),0)</f>
        <v>0</v>
      </c>
    </row>
    <row r="6942" spans="1:19">
      <c r="A6942">
        <f>IF(E6941&lt;&gt;E6942,COUNTIF($A$4:A6941,"&lt;&gt;0")+1,0)</f>
        <v>0</v>
      </c>
      <c r="B6942">
        <f>IF(A6942&lt;&gt;0,IF(MOD(A6942,3)=0,COUNTIF($B$4:B6941,"&lt;&gt;0")+1,0),0)</f>
        <v>0</v>
      </c>
      <c r="C6942" s="9">
        <f>'Dash Board'!$C$12+COUNT('Daily reducing balance'!$F$4:F6941)</f>
        <v>48668</v>
      </c>
      <c r="D6942">
        <f t="shared" si="756"/>
        <v>2033</v>
      </c>
      <c r="E6942">
        <f t="shared" si="757"/>
        <v>3</v>
      </c>
      <c r="F6942">
        <f>DAY('Dash Board'!$C$12+COUNT('Daily reducing balance'!$F$4:F6941))</f>
        <v>30</v>
      </c>
      <c r="G6942" s="8">
        <f t="shared" si="758"/>
        <v>1.3731673338060372E-7</v>
      </c>
      <c r="H6942" s="6">
        <f>G6942*'Dash Board'!$C$11/365</f>
        <v>3.9502073986201065E-11</v>
      </c>
      <c r="I6942" s="6">
        <f>H6942*'Dash Board'!$C$18/'Dash Board'!$C$11</f>
        <v>1.8810511422000509E-11</v>
      </c>
      <c r="J6942" s="6">
        <f>(G6942&gt;1)*PMT('Dash Board'!$C$11/365,$U$4,-'Dash Board'!$C$19)</f>
        <v>0</v>
      </c>
      <c r="K6942" s="6">
        <f t="shared" si="760"/>
        <v>0</v>
      </c>
      <c r="L6942" s="8">
        <f t="shared" si="761"/>
        <v>1.3735623545458991E-7</v>
      </c>
      <c r="N6942" s="8">
        <f t="shared" si="759"/>
        <v>-1.8810511422000509E-11</v>
      </c>
      <c r="O6942" s="8">
        <f>IF(E6941&lt;&gt;E6942,SUM($N$4:N6942)-SUM($O$3:O6941),0)</f>
        <v>0</v>
      </c>
      <c r="P6942" s="6">
        <f>IF(B6942&gt;0,SUM($O$4:O6942)-SUM($P$3:P6941),0)</f>
        <v>0</v>
      </c>
      <c r="Q6942" s="6">
        <f t="shared" si="762"/>
        <v>1.8810511422000509E-11</v>
      </c>
      <c r="R6942" s="8">
        <f>IF(E6941&lt;&gt;E6942,SUM($Q$4:Q6942)-SUM($R$3:R6941),0)</f>
        <v>0</v>
      </c>
      <c r="S6942" s="6">
        <f>IF(B6942&gt;0,SUM($R$4:R6942)-SUM($S$3:S6941),0)</f>
        <v>0</v>
      </c>
    </row>
    <row r="6943" spans="1:19">
      <c r="A6943">
        <f>IF(E6942&lt;&gt;E6943,COUNTIF($A$4:A6942,"&lt;&gt;0")+1,0)</f>
        <v>0</v>
      </c>
      <c r="B6943">
        <f>IF(A6943&lt;&gt;0,IF(MOD(A6943,3)=0,COUNTIF($B$4:B6942,"&lt;&gt;0")+1,0),0)</f>
        <v>0</v>
      </c>
      <c r="C6943" s="9">
        <f>'Dash Board'!$C$12+COUNT('Daily reducing balance'!$F$4:F6942)</f>
        <v>48669</v>
      </c>
      <c r="D6943">
        <f t="shared" si="756"/>
        <v>2033</v>
      </c>
      <c r="E6943">
        <f t="shared" si="757"/>
        <v>3</v>
      </c>
      <c r="F6943">
        <f>DAY('Dash Board'!$C$12+COUNT('Daily reducing balance'!$F$4:F6942))</f>
        <v>31</v>
      </c>
      <c r="G6943" s="8">
        <f t="shared" si="758"/>
        <v>1.3735623545458991E-7</v>
      </c>
      <c r="H6943" s="6">
        <f>G6943*'Dash Board'!$C$11/365</f>
        <v>3.9513437596525862E-11</v>
      </c>
      <c r="I6943" s="6">
        <f>H6943*'Dash Board'!$C$18/'Dash Board'!$C$11</f>
        <v>1.8815922665012316E-11</v>
      </c>
      <c r="J6943" s="6">
        <f>(G6943&gt;1)*PMT('Dash Board'!$C$11/365,$U$4,-'Dash Board'!$C$19)</f>
        <v>0</v>
      </c>
      <c r="K6943" s="6">
        <f t="shared" si="760"/>
        <v>0</v>
      </c>
      <c r="L6943" s="8">
        <f t="shared" si="761"/>
        <v>1.3739574889218643E-7</v>
      </c>
      <c r="N6943" s="8">
        <f t="shared" si="759"/>
        <v>-1.8815922665012316E-11</v>
      </c>
      <c r="O6943" s="8">
        <f>IF(E6942&lt;&gt;E6943,SUM($N$4:N6943)-SUM($O$3:O6942),0)</f>
        <v>0</v>
      </c>
      <c r="P6943" s="6">
        <f>IF(B6943&gt;0,SUM($O$4:O6943)-SUM($P$3:P6942),0)</f>
        <v>0</v>
      </c>
      <c r="Q6943" s="6">
        <f t="shared" si="762"/>
        <v>1.8815922665012316E-11</v>
      </c>
      <c r="R6943" s="8">
        <f>IF(E6942&lt;&gt;E6943,SUM($Q$4:Q6943)-SUM($R$3:R6942),0)</f>
        <v>0</v>
      </c>
      <c r="S6943" s="6">
        <f>IF(B6943&gt;0,SUM($R$4:R6943)-SUM($S$3:S6942),0)</f>
        <v>0</v>
      </c>
    </row>
    <row r="6944" spans="1:19">
      <c r="A6944">
        <f>IF(E6943&lt;&gt;E6944,COUNTIF($A$4:A6943,"&lt;&gt;0")+1,0)</f>
        <v>228</v>
      </c>
      <c r="B6944">
        <f>IF(A6944&lt;&gt;0,IF(MOD(A6944,3)=0,COUNTIF($B$4:B6943,"&lt;&gt;0")+1,0),0)</f>
        <v>76</v>
      </c>
      <c r="C6944" s="9">
        <f>'Dash Board'!$C$12+COUNT('Daily reducing balance'!$F$4:F6943)</f>
        <v>48670</v>
      </c>
      <c r="D6944">
        <f t="shared" si="756"/>
        <v>2033</v>
      </c>
      <c r="E6944">
        <f t="shared" si="757"/>
        <v>4</v>
      </c>
      <c r="F6944">
        <f>DAY('Dash Board'!$C$12+COUNT('Daily reducing balance'!$F$4:F6943))</f>
        <v>1</v>
      </c>
      <c r="G6944" s="8">
        <f t="shared" si="758"/>
        <v>1.3739574889218643E-7</v>
      </c>
      <c r="H6944" s="6">
        <f>G6944*'Dash Board'!$C$11/365</f>
        <v>3.9524804475834449E-11</v>
      </c>
      <c r="I6944" s="6">
        <f>H6944*'Dash Board'!$C$18/'Dash Board'!$C$11</f>
        <v>1.8821335464683069E-11</v>
      </c>
      <c r="J6944" s="6">
        <f>(G6944&gt;1)*PMT('Dash Board'!$C$11/365,$U$4,-'Dash Board'!$C$19)</f>
        <v>0</v>
      </c>
      <c r="K6944" s="6">
        <f t="shared" si="760"/>
        <v>0</v>
      </c>
      <c r="L6944" s="8">
        <f t="shared" si="761"/>
        <v>1.3743527369666226E-7</v>
      </c>
      <c r="N6944" s="8">
        <f t="shared" si="759"/>
        <v>-1.8821335464683069E-11</v>
      </c>
      <c r="O6944" s="8">
        <f>IF(E6943&lt;&gt;E6944,SUM($N$4:N6944)-SUM($O$3:O6943),0)</f>
        <v>0</v>
      </c>
      <c r="P6944" s="6">
        <f>IF(B6944&gt;0,SUM($O$4:O6944)-SUM($P$3:P6943),0)</f>
        <v>0</v>
      </c>
      <c r="Q6944" s="6">
        <f t="shared" si="762"/>
        <v>1.8821335464683069E-11</v>
      </c>
      <c r="R6944" s="8">
        <f>IF(E6943&lt;&gt;E6944,SUM($Q$4:Q6944)-SUM($R$3:R6943),0)</f>
        <v>9.0221874415874481E-10</v>
      </c>
      <c r="S6944" s="6">
        <f>IF(B6944&gt;0,SUM($R$4:R6944)-SUM($S$3:S6943),0)</f>
        <v>2.6193447411060333E-9</v>
      </c>
    </row>
    <row r="6945" spans="1:19">
      <c r="A6945">
        <f>IF(E6944&lt;&gt;E6945,COUNTIF($A$4:A6944,"&lt;&gt;0")+1,0)</f>
        <v>0</v>
      </c>
      <c r="B6945">
        <f>IF(A6945&lt;&gt;0,IF(MOD(A6945,3)=0,COUNTIF($B$4:B6944,"&lt;&gt;0")+1,0),0)</f>
        <v>0</v>
      </c>
      <c r="C6945" s="9">
        <f>'Dash Board'!$C$12+COUNT('Daily reducing balance'!$F$4:F6944)</f>
        <v>48671</v>
      </c>
      <c r="D6945">
        <f t="shared" si="756"/>
        <v>2033</v>
      </c>
      <c r="E6945">
        <f t="shared" si="757"/>
        <v>4</v>
      </c>
      <c r="F6945">
        <f>DAY('Dash Board'!$C$12+COUNT('Daily reducing balance'!$F$4:F6944))</f>
        <v>2</v>
      </c>
      <c r="G6945" s="8">
        <f t="shared" si="758"/>
        <v>1.3743527369666226E-7</v>
      </c>
      <c r="H6945" s="6">
        <f>G6945*'Dash Board'!$C$11/365</f>
        <v>3.9536174625067226E-11</v>
      </c>
      <c r="I6945" s="6">
        <f>H6945*'Dash Board'!$C$18/'Dash Board'!$C$11</f>
        <v>1.8826749821460586E-11</v>
      </c>
      <c r="J6945" s="6">
        <f>(G6945&gt;1)*PMT('Dash Board'!$C$11/365,$U$4,-'Dash Board'!$C$19)</f>
        <v>0</v>
      </c>
      <c r="K6945" s="6">
        <f t="shared" si="760"/>
        <v>0</v>
      </c>
      <c r="L6945" s="8">
        <f t="shared" si="761"/>
        <v>1.3747480987128731E-7</v>
      </c>
      <c r="N6945" s="8">
        <f t="shared" si="759"/>
        <v>-1.8826749821460586E-11</v>
      </c>
      <c r="O6945" s="8">
        <f>IF(E6944&lt;&gt;E6945,SUM($N$4:N6945)-SUM($O$3:O6944),0)</f>
        <v>0</v>
      </c>
      <c r="P6945" s="6">
        <f>IF(B6945&gt;0,SUM($O$4:O6945)-SUM($P$3:P6944),0)</f>
        <v>0</v>
      </c>
      <c r="Q6945" s="6">
        <f t="shared" si="762"/>
        <v>1.8826749821460586E-11</v>
      </c>
      <c r="R6945" s="8">
        <f>IF(E6944&lt;&gt;E6945,SUM($Q$4:Q6945)-SUM($R$3:R6944),0)</f>
        <v>0</v>
      </c>
      <c r="S6945" s="6">
        <f>IF(B6945&gt;0,SUM($R$4:R6945)-SUM($S$3:S6944),0)</f>
        <v>0</v>
      </c>
    </row>
    <row r="6946" spans="1:19">
      <c r="A6946">
        <f>IF(E6945&lt;&gt;E6946,COUNTIF($A$4:A6945,"&lt;&gt;0")+1,0)</f>
        <v>0</v>
      </c>
      <c r="B6946">
        <f>IF(A6946&lt;&gt;0,IF(MOD(A6946,3)=0,COUNTIF($B$4:B6945,"&lt;&gt;0")+1,0),0)</f>
        <v>0</v>
      </c>
      <c r="C6946" s="9">
        <f>'Dash Board'!$C$12+COUNT('Daily reducing balance'!$F$4:F6945)</f>
        <v>48672</v>
      </c>
      <c r="D6946">
        <f t="shared" si="756"/>
        <v>2033</v>
      </c>
      <c r="E6946">
        <f t="shared" si="757"/>
        <v>4</v>
      </c>
      <c r="F6946">
        <f>DAY('Dash Board'!$C$12+COUNT('Daily reducing balance'!$F$4:F6945))</f>
        <v>3</v>
      </c>
      <c r="G6946" s="8">
        <f t="shared" si="758"/>
        <v>1.3747480987128731E-7</v>
      </c>
      <c r="H6946" s="6">
        <f>G6946*'Dash Board'!$C$11/365</f>
        <v>3.9547548045164838E-11</v>
      </c>
      <c r="I6946" s="6">
        <f>H6946*'Dash Board'!$C$18/'Dash Board'!$C$11</f>
        <v>1.8832165735792785E-11</v>
      </c>
      <c r="J6946" s="6">
        <f>(G6946&gt;1)*PMT('Dash Board'!$C$11/365,$U$4,-'Dash Board'!$C$19)</f>
        <v>0</v>
      </c>
      <c r="K6946" s="6">
        <f t="shared" si="760"/>
        <v>0</v>
      </c>
      <c r="L6946" s="8">
        <f t="shared" si="761"/>
        <v>1.3751435741933247E-7</v>
      </c>
      <c r="N6946" s="8">
        <f t="shared" si="759"/>
        <v>-1.8832165735792785E-11</v>
      </c>
      <c r="O6946" s="8">
        <f>IF(E6945&lt;&gt;E6946,SUM($N$4:N6946)-SUM($O$3:O6945),0)</f>
        <v>0</v>
      </c>
      <c r="P6946" s="6">
        <f>IF(B6946&gt;0,SUM($O$4:O6946)-SUM($P$3:P6945),0)</f>
        <v>0</v>
      </c>
      <c r="Q6946" s="6">
        <f t="shared" si="762"/>
        <v>1.8832165735792785E-11</v>
      </c>
      <c r="R6946" s="8">
        <f>IF(E6945&lt;&gt;E6946,SUM($Q$4:Q6946)-SUM($R$3:R6945),0)</f>
        <v>0</v>
      </c>
      <c r="S6946" s="6">
        <f>IF(B6946&gt;0,SUM($R$4:R6946)-SUM($S$3:S6945),0)</f>
        <v>0</v>
      </c>
    </row>
    <row r="6947" spans="1:19">
      <c r="A6947">
        <f>IF(E6946&lt;&gt;E6947,COUNTIF($A$4:A6946,"&lt;&gt;0")+1,0)</f>
        <v>0</v>
      </c>
      <c r="B6947">
        <f>IF(A6947&lt;&gt;0,IF(MOD(A6947,3)=0,COUNTIF($B$4:B6946,"&lt;&gt;0")+1,0),0)</f>
        <v>0</v>
      </c>
      <c r="C6947" s="9">
        <f>'Dash Board'!$C$12+COUNT('Daily reducing balance'!$F$4:F6946)</f>
        <v>48673</v>
      </c>
      <c r="D6947">
        <f t="shared" si="756"/>
        <v>2033</v>
      </c>
      <c r="E6947">
        <f t="shared" si="757"/>
        <v>4</v>
      </c>
      <c r="F6947">
        <f>DAY('Dash Board'!$C$12+COUNT('Daily reducing balance'!$F$4:F6946))</f>
        <v>4</v>
      </c>
      <c r="G6947" s="8">
        <f t="shared" si="758"/>
        <v>1.3751435741933247E-7</v>
      </c>
      <c r="H6947" s="6">
        <f>G6947*'Dash Board'!$C$11/365</f>
        <v>3.9558924737068244E-11</v>
      </c>
      <c r="I6947" s="6">
        <f>H6947*'Dash Board'!$C$18/'Dash Board'!$C$11</f>
        <v>1.8837583208127738E-11</v>
      </c>
      <c r="J6947" s="6">
        <f>(G6947&gt;1)*PMT('Dash Board'!$C$11/365,$U$4,-'Dash Board'!$C$19)</f>
        <v>0</v>
      </c>
      <c r="K6947" s="6">
        <f t="shared" si="760"/>
        <v>0</v>
      </c>
      <c r="L6947" s="8">
        <f t="shared" si="761"/>
        <v>1.3755391634406955E-7</v>
      </c>
      <c r="N6947" s="8">
        <f t="shared" si="759"/>
        <v>-1.8837583208127738E-11</v>
      </c>
      <c r="O6947" s="8">
        <f>IF(E6946&lt;&gt;E6947,SUM($N$4:N6947)-SUM($O$3:O6946),0)</f>
        <v>0</v>
      </c>
      <c r="P6947" s="6">
        <f>IF(B6947&gt;0,SUM($O$4:O6947)-SUM($P$3:P6946),0)</f>
        <v>0</v>
      </c>
      <c r="Q6947" s="6">
        <f t="shared" si="762"/>
        <v>1.8837583208127738E-11</v>
      </c>
      <c r="R6947" s="8">
        <f>IF(E6946&lt;&gt;E6947,SUM($Q$4:Q6947)-SUM($R$3:R6946),0)</f>
        <v>0</v>
      </c>
      <c r="S6947" s="6">
        <f>IF(B6947&gt;0,SUM($R$4:R6947)-SUM($S$3:S6946),0)</f>
        <v>0</v>
      </c>
    </row>
    <row r="6948" spans="1:19">
      <c r="A6948">
        <f>IF(E6947&lt;&gt;E6948,COUNTIF($A$4:A6947,"&lt;&gt;0")+1,0)</f>
        <v>0</v>
      </c>
      <c r="B6948">
        <f>IF(A6948&lt;&gt;0,IF(MOD(A6948,3)=0,COUNTIF($B$4:B6947,"&lt;&gt;0")+1,0),0)</f>
        <v>0</v>
      </c>
      <c r="C6948" s="9">
        <f>'Dash Board'!$C$12+COUNT('Daily reducing balance'!$F$4:F6947)</f>
        <v>48674</v>
      </c>
      <c r="D6948">
        <f t="shared" si="756"/>
        <v>2033</v>
      </c>
      <c r="E6948">
        <f t="shared" si="757"/>
        <v>4</v>
      </c>
      <c r="F6948">
        <f>DAY('Dash Board'!$C$12+COUNT('Daily reducing balance'!$F$4:F6947))</f>
        <v>5</v>
      </c>
      <c r="G6948" s="8">
        <f t="shared" si="758"/>
        <v>1.3755391634406955E-7</v>
      </c>
      <c r="H6948" s="6">
        <f>G6948*'Dash Board'!$C$11/365</f>
        <v>3.9570304701718639E-11</v>
      </c>
      <c r="I6948" s="6">
        <f>H6948*'Dash Board'!$C$18/'Dash Board'!$C$11</f>
        <v>1.884300223891364E-11</v>
      </c>
      <c r="J6948" s="6">
        <f>(G6948&gt;1)*PMT('Dash Board'!$C$11/365,$U$4,-'Dash Board'!$C$19)</f>
        <v>0</v>
      </c>
      <c r="K6948" s="6">
        <f t="shared" si="760"/>
        <v>0</v>
      </c>
      <c r="L6948" s="8">
        <f t="shared" si="761"/>
        <v>1.3759348664877128E-7</v>
      </c>
      <c r="N6948" s="8">
        <f t="shared" si="759"/>
        <v>-1.884300223891364E-11</v>
      </c>
      <c r="O6948" s="8">
        <f>IF(E6947&lt;&gt;E6948,SUM($N$4:N6948)-SUM($O$3:O6947),0)</f>
        <v>0</v>
      </c>
      <c r="P6948" s="6">
        <f>IF(B6948&gt;0,SUM($O$4:O6948)-SUM($P$3:P6947),0)</f>
        <v>0</v>
      </c>
      <c r="Q6948" s="6">
        <f t="shared" si="762"/>
        <v>1.884300223891364E-11</v>
      </c>
      <c r="R6948" s="8">
        <f>IF(E6947&lt;&gt;E6948,SUM($Q$4:Q6948)-SUM($R$3:R6947),0)</f>
        <v>0</v>
      </c>
      <c r="S6948" s="6">
        <f>IF(B6948&gt;0,SUM($R$4:R6948)-SUM($S$3:S6947),0)</f>
        <v>0</v>
      </c>
    </row>
    <row r="6949" spans="1:19">
      <c r="A6949">
        <f>IF(E6948&lt;&gt;E6949,COUNTIF($A$4:A6948,"&lt;&gt;0")+1,0)</f>
        <v>0</v>
      </c>
      <c r="B6949">
        <f>IF(A6949&lt;&gt;0,IF(MOD(A6949,3)=0,COUNTIF($B$4:B6948,"&lt;&gt;0")+1,0),0)</f>
        <v>0</v>
      </c>
      <c r="C6949" s="9">
        <f>'Dash Board'!$C$12+COUNT('Daily reducing balance'!$F$4:F6948)</f>
        <v>48675</v>
      </c>
      <c r="D6949">
        <f t="shared" si="756"/>
        <v>2033</v>
      </c>
      <c r="E6949">
        <f t="shared" si="757"/>
        <v>4</v>
      </c>
      <c r="F6949">
        <f>DAY('Dash Board'!$C$12+COUNT('Daily reducing balance'!$F$4:F6948))</f>
        <v>6</v>
      </c>
      <c r="G6949" s="8">
        <f t="shared" si="758"/>
        <v>1.3759348664877128E-7</v>
      </c>
      <c r="H6949" s="6">
        <f>G6949*'Dash Board'!$C$11/365</f>
        <v>3.958168794005749E-11</v>
      </c>
      <c r="I6949" s="6">
        <f>H6949*'Dash Board'!$C$18/'Dash Board'!$C$11</f>
        <v>1.8848422828598806E-11</v>
      </c>
      <c r="J6949" s="6">
        <f>(G6949&gt;1)*PMT('Dash Board'!$C$11/365,$U$4,-'Dash Board'!$C$19)</f>
        <v>0</v>
      </c>
      <c r="K6949" s="6">
        <f t="shared" si="760"/>
        <v>0</v>
      </c>
      <c r="L6949" s="8">
        <f t="shared" si="761"/>
        <v>1.3763306833671133E-7</v>
      </c>
      <c r="N6949" s="8">
        <f t="shared" si="759"/>
        <v>-1.8848422828598806E-11</v>
      </c>
      <c r="O6949" s="8">
        <f>IF(E6948&lt;&gt;E6949,SUM($N$4:N6949)-SUM($O$3:O6948),0)</f>
        <v>0</v>
      </c>
      <c r="P6949" s="6">
        <f>IF(B6949&gt;0,SUM($O$4:O6949)-SUM($P$3:P6948),0)</f>
        <v>0</v>
      </c>
      <c r="Q6949" s="6">
        <f t="shared" si="762"/>
        <v>1.8848422828598806E-11</v>
      </c>
      <c r="R6949" s="8">
        <f>IF(E6948&lt;&gt;E6949,SUM($Q$4:Q6949)-SUM($R$3:R6948),0)</f>
        <v>0</v>
      </c>
      <c r="S6949" s="6">
        <f>IF(B6949&gt;0,SUM($R$4:R6949)-SUM($S$3:S6948),0)</f>
        <v>0</v>
      </c>
    </row>
    <row r="6950" spans="1:19">
      <c r="A6950">
        <f>IF(E6949&lt;&gt;E6950,COUNTIF($A$4:A6949,"&lt;&gt;0")+1,0)</f>
        <v>0</v>
      </c>
      <c r="B6950">
        <f>IF(A6950&lt;&gt;0,IF(MOD(A6950,3)=0,COUNTIF($B$4:B6949,"&lt;&gt;0")+1,0),0)</f>
        <v>0</v>
      </c>
      <c r="C6950" s="9">
        <f>'Dash Board'!$C$12+COUNT('Daily reducing balance'!$F$4:F6949)</f>
        <v>48676</v>
      </c>
      <c r="D6950">
        <f t="shared" si="756"/>
        <v>2033</v>
      </c>
      <c r="E6950">
        <f t="shared" si="757"/>
        <v>4</v>
      </c>
      <c r="F6950">
        <f>DAY('Dash Board'!$C$12+COUNT('Daily reducing balance'!$F$4:F6949))</f>
        <v>7</v>
      </c>
      <c r="G6950" s="8">
        <f t="shared" si="758"/>
        <v>1.3763306833671133E-7</v>
      </c>
      <c r="H6950" s="6">
        <f>G6950*'Dash Board'!$C$11/365</f>
        <v>3.9593074453026549E-11</v>
      </c>
      <c r="I6950" s="6">
        <f>H6950*'Dash Board'!$C$18/'Dash Board'!$C$11</f>
        <v>1.885384497763169E-11</v>
      </c>
      <c r="J6950" s="6">
        <f>(G6950&gt;1)*PMT('Dash Board'!$C$11/365,$U$4,-'Dash Board'!$C$19)</f>
        <v>0</v>
      </c>
      <c r="K6950" s="6">
        <f t="shared" si="760"/>
        <v>0</v>
      </c>
      <c r="L6950" s="8">
        <f t="shared" si="761"/>
        <v>1.3767266141116436E-7</v>
      </c>
      <c r="N6950" s="8">
        <f t="shared" si="759"/>
        <v>-1.885384497763169E-11</v>
      </c>
      <c r="O6950" s="8">
        <f>IF(E6949&lt;&gt;E6950,SUM($N$4:N6950)-SUM($O$3:O6949),0)</f>
        <v>0</v>
      </c>
      <c r="P6950" s="6">
        <f>IF(B6950&gt;0,SUM($O$4:O6950)-SUM($P$3:P6949),0)</f>
        <v>0</v>
      </c>
      <c r="Q6950" s="6">
        <f t="shared" si="762"/>
        <v>1.885384497763169E-11</v>
      </c>
      <c r="R6950" s="8">
        <f>IF(E6949&lt;&gt;E6950,SUM($Q$4:Q6950)-SUM($R$3:R6949),0)</f>
        <v>0</v>
      </c>
      <c r="S6950" s="6">
        <f>IF(B6950&gt;0,SUM($R$4:R6950)-SUM($S$3:S6949),0)</f>
        <v>0</v>
      </c>
    </row>
    <row r="6951" spans="1:19">
      <c r="A6951">
        <f>IF(E6950&lt;&gt;E6951,COUNTIF($A$4:A6950,"&lt;&gt;0")+1,0)</f>
        <v>0</v>
      </c>
      <c r="B6951">
        <f>IF(A6951&lt;&gt;0,IF(MOD(A6951,3)=0,COUNTIF($B$4:B6950,"&lt;&gt;0")+1,0),0)</f>
        <v>0</v>
      </c>
      <c r="C6951" s="9">
        <f>'Dash Board'!$C$12+COUNT('Daily reducing balance'!$F$4:F6950)</f>
        <v>48677</v>
      </c>
      <c r="D6951">
        <f t="shared" si="756"/>
        <v>2033</v>
      </c>
      <c r="E6951">
        <f t="shared" si="757"/>
        <v>4</v>
      </c>
      <c r="F6951">
        <f>DAY('Dash Board'!$C$12+COUNT('Daily reducing balance'!$F$4:F6950))</f>
        <v>8</v>
      </c>
      <c r="G6951" s="8">
        <f t="shared" si="758"/>
        <v>1.3767266141116436E-7</v>
      </c>
      <c r="H6951" s="6">
        <f>G6951*'Dash Board'!$C$11/365</f>
        <v>3.9604464241567832E-11</v>
      </c>
      <c r="I6951" s="6">
        <f>H6951*'Dash Board'!$C$18/'Dash Board'!$C$11</f>
        <v>1.8859268686460874E-11</v>
      </c>
      <c r="J6951" s="6">
        <f>(G6951&gt;1)*PMT('Dash Board'!$C$11/365,$U$4,-'Dash Board'!$C$19)</f>
        <v>0</v>
      </c>
      <c r="K6951" s="6">
        <f t="shared" si="760"/>
        <v>0</v>
      </c>
      <c r="L6951" s="8">
        <f t="shared" si="761"/>
        <v>1.3771226587540592E-7</v>
      </c>
      <c r="N6951" s="8">
        <f t="shared" si="759"/>
        <v>-1.8859268686460874E-11</v>
      </c>
      <c r="O6951" s="8">
        <f>IF(E6950&lt;&gt;E6951,SUM($N$4:N6951)-SUM($O$3:O6950),0)</f>
        <v>0</v>
      </c>
      <c r="P6951" s="6">
        <f>IF(B6951&gt;0,SUM($O$4:O6951)-SUM($P$3:P6950),0)</f>
        <v>0</v>
      </c>
      <c r="Q6951" s="6">
        <f t="shared" si="762"/>
        <v>1.8859268686460874E-11</v>
      </c>
      <c r="R6951" s="8">
        <f>IF(E6950&lt;&gt;E6951,SUM($Q$4:Q6951)-SUM($R$3:R6950),0)</f>
        <v>0</v>
      </c>
      <c r="S6951" s="6">
        <f>IF(B6951&gt;0,SUM($R$4:R6951)-SUM($S$3:S6950),0)</f>
        <v>0</v>
      </c>
    </row>
    <row r="6952" spans="1:19">
      <c r="A6952">
        <f>IF(E6951&lt;&gt;E6952,COUNTIF($A$4:A6951,"&lt;&gt;0")+1,0)</f>
        <v>0</v>
      </c>
      <c r="B6952">
        <f>IF(A6952&lt;&gt;0,IF(MOD(A6952,3)=0,COUNTIF($B$4:B6951,"&lt;&gt;0")+1,0),0)</f>
        <v>0</v>
      </c>
      <c r="C6952" s="9">
        <f>'Dash Board'!$C$12+COUNT('Daily reducing balance'!$F$4:F6951)</f>
        <v>48678</v>
      </c>
      <c r="D6952">
        <f t="shared" si="756"/>
        <v>2033</v>
      </c>
      <c r="E6952">
        <f t="shared" si="757"/>
        <v>4</v>
      </c>
      <c r="F6952">
        <f>DAY('Dash Board'!$C$12+COUNT('Daily reducing balance'!$F$4:F6951))</f>
        <v>9</v>
      </c>
      <c r="G6952" s="8">
        <f t="shared" si="758"/>
        <v>1.3771226587540592E-7</v>
      </c>
      <c r="H6952" s="6">
        <f>G6952*'Dash Board'!$C$11/365</f>
        <v>3.9615857306623621E-11</v>
      </c>
      <c r="I6952" s="6">
        <f>H6952*'Dash Board'!$C$18/'Dash Board'!$C$11</f>
        <v>1.886469395553506E-11</v>
      </c>
      <c r="J6952" s="6">
        <f>(G6952&gt;1)*PMT('Dash Board'!$C$11/365,$U$4,-'Dash Board'!$C$19)</f>
        <v>0</v>
      </c>
      <c r="K6952" s="6">
        <f t="shared" si="760"/>
        <v>0</v>
      </c>
      <c r="L6952" s="8">
        <f t="shared" si="761"/>
        <v>1.3775188173271256E-7</v>
      </c>
      <c r="N6952" s="8">
        <f t="shared" si="759"/>
        <v>-1.886469395553506E-11</v>
      </c>
      <c r="O6952" s="8">
        <f>IF(E6951&lt;&gt;E6952,SUM($N$4:N6952)-SUM($O$3:O6951),0)</f>
        <v>0</v>
      </c>
      <c r="P6952" s="6">
        <f>IF(B6952&gt;0,SUM($O$4:O6952)-SUM($P$3:P6951),0)</f>
        <v>0</v>
      </c>
      <c r="Q6952" s="6">
        <f t="shared" si="762"/>
        <v>1.886469395553506E-11</v>
      </c>
      <c r="R6952" s="8">
        <f>IF(E6951&lt;&gt;E6952,SUM($Q$4:Q6952)-SUM($R$3:R6951),0)</f>
        <v>0</v>
      </c>
      <c r="S6952" s="6">
        <f>IF(B6952&gt;0,SUM($R$4:R6952)-SUM($S$3:S6951),0)</f>
        <v>0</v>
      </c>
    </row>
    <row r="6953" spans="1:19">
      <c r="A6953">
        <f>IF(E6952&lt;&gt;E6953,COUNTIF($A$4:A6952,"&lt;&gt;0")+1,0)</f>
        <v>0</v>
      </c>
      <c r="B6953">
        <f>IF(A6953&lt;&gt;0,IF(MOD(A6953,3)=0,COUNTIF($B$4:B6952,"&lt;&gt;0")+1,0),0)</f>
        <v>0</v>
      </c>
      <c r="C6953" s="9">
        <f>'Dash Board'!$C$12+COUNT('Daily reducing balance'!$F$4:F6952)</f>
        <v>48679</v>
      </c>
      <c r="D6953">
        <f t="shared" si="756"/>
        <v>2033</v>
      </c>
      <c r="E6953">
        <f t="shared" si="757"/>
        <v>4</v>
      </c>
      <c r="F6953">
        <f>DAY('Dash Board'!$C$12+COUNT('Daily reducing balance'!$F$4:F6952))</f>
        <v>10</v>
      </c>
      <c r="G6953" s="8">
        <f t="shared" si="758"/>
        <v>1.3775188173271256E-7</v>
      </c>
      <c r="H6953" s="6">
        <f>G6953*'Dash Board'!$C$11/365</f>
        <v>3.9627253649136487E-11</v>
      </c>
      <c r="I6953" s="6">
        <f>H6953*'Dash Board'!$C$18/'Dash Board'!$C$11</f>
        <v>1.8870120785303088E-11</v>
      </c>
      <c r="J6953" s="6">
        <f>(G6953&gt;1)*PMT('Dash Board'!$C$11/365,$U$4,-'Dash Board'!$C$19)</f>
        <v>0</v>
      </c>
      <c r="K6953" s="6">
        <f t="shared" si="760"/>
        <v>0</v>
      </c>
      <c r="L6953" s="8">
        <f t="shared" si="761"/>
        <v>1.377915089863617E-7</v>
      </c>
      <c r="N6953" s="8">
        <f t="shared" si="759"/>
        <v>-1.8870120785303088E-11</v>
      </c>
      <c r="O6953" s="8">
        <f>IF(E6952&lt;&gt;E6953,SUM($N$4:N6953)-SUM($O$3:O6952),0)</f>
        <v>0</v>
      </c>
      <c r="P6953" s="6">
        <f>IF(B6953&gt;0,SUM($O$4:O6953)-SUM($P$3:P6952),0)</f>
        <v>0</v>
      </c>
      <c r="Q6953" s="6">
        <f t="shared" si="762"/>
        <v>1.8870120785303088E-11</v>
      </c>
      <c r="R6953" s="8">
        <f>IF(E6952&lt;&gt;E6953,SUM($Q$4:Q6953)-SUM($R$3:R6952),0)</f>
        <v>0</v>
      </c>
      <c r="S6953" s="6">
        <f>IF(B6953&gt;0,SUM($R$4:R6953)-SUM($S$3:S6952),0)</f>
        <v>0</v>
      </c>
    </row>
    <row r="6954" spans="1:19">
      <c r="A6954">
        <f>IF(E6953&lt;&gt;E6954,COUNTIF($A$4:A6953,"&lt;&gt;0")+1,0)</f>
        <v>0</v>
      </c>
      <c r="B6954">
        <f>IF(A6954&lt;&gt;0,IF(MOD(A6954,3)=0,COUNTIF($B$4:B6953,"&lt;&gt;0")+1,0),0)</f>
        <v>0</v>
      </c>
      <c r="C6954" s="9">
        <f>'Dash Board'!$C$12+COUNT('Daily reducing balance'!$F$4:F6953)</f>
        <v>48680</v>
      </c>
      <c r="D6954">
        <f t="shared" si="756"/>
        <v>2033</v>
      </c>
      <c r="E6954">
        <f t="shared" si="757"/>
        <v>4</v>
      </c>
      <c r="F6954">
        <f>DAY('Dash Board'!$C$12+COUNT('Daily reducing balance'!$F$4:F6953))</f>
        <v>11</v>
      </c>
      <c r="G6954" s="8">
        <f t="shared" si="758"/>
        <v>1.377915089863617E-7</v>
      </c>
      <c r="H6954" s="6">
        <f>G6954*'Dash Board'!$C$11/365</f>
        <v>3.963865327004925E-11</v>
      </c>
      <c r="I6954" s="6">
        <f>H6954*'Dash Board'!$C$18/'Dash Board'!$C$11</f>
        <v>1.887554917621393E-11</v>
      </c>
      <c r="J6954" s="6">
        <f>(G6954&gt;1)*PMT('Dash Board'!$C$11/365,$U$4,-'Dash Board'!$C$19)</f>
        <v>0</v>
      </c>
      <c r="K6954" s="6">
        <f t="shared" si="760"/>
        <v>0</v>
      </c>
      <c r="L6954" s="8">
        <f t="shared" si="761"/>
        <v>1.3783114763963176E-7</v>
      </c>
      <c r="N6954" s="8">
        <f t="shared" si="759"/>
        <v>-1.887554917621393E-11</v>
      </c>
      <c r="O6954" s="8">
        <f>IF(E6953&lt;&gt;E6954,SUM($N$4:N6954)-SUM($O$3:O6953),0)</f>
        <v>0</v>
      </c>
      <c r="P6954" s="6">
        <f>IF(B6954&gt;0,SUM($O$4:O6954)-SUM($P$3:P6953),0)</f>
        <v>0</v>
      </c>
      <c r="Q6954" s="6">
        <f t="shared" si="762"/>
        <v>1.887554917621393E-11</v>
      </c>
      <c r="R6954" s="8">
        <f>IF(E6953&lt;&gt;E6954,SUM($Q$4:Q6954)-SUM($R$3:R6953),0)</f>
        <v>0</v>
      </c>
      <c r="S6954" s="6">
        <f>IF(B6954&gt;0,SUM($R$4:R6954)-SUM($S$3:S6953),0)</f>
        <v>0</v>
      </c>
    </row>
    <row r="6955" spans="1:19">
      <c r="A6955">
        <f>IF(E6954&lt;&gt;E6955,COUNTIF($A$4:A6954,"&lt;&gt;0")+1,0)</f>
        <v>0</v>
      </c>
      <c r="B6955">
        <f>IF(A6955&lt;&gt;0,IF(MOD(A6955,3)=0,COUNTIF($B$4:B6954,"&lt;&gt;0")+1,0),0)</f>
        <v>0</v>
      </c>
      <c r="C6955" s="9">
        <f>'Dash Board'!$C$12+COUNT('Daily reducing balance'!$F$4:F6954)</f>
        <v>48681</v>
      </c>
      <c r="D6955">
        <f t="shared" si="756"/>
        <v>2033</v>
      </c>
      <c r="E6955">
        <f t="shared" si="757"/>
        <v>4</v>
      </c>
      <c r="F6955">
        <f>DAY('Dash Board'!$C$12+COUNT('Daily reducing balance'!$F$4:F6954))</f>
        <v>12</v>
      </c>
      <c r="G6955" s="8">
        <f t="shared" si="758"/>
        <v>1.3783114763963176E-7</v>
      </c>
      <c r="H6955" s="6">
        <f>G6955*'Dash Board'!$C$11/365</f>
        <v>3.9650056170305024E-11</v>
      </c>
      <c r="I6955" s="6">
        <f>H6955*'Dash Board'!$C$18/'Dash Board'!$C$11</f>
        <v>1.888097912871668E-11</v>
      </c>
      <c r="J6955" s="6">
        <f>(G6955&gt;1)*PMT('Dash Board'!$C$11/365,$U$4,-'Dash Board'!$C$19)</f>
        <v>0</v>
      </c>
      <c r="K6955" s="6">
        <f t="shared" si="760"/>
        <v>0</v>
      </c>
      <c r="L6955" s="8">
        <f t="shared" si="761"/>
        <v>1.3787079769580205E-7</v>
      </c>
      <c r="N6955" s="8">
        <f t="shared" si="759"/>
        <v>-1.888097912871668E-11</v>
      </c>
      <c r="O6955" s="8">
        <f>IF(E6954&lt;&gt;E6955,SUM($N$4:N6955)-SUM($O$3:O6954),0)</f>
        <v>0</v>
      </c>
      <c r="P6955" s="6">
        <f>IF(B6955&gt;0,SUM($O$4:O6955)-SUM($P$3:P6954),0)</f>
        <v>0</v>
      </c>
      <c r="Q6955" s="6">
        <f t="shared" si="762"/>
        <v>1.888097912871668E-11</v>
      </c>
      <c r="R6955" s="8">
        <f>IF(E6954&lt;&gt;E6955,SUM($Q$4:Q6955)-SUM($R$3:R6954),0)</f>
        <v>0</v>
      </c>
      <c r="S6955" s="6">
        <f>IF(B6955&gt;0,SUM($R$4:R6955)-SUM($S$3:S6954),0)</f>
        <v>0</v>
      </c>
    </row>
    <row r="6956" spans="1:19">
      <c r="A6956">
        <f>IF(E6955&lt;&gt;E6956,COUNTIF($A$4:A6955,"&lt;&gt;0")+1,0)</f>
        <v>0</v>
      </c>
      <c r="B6956">
        <f>IF(A6956&lt;&gt;0,IF(MOD(A6956,3)=0,COUNTIF($B$4:B6955,"&lt;&gt;0")+1,0),0)</f>
        <v>0</v>
      </c>
      <c r="C6956" s="9">
        <f>'Dash Board'!$C$12+COUNT('Daily reducing balance'!$F$4:F6955)</f>
        <v>48682</v>
      </c>
      <c r="D6956">
        <f t="shared" si="756"/>
        <v>2033</v>
      </c>
      <c r="E6956">
        <f t="shared" si="757"/>
        <v>4</v>
      </c>
      <c r="F6956">
        <f>DAY('Dash Board'!$C$12+COUNT('Daily reducing balance'!$F$4:F6955))</f>
        <v>13</v>
      </c>
      <c r="G6956" s="8">
        <f t="shared" si="758"/>
        <v>1.3787079769580205E-7</v>
      </c>
      <c r="H6956" s="6">
        <f>G6956*'Dash Board'!$C$11/365</f>
        <v>3.9661462350847163E-11</v>
      </c>
      <c r="I6956" s="6">
        <f>H6956*'Dash Board'!$C$18/'Dash Board'!$C$11</f>
        <v>1.8886410643260555E-11</v>
      </c>
      <c r="J6956" s="6">
        <f>(G6956&gt;1)*PMT('Dash Board'!$C$11/365,$U$4,-'Dash Board'!$C$19)</f>
        <v>0</v>
      </c>
      <c r="K6956" s="6">
        <f t="shared" si="760"/>
        <v>0</v>
      </c>
      <c r="L6956" s="8">
        <f t="shared" si="761"/>
        <v>1.379104591581529E-7</v>
      </c>
      <c r="N6956" s="8">
        <f t="shared" si="759"/>
        <v>-1.8886410643260555E-11</v>
      </c>
      <c r="O6956" s="8">
        <f>IF(E6955&lt;&gt;E6956,SUM($N$4:N6956)-SUM($O$3:O6955),0)</f>
        <v>0</v>
      </c>
      <c r="P6956" s="6">
        <f>IF(B6956&gt;0,SUM($O$4:O6956)-SUM($P$3:P6955),0)</f>
        <v>0</v>
      </c>
      <c r="Q6956" s="6">
        <f t="shared" si="762"/>
        <v>1.8886410643260555E-11</v>
      </c>
      <c r="R6956" s="8">
        <f>IF(E6955&lt;&gt;E6956,SUM($Q$4:Q6956)-SUM($R$3:R6955),0)</f>
        <v>0</v>
      </c>
      <c r="S6956" s="6">
        <f>IF(B6956&gt;0,SUM($R$4:R6956)-SUM($S$3:S6955),0)</f>
        <v>0</v>
      </c>
    </row>
    <row r="6957" spans="1:19">
      <c r="A6957">
        <f>IF(E6956&lt;&gt;E6957,COUNTIF($A$4:A6956,"&lt;&gt;0")+1,0)</f>
        <v>0</v>
      </c>
      <c r="B6957">
        <f>IF(A6957&lt;&gt;0,IF(MOD(A6957,3)=0,COUNTIF($B$4:B6956,"&lt;&gt;0")+1,0),0)</f>
        <v>0</v>
      </c>
      <c r="C6957" s="9">
        <f>'Dash Board'!$C$12+COUNT('Daily reducing balance'!$F$4:F6956)</f>
        <v>48683</v>
      </c>
      <c r="D6957">
        <f t="shared" si="756"/>
        <v>2033</v>
      </c>
      <c r="E6957">
        <f t="shared" si="757"/>
        <v>4</v>
      </c>
      <c r="F6957">
        <f>DAY('Dash Board'!$C$12+COUNT('Daily reducing balance'!$F$4:F6956))</f>
        <v>14</v>
      </c>
      <c r="G6957" s="8">
        <f t="shared" si="758"/>
        <v>1.379104591581529E-7</v>
      </c>
      <c r="H6957" s="6">
        <f>G6957*'Dash Board'!$C$11/365</f>
        <v>3.9672871812619326E-11</v>
      </c>
      <c r="I6957" s="6">
        <f>H6957*'Dash Board'!$C$18/'Dash Board'!$C$11</f>
        <v>1.8891843720294922E-11</v>
      </c>
      <c r="J6957" s="6">
        <f>(G6957&gt;1)*PMT('Dash Board'!$C$11/365,$U$4,-'Dash Board'!$C$19)</f>
        <v>0</v>
      </c>
      <c r="K6957" s="6">
        <f t="shared" si="760"/>
        <v>0</v>
      </c>
      <c r="L6957" s="8">
        <f t="shared" si="761"/>
        <v>1.3795013202996553E-7</v>
      </c>
      <c r="N6957" s="8">
        <f t="shared" si="759"/>
        <v>-1.8891843720294922E-11</v>
      </c>
      <c r="O6957" s="8">
        <f>IF(E6956&lt;&gt;E6957,SUM($N$4:N6957)-SUM($O$3:O6956),0)</f>
        <v>0</v>
      </c>
      <c r="P6957" s="6">
        <f>IF(B6957&gt;0,SUM($O$4:O6957)-SUM($P$3:P6956),0)</f>
        <v>0</v>
      </c>
      <c r="Q6957" s="6">
        <f t="shared" si="762"/>
        <v>1.8891843720294922E-11</v>
      </c>
      <c r="R6957" s="8">
        <f>IF(E6956&lt;&gt;E6957,SUM($Q$4:Q6957)-SUM($R$3:R6956),0)</f>
        <v>0</v>
      </c>
      <c r="S6957" s="6">
        <f>IF(B6957&gt;0,SUM($R$4:R6957)-SUM($S$3:S6956),0)</f>
        <v>0</v>
      </c>
    </row>
    <row r="6958" spans="1:19">
      <c r="A6958">
        <f>IF(E6957&lt;&gt;E6958,COUNTIF($A$4:A6957,"&lt;&gt;0")+1,0)</f>
        <v>0</v>
      </c>
      <c r="B6958">
        <f>IF(A6958&lt;&gt;0,IF(MOD(A6958,3)=0,COUNTIF($B$4:B6957,"&lt;&gt;0")+1,0),0)</f>
        <v>0</v>
      </c>
      <c r="C6958" s="9">
        <f>'Dash Board'!$C$12+COUNT('Daily reducing balance'!$F$4:F6957)</f>
        <v>48684</v>
      </c>
      <c r="D6958">
        <f t="shared" si="756"/>
        <v>2033</v>
      </c>
      <c r="E6958">
        <f t="shared" si="757"/>
        <v>4</v>
      </c>
      <c r="F6958">
        <f>DAY('Dash Board'!$C$12+COUNT('Daily reducing balance'!$F$4:F6957))</f>
        <v>15</v>
      </c>
      <c r="G6958" s="8">
        <f t="shared" si="758"/>
        <v>1.3795013202996553E-7</v>
      </c>
      <c r="H6958" s="6">
        <f>G6958*'Dash Board'!$C$11/365</f>
        <v>3.9684284556565428E-11</v>
      </c>
      <c r="I6958" s="6">
        <f>H6958*'Dash Board'!$C$18/'Dash Board'!$C$11</f>
        <v>1.8897278360269255E-11</v>
      </c>
      <c r="J6958" s="6">
        <f>(G6958&gt;1)*PMT('Dash Board'!$C$11/365,$U$4,-'Dash Board'!$C$19)</f>
        <v>0</v>
      </c>
      <c r="K6958" s="6">
        <f t="shared" si="760"/>
        <v>0</v>
      </c>
      <c r="L6958" s="8">
        <f t="shared" si="761"/>
        <v>1.379898163145221E-7</v>
      </c>
      <c r="N6958" s="8">
        <f t="shared" si="759"/>
        <v>-1.8897278360269255E-11</v>
      </c>
      <c r="O6958" s="8">
        <f>IF(E6957&lt;&gt;E6958,SUM($N$4:N6958)-SUM($O$3:O6957),0)</f>
        <v>0</v>
      </c>
      <c r="P6958" s="6">
        <f>IF(B6958&gt;0,SUM($O$4:O6958)-SUM($P$3:P6957),0)</f>
        <v>0</v>
      </c>
      <c r="Q6958" s="6">
        <f t="shared" si="762"/>
        <v>1.8897278360269255E-11</v>
      </c>
      <c r="R6958" s="8">
        <f>IF(E6957&lt;&gt;E6958,SUM($Q$4:Q6958)-SUM($R$3:R6957),0)</f>
        <v>0</v>
      </c>
      <c r="S6958" s="6">
        <f>IF(B6958&gt;0,SUM($R$4:R6958)-SUM($S$3:S6957),0)</f>
        <v>0</v>
      </c>
    </row>
    <row r="6959" spans="1:19">
      <c r="A6959">
        <f>IF(E6958&lt;&gt;E6959,COUNTIF($A$4:A6958,"&lt;&gt;0")+1,0)</f>
        <v>0</v>
      </c>
      <c r="B6959">
        <f>IF(A6959&lt;&gt;0,IF(MOD(A6959,3)=0,COUNTIF($B$4:B6958,"&lt;&gt;0")+1,0),0)</f>
        <v>0</v>
      </c>
      <c r="C6959" s="9">
        <f>'Dash Board'!$C$12+COUNT('Daily reducing balance'!$F$4:F6958)</f>
        <v>48685</v>
      </c>
      <c r="D6959">
        <f t="shared" si="756"/>
        <v>2033</v>
      </c>
      <c r="E6959">
        <f t="shared" si="757"/>
        <v>4</v>
      </c>
      <c r="F6959">
        <f>DAY('Dash Board'!$C$12+COUNT('Daily reducing balance'!$F$4:F6958))</f>
        <v>16</v>
      </c>
      <c r="G6959" s="8">
        <f t="shared" si="758"/>
        <v>1.379898163145221E-7</v>
      </c>
      <c r="H6959" s="6">
        <f>G6959*'Dash Board'!$C$11/365</f>
        <v>3.9695700583629645E-11</v>
      </c>
      <c r="I6959" s="6">
        <f>H6959*'Dash Board'!$C$18/'Dash Board'!$C$11</f>
        <v>1.8902714563633167E-11</v>
      </c>
      <c r="J6959" s="6">
        <f>(G6959&gt;1)*PMT('Dash Board'!$C$11/365,$U$4,-'Dash Board'!$C$19)</f>
        <v>0</v>
      </c>
      <c r="K6959" s="6">
        <f t="shared" si="760"/>
        <v>0</v>
      </c>
      <c r="L6959" s="8">
        <f t="shared" si="761"/>
        <v>1.3802951201510572E-7</v>
      </c>
      <c r="N6959" s="8">
        <f t="shared" si="759"/>
        <v>-1.8902714563633167E-11</v>
      </c>
      <c r="O6959" s="8">
        <f>IF(E6958&lt;&gt;E6959,SUM($N$4:N6959)-SUM($O$3:O6958),0)</f>
        <v>0</v>
      </c>
      <c r="P6959" s="6">
        <f>IF(B6959&gt;0,SUM($O$4:O6959)-SUM($P$3:P6958),0)</f>
        <v>0</v>
      </c>
      <c r="Q6959" s="6">
        <f t="shared" si="762"/>
        <v>1.8902714563633167E-11</v>
      </c>
      <c r="R6959" s="8">
        <f>IF(E6958&lt;&gt;E6959,SUM($Q$4:Q6959)-SUM($R$3:R6958),0)</f>
        <v>0</v>
      </c>
      <c r="S6959" s="6">
        <f>IF(B6959&gt;0,SUM($R$4:R6959)-SUM($S$3:S6958),0)</f>
        <v>0</v>
      </c>
    </row>
    <row r="6960" spans="1:19">
      <c r="A6960">
        <f>IF(E6959&lt;&gt;E6960,COUNTIF($A$4:A6959,"&lt;&gt;0")+1,0)</f>
        <v>0</v>
      </c>
      <c r="B6960">
        <f>IF(A6960&lt;&gt;0,IF(MOD(A6960,3)=0,COUNTIF($B$4:B6959,"&lt;&gt;0")+1,0),0)</f>
        <v>0</v>
      </c>
      <c r="C6960" s="9">
        <f>'Dash Board'!$C$12+COUNT('Daily reducing balance'!$F$4:F6959)</f>
        <v>48686</v>
      </c>
      <c r="D6960">
        <f t="shared" si="756"/>
        <v>2033</v>
      </c>
      <c r="E6960">
        <f t="shared" si="757"/>
        <v>4</v>
      </c>
      <c r="F6960">
        <f>DAY('Dash Board'!$C$12+COUNT('Daily reducing balance'!$F$4:F6959))</f>
        <v>17</v>
      </c>
      <c r="G6960" s="8">
        <f t="shared" si="758"/>
        <v>1.3802951201510572E-7</v>
      </c>
      <c r="H6960" s="6">
        <f>G6960*'Dash Board'!$C$11/365</f>
        <v>3.9707119894756443E-11</v>
      </c>
      <c r="I6960" s="6">
        <f>H6960*'Dash Board'!$C$18/'Dash Board'!$C$11</f>
        <v>1.8908152330836404E-11</v>
      </c>
      <c r="J6960" s="6">
        <f>(G6960&gt;1)*PMT('Dash Board'!$C$11/365,$U$4,-'Dash Board'!$C$19)</f>
        <v>0</v>
      </c>
      <c r="K6960" s="6">
        <f t="shared" si="760"/>
        <v>0</v>
      </c>
      <c r="L6960" s="8">
        <f t="shared" si="761"/>
        <v>1.3806921913500047E-7</v>
      </c>
      <c r="N6960" s="8">
        <f t="shared" si="759"/>
        <v>-1.8908152330836404E-11</v>
      </c>
      <c r="O6960" s="8">
        <f>IF(E6959&lt;&gt;E6960,SUM($N$4:N6960)-SUM($O$3:O6959),0)</f>
        <v>0</v>
      </c>
      <c r="P6960" s="6">
        <f>IF(B6960&gt;0,SUM($O$4:O6960)-SUM($P$3:P6959),0)</f>
        <v>0</v>
      </c>
      <c r="Q6960" s="6">
        <f t="shared" si="762"/>
        <v>1.8908152330836404E-11</v>
      </c>
      <c r="R6960" s="8">
        <f>IF(E6959&lt;&gt;E6960,SUM($Q$4:Q6960)-SUM($R$3:R6959),0)</f>
        <v>0</v>
      </c>
      <c r="S6960" s="6">
        <f>IF(B6960&gt;0,SUM($R$4:R6960)-SUM($S$3:S6959),0)</f>
        <v>0</v>
      </c>
    </row>
    <row r="6961" spans="1:19">
      <c r="A6961">
        <f>IF(E6960&lt;&gt;E6961,COUNTIF($A$4:A6960,"&lt;&gt;0")+1,0)</f>
        <v>0</v>
      </c>
      <c r="B6961">
        <f>IF(A6961&lt;&gt;0,IF(MOD(A6961,3)=0,COUNTIF($B$4:B6960,"&lt;&gt;0")+1,0),0)</f>
        <v>0</v>
      </c>
      <c r="C6961" s="9">
        <f>'Dash Board'!$C$12+COUNT('Daily reducing balance'!$F$4:F6960)</f>
        <v>48687</v>
      </c>
      <c r="D6961">
        <f t="shared" si="756"/>
        <v>2033</v>
      </c>
      <c r="E6961">
        <f t="shared" si="757"/>
        <v>4</v>
      </c>
      <c r="F6961">
        <f>DAY('Dash Board'!$C$12+COUNT('Daily reducing balance'!$F$4:F6960))</f>
        <v>18</v>
      </c>
      <c r="G6961" s="8">
        <f t="shared" si="758"/>
        <v>1.3806921913500047E-7</v>
      </c>
      <c r="H6961" s="6">
        <f>G6961*'Dash Board'!$C$11/365</f>
        <v>3.9718542490890546E-11</v>
      </c>
      <c r="I6961" s="6">
        <f>H6961*'Dash Board'!$C$18/'Dash Board'!$C$11</f>
        <v>1.8913591662328833E-11</v>
      </c>
      <c r="J6961" s="6">
        <f>(G6961&gt;1)*PMT('Dash Board'!$C$11/365,$U$4,-'Dash Board'!$C$19)</f>
        <v>0</v>
      </c>
      <c r="K6961" s="6">
        <f t="shared" si="760"/>
        <v>0</v>
      </c>
      <c r="L6961" s="8">
        <f t="shared" si="761"/>
        <v>1.3810893767749135E-7</v>
      </c>
      <c r="N6961" s="8">
        <f t="shared" si="759"/>
        <v>-1.8913591662328833E-11</v>
      </c>
      <c r="O6961" s="8">
        <f>IF(E6960&lt;&gt;E6961,SUM($N$4:N6961)-SUM($O$3:O6960),0)</f>
        <v>0</v>
      </c>
      <c r="P6961" s="6">
        <f>IF(B6961&gt;0,SUM($O$4:O6961)-SUM($P$3:P6960),0)</f>
        <v>0</v>
      </c>
      <c r="Q6961" s="6">
        <f t="shared" si="762"/>
        <v>1.8913591662328833E-11</v>
      </c>
      <c r="R6961" s="8">
        <f>IF(E6960&lt;&gt;E6961,SUM($Q$4:Q6961)-SUM($R$3:R6960),0)</f>
        <v>0</v>
      </c>
      <c r="S6961" s="6">
        <f>IF(B6961&gt;0,SUM($R$4:R6961)-SUM($S$3:S6960),0)</f>
        <v>0</v>
      </c>
    </row>
    <row r="6962" spans="1:19">
      <c r="A6962">
        <f>IF(E6961&lt;&gt;E6962,COUNTIF($A$4:A6961,"&lt;&gt;0")+1,0)</f>
        <v>0</v>
      </c>
      <c r="B6962">
        <f>IF(A6962&lt;&gt;0,IF(MOD(A6962,3)=0,COUNTIF($B$4:B6961,"&lt;&gt;0")+1,0),0)</f>
        <v>0</v>
      </c>
      <c r="C6962" s="9">
        <f>'Dash Board'!$C$12+COUNT('Daily reducing balance'!$F$4:F6961)</f>
        <v>48688</v>
      </c>
      <c r="D6962">
        <f t="shared" si="756"/>
        <v>2033</v>
      </c>
      <c r="E6962">
        <f t="shared" si="757"/>
        <v>4</v>
      </c>
      <c r="F6962">
        <f>DAY('Dash Board'!$C$12+COUNT('Daily reducing balance'!$F$4:F6961))</f>
        <v>19</v>
      </c>
      <c r="G6962" s="8">
        <f t="shared" si="758"/>
        <v>1.3810893767749135E-7</v>
      </c>
      <c r="H6962" s="6">
        <f>G6962*'Dash Board'!$C$11/365</f>
        <v>3.9729968372976962E-11</v>
      </c>
      <c r="I6962" s="6">
        <f>H6962*'Dash Board'!$C$18/'Dash Board'!$C$11</f>
        <v>1.891903255856046E-11</v>
      </c>
      <c r="J6962" s="6">
        <f>(G6962&gt;1)*PMT('Dash Board'!$C$11/365,$U$4,-'Dash Board'!$C$19)</f>
        <v>0</v>
      </c>
      <c r="K6962" s="6">
        <f t="shared" si="760"/>
        <v>0</v>
      </c>
      <c r="L6962" s="8">
        <f t="shared" si="761"/>
        <v>1.3814866764586433E-7</v>
      </c>
      <c r="N6962" s="8">
        <f t="shared" si="759"/>
        <v>-1.891903255856046E-11</v>
      </c>
      <c r="O6962" s="8">
        <f>IF(E6961&lt;&gt;E6962,SUM($N$4:N6962)-SUM($O$3:O6961),0)</f>
        <v>0</v>
      </c>
      <c r="P6962" s="6">
        <f>IF(B6962&gt;0,SUM($O$4:O6962)-SUM($P$3:P6961),0)</f>
        <v>0</v>
      </c>
      <c r="Q6962" s="6">
        <f t="shared" si="762"/>
        <v>1.891903255856046E-11</v>
      </c>
      <c r="R6962" s="8">
        <f>IF(E6961&lt;&gt;E6962,SUM($Q$4:Q6962)-SUM($R$3:R6961),0)</f>
        <v>0</v>
      </c>
      <c r="S6962" s="6">
        <f>IF(B6962&gt;0,SUM($R$4:R6962)-SUM($S$3:S6961),0)</f>
        <v>0</v>
      </c>
    </row>
    <row r="6963" spans="1:19">
      <c r="A6963">
        <f>IF(E6962&lt;&gt;E6963,COUNTIF($A$4:A6962,"&lt;&gt;0")+1,0)</f>
        <v>0</v>
      </c>
      <c r="B6963">
        <f>IF(A6963&lt;&gt;0,IF(MOD(A6963,3)=0,COUNTIF($B$4:B6962,"&lt;&gt;0")+1,0),0)</f>
        <v>0</v>
      </c>
      <c r="C6963" s="9">
        <f>'Dash Board'!$C$12+COUNT('Daily reducing balance'!$F$4:F6962)</f>
        <v>48689</v>
      </c>
      <c r="D6963">
        <f t="shared" si="756"/>
        <v>2033</v>
      </c>
      <c r="E6963">
        <f t="shared" si="757"/>
        <v>4</v>
      </c>
      <c r="F6963">
        <f>DAY('Dash Board'!$C$12+COUNT('Daily reducing balance'!$F$4:F6962))</f>
        <v>20</v>
      </c>
      <c r="G6963" s="8">
        <f t="shared" si="758"/>
        <v>1.3814866764586433E-7</v>
      </c>
      <c r="H6963" s="6">
        <f>G6963*'Dash Board'!$C$11/365</f>
        <v>3.9741397541960965E-11</v>
      </c>
      <c r="I6963" s="6">
        <f>H6963*'Dash Board'!$C$18/'Dash Board'!$C$11</f>
        <v>1.8924475019981413E-11</v>
      </c>
      <c r="J6963" s="6">
        <f>(G6963&gt;1)*PMT('Dash Board'!$C$11/365,$U$4,-'Dash Board'!$C$19)</f>
        <v>0</v>
      </c>
      <c r="K6963" s="6">
        <f t="shared" si="760"/>
        <v>0</v>
      </c>
      <c r="L6963" s="8">
        <f t="shared" si="761"/>
        <v>1.3818840904340628E-7</v>
      </c>
      <c r="N6963" s="8">
        <f t="shared" si="759"/>
        <v>-1.8924475019981413E-11</v>
      </c>
      <c r="O6963" s="8">
        <f>IF(E6962&lt;&gt;E6963,SUM($N$4:N6963)-SUM($O$3:O6962),0)</f>
        <v>0</v>
      </c>
      <c r="P6963" s="6">
        <f>IF(B6963&gt;0,SUM($O$4:O6963)-SUM($P$3:P6962),0)</f>
        <v>0</v>
      </c>
      <c r="Q6963" s="6">
        <f t="shared" si="762"/>
        <v>1.8924475019981413E-11</v>
      </c>
      <c r="R6963" s="8">
        <f>IF(E6962&lt;&gt;E6963,SUM($Q$4:Q6963)-SUM($R$3:R6962),0)</f>
        <v>0</v>
      </c>
      <c r="S6963" s="6">
        <f>IF(B6963&gt;0,SUM($R$4:R6963)-SUM($S$3:S6962),0)</f>
        <v>0</v>
      </c>
    </row>
    <row r="6964" spans="1:19">
      <c r="A6964">
        <f>IF(E6963&lt;&gt;E6964,COUNTIF($A$4:A6963,"&lt;&gt;0")+1,0)</f>
        <v>0</v>
      </c>
      <c r="B6964">
        <f>IF(A6964&lt;&gt;0,IF(MOD(A6964,3)=0,COUNTIF($B$4:B6963,"&lt;&gt;0")+1,0),0)</f>
        <v>0</v>
      </c>
      <c r="C6964" s="9">
        <f>'Dash Board'!$C$12+COUNT('Daily reducing balance'!$F$4:F6963)</f>
        <v>48690</v>
      </c>
      <c r="D6964">
        <f t="shared" ref="D6964:D7027" si="763">IF(AND(E6964=1,F6964=1),D6963+1,D6963)</f>
        <v>2033</v>
      </c>
      <c r="E6964">
        <f t="shared" ref="E6964:E7027" si="764">IF(F6964=1,IF(E6963+1&gt;12,1,E6963+1),E6963)</f>
        <v>4</v>
      </c>
      <c r="F6964">
        <f>DAY('Dash Board'!$C$12+COUNT('Daily reducing balance'!$F$4:F6963))</f>
        <v>21</v>
      </c>
      <c r="G6964" s="8">
        <f t="shared" ref="G6964:G7027" si="765">L6963</f>
        <v>1.3818840904340628E-7</v>
      </c>
      <c r="H6964" s="6">
        <f>G6964*'Dash Board'!$C$11/365</f>
        <v>3.9752829998788106E-11</v>
      </c>
      <c r="I6964" s="6">
        <f>H6964*'Dash Board'!$C$18/'Dash Board'!$C$11</f>
        <v>1.8929919047041957E-11</v>
      </c>
      <c r="J6964" s="6">
        <f>(G6964&gt;1)*PMT('Dash Board'!$C$11/365,$U$4,-'Dash Board'!$C$19)</f>
        <v>0</v>
      </c>
      <c r="K6964" s="6">
        <f t="shared" si="760"/>
        <v>0</v>
      </c>
      <c r="L6964" s="8">
        <f t="shared" si="761"/>
        <v>1.3822816187340507E-7</v>
      </c>
      <c r="N6964" s="8">
        <f t="shared" ref="N6964:N7027" si="766">J6964-I6964</f>
        <v>-1.8929919047041957E-11</v>
      </c>
      <c r="O6964" s="8">
        <f>IF(E6963&lt;&gt;E6964,SUM($N$4:N6964)-SUM($O$3:O6963),0)</f>
        <v>0</v>
      </c>
      <c r="P6964" s="6">
        <f>IF(B6964&gt;0,SUM($O$4:O6964)-SUM($P$3:P6963),0)</f>
        <v>0</v>
      </c>
      <c r="Q6964" s="6">
        <f t="shared" si="762"/>
        <v>1.8929919047041957E-11</v>
      </c>
      <c r="R6964" s="8">
        <f>IF(E6963&lt;&gt;E6964,SUM($Q$4:Q6964)-SUM($R$3:R6963),0)</f>
        <v>0</v>
      </c>
      <c r="S6964" s="6">
        <f>IF(B6964&gt;0,SUM($R$4:R6964)-SUM($S$3:S6963),0)</f>
        <v>0</v>
      </c>
    </row>
    <row r="6965" spans="1:19">
      <c r="A6965">
        <f>IF(E6964&lt;&gt;E6965,COUNTIF($A$4:A6964,"&lt;&gt;0")+1,0)</f>
        <v>0</v>
      </c>
      <c r="B6965">
        <f>IF(A6965&lt;&gt;0,IF(MOD(A6965,3)=0,COUNTIF($B$4:B6964,"&lt;&gt;0")+1,0),0)</f>
        <v>0</v>
      </c>
      <c r="C6965" s="9">
        <f>'Dash Board'!$C$12+COUNT('Daily reducing balance'!$F$4:F6964)</f>
        <v>48691</v>
      </c>
      <c r="D6965">
        <f t="shared" si="763"/>
        <v>2033</v>
      </c>
      <c r="E6965">
        <f t="shared" si="764"/>
        <v>4</v>
      </c>
      <c r="F6965">
        <f>DAY('Dash Board'!$C$12+COUNT('Daily reducing balance'!$F$4:F6964))</f>
        <v>22</v>
      </c>
      <c r="G6965" s="8">
        <f t="shared" si="765"/>
        <v>1.3822816187340507E-7</v>
      </c>
      <c r="H6965" s="6">
        <f>G6965*'Dash Board'!$C$11/365</f>
        <v>3.9764265744404196E-11</v>
      </c>
      <c r="I6965" s="6">
        <f>H6965*'Dash Board'!$C$18/'Dash Board'!$C$11</f>
        <v>1.8935364640192474E-11</v>
      </c>
      <c r="J6965" s="6">
        <f>(G6965&gt;1)*PMT('Dash Board'!$C$11/365,$U$4,-'Dash Board'!$C$19)</f>
        <v>0</v>
      </c>
      <c r="K6965" s="6">
        <f t="shared" si="760"/>
        <v>0</v>
      </c>
      <c r="L6965" s="8">
        <f t="shared" si="761"/>
        <v>1.3826792613914946E-7</v>
      </c>
      <c r="N6965" s="8">
        <f t="shared" si="766"/>
        <v>-1.8935364640192474E-11</v>
      </c>
      <c r="O6965" s="8">
        <f>IF(E6964&lt;&gt;E6965,SUM($N$4:N6965)-SUM($O$3:O6964),0)</f>
        <v>0</v>
      </c>
      <c r="P6965" s="6">
        <f>IF(B6965&gt;0,SUM($O$4:O6965)-SUM($P$3:P6964),0)</f>
        <v>0</v>
      </c>
      <c r="Q6965" s="6">
        <f t="shared" si="762"/>
        <v>1.8935364640192474E-11</v>
      </c>
      <c r="R6965" s="8">
        <f>IF(E6964&lt;&gt;E6965,SUM($Q$4:Q6965)-SUM($R$3:R6964),0)</f>
        <v>0</v>
      </c>
      <c r="S6965" s="6">
        <f>IF(B6965&gt;0,SUM($R$4:R6965)-SUM($S$3:S6964),0)</f>
        <v>0</v>
      </c>
    </row>
    <row r="6966" spans="1:19">
      <c r="A6966">
        <f>IF(E6965&lt;&gt;E6966,COUNTIF($A$4:A6965,"&lt;&gt;0")+1,0)</f>
        <v>0</v>
      </c>
      <c r="B6966">
        <f>IF(A6966&lt;&gt;0,IF(MOD(A6966,3)=0,COUNTIF($B$4:B6965,"&lt;&gt;0")+1,0),0)</f>
        <v>0</v>
      </c>
      <c r="C6966" s="9">
        <f>'Dash Board'!$C$12+COUNT('Daily reducing balance'!$F$4:F6965)</f>
        <v>48692</v>
      </c>
      <c r="D6966">
        <f t="shared" si="763"/>
        <v>2033</v>
      </c>
      <c r="E6966">
        <f t="shared" si="764"/>
        <v>4</v>
      </c>
      <c r="F6966">
        <f>DAY('Dash Board'!$C$12+COUNT('Daily reducing balance'!$F$4:F6965))</f>
        <v>23</v>
      </c>
      <c r="G6966" s="8">
        <f t="shared" si="765"/>
        <v>1.3826792613914946E-7</v>
      </c>
      <c r="H6966" s="6">
        <f>G6966*'Dash Board'!$C$11/365</f>
        <v>3.9775704779755323E-11</v>
      </c>
      <c r="I6966" s="6">
        <f>H6966*'Dash Board'!$C$18/'Dash Board'!$C$11</f>
        <v>1.8940811799883488E-11</v>
      </c>
      <c r="J6966" s="6">
        <f>(G6966&gt;1)*PMT('Dash Board'!$C$11/365,$U$4,-'Dash Board'!$C$19)</f>
        <v>0</v>
      </c>
      <c r="K6966" s="6">
        <f t="shared" si="760"/>
        <v>0</v>
      </c>
      <c r="L6966" s="8">
        <f t="shared" si="761"/>
        <v>1.383077018439292E-7</v>
      </c>
      <c r="N6966" s="8">
        <f t="shared" si="766"/>
        <v>-1.8940811799883488E-11</v>
      </c>
      <c r="O6966" s="8">
        <f>IF(E6965&lt;&gt;E6966,SUM($N$4:N6966)-SUM($O$3:O6965),0)</f>
        <v>0</v>
      </c>
      <c r="P6966" s="6">
        <f>IF(B6966&gt;0,SUM($O$4:O6966)-SUM($P$3:P6965),0)</f>
        <v>0</v>
      </c>
      <c r="Q6966" s="6">
        <f t="shared" si="762"/>
        <v>1.8940811799883488E-11</v>
      </c>
      <c r="R6966" s="8">
        <f>IF(E6965&lt;&gt;E6966,SUM($Q$4:Q6966)-SUM($R$3:R6965),0)</f>
        <v>0</v>
      </c>
      <c r="S6966" s="6">
        <f>IF(B6966&gt;0,SUM($R$4:R6966)-SUM($S$3:S6965),0)</f>
        <v>0</v>
      </c>
    </row>
    <row r="6967" spans="1:19">
      <c r="A6967">
        <f>IF(E6966&lt;&gt;E6967,COUNTIF($A$4:A6966,"&lt;&gt;0")+1,0)</f>
        <v>0</v>
      </c>
      <c r="B6967">
        <f>IF(A6967&lt;&gt;0,IF(MOD(A6967,3)=0,COUNTIF($B$4:B6966,"&lt;&gt;0")+1,0),0)</f>
        <v>0</v>
      </c>
      <c r="C6967" s="9">
        <f>'Dash Board'!$C$12+COUNT('Daily reducing balance'!$F$4:F6966)</f>
        <v>48693</v>
      </c>
      <c r="D6967">
        <f t="shared" si="763"/>
        <v>2033</v>
      </c>
      <c r="E6967">
        <f t="shared" si="764"/>
        <v>4</v>
      </c>
      <c r="F6967">
        <f>DAY('Dash Board'!$C$12+COUNT('Daily reducing balance'!$F$4:F6966))</f>
        <v>24</v>
      </c>
      <c r="G6967" s="8">
        <f t="shared" si="765"/>
        <v>1.383077018439292E-7</v>
      </c>
      <c r="H6967" s="6">
        <f>G6967*'Dash Board'!$C$11/365</f>
        <v>3.9787147105787851E-11</v>
      </c>
      <c r="I6967" s="6">
        <f>H6967*'Dash Board'!$C$18/'Dash Board'!$C$11</f>
        <v>1.8946260526565645E-11</v>
      </c>
      <c r="J6967" s="6">
        <f>(G6967&gt;1)*PMT('Dash Board'!$C$11/365,$U$4,-'Dash Board'!$C$19)</f>
        <v>0</v>
      </c>
      <c r="K6967" s="6">
        <f t="shared" si="760"/>
        <v>0</v>
      </c>
      <c r="L6967" s="8">
        <f t="shared" si="761"/>
        <v>1.3834748899103499E-7</v>
      </c>
      <c r="N6967" s="8">
        <f t="shared" si="766"/>
        <v>-1.8946260526565645E-11</v>
      </c>
      <c r="O6967" s="8">
        <f>IF(E6966&lt;&gt;E6967,SUM($N$4:N6967)-SUM($O$3:O6966),0)</f>
        <v>0</v>
      </c>
      <c r="P6967" s="6">
        <f>IF(B6967&gt;0,SUM($O$4:O6967)-SUM($P$3:P6966),0)</f>
        <v>0</v>
      </c>
      <c r="Q6967" s="6">
        <f t="shared" si="762"/>
        <v>1.8946260526565645E-11</v>
      </c>
      <c r="R6967" s="8">
        <f>IF(E6966&lt;&gt;E6967,SUM($Q$4:Q6967)-SUM($R$3:R6966),0)</f>
        <v>0</v>
      </c>
      <c r="S6967" s="6">
        <f>IF(B6967&gt;0,SUM($R$4:R6967)-SUM($S$3:S6966),0)</f>
        <v>0</v>
      </c>
    </row>
    <row r="6968" spans="1:19">
      <c r="A6968">
        <f>IF(E6967&lt;&gt;E6968,COUNTIF($A$4:A6967,"&lt;&gt;0")+1,0)</f>
        <v>0</v>
      </c>
      <c r="B6968">
        <f>IF(A6968&lt;&gt;0,IF(MOD(A6968,3)=0,COUNTIF($B$4:B6967,"&lt;&gt;0")+1,0),0)</f>
        <v>0</v>
      </c>
      <c r="C6968" s="9">
        <f>'Dash Board'!$C$12+COUNT('Daily reducing balance'!$F$4:F6967)</f>
        <v>48694</v>
      </c>
      <c r="D6968">
        <f t="shared" si="763"/>
        <v>2033</v>
      </c>
      <c r="E6968">
        <f t="shared" si="764"/>
        <v>4</v>
      </c>
      <c r="F6968">
        <f>DAY('Dash Board'!$C$12+COUNT('Daily reducing balance'!$F$4:F6967))</f>
        <v>25</v>
      </c>
      <c r="G6968" s="8">
        <f t="shared" si="765"/>
        <v>1.3834748899103499E-7</v>
      </c>
      <c r="H6968" s="6">
        <f>G6968*'Dash Board'!$C$11/365</f>
        <v>3.9798592723448418E-11</v>
      </c>
      <c r="I6968" s="6">
        <f>H6968*'Dash Board'!$C$18/'Dash Board'!$C$11</f>
        <v>1.8951710820689725E-11</v>
      </c>
      <c r="J6968" s="6">
        <f>(G6968&gt;1)*PMT('Dash Board'!$C$11/365,$U$4,-'Dash Board'!$C$19)</f>
        <v>0</v>
      </c>
      <c r="K6968" s="6">
        <f t="shared" si="760"/>
        <v>0</v>
      </c>
      <c r="L6968" s="8">
        <f t="shared" si="761"/>
        <v>1.3838728758375845E-7</v>
      </c>
      <c r="N6968" s="8">
        <f t="shared" si="766"/>
        <v>-1.8951710820689725E-11</v>
      </c>
      <c r="O6968" s="8">
        <f>IF(E6967&lt;&gt;E6968,SUM($N$4:N6968)-SUM($O$3:O6967),0)</f>
        <v>0</v>
      </c>
      <c r="P6968" s="6">
        <f>IF(B6968&gt;0,SUM($O$4:O6968)-SUM($P$3:P6967),0)</f>
        <v>0</v>
      </c>
      <c r="Q6968" s="6">
        <f t="shared" si="762"/>
        <v>1.8951710820689725E-11</v>
      </c>
      <c r="R6968" s="8">
        <f>IF(E6967&lt;&gt;E6968,SUM($Q$4:Q6968)-SUM($R$3:R6967),0)</f>
        <v>0</v>
      </c>
      <c r="S6968" s="6">
        <f>IF(B6968&gt;0,SUM($R$4:R6968)-SUM($S$3:S6967),0)</f>
        <v>0</v>
      </c>
    </row>
    <row r="6969" spans="1:19">
      <c r="A6969">
        <f>IF(E6968&lt;&gt;E6969,COUNTIF($A$4:A6968,"&lt;&gt;0")+1,0)</f>
        <v>0</v>
      </c>
      <c r="B6969">
        <f>IF(A6969&lt;&gt;0,IF(MOD(A6969,3)=0,COUNTIF($B$4:B6968,"&lt;&gt;0")+1,0),0)</f>
        <v>0</v>
      </c>
      <c r="C6969" s="9">
        <f>'Dash Board'!$C$12+COUNT('Daily reducing balance'!$F$4:F6968)</f>
        <v>48695</v>
      </c>
      <c r="D6969">
        <f t="shared" si="763"/>
        <v>2033</v>
      </c>
      <c r="E6969">
        <f t="shared" si="764"/>
        <v>4</v>
      </c>
      <c r="F6969">
        <f>DAY('Dash Board'!$C$12+COUNT('Daily reducing balance'!$F$4:F6968))</f>
        <v>26</v>
      </c>
      <c r="G6969" s="8">
        <f t="shared" si="765"/>
        <v>1.3838728758375845E-7</v>
      </c>
      <c r="H6969" s="6">
        <f>G6969*'Dash Board'!$C$11/365</f>
        <v>3.9810041633683933E-11</v>
      </c>
      <c r="I6969" s="6">
        <f>H6969*'Dash Board'!$C$18/'Dash Board'!$C$11</f>
        <v>1.8957162682706634E-11</v>
      </c>
      <c r="J6969" s="6">
        <f>(G6969&gt;1)*PMT('Dash Board'!$C$11/365,$U$4,-'Dash Board'!$C$19)</f>
        <v>0</v>
      </c>
      <c r="K6969" s="6">
        <f t="shared" si="760"/>
        <v>0</v>
      </c>
      <c r="L6969" s="8">
        <f t="shared" si="761"/>
        <v>1.3842709762539212E-7</v>
      </c>
      <c r="N6969" s="8">
        <f t="shared" si="766"/>
        <v>-1.8957162682706634E-11</v>
      </c>
      <c r="O6969" s="8">
        <f>IF(E6968&lt;&gt;E6969,SUM($N$4:N6969)-SUM($O$3:O6968),0)</f>
        <v>0</v>
      </c>
      <c r="P6969" s="6">
        <f>IF(B6969&gt;0,SUM($O$4:O6969)-SUM($P$3:P6968),0)</f>
        <v>0</v>
      </c>
      <c r="Q6969" s="6">
        <f t="shared" si="762"/>
        <v>1.8957162682706634E-11</v>
      </c>
      <c r="R6969" s="8">
        <f>IF(E6968&lt;&gt;E6969,SUM($Q$4:Q6969)-SUM($R$3:R6968),0)</f>
        <v>0</v>
      </c>
      <c r="S6969" s="6">
        <f>IF(B6969&gt;0,SUM($R$4:R6969)-SUM($S$3:S6968),0)</f>
        <v>0</v>
      </c>
    </row>
    <row r="6970" spans="1:19">
      <c r="A6970">
        <f>IF(E6969&lt;&gt;E6970,COUNTIF($A$4:A6969,"&lt;&gt;0")+1,0)</f>
        <v>0</v>
      </c>
      <c r="B6970">
        <f>IF(A6970&lt;&gt;0,IF(MOD(A6970,3)=0,COUNTIF($B$4:B6969,"&lt;&gt;0")+1,0),0)</f>
        <v>0</v>
      </c>
      <c r="C6970" s="9">
        <f>'Dash Board'!$C$12+COUNT('Daily reducing balance'!$F$4:F6969)</f>
        <v>48696</v>
      </c>
      <c r="D6970">
        <f t="shared" si="763"/>
        <v>2033</v>
      </c>
      <c r="E6970">
        <f t="shared" si="764"/>
        <v>4</v>
      </c>
      <c r="F6970">
        <f>DAY('Dash Board'!$C$12+COUNT('Daily reducing balance'!$F$4:F6969))</f>
        <v>27</v>
      </c>
      <c r="G6970" s="8">
        <f t="shared" si="765"/>
        <v>1.3842709762539212E-7</v>
      </c>
      <c r="H6970" s="6">
        <f>G6970*'Dash Board'!$C$11/365</f>
        <v>3.9821493837441569E-11</v>
      </c>
      <c r="I6970" s="6">
        <f>H6970*'Dash Board'!$C$18/'Dash Board'!$C$11</f>
        <v>1.8962616113067418E-11</v>
      </c>
      <c r="J6970" s="6">
        <f>(G6970&gt;1)*PMT('Dash Board'!$C$11/365,$U$4,-'Dash Board'!$C$19)</f>
        <v>0</v>
      </c>
      <c r="K6970" s="6">
        <f t="shared" si="760"/>
        <v>0</v>
      </c>
      <c r="L6970" s="8">
        <f t="shared" si="761"/>
        <v>1.3846691911922956E-7</v>
      </c>
      <c r="N6970" s="8">
        <f t="shared" si="766"/>
        <v>-1.8962616113067418E-11</v>
      </c>
      <c r="O6970" s="8">
        <f>IF(E6969&lt;&gt;E6970,SUM($N$4:N6970)-SUM($O$3:O6969),0)</f>
        <v>0</v>
      </c>
      <c r="P6970" s="6">
        <f>IF(B6970&gt;0,SUM($O$4:O6970)-SUM($P$3:P6969),0)</f>
        <v>0</v>
      </c>
      <c r="Q6970" s="6">
        <f t="shared" si="762"/>
        <v>1.8962616113067418E-11</v>
      </c>
      <c r="R6970" s="8">
        <f>IF(E6969&lt;&gt;E6970,SUM($Q$4:Q6970)-SUM($R$3:R6969),0)</f>
        <v>0</v>
      </c>
      <c r="S6970" s="6">
        <f>IF(B6970&gt;0,SUM($R$4:R6970)-SUM($S$3:S6969),0)</f>
        <v>0</v>
      </c>
    </row>
    <row r="6971" spans="1:19">
      <c r="A6971">
        <f>IF(E6970&lt;&gt;E6971,COUNTIF($A$4:A6970,"&lt;&gt;0")+1,0)</f>
        <v>0</v>
      </c>
      <c r="B6971">
        <f>IF(A6971&lt;&gt;0,IF(MOD(A6971,3)=0,COUNTIF($B$4:B6970,"&lt;&gt;0")+1,0),0)</f>
        <v>0</v>
      </c>
      <c r="C6971" s="9">
        <f>'Dash Board'!$C$12+COUNT('Daily reducing balance'!$F$4:F6970)</f>
        <v>48697</v>
      </c>
      <c r="D6971">
        <f t="shared" si="763"/>
        <v>2033</v>
      </c>
      <c r="E6971">
        <f t="shared" si="764"/>
        <v>4</v>
      </c>
      <c r="F6971">
        <f>DAY('Dash Board'!$C$12+COUNT('Daily reducing balance'!$F$4:F6970))</f>
        <v>28</v>
      </c>
      <c r="G6971" s="8">
        <f t="shared" si="765"/>
        <v>1.3846691911922956E-7</v>
      </c>
      <c r="H6971" s="6">
        <f>G6971*'Dash Board'!$C$11/365</f>
        <v>3.9832949335668777E-11</v>
      </c>
      <c r="I6971" s="6">
        <f>H6971*'Dash Board'!$C$18/'Dash Board'!$C$11</f>
        <v>1.896807111222323E-11</v>
      </c>
      <c r="J6971" s="6">
        <f>(G6971&gt;1)*PMT('Dash Board'!$C$11/365,$U$4,-'Dash Board'!$C$19)</f>
        <v>0</v>
      </c>
      <c r="K6971" s="6">
        <f t="shared" si="760"/>
        <v>0</v>
      </c>
      <c r="L6971" s="8">
        <f t="shared" si="761"/>
        <v>1.3850675206856524E-7</v>
      </c>
      <c r="N6971" s="8">
        <f t="shared" si="766"/>
        <v>-1.896807111222323E-11</v>
      </c>
      <c r="O6971" s="8">
        <f>IF(E6970&lt;&gt;E6971,SUM($N$4:N6971)-SUM($O$3:O6970),0)</f>
        <v>0</v>
      </c>
      <c r="P6971" s="6">
        <f>IF(B6971&gt;0,SUM($O$4:O6971)-SUM($P$3:P6970),0)</f>
        <v>0</v>
      </c>
      <c r="Q6971" s="6">
        <f t="shared" si="762"/>
        <v>1.896807111222323E-11</v>
      </c>
      <c r="R6971" s="8">
        <f>IF(E6970&lt;&gt;E6971,SUM($Q$4:Q6971)-SUM($R$3:R6970),0)</f>
        <v>0</v>
      </c>
      <c r="S6971" s="6">
        <f>IF(B6971&gt;0,SUM($R$4:R6971)-SUM($S$3:S6970),0)</f>
        <v>0</v>
      </c>
    </row>
    <row r="6972" spans="1:19">
      <c r="A6972">
        <f>IF(E6971&lt;&gt;E6972,COUNTIF($A$4:A6971,"&lt;&gt;0")+1,0)</f>
        <v>0</v>
      </c>
      <c r="B6972">
        <f>IF(A6972&lt;&gt;0,IF(MOD(A6972,3)=0,COUNTIF($B$4:B6971,"&lt;&gt;0")+1,0),0)</f>
        <v>0</v>
      </c>
      <c r="C6972" s="9">
        <f>'Dash Board'!$C$12+COUNT('Daily reducing balance'!$F$4:F6971)</f>
        <v>48698</v>
      </c>
      <c r="D6972">
        <f t="shared" si="763"/>
        <v>2033</v>
      </c>
      <c r="E6972">
        <f t="shared" si="764"/>
        <v>4</v>
      </c>
      <c r="F6972">
        <f>DAY('Dash Board'!$C$12+COUNT('Daily reducing balance'!$F$4:F6971))</f>
        <v>29</v>
      </c>
      <c r="G6972" s="8">
        <f t="shared" si="765"/>
        <v>1.3850675206856524E-7</v>
      </c>
      <c r="H6972" s="6">
        <f>G6972*'Dash Board'!$C$11/365</f>
        <v>3.9844408129313287E-11</v>
      </c>
      <c r="I6972" s="6">
        <f>H6972*'Dash Board'!$C$18/'Dash Board'!$C$11</f>
        <v>1.8973527680625376E-11</v>
      </c>
      <c r="J6972" s="6">
        <f>(G6972&gt;1)*PMT('Dash Board'!$C$11/365,$U$4,-'Dash Board'!$C$19)</f>
        <v>0</v>
      </c>
      <c r="K6972" s="6">
        <f t="shared" si="760"/>
        <v>0</v>
      </c>
      <c r="L6972" s="8">
        <f t="shared" si="761"/>
        <v>1.3854659647669455E-7</v>
      </c>
      <c r="N6972" s="8">
        <f t="shared" si="766"/>
        <v>-1.8973527680625376E-11</v>
      </c>
      <c r="O6972" s="8">
        <f>IF(E6971&lt;&gt;E6972,SUM($N$4:N6972)-SUM($O$3:O6971),0)</f>
        <v>0</v>
      </c>
      <c r="P6972" s="6">
        <f>IF(B6972&gt;0,SUM($O$4:O6972)-SUM($P$3:P6971),0)</f>
        <v>0</v>
      </c>
      <c r="Q6972" s="6">
        <f t="shared" si="762"/>
        <v>1.8973527680625376E-11</v>
      </c>
      <c r="R6972" s="8">
        <f>IF(E6971&lt;&gt;E6972,SUM($Q$4:Q6972)-SUM($R$3:R6971),0)</f>
        <v>0</v>
      </c>
      <c r="S6972" s="6">
        <f>IF(B6972&gt;0,SUM($R$4:R6972)-SUM($S$3:S6971),0)</f>
        <v>0</v>
      </c>
    </row>
    <row r="6973" spans="1:19">
      <c r="A6973">
        <f>IF(E6972&lt;&gt;E6973,COUNTIF($A$4:A6972,"&lt;&gt;0")+1,0)</f>
        <v>0</v>
      </c>
      <c r="B6973">
        <f>IF(A6973&lt;&gt;0,IF(MOD(A6973,3)=0,COUNTIF($B$4:B6972,"&lt;&gt;0")+1,0),0)</f>
        <v>0</v>
      </c>
      <c r="C6973" s="9">
        <f>'Dash Board'!$C$12+COUNT('Daily reducing balance'!$F$4:F6972)</f>
        <v>48699</v>
      </c>
      <c r="D6973">
        <f t="shared" si="763"/>
        <v>2033</v>
      </c>
      <c r="E6973">
        <f t="shared" si="764"/>
        <v>4</v>
      </c>
      <c r="F6973">
        <f>DAY('Dash Board'!$C$12+COUNT('Daily reducing balance'!$F$4:F6972))</f>
        <v>30</v>
      </c>
      <c r="G6973" s="8">
        <f t="shared" si="765"/>
        <v>1.3854659647669455E-7</v>
      </c>
      <c r="H6973" s="6">
        <f>G6973*'Dash Board'!$C$11/365</f>
        <v>3.9855870219323087E-11</v>
      </c>
      <c r="I6973" s="6">
        <f>H6973*'Dash Board'!$C$18/'Dash Board'!$C$11</f>
        <v>1.897898581872528E-11</v>
      </c>
      <c r="J6973" s="6">
        <f>(G6973&gt;1)*PMT('Dash Board'!$C$11/365,$U$4,-'Dash Board'!$C$19)</f>
        <v>0</v>
      </c>
      <c r="K6973" s="6">
        <f t="shared" si="760"/>
        <v>0</v>
      </c>
      <c r="L6973" s="8">
        <f t="shared" si="761"/>
        <v>1.3858645234691388E-7</v>
      </c>
      <c r="N6973" s="8">
        <f t="shared" si="766"/>
        <v>-1.897898581872528E-11</v>
      </c>
      <c r="O6973" s="8">
        <f>IF(E6972&lt;&gt;E6973,SUM($N$4:N6973)-SUM($O$3:O6972),0)</f>
        <v>0</v>
      </c>
      <c r="P6973" s="6">
        <f>IF(B6973&gt;0,SUM($O$4:O6973)-SUM($P$3:P6972),0)</f>
        <v>0</v>
      </c>
      <c r="Q6973" s="6">
        <f t="shared" si="762"/>
        <v>1.897898581872528E-11</v>
      </c>
      <c r="R6973" s="8">
        <f>IF(E6972&lt;&gt;E6973,SUM($Q$4:Q6973)-SUM($R$3:R6972),0)</f>
        <v>0</v>
      </c>
      <c r="S6973" s="6">
        <f>IF(B6973&gt;0,SUM($R$4:R6973)-SUM($S$3:S6972),0)</f>
        <v>0</v>
      </c>
    </row>
    <row r="6974" spans="1:19">
      <c r="A6974">
        <f>IF(E6973&lt;&gt;E6974,COUNTIF($A$4:A6973,"&lt;&gt;0")+1,0)</f>
        <v>229</v>
      </c>
      <c r="B6974">
        <f>IF(A6974&lt;&gt;0,IF(MOD(A6974,3)=0,COUNTIF($B$4:B6973,"&lt;&gt;0")+1,0),0)</f>
        <v>0</v>
      </c>
      <c r="C6974" s="9">
        <f>'Dash Board'!$C$12+COUNT('Daily reducing balance'!$F$4:F6973)</f>
        <v>48700</v>
      </c>
      <c r="D6974">
        <f t="shared" si="763"/>
        <v>2033</v>
      </c>
      <c r="E6974">
        <f t="shared" si="764"/>
        <v>5</v>
      </c>
      <c r="F6974">
        <f>DAY('Dash Board'!$C$12+COUNT('Daily reducing balance'!$F$4:F6973))</f>
        <v>1</v>
      </c>
      <c r="G6974" s="8">
        <f t="shared" si="765"/>
        <v>1.3858645234691388E-7</v>
      </c>
      <c r="H6974" s="6">
        <f>G6974*'Dash Board'!$C$11/365</f>
        <v>3.9867335606646461E-11</v>
      </c>
      <c r="I6974" s="6">
        <f>H6974*'Dash Board'!$C$18/'Dash Board'!$C$11</f>
        <v>1.8984445526974505E-11</v>
      </c>
      <c r="J6974" s="6">
        <f>(G6974&gt;1)*PMT('Dash Board'!$C$11/365,$U$4,-'Dash Board'!$C$19)</f>
        <v>0</v>
      </c>
      <c r="K6974" s="6">
        <f t="shared" si="760"/>
        <v>0</v>
      </c>
      <c r="L6974" s="8">
        <f t="shared" si="761"/>
        <v>1.3862631968252052E-7</v>
      </c>
      <c r="N6974" s="8">
        <f t="shared" si="766"/>
        <v>-1.8984445526974505E-11</v>
      </c>
      <c r="O6974" s="8">
        <f>IF(E6973&lt;&gt;E6974,SUM($N$4:N6974)-SUM($O$3:O6973),0)</f>
        <v>0</v>
      </c>
      <c r="P6974" s="6">
        <f>IF(B6974&gt;0,SUM($O$4:O6974)-SUM($P$3:P6973),0)</f>
        <v>0</v>
      </c>
      <c r="Q6974" s="6">
        <f t="shared" si="762"/>
        <v>1.8984445526974505E-11</v>
      </c>
      <c r="R6974" s="8">
        <f>IF(E6973&lt;&gt;E6974,SUM($Q$4:Q6974)-SUM($R$3:R6973),0)</f>
        <v>8.7311491370201111E-10</v>
      </c>
      <c r="S6974" s="6">
        <f>IF(B6974&gt;0,SUM($R$4:R6974)-SUM($S$3:S6973),0)</f>
        <v>0</v>
      </c>
    </row>
    <row r="6975" spans="1:19">
      <c r="A6975">
        <f>IF(E6974&lt;&gt;E6975,COUNTIF($A$4:A6974,"&lt;&gt;0")+1,0)</f>
        <v>0</v>
      </c>
      <c r="B6975">
        <f>IF(A6975&lt;&gt;0,IF(MOD(A6975,3)=0,COUNTIF($B$4:B6974,"&lt;&gt;0")+1,0),0)</f>
        <v>0</v>
      </c>
      <c r="C6975" s="9">
        <f>'Dash Board'!$C$12+COUNT('Daily reducing balance'!$F$4:F6974)</f>
        <v>48701</v>
      </c>
      <c r="D6975">
        <f t="shared" si="763"/>
        <v>2033</v>
      </c>
      <c r="E6975">
        <f t="shared" si="764"/>
        <v>5</v>
      </c>
      <c r="F6975">
        <f>DAY('Dash Board'!$C$12+COUNT('Daily reducing balance'!$F$4:F6974))</f>
        <v>2</v>
      </c>
      <c r="G6975" s="8">
        <f t="shared" si="765"/>
        <v>1.3862631968252052E-7</v>
      </c>
      <c r="H6975" s="6">
        <f>G6975*'Dash Board'!$C$11/365</f>
        <v>3.9878804292231928E-11</v>
      </c>
      <c r="I6975" s="6">
        <f>H6975*'Dash Board'!$C$18/'Dash Board'!$C$11</f>
        <v>1.898990680582473E-11</v>
      </c>
      <c r="J6975" s="6">
        <f>(G6975&gt;1)*PMT('Dash Board'!$C$11/365,$U$4,-'Dash Board'!$C$19)</f>
        <v>0</v>
      </c>
      <c r="K6975" s="6">
        <f t="shared" si="760"/>
        <v>0</v>
      </c>
      <c r="L6975" s="8">
        <f t="shared" si="761"/>
        <v>1.3866619848681274E-7</v>
      </c>
      <c r="N6975" s="8">
        <f t="shared" si="766"/>
        <v>-1.898990680582473E-11</v>
      </c>
      <c r="O6975" s="8">
        <f>IF(E6974&lt;&gt;E6975,SUM($N$4:N6975)-SUM($O$3:O6974),0)</f>
        <v>0</v>
      </c>
      <c r="P6975" s="6">
        <f>IF(B6975&gt;0,SUM($O$4:O6975)-SUM($P$3:P6974),0)</f>
        <v>0</v>
      </c>
      <c r="Q6975" s="6">
        <f t="shared" si="762"/>
        <v>1.898990680582473E-11</v>
      </c>
      <c r="R6975" s="8">
        <f>IF(E6974&lt;&gt;E6975,SUM($Q$4:Q6975)-SUM($R$3:R6974),0)</f>
        <v>0</v>
      </c>
      <c r="S6975" s="6">
        <f>IF(B6975&gt;0,SUM($R$4:R6975)-SUM($S$3:S6974),0)</f>
        <v>0</v>
      </c>
    </row>
    <row r="6976" spans="1:19">
      <c r="A6976">
        <f>IF(E6975&lt;&gt;E6976,COUNTIF($A$4:A6975,"&lt;&gt;0")+1,0)</f>
        <v>0</v>
      </c>
      <c r="B6976">
        <f>IF(A6976&lt;&gt;0,IF(MOD(A6976,3)=0,COUNTIF($B$4:B6975,"&lt;&gt;0")+1,0),0)</f>
        <v>0</v>
      </c>
      <c r="C6976" s="9">
        <f>'Dash Board'!$C$12+COUNT('Daily reducing balance'!$F$4:F6975)</f>
        <v>48702</v>
      </c>
      <c r="D6976">
        <f t="shared" si="763"/>
        <v>2033</v>
      </c>
      <c r="E6976">
        <f t="shared" si="764"/>
        <v>5</v>
      </c>
      <c r="F6976">
        <f>DAY('Dash Board'!$C$12+COUNT('Daily reducing balance'!$F$4:F6975))</f>
        <v>3</v>
      </c>
      <c r="G6976" s="8">
        <f t="shared" si="765"/>
        <v>1.3866619848681274E-7</v>
      </c>
      <c r="H6976" s="6">
        <f>G6976*'Dash Board'!$C$11/365</f>
        <v>3.9890276277028321E-11</v>
      </c>
      <c r="I6976" s="6">
        <f>H6976*'Dash Board'!$C$18/'Dash Board'!$C$11</f>
        <v>1.8995369655727773E-11</v>
      </c>
      <c r="J6976" s="6">
        <f>(G6976&gt;1)*PMT('Dash Board'!$C$11/365,$U$4,-'Dash Board'!$C$19)</f>
        <v>0</v>
      </c>
      <c r="K6976" s="6">
        <f t="shared" si="760"/>
        <v>0</v>
      </c>
      <c r="L6976" s="8">
        <f t="shared" si="761"/>
        <v>1.3870608876308976E-7</v>
      </c>
      <c r="N6976" s="8">
        <f t="shared" si="766"/>
        <v>-1.8995369655727773E-11</v>
      </c>
      <c r="O6976" s="8">
        <f>IF(E6975&lt;&gt;E6976,SUM($N$4:N6976)-SUM($O$3:O6975),0)</f>
        <v>0</v>
      </c>
      <c r="P6976" s="6">
        <f>IF(B6976&gt;0,SUM($O$4:O6976)-SUM($P$3:P6975),0)</f>
        <v>0</v>
      </c>
      <c r="Q6976" s="6">
        <f t="shared" si="762"/>
        <v>1.8995369655727773E-11</v>
      </c>
      <c r="R6976" s="8">
        <f>IF(E6975&lt;&gt;E6976,SUM($Q$4:Q6976)-SUM($R$3:R6975),0)</f>
        <v>0</v>
      </c>
      <c r="S6976" s="6">
        <f>IF(B6976&gt;0,SUM($R$4:R6976)-SUM($S$3:S6975),0)</f>
        <v>0</v>
      </c>
    </row>
    <row r="6977" spans="1:19">
      <c r="A6977">
        <f>IF(E6976&lt;&gt;E6977,COUNTIF($A$4:A6976,"&lt;&gt;0")+1,0)</f>
        <v>0</v>
      </c>
      <c r="B6977">
        <f>IF(A6977&lt;&gt;0,IF(MOD(A6977,3)=0,COUNTIF($B$4:B6976,"&lt;&gt;0")+1,0),0)</f>
        <v>0</v>
      </c>
      <c r="C6977" s="9">
        <f>'Dash Board'!$C$12+COUNT('Daily reducing balance'!$F$4:F6976)</f>
        <v>48703</v>
      </c>
      <c r="D6977">
        <f t="shared" si="763"/>
        <v>2033</v>
      </c>
      <c r="E6977">
        <f t="shared" si="764"/>
        <v>5</v>
      </c>
      <c r="F6977">
        <f>DAY('Dash Board'!$C$12+COUNT('Daily reducing balance'!$F$4:F6976))</f>
        <v>4</v>
      </c>
      <c r="G6977" s="8">
        <f t="shared" si="765"/>
        <v>1.3870608876308976E-7</v>
      </c>
      <c r="H6977" s="6">
        <f>G6977*'Dash Board'!$C$11/365</f>
        <v>3.9901751561984726E-11</v>
      </c>
      <c r="I6977" s="6">
        <f>H6977*'Dash Board'!$C$18/'Dash Board'!$C$11</f>
        <v>1.9000834077135586E-11</v>
      </c>
      <c r="J6977" s="6">
        <f>(G6977&gt;1)*PMT('Dash Board'!$C$11/365,$U$4,-'Dash Board'!$C$19)</f>
        <v>0</v>
      </c>
      <c r="K6977" s="6">
        <f t="shared" si="760"/>
        <v>0</v>
      </c>
      <c r="L6977" s="8">
        <f t="shared" si="761"/>
        <v>1.3874599051465175E-7</v>
      </c>
      <c r="N6977" s="8">
        <f t="shared" si="766"/>
        <v>-1.9000834077135586E-11</v>
      </c>
      <c r="O6977" s="8">
        <f>IF(E6976&lt;&gt;E6977,SUM($N$4:N6977)-SUM($O$3:O6976),0)</f>
        <v>0</v>
      </c>
      <c r="P6977" s="6">
        <f>IF(B6977&gt;0,SUM($O$4:O6977)-SUM($P$3:P6976),0)</f>
        <v>0</v>
      </c>
      <c r="Q6977" s="6">
        <f t="shared" si="762"/>
        <v>1.9000834077135586E-11</v>
      </c>
      <c r="R6977" s="8">
        <f>IF(E6976&lt;&gt;E6977,SUM($Q$4:Q6977)-SUM($R$3:R6976),0)</f>
        <v>0</v>
      </c>
      <c r="S6977" s="6">
        <f>IF(B6977&gt;0,SUM($R$4:R6977)-SUM($S$3:S6976),0)</f>
        <v>0</v>
      </c>
    </row>
    <row r="6978" spans="1:19">
      <c r="A6978">
        <f>IF(E6977&lt;&gt;E6978,COUNTIF($A$4:A6977,"&lt;&gt;0")+1,0)</f>
        <v>0</v>
      </c>
      <c r="B6978">
        <f>IF(A6978&lt;&gt;0,IF(MOD(A6978,3)=0,COUNTIF($B$4:B6977,"&lt;&gt;0")+1,0),0)</f>
        <v>0</v>
      </c>
      <c r="C6978" s="9">
        <f>'Dash Board'!$C$12+COUNT('Daily reducing balance'!$F$4:F6977)</f>
        <v>48704</v>
      </c>
      <c r="D6978">
        <f t="shared" si="763"/>
        <v>2033</v>
      </c>
      <c r="E6978">
        <f t="shared" si="764"/>
        <v>5</v>
      </c>
      <c r="F6978">
        <f>DAY('Dash Board'!$C$12+COUNT('Daily reducing balance'!$F$4:F6977))</f>
        <v>5</v>
      </c>
      <c r="G6978" s="8">
        <f t="shared" si="765"/>
        <v>1.3874599051465175E-7</v>
      </c>
      <c r="H6978" s="6">
        <f>G6978*'Dash Board'!$C$11/365</f>
        <v>3.9913230148050496E-11</v>
      </c>
      <c r="I6978" s="6">
        <f>H6978*'Dash Board'!$C$18/'Dash Board'!$C$11</f>
        <v>1.9006300070500239E-11</v>
      </c>
      <c r="J6978" s="6">
        <f>(G6978&gt;1)*PMT('Dash Board'!$C$11/365,$U$4,-'Dash Board'!$C$19)</f>
        <v>0</v>
      </c>
      <c r="K6978" s="6">
        <f t="shared" si="760"/>
        <v>0</v>
      </c>
      <c r="L6978" s="8">
        <f t="shared" si="761"/>
        <v>1.387859037447998E-7</v>
      </c>
      <c r="N6978" s="8">
        <f t="shared" si="766"/>
        <v>-1.9006300070500239E-11</v>
      </c>
      <c r="O6978" s="8">
        <f>IF(E6977&lt;&gt;E6978,SUM($N$4:N6978)-SUM($O$3:O6977),0)</f>
        <v>0</v>
      </c>
      <c r="P6978" s="6">
        <f>IF(B6978&gt;0,SUM($O$4:O6978)-SUM($P$3:P6977),0)</f>
        <v>0</v>
      </c>
      <c r="Q6978" s="6">
        <f t="shared" si="762"/>
        <v>1.9006300070500239E-11</v>
      </c>
      <c r="R6978" s="8">
        <f>IF(E6977&lt;&gt;E6978,SUM($Q$4:Q6978)-SUM($R$3:R6977),0)</f>
        <v>0</v>
      </c>
      <c r="S6978" s="6">
        <f>IF(B6978&gt;0,SUM($R$4:R6978)-SUM($S$3:S6977),0)</f>
        <v>0</v>
      </c>
    </row>
    <row r="6979" spans="1:19">
      <c r="A6979">
        <f>IF(E6978&lt;&gt;E6979,COUNTIF($A$4:A6978,"&lt;&gt;0")+1,0)</f>
        <v>0</v>
      </c>
      <c r="B6979">
        <f>IF(A6979&lt;&gt;0,IF(MOD(A6979,3)=0,COUNTIF($B$4:B6978,"&lt;&gt;0")+1,0),0)</f>
        <v>0</v>
      </c>
      <c r="C6979" s="9">
        <f>'Dash Board'!$C$12+COUNT('Daily reducing balance'!$F$4:F6978)</f>
        <v>48705</v>
      </c>
      <c r="D6979">
        <f t="shared" si="763"/>
        <v>2033</v>
      </c>
      <c r="E6979">
        <f t="shared" si="764"/>
        <v>5</v>
      </c>
      <c r="F6979">
        <f>DAY('Dash Board'!$C$12+COUNT('Daily reducing balance'!$F$4:F6978))</f>
        <v>6</v>
      </c>
      <c r="G6979" s="8">
        <f t="shared" si="765"/>
        <v>1.387859037447998E-7</v>
      </c>
      <c r="H6979" s="6">
        <f>G6979*'Dash Board'!$C$11/365</f>
        <v>3.9924712036175286E-11</v>
      </c>
      <c r="I6979" s="6">
        <f>H6979*'Dash Board'!$C$18/'Dash Board'!$C$11</f>
        <v>1.9011767636273948E-11</v>
      </c>
      <c r="J6979" s="6">
        <f>(G6979&gt;1)*PMT('Dash Board'!$C$11/365,$U$4,-'Dash Board'!$C$19)</f>
        <v>0</v>
      </c>
      <c r="K6979" s="6">
        <f t="shared" si="760"/>
        <v>0</v>
      </c>
      <c r="L6979" s="8">
        <f t="shared" si="761"/>
        <v>1.3882582845683598E-7</v>
      </c>
      <c r="N6979" s="8">
        <f t="shared" si="766"/>
        <v>-1.9011767636273948E-11</v>
      </c>
      <c r="O6979" s="8">
        <f>IF(E6978&lt;&gt;E6979,SUM($N$4:N6979)-SUM($O$3:O6978),0)</f>
        <v>0</v>
      </c>
      <c r="P6979" s="6">
        <f>IF(B6979&gt;0,SUM($O$4:O6979)-SUM($P$3:P6978),0)</f>
        <v>0</v>
      </c>
      <c r="Q6979" s="6">
        <f t="shared" si="762"/>
        <v>1.9011767636273948E-11</v>
      </c>
      <c r="R6979" s="8">
        <f>IF(E6978&lt;&gt;E6979,SUM($Q$4:Q6979)-SUM($R$3:R6978),0)</f>
        <v>0</v>
      </c>
      <c r="S6979" s="6">
        <f>IF(B6979&gt;0,SUM($R$4:R6979)-SUM($S$3:S6978),0)</f>
        <v>0</v>
      </c>
    </row>
    <row r="6980" spans="1:19">
      <c r="A6980">
        <f>IF(E6979&lt;&gt;E6980,COUNTIF($A$4:A6979,"&lt;&gt;0")+1,0)</f>
        <v>0</v>
      </c>
      <c r="B6980">
        <f>IF(A6980&lt;&gt;0,IF(MOD(A6980,3)=0,COUNTIF($B$4:B6979,"&lt;&gt;0")+1,0),0)</f>
        <v>0</v>
      </c>
      <c r="C6980" s="9">
        <f>'Dash Board'!$C$12+COUNT('Daily reducing balance'!$F$4:F6979)</f>
        <v>48706</v>
      </c>
      <c r="D6980">
        <f t="shared" si="763"/>
        <v>2033</v>
      </c>
      <c r="E6980">
        <f t="shared" si="764"/>
        <v>5</v>
      </c>
      <c r="F6980">
        <f>DAY('Dash Board'!$C$12+COUNT('Daily reducing balance'!$F$4:F6979))</f>
        <v>7</v>
      </c>
      <c r="G6980" s="8">
        <f t="shared" si="765"/>
        <v>1.3882582845683598E-7</v>
      </c>
      <c r="H6980" s="6">
        <f>G6980*'Dash Board'!$C$11/365</f>
        <v>3.9936197227308982E-11</v>
      </c>
      <c r="I6980" s="6">
        <f>H6980*'Dash Board'!$C$18/'Dash Board'!$C$11</f>
        <v>1.901723677490904E-11</v>
      </c>
      <c r="J6980" s="6">
        <f>(G6980&gt;1)*PMT('Dash Board'!$C$11/365,$U$4,-'Dash Board'!$C$19)</f>
        <v>0</v>
      </c>
      <c r="K6980" s="6">
        <f t="shared" si="760"/>
        <v>0</v>
      </c>
      <c r="L6980" s="8">
        <f t="shared" si="761"/>
        <v>1.3886576465406329E-7</v>
      </c>
      <c r="N6980" s="8">
        <f t="shared" si="766"/>
        <v>-1.901723677490904E-11</v>
      </c>
      <c r="O6980" s="8">
        <f>IF(E6979&lt;&gt;E6980,SUM($N$4:N6980)-SUM($O$3:O6979),0)</f>
        <v>0</v>
      </c>
      <c r="P6980" s="6">
        <f>IF(B6980&gt;0,SUM($O$4:O6980)-SUM($P$3:P6979),0)</f>
        <v>0</v>
      </c>
      <c r="Q6980" s="6">
        <f t="shared" si="762"/>
        <v>1.901723677490904E-11</v>
      </c>
      <c r="R6980" s="8">
        <f>IF(E6979&lt;&gt;E6980,SUM($Q$4:Q6980)-SUM($R$3:R6979),0)</f>
        <v>0</v>
      </c>
      <c r="S6980" s="6">
        <f>IF(B6980&gt;0,SUM($R$4:R6980)-SUM($S$3:S6979),0)</f>
        <v>0</v>
      </c>
    </row>
    <row r="6981" spans="1:19">
      <c r="A6981">
        <f>IF(E6980&lt;&gt;E6981,COUNTIF($A$4:A6980,"&lt;&gt;0")+1,0)</f>
        <v>0</v>
      </c>
      <c r="B6981">
        <f>IF(A6981&lt;&gt;0,IF(MOD(A6981,3)=0,COUNTIF($B$4:B6980,"&lt;&gt;0")+1,0),0)</f>
        <v>0</v>
      </c>
      <c r="C6981" s="9">
        <f>'Dash Board'!$C$12+COUNT('Daily reducing balance'!$F$4:F6980)</f>
        <v>48707</v>
      </c>
      <c r="D6981">
        <f t="shared" si="763"/>
        <v>2033</v>
      </c>
      <c r="E6981">
        <f t="shared" si="764"/>
        <v>5</v>
      </c>
      <c r="F6981">
        <f>DAY('Dash Board'!$C$12+COUNT('Daily reducing balance'!$F$4:F6980))</f>
        <v>8</v>
      </c>
      <c r="G6981" s="8">
        <f t="shared" si="765"/>
        <v>1.3886576465406329E-7</v>
      </c>
      <c r="H6981" s="6">
        <f>G6981*'Dash Board'!$C$11/365</f>
        <v>3.9947685722401764E-11</v>
      </c>
      <c r="I6981" s="6">
        <f>H6981*'Dash Board'!$C$18/'Dash Board'!$C$11</f>
        <v>1.9022707486857985E-11</v>
      </c>
      <c r="J6981" s="6">
        <f>(G6981&gt;1)*PMT('Dash Board'!$C$11/365,$U$4,-'Dash Board'!$C$19)</f>
        <v>0</v>
      </c>
      <c r="K6981" s="6">
        <f t="shared" ref="K6981:K7044" si="767">IF(F6981=1,SUMIFS($J$4:$J$7308,$D$4:$D$7308,"="&amp;YEAR(C6981),$E$4:$E$7308,"="&amp;MONTH(C6981)),0)</f>
        <v>0</v>
      </c>
      <c r="L6981" s="8">
        <f t="shared" ref="L6981:L7044" si="768">IF(G6981+H6981-J6981&lt;0,0,G6981+H6981-J6981)</f>
        <v>1.3890571233978568E-7</v>
      </c>
      <c r="N6981" s="8">
        <f t="shared" si="766"/>
        <v>-1.9022707486857985E-11</v>
      </c>
      <c r="O6981" s="8">
        <f>IF(E6980&lt;&gt;E6981,SUM($N$4:N6981)-SUM($O$3:O6980),0)</f>
        <v>0</v>
      </c>
      <c r="P6981" s="6">
        <f>IF(B6981&gt;0,SUM($O$4:O6981)-SUM($P$3:P6980),0)</f>
        <v>0</v>
      </c>
      <c r="Q6981" s="6">
        <f t="shared" ref="Q6981:Q7044" si="769">I6981</f>
        <v>1.9022707486857985E-11</v>
      </c>
      <c r="R6981" s="8">
        <f>IF(E6980&lt;&gt;E6981,SUM($Q$4:Q6981)-SUM($R$3:R6980),0)</f>
        <v>0</v>
      </c>
      <c r="S6981" s="6">
        <f>IF(B6981&gt;0,SUM($R$4:R6981)-SUM($S$3:S6980),0)</f>
        <v>0</v>
      </c>
    </row>
    <row r="6982" spans="1:19">
      <c r="A6982">
        <f>IF(E6981&lt;&gt;E6982,COUNTIF($A$4:A6981,"&lt;&gt;0")+1,0)</f>
        <v>0</v>
      </c>
      <c r="B6982">
        <f>IF(A6982&lt;&gt;0,IF(MOD(A6982,3)=0,COUNTIF($B$4:B6981,"&lt;&gt;0")+1,0),0)</f>
        <v>0</v>
      </c>
      <c r="C6982" s="9">
        <f>'Dash Board'!$C$12+COUNT('Daily reducing balance'!$F$4:F6981)</f>
        <v>48708</v>
      </c>
      <c r="D6982">
        <f t="shared" si="763"/>
        <v>2033</v>
      </c>
      <c r="E6982">
        <f t="shared" si="764"/>
        <v>5</v>
      </c>
      <c r="F6982">
        <f>DAY('Dash Board'!$C$12+COUNT('Daily reducing balance'!$F$4:F6981))</f>
        <v>9</v>
      </c>
      <c r="G6982" s="8">
        <f t="shared" si="765"/>
        <v>1.3890571233978568E-7</v>
      </c>
      <c r="H6982" s="6">
        <f>G6982*'Dash Board'!$C$11/365</f>
        <v>3.99591775224041E-11</v>
      </c>
      <c r="I6982" s="6">
        <f>H6982*'Dash Board'!$C$18/'Dash Board'!$C$11</f>
        <v>1.9028179772573383E-11</v>
      </c>
      <c r="J6982" s="6">
        <f>(G6982&gt;1)*PMT('Dash Board'!$C$11/365,$U$4,-'Dash Board'!$C$19)</f>
        <v>0</v>
      </c>
      <c r="K6982" s="6">
        <f t="shared" si="767"/>
        <v>0</v>
      </c>
      <c r="L6982" s="8">
        <f t="shared" si="768"/>
        <v>1.3894567151730809E-7</v>
      </c>
      <c r="N6982" s="8">
        <f t="shared" si="766"/>
        <v>-1.9028179772573383E-11</v>
      </c>
      <c r="O6982" s="8">
        <f>IF(E6981&lt;&gt;E6982,SUM($N$4:N6982)-SUM($O$3:O6981),0)</f>
        <v>0</v>
      </c>
      <c r="P6982" s="6">
        <f>IF(B6982&gt;0,SUM($O$4:O6982)-SUM($P$3:P6981),0)</f>
        <v>0</v>
      </c>
      <c r="Q6982" s="6">
        <f t="shared" si="769"/>
        <v>1.9028179772573383E-11</v>
      </c>
      <c r="R6982" s="8">
        <f>IF(E6981&lt;&gt;E6982,SUM($Q$4:Q6982)-SUM($R$3:R6981),0)</f>
        <v>0</v>
      </c>
      <c r="S6982" s="6">
        <f>IF(B6982&gt;0,SUM($R$4:R6982)-SUM($S$3:S6981),0)</f>
        <v>0</v>
      </c>
    </row>
    <row r="6983" spans="1:19">
      <c r="A6983">
        <f>IF(E6982&lt;&gt;E6983,COUNTIF($A$4:A6982,"&lt;&gt;0")+1,0)</f>
        <v>0</v>
      </c>
      <c r="B6983">
        <f>IF(A6983&lt;&gt;0,IF(MOD(A6983,3)=0,COUNTIF($B$4:B6982,"&lt;&gt;0")+1,0),0)</f>
        <v>0</v>
      </c>
      <c r="C6983" s="9">
        <f>'Dash Board'!$C$12+COUNT('Daily reducing balance'!$F$4:F6982)</f>
        <v>48709</v>
      </c>
      <c r="D6983">
        <f t="shared" si="763"/>
        <v>2033</v>
      </c>
      <c r="E6983">
        <f t="shared" si="764"/>
        <v>5</v>
      </c>
      <c r="F6983">
        <f>DAY('Dash Board'!$C$12+COUNT('Daily reducing balance'!$F$4:F6982))</f>
        <v>10</v>
      </c>
      <c r="G6983" s="8">
        <f t="shared" si="765"/>
        <v>1.3894567151730809E-7</v>
      </c>
      <c r="H6983" s="6">
        <f>G6983*'Dash Board'!$C$11/365</f>
        <v>3.9970672628266706E-11</v>
      </c>
      <c r="I6983" s="6">
        <f>H6983*'Dash Board'!$C$18/'Dash Board'!$C$11</f>
        <v>1.9033653632507956E-11</v>
      </c>
      <c r="J6983" s="6">
        <f>(G6983&gt;1)*PMT('Dash Board'!$C$11/365,$U$4,-'Dash Board'!$C$19)</f>
        <v>0</v>
      </c>
      <c r="K6983" s="6">
        <f t="shared" si="767"/>
        <v>0</v>
      </c>
      <c r="L6983" s="8">
        <f t="shared" si="768"/>
        <v>1.3898564218993636E-7</v>
      </c>
      <c r="N6983" s="8">
        <f t="shared" si="766"/>
        <v>-1.9033653632507956E-11</v>
      </c>
      <c r="O6983" s="8">
        <f>IF(E6982&lt;&gt;E6983,SUM($N$4:N6983)-SUM($O$3:O6982),0)</f>
        <v>0</v>
      </c>
      <c r="P6983" s="6">
        <f>IF(B6983&gt;0,SUM($O$4:O6983)-SUM($P$3:P6982),0)</f>
        <v>0</v>
      </c>
      <c r="Q6983" s="6">
        <f t="shared" si="769"/>
        <v>1.9033653632507956E-11</v>
      </c>
      <c r="R6983" s="8">
        <f>IF(E6982&lt;&gt;E6983,SUM($Q$4:Q6983)-SUM($R$3:R6982),0)</f>
        <v>0</v>
      </c>
      <c r="S6983" s="6">
        <f>IF(B6983&gt;0,SUM($R$4:R6983)-SUM($S$3:S6982),0)</f>
        <v>0</v>
      </c>
    </row>
    <row r="6984" spans="1:19">
      <c r="A6984">
        <f>IF(E6983&lt;&gt;E6984,COUNTIF($A$4:A6983,"&lt;&gt;0")+1,0)</f>
        <v>0</v>
      </c>
      <c r="B6984">
        <f>IF(A6984&lt;&gt;0,IF(MOD(A6984,3)=0,COUNTIF($B$4:B6983,"&lt;&gt;0")+1,0),0)</f>
        <v>0</v>
      </c>
      <c r="C6984" s="9">
        <f>'Dash Board'!$C$12+COUNT('Daily reducing balance'!$F$4:F6983)</f>
        <v>48710</v>
      </c>
      <c r="D6984">
        <f t="shared" si="763"/>
        <v>2033</v>
      </c>
      <c r="E6984">
        <f t="shared" si="764"/>
        <v>5</v>
      </c>
      <c r="F6984">
        <f>DAY('Dash Board'!$C$12+COUNT('Daily reducing balance'!$F$4:F6983))</f>
        <v>11</v>
      </c>
      <c r="G6984" s="8">
        <f t="shared" si="765"/>
        <v>1.3898564218993636E-7</v>
      </c>
      <c r="H6984" s="6">
        <f>G6984*'Dash Board'!$C$11/365</f>
        <v>3.99821710409406E-11</v>
      </c>
      <c r="I6984" s="6">
        <f>H6984*'Dash Board'!$C$18/'Dash Board'!$C$11</f>
        <v>1.9039129067114573E-11</v>
      </c>
      <c r="J6984" s="6">
        <f>(G6984&gt;1)*PMT('Dash Board'!$C$11/365,$U$4,-'Dash Board'!$C$19)</f>
        <v>0</v>
      </c>
      <c r="K6984" s="6">
        <f t="shared" si="767"/>
        <v>0</v>
      </c>
      <c r="L6984" s="8">
        <f t="shared" si="768"/>
        <v>1.3902562436097731E-7</v>
      </c>
      <c r="N6984" s="8">
        <f t="shared" si="766"/>
        <v>-1.9039129067114573E-11</v>
      </c>
      <c r="O6984" s="8">
        <f>IF(E6983&lt;&gt;E6984,SUM($N$4:N6984)-SUM($O$3:O6983),0)</f>
        <v>0</v>
      </c>
      <c r="P6984" s="6">
        <f>IF(B6984&gt;0,SUM($O$4:O6984)-SUM($P$3:P6983),0)</f>
        <v>0</v>
      </c>
      <c r="Q6984" s="6">
        <f t="shared" si="769"/>
        <v>1.9039129067114573E-11</v>
      </c>
      <c r="R6984" s="8">
        <f>IF(E6983&lt;&gt;E6984,SUM($Q$4:Q6984)-SUM($R$3:R6983),0)</f>
        <v>0</v>
      </c>
      <c r="S6984" s="6">
        <f>IF(B6984&gt;0,SUM($R$4:R6984)-SUM($S$3:S6983),0)</f>
        <v>0</v>
      </c>
    </row>
    <row r="6985" spans="1:19">
      <c r="A6985">
        <f>IF(E6984&lt;&gt;E6985,COUNTIF($A$4:A6984,"&lt;&gt;0")+1,0)</f>
        <v>0</v>
      </c>
      <c r="B6985">
        <f>IF(A6985&lt;&gt;0,IF(MOD(A6985,3)=0,COUNTIF($B$4:B6984,"&lt;&gt;0")+1,0),0)</f>
        <v>0</v>
      </c>
      <c r="C6985" s="9">
        <f>'Dash Board'!$C$12+COUNT('Daily reducing balance'!$F$4:F6984)</f>
        <v>48711</v>
      </c>
      <c r="D6985">
        <f t="shared" si="763"/>
        <v>2033</v>
      </c>
      <c r="E6985">
        <f t="shared" si="764"/>
        <v>5</v>
      </c>
      <c r="F6985">
        <f>DAY('Dash Board'!$C$12+COUNT('Daily reducing balance'!$F$4:F6984))</f>
        <v>12</v>
      </c>
      <c r="G6985" s="8">
        <f t="shared" si="765"/>
        <v>1.3902562436097731E-7</v>
      </c>
      <c r="H6985" s="6">
        <f>G6985*'Dash Board'!$C$11/365</f>
        <v>3.9993672761377034E-11</v>
      </c>
      <c r="I6985" s="6">
        <f>H6985*'Dash Board'!$C$18/'Dash Board'!$C$11</f>
        <v>1.9044606076846209E-11</v>
      </c>
      <c r="J6985" s="6">
        <f>(G6985&gt;1)*PMT('Dash Board'!$C$11/365,$U$4,-'Dash Board'!$C$19)</f>
        <v>0</v>
      </c>
      <c r="K6985" s="6">
        <f t="shared" si="767"/>
        <v>0</v>
      </c>
      <c r="L6985" s="8">
        <f t="shared" si="768"/>
        <v>1.3906561803373867E-7</v>
      </c>
      <c r="N6985" s="8">
        <f t="shared" si="766"/>
        <v>-1.9044606076846209E-11</v>
      </c>
      <c r="O6985" s="8">
        <f>IF(E6984&lt;&gt;E6985,SUM($N$4:N6985)-SUM($O$3:O6984),0)</f>
        <v>0</v>
      </c>
      <c r="P6985" s="6">
        <f>IF(B6985&gt;0,SUM($O$4:O6985)-SUM($P$3:P6984),0)</f>
        <v>0</v>
      </c>
      <c r="Q6985" s="6">
        <f t="shared" si="769"/>
        <v>1.9044606076846209E-11</v>
      </c>
      <c r="R6985" s="8">
        <f>IF(E6984&lt;&gt;E6985,SUM($Q$4:Q6985)-SUM($R$3:R6984),0)</f>
        <v>0</v>
      </c>
      <c r="S6985" s="6">
        <f>IF(B6985&gt;0,SUM($R$4:R6985)-SUM($S$3:S6984),0)</f>
        <v>0</v>
      </c>
    </row>
    <row r="6986" spans="1:19">
      <c r="A6986">
        <f>IF(E6985&lt;&gt;E6986,COUNTIF($A$4:A6985,"&lt;&gt;0")+1,0)</f>
        <v>0</v>
      </c>
      <c r="B6986">
        <f>IF(A6986&lt;&gt;0,IF(MOD(A6986,3)=0,COUNTIF($B$4:B6985,"&lt;&gt;0")+1,0),0)</f>
        <v>0</v>
      </c>
      <c r="C6986" s="9">
        <f>'Dash Board'!$C$12+COUNT('Daily reducing balance'!$F$4:F6985)</f>
        <v>48712</v>
      </c>
      <c r="D6986">
        <f t="shared" si="763"/>
        <v>2033</v>
      </c>
      <c r="E6986">
        <f t="shared" si="764"/>
        <v>5</v>
      </c>
      <c r="F6986">
        <f>DAY('Dash Board'!$C$12+COUNT('Daily reducing balance'!$F$4:F6985))</f>
        <v>13</v>
      </c>
      <c r="G6986" s="8">
        <f t="shared" si="765"/>
        <v>1.3906561803373867E-7</v>
      </c>
      <c r="H6986" s="6">
        <f>G6986*'Dash Board'!$C$11/365</f>
        <v>4.0005177790527562E-11</v>
      </c>
      <c r="I6986" s="6">
        <f>H6986*'Dash Board'!$C$18/'Dash Board'!$C$11</f>
        <v>1.9050084662155982E-11</v>
      </c>
      <c r="J6986" s="6">
        <f>(G6986&gt;1)*PMT('Dash Board'!$C$11/365,$U$4,-'Dash Board'!$C$19)</f>
        <v>0</v>
      </c>
      <c r="K6986" s="6">
        <f t="shared" si="767"/>
        <v>0</v>
      </c>
      <c r="L6986" s="8">
        <f t="shared" si="768"/>
        <v>1.391056232115292E-7</v>
      </c>
      <c r="N6986" s="8">
        <f t="shared" si="766"/>
        <v>-1.9050084662155982E-11</v>
      </c>
      <c r="O6986" s="8">
        <f>IF(E6985&lt;&gt;E6986,SUM($N$4:N6986)-SUM($O$3:O6985),0)</f>
        <v>0</v>
      </c>
      <c r="P6986" s="6">
        <f>IF(B6986&gt;0,SUM($O$4:O6986)-SUM($P$3:P6985),0)</f>
        <v>0</v>
      </c>
      <c r="Q6986" s="6">
        <f t="shared" si="769"/>
        <v>1.9050084662155982E-11</v>
      </c>
      <c r="R6986" s="8">
        <f>IF(E6985&lt;&gt;E6986,SUM($Q$4:Q6986)-SUM($R$3:R6985),0)</f>
        <v>0</v>
      </c>
      <c r="S6986" s="6">
        <f>IF(B6986&gt;0,SUM($R$4:R6986)-SUM($S$3:S6985),0)</f>
        <v>0</v>
      </c>
    </row>
    <row r="6987" spans="1:19">
      <c r="A6987">
        <f>IF(E6986&lt;&gt;E6987,COUNTIF($A$4:A6986,"&lt;&gt;0")+1,0)</f>
        <v>0</v>
      </c>
      <c r="B6987">
        <f>IF(A6987&lt;&gt;0,IF(MOD(A6987,3)=0,COUNTIF($B$4:B6986,"&lt;&gt;0")+1,0),0)</f>
        <v>0</v>
      </c>
      <c r="C6987" s="9">
        <f>'Dash Board'!$C$12+COUNT('Daily reducing balance'!$F$4:F6986)</f>
        <v>48713</v>
      </c>
      <c r="D6987">
        <f t="shared" si="763"/>
        <v>2033</v>
      </c>
      <c r="E6987">
        <f t="shared" si="764"/>
        <v>5</v>
      </c>
      <c r="F6987">
        <f>DAY('Dash Board'!$C$12+COUNT('Daily reducing balance'!$F$4:F6986))</f>
        <v>14</v>
      </c>
      <c r="G6987" s="8">
        <f t="shared" si="765"/>
        <v>1.391056232115292E-7</v>
      </c>
      <c r="H6987" s="6">
        <f>G6987*'Dash Board'!$C$11/365</f>
        <v>4.0016686129344017E-11</v>
      </c>
      <c r="I6987" s="6">
        <f>H6987*'Dash Board'!$C$18/'Dash Board'!$C$11</f>
        <v>1.9055564823497153E-11</v>
      </c>
      <c r="J6987" s="6">
        <f>(G6987&gt;1)*PMT('Dash Board'!$C$11/365,$U$4,-'Dash Board'!$C$19)</f>
        <v>0</v>
      </c>
      <c r="K6987" s="6">
        <f t="shared" si="767"/>
        <v>0</v>
      </c>
      <c r="L6987" s="8">
        <f t="shared" si="768"/>
        <v>1.3914563989765855E-7</v>
      </c>
      <c r="N6987" s="8">
        <f t="shared" si="766"/>
        <v>-1.9055564823497153E-11</v>
      </c>
      <c r="O6987" s="8">
        <f>IF(E6986&lt;&gt;E6987,SUM($N$4:N6987)-SUM($O$3:O6986),0)</f>
        <v>0</v>
      </c>
      <c r="P6987" s="6">
        <f>IF(B6987&gt;0,SUM($O$4:O6987)-SUM($P$3:P6986),0)</f>
        <v>0</v>
      </c>
      <c r="Q6987" s="6">
        <f t="shared" si="769"/>
        <v>1.9055564823497153E-11</v>
      </c>
      <c r="R6987" s="8">
        <f>IF(E6986&lt;&gt;E6987,SUM($Q$4:Q6987)-SUM($R$3:R6986),0)</f>
        <v>0</v>
      </c>
      <c r="S6987" s="6">
        <f>IF(B6987&gt;0,SUM($R$4:R6987)-SUM($S$3:S6986),0)</f>
        <v>0</v>
      </c>
    </row>
    <row r="6988" spans="1:19">
      <c r="A6988">
        <f>IF(E6987&lt;&gt;E6988,COUNTIF($A$4:A6987,"&lt;&gt;0")+1,0)</f>
        <v>0</v>
      </c>
      <c r="B6988">
        <f>IF(A6988&lt;&gt;0,IF(MOD(A6988,3)=0,COUNTIF($B$4:B6987,"&lt;&gt;0")+1,0),0)</f>
        <v>0</v>
      </c>
      <c r="C6988" s="9">
        <f>'Dash Board'!$C$12+COUNT('Daily reducing balance'!$F$4:F6987)</f>
        <v>48714</v>
      </c>
      <c r="D6988">
        <f t="shared" si="763"/>
        <v>2033</v>
      </c>
      <c r="E6988">
        <f t="shared" si="764"/>
        <v>5</v>
      </c>
      <c r="F6988">
        <f>DAY('Dash Board'!$C$12+COUNT('Daily reducing balance'!$F$4:F6987))</f>
        <v>15</v>
      </c>
      <c r="G6988" s="8">
        <f t="shared" si="765"/>
        <v>1.3914563989765855E-7</v>
      </c>
      <c r="H6988" s="6">
        <f>G6988*'Dash Board'!$C$11/365</f>
        <v>4.0028197778778491E-11</v>
      </c>
      <c r="I6988" s="6">
        <f>H6988*'Dash Board'!$C$18/'Dash Board'!$C$11</f>
        <v>1.9061046561323093E-11</v>
      </c>
      <c r="J6988" s="6">
        <f>(G6988&gt;1)*PMT('Dash Board'!$C$11/365,$U$4,-'Dash Board'!$C$19)</f>
        <v>0</v>
      </c>
      <c r="K6988" s="6">
        <f t="shared" si="767"/>
        <v>0</v>
      </c>
      <c r="L6988" s="8">
        <f t="shared" si="768"/>
        <v>1.3918566809543732E-7</v>
      </c>
      <c r="N6988" s="8">
        <f t="shared" si="766"/>
        <v>-1.9061046561323093E-11</v>
      </c>
      <c r="O6988" s="8">
        <f>IF(E6987&lt;&gt;E6988,SUM($N$4:N6988)-SUM($O$3:O6987),0)</f>
        <v>0</v>
      </c>
      <c r="P6988" s="6">
        <f>IF(B6988&gt;0,SUM($O$4:O6988)-SUM($P$3:P6987),0)</f>
        <v>0</v>
      </c>
      <c r="Q6988" s="6">
        <f t="shared" si="769"/>
        <v>1.9061046561323093E-11</v>
      </c>
      <c r="R6988" s="8">
        <f>IF(E6987&lt;&gt;E6988,SUM($Q$4:Q6988)-SUM($R$3:R6987),0)</f>
        <v>0</v>
      </c>
      <c r="S6988" s="6">
        <f>IF(B6988&gt;0,SUM($R$4:R6988)-SUM($S$3:S6987),0)</f>
        <v>0</v>
      </c>
    </row>
    <row r="6989" spans="1:19">
      <c r="A6989">
        <f>IF(E6988&lt;&gt;E6989,COUNTIF($A$4:A6988,"&lt;&gt;0")+1,0)</f>
        <v>0</v>
      </c>
      <c r="B6989">
        <f>IF(A6989&lt;&gt;0,IF(MOD(A6989,3)=0,COUNTIF($B$4:B6988,"&lt;&gt;0")+1,0),0)</f>
        <v>0</v>
      </c>
      <c r="C6989" s="9">
        <f>'Dash Board'!$C$12+COUNT('Daily reducing balance'!$F$4:F6988)</f>
        <v>48715</v>
      </c>
      <c r="D6989">
        <f t="shared" si="763"/>
        <v>2033</v>
      </c>
      <c r="E6989">
        <f t="shared" si="764"/>
        <v>5</v>
      </c>
      <c r="F6989">
        <f>DAY('Dash Board'!$C$12+COUNT('Daily reducing balance'!$F$4:F6988))</f>
        <v>16</v>
      </c>
      <c r="G6989" s="8">
        <f t="shared" si="765"/>
        <v>1.3918566809543732E-7</v>
      </c>
      <c r="H6989" s="6">
        <f>G6989*'Dash Board'!$C$11/365</f>
        <v>4.0039712739783339E-11</v>
      </c>
      <c r="I6989" s="6">
        <f>H6989*'Dash Board'!$C$18/'Dash Board'!$C$11</f>
        <v>1.9066529876087306E-11</v>
      </c>
      <c r="J6989" s="6">
        <f>(G6989&gt;1)*PMT('Dash Board'!$C$11/365,$U$4,-'Dash Board'!$C$19)</f>
        <v>0</v>
      </c>
      <c r="K6989" s="6">
        <f t="shared" si="767"/>
        <v>0</v>
      </c>
      <c r="L6989" s="8">
        <f t="shared" si="768"/>
        <v>1.3922570780817711E-7</v>
      </c>
      <c r="N6989" s="8">
        <f t="shared" si="766"/>
        <v>-1.9066529876087306E-11</v>
      </c>
      <c r="O6989" s="8">
        <f>IF(E6988&lt;&gt;E6989,SUM($N$4:N6989)-SUM($O$3:O6988),0)</f>
        <v>0</v>
      </c>
      <c r="P6989" s="6">
        <f>IF(B6989&gt;0,SUM($O$4:O6989)-SUM($P$3:P6988),0)</f>
        <v>0</v>
      </c>
      <c r="Q6989" s="6">
        <f t="shared" si="769"/>
        <v>1.9066529876087306E-11</v>
      </c>
      <c r="R6989" s="8">
        <f>IF(E6988&lt;&gt;E6989,SUM($Q$4:Q6989)-SUM($R$3:R6988),0)</f>
        <v>0</v>
      </c>
      <c r="S6989" s="6">
        <f>IF(B6989&gt;0,SUM($R$4:R6989)-SUM($S$3:S6988),0)</f>
        <v>0</v>
      </c>
    </row>
    <row r="6990" spans="1:19">
      <c r="A6990">
        <f>IF(E6989&lt;&gt;E6990,COUNTIF($A$4:A6989,"&lt;&gt;0")+1,0)</f>
        <v>0</v>
      </c>
      <c r="B6990">
        <f>IF(A6990&lt;&gt;0,IF(MOD(A6990,3)=0,COUNTIF($B$4:B6989,"&lt;&gt;0")+1,0),0)</f>
        <v>0</v>
      </c>
      <c r="C6990" s="9">
        <f>'Dash Board'!$C$12+COUNT('Daily reducing balance'!$F$4:F6989)</f>
        <v>48716</v>
      </c>
      <c r="D6990">
        <f t="shared" si="763"/>
        <v>2033</v>
      </c>
      <c r="E6990">
        <f t="shared" si="764"/>
        <v>5</v>
      </c>
      <c r="F6990">
        <f>DAY('Dash Board'!$C$12+COUNT('Daily reducing balance'!$F$4:F6989))</f>
        <v>17</v>
      </c>
      <c r="G6990" s="8">
        <f t="shared" si="765"/>
        <v>1.3922570780817711E-7</v>
      </c>
      <c r="H6990" s="6">
        <f>G6990*'Dash Board'!$C$11/365</f>
        <v>4.0051231013311223E-11</v>
      </c>
      <c r="I6990" s="6">
        <f>H6990*'Dash Board'!$C$18/'Dash Board'!$C$11</f>
        <v>1.9072014768243443E-11</v>
      </c>
      <c r="J6990" s="6">
        <f>(G6990&gt;1)*PMT('Dash Board'!$C$11/365,$U$4,-'Dash Board'!$C$19)</f>
        <v>0</v>
      </c>
      <c r="K6990" s="6">
        <f t="shared" si="767"/>
        <v>0</v>
      </c>
      <c r="L6990" s="8">
        <f t="shared" si="768"/>
        <v>1.3926575903919041E-7</v>
      </c>
      <c r="N6990" s="8">
        <f t="shared" si="766"/>
        <v>-1.9072014768243443E-11</v>
      </c>
      <c r="O6990" s="8">
        <f>IF(E6989&lt;&gt;E6990,SUM($N$4:N6990)-SUM($O$3:O6989),0)</f>
        <v>0</v>
      </c>
      <c r="P6990" s="6">
        <f>IF(B6990&gt;0,SUM($O$4:O6990)-SUM($P$3:P6989),0)</f>
        <v>0</v>
      </c>
      <c r="Q6990" s="6">
        <f t="shared" si="769"/>
        <v>1.9072014768243443E-11</v>
      </c>
      <c r="R6990" s="8">
        <f>IF(E6989&lt;&gt;E6990,SUM($Q$4:Q6990)-SUM($R$3:R6989),0)</f>
        <v>0</v>
      </c>
      <c r="S6990" s="6">
        <f>IF(B6990&gt;0,SUM($R$4:R6990)-SUM($S$3:S6989),0)</f>
        <v>0</v>
      </c>
    </row>
    <row r="6991" spans="1:19">
      <c r="A6991">
        <f>IF(E6990&lt;&gt;E6991,COUNTIF($A$4:A6990,"&lt;&gt;0")+1,0)</f>
        <v>0</v>
      </c>
      <c r="B6991">
        <f>IF(A6991&lt;&gt;0,IF(MOD(A6991,3)=0,COUNTIF($B$4:B6990,"&lt;&gt;0")+1,0),0)</f>
        <v>0</v>
      </c>
      <c r="C6991" s="9">
        <f>'Dash Board'!$C$12+COUNT('Daily reducing balance'!$F$4:F6990)</f>
        <v>48717</v>
      </c>
      <c r="D6991">
        <f t="shared" si="763"/>
        <v>2033</v>
      </c>
      <c r="E6991">
        <f t="shared" si="764"/>
        <v>5</v>
      </c>
      <c r="F6991">
        <f>DAY('Dash Board'!$C$12+COUNT('Daily reducing balance'!$F$4:F6990))</f>
        <v>18</v>
      </c>
      <c r="G6991" s="8">
        <f t="shared" si="765"/>
        <v>1.3926575903919041E-7</v>
      </c>
      <c r="H6991" s="6">
        <f>G6991*'Dash Board'!$C$11/365</f>
        <v>4.0062752600315047E-11</v>
      </c>
      <c r="I6991" s="6">
        <f>H6991*'Dash Board'!$C$18/'Dash Board'!$C$11</f>
        <v>1.907750123824526E-11</v>
      </c>
      <c r="J6991" s="6">
        <f>(G6991&gt;1)*PMT('Dash Board'!$C$11/365,$U$4,-'Dash Board'!$C$19)</f>
        <v>0</v>
      </c>
      <c r="K6991" s="6">
        <f t="shared" si="767"/>
        <v>0</v>
      </c>
      <c r="L6991" s="8">
        <f t="shared" si="768"/>
        <v>1.3930582179179073E-7</v>
      </c>
      <c r="N6991" s="8">
        <f t="shared" si="766"/>
        <v>-1.907750123824526E-11</v>
      </c>
      <c r="O6991" s="8">
        <f>IF(E6990&lt;&gt;E6991,SUM($N$4:N6991)-SUM($O$3:O6990),0)</f>
        <v>0</v>
      </c>
      <c r="P6991" s="6">
        <f>IF(B6991&gt;0,SUM($O$4:O6991)-SUM($P$3:P6990),0)</f>
        <v>0</v>
      </c>
      <c r="Q6991" s="6">
        <f t="shared" si="769"/>
        <v>1.907750123824526E-11</v>
      </c>
      <c r="R6991" s="8">
        <f>IF(E6990&lt;&gt;E6991,SUM($Q$4:Q6991)-SUM($R$3:R6990),0)</f>
        <v>0</v>
      </c>
      <c r="S6991" s="6">
        <f>IF(B6991&gt;0,SUM($R$4:R6991)-SUM($S$3:S6990),0)</f>
        <v>0</v>
      </c>
    </row>
    <row r="6992" spans="1:19">
      <c r="A6992">
        <f>IF(E6991&lt;&gt;E6992,COUNTIF($A$4:A6991,"&lt;&gt;0")+1,0)</f>
        <v>0</v>
      </c>
      <c r="B6992">
        <f>IF(A6992&lt;&gt;0,IF(MOD(A6992,3)=0,COUNTIF($B$4:B6991,"&lt;&gt;0")+1,0),0)</f>
        <v>0</v>
      </c>
      <c r="C6992" s="9">
        <f>'Dash Board'!$C$12+COUNT('Daily reducing balance'!$F$4:F6991)</f>
        <v>48718</v>
      </c>
      <c r="D6992">
        <f t="shared" si="763"/>
        <v>2033</v>
      </c>
      <c r="E6992">
        <f t="shared" si="764"/>
        <v>5</v>
      </c>
      <c r="F6992">
        <f>DAY('Dash Board'!$C$12+COUNT('Daily reducing balance'!$F$4:F6991))</f>
        <v>19</v>
      </c>
      <c r="G6992" s="8">
        <f t="shared" si="765"/>
        <v>1.3930582179179073E-7</v>
      </c>
      <c r="H6992" s="6">
        <f>G6992*'Dash Board'!$C$11/365</f>
        <v>4.0074277501748021E-11</v>
      </c>
      <c r="I6992" s="6">
        <f>H6992*'Dash Board'!$C$18/'Dash Board'!$C$11</f>
        <v>1.908298928654668E-11</v>
      </c>
      <c r="J6992" s="6">
        <f>(G6992&gt;1)*PMT('Dash Board'!$C$11/365,$U$4,-'Dash Board'!$C$19)</f>
        <v>0</v>
      </c>
      <c r="K6992" s="6">
        <f t="shared" si="767"/>
        <v>0</v>
      </c>
      <c r="L6992" s="8">
        <f t="shared" si="768"/>
        <v>1.3934589606929249E-7</v>
      </c>
      <c r="N6992" s="8">
        <f t="shared" si="766"/>
        <v>-1.908298928654668E-11</v>
      </c>
      <c r="O6992" s="8">
        <f>IF(E6991&lt;&gt;E6992,SUM($N$4:N6992)-SUM($O$3:O6991),0)</f>
        <v>0</v>
      </c>
      <c r="P6992" s="6">
        <f>IF(B6992&gt;0,SUM($O$4:O6992)-SUM($P$3:P6991),0)</f>
        <v>0</v>
      </c>
      <c r="Q6992" s="6">
        <f t="shared" si="769"/>
        <v>1.908298928654668E-11</v>
      </c>
      <c r="R6992" s="8">
        <f>IF(E6991&lt;&gt;E6992,SUM($Q$4:Q6992)-SUM($R$3:R6991),0)</f>
        <v>0</v>
      </c>
      <c r="S6992" s="6">
        <f>IF(B6992&gt;0,SUM($R$4:R6992)-SUM($S$3:S6991),0)</f>
        <v>0</v>
      </c>
    </row>
    <row r="6993" spans="1:19">
      <c r="A6993">
        <f>IF(E6992&lt;&gt;E6993,COUNTIF($A$4:A6992,"&lt;&gt;0")+1,0)</f>
        <v>0</v>
      </c>
      <c r="B6993">
        <f>IF(A6993&lt;&gt;0,IF(MOD(A6993,3)=0,COUNTIF($B$4:B6992,"&lt;&gt;0")+1,0),0)</f>
        <v>0</v>
      </c>
      <c r="C6993" s="9">
        <f>'Dash Board'!$C$12+COUNT('Daily reducing balance'!$F$4:F6992)</f>
        <v>48719</v>
      </c>
      <c r="D6993">
        <f t="shared" si="763"/>
        <v>2033</v>
      </c>
      <c r="E6993">
        <f t="shared" si="764"/>
        <v>5</v>
      </c>
      <c r="F6993">
        <f>DAY('Dash Board'!$C$12+COUNT('Daily reducing balance'!$F$4:F6992))</f>
        <v>20</v>
      </c>
      <c r="G6993" s="8">
        <f t="shared" si="765"/>
        <v>1.3934589606929249E-7</v>
      </c>
      <c r="H6993" s="6">
        <f>G6993*'Dash Board'!$C$11/365</f>
        <v>4.0085805718563587E-11</v>
      </c>
      <c r="I6993" s="6">
        <f>H6993*'Dash Board'!$C$18/'Dash Board'!$C$11</f>
        <v>1.9088478913601708E-11</v>
      </c>
      <c r="J6993" s="6">
        <f>(G6993&gt;1)*PMT('Dash Board'!$C$11/365,$U$4,-'Dash Board'!$C$19)</f>
        <v>0</v>
      </c>
      <c r="K6993" s="6">
        <f t="shared" si="767"/>
        <v>0</v>
      </c>
      <c r="L6993" s="8">
        <f t="shared" si="768"/>
        <v>1.3938598187501104E-7</v>
      </c>
      <c r="N6993" s="8">
        <f t="shared" si="766"/>
        <v>-1.9088478913601708E-11</v>
      </c>
      <c r="O6993" s="8">
        <f>IF(E6992&lt;&gt;E6993,SUM($N$4:N6993)-SUM($O$3:O6992),0)</f>
        <v>0</v>
      </c>
      <c r="P6993" s="6">
        <f>IF(B6993&gt;0,SUM($O$4:O6993)-SUM($P$3:P6992),0)</f>
        <v>0</v>
      </c>
      <c r="Q6993" s="6">
        <f t="shared" si="769"/>
        <v>1.9088478913601708E-11</v>
      </c>
      <c r="R6993" s="8">
        <f>IF(E6992&lt;&gt;E6993,SUM($Q$4:Q6993)-SUM($R$3:R6992),0)</f>
        <v>0</v>
      </c>
      <c r="S6993" s="6">
        <f>IF(B6993&gt;0,SUM($R$4:R6993)-SUM($S$3:S6992),0)</f>
        <v>0</v>
      </c>
    </row>
    <row r="6994" spans="1:19">
      <c r="A6994">
        <f>IF(E6993&lt;&gt;E6994,COUNTIF($A$4:A6993,"&lt;&gt;0")+1,0)</f>
        <v>0</v>
      </c>
      <c r="B6994">
        <f>IF(A6994&lt;&gt;0,IF(MOD(A6994,3)=0,COUNTIF($B$4:B6993,"&lt;&gt;0")+1,0),0)</f>
        <v>0</v>
      </c>
      <c r="C6994" s="9">
        <f>'Dash Board'!$C$12+COUNT('Daily reducing balance'!$F$4:F6993)</f>
        <v>48720</v>
      </c>
      <c r="D6994">
        <f t="shared" si="763"/>
        <v>2033</v>
      </c>
      <c r="E6994">
        <f t="shared" si="764"/>
        <v>5</v>
      </c>
      <c r="F6994">
        <f>DAY('Dash Board'!$C$12+COUNT('Daily reducing balance'!$F$4:F6993))</f>
        <v>21</v>
      </c>
      <c r="G6994" s="8">
        <f t="shared" si="765"/>
        <v>1.3938598187501104E-7</v>
      </c>
      <c r="H6994" s="6">
        <f>G6994*'Dash Board'!$C$11/365</f>
        <v>4.0097337251715503E-11</v>
      </c>
      <c r="I6994" s="6">
        <f>H6994*'Dash Board'!$C$18/'Dash Board'!$C$11</f>
        <v>1.9093970119864526E-11</v>
      </c>
      <c r="J6994" s="6">
        <f>(G6994&gt;1)*PMT('Dash Board'!$C$11/365,$U$4,-'Dash Board'!$C$19)</f>
        <v>0</v>
      </c>
      <c r="K6994" s="6">
        <f t="shared" si="767"/>
        <v>0</v>
      </c>
      <c r="L6994" s="8">
        <f t="shared" si="768"/>
        <v>1.3942607921226277E-7</v>
      </c>
      <c r="N6994" s="8">
        <f t="shared" si="766"/>
        <v>-1.9093970119864526E-11</v>
      </c>
      <c r="O6994" s="8">
        <f>IF(E6993&lt;&gt;E6994,SUM($N$4:N6994)-SUM($O$3:O6993),0)</f>
        <v>0</v>
      </c>
      <c r="P6994" s="6">
        <f>IF(B6994&gt;0,SUM($O$4:O6994)-SUM($P$3:P6993),0)</f>
        <v>0</v>
      </c>
      <c r="Q6994" s="6">
        <f t="shared" si="769"/>
        <v>1.9093970119864526E-11</v>
      </c>
      <c r="R6994" s="8">
        <f>IF(E6993&lt;&gt;E6994,SUM($Q$4:Q6994)-SUM($R$3:R6993),0)</f>
        <v>0</v>
      </c>
      <c r="S6994" s="6">
        <f>IF(B6994&gt;0,SUM($R$4:R6994)-SUM($S$3:S6993),0)</f>
        <v>0</v>
      </c>
    </row>
    <row r="6995" spans="1:19">
      <c r="A6995">
        <f>IF(E6994&lt;&gt;E6995,COUNTIF($A$4:A6994,"&lt;&gt;0")+1,0)</f>
        <v>0</v>
      </c>
      <c r="B6995">
        <f>IF(A6995&lt;&gt;0,IF(MOD(A6995,3)=0,COUNTIF($B$4:B6994,"&lt;&gt;0")+1,0),0)</f>
        <v>0</v>
      </c>
      <c r="C6995" s="9">
        <f>'Dash Board'!$C$12+COUNT('Daily reducing balance'!$F$4:F6994)</f>
        <v>48721</v>
      </c>
      <c r="D6995">
        <f t="shared" si="763"/>
        <v>2033</v>
      </c>
      <c r="E6995">
        <f t="shared" si="764"/>
        <v>5</v>
      </c>
      <c r="F6995">
        <f>DAY('Dash Board'!$C$12+COUNT('Daily reducing balance'!$F$4:F6994))</f>
        <v>22</v>
      </c>
      <c r="G6995" s="8">
        <f t="shared" si="765"/>
        <v>1.3942607921226277E-7</v>
      </c>
      <c r="H6995" s="6">
        <f>G6995*'Dash Board'!$C$11/365</f>
        <v>4.0108872102157781E-11</v>
      </c>
      <c r="I6995" s="6">
        <f>H6995*'Dash Board'!$C$18/'Dash Board'!$C$11</f>
        <v>1.9099462905789422E-11</v>
      </c>
      <c r="J6995" s="6">
        <f>(G6995&gt;1)*PMT('Dash Board'!$C$11/365,$U$4,-'Dash Board'!$C$19)</f>
        <v>0</v>
      </c>
      <c r="K6995" s="6">
        <f t="shared" si="767"/>
        <v>0</v>
      </c>
      <c r="L6995" s="8">
        <f t="shared" si="768"/>
        <v>1.3946618808436491E-7</v>
      </c>
      <c r="N6995" s="8">
        <f t="shared" si="766"/>
        <v>-1.9099462905789422E-11</v>
      </c>
      <c r="O6995" s="8">
        <f>IF(E6994&lt;&gt;E6995,SUM($N$4:N6995)-SUM($O$3:O6994),0)</f>
        <v>0</v>
      </c>
      <c r="P6995" s="6">
        <f>IF(B6995&gt;0,SUM($O$4:O6995)-SUM($P$3:P6994),0)</f>
        <v>0</v>
      </c>
      <c r="Q6995" s="6">
        <f t="shared" si="769"/>
        <v>1.9099462905789422E-11</v>
      </c>
      <c r="R6995" s="8">
        <f>IF(E6994&lt;&gt;E6995,SUM($Q$4:Q6995)-SUM($R$3:R6994),0)</f>
        <v>0</v>
      </c>
      <c r="S6995" s="6">
        <f>IF(B6995&gt;0,SUM($R$4:R6995)-SUM($S$3:S6994),0)</f>
        <v>0</v>
      </c>
    </row>
    <row r="6996" spans="1:19">
      <c r="A6996">
        <f>IF(E6995&lt;&gt;E6996,COUNTIF($A$4:A6995,"&lt;&gt;0")+1,0)</f>
        <v>0</v>
      </c>
      <c r="B6996">
        <f>IF(A6996&lt;&gt;0,IF(MOD(A6996,3)=0,COUNTIF($B$4:B6995,"&lt;&gt;0")+1,0),0)</f>
        <v>0</v>
      </c>
      <c r="C6996" s="9">
        <f>'Dash Board'!$C$12+COUNT('Daily reducing balance'!$F$4:F6995)</f>
        <v>48722</v>
      </c>
      <c r="D6996">
        <f t="shared" si="763"/>
        <v>2033</v>
      </c>
      <c r="E6996">
        <f t="shared" si="764"/>
        <v>5</v>
      </c>
      <c r="F6996">
        <f>DAY('Dash Board'!$C$12+COUNT('Daily reducing balance'!$F$4:F6995))</f>
        <v>23</v>
      </c>
      <c r="G6996" s="8">
        <f t="shared" si="765"/>
        <v>1.3946618808436491E-7</v>
      </c>
      <c r="H6996" s="6">
        <f>G6996*'Dash Board'!$C$11/365</f>
        <v>4.0120410270844701E-11</v>
      </c>
      <c r="I6996" s="6">
        <f>H6996*'Dash Board'!$C$18/'Dash Board'!$C$11</f>
        <v>1.9104957271830813E-11</v>
      </c>
      <c r="J6996" s="6">
        <f>(G6996&gt;1)*PMT('Dash Board'!$C$11/365,$U$4,-'Dash Board'!$C$19)</f>
        <v>0</v>
      </c>
      <c r="K6996" s="6">
        <f t="shared" si="767"/>
        <v>0</v>
      </c>
      <c r="L6996" s="8">
        <f t="shared" si="768"/>
        <v>1.3950630849463575E-7</v>
      </c>
      <c r="N6996" s="8">
        <f t="shared" si="766"/>
        <v>-1.9104957271830813E-11</v>
      </c>
      <c r="O6996" s="8">
        <f>IF(E6995&lt;&gt;E6996,SUM($N$4:N6996)-SUM($O$3:O6995),0)</f>
        <v>0</v>
      </c>
      <c r="P6996" s="6">
        <f>IF(B6996&gt;0,SUM($O$4:O6996)-SUM($P$3:P6995),0)</f>
        <v>0</v>
      </c>
      <c r="Q6996" s="6">
        <f t="shared" si="769"/>
        <v>1.9104957271830813E-11</v>
      </c>
      <c r="R6996" s="8">
        <f>IF(E6995&lt;&gt;E6996,SUM($Q$4:Q6996)-SUM($R$3:R6995),0)</f>
        <v>0</v>
      </c>
      <c r="S6996" s="6">
        <f>IF(B6996&gt;0,SUM($R$4:R6996)-SUM($S$3:S6995),0)</f>
        <v>0</v>
      </c>
    </row>
    <row r="6997" spans="1:19">
      <c r="A6997">
        <f>IF(E6996&lt;&gt;E6997,COUNTIF($A$4:A6996,"&lt;&gt;0")+1,0)</f>
        <v>0</v>
      </c>
      <c r="B6997">
        <f>IF(A6997&lt;&gt;0,IF(MOD(A6997,3)=0,COUNTIF($B$4:B6996,"&lt;&gt;0")+1,0),0)</f>
        <v>0</v>
      </c>
      <c r="C6997" s="9">
        <f>'Dash Board'!$C$12+COUNT('Daily reducing balance'!$F$4:F6996)</f>
        <v>48723</v>
      </c>
      <c r="D6997">
        <f t="shared" si="763"/>
        <v>2033</v>
      </c>
      <c r="E6997">
        <f t="shared" si="764"/>
        <v>5</v>
      </c>
      <c r="F6997">
        <f>DAY('Dash Board'!$C$12+COUNT('Daily reducing balance'!$F$4:F6996))</f>
        <v>24</v>
      </c>
      <c r="G6997" s="8">
        <f t="shared" si="765"/>
        <v>1.3950630849463575E-7</v>
      </c>
      <c r="H6997" s="6">
        <f>G6997*'Dash Board'!$C$11/365</f>
        <v>4.0131951758730832E-11</v>
      </c>
      <c r="I6997" s="6">
        <f>H6997*'Dash Board'!$C$18/'Dash Board'!$C$11</f>
        <v>1.9110453218443254E-11</v>
      </c>
      <c r="J6997" s="6">
        <f>(G6997&gt;1)*PMT('Dash Board'!$C$11/365,$U$4,-'Dash Board'!$C$19)</f>
        <v>0</v>
      </c>
      <c r="K6997" s="6">
        <f t="shared" si="767"/>
        <v>0</v>
      </c>
      <c r="L6997" s="8">
        <f t="shared" si="768"/>
        <v>1.395464404463945E-7</v>
      </c>
      <c r="N6997" s="8">
        <f t="shared" si="766"/>
        <v>-1.9110453218443254E-11</v>
      </c>
      <c r="O6997" s="8">
        <f>IF(E6996&lt;&gt;E6997,SUM($N$4:N6997)-SUM($O$3:O6996),0)</f>
        <v>0</v>
      </c>
      <c r="P6997" s="6">
        <f>IF(B6997&gt;0,SUM($O$4:O6997)-SUM($P$3:P6996),0)</f>
        <v>0</v>
      </c>
      <c r="Q6997" s="6">
        <f t="shared" si="769"/>
        <v>1.9110453218443254E-11</v>
      </c>
      <c r="R6997" s="8">
        <f>IF(E6996&lt;&gt;E6997,SUM($Q$4:Q6997)-SUM($R$3:R6996),0)</f>
        <v>0</v>
      </c>
      <c r="S6997" s="6">
        <f>IF(B6997&gt;0,SUM($R$4:R6997)-SUM($S$3:S6996),0)</f>
        <v>0</v>
      </c>
    </row>
    <row r="6998" spans="1:19">
      <c r="A6998">
        <f>IF(E6997&lt;&gt;E6998,COUNTIF($A$4:A6997,"&lt;&gt;0")+1,0)</f>
        <v>0</v>
      </c>
      <c r="B6998">
        <f>IF(A6998&lt;&gt;0,IF(MOD(A6998,3)=0,COUNTIF($B$4:B6997,"&lt;&gt;0")+1,0),0)</f>
        <v>0</v>
      </c>
      <c r="C6998" s="9">
        <f>'Dash Board'!$C$12+COUNT('Daily reducing balance'!$F$4:F6997)</f>
        <v>48724</v>
      </c>
      <c r="D6998">
        <f t="shared" si="763"/>
        <v>2033</v>
      </c>
      <c r="E6998">
        <f t="shared" si="764"/>
        <v>5</v>
      </c>
      <c r="F6998">
        <f>DAY('Dash Board'!$C$12+COUNT('Daily reducing balance'!$F$4:F6997))</f>
        <v>25</v>
      </c>
      <c r="G6998" s="8">
        <f t="shared" si="765"/>
        <v>1.395464404463945E-7</v>
      </c>
      <c r="H6998" s="6">
        <f>G6998*'Dash Board'!$C$11/365</f>
        <v>4.0143496566771016E-11</v>
      </c>
      <c r="I6998" s="6">
        <f>H6998*'Dash Board'!$C$18/'Dash Board'!$C$11</f>
        <v>1.9115950746081437E-11</v>
      </c>
      <c r="J6998" s="6">
        <f>(G6998&gt;1)*PMT('Dash Board'!$C$11/365,$U$4,-'Dash Board'!$C$19)</f>
        <v>0</v>
      </c>
      <c r="K6998" s="6">
        <f t="shared" si="767"/>
        <v>0</v>
      </c>
      <c r="L6998" s="8">
        <f t="shared" si="768"/>
        <v>1.3958658394296127E-7</v>
      </c>
      <c r="N6998" s="8">
        <f t="shared" si="766"/>
        <v>-1.9115950746081437E-11</v>
      </c>
      <c r="O6998" s="8">
        <f>IF(E6997&lt;&gt;E6998,SUM($N$4:N6998)-SUM($O$3:O6997),0)</f>
        <v>0</v>
      </c>
      <c r="P6998" s="6">
        <f>IF(B6998&gt;0,SUM($O$4:O6998)-SUM($P$3:P6997),0)</f>
        <v>0</v>
      </c>
      <c r="Q6998" s="6">
        <f t="shared" si="769"/>
        <v>1.9115950746081437E-11</v>
      </c>
      <c r="R6998" s="8">
        <f>IF(E6997&lt;&gt;E6998,SUM($Q$4:Q6998)-SUM($R$3:R6997),0)</f>
        <v>0</v>
      </c>
      <c r="S6998" s="6">
        <f>IF(B6998&gt;0,SUM($R$4:R6998)-SUM($S$3:S6997),0)</f>
        <v>0</v>
      </c>
    </row>
    <row r="6999" spans="1:19">
      <c r="A6999">
        <f>IF(E6998&lt;&gt;E6999,COUNTIF($A$4:A6998,"&lt;&gt;0")+1,0)</f>
        <v>0</v>
      </c>
      <c r="B6999">
        <f>IF(A6999&lt;&gt;0,IF(MOD(A6999,3)=0,COUNTIF($B$4:B6998,"&lt;&gt;0")+1,0),0)</f>
        <v>0</v>
      </c>
      <c r="C6999" s="9">
        <f>'Dash Board'!$C$12+COUNT('Daily reducing balance'!$F$4:F6998)</f>
        <v>48725</v>
      </c>
      <c r="D6999">
        <f t="shared" si="763"/>
        <v>2033</v>
      </c>
      <c r="E6999">
        <f t="shared" si="764"/>
        <v>5</v>
      </c>
      <c r="F6999">
        <f>DAY('Dash Board'!$C$12+COUNT('Daily reducing balance'!$F$4:F6998))</f>
        <v>26</v>
      </c>
      <c r="G6999" s="8">
        <f t="shared" si="765"/>
        <v>1.3958658394296127E-7</v>
      </c>
      <c r="H6999" s="6">
        <f>G6999*'Dash Board'!$C$11/365</f>
        <v>4.0155044695920364E-11</v>
      </c>
      <c r="I6999" s="6">
        <f>H6999*'Dash Board'!$C$18/'Dash Board'!$C$11</f>
        <v>1.9121449855200177E-11</v>
      </c>
      <c r="J6999" s="6">
        <f>(G6999&gt;1)*PMT('Dash Board'!$C$11/365,$U$4,-'Dash Board'!$C$19)</f>
        <v>0</v>
      </c>
      <c r="K6999" s="6">
        <f t="shared" si="767"/>
        <v>0</v>
      </c>
      <c r="L6999" s="8">
        <f t="shared" si="768"/>
        <v>1.3962673898765718E-7</v>
      </c>
      <c r="N6999" s="8">
        <f t="shared" si="766"/>
        <v>-1.9121449855200177E-11</v>
      </c>
      <c r="O6999" s="8">
        <f>IF(E6998&lt;&gt;E6999,SUM($N$4:N6999)-SUM($O$3:O6998),0)</f>
        <v>0</v>
      </c>
      <c r="P6999" s="6">
        <f>IF(B6999&gt;0,SUM($O$4:O6999)-SUM($P$3:P6998),0)</f>
        <v>0</v>
      </c>
      <c r="Q6999" s="6">
        <f t="shared" si="769"/>
        <v>1.9121449855200177E-11</v>
      </c>
      <c r="R6999" s="8">
        <f>IF(E6998&lt;&gt;E6999,SUM($Q$4:Q6999)-SUM($R$3:R6998),0)</f>
        <v>0</v>
      </c>
      <c r="S6999" s="6">
        <f>IF(B6999&gt;0,SUM($R$4:R6999)-SUM($S$3:S6998),0)</f>
        <v>0</v>
      </c>
    </row>
    <row r="7000" spans="1:19">
      <c r="A7000">
        <f>IF(E6999&lt;&gt;E7000,COUNTIF($A$4:A6999,"&lt;&gt;0")+1,0)</f>
        <v>0</v>
      </c>
      <c r="B7000">
        <f>IF(A7000&lt;&gt;0,IF(MOD(A7000,3)=0,COUNTIF($B$4:B6999,"&lt;&gt;0")+1,0),0)</f>
        <v>0</v>
      </c>
      <c r="C7000" s="9">
        <f>'Dash Board'!$C$12+COUNT('Daily reducing balance'!$F$4:F6999)</f>
        <v>48726</v>
      </c>
      <c r="D7000">
        <f t="shared" si="763"/>
        <v>2033</v>
      </c>
      <c r="E7000">
        <f t="shared" si="764"/>
        <v>5</v>
      </c>
      <c r="F7000">
        <f>DAY('Dash Board'!$C$12+COUNT('Daily reducing balance'!$F$4:F6999))</f>
        <v>27</v>
      </c>
      <c r="G7000" s="8">
        <f t="shared" si="765"/>
        <v>1.3962673898765718E-7</v>
      </c>
      <c r="H7000" s="6">
        <f>G7000*'Dash Board'!$C$11/365</f>
        <v>4.0166596147134255E-11</v>
      </c>
      <c r="I7000" s="6">
        <f>H7000*'Dash Board'!$C$18/'Dash Board'!$C$11</f>
        <v>1.9126950546254412E-11</v>
      </c>
      <c r="J7000" s="6">
        <f>(G7000&gt;1)*PMT('Dash Board'!$C$11/365,$U$4,-'Dash Board'!$C$19)</f>
        <v>0</v>
      </c>
      <c r="K7000" s="6">
        <f t="shared" si="767"/>
        <v>0</v>
      </c>
      <c r="L7000" s="8">
        <f t="shared" si="768"/>
        <v>1.3966690558380433E-7</v>
      </c>
      <c r="N7000" s="8">
        <f t="shared" si="766"/>
        <v>-1.9126950546254412E-11</v>
      </c>
      <c r="O7000" s="8">
        <f>IF(E6999&lt;&gt;E7000,SUM($N$4:N7000)-SUM($O$3:O6999),0)</f>
        <v>0</v>
      </c>
      <c r="P7000" s="6">
        <f>IF(B7000&gt;0,SUM($O$4:O7000)-SUM($P$3:P6999),0)</f>
        <v>0</v>
      </c>
      <c r="Q7000" s="6">
        <f t="shared" si="769"/>
        <v>1.9126950546254412E-11</v>
      </c>
      <c r="R7000" s="8">
        <f>IF(E6999&lt;&gt;E7000,SUM($Q$4:Q7000)-SUM($R$3:R6999),0)</f>
        <v>0</v>
      </c>
      <c r="S7000" s="6">
        <f>IF(B7000&gt;0,SUM($R$4:R7000)-SUM($S$3:S6999),0)</f>
        <v>0</v>
      </c>
    </row>
    <row r="7001" spans="1:19">
      <c r="A7001">
        <f>IF(E7000&lt;&gt;E7001,COUNTIF($A$4:A7000,"&lt;&gt;0")+1,0)</f>
        <v>0</v>
      </c>
      <c r="B7001">
        <f>IF(A7001&lt;&gt;0,IF(MOD(A7001,3)=0,COUNTIF($B$4:B7000,"&lt;&gt;0")+1,0),0)</f>
        <v>0</v>
      </c>
      <c r="C7001" s="9">
        <f>'Dash Board'!$C$12+COUNT('Daily reducing balance'!$F$4:F7000)</f>
        <v>48727</v>
      </c>
      <c r="D7001">
        <f t="shared" si="763"/>
        <v>2033</v>
      </c>
      <c r="E7001">
        <f t="shared" si="764"/>
        <v>5</v>
      </c>
      <c r="F7001">
        <f>DAY('Dash Board'!$C$12+COUNT('Daily reducing balance'!$F$4:F7000))</f>
        <v>28</v>
      </c>
      <c r="G7001" s="8">
        <f t="shared" si="765"/>
        <v>1.3966690558380433E-7</v>
      </c>
      <c r="H7001" s="6">
        <f>G7001*'Dash Board'!$C$11/365</f>
        <v>4.0178150921368369E-11</v>
      </c>
      <c r="I7001" s="6">
        <f>H7001*'Dash Board'!$C$18/'Dash Board'!$C$11</f>
        <v>1.9132452819699226E-11</v>
      </c>
      <c r="J7001" s="6">
        <f>(G7001&gt;1)*PMT('Dash Board'!$C$11/365,$U$4,-'Dash Board'!$C$19)</f>
        <v>0</v>
      </c>
      <c r="K7001" s="6">
        <f t="shared" si="767"/>
        <v>0</v>
      </c>
      <c r="L7001" s="8">
        <f t="shared" si="768"/>
        <v>1.397070837347257E-7</v>
      </c>
      <c r="N7001" s="8">
        <f t="shared" si="766"/>
        <v>-1.9132452819699226E-11</v>
      </c>
      <c r="O7001" s="8">
        <f>IF(E7000&lt;&gt;E7001,SUM($N$4:N7001)-SUM($O$3:O7000),0)</f>
        <v>0</v>
      </c>
      <c r="P7001" s="6">
        <f>IF(B7001&gt;0,SUM($O$4:O7001)-SUM($P$3:P7000),0)</f>
        <v>0</v>
      </c>
      <c r="Q7001" s="6">
        <f t="shared" si="769"/>
        <v>1.9132452819699226E-11</v>
      </c>
      <c r="R7001" s="8">
        <f>IF(E7000&lt;&gt;E7001,SUM($Q$4:Q7001)-SUM($R$3:R7000),0)</f>
        <v>0</v>
      </c>
      <c r="S7001" s="6">
        <f>IF(B7001&gt;0,SUM($R$4:R7001)-SUM($S$3:S7000),0)</f>
        <v>0</v>
      </c>
    </row>
    <row r="7002" spans="1:19">
      <c r="A7002">
        <f>IF(E7001&lt;&gt;E7002,COUNTIF($A$4:A7001,"&lt;&gt;0")+1,0)</f>
        <v>0</v>
      </c>
      <c r="B7002">
        <f>IF(A7002&lt;&gt;0,IF(MOD(A7002,3)=0,COUNTIF($B$4:B7001,"&lt;&gt;0")+1,0),0)</f>
        <v>0</v>
      </c>
      <c r="C7002" s="9">
        <f>'Dash Board'!$C$12+COUNT('Daily reducing balance'!$F$4:F7001)</f>
        <v>48728</v>
      </c>
      <c r="D7002">
        <f t="shared" si="763"/>
        <v>2033</v>
      </c>
      <c r="E7002">
        <f t="shared" si="764"/>
        <v>5</v>
      </c>
      <c r="F7002">
        <f>DAY('Dash Board'!$C$12+COUNT('Daily reducing balance'!$F$4:F7001))</f>
        <v>29</v>
      </c>
      <c r="G7002" s="8">
        <f t="shared" si="765"/>
        <v>1.397070837347257E-7</v>
      </c>
      <c r="H7002" s="6">
        <f>G7002*'Dash Board'!$C$11/365</f>
        <v>4.0189709019578627E-11</v>
      </c>
      <c r="I7002" s="6">
        <f>H7002*'Dash Board'!$C$18/'Dash Board'!$C$11</f>
        <v>1.9137956675989824E-11</v>
      </c>
      <c r="J7002" s="6">
        <f>(G7002&gt;1)*PMT('Dash Board'!$C$11/365,$U$4,-'Dash Board'!$C$19)</f>
        <v>0</v>
      </c>
      <c r="K7002" s="6">
        <f t="shared" si="767"/>
        <v>0</v>
      </c>
      <c r="L7002" s="8">
        <f t="shared" si="768"/>
        <v>1.3974727344374529E-7</v>
      </c>
      <c r="N7002" s="8">
        <f t="shared" si="766"/>
        <v>-1.9137956675989824E-11</v>
      </c>
      <c r="O7002" s="8">
        <f>IF(E7001&lt;&gt;E7002,SUM($N$4:N7002)-SUM($O$3:O7001),0)</f>
        <v>0</v>
      </c>
      <c r="P7002" s="6">
        <f>IF(B7002&gt;0,SUM($O$4:O7002)-SUM($P$3:P7001),0)</f>
        <v>0</v>
      </c>
      <c r="Q7002" s="6">
        <f t="shared" si="769"/>
        <v>1.9137956675989824E-11</v>
      </c>
      <c r="R7002" s="8">
        <f>IF(E7001&lt;&gt;E7002,SUM($Q$4:Q7002)-SUM($R$3:R7001),0)</f>
        <v>0</v>
      </c>
      <c r="S7002" s="6">
        <f>IF(B7002&gt;0,SUM($R$4:R7002)-SUM($S$3:S7001),0)</f>
        <v>0</v>
      </c>
    </row>
    <row r="7003" spans="1:19">
      <c r="A7003">
        <f>IF(E7002&lt;&gt;E7003,COUNTIF($A$4:A7002,"&lt;&gt;0")+1,0)</f>
        <v>0</v>
      </c>
      <c r="B7003">
        <f>IF(A7003&lt;&gt;0,IF(MOD(A7003,3)=0,COUNTIF($B$4:B7002,"&lt;&gt;0")+1,0),0)</f>
        <v>0</v>
      </c>
      <c r="C7003" s="9">
        <f>'Dash Board'!$C$12+COUNT('Daily reducing balance'!$F$4:F7002)</f>
        <v>48729</v>
      </c>
      <c r="D7003">
        <f t="shared" si="763"/>
        <v>2033</v>
      </c>
      <c r="E7003">
        <f t="shared" si="764"/>
        <v>5</v>
      </c>
      <c r="F7003">
        <f>DAY('Dash Board'!$C$12+COUNT('Daily reducing balance'!$F$4:F7002))</f>
        <v>30</v>
      </c>
      <c r="G7003" s="8">
        <f t="shared" si="765"/>
        <v>1.3974727344374529E-7</v>
      </c>
      <c r="H7003" s="6">
        <f>G7003*'Dash Board'!$C$11/365</f>
        <v>4.0201270442721246E-11</v>
      </c>
      <c r="I7003" s="6">
        <f>H7003*'Dash Board'!$C$18/'Dash Board'!$C$11</f>
        <v>1.9143462115581549E-11</v>
      </c>
      <c r="J7003" s="6">
        <f>(G7003&gt;1)*PMT('Dash Board'!$C$11/365,$U$4,-'Dash Board'!$C$19)</f>
        <v>0</v>
      </c>
      <c r="K7003" s="6">
        <f t="shared" si="767"/>
        <v>0</v>
      </c>
      <c r="L7003" s="8">
        <f t="shared" si="768"/>
        <v>1.3978747471418801E-7</v>
      </c>
      <c r="N7003" s="8">
        <f t="shared" si="766"/>
        <v>-1.9143462115581549E-11</v>
      </c>
      <c r="O7003" s="8">
        <f>IF(E7002&lt;&gt;E7003,SUM($N$4:N7003)-SUM($O$3:O7002),0)</f>
        <v>0</v>
      </c>
      <c r="P7003" s="6">
        <f>IF(B7003&gt;0,SUM($O$4:O7003)-SUM($P$3:P7002),0)</f>
        <v>0</v>
      </c>
      <c r="Q7003" s="6">
        <f t="shared" si="769"/>
        <v>1.9143462115581549E-11</v>
      </c>
      <c r="R7003" s="8">
        <f>IF(E7002&lt;&gt;E7003,SUM($Q$4:Q7003)-SUM($R$3:R7002),0)</f>
        <v>0</v>
      </c>
      <c r="S7003" s="6">
        <f>IF(B7003&gt;0,SUM($R$4:R7003)-SUM($S$3:S7002),0)</f>
        <v>0</v>
      </c>
    </row>
    <row r="7004" spans="1:19">
      <c r="A7004">
        <f>IF(E7003&lt;&gt;E7004,COUNTIF($A$4:A7003,"&lt;&gt;0")+1,0)</f>
        <v>0</v>
      </c>
      <c r="B7004">
        <f>IF(A7004&lt;&gt;0,IF(MOD(A7004,3)=0,COUNTIF($B$4:B7003,"&lt;&gt;0")+1,0),0)</f>
        <v>0</v>
      </c>
      <c r="C7004" s="9">
        <f>'Dash Board'!$C$12+COUNT('Daily reducing balance'!$F$4:F7003)</f>
        <v>48730</v>
      </c>
      <c r="D7004">
        <f t="shared" si="763"/>
        <v>2033</v>
      </c>
      <c r="E7004">
        <f t="shared" si="764"/>
        <v>5</v>
      </c>
      <c r="F7004">
        <f>DAY('Dash Board'!$C$12+COUNT('Daily reducing balance'!$F$4:F7003))</f>
        <v>31</v>
      </c>
      <c r="G7004" s="8">
        <f t="shared" si="765"/>
        <v>1.3978747471418801E-7</v>
      </c>
      <c r="H7004" s="6">
        <f>G7004*'Dash Board'!$C$11/365</f>
        <v>4.0212835191752716E-11</v>
      </c>
      <c r="I7004" s="6">
        <f>H7004*'Dash Board'!$C$18/'Dash Board'!$C$11</f>
        <v>1.9148969138929865E-11</v>
      </c>
      <c r="J7004" s="6">
        <f>(G7004&gt;1)*PMT('Dash Board'!$C$11/365,$U$4,-'Dash Board'!$C$19)</f>
        <v>0</v>
      </c>
      <c r="K7004" s="6">
        <f t="shared" si="767"/>
        <v>0</v>
      </c>
      <c r="L7004" s="8">
        <f t="shared" si="768"/>
        <v>1.3982768754937978E-7</v>
      </c>
      <c r="N7004" s="8">
        <f t="shared" si="766"/>
        <v>-1.9148969138929865E-11</v>
      </c>
      <c r="O7004" s="8">
        <f>IF(E7003&lt;&gt;E7004,SUM($N$4:N7004)-SUM($O$3:O7003),0)</f>
        <v>0</v>
      </c>
      <c r="P7004" s="6">
        <f>IF(B7004&gt;0,SUM($O$4:O7004)-SUM($P$3:P7003),0)</f>
        <v>0</v>
      </c>
      <c r="Q7004" s="6">
        <f t="shared" si="769"/>
        <v>1.9148969138929865E-11</v>
      </c>
      <c r="R7004" s="8">
        <f>IF(E7003&lt;&gt;E7004,SUM($Q$4:Q7004)-SUM($R$3:R7003),0)</f>
        <v>0</v>
      </c>
      <c r="S7004" s="6">
        <f>IF(B7004&gt;0,SUM($R$4:R7004)-SUM($S$3:S7003),0)</f>
        <v>0</v>
      </c>
    </row>
    <row r="7005" spans="1:19">
      <c r="A7005">
        <f>IF(E7004&lt;&gt;E7005,COUNTIF($A$4:A7004,"&lt;&gt;0")+1,0)</f>
        <v>230</v>
      </c>
      <c r="B7005">
        <f>IF(A7005&lt;&gt;0,IF(MOD(A7005,3)=0,COUNTIF($B$4:B7004,"&lt;&gt;0")+1,0),0)</f>
        <v>0</v>
      </c>
      <c r="C7005" s="9">
        <f>'Dash Board'!$C$12+COUNT('Daily reducing balance'!$F$4:F7004)</f>
        <v>48731</v>
      </c>
      <c r="D7005">
        <f t="shared" si="763"/>
        <v>2033</v>
      </c>
      <c r="E7005">
        <f t="shared" si="764"/>
        <v>6</v>
      </c>
      <c r="F7005">
        <f>DAY('Dash Board'!$C$12+COUNT('Daily reducing balance'!$F$4:F7004))</f>
        <v>1</v>
      </c>
      <c r="G7005" s="8">
        <f t="shared" si="765"/>
        <v>1.3982768754937978E-7</v>
      </c>
      <c r="H7005" s="6">
        <f>G7005*'Dash Board'!$C$11/365</f>
        <v>4.0224403267629796E-11</v>
      </c>
      <c r="I7005" s="6">
        <f>H7005*'Dash Board'!$C$18/'Dash Board'!$C$11</f>
        <v>1.9154477746490381E-11</v>
      </c>
      <c r="J7005" s="6">
        <f>(G7005&gt;1)*PMT('Dash Board'!$C$11/365,$U$4,-'Dash Board'!$C$19)</f>
        <v>0</v>
      </c>
      <c r="K7005" s="6">
        <f t="shared" si="767"/>
        <v>0</v>
      </c>
      <c r="L7005" s="8">
        <f t="shared" si="768"/>
        <v>1.3986791195264741E-7</v>
      </c>
      <c r="N7005" s="8">
        <f t="shared" si="766"/>
        <v>-1.9154477746490381E-11</v>
      </c>
      <c r="O7005" s="8">
        <f>IF(E7004&lt;&gt;E7005,SUM($N$4:N7005)-SUM($O$3:O7004),0)</f>
        <v>0</v>
      </c>
      <c r="P7005" s="6">
        <f>IF(B7005&gt;0,SUM($O$4:O7005)-SUM($P$3:P7004),0)</f>
        <v>0</v>
      </c>
      <c r="Q7005" s="6">
        <f t="shared" si="769"/>
        <v>1.9154477746490381E-11</v>
      </c>
      <c r="R7005" s="8">
        <f>IF(E7004&lt;&gt;E7005,SUM($Q$4:Q7005)-SUM($R$3:R7004),0)</f>
        <v>9.0221874415874481E-10</v>
      </c>
      <c r="S7005" s="6">
        <f>IF(B7005&gt;0,SUM($R$4:R7005)-SUM($S$3:S7004),0)</f>
        <v>0</v>
      </c>
    </row>
    <row r="7006" spans="1:19">
      <c r="A7006">
        <f>IF(E7005&lt;&gt;E7006,COUNTIF($A$4:A7005,"&lt;&gt;0")+1,0)</f>
        <v>0</v>
      </c>
      <c r="B7006">
        <f>IF(A7006&lt;&gt;0,IF(MOD(A7006,3)=0,COUNTIF($B$4:B7005,"&lt;&gt;0")+1,0),0)</f>
        <v>0</v>
      </c>
      <c r="C7006" s="9">
        <f>'Dash Board'!$C$12+COUNT('Daily reducing balance'!$F$4:F7005)</f>
        <v>48732</v>
      </c>
      <c r="D7006">
        <f t="shared" si="763"/>
        <v>2033</v>
      </c>
      <c r="E7006">
        <f t="shared" si="764"/>
        <v>6</v>
      </c>
      <c r="F7006">
        <f>DAY('Dash Board'!$C$12+COUNT('Daily reducing balance'!$F$4:F7005))</f>
        <v>2</v>
      </c>
      <c r="G7006" s="8">
        <f t="shared" si="765"/>
        <v>1.3986791195264741E-7</v>
      </c>
      <c r="H7006" s="6">
        <f>G7006*'Dash Board'!$C$11/365</f>
        <v>4.0235974671309526E-11</v>
      </c>
      <c r="I7006" s="6">
        <f>H7006*'Dash Board'!$C$18/'Dash Board'!$C$11</f>
        <v>1.9159987938718823E-11</v>
      </c>
      <c r="J7006" s="6">
        <f>(G7006&gt;1)*PMT('Dash Board'!$C$11/365,$U$4,-'Dash Board'!$C$19)</f>
        <v>0</v>
      </c>
      <c r="K7006" s="6">
        <f t="shared" si="767"/>
        <v>0</v>
      </c>
      <c r="L7006" s="8">
        <f t="shared" si="768"/>
        <v>1.3990814792731872E-7</v>
      </c>
      <c r="N7006" s="8">
        <f t="shared" si="766"/>
        <v>-1.9159987938718823E-11</v>
      </c>
      <c r="O7006" s="8">
        <f>IF(E7005&lt;&gt;E7006,SUM($N$4:N7006)-SUM($O$3:O7005),0)</f>
        <v>0</v>
      </c>
      <c r="P7006" s="6">
        <f>IF(B7006&gt;0,SUM($O$4:O7006)-SUM($P$3:P7005),0)</f>
        <v>0</v>
      </c>
      <c r="Q7006" s="6">
        <f t="shared" si="769"/>
        <v>1.9159987938718823E-11</v>
      </c>
      <c r="R7006" s="8">
        <f>IF(E7005&lt;&gt;E7006,SUM($Q$4:Q7006)-SUM($R$3:R7005),0)</f>
        <v>0</v>
      </c>
      <c r="S7006" s="6">
        <f>IF(B7006&gt;0,SUM($R$4:R7006)-SUM($S$3:S7005),0)</f>
        <v>0</v>
      </c>
    </row>
    <row r="7007" spans="1:19">
      <c r="A7007">
        <f>IF(E7006&lt;&gt;E7007,COUNTIF($A$4:A7006,"&lt;&gt;0")+1,0)</f>
        <v>0</v>
      </c>
      <c r="B7007">
        <f>IF(A7007&lt;&gt;0,IF(MOD(A7007,3)=0,COUNTIF($B$4:B7006,"&lt;&gt;0")+1,0),0)</f>
        <v>0</v>
      </c>
      <c r="C7007" s="9">
        <f>'Dash Board'!$C$12+COUNT('Daily reducing balance'!$F$4:F7006)</f>
        <v>48733</v>
      </c>
      <c r="D7007">
        <f t="shared" si="763"/>
        <v>2033</v>
      </c>
      <c r="E7007">
        <f t="shared" si="764"/>
        <v>6</v>
      </c>
      <c r="F7007">
        <f>DAY('Dash Board'!$C$12+COUNT('Daily reducing balance'!$F$4:F7006))</f>
        <v>3</v>
      </c>
      <c r="G7007" s="8">
        <f t="shared" si="765"/>
        <v>1.3990814792731872E-7</v>
      </c>
      <c r="H7007" s="6">
        <f>G7007*'Dash Board'!$C$11/365</f>
        <v>4.0247549403749219E-11</v>
      </c>
      <c r="I7007" s="6">
        <f>H7007*'Dash Board'!$C$18/'Dash Board'!$C$11</f>
        <v>1.9165499716071056E-11</v>
      </c>
      <c r="J7007" s="6">
        <f>(G7007&gt;1)*PMT('Dash Board'!$C$11/365,$U$4,-'Dash Board'!$C$19)</f>
        <v>0</v>
      </c>
      <c r="K7007" s="6">
        <f t="shared" si="767"/>
        <v>0</v>
      </c>
      <c r="L7007" s="8">
        <f t="shared" si="768"/>
        <v>1.3994839547672246E-7</v>
      </c>
      <c r="N7007" s="8">
        <f t="shared" si="766"/>
        <v>-1.9165499716071056E-11</v>
      </c>
      <c r="O7007" s="8">
        <f>IF(E7006&lt;&gt;E7007,SUM($N$4:N7007)-SUM($O$3:O7006),0)</f>
        <v>0</v>
      </c>
      <c r="P7007" s="6">
        <f>IF(B7007&gt;0,SUM($O$4:O7007)-SUM($P$3:P7006),0)</f>
        <v>0</v>
      </c>
      <c r="Q7007" s="6">
        <f t="shared" si="769"/>
        <v>1.9165499716071056E-11</v>
      </c>
      <c r="R7007" s="8">
        <f>IF(E7006&lt;&gt;E7007,SUM($Q$4:Q7007)-SUM($R$3:R7006),0)</f>
        <v>0</v>
      </c>
      <c r="S7007" s="6">
        <f>IF(B7007&gt;0,SUM($R$4:R7007)-SUM($S$3:S7006),0)</f>
        <v>0</v>
      </c>
    </row>
    <row r="7008" spans="1:19">
      <c r="A7008">
        <f>IF(E7007&lt;&gt;E7008,COUNTIF($A$4:A7007,"&lt;&gt;0")+1,0)</f>
        <v>0</v>
      </c>
      <c r="B7008">
        <f>IF(A7008&lt;&gt;0,IF(MOD(A7008,3)=0,COUNTIF($B$4:B7007,"&lt;&gt;0")+1,0),0)</f>
        <v>0</v>
      </c>
      <c r="C7008" s="9">
        <f>'Dash Board'!$C$12+COUNT('Daily reducing balance'!$F$4:F7007)</f>
        <v>48734</v>
      </c>
      <c r="D7008">
        <f t="shared" si="763"/>
        <v>2033</v>
      </c>
      <c r="E7008">
        <f t="shared" si="764"/>
        <v>6</v>
      </c>
      <c r="F7008">
        <f>DAY('Dash Board'!$C$12+COUNT('Daily reducing balance'!$F$4:F7007))</f>
        <v>4</v>
      </c>
      <c r="G7008" s="8">
        <f t="shared" si="765"/>
        <v>1.3994839547672246E-7</v>
      </c>
      <c r="H7008" s="6">
        <f>G7008*'Dash Board'!$C$11/365</f>
        <v>4.0259127465906461E-11</v>
      </c>
      <c r="I7008" s="6">
        <f>H7008*'Dash Board'!$C$18/'Dash Board'!$C$11</f>
        <v>1.917101307900308E-11</v>
      </c>
      <c r="J7008" s="6">
        <f>(G7008&gt;1)*PMT('Dash Board'!$C$11/365,$U$4,-'Dash Board'!$C$19)</f>
        <v>0</v>
      </c>
      <c r="K7008" s="6">
        <f t="shared" si="767"/>
        <v>0</v>
      </c>
      <c r="L7008" s="8">
        <f t="shared" si="768"/>
        <v>1.3998865460418838E-7</v>
      </c>
      <c r="N7008" s="8">
        <f t="shared" si="766"/>
        <v>-1.917101307900308E-11</v>
      </c>
      <c r="O7008" s="8">
        <f>IF(E7007&lt;&gt;E7008,SUM($N$4:N7008)-SUM($O$3:O7007),0)</f>
        <v>0</v>
      </c>
      <c r="P7008" s="6">
        <f>IF(B7008&gt;0,SUM($O$4:O7008)-SUM($P$3:P7007),0)</f>
        <v>0</v>
      </c>
      <c r="Q7008" s="6">
        <f t="shared" si="769"/>
        <v>1.917101307900308E-11</v>
      </c>
      <c r="R7008" s="8">
        <f>IF(E7007&lt;&gt;E7008,SUM($Q$4:Q7008)-SUM($R$3:R7007),0)</f>
        <v>0</v>
      </c>
      <c r="S7008" s="6">
        <f>IF(B7008&gt;0,SUM($R$4:R7008)-SUM($S$3:S7007),0)</f>
        <v>0</v>
      </c>
    </row>
    <row r="7009" spans="1:19">
      <c r="A7009">
        <f>IF(E7008&lt;&gt;E7009,COUNTIF($A$4:A7008,"&lt;&gt;0")+1,0)</f>
        <v>0</v>
      </c>
      <c r="B7009">
        <f>IF(A7009&lt;&gt;0,IF(MOD(A7009,3)=0,COUNTIF($B$4:B7008,"&lt;&gt;0")+1,0),0)</f>
        <v>0</v>
      </c>
      <c r="C7009" s="9">
        <f>'Dash Board'!$C$12+COUNT('Daily reducing balance'!$F$4:F7008)</f>
        <v>48735</v>
      </c>
      <c r="D7009">
        <f t="shared" si="763"/>
        <v>2033</v>
      </c>
      <c r="E7009">
        <f t="shared" si="764"/>
        <v>6</v>
      </c>
      <c r="F7009">
        <f>DAY('Dash Board'!$C$12+COUNT('Daily reducing balance'!$F$4:F7008))</f>
        <v>5</v>
      </c>
      <c r="G7009" s="8">
        <f t="shared" si="765"/>
        <v>1.3998865460418838E-7</v>
      </c>
      <c r="H7009" s="6">
        <f>G7009*'Dash Board'!$C$11/365</f>
        <v>4.0270708858739119E-11</v>
      </c>
      <c r="I7009" s="6">
        <f>H7009*'Dash Board'!$C$18/'Dash Board'!$C$11</f>
        <v>1.917652802797101E-11</v>
      </c>
      <c r="J7009" s="6">
        <f>(G7009&gt;1)*PMT('Dash Board'!$C$11/365,$U$4,-'Dash Board'!$C$19)</f>
        <v>0</v>
      </c>
      <c r="K7009" s="6">
        <f t="shared" si="767"/>
        <v>0</v>
      </c>
      <c r="L7009" s="8">
        <f t="shared" si="768"/>
        <v>1.4002892531304711E-7</v>
      </c>
      <c r="N7009" s="8">
        <f t="shared" si="766"/>
        <v>-1.917652802797101E-11</v>
      </c>
      <c r="O7009" s="8">
        <f>IF(E7008&lt;&gt;E7009,SUM($N$4:N7009)-SUM($O$3:O7008),0)</f>
        <v>0</v>
      </c>
      <c r="P7009" s="6">
        <f>IF(B7009&gt;0,SUM($O$4:O7009)-SUM($P$3:P7008),0)</f>
        <v>0</v>
      </c>
      <c r="Q7009" s="6">
        <f t="shared" si="769"/>
        <v>1.917652802797101E-11</v>
      </c>
      <c r="R7009" s="8">
        <f>IF(E7008&lt;&gt;E7009,SUM($Q$4:Q7009)-SUM($R$3:R7008),0)</f>
        <v>0</v>
      </c>
      <c r="S7009" s="6">
        <f>IF(B7009&gt;0,SUM($R$4:R7009)-SUM($S$3:S7008),0)</f>
        <v>0</v>
      </c>
    </row>
    <row r="7010" spans="1:19">
      <c r="A7010">
        <f>IF(E7009&lt;&gt;E7010,COUNTIF($A$4:A7009,"&lt;&gt;0")+1,0)</f>
        <v>0</v>
      </c>
      <c r="B7010">
        <f>IF(A7010&lt;&gt;0,IF(MOD(A7010,3)=0,COUNTIF($B$4:B7009,"&lt;&gt;0")+1,0),0)</f>
        <v>0</v>
      </c>
      <c r="C7010" s="9">
        <f>'Dash Board'!$C$12+COUNT('Daily reducing balance'!$F$4:F7009)</f>
        <v>48736</v>
      </c>
      <c r="D7010">
        <f t="shared" si="763"/>
        <v>2033</v>
      </c>
      <c r="E7010">
        <f t="shared" si="764"/>
        <v>6</v>
      </c>
      <c r="F7010">
        <f>DAY('Dash Board'!$C$12+COUNT('Daily reducing balance'!$F$4:F7009))</f>
        <v>6</v>
      </c>
      <c r="G7010" s="8">
        <f t="shared" si="765"/>
        <v>1.4002892531304711E-7</v>
      </c>
      <c r="H7010" s="6">
        <f>G7010*'Dash Board'!$C$11/365</f>
        <v>4.0282293583205333E-11</v>
      </c>
      <c r="I7010" s="6">
        <f>H7010*'Dash Board'!$C$18/'Dash Board'!$C$11</f>
        <v>1.918204456343111E-11</v>
      </c>
      <c r="J7010" s="6">
        <f>(G7010&gt;1)*PMT('Dash Board'!$C$11/365,$U$4,-'Dash Board'!$C$19)</f>
        <v>0</v>
      </c>
      <c r="K7010" s="6">
        <f t="shared" si="767"/>
        <v>0</v>
      </c>
      <c r="L7010" s="8">
        <f t="shared" si="768"/>
        <v>1.4006920760663032E-7</v>
      </c>
      <c r="N7010" s="8">
        <f t="shared" si="766"/>
        <v>-1.918204456343111E-11</v>
      </c>
      <c r="O7010" s="8">
        <f>IF(E7009&lt;&gt;E7010,SUM($N$4:N7010)-SUM($O$3:O7009),0)</f>
        <v>0</v>
      </c>
      <c r="P7010" s="6">
        <f>IF(B7010&gt;0,SUM($O$4:O7010)-SUM($P$3:P7009),0)</f>
        <v>0</v>
      </c>
      <c r="Q7010" s="6">
        <f t="shared" si="769"/>
        <v>1.918204456343111E-11</v>
      </c>
      <c r="R7010" s="8">
        <f>IF(E7009&lt;&gt;E7010,SUM($Q$4:Q7010)-SUM($R$3:R7009),0)</f>
        <v>0</v>
      </c>
      <c r="S7010" s="6">
        <f>IF(B7010&gt;0,SUM($R$4:R7010)-SUM($S$3:S7009),0)</f>
        <v>0</v>
      </c>
    </row>
    <row r="7011" spans="1:19">
      <c r="A7011">
        <f>IF(E7010&lt;&gt;E7011,COUNTIF($A$4:A7010,"&lt;&gt;0")+1,0)</f>
        <v>0</v>
      </c>
      <c r="B7011">
        <f>IF(A7011&lt;&gt;0,IF(MOD(A7011,3)=0,COUNTIF($B$4:B7010,"&lt;&gt;0")+1,0),0)</f>
        <v>0</v>
      </c>
      <c r="C7011" s="9">
        <f>'Dash Board'!$C$12+COUNT('Daily reducing balance'!$F$4:F7010)</f>
        <v>48737</v>
      </c>
      <c r="D7011">
        <f t="shared" si="763"/>
        <v>2033</v>
      </c>
      <c r="E7011">
        <f t="shared" si="764"/>
        <v>6</v>
      </c>
      <c r="F7011">
        <f>DAY('Dash Board'!$C$12+COUNT('Daily reducing balance'!$F$4:F7010))</f>
        <v>7</v>
      </c>
      <c r="G7011" s="8">
        <f t="shared" si="765"/>
        <v>1.4006920760663032E-7</v>
      </c>
      <c r="H7011" s="6">
        <f>G7011*'Dash Board'!$C$11/365</f>
        <v>4.0293881640263516E-11</v>
      </c>
      <c r="I7011" s="6">
        <f>H7011*'Dash Board'!$C$18/'Dash Board'!$C$11</f>
        <v>1.9187562685839769E-11</v>
      </c>
      <c r="J7011" s="6">
        <f>(G7011&gt;1)*PMT('Dash Board'!$C$11/365,$U$4,-'Dash Board'!$C$19)</f>
        <v>0</v>
      </c>
      <c r="K7011" s="6">
        <f t="shared" si="767"/>
        <v>0</v>
      </c>
      <c r="L7011" s="8">
        <f t="shared" si="768"/>
        <v>1.401095014882706E-7</v>
      </c>
      <c r="N7011" s="8">
        <f t="shared" si="766"/>
        <v>-1.9187562685839769E-11</v>
      </c>
      <c r="O7011" s="8">
        <f>IF(E7010&lt;&gt;E7011,SUM($N$4:N7011)-SUM($O$3:O7010),0)</f>
        <v>0</v>
      </c>
      <c r="P7011" s="6">
        <f>IF(B7011&gt;0,SUM($O$4:O7011)-SUM($P$3:P7010),0)</f>
        <v>0</v>
      </c>
      <c r="Q7011" s="6">
        <f t="shared" si="769"/>
        <v>1.9187562685839769E-11</v>
      </c>
      <c r="R7011" s="8">
        <f>IF(E7010&lt;&gt;E7011,SUM($Q$4:Q7011)-SUM($R$3:R7010),0)</f>
        <v>0</v>
      </c>
      <c r="S7011" s="6">
        <f>IF(B7011&gt;0,SUM($R$4:R7011)-SUM($S$3:S7010),0)</f>
        <v>0</v>
      </c>
    </row>
    <row r="7012" spans="1:19">
      <c r="A7012">
        <f>IF(E7011&lt;&gt;E7012,COUNTIF($A$4:A7011,"&lt;&gt;0")+1,0)</f>
        <v>0</v>
      </c>
      <c r="B7012">
        <f>IF(A7012&lt;&gt;0,IF(MOD(A7012,3)=0,COUNTIF($B$4:B7011,"&lt;&gt;0")+1,0),0)</f>
        <v>0</v>
      </c>
      <c r="C7012" s="9">
        <f>'Dash Board'!$C$12+COUNT('Daily reducing balance'!$F$4:F7011)</f>
        <v>48738</v>
      </c>
      <c r="D7012">
        <f t="shared" si="763"/>
        <v>2033</v>
      </c>
      <c r="E7012">
        <f t="shared" si="764"/>
        <v>6</v>
      </c>
      <c r="F7012">
        <f>DAY('Dash Board'!$C$12+COUNT('Daily reducing balance'!$F$4:F7011))</f>
        <v>8</v>
      </c>
      <c r="G7012" s="8">
        <f t="shared" si="765"/>
        <v>1.401095014882706E-7</v>
      </c>
      <c r="H7012" s="6">
        <f>G7012*'Dash Board'!$C$11/365</f>
        <v>4.0305473030872363E-11</v>
      </c>
      <c r="I7012" s="6">
        <f>H7012*'Dash Board'!$C$18/'Dash Board'!$C$11</f>
        <v>1.9193082395653508E-11</v>
      </c>
      <c r="J7012" s="6">
        <f>(G7012&gt;1)*PMT('Dash Board'!$C$11/365,$U$4,-'Dash Board'!$C$19)</f>
        <v>0</v>
      </c>
      <c r="K7012" s="6">
        <f t="shared" si="767"/>
        <v>0</v>
      </c>
      <c r="L7012" s="8">
        <f t="shared" si="768"/>
        <v>1.4014980696130148E-7</v>
      </c>
      <c r="N7012" s="8">
        <f t="shared" si="766"/>
        <v>-1.9193082395653508E-11</v>
      </c>
      <c r="O7012" s="8">
        <f>IF(E7011&lt;&gt;E7012,SUM($N$4:N7012)-SUM($O$3:O7011),0)</f>
        <v>0</v>
      </c>
      <c r="P7012" s="6">
        <f>IF(B7012&gt;0,SUM($O$4:O7012)-SUM($P$3:P7011),0)</f>
        <v>0</v>
      </c>
      <c r="Q7012" s="6">
        <f t="shared" si="769"/>
        <v>1.9193082395653508E-11</v>
      </c>
      <c r="R7012" s="8">
        <f>IF(E7011&lt;&gt;E7012,SUM($Q$4:Q7012)-SUM($R$3:R7011),0)</f>
        <v>0</v>
      </c>
      <c r="S7012" s="6">
        <f>IF(B7012&gt;0,SUM($R$4:R7012)-SUM($S$3:S7011),0)</f>
        <v>0</v>
      </c>
    </row>
    <row r="7013" spans="1:19">
      <c r="A7013">
        <f>IF(E7012&lt;&gt;E7013,COUNTIF($A$4:A7012,"&lt;&gt;0")+1,0)</f>
        <v>0</v>
      </c>
      <c r="B7013">
        <f>IF(A7013&lt;&gt;0,IF(MOD(A7013,3)=0,COUNTIF($B$4:B7012,"&lt;&gt;0")+1,0),0)</f>
        <v>0</v>
      </c>
      <c r="C7013" s="9">
        <f>'Dash Board'!$C$12+COUNT('Daily reducing balance'!$F$4:F7012)</f>
        <v>48739</v>
      </c>
      <c r="D7013">
        <f t="shared" si="763"/>
        <v>2033</v>
      </c>
      <c r="E7013">
        <f t="shared" si="764"/>
        <v>6</v>
      </c>
      <c r="F7013">
        <f>DAY('Dash Board'!$C$12+COUNT('Daily reducing balance'!$F$4:F7012))</f>
        <v>9</v>
      </c>
      <c r="G7013" s="8">
        <f t="shared" si="765"/>
        <v>1.4014980696130148E-7</v>
      </c>
      <c r="H7013" s="6">
        <f>G7013*'Dash Board'!$C$11/365</f>
        <v>4.0317067755990834E-11</v>
      </c>
      <c r="I7013" s="6">
        <f>H7013*'Dash Board'!$C$18/'Dash Board'!$C$11</f>
        <v>1.919860369332897E-11</v>
      </c>
      <c r="J7013" s="6">
        <f>(G7013&gt;1)*PMT('Dash Board'!$C$11/365,$U$4,-'Dash Board'!$C$19)</f>
        <v>0</v>
      </c>
      <c r="K7013" s="6">
        <f t="shared" si="767"/>
        <v>0</v>
      </c>
      <c r="L7013" s="8">
        <f t="shared" si="768"/>
        <v>1.4019012402905748E-7</v>
      </c>
      <c r="N7013" s="8">
        <f t="shared" si="766"/>
        <v>-1.919860369332897E-11</v>
      </c>
      <c r="O7013" s="8">
        <f>IF(E7012&lt;&gt;E7013,SUM($N$4:N7013)-SUM($O$3:O7012),0)</f>
        <v>0</v>
      </c>
      <c r="P7013" s="6">
        <f>IF(B7013&gt;0,SUM($O$4:O7013)-SUM($P$3:P7012),0)</f>
        <v>0</v>
      </c>
      <c r="Q7013" s="6">
        <f t="shared" si="769"/>
        <v>1.919860369332897E-11</v>
      </c>
      <c r="R7013" s="8">
        <f>IF(E7012&lt;&gt;E7013,SUM($Q$4:Q7013)-SUM($R$3:R7012),0)</f>
        <v>0</v>
      </c>
      <c r="S7013" s="6">
        <f>IF(B7013&gt;0,SUM($R$4:R7013)-SUM($S$3:S7012),0)</f>
        <v>0</v>
      </c>
    </row>
    <row r="7014" spans="1:19">
      <c r="A7014">
        <f>IF(E7013&lt;&gt;E7014,COUNTIF($A$4:A7013,"&lt;&gt;0")+1,0)</f>
        <v>0</v>
      </c>
      <c r="B7014">
        <f>IF(A7014&lt;&gt;0,IF(MOD(A7014,3)=0,COUNTIF($B$4:B7013,"&lt;&gt;0")+1,0),0)</f>
        <v>0</v>
      </c>
      <c r="C7014" s="9">
        <f>'Dash Board'!$C$12+COUNT('Daily reducing balance'!$F$4:F7013)</f>
        <v>48740</v>
      </c>
      <c r="D7014">
        <f t="shared" si="763"/>
        <v>2033</v>
      </c>
      <c r="E7014">
        <f t="shared" si="764"/>
        <v>6</v>
      </c>
      <c r="F7014">
        <f>DAY('Dash Board'!$C$12+COUNT('Daily reducing balance'!$F$4:F7013))</f>
        <v>10</v>
      </c>
      <c r="G7014" s="8">
        <f t="shared" si="765"/>
        <v>1.4019012402905748E-7</v>
      </c>
      <c r="H7014" s="6">
        <f>G7014*'Dash Board'!$C$11/365</f>
        <v>4.0328665816578176E-11</v>
      </c>
      <c r="I7014" s="6">
        <f>H7014*'Dash Board'!$C$18/'Dash Board'!$C$11</f>
        <v>1.9204126579322943E-11</v>
      </c>
      <c r="J7014" s="6">
        <f>(G7014&gt;1)*PMT('Dash Board'!$C$11/365,$U$4,-'Dash Board'!$C$19)</f>
        <v>0</v>
      </c>
      <c r="K7014" s="6">
        <f t="shared" si="767"/>
        <v>0</v>
      </c>
      <c r="L7014" s="8">
        <f t="shared" si="768"/>
        <v>1.4023045269487404E-7</v>
      </c>
      <c r="N7014" s="8">
        <f t="shared" si="766"/>
        <v>-1.9204126579322943E-11</v>
      </c>
      <c r="O7014" s="8">
        <f>IF(E7013&lt;&gt;E7014,SUM($N$4:N7014)-SUM($O$3:O7013),0)</f>
        <v>0</v>
      </c>
      <c r="P7014" s="6">
        <f>IF(B7014&gt;0,SUM($O$4:O7014)-SUM($P$3:P7013),0)</f>
        <v>0</v>
      </c>
      <c r="Q7014" s="6">
        <f t="shared" si="769"/>
        <v>1.9204126579322943E-11</v>
      </c>
      <c r="R7014" s="8">
        <f>IF(E7013&lt;&gt;E7014,SUM($Q$4:Q7014)-SUM($R$3:R7013),0)</f>
        <v>0</v>
      </c>
      <c r="S7014" s="6">
        <f>IF(B7014&gt;0,SUM($R$4:R7014)-SUM($S$3:S7013),0)</f>
        <v>0</v>
      </c>
    </row>
    <row r="7015" spans="1:19">
      <c r="A7015">
        <f>IF(E7014&lt;&gt;E7015,COUNTIF($A$4:A7014,"&lt;&gt;0")+1,0)</f>
        <v>0</v>
      </c>
      <c r="B7015">
        <f>IF(A7015&lt;&gt;0,IF(MOD(A7015,3)=0,COUNTIF($B$4:B7014,"&lt;&gt;0")+1,0),0)</f>
        <v>0</v>
      </c>
      <c r="C7015" s="9">
        <f>'Dash Board'!$C$12+COUNT('Daily reducing balance'!$F$4:F7014)</f>
        <v>48741</v>
      </c>
      <c r="D7015">
        <f t="shared" si="763"/>
        <v>2033</v>
      </c>
      <c r="E7015">
        <f t="shared" si="764"/>
        <v>6</v>
      </c>
      <c r="F7015">
        <f>DAY('Dash Board'!$C$12+COUNT('Daily reducing balance'!$F$4:F7014))</f>
        <v>11</v>
      </c>
      <c r="G7015" s="8">
        <f t="shared" si="765"/>
        <v>1.4023045269487404E-7</v>
      </c>
      <c r="H7015" s="6">
        <f>G7015*'Dash Board'!$C$11/365</f>
        <v>4.0340267213593904E-11</v>
      </c>
      <c r="I7015" s="6">
        <f>H7015*'Dash Board'!$C$18/'Dash Board'!$C$11</f>
        <v>1.9209651054092338E-11</v>
      </c>
      <c r="J7015" s="6">
        <f>(G7015&gt;1)*PMT('Dash Board'!$C$11/365,$U$4,-'Dash Board'!$C$19)</f>
        <v>0</v>
      </c>
      <c r="K7015" s="6">
        <f t="shared" si="767"/>
        <v>0</v>
      </c>
      <c r="L7015" s="8">
        <f t="shared" si="768"/>
        <v>1.4027079296208764E-7</v>
      </c>
      <c r="N7015" s="8">
        <f t="shared" si="766"/>
        <v>-1.9209651054092338E-11</v>
      </c>
      <c r="O7015" s="8">
        <f>IF(E7014&lt;&gt;E7015,SUM($N$4:N7015)-SUM($O$3:O7014),0)</f>
        <v>0</v>
      </c>
      <c r="P7015" s="6">
        <f>IF(B7015&gt;0,SUM($O$4:O7015)-SUM($P$3:P7014),0)</f>
        <v>0</v>
      </c>
      <c r="Q7015" s="6">
        <f t="shared" si="769"/>
        <v>1.9209651054092338E-11</v>
      </c>
      <c r="R7015" s="8">
        <f>IF(E7014&lt;&gt;E7015,SUM($Q$4:Q7015)-SUM($R$3:R7014),0)</f>
        <v>0</v>
      </c>
      <c r="S7015" s="6">
        <f>IF(B7015&gt;0,SUM($R$4:R7015)-SUM($S$3:S7014),0)</f>
        <v>0</v>
      </c>
    </row>
    <row r="7016" spans="1:19">
      <c r="A7016">
        <f>IF(E7015&lt;&gt;E7016,COUNTIF($A$4:A7015,"&lt;&gt;0")+1,0)</f>
        <v>0</v>
      </c>
      <c r="B7016">
        <f>IF(A7016&lt;&gt;0,IF(MOD(A7016,3)=0,COUNTIF($B$4:B7015,"&lt;&gt;0")+1,0),0)</f>
        <v>0</v>
      </c>
      <c r="C7016" s="9">
        <f>'Dash Board'!$C$12+COUNT('Daily reducing balance'!$F$4:F7015)</f>
        <v>48742</v>
      </c>
      <c r="D7016">
        <f t="shared" si="763"/>
        <v>2033</v>
      </c>
      <c r="E7016">
        <f t="shared" si="764"/>
        <v>6</v>
      </c>
      <c r="F7016">
        <f>DAY('Dash Board'!$C$12+COUNT('Daily reducing balance'!$F$4:F7015))</f>
        <v>12</v>
      </c>
      <c r="G7016" s="8">
        <f t="shared" si="765"/>
        <v>1.4027079296208764E-7</v>
      </c>
      <c r="H7016" s="6">
        <f>G7016*'Dash Board'!$C$11/365</f>
        <v>4.0351871947997814E-11</v>
      </c>
      <c r="I7016" s="6">
        <f>H7016*'Dash Board'!$C$18/'Dash Board'!$C$11</f>
        <v>1.9215177118094198E-11</v>
      </c>
      <c r="J7016" s="6">
        <f>(G7016&gt;1)*PMT('Dash Board'!$C$11/365,$U$4,-'Dash Board'!$C$19)</f>
        <v>0</v>
      </c>
      <c r="K7016" s="6">
        <f t="shared" si="767"/>
        <v>0</v>
      </c>
      <c r="L7016" s="8">
        <f t="shared" si="768"/>
        <v>1.4031114483403563E-7</v>
      </c>
      <c r="N7016" s="8">
        <f t="shared" si="766"/>
        <v>-1.9215177118094198E-11</v>
      </c>
      <c r="O7016" s="8">
        <f>IF(E7015&lt;&gt;E7016,SUM($N$4:N7016)-SUM($O$3:O7015),0)</f>
        <v>0</v>
      </c>
      <c r="P7016" s="6">
        <f>IF(B7016&gt;0,SUM($O$4:O7016)-SUM($P$3:P7015),0)</f>
        <v>0</v>
      </c>
      <c r="Q7016" s="6">
        <f t="shared" si="769"/>
        <v>1.9215177118094198E-11</v>
      </c>
      <c r="R7016" s="8">
        <f>IF(E7015&lt;&gt;E7016,SUM($Q$4:Q7016)-SUM($R$3:R7015),0)</f>
        <v>0</v>
      </c>
      <c r="S7016" s="6">
        <f>IF(B7016&gt;0,SUM($R$4:R7016)-SUM($S$3:S7015),0)</f>
        <v>0</v>
      </c>
    </row>
    <row r="7017" spans="1:19">
      <c r="A7017">
        <f>IF(E7016&lt;&gt;E7017,COUNTIF($A$4:A7016,"&lt;&gt;0")+1,0)</f>
        <v>0</v>
      </c>
      <c r="B7017">
        <f>IF(A7017&lt;&gt;0,IF(MOD(A7017,3)=0,COUNTIF($B$4:B7016,"&lt;&gt;0")+1,0),0)</f>
        <v>0</v>
      </c>
      <c r="C7017" s="9">
        <f>'Dash Board'!$C$12+COUNT('Daily reducing balance'!$F$4:F7016)</f>
        <v>48743</v>
      </c>
      <c r="D7017">
        <f t="shared" si="763"/>
        <v>2033</v>
      </c>
      <c r="E7017">
        <f t="shared" si="764"/>
        <v>6</v>
      </c>
      <c r="F7017">
        <f>DAY('Dash Board'!$C$12+COUNT('Daily reducing balance'!$F$4:F7016))</f>
        <v>13</v>
      </c>
      <c r="G7017" s="8">
        <f t="shared" si="765"/>
        <v>1.4031114483403563E-7</v>
      </c>
      <c r="H7017" s="6">
        <f>G7017*'Dash Board'!$C$11/365</f>
        <v>4.0363480020749977E-11</v>
      </c>
      <c r="I7017" s="6">
        <f>H7017*'Dash Board'!$C$18/'Dash Board'!$C$11</f>
        <v>1.9220704771785705E-11</v>
      </c>
      <c r="J7017" s="6">
        <f>(G7017&gt;1)*PMT('Dash Board'!$C$11/365,$U$4,-'Dash Board'!$C$19)</f>
        <v>0</v>
      </c>
      <c r="K7017" s="6">
        <f t="shared" si="767"/>
        <v>0</v>
      </c>
      <c r="L7017" s="8">
        <f t="shared" si="768"/>
        <v>1.4035150831405639E-7</v>
      </c>
      <c r="N7017" s="8">
        <f t="shared" si="766"/>
        <v>-1.9220704771785705E-11</v>
      </c>
      <c r="O7017" s="8">
        <f>IF(E7016&lt;&gt;E7017,SUM($N$4:N7017)-SUM($O$3:O7016),0)</f>
        <v>0</v>
      </c>
      <c r="P7017" s="6">
        <f>IF(B7017&gt;0,SUM($O$4:O7017)-SUM($P$3:P7016),0)</f>
        <v>0</v>
      </c>
      <c r="Q7017" s="6">
        <f t="shared" si="769"/>
        <v>1.9220704771785705E-11</v>
      </c>
      <c r="R7017" s="8">
        <f>IF(E7016&lt;&gt;E7017,SUM($Q$4:Q7017)-SUM($R$3:R7016),0)</f>
        <v>0</v>
      </c>
      <c r="S7017" s="6">
        <f>IF(B7017&gt;0,SUM($R$4:R7017)-SUM($S$3:S7016),0)</f>
        <v>0</v>
      </c>
    </row>
    <row r="7018" spans="1:19">
      <c r="A7018">
        <f>IF(E7017&lt;&gt;E7018,COUNTIF($A$4:A7017,"&lt;&gt;0")+1,0)</f>
        <v>0</v>
      </c>
      <c r="B7018">
        <f>IF(A7018&lt;&gt;0,IF(MOD(A7018,3)=0,COUNTIF($B$4:B7017,"&lt;&gt;0")+1,0),0)</f>
        <v>0</v>
      </c>
      <c r="C7018" s="9">
        <f>'Dash Board'!$C$12+COUNT('Daily reducing balance'!$F$4:F7017)</f>
        <v>48744</v>
      </c>
      <c r="D7018">
        <f t="shared" si="763"/>
        <v>2033</v>
      </c>
      <c r="E7018">
        <f t="shared" si="764"/>
        <v>6</v>
      </c>
      <c r="F7018">
        <f>DAY('Dash Board'!$C$12+COUNT('Daily reducing balance'!$F$4:F7017))</f>
        <v>14</v>
      </c>
      <c r="G7018" s="8">
        <f t="shared" si="765"/>
        <v>1.4035150831405639E-7</v>
      </c>
      <c r="H7018" s="6">
        <f>G7018*'Dash Board'!$C$11/365</f>
        <v>4.0375091432810743E-11</v>
      </c>
      <c r="I7018" s="6">
        <f>H7018*'Dash Board'!$C$18/'Dash Board'!$C$11</f>
        <v>1.9226234015624164E-11</v>
      </c>
      <c r="J7018" s="6">
        <f>(G7018&gt;1)*PMT('Dash Board'!$C$11/365,$U$4,-'Dash Board'!$C$19)</f>
        <v>0</v>
      </c>
      <c r="K7018" s="6">
        <f t="shared" si="767"/>
        <v>0</v>
      </c>
      <c r="L7018" s="8">
        <f t="shared" si="768"/>
        <v>1.4039188340548921E-7</v>
      </c>
      <c r="N7018" s="8">
        <f t="shared" si="766"/>
        <v>-1.9226234015624164E-11</v>
      </c>
      <c r="O7018" s="8">
        <f>IF(E7017&lt;&gt;E7018,SUM($N$4:N7018)-SUM($O$3:O7017),0)</f>
        <v>0</v>
      </c>
      <c r="P7018" s="6">
        <f>IF(B7018&gt;0,SUM($O$4:O7018)-SUM($P$3:P7017),0)</f>
        <v>0</v>
      </c>
      <c r="Q7018" s="6">
        <f t="shared" si="769"/>
        <v>1.9226234015624164E-11</v>
      </c>
      <c r="R7018" s="8">
        <f>IF(E7017&lt;&gt;E7018,SUM($Q$4:Q7018)-SUM($R$3:R7017),0)</f>
        <v>0</v>
      </c>
      <c r="S7018" s="6">
        <f>IF(B7018&gt;0,SUM($R$4:R7018)-SUM($S$3:S7017),0)</f>
        <v>0</v>
      </c>
    </row>
    <row r="7019" spans="1:19">
      <c r="A7019">
        <f>IF(E7018&lt;&gt;E7019,COUNTIF($A$4:A7018,"&lt;&gt;0")+1,0)</f>
        <v>0</v>
      </c>
      <c r="B7019">
        <f>IF(A7019&lt;&gt;0,IF(MOD(A7019,3)=0,COUNTIF($B$4:B7018,"&lt;&gt;0")+1,0),0)</f>
        <v>0</v>
      </c>
      <c r="C7019" s="9">
        <f>'Dash Board'!$C$12+COUNT('Daily reducing balance'!$F$4:F7018)</f>
        <v>48745</v>
      </c>
      <c r="D7019">
        <f t="shared" si="763"/>
        <v>2033</v>
      </c>
      <c r="E7019">
        <f t="shared" si="764"/>
        <v>6</v>
      </c>
      <c r="F7019">
        <f>DAY('Dash Board'!$C$12+COUNT('Daily reducing balance'!$F$4:F7018))</f>
        <v>15</v>
      </c>
      <c r="G7019" s="8">
        <f t="shared" si="765"/>
        <v>1.4039188340548921E-7</v>
      </c>
      <c r="H7019" s="6">
        <f>G7019*'Dash Board'!$C$11/365</f>
        <v>4.0386706185140729E-11</v>
      </c>
      <c r="I7019" s="6">
        <f>H7019*'Dash Board'!$C$18/'Dash Board'!$C$11</f>
        <v>1.9231764850067018E-11</v>
      </c>
      <c r="J7019" s="6">
        <f>(G7019&gt;1)*PMT('Dash Board'!$C$11/365,$U$4,-'Dash Board'!$C$19)</f>
        <v>0</v>
      </c>
      <c r="K7019" s="6">
        <f t="shared" si="767"/>
        <v>0</v>
      </c>
      <c r="L7019" s="8">
        <f t="shared" si="768"/>
        <v>1.4043227011167436E-7</v>
      </c>
      <c r="N7019" s="8">
        <f t="shared" si="766"/>
        <v>-1.9231764850067018E-11</v>
      </c>
      <c r="O7019" s="8">
        <f>IF(E7018&lt;&gt;E7019,SUM($N$4:N7019)-SUM($O$3:O7018),0)</f>
        <v>0</v>
      </c>
      <c r="P7019" s="6">
        <f>IF(B7019&gt;0,SUM($O$4:O7019)-SUM($P$3:P7018),0)</f>
        <v>0</v>
      </c>
      <c r="Q7019" s="6">
        <f t="shared" si="769"/>
        <v>1.9231764850067018E-11</v>
      </c>
      <c r="R7019" s="8">
        <f>IF(E7018&lt;&gt;E7019,SUM($Q$4:Q7019)-SUM($R$3:R7018),0)</f>
        <v>0</v>
      </c>
      <c r="S7019" s="6">
        <f>IF(B7019&gt;0,SUM($R$4:R7019)-SUM($S$3:S7018),0)</f>
        <v>0</v>
      </c>
    </row>
    <row r="7020" spans="1:19">
      <c r="A7020">
        <f>IF(E7019&lt;&gt;E7020,COUNTIF($A$4:A7019,"&lt;&gt;0")+1,0)</f>
        <v>0</v>
      </c>
      <c r="B7020">
        <f>IF(A7020&lt;&gt;0,IF(MOD(A7020,3)=0,COUNTIF($B$4:B7019,"&lt;&gt;0")+1,0),0)</f>
        <v>0</v>
      </c>
      <c r="C7020" s="9">
        <f>'Dash Board'!$C$12+COUNT('Daily reducing balance'!$F$4:F7019)</f>
        <v>48746</v>
      </c>
      <c r="D7020">
        <f t="shared" si="763"/>
        <v>2033</v>
      </c>
      <c r="E7020">
        <f t="shared" si="764"/>
        <v>6</v>
      </c>
      <c r="F7020">
        <f>DAY('Dash Board'!$C$12+COUNT('Daily reducing balance'!$F$4:F7019))</f>
        <v>16</v>
      </c>
      <c r="G7020" s="8">
        <f t="shared" si="765"/>
        <v>1.4043227011167436E-7</v>
      </c>
      <c r="H7020" s="6">
        <f>G7020*'Dash Board'!$C$11/365</f>
        <v>4.0398324278700845E-11</v>
      </c>
      <c r="I7020" s="6">
        <f>H7020*'Dash Board'!$C$18/'Dash Board'!$C$11</f>
        <v>1.9237297275571835E-11</v>
      </c>
      <c r="J7020" s="6">
        <f>(G7020&gt;1)*PMT('Dash Board'!$C$11/365,$U$4,-'Dash Board'!$C$19)</f>
        <v>0</v>
      </c>
      <c r="K7020" s="6">
        <f t="shared" si="767"/>
        <v>0</v>
      </c>
      <c r="L7020" s="8">
        <f t="shared" si="768"/>
        <v>1.4047266843595306E-7</v>
      </c>
      <c r="N7020" s="8">
        <f t="shared" si="766"/>
        <v>-1.9237297275571835E-11</v>
      </c>
      <c r="O7020" s="8">
        <f>IF(E7019&lt;&gt;E7020,SUM($N$4:N7020)-SUM($O$3:O7019),0)</f>
        <v>0</v>
      </c>
      <c r="P7020" s="6">
        <f>IF(B7020&gt;0,SUM($O$4:O7020)-SUM($P$3:P7019),0)</f>
        <v>0</v>
      </c>
      <c r="Q7020" s="6">
        <f t="shared" si="769"/>
        <v>1.9237297275571835E-11</v>
      </c>
      <c r="R7020" s="8">
        <f>IF(E7019&lt;&gt;E7020,SUM($Q$4:Q7020)-SUM($R$3:R7019),0)</f>
        <v>0</v>
      </c>
      <c r="S7020" s="6">
        <f>IF(B7020&gt;0,SUM($R$4:R7020)-SUM($S$3:S7019),0)</f>
        <v>0</v>
      </c>
    </row>
    <row r="7021" spans="1:19">
      <c r="A7021">
        <f>IF(E7020&lt;&gt;E7021,COUNTIF($A$4:A7020,"&lt;&gt;0")+1,0)</f>
        <v>0</v>
      </c>
      <c r="B7021">
        <f>IF(A7021&lt;&gt;0,IF(MOD(A7021,3)=0,COUNTIF($B$4:B7020,"&lt;&gt;0")+1,0),0)</f>
        <v>0</v>
      </c>
      <c r="C7021" s="9">
        <f>'Dash Board'!$C$12+COUNT('Daily reducing balance'!$F$4:F7020)</f>
        <v>48747</v>
      </c>
      <c r="D7021">
        <f t="shared" si="763"/>
        <v>2033</v>
      </c>
      <c r="E7021">
        <f t="shared" si="764"/>
        <v>6</v>
      </c>
      <c r="F7021">
        <f>DAY('Dash Board'!$C$12+COUNT('Daily reducing balance'!$F$4:F7020))</f>
        <v>17</v>
      </c>
      <c r="G7021" s="8">
        <f t="shared" si="765"/>
        <v>1.4047266843595306E-7</v>
      </c>
      <c r="H7021" s="6">
        <f>G7021*'Dash Board'!$C$11/365</f>
        <v>4.0409945714452251E-11</v>
      </c>
      <c r="I7021" s="6">
        <f>H7021*'Dash Board'!$C$18/'Dash Board'!$C$11</f>
        <v>1.9242831292596313E-11</v>
      </c>
      <c r="J7021" s="6">
        <f>(G7021&gt;1)*PMT('Dash Board'!$C$11/365,$U$4,-'Dash Board'!$C$19)</f>
        <v>0</v>
      </c>
      <c r="K7021" s="6">
        <f t="shared" si="767"/>
        <v>0</v>
      </c>
      <c r="L7021" s="8">
        <f t="shared" si="768"/>
        <v>1.4051307838166751E-7</v>
      </c>
      <c r="N7021" s="8">
        <f t="shared" si="766"/>
        <v>-1.9242831292596313E-11</v>
      </c>
      <c r="O7021" s="8">
        <f>IF(E7020&lt;&gt;E7021,SUM($N$4:N7021)-SUM($O$3:O7020),0)</f>
        <v>0</v>
      </c>
      <c r="P7021" s="6">
        <f>IF(B7021&gt;0,SUM($O$4:O7021)-SUM($P$3:P7020),0)</f>
        <v>0</v>
      </c>
      <c r="Q7021" s="6">
        <f t="shared" si="769"/>
        <v>1.9242831292596313E-11</v>
      </c>
      <c r="R7021" s="8">
        <f>IF(E7020&lt;&gt;E7021,SUM($Q$4:Q7021)-SUM($R$3:R7020),0)</f>
        <v>0</v>
      </c>
      <c r="S7021" s="6">
        <f>IF(B7021&gt;0,SUM($R$4:R7021)-SUM($S$3:S7020),0)</f>
        <v>0</v>
      </c>
    </row>
    <row r="7022" spans="1:19">
      <c r="A7022">
        <f>IF(E7021&lt;&gt;E7022,COUNTIF($A$4:A7021,"&lt;&gt;0")+1,0)</f>
        <v>0</v>
      </c>
      <c r="B7022">
        <f>IF(A7022&lt;&gt;0,IF(MOD(A7022,3)=0,COUNTIF($B$4:B7021,"&lt;&gt;0")+1,0),0)</f>
        <v>0</v>
      </c>
      <c r="C7022" s="9">
        <f>'Dash Board'!$C$12+COUNT('Daily reducing balance'!$F$4:F7021)</f>
        <v>48748</v>
      </c>
      <c r="D7022">
        <f t="shared" si="763"/>
        <v>2033</v>
      </c>
      <c r="E7022">
        <f t="shared" si="764"/>
        <v>6</v>
      </c>
      <c r="F7022">
        <f>DAY('Dash Board'!$C$12+COUNT('Daily reducing balance'!$F$4:F7021))</f>
        <v>18</v>
      </c>
      <c r="G7022" s="8">
        <f t="shared" si="765"/>
        <v>1.4051307838166751E-7</v>
      </c>
      <c r="H7022" s="6">
        <f>G7022*'Dash Board'!$C$11/365</f>
        <v>4.0421570493356408E-11</v>
      </c>
      <c r="I7022" s="6">
        <f>H7022*'Dash Board'!$C$18/'Dash Board'!$C$11</f>
        <v>1.924836690159829E-11</v>
      </c>
      <c r="J7022" s="6">
        <f>(G7022&gt;1)*PMT('Dash Board'!$C$11/365,$U$4,-'Dash Board'!$C$19)</f>
        <v>0</v>
      </c>
      <c r="K7022" s="6">
        <f t="shared" si="767"/>
        <v>0</v>
      </c>
      <c r="L7022" s="8">
        <f t="shared" si="768"/>
        <v>1.4055349995216086E-7</v>
      </c>
      <c r="N7022" s="8">
        <f t="shared" si="766"/>
        <v>-1.924836690159829E-11</v>
      </c>
      <c r="O7022" s="8">
        <f>IF(E7021&lt;&gt;E7022,SUM($N$4:N7022)-SUM($O$3:O7021),0)</f>
        <v>0</v>
      </c>
      <c r="P7022" s="6">
        <f>IF(B7022&gt;0,SUM($O$4:O7022)-SUM($P$3:P7021),0)</f>
        <v>0</v>
      </c>
      <c r="Q7022" s="6">
        <f t="shared" si="769"/>
        <v>1.924836690159829E-11</v>
      </c>
      <c r="R7022" s="8">
        <f>IF(E7021&lt;&gt;E7022,SUM($Q$4:Q7022)-SUM($R$3:R7021),0)</f>
        <v>0</v>
      </c>
      <c r="S7022" s="6">
        <f>IF(B7022&gt;0,SUM($R$4:R7022)-SUM($S$3:S7021),0)</f>
        <v>0</v>
      </c>
    </row>
    <row r="7023" spans="1:19">
      <c r="A7023">
        <f>IF(E7022&lt;&gt;E7023,COUNTIF($A$4:A7022,"&lt;&gt;0")+1,0)</f>
        <v>0</v>
      </c>
      <c r="B7023">
        <f>IF(A7023&lt;&gt;0,IF(MOD(A7023,3)=0,COUNTIF($B$4:B7022,"&lt;&gt;0")+1,0),0)</f>
        <v>0</v>
      </c>
      <c r="C7023" s="9">
        <f>'Dash Board'!$C$12+COUNT('Daily reducing balance'!$F$4:F7022)</f>
        <v>48749</v>
      </c>
      <c r="D7023">
        <f t="shared" si="763"/>
        <v>2033</v>
      </c>
      <c r="E7023">
        <f t="shared" si="764"/>
        <v>6</v>
      </c>
      <c r="F7023">
        <f>DAY('Dash Board'!$C$12+COUNT('Daily reducing balance'!$F$4:F7022))</f>
        <v>19</v>
      </c>
      <c r="G7023" s="8">
        <f t="shared" si="765"/>
        <v>1.4055349995216086E-7</v>
      </c>
      <c r="H7023" s="6">
        <f>G7023*'Dash Board'!$C$11/365</f>
        <v>4.0433198616375043E-11</v>
      </c>
      <c r="I7023" s="6">
        <f>H7023*'Dash Board'!$C$18/'Dash Board'!$C$11</f>
        <v>1.9253904103035736E-11</v>
      </c>
      <c r="J7023" s="6">
        <f>(G7023&gt;1)*PMT('Dash Board'!$C$11/365,$U$4,-'Dash Board'!$C$19)</f>
        <v>0</v>
      </c>
      <c r="K7023" s="6">
        <f t="shared" si="767"/>
        <v>0</v>
      </c>
      <c r="L7023" s="8">
        <f t="shared" si="768"/>
        <v>1.4059393315077723E-7</v>
      </c>
      <c r="N7023" s="8">
        <f t="shared" si="766"/>
        <v>-1.9253904103035736E-11</v>
      </c>
      <c r="O7023" s="8">
        <f>IF(E7022&lt;&gt;E7023,SUM($N$4:N7023)-SUM($O$3:O7022),0)</f>
        <v>0</v>
      </c>
      <c r="P7023" s="6">
        <f>IF(B7023&gt;0,SUM($O$4:O7023)-SUM($P$3:P7022),0)</f>
        <v>0</v>
      </c>
      <c r="Q7023" s="6">
        <f t="shared" si="769"/>
        <v>1.9253904103035736E-11</v>
      </c>
      <c r="R7023" s="8">
        <f>IF(E7022&lt;&gt;E7023,SUM($Q$4:Q7023)-SUM($R$3:R7022),0)</f>
        <v>0</v>
      </c>
      <c r="S7023" s="6">
        <f>IF(B7023&gt;0,SUM($R$4:R7023)-SUM($S$3:S7022),0)</f>
        <v>0</v>
      </c>
    </row>
    <row r="7024" spans="1:19">
      <c r="A7024">
        <f>IF(E7023&lt;&gt;E7024,COUNTIF($A$4:A7023,"&lt;&gt;0")+1,0)</f>
        <v>0</v>
      </c>
      <c r="B7024">
        <f>IF(A7024&lt;&gt;0,IF(MOD(A7024,3)=0,COUNTIF($B$4:B7023,"&lt;&gt;0")+1,0),0)</f>
        <v>0</v>
      </c>
      <c r="C7024" s="9">
        <f>'Dash Board'!$C$12+COUNT('Daily reducing balance'!$F$4:F7023)</f>
        <v>48750</v>
      </c>
      <c r="D7024">
        <f t="shared" si="763"/>
        <v>2033</v>
      </c>
      <c r="E7024">
        <f t="shared" si="764"/>
        <v>6</v>
      </c>
      <c r="F7024">
        <f>DAY('Dash Board'!$C$12+COUNT('Daily reducing balance'!$F$4:F7023))</f>
        <v>20</v>
      </c>
      <c r="G7024" s="8">
        <f t="shared" si="765"/>
        <v>1.4059393315077723E-7</v>
      </c>
      <c r="H7024" s="6">
        <f>G7024*'Dash Board'!$C$11/365</f>
        <v>4.044483008447016E-11</v>
      </c>
      <c r="I7024" s="6">
        <f>H7024*'Dash Board'!$C$18/'Dash Board'!$C$11</f>
        <v>1.9259442897366743E-11</v>
      </c>
      <c r="J7024" s="6">
        <f>(G7024&gt;1)*PMT('Dash Board'!$C$11/365,$U$4,-'Dash Board'!$C$19)</f>
        <v>0</v>
      </c>
      <c r="K7024" s="6">
        <f t="shared" si="767"/>
        <v>0</v>
      </c>
      <c r="L7024" s="8">
        <f t="shared" si="768"/>
        <v>1.406343779808617E-7</v>
      </c>
      <c r="N7024" s="8">
        <f t="shared" si="766"/>
        <v>-1.9259442897366743E-11</v>
      </c>
      <c r="O7024" s="8">
        <f>IF(E7023&lt;&gt;E7024,SUM($N$4:N7024)-SUM($O$3:O7023),0)</f>
        <v>0</v>
      </c>
      <c r="P7024" s="6">
        <f>IF(B7024&gt;0,SUM($O$4:O7024)-SUM($P$3:P7023),0)</f>
        <v>0</v>
      </c>
      <c r="Q7024" s="6">
        <f t="shared" si="769"/>
        <v>1.9259442897366743E-11</v>
      </c>
      <c r="R7024" s="8">
        <f>IF(E7023&lt;&gt;E7024,SUM($Q$4:Q7024)-SUM($R$3:R7023),0)</f>
        <v>0</v>
      </c>
      <c r="S7024" s="6">
        <f>IF(B7024&gt;0,SUM($R$4:R7024)-SUM($S$3:S7023),0)</f>
        <v>0</v>
      </c>
    </row>
    <row r="7025" spans="1:19">
      <c r="A7025">
        <f>IF(E7024&lt;&gt;E7025,COUNTIF($A$4:A7024,"&lt;&gt;0")+1,0)</f>
        <v>0</v>
      </c>
      <c r="B7025">
        <f>IF(A7025&lt;&gt;0,IF(MOD(A7025,3)=0,COUNTIF($B$4:B7024,"&lt;&gt;0")+1,0),0)</f>
        <v>0</v>
      </c>
      <c r="C7025" s="9">
        <f>'Dash Board'!$C$12+COUNT('Daily reducing balance'!$F$4:F7024)</f>
        <v>48751</v>
      </c>
      <c r="D7025">
        <f t="shared" si="763"/>
        <v>2033</v>
      </c>
      <c r="E7025">
        <f t="shared" si="764"/>
        <v>6</v>
      </c>
      <c r="F7025">
        <f>DAY('Dash Board'!$C$12+COUNT('Daily reducing balance'!$F$4:F7024))</f>
        <v>21</v>
      </c>
      <c r="G7025" s="8">
        <f t="shared" si="765"/>
        <v>1.406343779808617E-7</v>
      </c>
      <c r="H7025" s="6">
        <f>G7025*'Dash Board'!$C$11/365</f>
        <v>4.0456464898604049E-11</v>
      </c>
      <c r="I7025" s="6">
        <f>H7025*'Dash Board'!$C$18/'Dash Board'!$C$11</f>
        <v>1.9264983285049551E-11</v>
      </c>
      <c r="J7025" s="6">
        <f>(G7025&gt;1)*PMT('Dash Board'!$C$11/365,$U$4,-'Dash Board'!$C$19)</f>
        <v>0</v>
      </c>
      <c r="K7025" s="6">
        <f t="shared" si="767"/>
        <v>0</v>
      </c>
      <c r="L7025" s="8">
        <f t="shared" si="768"/>
        <v>1.4067483444576029E-7</v>
      </c>
      <c r="N7025" s="8">
        <f t="shared" si="766"/>
        <v>-1.9264983285049551E-11</v>
      </c>
      <c r="O7025" s="8">
        <f>IF(E7024&lt;&gt;E7025,SUM($N$4:N7025)-SUM($O$3:O7024),0)</f>
        <v>0</v>
      </c>
      <c r="P7025" s="6">
        <f>IF(B7025&gt;0,SUM($O$4:O7025)-SUM($P$3:P7024),0)</f>
        <v>0</v>
      </c>
      <c r="Q7025" s="6">
        <f t="shared" si="769"/>
        <v>1.9264983285049551E-11</v>
      </c>
      <c r="R7025" s="8">
        <f>IF(E7024&lt;&gt;E7025,SUM($Q$4:Q7025)-SUM($R$3:R7024),0)</f>
        <v>0</v>
      </c>
      <c r="S7025" s="6">
        <f>IF(B7025&gt;0,SUM($R$4:R7025)-SUM($S$3:S7024),0)</f>
        <v>0</v>
      </c>
    </row>
    <row r="7026" spans="1:19">
      <c r="A7026">
        <f>IF(E7025&lt;&gt;E7026,COUNTIF($A$4:A7025,"&lt;&gt;0")+1,0)</f>
        <v>0</v>
      </c>
      <c r="B7026">
        <f>IF(A7026&lt;&gt;0,IF(MOD(A7026,3)=0,COUNTIF($B$4:B7025,"&lt;&gt;0")+1,0),0)</f>
        <v>0</v>
      </c>
      <c r="C7026" s="9">
        <f>'Dash Board'!$C$12+COUNT('Daily reducing balance'!$F$4:F7025)</f>
        <v>48752</v>
      </c>
      <c r="D7026">
        <f t="shared" si="763"/>
        <v>2033</v>
      </c>
      <c r="E7026">
        <f t="shared" si="764"/>
        <v>6</v>
      </c>
      <c r="F7026">
        <f>DAY('Dash Board'!$C$12+COUNT('Daily reducing balance'!$F$4:F7025))</f>
        <v>22</v>
      </c>
      <c r="G7026" s="8">
        <f t="shared" si="765"/>
        <v>1.4067483444576029E-7</v>
      </c>
      <c r="H7026" s="6">
        <f>G7026*'Dash Board'!$C$11/365</f>
        <v>4.0468103059739256E-11</v>
      </c>
      <c r="I7026" s="6">
        <f>H7026*'Dash Board'!$C$18/'Dash Board'!$C$11</f>
        <v>1.9270525266542504E-11</v>
      </c>
      <c r="J7026" s="6">
        <f>(G7026&gt;1)*PMT('Dash Board'!$C$11/365,$U$4,-'Dash Board'!$C$19)</f>
        <v>0</v>
      </c>
      <c r="K7026" s="6">
        <f t="shared" si="767"/>
        <v>0</v>
      </c>
      <c r="L7026" s="8">
        <f t="shared" si="768"/>
        <v>1.4071530254882003E-7</v>
      </c>
      <c r="N7026" s="8">
        <f t="shared" si="766"/>
        <v>-1.9270525266542504E-11</v>
      </c>
      <c r="O7026" s="8">
        <f>IF(E7025&lt;&gt;E7026,SUM($N$4:N7026)-SUM($O$3:O7025),0)</f>
        <v>0</v>
      </c>
      <c r="P7026" s="6">
        <f>IF(B7026&gt;0,SUM($O$4:O7026)-SUM($P$3:P7025),0)</f>
        <v>0</v>
      </c>
      <c r="Q7026" s="6">
        <f t="shared" si="769"/>
        <v>1.9270525266542504E-11</v>
      </c>
      <c r="R7026" s="8">
        <f>IF(E7025&lt;&gt;E7026,SUM($Q$4:Q7026)-SUM($R$3:R7025),0)</f>
        <v>0</v>
      </c>
      <c r="S7026" s="6">
        <f>IF(B7026&gt;0,SUM($R$4:R7026)-SUM($S$3:S7025),0)</f>
        <v>0</v>
      </c>
    </row>
    <row r="7027" spans="1:19">
      <c r="A7027">
        <f>IF(E7026&lt;&gt;E7027,COUNTIF($A$4:A7026,"&lt;&gt;0")+1,0)</f>
        <v>0</v>
      </c>
      <c r="B7027">
        <f>IF(A7027&lt;&gt;0,IF(MOD(A7027,3)=0,COUNTIF($B$4:B7026,"&lt;&gt;0")+1,0),0)</f>
        <v>0</v>
      </c>
      <c r="C7027" s="9">
        <f>'Dash Board'!$C$12+COUNT('Daily reducing balance'!$F$4:F7026)</f>
        <v>48753</v>
      </c>
      <c r="D7027">
        <f t="shared" si="763"/>
        <v>2033</v>
      </c>
      <c r="E7027">
        <f t="shared" si="764"/>
        <v>6</v>
      </c>
      <c r="F7027">
        <f>DAY('Dash Board'!$C$12+COUNT('Daily reducing balance'!$F$4:F7026))</f>
        <v>23</v>
      </c>
      <c r="G7027" s="8">
        <f t="shared" si="765"/>
        <v>1.4071530254882003E-7</v>
      </c>
      <c r="H7027" s="6">
        <f>G7027*'Dash Board'!$C$11/365</f>
        <v>4.0479744568838639E-11</v>
      </c>
      <c r="I7027" s="6">
        <f>H7027*'Dash Board'!$C$18/'Dash Board'!$C$11</f>
        <v>1.9276068842304116E-11</v>
      </c>
      <c r="J7027" s="6">
        <f>(G7027&gt;1)*PMT('Dash Board'!$C$11/365,$U$4,-'Dash Board'!$C$19)</f>
        <v>0</v>
      </c>
      <c r="K7027" s="6">
        <f t="shared" si="767"/>
        <v>0</v>
      </c>
      <c r="L7027" s="8">
        <f t="shared" si="768"/>
        <v>1.4075578229338886E-7</v>
      </c>
      <c r="N7027" s="8">
        <f t="shared" si="766"/>
        <v>-1.9276068842304116E-11</v>
      </c>
      <c r="O7027" s="8">
        <f>IF(E7026&lt;&gt;E7027,SUM($N$4:N7027)-SUM($O$3:O7026),0)</f>
        <v>0</v>
      </c>
      <c r="P7027" s="6">
        <f>IF(B7027&gt;0,SUM($O$4:O7027)-SUM($P$3:P7026),0)</f>
        <v>0</v>
      </c>
      <c r="Q7027" s="6">
        <f t="shared" si="769"/>
        <v>1.9276068842304116E-11</v>
      </c>
      <c r="R7027" s="8">
        <f>IF(E7026&lt;&gt;E7027,SUM($Q$4:Q7027)-SUM($R$3:R7026),0)</f>
        <v>0</v>
      </c>
      <c r="S7027" s="6">
        <f>IF(B7027&gt;0,SUM($R$4:R7027)-SUM($S$3:S7026),0)</f>
        <v>0</v>
      </c>
    </row>
    <row r="7028" spans="1:19">
      <c r="A7028">
        <f>IF(E7027&lt;&gt;E7028,COUNTIF($A$4:A7027,"&lt;&gt;0")+1,0)</f>
        <v>0</v>
      </c>
      <c r="B7028">
        <f>IF(A7028&lt;&gt;0,IF(MOD(A7028,3)=0,COUNTIF($B$4:B7027,"&lt;&gt;0")+1,0),0)</f>
        <v>0</v>
      </c>
      <c r="C7028" s="9">
        <f>'Dash Board'!$C$12+COUNT('Daily reducing balance'!$F$4:F7027)</f>
        <v>48754</v>
      </c>
      <c r="D7028">
        <f t="shared" ref="D7028:D7091" si="770">IF(AND(E7028=1,F7028=1),D7027+1,D7027)</f>
        <v>2033</v>
      </c>
      <c r="E7028">
        <f t="shared" ref="E7028:E7091" si="771">IF(F7028=1,IF(E7027+1&gt;12,1,E7027+1),E7027)</f>
        <v>6</v>
      </c>
      <c r="F7028">
        <f>DAY('Dash Board'!$C$12+COUNT('Daily reducing balance'!$F$4:F7027))</f>
        <v>24</v>
      </c>
      <c r="G7028" s="8">
        <f t="shared" ref="G7028:G7091" si="772">L7027</f>
        <v>1.4075578229338886E-7</v>
      </c>
      <c r="H7028" s="6">
        <f>G7028*'Dash Board'!$C$11/365</f>
        <v>4.049138942686529E-11</v>
      </c>
      <c r="I7028" s="6">
        <f>H7028*'Dash Board'!$C$18/'Dash Board'!$C$11</f>
        <v>1.9281614012792996E-11</v>
      </c>
      <c r="J7028" s="6">
        <f>(G7028&gt;1)*PMT('Dash Board'!$C$11/365,$U$4,-'Dash Board'!$C$19)</f>
        <v>0</v>
      </c>
      <c r="K7028" s="6">
        <f t="shared" si="767"/>
        <v>0</v>
      </c>
      <c r="L7028" s="8">
        <f t="shared" si="768"/>
        <v>1.4079627368281573E-7</v>
      </c>
      <c r="N7028" s="8">
        <f t="shared" ref="N7028:N7091" si="773">J7028-I7028</f>
        <v>-1.9281614012792996E-11</v>
      </c>
      <c r="O7028" s="8">
        <f>IF(E7027&lt;&gt;E7028,SUM($N$4:N7028)-SUM($O$3:O7027),0)</f>
        <v>0</v>
      </c>
      <c r="P7028" s="6">
        <f>IF(B7028&gt;0,SUM($O$4:O7028)-SUM($P$3:P7027),0)</f>
        <v>0</v>
      </c>
      <c r="Q7028" s="6">
        <f t="shared" si="769"/>
        <v>1.9281614012792996E-11</v>
      </c>
      <c r="R7028" s="8">
        <f>IF(E7027&lt;&gt;E7028,SUM($Q$4:Q7028)-SUM($R$3:R7027),0)</f>
        <v>0</v>
      </c>
      <c r="S7028" s="6">
        <f>IF(B7028&gt;0,SUM($R$4:R7028)-SUM($S$3:S7027),0)</f>
        <v>0</v>
      </c>
    </row>
    <row r="7029" spans="1:19">
      <c r="A7029">
        <f>IF(E7028&lt;&gt;E7029,COUNTIF($A$4:A7028,"&lt;&gt;0")+1,0)</f>
        <v>0</v>
      </c>
      <c r="B7029">
        <f>IF(A7029&lt;&gt;0,IF(MOD(A7029,3)=0,COUNTIF($B$4:B7028,"&lt;&gt;0")+1,0),0)</f>
        <v>0</v>
      </c>
      <c r="C7029" s="9">
        <f>'Dash Board'!$C$12+COUNT('Daily reducing balance'!$F$4:F7028)</f>
        <v>48755</v>
      </c>
      <c r="D7029">
        <f t="shared" si="770"/>
        <v>2033</v>
      </c>
      <c r="E7029">
        <f t="shared" si="771"/>
        <v>6</v>
      </c>
      <c r="F7029">
        <f>DAY('Dash Board'!$C$12+COUNT('Daily reducing balance'!$F$4:F7028))</f>
        <v>25</v>
      </c>
      <c r="G7029" s="8">
        <f t="shared" si="772"/>
        <v>1.4079627368281573E-7</v>
      </c>
      <c r="H7029" s="6">
        <f>G7029*'Dash Board'!$C$11/365</f>
        <v>4.0503037634782607E-11</v>
      </c>
      <c r="I7029" s="6">
        <f>H7029*'Dash Board'!$C$18/'Dash Board'!$C$11</f>
        <v>1.9287160778467912E-11</v>
      </c>
      <c r="J7029" s="6">
        <f>(G7029&gt;1)*PMT('Dash Board'!$C$11/365,$U$4,-'Dash Board'!$C$19)</f>
        <v>0</v>
      </c>
      <c r="K7029" s="6">
        <f t="shared" si="767"/>
        <v>0</v>
      </c>
      <c r="L7029" s="8">
        <f t="shared" si="768"/>
        <v>1.408367767204505E-7</v>
      </c>
      <c r="N7029" s="8">
        <f t="shared" si="773"/>
        <v>-1.9287160778467912E-11</v>
      </c>
      <c r="O7029" s="8">
        <f>IF(E7028&lt;&gt;E7029,SUM($N$4:N7029)-SUM($O$3:O7028),0)</f>
        <v>0</v>
      </c>
      <c r="P7029" s="6">
        <f>IF(B7029&gt;0,SUM($O$4:O7029)-SUM($P$3:P7028),0)</f>
        <v>0</v>
      </c>
      <c r="Q7029" s="6">
        <f t="shared" si="769"/>
        <v>1.9287160778467912E-11</v>
      </c>
      <c r="R7029" s="8">
        <f>IF(E7028&lt;&gt;E7029,SUM($Q$4:Q7029)-SUM($R$3:R7028),0)</f>
        <v>0</v>
      </c>
      <c r="S7029" s="6">
        <f>IF(B7029&gt;0,SUM($R$4:R7029)-SUM($S$3:S7028),0)</f>
        <v>0</v>
      </c>
    </row>
    <row r="7030" spans="1:19">
      <c r="A7030">
        <f>IF(E7029&lt;&gt;E7030,COUNTIF($A$4:A7029,"&lt;&gt;0")+1,0)</f>
        <v>0</v>
      </c>
      <c r="B7030">
        <f>IF(A7030&lt;&gt;0,IF(MOD(A7030,3)=0,COUNTIF($B$4:B7029,"&lt;&gt;0")+1,0),0)</f>
        <v>0</v>
      </c>
      <c r="C7030" s="9">
        <f>'Dash Board'!$C$12+COUNT('Daily reducing balance'!$F$4:F7029)</f>
        <v>48756</v>
      </c>
      <c r="D7030">
        <f t="shared" si="770"/>
        <v>2033</v>
      </c>
      <c r="E7030">
        <f t="shared" si="771"/>
        <v>6</v>
      </c>
      <c r="F7030">
        <f>DAY('Dash Board'!$C$12+COUNT('Daily reducing balance'!$F$4:F7029))</f>
        <v>26</v>
      </c>
      <c r="G7030" s="8">
        <f t="shared" si="772"/>
        <v>1.408367767204505E-7</v>
      </c>
      <c r="H7030" s="6">
        <f>G7030*'Dash Board'!$C$11/365</f>
        <v>4.051468919355425E-11</v>
      </c>
      <c r="I7030" s="6">
        <f>H7030*'Dash Board'!$C$18/'Dash Board'!$C$11</f>
        <v>1.9292709139787738E-11</v>
      </c>
      <c r="J7030" s="6">
        <f>(G7030&gt;1)*PMT('Dash Board'!$C$11/365,$U$4,-'Dash Board'!$C$19)</f>
        <v>0</v>
      </c>
      <c r="K7030" s="6">
        <f t="shared" si="767"/>
        <v>0</v>
      </c>
      <c r="L7030" s="8">
        <f t="shared" si="768"/>
        <v>1.4087729140964405E-7</v>
      </c>
      <c r="N7030" s="8">
        <f t="shared" si="773"/>
        <v>-1.9292709139787738E-11</v>
      </c>
      <c r="O7030" s="8">
        <f>IF(E7029&lt;&gt;E7030,SUM($N$4:N7030)-SUM($O$3:O7029),0)</f>
        <v>0</v>
      </c>
      <c r="P7030" s="6">
        <f>IF(B7030&gt;0,SUM($O$4:O7030)-SUM($P$3:P7029),0)</f>
        <v>0</v>
      </c>
      <c r="Q7030" s="6">
        <f t="shared" si="769"/>
        <v>1.9292709139787738E-11</v>
      </c>
      <c r="R7030" s="8">
        <f>IF(E7029&lt;&gt;E7030,SUM($Q$4:Q7030)-SUM($R$3:R7029),0)</f>
        <v>0</v>
      </c>
      <c r="S7030" s="6">
        <f>IF(B7030&gt;0,SUM($R$4:R7030)-SUM($S$3:S7029),0)</f>
        <v>0</v>
      </c>
    </row>
    <row r="7031" spans="1:19">
      <c r="A7031">
        <f>IF(E7030&lt;&gt;E7031,COUNTIF($A$4:A7030,"&lt;&gt;0")+1,0)</f>
        <v>0</v>
      </c>
      <c r="B7031">
        <f>IF(A7031&lt;&gt;0,IF(MOD(A7031,3)=0,COUNTIF($B$4:B7030,"&lt;&gt;0")+1,0),0)</f>
        <v>0</v>
      </c>
      <c r="C7031" s="9">
        <f>'Dash Board'!$C$12+COUNT('Daily reducing balance'!$F$4:F7030)</f>
        <v>48757</v>
      </c>
      <c r="D7031">
        <f t="shared" si="770"/>
        <v>2033</v>
      </c>
      <c r="E7031">
        <f t="shared" si="771"/>
        <v>6</v>
      </c>
      <c r="F7031">
        <f>DAY('Dash Board'!$C$12+COUNT('Daily reducing balance'!$F$4:F7030))</f>
        <v>27</v>
      </c>
      <c r="G7031" s="8">
        <f t="shared" si="772"/>
        <v>1.4087729140964405E-7</v>
      </c>
      <c r="H7031" s="6">
        <f>G7031*'Dash Board'!$C$11/365</f>
        <v>4.0526344104144182E-11</v>
      </c>
      <c r="I7031" s="6">
        <f>H7031*'Dash Board'!$C$18/'Dash Board'!$C$11</f>
        <v>1.9298259097211516E-11</v>
      </c>
      <c r="J7031" s="6">
        <f>(G7031&gt;1)*PMT('Dash Board'!$C$11/365,$U$4,-'Dash Board'!$C$19)</f>
        <v>0</v>
      </c>
      <c r="K7031" s="6">
        <f t="shared" si="767"/>
        <v>0</v>
      </c>
      <c r="L7031" s="8">
        <f t="shared" si="768"/>
        <v>1.4091781775374819E-7</v>
      </c>
      <c r="N7031" s="8">
        <f t="shared" si="773"/>
        <v>-1.9298259097211516E-11</v>
      </c>
      <c r="O7031" s="8">
        <f>IF(E7030&lt;&gt;E7031,SUM($N$4:N7031)-SUM($O$3:O7030),0)</f>
        <v>0</v>
      </c>
      <c r="P7031" s="6">
        <f>IF(B7031&gt;0,SUM($O$4:O7031)-SUM($P$3:P7030),0)</f>
        <v>0</v>
      </c>
      <c r="Q7031" s="6">
        <f t="shared" si="769"/>
        <v>1.9298259097211516E-11</v>
      </c>
      <c r="R7031" s="8">
        <f>IF(E7030&lt;&gt;E7031,SUM($Q$4:Q7031)-SUM($R$3:R7030),0)</f>
        <v>0</v>
      </c>
      <c r="S7031" s="6">
        <f>IF(B7031&gt;0,SUM($R$4:R7031)-SUM($S$3:S7030),0)</f>
        <v>0</v>
      </c>
    </row>
    <row r="7032" spans="1:19">
      <c r="A7032">
        <f>IF(E7031&lt;&gt;E7032,COUNTIF($A$4:A7031,"&lt;&gt;0")+1,0)</f>
        <v>0</v>
      </c>
      <c r="B7032">
        <f>IF(A7032&lt;&gt;0,IF(MOD(A7032,3)=0,COUNTIF($B$4:B7031,"&lt;&gt;0")+1,0),0)</f>
        <v>0</v>
      </c>
      <c r="C7032" s="9">
        <f>'Dash Board'!$C$12+COUNT('Daily reducing balance'!$F$4:F7031)</f>
        <v>48758</v>
      </c>
      <c r="D7032">
        <f t="shared" si="770"/>
        <v>2033</v>
      </c>
      <c r="E7032">
        <f t="shared" si="771"/>
        <v>6</v>
      </c>
      <c r="F7032">
        <f>DAY('Dash Board'!$C$12+COUNT('Daily reducing balance'!$F$4:F7031))</f>
        <v>28</v>
      </c>
      <c r="G7032" s="8">
        <f t="shared" si="772"/>
        <v>1.4091781775374819E-7</v>
      </c>
      <c r="H7032" s="6">
        <f>G7032*'Dash Board'!$C$11/365</f>
        <v>4.0538002367516605E-11</v>
      </c>
      <c r="I7032" s="6">
        <f>H7032*'Dash Board'!$C$18/'Dash Board'!$C$11</f>
        <v>1.9303810651198386E-11</v>
      </c>
      <c r="J7032" s="6">
        <f>(G7032&gt;1)*PMT('Dash Board'!$C$11/365,$U$4,-'Dash Board'!$C$19)</f>
        <v>0</v>
      </c>
      <c r="K7032" s="6">
        <f t="shared" si="767"/>
        <v>0</v>
      </c>
      <c r="L7032" s="8">
        <f t="shared" si="768"/>
        <v>1.4095835575611571E-7</v>
      </c>
      <c r="N7032" s="8">
        <f t="shared" si="773"/>
        <v>-1.9303810651198386E-11</v>
      </c>
      <c r="O7032" s="8">
        <f>IF(E7031&lt;&gt;E7032,SUM($N$4:N7032)-SUM($O$3:O7031),0)</f>
        <v>0</v>
      </c>
      <c r="P7032" s="6">
        <f>IF(B7032&gt;0,SUM($O$4:O7032)-SUM($P$3:P7031),0)</f>
        <v>0</v>
      </c>
      <c r="Q7032" s="6">
        <f t="shared" si="769"/>
        <v>1.9303810651198386E-11</v>
      </c>
      <c r="R7032" s="8">
        <f>IF(E7031&lt;&gt;E7032,SUM($Q$4:Q7032)-SUM($R$3:R7031),0)</f>
        <v>0</v>
      </c>
      <c r="S7032" s="6">
        <f>IF(B7032&gt;0,SUM($R$4:R7032)-SUM($S$3:S7031),0)</f>
        <v>0</v>
      </c>
    </row>
    <row r="7033" spans="1:19">
      <c r="A7033">
        <f>IF(E7032&lt;&gt;E7033,COUNTIF($A$4:A7032,"&lt;&gt;0")+1,0)</f>
        <v>0</v>
      </c>
      <c r="B7033">
        <f>IF(A7033&lt;&gt;0,IF(MOD(A7033,3)=0,COUNTIF($B$4:B7032,"&lt;&gt;0")+1,0),0)</f>
        <v>0</v>
      </c>
      <c r="C7033" s="9">
        <f>'Dash Board'!$C$12+COUNT('Daily reducing balance'!$F$4:F7032)</f>
        <v>48759</v>
      </c>
      <c r="D7033">
        <f t="shared" si="770"/>
        <v>2033</v>
      </c>
      <c r="E7033">
        <f t="shared" si="771"/>
        <v>6</v>
      </c>
      <c r="F7033">
        <f>DAY('Dash Board'!$C$12+COUNT('Daily reducing balance'!$F$4:F7032))</f>
        <v>29</v>
      </c>
      <c r="G7033" s="8">
        <f t="shared" si="772"/>
        <v>1.4095835575611571E-7</v>
      </c>
      <c r="H7033" s="6">
        <f>G7033*'Dash Board'!$C$11/365</f>
        <v>4.0549663984636023E-11</v>
      </c>
      <c r="I7033" s="6">
        <f>H7033*'Dash Board'!$C$18/'Dash Board'!$C$11</f>
        <v>1.9309363802207632E-11</v>
      </c>
      <c r="J7033" s="6">
        <f>(G7033&gt;1)*PMT('Dash Board'!$C$11/365,$U$4,-'Dash Board'!$C$19)</f>
        <v>0</v>
      </c>
      <c r="K7033" s="6">
        <f t="shared" si="767"/>
        <v>0</v>
      </c>
      <c r="L7033" s="8">
        <f t="shared" si="768"/>
        <v>1.4099890542010034E-7</v>
      </c>
      <c r="N7033" s="8">
        <f t="shared" si="773"/>
        <v>-1.9309363802207632E-11</v>
      </c>
      <c r="O7033" s="8">
        <f>IF(E7032&lt;&gt;E7033,SUM($N$4:N7033)-SUM($O$3:O7032),0)</f>
        <v>0</v>
      </c>
      <c r="P7033" s="6">
        <f>IF(B7033&gt;0,SUM($O$4:O7033)-SUM($P$3:P7032),0)</f>
        <v>0</v>
      </c>
      <c r="Q7033" s="6">
        <f t="shared" si="769"/>
        <v>1.9309363802207632E-11</v>
      </c>
      <c r="R7033" s="8">
        <f>IF(E7032&lt;&gt;E7033,SUM($Q$4:Q7033)-SUM($R$3:R7032),0)</f>
        <v>0</v>
      </c>
      <c r="S7033" s="6">
        <f>IF(B7033&gt;0,SUM($R$4:R7033)-SUM($S$3:S7032),0)</f>
        <v>0</v>
      </c>
    </row>
    <row r="7034" spans="1:19">
      <c r="A7034">
        <f>IF(E7033&lt;&gt;E7034,COUNTIF($A$4:A7033,"&lt;&gt;0")+1,0)</f>
        <v>0</v>
      </c>
      <c r="B7034">
        <f>IF(A7034&lt;&gt;0,IF(MOD(A7034,3)=0,COUNTIF($B$4:B7033,"&lt;&gt;0")+1,0),0)</f>
        <v>0</v>
      </c>
      <c r="C7034" s="9">
        <f>'Dash Board'!$C$12+COUNT('Daily reducing balance'!$F$4:F7033)</f>
        <v>48760</v>
      </c>
      <c r="D7034">
        <f t="shared" si="770"/>
        <v>2033</v>
      </c>
      <c r="E7034">
        <f t="shared" si="771"/>
        <v>6</v>
      </c>
      <c r="F7034">
        <f>DAY('Dash Board'!$C$12+COUNT('Daily reducing balance'!$F$4:F7033))</f>
        <v>30</v>
      </c>
      <c r="G7034" s="8">
        <f t="shared" si="772"/>
        <v>1.4099890542010034E-7</v>
      </c>
      <c r="H7034" s="6">
        <f>G7034*'Dash Board'!$C$11/365</f>
        <v>4.0561328956467221E-11</v>
      </c>
      <c r="I7034" s="6">
        <f>H7034*'Dash Board'!$C$18/'Dash Board'!$C$11</f>
        <v>1.931491855069868E-11</v>
      </c>
      <c r="J7034" s="6">
        <f>(G7034&gt;1)*PMT('Dash Board'!$C$11/365,$U$4,-'Dash Board'!$C$19)</f>
        <v>0</v>
      </c>
      <c r="K7034" s="6">
        <f t="shared" si="767"/>
        <v>0</v>
      </c>
      <c r="L7034" s="8">
        <f t="shared" si="768"/>
        <v>1.410394667490568E-7</v>
      </c>
      <c r="N7034" s="8">
        <f t="shared" si="773"/>
        <v>-1.931491855069868E-11</v>
      </c>
      <c r="O7034" s="8">
        <f>IF(E7033&lt;&gt;E7034,SUM($N$4:N7034)-SUM($O$3:O7033),0)</f>
        <v>0</v>
      </c>
      <c r="P7034" s="6">
        <f>IF(B7034&gt;0,SUM($O$4:O7034)-SUM($P$3:P7033),0)</f>
        <v>0</v>
      </c>
      <c r="Q7034" s="6">
        <f t="shared" si="769"/>
        <v>1.931491855069868E-11</v>
      </c>
      <c r="R7034" s="8">
        <f>IF(E7033&lt;&gt;E7034,SUM($Q$4:Q7034)-SUM($R$3:R7033),0)</f>
        <v>0</v>
      </c>
      <c r="S7034" s="6">
        <f>IF(B7034&gt;0,SUM($R$4:R7034)-SUM($S$3:S7033),0)</f>
        <v>0</v>
      </c>
    </row>
    <row r="7035" spans="1:19">
      <c r="A7035">
        <f>IF(E7034&lt;&gt;E7035,COUNTIF($A$4:A7034,"&lt;&gt;0")+1,0)</f>
        <v>231</v>
      </c>
      <c r="B7035">
        <f>IF(A7035&lt;&gt;0,IF(MOD(A7035,3)=0,COUNTIF($B$4:B7034,"&lt;&gt;0")+1,0),0)</f>
        <v>77</v>
      </c>
      <c r="C7035" s="9">
        <f>'Dash Board'!$C$12+COUNT('Daily reducing balance'!$F$4:F7034)</f>
        <v>48761</v>
      </c>
      <c r="D7035">
        <f t="shared" si="770"/>
        <v>2033</v>
      </c>
      <c r="E7035">
        <f t="shared" si="771"/>
        <v>7</v>
      </c>
      <c r="F7035">
        <f>DAY('Dash Board'!$C$12+COUNT('Daily reducing balance'!$F$4:F7034))</f>
        <v>1</v>
      </c>
      <c r="G7035" s="8">
        <f t="shared" si="772"/>
        <v>1.410394667490568E-7</v>
      </c>
      <c r="H7035" s="6">
        <f>G7035*'Dash Board'!$C$11/365</f>
        <v>4.057299728397524E-11</v>
      </c>
      <c r="I7035" s="6">
        <f>H7035*'Dash Board'!$C$18/'Dash Board'!$C$11</f>
        <v>1.932047489713107E-11</v>
      </c>
      <c r="J7035" s="6">
        <f>(G7035&gt;1)*PMT('Dash Board'!$C$11/365,$U$4,-'Dash Board'!$C$19)</f>
        <v>0</v>
      </c>
      <c r="K7035" s="6">
        <f t="shared" si="767"/>
        <v>0</v>
      </c>
      <c r="L7035" s="8">
        <f t="shared" si="768"/>
        <v>1.4108003974634077E-7</v>
      </c>
      <c r="N7035" s="8">
        <f t="shared" si="773"/>
        <v>-1.932047489713107E-11</v>
      </c>
      <c r="O7035" s="8">
        <f>IF(E7034&lt;&gt;E7035,SUM($N$4:N7035)-SUM($O$3:O7034),0)</f>
        <v>0</v>
      </c>
      <c r="P7035" s="6">
        <f>IF(B7035&gt;0,SUM($O$4:O7035)-SUM($P$3:P7034),0)</f>
        <v>0</v>
      </c>
      <c r="Q7035" s="6">
        <f t="shared" si="769"/>
        <v>1.932047489713107E-11</v>
      </c>
      <c r="R7035" s="8">
        <f>IF(E7034&lt;&gt;E7035,SUM($Q$4:Q7035)-SUM($R$3:R7034),0)</f>
        <v>8.7311491370201111E-10</v>
      </c>
      <c r="S7035" s="6">
        <f>IF(B7035&gt;0,SUM($R$4:R7035)-SUM($S$3:S7034),0)</f>
        <v>2.648448571562767E-9</v>
      </c>
    </row>
    <row r="7036" spans="1:19">
      <c r="A7036">
        <f>IF(E7035&lt;&gt;E7036,COUNTIF($A$4:A7035,"&lt;&gt;0")+1,0)</f>
        <v>0</v>
      </c>
      <c r="B7036">
        <f>IF(A7036&lt;&gt;0,IF(MOD(A7036,3)=0,COUNTIF($B$4:B7035,"&lt;&gt;0")+1,0),0)</f>
        <v>0</v>
      </c>
      <c r="C7036" s="9">
        <f>'Dash Board'!$C$12+COUNT('Daily reducing balance'!$F$4:F7035)</f>
        <v>48762</v>
      </c>
      <c r="D7036">
        <f t="shared" si="770"/>
        <v>2033</v>
      </c>
      <c r="E7036">
        <f t="shared" si="771"/>
        <v>7</v>
      </c>
      <c r="F7036">
        <f>DAY('Dash Board'!$C$12+COUNT('Daily reducing balance'!$F$4:F7035))</f>
        <v>2</v>
      </c>
      <c r="G7036" s="8">
        <f t="shared" si="772"/>
        <v>1.4108003974634077E-7</v>
      </c>
      <c r="H7036" s="6">
        <f>G7036*'Dash Board'!$C$11/365</f>
        <v>4.0584668968125426E-11</v>
      </c>
      <c r="I7036" s="6">
        <f>H7036*'Dash Board'!$C$18/'Dash Board'!$C$11</f>
        <v>1.9326032841964491E-11</v>
      </c>
      <c r="J7036" s="6">
        <f>(G7036&gt;1)*PMT('Dash Board'!$C$11/365,$U$4,-'Dash Board'!$C$19)</f>
        <v>0</v>
      </c>
      <c r="K7036" s="6">
        <f t="shared" si="767"/>
        <v>0</v>
      </c>
      <c r="L7036" s="8">
        <f t="shared" si="768"/>
        <v>1.4112062441530888E-7</v>
      </c>
      <c r="N7036" s="8">
        <f t="shared" si="773"/>
        <v>-1.9326032841964491E-11</v>
      </c>
      <c r="O7036" s="8">
        <f>IF(E7035&lt;&gt;E7036,SUM($N$4:N7036)-SUM($O$3:O7035),0)</f>
        <v>0</v>
      </c>
      <c r="P7036" s="6">
        <f>IF(B7036&gt;0,SUM($O$4:O7036)-SUM($P$3:P7035),0)</f>
        <v>0</v>
      </c>
      <c r="Q7036" s="6">
        <f t="shared" si="769"/>
        <v>1.9326032841964491E-11</v>
      </c>
      <c r="R7036" s="8">
        <f>IF(E7035&lt;&gt;E7036,SUM($Q$4:Q7036)-SUM($R$3:R7035),0)</f>
        <v>0</v>
      </c>
      <c r="S7036" s="6">
        <f>IF(B7036&gt;0,SUM($R$4:R7036)-SUM($S$3:S7035),0)</f>
        <v>0</v>
      </c>
    </row>
    <row r="7037" spans="1:19">
      <c r="A7037">
        <f>IF(E7036&lt;&gt;E7037,COUNTIF($A$4:A7036,"&lt;&gt;0")+1,0)</f>
        <v>0</v>
      </c>
      <c r="B7037">
        <f>IF(A7037&lt;&gt;0,IF(MOD(A7037,3)=0,COUNTIF($B$4:B7036,"&lt;&gt;0")+1,0),0)</f>
        <v>0</v>
      </c>
      <c r="C7037" s="9">
        <f>'Dash Board'!$C$12+COUNT('Daily reducing balance'!$F$4:F7036)</f>
        <v>48763</v>
      </c>
      <c r="D7037">
        <f t="shared" si="770"/>
        <v>2033</v>
      </c>
      <c r="E7037">
        <f t="shared" si="771"/>
        <v>7</v>
      </c>
      <c r="F7037">
        <f>DAY('Dash Board'!$C$12+COUNT('Daily reducing balance'!$F$4:F7036))</f>
        <v>3</v>
      </c>
      <c r="G7037" s="8">
        <f t="shared" si="772"/>
        <v>1.4112062441530888E-7</v>
      </c>
      <c r="H7037" s="6">
        <f>G7037*'Dash Board'!$C$11/365</f>
        <v>4.0596344009883371E-11</v>
      </c>
      <c r="I7037" s="6">
        <f>H7037*'Dash Board'!$C$18/'Dash Board'!$C$11</f>
        <v>1.9331592385658747E-11</v>
      </c>
      <c r="J7037" s="6">
        <f>(G7037&gt;1)*PMT('Dash Board'!$C$11/365,$U$4,-'Dash Board'!$C$19)</f>
        <v>0</v>
      </c>
      <c r="K7037" s="6">
        <f t="shared" si="767"/>
        <v>0</v>
      </c>
      <c r="L7037" s="8">
        <f t="shared" si="768"/>
        <v>1.4116122075931877E-7</v>
      </c>
      <c r="N7037" s="8">
        <f t="shared" si="773"/>
        <v>-1.9331592385658747E-11</v>
      </c>
      <c r="O7037" s="8">
        <f>IF(E7036&lt;&gt;E7037,SUM($N$4:N7037)-SUM($O$3:O7036),0)</f>
        <v>0</v>
      </c>
      <c r="P7037" s="6">
        <f>IF(B7037&gt;0,SUM($O$4:O7037)-SUM($P$3:P7036),0)</f>
        <v>0</v>
      </c>
      <c r="Q7037" s="6">
        <f t="shared" si="769"/>
        <v>1.9331592385658747E-11</v>
      </c>
      <c r="R7037" s="8">
        <f>IF(E7036&lt;&gt;E7037,SUM($Q$4:Q7037)-SUM($R$3:R7036),0)</f>
        <v>0</v>
      </c>
      <c r="S7037" s="6">
        <f>IF(B7037&gt;0,SUM($R$4:R7037)-SUM($S$3:S7036),0)</f>
        <v>0</v>
      </c>
    </row>
    <row r="7038" spans="1:19">
      <c r="A7038">
        <f>IF(E7037&lt;&gt;E7038,COUNTIF($A$4:A7037,"&lt;&gt;0")+1,0)</f>
        <v>0</v>
      </c>
      <c r="B7038">
        <f>IF(A7038&lt;&gt;0,IF(MOD(A7038,3)=0,COUNTIF($B$4:B7037,"&lt;&gt;0")+1,0),0)</f>
        <v>0</v>
      </c>
      <c r="C7038" s="9">
        <f>'Dash Board'!$C$12+COUNT('Daily reducing balance'!$F$4:F7037)</f>
        <v>48764</v>
      </c>
      <c r="D7038">
        <f t="shared" si="770"/>
        <v>2033</v>
      </c>
      <c r="E7038">
        <f t="shared" si="771"/>
        <v>7</v>
      </c>
      <c r="F7038">
        <f>DAY('Dash Board'!$C$12+COUNT('Daily reducing balance'!$F$4:F7037))</f>
        <v>4</v>
      </c>
      <c r="G7038" s="8">
        <f t="shared" si="772"/>
        <v>1.4116122075931877E-7</v>
      </c>
      <c r="H7038" s="6">
        <f>G7038*'Dash Board'!$C$11/365</f>
        <v>4.0608022410214987E-11</v>
      </c>
      <c r="I7038" s="6">
        <f>H7038*'Dash Board'!$C$18/'Dash Board'!$C$11</f>
        <v>1.9337153528673805E-11</v>
      </c>
      <c r="J7038" s="6">
        <f>(G7038&gt;1)*PMT('Dash Board'!$C$11/365,$U$4,-'Dash Board'!$C$19)</f>
        <v>0</v>
      </c>
      <c r="K7038" s="6">
        <f t="shared" si="767"/>
        <v>0</v>
      </c>
      <c r="L7038" s="8">
        <f t="shared" si="768"/>
        <v>1.4120182878172899E-7</v>
      </c>
      <c r="N7038" s="8">
        <f t="shared" si="773"/>
        <v>-1.9337153528673805E-11</v>
      </c>
      <c r="O7038" s="8">
        <f>IF(E7037&lt;&gt;E7038,SUM($N$4:N7038)-SUM($O$3:O7037),0)</f>
        <v>0</v>
      </c>
      <c r="P7038" s="6">
        <f>IF(B7038&gt;0,SUM($O$4:O7038)-SUM($P$3:P7037),0)</f>
        <v>0</v>
      </c>
      <c r="Q7038" s="6">
        <f t="shared" si="769"/>
        <v>1.9337153528673805E-11</v>
      </c>
      <c r="R7038" s="8">
        <f>IF(E7037&lt;&gt;E7038,SUM($Q$4:Q7038)-SUM($R$3:R7037),0)</f>
        <v>0</v>
      </c>
      <c r="S7038" s="6">
        <f>IF(B7038&gt;0,SUM($R$4:R7038)-SUM($S$3:S7037),0)</f>
        <v>0</v>
      </c>
    </row>
    <row r="7039" spans="1:19">
      <c r="A7039">
        <f>IF(E7038&lt;&gt;E7039,COUNTIF($A$4:A7038,"&lt;&gt;0")+1,0)</f>
        <v>0</v>
      </c>
      <c r="B7039">
        <f>IF(A7039&lt;&gt;0,IF(MOD(A7039,3)=0,COUNTIF($B$4:B7038,"&lt;&gt;0")+1,0),0)</f>
        <v>0</v>
      </c>
      <c r="C7039" s="9">
        <f>'Dash Board'!$C$12+COUNT('Daily reducing balance'!$F$4:F7038)</f>
        <v>48765</v>
      </c>
      <c r="D7039">
        <f t="shared" si="770"/>
        <v>2033</v>
      </c>
      <c r="E7039">
        <f t="shared" si="771"/>
        <v>7</v>
      </c>
      <c r="F7039">
        <f>DAY('Dash Board'!$C$12+COUNT('Daily reducing balance'!$F$4:F7038))</f>
        <v>5</v>
      </c>
      <c r="G7039" s="8">
        <f t="shared" si="772"/>
        <v>1.4120182878172899E-7</v>
      </c>
      <c r="H7039" s="6">
        <f>G7039*'Dash Board'!$C$11/365</f>
        <v>4.0619704170086417E-11</v>
      </c>
      <c r="I7039" s="6">
        <f>H7039*'Dash Board'!$C$18/'Dash Board'!$C$11</f>
        <v>1.9342716271469725E-11</v>
      </c>
      <c r="J7039" s="6">
        <f>(G7039&gt;1)*PMT('Dash Board'!$C$11/365,$U$4,-'Dash Board'!$C$19)</f>
        <v>0</v>
      </c>
      <c r="K7039" s="6">
        <f t="shared" si="767"/>
        <v>0</v>
      </c>
      <c r="L7039" s="8">
        <f t="shared" si="768"/>
        <v>1.4124244848589907E-7</v>
      </c>
      <c r="N7039" s="8">
        <f t="shared" si="773"/>
        <v>-1.9342716271469725E-11</v>
      </c>
      <c r="O7039" s="8">
        <f>IF(E7038&lt;&gt;E7039,SUM($N$4:N7039)-SUM($O$3:O7038),0)</f>
        <v>0</v>
      </c>
      <c r="P7039" s="6">
        <f>IF(B7039&gt;0,SUM($O$4:O7039)-SUM($P$3:P7038),0)</f>
        <v>0</v>
      </c>
      <c r="Q7039" s="6">
        <f t="shared" si="769"/>
        <v>1.9342716271469725E-11</v>
      </c>
      <c r="R7039" s="8">
        <f>IF(E7038&lt;&gt;E7039,SUM($Q$4:Q7039)-SUM($R$3:R7038),0)</f>
        <v>0</v>
      </c>
      <c r="S7039" s="6">
        <f>IF(B7039&gt;0,SUM($R$4:R7039)-SUM($S$3:S7038),0)</f>
        <v>0</v>
      </c>
    </row>
    <row r="7040" spans="1:19">
      <c r="A7040">
        <f>IF(E7039&lt;&gt;E7040,COUNTIF($A$4:A7039,"&lt;&gt;0")+1,0)</f>
        <v>0</v>
      </c>
      <c r="B7040">
        <f>IF(A7040&lt;&gt;0,IF(MOD(A7040,3)=0,COUNTIF($B$4:B7039,"&lt;&gt;0")+1,0),0)</f>
        <v>0</v>
      </c>
      <c r="C7040" s="9">
        <f>'Dash Board'!$C$12+COUNT('Daily reducing balance'!$F$4:F7039)</f>
        <v>48766</v>
      </c>
      <c r="D7040">
        <f t="shared" si="770"/>
        <v>2033</v>
      </c>
      <c r="E7040">
        <f t="shared" si="771"/>
        <v>7</v>
      </c>
      <c r="F7040">
        <f>DAY('Dash Board'!$C$12+COUNT('Daily reducing balance'!$F$4:F7039))</f>
        <v>6</v>
      </c>
      <c r="G7040" s="8">
        <f t="shared" si="772"/>
        <v>1.4124244848589907E-7</v>
      </c>
      <c r="H7040" s="6">
        <f>G7040*'Dash Board'!$C$11/365</f>
        <v>4.0631389290464117E-11</v>
      </c>
      <c r="I7040" s="6">
        <f>H7040*'Dash Board'!$C$18/'Dash Board'!$C$11</f>
        <v>1.9348280614506724E-11</v>
      </c>
      <c r="J7040" s="6">
        <f>(G7040&gt;1)*PMT('Dash Board'!$C$11/365,$U$4,-'Dash Board'!$C$19)</f>
        <v>0</v>
      </c>
      <c r="K7040" s="6">
        <f t="shared" si="767"/>
        <v>0</v>
      </c>
      <c r="L7040" s="8">
        <f t="shared" si="768"/>
        <v>1.4128307987518954E-7</v>
      </c>
      <c r="N7040" s="8">
        <f t="shared" si="773"/>
        <v>-1.9348280614506724E-11</v>
      </c>
      <c r="O7040" s="8">
        <f>IF(E7039&lt;&gt;E7040,SUM($N$4:N7040)-SUM($O$3:O7039),0)</f>
        <v>0</v>
      </c>
      <c r="P7040" s="6">
        <f>IF(B7040&gt;0,SUM($O$4:O7040)-SUM($P$3:P7039),0)</f>
        <v>0</v>
      </c>
      <c r="Q7040" s="6">
        <f t="shared" si="769"/>
        <v>1.9348280614506724E-11</v>
      </c>
      <c r="R7040" s="8">
        <f>IF(E7039&lt;&gt;E7040,SUM($Q$4:Q7040)-SUM($R$3:R7039),0)</f>
        <v>0</v>
      </c>
      <c r="S7040" s="6">
        <f>IF(B7040&gt;0,SUM($R$4:R7040)-SUM($S$3:S7039),0)</f>
        <v>0</v>
      </c>
    </row>
    <row r="7041" spans="1:19">
      <c r="A7041">
        <f>IF(E7040&lt;&gt;E7041,COUNTIF($A$4:A7040,"&lt;&gt;0")+1,0)</f>
        <v>0</v>
      </c>
      <c r="B7041">
        <f>IF(A7041&lt;&gt;0,IF(MOD(A7041,3)=0,COUNTIF($B$4:B7040,"&lt;&gt;0")+1,0),0)</f>
        <v>0</v>
      </c>
      <c r="C7041" s="9">
        <f>'Dash Board'!$C$12+COUNT('Daily reducing balance'!$F$4:F7040)</f>
        <v>48767</v>
      </c>
      <c r="D7041">
        <f t="shared" si="770"/>
        <v>2033</v>
      </c>
      <c r="E7041">
        <f t="shared" si="771"/>
        <v>7</v>
      </c>
      <c r="F7041">
        <f>DAY('Dash Board'!$C$12+COUNT('Daily reducing balance'!$F$4:F7040))</f>
        <v>7</v>
      </c>
      <c r="G7041" s="8">
        <f t="shared" si="772"/>
        <v>1.4128307987518954E-7</v>
      </c>
      <c r="H7041" s="6">
        <f>G7041*'Dash Board'!$C$11/365</f>
        <v>4.0643077772314796E-11</v>
      </c>
      <c r="I7041" s="6">
        <f>H7041*'Dash Board'!$C$18/'Dash Board'!$C$11</f>
        <v>1.9353846558245144E-11</v>
      </c>
      <c r="J7041" s="6">
        <f>(G7041&gt;1)*PMT('Dash Board'!$C$11/365,$U$4,-'Dash Board'!$C$19)</f>
        <v>0</v>
      </c>
      <c r="K7041" s="6">
        <f t="shared" si="767"/>
        <v>0</v>
      </c>
      <c r="L7041" s="8">
        <f t="shared" si="768"/>
        <v>1.4132372295296185E-7</v>
      </c>
      <c r="N7041" s="8">
        <f t="shared" si="773"/>
        <v>-1.9353846558245144E-11</v>
      </c>
      <c r="O7041" s="8">
        <f>IF(E7040&lt;&gt;E7041,SUM($N$4:N7041)-SUM($O$3:O7040),0)</f>
        <v>0</v>
      </c>
      <c r="P7041" s="6">
        <f>IF(B7041&gt;0,SUM($O$4:O7041)-SUM($P$3:P7040),0)</f>
        <v>0</v>
      </c>
      <c r="Q7041" s="6">
        <f t="shared" si="769"/>
        <v>1.9353846558245144E-11</v>
      </c>
      <c r="R7041" s="8">
        <f>IF(E7040&lt;&gt;E7041,SUM($Q$4:Q7041)-SUM($R$3:R7040),0)</f>
        <v>0</v>
      </c>
      <c r="S7041" s="6">
        <f>IF(B7041&gt;0,SUM($R$4:R7041)-SUM($S$3:S7040),0)</f>
        <v>0</v>
      </c>
    </row>
    <row r="7042" spans="1:19">
      <c r="A7042">
        <f>IF(E7041&lt;&gt;E7042,COUNTIF($A$4:A7041,"&lt;&gt;0")+1,0)</f>
        <v>0</v>
      </c>
      <c r="B7042">
        <f>IF(A7042&lt;&gt;0,IF(MOD(A7042,3)=0,COUNTIF($B$4:B7041,"&lt;&gt;0")+1,0),0)</f>
        <v>0</v>
      </c>
      <c r="C7042" s="9">
        <f>'Dash Board'!$C$12+COUNT('Daily reducing balance'!$F$4:F7041)</f>
        <v>48768</v>
      </c>
      <c r="D7042">
        <f t="shared" si="770"/>
        <v>2033</v>
      </c>
      <c r="E7042">
        <f t="shared" si="771"/>
        <v>7</v>
      </c>
      <c r="F7042">
        <f>DAY('Dash Board'!$C$12+COUNT('Daily reducing balance'!$F$4:F7041))</f>
        <v>8</v>
      </c>
      <c r="G7042" s="8">
        <f t="shared" si="772"/>
        <v>1.4132372295296185E-7</v>
      </c>
      <c r="H7042" s="6">
        <f>G7042*'Dash Board'!$C$11/365</f>
        <v>4.0654769616605467E-11</v>
      </c>
      <c r="I7042" s="6">
        <f>H7042*'Dash Board'!$C$18/'Dash Board'!$C$11</f>
        <v>1.9359414103145463E-11</v>
      </c>
      <c r="J7042" s="6">
        <f>(G7042&gt;1)*PMT('Dash Board'!$C$11/365,$U$4,-'Dash Board'!$C$19)</f>
        <v>0</v>
      </c>
      <c r="K7042" s="6">
        <f t="shared" si="767"/>
        <v>0</v>
      </c>
      <c r="L7042" s="8">
        <f t="shared" si="768"/>
        <v>1.4136437772257846E-7</v>
      </c>
      <c r="N7042" s="8">
        <f t="shared" si="773"/>
        <v>-1.9359414103145463E-11</v>
      </c>
      <c r="O7042" s="8">
        <f>IF(E7041&lt;&gt;E7042,SUM($N$4:N7042)-SUM($O$3:O7041),0)</f>
        <v>0</v>
      </c>
      <c r="P7042" s="6">
        <f>IF(B7042&gt;0,SUM($O$4:O7042)-SUM($P$3:P7041),0)</f>
        <v>0</v>
      </c>
      <c r="Q7042" s="6">
        <f t="shared" si="769"/>
        <v>1.9359414103145463E-11</v>
      </c>
      <c r="R7042" s="8">
        <f>IF(E7041&lt;&gt;E7042,SUM($Q$4:Q7042)-SUM($R$3:R7041),0)</f>
        <v>0</v>
      </c>
      <c r="S7042" s="6">
        <f>IF(B7042&gt;0,SUM($R$4:R7042)-SUM($S$3:S7041),0)</f>
        <v>0</v>
      </c>
    </row>
    <row r="7043" spans="1:19">
      <c r="A7043">
        <f>IF(E7042&lt;&gt;E7043,COUNTIF($A$4:A7042,"&lt;&gt;0")+1,0)</f>
        <v>0</v>
      </c>
      <c r="B7043">
        <f>IF(A7043&lt;&gt;0,IF(MOD(A7043,3)=0,COUNTIF($B$4:B7042,"&lt;&gt;0")+1,0),0)</f>
        <v>0</v>
      </c>
      <c r="C7043" s="9">
        <f>'Dash Board'!$C$12+COUNT('Daily reducing balance'!$F$4:F7042)</f>
        <v>48769</v>
      </c>
      <c r="D7043">
        <f t="shared" si="770"/>
        <v>2033</v>
      </c>
      <c r="E7043">
        <f t="shared" si="771"/>
        <v>7</v>
      </c>
      <c r="F7043">
        <f>DAY('Dash Board'!$C$12+COUNT('Daily reducing balance'!$F$4:F7042))</f>
        <v>9</v>
      </c>
      <c r="G7043" s="8">
        <f t="shared" si="772"/>
        <v>1.4136437772257846E-7</v>
      </c>
      <c r="H7043" s="6">
        <f>G7043*'Dash Board'!$C$11/365</f>
        <v>4.0666464824303395E-11</v>
      </c>
      <c r="I7043" s="6">
        <f>H7043*'Dash Board'!$C$18/'Dash Board'!$C$11</f>
        <v>1.9364983249668285E-11</v>
      </c>
      <c r="J7043" s="6">
        <f>(G7043&gt;1)*PMT('Dash Board'!$C$11/365,$U$4,-'Dash Board'!$C$19)</f>
        <v>0</v>
      </c>
      <c r="K7043" s="6">
        <f t="shared" si="767"/>
        <v>0</v>
      </c>
      <c r="L7043" s="8">
        <f t="shared" si="768"/>
        <v>1.4140504418740277E-7</v>
      </c>
      <c r="N7043" s="8">
        <f t="shared" si="773"/>
        <v>-1.9364983249668285E-11</v>
      </c>
      <c r="O7043" s="8">
        <f>IF(E7042&lt;&gt;E7043,SUM($N$4:N7043)-SUM($O$3:O7042),0)</f>
        <v>0</v>
      </c>
      <c r="P7043" s="6">
        <f>IF(B7043&gt;0,SUM($O$4:O7043)-SUM($P$3:P7042),0)</f>
        <v>0</v>
      </c>
      <c r="Q7043" s="6">
        <f t="shared" si="769"/>
        <v>1.9364983249668285E-11</v>
      </c>
      <c r="R7043" s="8">
        <f>IF(E7042&lt;&gt;E7043,SUM($Q$4:Q7043)-SUM($R$3:R7042),0)</f>
        <v>0</v>
      </c>
      <c r="S7043" s="6">
        <f>IF(B7043&gt;0,SUM($R$4:R7043)-SUM($S$3:S7042),0)</f>
        <v>0</v>
      </c>
    </row>
    <row r="7044" spans="1:19">
      <c r="A7044">
        <f>IF(E7043&lt;&gt;E7044,COUNTIF($A$4:A7043,"&lt;&gt;0")+1,0)</f>
        <v>0</v>
      </c>
      <c r="B7044">
        <f>IF(A7044&lt;&gt;0,IF(MOD(A7044,3)=0,COUNTIF($B$4:B7043,"&lt;&gt;0")+1,0),0)</f>
        <v>0</v>
      </c>
      <c r="C7044" s="9">
        <f>'Dash Board'!$C$12+COUNT('Daily reducing balance'!$F$4:F7043)</f>
        <v>48770</v>
      </c>
      <c r="D7044">
        <f t="shared" si="770"/>
        <v>2033</v>
      </c>
      <c r="E7044">
        <f t="shared" si="771"/>
        <v>7</v>
      </c>
      <c r="F7044">
        <f>DAY('Dash Board'!$C$12+COUNT('Daily reducing balance'!$F$4:F7043))</f>
        <v>10</v>
      </c>
      <c r="G7044" s="8">
        <f t="shared" si="772"/>
        <v>1.4140504418740277E-7</v>
      </c>
      <c r="H7044" s="6">
        <f>G7044*'Dash Board'!$C$11/365</f>
        <v>4.0678163396376136E-11</v>
      </c>
      <c r="I7044" s="6">
        <f>H7044*'Dash Board'!$C$18/'Dash Board'!$C$11</f>
        <v>1.9370553998274349E-11</v>
      </c>
      <c r="J7044" s="6">
        <f>(G7044&gt;1)*PMT('Dash Board'!$C$11/365,$U$4,-'Dash Board'!$C$19)</f>
        <v>0</v>
      </c>
      <c r="K7044" s="6">
        <f t="shared" si="767"/>
        <v>0</v>
      </c>
      <c r="L7044" s="8">
        <f t="shared" si="768"/>
        <v>1.4144572235079915E-7</v>
      </c>
      <c r="N7044" s="8">
        <f t="shared" si="773"/>
        <v>-1.9370553998274349E-11</v>
      </c>
      <c r="O7044" s="8">
        <f>IF(E7043&lt;&gt;E7044,SUM($N$4:N7044)-SUM($O$3:O7043),0)</f>
        <v>0</v>
      </c>
      <c r="P7044" s="6">
        <f>IF(B7044&gt;0,SUM($O$4:O7044)-SUM($P$3:P7043),0)</f>
        <v>0</v>
      </c>
      <c r="Q7044" s="6">
        <f t="shared" si="769"/>
        <v>1.9370553998274349E-11</v>
      </c>
      <c r="R7044" s="8">
        <f>IF(E7043&lt;&gt;E7044,SUM($Q$4:Q7044)-SUM($R$3:R7043),0)</f>
        <v>0</v>
      </c>
      <c r="S7044" s="6">
        <f>IF(B7044&gt;0,SUM($R$4:R7044)-SUM($S$3:S7043),0)</f>
        <v>0</v>
      </c>
    </row>
    <row r="7045" spans="1:19">
      <c r="A7045">
        <f>IF(E7044&lt;&gt;E7045,COUNTIF($A$4:A7044,"&lt;&gt;0")+1,0)</f>
        <v>0</v>
      </c>
      <c r="B7045">
        <f>IF(A7045&lt;&gt;0,IF(MOD(A7045,3)=0,COUNTIF($B$4:B7044,"&lt;&gt;0")+1,0),0)</f>
        <v>0</v>
      </c>
      <c r="C7045" s="9">
        <f>'Dash Board'!$C$12+COUNT('Daily reducing balance'!$F$4:F7044)</f>
        <v>48771</v>
      </c>
      <c r="D7045">
        <f t="shared" si="770"/>
        <v>2033</v>
      </c>
      <c r="E7045">
        <f t="shared" si="771"/>
        <v>7</v>
      </c>
      <c r="F7045">
        <f>DAY('Dash Board'!$C$12+COUNT('Daily reducing balance'!$F$4:F7044))</f>
        <v>11</v>
      </c>
      <c r="G7045" s="8">
        <f t="shared" si="772"/>
        <v>1.4144572235079915E-7</v>
      </c>
      <c r="H7045" s="6">
        <f>G7045*'Dash Board'!$C$11/365</f>
        <v>4.0689865333791537E-11</v>
      </c>
      <c r="I7045" s="6">
        <f>H7045*'Dash Board'!$C$18/'Dash Board'!$C$11</f>
        <v>1.9376126349424544E-11</v>
      </c>
      <c r="J7045" s="6">
        <f>(G7045&gt;1)*PMT('Dash Board'!$C$11/365,$U$4,-'Dash Board'!$C$19)</f>
        <v>0</v>
      </c>
      <c r="K7045" s="6">
        <f t="shared" ref="K7045:K7108" si="774">IF(F7045=1,SUMIFS($J$4:$J$7308,$D$4:$D$7308,"="&amp;YEAR(C7045),$E$4:$E$7308,"="&amp;MONTH(C7045)),0)</f>
        <v>0</v>
      </c>
      <c r="L7045" s="8">
        <f t="shared" ref="L7045:L7108" si="775">IF(G7045+H7045-J7045&lt;0,0,G7045+H7045-J7045)</f>
        <v>1.4148641221613294E-7</v>
      </c>
      <c r="N7045" s="8">
        <f t="shared" si="773"/>
        <v>-1.9376126349424544E-11</v>
      </c>
      <c r="O7045" s="8">
        <f>IF(E7044&lt;&gt;E7045,SUM($N$4:N7045)-SUM($O$3:O7044),0)</f>
        <v>0</v>
      </c>
      <c r="P7045" s="6">
        <f>IF(B7045&gt;0,SUM($O$4:O7045)-SUM($P$3:P7044),0)</f>
        <v>0</v>
      </c>
      <c r="Q7045" s="6">
        <f t="shared" ref="Q7045:Q7108" si="776">I7045</f>
        <v>1.9376126349424544E-11</v>
      </c>
      <c r="R7045" s="8">
        <f>IF(E7044&lt;&gt;E7045,SUM($Q$4:Q7045)-SUM($R$3:R7044),0)</f>
        <v>0</v>
      </c>
      <c r="S7045" s="6">
        <f>IF(B7045&gt;0,SUM($R$4:R7045)-SUM($S$3:S7044),0)</f>
        <v>0</v>
      </c>
    </row>
    <row r="7046" spans="1:19">
      <c r="A7046">
        <f>IF(E7045&lt;&gt;E7046,COUNTIF($A$4:A7045,"&lt;&gt;0")+1,0)</f>
        <v>0</v>
      </c>
      <c r="B7046">
        <f>IF(A7046&lt;&gt;0,IF(MOD(A7046,3)=0,COUNTIF($B$4:B7045,"&lt;&gt;0")+1,0),0)</f>
        <v>0</v>
      </c>
      <c r="C7046" s="9">
        <f>'Dash Board'!$C$12+COUNT('Daily reducing balance'!$F$4:F7045)</f>
        <v>48772</v>
      </c>
      <c r="D7046">
        <f t="shared" si="770"/>
        <v>2033</v>
      </c>
      <c r="E7046">
        <f t="shared" si="771"/>
        <v>7</v>
      </c>
      <c r="F7046">
        <f>DAY('Dash Board'!$C$12+COUNT('Daily reducing balance'!$F$4:F7045))</f>
        <v>12</v>
      </c>
      <c r="G7046" s="8">
        <f t="shared" si="772"/>
        <v>1.4148641221613294E-7</v>
      </c>
      <c r="H7046" s="6">
        <f>G7046*'Dash Board'!$C$11/365</f>
        <v>4.0701570637517695E-11</v>
      </c>
      <c r="I7046" s="6">
        <f>H7046*'Dash Board'!$C$18/'Dash Board'!$C$11</f>
        <v>1.9381700303579858E-11</v>
      </c>
      <c r="J7046" s="6">
        <f>(G7046&gt;1)*PMT('Dash Board'!$C$11/365,$U$4,-'Dash Board'!$C$19)</f>
        <v>0</v>
      </c>
      <c r="K7046" s="6">
        <f t="shared" si="774"/>
        <v>0</v>
      </c>
      <c r="L7046" s="8">
        <f t="shared" si="775"/>
        <v>1.4152711378677045E-7</v>
      </c>
      <c r="N7046" s="8">
        <f t="shared" si="773"/>
        <v>-1.9381700303579858E-11</v>
      </c>
      <c r="O7046" s="8">
        <f>IF(E7045&lt;&gt;E7046,SUM($N$4:N7046)-SUM($O$3:O7045),0)</f>
        <v>0</v>
      </c>
      <c r="P7046" s="6">
        <f>IF(B7046&gt;0,SUM($O$4:O7046)-SUM($P$3:P7045),0)</f>
        <v>0</v>
      </c>
      <c r="Q7046" s="6">
        <f t="shared" si="776"/>
        <v>1.9381700303579858E-11</v>
      </c>
      <c r="R7046" s="8">
        <f>IF(E7045&lt;&gt;E7046,SUM($Q$4:Q7046)-SUM($R$3:R7045),0)</f>
        <v>0</v>
      </c>
      <c r="S7046" s="6">
        <f>IF(B7046&gt;0,SUM($R$4:R7046)-SUM($S$3:S7045),0)</f>
        <v>0</v>
      </c>
    </row>
    <row r="7047" spans="1:19">
      <c r="A7047">
        <f>IF(E7046&lt;&gt;E7047,COUNTIF($A$4:A7046,"&lt;&gt;0")+1,0)</f>
        <v>0</v>
      </c>
      <c r="B7047">
        <f>IF(A7047&lt;&gt;0,IF(MOD(A7047,3)=0,COUNTIF($B$4:B7046,"&lt;&gt;0")+1,0),0)</f>
        <v>0</v>
      </c>
      <c r="C7047" s="9">
        <f>'Dash Board'!$C$12+COUNT('Daily reducing balance'!$F$4:F7046)</f>
        <v>48773</v>
      </c>
      <c r="D7047">
        <f t="shared" si="770"/>
        <v>2033</v>
      </c>
      <c r="E7047">
        <f t="shared" si="771"/>
        <v>7</v>
      </c>
      <c r="F7047">
        <f>DAY('Dash Board'!$C$12+COUNT('Daily reducing balance'!$F$4:F7046))</f>
        <v>13</v>
      </c>
      <c r="G7047" s="8">
        <f t="shared" si="772"/>
        <v>1.4152711378677045E-7</v>
      </c>
      <c r="H7047" s="6">
        <f>G7047*'Dash Board'!$C$11/365</f>
        <v>4.0713279308523001E-11</v>
      </c>
      <c r="I7047" s="6">
        <f>H7047*'Dash Board'!$C$18/'Dash Board'!$C$11</f>
        <v>1.9387275861201431E-11</v>
      </c>
      <c r="J7047" s="6">
        <f>(G7047&gt;1)*PMT('Dash Board'!$C$11/365,$U$4,-'Dash Board'!$C$19)</f>
        <v>0</v>
      </c>
      <c r="K7047" s="6">
        <f t="shared" si="774"/>
        <v>0</v>
      </c>
      <c r="L7047" s="8">
        <f t="shared" si="775"/>
        <v>1.4156782706607897E-7</v>
      </c>
      <c r="N7047" s="8">
        <f t="shared" si="773"/>
        <v>-1.9387275861201431E-11</v>
      </c>
      <c r="O7047" s="8">
        <f>IF(E7046&lt;&gt;E7047,SUM($N$4:N7047)-SUM($O$3:O7046),0)</f>
        <v>0</v>
      </c>
      <c r="P7047" s="6">
        <f>IF(B7047&gt;0,SUM($O$4:O7047)-SUM($P$3:P7046),0)</f>
        <v>0</v>
      </c>
      <c r="Q7047" s="6">
        <f t="shared" si="776"/>
        <v>1.9387275861201431E-11</v>
      </c>
      <c r="R7047" s="8">
        <f>IF(E7046&lt;&gt;E7047,SUM($Q$4:Q7047)-SUM($R$3:R7046),0)</f>
        <v>0</v>
      </c>
      <c r="S7047" s="6">
        <f>IF(B7047&gt;0,SUM($R$4:R7047)-SUM($S$3:S7046),0)</f>
        <v>0</v>
      </c>
    </row>
    <row r="7048" spans="1:19">
      <c r="A7048">
        <f>IF(E7047&lt;&gt;E7048,COUNTIF($A$4:A7047,"&lt;&gt;0")+1,0)</f>
        <v>0</v>
      </c>
      <c r="B7048">
        <f>IF(A7048&lt;&gt;0,IF(MOD(A7048,3)=0,COUNTIF($B$4:B7047,"&lt;&gt;0")+1,0),0)</f>
        <v>0</v>
      </c>
      <c r="C7048" s="9">
        <f>'Dash Board'!$C$12+COUNT('Daily reducing balance'!$F$4:F7047)</f>
        <v>48774</v>
      </c>
      <c r="D7048">
        <f t="shared" si="770"/>
        <v>2033</v>
      </c>
      <c r="E7048">
        <f t="shared" si="771"/>
        <v>7</v>
      </c>
      <c r="F7048">
        <f>DAY('Dash Board'!$C$12+COUNT('Daily reducing balance'!$F$4:F7047))</f>
        <v>14</v>
      </c>
      <c r="G7048" s="8">
        <f t="shared" si="772"/>
        <v>1.4156782706607897E-7</v>
      </c>
      <c r="H7048" s="6">
        <f>G7048*'Dash Board'!$C$11/365</f>
        <v>4.0724991347776141E-11</v>
      </c>
      <c r="I7048" s="6">
        <f>H7048*'Dash Board'!$C$18/'Dash Board'!$C$11</f>
        <v>1.9392853022750546E-11</v>
      </c>
      <c r="J7048" s="6">
        <f>(G7048&gt;1)*PMT('Dash Board'!$C$11/365,$U$4,-'Dash Board'!$C$19)</f>
        <v>0</v>
      </c>
      <c r="K7048" s="6">
        <f t="shared" si="774"/>
        <v>0</v>
      </c>
      <c r="L7048" s="8">
        <f t="shared" si="775"/>
        <v>1.4160855205742674E-7</v>
      </c>
      <c r="N7048" s="8">
        <f t="shared" si="773"/>
        <v>-1.9392853022750546E-11</v>
      </c>
      <c r="O7048" s="8">
        <f>IF(E7047&lt;&gt;E7048,SUM($N$4:N7048)-SUM($O$3:O7047),0)</f>
        <v>0</v>
      </c>
      <c r="P7048" s="6">
        <f>IF(B7048&gt;0,SUM($O$4:O7048)-SUM($P$3:P7047),0)</f>
        <v>0</v>
      </c>
      <c r="Q7048" s="6">
        <f t="shared" si="776"/>
        <v>1.9392853022750546E-11</v>
      </c>
      <c r="R7048" s="8">
        <f>IF(E7047&lt;&gt;E7048,SUM($Q$4:Q7048)-SUM($R$3:R7047),0)</f>
        <v>0</v>
      </c>
      <c r="S7048" s="6">
        <f>IF(B7048&gt;0,SUM($R$4:R7048)-SUM($S$3:S7047),0)</f>
        <v>0</v>
      </c>
    </row>
    <row r="7049" spans="1:19">
      <c r="A7049">
        <f>IF(E7048&lt;&gt;E7049,COUNTIF($A$4:A7048,"&lt;&gt;0")+1,0)</f>
        <v>0</v>
      </c>
      <c r="B7049">
        <f>IF(A7049&lt;&gt;0,IF(MOD(A7049,3)=0,COUNTIF($B$4:B7048,"&lt;&gt;0")+1,0),0)</f>
        <v>0</v>
      </c>
      <c r="C7049" s="9">
        <f>'Dash Board'!$C$12+COUNT('Daily reducing balance'!$F$4:F7048)</f>
        <v>48775</v>
      </c>
      <c r="D7049">
        <f t="shared" si="770"/>
        <v>2033</v>
      </c>
      <c r="E7049">
        <f t="shared" si="771"/>
        <v>7</v>
      </c>
      <c r="F7049">
        <f>DAY('Dash Board'!$C$12+COUNT('Daily reducing balance'!$F$4:F7048))</f>
        <v>15</v>
      </c>
      <c r="G7049" s="8">
        <f t="shared" si="772"/>
        <v>1.4160855205742674E-7</v>
      </c>
      <c r="H7049" s="6">
        <f>G7049*'Dash Board'!$C$11/365</f>
        <v>4.0736706756246047E-11</v>
      </c>
      <c r="I7049" s="6">
        <f>H7049*'Dash Board'!$C$18/'Dash Board'!$C$11</f>
        <v>1.9398431788688594E-11</v>
      </c>
      <c r="J7049" s="6">
        <f>(G7049&gt;1)*PMT('Dash Board'!$C$11/365,$U$4,-'Dash Board'!$C$19)</f>
        <v>0</v>
      </c>
      <c r="K7049" s="6">
        <f t="shared" si="774"/>
        <v>0</v>
      </c>
      <c r="L7049" s="8">
        <f t="shared" si="775"/>
        <v>1.4164928876418297E-7</v>
      </c>
      <c r="N7049" s="8">
        <f t="shared" si="773"/>
        <v>-1.9398431788688594E-11</v>
      </c>
      <c r="O7049" s="8">
        <f>IF(E7048&lt;&gt;E7049,SUM($N$4:N7049)-SUM($O$3:O7048),0)</f>
        <v>0</v>
      </c>
      <c r="P7049" s="6">
        <f>IF(B7049&gt;0,SUM($O$4:O7049)-SUM($P$3:P7048),0)</f>
        <v>0</v>
      </c>
      <c r="Q7049" s="6">
        <f t="shared" si="776"/>
        <v>1.9398431788688594E-11</v>
      </c>
      <c r="R7049" s="8">
        <f>IF(E7048&lt;&gt;E7049,SUM($Q$4:Q7049)-SUM($R$3:R7048),0)</f>
        <v>0</v>
      </c>
      <c r="S7049" s="6">
        <f>IF(B7049&gt;0,SUM($R$4:R7049)-SUM($S$3:S7048),0)</f>
        <v>0</v>
      </c>
    </row>
    <row r="7050" spans="1:19">
      <c r="A7050">
        <f>IF(E7049&lt;&gt;E7050,COUNTIF($A$4:A7049,"&lt;&gt;0")+1,0)</f>
        <v>0</v>
      </c>
      <c r="B7050">
        <f>IF(A7050&lt;&gt;0,IF(MOD(A7050,3)=0,COUNTIF($B$4:B7049,"&lt;&gt;0")+1,0),0)</f>
        <v>0</v>
      </c>
      <c r="C7050" s="9">
        <f>'Dash Board'!$C$12+COUNT('Daily reducing balance'!$F$4:F7049)</f>
        <v>48776</v>
      </c>
      <c r="D7050">
        <f t="shared" si="770"/>
        <v>2033</v>
      </c>
      <c r="E7050">
        <f t="shared" si="771"/>
        <v>7</v>
      </c>
      <c r="F7050">
        <f>DAY('Dash Board'!$C$12+COUNT('Daily reducing balance'!$F$4:F7049))</f>
        <v>16</v>
      </c>
      <c r="G7050" s="8">
        <f t="shared" si="772"/>
        <v>1.4164928876418297E-7</v>
      </c>
      <c r="H7050" s="6">
        <f>G7050*'Dash Board'!$C$11/365</f>
        <v>4.0748425534901949E-11</v>
      </c>
      <c r="I7050" s="6">
        <f>H7050*'Dash Board'!$C$18/'Dash Board'!$C$11</f>
        <v>1.9404012159477118E-11</v>
      </c>
      <c r="J7050" s="6">
        <f>(G7050&gt;1)*PMT('Dash Board'!$C$11/365,$U$4,-'Dash Board'!$C$19)</f>
        <v>0</v>
      </c>
      <c r="K7050" s="6">
        <f t="shared" si="774"/>
        <v>0</v>
      </c>
      <c r="L7050" s="8">
        <f t="shared" si="775"/>
        <v>1.4169003718971788E-7</v>
      </c>
      <c r="N7050" s="8">
        <f t="shared" si="773"/>
        <v>-1.9404012159477118E-11</v>
      </c>
      <c r="O7050" s="8">
        <f>IF(E7049&lt;&gt;E7050,SUM($N$4:N7050)-SUM($O$3:O7049),0)</f>
        <v>0</v>
      </c>
      <c r="P7050" s="6">
        <f>IF(B7050&gt;0,SUM($O$4:O7050)-SUM($P$3:P7049),0)</f>
        <v>0</v>
      </c>
      <c r="Q7050" s="6">
        <f t="shared" si="776"/>
        <v>1.9404012159477118E-11</v>
      </c>
      <c r="R7050" s="8">
        <f>IF(E7049&lt;&gt;E7050,SUM($Q$4:Q7050)-SUM($R$3:R7049),0)</f>
        <v>0</v>
      </c>
      <c r="S7050" s="6">
        <f>IF(B7050&gt;0,SUM($R$4:R7050)-SUM($S$3:S7049),0)</f>
        <v>0</v>
      </c>
    </row>
    <row r="7051" spans="1:19">
      <c r="A7051">
        <f>IF(E7050&lt;&gt;E7051,COUNTIF($A$4:A7050,"&lt;&gt;0")+1,0)</f>
        <v>0</v>
      </c>
      <c r="B7051">
        <f>IF(A7051&lt;&gt;0,IF(MOD(A7051,3)=0,COUNTIF($B$4:B7050,"&lt;&gt;0")+1,0),0)</f>
        <v>0</v>
      </c>
      <c r="C7051" s="9">
        <f>'Dash Board'!$C$12+COUNT('Daily reducing balance'!$F$4:F7050)</f>
        <v>48777</v>
      </c>
      <c r="D7051">
        <f t="shared" si="770"/>
        <v>2033</v>
      </c>
      <c r="E7051">
        <f t="shared" si="771"/>
        <v>7</v>
      </c>
      <c r="F7051">
        <f>DAY('Dash Board'!$C$12+COUNT('Daily reducing balance'!$F$4:F7050))</f>
        <v>17</v>
      </c>
      <c r="G7051" s="8">
        <f t="shared" si="772"/>
        <v>1.4169003718971788E-7</v>
      </c>
      <c r="H7051" s="6">
        <f>G7051*'Dash Board'!$C$11/365</f>
        <v>4.0760147684713361E-11</v>
      </c>
      <c r="I7051" s="6">
        <f>H7051*'Dash Board'!$C$18/'Dash Board'!$C$11</f>
        <v>1.9409594135577793E-11</v>
      </c>
      <c r="J7051" s="6">
        <f>(G7051&gt;1)*PMT('Dash Board'!$C$11/365,$U$4,-'Dash Board'!$C$19)</f>
        <v>0</v>
      </c>
      <c r="K7051" s="6">
        <f t="shared" si="774"/>
        <v>0</v>
      </c>
      <c r="L7051" s="8">
        <f t="shared" si="775"/>
        <v>1.417307973374026E-7</v>
      </c>
      <c r="N7051" s="8">
        <f t="shared" si="773"/>
        <v>-1.9409594135577793E-11</v>
      </c>
      <c r="O7051" s="8">
        <f>IF(E7050&lt;&gt;E7051,SUM($N$4:N7051)-SUM($O$3:O7050),0)</f>
        <v>0</v>
      </c>
      <c r="P7051" s="6">
        <f>IF(B7051&gt;0,SUM($O$4:O7051)-SUM($P$3:P7050),0)</f>
        <v>0</v>
      </c>
      <c r="Q7051" s="6">
        <f t="shared" si="776"/>
        <v>1.9409594135577793E-11</v>
      </c>
      <c r="R7051" s="8">
        <f>IF(E7050&lt;&gt;E7051,SUM($Q$4:Q7051)-SUM($R$3:R7050),0)</f>
        <v>0</v>
      </c>
      <c r="S7051" s="6">
        <f>IF(B7051&gt;0,SUM($R$4:R7051)-SUM($S$3:S7050),0)</f>
        <v>0</v>
      </c>
    </row>
    <row r="7052" spans="1:19">
      <c r="A7052">
        <f>IF(E7051&lt;&gt;E7052,COUNTIF($A$4:A7051,"&lt;&gt;0")+1,0)</f>
        <v>0</v>
      </c>
      <c r="B7052">
        <f>IF(A7052&lt;&gt;0,IF(MOD(A7052,3)=0,COUNTIF($B$4:B7051,"&lt;&gt;0")+1,0),0)</f>
        <v>0</v>
      </c>
      <c r="C7052" s="9">
        <f>'Dash Board'!$C$12+COUNT('Daily reducing balance'!$F$4:F7051)</f>
        <v>48778</v>
      </c>
      <c r="D7052">
        <f t="shared" si="770"/>
        <v>2033</v>
      </c>
      <c r="E7052">
        <f t="shared" si="771"/>
        <v>7</v>
      </c>
      <c r="F7052">
        <f>DAY('Dash Board'!$C$12+COUNT('Daily reducing balance'!$F$4:F7051))</f>
        <v>18</v>
      </c>
      <c r="G7052" s="8">
        <f t="shared" si="772"/>
        <v>1.417307973374026E-7</v>
      </c>
      <c r="H7052" s="6">
        <f>G7052*'Dash Board'!$C$11/365</f>
        <v>4.0771873206650061E-11</v>
      </c>
      <c r="I7052" s="6">
        <f>H7052*'Dash Board'!$C$18/'Dash Board'!$C$11</f>
        <v>1.941517771745241E-11</v>
      </c>
      <c r="J7052" s="6">
        <f>(G7052&gt;1)*PMT('Dash Board'!$C$11/365,$U$4,-'Dash Board'!$C$19)</f>
        <v>0</v>
      </c>
      <c r="K7052" s="6">
        <f t="shared" si="774"/>
        <v>0</v>
      </c>
      <c r="L7052" s="8">
        <f t="shared" si="775"/>
        <v>1.4177156921060924E-7</v>
      </c>
      <c r="N7052" s="8">
        <f t="shared" si="773"/>
        <v>-1.941517771745241E-11</v>
      </c>
      <c r="O7052" s="8">
        <f>IF(E7051&lt;&gt;E7052,SUM($N$4:N7052)-SUM($O$3:O7051),0)</f>
        <v>0</v>
      </c>
      <c r="P7052" s="6">
        <f>IF(B7052&gt;0,SUM($O$4:O7052)-SUM($P$3:P7051),0)</f>
        <v>0</v>
      </c>
      <c r="Q7052" s="6">
        <f t="shared" si="776"/>
        <v>1.941517771745241E-11</v>
      </c>
      <c r="R7052" s="8">
        <f>IF(E7051&lt;&gt;E7052,SUM($Q$4:Q7052)-SUM($R$3:R7051),0)</f>
        <v>0</v>
      </c>
      <c r="S7052" s="6">
        <f>IF(B7052&gt;0,SUM($R$4:R7052)-SUM($S$3:S7051),0)</f>
        <v>0</v>
      </c>
    </row>
    <row r="7053" spans="1:19">
      <c r="A7053">
        <f>IF(E7052&lt;&gt;E7053,COUNTIF($A$4:A7052,"&lt;&gt;0")+1,0)</f>
        <v>0</v>
      </c>
      <c r="B7053">
        <f>IF(A7053&lt;&gt;0,IF(MOD(A7053,3)=0,COUNTIF($B$4:B7052,"&lt;&gt;0")+1,0),0)</f>
        <v>0</v>
      </c>
      <c r="C7053" s="9">
        <f>'Dash Board'!$C$12+COUNT('Daily reducing balance'!$F$4:F7052)</f>
        <v>48779</v>
      </c>
      <c r="D7053">
        <f t="shared" si="770"/>
        <v>2033</v>
      </c>
      <c r="E7053">
        <f t="shared" si="771"/>
        <v>7</v>
      </c>
      <c r="F7053">
        <f>DAY('Dash Board'!$C$12+COUNT('Daily reducing balance'!$F$4:F7052))</f>
        <v>19</v>
      </c>
      <c r="G7053" s="8">
        <f t="shared" si="772"/>
        <v>1.4177156921060924E-7</v>
      </c>
      <c r="H7053" s="6">
        <f>G7053*'Dash Board'!$C$11/365</f>
        <v>4.0783602101682113E-11</v>
      </c>
      <c r="I7053" s="6">
        <f>H7053*'Dash Board'!$C$18/'Dash Board'!$C$11</f>
        <v>1.9420762905562909E-11</v>
      </c>
      <c r="J7053" s="6">
        <f>(G7053&gt;1)*PMT('Dash Board'!$C$11/365,$U$4,-'Dash Board'!$C$19)</f>
        <v>0</v>
      </c>
      <c r="K7053" s="6">
        <f t="shared" si="774"/>
        <v>0</v>
      </c>
      <c r="L7053" s="8">
        <f t="shared" si="775"/>
        <v>1.4181235281271091E-7</v>
      </c>
      <c r="N7053" s="8">
        <f t="shared" si="773"/>
        <v>-1.9420762905562909E-11</v>
      </c>
      <c r="O7053" s="8">
        <f>IF(E7052&lt;&gt;E7053,SUM($N$4:N7053)-SUM($O$3:O7052),0)</f>
        <v>0</v>
      </c>
      <c r="P7053" s="6">
        <f>IF(B7053&gt;0,SUM($O$4:O7053)-SUM($P$3:P7052),0)</f>
        <v>0</v>
      </c>
      <c r="Q7053" s="6">
        <f t="shared" si="776"/>
        <v>1.9420762905562909E-11</v>
      </c>
      <c r="R7053" s="8">
        <f>IF(E7052&lt;&gt;E7053,SUM($Q$4:Q7053)-SUM($R$3:R7052),0)</f>
        <v>0</v>
      </c>
      <c r="S7053" s="6">
        <f>IF(B7053&gt;0,SUM($R$4:R7053)-SUM($S$3:S7052),0)</f>
        <v>0</v>
      </c>
    </row>
    <row r="7054" spans="1:19">
      <c r="A7054">
        <f>IF(E7053&lt;&gt;E7054,COUNTIF($A$4:A7053,"&lt;&gt;0")+1,0)</f>
        <v>0</v>
      </c>
      <c r="B7054">
        <f>IF(A7054&lt;&gt;0,IF(MOD(A7054,3)=0,COUNTIF($B$4:B7053,"&lt;&gt;0")+1,0),0)</f>
        <v>0</v>
      </c>
      <c r="C7054" s="9">
        <f>'Dash Board'!$C$12+COUNT('Daily reducing balance'!$F$4:F7053)</f>
        <v>48780</v>
      </c>
      <c r="D7054">
        <f t="shared" si="770"/>
        <v>2033</v>
      </c>
      <c r="E7054">
        <f t="shared" si="771"/>
        <v>7</v>
      </c>
      <c r="F7054">
        <f>DAY('Dash Board'!$C$12+COUNT('Daily reducing balance'!$F$4:F7053))</f>
        <v>20</v>
      </c>
      <c r="G7054" s="8">
        <f t="shared" si="772"/>
        <v>1.4181235281271091E-7</v>
      </c>
      <c r="H7054" s="6">
        <f>G7054*'Dash Board'!$C$11/365</f>
        <v>4.079533437077985E-11</v>
      </c>
      <c r="I7054" s="6">
        <f>H7054*'Dash Board'!$C$18/'Dash Board'!$C$11</f>
        <v>1.9426349700371356E-11</v>
      </c>
      <c r="J7054" s="6">
        <f>(G7054&gt;1)*PMT('Dash Board'!$C$11/365,$U$4,-'Dash Board'!$C$19)</f>
        <v>0</v>
      </c>
      <c r="K7054" s="6">
        <f t="shared" si="774"/>
        <v>0</v>
      </c>
      <c r="L7054" s="8">
        <f t="shared" si="775"/>
        <v>1.4185314814708169E-7</v>
      </c>
      <c r="N7054" s="8">
        <f t="shared" si="773"/>
        <v>-1.9426349700371356E-11</v>
      </c>
      <c r="O7054" s="8">
        <f>IF(E7053&lt;&gt;E7054,SUM($N$4:N7054)-SUM($O$3:O7053),0)</f>
        <v>0</v>
      </c>
      <c r="P7054" s="6">
        <f>IF(B7054&gt;0,SUM($O$4:O7054)-SUM($P$3:P7053),0)</f>
        <v>0</v>
      </c>
      <c r="Q7054" s="6">
        <f t="shared" si="776"/>
        <v>1.9426349700371356E-11</v>
      </c>
      <c r="R7054" s="8">
        <f>IF(E7053&lt;&gt;E7054,SUM($Q$4:Q7054)-SUM($R$3:R7053),0)</f>
        <v>0</v>
      </c>
      <c r="S7054" s="6">
        <f>IF(B7054&gt;0,SUM($R$4:R7054)-SUM($S$3:S7053),0)</f>
        <v>0</v>
      </c>
    </row>
    <row r="7055" spans="1:19">
      <c r="A7055">
        <f>IF(E7054&lt;&gt;E7055,COUNTIF($A$4:A7054,"&lt;&gt;0")+1,0)</f>
        <v>0</v>
      </c>
      <c r="B7055">
        <f>IF(A7055&lt;&gt;0,IF(MOD(A7055,3)=0,COUNTIF($B$4:B7054,"&lt;&gt;0")+1,0),0)</f>
        <v>0</v>
      </c>
      <c r="C7055" s="9">
        <f>'Dash Board'!$C$12+COUNT('Daily reducing balance'!$F$4:F7054)</f>
        <v>48781</v>
      </c>
      <c r="D7055">
        <f t="shared" si="770"/>
        <v>2033</v>
      </c>
      <c r="E7055">
        <f t="shared" si="771"/>
        <v>7</v>
      </c>
      <c r="F7055">
        <f>DAY('Dash Board'!$C$12+COUNT('Daily reducing balance'!$F$4:F7054))</f>
        <v>21</v>
      </c>
      <c r="G7055" s="8">
        <f t="shared" si="772"/>
        <v>1.4185314814708169E-7</v>
      </c>
      <c r="H7055" s="6">
        <f>G7055*'Dash Board'!$C$11/365</f>
        <v>4.0807070014913906E-11</v>
      </c>
      <c r="I7055" s="6">
        <f>H7055*'Dash Board'!$C$18/'Dash Board'!$C$11</f>
        <v>1.9431938102339957E-11</v>
      </c>
      <c r="J7055" s="6">
        <f>(G7055&gt;1)*PMT('Dash Board'!$C$11/365,$U$4,-'Dash Board'!$C$19)</f>
        <v>0</v>
      </c>
      <c r="K7055" s="6">
        <f t="shared" si="774"/>
        <v>0</v>
      </c>
      <c r="L7055" s="8">
        <f t="shared" si="775"/>
        <v>1.4189395521709659E-7</v>
      </c>
      <c r="N7055" s="8">
        <f t="shared" si="773"/>
        <v>-1.9431938102339957E-11</v>
      </c>
      <c r="O7055" s="8">
        <f>IF(E7054&lt;&gt;E7055,SUM($N$4:N7055)-SUM($O$3:O7054),0)</f>
        <v>0</v>
      </c>
      <c r="P7055" s="6">
        <f>IF(B7055&gt;0,SUM($O$4:O7055)-SUM($P$3:P7054),0)</f>
        <v>0</v>
      </c>
      <c r="Q7055" s="6">
        <f t="shared" si="776"/>
        <v>1.9431938102339957E-11</v>
      </c>
      <c r="R7055" s="8">
        <f>IF(E7054&lt;&gt;E7055,SUM($Q$4:Q7055)-SUM($R$3:R7054),0)</f>
        <v>0</v>
      </c>
      <c r="S7055" s="6">
        <f>IF(B7055&gt;0,SUM($R$4:R7055)-SUM($S$3:S7054),0)</f>
        <v>0</v>
      </c>
    </row>
    <row r="7056" spans="1:19">
      <c r="A7056">
        <f>IF(E7055&lt;&gt;E7056,COUNTIF($A$4:A7055,"&lt;&gt;0")+1,0)</f>
        <v>0</v>
      </c>
      <c r="B7056">
        <f>IF(A7056&lt;&gt;0,IF(MOD(A7056,3)=0,COUNTIF($B$4:B7055,"&lt;&gt;0")+1,0),0)</f>
        <v>0</v>
      </c>
      <c r="C7056" s="9">
        <f>'Dash Board'!$C$12+COUNT('Daily reducing balance'!$F$4:F7055)</f>
        <v>48782</v>
      </c>
      <c r="D7056">
        <f t="shared" si="770"/>
        <v>2033</v>
      </c>
      <c r="E7056">
        <f t="shared" si="771"/>
        <v>7</v>
      </c>
      <c r="F7056">
        <f>DAY('Dash Board'!$C$12+COUNT('Daily reducing balance'!$F$4:F7055))</f>
        <v>22</v>
      </c>
      <c r="G7056" s="8">
        <f t="shared" si="772"/>
        <v>1.4189395521709659E-7</v>
      </c>
      <c r="H7056" s="6">
        <f>G7056*'Dash Board'!$C$11/365</f>
        <v>4.0818809035055183E-11</v>
      </c>
      <c r="I7056" s="6">
        <f>H7056*'Dash Board'!$C$18/'Dash Board'!$C$11</f>
        <v>1.9437528111931041E-11</v>
      </c>
      <c r="J7056" s="6">
        <f>(G7056&gt;1)*PMT('Dash Board'!$C$11/365,$U$4,-'Dash Board'!$C$19)</f>
        <v>0</v>
      </c>
      <c r="K7056" s="6">
        <f t="shared" si="774"/>
        <v>0</v>
      </c>
      <c r="L7056" s="8">
        <f t="shared" si="775"/>
        <v>1.4193477402613164E-7</v>
      </c>
      <c r="N7056" s="8">
        <f t="shared" si="773"/>
        <v>-1.9437528111931041E-11</v>
      </c>
      <c r="O7056" s="8">
        <f>IF(E7055&lt;&gt;E7056,SUM($N$4:N7056)-SUM($O$3:O7055),0)</f>
        <v>0</v>
      </c>
      <c r="P7056" s="6">
        <f>IF(B7056&gt;0,SUM($O$4:O7056)-SUM($P$3:P7055),0)</f>
        <v>0</v>
      </c>
      <c r="Q7056" s="6">
        <f t="shared" si="776"/>
        <v>1.9437528111931041E-11</v>
      </c>
      <c r="R7056" s="8">
        <f>IF(E7055&lt;&gt;E7056,SUM($Q$4:Q7056)-SUM($R$3:R7055),0)</f>
        <v>0</v>
      </c>
      <c r="S7056" s="6">
        <f>IF(B7056&gt;0,SUM($R$4:R7056)-SUM($S$3:S7055),0)</f>
        <v>0</v>
      </c>
    </row>
    <row r="7057" spans="1:19">
      <c r="A7057">
        <f>IF(E7056&lt;&gt;E7057,COUNTIF($A$4:A7056,"&lt;&gt;0")+1,0)</f>
        <v>0</v>
      </c>
      <c r="B7057">
        <f>IF(A7057&lt;&gt;0,IF(MOD(A7057,3)=0,COUNTIF($B$4:B7056,"&lt;&gt;0")+1,0),0)</f>
        <v>0</v>
      </c>
      <c r="C7057" s="9">
        <f>'Dash Board'!$C$12+COUNT('Daily reducing balance'!$F$4:F7056)</f>
        <v>48783</v>
      </c>
      <c r="D7057">
        <f t="shared" si="770"/>
        <v>2033</v>
      </c>
      <c r="E7057">
        <f t="shared" si="771"/>
        <v>7</v>
      </c>
      <c r="F7057">
        <f>DAY('Dash Board'!$C$12+COUNT('Daily reducing balance'!$F$4:F7056))</f>
        <v>23</v>
      </c>
      <c r="G7057" s="8">
        <f t="shared" si="772"/>
        <v>1.4193477402613164E-7</v>
      </c>
      <c r="H7057" s="6">
        <f>G7057*'Dash Board'!$C$11/365</f>
        <v>4.0830551432174855E-11</v>
      </c>
      <c r="I7057" s="6">
        <f>H7057*'Dash Board'!$C$18/'Dash Board'!$C$11</f>
        <v>1.9443119729607076E-11</v>
      </c>
      <c r="J7057" s="6">
        <f>(G7057&gt;1)*PMT('Dash Board'!$C$11/365,$U$4,-'Dash Board'!$C$19)</f>
        <v>0</v>
      </c>
      <c r="K7057" s="6">
        <f t="shared" si="774"/>
        <v>0</v>
      </c>
      <c r="L7057" s="8">
        <f t="shared" si="775"/>
        <v>1.4197560457756381E-7</v>
      </c>
      <c r="N7057" s="8">
        <f t="shared" si="773"/>
        <v>-1.9443119729607076E-11</v>
      </c>
      <c r="O7057" s="8">
        <f>IF(E7056&lt;&gt;E7057,SUM($N$4:N7057)-SUM($O$3:O7056),0)</f>
        <v>0</v>
      </c>
      <c r="P7057" s="6">
        <f>IF(B7057&gt;0,SUM($O$4:O7057)-SUM($P$3:P7056),0)</f>
        <v>0</v>
      </c>
      <c r="Q7057" s="6">
        <f t="shared" si="776"/>
        <v>1.9443119729607076E-11</v>
      </c>
      <c r="R7057" s="8">
        <f>IF(E7056&lt;&gt;E7057,SUM($Q$4:Q7057)-SUM($R$3:R7056),0)</f>
        <v>0</v>
      </c>
      <c r="S7057" s="6">
        <f>IF(B7057&gt;0,SUM($R$4:R7057)-SUM($S$3:S7056),0)</f>
        <v>0</v>
      </c>
    </row>
    <row r="7058" spans="1:19">
      <c r="A7058">
        <f>IF(E7057&lt;&gt;E7058,COUNTIF($A$4:A7057,"&lt;&gt;0")+1,0)</f>
        <v>0</v>
      </c>
      <c r="B7058">
        <f>IF(A7058&lt;&gt;0,IF(MOD(A7058,3)=0,COUNTIF($B$4:B7057,"&lt;&gt;0")+1,0),0)</f>
        <v>0</v>
      </c>
      <c r="C7058" s="9">
        <f>'Dash Board'!$C$12+COUNT('Daily reducing balance'!$F$4:F7057)</f>
        <v>48784</v>
      </c>
      <c r="D7058">
        <f t="shared" si="770"/>
        <v>2033</v>
      </c>
      <c r="E7058">
        <f t="shared" si="771"/>
        <v>7</v>
      </c>
      <c r="F7058">
        <f>DAY('Dash Board'!$C$12+COUNT('Daily reducing balance'!$F$4:F7057))</f>
        <v>24</v>
      </c>
      <c r="G7058" s="8">
        <f t="shared" si="772"/>
        <v>1.4197560457756381E-7</v>
      </c>
      <c r="H7058" s="6">
        <f>G7058*'Dash Board'!$C$11/365</f>
        <v>4.0842297207244383E-11</v>
      </c>
      <c r="I7058" s="6">
        <f>H7058*'Dash Board'!$C$18/'Dash Board'!$C$11</f>
        <v>1.944871295583066E-11</v>
      </c>
      <c r="J7058" s="6">
        <f>(G7058&gt;1)*PMT('Dash Board'!$C$11/365,$U$4,-'Dash Board'!$C$19)</f>
        <v>0</v>
      </c>
      <c r="K7058" s="6">
        <f t="shared" si="774"/>
        <v>0</v>
      </c>
      <c r="L7058" s="8">
        <f t="shared" si="775"/>
        <v>1.4201644687477105E-7</v>
      </c>
      <c r="N7058" s="8">
        <f t="shared" si="773"/>
        <v>-1.944871295583066E-11</v>
      </c>
      <c r="O7058" s="8">
        <f>IF(E7057&lt;&gt;E7058,SUM($N$4:N7058)-SUM($O$3:O7057),0)</f>
        <v>0</v>
      </c>
      <c r="P7058" s="6">
        <f>IF(B7058&gt;0,SUM($O$4:O7058)-SUM($P$3:P7057),0)</f>
        <v>0</v>
      </c>
      <c r="Q7058" s="6">
        <f t="shared" si="776"/>
        <v>1.944871295583066E-11</v>
      </c>
      <c r="R7058" s="8">
        <f>IF(E7057&lt;&gt;E7058,SUM($Q$4:Q7058)-SUM($R$3:R7057),0)</f>
        <v>0</v>
      </c>
      <c r="S7058" s="6">
        <f>IF(B7058&gt;0,SUM($R$4:R7058)-SUM($S$3:S7057),0)</f>
        <v>0</v>
      </c>
    </row>
    <row r="7059" spans="1:19">
      <c r="A7059">
        <f>IF(E7058&lt;&gt;E7059,COUNTIF($A$4:A7058,"&lt;&gt;0")+1,0)</f>
        <v>0</v>
      </c>
      <c r="B7059">
        <f>IF(A7059&lt;&gt;0,IF(MOD(A7059,3)=0,COUNTIF($B$4:B7058,"&lt;&gt;0")+1,0),0)</f>
        <v>0</v>
      </c>
      <c r="C7059" s="9">
        <f>'Dash Board'!$C$12+COUNT('Daily reducing balance'!$F$4:F7058)</f>
        <v>48785</v>
      </c>
      <c r="D7059">
        <f t="shared" si="770"/>
        <v>2033</v>
      </c>
      <c r="E7059">
        <f t="shared" si="771"/>
        <v>7</v>
      </c>
      <c r="F7059">
        <f>DAY('Dash Board'!$C$12+COUNT('Daily reducing balance'!$F$4:F7058))</f>
        <v>25</v>
      </c>
      <c r="G7059" s="8">
        <f t="shared" si="772"/>
        <v>1.4201644687477105E-7</v>
      </c>
      <c r="H7059" s="6">
        <f>G7059*'Dash Board'!$C$11/365</f>
        <v>4.0854046361235508E-11</v>
      </c>
      <c r="I7059" s="6">
        <f>H7059*'Dash Board'!$C$18/'Dash Board'!$C$11</f>
        <v>1.9454307791064527E-11</v>
      </c>
      <c r="J7059" s="6">
        <f>(G7059&gt;1)*PMT('Dash Board'!$C$11/365,$U$4,-'Dash Board'!$C$19)</f>
        <v>0</v>
      </c>
      <c r="K7059" s="6">
        <f t="shared" si="774"/>
        <v>0</v>
      </c>
      <c r="L7059" s="8">
        <f t="shared" si="775"/>
        <v>1.4205730092113228E-7</v>
      </c>
      <c r="N7059" s="8">
        <f t="shared" si="773"/>
        <v>-1.9454307791064527E-11</v>
      </c>
      <c r="O7059" s="8">
        <f>IF(E7058&lt;&gt;E7059,SUM($N$4:N7059)-SUM($O$3:O7058),0)</f>
        <v>0</v>
      </c>
      <c r="P7059" s="6">
        <f>IF(B7059&gt;0,SUM($O$4:O7059)-SUM($P$3:P7058),0)</f>
        <v>0</v>
      </c>
      <c r="Q7059" s="6">
        <f t="shared" si="776"/>
        <v>1.9454307791064527E-11</v>
      </c>
      <c r="R7059" s="8">
        <f>IF(E7058&lt;&gt;E7059,SUM($Q$4:Q7059)-SUM($R$3:R7058),0)</f>
        <v>0</v>
      </c>
      <c r="S7059" s="6">
        <f>IF(B7059&gt;0,SUM($R$4:R7059)-SUM($S$3:S7058),0)</f>
        <v>0</v>
      </c>
    </row>
    <row r="7060" spans="1:19">
      <c r="A7060">
        <f>IF(E7059&lt;&gt;E7060,COUNTIF($A$4:A7059,"&lt;&gt;0")+1,0)</f>
        <v>0</v>
      </c>
      <c r="B7060">
        <f>IF(A7060&lt;&gt;0,IF(MOD(A7060,3)=0,COUNTIF($B$4:B7059,"&lt;&gt;0")+1,0),0)</f>
        <v>0</v>
      </c>
      <c r="C7060" s="9">
        <f>'Dash Board'!$C$12+COUNT('Daily reducing balance'!$F$4:F7059)</f>
        <v>48786</v>
      </c>
      <c r="D7060">
        <f t="shared" si="770"/>
        <v>2033</v>
      </c>
      <c r="E7060">
        <f t="shared" si="771"/>
        <v>7</v>
      </c>
      <c r="F7060">
        <f>DAY('Dash Board'!$C$12+COUNT('Daily reducing balance'!$F$4:F7059))</f>
        <v>26</v>
      </c>
      <c r="G7060" s="8">
        <f t="shared" si="772"/>
        <v>1.4205730092113228E-7</v>
      </c>
      <c r="H7060" s="6">
        <f>G7060*'Dash Board'!$C$11/365</f>
        <v>4.0865798895120247E-11</v>
      </c>
      <c r="I7060" s="6">
        <f>H7060*'Dash Board'!$C$18/'Dash Board'!$C$11</f>
        <v>1.9459904235771548E-11</v>
      </c>
      <c r="J7060" s="6">
        <f>(G7060&gt;1)*PMT('Dash Board'!$C$11/365,$U$4,-'Dash Board'!$C$19)</f>
        <v>0</v>
      </c>
      <c r="K7060" s="6">
        <f t="shared" si="774"/>
        <v>0</v>
      </c>
      <c r="L7060" s="8">
        <f t="shared" si="775"/>
        <v>1.420981667200274E-7</v>
      </c>
      <c r="N7060" s="8">
        <f t="shared" si="773"/>
        <v>-1.9459904235771548E-11</v>
      </c>
      <c r="O7060" s="8">
        <f>IF(E7059&lt;&gt;E7060,SUM($N$4:N7060)-SUM($O$3:O7059),0)</f>
        <v>0</v>
      </c>
      <c r="P7060" s="6">
        <f>IF(B7060&gt;0,SUM($O$4:O7060)-SUM($P$3:P7059),0)</f>
        <v>0</v>
      </c>
      <c r="Q7060" s="6">
        <f t="shared" si="776"/>
        <v>1.9459904235771548E-11</v>
      </c>
      <c r="R7060" s="8">
        <f>IF(E7059&lt;&gt;E7060,SUM($Q$4:Q7060)-SUM($R$3:R7059),0)</f>
        <v>0</v>
      </c>
      <c r="S7060" s="6">
        <f>IF(B7060&gt;0,SUM($R$4:R7060)-SUM($S$3:S7059),0)</f>
        <v>0</v>
      </c>
    </row>
    <row r="7061" spans="1:19">
      <c r="A7061">
        <f>IF(E7060&lt;&gt;E7061,COUNTIF($A$4:A7060,"&lt;&gt;0")+1,0)</f>
        <v>0</v>
      </c>
      <c r="B7061">
        <f>IF(A7061&lt;&gt;0,IF(MOD(A7061,3)=0,COUNTIF($B$4:B7060,"&lt;&gt;0")+1,0),0)</f>
        <v>0</v>
      </c>
      <c r="C7061" s="9">
        <f>'Dash Board'!$C$12+COUNT('Daily reducing balance'!$F$4:F7060)</f>
        <v>48787</v>
      </c>
      <c r="D7061">
        <f t="shared" si="770"/>
        <v>2033</v>
      </c>
      <c r="E7061">
        <f t="shared" si="771"/>
        <v>7</v>
      </c>
      <c r="F7061">
        <f>DAY('Dash Board'!$C$12+COUNT('Daily reducing balance'!$F$4:F7060))</f>
        <v>27</v>
      </c>
      <c r="G7061" s="8">
        <f t="shared" si="772"/>
        <v>1.420981667200274E-7</v>
      </c>
      <c r="H7061" s="6">
        <f>G7061*'Dash Board'!$C$11/365</f>
        <v>4.0877554809870891E-11</v>
      </c>
      <c r="I7061" s="6">
        <f>H7061*'Dash Board'!$C$18/'Dash Board'!$C$11</f>
        <v>1.9465502290414712E-11</v>
      </c>
      <c r="J7061" s="6">
        <f>(G7061&gt;1)*PMT('Dash Board'!$C$11/365,$U$4,-'Dash Board'!$C$19)</f>
        <v>0</v>
      </c>
      <c r="K7061" s="6">
        <f t="shared" si="774"/>
        <v>0</v>
      </c>
      <c r="L7061" s="8">
        <f t="shared" si="775"/>
        <v>1.4213904427483726E-7</v>
      </c>
      <c r="N7061" s="8">
        <f t="shared" si="773"/>
        <v>-1.9465502290414712E-11</v>
      </c>
      <c r="O7061" s="8">
        <f>IF(E7060&lt;&gt;E7061,SUM($N$4:N7061)-SUM($O$3:O7060),0)</f>
        <v>0</v>
      </c>
      <c r="P7061" s="6">
        <f>IF(B7061&gt;0,SUM($O$4:O7061)-SUM($P$3:P7060),0)</f>
        <v>0</v>
      </c>
      <c r="Q7061" s="6">
        <f t="shared" si="776"/>
        <v>1.9465502290414712E-11</v>
      </c>
      <c r="R7061" s="8">
        <f>IF(E7060&lt;&gt;E7061,SUM($Q$4:Q7061)-SUM($R$3:R7060),0)</f>
        <v>0</v>
      </c>
      <c r="S7061" s="6">
        <f>IF(B7061&gt;0,SUM($R$4:R7061)-SUM($S$3:S7060),0)</f>
        <v>0</v>
      </c>
    </row>
    <row r="7062" spans="1:19">
      <c r="A7062">
        <f>IF(E7061&lt;&gt;E7062,COUNTIF($A$4:A7061,"&lt;&gt;0")+1,0)</f>
        <v>0</v>
      </c>
      <c r="B7062">
        <f>IF(A7062&lt;&gt;0,IF(MOD(A7062,3)=0,COUNTIF($B$4:B7061,"&lt;&gt;0")+1,0),0)</f>
        <v>0</v>
      </c>
      <c r="C7062" s="9">
        <f>'Dash Board'!$C$12+COUNT('Daily reducing balance'!$F$4:F7061)</f>
        <v>48788</v>
      </c>
      <c r="D7062">
        <f t="shared" si="770"/>
        <v>2033</v>
      </c>
      <c r="E7062">
        <f t="shared" si="771"/>
        <v>7</v>
      </c>
      <c r="F7062">
        <f>DAY('Dash Board'!$C$12+COUNT('Daily reducing balance'!$F$4:F7061))</f>
        <v>28</v>
      </c>
      <c r="G7062" s="8">
        <f t="shared" si="772"/>
        <v>1.4213904427483726E-7</v>
      </c>
      <c r="H7062" s="6">
        <f>G7062*'Dash Board'!$C$11/365</f>
        <v>4.088931410646003E-11</v>
      </c>
      <c r="I7062" s="6">
        <f>H7062*'Dash Board'!$C$18/'Dash Board'!$C$11</f>
        <v>1.9471101955457159E-11</v>
      </c>
      <c r="J7062" s="6">
        <f>(G7062&gt;1)*PMT('Dash Board'!$C$11/365,$U$4,-'Dash Board'!$C$19)</f>
        <v>0</v>
      </c>
      <c r="K7062" s="6">
        <f t="shared" si="774"/>
        <v>0</v>
      </c>
      <c r="L7062" s="8">
        <f t="shared" si="775"/>
        <v>1.4217993358894372E-7</v>
      </c>
      <c r="N7062" s="8">
        <f t="shared" si="773"/>
        <v>-1.9471101955457159E-11</v>
      </c>
      <c r="O7062" s="8">
        <f>IF(E7061&lt;&gt;E7062,SUM($N$4:N7062)-SUM($O$3:O7061),0)</f>
        <v>0</v>
      </c>
      <c r="P7062" s="6">
        <f>IF(B7062&gt;0,SUM($O$4:O7062)-SUM($P$3:P7061),0)</f>
        <v>0</v>
      </c>
      <c r="Q7062" s="6">
        <f t="shared" si="776"/>
        <v>1.9471101955457159E-11</v>
      </c>
      <c r="R7062" s="8">
        <f>IF(E7061&lt;&gt;E7062,SUM($Q$4:Q7062)-SUM($R$3:R7061),0)</f>
        <v>0</v>
      </c>
      <c r="S7062" s="6">
        <f>IF(B7062&gt;0,SUM($R$4:R7062)-SUM($S$3:S7061),0)</f>
        <v>0</v>
      </c>
    </row>
    <row r="7063" spans="1:19">
      <c r="A7063">
        <f>IF(E7062&lt;&gt;E7063,COUNTIF($A$4:A7062,"&lt;&gt;0")+1,0)</f>
        <v>0</v>
      </c>
      <c r="B7063">
        <f>IF(A7063&lt;&gt;0,IF(MOD(A7063,3)=0,COUNTIF($B$4:B7062,"&lt;&gt;0")+1,0),0)</f>
        <v>0</v>
      </c>
      <c r="C7063" s="9">
        <f>'Dash Board'!$C$12+COUNT('Daily reducing balance'!$F$4:F7062)</f>
        <v>48789</v>
      </c>
      <c r="D7063">
        <f t="shared" si="770"/>
        <v>2033</v>
      </c>
      <c r="E7063">
        <f t="shared" si="771"/>
        <v>7</v>
      </c>
      <c r="F7063">
        <f>DAY('Dash Board'!$C$12+COUNT('Daily reducing balance'!$F$4:F7062))</f>
        <v>29</v>
      </c>
      <c r="G7063" s="8">
        <f t="shared" si="772"/>
        <v>1.4217993358894372E-7</v>
      </c>
      <c r="H7063" s="6">
        <f>G7063*'Dash Board'!$C$11/365</f>
        <v>4.0901076785860521E-11</v>
      </c>
      <c r="I7063" s="6">
        <f>H7063*'Dash Board'!$C$18/'Dash Board'!$C$11</f>
        <v>1.9476703231362156E-11</v>
      </c>
      <c r="J7063" s="6">
        <f>(G7063&gt;1)*PMT('Dash Board'!$C$11/365,$U$4,-'Dash Board'!$C$19)</f>
        <v>0</v>
      </c>
      <c r="K7063" s="6">
        <f t="shared" si="774"/>
        <v>0</v>
      </c>
      <c r="L7063" s="8">
        <f t="shared" si="775"/>
        <v>1.4222083466572959E-7</v>
      </c>
      <c r="N7063" s="8">
        <f t="shared" si="773"/>
        <v>-1.9476703231362156E-11</v>
      </c>
      <c r="O7063" s="8">
        <f>IF(E7062&lt;&gt;E7063,SUM($N$4:N7063)-SUM($O$3:O7062),0)</f>
        <v>0</v>
      </c>
      <c r="P7063" s="6">
        <f>IF(B7063&gt;0,SUM($O$4:O7063)-SUM($P$3:P7062),0)</f>
        <v>0</v>
      </c>
      <c r="Q7063" s="6">
        <f t="shared" si="776"/>
        <v>1.9476703231362156E-11</v>
      </c>
      <c r="R7063" s="8">
        <f>IF(E7062&lt;&gt;E7063,SUM($Q$4:Q7063)-SUM($R$3:R7062),0)</f>
        <v>0</v>
      </c>
      <c r="S7063" s="6">
        <f>IF(B7063&gt;0,SUM($R$4:R7063)-SUM($S$3:S7062),0)</f>
        <v>0</v>
      </c>
    </row>
    <row r="7064" spans="1:19">
      <c r="A7064">
        <f>IF(E7063&lt;&gt;E7064,COUNTIF($A$4:A7063,"&lt;&gt;0")+1,0)</f>
        <v>0</v>
      </c>
      <c r="B7064">
        <f>IF(A7064&lt;&gt;0,IF(MOD(A7064,3)=0,COUNTIF($B$4:B7063,"&lt;&gt;0")+1,0),0)</f>
        <v>0</v>
      </c>
      <c r="C7064" s="9">
        <f>'Dash Board'!$C$12+COUNT('Daily reducing balance'!$F$4:F7063)</f>
        <v>48790</v>
      </c>
      <c r="D7064">
        <f t="shared" si="770"/>
        <v>2033</v>
      </c>
      <c r="E7064">
        <f t="shared" si="771"/>
        <v>7</v>
      </c>
      <c r="F7064">
        <f>DAY('Dash Board'!$C$12+COUNT('Daily reducing balance'!$F$4:F7063))</f>
        <v>30</v>
      </c>
      <c r="G7064" s="8">
        <f t="shared" si="772"/>
        <v>1.4222083466572959E-7</v>
      </c>
      <c r="H7064" s="6">
        <f>G7064*'Dash Board'!$C$11/365</f>
        <v>4.09128428490455E-11</v>
      </c>
      <c r="I7064" s="6">
        <f>H7064*'Dash Board'!$C$18/'Dash Board'!$C$11</f>
        <v>1.9482306118593098E-11</v>
      </c>
      <c r="J7064" s="6">
        <f>(G7064&gt;1)*PMT('Dash Board'!$C$11/365,$U$4,-'Dash Board'!$C$19)</f>
        <v>0</v>
      </c>
      <c r="K7064" s="6">
        <f t="shared" si="774"/>
        <v>0</v>
      </c>
      <c r="L7064" s="8">
        <f t="shared" si="775"/>
        <v>1.4226174750857863E-7</v>
      </c>
      <c r="N7064" s="8">
        <f t="shared" si="773"/>
        <v>-1.9482306118593098E-11</v>
      </c>
      <c r="O7064" s="8">
        <f>IF(E7063&lt;&gt;E7064,SUM($N$4:N7064)-SUM($O$3:O7063),0)</f>
        <v>0</v>
      </c>
      <c r="P7064" s="6">
        <f>IF(B7064&gt;0,SUM($O$4:O7064)-SUM($P$3:P7063),0)</f>
        <v>0</v>
      </c>
      <c r="Q7064" s="6">
        <f t="shared" si="776"/>
        <v>1.9482306118593098E-11</v>
      </c>
      <c r="R7064" s="8">
        <f>IF(E7063&lt;&gt;E7064,SUM($Q$4:Q7064)-SUM($R$3:R7063),0)</f>
        <v>0</v>
      </c>
      <c r="S7064" s="6">
        <f>IF(B7064&gt;0,SUM($R$4:R7064)-SUM($S$3:S7063),0)</f>
        <v>0</v>
      </c>
    </row>
    <row r="7065" spans="1:19">
      <c r="A7065">
        <f>IF(E7064&lt;&gt;E7065,COUNTIF($A$4:A7064,"&lt;&gt;0")+1,0)</f>
        <v>0</v>
      </c>
      <c r="B7065">
        <f>IF(A7065&lt;&gt;0,IF(MOD(A7065,3)=0,COUNTIF($B$4:B7064,"&lt;&gt;0")+1,0),0)</f>
        <v>0</v>
      </c>
      <c r="C7065" s="9">
        <f>'Dash Board'!$C$12+COUNT('Daily reducing balance'!$F$4:F7064)</f>
        <v>48791</v>
      </c>
      <c r="D7065">
        <f t="shared" si="770"/>
        <v>2033</v>
      </c>
      <c r="E7065">
        <f t="shared" si="771"/>
        <v>7</v>
      </c>
      <c r="F7065">
        <f>DAY('Dash Board'!$C$12+COUNT('Daily reducing balance'!$F$4:F7064))</f>
        <v>31</v>
      </c>
      <c r="G7065" s="8">
        <f t="shared" si="772"/>
        <v>1.4226174750857863E-7</v>
      </c>
      <c r="H7065" s="6">
        <f>G7065*'Dash Board'!$C$11/365</f>
        <v>4.092461229698838E-11</v>
      </c>
      <c r="I7065" s="6">
        <f>H7065*'Dash Board'!$C$18/'Dash Board'!$C$11</f>
        <v>1.9487910617613513E-11</v>
      </c>
      <c r="J7065" s="6">
        <f>(G7065&gt;1)*PMT('Dash Board'!$C$11/365,$U$4,-'Dash Board'!$C$19)</f>
        <v>0</v>
      </c>
      <c r="K7065" s="6">
        <f t="shared" si="774"/>
        <v>0</v>
      </c>
      <c r="L7065" s="8">
        <f t="shared" si="775"/>
        <v>1.4230267212087563E-7</v>
      </c>
      <c r="N7065" s="8">
        <f t="shared" si="773"/>
        <v>-1.9487910617613513E-11</v>
      </c>
      <c r="O7065" s="8">
        <f>IF(E7064&lt;&gt;E7065,SUM($N$4:N7065)-SUM($O$3:O7064),0)</f>
        <v>0</v>
      </c>
      <c r="P7065" s="6">
        <f>IF(B7065&gt;0,SUM($O$4:O7065)-SUM($P$3:P7064),0)</f>
        <v>0</v>
      </c>
      <c r="Q7065" s="6">
        <f t="shared" si="776"/>
        <v>1.9487910617613513E-11</v>
      </c>
      <c r="R7065" s="8">
        <f>IF(E7064&lt;&gt;E7065,SUM($Q$4:Q7065)-SUM($R$3:R7064),0)</f>
        <v>0</v>
      </c>
      <c r="S7065" s="6">
        <f>IF(B7065&gt;0,SUM($R$4:R7065)-SUM($S$3:S7064),0)</f>
        <v>0</v>
      </c>
    </row>
    <row r="7066" spans="1:19">
      <c r="A7066">
        <f>IF(E7065&lt;&gt;E7066,COUNTIF($A$4:A7065,"&lt;&gt;0")+1,0)</f>
        <v>232</v>
      </c>
      <c r="B7066">
        <f>IF(A7066&lt;&gt;0,IF(MOD(A7066,3)=0,COUNTIF($B$4:B7065,"&lt;&gt;0")+1,0),0)</f>
        <v>0</v>
      </c>
      <c r="C7066" s="9">
        <f>'Dash Board'!$C$12+COUNT('Daily reducing balance'!$F$4:F7065)</f>
        <v>48792</v>
      </c>
      <c r="D7066">
        <f t="shared" si="770"/>
        <v>2033</v>
      </c>
      <c r="E7066">
        <f t="shared" si="771"/>
        <v>8</v>
      </c>
      <c r="F7066">
        <f>DAY('Dash Board'!$C$12+COUNT('Daily reducing balance'!$F$4:F7065))</f>
        <v>1</v>
      </c>
      <c r="G7066" s="8">
        <f t="shared" si="772"/>
        <v>1.4230267212087563E-7</v>
      </c>
      <c r="H7066" s="6">
        <f>G7066*'Dash Board'!$C$11/365</f>
        <v>4.0936385130662849E-11</v>
      </c>
      <c r="I7066" s="6">
        <f>H7066*'Dash Board'!$C$18/'Dash Board'!$C$11</f>
        <v>1.9493516728887072E-11</v>
      </c>
      <c r="J7066" s="6">
        <f>(G7066&gt;1)*PMT('Dash Board'!$C$11/365,$U$4,-'Dash Board'!$C$19)</f>
        <v>0</v>
      </c>
      <c r="K7066" s="6">
        <f t="shared" si="774"/>
        <v>0</v>
      </c>
      <c r="L7066" s="8">
        <f t="shared" si="775"/>
        <v>1.4234360850600629E-7</v>
      </c>
      <c r="N7066" s="8">
        <f t="shared" si="773"/>
        <v>-1.9493516728887072E-11</v>
      </c>
      <c r="O7066" s="8">
        <f>IF(E7065&lt;&gt;E7066,SUM($N$4:N7066)-SUM($O$3:O7065),0)</f>
        <v>0</v>
      </c>
      <c r="P7066" s="6">
        <f>IF(B7066&gt;0,SUM($O$4:O7066)-SUM($P$3:P7065),0)</f>
        <v>0</v>
      </c>
      <c r="Q7066" s="6">
        <f t="shared" si="776"/>
        <v>1.9493516728887072E-11</v>
      </c>
      <c r="R7066" s="8">
        <f>IF(E7065&lt;&gt;E7066,SUM($Q$4:Q7066)-SUM($R$3:R7065),0)</f>
        <v>9.0221874415874481E-10</v>
      </c>
      <c r="S7066" s="6">
        <f>IF(B7066&gt;0,SUM($R$4:R7066)-SUM($S$3:S7065),0)</f>
        <v>0</v>
      </c>
    </row>
    <row r="7067" spans="1:19">
      <c r="A7067">
        <f>IF(E7066&lt;&gt;E7067,COUNTIF($A$4:A7066,"&lt;&gt;0")+1,0)</f>
        <v>0</v>
      </c>
      <c r="B7067">
        <f>IF(A7067&lt;&gt;0,IF(MOD(A7067,3)=0,COUNTIF($B$4:B7066,"&lt;&gt;0")+1,0),0)</f>
        <v>0</v>
      </c>
      <c r="C7067" s="9">
        <f>'Dash Board'!$C$12+COUNT('Daily reducing balance'!$F$4:F7066)</f>
        <v>48793</v>
      </c>
      <c r="D7067">
        <f t="shared" si="770"/>
        <v>2033</v>
      </c>
      <c r="E7067">
        <f t="shared" si="771"/>
        <v>8</v>
      </c>
      <c r="F7067">
        <f>DAY('Dash Board'!$C$12+COUNT('Daily reducing balance'!$F$4:F7066))</f>
        <v>2</v>
      </c>
      <c r="G7067" s="8">
        <f t="shared" si="772"/>
        <v>1.4234360850600629E-7</v>
      </c>
      <c r="H7067" s="6">
        <f>G7067*'Dash Board'!$C$11/365</f>
        <v>4.0948161351042905E-11</v>
      </c>
      <c r="I7067" s="6">
        <f>H7067*'Dash Board'!$C$18/'Dash Board'!$C$11</f>
        <v>1.9499124452877578E-11</v>
      </c>
      <c r="J7067" s="6">
        <f>(G7067&gt;1)*PMT('Dash Board'!$C$11/365,$U$4,-'Dash Board'!$C$19)</f>
        <v>0</v>
      </c>
      <c r="K7067" s="6">
        <f t="shared" si="774"/>
        <v>0</v>
      </c>
      <c r="L7067" s="8">
        <f t="shared" si="775"/>
        <v>1.4238455666735732E-7</v>
      </c>
      <c r="N7067" s="8">
        <f t="shared" si="773"/>
        <v>-1.9499124452877578E-11</v>
      </c>
      <c r="O7067" s="8">
        <f>IF(E7066&lt;&gt;E7067,SUM($N$4:N7067)-SUM($O$3:O7066),0)</f>
        <v>0</v>
      </c>
      <c r="P7067" s="6">
        <f>IF(B7067&gt;0,SUM($O$4:O7067)-SUM($P$3:P7066),0)</f>
        <v>0</v>
      </c>
      <c r="Q7067" s="6">
        <f t="shared" si="776"/>
        <v>1.9499124452877578E-11</v>
      </c>
      <c r="R7067" s="8">
        <f>IF(E7066&lt;&gt;E7067,SUM($Q$4:Q7067)-SUM($R$3:R7066),0)</f>
        <v>0</v>
      </c>
      <c r="S7067" s="6">
        <f>IF(B7067&gt;0,SUM($R$4:R7067)-SUM($S$3:S7066),0)</f>
        <v>0</v>
      </c>
    </row>
    <row r="7068" spans="1:19">
      <c r="A7068">
        <f>IF(E7067&lt;&gt;E7068,COUNTIF($A$4:A7067,"&lt;&gt;0")+1,0)</f>
        <v>0</v>
      </c>
      <c r="B7068">
        <f>IF(A7068&lt;&gt;0,IF(MOD(A7068,3)=0,COUNTIF($B$4:B7067,"&lt;&gt;0")+1,0),0)</f>
        <v>0</v>
      </c>
      <c r="C7068" s="9">
        <f>'Dash Board'!$C$12+COUNT('Daily reducing balance'!$F$4:F7067)</f>
        <v>48794</v>
      </c>
      <c r="D7068">
        <f t="shared" si="770"/>
        <v>2033</v>
      </c>
      <c r="E7068">
        <f t="shared" si="771"/>
        <v>8</v>
      </c>
      <c r="F7068">
        <f>DAY('Dash Board'!$C$12+COUNT('Daily reducing balance'!$F$4:F7067))</f>
        <v>3</v>
      </c>
      <c r="G7068" s="8">
        <f t="shared" si="772"/>
        <v>1.4238455666735732E-7</v>
      </c>
      <c r="H7068" s="6">
        <f>G7068*'Dash Board'!$C$11/365</f>
        <v>4.0959940959102786E-11</v>
      </c>
      <c r="I7068" s="6">
        <f>H7068*'Dash Board'!$C$18/'Dash Board'!$C$11</f>
        <v>1.9504733790048946E-11</v>
      </c>
      <c r="J7068" s="6">
        <f>(G7068&gt;1)*PMT('Dash Board'!$C$11/365,$U$4,-'Dash Board'!$C$19)</f>
        <v>0</v>
      </c>
      <c r="K7068" s="6">
        <f t="shared" si="774"/>
        <v>0</v>
      </c>
      <c r="L7068" s="8">
        <f t="shared" si="775"/>
        <v>1.4242551660831643E-7</v>
      </c>
      <c r="N7068" s="8">
        <f t="shared" si="773"/>
        <v>-1.9504733790048946E-11</v>
      </c>
      <c r="O7068" s="8">
        <f>IF(E7067&lt;&gt;E7068,SUM($N$4:N7068)-SUM($O$3:O7067),0)</f>
        <v>0</v>
      </c>
      <c r="P7068" s="6">
        <f>IF(B7068&gt;0,SUM($O$4:O7068)-SUM($P$3:P7067),0)</f>
        <v>0</v>
      </c>
      <c r="Q7068" s="6">
        <f t="shared" si="776"/>
        <v>1.9504733790048946E-11</v>
      </c>
      <c r="R7068" s="8">
        <f>IF(E7067&lt;&gt;E7068,SUM($Q$4:Q7068)-SUM($R$3:R7067),0)</f>
        <v>0</v>
      </c>
      <c r="S7068" s="6">
        <f>IF(B7068&gt;0,SUM($R$4:R7068)-SUM($S$3:S7067),0)</f>
        <v>0</v>
      </c>
    </row>
    <row r="7069" spans="1:19">
      <c r="A7069">
        <f>IF(E7068&lt;&gt;E7069,COUNTIF($A$4:A7068,"&lt;&gt;0")+1,0)</f>
        <v>0</v>
      </c>
      <c r="B7069">
        <f>IF(A7069&lt;&gt;0,IF(MOD(A7069,3)=0,COUNTIF($B$4:B7068,"&lt;&gt;0")+1,0),0)</f>
        <v>0</v>
      </c>
      <c r="C7069" s="9">
        <f>'Dash Board'!$C$12+COUNT('Daily reducing balance'!$F$4:F7068)</f>
        <v>48795</v>
      </c>
      <c r="D7069">
        <f t="shared" si="770"/>
        <v>2033</v>
      </c>
      <c r="E7069">
        <f t="shared" si="771"/>
        <v>8</v>
      </c>
      <c r="F7069">
        <f>DAY('Dash Board'!$C$12+COUNT('Daily reducing balance'!$F$4:F7068))</f>
        <v>4</v>
      </c>
      <c r="G7069" s="8">
        <f t="shared" si="772"/>
        <v>1.4242551660831643E-7</v>
      </c>
      <c r="H7069" s="6">
        <f>G7069*'Dash Board'!$C$11/365</f>
        <v>4.0971723955817054E-11</v>
      </c>
      <c r="I7069" s="6">
        <f>H7069*'Dash Board'!$C$18/'Dash Board'!$C$11</f>
        <v>1.9510344740865266E-11</v>
      </c>
      <c r="J7069" s="6">
        <f>(G7069&gt;1)*PMT('Dash Board'!$C$11/365,$U$4,-'Dash Board'!$C$19)</f>
        <v>0</v>
      </c>
      <c r="K7069" s="6">
        <f t="shared" si="774"/>
        <v>0</v>
      </c>
      <c r="L7069" s="8">
        <f t="shared" si="775"/>
        <v>1.4246648833227225E-7</v>
      </c>
      <c r="N7069" s="8">
        <f t="shared" si="773"/>
        <v>-1.9510344740865266E-11</v>
      </c>
      <c r="O7069" s="8">
        <f>IF(E7068&lt;&gt;E7069,SUM($N$4:N7069)-SUM($O$3:O7068),0)</f>
        <v>0</v>
      </c>
      <c r="P7069" s="6">
        <f>IF(B7069&gt;0,SUM($O$4:O7069)-SUM($P$3:P7068),0)</f>
        <v>0</v>
      </c>
      <c r="Q7069" s="6">
        <f t="shared" si="776"/>
        <v>1.9510344740865266E-11</v>
      </c>
      <c r="R7069" s="8">
        <f>IF(E7068&lt;&gt;E7069,SUM($Q$4:Q7069)-SUM($R$3:R7068),0)</f>
        <v>0</v>
      </c>
      <c r="S7069" s="6">
        <f>IF(B7069&gt;0,SUM($R$4:R7069)-SUM($S$3:S7068),0)</f>
        <v>0</v>
      </c>
    </row>
    <row r="7070" spans="1:19">
      <c r="A7070">
        <f>IF(E7069&lt;&gt;E7070,COUNTIF($A$4:A7069,"&lt;&gt;0")+1,0)</f>
        <v>0</v>
      </c>
      <c r="B7070">
        <f>IF(A7070&lt;&gt;0,IF(MOD(A7070,3)=0,COUNTIF($B$4:B7069,"&lt;&gt;0")+1,0),0)</f>
        <v>0</v>
      </c>
      <c r="C7070" s="9">
        <f>'Dash Board'!$C$12+COUNT('Daily reducing balance'!$F$4:F7069)</f>
        <v>48796</v>
      </c>
      <c r="D7070">
        <f t="shared" si="770"/>
        <v>2033</v>
      </c>
      <c r="E7070">
        <f t="shared" si="771"/>
        <v>8</v>
      </c>
      <c r="F7070">
        <f>DAY('Dash Board'!$C$12+COUNT('Daily reducing balance'!$F$4:F7069))</f>
        <v>5</v>
      </c>
      <c r="G7070" s="8">
        <f t="shared" si="772"/>
        <v>1.4246648833227225E-7</v>
      </c>
      <c r="H7070" s="6">
        <f>G7070*'Dash Board'!$C$11/365</f>
        <v>4.0983510342160514E-11</v>
      </c>
      <c r="I7070" s="6">
        <f>H7070*'Dash Board'!$C$18/'Dash Board'!$C$11</f>
        <v>1.9515957305790723E-11</v>
      </c>
      <c r="J7070" s="6">
        <f>(G7070&gt;1)*PMT('Dash Board'!$C$11/365,$U$4,-'Dash Board'!$C$19)</f>
        <v>0</v>
      </c>
      <c r="K7070" s="6">
        <f t="shared" si="774"/>
        <v>0</v>
      </c>
      <c r="L7070" s="8">
        <f t="shared" si="775"/>
        <v>1.4250747184261441E-7</v>
      </c>
      <c r="N7070" s="8">
        <f t="shared" si="773"/>
        <v>-1.9515957305790723E-11</v>
      </c>
      <c r="O7070" s="8">
        <f>IF(E7069&lt;&gt;E7070,SUM($N$4:N7070)-SUM($O$3:O7069),0)</f>
        <v>0</v>
      </c>
      <c r="P7070" s="6">
        <f>IF(B7070&gt;0,SUM($O$4:O7070)-SUM($P$3:P7069),0)</f>
        <v>0</v>
      </c>
      <c r="Q7070" s="6">
        <f t="shared" si="776"/>
        <v>1.9515957305790723E-11</v>
      </c>
      <c r="R7070" s="8">
        <f>IF(E7069&lt;&gt;E7070,SUM($Q$4:Q7070)-SUM($R$3:R7069),0)</f>
        <v>0</v>
      </c>
      <c r="S7070" s="6">
        <f>IF(B7070&gt;0,SUM($R$4:R7070)-SUM($S$3:S7069),0)</f>
        <v>0</v>
      </c>
    </row>
    <row r="7071" spans="1:19">
      <c r="A7071">
        <f>IF(E7070&lt;&gt;E7071,COUNTIF($A$4:A7070,"&lt;&gt;0")+1,0)</f>
        <v>0</v>
      </c>
      <c r="B7071">
        <f>IF(A7071&lt;&gt;0,IF(MOD(A7071,3)=0,COUNTIF($B$4:B7070,"&lt;&gt;0")+1,0),0)</f>
        <v>0</v>
      </c>
      <c r="C7071" s="9">
        <f>'Dash Board'!$C$12+COUNT('Daily reducing balance'!$F$4:F7070)</f>
        <v>48797</v>
      </c>
      <c r="D7071">
        <f t="shared" si="770"/>
        <v>2033</v>
      </c>
      <c r="E7071">
        <f t="shared" si="771"/>
        <v>8</v>
      </c>
      <c r="F7071">
        <f>DAY('Dash Board'!$C$12+COUNT('Daily reducing balance'!$F$4:F7070))</f>
        <v>6</v>
      </c>
      <c r="G7071" s="8">
        <f t="shared" si="772"/>
        <v>1.4250747184261441E-7</v>
      </c>
      <c r="H7071" s="6">
        <f>G7071*'Dash Board'!$C$11/365</f>
        <v>4.0995300119108252E-11</v>
      </c>
      <c r="I7071" s="6">
        <f>H7071*'Dash Board'!$C$18/'Dash Board'!$C$11</f>
        <v>1.9521571485289646E-11</v>
      </c>
      <c r="J7071" s="6">
        <f>(G7071&gt;1)*PMT('Dash Board'!$C$11/365,$U$4,-'Dash Board'!$C$19)</f>
        <v>0</v>
      </c>
      <c r="K7071" s="6">
        <f t="shared" si="774"/>
        <v>0</v>
      </c>
      <c r="L7071" s="8">
        <f t="shared" si="775"/>
        <v>1.4254846714273351E-7</v>
      </c>
      <c r="N7071" s="8">
        <f t="shared" si="773"/>
        <v>-1.9521571485289646E-11</v>
      </c>
      <c r="O7071" s="8">
        <f>IF(E7070&lt;&gt;E7071,SUM($N$4:N7071)-SUM($O$3:O7070),0)</f>
        <v>0</v>
      </c>
      <c r="P7071" s="6">
        <f>IF(B7071&gt;0,SUM($O$4:O7071)-SUM($P$3:P7070),0)</f>
        <v>0</v>
      </c>
      <c r="Q7071" s="6">
        <f t="shared" si="776"/>
        <v>1.9521571485289646E-11</v>
      </c>
      <c r="R7071" s="8">
        <f>IF(E7070&lt;&gt;E7071,SUM($Q$4:Q7071)-SUM($R$3:R7070),0)</f>
        <v>0</v>
      </c>
      <c r="S7071" s="6">
        <f>IF(B7071&gt;0,SUM($R$4:R7071)-SUM($S$3:S7070),0)</f>
        <v>0</v>
      </c>
    </row>
    <row r="7072" spans="1:19">
      <c r="A7072">
        <f>IF(E7071&lt;&gt;E7072,COUNTIF($A$4:A7071,"&lt;&gt;0")+1,0)</f>
        <v>0</v>
      </c>
      <c r="B7072">
        <f>IF(A7072&lt;&gt;0,IF(MOD(A7072,3)=0,COUNTIF($B$4:B7071,"&lt;&gt;0")+1,0),0)</f>
        <v>0</v>
      </c>
      <c r="C7072" s="9">
        <f>'Dash Board'!$C$12+COUNT('Daily reducing balance'!$F$4:F7071)</f>
        <v>48798</v>
      </c>
      <c r="D7072">
        <f t="shared" si="770"/>
        <v>2033</v>
      </c>
      <c r="E7072">
        <f t="shared" si="771"/>
        <v>8</v>
      </c>
      <c r="F7072">
        <f>DAY('Dash Board'!$C$12+COUNT('Daily reducing balance'!$F$4:F7071))</f>
        <v>7</v>
      </c>
      <c r="G7072" s="8">
        <f t="shared" si="772"/>
        <v>1.4254846714273351E-7</v>
      </c>
      <c r="H7072" s="6">
        <f>G7072*'Dash Board'!$C$11/365</f>
        <v>4.1007093287635668E-11</v>
      </c>
      <c r="I7072" s="6">
        <f>H7072*'Dash Board'!$C$18/'Dash Board'!$C$11</f>
        <v>1.9527187279826507E-11</v>
      </c>
      <c r="J7072" s="6">
        <f>(G7072&gt;1)*PMT('Dash Board'!$C$11/365,$U$4,-'Dash Board'!$C$19)</f>
        <v>0</v>
      </c>
      <c r="K7072" s="6">
        <f t="shared" si="774"/>
        <v>0</v>
      </c>
      <c r="L7072" s="8">
        <f t="shared" si="775"/>
        <v>1.4258947423602116E-7</v>
      </c>
      <c r="N7072" s="8">
        <f t="shared" si="773"/>
        <v>-1.9527187279826507E-11</v>
      </c>
      <c r="O7072" s="8">
        <f>IF(E7071&lt;&gt;E7072,SUM($N$4:N7072)-SUM($O$3:O7071),0)</f>
        <v>0</v>
      </c>
      <c r="P7072" s="6">
        <f>IF(B7072&gt;0,SUM($O$4:O7072)-SUM($P$3:P7071),0)</f>
        <v>0</v>
      </c>
      <c r="Q7072" s="6">
        <f t="shared" si="776"/>
        <v>1.9527187279826507E-11</v>
      </c>
      <c r="R7072" s="8">
        <f>IF(E7071&lt;&gt;E7072,SUM($Q$4:Q7072)-SUM($R$3:R7071),0)</f>
        <v>0</v>
      </c>
      <c r="S7072" s="6">
        <f>IF(B7072&gt;0,SUM($R$4:R7072)-SUM($S$3:S7071),0)</f>
        <v>0</v>
      </c>
    </row>
    <row r="7073" spans="1:19">
      <c r="A7073">
        <f>IF(E7072&lt;&gt;E7073,COUNTIF($A$4:A7072,"&lt;&gt;0")+1,0)</f>
        <v>0</v>
      </c>
      <c r="B7073">
        <f>IF(A7073&lt;&gt;0,IF(MOD(A7073,3)=0,COUNTIF($B$4:B7072,"&lt;&gt;0")+1,0),0)</f>
        <v>0</v>
      </c>
      <c r="C7073" s="9">
        <f>'Dash Board'!$C$12+COUNT('Daily reducing balance'!$F$4:F7072)</f>
        <v>48799</v>
      </c>
      <c r="D7073">
        <f t="shared" si="770"/>
        <v>2033</v>
      </c>
      <c r="E7073">
        <f t="shared" si="771"/>
        <v>8</v>
      </c>
      <c r="F7073">
        <f>DAY('Dash Board'!$C$12+COUNT('Daily reducing balance'!$F$4:F7072))</f>
        <v>8</v>
      </c>
      <c r="G7073" s="8">
        <f t="shared" si="772"/>
        <v>1.4258947423602116E-7</v>
      </c>
      <c r="H7073" s="6">
        <f>G7073*'Dash Board'!$C$11/365</f>
        <v>4.1018889848718414E-11</v>
      </c>
      <c r="I7073" s="6">
        <f>H7073*'Dash Board'!$C$18/'Dash Board'!$C$11</f>
        <v>1.9532804689865913E-11</v>
      </c>
      <c r="J7073" s="6">
        <f>(G7073&gt;1)*PMT('Dash Board'!$C$11/365,$U$4,-'Dash Board'!$C$19)</f>
        <v>0</v>
      </c>
      <c r="K7073" s="6">
        <f t="shared" si="774"/>
        <v>0</v>
      </c>
      <c r="L7073" s="8">
        <f t="shared" si="775"/>
        <v>1.4263049312586988E-7</v>
      </c>
      <c r="N7073" s="8">
        <f t="shared" si="773"/>
        <v>-1.9532804689865913E-11</v>
      </c>
      <c r="O7073" s="8">
        <f>IF(E7072&lt;&gt;E7073,SUM($N$4:N7073)-SUM($O$3:O7072),0)</f>
        <v>0</v>
      </c>
      <c r="P7073" s="6">
        <f>IF(B7073&gt;0,SUM($O$4:O7073)-SUM($P$3:P7072),0)</f>
        <v>0</v>
      </c>
      <c r="Q7073" s="6">
        <f t="shared" si="776"/>
        <v>1.9532804689865913E-11</v>
      </c>
      <c r="R7073" s="8">
        <f>IF(E7072&lt;&gt;E7073,SUM($Q$4:Q7073)-SUM($R$3:R7072),0)</f>
        <v>0</v>
      </c>
      <c r="S7073" s="6">
        <f>IF(B7073&gt;0,SUM($R$4:R7073)-SUM($S$3:S7072),0)</f>
        <v>0</v>
      </c>
    </row>
    <row r="7074" spans="1:19">
      <c r="A7074">
        <f>IF(E7073&lt;&gt;E7074,COUNTIF($A$4:A7073,"&lt;&gt;0")+1,0)</f>
        <v>0</v>
      </c>
      <c r="B7074">
        <f>IF(A7074&lt;&gt;0,IF(MOD(A7074,3)=0,COUNTIF($B$4:B7073,"&lt;&gt;0")+1,0),0)</f>
        <v>0</v>
      </c>
      <c r="C7074" s="9">
        <f>'Dash Board'!$C$12+COUNT('Daily reducing balance'!$F$4:F7073)</f>
        <v>48800</v>
      </c>
      <c r="D7074">
        <f t="shared" si="770"/>
        <v>2033</v>
      </c>
      <c r="E7074">
        <f t="shared" si="771"/>
        <v>8</v>
      </c>
      <c r="F7074">
        <f>DAY('Dash Board'!$C$12+COUNT('Daily reducing balance'!$F$4:F7073))</f>
        <v>9</v>
      </c>
      <c r="G7074" s="8">
        <f t="shared" si="772"/>
        <v>1.4263049312586988E-7</v>
      </c>
      <c r="H7074" s="6">
        <f>G7074*'Dash Board'!$C$11/365</f>
        <v>4.103068980333243E-11</v>
      </c>
      <c r="I7074" s="6">
        <f>H7074*'Dash Board'!$C$18/'Dash Board'!$C$11</f>
        <v>1.9538423715872587E-11</v>
      </c>
      <c r="J7074" s="6">
        <f>(G7074&gt;1)*PMT('Dash Board'!$C$11/365,$U$4,-'Dash Board'!$C$19)</f>
        <v>0</v>
      </c>
      <c r="K7074" s="6">
        <f t="shared" si="774"/>
        <v>0</v>
      </c>
      <c r="L7074" s="8">
        <f t="shared" si="775"/>
        <v>1.4267152381567321E-7</v>
      </c>
      <c r="N7074" s="8">
        <f t="shared" si="773"/>
        <v>-1.9538423715872587E-11</v>
      </c>
      <c r="O7074" s="8">
        <f>IF(E7073&lt;&gt;E7074,SUM($N$4:N7074)-SUM($O$3:O7073),0)</f>
        <v>0</v>
      </c>
      <c r="P7074" s="6">
        <f>IF(B7074&gt;0,SUM($O$4:O7074)-SUM($P$3:P7073),0)</f>
        <v>0</v>
      </c>
      <c r="Q7074" s="6">
        <f t="shared" si="776"/>
        <v>1.9538423715872587E-11</v>
      </c>
      <c r="R7074" s="8">
        <f>IF(E7073&lt;&gt;E7074,SUM($Q$4:Q7074)-SUM($R$3:R7073),0)</f>
        <v>0</v>
      </c>
      <c r="S7074" s="6">
        <f>IF(B7074&gt;0,SUM($R$4:R7074)-SUM($S$3:S7073),0)</f>
        <v>0</v>
      </c>
    </row>
    <row r="7075" spans="1:19">
      <c r="A7075">
        <f>IF(E7074&lt;&gt;E7075,COUNTIF($A$4:A7074,"&lt;&gt;0")+1,0)</f>
        <v>0</v>
      </c>
      <c r="B7075">
        <f>IF(A7075&lt;&gt;0,IF(MOD(A7075,3)=0,COUNTIF($B$4:B7074,"&lt;&gt;0")+1,0),0)</f>
        <v>0</v>
      </c>
      <c r="C7075" s="9">
        <f>'Dash Board'!$C$12+COUNT('Daily reducing balance'!$F$4:F7074)</f>
        <v>48801</v>
      </c>
      <c r="D7075">
        <f t="shared" si="770"/>
        <v>2033</v>
      </c>
      <c r="E7075">
        <f t="shared" si="771"/>
        <v>8</v>
      </c>
      <c r="F7075">
        <f>DAY('Dash Board'!$C$12+COUNT('Daily reducing balance'!$F$4:F7074))</f>
        <v>10</v>
      </c>
      <c r="G7075" s="8">
        <f t="shared" si="772"/>
        <v>1.4267152381567321E-7</v>
      </c>
      <c r="H7075" s="6">
        <f>G7075*'Dash Board'!$C$11/365</f>
        <v>4.1042493152453936E-11</v>
      </c>
      <c r="I7075" s="6">
        <f>H7075*'Dash Board'!$C$18/'Dash Board'!$C$11</f>
        <v>1.9544044358311399E-11</v>
      </c>
      <c r="J7075" s="6">
        <f>(G7075&gt;1)*PMT('Dash Board'!$C$11/365,$U$4,-'Dash Board'!$C$19)</f>
        <v>0</v>
      </c>
      <c r="K7075" s="6">
        <f t="shared" si="774"/>
        <v>0</v>
      </c>
      <c r="L7075" s="8">
        <f t="shared" si="775"/>
        <v>1.4271256630882565E-7</v>
      </c>
      <c r="N7075" s="8">
        <f t="shared" si="773"/>
        <v>-1.9544044358311399E-11</v>
      </c>
      <c r="O7075" s="8">
        <f>IF(E7074&lt;&gt;E7075,SUM($N$4:N7075)-SUM($O$3:O7074),0)</f>
        <v>0</v>
      </c>
      <c r="P7075" s="6">
        <f>IF(B7075&gt;0,SUM($O$4:O7075)-SUM($P$3:P7074),0)</f>
        <v>0</v>
      </c>
      <c r="Q7075" s="6">
        <f t="shared" si="776"/>
        <v>1.9544044358311399E-11</v>
      </c>
      <c r="R7075" s="8">
        <f>IF(E7074&lt;&gt;E7075,SUM($Q$4:Q7075)-SUM($R$3:R7074),0)</f>
        <v>0</v>
      </c>
      <c r="S7075" s="6">
        <f>IF(B7075&gt;0,SUM($R$4:R7075)-SUM($S$3:S7074),0)</f>
        <v>0</v>
      </c>
    </row>
    <row r="7076" spans="1:19">
      <c r="A7076">
        <f>IF(E7075&lt;&gt;E7076,COUNTIF($A$4:A7075,"&lt;&gt;0")+1,0)</f>
        <v>0</v>
      </c>
      <c r="B7076">
        <f>IF(A7076&lt;&gt;0,IF(MOD(A7076,3)=0,COUNTIF($B$4:B7075,"&lt;&gt;0")+1,0),0)</f>
        <v>0</v>
      </c>
      <c r="C7076" s="9">
        <f>'Dash Board'!$C$12+COUNT('Daily reducing balance'!$F$4:F7075)</f>
        <v>48802</v>
      </c>
      <c r="D7076">
        <f t="shared" si="770"/>
        <v>2033</v>
      </c>
      <c r="E7076">
        <f t="shared" si="771"/>
        <v>8</v>
      </c>
      <c r="F7076">
        <f>DAY('Dash Board'!$C$12+COUNT('Daily reducing balance'!$F$4:F7075))</f>
        <v>11</v>
      </c>
      <c r="G7076" s="8">
        <f t="shared" si="772"/>
        <v>1.4271256630882565E-7</v>
      </c>
      <c r="H7076" s="6">
        <f>G7076*'Dash Board'!$C$11/365</f>
        <v>4.1054299897059431E-11</v>
      </c>
      <c r="I7076" s="6">
        <f>H7076*'Dash Board'!$C$18/'Dash Board'!$C$11</f>
        <v>1.954966661764735E-11</v>
      </c>
      <c r="J7076" s="6">
        <f>(G7076&gt;1)*PMT('Dash Board'!$C$11/365,$U$4,-'Dash Board'!$C$19)</f>
        <v>0</v>
      </c>
      <c r="K7076" s="6">
        <f t="shared" si="774"/>
        <v>0</v>
      </c>
      <c r="L7076" s="8">
        <f t="shared" si="775"/>
        <v>1.427536206087227E-7</v>
      </c>
      <c r="N7076" s="8">
        <f t="shared" si="773"/>
        <v>-1.954966661764735E-11</v>
      </c>
      <c r="O7076" s="8">
        <f>IF(E7075&lt;&gt;E7076,SUM($N$4:N7076)-SUM($O$3:O7075),0)</f>
        <v>0</v>
      </c>
      <c r="P7076" s="6">
        <f>IF(B7076&gt;0,SUM($O$4:O7076)-SUM($P$3:P7075),0)</f>
        <v>0</v>
      </c>
      <c r="Q7076" s="6">
        <f t="shared" si="776"/>
        <v>1.954966661764735E-11</v>
      </c>
      <c r="R7076" s="8">
        <f>IF(E7075&lt;&gt;E7076,SUM($Q$4:Q7076)-SUM($R$3:R7075),0)</f>
        <v>0</v>
      </c>
      <c r="S7076" s="6">
        <f>IF(B7076&gt;0,SUM($R$4:R7076)-SUM($S$3:S7075),0)</f>
        <v>0</v>
      </c>
    </row>
    <row r="7077" spans="1:19">
      <c r="A7077">
        <f>IF(E7076&lt;&gt;E7077,COUNTIF($A$4:A7076,"&lt;&gt;0")+1,0)</f>
        <v>0</v>
      </c>
      <c r="B7077">
        <f>IF(A7077&lt;&gt;0,IF(MOD(A7077,3)=0,COUNTIF($B$4:B7076,"&lt;&gt;0")+1,0),0)</f>
        <v>0</v>
      </c>
      <c r="C7077" s="9">
        <f>'Dash Board'!$C$12+COUNT('Daily reducing balance'!$F$4:F7076)</f>
        <v>48803</v>
      </c>
      <c r="D7077">
        <f t="shared" si="770"/>
        <v>2033</v>
      </c>
      <c r="E7077">
        <f t="shared" si="771"/>
        <v>8</v>
      </c>
      <c r="F7077">
        <f>DAY('Dash Board'!$C$12+COUNT('Daily reducing balance'!$F$4:F7076))</f>
        <v>12</v>
      </c>
      <c r="G7077" s="8">
        <f t="shared" si="772"/>
        <v>1.427536206087227E-7</v>
      </c>
      <c r="H7077" s="6">
        <f>G7077*'Dash Board'!$C$11/365</f>
        <v>4.1066110038125701E-11</v>
      </c>
      <c r="I7077" s="6">
        <f>H7077*'Dash Board'!$C$18/'Dash Board'!$C$11</f>
        <v>1.9555290494345571E-11</v>
      </c>
      <c r="J7077" s="6">
        <f>(G7077&gt;1)*PMT('Dash Board'!$C$11/365,$U$4,-'Dash Board'!$C$19)</f>
        <v>0</v>
      </c>
      <c r="K7077" s="6">
        <f t="shared" si="774"/>
        <v>0</v>
      </c>
      <c r="L7077" s="8">
        <f t="shared" si="775"/>
        <v>1.4279468671876082E-7</v>
      </c>
      <c r="N7077" s="8">
        <f t="shared" si="773"/>
        <v>-1.9555290494345571E-11</v>
      </c>
      <c r="O7077" s="8">
        <f>IF(E7076&lt;&gt;E7077,SUM($N$4:N7077)-SUM($O$3:O7076),0)</f>
        <v>0</v>
      </c>
      <c r="P7077" s="6">
        <f>IF(B7077&gt;0,SUM($O$4:O7077)-SUM($P$3:P7076),0)</f>
        <v>0</v>
      </c>
      <c r="Q7077" s="6">
        <f t="shared" si="776"/>
        <v>1.9555290494345571E-11</v>
      </c>
      <c r="R7077" s="8">
        <f>IF(E7076&lt;&gt;E7077,SUM($Q$4:Q7077)-SUM($R$3:R7076),0)</f>
        <v>0</v>
      </c>
      <c r="S7077" s="6">
        <f>IF(B7077&gt;0,SUM($R$4:R7077)-SUM($S$3:S7076),0)</f>
        <v>0</v>
      </c>
    </row>
    <row r="7078" spans="1:19">
      <c r="A7078">
        <f>IF(E7077&lt;&gt;E7078,COUNTIF($A$4:A7077,"&lt;&gt;0")+1,0)</f>
        <v>0</v>
      </c>
      <c r="B7078">
        <f>IF(A7078&lt;&gt;0,IF(MOD(A7078,3)=0,COUNTIF($B$4:B7077,"&lt;&gt;0")+1,0),0)</f>
        <v>0</v>
      </c>
      <c r="C7078" s="9">
        <f>'Dash Board'!$C$12+COUNT('Daily reducing balance'!$F$4:F7077)</f>
        <v>48804</v>
      </c>
      <c r="D7078">
        <f t="shared" si="770"/>
        <v>2033</v>
      </c>
      <c r="E7078">
        <f t="shared" si="771"/>
        <v>8</v>
      </c>
      <c r="F7078">
        <f>DAY('Dash Board'!$C$12+COUNT('Daily reducing balance'!$F$4:F7077))</f>
        <v>13</v>
      </c>
      <c r="G7078" s="8">
        <f t="shared" si="772"/>
        <v>1.4279468671876082E-7</v>
      </c>
      <c r="H7078" s="6">
        <f>G7078*'Dash Board'!$C$11/365</f>
        <v>4.107792357662982E-11</v>
      </c>
      <c r="I7078" s="6">
        <f>H7078*'Dash Board'!$C$18/'Dash Board'!$C$11</f>
        <v>1.9560915988871345E-11</v>
      </c>
      <c r="J7078" s="6">
        <f>(G7078&gt;1)*PMT('Dash Board'!$C$11/365,$U$4,-'Dash Board'!$C$19)</f>
        <v>0</v>
      </c>
      <c r="K7078" s="6">
        <f t="shared" si="774"/>
        <v>0</v>
      </c>
      <c r="L7078" s="8">
        <f t="shared" si="775"/>
        <v>1.4283576464233744E-7</v>
      </c>
      <c r="N7078" s="8">
        <f t="shared" si="773"/>
        <v>-1.9560915988871345E-11</v>
      </c>
      <c r="O7078" s="8">
        <f>IF(E7077&lt;&gt;E7078,SUM($N$4:N7078)-SUM($O$3:O7077),0)</f>
        <v>0</v>
      </c>
      <c r="P7078" s="6">
        <f>IF(B7078&gt;0,SUM($O$4:O7078)-SUM($P$3:P7077),0)</f>
        <v>0</v>
      </c>
      <c r="Q7078" s="6">
        <f t="shared" si="776"/>
        <v>1.9560915988871345E-11</v>
      </c>
      <c r="R7078" s="8">
        <f>IF(E7077&lt;&gt;E7078,SUM($Q$4:Q7078)-SUM($R$3:R7077),0)</f>
        <v>0</v>
      </c>
      <c r="S7078" s="6">
        <f>IF(B7078&gt;0,SUM($R$4:R7078)-SUM($S$3:S7077),0)</f>
        <v>0</v>
      </c>
    </row>
    <row r="7079" spans="1:19">
      <c r="A7079">
        <f>IF(E7078&lt;&gt;E7079,COUNTIF($A$4:A7078,"&lt;&gt;0")+1,0)</f>
        <v>0</v>
      </c>
      <c r="B7079">
        <f>IF(A7079&lt;&gt;0,IF(MOD(A7079,3)=0,COUNTIF($B$4:B7078,"&lt;&gt;0")+1,0),0)</f>
        <v>0</v>
      </c>
      <c r="C7079" s="9">
        <f>'Dash Board'!$C$12+COUNT('Daily reducing balance'!$F$4:F7078)</f>
        <v>48805</v>
      </c>
      <c r="D7079">
        <f t="shared" si="770"/>
        <v>2033</v>
      </c>
      <c r="E7079">
        <f t="shared" si="771"/>
        <v>8</v>
      </c>
      <c r="F7079">
        <f>DAY('Dash Board'!$C$12+COUNT('Daily reducing balance'!$F$4:F7078))</f>
        <v>14</v>
      </c>
      <c r="G7079" s="8">
        <f t="shared" si="772"/>
        <v>1.4283576464233744E-7</v>
      </c>
      <c r="H7079" s="6">
        <f>G7079*'Dash Board'!$C$11/365</f>
        <v>4.1089740513549134E-11</v>
      </c>
      <c r="I7079" s="6">
        <f>H7079*'Dash Board'!$C$18/'Dash Board'!$C$11</f>
        <v>1.9566543101690067E-11</v>
      </c>
      <c r="J7079" s="6">
        <f>(G7079&gt;1)*PMT('Dash Board'!$C$11/365,$U$4,-'Dash Board'!$C$19)</f>
        <v>0</v>
      </c>
      <c r="K7079" s="6">
        <f t="shared" si="774"/>
        <v>0</v>
      </c>
      <c r="L7079" s="8">
        <f t="shared" si="775"/>
        <v>1.4287685438285099E-7</v>
      </c>
      <c r="N7079" s="8">
        <f t="shared" si="773"/>
        <v>-1.9566543101690067E-11</v>
      </c>
      <c r="O7079" s="8">
        <f>IF(E7078&lt;&gt;E7079,SUM($N$4:N7079)-SUM($O$3:O7078),0)</f>
        <v>0</v>
      </c>
      <c r="P7079" s="6">
        <f>IF(B7079&gt;0,SUM($O$4:O7079)-SUM($P$3:P7078),0)</f>
        <v>0</v>
      </c>
      <c r="Q7079" s="6">
        <f t="shared" si="776"/>
        <v>1.9566543101690067E-11</v>
      </c>
      <c r="R7079" s="8">
        <f>IF(E7078&lt;&gt;E7079,SUM($Q$4:Q7079)-SUM($R$3:R7078),0)</f>
        <v>0</v>
      </c>
      <c r="S7079" s="6">
        <f>IF(B7079&gt;0,SUM($R$4:R7079)-SUM($S$3:S7078),0)</f>
        <v>0</v>
      </c>
    </row>
    <row r="7080" spans="1:19">
      <c r="A7080">
        <f>IF(E7079&lt;&gt;E7080,COUNTIF($A$4:A7079,"&lt;&gt;0")+1,0)</f>
        <v>0</v>
      </c>
      <c r="B7080">
        <f>IF(A7080&lt;&gt;0,IF(MOD(A7080,3)=0,COUNTIF($B$4:B7079,"&lt;&gt;0")+1,0),0)</f>
        <v>0</v>
      </c>
      <c r="C7080" s="9">
        <f>'Dash Board'!$C$12+COUNT('Daily reducing balance'!$F$4:F7079)</f>
        <v>48806</v>
      </c>
      <c r="D7080">
        <f t="shared" si="770"/>
        <v>2033</v>
      </c>
      <c r="E7080">
        <f t="shared" si="771"/>
        <v>8</v>
      </c>
      <c r="F7080">
        <f>DAY('Dash Board'!$C$12+COUNT('Daily reducing balance'!$F$4:F7079))</f>
        <v>15</v>
      </c>
      <c r="G7080" s="8">
        <f t="shared" si="772"/>
        <v>1.4287685438285099E-7</v>
      </c>
      <c r="H7080" s="6">
        <f>G7080*'Dash Board'!$C$11/365</f>
        <v>4.1101560849861241E-11</v>
      </c>
      <c r="I7080" s="6">
        <f>H7080*'Dash Board'!$C$18/'Dash Board'!$C$11</f>
        <v>1.9572171833267256E-11</v>
      </c>
      <c r="J7080" s="6">
        <f>(G7080&gt;1)*PMT('Dash Board'!$C$11/365,$U$4,-'Dash Board'!$C$19)</f>
        <v>0</v>
      </c>
      <c r="K7080" s="6">
        <f t="shared" si="774"/>
        <v>0</v>
      </c>
      <c r="L7080" s="8">
        <f t="shared" si="775"/>
        <v>1.4291795594370085E-7</v>
      </c>
      <c r="N7080" s="8">
        <f t="shared" si="773"/>
        <v>-1.9572171833267256E-11</v>
      </c>
      <c r="O7080" s="8">
        <f>IF(E7079&lt;&gt;E7080,SUM($N$4:N7080)-SUM($O$3:O7079),0)</f>
        <v>0</v>
      </c>
      <c r="P7080" s="6">
        <f>IF(B7080&gt;0,SUM($O$4:O7080)-SUM($P$3:P7079),0)</f>
        <v>0</v>
      </c>
      <c r="Q7080" s="6">
        <f t="shared" si="776"/>
        <v>1.9572171833267256E-11</v>
      </c>
      <c r="R7080" s="8">
        <f>IF(E7079&lt;&gt;E7080,SUM($Q$4:Q7080)-SUM($R$3:R7079),0)</f>
        <v>0</v>
      </c>
      <c r="S7080" s="6">
        <f>IF(B7080&gt;0,SUM($R$4:R7080)-SUM($S$3:S7079),0)</f>
        <v>0</v>
      </c>
    </row>
    <row r="7081" spans="1:19">
      <c r="A7081">
        <f>IF(E7080&lt;&gt;E7081,COUNTIF($A$4:A7080,"&lt;&gt;0")+1,0)</f>
        <v>0</v>
      </c>
      <c r="B7081">
        <f>IF(A7081&lt;&gt;0,IF(MOD(A7081,3)=0,COUNTIF($B$4:B7080,"&lt;&gt;0")+1,0),0)</f>
        <v>0</v>
      </c>
      <c r="C7081" s="9">
        <f>'Dash Board'!$C$12+COUNT('Daily reducing balance'!$F$4:F7080)</f>
        <v>48807</v>
      </c>
      <c r="D7081">
        <f t="shared" si="770"/>
        <v>2033</v>
      </c>
      <c r="E7081">
        <f t="shared" si="771"/>
        <v>8</v>
      </c>
      <c r="F7081">
        <f>DAY('Dash Board'!$C$12+COUNT('Daily reducing balance'!$F$4:F7080))</f>
        <v>16</v>
      </c>
      <c r="G7081" s="8">
        <f t="shared" si="772"/>
        <v>1.4291795594370085E-7</v>
      </c>
      <c r="H7081" s="6">
        <f>G7081*'Dash Board'!$C$11/365</f>
        <v>4.1113384586544081E-11</v>
      </c>
      <c r="I7081" s="6">
        <f>H7081*'Dash Board'!$C$18/'Dash Board'!$C$11</f>
        <v>1.9577802184068611E-11</v>
      </c>
      <c r="J7081" s="6">
        <f>(G7081&gt;1)*PMT('Dash Board'!$C$11/365,$U$4,-'Dash Board'!$C$19)</f>
        <v>0</v>
      </c>
      <c r="K7081" s="6">
        <f t="shared" si="774"/>
        <v>0</v>
      </c>
      <c r="L7081" s="8">
        <f t="shared" si="775"/>
        <v>1.4295906932828741E-7</v>
      </c>
      <c r="N7081" s="8">
        <f t="shared" si="773"/>
        <v>-1.9577802184068611E-11</v>
      </c>
      <c r="O7081" s="8">
        <f>IF(E7080&lt;&gt;E7081,SUM($N$4:N7081)-SUM($O$3:O7080),0)</f>
        <v>0</v>
      </c>
      <c r="P7081" s="6">
        <f>IF(B7081&gt;0,SUM($O$4:O7081)-SUM($P$3:P7080),0)</f>
        <v>0</v>
      </c>
      <c r="Q7081" s="6">
        <f t="shared" si="776"/>
        <v>1.9577802184068611E-11</v>
      </c>
      <c r="R7081" s="8">
        <f>IF(E7080&lt;&gt;E7081,SUM($Q$4:Q7081)-SUM($R$3:R7080),0)</f>
        <v>0</v>
      </c>
      <c r="S7081" s="6">
        <f>IF(B7081&gt;0,SUM($R$4:R7081)-SUM($S$3:S7080),0)</f>
        <v>0</v>
      </c>
    </row>
    <row r="7082" spans="1:19">
      <c r="A7082">
        <f>IF(E7081&lt;&gt;E7082,COUNTIF($A$4:A7081,"&lt;&gt;0")+1,0)</f>
        <v>0</v>
      </c>
      <c r="B7082">
        <f>IF(A7082&lt;&gt;0,IF(MOD(A7082,3)=0,COUNTIF($B$4:B7081,"&lt;&gt;0")+1,0),0)</f>
        <v>0</v>
      </c>
      <c r="C7082" s="9">
        <f>'Dash Board'!$C$12+COUNT('Daily reducing balance'!$F$4:F7081)</f>
        <v>48808</v>
      </c>
      <c r="D7082">
        <f t="shared" si="770"/>
        <v>2033</v>
      </c>
      <c r="E7082">
        <f t="shared" si="771"/>
        <v>8</v>
      </c>
      <c r="F7082">
        <f>DAY('Dash Board'!$C$12+COUNT('Daily reducing balance'!$F$4:F7081))</f>
        <v>17</v>
      </c>
      <c r="G7082" s="8">
        <f t="shared" si="772"/>
        <v>1.4295906932828741E-7</v>
      </c>
      <c r="H7082" s="6">
        <f>G7082*'Dash Board'!$C$11/365</f>
        <v>4.112521172457583E-11</v>
      </c>
      <c r="I7082" s="6">
        <f>H7082*'Dash Board'!$C$18/'Dash Board'!$C$11</f>
        <v>1.9583434154559922E-11</v>
      </c>
      <c r="J7082" s="6">
        <f>(G7082&gt;1)*PMT('Dash Board'!$C$11/365,$U$4,-'Dash Board'!$C$19)</f>
        <v>0</v>
      </c>
      <c r="K7082" s="6">
        <f t="shared" si="774"/>
        <v>0</v>
      </c>
      <c r="L7082" s="8">
        <f t="shared" si="775"/>
        <v>1.4300019454001197E-7</v>
      </c>
      <c r="N7082" s="8">
        <f t="shared" si="773"/>
        <v>-1.9583434154559922E-11</v>
      </c>
      <c r="O7082" s="8">
        <f>IF(E7081&lt;&gt;E7082,SUM($N$4:N7082)-SUM($O$3:O7081),0)</f>
        <v>0</v>
      </c>
      <c r="P7082" s="6">
        <f>IF(B7082&gt;0,SUM($O$4:O7082)-SUM($P$3:P7081),0)</f>
        <v>0</v>
      </c>
      <c r="Q7082" s="6">
        <f t="shared" si="776"/>
        <v>1.9583434154559922E-11</v>
      </c>
      <c r="R7082" s="8">
        <f>IF(E7081&lt;&gt;E7082,SUM($Q$4:Q7082)-SUM($R$3:R7081),0)</f>
        <v>0</v>
      </c>
      <c r="S7082" s="6">
        <f>IF(B7082&gt;0,SUM($R$4:R7082)-SUM($S$3:S7081),0)</f>
        <v>0</v>
      </c>
    </row>
    <row r="7083" spans="1:19">
      <c r="A7083">
        <f>IF(E7082&lt;&gt;E7083,COUNTIF($A$4:A7082,"&lt;&gt;0")+1,0)</f>
        <v>0</v>
      </c>
      <c r="B7083">
        <f>IF(A7083&lt;&gt;0,IF(MOD(A7083,3)=0,COUNTIF($B$4:B7082,"&lt;&gt;0")+1,0),0)</f>
        <v>0</v>
      </c>
      <c r="C7083" s="9">
        <f>'Dash Board'!$C$12+COUNT('Daily reducing balance'!$F$4:F7082)</f>
        <v>48809</v>
      </c>
      <c r="D7083">
        <f t="shared" si="770"/>
        <v>2033</v>
      </c>
      <c r="E7083">
        <f t="shared" si="771"/>
        <v>8</v>
      </c>
      <c r="F7083">
        <f>DAY('Dash Board'!$C$12+COUNT('Daily reducing balance'!$F$4:F7082))</f>
        <v>18</v>
      </c>
      <c r="G7083" s="8">
        <f t="shared" si="772"/>
        <v>1.4300019454001197E-7</v>
      </c>
      <c r="H7083" s="6">
        <f>G7083*'Dash Board'!$C$11/365</f>
        <v>4.1137042264934949E-11</v>
      </c>
      <c r="I7083" s="6">
        <f>H7083*'Dash Board'!$C$18/'Dash Board'!$C$11</f>
        <v>1.9589067745207119E-11</v>
      </c>
      <c r="J7083" s="6">
        <f>(G7083&gt;1)*PMT('Dash Board'!$C$11/365,$U$4,-'Dash Board'!$C$19)</f>
        <v>0</v>
      </c>
      <c r="K7083" s="6">
        <f t="shared" si="774"/>
        <v>0</v>
      </c>
      <c r="L7083" s="8">
        <f t="shared" si="775"/>
        <v>1.4304133158227692E-7</v>
      </c>
      <c r="N7083" s="8">
        <f t="shared" si="773"/>
        <v>-1.9589067745207119E-11</v>
      </c>
      <c r="O7083" s="8">
        <f>IF(E7082&lt;&gt;E7083,SUM($N$4:N7083)-SUM($O$3:O7082),0)</f>
        <v>0</v>
      </c>
      <c r="P7083" s="6">
        <f>IF(B7083&gt;0,SUM($O$4:O7083)-SUM($P$3:P7082),0)</f>
        <v>0</v>
      </c>
      <c r="Q7083" s="6">
        <f t="shared" si="776"/>
        <v>1.9589067745207119E-11</v>
      </c>
      <c r="R7083" s="8">
        <f>IF(E7082&lt;&gt;E7083,SUM($Q$4:Q7083)-SUM($R$3:R7082),0)</f>
        <v>0</v>
      </c>
      <c r="S7083" s="6">
        <f>IF(B7083&gt;0,SUM($R$4:R7083)-SUM($S$3:S7082),0)</f>
        <v>0</v>
      </c>
    </row>
    <row r="7084" spans="1:19">
      <c r="A7084">
        <f>IF(E7083&lt;&gt;E7084,COUNTIF($A$4:A7083,"&lt;&gt;0")+1,0)</f>
        <v>0</v>
      </c>
      <c r="B7084">
        <f>IF(A7084&lt;&gt;0,IF(MOD(A7084,3)=0,COUNTIF($B$4:B7083,"&lt;&gt;0")+1,0),0)</f>
        <v>0</v>
      </c>
      <c r="C7084" s="9">
        <f>'Dash Board'!$C$12+COUNT('Daily reducing balance'!$F$4:F7083)</f>
        <v>48810</v>
      </c>
      <c r="D7084">
        <f t="shared" si="770"/>
        <v>2033</v>
      </c>
      <c r="E7084">
        <f t="shared" si="771"/>
        <v>8</v>
      </c>
      <c r="F7084">
        <f>DAY('Dash Board'!$C$12+COUNT('Daily reducing balance'!$F$4:F7083))</f>
        <v>19</v>
      </c>
      <c r="G7084" s="8">
        <f t="shared" si="772"/>
        <v>1.4304133158227692E-7</v>
      </c>
      <c r="H7084" s="6">
        <f>G7084*'Dash Board'!$C$11/365</f>
        <v>4.1148876208600215E-11</v>
      </c>
      <c r="I7084" s="6">
        <f>H7084*'Dash Board'!$C$18/'Dash Board'!$C$11</f>
        <v>1.9594702956476294E-11</v>
      </c>
      <c r="J7084" s="6">
        <f>(G7084&gt;1)*PMT('Dash Board'!$C$11/365,$U$4,-'Dash Board'!$C$19)</f>
        <v>0</v>
      </c>
      <c r="K7084" s="6">
        <f t="shared" si="774"/>
        <v>0</v>
      </c>
      <c r="L7084" s="8">
        <f t="shared" si="775"/>
        <v>1.4308248045848552E-7</v>
      </c>
      <c r="N7084" s="8">
        <f t="shared" si="773"/>
        <v>-1.9594702956476294E-11</v>
      </c>
      <c r="O7084" s="8">
        <f>IF(E7083&lt;&gt;E7084,SUM($N$4:N7084)-SUM($O$3:O7083),0)</f>
        <v>0</v>
      </c>
      <c r="P7084" s="6">
        <f>IF(B7084&gt;0,SUM($O$4:O7084)-SUM($P$3:P7083),0)</f>
        <v>0</v>
      </c>
      <c r="Q7084" s="6">
        <f t="shared" si="776"/>
        <v>1.9594702956476294E-11</v>
      </c>
      <c r="R7084" s="8">
        <f>IF(E7083&lt;&gt;E7084,SUM($Q$4:Q7084)-SUM($R$3:R7083),0)</f>
        <v>0</v>
      </c>
      <c r="S7084" s="6">
        <f>IF(B7084&gt;0,SUM($R$4:R7084)-SUM($S$3:S7083),0)</f>
        <v>0</v>
      </c>
    </row>
    <row r="7085" spans="1:19">
      <c r="A7085">
        <f>IF(E7084&lt;&gt;E7085,COUNTIF($A$4:A7084,"&lt;&gt;0")+1,0)</f>
        <v>0</v>
      </c>
      <c r="B7085">
        <f>IF(A7085&lt;&gt;0,IF(MOD(A7085,3)=0,COUNTIF($B$4:B7084,"&lt;&gt;0")+1,0),0)</f>
        <v>0</v>
      </c>
      <c r="C7085" s="9">
        <f>'Dash Board'!$C$12+COUNT('Daily reducing balance'!$F$4:F7084)</f>
        <v>48811</v>
      </c>
      <c r="D7085">
        <f t="shared" si="770"/>
        <v>2033</v>
      </c>
      <c r="E7085">
        <f t="shared" si="771"/>
        <v>8</v>
      </c>
      <c r="F7085">
        <f>DAY('Dash Board'!$C$12+COUNT('Daily reducing balance'!$F$4:F7084))</f>
        <v>20</v>
      </c>
      <c r="G7085" s="8">
        <f t="shared" si="772"/>
        <v>1.4308248045848552E-7</v>
      </c>
      <c r="H7085" s="6">
        <f>G7085*'Dash Board'!$C$11/365</f>
        <v>4.1160713556550627E-11</v>
      </c>
      <c r="I7085" s="6">
        <f>H7085*'Dash Board'!$C$18/'Dash Board'!$C$11</f>
        <v>1.9600339788833635E-11</v>
      </c>
      <c r="J7085" s="6">
        <f>(G7085&gt;1)*PMT('Dash Board'!$C$11/365,$U$4,-'Dash Board'!$C$19)</f>
        <v>0</v>
      </c>
      <c r="K7085" s="6">
        <f t="shared" si="774"/>
        <v>0</v>
      </c>
      <c r="L7085" s="8">
        <f t="shared" si="775"/>
        <v>1.4312364117204208E-7</v>
      </c>
      <c r="N7085" s="8">
        <f t="shared" si="773"/>
        <v>-1.9600339788833635E-11</v>
      </c>
      <c r="O7085" s="8">
        <f>IF(E7084&lt;&gt;E7085,SUM($N$4:N7085)-SUM($O$3:O7084),0)</f>
        <v>0</v>
      </c>
      <c r="P7085" s="6">
        <f>IF(B7085&gt;0,SUM($O$4:O7085)-SUM($P$3:P7084),0)</f>
        <v>0</v>
      </c>
      <c r="Q7085" s="6">
        <f t="shared" si="776"/>
        <v>1.9600339788833635E-11</v>
      </c>
      <c r="R7085" s="8">
        <f>IF(E7084&lt;&gt;E7085,SUM($Q$4:Q7085)-SUM($R$3:R7084),0)</f>
        <v>0</v>
      </c>
      <c r="S7085" s="6">
        <f>IF(B7085&gt;0,SUM($R$4:R7085)-SUM($S$3:S7084),0)</f>
        <v>0</v>
      </c>
    </row>
    <row r="7086" spans="1:19">
      <c r="A7086">
        <f>IF(E7085&lt;&gt;E7086,COUNTIF($A$4:A7085,"&lt;&gt;0")+1,0)</f>
        <v>0</v>
      </c>
      <c r="B7086">
        <f>IF(A7086&lt;&gt;0,IF(MOD(A7086,3)=0,COUNTIF($B$4:B7085,"&lt;&gt;0")+1,0),0)</f>
        <v>0</v>
      </c>
      <c r="C7086" s="9">
        <f>'Dash Board'!$C$12+COUNT('Daily reducing balance'!$F$4:F7085)</f>
        <v>48812</v>
      </c>
      <c r="D7086">
        <f t="shared" si="770"/>
        <v>2033</v>
      </c>
      <c r="E7086">
        <f t="shared" si="771"/>
        <v>8</v>
      </c>
      <c r="F7086">
        <f>DAY('Dash Board'!$C$12+COUNT('Daily reducing balance'!$F$4:F7085))</f>
        <v>21</v>
      </c>
      <c r="G7086" s="8">
        <f t="shared" si="772"/>
        <v>1.4312364117204208E-7</v>
      </c>
      <c r="H7086" s="6">
        <f>G7086*'Dash Board'!$C$11/365</f>
        <v>4.1172554309765529E-11</v>
      </c>
      <c r="I7086" s="6">
        <f>H7086*'Dash Board'!$C$18/'Dash Board'!$C$11</f>
        <v>1.9605978242745491E-11</v>
      </c>
      <c r="J7086" s="6">
        <f>(G7086&gt;1)*PMT('Dash Board'!$C$11/365,$U$4,-'Dash Board'!$C$19)</f>
        <v>0</v>
      </c>
      <c r="K7086" s="6">
        <f t="shared" si="774"/>
        <v>0</v>
      </c>
      <c r="L7086" s="8">
        <f t="shared" si="775"/>
        <v>1.4316481372635186E-7</v>
      </c>
      <c r="N7086" s="8">
        <f t="shared" si="773"/>
        <v>-1.9605978242745491E-11</v>
      </c>
      <c r="O7086" s="8">
        <f>IF(E7085&lt;&gt;E7086,SUM($N$4:N7086)-SUM($O$3:O7085),0)</f>
        <v>0</v>
      </c>
      <c r="P7086" s="6">
        <f>IF(B7086&gt;0,SUM($O$4:O7086)-SUM($P$3:P7085),0)</f>
        <v>0</v>
      </c>
      <c r="Q7086" s="6">
        <f t="shared" si="776"/>
        <v>1.9605978242745491E-11</v>
      </c>
      <c r="R7086" s="8">
        <f>IF(E7085&lt;&gt;E7086,SUM($Q$4:Q7086)-SUM($R$3:R7085),0)</f>
        <v>0</v>
      </c>
      <c r="S7086" s="6">
        <f>IF(B7086&gt;0,SUM($R$4:R7086)-SUM($S$3:S7085),0)</f>
        <v>0</v>
      </c>
    </row>
    <row r="7087" spans="1:19">
      <c r="A7087">
        <f>IF(E7086&lt;&gt;E7087,COUNTIF($A$4:A7086,"&lt;&gt;0")+1,0)</f>
        <v>0</v>
      </c>
      <c r="B7087">
        <f>IF(A7087&lt;&gt;0,IF(MOD(A7087,3)=0,COUNTIF($B$4:B7086,"&lt;&gt;0")+1,0),0)</f>
        <v>0</v>
      </c>
      <c r="C7087" s="9">
        <f>'Dash Board'!$C$12+COUNT('Daily reducing balance'!$F$4:F7086)</f>
        <v>48813</v>
      </c>
      <c r="D7087">
        <f t="shared" si="770"/>
        <v>2033</v>
      </c>
      <c r="E7087">
        <f t="shared" si="771"/>
        <v>8</v>
      </c>
      <c r="F7087">
        <f>DAY('Dash Board'!$C$12+COUNT('Daily reducing balance'!$F$4:F7086))</f>
        <v>22</v>
      </c>
      <c r="G7087" s="8">
        <f t="shared" si="772"/>
        <v>1.4316481372635186E-7</v>
      </c>
      <c r="H7087" s="6">
        <f>G7087*'Dash Board'!$C$11/365</f>
        <v>4.1184398469224509E-11</v>
      </c>
      <c r="I7087" s="6">
        <f>H7087*'Dash Board'!$C$18/'Dash Board'!$C$11</f>
        <v>1.961161831867834E-11</v>
      </c>
      <c r="J7087" s="6">
        <f>(G7087&gt;1)*PMT('Dash Board'!$C$11/365,$U$4,-'Dash Board'!$C$19)</f>
        <v>0</v>
      </c>
      <c r="K7087" s="6">
        <f t="shared" si="774"/>
        <v>0</v>
      </c>
      <c r="L7087" s="8">
        <f t="shared" si="775"/>
        <v>1.4320599812482109E-7</v>
      </c>
      <c r="N7087" s="8">
        <f t="shared" si="773"/>
        <v>-1.961161831867834E-11</v>
      </c>
      <c r="O7087" s="8">
        <f>IF(E7086&lt;&gt;E7087,SUM($N$4:N7087)-SUM($O$3:O7086),0)</f>
        <v>0</v>
      </c>
      <c r="P7087" s="6">
        <f>IF(B7087&gt;0,SUM($O$4:O7087)-SUM($P$3:P7086),0)</f>
        <v>0</v>
      </c>
      <c r="Q7087" s="6">
        <f t="shared" si="776"/>
        <v>1.961161831867834E-11</v>
      </c>
      <c r="R7087" s="8">
        <f>IF(E7086&lt;&gt;E7087,SUM($Q$4:Q7087)-SUM($R$3:R7086),0)</f>
        <v>0</v>
      </c>
      <c r="S7087" s="6">
        <f>IF(B7087&gt;0,SUM($R$4:R7087)-SUM($S$3:S7086),0)</f>
        <v>0</v>
      </c>
    </row>
    <row r="7088" spans="1:19">
      <c r="A7088">
        <f>IF(E7087&lt;&gt;E7088,COUNTIF($A$4:A7087,"&lt;&gt;0")+1,0)</f>
        <v>0</v>
      </c>
      <c r="B7088">
        <f>IF(A7088&lt;&gt;0,IF(MOD(A7088,3)=0,COUNTIF($B$4:B7087,"&lt;&gt;0")+1,0),0)</f>
        <v>0</v>
      </c>
      <c r="C7088" s="9">
        <f>'Dash Board'!$C$12+COUNT('Daily reducing balance'!$F$4:F7087)</f>
        <v>48814</v>
      </c>
      <c r="D7088">
        <f t="shared" si="770"/>
        <v>2033</v>
      </c>
      <c r="E7088">
        <f t="shared" si="771"/>
        <v>8</v>
      </c>
      <c r="F7088">
        <f>DAY('Dash Board'!$C$12+COUNT('Daily reducing balance'!$F$4:F7087))</f>
        <v>23</v>
      </c>
      <c r="G7088" s="8">
        <f t="shared" si="772"/>
        <v>1.4320599812482109E-7</v>
      </c>
      <c r="H7088" s="6">
        <f>G7088*'Dash Board'!$C$11/365</f>
        <v>4.1196246035907434E-11</v>
      </c>
      <c r="I7088" s="6">
        <f>H7088*'Dash Board'!$C$18/'Dash Board'!$C$11</f>
        <v>1.9617260017098777E-11</v>
      </c>
      <c r="J7088" s="6">
        <f>(G7088&gt;1)*PMT('Dash Board'!$C$11/365,$U$4,-'Dash Board'!$C$19)</f>
        <v>0</v>
      </c>
      <c r="K7088" s="6">
        <f t="shared" si="774"/>
        <v>0</v>
      </c>
      <c r="L7088" s="8">
        <f t="shared" si="775"/>
        <v>1.4324719437085699E-7</v>
      </c>
      <c r="N7088" s="8">
        <f t="shared" si="773"/>
        <v>-1.9617260017098777E-11</v>
      </c>
      <c r="O7088" s="8">
        <f>IF(E7087&lt;&gt;E7088,SUM($N$4:N7088)-SUM($O$3:O7087),0)</f>
        <v>0</v>
      </c>
      <c r="P7088" s="6">
        <f>IF(B7088&gt;0,SUM($O$4:O7088)-SUM($P$3:P7087),0)</f>
        <v>0</v>
      </c>
      <c r="Q7088" s="6">
        <f t="shared" si="776"/>
        <v>1.9617260017098777E-11</v>
      </c>
      <c r="R7088" s="8">
        <f>IF(E7087&lt;&gt;E7088,SUM($Q$4:Q7088)-SUM($R$3:R7087),0)</f>
        <v>0</v>
      </c>
      <c r="S7088" s="6">
        <f>IF(B7088&gt;0,SUM($R$4:R7088)-SUM($S$3:S7087),0)</f>
        <v>0</v>
      </c>
    </row>
    <row r="7089" spans="1:19">
      <c r="A7089">
        <f>IF(E7088&lt;&gt;E7089,COUNTIF($A$4:A7088,"&lt;&gt;0")+1,0)</f>
        <v>0</v>
      </c>
      <c r="B7089">
        <f>IF(A7089&lt;&gt;0,IF(MOD(A7089,3)=0,COUNTIF($B$4:B7088,"&lt;&gt;0")+1,0),0)</f>
        <v>0</v>
      </c>
      <c r="C7089" s="9">
        <f>'Dash Board'!$C$12+COUNT('Daily reducing balance'!$F$4:F7088)</f>
        <v>48815</v>
      </c>
      <c r="D7089">
        <f t="shared" si="770"/>
        <v>2033</v>
      </c>
      <c r="E7089">
        <f t="shared" si="771"/>
        <v>8</v>
      </c>
      <c r="F7089">
        <f>DAY('Dash Board'!$C$12+COUNT('Daily reducing balance'!$F$4:F7088))</f>
        <v>24</v>
      </c>
      <c r="G7089" s="8">
        <f t="shared" si="772"/>
        <v>1.4324719437085699E-7</v>
      </c>
      <c r="H7089" s="6">
        <f>G7089*'Dash Board'!$C$11/365</f>
        <v>4.1208097010794474E-11</v>
      </c>
      <c r="I7089" s="6">
        <f>H7089*'Dash Board'!$C$18/'Dash Board'!$C$11</f>
        <v>1.9622903338473558E-11</v>
      </c>
      <c r="J7089" s="6">
        <f>(G7089&gt;1)*PMT('Dash Board'!$C$11/365,$U$4,-'Dash Board'!$C$19)</f>
        <v>0</v>
      </c>
      <c r="K7089" s="6">
        <f t="shared" si="774"/>
        <v>0</v>
      </c>
      <c r="L7089" s="8">
        <f t="shared" si="775"/>
        <v>1.4328840246786779E-7</v>
      </c>
      <c r="N7089" s="8">
        <f t="shared" si="773"/>
        <v>-1.9622903338473558E-11</v>
      </c>
      <c r="O7089" s="8">
        <f>IF(E7088&lt;&gt;E7089,SUM($N$4:N7089)-SUM($O$3:O7088),0)</f>
        <v>0</v>
      </c>
      <c r="P7089" s="6">
        <f>IF(B7089&gt;0,SUM($O$4:O7089)-SUM($P$3:P7088),0)</f>
        <v>0</v>
      </c>
      <c r="Q7089" s="6">
        <f t="shared" si="776"/>
        <v>1.9622903338473558E-11</v>
      </c>
      <c r="R7089" s="8">
        <f>IF(E7088&lt;&gt;E7089,SUM($Q$4:Q7089)-SUM($R$3:R7088),0)</f>
        <v>0</v>
      </c>
      <c r="S7089" s="6">
        <f>IF(B7089&gt;0,SUM($R$4:R7089)-SUM($S$3:S7088),0)</f>
        <v>0</v>
      </c>
    </row>
    <row r="7090" spans="1:19">
      <c r="A7090">
        <f>IF(E7089&lt;&gt;E7090,COUNTIF($A$4:A7089,"&lt;&gt;0")+1,0)</f>
        <v>0</v>
      </c>
      <c r="B7090">
        <f>IF(A7090&lt;&gt;0,IF(MOD(A7090,3)=0,COUNTIF($B$4:B7089,"&lt;&gt;0")+1,0),0)</f>
        <v>0</v>
      </c>
      <c r="C7090" s="9">
        <f>'Dash Board'!$C$12+COUNT('Daily reducing balance'!$F$4:F7089)</f>
        <v>48816</v>
      </c>
      <c r="D7090">
        <f t="shared" si="770"/>
        <v>2033</v>
      </c>
      <c r="E7090">
        <f t="shared" si="771"/>
        <v>8</v>
      </c>
      <c r="F7090">
        <f>DAY('Dash Board'!$C$12+COUNT('Daily reducing balance'!$F$4:F7089))</f>
        <v>25</v>
      </c>
      <c r="G7090" s="8">
        <f t="shared" si="772"/>
        <v>1.4328840246786779E-7</v>
      </c>
      <c r="H7090" s="6">
        <f>G7090*'Dash Board'!$C$11/365</f>
        <v>4.121995139486607E-11</v>
      </c>
      <c r="I7090" s="6">
        <f>H7090*'Dash Board'!$C$18/'Dash Board'!$C$11</f>
        <v>1.9628548283269558E-11</v>
      </c>
      <c r="J7090" s="6">
        <f>(G7090&gt;1)*PMT('Dash Board'!$C$11/365,$U$4,-'Dash Board'!$C$19)</f>
        <v>0</v>
      </c>
      <c r="K7090" s="6">
        <f t="shared" si="774"/>
        <v>0</v>
      </c>
      <c r="L7090" s="8">
        <f t="shared" si="775"/>
        <v>1.4332962241926265E-7</v>
      </c>
      <c r="N7090" s="8">
        <f t="shared" si="773"/>
        <v>-1.9628548283269558E-11</v>
      </c>
      <c r="O7090" s="8">
        <f>IF(E7089&lt;&gt;E7090,SUM($N$4:N7090)-SUM($O$3:O7089),0)</f>
        <v>0</v>
      </c>
      <c r="P7090" s="6">
        <f>IF(B7090&gt;0,SUM($O$4:O7090)-SUM($P$3:P7089),0)</f>
        <v>0</v>
      </c>
      <c r="Q7090" s="6">
        <f t="shared" si="776"/>
        <v>1.9628548283269558E-11</v>
      </c>
      <c r="R7090" s="8">
        <f>IF(E7089&lt;&gt;E7090,SUM($Q$4:Q7090)-SUM($R$3:R7089),0)</f>
        <v>0</v>
      </c>
      <c r="S7090" s="6">
        <f>IF(B7090&gt;0,SUM($R$4:R7090)-SUM($S$3:S7089),0)</f>
        <v>0</v>
      </c>
    </row>
    <row r="7091" spans="1:19">
      <c r="A7091">
        <f>IF(E7090&lt;&gt;E7091,COUNTIF($A$4:A7090,"&lt;&gt;0")+1,0)</f>
        <v>0</v>
      </c>
      <c r="B7091">
        <f>IF(A7091&lt;&gt;0,IF(MOD(A7091,3)=0,COUNTIF($B$4:B7090,"&lt;&gt;0")+1,0),0)</f>
        <v>0</v>
      </c>
      <c r="C7091" s="9">
        <f>'Dash Board'!$C$12+COUNT('Daily reducing balance'!$F$4:F7090)</f>
        <v>48817</v>
      </c>
      <c r="D7091">
        <f t="shared" si="770"/>
        <v>2033</v>
      </c>
      <c r="E7091">
        <f t="shared" si="771"/>
        <v>8</v>
      </c>
      <c r="F7091">
        <f>DAY('Dash Board'!$C$12+COUNT('Daily reducing balance'!$F$4:F7090))</f>
        <v>26</v>
      </c>
      <c r="G7091" s="8">
        <f t="shared" si="772"/>
        <v>1.4332962241926265E-7</v>
      </c>
      <c r="H7091" s="6">
        <f>G7091*'Dash Board'!$C$11/365</f>
        <v>4.1231809189102955E-11</v>
      </c>
      <c r="I7091" s="6">
        <f>H7091*'Dash Board'!$C$18/'Dash Board'!$C$11</f>
        <v>1.9634194851953792E-11</v>
      </c>
      <c r="J7091" s="6">
        <f>(G7091&gt;1)*PMT('Dash Board'!$C$11/365,$U$4,-'Dash Board'!$C$19)</f>
        <v>0</v>
      </c>
      <c r="K7091" s="6">
        <f t="shared" si="774"/>
        <v>0</v>
      </c>
      <c r="L7091" s="8">
        <f t="shared" si="775"/>
        <v>1.4337085422845177E-7</v>
      </c>
      <c r="N7091" s="8">
        <f t="shared" si="773"/>
        <v>-1.9634194851953792E-11</v>
      </c>
      <c r="O7091" s="8">
        <f>IF(E7090&lt;&gt;E7091,SUM($N$4:N7091)-SUM($O$3:O7090),0)</f>
        <v>0</v>
      </c>
      <c r="P7091" s="6">
        <f>IF(B7091&gt;0,SUM($O$4:O7091)-SUM($P$3:P7090),0)</f>
        <v>0</v>
      </c>
      <c r="Q7091" s="6">
        <f t="shared" si="776"/>
        <v>1.9634194851953792E-11</v>
      </c>
      <c r="R7091" s="8">
        <f>IF(E7090&lt;&gt;E7091,SUM($Q$4:Q7091)-SUM($R$3:R7090),0)</f>
        <v>0</v>
      </c>
      <c r="S7091" s="6">
        <f>IF(B7091&gt;0,SUM($R$4:R7091)-SUM($S$3:S7090),0)</f>
        <v>0</v>
      </c>
    </row>
    <row r="7092" spans="1:19">
      <c r="A7092">
        <f>IF(E7091&lt;&gt;E7092,COUNTIF($A$4:A7091,"&lt;&gt;0")+1,0)</f>
        <v>0</v>
      </c>
      <c r="B7092">
        <f>IF(A7092&lt;&gt;0,IF(MOD(A7092,3)=0,COUNTIF($B$4:B7091,"&lt;&gt;0")+1,0),0)</f>
        <v>0</v>
      </c>
      <c r="C7092" s="9">
        <f>'Dash Board'!$C$12+COUNT('Daily reducing balance'!$F$4:F7091)</f>
        <v>48818</v>
      </c>
      <c r="D7092">
        <f t="shared" ref="D7092:D7155" si="777">IF(AND(E7092=1,F7092=1),D7091+1,D7091)</f>
        <v>2033</v>
      </c>
      <c r="E7092">
        <f t="shared" ref="E7092:E7155" si="778">IF(F7092=1,IF(E7091+1&gt;12,1,E7091+1),E7091)</f>
        <v>8</v>
      </c>
      <c r="F7092">
        <f>DAY('Dash Board'!$C$12+COUNT('Daily reducing balance'!$F$4:F7091))</f>
        <v>27</v>
      </c>
      <c r="G7092" s="8">
        <f t="shared" ref="G7092:G7155" si="779">L7091</f>
        <v>1.4337085422845177E-7</v>
      </c>
      <c r="H7092" s="6">
        <f>G7092*'Dash Board'!$C$11/365</f>
        <v>4.1243670394486121E-11</v>
      </c>
      <c r="I7092" s="6">
        <f>H7092*'Dash Board'!$C$18/'Dash Board'!$C$11</f>
        <v>1.9639843044993393E-11</v>
      </c>
      <c r="J7092" s="6">
        <f>(G7092&gt;1)*PMT('Dash Board'!$C$11/365,$U$4,-'Dash Board'!$C$19)</f>
        <v>0</v>
      </c>
      <c r="K7092" s="6">
        <f t="shared" si="774"/>
        <v>0</v>
      </c>
      <c r="L7092" s="8">
        <f t="shared" si="775"/>
        <v>1.4341209789884627E-7</v>
      </c>
      <c r="N7092" s="8">
        <f t="shared" ref="N7092:N7155" si="780">J7092-I7092</f>
        <v>-1.9639843044993393E-11</v>
      </c>
      <c r="O7092" s="8">
        <f>IF(E7091&lt;&gt;E7092,SUM($N$4:N7092)-SUM($O$3:O7091),0)</f>
        <v>0</v>
      </c>
      <c r="P7092" s="6">
        <f>IF(B7092&gt;0,SUM($O$4:O7092)-SUM($P$3:P7091),0)</f>
        <v>0</v>
      </c>
      <c r="Q7092" s="6">
        <f t="shared" si="776"/>
        <v>1.9639843044993393E-11</v>
      </c>
      <c r="R7092" s="8">
        <f>IF(E7091&lt;&gt;E7092,SUM($Q$4:Q7092)-SUM($R$3:R7091),0)</f>
        <v>0</v>
      </c>
      <c r="S7092" s="6">
        <f>IF(B7092&gt;0,SUM($R$4:R7092)-SUM($S$3:S7091),0)</f>
        <v>0</v>
      </c>
    </row>
    <row r="7093" spans="1:19">
      <c r="A7093">
        <f>IF(E7092&lt;&gt;E7093,COUNTIF($A$4:A7092,"&lt;&gt;0")+1,0)</f>
        <v>0</v>
      </c>
      <c r="B7093">
        <f>IF(A7093&lt;&gt;0,IF(MOD(A7093,3)=0,COUNTIF($B$4:B7092,"&lt;&gt;0")+1,0),0)</f>
        <v>0</v>
      </c>
      <c r="C7093" s="9">
        <f>'Dash Board'!$C$12+COUNT('Daily reducing balance'!$F$4:F7092)</f>
        <v>48819</v>
      </c>
      <c r="D7093">
        <f t="shared" si="777"/>
        <v>2033</v>
      </c>
      <c r="E7093">
        <f t="shared" si="778"/>
        <v>8</v>
      </c>
      <c r="F7093">
        <f>DAY('Dash Board'!$C$12+COUNT('Daily reducing balance'!$F$4:F7092))</f>
        <v>28</v>
      </c>
      <c r="G7093" s="8">
        <f t="shared" si="779"/>
        <v>1.4341209789884627E-7</v>
      </c>
      <c r="H7093" s="6">
        <f>G7093*'Dash Board'!$C$11/365</f>
        <v>4.1255535011996868E-11</v>
      </c>
      <c r="I7093" s="6">
        <f>H7093*'Dash Board'!$C$18/'Dash Board'!$C$11</f>
        <v>1.9645492862855656E-11</v>
      </c>
      <c r="J7093" s="6">
        <f>(G7093&gt;1)*PMT('Dash Board'!$C$11/365,$U$4,-'Dash Board'!$C$19)</f>
        <v>0</v>
      </c>
      <c r="K7093" s="6">
        <f t="shared" si="774"/>
        <v>0</v>
      </c>
      <c r="L7093" s="8">
        <f t="shared" si="775"/>
        <v>1.4345335343385826E-7</v>
      </c>
      <c r="N7093" s="8">
        <f t="shared" si="780"/>
        <v>-1.9645492862855656E-11</v>
      </c>
      <c r="O7093" s="8">
        <f>IF(E7092&lt;&gt;E7093,SUM($N$4:N7093)-SUM($O$3:O7092),0)</f>
        <v>0</v>
      </c>
      <c r="P7093" s="6">
        <f>IF(B7093&gt;0,SUM($O$4:O7093)-SUM($P$3:P7092),0)</f>
        <v>0</v>
      </c>
      <c r="Q7093" s="6">
        <f t="shared" si="776"/>
        <v>1.9645492862855656E-11</v>
      </c>
      <c r="R7093" s="8">
        <f>IF(E7092&lt;&gt;E7093,SUM($Q$4:Q7093)-SUM($R$3:R7092),0)</f>
        <v>0</v>
      </c>
      <c r="S7093" s="6">
        <f>IF(B7093&gt;0,SUM($R$4:R7093)-SUM($S$3:S7092),0)</f>
        <v>0</v>
      </c>
    </row>
    <row r="7094" spans="1:19">
      <c r="A7094">
        <f>IF(E7093&lt;&gt;E7094,COUNTIF($A$4:A7093,"&lt;&gt;0")+1,0)</f>
        <v>0</v>
      </c>
      <c r="B7094">
        <f>IF(A7094&lt;&gt;0,IF(MOD(A7094,3)=0,COUNTIF($B$4:B7093,"&lt;&gt;0")+1,0),0)</f>
        <v>0</v>
      </c>
      <c r="C7094" s="9">
        <f>'Dash Board'!$C$12+COUNT('Daily reducing balance'!$F$4:F7093)</f>
        <v>48820</v>
      </c>
      <c r="D7094">
        <f t="shared" si="777"/>
        <v>2033</v>
      </c>
      <c r="E7094">
        <f t="shared" si="778"/>
        <v>8</v>
      </c>
      <c r="F7094">
        <f>DAY('Dash Board'!$C$12+COUNT('Daily reducing balance'!$F$4:F7093))</f>
        <v>29</v>
      </c>
      <c r="G7094" s="8">
        <f t="shared" si="779"/>
        <v>1.4345335343385826E-7</v>
      </c>
      <c r="H7094" s="6">
        <f>G7094*'Dash Board'!$C$11/365</f>
        <v>4.1267403042616756E-11</v>
      </c>
      <c r="I7094" s="6">
        <f>H7094*'Dash Board'!$C$18/'Dash Board'!$C$11</f>
        <v>1.965114430600798E-11</v>
      </c>
      <c r="J7094" s="6">
        <f>(G7094&gt;1)*PMT('Dash Board'!$C$11/365,$U$4,-'Dash Board'!$C$19)</f>
        <v>0</v>
      </c>
      <c r="K7094" s="6">
        <f t="shared" si="774"/>
        <v>0</v>
      </c>
      <c r="L7094" s="8">
        <f t="shared" si="775"/>
        <v>1.4349462083690087E-7</v>
      </c>
      <c r="N7094" s="8">
        <f t="shared" si="780"/>
        <v>-1.965114430600798E-11</v>
      </c>
      <c r="O7094" s="8">
        <f>IF(E7093&lt;&gt;E7094,SUM($N$4:N7094)-SUM($O$3:O7093),0)</f>
        <v>0</v>
      </c>
      <c r="P7094" s="6">
        <f>IF(B7094&gt;0,SUM($O$4:O7094)-SUM($P$3:P7093),0)</f>
        <v>0</v>
      </c>
      <c r="Q7094" s="6">
        <f t="shared" si="776"/>
        <v>1.965114430600798E-11</v>
      </c>
      <c r="R7094" s="8">
        <f>IF(E7093&lt;&gt;E7094,SUM($Q$4:Q7094)-SUM($R$3:R7093),0)</f>
        <v>0</v>
      </c>
      <c r="S7094" s="6">
        <f>IF(B7094&gt;0,SUM($R$4:R7094)-SUM($S$3:S7093),0)</f>
        <v>0</v>
      </c>
    </row>
    <row r="7095" spans="1:19">
      <c r="A7095">
        <f>IF(E7094&lt;&gt;E7095,COUNTIF($A$4:A7094,"&lt;&gt;0")+1,0)</f>
        <v>0</v>
      </c>
      <c r="B7095">
        <f>IF(A7095&lt;&gt;0,IF(MOD(A7095,3)=0,COUNTIF($B$4:B7094,"&lt;&gt;0")+1,0),0)</f>
        <v>0</v>
      </c>
      <c r="C7095" s="9">
        <f>'Dash Board'!$C$12+COUNT('Daily reducing balance'!$F$4:F7094)</f>
        <v>48821</v>
      </c>
      <c r="D7095">
        <f t="shared" si="777"/>
        <v>2033</v>
      </c>
      <c r="E7095">
        <f t="shared" si="778"/>
        <v>8</v>
      </c>
      <c r="F7095">
        <f>DAY('Dash Board'!$C$12+COUNT('Daily reducing balance'!$F$4:F7094))</f>
        <v>30</v>
      </c>
      <c r="G7095" s="8">
        <f t="shared" si="779"/>
        <v>1.4349462083690087E-7</v>
      </c>
      <c r="H7095" s="6">
        <f>G7095*'Dash Board'!$C$11/365</f>
        <v>4.1279274487327648E-11</v>
      </c>
      <c r="I7095" s="6">
        <f>H7095*'Dash Board'!$C$18/'Dash Board'!$C$11</f>
        <v>1.9656797374917932E-11</v>
      </c>
      <c r="J7095" s="6">
        <f>(G7095&gt;1)*PMT('Dash Board'!$C$11/365,$U$4,-'Dash Board'!$C$19)</f>
        <v>0</v>
      </c>
      <c r="K7095" s="6">
        <f t="shared" si="774"/>
        <v>0</v>
      </c>
      <c r="L7095" s="8">
        <f t="shared" si="775"/>
        <v>1.435359001113882E-7</v>
      </c>
      <c r="N7095" s="8">
        <f t="shared" si="780"/>
        <v>-1.9656797374917932E-11</v>
      </c>
      <c r="O7095" s="8">
        <f>IF(E7094&lt;&gt;E7095,SUM($N$4:N7095)-SUM($O$3:O7094),0)</f>
        <v>0</v>
      </c>
      <c r="P7095" s="6">
        <f>IF(B7095&gt;0,SUM($O$4:O7095)-SUM($P$3:P7094),0)</f>
        <v>0</v>
      </c>
      <c r="Q7095" s="6">
        <f t="shared" si="776"/>
        <v>1.9656797374917932E-11</v>
      </c>
      <c r="R7095" s="8">
        <f>IF(E7094&lt;&gt;E7095,SUM($Q$4:Q7095)-SUM($R$3:R7094),0)</f>
        <v>0</v>
      </c>
      <c r="S7095" s="6">
        <f>IF(B7095&gt;0,SUM($R$4:R7095)-SUM($S$3:S7094),0)</f>
        <v>0</v>
      </c>
    </row>
    <row r="7096" spans="1:19">
      <c r="A7096">
        <f>IF(E7095&lt;&gt;E7096,COUNTIF($A$4:A7095,"&lt;&gt;0")+1,0)</f>
        <v>0</v>
      </c>
      <c r="B7096">
        <f>IF(A7096&lt;&gt;0,IF(MOD(A7096,3)=0,COUNTIF($B$4:B7095,"&lt;&gt;0")+1,0),0)</f>
        <v>0</v>
      </c>
      <c r="C7096" s="9">
        <f>'Dash Board'!$C$12+COUNT('Daily reducing balance'!$F$4:F7095)</f>
        <v>48822</v>
      </c>
      <c r="D7096">
        <f t="shared" si="777"/>
        <v>2033</v>
      </c>
      <c r="E7096">
        <f t="shared" si="778"/>
        <v>8</v>
      </c>
      <c r="F7096">
        <f>DAY('Dash Board'!$C$12+COUNT('Daily reducing balance'!$F$4:F7095))</f>
        <v>31</v>
      </c>
      <c r="G7096" s="8">
        <f t="shared" si="779"/>
        <v>1.435359001113882E-7</v>
      </c>
      <c r="H7096" s="6">
        <f>G7096*'Dash Board'!$C$11/365</f>
        <v>4.1291149347111673E-11</v>
      </c>
      <c r="I7096" s="6">
        <f>H7096*'Dash Board'!$C$18/'Dash Board'!$C$11</f>
        <v>1.966245207005318E-11</v>
      </c>
      <c r="J7096" s="6">
        <f>(G7096&gt;1)*PMT('Dash Board'!$C$11/365,$U$4,-'Dash Board'!$C$19)</f>
        <v>0</v>
      </c>
      <c r="K7096" s="6">
        <f t="shared" si="774"/>
        <v>0</v>
      </c>
      <c r="L7096" s="8">
        <f t="shared" si="775"/>
        <v>1.4357719126073532E-7</v>
      </c>
      <c r="N7096" s="8">
        <f t="shared" si="780"/>
        <v>-1.966245207005318E-11</v>
      </c>
      <c r="O7096" s="8">
        <f>IF(E7095&lt;&gt;E7096,SUM($N$4:N7096)-SUM($O$3:O7095),0)</f>
        <v>0</v>
      </c>
      <c r="P7096" s="6">
        <f>IF(B7096&gt;0,SUM($O$4:O7096)-SUM($P$3:P7095),0)</f>
        <v>0</v>
      </c>
      <c r="Q7096" s="6">
        <f t="shared" si="776"/>
        <v>1.966245207005318E-11</v>
      </c>
      <c r="R7096" s="8">
        <f>IF(E7095&lt;&gt;E7096,SUM($Q$4:Q7096)-SUM($R$3:R7095),0)</f>
        <v>0</v>
      </c>
      <c r="S7096" s="6">
        <f>IF(B7096&gt;0,SUM($R$4:R7096)-SUM($S$3:S7095),0)</f>
        <v>0</v>
      </c>
    </row>
    <row r="7097" spans="1:19">
      <c r="A7097">
        <f>IF(E7096&lt;&gt;E7097,COUNTIF($A$4:A7096,"&lt;&gt;0")+1,0)</f>
        <v>233</v>
      </c>
      <c r="B7097">
        <f>IF(A7097&lt;&gt;0,IF(MOD(A7097,3)=0,COUNTIF($B$4:B7096,"&lt;&gt;0")+1,0),0)</f>
        <v>0</v>
      </c>
      <c r="C7097" s="9">
        <f>'Dash Board'!$C$12+COUNT('Daily reducing balance'!$F$4:F7096)</f>
        <v>48823</v>
      </c>
      <c r="D7097">
        <f t="shared" si="777"/>
        <v>2033</v>
      </c>
      <c r="E7097">
        <f t="shared" si="778"/>
        <v>9</v>
      </c>
      <c r="F7097">
        <f>DAY('Dash Board'!$C$12+COUNT('Daily reducing balance'!$F$4:F7096))</f>
        <v>1</v>
      </c>
      <c r="G7097" s="8">
        <f t="shared" si="779"/>
        <v>1.4357719126073532E-7</v>
      </c>
      <c r="H7097" s="6">
        <f>G7097*'Dash Board'!$C$11/365</f>
        <v>4.1303027622951256E-11</v>
      </c>
      <c r="I7097" s="6">
        <f>H7097*'Dash Board'!$C$18/'Dash Board'!$C$11</f>
        <v>1.9668108391881554E-11</v>
      </c>
      <c r="J7097" s="6">
        <f>(G7097&gt;1)*PMT('Dash Board'!$C$11/365,$U$4,-'Dash Board'!$C$19)</f>
        <v>0</v>
      </c>
      <c r="K7097" s="6">
        <f t="shared" si="774"/>
        <v>0</v>
      </c>
      <c r="L7097" s="8">
        <f t="shared" si="775"/>
        <v>1.4361849428835826E-7</v>
      </c>
      <c r="N7097" s="8">
        <f t="shared" si="780"/>
        <v>-1.9668108391881554E-11</v>
      </c>
      <c r="O7097" s="8">
        <f>IF(E7096&lt;&gt;E7097,SUM($N$4:N7097)-SUM($O$3:O7096),0)</f>
        <v>0</v>
      </c>
      <c r="P7097" s="6">
        <f>IF(B7097&gt;0,SUM($O$4:O7097)-SUM($P$3:P7096),0)</f>
        <v>0</v>
      </c>
      <c r="Q7097" s="6">
        <f t="shared" si="776"/>
        <v>1.9668108391881554E-11</v>
      </c>
      <c r="R7097" s="8">
        <f>IF(E7096&lt;&gt;E7097,SUM($Q$4:Q7097)-SUM($R$3:R7096),0)</f>
        <v>9.0221874415874481E-10</v>
      </c>
      <c r="S7097" s="6">
        <f>IF(B7097&gt;0,SUM($R$4:R7097)-SUM($S$3:S7096),0)</f>
        <v>0</v>
      </c>
    </row>
    <row r="7098" spans="1:19">
      <c r="A7098">
        <f>IF(E7097&lt;&gt;E7098,COUNTIF($A$4:A7097,"&lt;&gt;0")+1,0)</f>
        <v>0</v>
      </c>
      <c r="B7098">
        <f>IF(A7098&lt;&gt;0,IF(MOD(A7098,3)=0,COUNTIF($B$4:B7097,"&lt;&gt;0")+1,0),0)</f>
        <v>0</v>
      </c>
      <c r="C7098" s="9">
        <f>'Dash Board'!$C$12+COUNT('Daily reducing balance'!$F$4:F7097)</f>
        <v>48824</v>
      </c>
      <c r="D7098">
        <f t="shared" si="777"/>
        <v>2033</v>
      </c>
      <c r="E7098">
        <f t="shared" si="778"/>
        <v>9</v>
      </c>
      <c r="F7098">
        <f>DAY('Dash Board'!$C$12+COUNT('Daily reducing balance'!$F$4:F7097))</f>
        <v>2</v>
      </c>
      <c r="G7098" s="8">
        <f t="shared" si="779"/>
        <v>1.4361849428835826E-7</v>
      </c>
      <c r="H7098" s="6">
        <f>G7098*'Dash Board'!$C$11/365</f>
        <v>4.1314909315829087E-11</v>
      </c>
      <c r="I7098" s="6">
        <f>H7098*'Dash Board'!$C$18/'Dash Board'!$C$11</f>
        <v>1.9673766340870998E-11</v>
      </c>
      <c r="J7098" s="6">
        <f>(G7098&gt;1)*PMT('Dash Board'!$C$11/365,$U$4,-'Dash Board'!$C$19)</f>
        <v>0</v>
      </c>
      <c r="K7098" s="6">
        <f t="shared" si="774"/>
        <v>0</v>
      </c>
      <c r="L7098" s="8">
        <f t="shared" si="775"/>
        <v>1.4365980919767409E-7</v>
      </c>
      <c r="N7098" s="8">
        <f t="shared" si="780"/>
        <v>-1.9673766340870998E-11</v>
      </c>
      <c r="O7098" s="8">
        <f>IF(E7097&lt;&gt;E7098,SUM($N$4:N7098)-SUM($O$3:O7097),0)</f>
        <v>0</v>
      </c>
      <c r="P7098" s="6">
        <f>IF(B7098&gt;0,SUM($O$4:O7098)-SUM($P$3:P7097),0)</f>
        <v>0</v>
      </c>
      <c r="Q7098" s="6">
        <f t="shared" si="776"/>
        <v>1.9673766340870998E-11</v>
      </c>
      <c r="R7098" s="8">
        <f>IF(E7097&lt;&gt;E7098,SUM($Q$4:Q7098)-SUM($R$3:R7097),0)</f>
        <v>0</v>
      </c>
      <c r="S7098" s="6">
        <f>IF(B7098&gt;0,SUM($R$4:R7098)-SUM($S$3:S7097),0)</f>
        <v>0</v>
      </c>
    </row>
    <row r="7099" spans="1:19">
      <c r="A7099">
        <f>IF(E7098&lt;&gt;E7099,COUNTIF($A$4:A7098,"&lt;&gt;0")+1,0)</f>
        <v>0</v>
      </c>
      <c r="B7099">
        <f>IF(A7099&lt;&gt;0,IF(MOD(A7099,3)=0,COUNTIF($B$4:B7098,"&lt;&gt;0")+1,0),0)</f>
        <v>0</v>
      </c>
      <c r="C7099" s="9">
        <f>'Dash Board'!$C$12+COUNT('Daily reducing balance'!$F$4:F7098)</f>
        <v>48825</v>
      </c>
      <c r="D7099">
        <f t="shared" si="777"/>
        <v>2033</v>
      </c>
      <c r="E7099">
        <f t="shared" si="778"/>
        <v>9</v>
      </c>
      <c r="F7099">
        <f>DAY('Dash Board'!$C$12+COUNT('Daily reducing balance'!$F$4:F7098))</f>
        <v>3</v>
      </c>
      <c r="G7099" s="8">
        <f t="shared" si="779"/>
        <v>1.4365980919767409E-7</v>
      </c>
      <c r="H7099" s="6">
        <f>G7099*'Dash Board'!$C$11/365</f>
        <v>4.1326794426728162E-11</v>
      </c>
      <c r="I7099" s="6">
        <f>H7099*'Dash Board'!$C$18/'Dash Board'!$C$11</f>
        <v>1.9679425917489605E-11</v>
      </c>
      <c r="J7099" s="6">
        <f>(G7099&gt;1)*PMT('Dash Board'!$C$11/365,$U$4,-'Dash Board'!$C$19)</f>
        <v>0</v>
      </c>
      <c r="K7099" s="6">
        <f t="shared" si="774"/>
        <v>0</v>
      </c>
      <c r="L7099" s="8">
        <f t="shared" si="775"/>
        <v>1.4370113599210082E-7</v>
      </c>
      <c r="N7099" s="8">
        <f t="shared" si="780"/>
        <v>-1.9679425917489605E-11</v>
      </c>
      <c r="O7099" s="8">
        <f>IF(E7098&lt;&gt;E7099,SUM($N$4:N7099)-SUM($O$3:O7098),0)</f>
        <v>0</v>
      </c>
      <c r="P7099" s="6">
        <f>IF(B7099&gt;0,SUM($O$4:O7099)-SUM($P$3:P7098),0)</f>
        <v>0</v>
      </c>
      <c r="Q7099" s="6">
        <f t="shared" si="776"/>
        <v>1.9679425917489605E-11</v>
      </c>
      <c r="R7099" s="8">
        <f>IF(E7098&lt;&gt;E7099,SUM($Q$4:Q7099)-SUM($R$3:R7098),0)</f>
        <v>0</v>
      </c>
      <c r="S7099" s="6">
        <f>IF(B7099&gt;0,SUM($R$4:R7099)-SUM($S$3:S7098),0)</f>
        <v>0</v>
      </c>
    </row>
    <row r="7100" spans="1:19">
      <c r="A7100">
        <f>IF(E7099&lt;&gt;E7100,COUNTIF($A$4:A7099,"&lt;&gt;0")+1,0)</f>
        <v>0</v>
      </c>
      <c r="B7100">
        <f>IF(A7100&lt;&gt;0,IF(MOD(A7100,3)=0,COUNTIF($B$4:B7099,"&lt;&gt;0")+1,0),0)</f>
        <v>0</v>
      </c>
      <c r="C7100" s="9">
        <f>'Dash Board'!$C$12+COUNT('Daily reducing balance'!$F$4:F7099)</f>
        <v>48826</v>
      </c>
      <c r="D7100">
        <f t="shared" si="777"/>
        <v>2033</v>
      </c>
      <c r="E7100">
        <f t="shared" si="778"/>
        <v>9</v>
      </c>
      <c r="F7100">
        <f>DAY('Dash Board'!$C$12+COUNT('Daily reducing balance'!$F$4:F7099))</f>
        <v>4</v>
      </c>
      <c r="G7100" s="8">
        <f t="shared" si="779"/>
        <v>1.4370113599210082E-7</v>
      </c>
      <c r="H7100" s="6">
        <f>G7100*'Dash Board'!$C$11/365</f>
        <v>4.133868295663174E-11</v>
      </c>
      <c r="I7100" s="6">
        <f>H7100*'Dash Board'!$C$18/'Dash Board'!$C$11</f>
        <v>1.9685087122205592E-11</v>
      </c>
      <c r="J7100" s="6">
        <f>(G7100&gt;1)*PMT('Dash Board'!$C$11/365,$U$4,-'Dash Board'!$C$19)</f>
        <v>0</v>
      </c>
      <c r="K7100" s="6">
        <f t="shared" si="774"/>
        <v>0</v>
      </c>
      <c r="L7100" s="8">
        <f t="shared" si="775"/>
        <v>1.4374247467505746E-7</v>
      </c>
      <c r="N7100" s="8">
        <f t="shared" si="780"/>
        <v>-1.9685087122205592E-11</v>
      </c>
      <c r="O7100" s="8">
        <f>IF(E7099&lt;&gt;E7100,SUM($N$4:N7100)-SUM($O$3:O7099),0)</f>
        <v>0</v>
      </c>
      <c r="P7100" s="6">
        <f>IF(B7100&gt;0,SUM($O$4:O7100)-SUM($P$3:P7099),0)</f>
        <v>0</v>
      </c>
      <c r="Q7100" s="6">
        <f t="shared" si="776"/>
        <v>1.9685087122205592E-11</v>
      </c>
      <c r="R7100" s="8">
        <f>IF(E7099&lt;&gt;E7100,SUM($Q$4:Q7100)-SUM($R$3:R7099),0)</f>
        <v>0</v>
      </c>
      <c r="S7100" s="6">
        <f>IF(B7100&gt;0,SUM($R$4:R7100)-SUM($S$3:S7099),0)</f>
        <v>0</v>
      </c>
    </row>
    <row r="7101" spans="1:19">
      <c r="A7101">
        <f>IF(E7100&lt;&gt;E7101,COUNTIF($A$4:A7100,"&lt;&gt;0")+1,0)</f>
        <v>0</v>
      </c>
      <c r="B7101">
        <f>IF(A7101&lt;&gt;0,IF(MOD(A7101,3)=0,COUNTIF($B$4:B7100,"&lt;&gt;0")+1,0),0)</f>
        <v>0</v>
      </c>
      <c r="C7101" s="9">
        <f>'Dash Board'!$C$12+COUNT('Daily reducing balance'!$F$4:F7100)</f>
        <v>48827</v>
      </c>
      <c r="D7101">
        <f t="shared" si="777"/>
        <v>2033</v>
      </c>
      <c r="E7101">
        <f t="shared" si="778"/>
        <v>9</v>
      </c>
      <c r="F7101">
        <f>DAY('Dash Board'!$C$12+COUNT('Daily reducing balance'!$F$4:F7100))</f>
        <v>5</v>
      </c>
      <c r="G7101" s="8">
        <f t="shared" si="779"/>
        <v>1.4374247467505746E-7</v>
      </c>
      <c r="H7101" s="6">
        <f>G7101*'Dash Board'!$C$11/365</f>
        <v>4.1350574906523376E-11</v>
      </c>
      <c r="I7101" s="6">
        <f>H7101*'Dash Board'!$C$18/'Dash Board'!$C$11</f>
        <v>1.9690749955487323E-11</v>
      </c>
      <c r="J7101" s="6">
        <f>(G7101&gt;1)*PMT('Dash Board'!$C$11/365,$U$4,-'Dash Board'!$C$19)</f>
        <v>0</v>
      </c>
      <c r="K7101" s="6">
        <f t="shared" si="774"/>
        <v>0</v>
      </c>
      <c r="L7101" s="8">
        <f t="shared" si="775"/>
        <v>1.4378382524996399E-7</v>
      </c>
      <c r="N7101" s="8">
        <f t="shared" si="780"/>
        <v>-1.9690749955487323E-11</v>
      </c>
      <c r="O7101" s="8">
        <f>IF(E7100&lt;&gt;E7101,SUM($N$4:N7101)-SUM($O$3:O7100),0)</f>
        <v>0</v>
      </c>
      <c r="P7101" s="6">
        <f>IF(B7101&gt;0,SUM($O$4:O7101)-SUM($P$3:P7100),0)</f>
        <v>0</v>
      </c>
      <c r="Q7101" s="6">
        <f t="shared" si="776"/>
        <v>1.9690749955487323E-11</v>
      </c>
      <c r="R7101" s="8">
        <f>IF(E7100&lt;&gt;E7101,SUM($Q$4:Q7101)-SUM($R$3:R7100),0)</f>
        <v>0</v>
      </c>
      <c r="S7101" s="6">
        <f>IF(B7101&gt;0,SUM($R$4:R7101)-SUM($S$3:S7100),0)</f>
        <v>0</v>
      </c>
    </row>
    <row r="7102" spans="1:19">
      <c r="A7102">
        <f>IF(E7101&lt;&gt;E7102,COUNTIF($A$4:A7101,"&lt;&gt;0")+1,0)</f>
        <v>0</v>
      </c>
      <c r="B7102">
        <f>IF(A7102&lt;&gt;0,IF(MOD(A7102,3)=0,COUNTIF($B$4:B7101,"&lt;&gt;0")+1,0),0)</f>
        <v>0</v>
      </c>
      <c r="C7102" s="9">
        <f>'Dash Board'!$C$12+COUNT('Daily reducing balance'!$F$4:F7101)</f>
        <v>48828</v>
      </c>
      <c r="D7102">
        <f t="shared" si="777"/>
        <v>2033</v>
      </c>
      <c r="E7102">
        <f t="shared" si="778"/>
        <v>9</v>
      </c>
      <c r="F7102">
        <f>DAY('Dash Board'!$C$12+COUNT('Daily reducing balance'!$F$4:F7101))</f>
        <v>6</v>
      </c>
      <c r="G7102" s="8">
        <f t="shared" si="779"/>
        <v>1.4378382524996399E-7</v>
      </c>
      <c r="H7102" s="6">
        <f>G7102*'Dash Board'!$C$11/365</f>
        <v>4.1362470277386899E-11</v>
      </c>
      <c r="I7102" s="6">
        <f>H7102*'Dash Board'!$C$18/'Dash Board'!$C$11</f>
        <v>1.9696414417803284E-11</v>
      </c>
      <c r="J7102" s="6">
        <f>(G7102&gt;1)*PMT('Dash Board'!$C$11/365,$U$4,-'Dash Board'!$C$19)</f>
        <v>0</v>
      </c>
      <c r="K7102" s="6">
        <f t="shared" si="774"/>
        <v>0</v>
      </c>
      <c r="L7102" s="8">
        <f t="shared" si="775"/>
        <v>1.4382518772024138E-7</v>
      </c>
      <c r="N7102" s="8">
        <f t="shared" si="780"/>
        <v>-1.9696414417803284E-11</v>
      </c>
      <c r="O7102" s="8">
        <f>IF(E7101&lt;&gt;E7102,SUM($N$4:N7102)-SUM($O$3:O7101),0)</f>
        <v>0</v>
      </c>
      <c r="P7102" s="6">
        <f>IF(B7102&gt;0,SUM($O$4:O7102)-SUM($P$3:P7101),0)</f>
        <v>0</v>
      </c>
      <c r="Q7102" s="6">
        <f t="shared" si="776"/>
        <v>1.9696414417803284E-11</v>
      </c>
      <c r="R7102" s="8">
        <f>IF(E7101&lt;&gt;E7102,SUM($Q$4:Q7102)-SUM($R$3:R7101),0)</f>
        <v>0</v>
      </c>
      <c r="S7102" s="6">
        <f>IF(B7102&gt;0,SUM($R$4:R7102)-SUM($S$3:S7101),0)</f>
        <v>0</v>
      </c>
    </row>
    <row r="7103" spans="1:19">
      <c r="A7103">
        <f>IF(E7102&lt;&gt;E7103,COUNTIF($A$4:A7102,"&lt;&gt;0")+1,0)</f>
        <v>0</v>
      </c>
      <c r="B7103">
        <f>IF(A7103&lt;&gt;0,IF(MOD(A7103,3)=0,COUNTIF($B$4:B7102,"&lt;&gt;0")+1,0),0)</f>
        <v>0</v>
      </c>
      <c r="C7103" s="9">
        <f>'Dash Board'!$C$12+COUNT('Daily reducing balance'!$F$4:F7102)</f>
        <v>48829</v>
      </c>
      <c r="D7103">
        <f t="shared" si="777"/>
        <v>2033</v>
      </c>
      <c r="E7103">
        <f t="shared" si="778"/>
        <v>9</v>
      </c>
      <c r="F7103">
        <f>DAY('Dash Board'!$C$12+COUNT('Daily reducing balance'!$F$4:F7102))</f>
        <v>7</v>
      </c>
      <c r="G7103" s="8">
        <f t="shared" si="779"/>
        <v>1.4382518772024138E-7</v>
      </c>
      <c r="H7103" s="6">
        <f>G7103*'Dash Board'!$C$11/365</f>
        <v>4.1374369070206422E-11</v>
      </c>
      <c r="I7103" s="6">
        <f>H7103*'Dash Board'!$C$18/'Dash Board'!$C$11</f>
        <v>1.9702080509622107E-11</v>
      </c>
      <c r="J7103" s="6">
        <f>(G7103&gt;1)*PMT('Dash Board'!$C$11/365,$U$4,-'Dash Board'!$C$19)</f>
        <v>0</v>
      </c>
      <c r="K7103" s="6">
        <f t="shared" si="774"/>
        <v>0</v>
      </c>
      <c r="L7103" s="8">
        <f t="shared" si="775"/>
        <v>1.4386656208931158E-7</v>
      </c>
      <c r="N7103" s="8">
        <f t="shared" si="780"/>
        <v>-1.9702080509622107E-11</v>
      </c>
      <c r="O7103" s="8">
        <f>IF(E7102&lt;&gt;E7103,SUM($N$4:N7103)-SUM($O$3:O7102),0)</f>
        <v>0</v>
      </c>
      <c r="P7103" s="6">
        <f>IF(B7103&gt;0,SUM($O$4:O7103)-SUM($P$3:P7102),0)</f>
        <v>0</v>
      </c>
      <c r="Q7103" s="6">
        <f t="shared" si="776"/>
        <v>1.9702080509622107E-11</v>
      </c>
      <c r="R7103" s="8">
        <f>IF(E7102&lt;&gt;E7103,SUM($Q$4:Q7103)-SUM($R$3:R7102),0)</f>
        <v>0</v>
      </c>
      <c r="S7103" s="6">
        <f>IF(B7103&gt;0,SUM($R$4:R7103)-SUM($S$3:S7102),0)</f>
        <v>0</v>
      </c>
    </row>
    <row r="7104" spans="1:19">
      <c r="A7104">
        <f>IF(E7103&lt;&gt;E7104,COUNTIF($A$4:A7103,"&lt;&gt;0")+1,0)</f>
        <v>0</v>
      </c>
      <c r="B7104">
        <f>IF(A7104&lt;&gt;0,IF(MOD(A7104,3)=0,COUNTIF($B$4:B7103,"&lt;&gt;0")+1,0),0)</f>
        <v>0</v>
      </c>
      <c r="C7104" s="9">
        <f>'Dash Board'!$C$12+COUNT('Daily reducing balance'!$F$4:F7103)</f>
        <v>48830</v>
      </c>
      <c r="D7104">
        <f t="shared" si="777"/>
        <v>2033</v>
      </c>
      <c r="E7104">
        <f t="shared" si="778"/>
        <v>9</v>
      </c>
      <c r="F7104">
        <f>DAY('Dash Board'!$C$12+COUNT('Daily reducing balance'!$F$4:F7103))</f>
        <v>8</v>
      </c>
      <c r="G7104" s="8">
        <f t="shared" si="779"/>
        <v>1.4386656208931158E-7</v>
      </c>
      <c r="H7104" s="6">
        <f>G7104*'Dash Board'!$C$11/365</f>
        <v>4.138627128596634E-11</v>
      </c>
      <c r="I7104" s="6">
        <f>H7104*'Dash Board'!$C$18/'Dash Board'!$C$11</f>
        <v>1.9707748231412544E-11</v>
      </c>
      <c r="J7104" s="6">
        <f>(G7104&gt;1)*PMT('Dash Board'!$C$11/365,$U$4,-'Dash Board'!$C$19)</f>
        <v>0</v>
      </c>
      <c r="K7104" s="6">
        <f t="shared" si="774"/>
        <v>0</v>
      </c>
      <c r="L7104" s="8">
        <f t="shared" si="775"/>
        <v>1.4390794836059753E-7</v>
      </c>
      <c r="N7104" s="8">
        <f t="shared" si="780"/>
        <v>-1.9707748231412544E-11</v>
      </c>
      <c r="O7104" s="8">
        <f>IF(E7103&lt;&gt;E7104,SUM($N$4:N7104)-SUM($O$3:O7103),0)</f>
        <v>0</v>
      </c>
      <c r="P7104" s="6">
        <f>IF(B7104&gt;0,SUM($O$4:O7104)-SUM($P$3:P7103),0)</f>
        <v>0</v>
      </c>
      <c r="Q7104" s="6">
        <f t="shared" si="776"/>
        <v>1.9707748231412544E-11</v>
      </c>
      <c r="R7104" s="8">
        <f>IF(E7103&lt;&gt;E7104,SUM($Q$4:Q7104)-SUM($R$3:R7103),0)</f>
        <v>0</v>
      </c>
      <c r="S7104" s="6">
        <f>IF(B7104&gt;0,SUM($R$4:R7104)-SUM($S$3:S7103),0)</f>
        <v>0</v>
      </c>
    </row>
    <row r="7105" spans="1:19">
      <c r="A7105">
        <f>IF(E7104&lt;&gt;E7105,COUNTIF($A$4:A7104,"&lt;&gt;0")+1,0)</f>
        <v>0</v>
      </c>
      <c r="B7105">
        <f>IF(A7105&lt;&gt;0,IF(MOD(A7105,3)=0,COUNTIF($B$4:B7104,"&lt;&gt;0")+1,0),0)</f>
        <v>0</v>
      </c>
      <c r="C7105" s="9">
        <f>'Dash Board'!$C$12+COUNT('Daily reducing balance'!$F$4:F7104)</f>
        <v>48831</v>
      </c>
      <c r="D7105">
        <f t="shared" si="777"/>
        <v>2033</v>
      </c>
      <c r="E7105">
        <f t="shared" si="778"/>
        <v>9</v>
      </c>
      <c r="F7105">
        <f>DAY('Dash Board'!$C$12+COUNT('Daily reducing balance'!$F$4:F7104))</f>
        <v>9</v>
      </c>
      <c r="G7105" s="8">
        <f t="shared" si="779"/>
        <v>1.4390794836059753E-7</v>
      </c>
      <c r="H7105" s="6">
        <f>G7105*'Dash Board'!$C$11/365</f>
        <v>4.1398176925651341E-11</v>
      </c>
      <c r="I7105" s="6">
        <f>H7105*'Dash Board'!$C$18/'Dash Board'!$C$11</f>
        <v>1.9713417583643499E-11</v>
      </c>
      <c r="J7105" s="6">
        <f>(G7105&gt;1)*PMT('Dash Board'!$C$11/365,$U$4,-'Dash Board'!$C$19)</f>
        <v>0</v>
      </c>
      <c r="K7105" s="6">
        <f t="shared" si="774"/>
        <v>0</v>
      </c>
      <c r="L7105" s="8">
        <f t="shared" si="775"/>
        <v>1.4394934653752319E-7</v>
      </c>
      <c r="N7105" s="8">
        <f t="shared" si="780"/>
        <v>-1.9713417583643499E-11</v>
      </c>
      <c r="O7105" s="8">
        <f>IF(E7104&lt;&gt;E7105,SUM($N$4:N7105)-SUM($O$3:O7104),0)</f>
        <v>0</v>
      </c>
      <c r="P7105" s="6">
        <f>IF(B7105&gt;0,SUM($O$4:O7105)-SUM($P$3:P7104),0)</f>
        <v>0</v>
      </c>
      <c r="Q7105" s="6">
        <f t="shared" si="776"/>
        <v>1.9713417583643499E-11</v>
      </c>
      <c r="R7105" s="8">
        <f>IF(E7104&lt;&gt;E7105,SUM($Q$4:Q7105)-SUM($R$3:R7104),0)</f>
        <v>0</v>
      </c>
      <c r="S7105" s="6">
        <f>IF(B7105&gt;0,SUM($R$4:R7105)-SUM($S$3:S7104),0)</f>
        <v>0</v>
      </c>
    </row>
    <row r="7106" spans="1:19">
      <c r="A7106">
        <f>IF(E7105&lt;&gt;E7106,COUNTIF($A$4:A7105,"&lt;&gt;0")+1,0)</f>
        <v>0</v>
      </c>
      <c r="B7106">
        <f>IF(A7106&lt;&gt;0,IF(MOD(A7106,3)=0,COUNTIF($B$4:B7105,"&lt;&gt;0")+1,0),0)</f>
        <v>0</v>
      </c>
      <c r="C7106" s="9">
        <f>'Dash Board'!$C$12+COUNT('Daily reducing balance'!$F$4:F7105)</f>
        <v>48832</v>
      </c>
      <c r="D7106">
        <f t="shared" si="777"/>
        <v>2033</v>
      </c>
      <c r="E7106">
        <f t="shared" si="778"/>
        <v>9</v>
      </c>
      <c r="F7106">
        <f>DAY('Dash Board'!$C$12+COUNT('Daily reducing balance'!$F$4:F7105))</f>
        <v>10</v>
      </c>
      <c r="G7106" s="8">
        <f t="shared" si="779"/>
        <v>1.4394934653752319E-7</v>
      </c>
      <c r="H7106" s="6">
        <f>G7106*'Dash Board'!$C$11/365</f>
        <v>4.1410085990246391E-11</v>
      </c>
      <c r="I7106" s="6">
        <f>H7106*'Dash Board'!$C$18/'Dash Board'!$C$11</f>
        <v>1.9719088566783995E-11</v>
      </c>
      <c r="J7106" s="6">
        <f>(G7106&gt;1)*PMT('Dash Board'!$C$11/365,$U$4,-'Dash Board'!$C$19)</f>
        <v>0</v>
      </c>
      <c r="K7106" s="6">
        <f t="shared" si="774"/>
        <v>0</v>
      </c>
      <c r="L7106" s="8">
        <f t="shared" si="775"/>
        <v>1.4399075662351344E-7</v>
      </c>
      <c r="N7106" s="8">
        <f t="shared" si="780"/>
        <v>-1.9719088566783995E-11</v>
      </c>
      <c r="O7106" s="8">
        <f>IF(E7105&lt;&gt;E7106,SUM($N$4:N7106)-SUM($O$3:O7105),0)</f>
        <v>0</v>
      </c>
      <c r="P7106" s="6">
        <f>IF(B7106&gt;0,SUM($O$4:O7106)-SUM($P$3:P7105),0)</f>
        <v>0</v>
      </c>
      <c r="Q7106" s="6">
        <f t="shared" si="776"/>
        <v>1.9719088566783995E-11</v>
      </c>
      <c r="R7106" s="8">
        <f>IF(E7105&lt;&gt;E7106,SUM($Q$4:Q7106)-SUM($R$3:R7105),0)</f>
        <v>0</v>
      </c>
      <c r="S7106" s="6">
        <f>IF(B7106&gt;0,SUM($R$4:R7106)-SUM($S$3:S7105),0)</f>
        <v>0</v>
      </c>
    </row>
    <row r="7107" spans="1:19">
      <c r="A7107">
        <f>IF(E7106&lt;&gt;E7107,COUNTIF($A$4:A7106,"&lt;&gt;0")+1,0)</f>
        <v>0</v>
      </c>
      <c r="B7107">
        <f>IF(A7107&lt;&gt;0,IF(MOD(A7107,3)=0,COUNTIF($B$4:B7106,"&lt;&gt;0")+1,0),0)</f>
        <v>0</v>
      </c>
      <c r="C7107" s="9">
        <f>'Dash Board'!$C$12+COUNT('Daily reducing balance'!$F$4:F7106)</f>
        <v>48833</v>
      </c>
      <c r="D7107">
        <f t="shared" si="777"/>
        <v>2033</v>
      </c>
      <c r="E7107">
        <f t="shared" si="778"/>
        <v>9</v>
      </c>
      <c r="F7107">
        <f>DAY('Dash Board'!$C$12+COUNT('Daily reducing balance'!$F$4:F7106))</f>
        <v>11</v>
      </c>
      <c r="G7107" s="8">
        <f t="shared" si="779"/>
        <v>1.4399075662351344E-7</v>
      </c>
      <c r="H7107" s="6">
        <f>G7107*'Dash Board'!$C$11/365</f>
        <v>4.1421998480736745E-11</v>
      </c>
      <c r="I7107" s="6">
        <f>H7107*'Dash Board'!$C$18/'Dash Board'!$C$11</f>
        <v>1.9724761181303214E-11</v>
      </c>
      <c r="J7107" s="6">
        <f>(G7107&gt;1)*PMT('Dash Board'!$C$11/365,$U$4,-'Dash Board'!$C$19)</f>
        <v>0</v>
      </c>
      <c r="K7107" s="6">
        <f t="shared" si="774"/>
        <v>0</v>
      </c>
      <c r="L7107" s="8">
        <f t="shared" si="775"/>
        <v>1.4403217862199417E-7</v>
      </c>
      <c r="N7107" s="8">
        <f t="shared" si="780"/>
        <v>-1.9724761181303214E-11</v>
      </c>
      <c r="O7107" s="8">
        <f>IF(E7106&lt;&gt;E7107,SUM($N$4:N7107)-SUM($O$3:O7106),0)</f>
        <v>0</v>
      </c>
      <c r="P7107" s="6">
        <f>IF(B7107&gt;0,SUM($O$4:O7107)-SUM($P$3:P7106),0)</f>
        <v>0</v>
      </c>
      <c r="Q7107" s="6">
        <f t="shared" si="776"/>
        <v>1.9724761181303214E-11</v>
      </c>
      <c r="R7107" s="8">
        <f>IF(E7106&lt;&gt;E7107,SUM($Q$4:Q7107)-SUM($R$3:R7106),0)</f>
        <v>0</v>
      </c>
      <c r="S7107" s="6">
        <f>IF(B7107&gt;0,SUM($R$4:R7107)-SUM($S$3:S7106),0)</f>
        <v>0</v>
      </c>
    </row>
    <row r="7108" spans="1:19">
      <c r="A7108">
        <f>IF(E7107&lt;&gt;E7108,COUNTIF($A$4:A7107,"&lt;&gt;0")+1,0)</f>
        <v>0</v>
      </c>
      <c r="B7108">
        <f>IF(A7108&lt;&gt;0,IF(MOD(A7108,3)=0,COUNTIF($B$4:B7107,"&lt;&gt;0")+1,0),0)</f>
        <v>0</v>
      </c>
      <c r="C7108" s="9">
        <f>'Dash Board'!$C$12+COUNT('Daily reducing balance'!$F$4:F7107)</f>
        <v>48834</v>
      </c>
      <c r="D7108">
        <f t="shared" si="777"/>
        <v>2033</v>
      </c>
      <c r="E7108">
        <f t="shared" si="778"/>
        <v>9</v>
      </c>
      <c r="F7108">
        <f>DAY('Dash Board'!$C$12+COUNT('Daily reducing balance'!$F$4:F7107))</f>
        <v>12</v>
      </c>
      <c r="G7108" s="8">
        <f t="shared" si="779"/>
        <v>1.4403217862199417E-7</v>
      </c>
      <c r="H7108" s="6">
        <f>G7108*'Dash Board'!$C$11/365</f>
        <v>4.1433914398107912E-11</v>
      </c>
      <c r="I7108" s="6">
        <f>H7108*'Dash Board'!$C$18/'Dash Board'!$C$11</f>
        <v>1.9730435427670434E-11</v>
      </c>
      <c r="J7108" s="6">
        <f>(G7108&gt;1)*PMT('Dash Board'!$C$11/365,$U$4,-'Dash Board'!$C$19)</f>
        <v>0</v>
      </c>
      <c r="K7108" s="6">
        <f t="shared" si="774"/>
        <v>0</v>
      </c>
      <c r="L7108" s="8">
        <f t="shared" si="775"/>
        <v>1.4407361253639229E-7</v>
      </c>
      <c r="N7108" s="8">
        <f t="shared" si="780"/>
        <v>-1.9730435427670434E-11</v>
      </c>
      <c r="O7108" s="8">
        <f>IF(E7107&lt;&gt;E7108,SUM($N$4:N7108)-SUM($O$3:O7107),0)</f>
        <v>0</v>
      </c>
      <c r="P7108" s="6">
        <f>IF(B7108&gt;0,SUM($O$4:O7108)-SUM($P$3:P7107),0)</f>
        <v>0</v>
      </c>
      <c r="Q7108" s="6">
        <f t="shared" si="776"/>
        <v>1.9730435427670434E-11</v>
      </c>
      <c r="R7108" s="8">
        <f>IF(E7107&lt;&gt;E7108,SUM($Q$4:Q7108)-SUM($R$3:R7107),0)</f>
        <v>0</v>
      </c>
      <c r="S7108" s="6">
        <f>IF(B7108&gt;0,SUM($R$4:R7108)-SUM($S$3:S7107),0)</f>
        <v>0</v>
      </c>
    </row>
    <row r="7109" spans="1:19">
      <c r="A7109">
        <f>IF(E7108&lt;&gt;E7109,COUNTIF($A$4:A7108,"&lt;&gt;0")+1,0)</f>
        <v>0</v>
      </c>
      <c r="B7109">
        <f>IF(A7109&lt;&gt;0,IF(MOD(A7109,3)=0,COUNTIF($B$4:B7108,"&lt;&gt;0")+1,0),0)</f>
        <v>0</v>
      </c>
      <c r="C7109" s="9">
        <f>'Dash Board'!$C$12+COUNT('Daily reducing balance'!$F$4:F7108)</f>
        <v>48835</v>
      </c>
      <c r="D7109">
        <f t="shared" si="777"/>
        <v>2033</v>
      </c>
      <c r="E7109">
        <f t="shared" si="778"/>
        <v>9</v>
      </c>
      <c r="F7109">
        <f>DAY('Dash Board'!$C$12+COUNT('Daily reducing balance'!$F$4:F7108))</f>
        <v>13</v>
      </c>
      <c r="G7109" s="8">
        <f t="shared" si="779"/>
        <v>1.4407361253639229E-7</v>
      </c>
      <c r="H7109" s="6">
        <f>G7109*'Dash Board'!$C$11/365</f>
        <v>4.1445833743345723E-11</v>
      </c>
      <c r="I7109" s="6">
        <f>H7109*'Dash Board'!$C$18/'Dash Board'!$C$11</f>
        <v>1.9736111306355108E-11</v>
      </c>
      <c r="J7109" s="6">
        <f>(G7109&gt;1)*PMT('Dash Board'!$C$11/365,$U$4,-'Dash Board'!$C$19)</f>
        <v>0</v>
      </c>
      <c r="K7109" s="6">
        <f t="shared" ref="K7109:K7172" si="781">IF(F7109=1,SUMIFS($J$4:$J$7308,$D$4:$D$7308,"="&amp;YEAR(C7109),$E$4:$E$7308,"="&amp;MONTH(C7109)),0)</f>
        <v>0</v>
      </c>
      <c r="L7109" s="8">
        <f t="shared" ref="L7109:L7172" si="782">IF(G7109+H7109-J7109&lt;0,0,G7109+H7109-J7109)</f>
        <v>1.4411505837013563E-7</v>
      </c>
      <c r="N7109" s="8">
        <f t="shared" si="780"/>
        <v>-1.9736111306355108E-11</v>
      </c>
      <c r="O7109" s="8">
        <f>IF(E7108&lt;&gt;E7109,SUM($N$4:N7109)-SUM($O$3:O7108),0)</f>
        <v>0</v>
      </c>
      <c r="P7109" s="6">
        <f>IF(B7109&gt;0,SUM($O$4:O7109)-SUM($P$3:P7108),0)</f>
        <v>0</v>
      </c>
      <c r="Q7109" s="6">
        <f t="shared" ref="Q7109:Q7172" si="783">I7109</f>
        <v>1.9736111306355108E-11</v>
      </c>
      <c r="R7109" s="8">
        <f>IF(E7108&lt;&gt;E7109,SUM($Q$4:Q7109)-SUM($R$3:R7108),0)</f>
        <v>0</v>
      </c>
      <c r="S7109" s="6">
        <f>IF(B7109&gt;0,SUM($R$4:R7109)-SUM($S$3:S7108),0)</f>
        <v>0</v>
      </c>
    </row>
    <row r="7110" spans="1:19">
      <c r="A7110">
        <f>IF(E7109&lt;&gt;E7110,COUNTIF($A$4:A7109,"&lt;&gt;0")+1,0)</f>
        <v>0</v>
      </c>
      <c r="B7110">
        <f>IF(A7110&lt;&gt;0,IF(MOD(A7110,3)=0,COUNTIF($B$4:B7109,"&lt;&gt;0")+1,0),0)</f>
        <v>0</v>
      </c>
      <c r="C7110" s="9">
        <f>'Dash Board'!$C$12+COUNT('Daily reducing balance'!$F$4:F7109)</f>
        <v>48836</v>
      </c>
      <c r="D7110">
        <f t="shared" si="777"/>
        <v>2033</v>
      </c>
      <c r="E7110">
        <f t="shared" si="778"/>
        <v>9</v>
      </c>
      <c r="F7110">
        <f>DAY('Dash Board'!$C$12+COUNT('Daily reducing balance'!$F$4:F7109))</f>
        <v>14</v>
      </c>
      <c r="G7110" s="8">
        <f t="shared" si="779"/>
        <v>1.4411505837013563E-7</v>
      </c>
      <c r="H7110" s="6">
        <f>G7110*'Dash Board'!$C$11/365</f>
        <v>4.1457756517436275E-11</v>
      </c>
      <c r="I7110" s="6">
        <f>H7110*'Dash Board'!$C$18/'Dash Board'!$C$11</f>
        <v>1.9741788817826799E-11</v>
      </c>
      <c r="J7110" s="6">
        <f>(G7110&gt;1)*PMT('Dash Board'!$C$11/365,$U$4,-'Dash Board'!$C$19)</f>
        <v>0</v>
      </c>
      <c r="K7110" s="6">
        <f t="shared" si="781"/>
        <v>0</v>
      </c>
      <c r="L7110" s="8">
        <f t="shared" si="782"/>
        <v>1.4415651612665305E-7</v>
      </c>
      <c r="N7110" s="8">
        <f t="shared" si="780"/>
        <v>-1.9741788817826799E-11</v>
      </c>
      <c r="O7110" s="8">
        <f>IF(E7109&lt;&gt;E7110,SUM($N$4:N7110)-SUM($O$3:O7109),0)</f>
        <v>0</v>
      </c>
      <c r="P7110" s="6">
        <f>IF(B7110&gt;0,SUM($O$4:O7110)-SUM($P$3:P7109),0)</f>
        <v>0</v>
      </c>
      <c r="Q7110" s="6">
        <f t="shared" si="783"/>
        <v>1.9741788817826799E-11</v>
      </c>
      <c r="R7110" s="8">
        <f>IF(E7109&lt;&gt;E7110,SUM($Q$4:Q7110)-SUM($R$3:R7109),0)</f>
        <v>0</v>
      </c>
      <c r="S7110" s="6">
        <f>IF(B7110&gt;0,SUM($R$4:R7110)-SUM($S$3:S7109),0)</f>
        <v>0</v>
      </c>
    </row>
    <row r="7111" spans="1:19">
      <c r="A7111">
        <f>IF(E7110&lt;&gt;E7111,COUNTIF($A$4:A7110,"&lt;&gt;0")+1,0)</f>
        <v>0</v>
      </c>
      <c r="B7111">
        <f>IF(A7111&lt;&gt;0,IF(MOD(A7111,3)=0,COUNTIF($B$4:B7110,"&lt;&gt;0")+1,0),0)</f>
        <v>0</v>
      </c>
      <c r="C7111" s="9">
        <f>'Dash Board'!$C$12+COUNT('Daily reducing balance'!$F$4:F7110)</f>
        <v>48837</v>
      </c>
      <c r="D7111">
        <f t="shared" si="777"/>
        <v>2033</v>
      </c>
      <c r="E7111">
        <f t="shared" si="778"/>
        <v>9</v>
      </c>
      <c r="F7111">
        <f>DAY('Dash Board'!$C$12+COUNT('Daily reducing balance'!$F$4:F7110))</f>
        <v>15</v>
      </c>
      <c r="G7111" s="8">
        <f t="shared" si="779"/>
        <v>1.4415651612665305E-7</v>
      </c>
      <c r="H7111" s="6">
        <f>G7111*'Dash Board'!$C$11/365</f>
        <v>4.1469682721365947E-11</v>
      </c>
      <c r="I7111" s="6">
        <f>H7111*'Dash Board'!$C$18/'Dash Board'!$C$11</f>
        <v>1.9747467962555216E-11</v>
      </c>
      <c r="J7111" s="6">
        <f>(G7111&gt;1)*PMT('Dash Board'!$C$11/365,$U$4,-'Dash Board'!$C$19)</f>
        <v>0</v>
      </c>
      <c r="K7111" s="6">
        <f t="shared" si="781"/>
        <v>0</v>
      </c>
      <c r="L7111" s="8">
        <f t="shared" si="782"/>
        <v>1.4419798580937442E-7</v>
      </c>
      <c r="N7111" s="8">
        <f t="shared" si="780"/>
        <v>-1.9747467962555216E-11</v>
      </c>
      <c r="O7111" s="8">
        <f>IF(E7110&lt;&gt;E7111,SUM($N$4:N7111)-SUM($O$3:O7110),0)</f>
        <v>0</v>
      </c>
      <c r="P7111" s="6">
        <f>IF(B7111&gt;0,SUM($O$4:O7111)-SUM($P$3:P7110),0)</f>
        <v>0</v>
      </c>
      <c r="Q7111" s="6">
        <f t="shared" si="783"/>
        <v>1.9747467962555216E-11</v>
      </c>
      <c r="R7111" s="8">
        <f>IF(E7110&lt;&gt;E7111,SUM($Q$4:Q7111)-SUM($R$3:R7110),0)</f>
        <v>0</v>
      </c>
      <c r="S7111" s="6">
        <f>IF(B7111&gt;0,SUM($R$4:R7111)-SUM($S$3:S7110),0)</f>
        <v>0</v>
      </c>
    </row>
    <row r="7112" spans="1:19">
      <c r="A7112">
        <f>IF(E7111&lt;&gt;E7112,COUNTIF($A$4:A7111,"&lt;&gt;0")+1,0)</f>
        <v>0</v>
      </c>
      <c r="B7112">
        <f>IF(A7112&lt;&gt;0,IF(MOD(A7112,3)=0,COUNTIF($B$4:B7111,"&lt;&gt;0")+1,0),0)</f>
        <v>0</v>
      </c>
      <c r="C7112" s="9">
        <f>'Dash Board'!$C$12+COUNT('Daily reducing balance'!$F$4:F7111)</f>
        <v>48838</v>
      </c>
      <c r="D7112">
        <f t="shared" si="777"/>
        <v>2033</v>
      </c>
      <c r="E7112">
        <f t="shared" si="778"/>
        <v>9</v>
      </c>
      <c r="F7112">
        <f>DAY('Dash Board'!$C$12+COUNT('Daily reducing balance'!$F$4:F7111))</f>
        <v>16</v>
      </c>
      <c r="G7112" s="8">
        <f t="shared" si="779"/>
        <v>1.4419798580937442E-7</v>
      </c>
      <c r="H7112" s="6">
        <f>G7112*'Dash Board'!$C$11/365</f>
        <v>4.1481612356121412E-11</v>
      </c>
      <c r="I7112" s="6">
        <f>H7112*'Dash Board'!$C$18/'Dash Board'!$C$11</f>
        <v>1.9753148741010198E-11</v>
      </c>
      <c r="J7112" s="6">
        <f>(G7112&gt;1)*PMT('Dash Board'!$C$11/365,$U$4,-'Dash Board'!$C$19)</f>
        <v>0</v>
      </c>
      <c r="K7112" s="6">
        <f t="shared" si="781"/>
        <v>0</v>
      </c>
      <c r="L7112" s="8">
        <f t="shared" si="782"/>
        <v>1.4423946742173056E-7</v>
      </c>
      <c r="N7112" s="8">
        <f t="shared" si="780"/>
        <v>-1.9753148741010198E-11</v>
      </c>
      <c r="O7112" s="8">
        <f>IF(E7111&lt;&gt;E7112,SUM($N$4:N7112)-SUM($O$3:O7111),0)</f>
        <v>0</v>
      </c>
      <c r="P7112" s="6">
        <f>IF(B7112&gt;0,SUM($O$4:O7112)-SUM($P$3:P7111),0)</f>
        <v>0</v>
      </c>
      <c r="Q7112" s="6">
        <f t="shared" si="783"/>
        <v>1.9753148741010198E-11</v>
      </c>
      <c r="R7112" s="8">
        <f>IF(E7111&lt;&gt;E7112,SUM($Q$4:Q7112)-SUM($R$3:R7111),0)</f>
        <v>0</v>
      </c>
      <c r="S7112" s="6">
        <f>IF(B7112&gt;0,SUM($R$4:R7112)-SUM($S$3:S7111),0)</f>
        <v>0</v>
      </c>
    </row>
    <row r="7113" spans="1:19">
      <c r="A7113">
        <f>IF(E7112&lt;&gt;E7113,COUNTIF($A$4:A7112,"&lt;&gt;0")+1,0)</f>
        <v>0</v>
      </c>
      <c r="B7113">
        <f>IF(A7113&lt;&gt;0,IF(MOD(A7113,3)=0,COUNTIF($B$4:B7112,"&lt;&gt;0")+1,0),0)</f>
        <v>0</v>
      </c>
      <c r="C7113" s="9">
        <f>'Dash Board'!$C$12+COUNT('Daily reducing balance'!$F$4:F7112)</f>
        <v>48839</v>
      </c>
      <c r="D7113">
        <f t="shared" si="777"/>
        <v>2033</v>
      </c>
      <c r="E7113">
        <f t="shared" si="778"/>
        <v>9</v>
      </c>
      <c r="F7113">
        <f>DAY('Dash Board'!$C$12+COUNT('Daily reducing balance'!$F$4:F7112))</f>
        <v>17</v>
      </c>
      <c r="G7113" s="8">
        <f t="shared" si="779"/>
        <v>1.4423946742173056E-7</v>
      </c>
      <c r="H7113" s="6">
        <f>G7113*'Dash Board'!$C$11/365</f>
        <v>4.1493545422689611E-11</v>
      </c>
      <c r="I7113" s="6">
        <f>H7113*'Dash Board'!$C$18/'Dash Board'!$C$11</f>
        <v>1.9758831153661722E-11</v>
      </c>
      <c r="J7113" s="6">
        <f>(G7113&gt;1)*PMT('Dash Board'!$C$11/365,$U$4,-'Dash Board'!$C$19)</f>
        <v>0</v>
      </c>
      <c r="K7113" s="6">
        <f t="shared" si="781"/>
        <v>0</v>
      </c>
      <c r="L7113" s="8">
        <f t="shared" si="782"/>
        <v>1.4428096096715324E-7</v>
      </c>
      <c r="N7113" s="8">
        <f t="shared" si="780"/>
        <v>-1.9758831153661722E-11</v>
      </c>
      <c r="O7113" s="8">
        <f>IF(E7112&lt;&gt;E7113,SUM($N$4:N7113)-SUM($O$3:O7112),0)</f>
        <v>0</v>
      </c>
      <c r="P7113" s="6">
        <f>IF(B7113&gt;0,SUM($O$4:O7113)-SUM($P$3:P7112),0)</f>
        <v>0</v>
      </c>
      <c r="Q7113" s="6">
        <f t="shared" si="783"/>
        <v>1.9758831153661722E-11</v>
      </c>
      <c r="R7113" s="8">
        <f>IF(E7112&lt;&gt;E7113,SUM($Q$4:Q7113)-SUM($R$3:R7112),0)</f>
        <v>0</v>
      </c>
      <c r="S7113" s="6">
        <f>IF(B7113&gt;0,SUM($R$4:R7113)-SUM($S$3:S7112),0)</f>
        <v>0</v>
      </c>
    </row>
    <row r="7114" spans="1:19">
      <c r="A7114">
        <f>IF(E7113&lt;&gt;E7114,COUNTIF($A$4:A7113,"&lt;&gt;0")+1,0)</f>
        <v>0</v>
      </c>
      <c r="B7114">
        <f>IF(A7114&lt;&gt;0,IF(MOD(A7114,3)=0,COUNTIF($B$4:B7113,"&lt;&gt;0")+1,0),0)</f>
        <v>0</v>
      </c>
      <c r="C7114" s="9">
        <f>'Dash Board'!$C$12+COUNT('Daily reducing balance'!$F$4:F7113)</f>
        <v>48840</v>
      </c>
      <c r="D7114">
        <f t="shared" si="777"/>
        <v>2033</v>
      </c>
      <c r="E7114">
        <f t="shared" si="778"/>
        <v>9</v>
      </c>
      <c r="F7114">
        <f>DAY('Dash Board'!$C$12+COUNT('Daily reducing balance'!$F$4:F7113))</f>
        <v>18</v>
      </c>
      <c r="G7114" s="8">
        <f t="shared" si="779"/>
        <v>1.4428096096715324E-7</v>
      </c>
      <c r="H7114" s="6">
        <f>G7114*'Dash Board'!$C$11/365</f>
        <v>4.1505481922057786E-11</v>
      </c>
      <c r="I7114" s="6">
        <f>H7114*'Dash Board'!$C$18/'Dash Board'!$C$11</f>
        <v>1.9764515200979899E-11</v>
      </c>
      <c r="J7114" s="6">
        <f>(G7114&gt;1)*PMT('Dash Board'!$C$11/365,$U$4,-'Dash Board'!$C$19)</f>
        <v>0</v>
      </c>
      <c r="K7114" s="6">
        <f t="shared" si="781"/>
        <v>0</v>
      </c>
      <c r="L7114" s="8">
        <f t="shared" si="782"/>
        <v>1.4432246644907531E-7</v>
      </c>
      <c r="N7114" s="8">
        <f t="shared" si="780"/>
        <v>-1.9764515200979899E-11</v>
      </c>
      <c r="O7114" s="8">
        <f>IF(E7113&lt;&gt;E7114,SUM($N$4:N7114)-SUM($O$3:O7113),0)</f>
        <v>0</v>
      </c>
      <c r="P7114" s="6">
        <f>IF(B7114&gt;0,SUM($O$4:O7114)-SUM($P$3:P7113),0)</f>
        <v>0</v>
      </c>
      <c r="Q7114" s="6">
        <f t="shared" si="783"/>
        <v>1.9764515200979899E-11</v>
      </c>
      <c r="R7114" s="8">
        <f>IF(E7113&lt;&gt;E7114,SUM($Q$4:Q7114)-SUM($R$3:R7113),0)</f>
        <v>0</v>
      </c>
      <c r="S7114" s="6">
        <f>IF(B7114&gt;0,SUM($R$4:R7114)-SUM($S$3:S7113),0)</f>
        <v>0</v>
      </c>
    </row>
    <row r="7115" spans="1:19">
      <c r="A7115">
        <f>IF(E7114&lt;&gt;E7115,COUNTIF($A$4:A7114,"&lt;&gt;0")+1,0)</f>
        <v>0</v>
      </c>
      <c r="B7115">
        <f>IF(A7115&lt;&gt;0,IF(MOD(A7115,3)=0,COUNTIF($B$4:B7114,"&lt;&gt;0")+1,0),0)</f>
        <v>0</v>
      </c>
      <c r="C7115" s="9">
        <f>'Dash Board'!$C$12+COUNT('Daily reducing balance'!$F$4:F7114)</f>
        <v>48841</v>
      </c>
      <c r="D7115">
        <f t="shared" si="777"/>
        <v>2033</v>
      </c>
      <c r="E7115">
        <f t="shared" si="778"/>
        <v>9</v>
      </c>
      <c r="F7115">
        <f>DAY('Dash Board'!$C$12+COUNT('Daily reducing balance'!$F$4:F7114))</f>
        <v>19</v>
      </c>
      <c r="G7115" s="8">
        <f t="shared" si="779"/>
        <v>1.4432246644907531E-7</v>
      </c>
      <c r="H7115" s="6">
        <f>G7115*'Dash Board'!$C$11/365</f>
        <v>4.151742185521344E-11</v>
      </c>
      <c r="I7115" s="6">
        <f>H7115*'Dash Board'!$C$18/'Dash Board'!$C$11</f>
        <v>1.9770200883434971E-11</v>
      </c>
      <c r="J7115" s="6">
        <f>(G7115&gt;1)*PMT('Dash Board'!$C$11/365,$U$4,-'Dash Board'!$C$19)</f>
        <v>0</v>
      </c>
      <c r="K7115" s="6">
        <f t="shared" si="781"/>
        <v>0</v>
      </c>
      <c r="L7115" s="8">
        <f t="shared" si="782"/>
        <v>1.4436398387093053E-7</v>
      </c>
      <c r="N7115" s="8">
        <f t="shared" si="780"/>
        <v>-1.9770200883434971E-11</v>
      </c>
      <c r="O7115" s="8">
        <f>IF(E7114&lt;&gt;E7115,SUM($N$4:N7115)-SUM($O$3:O7114),0)</f>
        <v>0</v>
      </c>
      <c r="P7115" s="6">
        <f>IF(B7115&gt;0,SUM($O$4:O7115)-SUM($P$3:P7114),0)</f>
        <v>0</v>
      </c>
      <c r="Q7115" s="6">
        <f t="shared" si="783"/>
        <v>1.9770200883434971E-11</v>
      </c>
      <c r="R7115" s="8">
        <f>IF(E7114&lt;&gt;E7115,SUM($Q$4:Q7115)-SUM($R$3:R7114),0)</f>
        <v>0</v>
      </c>
      <c r="S7115" s="6">
        <f>IF(B7115&gt;0,SUM($R$4:R7115)-SUM($S$3:S7114),0)</f>
        <v>0</v>
      </c>
    </row>
    <row r="7116" spans="1:19">
      <c r="A7116">
        <f>IF(E7115&lt;&gt;E7116,COUNTIF($A$4:A7115,"&lt;&gt;0")+1,0)</f>
        <v>0</v>
      </c>
      <c r="B7116">
        <f>IF(A7116&lt;&gt;0,IF(MOD(A7116,3)=0,COUNTIF($B$4:B7115,"&lt;&gt;0")+1,0),0)</f>
        <v>0</v>
      </c>
      <c r="C7116" s="9">
        <f>'Dash Board'!$C$12+COUNT('Daily reducing balance'!$F$4:F7115)</f>
        <v>48842</v>
      </c>
      <c r="D7116">
        <f t="shared" si="777"/>
        <v>2033</v>
      </c>
      <c r="E7116">
        <f t="shared" si="778"/>
        <v>9</v>
      </c>
      <c r="F7116">
        <f>DAY('Dash Board'!$C$12+COUNT('Daily reducing balance'!$F$4:F7115))</f>
        <v>20</v>
      </c>
      <c r="G7116" s="8">
        <f t="shared" si="779"/>
        <v>1.4436398387093053E-7</v>
      </c>
      <c r="H7116" s="6">
        <f>G7116*'Dash Board'!$C$11/365</f>
        <v>4.1529365223144397E-11</v>
      </c>
      <c r="I7116" s="6">
        <f>H7116*'Dash Board'!$C$18/'Dash Board'!$C$11</f>
        <v>1.9775888201497332E-11</v>
      </c>
      <c r="J7116" s="6">
        <f>(G7116&gt;1)*PMT('Dash Board'!$C$11/365,$U$4,-'Dash Board'!$C$19)</f>
        <v>0</v>
      </c>
      <c r="K7116" s="6">
        <f t="shared" si="781"/>
        <v>0</v>
      </c>
      <c r="L7116" s="8">
        <f t="shared" si="782"/>
        <v>1.4440551323615367E-7</v>
      </c>
      <c r="N7116" s="8">
        <f t="shared" si="780"/>
        <v>-1.9775888201497332E-11</v>
      </c>
      <c r="O7116" s="8">
        <f>IF(E7115&lt;&gt;E7116,SUM($N$4:N7116)-SUM($O$3:O7115),0)</f>
        <v>0</v>
      </c>
      <c r="P7116" s="6">
        <f>IF(B7116&gt;0,SUM($O$4:O7116)-SUM($P$3:P7115),0)</f>
        <v>0</v>
      </c>
      <c r="Q7116" s="6">
        <f t="shared" si="783"/>
        <v>1.9775888201497332E-11</v>
      </c>
      <c r="R7116" s="8">
        <f>IF(E7115&lt;&gt;E7116,SUM($Q$4:Q7116)-SUM($R$3:R7115),0)</f>
        <v>0</v>
      </c>
      <c r="S7116" s="6">
        <f>IF(B7116&gt;0,SUM($R$4:R7116)-SUM($S$3:S7115),0)</f>
        <v>0</v>
      </c>
    </row>
    <row r="7117" spans="1:19">
      <c r="A7117">
        <f>IF(E7116&lt;&gt;E7117,COUNTIF($A$4:A7116,"&lt;&gt;0")+1,0)</f>
        <v>0</v>
      </c>
      <c r="B7117">
        <f>IF(A7117&lt;&gt;0,IF(MOD(A7117,3)=0,COUNTIF($B$4:B7116,"&lt;&gt;0")+1,0),0)</f>
        <v>0</v>
      </c>
      <c r="C7117" s="9">
        <f>'Dash Board'!$C$12+COUNT('Daily reducing balance'!$F$4:F7116)</f>
        <v>48843</v>
      </c>
      <c r="D7117">
        <f t="shared" si="777"/>
        <v>2033</v>
      </c>
      <c r="E7117">
        <f t="shared" si="778"/>
        <v>9</v>
      </c>
      <c r="F7117">
        <f>DAY('Dash Board'!$C$12+COUNT('Daily reducing balance'!$F$4:F7116))</f>
        <v>21</v>
      </c>
      <c r="G7117" s="8">
        <f t="shared" si="779"/>
        <v>1.4440551323615367E-7</v>
      </c>
      <c r="H7117" s="6">
        <f>G7117*'Dash Board'!$C$11/365</f>
        <v>4.1541312026838729E-11</v>
      </c>
      <c r="I7117" s="6">
        <f>H7117*'Dash Board'!$C$18/'Dash Board'!$C$11</f>
        <v>1.9781577155637494E-11</v>
      </c>
      <c r="J7117" s="6">
        <f>(G7117&gt;1)*PMT('Dash Board'!$C$11/365,$U$4,-'Dash Board'!$C$19)</f>
        <v>0</v>
      </c>
      <c r="K7117" s="6">
        <f t="shared" si="781"/>
        <v>0</v>
      </c>
      <c r="L7117" s="8">
        <f t="shared" si="782"/>
        <v>1.4444705454818051E-7</v>
      </c>
      <c r="N7117" s="8">
        <f t="shared" si="780"/>
        <v>-1.9781577155637494E-11</v>
      </c>
      <c r="O7117" s="8">
        <f>IF(E7116&lt;&gt;E7117,SUM($N$4:N7117)-SUM($O$3:O7116),0)</f>
        <v>0</v>
      </c>
      <c r="P7117" s="6">
        <f>IF(B7117&gt;0,SUM($O$4:O7117)-SUM($P$3:P7116),0)</f>
        <v>0</v>
      </c>
      <c r="Q7117" s="6">
        <f t="shared" si="783"/>
        <v>1.9781577155637494E-11</v>
      </c>
      <c r="R7117" s="8">
        <f>IF(E7116&lt;&gt;E7117,SUM($Q$4:Q7117)-SUM($R$3:R7116),0)</f>
        <v>0</v>
      </c>
      <c r="S7117" s="6">
        <f>IF(B7117&gt;0,SUM($R$4:R7117)-SUM($S$3:S7116),0)</f>
        <v>0</v>
      </c>
    </row>
    <row r="7118" spans="1:19">
      <c r="A7118">
        <f>IF(E7117&lt;&gt;E7118,COUNTIF($A$4:A7117,"&lt;&gt;0")+1,0)</f>
        <v>0</v>
      </c>
      <c r="B7118">
        <f>IF(A7118&lt;&gt;0,IF(MOD(A7118,3)=0,COUNTIF($B$4:B7117,"&lt;&gt;0")+1,0),0)</f>
        <v>0</v>
      </c>
      <c r="C7118" s="9">
        <f>'Dash Board'!$C$12+COUNT('Daily reducing balance'!$F$4:F7117)</f>
        <v>48844</v>
      </c>
      <c r="D7118">
        <f t="shared" si="777"/>
        <v>2033</v>
      </c>
      <c r="E7118">
        <f t="shared" si="778"/>
        <v>9</v>
      </c>
      <c r="F7118">
        <f>DAY('Dash Board'!$C$12+COUNT('Daily reducing balance'!$F$4:F7117))</f>
        <v>22</v>
      </c>
      <c r="G7118" s="8">
        <f t="shared" si="779"/>
        <v>1.4444705454818051E-7</v>
      </c>
      <c r="H7118" s="6">
        <f>G7118*'Dash Board'!$C$11/365</f>
        <v>4.1553262267284807E-11</v>
      </c>
      <c r="I7118" s="6">
        <f>H7118*'Dash Board'!$C$18/'Dash Board'!$C$11</f>
        <v>1.9787267746326101E-11</v>
      </c>
      <c r="J7118" s="6">
        <f>(G7118&gt;1)*PMT('Dash Board'!$C$11/365,$U$4,-'Dash Board'!$C$19)</f>
        <v>0</v>
      </c>
      <c r="K7118" s="6">
        <f t="shared" si="781"/>
        <v>0</v>
      </c>
      <c r="L7118" s="8">
        <f t="shared" si="782"/>
        <v>1.4448860781044779E-7</v>
      </c>
      <c r="N7118" s="8">
        <f t="shared" si="780"/>
        <v>-1.9787267746326101E-11</v>
      </c>
      <c r="O7118" s="8">
        <f>IF(E7117&lt;&gt;E7118,SUM($N$4:N7118)-SUM($O$3:O7117),0)</f>
        <v>0</v>
      </c>
      <c r="P7118" s="6">
        <f>IF(B7118&gt;0,SUM($O$4:O7118)-SUM($P$3:P7117),0)</f>
        <v>0</v>
      </c>
      <c r="Q7118" s="6">
        <f t="shared" si="783"/>
        <v>1.9787267746326101E-11</v>
      </c>
      <c r="R7118" s="8">
        <f>IF(E7117&lt;&gt;E7118,SUM($Q$4:Q7118)-SUM($R$3:R7117),0)</f>
        <v>0</v>
      </c>
      <c r="S7118" s="6">
        <f>IF(B7118&gt;0,SUM($R$4:R7118)-SUM($S$3:S7117),0)</f>
        <v>0</v>
      </c>
    </row>
    <row r="7119" spans="1:19">
      <c r="A7119">
        <f>IF(E7118&lt;&gt;E7119,COUNTIF($A$4:A7118,"&lt;&gt;0")+1,0)</f>
        <v>0</v>
      </c>
      <c r="B7119">
        <f>IF(A7119&lt;&gt;0,IF(MOD(A7119,3)=0,COUNTIF($B$4:B7118,"&lt;&gt;0")+1,0),0)</f>
        <v>0</v>
      </c>
      <c r="C7119" s="9">
        <f>'Dash Board'!$C$12+COUNT('Daily reducing balance'!$F$4:F7118)</f>
        <v>48845</v>
      </c>
      <c r="D7119">
        <f t="shared" si="777"/>
        <v>2033</v>
      </c>
      <c r="E7119">
        <f t="shared" si="778"/>
        <v>9</v>
      </c>
      <c r="F7119">
        <f>DAY('Dash Board'!$C$12+COUNT('Daily reducing balance'!$F$4:F7118))</f>
        <v>23</v>
      </c>
      <c r="G7119" s="8">
        <f t="shared" si="779"/>
        <v>1.4448860781044779E-7</v>
      </c>
      <c r="H7119" s="6">
        <f>G7119*'Dash Board'!$C$11/365</f>
        <v>4.1565215945471274E-11</v>
      </c>
      <c r="I7119" s="6">
        <f>H7119*'Dash Board'!$C$18/'Dash Board'!$C$11</f>
        <v>1.9792959974033944E-11</v>
      </c>
      <c r="J7119" s="6">
        <f>(G7119&gt;1)*PMT('Dash Board'!$C$11/365,$U$4,-'Dash Board'!$C$19)</f>
        <v>0</v>
      </c>
      <c r="K7119" s="6">
        <f t="shared" si="781"/>
        <v>0</v>
      </c>
      <c r="L7119" s="8">
        <f t="shared" si="782"/>
        <v>1.4453017302639326E-7</v>
      </c>
      <c r="N7119" s="8">
        <f t="shared" si="780"/>
        <v>-1.9792959974033944E-11</v>
      </c>
      <c r="O7119" s="8">
        <f>IF(E7118&lt;&gt;E7119,SUM($N$4:N7119)-SUM($O$3:O7118),0)</f>
        <v>0</v>
      </c>
      <c r="P7119" s="6">
        <f>IF(B7119&gt;0,SUM($O$4:O7119)-SUM($P$3:P7118),0)</f>
        <v>0</v>
      </c>
      <c r="Q7119" s="6">
        <f t="shared" si="783"/>
        <v>1.9792959974033944E-11</v>
      </c>
      <c r="R7119" s="8">
        <f>IF(E7118&lt;&gt;E7119,SUM($Q$4:Q7119)-SUM($R$3:R7118),0)</f>
        <v>0</v>
      </c>
      <c r="S7119" s="6">
        <f>IF(B7119&gt;0,SUM($R$4:R7119)-SUM($S$3:S7118),0)</f>
        <v>0</v>
      </c>
    </row>
    <row r="7120" spans="1:19">
      <c r="A7120">
        <f>IF(E7119&lt;&gt;E7120,COUNTIF($A$4:A7119,"&lt;&gt;0")+1,0)</f>
        <v>0</v>
      </c>
      <c r="B7120">
        <f>IF(A7120&lt;&gt;0,IF(MOD(A7120,3)=0,COUNTIF($B$4:B7119,"&lt;&gt;0")+1,0),0)</f>
        <v>0</v>
      </c>
      <c r="C7120" s="9">
        <f>'Dash Board'!$C$12+COUNT('Daily reducing balance'!$F$4:F7119)</f>
        <v>48846</v>
      </c>
      <c r="D7120">
        <f t="shared" si="777"/>
        <v>2033</v>
      </c>
      <c r="E7120">
        <f t="shared" si="778"/>
        <v>9</v>
      </c>
      <c r="F7120">
        <f>DAY('Dash Board'!$C$12+COUNT('Daily reducing balance'!$F$4:F7119))</f>
        <v>24</v>
      </c>
      <c r="G7120" s="8">
        <f t="shared" si="779"/>
        <v>1.4453017302639326E-7</v>
      </c>
      <c r="H7120" s="6">
        <f>G7120*'Dash Board'!$C$11/365</f>
        <v>4.1577173062387102E-11</v>
      </c>
      <c r="I7120" s="6">
        <f>H7120*'Dash Board'!$C$18/'Dash Board'!$C$11</f>
        <v>1.9798653839231956E-11</v>
      </c>
      <c r="J7120" s="6">
        <f>(G7120&gt;1)*PMT('Dash Board'!$C$11/365,$U$4,-'Dash Board'!$C$19)</f>
        <v>0</v>
      </c>
      <c r="K7120" s="6">
        <f t="shared" si="781"/>
        <v>0</v>
      </c>
      <c r="L7120" s="8">
        <f t="shared" si="782"/>
        <v>1.4457175019945564E-7</v>
      </c>
      <c r="N7120" s="8">
        <f t="shared" si="780"/>
        <v>-1.9798653839231956E-11</v>
      </c>
      <c r="O7120" s="8">
        <f>IF(E7119&lt;&gt;E7120,SUM($N$4:N7120)-SUM($O$3:O7119),0)</f>
        <v>0</v>
      </c>
      <c r="P7120" s="6">
        <f>IF(B7120&gt;0,SUM($O$4:O7120)-SUM($P$3:P7119),0)</f>
        <v>0</v>
      </c>
      <c r="Q7120" s="6">
        <f t="shared" si="783"/>
        <v>1.9798653839231956E-11</v>
      </c>
      <c r="R7120" s="8">
        <f>IF(E7119&lt;&gt;E7120,SUM($Q$4:Q7120)-SUM($R$3:R7119),0)</f>
        <v>0</v>
      </c>
      <c r="S7120" s="6">
        <f>IF(B7120&gt;0,SUM($R$4:R7120)-SUM($S$3:S7119),0)</f>
        <v>0</v>
      </c>
    </row>
    <row r="7121" spans="1:19">
      <c r="A7121">
        <f>IF(E7120&lt;&gt;E7121,COUNTIF($A$4:A7120,"&lt;&gt;0")+1,0)</f>
        <v>0</v>
      </c>
      <c r="B7121">
        <f>IF(A7121&lt;&gt;0,IF(MOD(A7121,3)=0,COUNTIF($B$4:B7120,"&lt;&gt;0")+1,0),0)</f>
        <v>0</v>
      </c>
      <c r="C7121" s="9">
        <f>'Dash Board'!$C$12+COUNT('Daily reducing balance'!$F$4:F7120)</f>
        <v>48847</v>
      </c>
      <c r="D7121">
        <f t="shared" si="777"/>
        <v>2033</v>
      </c>
      <c r="E7121">
        <f t="shared" si="778"/>
        <v>9</v>
      </c>
      <c r="F7121">
        <f>DAY('Dash Board'!$C$12+COUNT('Daily reducing balance'!$F$4:F7120))</f>
        <v>25</v>
      </c>
      <c r="G7121" s="8">
        <f t="shared" si="779"/>
        <v>1.4457175019945564E-7</v>
      </c>
      <c r="H7121" s="6">
        <f>G7121*'Dash Board'!$C$11/365</f>
        <v>4.1589133619021483E-11</v>
      </c>
      <c r="I7121" s="6">
        <f>H7121*'Dash Board'!$C$18/'Dash Board'!$C$11</f>
        <v>1.9804349342391186E-11</v>
      </c>
      <c r="J7121" s="6">
        <f>(G7121&gt;1)*PMT('Dash Board'!$C$11/365,$U$4,-'Dash Board'!$C$19)</f>
        <v>0</v>
      </c>
      <c r="K7121" s="6">
        <f t="shared" si="781"/>
        <v>0</v>
      </c>
      <c r="L7121" s="8">
        <f t="shared" si="782"/>
        <v>1.4461333933307465E-7</v>
      </c>
      <c r="N7121" s="8">
        <f t="shared" si="780"/>
        <v>-1.9804349342391186E-11</v>
      </c>
      <c r="O7121" s="8">
        <f>IF(E7120&lt;&gt;E7121,SUM($N$4:N7121)-SUM($O$3:O7120),0)</f>
        <v>0</v>
      </c>
      <c r="P7121" s="6">
        <f>IF(B7121&gt;0,SUM($O$4:O7121)-SUM($P$3:P7120),0)</f>
        <v>0</v>
      </c>
      <c r="Q7121" s="6">
        <f t="shared" si="783"/>
        <v>1.9804349342391186E-11</v>
      </c>
      <c r="R7121" s="8">
        <f>IF(E7120&lt;&gt;E7121,SUM($Q$4:Q7121)-SUM($R$3:R7120),0)</f>
        <v>0</v>
      </c>
      <c r="S7121" s="6">
        <f>IF(B7121&gt;0,SUM($R$4:R7121)-SUM($S$3:S7120),0)</f>
        <v>0</v>
      </c>
    </row>
    <row r="7122" spans="1:19">
      <c r="A7122">
        <f>IF(E7121&lt;&gt;E7122,COUNTIF($A$4:A7121,"&lt;&gt;0")+1,0)</f>
        <v>0</v>
      </c>
      <c r="B7122">
        <f>IF(A7122&lt;&gt;0,IF(MOD(A7122,3)=0,COUNTIF($B$4:B7121,"&lt;&gt;0")+1,0),0)</f>
        <v>0</v>
      </c>
      <c r="C7122" s="9">
        <f>'Dash Board'!$C$12+COUNT('Daily reducing balance'!$F$4:F7121)</f>
        <v>48848</v>
      </c>
      <c r="D7122">
        <f t="shared" si="777"/>
        <v>2033</v>
      </c>
      <c r="E7122">
        <f t="shared" si="778"/>
        <v>9</v>
      </c>
      <c r="F7122">
        <f>DAY('Dash Board'!$C$12+COUNT('Daily reducing balance'!$F$4:F7121))</f>
        <v>26</v>
      </c>
      <c r="G7122" s="8">
        <f t="shared" si="779"/>
        <v>1.4461333933307465E-7</v>
      </c>
      <c r="H7122" s="6">
        <f>G7122*'Dash Board'!$C$11/365</f>
        <v>4.1601097616363937E-11</v>
      </c>
      <c r="I7122" s="6">
        <f>H7122*'Dash Board'!$C$18/'Dash Board'!$C$11</f>
        <v>1.9810046483982828E-11</v>
      </c>
      <c r="J7122" s="6">
        <f>(G7122&gt;1)*PMT('Dash Board'!$C$11/365,$U$4,-'Dash Board'!$C$19)</f>
        <v>0</v>
      </c>
      <c r="K7122" s="6">
        <f t="shared" si="781"/>
        <v>0</v>
      </c>
      <c r="L7122" s="8">
        <f t="shared" si="782"/>
        <v>1.4465494043069102E-7</v>
      </c>
      <c r="N7122" s="8">
        <f t="shared" si="780"/>
        <v>-1.9810046483982828E-11</v>
      </c>
      <c r="O7122" s="8">
        <f>IF(E7121&lt;&gt;E7122,SUM($N$4:N7122)-SUM($O$3:O7121),0)</f>
        <v>0</v>
      </c>
      <c r="P7122" s="6">
        <f>IF(B7122&gt;0,SUM($O$4:O7122)-SUM($P$3:P7121),0)</f>
        <v>0</v>
      </c>
      <c r="Q7122" s="6">
        <f t="shared" si="783"/>
        <v>1.9810046483982828E-11</v>
      </c>
      <c r="R7122" s="8">
        <f>IF(E7121&lt;&gt;E7122,SUM($Q$4:Q7122)-SUM($R$3:R7121),0)</f>
        <v>0</v>
      </c>
      <c r="S7122" s="6">
        <f>IF(B7122&gt;0,SUM($R$4:R7122)-SUM($S$3:S7121),0)</f>
        <v>0</v>
      </c>
    </row>
    <row r="7123" spans="1:19">
      <c r="A7123">
        <f>IF(E7122&lt;&gt;E7123,COUNTIF($A$4:A7122,"&lt;&gt;0")+1,0)</f>
        <v>0</v>
      </c>
      <c r="B7123">
        <f>IF(A7123&lt;&gt;0,IF(MOD(A7123,3)=0,COUNTIF($B$4:B7122,"&lt;&gt;0")+1,0),0)</f>
        <v>0</v>
      </c>
      <c r="C7123" s="9">
        <f>'Dash Board'!$C$12+COUNT('Daily reducing balance'!$F$4:F7122)</f>
        <v>48849</v>
      </c>
      <c r="D7123">
        <f t="shared" si="777"/>
        <v>2033</v>
      </c>
      <c r="E7123">
        <f t="shared" si="778"/>
        <v>9</v>
      </c>
      <c r="F7123">
        <f>DAY('Dash Board'!$C$12+COUNT('Daily reducing balance'!$F$4:F7122))</f>
        <v>27</v>
      </c>
      <c r="G7123" s="8">
        <f t="shared" si="779"/>
        <v>1.4465494043069102E-7</v>
      </c>
      <c r="H7123" s="6">
        <f>G7123*'Dash Board'!$C$11/365</f>
        <v>4.1613065055404258E-11</v>
      </c>
      <c r="I7123" s="6">
        <f>H7123*'Dash Board'!$C$18/'Dash Board'!$C$11</f>
        <v>1.9815745264478217E-11</v>
      </c>
      <c r="J7123" s="6">
        <f>(G7123&gt;1)*PMT('Dash Board'!$C$11/365,$U$4,-'Dash Board'!$C$19)</f>
        <v>0</v>
      </c>
      <c r="K7123" s="6">
        <f t="shared" si="781"/>
        <v>0</v>
      </c>
      <c r="L7123" s="8">
        <f t="shared" si="782"/>
        <v>1.4469655349574642E-7</v>
      </c>
      <c r="N7123" s="8">
        <f t="shared" si="780"/>
        <v>-1.9815745264478217E-11</v>
      </c>
      <c r="O7123" s="8">
        <f>IF(E7122&lt;&gt;E7123,SUM($N$4:N7123)-SUM($O$3:O7122),0)</f>
        <v>0</v>
      </c>
      <c r="P7123" s="6">
        <f>IF(B7123&gt;0,SUM($O$4:O7123)-SUM($P$3:P7122),0)</f>
        <v>0</v>
      </c>
      <c r="Q7123" s="6">
        <f t="shared" si="783"/>
        <v>1.9815745264478217E-11</v>
      </c>
      <c r="R7123" s="8">
        <f>IF(E7122&lt;&gt;E7123,SUM($Q$4:Q7123)-SUM($R$3:R7122),0)</f>
        <v>0</v>
      </c>
      <c r="S7123" s="6">
        <f>IF(B7123&gt;0,SUM($R$4:R7123)-SUM($S$3:S7122),0)</f>
        <v>0</v>
      </c>
    </row>
    <row r="7124" spans="1:19">
      <c r="A7124">
        <f>IF(E7123&lt;&gt;E7124,COUNTIF($A$4:A7123,"&lt;&gt;0")+1,0)</f>
        <v>0</v>
      </c>
      <c r="B7124">
        <f>IF(A7124&lt;&gt;0,IF(MOD(A7124,3)=0,COUNTIF($B$4:B7123,"&lt;&gt;0")+1,0),0)</f>
        <v>0</v>
      </c>
      <c r="C7124" s="9">
        <f>'Dash Board'!$C$12+COUNT('Daily reducing balance'!$F$4:F7123)</f>
        <v>48850</v>
      </c>
      <c r="D7124">
        <f t="shared" si="777"/>
        <v>2033</v>
      </c>
      <c r="E7124">
        <f t="shared" si="778"/>
        <v>9</v>
      </c>
      <c r="F7124">
        <f>DAY('Dash Board'!$C$12+COUNT('Daily reducing balance'!$F$4:F7123))</f>
        <v>28</v>
      </c>
      <c r="G7124" s="8">
        <f t="shared" si="779"/>
        <v>1.4469655349574642E-7</v>
      </c>
      <c r="H7124" s="6">
        <f>G7124*'Dash Board'!$C$11/365</f>
        <v>4.1625035937132528E-11</v>
      </c>
      <c r="I7124" s="6">
        <f>H7124*'Dash Board'!$C$18/'Dash Board'!$C$11</f>
        <v>1.9821445684348825E-11</v>
      </c>
      <c r="J7124" s="6">
        <f>(G7124&gt;1)*PMT('Dash Board'!$C$11/365,$U$4,-'Dash Board'!$C$19)</f>
        <v>0</v>
      </c>
      <c r="K7124" s="6">
        <f t="shared" si="781"/>
        <v>0</v>
      </c>
      <c r="L7124" s="8">
        <f t="shared" si="782"/>
        <v>1.4473817853168355E-7</v>
      </c>
      <c r="N7124" s="8">
        <f t="shared" si="780"/>
        <v>-1.9821445684348825E-11</v>
      </c>
      <c r="O7124" s="8">
        <f>IF(E7123&lt;&gt;E7124,SUM($N$4:N7124)-SUM($O$3:O7123),0)</f>
        <v>0</v>
      </c>
      <c r="P7124" s="6">
        <f>IF(B7124&gt;0,SUM($O$4:O7124)-SUM($P$3:P7123),0)</f>
        <v>0</v>
      </c>
      <c r="Q7124" s="6">
        <f t="shared" si="783"/>
        <v>1.9821445684348825E-11</v>
      </c>
      <c r="R7124" s="8">
        <f>IF(E7123&lt;&gt;E7124,SUM($Q$4:Q7124)-SUM($R$3:R7123),0)</f>
        <v>0</v>
      </c>
      <c r="S7124" s="6">
        <f>IF(B7124&gt;0,SUM($R$4:R7124)-SUM($S$3:S7123),0)</f>
        <v>0</v>
      </c>
    </row>
    <row r="7125" spans="1:19">
      <c r="A7125">
        <f>IF(E7124&lt;&gt;E7125,COUNTIF($A$4:A7124,"&lt;&gt;0")+1,0)</f>
        <v>0</v>
      </c>
      <c r="B7125">
        <f>IF(A7125&lt;&gt;0,IF(MOD(A7125,3)=0,COUNTIF($B$4:B7124,"&lt;&gt;0")+1,0),0)</f>
        <v>0</v>
      </c>
      <c r="C7125" s="9">
        <f>'Dash Board'!$C$12+COUNT('Daily reducing balance'!$F$4:F7124)</f>
        <v>48851</v>
      </c>
      <c r="D7125">
        <f t="shared" si="777"/>
        <v>2033</v>
      </c>
      <c r="E7125">
        <f t="shared" si="778"/>
        <v>9</v>
      </c>
      <c r="F7125">
        <f>DAY('Dash Board'!$C$12+COUNT('Daily reducing balance'!$F$4:F7124))</f>
        <v>29</v>
      </c>
      <c r="G7125" s="8">
        <f t="shared" si="779"/>
        <v>1.4473817853168355E-7</v>
      </c>
      <c r="H7125" s="6">
        <f>G7125*'Dash Board'!$C$11/365</f>
        <v>4.163701026253911E-11</v>
      </c>
      <c r="I7125" s="6">
        <f>H7125*'Dash Board'!$C$18/'Dash Board'!$C$11</f>
        <v>1.9827147744066243E-11</v>
      </c>
      <c r="J7125" s="6">
        <f>(G7125&gt;1)*PMT('Dash Board'!$C$11/365,$U$4,-'Dash Board'!$C$19)</f>
        <v>0</v>
      </c>
      <c r="K7125" s="6">
        <f t="shared" si="781"/>
        <v>0</v>
      </c>
      <c r="L7125" s="8">
        <f t="shared" si="782"/>
        <v>1.447798155419461E-7</v>
      </c>
      <c r="N7125" s="8">
        <f t="shared" si="780"/>
        <v>-1.9827147744066243E-11</v>
      </c>
      <c r="O7125" s="8">
        <f>IF(E7124&lt;&gt;E7125,SUM($N$4:N7125)-SUM($O$3:O7124),0)</f>
        <v>0</v>
      </c>
      <c r="P7125" s="6">
        <f>IF(B7125&gt;0,SUM($O$4:O7125)-SUM($P$3:P7124),0)</f>
        <v>0</v>
      </c>
      <c r="Q7125" s="6">
        <f t="shared" si="783"/>
        <v>1.9827147744066243E-11</v>
      </c>
      <c r="R7125" s="8">
        <f>IF(E7124&lt;&gt;E7125,SUM($Q$4:Q7125)-SUM($R$3:R7124),0)</f>
        <v>0</v>
      </c>
      <c r="S7125" s="6">
        <f>IF(B7125&gt;0,SUM($R$4:R7125)-SUM($S$3:S7124),0)</f>
        <v>0</v>
      </c>
    </row>
    <row r="7126" spans="1:19">
      <c r="A7126">
        <f>IF(E7125&lt;&gt;E7126,COUNTIF($A$4:A7125,"&lt;&gt;0")+1,0)</f>
        <v>0</v>
      </c>
      <c r="B7126">
        <f>IF(A7126&lt;&gt;0,IF(MOD(A7126,3)=0,COUNTIF($B$4:B7125,"&lt;&gt;0")+1,0),0)</f>
        <v>0</v>
      </c>
      <c r="C7126" s="9">
        <f>'Dash Board'!$C$12+COUNT('Daily reducing balance'!$F$4:F7125)</f>
        <v>48852</v>
      </c>
      <c r="D7126">
        <f t="shared" si="777"/>
        <v>2033</v>
      </c>
      <c r="E7126">
        <f t="shared" si="778"/>
        <v>9</v>
      </c>
      <c r="F7126">
        <f>DAY('Dash Board'!$C$12+COUNT('Daily reducing balance'!$F$4:F7125))</f>
        <v>30</v>
      </c>
      <c r="G7126" s="8">
        <f t="shared" si="779"/>
        <v>1.447798155419461E-7</v>
      </c>
      <c r="H7126" s="6">
        <f>G7126*'Dash Board'!$C$11/365</f>
        <v>4.164898803261463E-11</v>
      </c>
      <c r="I7126" s="6">
        <f>H7126*'Dash Board'!$C$18/'Dash Board'!$C$11</f>
        <v>1.9832851444102206E-11</v>
      </c>
      <c r="J7126" s="6">
        <f>(G7126&gt;1)*PMT('Dash Board'!$C$11/365,$U$4,-'Dash Board'!$C$19)</f>
        <v>0</v>
      </c>
      <c r="K7126" s="6">
        <f t="shared" si="781"/>
        <v>0</v>
      </c>
      <c r="L7126" s="8">
        <f t="shared" si="782"/>
        <v>1.4482146452997871E-7</v>
      </c>
      <c r="N7126" s="8">
        <f t="shared" si="780"/>
        <v>-1.9832851444102206E-11</v>
      </c>
      <c r="O7126" s="8">
        <f>IF(E7125&lt;&gt;E7126,SUM($N$4:N7126)-SUM($O$3:O7125),0)</f>
        <v>0</v>
      </c>
      <c r="P7126" s="6">
        <f>IF(B7126&gt;0,SUM($O$4:O7126)-SUM($P$3:P7125),0)</f>
        <v>0</v>
      </c>
      <c r="Q7126" s="6">
        <f t="shared" si="783"/>
        <v>1.9832851444102206E-11</v>
      </c>
      <c r="R7126" s="8">
        <f>IF(E7125&lt;&gt;E7126,SUM($Q$4:Q7126)-SUM($R$3:R7125),0)</f>
        <v>0</v>
      </c>
      <c r="S7126" s="6">
        <f>IF(B7126&gt;0,SUM($R$4:R7126)-SUM($S$3:S7125),0)</f>
        <v>0</v>
      </c>
    </row>
    <row r="7127" spans="1:19">
      <c r="A7127">
        <f>IF(E7126&lt;&gt;E7127,COUNTIF($A$4:A7126,"&lt;&gt;0")+1,0)</f>
        <v>234</v>
      </c>
      <c r="B7127">
        <f>IF(A7127&lt;&gt;0,IF(MOD(A7127,3)=0,COUNTIF($B$4:B7126,"&lt;&gt;0")+1,0),0)</f>
        <v>78</v>
      </c>
      <c r="C7127" s="9">
        <f>'Dash Board'!$C$12+COUNT('Daily reducing balance'!$F$4:F7126)</f>
        <v>48853</v>
      </c>
      <c r="D7127">
        <f t="shared" si="777"/>
        <v>2033</v>
      </c>
      <c r="E7127">
        <f t="shared" si="778"/>
        <v>10</v>
      </c>
      <c r="F7127">
        <f>DAY('Dash Board'!$C$12+COUNT('Daily reducing balance'!$F$4:F7126))</f>
        <v>1</v>
      </c>
      <c r="G7127" s="8">
        <f t="shared" si="779"/>
        <v>1.4482146452997871E-7</v>
      </c>
      <c r="H7127" s="6">
        <f>G7127*'Dash Board'!$C$11/365</f>
        <v>4.1660969248350043E-11</v>
      </c>
      <c r="I7127" s="6">
        <f>H7127*'Dash Board'!$C$18/'Dash Board'!$C$11</f>
        <v>1.9838556784928592E-11</v>
      </c>
      <c r="J7127" s="6">
        <f>(G7127&gt;1)*PMT('Dash Board'!$C$11/365,$U$4,-'Dash Board'!$C$19)</f>
        <v>0</v>
      </c>
      <c r="K7127" s="6">
        <f t="shared" si="781"/>
        <v>0</v>
      </c>
      <c r="L7127" s="8">
        <f t="shared" si="782"/>
        <v>1.4486312549922705E-7</v>
      </c>
      <c r="N7127" s="8">
        <f t="shared" si="780"/>
        <v>-1.9838556784928592E-11</v>
      </c>
      <c r="O7127" s="8">
        <f>IF(E7126&lt;&gt;E7127,SUM($N$4:N7127)-SUM($O$3:O7126),0)</f>
        <v>0</v>
      </c>
      <c r="P7127" s="6">
        <f>IF(B7127&gt;0,SUM($O$4:O7127)-SUM($P$3:P7126),0)</f>
        <v>0</v>
      </c>
      <c r="Q7127" s="6">
        <f t="shared" si="783"/>
        <v>1.9838556784928592E-11</v>
      </c>
      <c r="R7127" s="8">
        <f>IF(E7126&lt;&gt;E7127,SUM($Q$4:Q7127)-SUM($R$3:R7126),0)</f>
        <v>8.7311491370201111E-10</v>
      </c>
      <c r="S7127" s="6">
        <f>IF(B7127&gt;0,SUM($R$4:R7127)-SUM($S$3:S7126),0)</f>
        <v>2.6775524020195007E-9</v>
      </c>
    </row>
    <row r="7128" spans="1:19">
      <c r="A7128">
        <f>IF(E7127&lt;&gt;E7128,COUNTIF($A$4:A7127,"&lt;&gt;0")+1,0)</f>
        <v>0</v>
      </c>
      <c r="B7128">
        <f>IF(A7128&lt;&gt;0,IF(MOD(A7128,3)=0,COUNTIF($B$4:B7127,"&lt;&gt;0")+1,0),0)</f>
        <v>0</v>
      </c>
      <c r="C7128" s="9">
        <f>'Dash Board'!$C$12+COUNT('Daily reducing balance'!$F$4:F7127)</f>
        <v>48854</v>
      </c>
      <c r="D7128">
        <f t="shared" si="777"/>
        <v>2033</v>
      </c>
      <c r="E7128">
        <f t="shared" si="778"/>
        <v>10</v>
      </c>
      <c r="F7128">
        <f>DAY('Dash Board'!$C$12+COUNT('Daily reducing balance'!$F$4:F7127))</f>
        <v>2</v>
      </c>
      <c r="G7128" s="8">
        <f t="shared" si="779"/>
        <v>1.4486312549922705E-7</v>
      </c>
      <c r="H7128" s="6">
        <f>G7128*'Dash Board'!$C$11/365</f>
        <v>4.1672953910736545E-11</v>
      </c>
      <c r="I7128" s="6">
        <f>H7128*'Dash Board'!$C$18/'Dash Board'!$C$11</f>
        <v>1.9844263767017403E-11</v>
      </c>
      <c r="J7128" s="6">
        <f>(G7128&gt;1)*PMT('Dash Board'!$C$11/365,$U$4,-'Dash Board'!$C$19)</f>
        <v>0</v>
      </c>
      <c r="K7128" s="6">
        <f t="shared" si="781"/>
        <v>0</v>
      </c>
      <c r="L7128" s="8">
        <f t="shared" si="782"/>
        <v>1.4490479845313779E-7</v>
      </c>
      <c r="N7128" s="8">
        <f t="shared" si="780"/>
        <v>-1.9844263767017403E-11</v>
      </c>
      <c r="O7128" s="8">
        <f>IF(E7127&lt;&gt;E7128,SUM($N$4:N7128)-SUM($O$3:O7127),0)</f>
        <v>0</v>
      </c>
      <c r="P7128" s="6">
        <f>IF(B7128&gt;0,SUM($O$4:O7128)-SUM($P$3:P7127),0)</f>
        <v>0</v>
      </c>
      <c r="Q7128" s="6">
        <f t="shared" si="783"/>
        <v>1.9844263767017403E-11</v>
      </c>
      <c r="R7128" s="8">
        <f>IF(E7127&lt;&gt;E7128,SUM($Q$4:Q7128)-SUM($R$3:R7127),0)</f>
        <v>0</v>
      </c>
      <c r="S7128" s="6">
        <f>IF(B7128&gt;0,SUM($R$4:R7128)-SUM($S$3:S7127),0)</f>
        <v>0</v>
      </c>
    </row>
    <row r="7129" spans="1:19">
      <c r="A7129">
        <f>IF(E7128&lt;&gt;E7129,COUNTIF($A$4:A7128,"&lt;&gt;0")+1,0)</f>
        <v>0</v>
      </c>
      <c r="B7129">
        <f>IF(A7129&lt;&gt;0,IF(MOD(A7129,3)=0,COUNTIF($B$4:B7128,"&lt;&gt;0")+1,0),0)</f>
        <v>0</v>
      </c>
      <c r="C7129" s="9">
        <f>'Dash Board'!$C$12+COUNT('Daily reducing balance'!$F$4:F7128)</f>
        <v>48855</v>
      </c>
      <c r="D7129">
        <f t="shared" si="777"/>
        <v>2033</v>
      </c>
      <c r="E7129">
        <f t="shared" si="778"/>
        <v>10</v>
      </c>
      <c r="F7129">
        <f>DAY('Dash Board'!$C$12+COUNT('Daily reducing balance'!$F$4:F7128))</f>
        <v>3</v>
      </c>
      <c r="G7129" s="8">
        <f t="shared" si="779"/>
        <v>1.4490479845313779E-7</v>
      </c>
      <c r="H7129" s="6">
        <f>G7129*'Dash Board'!$C$11/365</f>
        <v>4.1684942020765666E-11</v>
      </c>
      <c r="I7129" s="6">
        <f>H7129*'Dash Board'!$C$18/'Dash Board'!$C$11</f>
        <v>1.9849972390840795E-11</v>
      </c>
      <c r="J7129" s="6">
        <f>(G7129&gt;1)*PMT('Dash Board'!$C$11/365,$U$4,-'Dash Board'!$C$19)</f>
        <v>0</v>
      </c>
      <c r="K7129" s="6">
        <f t="shared" si="781"/>
        <v>0</v>
      </c>
      <c r="L7129" s="8">
        <f t="shared" si="782"/>
        <v>1.4494648339515856E-7</v>
      </c>
      <c r="N7129" s="8">
        <f t="shared" si="780"/>
        <v>-1.9849972390840795E-11</v>
      </c>
      <c r="O7129" s="8">
        <f>IF(E7128&lt;&gt;E7129,SUM($N$4:N7129)-SUM($O$3:O7128),0)</f>
        <v>0</v>
      </c>
      <c r="P7129" s="6">
        <f>IF(B7129&gt;0,SUM($O$4:O7129)-SUM($P$3:P7128),0)</f>
        <v>0</v>
      </c>
      <c r="Q7129" s="6">
        <f t="shared" si="783"/>
        <v>1.9849972390840795E-11</v>
      </c>
      <c r="R7129" s="8">
        <f>IF(E7128&lt;&gt;E7129,SUM($Q$4:Q7129)-SUM($R$3:R7128),0)</f>
        <v>0</v>
      </c>
      <c r="S7129" s="6">
        <f>IF(B7129&gt;0,SUM($R$4:R7129)-SUM($S$3:S7128),0)</f>
        <v>0</v>
      </c>
    </row>
    <row r="7130" spans="1:19">
      <c r="A7130">
        <f>IF(E7129&lt;&gt;E7130,COUNTIF($A$4:A7129,"&lt;&gt;0")+1,0)</f>
        <v>0</v>
      </c>
      <c r="B7130">
        <f>IF(A7130&lt;&gt;0,IF(MOD(A7130,3)=0,COUNTIF($B$4:B7129,"&lt;&gt;0")+1,0),0)</f>
        <v>0</v>
      </c>
      <c r="C7130" s="9">
        <f>'Dash Board'!$C$12+COUNT('Daily reducing balance'!$F$4:F7129)</f>
        <v>48856</v>
      </c>
      <c r="D7130">
        <f t="shared" si="777"/>
        <v>2033</v>
      </c>
      <c r="E7130">
        <f t="shared" si="778"/>
        <v>10</v>
      </c>
      <c r="F7130">
        <f>DAY('Dash Board'!$C$12+COUNT('Daily reducing balance'!$F$4:F7129))</f>
        <v>4</v>
      </c>
      <c r="G7130" s="8">
        <f t="shared" si="779"/>
        <v>1.4494648339515856E-7</v>
      </c>
      <c r="H7130" s="6">
        <f>G7130*'Dash Board'!$C$11/365</f>
        <v>4.1696933579429171E-11</v>
      </c>
      <c r="I7130" s="6">
        <f>H7130*'Dash Board'!$C$18/'Dash Board'!$C$11</f>
        <v>1.9855682656871034E-11</v>
      </c>
      <c r="J7130" s="6">
        <f>(G7130&gt;1)*PMT('Dash Board'!$C$11/365,$U$4,-'Dash Board'!$C$19)</f>
        <v>0</v>
      </c>
      <c r="K7130" s="6">
        <f t="shared" si="781"/>
        <v>0</v>
      </c>
      <c r="L7130" s="8">
        <f t="shared" si="782"/>
        <v>1.4498818032873801E-7</v>
      </c>
      <c r="N7130" s="8">
        <f t="shared" si="780"/>
        <v>-1.9855682656871034E-11</v>
      </c>
      <c r="O7130" s="8">
        <f>IF(E7129&lt;&gt;E7130,SUM($N$4:N7130)-SUM($O$3:O7129),0)</f>
        <v>0</v>
      </c>
      <c r="P7130" s="6">
        <f>IF(B7130&gt;0,SUM($O$4:O7130)-SUM($P$3:P7129),0)</f>
        <v>0</v>
      </c>
      <c r="Q7130" s="6">
        <f t="shared" si="783"/>
        <v>1.9855682656871034E-11</v>
      </c>
      <c r="R7130" s="8">
        <f>IF(E7129&lt;&gt;E7130,SUM($Q$4:Q7130)-SUM($R$3:R7129),0)</f>
        <v>0</v>
      </c>
      <c r="S7130" s="6">
        <f>IF(B7130&gt;0,SUM($R$4:R7130)-SUM($S$3:S7129),0)</f>
        <v>0</v>
      </c>
    </row>
    <row r="7131" spans="1:19">
      <c r="A7131">
        <f>IF(E7130&lt;&gt;E7131,COUNTIF($A$4:A7130,"&lt;&gt;0")+1,0)</f>
        <v>0</v>
      </c>
      <c r="B7131">
        <f>IF(A7131&lt;&gt;0,IF(MOD(A7131,3)=0,COUNTIF($B$4:B7130,"&lt;&gt;0")+1,0),0)</f>
        <v>0</v>
      </c>
      <c r="C7131" s="9">
        <f>'Dash Board'!$C$12+COUNT('Daily reducing balance'!$F$4:F7130)</f>
        <v>48857</v>
      </c>
      <c r="D7131">
        <f t="shared" si="777"/>
        <v>2033</v>
      </c>
      <c r="E7131">
        <f t="shared" si="778"/>
        <v>10</v>
      </c>
      <c r="F7131">
        <f>DAY('Dash Board'!$C$12+COUNT('Daily reducing balance'!$F$4:F7130))</f>
        <v>5</v>
      </c>
      <c r="G7131" s="8">
        <f t="shared" si="779"/>
        <v>1.4498818032873801E-7</v>
      </c>
      <c r="H7131" s="6">
        <f>G7131*'Dash Board'!$C$11/365</f>
        <v>4.1708928587719152E-11</v>
      </c>
      <c r="I7131" s="6">
        <f>H7131*'Dash Board'!$C$18/'Dash Board'!$C$11</f>
        <v>1.986139456558055E-11</v>
      </c>
      <c r="J7131" s="6">
        <f>(G7131&gt;1)*PMT('Dash Board'!$C$11/365,$U$4,-'Dash Board'!$C$19)</f>
        <v>0</v>
      </c>
      <c r="K7131" s="6">
        <f t="shared" si="781"/>
        <v>0</v>
      </c>
      <c r="L7131" s="8">
        <f t="shared" si="782"/>
        <v>1.4502988925732571E-7</v>
      </c>
      <c r="N7131" s="8">
        <f t="shared" si="780"/>
        <v>-1.986139456558055E-11</v>
      </c>
      <c r="O7131" s="8">
        <f>IF(E7130&lt;&gt;E7131,SUM($N$4:N7131)-SUM($O$3:O7130),0)</f>
        <v>0</v>
      </c>
      <c r="P7131" s="6">
        <f>IF(B7131&gt;0,SUM($O$4:O7131)-SUM($P$3:P7130),0)</f>
        <v>0</v>
      </c>
      <c r="Q7131" s="6">
        <f t="shared" si="783"/>
        <v>1.986139456558055E-11</v>
      </c>
      <c r="R7131" s="8">
        <f>IF(E7130&lt;&gt;E7131,SUM($Q$4:Q7131)-SUM($R$3:R7130),0)</f>
        <v>0</v>
      </c>
      <c r="S7131" s="6">
        <f>IF(B7131&gt;0,SUM($R$4:R7131)-SUM($S$3:S7130),0)</f>
        <v>0</v>
      </c>
    </row>
    <row r="7132" spans="1:19">
      <c r="A7132">
        <f>IF(E7131&lt;&gt;E7132,COUNTIF($A$4:A7131,"&lt;&gt;0")+1,0)</f>
        <v>0</v>
      </c>
      <c r="B7132">
        <f>IF(A7132&lt;&gt;0,IF(MOD(A7132,3)=0,COUNTIF($B$4:B7131,"&lt;&gt;0")+1,0),0)</f>
        <v>0</v>
      </c>
      <c r="C7132" s="9">
        <f>'Dash Board'!$C$12+COUNT('Daily reducing balance'!$F$4:F7131)</f>
        <v>48858</v>
      </c>
      <c r="D7132">
        <f t="shared" si="777"/>
        <v>2033</v>
      </c>
      <c r="E7132">
        <f t="shared" si="778"/>
        <v>10</v>
      </c>
      <c r="F7132">
        <f>DAY('Dash Board'!$C$12+COUNT('Daily reducing balance'!$F$4:F7131))</f>
        <v>6</v>
      </c>
      <c r="G7132" s="8">
        <f t="shared" si="779"/>
        <v>1.4502988925732571E-7</v>
      </c>
      <c r="H7132" s="6">
        <f>G7132*'Dash Board'!$C$11/365</f>
        <v>4.1720927046627943E-11</v>
      </c>
      <c r="I7132" s="6">
        <f>H7132*'Dash Board'!$C$18/'Dash Board'!$C$11</f>
        <v>1.9867108117441878E-11</v>
      </c>
      <c r="J7132" s="6">
        <f>(G7132&gt;1)*PMT('Dash Board'!$C$11/365,$U$4,-'Dash Board'!$C$19)</f>
        <v>0</v>
      </c>
      <c r="K7132" s="6">
        <f t="shared" si="781"/>
        <v>0</v>
      </c>
      <c r="L7132" s="8">
        <f t="shared" si="782"/>
        <v>1.4507161018437234E-7</v>
      </c>
      <c r="N7132" s="8">
        <f t="shared" si="780"/>
        <v>-1.9867108117441878E-11</v>
      </c>
      <c r="O7132" s="8">
        <f>IF(E7131&lt;&gt;E7132,SUM($N$4:N7132)-SUM($O$3:O7131),0)</f>
        <v>0</v>
      </c>
      <c r="P7132" s="6">
        <f>IF(B7132&gt;0,SUM($O$4:O7132)-SUM($P$3:P7131),0)</f>
        <v>0</v>
      </c>
      <c r="Q7132" s="6">
        <f t="shared" si="783"/>
        <v>1.9867108117441878E-11</v>
      </c>
      <c r="R7132" s="8">
        <f>IF(E7131&lt;&gt;E7132,SUM($Q$4:Q7132)-SUM($R$3:R7131),0)</f>
        <v>0</v>
      </c>
      <c r="S7132" s="6">
        <f>IF(B7132&gt;0,SUM($R$4:R7132)-SUM($S$3:S7131),0)</f>
        <v>0</v>
      </c>
    </row>
    <row r="7133" spans="1:19">
      <c r="A7133">
        <f>IF(E7132&lt;&gt;E7133,COUNTIF($A$4:A7132,"&lt;&gt;0")+1,0)</f>
        <v>0</v>
      </c>
      <c r="B7133">
        <f>IF(A7133&lt;&gt;0,IF(MOD(A7133,3)=0,COUNTIF($B$4:B7132,"&lt;&gt;0")+1,0),0)</f>
        <v>0</v>
      </c>
      <c r="C7133" s="9">
        <f>'Dash Board'!$C$12+COUNT('Daily reducing balance'!$F$4:F7132)</f>
        <v>48859</v>
      </c>
      <c r="D7133">
        <f t="shared" si="777"/>
        <v>2033</v>
      </c>
      <c r="E7133">
        <f t="shared" si="778"/>
        <v>10</v>
      </c>
      <c r="F7133">
        <f>DAY('Dash Board'!$C$12+COUNT('Daily reducing balance'!$F$4:F7132))</f>
        <v>7</v>
      </c>
      <c r="G7133" s="8">
        <f t="shared" si="779"/>
        <v>1.4507161018437234E-7</v>
      </c>
      <c r="H7133" s="6">
        <f>G7133*'Dash Board'!$C$11/365</f>
        <v>4.1732928957148204E-11</v>
      </c>
      <c r="I7133" s="6">
        <f>H7133*'Dash Board'!$C$18/'Dash Board'!$C$11</f>
        <v>1.9872823312927718E-11</v>
      </c>
      <c r="J7133" s="6">
        <f>(G7133&gt;1)*PMT('Dash Board'!$C$11/365,$U$4,-'Dash Board'!$C$19)</f>
        <v>0</v>
      </c>
      <c r="K7133" s="6">
        <f t="shared" si="781"/>
        <v>0</v>
      </c>
      <c r="L7133" s="8">
        <f t="shared" si="782"/>
        <v>1.451133431133295E-7</v>
      </c>
      <c r="N7133" s="8">
        <f t="shared" si="780"/>
        <v>-1.9872823312927718E-11</v>
      </c>
      <c r="O7133" s="8">
        <f>IF(E7132&lt;&gt;E7133,SUM($N$4:N7133)-SUM($O$3:O7132),0)</f>
        <v>0</v>
      </c>
      <c r="P7133" s="6">
        <f>IF(B7133&gt;0,SUM($O$4:O7133)-SUM($P$3:P7132),0)</f>
        <v>0</v>
      </c>
      <c r="Q7133" s="6">
        <f t="shared" si="783"/>
        <v>1.9872823312927718E-11</v>
      </c>
      <c r="R7133" s="8">
        <f>IF(E7132&lt;&gt;E7133,SUM($Q$4:Q7133)-SUM($R$3:R7132),0)</f>
        <v>0</v>
      </c>
      <c r="S7133" s="6">
        <f>IF(B7133&gt;0,SUM($R$4:R7133)-SUM($S$3:S7132),0)</f>
        <v>0</v>
      </c>
    </row>
    <row r="7134" spans="1:19">
      <c r="A7134">
        <f>IF(E7133&lt;&gt;E7134,COUNTIF($A$4:A7133,"&lt;&gt;0")+1,0)</f>
        <v>0</v>
      </c>
      <c r="B7134">
        <f>IF(A7134&lt;&gt;0,IF(MOD(A7134,3)=0,COUNTIF($B$4:B7133,"&lt;&gt;0")+1,0),0)</f>
        <v>0</v>
      </c>
      <c r="C7134" s="9">
        <f>'Dash Board'!$C$12+COUNT('Daily reducing balance'!$F$4:F7133)</f>
        <v>48860</v>
      </c>
      <c r="D7134">
        <f t="shared" si="777"/>
        <v>2033</v>
      </c>
      <c r="E7134">
        <f t="shared" si="778"/>
        <v>10</v>
      </c>
      <c r="F7134">
        <f>DAY('Dash Board'!$C$12+COUNT('Daily reducing balance'!$F$4:F7133))</f>
        <v>8</v>
      </c>
      <c r="G7134" s="8">
        <f t="shared" si="779"/>
        <v>1.451133431133295E-7</v>
      </c>
      <c r="H7134" s="6">
        <f>G7134*'Dash Board'!$C$11/365</f>
        <v>4.174493432027287E-11</v>
      </c>
      <c r="I7134" s="6">
        <f>H7134*'Dash Board'!$C$18/'Dash Board'!$C$11</f>
        <v>1.9878540152510893E-11</v>
      </c>
      <c r="J7134" s="6">
        <f>(G7134&gt;1)*PMT('Dash Board'!$C$11/365,$U$4,-'Dash Board'!$C$19)</f>
        <v>0</v>
      </c>
      <c r="K7134" s="6">
        <f t="shared" si="781"/>
        <v>0</v>
      </c>
      <c r="L7134" s="8">
        <f t="shared" si="782"/>
        <v>1.4515508804764977E-7</v>
      </c>
      <c r="N7134" s="8">
        <f t="shared" si="780"/>
        <v>-1.9878540152510893E-11</v>
      </c>
      <c r="O7134" s="8">
        <f>IF(E7133&lt;&gt;E7134,SUM($N$4:N7134)-SUM($O$3:O7133),0)</f>
        <v>0</v>
      </c>
      <c r="P7134" s="6">
        <f>IF(B7134&gt;0,SUM($O$4:O7134)-SUM($P$3:P7133),0)</f>
        <v>0</v>
      </c>
      <c r="Q7134" s="6">
        <f t="shared" si="783"/>
        <v>1.9878540152510893E-11</v>
      </c>
      <c r="R7134" s="8">
        <f>IF(E7133&lt;&gt;E7134,SUM($Q$4:Q7134)-SUM($R$3:R7133),0)</f>
        <v>0</v>
      </c>
      <c r="S7134" s="6">
        <f>IF(B7134&gt;0,SUM($R$4:R7134)-SUM($S$3:S7133),0)</f>
        <v>0</v>
      </c>
    </row>
    <row r="7135" spans="1:19">
      <c r="A7135">
        <f>IF(E7134&lt;&gt;E7135,COUNTIF($A$4:A7134,"&lt;&gt;0")+1,0)</f>
        <v>0</v>
      </c>
      <c r="B7135">
        <f>IF(A7135&lt;&gt;0,IF(MOD(A7135,3)=0,COUNTIF($B$4:B7134,"&lt;&gt;0")+1,0),0)</f>
        <v>0</v>
      </c>
      <c r="C7135" s="9">
        <f>'Dash Board'!$C$12+COUNT('Daily reducing balance'!$F$4:F7134)</f>
        <v>48861</v>
      </c>
      <c r="D7135">
        <f t="shared" si="777"/>
        <v>2033</v>
      </c>
      <c r="E7135">
        <f t="shared" si="778"/>
        <v>10</v>
      </c>
      <c r="F7135">
        <f>DAY('Dash Board'!$C$12+COUNT('Daily reducing balance'!$F$4:F7134))</f>
        <v>9</v>
      </c>
      <c r="G7135" s="8">
        <f t="shared" si="779"/>
        <v>1.4515508804764977E-7</v>
      </c>
      <c r="H7135" s="6">
        <f>G7135*'Dash Board'!$C$11/365</f>
        <v>4.1756943136995138E-11</v>
      </c>
      <c r="I7135" s="6">
        <f>H7135*'Dash Board'!$C$18/'Dash Board'!$C$11</f>
        <v>1.988425863666435E-11</v>
      </c>
      <c r="J7135" s="6">
        <f>(G7135&gt;1)*PMT('Dash Board'!$C$11/365,$U$4,-'Dash Board'!$C$19)</f>
        <v>0</v>
      </c>
      <c r="K7135" s="6">
        <f t="shared" si="781"/>
        <v>0</v>
      </c>
      <c r="L7135" s="8">
        <f t="shared" si="782"/>
        <v>1.4519684499078676E-7</v>
      </c>
      <c r="N7135" s="8">
        <f t="shared" si="780"/>
        <v>-1.988425863666435E-11</v>
      </c>
      <c r="O7135" s="8">
        <f>IF(E7134&lt;&gt;E7135,SUM($N$4:N7135)-SUM($O$3:O7134),0)</f>
        <v>0</v>
      </c>
      <c r="P7135" s="6">
        <f>IF(B7135&gt;0,SUM($O$4:O7135)-SUM($P$3:P7134),0)</f>
        <v>0</v>
      </c>
      <c r="Q7135" s="6">
        <f t="shared" si="783"/>
        <v>1.988425863666435E-11</v>
      </c>
      <c r="R7135" s="8">
        <f>IF(E7134&lt;&gt;E7135,SUM($Q$4:Q7135)-SUM($R$3:R7134),0)</f>
        <v>0</v>
      </c>
      <c r="S7135" s="6">
        <f>IF(B7135&gt;0,SUM($R$4:R7135)-SUM($S$3:S7134),0)</f>
        <v>0</v>
      </c>
    </row>
    <row r="7136" spans="1:19">
      <c r="A7136">
        <f>IF(E7135&lt;&gt;E7136,COUNTIF($A$4:A7135,"&lt;&gt;0")+1,0)</f>
        <v>0</v>
      </c>
      <c r="B7136">
        <f>IF(A7136&lt;&gt;0,IF(MOD(A7136,3)=0,COUNTIF($B$4:B7135,"&lt;&gt;0")+1,0),0)</f>
        <v>0</v>
      </c>
      <c r="C7136" s="9">
        <f>'Dash Board'!$C$12+COUNT('Daily reducing balance'!$F$4:F7135)</f>
        <v>48862</v>
      </c>
      <c r="D7136">
        <f t="shared" si="777"/>
        <v>2033</v>
      </c>
      <c r="E7136">
        <f t="shared" si="778"/>
        <v>10</v>
      </c>
      <c r="F7136">
        <f>DAY('Dash Board'!$C$12+COUNT('Daily reducing balance'!$F$4:F7135))</f>
        <v>10</v>
      </c>
      <c r="G7136" s="8">
        <f t="shared" si="779"/>
        <v>1.4519684499078676E-7</v>
      </c>
      <c r="H7136" s="6">
        <f>G7136*'Dash Board'!$C$11/365</f>
        <v>4.1768955408308518E-11</v>
      </c>
      <c r="I7136" s="6">
        <f>H7136*'Dash Board'!$C$18/'Dash Board'!$C$11</f>
        <v>1.9889978765861202E-11</v>
      </c>
      <c r="J7136" s="6">
        <f>(G7136&gt;1)*PMT('Dash Board'!$C$11/365,$U$4,-'Dash Board'!$C$19)</f>
        <v>0</v>
      </c>
      <c r="K7136" s="6">
        <f t="shared" si="781"/>
        <v>0</v>
      </c>
      <c r="L7136" s="8">
        <f t="shared" si="782"/>
        <v>1.4523861394619506E-7</v>
      </c>
      <c r="N7136" s="8">
        <f t="shared" si="780"/>
        <v>-1.9889978765861202E-11</v>
      </c>
      <c r="O7136" s="8">
        <f>IF(E7135&lt;&gt;E7136,SUM($N$4:N7136)-SUM($O$3:O7135),0)</f>
        <v>0</v>
      </c>
      <c r="P7136" s="6">
        <f>IF(B7136&gt;0,SUM($O$4:O7136)-SUM($P$3:P7135),0)</f>
        <v>0</v>
      </c>
      <c r="Q7136" s="6">
        <f t="shared" si="783"/>
        <v>1.9889978765861202E-11</v>
      </c>
      <c r="R7136" s="8">
        <f>IF(E7135&lt;&gt;E7136,SUM($Q$4:Q7136)-SUM($R$3:R7135),0)</f>
        <v>0</v>
      </c>
      <c r="S7136" s="6">
        <f>IF(B7136&gt;0,SUM($R$4:R7136)-SUM($S$3:S7135),0)</f>
        <v>0</v>
      </c>
    </row>
    <row r="7137" spans="1:19">
      <c r="A7137">
        <f>IF(E7136&lt;&gt;E7137,COUNTIF($A$4:A7136,"&lt;&gt;0")+1,0)</f>
        <v>0</v>
      </c>
      <c r="B7137">
        <f>IF(A7137&lt;&gt;0,IF(MOD(A7137,3)=0,COUNTIF($B$4:B7136,"&lt;&gt;0")+1,0),0)</f>
        <v>0</v>
      </c>
      <c r="C7137" s="9">
        <f>'Dash Board'!$C$12+COUNT('Daily reducing balance'!$F$4:F7136)</f>
        <v>48863</v>
      </c>
      <c r="D7137">
        <f t="shared" si="777"/>
        <v>2033</v>
      </c>
      <c r="E7137">
        <f t="shared" si="778"/>
        <v>10</v>
      </c>
      <c r="F7137">
        <f>DAY('Dash Board'!$C$12+COUNT('Daily reducing balance'!$F$4:F7136))</f>
        <v>11</v>
      </c>
      <c r="G7137" s="8">
        <f t="shared" si="779"/>
        <v>1.4523861394619506E-7</v>
      </c>
      <c r="H7137" s="6">
        <f>G7137*'Dash Board'!$C$11/365</f>
        <v>4.1780971135206796E-11</v>
      </c>
      <c r="I7137" s="6">
        <f>H7137*'Dash Board'!$C$18/'Dash Board'!$C$11</f>
        <v>1.9895700540574666E-11</v>
      </c>
      <c r="J7137" s="6">
        <f>(G7137&gt;1)*PMT('Dash Board'!$C$11/365,$U$4,-'Dash Board'!$C$19)</f>
        <v>0</v>
      </c>
      <c r="K7137" s="6">
        <f t="shared" si="781"/>
        <v>0</v>
      </c>
      <c r="L7137" s="8">
        <f t="shared" si="782"/>
        <v>1.4528039491733026E-7</v>
      </c>
      <c r="N7137" s="8">
        <f t="shared" si="780"/>
        <v>-1.9895700540574666E-11</v>
      </c>
      <c r="O7137" s="8">
        <f>IF(E7136&lt;&gt;E7137,SUM($N$4:N7137)-SUM($O$3:O7136),0)</f>
        <v>0</v>
      </c>
      <c r="P7137" s="6">
        <f>IF(B7137&gt;0,SUM($O$4:O7137)-SUM($P$3:P7136),0)</f>
        <v>0</v>
      </c>
      <c r="Q7137" s="6">
        <f t="shared" si="783"/>
        <v>1.9895700540574666E-11</v>
      </c>
      <c r="R7137" s="8">
        <f>IF(E7136&lt;&gt;E7137,SUM($Q$4:Q7137)-SUM($R$3:R7136),0)</f>
        <v>0</v>
      </c>
      <c r="S7137" s="6">
        <f>IF(B7137&gt;0,SUM($R$4:R7137)-SUM($S$3:S7136),0)</f>
        <v>0</v>
      </c>
    </row>
    <row r="7138" spans="1:19">
      <c r="A7138">
        <f>IF(E7137&lt;&gt;E7138,COUNTIF($A$4:A7137,"&lt;&gt;0")+1,0)</f>
        <v>0</v>
      </c>
      <c r="B7138">
        <f>IF(A7138&lt;&gt;0,IF(MOD(A7138,3)=0,COUNTIF($B$4:B7137,"&lt;&gt;0")+1,0),0)</f>
        <v>0</v>
      </c>
      <c r="C7138" s="9">
        <f>'Dash Board'!$C$12+COUNT('Daily reducing balance'!$F$4:F7137)</f>
        <v>48864</v>
      </c>
      <c r="D7138">
        <f t="shared" si="777"/>
        <v>2033</v>
      </c>
      <c r="E7138">
        <f t="shared" si="778"/>
        <v>10</v>
      </c>
      <c r="F7138">
        <f>DAY('Dash Board'!$C$12+COUNT('Daily reducing balance'!$F$4:F7137))</f>
        <v>12</v>
      </c>
      <c r="G7138" s="8">
        <f t="shared" si="779"/>
        <v>1.4528039491733026E-7</v>
      </c>
      <c r="H7138" s="6">
        <f>G7138*'Dash Board'!$C$11/365</f>
        <v>4.1792990318684042E-11</v>
      </c>
      <c r="I7138" s="6">
        <f>H7138*'Dash Board'!$C$18/'Dash Board'!$C$11</f>
        <v>1.9901423961278117E-11</v>
      </c>
      <c r="J7138" s="6">
        <f>(G7138&gt;1)*PMT('Dash Board'!$C$11/365,$U$4,-'Dash Board'!$C$19)</f>
        <v>0</v>
      </c>
      <c r="K7138" s="6">
        <f t="shared" si="781"/>
        <v>0</v>
      </c>
      <c r="L7138" s="8">
        <f t="shared" si="782"/>
        <v>1.4532218790764895E-7</v>
      </c>
      <c r="N7138" s="8">
        <f t="shared" si="780"/>
        <v>-1.9901423961278117E-11</v>
      </c>
      <c r="O7138" s="8">
        <f>IF(E7137&lt;&gt;E7138,SUM($N$4:N7138)-SUM($O$3:O7137),0)</f>
        <v>0</v>
      </c>
      <c r="P7138" s="6">
        <f>IF(B7138&gt;0,SUM($O$4:O7138)-SUM($P$3:P7137),0)</f>
        <v>0</v>
      </c>
      <c r="Q7138" s="6">
        <f t="shared" si="783"/>
        <v>1.9901423961278117E-11</v>
      </c>
      <c r="R7138" s="8">
        <f>IF(E7137&lt;&gt;E7138,SUM($Q$4:Q7138)-SUM($R$3:R7137),0)</f>
        <v>0</v>
      </c>
      <c r="S7138" s="6">
        <f>IF(B7138&gt;0,SUM($R$4:R7138)-SUM($S$3:S7137),0)</f>
        <v>0</v>
      </c>
    </row>
    <row r="7139" spans="1:19">
      <c r="A7139">
        <f>IF(E7138&lt;&gt;E7139,COUNTIF($A$4:A7138,"&lt;&gt;0")+1,0)</f>
        <v>0</v>
      </c>
      <c r="B7139">
        <f>IF(A7139&lt;&gt;0,IF(MOD(A7139,3)=0,COUNTIF($B$4:B7138,"&lt;&gt;0")+1,0),0)</f>
        <v>0</v>
      </c>
      <c r="C7139" s="9">
        <f>'Dash Board'!$C$12+COUNT('Daily reducing balance'!$F$4:F7138)</f>
        <v>48865</v>
      </c>
      <c r="D7139">
        <f t="shared" si="777"/>
        <v>2033</v>
      </c>
      <c r="E7139">
        <f t="shared" si="778"/>
        <v>10</v>
      </c>
      <c r="F7139">
        <f>DAY('Dash Board'!$C$12+COUNT('Daily reducing balance'!$F$4:F7138))</f>
        <v>13</v>
      </c>
      <c r="G7139" s="8">
        <f t="shared" si="779"/>
        <v>1.4532218790764895E-7</v>
      </c>
      <c r="H7139" s="6">
        <f>G7139*'Dash Board'!$C$11/365</f>
        <v>4.180501295973463E-11</v>
      </c>
      <c r="I7139" s="6">
        <f>H7139*'Dash Board'!$C$18/'Dash Board'!$C$11</f>
        <v>1.9907149028445062E-11</v>
      </c>
      <c r="J7139" s="6">
        <f>(G7139&gt;1)*PMT('Dash Board'!$C$11/365,$U$4,-'Dash Board'!$C$19)</f>
        <v>0</v>
      </c>
      <c r="K7139" s="6">
        <f t="shared" si="781"/>
        <v>0</v>
      </c>
      <c r="L7139" s="8">
        <f t="shared" si="782"/>
        <v>1.4536399292060869E-7</v>
      </c>
      <c r="N7139" s="8">
        <f t="shared" si="780"/>
        <v>-1.9907149028445062E-11</v>
      </c>
      <c r="O7139" s="8">
        <f>IF(E7138&lt;&gt;E7139,SUM($N$4:N7139)-SUM($O$3:O7138),0)</f>
        <v>0</v>
      </c>
      <c r="P7139" s="6">
        <f>IF(B7139&gt;0,SUM($O$4:O7139)-SUM($P$3:P7138),0)</f>
        <v>0</v>
      </c>
      <c r="Q7139" s="6">
        <f t="shared" si="783"/>
        <v>1.9907149028445062E-11</v>
      </c>
      <c r="R7139" s="8">
        <f>IF(E7138&lt;&gt;E7139,SUM($Q$4:Q7139)-SUM($R$3:R7138),0)</f>
        <v>0</v>
      </c>
      <c r="S7139" s="6">
        <f>IF(B7139&gt;0,SUM($R$4:R7139)-SUM($S$3:S7138),0)</f>
        <v>0</v>
      </c>
    </row>
    <row r="7140" spans="1:19">
      <c r="A7140">
        <f>IF(E7139&lt;&gt;E7140,COUNTIF($A$4:A7139,"&lt;&gt;0")+1,0)</f>
        <v>0</v>
      </c>
      <c r="B7140">
        <f>IF(A7140&lt;&gt;0,IF(MOD(A7140,3)=0,COUNTIF($B$4:B7139,"&lt;&gt;0")+1,0),0)</f>
        <v>0</v>
      </c>
      <c r="C7140" s="9">
        <f>'Dash Board'!$C$12+COUNT('Daily reducing balance'!$F$4:F7139)</f>
        <v>48866</v>
      </c>
      <c r="D7140">
        <f t="shared" si="777"/>
        <v>2033</v>
      </c>
      <c r="E7140">
        <f t="shared" si="778"/>
        <v>10</v>
      </c>
      <c r="F7140">
        <f>DAY('Dash Board'!$C$12+COUNT('Daily reducing balance'!$F$4:F7139))</f>
        <v>14</v>
      </c>
      <c r="G7140" s="8">
        <f t="shared" si="779"/>
        <v>1.4536399292060869E-7</v>
      </c>
      <c r="H7140" s="6">
        <f>G7140*'Dash Board'!$C$11/365</f>
        <v>4.1817039059353189E-11</v>
      </c>
      <c r="I7140" s="6">
        <f>H7140*'Dash Board'!$C$18/'Dash Board'!$C$11</f>
        <v>1.9912875742549138E-11</v>
      </c>
      <c r="J7140" s="6">
        <f>(G7140&gt;1)*PMT('Dash Board'!$C$11/365,$U$4,-'Dash Board'!$C$19)</f>
        <v>0</v>
      </c>
      <c r="K7140" s="6">
        <f t="shared" si="781"/>
        <v>0</v>
      </c>
      <c r="L7140" s="8">
        <f t="shared" si="782"/>
        <v>1.4540580995966805E-7</v>
      </c>
      <c r="N7140" s="8">
        <f t="shared" si="780"/>
        <v>-1.9912875742549138E-11</v>
      </c>
      <c r="O7140" s="8">
        <f>IF(E7139&lt;&gt;E7140,SUM($N$4:N7140)-SUM($O$3:O7139),0)</f>
        <v>0</v>
      </c>
      <c r="P7140" s="6">
        <f>IF(B7140&gt;0,SUM($O$4:O7140)-SUM($P$3:P7139),0)</f>
        <v>0</v>
      </c>
      <c r="Q7140" s="6">
        <f t="shared" si="783"/>
        <v>1.9912875742549138E-11</v>
      </c>
      <c r="R7140" s="8">
        <f>IF(E7139&lt;&gt;E7140,SUM($Q$4:Q7140)-SUM($R$3:R7139),0)</f>
        <v>0</v>
      </c>
      <c r="S7140" s="6">
        <f>IF(B7140&gt;0,SUM($R$4:R7140)-SUM($S$3:S7139),0)</f>
        <v>0</v>
      </c>
    </row>
    <row r="7141" spans="1:19">
      <c r="A7141">
        <f>IF(E7140&lt;&gt;E7141,COUNTIF($A$4:A7140,"&lt;&gt;0")+1,0)</f>
        <v>0</v>
      </c>
      <c r="B7141">
        <f>IF(A7141&lt;&gt;0,IF(MOD(A7141,3)=0,COUNTIF($B$4:B7140,"&lt;&gt;0")+1,0),0)</f>
        <v>0</v>
      </c>
      <c r="C7141" s="9">
        <f>'Dash Board'!$C$12+COUNT('Daily reducing balance'!$F$4:F7140)</f>
        <v>48867</v>
      </c>
      <c r="D7141">
        <f t="shared" si="777"/>
        <v>2033</v>
      </c>
      <c r="E7141">
        <f t="shared" si="778"/>
        <v>10</v>
      </c>
      <c r="F7141">
        <f>DAY('Dash Board'!$C$12+COUNT('Daily reducing balance'!$F$4:F7140))</f>
        <v>15</v>
      </c>
      <c r="G7141" s="8">
        <f t="shared" si="779"/>
        <v>1.4540580995966805E-7</v>
      </c>
      <c r="H7141" s="6">
        <f>G7141*'Dash Board'!$C$11/365</f>
        <v>4.182906861853464E-11</v>
      </c>
      <c r="I7141" s="6">
        <f>H7141*'Dash Board'!$C$18/'Dash Board'!$C$11</f>
        <v>1.9918604104064116E-11</v>
      </c>
      <c r="J7141" s="6">
        <f>(G7141&gt;1)*PMT('Dash Board'!$C$11/365,$U$4,-'Dash Board'!$C$19)</f>
        <v>0</v>
      </c>
      <c r="K7141" s="6">
        <f t="shared" si="781"/>
        <v>0</v>
      </c>
      <c r="L7141" s="8">
        <f t="shared" si="782"/>
        <v>1.4544763902828659E-7</v>
      </c>
      <c r="N7141" s="8">
        <f t="shared" si="780"/>
        <v>-1.9918604104064116E-11</v>
      </c>
      <c r="O7141" s="8">
        <f>IF(E7140&lt;&gt;E7141,SUM($N$4:N7141)-SUM($O$3:O7140),0)</f>
        <v>0</v>
      </c>
      <c r="P7141" s="6">
        <f>IF(B7141&gt;0,SUM($O$4:O7141)-SUM($P$3:P7140),0)</f>
        <v>0</v>
      </c>
      <c r="Q7141" s="6">
        <f t="shared" si="783"/>
        <v>1.9918604104064116E-11</v>
      </c>
      <c r="R7141" s="8">
        <f>IF(E7140&lt;&gt;E7141,SUM($Q$4:Q7141)-SUM($R$3:R7140),0)</f>
        <v>0</v>
      </c>
      <c r="S7141" s="6">
        <f>IF(B7141&gt;0,SUM($R$4:R7141)-SUM($S$3:S7140),0)</f>
        <v>0</v>
      </c>
    </row>
    <row r="7142" spans="1:19">
      <c r="A7142">
        <f>IF(E7141&lt;&gt;E7142,COUNTIF($A$4:A7141,"&lt;&gt;0")+1,0)</f>
        <v>0</v>
      </c>
      <c r="B7142">
        <f>IF(A7142&lt;&gt;0,IF(MOD(A7142,3)=0,COUNTIF($B$4:B7141,"&lt;&gt;0")+1,0),0)</f>
        <v>0</v>
      </c>
      <c r="C7142" s="9">
        <f>'Dash Board'!$C$12+COUNT('Daily reducing balance'!$F$4:F7141)</f>
        <v>48868</v>
      </c>
      <c r="D7142">
        <f t="shared" si="777"/>
        <v>2033</v>
      </c>
      <c r="E7142">
        <f t="shared" si="778"/>
        <v>10</v>
      </c>
      <c r="F7142">
        <f>DAY('Dash Board'!$C$12+COUNT('Daily reducing balance'!$F$4:F7141))</f>
        <v>16</v>
      </c>
      <c r="G7142" s="8">
        <f t="shared" si="779"/>
        <v>1.4544763902828659E-7</v>
      </c>
      <c r="H7142" s="6">
        <f>G7142*'Dash Board'!$C$11/365</f>
        <v>4.1841101638274219E-11</v>
      </c>
      <c r="I7142" s="6">
        <f>H7142*'Dash Board'!$C$18/'Dash Board'!$C$11</f>
        <v>1.9924334113463917E-11</v>
      </c>
      <c r="J7142" s="6">
        <f>(G7142&gt;1)*PMT('Dash Board'!$C$11/365,$U$4,-'Dash Board'!$C$19)</f>
        <v>0</v>
      </c>
      <c r="K7142" s="6">
        <f t="shared" si="781"/>
        <v>0</v>
      </c>
      <c r="L7142" s="8">
        <f t="shared" si="782"/>
        <v>1.4548948012992486E-7</v>
      </c>
      <c r="N7142" s="8">
        <f t="shared" si="780"/>
        <v>-1.9924334113463917E-11</v>
      </c>
      <c r="O7142" s="8">
        <f>IF(E7141&lt;&gt;E7142,SUM($N$4:N7142)-SUM($O$3:O7141),0)</f>
        <v>0</v>
      </c>
      <c r="P7142" s="6">
        <f>IF(B7142&gt;0,SUM($O$4:O7142)-SUM($P$3:P7141),0)</f>
        <v>0</v>
      </c>
      <c r="Q7142" s="6">
        <f t="shared" si="783"/>
        <v>1.9924334113463917E-11</v>
      </c>
      <c r="R7142" s="8">
        <f>IF(E7141&lt;&gt;E7142,SUM($Q$4:Q7142)-SUM($R$3:R7141),0)</f>
        <v>0</v>
      </c>
      <c r="S7142" s="6">
        <f>IF(B7142&gt;0,SUM($R$4:R7142)-SUM($S$3:S7141),0)</f>
        <v>0</v>
      </c>
    </row>
    <row r="7143" spans="1:19">
      <c r="A7143">
        <f>IF(E7142&lt;&gt;E7143,COUNTIF($A$4:A7142,"&lt;&gt;0")+1,0)</f>
        <v>0</v>
      </c>
      <c r="B7143">
        <f>IF(A7143&lt;&gt;0,IF(MOD(A7143,3)=0,COUNTIF($B$4:B7142,"&lt;&gt;0")+1,0),0)</f>
        <v>0</v>
      </c>
      <c r="C7143" s="9">
        <f>'Dash Board'!$C$12+COUNT('Daily reducing balance'!$F$4:F7142)</f>
        <v>48869</v>
      </c>
      <c r="D7143">
        <f t="shared" si="777"/>
        <v>2033</v>
      </c>
      <c r="E7143">
        <f t="shared" si="778"/>
        <v>10</v>
      </c>
      <c r="F7143">
        <f>DAY('Dash Board'!$C$12+COUNT('Daily reducing balance'!$F$4:F7142))</f>
        <v>17</v>
      </c>
      <c r="G7143" s="8">
        <f t="shared" si="779"/>
        <v>1.4548948012992486E-7</v>
      </c>
      <c r="H7143" s="6">
        <f>G7143*'Dash Board'!$C$11/365</f>
        <v>4.1853138119567418E-11</v>
      </c>
      <c r="I7143" s="6">
        <f>H7143*'Dash Board'!$C$18/'Dash Board'!$C$11</f>
        <v>1.9930065771222582E-11</v>
      </c>
      <c r="J7143" s="6">
        <f>(G7143&gt;1)*PMT('Dash Board'!$C$11/365,$U$4,-'Dash Board'!$C$19)</f>
        <v>0</v>
      </c>
      <c r="K7143" s="6">
        <f t="shared" si="781"/>
        <v>0</v>
      </c>
      <c r="L7143" s="8">
        <f t="shared" si="782"/>
        <v>1.4553133326804442E-7</v>
      </c>
      <c r="N7143" s="8">
        <f t="shared" si="780"/>
        <v>-1.9930065771222582E-11</v>
      </c>
      <c r="O7143" s="8">
        <f>IF(E7142&lt;&gt;E7143,SUM($N$4:N7143)-SUM($O$3:O7142),0)</f>
        <v>0</v>
      </c>
      <c r="P7143" s="6">
        <f>IF(B7143&gt;0,SUM($O$4:O7143)-SUM($P$3:P7142),0)</f>
        <v>0</v>
      </c>
      <c r="Q7143" s="6">
        <f t="shared" si="783"/>
        <v>1.9930065771222582E-11</v>
      </c>
      <c r="R7143" s="8">
        <f>IF(E7142&lt;&gt;E7143,SUM($Q$4:Q7143)-SUM($R$3:R7142),0)</f>
        <v>0</v>
      </c>
      <c r="S7143" s="6">
        <f>IF(B7143&gt;0,SUM($R$4:R7143)-SUM($S$3:S7142),0)</f>
        <v>0</v>
      </c>
    </row>
    <row r="7144" spans="1:19">
      <c r="A7144">
        <f>IF(E7143&lt;&gt;E7144,COUNTIF($A$4:A7143,"&lt;&gt;0")+1,0)</f>
        <v>0</v>
      </c>
      <c r="B7144">
        <f>IF(A7144&lt;&gt;0,IF(MOD(A7144,3)=0,COUNTIF($B$4:B7143,"&lt;&gt;0")+1,0),0)</f>
        <v>0</v>
      </c>
      <c r="C7144" s="9">
        <f>'Dash Board'!$C$12+COUNT('Daily reducing balance'!$F$4:F7143)</f>
        <v>48870</v>
      </c>
      <c r="D7144">
        <f t="shared" si="777"/>
        <v>2033</v>
      </c>
      <c r="E7144">
        <f t="shared" si="778"/>
        <v>10</v>
      </c>
      <c r="F7144">
        <f>DAY('Dash Board'!$C$12+COUNT('Daily reducing balance'!$F$4:F7143))</f>
        <v>18</v>
      </c>
      <c r="G7144" s="8">
        <f t="shared" si="779"/>
        <v>1.4553133326804442E-7</v>
      </c>
      <c r="H7144" s="6">
        <f>G7144*'Dash Board'!$C$11/365</f>
        <v>4.1865178063410039E-11</v>
      </c>
      <c r="I7144" s="6">
        <f>H7144*'Dash Board'!$C$18/'Dash Board'!$C$11</f>
        <v>1.9935799077814308E-11</v>
      </c>
      <c r="J7144" s="6">
        <f>(G7144&gt;1)*PMT('Dash Board'!$C$11/365,$U$4,-'Dash Board'!$C$19)</f>
        <v>0</v>
      </c>
      <c r="K7144" s="6">
        <f t="shared" si="781"/>
        <v>0</v>
      </c>
      <c r="L7144" s="8">
        <f t="shared" si="782"/>
        <v>1.4557319844610783E-7</v>
      </c>
      <c r="N7144" s="8">
        <f t="shared" si="780"/>
        <v>-1.9935799077814308E-11</v>
      </c>
      <c r="O7144" s="8">
        <f>IF(E7143&lt;&gt;E7144,SUM($N$4:N7144)-SUM($O$3:O7143),0)</f>
        <v>0</v>
      </c>
      <c r="P7144" s="6">
        <f>IF(B7144&gt;0,SUM($O$4:O7144)-SUM($P$3:P7143),0)</f>
        <v>0</v>
      </c>
      <c r="Q7144" s="6">
        <f t="shared" si="783"/>
        <v>1.9935799077814308E-11</v>
      </c>
      <c r="R7144" s="8">
        <f>IF(E7143&lt;&gt;E7144,SUM($Q$4:Q7144)-SUM($R$3:R7143),0)</f>
        <v>0</v>
      </c>
      <c r="S7144" s="6">
        <f>IF(B7144&gt;0,SUM($R$4:R7144)-SUM($S$3:S7143),0)</f>
        <v>0</v>
      </c>
    </row>
    <row r="7145" spans="1:19">
      <c r="A7145">
        <f>IF(E7144&lt;&gt;E7145,COUNTIF($A$4:A7144,"&lt;&gt;0")+1,0)</f>
        <v>0</v>
      </c>
      <c r="B7145">
        <f>IF(A7145&lt;&gt;0,IF(MOD(A7145,3)=0,COUNTIF($B$4:B7144,"&lt;&gt;0")+1,0),0)</f>
        <v>0</v>
      </c>
      <c r="C7145" s="9">
        <f>'Dash Board'!$C$12+COUNT('Daily reducing balance'!$F$4:F7144)</f>
        <v>48871</v>
      </c>
      <c r="D7145">
        <f t="shared" si="777"/>
        <v>2033</v>
      </c>
      <c r="E7145">
        <f t="shared" si="778"/>
        <v>10</v>
      </c>
      <c r="F7145">
        <f>DAY('Dash Board'!$C$12+COUNT('Daily reducing balance'!$F$4:F7144))</f>
        <v>19</v>
      </c>
      <c r="G7145" s="8">
        <f t="shared" si="779"/>
        <v>1.4557319844610783E-7</v>
      </c>
      <c r="H7145" s="6">
        <f>G7145*'Dash Board'!$C$11/365</f>
        <v>4.1877221470798143E-11</v>
      </c>
      <c r="I7145" s="6">
        <f>H7145*'Dash Board'!$C$18/'Dash Board'!$C$11</f>
        <v>1.9941534033713405E-11</v>
      </c>
      <c r="J7145" s="6">
        <f>(G7145&gt;1)*PMT('Dash Board'!$C$11/365,$U$4,-'Dash Board'!$C$19)</f>
        <v>0</v>
      </c>
      <c r="K7145" s="6">
        <f t="shared" si="781"/>
        <v>0</v>
      </c>
      <c r="L7145" s="8">
        <f t="shared" si="782"/>
        <v>1.4561507566757862E-7</v>
      </c>
      <c r="N7145" s="8">
        <f t="shared" si="780"/>
        <v>-1.9941534033713405E-11</v>
      </c>
      <c r="O7145" s="8">
        <f>IF(E7144&lt;&gt;E7145,SUM($N$4:N7145)-SUM($O$3:O7144),0)</f>
        <v>0</v>
      </c>
      <c r="P7145" s="6">
        <f>IF(B7145&gt;0,SUM($O$4:O7145)-SUM($P$3:P7144),0)</f>
        <v>0</v>
      </c>
      <c r="Q7145" s="6">
        <f t="shared" si="783"/>
        <v>1.9941534033713405E-11</v>
      </c>
      <c r="R7145" s="8">
        <f>IF(E7144&lt;&gt;E7145,SUM($Q$4:Q7145)-SUM($R$3:R7144),0)</f>
        <v>0</v>
      </c>
      <c r="S7145" s="6">
        <f>IF(B7145&gt;0,SUM($R$4:R7145)-SUM($S$3:S7144),0)</f>
        <v>0</v>
      </c>
    </row>
    <row r="7146" spans="1:19">
      <c r="A7146">
        <f>IF(E7145&lt;&gt;E7146,COUNTIF($A$4:A7145,"&lt;&gt;0")+1,0)</f>
        <v>0</v>
      </c>
      <c r="B7146">
        <f>IF(A7146&lt;&gt;0,IF(MOD(A7146,3)=0,COUNTIF($B$4:B7145,"&lt;&gt;0")+1,0),0)</f>
        <v>0</v>
      </c>
      <c r="C7146" s="9">
        <f>'Dash Board'!$C$12+COUNT('Daily reducing balance'!$F$4:F7145)</f>
        <v>48872</v>
      </c>
      <c r="D7146">
        <f t="shared" si="777"/>
        <v>2033</v>
      </c>
      <c r="E7146">
        <f t="shared" si="778"/>
        <v>10</v>
      </c>
      <c r="F7146">
        <f>DAY('Dash Board'!$C$12+COUNT('Daily reducing balance'!$F$4:F7145))</f>
        <v>20</v>
      </c>
      <c r="G7146" s="8">
        <f t="shared" si="779"/>
        <v>1.4561507566757862E-7</v>
      </c>
      <c r="H7146" s="6">
        <f>G7146*'Dash Board'!$C$11/365</f>
        <v>4.188926834272809E-11</v>
      </c>
      <c r="I7146" s="6">
        <f>H7146*'Dash Board'!$C$18/'Dash Board'!$C$11</f>
        <v>1.9947270639394329E-11</v>
      </c>
      <c r="J7146" s="6">
        <f>(G7146&gt;1)*PMT('Dash Board'!$C$11/365,$U$4,-'Dash Board'!$C$19)</f>
        <v>0</v>
      </c>
      <c r="K7146" s="6">
        <f t="shared" si="781"/>
        <v>0</v>
      </c>
      <c r="L7146" s="8">
        <f t="shared" si="782"/>
        <v>1.4565696493592135E-7</v>
      </c>
      <c r="N7146" s="8">
        <f t="shared" si="780"/>
        <v>-1.9947270639394329E-11</v>
      </c>
      <c r="O7146" s="8">
        <f>IF(E7145&lt;&gt;E7146,SUM($N$4:N7146)-SUM($O$3:O7145),0)</f>
        <v>0</v>
      </c>
      <c r="P7146" s="6">
        <f>IF(B7146&gt;0,SUM($O$4:O7146)-SUM($P$3:P7145),0)</f>
        <v>0</v>
      </c>
      <c r="Q7146" s="6">
        <f t="shared" si="783"/>
        <v>1.9947270639394329E-11</v>
      </c>
      <c r="R7146" s="8">
        <f>IF(E7145&lt;&gt;E7146,SUM($Q$4:Q7146)-SUM($R$3:R7145),0)</f>
        <v>0</v>
      </c>
      <c r="S7146" s="6">
        <f>IF(B7146&gt;0,SUM($R$4:R7146)-SUM($S$3:S7145),0)</f>
        <v>0</v>
      </c>
    </row>
    <row r="7147" spans="1:19">
      <c r="A7147">
        <f>IF(E7146&lt;&gt;E7147,COUNTIF($A$4:A7146,"&lt;&gt;0")+1,0)</f>
        <v>0</v>
      </c>
      <c r="B7147">
        <f>IF(A7147&lt;&gt;0,IF(MOD(A7147,3)=0,COUNTIF($B$4:B7146,"&lt;&gt;0")+1,0),0)</f>
        <v>0</v>
      </c>
      <c r="C7147" s="9">
        <f>'Dash Board'!$C$12+COUNT('Daily reducing balance'!$F$4:F7146)</f>
        <v>48873</v>
      </c>
      <c r="D7147">
        <f t="shared" si="777"/>
        <v>2033</v>
      </c>
      <c r="E7147">
        <f t="shared" si="778"/>
        <v>10</v>
      </c>
      <c r="F7147">
        <f>DAY('Dash Board'!$C$12+COUNT('Daily reducing balance'!$F$4:F7146))</f>
        <v>21</v>
      </c>
      <c r="G7147" s="8">
        <f t="shared" si="779"/>
        <v>1.4565696493592135E-7</v>
      </c>
      <c r="H7147" s="6">
        <f>G7147*'Dash Board'!$C$11/365</f>
        <v>4.1901318680196554E-11</v>
      </c>
      <c r="I7147" s="6">
        <f>H7147*'Dash Board'!$C$18/'Dash Board'!$C$11</f>
        <v>1.9953008895331695E-11</v>
      </c>
      <c r="J7147" s="6">
        <f>(G7147&gt;1)*PMT('Dash Board'!$C$11/365,$U$4,-'Dash Board'!$C$19)</f>
        <v>0</v>
      </c>
      <c r="K7147" s="6">
        <f t="shared" si="781"/>
        <v>0</v>
      </c>
      <c r="L7147" s="8">
        <f t="shared" si="782"/>
        <v>1.4569886625460154E-7</v>
      </c>
      <c r="N7147" s="8">
        <f t="shared" si="780"/>
        <v>-1.9953008895331695E-11</v>
      </c>
      <c r="O7147" s="8">
        <f>IF(E7146&lt;&gt;E7147,SUM($N$4:N7147)-SUM($O$3:O7146),0)</f>
        <v>0</v>
      </c>
      <c r="P7147" s="6">
        <f>IF(B7147&gt;0,SUM($O$4:O7147)-SUM($P$3:P7146),0)</f>
        <v>0</v>
      </c>
      <c r="Q7147" s="6">
        <f t="shared" si="783"/>
        <v>1.9953008895331695E-11</v>
      </c>
      <c r="R7147" s="8">
        <f>IF(E7146&lt;&gt;E7147,SUM($Q$4:Q7147)-SUM($R$3:R7146),0)</f>
        <v>0</v>
      </c>
      <c r="S7147" s="6">
        <f>IF(B7147&gt;0,SUM($R$4:R7147)-SUM($S$3:S7146),0)</f>
        <v>0</v>
      </c>
    </row>
    <row r="7148" spans="1:19">
      <c r="A7148">
        <f>IF(E7147&lt;&gt;E7148,COUNTIF($A$4:A7147,"&lt;&gt;0")+1,0)</f>
        <v>0</v>
      </c>
      <c r="B7148">
        <f>IF(A7148&lt;&gt;0,IF(MOD(A7148,3)=0,COUNTIF($B$4:B7147,"&lt;&gt;0")+1,0),0)</f>
        <v>0</v>
      </c>
      <c r="C7148" s="9">
        <f>'Dash Board'!$C$12+COUNT('Daily reducing balance'!$F$4:F7147)</f>
        <v>48874</v>
      </c>
      <c r="D7148">
        <f t="shared" si="777"/>
        <v>2033</v>
      </c>
      <c r="E7148">
        <f t="shared" si="778"/>
        <v>10</v>
      </c>
      <c r="F7148">
        <f>DAY('Dash Board'!$C$12+COUNT('Daily reducing balance'!$F$4:F7147))</f>
        <v>22</v>
      </c>
      <c r="G7148" s="8">
        <f t="shared" si="779"/>
        <v>1.4569886625460154E-7</v>
      </c>
      <c r="H7148" s="6">
        <f>G7148*'Dash Board'!$C$11/365</f>
        <v>4.1913372484200442E-11</v>
      </c>
      <c r="I7148" s="6">
        <f>H7148*'Dash Board'!$C$18/'Dash Board'!$C$11</f>
        <v>1.995874880200021E-11</v>
      </c>
      <c r="J7148" s="6">
        <f>(G7148&gt;1)*PMT('Dash Board'!$C$11/365,$U$4,-'Dash Board'!$C$19)</f>
        <v>0</v>
      </c>
      <c r="K7148" s="6">
        <f t="shared" si="781"/>
        <v>0</v>
      </c>
      <c r="L7148" s="8">
        <f t="shared" si="782"/>
        <v>1.4574077962708573E-7</v>
      </c>
      <c r="N7148" s="8">
        <f t="shared" si="780"/>
        <v>-1.995874880200021E-11</v>
      </c>
      <c r="O7148" s="8">
        <f>IF(E7147&lt;&gt;E7148,SUM($N$4:N7148)-SUM($O$3:O7147),0)</f>
        <v>0</v>
      </c>
      <c r="P7148" s="6">
        <f>IF(B7148&gt;0,SUM($O$4:O7148)-SUM($P$3:P7147),0)</f>
        <v>0</v>
      </c>
      <c r="Q7148" s="6">
        <f t="shared" si="783"/>
        <v>1.995874880200021E-11</v>
      </c>
      <c r="R7148" s="8">
        <f>IF(E7147&lt;&gt;E7148,SUM($Q$4:Q7148)-SUM($R$3:R7147),0)</f>
        <v>0</v>
      </c>
      <c r="S7148" s="6">
        <f>IF(B7148&gt;0,SUM($R$4:R7148)-SUM($S$3:S7147),0)</f>
        <v>0</v>
      </c>
    </row>
    <row r="7149" spans="1:19">
      <c r="A7149">
        <f>IF(E7148&lt;&gt;E7149,COUNTIF($A$4:A7148,"&lt;&gt;0")+1,0)</f>
        <v>0</v>
      </c>
      <c r="B7149">
        <f>IF(A7149&lt;&gt;0,IF(MOD(A7149,3)=0,COUNTIF($B$4:B7148,"&lt;&gt;0")+1,0),0)</f>
        <v>0</v>
      </c>
      <c r="C7149" s="9">
        <f>'Dash Board'!$C$12+COUNT('Daily reducing balance'!$F$4:F7148)</f>
        <v>48875</v>
      </c>
      <c r="D7149">
        <f t="shared" si="777"/>
        <v>2033</v>
      </c>
      <c r="E7149">
        <f t="shared" si="778"/>
        <v>10</v>
      </c>
      <c r="F7149">
        <f>DAY('Dash Board'!$C$12+COUNT('Daily reducing balance'!$F$4:F7148))</f>
        <v>23</v>
      </c>
      <c r="G7149" s="8">
        <f t="shared" si="779"/>
        <v>1.4574077962708573E-7</v>
      </c>
      <c r="H7149" s="6">
        <f>G7149*'Dash Board'!$C$11/365</f>
        <v>4.1925429755736993E-11</v>
      </c>
      <c r="I7149" s="6">
        <f>H7149*'Dash Board'!$C$18/'Dash Board'!$C$11</f>
        <v>1.9964490359874763E-11</v>
      </c>
      <c r="J7149" s="6">
        <f>(G7149&gt;1)*PMT('Dash Board'!$C$11/365,$U$4,-'Dash Board'!$C$19)</f>
        <v>0</v>
      </c>
      <c r="K7149" s="6">
        <f t="shared" si="781"/>
        <v>0</v>
      </c>
      <c r="L7149" s="8">
        <f t="shared" si="782"/>
        <v>1.4578270505684146E-7</v>
      </c>
      <c r="N7149" s="8">
        <f t="shared" si="780"/>
        <v>-1.9964490359874763E-11</v>
      </c>
      <c r="O7149" s="8">
        <f>IF(E7148&lt;&gt;E7149,SUM($N$4:N7149)-SUM($O$3:O7148),0)</f>
        <v>0</v>
      </c>
      <c r="P7149" s="6">
        <f>IF(B7149&gt;0,SUM($O$4:O7149)-SUM($P$3:P7148),0)</f>
        <v>0</v>
      </c>
      <c r="Q7149" s="6">
        <f t="shared" si="783"/>
        <v>1.9964490359874763E-11</v>
      </c>
      <c r="R7149" s="8">
        <f>IF(E7148&lt;&gt;E7149,SUM($Q$4:Q7149)-SUM($R$3:R7148),0)</f>
        <v>0</v>
      </c>
      <c r="S7149" s="6">
        <f>IF(B7149&gt;0,SUM($R$4:R7149)-SUM($S$3:S7148),0)</f>
        <v>0</v>
      </c>
    </row>
    <row r="7150" spans="1:19">
      <c r="A7150">
        <f>IF(E7149&lt;&gt;E7150,COUNTIF($A$4:A7149,"&lt;&gt;0")+1,0)</f>
        <v>0</v>
      </c>
      <c r="B7150">
        <f>IF(A7150&lt;&gt;0,IF(MOD(A7150,3)=0,COUNTIF($B$4:B7149,"&lt;&gt;0")+1,0),0)</f>
        <v>0</v>
      </c>
      <c r="C7150" s="9">
        <f>'Dash Board'!$C$12+COUNT('Daily reducing balance'!$F$4:F7149)</f>
        <v>48876</v>
      </c>
      <c r="D7150">
        <f t="shared" si="777"/>
        <v>2033</v>
      </c>
      <c r="E7150">
        <f t="shared" si="778"/>
        <v>10</v>
      </c>
      <c r="F7150">
        <f>DAY('Dash Board'!$C$12+COUNT('Daily reducing balance'!$F$4:F7149))</f>
        <v>24</v>
      </c>
      <c r="G7150" s="8">
        <f t="shared" si="779"/>
        <v>1.4578270505684146E-7</v>
      </c>
      <c r="H7150" s="6">
        <f>G7150*'Dash Board'!$C$11/365</f>
        <v>4.1937490495803708E-11</v>
      </c>
      <c r="I7150" s="6">
        <f>H7150*'Dash Board'!$C$18/'Dash Board'!$C$11</f>
        <v>1.9970233569430341E-11</v>
      </c>
      <c r="J7150" s="6">
        <f>(G7150&gt;1)*PMT('Dash Board'!$C$11/365,$U$4,-'Dash Board'!$C$19)</f>
        <v>0</v>
      </c>
      <c r="K7150" s="6">
        <f t="shared" si="781"/>
        <v>0</v>
      </c>
      <c r="L7150" s="8">
        <f t="shared" si="782"/>
        <v>1.4582464254733725E-7</v>
      </c>
      <c r="N7150" s="8">
        <f t="shared" si="780"/>
        <v>-1.9970233569430341E-11</v>
      </c>
      <c r="O7150" s="8">
        <f>IF(E7149&lt;&gt;E7150,SUM($N$4:N7150)-SUM($O$3:O7149),0)</f>
        <v>0</v>
      </c>
      <c r="P7150" s="6">
        <f>IF(B7150&gt;0,SUM($O$4:O7150)-SUM($P$3:P7149),0)</f>
        <v>0</v>
      </c>
      <c r="Q7150" s="6">
        <f t="shared" si="783"/>
        <v>1.9970233569430341E-11</v>
      </c>
      <c r="R7150" s="8">
        <f>IF(E7149&lt;&gt;E7150,SUM($Q$4:Q7150)-SUM($R$3:R7149),0)</f>
        <v>0</v>
      </c>
      <c r="S7150" s="6">
        <f>IF(B7150&gt;0,SUM($R$4:R7150)-SUM($S$3:S7149),0)</f>
        <v>0</v>
      </c>
    </row>
    <row r="7151" spans="1:19">
      <c r="A7151">
        <f>IF(E7150&lt;&gt;E7151,COUNTIF($A$4:A7150,"&lt;&gt;0")+1,0)</f>
        <v>0</v>
      </c>
      <c r="B7151">
        <f>IF(A7151&lt;&gt;0,IF(MOD(A7151,3)=0,COUNTIF($B$4:B7150,"&lt;&gt;0")+1,0),0)</f>
        <v>0</v>
      </c>
      <c r="C7151" s="9">
        <f>'Dash Board'!$C$12+COUNT('Daily reducing balance'!$F$4:F7150)</f>
        <v>48877</v>
      </c>
      <c r="D7151">
        <f t="shared" si="777"/>
        <v>2033</v>
      </c>
      <c r="E7151">
        <f t="shared" si="778"/>
        <v>10</v>
      </c>
      <c r="F7151">
        <f>DAY('Dash Board'!$C$12+COUNT('Daily reducing balance'!$F$4:F7150))</f>
        <v>25</v>
      </c>
      <c r="G7151" s="8">
        <f t="shared" si="779"/>
        <v>1.4582464254733725E-7</v>
      </c>
      <c r="H7151" s="6">
        <f>G7151*'Dash Board'!$C$11/365</f>
        <v>4.1949554705398387E-11</v>
      </c>
      <c r="I7151" s="6">
        <f>H7151*'Dash Board'!$C$18/'Dash Board'!$C$11</f>
        <v>1.997597843114209E-11</v>
      </c>
      <c r="J7151" s="6">
        <f>(G7151&gt;1)*PMT('Dash Board'!$C$11/365,$U$4,-'Dash Board'!$C$19)</f>
        <v>0</v>
      </c>
      <c r="K7151" s="6">
        <f t="shared" si="781"/>
        <v>0</v>
      </c>
      <c r="L7151" s="8">
        <f t="shared" si="782"/>
        <v>1.4586659210204266E-7</v>
      </c>
      <c r="N7151" s="8">
        <f t="shared" si="780"/>
        <v>-1.997597843114209E-11</v>
      </c>
      <c r="O7151" s="8">
        <f>IF(E7150&lt;&gt;E7151,SUM($N$4:N7151)-SUM($O$3:O7150),0)</f>
        <v>0</v>
      </c>
      <c r="P7151" s="6">
        <f>IF(B7151&gt;0,SUM($O$4:O7151)-SUM($P$3:P7150),0)</f>
        <v>0</v>
      </c>
      <c r="Q7151" s="6">
        <f t="shared" si="783"/>
        <v>1.997597843114209E-11</v>
      </c>
      <c r="R7151" s="8">
        <f>IF(E7150&lt;&gt;E7151,SUM($Q$4:Q7151)-SUM($R$3:R7150),0)</f>
        <v>0</v>
      </c>
      <c r="S7151" s="6">
        <f>IF(B7151&gt;0,SUM($R$4:R7151)-SUM($S$3:S7150),0)</f>
        <v>0</v>
      </c>
    </row>
    <row r="7152" spans="1:19">
      <c r="A7152">
        <f>IF(E7151&lt;&gt;E7152,COUNTIF($A$4:A7151,"&lt;&gt;0")+1,0)</f>
        <v>0</v>
      </c>
      <c r="B7152">
        <f>IF(A7152&lt;&gt;0,IF(MOD(A7152,3)=0,COUNTIF($B$4:B7151,"&lt;&gt;0")+1,0),0)</f>
        <v>0</v>
      </c>
      <c r="C7152" s="9">
        <f>'Dash Board'!$C$12+COUNT('Daily reducing balance'!$F$4:F7151)</f>
        <v>48878</v>
      </c>
      <c r="D7152">
        <f t="shared" si="777"/>
        <v>2033</v>
      </c>
      <c r="E7152">
        <f t="shared" si="778"/>
        <v>10</v>
      </c>
      <c r="F7152">
        <f>DAY('Dash Board'!$C$12+COUNT('Daily reducing balance'!$F$4:F7151))</f>
        <v>26</v>
      </c>
      <c r="G7152" s="8">
        <f t="shared" si="779"/>
        <v>1.4586659210204266E-7</v>
      </c>
      <c r="H7152" s="6">
        <f>G7152*'Dash Board'!$C$11/365</f>
        <v>4.196162238551912E-11</v>
      </c>
      <c r="I7152" s="6">
        <f>H7152*'Dash Board'!$C$18/'Dash Board'!$C$11</f>
        <v>1.9981724945485294E-11</v>
      </c>
      <c r="J7152" s="6">
        <f>(G7152&gt;1)*PMT('Dash Board'!$C$11/365,$U$4,-'Dash Board'!$C$19)</f>
        <v>0</v>
      </c>
      <c r="K7152" s="6">
        <f t="shared" si="781"/>
        <v>0</v>
      </c>
      <c r="L7152" s="8">
        <f t="shared" si="782"/>
        <v>1.4590855372442819E-7</v>
      </c>
      <c r="N7152" s="8">
        <f t="shared" si="780"/>
        <v>-1.9981724945485294E-11</v>
      </c>
      <c r="O7152" s="8">
        <f>IF(E7151&lt;&gt;E7152,SUM($N$4:N7152)-SUM($O$3:O7151),0)</f>
        <v>0</v>
      </c>
      <c r="P7152" s="6">
        <f>IF(B7152&gt;0,SUM($O$4:O7152)-SUM($P$3:P7151),0)</f>
        <v>0</v>
      </c>
      <c r="Q7152" s="6">
        <f t="shared" si="783"/>
        <v>1.9981724945485294E-11</v>
      </c>
      <c r="R7152" s="8">
        <f>IF(E7151&lt;&gt;E7152,SUM($Q$4:Q7152)-SUM($R$3:R7151),0)</f>
        <v>0</v>
      </c>
      <c r="S7152" s="6">
        <f>IF(B7152&gt;0,SUM($R$4:R7152)-SUM($S$3:S7151),0)</f>
        <v>0</v>
      </c>
    </row>
    <row r="7153" spans="1:19">
      <c r="A7153">
        <f>IF(E7152&lt;&gt;E7153,COUNTIF($A$4:A7152,"&lt;&gt;0")+1,0)</f>
        <v>0</v>
      </c>
      <c r="B7153">
        <f>IF(A7153&lt;&gt;0,IF(MOD(A7153,3)=0,COUNTIF($B$4:B7152,"&lt;&gt;0")+1,0),0)</f>
        <v>0</v>
      </c>
      <c r="C7153" s="9">
        <f>'Dash Board'!$C$12+COUNT('Daily reducing balance'!$F$4:F7152)</f>
        <v>48879</v>
      </c>
      <c r="D7153">
        <f t="shared" si="777"/>
        <v>2033</v>
      </c>
      <c r="E7153">
        <f t="shared" si="778"/>
        <v>10</v>
      </c>
      <c r="F7153">
        <f>DAY('Dash Board'!$C$12+COUNT('Daily reducing balance'!$F$4:F7152))</f>
        <v>27</v>
      </c>
      <c r="G7153" s="8">
        <f t="shared" si="779"/>
        <v>1.4590855372442819E-7</v>
      </c>
      <c r="H7153" s="6">
        <f>G7153*'Dash Board'!$C$11/365</f>
        <v>4.197369353716427E-11</v>
      </c>
      <c r="I7153" s="6">
        <f>H7153*'Dash Board'!$C$18/'Dash Board'!$C$11</f>
        <v>1.9987473112935368E-11</v>
      </c>
      <c r="J7153" s="6">
        <f>(G7153&gt;1)*PMT('Dash Board'!$C$11/365,$U$4,-'Dash Board'!$C$19)</f>
        <v>0</v>
      </c>
      <c r="K7153" s="6">
        <f t="shared" si="781"/>
        <v>0</v>
      </c>
      <c r="L7153" s="8">
        <f t="shared" si="782"/>
        <v>1.4595052741796535E-7</v>
      </c>
      <c r="N7153" s="8">
        <f t="shared" si="780"/>
        <v>-1.9987473112935368E-11</v>
      </c>
      <c r="O7153" s="8">
        <f>IF(E7152&lt;&gt;E7153,SUM($N$4:N7153)-SUM($O$3:O7152),0)</f>
        <v>0</v>
      </c>
      <c r="P7153" s="6">
        <f>IF(B7153&gt;0,SUM($O$4:O7153)-SUM($P$3:P7152),0)</f>
        <v>0</v>
      </c>
      <c r="Q7153" s="6">
        <f t="shared" si="783"/>
        <v>1.9987473112935368E-11</v>
      </c>
      <c r="R7153" s="8">
        <f>IF(E7152&lt;&gt;E7153,SUM($Q$4:Q7153)-SUM($R$3:R7152),0)</f>
        <v>0</v>
      </c>
      <c r="S7153" s="6">
        <f>IF(B7153&gt;0,SUM($R$4:R7153)-SUM($S$3:S7152),0)</f>
        <v>0</v>
      </c>
    </row>
    <row r="7154" spans="1:19">
      <c r="A7154">
        <f>IF(E7153&lt;&gt;E7154,COUNTIF($A$4:A7153,"&lt;&gt;0")+1,0)</f>
        <v>0</v>
      </c>
      <c r="B7154">
        <f>IF(A7154&lt;&gt;0,IF(MOD(A7154,3)=0,COUNTIF($B$4:B7153,"&lt;&gt;0")+1,0),0)</f>
        <v>0</v>
      </c>
      <c r="C7154" s="9">
        <f>'Dash Board'!$C$12+COUNT('Daily reducing balance'!$F$4:F7153)</f>
        <v>48880</v>
      </c>
      <c r="D7154">
        <f t="shared" si="777"/>
        <v>2033</v>
      </c>
      <c r="E7154">
        <f t="shared" si="778"/>
        <v>10</v>
      </c>
      <c r="F7154">
        <f>DAY('Dash Board'!$C$12+COUNT('Daily reducing balance'!$F$4:F7153))</f>
        <v>28</v>
      </c>
      <c r="G7154" s="8">
        <f t="shared" si="779"/>
        <v>1.4595052741796535E-7</v>
      </c>
      <c r="H7154" s="6">
        <f>G7154*'Dash Board'!$C$11/365</f>
        <v>4.1985768161332494E-11</v>
      </c>
      <c r="I7154" s="6">
        <f>H7154*'Dash Board'!$C$18/'Dash Board'!$C$11</f>
        <v>1.9993222933967858E-11</v>
      </c>
      <c r="J7154" s="6">
        <f>(G7154&gt;1)*PMT('Dash Board'!$C$11/365,$U$4,-'Dash Board'!$C$19)</f>
        <v>0</v>
      </c>
      <c r="K7154" s="6">
        <f t="shared" si="781"/>
        <v>0</v>
      </c>
      <c r="L7154" s="8">
        <f t="shared" si="782"/>
        <v>1.4599251318612669E-7</v>
      </c>
      <c r="N7154" s="8">
        <f t="shared" si="780"/>
        <v>-1.9993222933967858E-11</v>
      </c>
      <c r="O7154" s="8">
        <f>IF(E7153&lt;&gt;E7154,SUM($N$4:N7154)-SUM($O$3:O7153),0)</f>
        <v>0</v>
      </c>
      <c r="P7154" s="6">
        <f>IF(B7154&gt;0,SUM($O$4:O7154)-SUM($P$3:P7153),0)</f>
        <v>0</v>
      </c>
      <c r="Q7154" s="6">
        <f t="shared" si="783"/>
        <v>1.9993222933967858E-11</v>
      </c>
      <c r="R7154" s="8">
        <f>IF(E7153&lt;&gt;E7154,SUM($Q$4:Q7154)-SUM($R$3:R7153),0)</f>
        <v>0</v>
      </c>
      <c r="S7154" s="6">
        <f>IF(B7154&gt;0,SUM($R$4:R7154)-SUM($S$3:S7153),0)</f>
        <v>0</v>
      </c>
    </row>
    <row r="7155" spans="1:19">
      <c r="A7155">
        <f>IF(E7154&lt;&gt;E7155,COUNTIF($A$4:A7154,"&lt;&gt;0")+1,0)</f>
        <v>0</v>
      </c>
      <c r="B7155">
        <f>IF(A7155&lt;&gt;0,IF(MOD(A7155,3)=0,COUNTIF($B$4:B7154,"&lt;&gt;0")+1,0),0)</f>
        <v>0</v>
      </c>
      <c r="C7155" s="9">
        <f>'Dash Board'!$C$12+COUNT('Daily reducing balance'!$F$4:F7154)</f>
        <v>48881</v>
      </c>
      <c r="D7155">
        <f t="shared" si="777"/>
        <v>2033</v>
      </c>
      <c r="E7155">
        <f t="shared" si="778"/>
        <v>10</v>
      </c>
      <c r="F7155">
        <f>DAY('Dash Board'!$C$12+COUNT('Daily reducing balance'!$F$4:F7154))</f>
        <v>29</v>
      </c>
      <c r="G7155" s="8">
        <f t="shared" si="779"/>
        <v>1.4599251318612669E-7</v>
      </c>
      <c r="H7155" s="6">
        <f>G7155*'Dash Board'!$C$11/365</f>
        <v>4.1997846259022743E-11</v>
      </c>
      <c r="I7155" s="6">
        <f>H7155*'Dash Board'!$C$18/'Dash Board'!$C$11</f>
        <v>1.9998974409058453E-11</v>
      </c>
      <c r="J7155" s="6">
        <f>(G7155&gt;1)*PMT('Dash Board'!$C$11/365,$U$4,-'Dash Board'!$C$19)</f>
        <v>0</v>
      </c>
      <c r="K7155" s="6">
        <f t="shared" si="781"/>
        <v>0</v>
      </c>
      <c r="L7155" s="8">
        <f t="shared" si="782"/>
        <v>1.4603451103238572E-7</v>
      </c>
      <c r="N7155" s="8">
        <f t="shared" si="780"/>
        <v>-1.9998974409058453E-11</v>
      </c>
      <c r="O7155" s="8">
        <f>IF(E7154&lt;&gt;E7155,SUM($N$4:N7155)-SUM($O$3:O7154),0)</f>
        <v>0</v>
      </c>
      <c r="P7155" s="6">
        <f>IF(B7155&gt;0,SUM($O$4:O7155)-SUM($P$3:P7154),0)</f>
        <v>0</v>
      </c>
      <c r="Q7155" s="6">
        <f t="shared" si="783"/>
        <v>1.9998974409058453E-11</v>
      </c>
      <c r="R7155" s="8">
        <f>IF(E7154&lt;&gt;E7155,SUM($Q$4:Q7155)-SUM($R$3:R7154),0)</f>
        <v>0</v>
      </c>
      <c r="S7155" s="6">
        <f>IF(B7155&gt;0,SUM($R$4:R7155)-SUM($S$3:S7154),0)</f>
        <v>0</v>
      </c>
    </row>
    <row r="7156" spans="1:19">
      <c r="A7156">
        <f>IF(E7155&lt;&gt;E7156,COUNTIF($A$4:A7155,"&lt;&gt;0")+1,0)</f>
        <v>0</v>
      </c>
      <c r="B7156">
        <f>IF(A7156&lt;&gt;0,IF(MOD(A7156,3)=0,COUNTIF($B$4:B7155,"&lt;&gt;0")+1,0),0)</f>
        <v>0</v>
      </c>
      <c r="C7156" s="9">
        <f>'Dash Board'!$C$12+COUNT('Daily reducing balance'!$F$4:F7155)</f>
        <v>48882</v>
      </c>
      <c r="D7156">
        <f t="shared" ref="D7156:D7219" si="784">IF(AND(E7156=1,F7156=1),D7155+1,D7155)</f>
        <v>2033</v>
      </c>
      <c r="E7156">
        <f t="shared" ref="E7156:E7219" si="785">IF(F7156=1,IF(E7155+1&gt;12,1,E7155+1),E7155)</f>
        <v>10</v>
      </c>
      <c r="F7156">
        <f>DAY('Dash Board'!$C$12+COUNT('Daily reducing balance'!$F$4:F7155))</f>
        <v>30</v>
      </c>
      <c r="G7156" s="8">
        <f t="shared" ref="G7156:G7219" si="786">L7155</f>
        <v>1.4603451103238572E-7</v>
      </c>
      <c r="H7156" s="6">
        <f>G7156*'Dash Board'!$C$11/365</f>
        <v>4.2009927831234245E-11</v>
      </c>
      <c r="I7156" s="6">
        <f>H7156*'Dash Board'!$C$18/'Dash Board'!$C$11</f>
        <v>2.0004727538682973E-11</v>
      </c>
      <c r="J7156" s="6">
        <f>(G7156&gt;1)*PMT('Dash Board'!$C$11/365,$U$4,-'Dash Board'!$C$19)</f>
        <v>0</v>
      </c>
      <c r="K7156" s="6">
        <f t="shared" si="781"/>
        <v>0</v>
      </c>
      <c r="L7156" s="8">
        <f t="shared" si="782"/>
        <v>1.4607652096021695E-7</v>
      </c>
      <c r="N7156" s="8">
        <f t="shared" ref="N7156:N7219" si="787">J7156-I7156</f>
        <v>-2.0004727538682973E-11</v>
      </c>
      <c r="O7156" s="8">
        <f>IF(E7155&lt;&gt;E7156,SUM($N$4:N7156)-SUM($O$3:O7155),0)</f>
        <v>0</v>
      </c>
      <c r="P7156" s="6">
        <f>IF(B7156&gt;0,SUM($O$4:O7156)-SUM($P$3:P7155),0)</f>
        <v>0</v>
      </c>
      <c r="Q7156" s="6">
        <f t="shared" si="783"/>
        <v>2.0004727538682973E-11</v>
      </c>
      <c r="R7156" s="8">
        <f>IF(E7155&lt;&gt;E7156,SUM($Q$4:Q7156)-SUM($R$3:R7155),0)</f>
        <v>0</v>
      </c>
      <c r="S7156" s="6">
        <f>IF(B7156&gt;0,SUM($R$4:R7156)-SUM($S$3:S7155),0)</f>
        <v>0</v>
      </c>
    </row>
    <row r="7157" spans="1:19">
      <c r="A7157">
        <f>IF(E7156&lt;&gt;E7157,COUNTIF($A$4:A7156,"&lt;&gt;0")+1,0)</f>
        <v>0</v>
      </c>
      <c r="B7157">
        <f>IF(A7157&lt;&gt;0,IF(MOD(A7157,3)=0,COUNTIF($B$4:B7156,"&lt;&gt;0")+1,0),0)</f>
        <v>0</v>
      </c>
      <c r="C7157" s="9">
        <f>'Dash Board'!$C$12+COUNT('Daily reducing balance'!$F$4:F7156)</f>
        <v>48883</v>
      </c>
      <c r="D7157">
        <f t="shared" si="784"/>
        <v>2033</v>
      </c>
      <c r="E7157">
        <f t="shared" si="785"/>
        <v>10</v>
      </c>
      <c r="F7157">
        <f>DAY('Dash Board'!$C$12+COUNT('Daily reducing balance'!$F$4:F7156))</f>
        <v>31</v>
      </c>
      <c r="G7157" s="8">
        <f t="shared" si="786"/>
        <v>1.4607652096021695E-7</v>
      </c>
      <c r="H7157" s="6">
        <f>G7157*'Dash Board'!$C$11/365</f>
        <v>4.2022012878966525E-11</v>
      </c>
      <c r="I7157" s="6">
        <f>H7157*'Dash Board'!$C$18/'Dash Board'!$C$11</f>
        <v>2.0010482323317395E-11</v>
      </c>
      <c r="J7157" s="6">
        <f>(G7157&gt;1)*PMT('Dash Board'!$C$11/365,$U$4,-'Dash Board'!$C$19)</f>
        <v>0</v>
      </c>
      <c r="K7157" s="6">
        <f t="shared" si="781"/>
        <v>0</v>
      </c>
      <c r="L7157" s="8">
        <f t="shared" si="782"/>
        <v>1.4611854297309593E-7</v>
      </c>
      <c r="N7157" s="8">
        <f t="shared" si="787"/>
        <v>-2.0010482323317395E-11</v>
      </c>
      <c r="O7157" s="8">
        <f>IF(E7156&lt;&gt;E7157,SUM($N$4:N7157)-SUM($O$3:O7156),0)</f>
        <v>0</v>
      </c>
      <c r="P7157" s="6">
        <f>IF(B7157&gt;0,SUM($O$4:O7157)-SUM($P$3:P7156),0)</f>
        <v>0</v>
      </c>
      <c r="Q7157" s="6">
        <f t="shared" si="783"/>
        <v>2.0010482323317395E-11</v>
      </c>
      <c r="R7157" s="8">
        <f>IF(E7156&lt;&gt;E7157,SUM($Q$4:Q7157)-SUM($R$3:R7156),0)</f>
        <v>0</v>
      </c>
      <c r="S7157" s="6">
        <f>IF(B7157&gt;0,SUM($R$4:R7157)-SUM($S$3:S7156),0)</f>
        <v>0</v>
      </c>
    </row>
    <row r="7158" spans="1:19">
      <c r="A7158">
        <f>IF(E7157&lt;&gt;E7158,COUNTIF($A$4:A7157,"&lt;&gt;0")+1,0)</f>
        <v>235</v>
      </c>
      <c r="B7158">
        <f>IF(A7158&lt;&gt;0,IF(MOD(A7158,3)=0,COUNTIF($B$4:B7157,"&lt;&gt;0")+1,0),0)</f>
        <v>0</v>
      </c>
      <c r="C7158" s="9">
        <f>'Dash Board'!$C$12+COUNT('Daily reducing balance'!$F$4:F7157)</f>
        <v>48884</v>
      </c>
      <c r="D7158">
        <f t="shared" si="784"/>
        <v>2033</v>
      </c>
      <c r="E7158">
        <f t="shared" si="785"/>
        <v>11</v>
      </c>
      <c r="F7158">
        <f>DAY('Dash Board'!$C$12+COUNT('Daily reducing balance'!$F$4:F7157))</f>
        <v>1</v>
      </c>
      <c r="G7158" s="8">
        <f t="shared" si="786"/>
        <v>1.4611854297309593E-7</v>
      </c>
      <c r="H7158" s="6">
        <f>G7158*'Dash Board'!$C$11/365</f>
        <v>4.2034101403219379E-11</v>
      </c>
      <c r="I7158" s="6">
        <f>H7158*'Dash Board'!$C$18/'Dash Board'!$C$11</f>
        <v>2.0016238763437802E-11</v>
      </c>
      <c r="J7158" s="6">
        <f>(G7158&gt;1)*PMT('Dash Board'!$C$11/365,$U$4,-'Dash Board'!$C$19)</f>
        <v>0</v>
      </c>
      <c r="K7158" s="6">
        <f t="shared" si="781"/>
        <v>0</v>
      </c>
      <c r="L7158" s="8">
        <f t="shared" si="782"/>
        <v>1.4616057707449915E-7</v>
      </c>
      <c r="N7158" s="8">
        <f t="shared" si="787"/>
        <v>-2.0016238763437802E-11</v>
      </c>
      <c r="O7158" s="8">
        <f>IF(E7157&lt;&gt;E7158,SUM($N$4:N7158)-SUM($O$3:O7157),0)</f>
        <v>0</v>
      </c>
      <c r="P7158" s="6">
        <f>IF(B7158&gt;0,SUM($O$4:O7158)-SUM($P$3:P7157),0)</f>
        <v>0</v>
      </c>
      <c r="Q7158" s="6">
        <f t="shared" si="783"/>
        <v>2.0016238763437802E-11</v>
      </c>
      <c r="R7158" s="8">
        <f>IF(E7157&lt;&gt;E7158,SUM($Q$4:Q7158)-SUM($R$3:R7157),0)</f>
        <v>9.0221874415874481E-10</v>
      </c>
      <c r="S7158" s="6">
        <f>IF(B7158&gt;0,SUM($R$4:R7158)-SUM($S$3:S7157),0)</f>
        <v>0</v>
      </c>
    </row>
    <row r="7159" spans="1:19">
      <c r="A7159">
        <f>IF(E7158&lt;&gt;E7159,COUNTIF($A$4:A7158,"&lt;&gt;0")+1,0)</f>
        <v>0</v>
      </c>
      <c r="B7159">
        <f>IF(A7159&lt;&gt;0,IF(MOD(A7159,3)=0,COUNTIF($B$4:B7158,"&lt;&gt;0")+1,0),0)</f>
        <v>0</v>
      </c>
      <c r="C7159" s="9">
        <f>'Dash Board'!$C$12+COUNT('Daily reducing balance'!$F$4:F7158)</f>
        <v>48885</v>
      </c>
      <c r="D7159">
        <f t="shared" si="784"/>
        <v>2033</v>
      </c>
      <c r="E7159">
        <f t="shared" si="785"/>
        <v>11</v>
      </c>
      <c r="F7159">
        <f>DAY('Dash Board'!$C$12+COUNT('Daily reducing balance'!$F$4:F7158))</f>
        <v>2</v>
      </c>
      <c r="G7159" s="8">
        <f t="shared" si="786"/>
        <v>1.4616057707449915E-7</v>
      </c>
      <c r="H7159" s="6">
        <f>G7159*'Dash Board'!$C$11/365</f>
        <v>4.2046193404992907E-11</v>
      </c>
      <c r="I7159" s="6">
        <f>H7159*'Dash Board'!$C$18/'Dash Board'!$C$11</f>
        <v>2.0021996859520435E-11</v>
      </c>
      <c r="J7159" s="6">
        <f>(G7159&gt;1)*PMT('Dash Board'!$C$11/365,$U$4,-'Dash Board'!$C$19)</f>
        <v>0</v>
      </c>
      <c r="K7159" s="6">
        <f t="shared" si="781"/>
        <v>0</v>
      </c>
      <c r="L7159" s="8">
        <f t="shared" si="782"/>
        <v>1.4620262326790414E-7</v>
      </c>
      <c r="N7159" s="8">
        <f t="shared" si="787"/>
        <v>-2.0021996859520435E-11</v>
      </c>
      <c r="O7159" s="8">
        <f>IF(E7158&lt;&gt;E7159,SUM($N$4:N7159)-SUM($O$3:O7158),0)</f>
        <v>0</v>
      </c>
      <c r="P7159" s="6">
        <f>IF(B7159&gt;0,SUM($O$4:O7159)-SUM($P$3:P7158),0)</f>
        <v>0</v>
      </c>
      <c r="Q7159" s="6">
        <f t="shared" si="783"/>
        <v>2.0021996859520435E-11</v>
      </c>
      <c r="R7159" s="8">
        <f>IF(E7158&lt;&gt;E7159,SUM($Q$4:Q7159)-SUM($R$3:R7158),0)</f>
        <v>0</v>
      </c>
      <c r="S7159" s="6">
        <f>IF(B7159&gt;0,SUM($R$4:R7159)-SUM($S$3:S7158),0)</f>
        <v>0</v>
      </c>
    </row>
    <row r="7160" spans="1:19">
      <c r="A7160">
        <f>IF(E7159&lt;&gt;E7160,COUNTIF($A$4:A7159,"&lt;&gt;0")+1,0)</f>
        <v>0</v>
      </c>
      <c r="B7160">
        <f>IF(A7160&lt;&gt;0,IF(MOD(A7160,3)=0,COUNTIF($B$4:B7159,"&lt;&gt;0")+1,0),0)</f>
        <v>0</v>
      </c>
      <c r="C7160" s="9">
        <f>'Dash Board'!$C$12+COUNT('Daily reducing balance'!$F$4:F7159)</f>
        <v>48886</v>
      </c>
      <c r="D7160">
        <f t="shared" si="784"/>
        <v>2033</v>
      </c>
      <c r="E7160">
        <f t="shared" si="785"/>
        <v>11</v>
      </c>
      <c r="F7160">
        <f>DAY('Dash Board'!$C$12+COUNT('Daily reducing balance'!$F$4:F7159))</f>
        <v>3</v>
      </c>
      <c r="G7160" s="8">
        <f t="shared" si="786"/>
        <v>1.4620262326790414E-7</v>
      </c>
      <c r="H7160" s="6">
        <f>G7160*'Dash Board'!$C$11/365</f>
        <v>4.2058288885287487E-11</v>
      </c>
      <c r="I7160" s="6">
        <f>H7160*'Dash Board'!$C$18/'Dash Board'!$C$11</f>
        <v>2.0027756612041664E-11</v>
      </c>
      <c r="J7160" s="6">
        <f>(G7160&gt;1)*PMT('Dash Board'!$C$11/365,$U$4,-'Dash Board'!$C$19)</f>
        <v>0</v>
      </c>
      <c r="K7160" s="6">
        <f t="shared" si="781"/>
        <v>0</v>
      </c>
      <c r="L7160" s="8">
        <f t="shared" si="782"/>
        <v>1.4624468155678944E-7</v>
      </c>
      <c r="N7160" s="8">
        <f t="shared" si="787"/>
        <v>-2.0027756612041664E-11</v>
      </c>
      <c r="O7160" s="8">
        <f>IF(E7159&lt;&gt;E7160,SUM($N$4:N7160)-SUM($O$3:O7159),0)</f>
        <v>0</v>
      </c>
      <c r="P7160" s="6">
        <f>IF(B7160&gt;0,SUM($O$4:O7160)-SUM($P$3:P7159),0)</f>
        <v>0</v>
      </c>
      <c r="Q7160" s="6">
        <f t="shared" si="783"/>
        <v>2.0027756612041664E-11</v>
      </c>
      <c r="R7160" s="8">
        <f>IF(E7159&lt;&gt;E7160,SUM($Q$4:Q7160)-SUM($R$3:R7159),0)</f>
        <v>0</v>
      </c>
      <c r="S7160" s="6">
        <f>IF(B7160&gt;0,SUM($R$4:R7160)-SUM($S$3:S7159),0)</f>
        <v>0</v>
      </c>
    </row>
    <row r="7161" spans="1:19">
      <c r="A7161">
        <f>IF(E7160&lt;&gt;E7161,COUNTIF($A$4:A7160,"&lt;&gt;0")+1,0)</f>
        <v>0</v>
      </c>
      <c r="B7161">
        <f>IF(A7161&lt;&gt;0,IF(MOD(A7161,3)=0,COUNTIF($B$4:B7160,"&lt;&gt;0")+1,0),0)</f>
        <v>0</v>
      </c>
      <c r="C7161" s="9">
        <f>'Dash Board'!$C$12+COUNT('Daily reducing balance'!$F$4:F7160)</f>
        <v>48887</v>
      </c>
      <c r="D7161">
        <f t="shared" si="784"/>
        <v>2033</v>
      </c>
      <c r="E7161">
        <f t="shared" si="785"/>
        <v>11</v>
      </c>
      <c r="F7161">
        <f>DAY('Dash Board'!$C$12+COUNT('Daily reducing balance'!$F$4:F7160))</f>
        <v>4</v>
      </c>
      <c r="G7161" s="8">
        <f t="shared" si="786"/>
        <v>1.4624468155678944E-7</v>
      </c>
      <c r="H7161" s="6">
        <f>G7161*'Dash Board'!$C$11/365</f>
        <v>4.2070387845103807E-11</v>
      </c>
      <c r="I7161" s="6">
        <f>H7161*'Dash Board'!$C$18/'Dash Board'!$C$11</f>
        <v>2.0033518021478002E-11</v>
      </c>
      <c r="J7161" s="6">
        <f>(G7161&gt;1)*PMT('Dash Board'!$C$11/365,$U$4,-'Dash Board'!$C$19)</f>
        <v>0</v>
      </c>
      <c r="K7161" s="6">
        <f t="shared" si="781"/>
        <v>0</v>
      </c>
      <c r="L7161" s="8">
        <f t="shared" si="782"/>
        <v>1.4628675194463453E-7</v>
      </c>
      <c r="N7161" s="8">
        <f t="shared" si="787"/>
        <v>-2.0033518021478002E-11</v>
      </c>
      <c r="O7161" s="8">
        <f>IF(E7160&lt;&gt;E7161,SUM($N$4:N7161)-SUM($O$3:O7160),0)</f>
        <v>0</v>
      </c>
      <c r="P7161" s="6">
        <f>IF(B7161&gt;0,SUM($O$4:O7161)-SUM($P$3:P7160),0)</f>
        <v>0</v>
      </c>
      <c r="Q7161" s="6">
        <f t="shared" si="783"/>
        <v>2.0033518021478002E-11</v>
      </c>
      <c r="R7161" s="8">
        <f>IF(E7160&lt;&gt;E7161,SUM($Q$4:Q7161)-SUM($R$3:R7160),0)</f>
        <v>0</v>
      </c>
      <c r="S7161" s="6">
        <f>IF(B7161&gt;0,SUM($R$4:R7161)-SUM($S$3:S7160),0)</f>
        <v>0</v>
      </c>
    </row>
    <row r="7162" spans="1:19">
      <c r="A7162">
        <f>IF(E7161&lt;&gt;E7162,COUNTIF($A$4:A7161,"&lt;&gt;0")+1,0)</f>
        <v>0</v>
      </c>
      <c r="B7162">
        <f>IF(A7162&lt;&gt;0,IF(MOD(A7162,3)=0,COUNTIF($B$4:B7161,"&lt;&gt;0")+1,0),0)</f>
        <v>0</v>
      </c>
      <c r="C7162" s="9">
        <f>'Dash Board'!$C$12+COUNT('Daily reducing balance'!$F$4:F7161)</f>
        <v>48888</v>
      </c>
      <c r="D7162">
        <f t="shared" si="784"/>
        <v>2033</v>
      </c>
      <c r="E7162">
        <f t="shared" si="785"/>
        <v>11</v>
      </c>
      <c r="F7162">
        <f>DAY('Dash Board'!$C$12+COUNT('Daily reducing balance'!$F$4:F7161))</f>
        <v>5</v>
      </c>
      <c r="G7162" s="8">
        <f t="shared" si="786"/>
        <v>1.4628675194463453E-7</v>
      </c>
      <c r="H7162" s="6">
        <f>G7162*'Dash Board'!$C$11/365</f>
        <v>4.2082490285442815E-11</v>
      </c>
      <c r="I7162" s="6">
        <f>H7162*'Dash Board'!$C$18/'Dash Board'!$C$11</f>
        <v>2.0039281088306104E-11</v>
      </c>
      <c r="J7162" s="6">
        <f>(G7162&gt;1)*PMT('Dash Board'!$C$11/365,$U$4,-'Dash Board'!$C$19)</f>
        <v>0</v>
      </c>
      <c r="K7162" s="6">
        <f t="shared" si="781"/>
        <v>0</v>
      </c>
      <c r="L7162" s="8">
        <f t="shared" si="782"/>
        <v>1.4632883443491997E-7</v>
      </c>
      <c r="N7162" s="8">
        <f t="shared" si="787"/>
        <v>-2.0039281088306104E-11</v>
      </c>
      <c r="O7162" s="8">
        <f>IF(E7161&lt;&gt;E7162,SUM($N$4:N7162)-SUM($O$3:O7161),0)</f>
        <v>0</v>
      </c>
      <c r="P7162" s="6">
        <f>IF(B7162&gt;0,SUM($O$4:O7162)-SUM($P$3:P7161),0)</f>
        <v>0</v>
      </c>
      <c r="Q7162" s="6">
        <f t="shared" si="783"/>
        <v>2.0039281088306104E-11</v>
      </c>
      <c r="R7162" s="8">
        <f>IF(E7161&lt;&gt;E7162,SUM($Q$4:Q7162)-SUM($R$3:R7161),0)</f>
        <v>0</v>
      </c>
      <c r="S7162" s="6">
        <f>IF(B7162&gt;0,SUM($R$4:R7162)-SUM($S$3:S7161),0)</f>
        <v>0</v>
      </c>
    </row>
    <row r="7163" spans="1:19">
      <c r="A7163">
        <f>IF(E7162&lt;&gt;E7163,COUNTIF($A$4:A7162,"&lt;&gt;0")+1,0)</f>
        <v>0</v>
      </c>
      <c r="B7163">
        <f>IF(A7163&lt;&gt;0,IF(MOD(A7163,3)=0,COUNTIF($B$4:B7162,"&lt;&gt;0")+1,0),0)</f>
        <v>0</v>
      </c>
      <c r="C7163" s="9">
        <f>'Dash Board'!$C$12+COUNT('Daily reducing balance'!$F$4:F7162)</f>
        <v>48889</v>
      </c>
      <c r="D7163">
        <f t="shared" si="784"/>
        <v>2033</v>
      </c>
      <c r="E7163">
        <f t="shared" si="785"/>
        <v>11</v>
      </c>
      <c r="F7163">
        <f>DAY('Dash Board'!$C$12+COUNT('Daily reducing balance'!$F$4:F7162))</f>
        <v>6</v>
      </c>
      <c r="G7163" s="8">
        <f t="shared" si="786"/>
        <v>1.4632883443491997E-7</v>
      </c>
      <c r="H7163" s="6">
        <f>G7163*'Dash Board'!$C$11/365</f>
        <v>4.2094596207305741E-11</v>
      </c>
      <c r="I7163" s="6">
        <f>H7163*'Dash Board'!$C$18/'Dash Board'!$C$11</f>
        <v>2.0045045813002734E-11</v>
      </c>
      <c r="J7163" s="6">
        <f>(G7163&gt;1)*PMT('Dash Board'!$C$11/365,$U$4,-'Dash Board'!$C$19)</f>
        <v>0</v>
      </c>
      <c r="K7163" s="6">
        <f t="shared" si="781"/>
        <v>0</v>
      </c>
      <c r="L7163" s="8">
        <f t="shared" si="782"/>
        <v>1.4637092903112726E-7</v>
      </c>
      <c r="N7163" s="8">
        <f t="shared" si="787"/>
        <v>-2.0045045813002734E-11</v>
      </c>
      <c r="O7163" s="8">
        <f>IF(E7162&lt;&gt;E7163,SUM($N$4:N7163)-SUM($O$3:O7162),0)</f>
        <v>0</v>
      </c>
      <c r="P7163" s="6">
        <f>IF(B7163&gt;0,SUM($O$4:O7163)-SUM($P$3:P7162),0)</f>
        <v>0</v>
      </c>
      <c r="Q7163" s="6">
        <f t="shared" si="783"/>
        <v>2.0045045813002734E-11</v>
      </c>
      <c r="R7163" s="8">
        <f>IF(E7162&lt;&gt;E7163,SUM($Q$4:Q7163)-SUM($R$3:R7162),0)</f>
        <v>0</v>
      </c>
      <c r="S7163" s="6">
        <f>IF(B7163&gt;0,SUM($R$4:R7163)-SUM($S$3:S7162),0)</f>
        <v>0</v>
      </c>
    </row>
    <row r="7164" spans="1:19">
      <c r="A7164">
        <f>IF(E7163&lt;&gt;E7164,COUNTIF($A$4:A7163,"&lt;&gt;0")+1,0)</f>
        <v>0</v>
      </c>
      <c r="B7164">
        <f>IF(A7164&lt;&gt;0,IF(MOD(A7164,3)=0,COUNTIF($B$4:B7163,"&lt;&gt;0")+1,0),0)</f>
        <v>0</v>
      </c>
      <c r="C7164" s="9">
        <f>'Dash Board'!$C$12+COUNT('Daily reducing balance'!$F$4:F7163)</f>
        <v>48890</v>
      </c>
      <c r="D7164">
        <f t="shared" si="784"/>
        <v>2033</v>
      </c>
      <c r="E7164">
        <f t="shared" si="785"/>
        <v>11</v>
      </c>
      <c r="F7164">
        <f>DAY('Dash Board'!$C$12+COUNT('Daily reducing balance'!$F$4:F7163))</f>
        <v>7</v>
      </c>
      <c r="G7164" s="8">
        <f t="shared" si="786"/>
        <v>1.4637092903112726E-7</v>
      </c>
      <c r="H7164" s="6">
        <f>G7164*'Dash Board'!$C$11/365</f>
        <v>4.2106705611694145E-11</v>
      </c>
      <c r="I7164" s="6">
        <f>H7164*'Dash Board'!$C$18/'Dash Board'!$C$11</f>
        <v>2.0050812196044831E-11</v>
      </c>
      <c r="J7164" s="6">
        <f>(G7164&gt;1)*PMT('Dash Board'!$C$11/365,$U$4,-'Dash Board'!$C$19)</f>
        <v>0</v>
      </c>
      <c r="K7164" s="6">
        <f t="shared" si="781"/>
        <v>0</v>
      </c>
      <c r="L7164" s="8">
        <f t="shared" si="782"/>
        <v>1.4641303573673896E-7</v>
      </c>
      <c r="N7164" s="8">
        <f t="shared" si="787"/>
        <v>-2.0050812196044831E-11</v>
      </c>
      <c r="O7164" s="8">
        <f>IF(E7163&lt;&gt;E7164,SUM($N$4:N7164)-SUM($O$3:O7163),0)</f>
        <v>0</v>
      </c>
      <c r="P7164" s="6">
        <f>IF(B7164&gt;0,SUM($O$4:O7164)-SUM($P$3:P7163),0)</f>
        <v>0</v>
      </c>
      <c r="Q7164" s="6">
        <f t="shared" si="783"/>
        <v>2.0050812196044831E-11</v>
      </c>
      <c r="R7164" s="8">
        <f>IF(E7163&lt;&gt;E7164,SUM($Q$4:Q7164)-SUM($R$3:R7163),0)</f>
        <v>0</v>
      </c>
      <c r="S7164" s="6">
        <f>IF(B7164&gt;0,SUM($R$4:R7164)-SUM($S$3:S7163),0)</f>
        <v>0</v>
      </c>
    </row>
    <row r="7165" spans="1:19">
      <c r="A7165">
        <f>IF(E7164&lt;&gt;E7165,COUNTIF($A$4:A7164,"&lt;&gt;0")+1,0)</f>
        <v>0</v>
      </c>
      <c r="B7165">
        <f>IF(A7165&lt;&gt;0,IF(MOD(A7165,3)=0,COUNTIF($B$4:B7164,"&lt;&gt;0")+1,0),0)</f>
        <v>0</v>
      </c>
      <c r="C7165" s="9">
        <f>'Dash Board'!$C$12+COUNT('Daily reducing balance'!$F$4:F7164)</f>
        <v>48891</v>
      </c>
      <c r="D7165">
        <f t="shared" si="784"/>
        <v>2033</v>
      </c>
      <c r="E7165">
        <f t="shared" si="785"/>
        <v>11</v>
      </c>
      <c r="F7165">
        <f>DAY('Dash Board'!$C$12+COUNT('Daily reducing balance'!$F$4:F7164))</f>
        <v>8</v>
      </c>
      <c r="G7165" s="8">
        <f t="shared" si="786"/>
        <v>1.4641303573673896E-7</v>
      </c>
      <c r="H7165" s="6">
        <f>G7165*'Dash Board'!$C$11/365</f>
        <v>4.2118818499609834E-11</v>
      </c>
      <c r="I7165" s="6">
        <f>H7165*'Dash Board'!$C$18/'Dash Board'!$C$11</f>
        <v>2.0056580237909445E-11</v>
      </c>
      <c r="J7165" s="6">
        <f>(G7165&gt;1)*PMT('Dash Board'!$C$11/365,$U$4,-'Dash Board'!$C$19)</f>
        <v>0</v>
      </c>
      <c r="K7165" s="6">
        <f t="shared" si="781"/>
        <v>0</v>
      </c>
      <c r="L7165" s="8">
        <f t="shared" si="782"/>
        <v>1.4645515455523857E-7</v>
      </c>
      <c r="N7165" s="8">
        <f t="shared" si="787"/>
        <v>-2.0056580237909445E-11</v>
      </c>
      <c r="O7165" s="8">
        <f>IF(E7164&lt;&gt;E7165,SUM($N$4:N7165)-SUM($O$3:O7164),0)</f>
        <v>0</v>
      </c>
      <c r="P7165" s="6">
        <f>IF(B7165&gt;0,SUM($O$4:O7165)-SUM($P$3:P7164),0)</f>
        <v>0</v>
      </c>
      <c r="Q7165" s="6">
        <f t="shared" si="783"/>
        <v>2.0056580237909445E-11</v>
      </c>
      <c r="R7165" s="8">
        <f>IF(E7164&lt;&gt;E7165,SUM($Q$4:Q7165)-SUM($R$3:R7164),0)</f>
        <v>0</v>
      </c>
      <c r="S7165" s="6">
        <f>IF(B7165&gt;0,SUM($R$4:R7165)-SUM($S$3:S7164),0)</f>
        <v>0</v>
      </c>
    </row>
    <row r="7166" spans="1:19">
      <c r="A7166">
        <f>IF(E7165&lt;&gt;E7166,COUNTIF($A$4:A7165,"&lt;&gt;0")+1,0)</f>
        <v>0</v>
      </c>
      <c r="B7166">
        <f>IF(A7166&lt;&gt;0,IF(MOD(A7166,3)=0,COUNTIF($B$4:B7165,"&lt;&gt;0")+1,0),0)</f>
        <v>0</v>
      </c>
      <c r="C7166" s="9">
        <f>'Dash Board'!$C$12+COUNT('Daily reducing balance'!$F$4:F7165)</f>
        <v>48892</v>
      </c>
      <c r="D7166">
        <f t="shared" si="784"/>
        <v>2033</v>
      </c>
      <c r="E7166">
        <f t="shared" si="785"/>
        <v>11</v>
      </c>
      <c r="F7166">
        <f>DAY('Dash Board'!$C$12+COUNT('Daily reducing balance'!$F$4:F7165))</f>
        <v>9</v>
      </c>
      <c r="G7166" s="8">
        <f t="shared" si="786"/>
        <v>1.4645515455523857E-7</v>
      </c>
      <c r="H7166" s="6">
        <f>G7166*'Dash Board'!$C$11/365</f>
        <v>4.2130934872054932E-11</v>
      </c>
      <c r="I7166" s="6">
        <f>H7166*'Dash Board'!$C$18/'Dash Board'!$C$11</f>
        <v>2.0062349939073779E-11</v>
      </c>
      <c r="J7166" s="6">
        <f>(G7166&gt;1)*PMT('Dash Board'!$C$11/365,$U$4,-'Dash Board'!$C$19)</f>
        <v>0</v>
      </c>
      <c r="K7166" s="6">
        <f t="shared" si="781"/>
        <v>0</v>
      </c>
      <c r="L7166" s="8">
        <f t="shared" si="782"/>
        <v>1.4649728549011062E-7</v>
      </c>
      <c r="N7166" s="8">
        <f t="shared" si="787"/>
        <v>-2.0062349939073779E-11</v>
      </c>
      <c r="O7166" s="8">
        <f>IF(E7165&lt;&gt;E7166,SUM($N$4:N7166)-SUM($O$3:O7165),0)</f>
        <v>0</v>
      </c>
      <c r="P7166" s="6">
        <f>IF(B7166&gt;0,SUM($O$4:O7166)-SUM($P$3:P7165),0)</f>
        <v>0</v>
      </c>
      <c r="Q7166" s="6">
        <f t="shared" si="783"/>
        <v>2.0062349939073779E-11</v>
      </c>
      <c r="R7166" s="8">
        <f>IF(E7165&lt;&gt;E7166,SUM($Q$4:Q7166)-SUM($R$3:R7165),0)</f>
        <v>0</v>
      </c>
      <c r="S7166" s="6">
        <f>IF(B7166&gt;0,SUM($R$4:R7166)-SUM($S$3:S7165),0)</f>
        <v>0</v>
      </c>
    </row>
    <row r="7167" spans="1:19">
      <c r="A7167">
        <f>IF(E7166&lt;&gt;E7167,COUNTIF($A$4:A7166,"&lt;&gt;0")+1,0)</f>
        <v>0</v>
      </c>
      <c r="B7167">
        <f>IF(A7167&lt;&gt;0,IF(MOD(A7167,3)=0,COUNTIF($B$4:B7166,"&lt;&gt;0")+1,0),0)</f>
        <v>0</v>
      </c>
      <c r="C7167" s="9">
        <f>'Dash Board'!$C$12+COUNT('Daily reducing balance'!$F$4:F7166)</f>
        <v>48893</v>
      </c>
      <c r="D7167">
        <f t="shared" si="784"/>
        <v>2033</v>
      </c>
      <c r="E7167">
        <f t="shared" si="785"/>
        <v>11</v>
      </c>
      <c r="F7167">
        <f>DAY('Dash Board'!$C$12+COUNT('Daily reducing balance'!$F$4:F7166))</f>
        <v>10</v>
      </c>
      <c r="G7167" s="8">
        <f t="shared" si="786"/>
        <v>1.4649728549011062E-7</v>
      </c>
      <c r="H7167" s="6">
        <f>G7167*'Dash Board'!$C$11/365</f>
        <v>4.2143054730031818E-11</v>
      </c>
      <c r="I7167" s="6">
        <f>H7167*'Dash Board'!$C$18/'Dash Board'!$C$11</f>
        <v>2.0068121300015154E-11</v>
      </c>
      <c r="J7167" s="6">
        <f>(G7167&gt;1)*PMT('Dash Board'!$C$11/365,$U$4,-'Dash Board'!$C$19)</f>
        <v>0</v>
      </c>
      <c r="K7167" s="6">
        <f t="shared" si="781"/>
        <v>0</v>
      </c>
      <c r="L7167" s="8">
        <f t="shared" si="782"/>
        <v>1.4653942854484066E-7</v>
      </c>
      <c r="N7167" s="8">
        <f t="shared" si="787"/>
        <v>-2.0068121300015154E-11</v>
      </c>
      <c r="O7167" s="8">
        <f>IF(E7166&lt;&gt;E7167,SUM($N$4:N7167)-SUM($O$3:O7166),0)</f>
        <v>0</v>
      </c>
      <c r="P7167" s="6">
        <f>IF(B7167&gt;0,SUM($O$4:O7167)-SUM($P$3:P7166),0)</f>
        <v>0</v>
      </c>
      <c r="Q7167" s="6">
        <f t="shared" si="783"/>
        <v>2.0068121300015154E-11</v>
      </c>
      <c r="R7167" s="8">
        <f>IF(E7166&lt;&gt;E7167,SUM($Q$4:Q7167)-SUM($R$3:R7166),0)</f>
        <v>0</v>
      </c>
      <c r="S7167" s="6">
        <f>IF(B7167&gt;0,SUM($R$4:R7167)-SUM($S$3:S7166),0)</f>
        <v>0</v>
      </c>
    </row>
    <row r="7168" spans="1:19">
      <c r="A7168">
        <f>IF(E7167&lt;&gt;E7168,COUNTIF($A$4:A7167,"&lt;&gt;0")+1,0)</f>
        <v>0</v>
      </c>
      <c r="B7168">
        <f>IF(A7168&lt;&gt;0,IF(MOD(A7168,3)=0,COUNTIF($B$4:B7167,"&lt;&gt;0")+1,0),0)</f>
        <v>0</v>
      </c>
      <c r="C7168" s="9">
        <f>'Dash Board'!$C$12+COUNT('Daily reducing balance'!$F$4:F7167)</f>
        <v>48894</v>
      </c>
      <c r="D7168">
        <f t="shared" si="784"/>
        <v>2033</v>
      </c>
      <c r="E7168">
        <f t="shared" si="785"/>
        <v>11</v>
      </c>
      <c r="F7168">
        <f>DAY('Dash Board'!$C$12+COUNT('Daily reducing balance'!$F$4:F7167))</f>
        <v>11</v>
      </c>
      <c r="G7168" s="8">
        <f t="shared" si="786"/>
        <v>1.4653942854484066E-7</v>
      </c>
      <c r="H7168" s="6">
        <f>G7168*'Dash Board'!$C$11/365</f>
        <v>4.2155178074543198E-11</v>
      </c>
      <c r="I7168" s="6">
        <f>H7168*'Dash Board'!$C$18/'Dash Board'!$C$11</f>
        <v>2.0073894321211047E-11</v>
      </c>
      <c r="J7168" s="6">
        <f>(G7168&gt;1)*PMT('Dash Board'!$C$11/365,$U$4,-'Dash Board'!$C$19)</f>
        <v>0</v>
      </c>
      <c r="K7168" s="6">
        <f t="shared" si="781"/>
        <v>0</v>
      </c>
      <c r="L7168" s="8">
        <f t="shared" si="782"/>
        <v>1.465815837229152E-7</v>
      </c>
      <c r="N7168" s="8">
        <f t="shared" si="787"/>
        <v>-2.0073894321211047E-11</v>
      </c>
      <c r="O7168" s="8">
        <f>IF(E7167&lt;&gt;E7168,SUM($N$4:N7168)-SUM($O$3:O7167),0)</f>
        <v>0</v>
      </c>
      <c r="P7168" s="6">
        <f>IF(B7168&gt;0,SUM($O$4:O7168)-SUM($P$3:P7167),0)</f>
        <v>0</v>
      </c>
      <c r="Q7168" s="6">
        <f t="shared" si="783"/>
        <v>2.0073894321211047E-11</v>
      </c>
      <c r="R7168" s="8">
        <f>IF(E7167&lt;&gt;E7168,SUM($Q$4:Q7168)-SUM($R$3:R7167),0)</f>
        <v>0</v>
      </c>
      <c r="S7168" s="6">
        <f>IF(B7168&gt;0,SUM($R$4:R7168)-SUM($S$3:S7167),0)</f>
        <v>0</v>
      </c>
    </row>
    <row r="7169" spans="1:19">
      <c r="A7169">
        <f>IF(E7168&lt;&gt;E7169,COUNTIF($A$4:A7168,"&lt;&gt;0")+1,0)</f>
        <v>0</v>
      </c>
      <c r="B7169">
        <f>IF(A7169&lt;&gt;0,IF(MOD(A7169,3)=0,COUNTIF($B$4:B7168,"&lt;&gt;0")+1,0),0)</f>
        <v>0</v>
      </c>
      <c r="C7169" s="9">
        <f>'Dash Board'!$C$12+COUNT('Daily reducing balance'!$F$4:F7168)</f>
        <v>48895</v>
      </c>
      <c r="D7169">
        <f t="shared" si="784"/>
        <v>2033</v>
      </c>
      <c r="E7169">
        <f t="shared" si="785"/>
        <v>11</v>
      </c>
      <c r="F7169">
        <f>DAY('Dash Board'!$C$12+COUNT('Daily reducing balance'!$F$4:F7168))</f>
        <v>12</v>
      </c>
      <c r="G7169" s="8">
        <f t="shared" si="786"/>
        <v>1.465815837229152E-7</v>
      </c>
      <c r="H7169" s="6">
        <f>G7169*'Dash Board'!$C$11/365</f>
        <v>4.2167304906592048E-11</v>
      </c>
      <c r="I7169" s="6">
        <f>H7169*'Dash Board'!$C$18/'Dash Board'!$C$11</f>
        <v>2.0079669003139073E-11</v>
      </c>
      <c r="J7169" s="6">
        <f>(G7169&gt;1)*PMT('Dash Board'!$C$11/365,$U$4,-'Dash Board'!$C$19)</f>
        <v>0</v>
      </c>
      <c r="K7169" s="6">
        <f t="shared" si="781"/>
        <v>0</v>
      </c>
      <c r="L7169" s="8">
        <f t="shared" si="782"/>
        <v>1.466237510278218E-7</v>
      </c>
      <c r="N7169" s="8">
        <f t="shared" si="787"/>
        <v>-2.0079669003139073E-11</v>
      </c>
      <c r="O7169" s="8">
        <f>IF(E7168&lt;&gt;E7169,SUM($N$4:N7169)-SUM($O$3:O7168),0)</f>
        <v>0</v>
      </c>
      <c r="P7169" s="6">
        <f>IF(B7169&gt;0,SUM($O$4:O7169)-SUM($P$3:P7168),0)</f>
        <v>0</v>
      </c>
      <c r="Q7169" s="6">
        <f t="shared" si="783"/>
        <v>2.0079669003139073E-11</v>
      </c>
      <c r="R7169" s="8">
        <f>IF(E7168&lt;&gt;E7169,SUM($Q$4:Q7169)-SUM($R$3:R7168),0)</f>
        <v>0</v>
      </c>
      <c r="S7169" s="6">
        <f>IF(B7169&gt;0,SUM($R$4:R7169)-SUM($S$3:S7168),0)</f>
        <v>0</v>
      </c>
    </row>
    <row r="7170" spans="1:19">
      <c r="A7170">
        <f>IF(E7169&lt;&gt;E7170,COUNTIF($A$4:A7169,"&lt;&gt;0")+1,0)</f>
        <v>0</v>
      </c>
      <c r="B7170">
        <f>IF(A7170&lt;&gt;0,IF(MOD(A7170,3)=0,COUNTIF($B$4:B7169,"&lt;&gt;0")+1,0),0)</f>
        <v>0</v>
      </c>
      <c r="C7170" s="9">
        <f>'Dash Board'!$C$12+COUNT('Daily reducing balance'!$F$4:F7169)</f>
        <v>48896</v>
      </c>
      <c r="D7170">
        <f t="shared" si="784"/>
        <v>2033</v>
      </c>
      <c r="E7170">
        <f t="shared" si="785"/>
        <v>11</v>
      </c>
      <c r="F7170">
        <f>DAY('Dash Board'!$C$12+COUNT('Daily reducing balance'!$F$4:F7169))</f>
        <v>13</v>
      </c>
      <c r="G7170" s="8">
        <f t="shared" si="786"/>
        <v>1.466237510278218E-7</v>
      </c>
      <c r="H7170" s="6">
        <f>G7170*'Dash Board'!$C$11/365</f>
        <v>4.2179435227181614E-11</v>
      </c>
      <c r="I7170" s="6">
        <f>H7170*'Dash Board'!$C$18/'Dash Board'!$C$11</f>
        <v>2.0085445346276961E-11</v>
      </c>
      <c r="J7170" s="6">
        <f>(G7170&gt;1)*PMT('Dash Board'!$C$11/365,$U$4,-'Dash Board'!$C$19)</f>
        <v>0</v>
      </c>
      <c r="K7170" s="6">
        <f t="shared" si="781"/>
        <v>0</v>
      </c>
      <c r="L7170" s="8">
        <f t="shared" si="782"/>
        <v>1.4666593046304899E-7</v>
      </c>
      <c r="N7170" s="8">
        <f t="shared" si="787"/>
        <v>-2.0085445346276961E-11</v>
      </c>
      <c r="O7170" s="8">
        <f>IF(E7169&lt;&gt;E7170,SUM($N$4:N7170)-SUM($O$3:O7169),0)</f>
        <v>0</v>
      </c>
      <c r="P7170" s="6">
        <f>IF(B7170&gt;0,SUM($O$4:O7170)-SUM($P$3:P7169),0)</f>
        <v>0</v>
      </c>
      <c r="Q7170" s="6">
        <f t="shared" si="783"/>
        <v>2.0085445346276961E-11</v>
      </c>
      <c r="R7170" s="8">
        <f>IF(E7169&lt;&gt;E7170,SUM($Q$4:Q7170)-SUM($R$3:R7169),0)</f>
        <v>0</v>
      </c>
      <c r="S7170" s="6">
        <f>IF(B7170&gt;0,SUM($R$4:R7170)-SUM($S$3:S7169),0)</f>
        <v>0</v>
      </c>
    </row>
    <row r="7171" spans="1:19">
      <c r="A7171">
        <f>IF(E7170&lt;&gt;E7171,COUNTIF($A$4:A7170,"&lt;&gt;0")+1,0)</f>
        <v>0</v>
      </c>
      <c r="B7171">
        <f>IF(A7171&lt;&gt;0,IF(MOD(A7171,3)=0,COUNTIF($B$4:B7170,"&lt;&gt;0")+1,0),0)</f>
        <v>0</v>
      </c>
      <c r="C7171" s="9">
        <f>'Dash Board'!$C$12+COUNT('Daily reducing balance'!$F$4:F7170)</f>
        <v>48897</v>
      </c>
      <c r="D7171">
        <f t="shared" si="784"/>
        <v>2033</v>
      </c>
      <c r="E7171">
        <f t="shared" si="785"/>
        <v>11</v>
      </c>
      <c r="F7171">
        <f>DAY('Dash Board'!$C$12+COUNT('Daily reducing balance'!$F$4:F7170))</f>
        <v>14</v>
      </c>
      <c r="G7171" s="8">
        <f t="shared" si="786"/>
        <v>1.4666593046304899E-7</v>
      </c>
      <c r="H7171" s="6">
        <f>G7171*'Dash Board'!$C$11/365</f>
        <v>4.2191569037315461E-11</v>
      </c>
      <c r="I7171" s="6">
        <f>H7171*'Dash Board'!$C$18/'Dash Board'!$C$11</f>
        <v>2.0091223351102601E-11</v>
      </c>
      <c r="J7171" s="6">
        <f>(G7171&gt;1)*PMT('Dash Board'!$C$11/365,$U$4,-'Dash Board'!$C$19)</f>
        <v>0</v>
      </c>
      <c r="K7171" s="6">
        <f t="shared" si="781"/>
        <v>0</v>
      </c>
      <c r="L7171" s="8">
        <f t="shared" si="782"/>
        <v>1.4670812203208631E-7</v>
      </c>
      <c r="N7171" s="8">
        <f t="shared" si="787"/>
        <v>-2.0091223351102601E-11</v>
      </c>
      <c r="O7171" s="8">
        <f>IF(E7170&lt;&gt;E7171,SUM($N$4:N7171)-SUM($O$3:O7170),0)</f>
        <v>0</v>
      </c>
      <c r="P7171" s="6">
        <f>IF(B7171&gt;0,SUM($O$4:O7171)-SUM($P$3:P7170),0)</f>
        <v>0</v>
      </c>
      <c r="Q7171" s="6">
        <f t="shared" si="783"/>
        <v>2.0091223351102601E-11</v>
      </c>
      <c r="R7171" s="8">
        <f>IF(E7170&lt;&gt;E7171,SUM($Q$4:Q7171)-SUM($R$3:R7170),0)</f>
        <v>0</v>
      </c>
      <c r="S7171" s="6">
        <f>IF(B7171&gt;0,SUM($R$4:R7171)-SUM($S$3:S7170),0)</f>
        <v>0</v>
      </c>
    </row>
    <row r="7172" spans="1:19">
      <c r="A7172">
        <f>IF(E7171&lt;&gt;E7172,COUNTIF($A$4:A7171,"&lt;&gt;0")+1,0)</f>
        <v>0</v>
      </c>
      <c r="B7172">
        <f>IF(A7172&lt;&gt;0,IF(MOD(A7172,3)=0,COUNTIF($B$4:B7171,"&lt;&gt;0")+1,0),0)</f>
        <v>0</v>
      </c>
      <c r="C7172" s="9">
        <f>'Dash Board'!$C$12+COUNT('Daily reducing balance'!$F$4:F7171)</f>
        <v>48898</v>
      </c>
      <c r="D7172">
        <f t="shared" si="784"/>
        <v>2033</v>
      </c>
      <c r="E7172">
        <f t="shared" si="785"/>
        <v>11</v>
      </c>
      <c r="F7172">
        <f>DAY('Dash Board'!$C$12+COUNT('Daily reducing balance'!$F$4:F7171))</f>
        <v>15</v>
      </c>
      <c r="G7172" s="8">
        <f t="shared" si="786"/>
        <v>1.4670812203208631E-7</v>
      </c>
      <c r="H7172" s="6">
        <f>G7172*'Dash Board'!$C$11/365</f>
        <v>4.2203706337997431E-11</v>
      </c>
      <c r="I7172" s="6">
        <f>H7172*'Dash Board'!$C$18/'Dash Board'!$C$11</f>
        <v>2.0097003018094016E-11</v>
      </c>
      <c r="J7172" s="6">
        <f>(G7172&gt;1)*PMT('Dash Board'!$C$11/365,$U$4,-'Dash Board'!$C$19)</f>
        <v>0</v>
      </c>
      <c r="K7172" s="6">
        <f t="shared" si="781"/>
        <v>0</v>
      </c>
      <c r="L7172" s="8">
        <f t="shared" si="782"/>
        <v>1.4675032573842429E-7</v>
      </c>
      <c r="N7172" s="8">
        <f t="shared" si="787"/>
        <v>-2.0097003018094016E-11</v>
      </c>
      <c r="O7172" s="8">
        <f>IF(E7171&lt;&gt;E7172,SUM($N$4:N7172)-SUM($O$3:O7171),0)</f>
        <v>0</v>
      </c>
      <c r="P7172" s="6">
        <f>IF(B7172&gt;0,SUM($O$4:O7172)-SUM($P$3:P7171),0)</f>
        <v>0</v>
      </c>
      <c r="Q7172" s="6">
        <f t="shared" si="783"/>
        <v>2.0097003018094016E-11</v>
      </c>
      <c r="R7172" s="8">
        <f>IF(E7171&lt;&gt;E7172,SUM($Q$4:Q7172)-SUM($R$3:R7171),0)</f>
        <v>0</v>
      </c>
      <c r="S7172" s="6">
        <f>IF(B7172&gt;0,SUM($R$4:R7172)-SUM($S$3:S7171),0)</f>
        <v>0</v>
      </c>
    </row>
    <row r="7173" spans="1:19">
      <c r="A7173">
        <f>IF(E7172&lt;&gt;E7173,COUNTIF($A$4:A7172,"&lt;&gt;0")+1,0)</f>
        <v>0</v>
      </c>
      <c r="B7173">
        <f>IF(A7173&lt;&gt;0,IF(MOD(A7173,3)=0,COUNTIF($B$4:B7172,"&lt;&gt;0")+1,0),0)</f>
        <v>0</v>
      </c>
      <c r="C7173" s="9">
        <f>'Dash Board'!$C$12+COUNT('Daily reducing balance'!$F$4:F7172)</f>
        <v>48899</v>
      </c>
      <c r="D7173">
        <f t="shared" si="784"/>
        <v>2033</v>
      </c>
      <c r="E7173">
        <f t="shared" si="785"/>
        <v>11</v>
      </c>
      <c r="F7173">
        <f>DAY('Dash Board'!$C$12+COUNT('Daily reducing balance'!$F$4:F7172))</f>
        <v>16</v>
      </c>
      <c r="G7173" s="8">
        <f t="shared" si="786"/>
        <v>1.4675032573842429E-7</v>
      </c>
      <c r="H7173" s="6">
        <f>G7173*'Dash Board'!$C$11/365</f>
        <v>4.2215847130231643E-11</v>
      </c>
      <c r="I7173" s="6">
        <f>H7173*'Dash Board'!$C$18/'Dash Board'!$C$11</f>
        <v>2.0102784347729354E-11</v>
      </c>
      <c r="J7173" s="6">
        <f>(G7173&gt;1)*PMT('Dash Board'!$C$11/365,$U$4,-'Dash Board'!$C$19)</f>
        <v>0</v>
      </c>
      <c r="K7173" s="6">
        <f t="shared" ref="K7173:K7236" si="788">IF(F7173=1,SUMIFS($J$4:$J$7308,$D$4:$D$7308,"="&amp;YEAR(C7173),$E$4:$E$7308,"="&amp;MONTH(C7173)),0)</f>
        <v>0</v>
      </c>
      <c r="L7173" s="8">
        <f t="shared" ref="L7173:L7236" si="789">IF(G7173+H7173-J7173&lt;0,0,G7173+H7173-J7173)</f>
        <v>1.4679254158555452E-7</v>
      </c>
      <c r="N7173" s="8">
        <f t="shared" si="787"/>
        <v>-2.0102784347729354E-11</v>
      </c>
      <c r="O7173" s="8">
        <f>IF(E7172&lt;&gt;E7173,SUM($N$4:N7173)-SUM($O$3:O7172),0)</f>
        <v>0</v>
      </c>
      <c r="P7173" s="6">
        <f>IF(B7173&gt;0,SUM($O$4:O7173)-SUM($P$3:P7172),0)</f>
        <v>0</v>
      </c>
      <c r="Q7173" s="6">
        <f t="shared" ref="Q7173:Q7236" si="790">I7173</f>
        <v>2.0102784347729354E-11</v>
      </c>
      <c r="R7173" s="8">
        <f>IF(E7172&lt;&gt;E7173,SUM($Q$4:Q7173)-SUM($R$3:R7172),0)</f>
        <v>0</v>
      </c>
      <c r="S7173" s="6">
        <f>IF(B7173&gt;0,SUM($R$4:R7173)-SUM($S$3:S7172),0)</f>
        <v>0</v>
      </c>
    </row>
    <row r="7174" spans="1:19">
      <c r="A7174">
        <f>IF(E7173&lt;&gt;E7174,COUNTIF($A$4:A7173,"&lt;&gt;0")+1,0)</f>
        <v>0</v>
      </c>
      <c r="B7174">
        <f>IF(A7174&lt;&gt;0,IF(MOD(A7174,3)=0,COUNTIF($B$4:B7173,"&lt;&gt;0")+1,0),0)</f>
        <v>0</v>
      </c>
      <c r="C7174" s="9">
        <f>'Dash Board'!$C$12+COUNT('Daily reducing balance'!$F$4:F7173)</f>
        <v>48900</v>
      </c>
      <c r="D7174">
        <f t="shared" si="784"/>
        <v>2033</v>
      </c>
      <c r="E7174">
        <f t="shared" si="785"/>
        <v>11</v>
      </c>
      <c r="F7174">
        <f>DAY('Dash Board'!$C$12+COUNT('Daily reducing balance'!$F$4:F7173))</f>
        <v>17</v>
      </c>
      <c r="G7174" s="8">
        <f t="shared" si="786"/>
        <v>1.4679254158555452E-7</v>
      </c>
      <c r="H7174" s="6">
        <f>G7174*'Dash Board'!$C$11/365</f>
        <v>4.2227991415022533E-11</v>
      </c>
      <c r="I7174" s="6">
        <f>H7174*'Dash Board'!$C$18/'Dash Board'!$C$11</f>
        <v>2.0108567340486923E-11</v>
      </c>
      <c r="J7174" s="6">
        <f>(G7174&gt;1)*PMT('Dash Board'!$C$11/365,$U$4,-'Dash Board'!$C$19)</f>
        <v>0</v>
      </c>
      <c r="K7174" s="6">
        <f t="shared" si="788"/>
        <v>0</v>
      </c>
      <c r="L7174" s="8">
        <f t="shared" si="789"/>
        <v>1.4683476957696955E-7</v>
      </c>
      <c r="N7174" s="8">
        <f t="shared" si="787"/>
        <v>-2.0108567340486923E-11</v>
      </c>
      <c r="O7174" s="8">
        <f>IF(E7173&lt;&gt;E7174,SUM($N$4:N7174)-SUM($O$3:O7173),0)</f>
        <v>0</v>
      </c>
      <c r="P7174" s="6">
        <f>IF(B7174&gt;0,SUM($O$4:O7174)-SUM($P$3:P7173),0)</f>
        <v>0</v>
      </c>
      <c r="Q7174" s="6">
        <f t="shared" si="790"/>
        <v>2.0108567340486923E-11</v>
      </c>
      <c r="R7174" s="8">
        <f>IF(E7173&lt;&gt;E7174,SUM($Q$4:Q7174)-SUM($R$3:R7173),0)</f>
        <v>0</v>
      </c>
      <c r="S7174" s="6">
        <f>IF(B7174&gt;0,SUM($R$4:R7174)-SUM($S$3:S7173),0)</f>
        <v>0</v>
      </c>
    </row>
    <row r="7175" spans="1:19">
      <c r="A7175">
        <f>IF(E7174&lt;&gt;E7175,COUNTIF($A$4:A7174,"&lt;&gt;0")+1,0)</f>
        <v>0</v>
      </c>
      <c r="B7175">
        <f>IF(A7175&lt;&gt;0,IF(MOD(A7175,3)=0,COUNTIF($B$4:B7174,"&lt;&gt;0")+1,0),0)</f>
        <v>0</v>
      </c>
      <c r="C7175" s="9">
        <f>'Dash Board'!$C$12+COUNT('Daily reducing balance'!$F$4:F7174)</f>
        <v>48901</v>
      </c>
      <c r="D7175">
        <f t="shared" si="784"/>
        <v>2033</v>
      </c>
      <c r="E7175">
        <f t="shared" si="785"/>
        <v>11</v>
      </c>
      <c r="F7175">
        <f>DAY('Dash Board'!$C$12+COUNT('Daily reducing balance'!$F$4:F7174))</f>
        <v>18</v>
      </c>
      <c r="G7175" s="8">
        <f t="shared" si="786"/>
        <v>1.4683476957696955E-7</v>
      </c>
      <c r="H7175" s="6">
        <f>G7175*'Dash Board'!$C$11/365</f>
        <v>4.2240139193374798E-11</v>
      </c>
      <c r="I7175" s="6">
        <f>H7175*'Dash Board'!$C$18/'Dash Board'!$C$11</f>
        <v>2.0114351996845143E-11</v>
      </c>
      <c r="J7175" s="6">
        <f>(G7175&gt;1)*PMT('Dash Board'!$C$11/365,$U$4,-'Dash Board'!$C$19)</f>
        <v>0</v>
      </c>
      <c r="K7175" s="6">
        <f t="shared" si="788"/>
        <v>0</v>
      </c>
      <c r="L7175" s="8">
        <f t="shared" si="789"/>
        <v>1.4687700971616292E-7</v>
      </c>
      <c r="N7175" s="8">
        <f t="shared" si="787"/>
        <v>-2.0114351996845143E-11</v>
      </c>
      <c r="O7175" s="8">
        <f>IF(E7174&lt;&gt;E7175,SUM($N$4:N7175)-SUM($O$3:O7174),0)</f>
        <v>0</v>
      </c>
      <c r="P7175" s="6">
        <f>IF(B7175&gt;0,SUM($O$4:O7175)-SUM($P$3:P7174),0)</f>
        <v>0</v>
      </c>
      <c r="Q7175" s="6">
        <f t="shared" si="790"/>
        <v>2.0114351996845143E-11</v>
      </c>
      <c r="R7175" s="8">
        <f>IF(E7174&lt;&gt;E7175,SUM($Q$4:Q7175)-SUM($R$3:R7174),0)</f>
        <v>0</v>
      </c>
      <c r="S7175" s="6">
        <f>IF(B7175&gt;0,SUM($R$4:R7175)-SUM($S$3:S7174),0)</f>
        <v>0</v>
      </c>
    </row>
    <row r="7176" spans="1:19">
      <c r="A7176">
        <f>IF(E7175&lt;&gt;E7176,COUNTIF($A$4:A7175,"&lt;&gt;0")+1,0)</f>
        <v>0</v>
      </c>
      <c r="B7176">
        <f>IF(A7176&lt;&gt;0,IF(MOD(A7176,3)=0,COUNTIF($B$4:B7175,"&lt;&gt;0")+1,0),0)</f>
        <v>0</v>
      </c>
      <c r="C7176" s="9">
        <f>'Dash Board'!$C$12+COUNT('Daily reducing balance'!$F$4:F7175)</f>
        <v>48902</v>
      </c>
      <c r="D7176">
        <f t="shared" si="784"/>
        <v>2033</v>
      </c>
      <c r="E7176">
        <f t="shared" si="785"/>
        <v>11</v>
      </c>
      <c r="F7176">
        <f>DAY('Dash Board'!$C$12+COUNT('Daily reducing balance'!$F$4:F7175))</f>
        <v>19</v>
      </c>
      <c r="G7176" s="8">
        <f t="shared" si="786"/>
        <v>1.4687700971616292E-7</v>
      </c>
      <c r="H7176" s="6">
        <f>G7176*'Dash Board'!$C$11/365</f>
        <v>4.225229046629344E-11</v>
      </c>
      <c r="I7176" s="6">
        <f>H7176*'Dash Board'!$C$18/'Dash Board'!$C$11</f>
        <v>2.0120138317282591E-11</v>
      </c>
      <c r="J7176" s="6">
        <f>(G7176&gt;1)*PMT('Dash Board'!$C$11/365,$U$4,-'Dash Board'!$C$19)</f>
        <v>0</v>
      </c>
      <c r="K7176" s="6">
        <f t="shared" si="788"/>
        <v>0</v>
      </c>
      <c r="L7176" s="8">
        <f t="shared" si="789"/>
        <v>1.4691926200662922E-7</v>
      </c>
      <c r="N7176" s="8">
        <f t="shared" si="787"/>
        <v>-2.0120138317282591E-11</v>
      </c>
      <c r="O7176" s="8">
        <f>IF(E7175&lt;&gt;E7176,SUM($N$4:N7176)-SUM($O$3:O7175),0)</f>
        <v>0</v>
      </c>
      <c r="P7176" s="6">
        <f>IF(B7176&gt;0,SUM($O$4:O7176)-SUM($P$3:P7175),0)</f>
        <v>0</v>
      </c>
      <c r="Q7176" s="6">
        <f t="shared" si="790"/>
        <v>2.0120138317282591E-11</v>
      </c>
      <c r="R7176" s="8">
        <f>IF(E7175&lt;&gt;E7176,SUM($Q$4:Q7176)-SUM($R$3:R7175),0)</f>
        <v>0</v>
      </c>
      <c r="S7176" s="6">
        <f>IF(B7176&gt;0,SUM($R$4:R7176)-SUM($S$3:S7175),0)</f>
        <v>0</v>
      </c>
    </row>
    <row r="7177" spans="1:19">
      <c r="A7177">
        <f>IF(E7176&lt;&gt;E7177,COUNTIF($A$4:A7176,"&lt;&gt;0")+1,0)</f>
        <v>0</v>
      </c>
      <c r="B7177">
        <f>IF(A7177&lt;&gt;0,IF(MOD(A7177,3)=0,COUNTIF($B$4:B7176,"&lt;&gt;0")+1,0),0)</f>
        <v>0</v>
      </c>
      <c r="C7177" s="9">
        <f>'Dash Board'!$C$12+COUNT('Daily reducing balance'!$F$4:F7176)</f>
        <v>48903</v>
      </c>
      <c r="D7177">
        <f t="shared" si="784"/>
        <v>2033</v>
      </c>
      <c r="E7177">
        <f t="shared" si="785"/>
        <v>11</v>
      </c>
      <c r="F7177">
        <f>DAY('Dash Board'!$C$12+COUNT('Daily reducing balance'!$F$4:F7176))</f>
        <v>20</v>
      </c>
      <c r="G7177" s="8">
        <f t="shared" si="786"/>
        <v>1.4691926200662922E-7</v>
      </c>
      <c r="H7177" s="6">
        <f>G7177*'Dash Board'!$C$11/365</f>
        <v>4.2264445234783738E-11</v>
      </c>
      <c r="I7177" s="6">
        <f>H7177*'Dash Board'!$C$18/'Dash Board'!$C$11</f>
        <v>2.0125926302277975E-11</v>
      </c>
      <c r="J7177" s="6">
        <f>(G7177&gt;1)*PMT('Dash Board'!$C$11/365,$U$4,-'Dash Board'!$C$19)</f>
        <v>0</v>
      </c>
      <c r="K7177" s="6">
        <f t="shared" si="788"/>
        <v>0</v>
      </c>
      <c r="L7177" s="8">
        <f t="shared" si="789"/>
        <v>1.4696152645186401E-7</v>
      </c>
      <c r="N7177" s="8">
        <f t="shared" si="787"/>
        <v>-2.0125926302277975E-11</v>
      </c>
      <c r="O7177" s="8">
        <f>IF(E7176&lt;&gt;E7177,SUM($N$4:N7177)-SUM($O$3:O7176),0)</f>
        <v>0</v>
      </c>
      <c r="P7177" s="6">
        <f>IF(B7177&gt;0,SUM($O$4:O7177)-SUM($P$3:P7176),0)</f>
        <v>0</v>
      </c>
      <c r="Q7177" s="6">
        <f t="shared" si="790"/>
        <v>2.0125926302277975E-11</v>
      </c>
      <c r="R7177" s="8">
        <f>IF(E7176&lt;&gt;E7177,SUM($Q$4:Q7177)-SUM($R$3:R7176),0)</f>
        <v>0</v>
      </c>
      <c r="S7177" s="6">
        <f>IF(B7177&gt;0,SUM($R$4:R7177)-SUM($S$3:S7176),0)</f>
        <v>0</v>
      </c>
    </row>
    <row r="7178" spans="1:19">
      <c r="A7178">
        <f>IF(E7177&lt;&gt;E7178,COUNTIF($A$4:A7177,"&lt;&gt;0")+1,0)</f>
        <v>0</v>
      </c>
      <c r="B7178">
        <f>IF(A7178&lt;&gt;0,IF(MOD(A7178,3)=0,COUNTIF($B$4:B7177,"&lt;&gt;0")+1,0),0)</f>
        <v>0</v>
      </c>
      <c r="C7178" s="9">
        <f>'Dash Board'!$C$12+COUNT('Daily reducing balance'!$F$4:F7177)</f>
        <v>48904</v>
      </c>
      <c r="D7178">
        <f t="shared" si="784"/>
        <v>2033</v>
      </c>
      <c r="E7178">
        <f t="shared" si="785"/>
        <v>11</v>
      </c>
      <c r="F7178">
        <f>DAY('Dash Board'!$C$12+COUNT('Daily reducing balance'!$F$4:F7177))</f>
        <v>21</v>
      </c>
      <c r="G7178" s="8">
        <f t="shared" si="786"/>
        <v>1.4696152645186401E-7</v>
      </c>
      <c r="H7178" s="6">
        <f>G7178*'Dash Board'!$C$11/365</f>
        <v>4.2276603499851284E-11</v>
      </c>
      <c r="I7178" s="6">
        <f>H7178*'Dash Board'!$C$18/'Dash Board'!$C$11</f>
        <v>2.0131715952310137E-11</v>
      </c>
      <c r="J7178" s="6">
        <f>(G7178&gt;1)*PMT('Dash Board'!$C$11/365,$U$4,-'Dash Board'!$C$19)</f>
        <v>0</v>
      </c>
      <c r="K7178" s="6">
        <f t="shared" si="788"/>
        <v>0</v>
      </c>
      <c r="L7178" s="8">
        <f t="shared" si="789"/>
        <v>1.4700380305536386E-7</v>
      </c>
      <c r="N7178" s="8">
        <f t="shared" si="787"/>
        <v>-2.0131715952310137E-11</v>
      </c>
      <c r="O7178" s="8">
        <f>IF(E7177&lt;&gt;E7178,SUM($N$4:N7178)-SUM($O$3:O7177),0)</f>
        <v>0</v>
      </c>
      <c r="P7178" s="6">
        <f>IF(B7178&gt;0,SUM($O$4:O7178)-SUM($P$3:P7177),0)</f>
        <v>0</v>
      </c>
      <c r="Q7178" s="6">
        <f t="shared" si="790"/>
        <v>2.0131715952310137E-11</v>
      </c>
      <c r="R7178" s="8">
        <f>IF(E7177&lt;&gt;E7178,SUM($Q$4:Q7178)-SUM($R$3:R7177),0)</f>
        <v>0</v>
      </c>
      <c r="S7178" s="6">
        <f>IF(B7178&gt;0,SUM($R$4:R7178)-SUM($S$3:S7177),0)</f>
        <v>0</v>
      </c>
    </row>
    <row r="7179" spans="1:19">
      <c r="A7179">
        <f>IF(E7178&lt;&gt;E7179,COUNTIF($A$4:A7178,"&lt;&gt;0")+1,0)</f>
        <v>0</v>
      </c>
      <c r="B7179">
        <f>IF(A7179&lt;&gt;0,IF(MOD(A7179,3)=0,COUNTIF($B$4:B7178,"&lt;&gt;0")+1,0),0)</f>
        <v>0</v>
      </c>
      <c r="C7179" s="9">
        <f>'Dash Board'!$C$12+COUNT('Daily reducing balance'!$F$4:F7178)</f>
        <v>48905</v>
      </c>
      <c r="D7179">
        <f t="shared" si="784"/>
        <v>2033</v>
      </c>
      <c r="E7179">
        <f t="shared" si="785"/>
        <v>11</v>
      </c>
      <c r="F7179">
        <f>DAY('Dash Board'!$C$12+COUNT('Daily reducing balance'!$F$4:F7178))</f>
        <v>22</v>
      </c>
      <c r="G7179" s="8">
        <f t="shared" si="786"/>
        <v>1.4700380305536386E-7</v>
      </c>
      <c r="H7179" s="6">
        <f>G7179*'Dash Board'!$C$11/365</f>
        <v>4.2288765262501924E-11</v>
      </c>
      <c r="I7179" s="6">
        <f>H7179*'Dash Board'!$C$18/'Dash Board'!$C$11</f>
        <v>2.0137507267858062E-11</v>
      </c>
      <c r="J7179" s="6">
        <f>(G7179&gt;1)*PMT('Dash Board'!$C$11/365,$U$4,-'Dash Board'!$C$19)</f>
        <v>0</v>
      </c>
      <c r="K7179" s="6">
        <f t="shared" si="788"/>
        <v>0</v>
      </c>
      <c r="L7179" s="8">
        <f t="shared" si="789"/>
        <v>1.4704609182062637E-7</v>
      </c>
      <c r="N7179" s="8">
        <f t="shared" si="787"/>
        <v>-2.0137507267858062E-11</v>
      </c>
      <c r="O7179" s="8">
        <f>IF(E7178&lt;&gt;E7179,SUM($N$4:N7179)-SUM($O$3:O7178),0)</f>
        <v>0</v>
      </c>
      <c r="P7179" s="6">
        <f>IF(B7179&gt;0,SUM($O$4:O7179)-SUM($P$3:P7178),0)</f>
        <v>0</v>
      </c>
      <c r="Q7179" s="6">
        <f t="shared" si="790"/>
        <v>2.0137507267858062E-11</v>
      </c>
      <c r="R7179" s="8">
        <f>IF(E7178&lt;&gt;E7179,SUM($Q$4:Q7179)-SUM($R$3:R7178),0)</f>
        <v>0</v>
      </c>
      <c r="S7179" s="6">
        <f>IF(B7179&gt;0,SUM($R$4:R7179)-SUM($S$3:S7178),0)</f>
        <v>0</v>
      </c>
    </row>
    <row r="7180" spans="1:19">
      <c r="A7180">
        <f>IF(E7179&lt;&gt;E7180,COUNTIF($A$4:A7179,"&lt;&gt;0")+1,0)</f>
        <v>0</v>
      </c>
      <c r="B7180">
        <f>IF(A7180&lt;&gt;0,IF(MOD(A7180,3)=0,COUNTIF($B$4:B7179,"&lt;&gt;0")+1,0),0)</f>
        <v>0</v>
      </c>
      <c r="C7180" s="9">
        <f>'Dash Board'!$C$12+COUNT('Daily reducing balance'!$F$4:F7179)</f>
        <v>48906</v>
      </c>
      <c r="D7180">
        <f t="shared" si="784"/>
        <v>2033</v>
      </c>
      <c r="E7180">
        <f t="shared" si="785"/>
        <v>11</v>
      </c>
      <c r="F7180">
        <f>DAY('Dash Board'!$C$12+COUNT('Daily reducing balance'!$F$4:F7179))</f>
        <v>23</v>
      </c>
      <c r="G7180" s="8">
        <f t="shared" si="786"/>
        <v>1.4704609182062637E-7</v>
      </c>
      <c r="H7180" s="6">
        <f>G7180*'Dash Board'!$C$11/365</f>
        <v>4.2300930523741831E-11</v>
      </c>
      <c r="I7180" s="6">
        <f>H7180*'Dash Board'!$C$18/'Dash Board'!$C$11</f>
        <v>2.0143300249400874E-11</v>
      </c>
      <c r="J7180" s="6">
        <f>(G7180&gt;1)*PMT('Dash Board'!$C$11/365,$U$4,-'Dash Board'!$C$19)</f>
        <v>0</v>
      </c>
      <c r="K7180" s="6">
        <f t="shared" si="788"/>
        <v>0</v>
      </c>
      <c r="L7180" s="8">
        <f t="shared" si="789"/>
        <v>1.4708839275115011E-7</v>
      </c>
      <c r="N7180" s="8">
        <f t="shared" si="787"/>
        <v>-2.0143300249400874E-11</v>
      </c>
      <c r="O7180" s="8">
        <f>IF(E7179&lt;&gt;E7180,SUM($N$4:N7180)-SUM($O$3:O7179),0)</f>
        <v>0</v>
      </c>
      <c r="P7180" s="6">
        <f>IF(B7180&gt;0,SUM($O$4:O7180)-SUM($P$3:P7179),0)</f>
        <v>0</v>
      </c>
      <c r="Q7180" s="6">
        <f t="shared" si="790"/>
        <v>2.0143300249400874E-11</v>
      </c>
      <c r="R7180" s="8">
        <f>IF(E7179&lt;&gt;E7180,SUM($Q$4:Q7180)-SUM($R$3:R7179),0)</f>
        <v>0</v>
      </c>
      <c r="S7180" s="6">
        <f>IF(B7180&gt;0,SUM($R$4:R7180)-SUM($S$3:S7179),0)</f>
        <v>0</v>
      </c>
    </row>
    <row r="7181" spans="1:19">
      <c r="A7181">
        <f>IF(E7180&lt;&gt;E7181,COUNTIF($A$4:A7180,"&lt;&gt;0")+1,0)</f>
        <v>0</v>
      </c>
      <c r="B7181">
        <f>IF(A7181&lt;&gt;0,IF(MOD(A7181,3)=0,COUNTIF($B$4:B7180,"&lt;&gt;0")+1,0),0)</f>
        <v>0</v>
      </c>
      <c r="C7181" s="9">
        <f>'Dash Board'!$C$12+COUNT('Daily reducing balance'!$F$4:F7180)</f>
        <v>48907</v>
      </c>
      <c r="D7181">
        <f t="shared" si="784"/>
        <v>2033</v>
      </c>
      <c r="E7181">
        <f t="shared" si="785"/>
        <v>11</v>
      </c>
      <c r="F7181">
        <f>DAY('Dash Board'!$C$12+COUNT('Daily reducing balance'!$F$4:F7180))</f>
        <v>24</v>
      </c>
      <c r="G7181" s="8">
        <f t="shared" si="786"/>
        <v>1.4708839275115011E-7</v>
      </c>
      <c r="H7181" s="6">
        <f>G7181*'Dash Board'!$C$11/365</f>
        <v>4.2313099284577427E-11</v>
      </c>
      <c r="I7181" s="6">
        <f>H7181*'Dash Board'!$C$18/'Dash Board'!$C$11</f>
        <v>2.0149094897417824E-11</v>
      </c>
      <c r="J7181" s="6">
        <f>(G7181&gt;1)*PMT('Dash Board'!$C$11/365,$U$4,-'Dash Board'!$C$19)</f>
        <v>0</v>
      </c>
      <c r="K7181" s="6">
        <f t="shared" si="788"/>
        <v>0</v>
      </c>
      <c r="L7181" s="8">
        <f t="shared" si="789"/>
        <v>1.471307058504347E-7</v>
      </c>
      <c r="N7181" s="8">
        <f t="shared" si="787"/>
        <v>-2.0149094897417824E-11</v>
      </c>
      <c r="O7181" s="8">
        <f>IF(E7180&lt;&gt;E7181,SUM($N$4:N7181)-SUM($O$3:O7180),0)</f>
        <v>0</v>
      </c>
      <c r="P7181" s="6">
        <f>IF(B7181&gt;0,SUM($O$4:O7181)-SUM($P$3:P7180),0)</f>
        <v>0</v>
      </c>
      <c r="Q7181" s="6">
        <f t="shared" si="790"/>
        <v>2.0149094897417824E-11</v>
      </c>
      <c r="R7181" s="8">
        <f>IF(E7180&lt;&gt;E7181,SUM($Q$4:Q7181)-SUM($R$3:R7180),0)</f>
        <v>0</v>
      </c>
      <c r="S7181" s="6">
        <f>IF(B7181&gt;0,SUM($R$4:R7181)-SUM($S$3:S7180),0)</f>
        <v>0</v>
      </c>
    </row>
    <row r="7182" spans="1:19">
      <c r="A7182">
        <f>IF(E7181&lt;&gt;E7182,COUNTIF($A$4:A7181,"&lt;&gt;0")+1,0)</f>
        <v>0</v>
      </c>
      <c r="B7182">
        <f>IF(A7182&lt;&gt;0,IF(MOD(A7182,3)=0,COUNTIF($B$4:B7181,"&lt;&gt;0")+1,0),0)</f>
        <v>0</v>
      </c>
      <c r="C7182" s="9">
        <f>'Dash Board'!$C$12+COUNT('Daily reducing balance'!$F$4:F7181)</f>
        <v>48908</v>
      </c>
      <c r="D7182">
        <f t="shared" si="784"/>
        <v>2033</v>
      </c>
      <c r="E7182">
        <f t="shared" si="785"/>
        <v>11</v>
      </c>
      <c r="F7182">
        <f>DAY('Dash Board'!$C$12+COUNT('Daily reducing balance'!$F$4:F7181))</f>
        <v>25</v>
      </c>
      <c r="G7182" s="8">
        <f t="shared" si="786"/>
        <v>1.471307058504347E-7</v>
      </c>
      <c r="H7182" s="6">
        <f>G7182*'Dash Board'!$C$11/365</f>
        <v>4.2325271546015455E-11</v>
      </c>
      <c r="I7182" s="6">
        <f>H7182*'Dash Board'!$C$18/'Dash Board'!$C$11</f>
        <v>2.0154891212388311E-11</v>
      </c>
      <c r="J7182" s="6">
        <f>(G7182&gt;1)*PMT('Dash Board'!$C$11/365,$U$4,-'Dash Board'!$C$19)</f>
        <v>0</v>
      </c>
      <c r="K7182" s="6">
        <f t="shared" si="788"/>
        <v>0</v>
      </c>
      <c r="L7182" s="8">
        <f t="shared" si="789"/>
        <v>1.4717303112198071E-7</v>
      </c>
      <c r="N7182" s="8">
        <f t="shared" si="787"/>
        <v>-2.0154891212388311E-11</v>
      </c>
      <c r="O7182" s="8">
        <f>IF(E7181&lt;&gt;E7182,SUM($N$4:N7182)-SUM($O$3:O7181),0)</f>
        <v>0</v>
      </c>
      <c r="P7182" s="6">
        <f>IF(B7182&gt;0,SUM($O$4:O7182)-SUM($P$3:P7181),0)</f>
        <v>0</v>
      </c>
      <c r="Q7182" s="6">
        <f t="shared" si="790"/>
        <v>2.0154891212388311E-11</v>
      </c>
      <c r="R7182" s="8">
        <f>IF(E7181&lt;&gt;E7182,SUM($Q$4:Q7182)-SUM($R$3:R7181),0)</f>
        <v>0</v>
      </c>
      <c r="S7182" s="6">
        <f>IF(B7182&gt;0,SUM($R$4:R7182)-SUM($S$3:S7181),0)</f>
        <v>0</v>
      </c>
    </row>
    <row r="7183" spans="1:19">
      <c r="A7183">
        <f>IF(E7182&lt;&gt;E7183,COUNTIF($A$4:A7182,"&lt;&gt;0")+1,0)</f>
        <v>0</v>
      </c>
      <c r="B7183">
        <f>IF(A7183&lt;&gt;0,IF(MOD(A7183,3)=0,COUNTIF($B$4:B7182,"&lt;&gt;0")+1,0),0)</f>
        <v>0</v>
      </c>
      <c r="C7183" s="9">
        <f>'Dash Board'!$C$12+COUNT('Daily reducing balance'!$F$4:F7182)</f>
        <v>48909</v>
      </c>
      <c r="D7183">
        <f t="shared" si="784"/>
        <v>2033</v>
      </c>
      <c r="E7183">
        <f t="shared" si="785"/>
        <v>11</v>
      </c>
      <c r="F7183">
        <f>DAY('Dash Board'!$C$12+COUNT('Daily reducing balance'!$F$4:F7182))</f>
        <v>26</v>
      </c>
      <c r="G7183" s="8">
        <f t="shared" si="786"/>
        <v>1.4717303112198071E-7</v>
      </c>
      <c r="H7183" s="6">
        <f>G7183*'Dash Board'!$C$11/365</f>
        <v>4.2337447309062949E-11</v>
      </c>
      <c r="I7183" s="6">
        <f>H7183*'Dash Board'!$C$18/'Dash Board'!$C$11</f>
        <v>2.0160689194791882E-11</v>
      </c>
      <c r="J7183" s="6">
        <f>(G7183&gt;1)*PMT('Dash Board'!$C$11/365,$U$4,-'Dash Board'!$C$19)</f>
        <v>0</v>
      </c>
      <c r="K7183" s="6">
        <f t="shared" si="788"/>
        <v>0</v>
      </c>
      <c r="L7183" s="8">
        <f t="shared" si="789"/>
        <v>1.4721536856928978E-7</v>
      </c>
      <c r="N7183" s="8">
        <f t="shared" si="787"/>
        <v>-2.0160689194791882E-11</v>
      </c>
      <c r="O7183" s="8">
        <f>IF(E7182&lt;&gt;E7183,SUM($N$4:N7183)-SUM($O$3:O7182),0)</f>
        <v>0</v>
      </c>
      <c r="P7183" s="6">
        <f>IF(B7183&gt;0,SUM($O$4:O7183)-SUM($P$3:P7182),0)</f>
        <v>0</v>
      </c>
      <c r="Q7183" s="6">
        <f t="shared" si="790"/>
        <v>2.0160689194791882E-11</v>
      </c>
      <c r="R7183" s="8">
        <f>IF(E7182&lt;&gt;E7183,SUM($Q$4:Q7183)-SUM($R$3:R7182),0)</f>
        <v>0</v>
      </c>
      <c r="S7183" s="6">
        <f>IF(B7183&gt;0,SUM($R$4:R7183)-SUM($S$3:S7182),0)</f>
        <v>0</v>
      </c>
    </row>
    <row r="7184" spans="1:19">
      <c r="A7184">
        <f>IF(E7183&lt;&gt;E7184,COUNTIF($A$4:A7183,"&lt;&gt;0")+1,0)</f>
        <v>0</v>
      </c>
      <c r="B7184">
        <f>IF(A7184&lt;&gt;0,IF(MOD(A7184,3)=0,COUNTIF($B$4:B7183,"&lt;&gt;0")+1,0),0)</f>
        <v>0</v>
      </c>
      <c r="C7184" s="9">
        <f>'Dash Board'!$C$12+COUNT('Daily reducing balance'!$F$4:F7183)</f>
        <v>48910</v>
      </c>
      <c r="D7184">
        <f t="shared" si="784"/>
        <v>2033</v>
      </c>
      <c r="E7184">
        <f t="shared" si="785"/>
        <v>11</v>
      </c>
      <c r="F7184">
        <f>DAY('Dash Board'!$C$12+COUNT('Daily reducing balance'!$F$4:F7183))</f>
        <v>27</v>
      </c>
      <c r="G7184" s="8">
        <f t="shared" si="786"/>
        <v>1.4721536856928978E-7</v>
      </c>
      <c r="H7184" s="6">
        <f>G7184*'Dash Board'!$C$11/365</f>
        <v>4.2349626574727195E-11</v>
      </c>
      <c r="I7184" s="6">
        <f>H7184*'Dash Board'!$C$18/'Dash Board'!$C$11</f>
        <v>2.016648884510819E-11</v>
      </c>
      <c r="J7184" s="6">
        <f>(G7184&gt;1)*PMT('Dash Board'!$C$11/365,$U$4,-'Dash Board'!$C$19)</f>
        <v>0</v>
      </c>
      <c r="K7184" s="6">
        <f t="shared" si="788"/>
        <v>0</v>
      </c>
      <c r="L7184" s="8">
        <f t="shared" si="789"/>
        <v>1.472577181958645E-7</v>
      </c>
      <c r="N7184" s="8">
        <f t="shared" si="787"/>
        <v>-2.016648884510819E-11</v>
      </c>
      <c r="O7184" s="8">
        <f>IF(E7183&lt;&gt;E7184,SUM($N$4:N7184)-SUM($O$3:O7183),0)</f>
        <v>0</v>
      </c>
      <c r="P7184" s="6">
        <f>IF(B7184&gt;0,SUM($O$4:O7184)-SUM($P$3:P7183),0)</f>
        <v>0</v>
      </c>
      <c r="Q7184" s="6">
        <f t="shared" si="790"/>
        <v>2.016648884510819E-11</v>
      </c>
      <c r="R7184" s="8">
        <f>IF(E7183&lt;&gt;E7184,SUM($Q$4:Q7184)-SUM($R$3:R7183),0)</f>
        <v>0</v>
      </c>
      <c r="S7184" s="6">
        <f>IF(B7184&gt;0,SUM($R$4:R7184)-SUM($S$3:S7183),0)</f>
        <v>0</v>
      </c>
    </row>
    <row r="7185" spans="1:19">
      <c r="A7185">
        <f>IF(E7184&lt;&gt;E7185,COUNTIF($A$4:A7184,"&lt;&gt;0")+1,0)</f>
        <v>0</v>
      </c>
      <c r="B7185">
        <f>IF(A7185&lt;&gt;0,IF(MOD(A7185,3)=0,COUNTIF($B$4:B7184,"&lt;&gt;0")+1,0),0)</f>
        <v>0</v>
      </c>
      <c r="C7185" s="9">
        <f>'Dash Board'!$C$12+COUNT('Daily reducing balance'!$F$4:F7184)</f>
        <v>48911</v>
      </c>
      <c r="D7185">
        <f t="shared" si="784"/>
        <v>2033</v>
      </c>
      <c r="E7185">
        <f t="shared" si="785"/>
        <v>11</v>
      </c>
      <c r="F7185">
        <f>DAY('Dash Board'!$C$12+COUNT('Daily reducing balance'!$F$4:F7184))</f>
        <v>28</v>
      </c>
      <c r="G7185" s="8">
        <f t="shared" si="786"/>
        <v>1.472577181958645E-7</v>
      </c>
      <c r="H7185" s="6">
        <f>G7185*'Dash Board'!$C$11/365</f>
        <v>4.2361809344015816E-11</v>
      </c>
      <c r="I7185" s="6">
        <f>H7185*'Dash Board'!$C$18/'Dash Board'!$C$11</f>
        <v>2.0172290163817056E-11</v>
      </c>
      <c r="J7185" s="6">
        <f>(G7185&gt;1)*PMT('Dash Board'!$C$11/365,$U$4,-'Dash Board'!$C$19)</f>
        <v>0</v>
      </c>
      <c r="K7185" s="6">
        <f t="shared" si="788"/>
        <v>0</v>
      </c>
      <c r="L7185" s="8">
        <f t="shared" si="789"/>
        <v>1.4730008000520851E-7</v>
      </c>
      <c r="N7185" s="8">
        <f t="shared" si="787"/>
        <v>-2.0172290163817056E-11</v>
      </c>
      <c r="O7185" s="8">
        <f>IF(E7184&lt;&gt;E7185,SUM($N$4:N7185)-SUM($O$3:O7184),0)</f>
        <v>0</v>
      </c>
      <c r="P7185" s="6">
        <f>IF(B7185&gt;0,SUM($O$4:O7185)-SUM($P$3:P7184),0)</f>
        <v>0</v>
      </c>
      <c r="Q7185" s="6">
        <f t="shared" si="790"/>
        <v>2.0172290163817056E-11</v>
      </c>
      <c r="R7185" s="8">
        <f>IF(E7184&lt;&gt;E7185,SUM($Q$4:Q7185)-SUM($R$3:R7184),0)</f>
        <v>0</v>
      </c>
      <c r="S7185" s="6">
        <f>IF(B7185&gt;0,SUM($R$4:R7185)-SUM($S$3:S7184),0)</f>
        <v>0</v>
      </c>
    </row>
    <row r="7186" spans="1:19">
      <c r="A7186">
        <f>IF(E7185&lt;&gt;E7186,COUNTIF($A$4:A7185,"&lt;&gt;0")+1,0)</f>
        <v>0</v>
      </c>
      <c r="B7186">
        <f>IF(A7186&lt;&gt;0,IF(MOD(A7186,3)=0,COUNTIF($B$4:B7185,"&lt;&gt;0")+1,0),0)</f>
        <v>0</v>
      </c>
      <c r="C7186" s="9">
        <f>'Dash Board'!$C$12+COUNT('Daily reducing balance'!$F$4:F7185)</f>
        <v>48912</v>
      </c>
      <c r="D7186">
        <f t="shared" si="784"/>
        <v>2033</v>
      </c>
      <c r="E7186">
        <f t="shared" si="785"/>
        <v>11</v>
      </c>
      <c r="F7186">
        <f>DAY('Dash Board'!$C$12+COUNT('Daily reducing balance'!$F$4:F7185))</f>
        <v>29</v>
      </c>
      <c r="G7186" s="8">
        <f t="shared" si="786"/>
        <v>1.4730008000520851E-7</v>
      </c>
      <c r="H7186" s="6">
        <f>G7186*'Dash Board'!$C$11/365</f>
        <v>4.2373995617936692E-11</v>
      </c>
      <c r="I7186" s="6">
        <f>H7186*'Dash Board'!$C$18/'Dash Board'!$C$11</f>
        <v>2.0178093151398424E-11</v>
      </c>
      <c r="J7186" s="6">
        <f>(G7186&gt;1)*PMT('Dash Board'!$C$11/365,$U$4,-'Dash Board'!$C$19)</f>
        <v>0</v>
      </c>
      <c r="K7186" s="6">
        <f t="shared" si="788"/>
        <v>0</v>
      </c>
      <c r="L7186" s="8">
        <f t="shared" si="789"/>
        <v>1.4734245400082644E-7</v>
      </c>
      <c r="N7186" s="8">
        <f t="shared" si="787"/>
        <v>-2.0178093151398424E-11</v>
      </c>
      <c r="O7186" s="8">
        <f>IF(E7185&lt;&gt;E7186,SUM($N$4:N7186)-SUM($O$3:O7185),0)</f>
        <v>0</v>
      </c>
      <c r="P7186" s="6">
        <f>IF(B7186&gt;0,SUM($O$4:O7186)-SUM($P$3:P7185),0)</f>
        <v>0</v>
      </c>
      <c r="Q7186" s="6">
        <f t="shared" si="790"/>
        <v>2.0178093151398424E-11</v>
      </c>
      <c r="R7186" s="8">
        <f>IF(E7185&lt;&gt;E7186,SUM($Q$4:Q7186)-SUM($R$3:R7185),0)</f>
        <v>0</v>
      </c>
      <c r="S7186" s="6">
        <f>IF(B7186&gt;0,SUM($R$4:R7186)-SUM($S$3:S7185),0)</f>
        <v>0</v>
      </c>
    </row>
    <row r="7187" spans="1:19">
      <c r="A7187">
        <f>IF(E7186&lt;&gt;E7187,COUNTIF($A$4:A7186,"&lt;&gt;0")+1,0)</f>
        <v>0</v>
      </c>
      <c r="B7187">
        <f>IF(A7187&lt;&gt;0,IF(MOD(A7187,3)=0,COUNTIF($B$4:B7186,"&lt;&gt;0")+1,0),0)</f>
        <v>0</v>
      </c>
      <c r="C7187" s="9">
        <f>'Dash Board'!$C$12+COUNT('Daily reducing balance'!$F$4:F7186)</f>
        <v>48913</v>
      </c>
      <c r="D7187">
        <f t="shared" si="784"/>
        <v>2033</v>
      </c>
      <c r="E7187">
        <f t="shared" si="785"/>
        <v>11</v>
      </c>
      <c r="F7187">
        <f>DAY('Dash Board'!$C$12+COUNT('Daily reducing balance'!$F$4:F7186))</f>
        <v>30</v>
      </c>
      <c r="G7187" s="8">
        <f t="shared" si="786"/>
        <v>1.4734245400082644E-7</v>
      </c>
      <c r="H7187" s="6">
        <f>G7187*'Dash Board'!$C$11/365</f>
        <v>4.2386185397498015E-11</v>
      </c>
      <c r="I7187" s="6">
        <f>H7187*'Dash Board'!$C$18/'Dash Board'!$C$11</f>
        <v>2.018389780833239E-11</v>
      </c>
      <c r="J7187" s="6">
        <f>(G7187&gt;1)*PMT('Dash Board'!$C$11/365,$U$4,-'Dash Board'!$C$19)</f>
        <v>0</v>
      </c>
      <c r="K7187" s="6">
        <f t="shared" si="788"/>
        <v>0</v>
      </c>
      <c r="L7187" s="8">
        <f t="shared" si="789"/>
        <v>1.4738484018622395E-7</v>
      </c>
      <c r="N7187" s="8">
        <f t="shared" si="787"/>
        <v>-2.018389780833239E-11</v>
      </c>
      <c r="O7187" s="8">
        <f>IF(E7186&lt;&gt;E7187,SUM($N$4:N7187)-SUM($O$3:O7186),0)</f>
        <v>0</v>
      </c>
      <c r="P7187" s="6">
        <f>IF(B7187&gt;0,SUM($O$4:O7187)-SUM($P$3:P7186),0)</f>
        <v>0</v>
      </c>
      <c r="Q7187" s="6">
        <f t="shared" si="790"/>
        <v>2.018389780833239E-11</v>
      </c>
      <c r="R7187" s="8">
        <f>IF(E7186&lt;&gt;E7187,SUM($Q$4:Q7187)-SUM($R$3:R7186),0)</f>
        <v>0</v>
      </c>
      <c r="S7187" s="6">
        <f>IF(B7187&gt;0,SUM($R$4:R7187)-SUM($S$3:S7186),0)</f>
        <v>0</v>
      </c>
    </row>
    <row r="7188" spans="1:19">
      <c r="A7188">
        <f>IF(E7187&lt;&gt;E7188,COUNTIF($A$4:A7187,"&lt;&gt;0")+1,0)</f>
        <v>236</v>
      </c>
      <c r="B7188">
        <f>IF(A7188&lt;&gt;0,IF(MOD(A7188,3)=0,COUNTIF($B$4:B7187,"&lt;&gt;0")+1,0),0)</f>
        <v>0</v>
      </c>
      <c r="C7188" s="9">
        <f>'Dash Board'!$C$12+COUNT('Daily reducing balance'!$F$4:F7187)</f>
        <v>48914</v>
      </c>
      <c r="D7188">
        <f t="shared" si="784"/>
        <v>2033</v>
      </c>
      <c r="E7188">
        <f t="shared" si="785"/>
        <v>12</v>
      </c>
      <c r="F7188">
        <f>DAY('Dash Board'!$C$12+COUNT('Daily reducing balance'!$F$4:F7187))</f>
        <v>1</v>
      </c>
      <c r="G7188" s="8">
        <f t="shared" si="786"/>
        <v>1.4738484018622395E-7</v>
      </c>
      <c r="H7188" s="6">
        <f>G7188*'Dash Board'!$C$11/365</f>
        <v>4.2398378683708253E-11</v>
      </c>
      <c r="I7188" s="6">
        <f>H7188*'Dash Board'!$C$18/'Dash Board'!$C$11</f>
        <v>2.0189704135099171E-11</v>
      </c>
      <c r="J7188" s="6">
        <f>(G7188&gt;1)*PMT('Dash Board'!$C$11/365,$U$4,-'Dash Board'!$C$19)</f>
        <v>0</v>
      </c>
      <c r="K7188" s="6">
        <f t="shared" si="788"/>
        <v>0</v>
      </c>
      <c r="L7188" s="8">
        <f t="shared" si="789"/>
        <v>1.4742723856490766E-7</v>
      </c>
      <c r="N7188" s="8">
        <f t="shared" si="787"/>
        <v>-2.0189704135099171E-11</v>
      </c>
      <c r="O7188" s="8">
        <f>IF(E7187&lt;&gt;E7188,SUM($N$4:N7188)-SUM($O$3:O7187),0)</f>
        <v>0</v>
      </c>
      <c r="P7188" s="6">
        <f>IF(B7188&gt;0,SUM($O$4:O7188)-SUM($P$3:P7187),0)</f>
        <v>0</v>
      </c>
      <c r="Q7188" s="6">
        <f t="shared" si="790"/>
        <v>2.0189704135099171E-11</v>
      </c>
      <c r="R7188" s="8">
        <f>IF(E7187&lt;&gt;E7188,SUM($Q$4:Q7188)-SUM($R$3:R7187),0)</f>
        <v>8.7311491370201111E-10</v>
      </c>
      <c r="S7188" s="6">
        <f>IF(B7188&gt;0,SUM($R$4:R7188)-SUM($S$3:S7187),0)</f>
        <v>0</v>
      </c>
    </row>
    <row r="7189" spans="1:19">
      <c r="A7189">
        <f>IF(E7188&lt;&gt;E7189,COUNTIF($A$4:A7188,"&lt;&gt;0")+1,0)</f>
        <v>0</v>
      </c>
      <c r="B7189">
        <f>IF(A7189&lt;&gt;0,IF(MOD(A7189,3)=0,COUNTIF($B$4:B7188,"&lt;&gt;0")+1,0),0)</f>
        <v>0</v>
      </c>
      <c r="C7189" s="9">
        <f>'Dash Board'!$C$12+COUNT('Daily reducing balance'!$F$4:F7188)</f>
        <v>48915</v>
      </c>
      <c r="D7189">
        <f t="shared" si="784"/>
        <v>2033</v>
      </c>
      <c r="E7189">
        <f t="shared" si="785"/>
        <v>12</v>
      </c>
      <c r="F7189">
        <f>DAY('Dash Board'!$C$12+COUNT('Daily reducing balance'!$F$4:F7188))</f>
        <v>2</v>
      </c>
      <c r="G7189" s="8">
        <f t="shared" si="786"/>
        <v>1.4742723856490766E-7</v>
      </c>
      <c r="H7189" s="6">
        <f>G7189*'Dash Board'!$C$11/365</f>
        <v>4.2410575477576179E-11</v>
      </c>
      <c r="I7189" s="6">
        <f>H7189*'Dash Board'!$C$18/'Dash Board'!$C$11</f>
        <v>2.0195512132179135E-11</v>
      </c>
      <c r="J7189" s="6">
        <f>(G7189&gt;1)*PMT('Dash Board'!$C$11/365,$U$4,-'Dash Board'!$C$19)</f>
        <v>0</v>
      </c>
      <c r="K7189" s="6">
        <f t="shared" si="788"/>
        <v>0</v>
      </c>
      <c r="L7189" s="8">
        <f t="shared" si="789"/>
        <v>1.4746964914038524E-7</v>
      </c>
      <c r="N7189" s="8">
        <f t="shared" si="787"/>
        <v>-2.0195512132179135E-11</v>
      </c>
      <c r="O7189" s="8">
        <f>IF(E7188&lt;&gt;E7189,SUM($N$4:N7189)-SUM($O$3:O7188),0)</f>
        <v>0</v>
      </c>
      <c r="P7189" s="6">
        <f>IF(B7189&gt;0,SUM($O$4:O7189)-SUM($P$3:P7188),0)</f>
        <v>0</v>
      </c>
      <c r="Q7189" s="6">
        <f t="shared" si="790"/>
        <v>2.0195512132179135E-11</v>
      </c>
      <c r="R7189" s="8">
        <f>IF(E7188&lt;&gt;E7189,SUM($Q$4:Q7189)-SUM($R$3:R7188),0)</f>
        <v>0</v>
      </c>
      <c r="S7189" s="6">
        <f>IF(B7189&gt;0,SUM($R$4:R7189)-SUM($S$3:S7188),0)</f>
        <v>0</v>
      </c>
    </row>
    <row r="7190" spans="1:19">
      <c r="A7190">
        <f>IF(E7189&lt;&gt;E7190,COUNTIF($A$4:A7189,"&lt;&gt;0")+1,0)</f>
        <v>0</v>
      </c>
      <c r="B7190">
        <f>IF(A7190&lt;&gt;0,IF(MOD(A7190,3)=0,COUNTIF($B$4:B7189,"&lt;&gt;0")+1,0),0)</f>
        <v>0</v>
      </c>
      <c r="C7190" s="9">
        <f>'Dash Board'!$C$12+COUNT('Daily reducing balance'!$F$4:F7189)</f>
        <v>48916</v>
      </c>
      <c r="D7190">
        <f t="shared" si="784"/>
        <v>2033</v>
      </c>
      <c r="E7190">
        <f t="shared" si="785"/>
        <v>12</v>
      </c>
      <c r="F7190">
        <f>DAY('Dash Board'!$C$12+COUNT('Daily reducing balance'!$F$4:F7189))</f>
        <v>3</v>
      </c>
      <c r="G7190" s="8">
        <f t="shared" si="786"/>
        <v>1.4746964914038524E-7</v>
      </c>
      <c r="H7190" s="6">
        <f>G7190*'Dash Board'!$C$11/365</f>
        <v>4.2422775780110824E-11</v>
      </c>
      <c r="I7190" s="6">
        <f>H7190*'Dash Board'!$C$18/'Dash Board'!$C$11</f>
        <v>2.0201321800052774E-11</v>
      </c>
      <c r="J7190" s="6">
        <f>(G7190&gt;1)*PMT('Dash Board'!$C$11/365,$U$4,-'Dash Board'!$C$19)</f>
        <v>0</v>
      </c>
      <c r="K7190" s="6">
        <f t="shared" si="788"/>
        <v>0</v>
      </c>
      <c r="L7190" s="8">
        <f t="shared" si="789"/>
        <v>1.4751207191616534E-7</v>
      </c>
      <c r="N7190" s="8">
        <f t="shared" si="787"/>
        <v>-2.0201321800052774E-11</v>
      </c>
      <c r="O7190" s="8">
        <f>IF(E7189&lt;&gt;E7190,SUM($N$4:N7190)-SUM($O$3:O7189),0)</f>
        <v>0</v>
      </c>
      <c r="P7190" s="6">
        <f>IF(B7190&gt;0,SUM($O$4:O7190)-SUM($P$3:P7189),0)</f>
        <v>0</v>
      </c>
      <c r="Q7190" s="6">
        <f t="shared" si="790"/>
        <v>2.0201321800052774E-11</v>
      </c>
      <c r="R7190" s="8">
        <f>IF(E7189&lt;&gt;E7190,SUM($Q$4:Q7190)-SUM($R$3:R7189),0)</f>
        <v>0</v>
      </c>
      <c r="S7190" s="6">
        <f>IF(B7190&gt;0,SUM($R$4:R7190)-SUM($S$3:S7189),0)</f>
        <v>0</v>
      </c>
    </row>
    <row r="7191" spans="1:19">
      <c r="A7191">
        <f>IF(E7190&lt;&gt;E7191,COUNTIF($A$4:A7190,"&lt;&gt;0")+1,0)</f>
        <v>0</v>
      </c>
      <c r="B7191">
        <f>IF(A7191&lt;&gt;0,IF(MOD(A7191,3)=0,COUNTIF($B$4:B7190,"&lt;&gt;0")+1,0),0)</f>
        <v>0</v>
      </c>
      <c r="C7191" s="9">
        <f>'Dash Board'!$C$12+COUNT('Daily reducing balance'!$F$4:F7190)</f>
        <v>48917</v>
      </c>
      <c r="D7191">
        <f t="shared" si="784"/>
        <v>2033</v>
      </c>
      <c r="E7191">
        <f t="shared" si="785"/>
        <v>12</v>
      </c>
      <c r="F7191">
        <f>DAY('Dash Board'!$C$12+COUNT('Daily reducing balance'!$F$4:F7190))</f>
        <v>4</v>
      </c>
      <c r="G7191" s="8">
        <f t="shared" si="786"/>
        <v>1.4751207191616534E-7</v>
      </c>
      <c r="H7191" s="6">
        <f>G7191*'Dash Board'!$C$11/365</f>
        <v>4.2434979592321529E-11</v>
      </c>
      <c r="I7191" s="6">
        <f>H7191*'Dash Board'!$C$18/'Dash Board'!$C$11</f>
        <v>2.0207133139200732E-11</v>
      </c>
      <c r="J7191" s="6">
        <f>(G7191&gt;1)*PMT('Dash Board'!$C$11/365,$U$4,-'Dash Board'!$C$19)</f>
        <v>0</v>
      </c>
      <c r="K7191" s="6">
        <f t="shared" si="788"/>
        <v>0</v>
      </c>
      <c r="L7191" s="8">
        <f t="shared" si="789"/>
        <v>1.4755450689575765E-7</v>
      </c>
      <c r="N7191" s="8">
        <f t="shared" si="787"/>
        <v>-2.0207133139200732E-11</v>
      </c>
      <c r="O7191" s="8">
        <f>IF(E7190&lt;&gt;E7191,SUM($N$4:N7191)-SUM($O$3:O7190),0)</f>
        <v>0</v>
      </c>
      <c r="P7191" s="6">
        <f>IF(B7191&gt;0,SUM($O$4:O7191)-SUM($P$3:P7190),0)</f>
        <v>0</v>
      </c>
      <c r="Q7191" s="6">
        <f t="shared" si="790"/>
        <v>2.0207133139200732E-11</v>
      </c>
      <c r="R7191" s="8">
        <f>IF(E7190&lt;&gt;E7191,SUM($Q$4:Q7191)-SUM($R$3:R7190),0)</f>
        <v>0</v>
      </c>
      <c r="S7191" s="6">
        <f>IF(B7191&gt;0,SUM($R$4:R7191)-SUM($S$3:S7190),0)</f>
        <v>0</v>
      </c>
    </row>
    <row r="7192" spans="1:19">
      <c r="A7192">
        <f>IF(E7191&lt;&gt;E7192,COUNTIF($A$4:A7191,"&lt;&gt;0")+1,0)</f>
        <v>0</v>
      </c>
      <c r="B7192">
        <f>IF(A7192&lt;&gt;0,IF(MOD(A7192,3)=0,COUNTIF($B$4:B7191,"&lt;&gt;0")+1,0),0)</f>
        <v>0</v>
      </c>
      <c r="C7192" s="9">
        <f>'Dash Board'!$C$12+COUNT('Daily reducing balance'!$F$4:F7191)</f>
        <v>48918</v>
      </c>
      <c r="D7192">
        <f t="shared" si="784"/>
        <v>2033</v>
      </c>
      <c r="E7192">
        <f t="shared" si="785"/>
        <v>12</v>
      </c>
      <c r="F7192">
        <f>DAY('Dash Board'!$C$12+COUNT('Daily reducing balance'!$F$4:F7191))</f>
        <v>5</v>
      </c>
      <c r="G7192" s="8">
        <f t="shared" si="786"/>
        <v>1.4755450689575765E-7</v>
      </c>
      <c r="H7192" s="6">
        <f>G7192*'Dash Board'!$C$11/365</f>
        <v>4.2447186915217946E-11</v>
      </c>
      <c r="I7192" s="6">
        <f>H7192*'Dash Board'!$C$18/'Dash Board'!$C$11</f>
        <v>2.0212946150103789E-11</v>
      </c>
      <c r="J7192" s="6">
        <f>(G7192&gt;1)*PMT('Dash Board'!$C$11/365,$U$4,-'Dash Board'!$C$19)</f>
        <v>0</v>
      </c>
      <c r="K7192" s="6">
        <f t="shared" si="788"/>
        <v>0</v>
      </c>
      <c r="L7192" s="8">
        <f t="shared" si="789"/>
        <v>1.4759695408267286E-7</v>
      </c>
      <c r="N7192" s="8">
        <f t="shared" si="787"/>
        <v>-2.0212946150103789E-11</v>
      </c>
      <c r="O7192" s="8">
        <f>IF(E7191&lt;&gt;E7192,SUM($N$4:N7192)-SUM($O$3:O7191),0)</f>
        <v>0</v>
      </c>
      <c r="P7192" s="6">
        <f>IF(B7192&gt;0,SUM($O$4:O7192)-SUM($P$3:P7191),0)</f>
        <v>0</v>
      </c>
      <c r="Q7192" s="6">
        <f t="shared" si="790"/>
        <v>2.0212946150103789E-11</v>
      </c>
      <c r="R7192" s="8">
        <f>IF(E7191&lt;&gt;E7192,SUM($Q$4:Q7192)-SUM($R$3:R7191),0)</f>
        <v>0</v>
      </c>
      <c r="S7192" s="6">
        <f>IF(B7192&gt;0,SUM($R$4:R7192)-SUM($S$3:S7191),0)</f>
        <v>0</v>
      </c>
    </row>
    <row r="7193" spans="1:19">
      <c r="A7193">
        <f>IF(E7192&lt;&gt;E7193,COUNTIF($A$4:A7192,"&lt;&gt;0")+1,0)</f>
        <v>0</v>
      </c>
      <c r="B7193">
        <f>IF(A7193&lt;&gt;0,IF(MOD(A7193,3)=0,COUNTIF($B$4:B7192,"&lt;&gt;0")+1,0),0)</f>
        <v>0</v>
      </c>
      <c r="C7193" s="9">
        <f>'Dash Board'!$C$12+COUNT('Daily reducing balance'!$F$4:F7192)</f>
        <v>48919</v>
      </c>
      <c r="D7193">
        <f t="shared" si="784"/>
        <v>2033</v>
      </c>
      <c r="E7193">
        <f t="shared" si="785"/>
        <v>12</v>
      </c>
      <c r="F7193">
        <f>DAY('Dash Board'!$C$12+COUNT('Daily reducing balance'!$F$4:F7192))</f>
        <v>6</v>
      </c>
      <c r="G7193" s="8">
        <f t="shared" si="786"/>
        <v>1.4759695408267286E-7</v>
      </c>
      <c r="H7193" s="6">
        <f>G7193*'Dash Board'!$C$11/365</f>
        <v>4.2459397749809998E-11</v>
      </c>
      <c r="I7193" s="6">
        <f>H7193*'Dash Board'!$C$18/'Dash Board'!$C$11</f>
        <v>2.0218760833242858E-11</v>
      </c>
      <c r="J7193" s="6">
        <f>(G7193&gt;1)*PMT('Dash Board'!$C$11/365,$U$4,-'Dash Board'!$C$19)</f>
        <v>0</v>
      </c>
      <c r="K7193" s="6">
        <f t="shared" si="788"/>
        <v>0</v>
      </c>
      <c r="L7193" s="8">
        <f t="shared" si="789"/>
        <v>1.4763941348042267E-7</v>
      </c>
      <c r="N7193" s="8">
        <f t="shared" si="787"/>
        <v>-2.0218760833242858E-11</v>
      </c>
      <c r="O7193" s="8">
        <f>IF(E7192&lt;&gt;E7193,SUM($N$4:N7193)-SUM($O$3:O7192),0)</f>
        <v>0</v>
      </c>
      <c r="P7193" s="6">
        <f>IF(B7193&gt;0,SUM($O$4:O7193)-SUM($P$3:P7192),0)</f>
        <v>0</v>
      </c>
      <c r="Q7193" s="6">
        <f t="shared" si="790"/>
        <v>2.0218760833242858E-11</v>
      </c>
      <c r="R7193" s="8">
        <f>IF(E7192&lt;&gt;E7193,SUM($Q$4:Q7193)-SUM($R$3:R7192),0)</f>
        <v>0</v>
      </c>
      <c r="S7193" s="6">
        <f>IF(B7193&gt;0,SUM($R$4:R7193)-SUM($S$3:S7192),0)</f>
        <v>0</v>
      </c>
    </row>
    <row r="7194" spans="1:19">
      <c r="A7194">
        <f>IF(E7193&lt;&gt;E7194,COUNTIF($A$4:A7193,"&lt;&gt;0")+1,0)</f>
        <v>0</v>
      </c>
      <c r="B7194">
        <f>IF(A7194&lt;&gt;0,IF(MOD(A7194,3)=0,COUNTIF($B$4:B7193,"&lt;&gt;0")+1,0),0)</f>
        <v>0</v>
      </c>
      <c r="C7194" s="9">
        <f>'Dash Board'!$C$12+COUNT('Daily reducing balance'!$F$4:F7193)</f>
        <v>48920</v>
      </c>
      <c r="D7194">
        <f t="shared" si="784"/>
        <v>2033</v>
      </c>
      <c r="E7194">
        <f t="shared" si="785"/>
        <v>12</v>
      </c>
      <c r="F7194">
        <f>DAY('Dash Board'!$C$12+COUNT('Daily reducing balance'!$F$4:F7193))</f>
        <v>7</v>
      </c>
      <c r="G7194" s="8">
        <f t="shared" si="786"/>
        <v>1.4763941348042267E-7</v>
      </c>
      <c r="H7194" s="6">
        <f>G7194*'Dash Board'!$C$11/365</f>
        <v>4.2471612097107886E-11</v>
      </c>
      <c r="I7194" s="6">
        <f>H7194*'Dash Board'!$C$18/'Dash Board'!$C$11</f>
        <v>2.0224577189098995E-11</v>
      </c>
      <c r="J7194" s="6">
        <f>(G7194&gt;1)*PMT('Dash Board'!$C$11/365,$U$4,-'Dash Board'!$C$19)</f>
        <v>0</v>
      </c>
      <c r="K7194" s="6">
        <f t="shared" si="788"/>
        <v>0</v>
      </c>
      <c r="L7194" s="8">
        <f t="shared" si="789"/>
        <v>1.4768188509251979E-7</v>
      </c>
      <c r="N7194" s="8">
        <f t="shared" si="787"/>
        <v>-2.0224577189098995E-11</v>
      </c>
      <c r="O7194" s="8">
        <f>IF(E7193&lt;&gt;E7194,SUM($N$4:N7194)-SUM($O$3:O7193),0)</f>
        <v>0</v>
      </c>
      <c r="P7194" s="6">
        <f>IF(B7194&gt;0,SUM($O$4:O7194)-SUM($P$3:P7193),0)</f>
        <v>0</v>
      </c>
      <c r="Q7194" s="6">
        <f t="shared" si="790"/>
        <v>2.0224577189098995E-11</v>
      </c>
      <c r="R7194" s="8">
        <f>IF(E7193&lt;&gt;E7194,SUM($Q$4:Q7194)-SUM($R$3:R7193),0)</f>
        <v>0</v>
      </c>
      <c r="S7194" s="6">
        <f>IF(B7194&gt;0,SUM($R$4:R7194)-SUM($S$3:S7193),0)</f>
        <v>0</v>
      </c>
    </row>
    <row r="7195" spans="1:19">
      <c r="A7195">
        <f>IF(E7194&lt;&gt;E7195,COUNTIF($A$4:A7194,"&lt;&gt;0")+1,0)</f>
        <v>0</v>
      </c>
      <c r="B7195">
        <f>IF(A7195&lt;&gt;0,IF(MOD(A7195,3)=0,COUNTIF($B$4:B7194,"&lt;&gt;0")+1,0),0)</f>
        <v>0</v>
      </c>
      <c r="C7195" s="9">
        <f>'Dash Board'!$C$12+COUNT('Daily reducing balance'!$F$4:F7194)</f>
        <v>48921</v>
      </c>
      <c r="D7195">
        <f t="shared" si="784"/>
        <v>2033</v>
      </c>
      <c r="E7195">
        <f t="shared" si="785"/>
        <v>12</v>
      </c>
      <c r="F7195">
        <f>DAY('Dash Board'!$C$12+COUNT('Daily reducing balance'!$F$4:F7194))</f>
        <v>8</v>
      </c>
      <c r="G7195" s="8">
        <f t="shared" si="786"/>
        <v>1.4768188509251979E-7</v>
      </c>
      <c r="H7195" s="6">
        <f>G7195*'Dash Board'!$C$11/365</f>
        <v>4.2483829958122126E-11</v>
      </c>
      <c r="I7195" s="6">
        <f>H7195*'Dash Board'!$C$18/'Dash Board'!$C$11</f>
        <v>2.0230395218153393E-11</v>
      </c>
      <c r="J7195" s="6">
        <f>(G7195&gt;1)*PMT('Dash Board'!$C$11/365,$U$4,-'Dash Board'!$C$19)</f>
        <v>0</v>
      </c>
      <c r="K7195" s="6">
        <f t="shared" si="788"/>
        <v>0</v>
      </c>
      <c r="L7195" s="8">
        <f t="shared" si="789"/>
        <v>1.477243689224779E-7</v>
      </c>
      <c r="N7195" s="8">
        <f t="shared" si="787"/>
        <v>-2.0230395218153393E-11</v>
      </c>
      <c r="O7195" s="8">
        <f>IF(E7194&lt;&gt;E7195,SUM($N$4:N7195)-SUM($O$3:O7194),0)</f>
        <v>0</v>
      </c>
      <c r="P7195" s="6">
        <f>IF(B7195&gt;0,SUM($O$4:O7195)-SUM($P$3:P7194),0)</f>
        <v>0</v>
      </c>
      <c r="Q7195" s="6">
        <f t="shared" si="790"/>
        <v>2.0230395218153393E-11</v>
      </c>
      <c r="R7195" s="8">
        <f>IF(E7194&lt;&gt;E7195,SUM($Q$4:Q7195)-SUM($R$3:R7194),0)</f>
        <v>0</v>
      </c>
      <c r="S7195" s="6">
        <f>IF(B7195&gt;0,SUM($R$4:R7195)-SUM($S$3:S7194),0)</f>
        <v>0</v>
      </c>
    </row>
    <row r="7196" spans="1:19">
      <c r="A7196">
        <f>IF(E7195&lt;&gt;E7196,COUNTIF($A$4:A7195,"&lt;&gt;0")+1,0)</f>
        <v>0</v>
      </c>
      <c r="B7196">
        <f>IF(A7196&lt;&gt;0,IF(MOD(A7196,3)=0,COUNTIF($B$4:B7195,"&lt;&gt;0")+1,0),0)</f>
        <v>0</v>
      </c>
      <c r="C7196" s="9">
        <f>'Dash Board'!$C$12+COUNT('Daily reducing balance'!$F$4:F7195)</f>
        <v>48922</v>
      </c>
      <c r="D7196">
        <f t="shared" si="784"/>
        <v>2033</v>
      </c>
      <c r="E7196">
        <f t="shared" si="785"/>
        <v>12</v>
      </c>
      <c r="F7196">
        <f>DAY('Dash Board'!$C$12+COUNT('Daily reducing balance'!$F$4:F7195))</f>
        <v>9</v>
      </c>
      <c r="G7196" s="8">
        <f t="shared" si="786"/>
        <v>1.477243689224779E-7</v>
      </c>
      <c r="H7196" s="6">
        <f>G7196*'Dash Board'!$C$11/365</f>
        <v>4.2496051333863508E-11</v>
      </c>
      <c r="I7196" s="6">
        <f>H7196*'Dash Board'!$C$18/'Dash Board'!$C$11</f>
        <v>2.0236214920887385E-11</v>
      </c>
      <c r="J7196" s="6">
        <f>(G7196&gt;1)*PMT('Dash Board'!$C$11/365,$U$4,-'Dash Board'!$C$19)</f>
        <v>0</v>
      </c>
      <c r="K7196" s="6">
        <f t="shared" si="788"/>
        <v>0</v>
      </c>
      <c r="L7196" s="8">
        <f t="shared" si="789"/>
        <v>1.4776686497381177E-7</v>
      </c>
      <c r="N7196" s="8">
        <f t="shared" si="787"/>
        <v>-2.0236214920887385E-11</v>
      </c>
      <c r="O7196" s="8">
        <f>IF(E7195&lt;&gt;E7196,SUM($N$4:N7196)-SUM($O$3:O7195),0)</f>
        <v>0</v>
      </c>
      <c r="P7196" s="6">
        <f>IF(B7196&gt;0,SUM($O$4:O7196)-SUM($P$3:P7195),0)</f>
        <v>0</v>
      </c>
      <c r="Q7196" s="6">
        <f t="shared" si="790"/>
        <v>2.0236214920887385E-11</v>
      </c>
      <c r="R7196" s="8">
        <f>IF(E7195&lt;&gt;E7196,SUM($Q$4:Q7196)-SUM($R$3:R7195),0)</f>
        <v>0</v>
      </c>
      <c r="S7196" s="6">
        <f>IF(B7196&gt;0,SUM($R$4:R7196)-SUM($S$3:S7195),0)</f>
        <v>0</v>
      </c>
    </row>
    <row r="7197" spans="1:19">
      <c r="A7197">
        <f>IF(E7196&lt;&gt;E7197,COUNTIF($A$4:A7196,"&lt;&gt;0")+1,0)</f>
        <v>0</v>
      </c>
      <c r="B7197">
        <f>IF(A7197&lt;&gt;0,IF(MOD(A7197,3)=0,COUNTIF($B$4:B7196,"&lt;&gt;0")+1,0),0)</f>
        <v>0</v>
      </c>
      <c r="C7197" s="9">
        <f>'Dash Board'!$C$12+COUNT('Daily reducing balance'!$F$4:F7196)</f>
        <v>48923</v>
      </c>
      <c r="D7197">
        <f t="shared" si="784"/>
        <v>2033</v>
      </c>
      <c r="E7197">
        <f t="shared" si="785"/>
        <v>12</v>
      </c>
      <c r="F7197">
        <f>DAY('Dash Board'!$C$12+COUNT('Daily reducing balance'!$F$4:F7196))</f>
        <v>10</v>
      </c>
      <c r="G7197" s="8">
        <f t="shared" si="786"/>
        <v>1.4776686497381177E-7</v>
      </c>
      <c r="H7197" s="6">
        <f>G7197*'Dash Board'!$C$11/365</f>
        <v>4.2508276225343112E-11</v>
      </c>
      <c r="I7197" s="6">
        <f>H7197*'Dash Board'!$C$18/'Dash Board'!$C$11</f>
        <v>2.0242036297782434E-11</v>
      </c>
      <c r="J7197" s="6">
        <f>(G7197&gt;1)*PMT('Dash Board'!$C$11/365,$U$4,-'Dash Board'!$C$19)</f>
        <v>0</v>
      </c>
      <c r="K7197" s="6">
        <f t="shared" si="788"/>
        <v>0</v>
      </c>
      <c r="L7197" s="8">
        <f t="shared" si="789"/>
        <v>1.4780937325003711E-7</v>
      </c>
      <c r="N7197" s="8">
        <f t="shared" si="787"/>
        <v>-2.0242036297782434E-11</v>
      </c>
      <c r="O7197" s="8">
        <f>IF(E7196&lt;&gt;E7197,SUM($N$4:N7197)-SUM($O$3:O7196),0)</f>
        <v>0</v>
      </c>
      <c r="P7197" s="6">
        <f>IF(B7197&gt;0,SUM($O$4:O7197)-SUM($P$3:P7196),0)</f>
        <v>0</v>
      </c>
      <c r="Q7197" s="6">
        <f t="shared" si="790"/>
        <v>2.0242036297782434E-11</v>
      </c>
      <c r="R7197" s="8">
        <f>IF(E7196&lt;&gt;E7197,SUM($Q$4:Q7197)-SUM($R$3:R7196),0)</f>
        <v>0</v>
      </c>
      <c r="S7197" s="6">
        <f>IF(B7197&gt;0,SUM($R$4:R7197)-SUM($S$3:S7196),0)</f>
        <v>0</v>
      </c>
    </row>
    <row r="7198" spans="1:19">
      <c r="A7198">
        <f>IF(E7197&lt;&gt;E7198,COUNTIF($A$4:A7197,"&lt;&gt;0")+1,0)</f>
        <v>0</v>
      </c>
      <c r="B7198">
        <f>IF(A7198&lt;&gt;0,IF(MOD(A7198,3)=0,COUNTIF($B$4:B7197,"&lt;&gt;0")+1,0),0)</f>
        <v>0</v>
      </c>
      <c r="C7198" s="9">
        <f>'Dash Board'!$C$12+COUNT('Daily reducing balance'!$F$4:F7197)</f>
        <v>48924</v>
      </c>
      <c r="D7198">
        <f t="shared" si="784"/>
        <v>2033</v>
      </c>
      <c r="E7198">
        <f t="shared" si="785"/>
        <v>12</v>
      </c>
      <c r="F7198">
        <f>DAY('Dash Board'!$C$12+COUNT('Daily reducing balance'!$F$4:F7197))</f>
        <v>11</v>
      </c>
      <c r="G7198" s="8">
        <f t="shared" si="786"/>
        <v>1.4780937325003711E-7</v>
      </c>
      <c r="H7198" s="6">
        <f>G7198*'Dash Board'!$C$11/365</f>
        <v>4.252050463357232E-11</v>
      </c>
      <c r="I7198" s="6">
        <f>H7198*'Dash Board'!$C$18/'Dash Board'!$C$11</f>
        <v>2.0247859349320153E-11</v>
      </c>
      <c r="J7198" s="6">
        <f>(G7198&gt;1)*PMT('Dash Board'!$C$11/365,$U$4,-'Dash Board'!$C$19)</f>
        <v>0</v>
      </c>
      <c r="K7198" s="6">
        <f t="shared" si="788"/>
        <v>0</v>
      </c>
      <c r="L7198" s="8">
        <f t="shared" si="789"/>
        <v>1.4785189375467068E-7</v>
      </c>
      <c r="N7198" s="8">
        <f t="shared" si="787"/>
        <v>-2.0247859349320153E-11</v>
      </c>
      <c r="O7198" s="8">
        <f>IF(E7197&lt;&gt;E7198,SUM($N$4:N7198)-SUM($O$3:O7197),0)</f>
        <v>0</v>
      </c>
      <c r="P7198" s="6">
        <f>IF(B7198&gt;0,SUM($O$4:O7198)-SUM($P$3:P7197),0)</f>
        <v>0</v>
      </c>
      <c r="Q7198" s="6">
        <f t="shared" si="790"/>
        <v>2.0247859349320153E-11</v>
      </c>
      <c r="R7198" s="8">
        <f>IF(E7197&lt;&gt;E7198,SUM($Q$4:Q7198)-SUM($R$3:R7197),0)</f>
        <v>0</v>
      </c>
      <c r="S7198" s="6">
        <f>IF(B7198&gt;0,SUM($R$4:R7198)-SUM($S$3:S7197),0)</f>
        <v>0</v>
      </c>
    </row>
    <row r="7199" spans="1:19">
      <c r="A7199">
        <f>IF(E7198&lt;&gt;E7199,COUNTIF($A$4:A7198,"&lt;&gt;0")+1,0)</f>
        <v>0</v>
      </c>
      <c r="B7199">
        <f>IF(A7199&lt;&gt;0,IF(MOD(A7199,3)=0,COUNTIF($B$4:B7198,"&lt;&gt;0")+1,0),0)</f>
        <v>0</v>
      </c>
      <c r="C7199" s="9">
        <f>'Dash Board'!$C$12+COUNT('Daily reducing balance'!$F$4:F7198)</f>
        <v>48925</v>
      </c>
      <c r="D7199">
        <f t="shared" si="784"/>
        <v>2033</v>
      </c>
      <c r="E7199">
        <f t="shared" si="785"/>
        <v>12</v>
      </c>
      <c r="F7199">
        <f>DAY('Dash Board'!$C$12+COUNT('Daily reducing balance'!$F$4:F7198))</f>
        <v>12</v>
      </c>
      <c r="G7199" s="8">
        <f t="shared" si="786"/>
        <v>1.4785189375467068E-7</v>
      </c>
      <c r="H7199" s="6">
        <f>G7199*'Dash Board'!$C$11/365</f>
        <v>4.2532736559562795E-11</v>
      </c>
      <c r="I7199" s="6">
        <f>H7199*'Dash Board'!$C$18/'Dash Board'!$C$11</f>
        <v>2.0253684075982286E-11</v>
      </c>
      <c r="J7199" s="6">
        <f>(G7199&gt;1)*PMT('Dash Board'!$C$11/365,$U$4,-'Dash Board'!$C$19)</f>
        <v>0</v>
      </c>
      <c r="K7199" s="6">
        <f t="shared" si="788"/>
        <v>0</v>
      </c>
      <c r="L7199" s="8">
        <f t="shared" si="789"/>
        <v>1.4789442649123024E-7</v>
      </c>
      <c r="N7199" s="8">
        <f t="shared" si="787"/>
        <v>-2.0253684075982286E-11</v>
      </c>
      <c r="O7199" s="8">
        <f>IF(E7198&lt;&gt;E7199,SUM($N$4:N7199)-SUM($O$3:O7198),0)</f>
        <v>0</v>
      </c>
      <c r="P7199" s="6">
        <f>IF(B7199&gt;0,SUM($O$4:O7199)-SUM($P$3:P7198),0)</f>
        <v>0</v>
      </c>
      <c r="Q7199" s="6">
        <f t="shared" si="790"/>
        <v>2.0253684075982286E-11</v>
      </c>
      <c r="R7199" s="8">
        <f>IF(E7198&lt;&gt;E7199,SUM($Q$4:Q7199)-SUM($R$3:R7198),0)</f>
        <v>0</v>
      </c>
      <c r="S7199" s="6">
        <f>IF(B7199&gt;0,SUM($R$4:R7199)-SUM($S$3:S7198),0)</f>
        <v>0</v>
      </c>
    </row>
    <row r="7200" spans="1:19">
      <c r="A7200">
        <f>IF(E7199&lt;&gt;E7200,COUNTIF($A$4:A7199,"&lt;&gt;0")+1,0)</f>
        <v>0</v>
      </c>
      <c r="B7200">
        <f>IF(A7200&lt;&gt;0,IF(MOD(A7200,3)=0,COUNTIF($B$4:B7199,"&lt;&gt;0")+1,0),0)</f>
        <v>0</v>
      </c>
      <c r="C7200" s="9">
        <f>'Dash Board'!$C$12+COUNT('Daily reducing balance'!$F$4:F7199)</f>
        <v>48926</v>
      </c>
      <c r="D7200">
        <f t="shared" si="784"/>
        <v>2033</v>
      </c>
      <c r="E7200">
        <f t="shared" si="785"/>
        <v>12</v>
      </c>
      <c r="F7200">
        <f>DAY('Dash Board'!$C$12+COUNT('Daily reducing balance'!$F$4:F7199))</f>
        <v>13</v>
      </c>
      <c r="G7200" s="8">
        <f t="shared" si="786"/>
        <v>1.4789442649123024E-7</v>
      </c>
      <c r="H7200" s="6">
        <f>G7200*'Dash Board'!$C$11/365</f>
        <v>4.2544972004326513E-11</v>
      </c>
      <c r="I7200" s="6">
        <f>H7200*'Dash Board'!$C$18/'Dash Board'!$C$11</f>
        <v>2.0259510478250722E-11</v>
      </c>
      <c r="J7200" s="6">
        <f>(G7200&gt;1)*PMT('Dash Board'!$C$11/365,$U$4,-'Dash Board'!$C$19)</f>
        <v>0</v>
      </c>
      <c r="K7200" s="6">
        <f t="shared" si="788"/>
        <v>0</v>
      </c>
      <c r="L7200" s="8">
        <f t="shared" si="789"/>
        <v>1.4793697146323457E-7</v>
      </c>
      <c r="N7200" s="8">
        <f t="shared" si="787"/>
        <v>-2.0259510478250722E-11</v>
      </c>
      <c r="O7200" s="8">
        <f>IF(E7199&lt;&gt;E7200,SUM($N$4:N7200)-SUM($O$3:O7199),0)</f>
        <v>0</v>
      </c>
      <c r="P7200" s="6">
        <f>IF(B7200&gt;0,SUM($O$4:O7200)-SUM($P$3:P7199),0)</f>
        <v>0</v>
      </c>
      <c r="Q7200" s="6">
        <f t="shared" si="790"/>
        <v>2.0259510478250722E-11</v>
      </c>
      <c r="R7200" s="8">
        <f>IF(E7199&lt;&gt;E7200,SUM($Q$4:Q7200)-SUM($R$3:R7199),0)</f>
        <v>0</v>
      </c>
      <c r="S7200" s="6">
        <f>IF(B7200&gt;0,SUM($R$4:R7200)-SUM($S$3:S7199),0)</f>
        <v>0</v>
      </c>
    </row>
    <row r="7201" spans="1:19">
      <c r="A7201">
        <f>IF(E7200&lt;&gt;E7201,COUNTIF($A$4:A7200,"&lt;&gt;0")+1,0)</f>
        <v>0</v>
      </c>
      <c r="B7201">
        <f>IF(A7201&lt;&gt;0,IF(MOD(A7201,3)=0,COUNTIF($B$4:B7200,"&lt;&gt;0")+1,0),0)</f>
        <v>0</v>
      </c>
      <c r="C7201" s="9">
        <f>'Dash Board'!$C$12+COUNT('Daily reducing balance'!$F$4:F7200)</f>
        <v>48927</v>
      </c>
      <c r="D7201">
        <f t="shared" si="784"/>
        <v>2033</v>
      </c>
      <c r="E7201">
        <f t="shared" si="785"/>
        <v>12</v>
      </c>
      <c r="F7201">
        <f>DAY('Dash Board'!$C$12+COUNT('Daily reducing balance'!$F$4:F7200))</f>
        <v>14</v>
      </c>
      <c r="G7201" s="8">
        <f t="shared" si="786"/>
        <v>1.4793697146323457E-7</v>
      </c>
      <c r="H7201" s="6">
        <f>G7201*'Dash Board'!$C$11/365</f>
        <v>4.25572109688757E-11</v>
      </c>
      <c r="I7201" s="6">
        <f>H7201*'Dash Board'!$C$18/'Dash Board'!$C$11</f>
        <v>2.0265338556607477E-11</v>
      </c>
      <c r="J7201" s="6">
        <f>(G7201&gt;1)*PMT('Dash Board'!$C$11/365,$U$4,-'Dash Board'!$C$19)</f>
        <v>0</v>
      </c>
      <c r="K7201" s="6">
        <f t="shared" si="788"/>
        <v>0</v>
      </c>
      <c r="L7201" s="8">
        <f t="shared" si="789"/>
        <v>1.4797952867420346E-7</v>
      </c>
      <c r="N7201" s="8">
        <f t="shared" si="787"/>
        <v>-2.0265338556607477E-11</v>
      </c>
      <c r="O7201" s="8">
        <f>IF(E7200&lt;&gt;E7201,SUM($N$4:N7201)-SUM($O$3:O7200),0)</f>
        <v>0</v>
      </c>
      <c r="P7201" s="6">
        <f>IF(B7201&gt;0,SUM($O$4:O7201)-SUM($P$3:P7200),0)</f>
        <v>0</v>
      </c>
      <c r="Q7201" s="6">
        <f t="shared" si="790"/>
        <v>2.0265338556607477E-11</v>
      </c>
      <c r="R7201" s="8">
        <f>IF(E7200&lt;&gt;E7201,SUM($Q$4:Q7201)-SUM($R$3:R7200),0)</f>
        <v>0</v>
      </c>
      <c r="S7201" s="6">
        <f>IF(B7201&gt;0,SUM($R$4:R7201)-SUM($S$3:S7200),0)</f>
        <v>0</v>
      </c>
    </row>
    <row r="7202" spans="1:19">
      <c r="A7202">
        <f>IF(E7201&lt;&gt;E7202,COUNTIF($A$4:A7201,"&lt;&gt;0")+1,0)</f>
        <v>0</v>
      </c>
      <c r="B7202">
        <f>IF(A7202&lt;&gt;0,IF(MOD(A7202,3)=0,COUNTIF($B$4:B7201,"&lt;&gt;0")+1,0),0)</f>
        <v>0</v>
      </c>
      <c r="C7202" s="9">
        <f>'Dash Board'!$C$12+COUNT('Daily reducing balance'!$F$4:F7201)</f>
        <v>48928</v>
      </c>
      <c r="D7202">
        <f t="shared" si="784"/>
        <v>2033</v>
      </c>
      <c r="E7202">
        <f t="shared" si="785"/>
        <v>12</v>
      </c>
      <c r="F7202">
        <f>DAY('Dash Board'!$C$12+COUNT('Daily reducing balance'!$F$4:F7201))</f>
        <v>15</v>
      </c>
      <c r="G7202" s="8">
        <f t="shared" si="786"/>
        <v>1.4797952867420346E-7</v>
      </c>
      <c r="H7202" s="6">
        <f>G7202*'Dash Board'!$C$11/365</f>
        <v>4.2569453454222913E-11</v>
      </c>
      <c r="I7202" s="6">
        <f>H7202*'Dash Board'!$C$18/'Dash Board'!$C$11</f>
        <v>2.0271168311534721E-11</v>
      </c>
      <c r="J7202" s="6">
        <f>(G7202&gt;1)*PMT('Dash Board'!$C$11/365,$U$4,-'Dash Board'!$C$19)</f>
        <v>0</v>
      </c>
      <c r="K7202" s="6">
        <f t="shared" si="788"/>
        <v>0</v>
      </c>
      <c r="L7202" s="8">
        <f t="shared" si="789"/>
        <v>1.4802209812765767E-7</v>
      </c>
      <c r="N7202" s="8">
        <f t="shared" si="787"/>
        <v>-2.0271168311534721E-11</v>
      </c>
      <c r="O7202" s="8">
        <f>IF(E7201&lt;&gt;E7202,SUM($N$4:N7202)-SUM($O$3:O7201),0)</f>
        <v>0</v>
      </c>
      <c r="P7202" s="6">
        <f>IF(B7202&gt;0,SUM($O$4:O7202)-SUM($P$3:P7201),0)</f>
        <v>0</v>
      </c>
      <c r="Q7202" s="6">
        <f t="shared" si="790"/>
        <v>2.0271168311534721E-11</v>
      </c>
      <c r="R7202" s="8">
        <f>IF(E7201&lt;&gt;E7202,SUM($Q$4:Q7202)-SUM($R$3:R7201),0)</f>
        <v>0</v>
      </c>
      <c r="S7202" s="6">
        <f>IF(B7202&gt;0,SUM($R$4:R7202)-SUM($S$3:S7201),0)</f>
        <v>0</v>
      </c>
    </row>
    <row r="7203" spans="1:19">
      <c r="A7203">
        <f>IF(E7202&lt;&gt;E7203,COUNTIF($A$4:A7202,"&lt;&gt;0")+1,0)</f>
        <v>0</v>
      </c>
      <c r="B7203">
        <f>IF(A7203&lt;&gt;0,IF(MOD(A7203,3)=0,COUNTIF($B$4:B7202,"&lt;&gt;0")+1,0),0)</f>
        <v>0</v>
      </c>
      <c r="C7203" s="9">
        <f>'Dash Board'!$C$12+COUNT('Daily reducing balance'!$F$4:F7202)</f>
        <v>48929</v>
      </c>
      <c r="D7203">
        <f t="shared" si="784"/>
        <v>2033</v>
      </c>
      <c r="E7203">
        <f t="shared" si="785"/>
        <v>12</v>
      </c>
      <c r="F7203">
        <f>DAY('Dash Board'!$C$12+COUNT('Daily reducing balance'!$F$4:F7202))</f>
        <v>16</v>
      </c>
      <c r="G7203" s="8">
        <f t="shared" si="786"/>
        <v>1.4802209812765767E-7</v>
      </c>
      <c r="H7203" s="6">
        <f>G7203*'Dash Board'!$C$11/365</f>
        <v>4.2581699461380972E-11</v>
      </c>
      <c r="I7203" s="6">
        <f>H7203*'Dash Board'!$C$18/'Dash Board'!$C$11</f>
        <v>2.0276999743514751E-11</v>
      </c>
      <c r="J7203" s="6">
        <f>(G7203&gt;1)*PMT('Dash Board'!$C$11/365,$U$4,-'Dash Board'!$C$19)</f>
        <v>0</v>
      </c>
      <c r="K7203" s="6">
        <f t="shared" si="788"/>
        <v>0</v>
      </c>
      <c r="L7203" s="8">
        <f t="shared" si="789"/>
        <v>1.4806467982711904E-7</v>
      </c>
      <c r="N7203" s="8">
        <f t="shared" si="787"/>
        <v>-2.0276999743514751E-11</v>
      </c>
      <c r="O7203" s="8">
        <f>IF(E7202&lt;&gt;E7203,SUM($N$4:N7203)-SUM($O$3:O7202),0)</f>
        <v>0</v>
      </c>
      <c r="P7203" s="6">
        <f>IF(B7203&gt;0,SUM($O$4:O7203)-SUM($P$3:P7202),0)</f>
        <v>0</v>
      </c>
      <c r="Q7203" s="6">
        <f t="shared" si="790"/>
        <v>2.0276999743514751E-11</v>
      </c>
      <c r="R7203" s="8">
        <f>IF(E7202&lt;&gt;E7203,SUM($Q$4:Q7203)-SUM($R$3:R7202),0)</f>
        <v>0</v>
      </c>
      <c r="S7203" s="6">
        <f>IF(B7203&gt;0,SUM($R$4:R7203)-SUM($S$3:S7202),0)</f>
        <v>0</v>
      </c>
    </row>
    <row r="7204" spans="1:19">
      <c r="A7204">
        <f>IF(E7203&lt;&gt;E7204,COUNTIF($A$4:A7203,"&lt;&gt;0")+1,0)</f>
        <v>0</v>
      </c>
      <c r="B7204">
        <f>IF(A7204&lt;&gt;0,IF(MOD(A7204,3)=0,COUNTIF($B$4:B7203,"&lt;&gt;0")+1,0),0)</f>
        <v>0</v>
      </c>
      <c r="C7204" s="9">
        <f>'Dash Board'!$C$12+COUNT('Daily reducing balance'!$F$4:F7203)</f>
        <v>48930</v>
      </c>
      <c r="D7204">
        <f t="shared" si="784"/>
        <v>2033</v>
      </c>
      <c r="E7204">
        <f t="shared" si="785"/>
        <v>12</v>
      </c>
      <c r="F7204">
        <f>DAY('Dash Board'!$C$12+COUNT('Daily reducing balance'!$F$4:F7203))</f>
        <v>17</v>
      </c>
      <c r="G7204" s="8">
        <f t="shared" si="786"/>
        <v>1.4806467982711904E-7</v>
      </c>
      <c r="H7204" s="6">
        <f>G7204*'Dash Board'!$C$11/365</f>
        <v>4.259394899136301E-11</v>
      </c>
      <c r="I7204" s="6">
        <f>H7204*'Dash Board'!$C$18/'Dash Board'!$C$11</f>
        <v>2.0282832853030007E-11</v>
      </c>
      <c r="J7204" s="6">
        <f>(G7204&gt;1)*PMT('Dash Board'!$C$11/365,$U$4,-'Dash Board'!$C$19)</f>
        <v>0</v>
      </c>
      <c r="K7204" s="6">
        <f t="shared" si="788"/>
        <v>0</v>
      </c>
      <c r="L7204" s="8">
        <f t="shared" si="789"/>
        <v>1.481072737761104E-7</v>
      </c>
      <c r="N7204" s="8">
        <f t="shared" si="787"/>
        <v>-2.0282832853030007E-11</v>
      </c>
      <c r="O7204" s="8">
        <f>IF(E7203&lt;&gt;E7204,SUM($N$4:N7204)-SUM($O$3:O7203),0)</f>
        <v>0</v>
      </c>
      <c r="P7204" s="6">
        <f>IF(B7204&gt;0,SUM($O$4:O7204)-SUM($P$3:P7203),0)</f>
        <v>0</v>
      </c>
      <c r="Q7204" s="6">
        <f t="shared" si="790"/>
        <v>2.0282832853030007E-11</v>
      </c>
      <c r="R7204" s="8">
        <f>IF(E7203&lt;&gt;E7204,SUM($Q$4:Q7204)-SUM($R$3:R7203),0)</f>
        <v>0</v>
      </c>
      <c r="S7204" s="6">
        <f>IF(B7204&gt;0,SUM($R$4:R7204)-SUM($S$3:S7203),0)</f>
        <v>0</v>
      </c>
    </row>
    <row r="7205" spans="1:19">
      <c r="A7205">
        <f>IF(E7204&lt;&gt;E7205,COUNTIF($A$4:A7204,"&lt;&gt;0")+1,0)</f>
        <v>0</v>
      </c>
      <c r="B7205">
        <f>IF(A7205&lt;&gt;0,IF(MOD(A7205,3)=0,COUNTIF($B$4:B7204,"&lt;&gt;0")+1,0),0)</f>
        <v>0</v>
      </c>
      <c r="C7205" s="9">
        <f>'Dash Board'!$C$12+COUNT('Daily reducing balance'!$F$4:F7204)</f>
        <v>48931</v>
      </c>
      <c r="D7205">
        <f t="shared" si="784"/>
        <v>2033</v>
      </c>
      <c r="E7205">
        <f t="shared" si="785"/>
        <v>12</v>
      </c>
      <c r="F7205">
        <f>DAY('Dash Board'!$C$12+COUNT('Daily reducing balance'!$F$4:F7204))</f>
        <v>18</v>
      </c>
      <c r="G7205" s="8">
        <f t="shared" si="786"/>
        <v>1.481072737761104E-7</v>
      </c>
      <c r="H7205" s="6">
        <f>G7205*'Dash Board'!$C$11/365</f>
        <v>4.2606202045182441E-11</v>
      </c>
      <c r="I7205" s="6">
        <f>H7205*'Dash Board'!$C$18/'Dash Board'!$C$11</f>
        <v>2.0288667640563068E-11</v>
      </c>
      <c r="J7205" s="6">
        <f>(G7205&gt;1)*PMT('Dash Board'!$C$11/365,$U$4,-'Dash Board'!$C$19)</f>
        <v>0</v>
      </c>
      <c r="K7205" s="6">
        <f t="shared" si="788"/>
        <v>0</v>
      </c>
      <c r="L7205" s="8">
        <f t="shared" si="789"/>
        <v>1.4814987997815558E-7</v>
      </c>
      <c r="N7205" s="8">
        <f t="shared" si="787"/>
        <v>-2.0288667640563068E-11</v>
      </c>
      <c r="O7205" s="8">
        <f>IF(E7204&lt;&gt;E7205,SUM($N$4:N7205)-SUM($O$3:O7204),0)</f>
        <v>0</v>
      </c>
      <c r="P7205" s="6">
        <f>IF(B7205&gt;0,SUM($O$4:O7205)-SUM($P$3:P7204),0)</f>
        <v>0</v>
      </c>
      <c r="Q7205" s="6">
        <f t="shared" si="790"/>
        <v>2.0288667640563068E-11</v>
      </c>
      <c r="R7205" s="8">
        <f>IF(E7204&lt;&gt;E7205,SUM($Q$4:Q7205)-SUM($R$3:R7204),0)</f>
        <v>0</v>
      </c>
      <c r="S7205" s="6">
        <f>IF(B7205&gt;0,SUM($R$4:R7205)-SUM($S$3:S7204),0)</f>
        <v>0</v>
      </c>
    </row>
    <row r="7206" spans="1:19">
      <c r="A7206">
        <f>IF(E7205&lt;&gt;E7206,COUNTIF($A$4:A7205,"&lt;&gt;0")+1,0)</f>
        <v>0</v>
      </c>
      <c r="B7206">
        <f>IF(A7206&lt;&gt;0,IF(MOD(A7206,3)=0,COUNTIF($B$4:B7205,"&lt;&gt;0")+1,0),0)</f>
        <v>0</v>
      </c>
      <c r="C7206" s="9">
        <f>'Dash Board'!$C$12+COUNT('Daily reducing balance'!$F$4:F7205)</f>
        <v>48932</v>
      </c>
      <c r="D7206">
        <f t="shared" si="784"/>
        <v>2033</v>
      </c>
      <c r="E7206">
        <f t="shared" si="785"/>
        <v>12</v>
      </c>
      <c r="F7206">
        <f>DAY('Dash Board'!$C$12+COUNT('Daily reducing balance'!$F$4:F7205))</f>
        <v>19</v>
      </c>
      <c r="G7206" s="8">
        <f t="shared" si="786"/>
        <v>1.4814987997815558E-7</v>
      </c>
      <c r="H7206" s="6">
        <f>G7206*'Dash Board'!$C$11/365</f>
        <v>4.2618458623852967E-11</v>
      </c>
      <c r="I7206" s="6">
        <f>H7206*'Dash Board'!$C$18/'Dash Board'!$C$11</f>
        <v>2.0294504106596653E-11</v>
      </c>
      <c r="J7206" s="6">
        <f>(G7206&gt;1)*PMT('Dash Board'!$C$11/365,$U$4,-'Dash Board'!$C$19)</f>
        <v>0</v>
      </c>
      <c r="K7206" s="6">
        <f t="shared" si="788"/>
        <v>0</v>
      </c>
      <c r="L7206" s="8">
        <f t="shared" si="789"/>
        <v>1.4819249843677944E-7</v>
      </c>
      <c r="N7206" s="8">
        <f t="shared" si="787"/>
        <v>-2.0294504106596653E-11</v>
      </c>
      <c r="O7206" s="8">
        <f>IF(E7205&lt;&gt;E7206,SUM($N$4:N7206)-SUM($O$3:O7205),0)</f>
        <v>0</v>
      </c>
      <c r="P7206" s="6">
        <f>IF(B7206&gt;0,SUM($O$4:O7206)-SUM($P$3:P7205),0)</f>
        <v>0</v>
      </c>
      <c r="Q7206" s="6">
        <f t="shared" si="790"/>
        <v>2.0294504106596653E-11</v>
      </c>
      <c r="R7206" s="8">
        <f>IF(E7205&lt;&gt;E7206,SUM($Q$4:Q7206)-SUM($R$3:R7205),0)</f>
        <v>0</v>
      </c>
      <c r="S7206" s="6">
        <f>IF(B7206&gt;0,SUM($R$4:R7206)-SUM($S$3:S7205),0)</f>
        <v>0</v>
      </c>
    </row>
    <row r="7207" spans="1:19">
      <c r="A7207">
        <f>IF(E7206&lt;&gt;E7207,COUNTIF($A$4:A7206,"&lt;&gt;0")+1,0)</f>
        <v>0</v>
      </c>
      <c r="B7207">
        <f>IF(A7207&lt;&gt;0,IF(MOD(A7207,3)=0,COUNTIF($B$4:B7206,"&lt;&gt;0")+1,0),0)</f>
        <v>0</v>
      </c>
      <c r="C7207" s="9">
        <f>'Dash Board'!$C$12+COUNT('Daily reducing balance'!$F$4:F7206)</f>
        <v>48933</v>
      </c>
      <c r="D7207">
        <f t="shared" si="784"/>
        <v>2033</v>
      </c>
      <c r="E7207">
        <f t="shared" si="785"/>
        <v>12</v>
      </c>
      <c r="F7207">
        <f>DAY('Dash Board'!$C$12+COUNT('Daily reducing balance'!$F$4:F7206))</f>
        <v>20</v>
      </c>
      <c r="G7207" s="8">
        <f t="shared" si="786"/>
        <v>1.4819249843677944E-7</v>
      </c>
      <c r="H7207" s="6">
        <f>G7207*'Dash Board'!$C$11/365</f>
        <v>4.2630718728388603E-11</v>
      </c>
      <c r="I7207" s="6">
        <f>H7207*'Dash Board'!$C$18/'Dash Board'!$C$11</f>
        <v>2.0300342251613625E-11</v>
      </c>
      <c r="J7207" s="6">
        <f>(G7207&gt;1)*PMT('Dash Board'!$C$11/365,$U$4,-'Dash Board'!$C$19)</f>
        <v>0</v>
      </c>
      <c r="K7207" s="6">
        <f t="shared" si="788"/>
        <v>0</v>
      </c>
      <c r="L7207" s="8">
        <f t="shared" si="789"/>
        <v>1.4823512915550783E-7</v>
      </c>
      <c r="N7207" s="8">
        <f t="shared" si="787"/>
        <v>-2.0300342251613625E-11</v>
      </c>
      <c r="O7207" s="8">
        <f>IF(E7206&lt;&gt;E7207,SUM($N$4:N7207)-SUM($O$3:O7206),0)</f>
        <v>0</v>
      </c>
      <c r="P7207" s="6">
        <f>IF(B7207&gt;0,SUM($O$4:O7207)-SUM($P$3:P7206),0)</f>
        <v>0</v>
      </c>
      <c r="Q7207" s="6">
        <f t="shared" si="790"/>
        <v>2.0300342251613625E-11</v>
      </c>
      <c r="R7207" s="8">
        <f>IF(E7206&lt;&gt;E7207,SUM($Q$4:Q7207)-SUM($R$3:R7206),0)</f>
        <v>0</v>
      </c>
      <c r="S7207" s="6">
        <f>IF(B7207&gt;0,SUM($R$4:R7207)-SUM($S$3:S7206),0)</f>
        <v>0</v>
      </c>
    </row>
    <row r="7208" spans="1:19">
      <c r="A7208">
        <f>IF(E7207&lt;&gt;E7208,COUNTIF($A$4:A7207,"&lt;&gt;0")+1,0)</f>
        <v>0</v>
      </c>
      <c r="B7208">
        <f>IF(A7208&lt;&gt;0,IF(MOD(A7208,3)=0,COUNTIF($B$4:B7207,"&lt;&gt;0")+1,0),0)</f>
        <v>0</v>
      </c>
      <c r="C7208" s="9">
        <f>'Dash Board'!$C$12+COUNT('Daily reducing balance'!$F$4:F7207)</f>
        <v>48934</v>
      </c>
      <c r="D7208">
        <f t="shared" si="784"/>
        <v>2033</v>
      </c>
      <c r="E7208">
        <f t="shared" si="785"/>
        <v>12</v>
      </c>
      <c r="F7208">
        <f>DAY('Dash Board'!$C$12+COUNT('Daily reducing balance'!$F$4:F7207))</f>
        <v>21</v>
      </c>
      <c r="G7208" s="8">
        <f t="shared" si="786"/>
        <v>1.4823512915550783E-7</v>
      </c>
      <c r="H7208" s="6">
        <f>G7208*'Dash Board'!$C$11/365</f>
        <v>4.264298235980362E-11</v>
      </c>
      <c r="I7208" s="6">
        <f>H7208*'Dash Board'!$C$18/'Dash Board'!$C$11</f>
        <v>2.0306182076096964E-11</v>
      </c>
      <c r="J7208" s="6">
        <f>(G7208&gt;1)*PMT('Dash Board'!$C$11/365,$U$4,-'Dash Board'!$C$19)</f>
        <v>0</v>
      </c>
      <c r="K7208" s="6">
        <f t="shared" si="788"/>
        <v>0</v>
      </c>
      <c r="L7208" s="8">
        <f t="shared" si="789"/>
        <v>1.4827777213786763E-7</v>
      </c>
      <c r="N7208" s="8">
        <f t="shared" si="787"/>
        <v>-2.0306182076096964E-11</v>
      </c>
      <c r="O7208" s="8">
        <f>IF(E7207&lt;&gt;E7208,SUM($N$4:N7208)-SUM($O$3:O7207),0)</f>
        <v>0</v>
      </c>
      <c r="P7208" s="6">
        <f>IF(B7208&gt;0,SUM($O$4:O7208)-SUM($P$3:P7207),0)</f>
        <v>0</v>
      </c>
      <c r="Q7208" s="6">
        <f t="shared" si="790"/>
        <v>2.0306182076096964E-11</v>
      </c>
      <c r="R7208" s="8">
        <f>IF(E7207&lt;&gt;E7208,SUM($Q$4:Q7208)-SUM($R$3:R7207),0)</f>
        <v>0</v>
      </c>
      <c r="S7208" s="6">
        <f>IF(B7208&gt;0,SUM($R$4:R7208)-SUM($S$3:S7207),0)</f>
        <v>0</v>
      </c>
    </row>
    <row r="7209" spans="1:19">
      <c r="A7209">
        <f>IF(E7208&lt;&gt;E7209,COUNTIF($A$4:A7208,"&lt;&gt;0")+1,0)</f>
        <v>0</v>
      </c>
      <c r="B7209">
        <f>IF(A7209&lt;&gt;0,IF(MOD(A7209,3)=0,COUNTIF($B$4:B7208,"&lt;&gt;0")+1,0),0)</f>
        <v>0</v>
      </c>
      <c r="C7209" s="9">
        <f>'Dash Board'!$C$12+COUNT('Daily reducing balance'!$F$4:F7208)</f>
        <v>48935</v>
      </c>
      <c r="D7209">
        <f t="shared" si="784"/>
        <v>2033</v>
      </c>
      <c r="E7209">
        <f t="shared" si="785"/>
        <v>12</v>
      </c>
      <c r="F7209">
        <f>DAY('Dash Board'!$C$12+COUNT('Daily reducing balance'!$F$4:F7208))</f>
        <v>22</v>
      </c>
      <c r="G7209" s="8">
        <f t="shared" si="786"/>
        <v>1.4827777213786763E-7</v>
      </c>
      <c r="H7209" s="6">
        <f>G7209*'Dash Board'!$C$11/365</f>
        <v>4.2655249519112608E-11</v>
      </c>
      <c r="I7209" s="6">
        <f>H7209*'Dash Board'!$C$18/'Dash Board'!$C$11</f>
        <v>2.0312023580529814E-11</v>
      </c>
      <c r="J7209" s="6">
        <f>(G7209&gt;1)*PMT('Dash Board'!$C$11/365,$U$4,-'Dash Board'!$C$19)</f>
        <v>0</v>
      </c>
      <c r="K7209" s="6">
        <f t="shared" si="788"/>
        <v>0</v>
      </c>
      <c r="L7209" s="8">
        <f t="shared" si="789"/>
        <v>1.4832042738738674E-7</v>
      </c>
      <c r="N7209" s="8">
        <f t="shared" si="787"/>
        <v>-2.0312023580529814E-11</v>
      </c>
      <c r="O7209" s="8">
        <f>IF(E7208&lt;&gt;E7209,SUM($N$4:N7209)-SUM($O$3:O7208),0)</f>
        <v>0</v>
      </c>
      <c r="P7209" s="6">
        <f>IF(B7209&gt;0,SUM($O$4:O7209)-SUM($P$3:P7208),0)</f>
        <v>0</v>
      </c>
      <c r="Q7209" s="6">
        <f t="shared" si="790"/>
        <v>2.0312023580529814E-11</v>
      </c>
      <c r="R7209" s="8">
        <f>IF(E7208&lt;&gt;E7209,SUM($Q$4:Q7209)-SUM($R$3:R7208),0)</f>
        <v>0</v>
      </c>
      <c r="S7209" s="6">
        <f>IF(B7209&gt;0,SUM($R$4:R7209)-SUM($S$3:S7208),0)</f>
        <v>0</v>
      </c>
    </row>
    <row r="7210" spans="1:19">
      <c r="A7210">
        <f>IF(E7209&lt;&gt;E7210,COUNTIF($A$4:A7209,"&lt;&gt;0")+1,0)</f>
        <v>0</v>
      </c>
      <c r="B7210">
        <f>IF(A7210&lt;&gt;0,IF(MOD(A7210,3)=0,COUNTIF($B$4:B7209,"&lt;&gt;0")+1,0),0)</f>
        <v>0</v>
      </c>
      <c r="C7210" s="9">
        <f>'Dash Board'!$C$12+COUNT('Daily reducing balance'!$F$4:F7209)</f>
        <v>48936</v>
      </c>
      <c r="D7210">
        <f t="shared" si="784"/>
        <v>2033</v>
      </c>
      <c r="E7210">
        <f t="shared" si="785"/>
        <v>12</v>
      </c>
      <c r="F7210">
        <f>DAY('Dash Board'!$C$12+COUNT('Daily reducing balance'!$F$4:F7209))</f>
        <v>23</v>
      </c>
      <c r="G7210" s="8">
        <f t="shared" si="786"/>
        <v>1.4832042738738674E-7</v>
      </c>
      <c r="H7210" s="6">
        <f>G7210*'Dash Board'!$C$11/365</f>
        <v>4.2667520207330432E-11</v>
      </c>
      <c r="I7210" s="6">
        <f>H7210*'Dash Board'!$C$18/'Dash Board'!$C$11</f>
        <v>2.0317866765395445E-11</v>
      </c>
      <c r="J7210" s="6">
        <f>(G7210&gt;1)*PMT('Dash Board'!$C$11/365,$U$4,-'Dash Board'!$C$19)</f>
        <v>0</v>
      </c>
      <c r="K7210" s="6">
        <f t="shared" si="788"/>
        <v>0</v>
      </c>
      <c r="L7210" s="8">
        <f t="shared" si="789"/>
        <v>1.4836309490759407E-7</v>
      </c>
      <c r="N7210" s="8">
        <f t="shared" si="787"/>
        <v>-2.0317866765395445E-11</v>
      </c>
      <c r="O7210" s="8">
        <f>IF(E7209&lt;&gt;E7210,SUM($N$4:N7210)-SUM($O$3:O7209),0)</f>
        <v>0</v>
      </c>
      <c r="P7210" s="6">
        <f>IF(B7210&gt;0,SUM($O$4:O7210)-SUM($P$3:P7209),0)</f>
        <v>0</v>
      </c>
      <c r="Q7210" s="6">
        <f t="shared" si="790"/>
        <v>2.0317866765395445E-11</v>
      </c>
      <c r="R7210" s="8">
        <f>IF(E7209&lt;&gt;E7210,SUM($Q$4:Q7210)-SUM($R$3:R7209),0)</f>
        <v>0</v>
      </c>
      <c r="S7210" s="6">
        <f>IF(B7210&gt;0,SUM($R$4:R7210)-SUM($S$3:S7209),0)</f>
        <v>0</v>
      </c>
    </row>
    <row r="7211" spans="1:19">
      <c r="A7211">
        <f>IF(E7210&lt;&gt;E7211,COUNTIF($A$4:A7210,"&lt;&gt;0")+1,0)</f>
        <v>0</v>
      </c>
      <c r="B7211">
        <f>IF(A7211&lt;&gt;0,IF(MOD(A7211,3)=0,COUNTIF($B$4:B7210,"&lt;&gt;0")+1,0),0)</f>
        <v>0</v>
      </c>
      <c r="C7211" s="9">
        <f>'Dash Board'!$C$12+COUNT('Daily reducing balance'!$F$4:F7210)</f>
        <v>48937</v>
      </c>
      <c r="D7211">
        <f t="shared" si="784"/>
        <v>2033</v>
      </c>
      <c r="E7211">
        <f t="shared" si="785"/>
        <v>12</v>
      </c>
      <c r="F7211">
        <f>DAY('Dash Board'!$C$12+COUNT('Daily reducing balance'!$F$4:F7210))</f>
        <v>24</v>
      </c>
      <c r="G7211" s="8">
        <f t="shared" si="786"/>
        <v>1.4836309490759407E-7</v>
      </c>
      <c r="H7211" s="6">
        <f>G7211*'Dash Board'!$C$11/365</f>
        <v>4.2679794425472264E-11</v>
      </c>
      <c r="I7211" s="6">
        <f>H7211*'Dash Board'!$C$18/'Dash Board'!$C$11</f>
        <v>2.0323711631177269E-11</v>
      </c>
      <c r="J7211" s="6">
        <f>(G7211&gt;1)*PMT('Dash Board'!$C$11/365,$U$4,-'Dash Board'!$C$19)</f>
        <v>0</v>
      </c>
      <c r="K7211" s="6">
        <f t="shared" si="788"/>
        <v>0</v>
      </c>
      <c r="L7211" s="8">
        <f t="shared" si="789"/>
        <v>1.4840577470201954E-7</v>
      </c>
      <c r="N7211" s="8">
        <f t="shared" si="787"/>
        <v>-2.0323711631177269E-11</v>
      </c>
      <c r="O7211" s="8">
        <f>IF(E7210&lt;&gt;E7211,SUM($N$4:N7211)-SUM($O$3:O7210),0)</f>
        <v>0</v>
      </c>
      <c r="P7211" s="6">
        <f>IF(B7211&gt;0,SUM($O$4:O7211)-SUM($P$3:P7210),0)</f>
        <v>0</v>
      </c>
      <c r="Q7211" s="6">
        <f t="shared" si="790"/>
        <v>2.0323711631177269E-11</v>
      </c>
      <c r="R7211" s="8">
        <f>IF(E7210&lt;&gt;E7211,SUM($Q$4:Q7211)-SUM($R$3:R7210),0)</f>
        <v>0</v>
      </c>
      <c r="S7211" s="6">
        <f>IF(B7211&gt;0,SUM($R$4:R7211)-SUM($S$3:S7210),0)</f>
        <v>0</v>
      </c>
    </row>
    <row r="7212" spans="1:19">
      <c r="A7212">
        <f>IF(E7211&lt;&gt;E7212,COUNTIF($A$4:A7211,"&lt;&gt;0")+1,0)</f>
        <v>0</v>
      </c>
      <c r="B7212">
        <f>IF(A7212&lt;&gt;0,IF(MOD(A7212,3)=0,COUNTIF($B$4:B7211,"&lt;&gt;0")+1,0),0)</f>
        <v>0</v>
      </c>
      <c r="C7212" s="9">
        <f>'Dash Board'!$C$12+COUNT('Daily reducing balance'!$F$4:F7211)</f>
        <v>48938</v>
      </c>
      <c r="D7212">
        <f t="shared" si="784"/>
        <v>2033</v>
      </c>
      <c r="E7212">
        <f t="shared" si="785"/>
        <v>12</v>
      </c>
      <c r="F7212">
        <f>DAY('Dash Board'!$C$12+COUNT('Daily reducing balance'!$F$4:F7211))</f>
        <v>25</v>
      </c>
      <c r="G7212" s="8">
        <f t="shared" si="786"/>
        <v>1.4840577470201954E-7</v>
      </c>
      <c r="H7212" s="6">
        <f>G7212*'Dash Board'!$C$11/365</f>
        <v>4.2692072174553563E-11</v>
      </c>
      <c r="I7212" s="6">
        <f>H7212*'Dash Board'!$C$18/'Dash Board'!$C$11</f>
        <v>2.0329558178358841E-11</v>
      </c>
      <c r="J7212" s="6">
        <f>(G7212&gt;1)*PMT('Dash Board'!$C$11/365,$U$4,-'Dash Board'!$C$19)</f>
        <v>0</v>
      </c>
      <c r="K7212" s="6">
        <f t="shared" si="788"/>
        <v>0</v>
      </c>
      <c r="L7212" s="8">
        <f t="shared" si="789"/>
        <v>1.484484667741941E-7</v>
      </c>
      <c r="N7212" s="8">
        <f t="shared" si="787"/>
        <v>-2.0329558178358841E-11</v>
      </c>
      <c r="O7212" s="8">
        <f>IF(E7211&lt;&gt;E7212,SUM($N$4:N7212)-SUM($O$3:O7211),0)</f>
        <v>0</v>
      </c>
      <c r="P7212" s="6">
        <f>IF(B7212&gt;0,SUM($O$4:O7212)-SUM($P$3:P7211),0)</f>
        <v>0</v>
      </c>
      <c r="Q7212" s="6">
        <f t="shared" si="790"/>
        <v>2.0329558178358841E-11</v>
      </c>
      <c r="R7212" s="8">
        <f>IF(E7211&lt;&gt;E7212,SUM($Q$4:Q7212)-SUM($R$3:R7211),0)</f>
        <v>0</v>
      </c>
      <c r="S7212" s="6">
        <f>IF(B7212&gt;0,SUM($R$4:R7212)-SUM($S$3:S7211),0)</f>
        <v>0</v>
      </c>
    </row>
    <row r="7213" spans="1:19">
      <c r="A7213">
        <f>IF(E7212&lt;&gt;E7213,COUNTIF($A$4:A7212,"&lt;&gt;0")+1,0)</f>
        <v>0</v>
      </c>
      <c r="B7213">
        <f>IF(A7213&lt;&gt;0,IF(MOD(A7213,3)=0,COUNTIF($B$4:B7212,"&lt;&gt;0")+1,0),0)</f>
        <v>0</v>
      </c>
      <c r="C7213" s="9">
        <f>'Dash Board'!$C$12+COUNT('Daily reducing balance'!$F$4:F7212)</f>
        <v>48939</v>
      </c>
      <c r="D7213">
        <f t="shared" si="784"/>
        <v>2033</v>
      </c>
      <c r="E7213">
        <f t="shared" si="785"/>
        <v>12</v>
      </c>
      <c r="F7213">
        <f>DAY('Dash Board'!$C$12+COUNT('Daily reducing balance'!$F$4:F7212))</f>
        <v>26</v>
      </c>
      <c r="G7213" s="8">
        <f t="shared" si="786"/>
        <v>1.484484667741941E-7</v>
      </c>
      <c r="H7213" s="6">
        <f>G7213*'Dash Board'!$C$11/365</f>
        <v>4.2704353455590083E-11</v>
      </c>
      <c r="I7213" s="6">
        <f>H7213*'Dash Board'!$C$18/'Dash Board'!$C$11</f>
        <v>2.0335406407423848E-11</v>
      </c>
      <c r="J7213" s="6">
        <f>(G7213&gt;1)*PMT('Dash Board'!$C$11/365,$U$4,-'Dash Board'!$C$19)</f>
        <v>0</v>
      </c>
      <c r="K7213" s="6">
        <f t="shared" si="788"/>
        <v>0</v>
      </c>
      <c r="L7213" s="8">
        <f t="shared" si="789"/>
        <v>1.4849117112764968E-7</v>
      </c>
      <c r="N7213" s="8">
        <f t="shared" si="787"/>
        <v>-2.0335406407423848E-11</v>
      </c>
      <c r="O7213" s="8">
        <f>IF(E7212&lt;&gt;E7213,SUM($N$4:N7213)-SUM($O$3:O7212),0)</f>
        <v>0</v>
      </c>
      <c r="P7213" s="6">
        <f>IF(B7213&gt;0,SUM($O$4:O7213)-SUM($P$3:P7212),0)</f>
        <v>0</v>
      </c>
      <c r="Q7213" s="6">
        <f t="shared" si="790"/>
        <v>2.0335406407423848E-11</v>
      </c>
      <c r="R7213" s="8">
        <f>IF(E7212&lt;&gt;E7213,SUM($Q$4:Q7213)-SUM($R$3:R7212),0)</f>
        <v>0</v>
      </c>
      <c r="S7213" s="6">
        <f>IF(B7213&gt;0,SUM($R$4:R7213)-SUM($S$3:S7212),0)</f>
        <v>0</v>
      </c>
    </row>
    <row r="7214" spans="1:19">
      <c r="A7214">
        <f>IF(E7213&lt;&gt;E7214,COUNTIF($A$4:A7213,"&lt;&gt;0")+1,0)</f>
        <v>0</v>
      </c>
      <c r="B7214">
        <f>IF(A7214&lt;&gt;0,IF(MOD(A7214,3)=0,COUNTIF($B$4:B7213,"&lt;&gt;0")+1,0),0)</f>
        <v>0</v>
      </c>
      <c r="C7214" s="9">
        <f>'Dash Board'!$C$12+COUNT('Daily reducing balance'!$F$4:F7213)</f>
        <v>48940</v>
      </c>
      <c r="D7214">
        <f t="shared" si="784"/>
        <v>2033</v>
      </c>
      <c r="E7214">
        <f t="shared" si="785"/>
        <v>12</v>
      </c>
      <c r="F7214">
        <f>DAY('Dash Board'!$C$12+COUNT('Daily reducing balance'!$F$4:F7213))</f>
        <v>27</v>
      </c>
      <c r="G7214" s="8">
        <f t="shared" si="786"/>
        <v>1.4849117112764968E-7</v>
      </c>
      <c r="H7214" s="6">
        <f>G7214*'Dash Board'!$C$11/365</f>
        <v>4.2716638269597852E-11</v>
      </c>
      <c r="I7214" s="6">
        <f>H7214*'Dash Board'!$C$18/'Dash Board'!$C$11</f>
        <v>2.0341256318856124E-11</v>
      </c>
      <c r="J7214" s="6">
        <f>(G7214&gt;1)*PMT('Dash Board'!$C$11/365,$U$4,-'Dash Board'!$C$19)</f>
        <v>0</v>
      </c>
      <c r="K7214" s="6">
        <f t="shared" si="788"/>
        <v>0</v>
      </c>
      <c r="L7214" s="8">
        <f t="shared" si="789"/>
        <v>1.4853388776591928E-7</v>
      </c>
      <c r="N7214" s="8">
        <f t="shared" si="787"/>
        <v>-2.0341256318856124E-11</v>
      </c>
      <c r="O7214" s="8">
        <f>IF(E7213&lt;&gt;E7214,SUM($N$4:N7214)-SUM($O$3:O7213),0)</f>
        <v>0</v>
      </c>
      <c r="P7214" s="6">
        <f>IF(B7214&gt;0,SUM($O$4:O7214)-SUM($P$3:P7213),0)</f>
        <v>0</v>
      </c>
      <c r="Q7214" s="6">
        <f t="shared" si="790"/>
        <v>2.0341256318856124E-11</v>
      </c>
      <c r="R7214" s="8">
        <f>IF(E7213&lt;&gt;E7214,SUM($Q$4:Q7214)-SUM($R$3:R7213),0)</f>
        <v>0</v>
      </c>
      <c r="S7214" s="6">
        <f>IF(B7214&gt;0,SUM($R$4:R7214)-SUM($S$3:S7213),0)</f>
        <v>0</v>
      </c>
    </row>
    <row r="7215" spans="1:19">
      <c r="A7215">
        <f>IF(E7214&lt;&gt;E7215,COUNTIF($A$4:A7214,"&lt;&gt;0")+1,0)</f>
        <v>0</v>
      </c>
      <c r="B7215">
        <f>IF(A7215&lt;&gt;0,IF(MOD(A7215,3)=0,COUNTIF($B$4:B7214,"&lt;&gt;0")+1,0),0)</f>
        <v>0</v>
      </c>
      <c r="C7215" s="9">
        <f>'Dash Board'!$C$12+COUNT('Daily reducing balance'!$F$4:F7214)</f>
        <v>48941</v>
      </c>
      <c r="D7215">
        <f t="shared" si="784"/>
        <v>2033</v>
      </c>
      <c r="E7215">
        <f t="shared" si="785"/>
        <v>12</v>
      </c>
      <c r="F7215">
        <f>DAY('Dash Board'!$C$12+COUNT('Daily reducing balance'!$F$4:F7214))</f>
        <v>28</v>
      </c>
      <c r="G7215" s="8">
        <f t="shared" si="786"/>
        <v>1.4853388776591928E-7</v>
      </c>
      <c r="H7215" s="6">
        <f>G7215*'Dash Board'!$C$11/365</f>
        <v>4.2728926617593212E-11</v>
      </c>
      <c r="I7215" s="6">
        <f>H7215*'Dash Board'!$C$18/'Dash Board'!$C$11</f>
        <v>2.0347107913139626E-11</v>
      </c>
      <c r="J7215" s="6">
        <f>(G7215&gt;1)*PMT('Dash Board'!$C$11/365,$U$4,-'Dash Board'!$C$19)</f>
        <v>0</v>
      </c>
      <c r="K7215" s="6">
        <f t="shared" si="788"/>
        <v>0</v>
      </c>
      <c r="L7215" s="8">
        <f t="shared" si="789"/>
        <v>1.4857661669253687E-7</v>
      </c>
      <c r="N7215" s="8">
        <f t="shared" si="787"/>
        <v>-2.0347107913139626E-11</v>
      </c>
      <c r="O7215" s="8">
        <f>IF(E7214&lt;&gt;E7215,SUM($N$4:N7215)-SUM($O$3:O7214),0)</f>
        <v>0</v>
      </c>
      <c r="P7215" s="6">
        <f>IF(B7215&gt;0,SUM($O$4:O7215)-SUM($P$3:P7214),0)</f>
        <v>0</v>
      </c>
      <c r="Q7215" s="6">
        <f t="shared" si="790"/>
        <v>2.0347107913139626E-11</v>
      </c>
      <c r="R7215" s="8">
        <f>IF(E7214&lt;&gt;E7215,SUM($Q$4:Q7215)-SUM($R$3:R7214),0)</f>
        <v>0</v>
      </c>
      <c r="S7215" s="6">
        <f>IF(B7215&gt;0,SUM($R$4:R7215)-SUM($S$3:S7214),0)</f>
        <v>0</v>
      </c>
    </row>
    <row r="7216" spans="1:19">
      <c r="A7216">
        <f>IF(E7215&lt;&gt;E7216,COUNTIF($A$4:A7215,"&lt;&gt;0")+1,0)</f>
        <v>0</v>
      </c>
      <c r="B7216">
        <f>IF(A7216&lt;&gt;0,IF(MOD(A7216,3)=0,COUNTIF($B$4:B7215,"&lt;&gt;0")+1,0),0)</f>
        <v>0</v>
      </c>
      <c r="C7216" s="9">
        <f>'Dash Board'!$C$12+COUNT('Daily reducing balance'!$F$4:F7215)</f>
        <v>48942</v>
      </c>
      <c r="D7216">
        <f t="shared" si="784"/>
        <v>2033</v>
      </c>
      <c r="E7216">
        <f t="shared" si="785"/>
        <v>12</v>
      </c>
      <c r="F7216">
        <f>DAY('Dash Board'!$C$12+COUNT('Daily reducing balance'!$F$4:F7215))</f>
        <v>29</v>
      </c>
      <c r="G7216" s="8">
        <f t="shared" si="786"/>
        <v>1.4857661669253687E-7</v>
      </c>
      <c r="H7216" s="6">
        <f>G7216*'Dash Board'!$C$11/365</f>
        <v>4.2741218500592793E-11</v>
      </c>
      <c r="I7216" s="6">
        <f>H7216*'Dash Board'!$C$18/'Dash Board'!$C$11</f>
        <v>2.0352961190758476E-11</v>
      </c>
      <c r="J7216" s="6">
        <f>(G7216&gt;1)*PMT('Dash Board'!$C$11/365,$U$4,-'Dash Board'!$C$19)</f>
        <v>0</v>
      </c>
      <c r="K7216" s="6">
        <f t="shared" si="788"/>
        <v>0</v>
      </c>
      <c r="L7216" s="8">
        <f t="shared" si="789"/>
        <v>1.4861935791103747E-7</v>
      </c>
      <c r="N7216" s="8">
        <f t="shared" si="787"/>
        <v>-2.0352961190758476E-11</v>
      </c>
      <c r="O7216" s="8">
        <f>IF(E7215&lt;&gt;E7216,SUM($N$4:N7216)-SUM($O$3:O7215),0)</f>
        <v>0</v>
      </c>
      <c r="P7216" s="6">
        <f>IF(B7216&gt;0,SUM($O$4:O7216)-SUM($P$3:P7215),0)</f>
        <v>0</v>
      </c>
      <c r="Q7216" s="6">
        <f t="shared" si="790"/>
        <v>2.0352961190758476E-11</v>
      </c>
      <c r="R7216" s="8">
        <f>IF(E7215&lt;&gt;E7216,SUM($Q$4:Q7216)-SUM($R$3:R7215),0)</f>
        <v>0</v>
      </c>
      <c r="S7216" s="6">
        <f>IF(B7216&gt;0,SUM($R$4:R7216)-SUM($S$3:S7215),0)</f>
        <v>0</v>
      </c>
    </row>
    <row r="7217" spans="1:19">
      <c r="A7217">
        <f>IF(E7216&lt;&gt;E7217,COUNTIF($A$4:A7216,"&lt;&gt;0")+1,0)</f>
        <v>0</v>
      </c>
      <c r="B7217">
        <f>IF(A7217&lt;&gt;0,IF(MOD(A7217,3)=0,COUNTIF($B$4:B7216,"&lt;&gt;0")+1,0),0)</f>
        <v>0</v>
      </c>
      <c r="C7217" s="9">
        <f>'Dash Board'!$C$12+COUNT('Daily reducing balance'!$F$4:F7216)</f>
        <v>48943</v>
      </c>
      <c r="D7217">
        <f t="shared" si="784"/>
        <v>2033</v>
      </c>
      <c r="E7217">
        <f t="shared" si="785"/>
        <v>12</v>
      </c>
      <c r="F7217">
        <f>DAY('Dash Board'!$C$12+COUNT('Daily reducing balance'!$F$4:F7216))</f>
        <v>30</v>
      </c>
      <c r="G7217" s="8">
        <f t="shared" si="786"/>
        <v>1.4861935791103747E-7</v>
      </c>
      <c r="H7217" s="6">
        <f>G7217*'Dash Board'!$C$11/365</f>
        <v>4.2753513919613516E-11</v>
      </c>
      <c r="I7217" s="6">
        <f>H7217*'Dash Board'!$C$18/'Dash Board'!$C$11</f>
        <v>2.0358816152196912E-11</v>
      </c>
      <c r="J7217" s="6">
        <f>(G7217&gt;1)*PMT('Dash Board'!$C$11/365,$U$4,-'Dash Board'!$C$19)</f>
        <v>0</v>
      </c>
      <c r="K7217" s="6">
        <f t="shared" si="788"/>
        <v>0</v>
      </c>
      <c r="L7217" s="8">
        <f t="shared" si="789"/>
        <v>1.4866211142495708E-7</v>
      </c>
      <c r="N7217" s="8">
        <f t="shared" si="787"/>
        <v>-2.0358816152196912E-11</v>
      </c>
      <c r="O7217" s="8">
        <f>IF(E7216&lt;&gt;E7217,SUM($N$4:N7217)-SUM($O$3:O7216),0)</f>
        <v>0</v>
      </c>
      <c r="P7217" s="6">
        <f>IF(B7217&gt;0,SUM($O$4:O7217)-SUM($P$3:P7216),0)</f>
        <v>0</v>
      </c>
      <c r="Q7217" s="6">
        <f t="shared" si="790"/>
        <v>2.0358816152196912E-11</v>
      </c>
      <c r="R7217" s="8">
        <f>IF(E7216&lt;&gt;E7217,SUM($Q$4:Q7217)-SUM($R$3:R7216),0)</f>
        <v>0</v>
      </c>
      <c r="S7217" s="6">
        <f>IF(B7217&gt;0,SUM($R$4:R7217)-SUM($S$3:S7216),0)</f>
        <v>0</v>
      </c>
    </row>
    <row r="7218" spans="1:19">
      <c r="A7218">
        <f>IF(E7217&lt;&gt;E7218,COUNTIF($A$4:A7217,"&lt;&gt;0")+1,0)</f>
        <v>0</v>
      </c>
      <c r="B7218">
        <f>IF(A7218&lt;&gt;0,IF(MOD(A7218,3)=0,COUNTIF($B$4:B7217,"&lt;&gt;0")+1,0),0)</f>
        <v>0</v>
      </c>
      <c r="C7218" s="9">
        <f>'Dash Board'!$C$12+COUNT('Daily reducing balance'!$F$4:F7217)</f>
        <v>48944</v>
      </c>
      <c r="D7218">
        <f t="shared" si="784"/>
        <v>2033</v>
      </c>
      <c r="E7218">
        <f t="shared" si="785"/>
        <v>12</v>
      </c>
      <c r="F7218">
        <f>DAY('Dash Board'!$C$12+COUNT('Daily reducing balance'!$F$4:F7217))</f>
        <v>31</v>
      </c>
      <c r="G7218" s="8">
        <f t="shared" si="786"/>
        <v>1.4866211142495708E-7</v>
      </c>
      <c r="H7218" s="6">
        <f>G7218*'Dash Board'!$C$11/365</f>
        <v>4.2765812875672581E-11</v>
      </c>
      <c r="I7218" s="6">
        <f>H7218*'Dash Board'!$C$18/'Dash Board'!$C$11</f>
        <v>2.0364672797939326E-11</v>
      </c>
      <c r="J7218" s="6">
        <f>(G7218&gt;1)*PMT('Dash Board'!$C$11/365,$U$4,-'Dash Board'!$C$19)</f>
        <v>0</v>
      </c>
      <c r="K7218" s="6">
        <f t="shared" si="788"/>
        <v>0</v>
      </c>
      <c r="L7218" s="8">
        <f t="shared" si="789"/>
        <v>1.4870487723783275E-7</v>
      </c>
      <c r="N7218" s="8">
        <f t="shared" si="787"/>
        <v>-2.0364672797939326E-11</v>
      </c>
      <c r="O7218" s="8">
        <f>IF(E7217&lt;&gt;E7218,SUM($N$4:N7218)-SUM($O$3:O7217),0)</f>
        <v>0</v>
      </c>
      <c r="P7218" s="6">
        <f>IF(B7218&gt;0,SUM($O$4:O7218)-SUM($P$3:P7217),0)</f>
        <v>0</v>
      </c>
      <c r="Q7218" s="6">
        <f t="shared" si="790"/>
        <v>2.0364672797939326E-11</v>
      </c>
      <c r="R7218" s="8">
        <f>IF(E7217&lt;&gt;E7218,SUM($Q$4:Q7218)-SUM($R$3:R7217),0)</f>
        <v>0</v>
      </c>
      <c r="S7218" s="6">
        <f>IF(B7218&gt;0,SUM($R$4:R7218)-SUM($S$3:S7217),0)</f>
        <v>0</v>
      </c>
    </row>
    <row r="7219" spans="1:19">
      <c r="A7219">
        <f>IF(E7218&lt;&gt;E7219,COUNTIF($A$4:A7218,"&lt;&gt;0")+1,0)</f>
        <v>237</v>
      </c>
      <c r="B7219">
        <f>IF(A7219&lt;&gt;0,IF(MOD(A7219,3)=0,COUNTIF($B$4:B7218,"&lt;&gt;0")+1,0),0)</f>
        <v>79</v>
      </c>
      <c r="C7219" s="9">
        <f>'Dash Board'!$C$12+COUNT('Daily reducing balance'!$F$4:F7218)</f>
        <v>48945</v>
      </c>
      <c r="D7219">
        <f t="shared" si="784"/>
        <v>2034</v>
      </c>
      <c r="E7219">
        <f t="shared" si="785"/>
        <v>1</v>
      </c>
      <c r="F7219">
        <f>DAY('Dash Board'!$C$12+COUNT('Daily reducing balance'!$F$4:F7218))</f>
        <v>1</v>
      </c>
      <c r="G7219" s="8">
        <f t="shared" si="786"/>
        <v>1.4870487723783275E-7</v>
      </c>
      <c r="H7219" s="6">
        <f>G7219*'Dash Board'!$C$11/365</f>
        <v>4.2778115369787504E-11</v>
      </c>
      <c r="I7219" s="6">
        <f>H7219*'Dash Board'!$C$18/'Dash Board'!$C$11</f>
        <v>2.0370531128470241E-11</v>
      </c>
      <c r="J7219" s="6">
        <f>(G7219&gt;1)*PMT('Dash Board'!$C$11/365,$U$4,-'Dash Board'!$C$19)</f>
        <v>0</v>
      </c>
      <c r="K7219" s="6">
        <f t="shared" si="788"/>
        <v>0</v>
      </c>
      <c r="L7219" s="8">
        <f t="shared" si="789"/>
        <v>1.4874765535320254E-7</v>
      </c>
      <c r="N7219" s="8">
        <f t="shared" si="787"/>
        <v>-2.0370531128470241E-11</v>
      </c>
      <c r="O7219" s="8">
        <f>IF(E7218&lt;&gt;E7219,SUM($N$4:N7219)-SUM($O$3:O7218),0)</f>
        <v>0</v>
      </c>
      <c r="P7219" s="6">
        <f>IF(B7219&gt;0,SUM($O$4:O7219)-SUM($P$3:P7218),0)</f>
        <v>0</v>
      </c>
      <c r="Q7219" s="6">
        <f t="shared" si="790"/>
        <v>2.0370531128470241E-11</v>
      </c>
      <c r="R7219" s="8">
        <f>IF(E7218&lt;&gt;E7219,SUM($Q$4:Q7219)-SUM($R$3:R7218),0)</f>
        <v>9.0221874415874481E-10</v>
      </c>
      <c r="S7219" s="6">
        <f>IF(B7219&gt;0,SUM($R$4:R7219)-SUM($S$3:S7218),0)</f>
        <v>2.6775524020195007E-9</v>
      </c>
    </row>
    <row r="7220" spans="1:19">
      <c r="A7220">
        <f>IF(E7219&lt;&gt;E7220,COUNTIF($A$4:A7219,"&lt;&gt;0")+1,0)</f>
        <v>0</v>
      </c>
      <c r="B7220">
        <f>IF(A7220&lt;&gt;0,IF(MOD(A7220,3)=0,COUNTIF($B$4:B7219,"&lt;&gt;0")+1,0),0)</f>
        <v>0</v>
      </c>
      <c r="C7220" s="9">
        <f>'Dash Board'!$C$12+COUNT('Daily reducing balance'!$F$4:F7219)</f>
        <v>48946</v>
      </c>
      <c r="D7220">
        <f t="shared" ref="D7220:D7283" si="791">IF(AND(E7220=1,F7220=1),D7219+1,D7219)</f>
        <v>2034</v>
      </c>
      <c r="E7220">
        <f t="shared" ref="E7220:E7283" si="792">IF(F7220=1,IF(E7219+1&gt;12,1,E7219+1),E7219)</f>
        <v>1</v>
      </c>
      <c r="F7220">
        <f>DAY('Dash Board'!$C$12+COUNT('Daily reducing balance'!$F$4:F7219))</f>
        <v>2</v>
      </c>
      <c r="G7220" s="8">
        <f t="shared" ref="G7220:G7283" si="793">L7219</f>
        <v>1.4874765535320254E-7</v>
      </c>
      <c r="H7220" s="6">
        <f>G7220*'Dash Board'!$C$11/365</f>
        <v>4.2790421402976072E-11</v>
      </c>
      <c r="I7220" s="6">
        <f>H7220*'Dash Board'!$C$18/'Dash Board'!$C$11</f>
        <v>2.0376391144274321E-11</v>
      </c>
      <c r="J7220" s="6">
        <f>(G7220&gt;1)*PMT('Dash Board'!$C$11/365,$U$4,-'Dash Board'!$C$19)</f>
        <v>0</v>
      </c>
      <c r="K7220" s="6">
        <f t="shared" si="788"/>
        <v>0</v>
      </c>
      <c r="L7220" s="8">
        <f t="shared" si="789"/>
        <v>1.4879044577460551E-7</v>
      </c>
      <c r="N7220" s="8">
        <f t="shared" ref="N7220:N7283" si="794">J7220-I7220</f>
        <v>-2.0376391144274321E-11</v>
      </c>
      <c r="O7220" s="8">
        <f>IF(E7219&lt;&gt;E7220,SUM($N$4:N7220)-SUM($O$3:O7219),0)</f>
        <v>0</v>
      </c>
      <c r="P7220" s="6">
        <f>IF(B7220&gt;0,SUM($O$4:O7220)-SUM($P$3:P7219),0)</f>
        <v>0</v>
      </c>
      <c r="Q7220" s="6">
        <f t="shared" si="790"/>
        <v>2.0376391144274321E-11</v>
      </c>
      <c r="R7220" s="8">
        <f>IF(E7219&lt;&gt;E7220,SUM($Q$4:Q7220)-SUM($R$3:R7219),0)</f>
        <v>0</v>
      </c>
      <c r="S7220" s="6">
        <f>IF(B7220&gt;0,SUM($R$4:R7220)-SUM($S$3:S7219),0)</f>
        <v>0</v>
      </c>
    </row>
    <row r="7221" spans="1:19">
      <c r="A7221">
        <f>IF(E7220&lt;&gt;E7221,COUNTIF($A$4:A7220,"&lt;&gt;0")+1,0)</f>
        <v>0</v>
      </c>
      <c r="B7221">
        <f>IF(A7221&lt;&gt;0,IF(MOD(A7221,3)=0,COUNTIF($B$4:B7220,"&lt;&gt;0")+1,0),0)</f>
        <v>0</v>
      </c>
      <c r="C7221" s="9">
        <f>'Dash Board'!$C$12+COUNT('Daily reducing balance'!$F$4:F7220)</f>
        <v>48947</v>
      </c>
      <c r="D7221">
        <f t="shared" si="791"/>
        <v>2034</v>
      </c>
      <c r="E7221">
        <f t="shared" si="792"/>
        <v>1</v>
      </c>
      <c r="F7221">
        <f>DAY('Dash Board'!$C$12+COUNT('Daily reducing balance'!$F$4:F7220))</f>
        <v>3</v>
      </c>
      <c r="G7221" s="8">
        <f t="shared" si="793"/>
        <v>1.4879044577460551E-7</v>
      </c>
      <c r="H7221" s="6">
        <f>G7221*'Dash Board'!$C$11/365</f>
        <v>4.2802730976256378E-11</v>
      </c>
      <c r="I7221" s="6">
        <f>H7221*'Dash Board'!$C$18/'Dash Board'!$C$11</f>
        <v>2.0382252845836375E-11</v>
      </c>
      <c r="J7221" s="6">
        <f>(G7221&gt;1)*PMT('Dash Board'!$C$11/365,$U$4,-'Dash Board'!$C$19)</f>
        <v>0</v>
      </c>
      <c r="K7221" s="6">
        <f t="shared" si="788"/>
        <v>0</v>
      </c>
      <c r="L7221" s="8">
        <f t="shared" si="789"/>
        <v>1.4883324850558176E-7</v>
      </c>
      <c r="N7221" s="8">
        <f t="shared" si="794"/>
        <v>-2.0382252845836375E-11</v>
      </c>
      <c r="O7221" s="8">
        <f>IF(E7220&lt;&gt;E7221,SUM($N$4:N7221)-SUM($O$3:O7220),0)</f>
        <v>0</v>
      </c>
      <c r="P7221" s="6">
        <f>IF(B7221&gt;0,SUM($O$4:O7221)-SUM($P$3:P7220),0)</f>
        <v>0</v>
      </c>
      <c r="Q7221" s="6">
        <f t="shared" si="790"/>
        <v>2.0382252845836375E-11</v>
      </c>
      <c r="R7221" s="8">
        <f>IF(E7220&lt;&gt;E7221,SUM($Q$4:Q7221)-SUM($R$3:R7220),0)</f>
        <v>0</v>
      </c>
      <c r="S7221" s="6">
        <f>IF(B7221&gt;0,SUM($R$4:R7221)-SUM($S$3:S7220),0)</f>
        <v>0</v>
      </c>
    </row>
    <row r="7222" spans="1:19">
      <c r="A7222">
        <f>IF(E7221&lt;&gt;E7222,COUNTIF($A$4:A7221,"&lt;&gt;0")+1,0)</f>
        <v>0</v>
      </c>
      <c r="B7222">
        <f>IF(A7222&lt;&gt;0,IF(MOD(A7222,3)=0,COUNTIF($B$4:B7221,"&lt;&gt;0")+1,0),0)</f>
        <v>0</v>
      </c>
      <c r="C7222" s="9">
        <f>'Dash Board'!$C$12+COUNT('Daily reducing balance'!$F$4:F7221)</f>
        <v>48948</v>
      </c>
      <c r="D7222">
        <f t="shared" si="791"/>
        <v>2034</v>
      </c>
      <c r="E7222">
        <f t="shared" si="792"/>
        <v>1</v>
      </c>
      <c r="F7222">
        <f>DAY('Dash Board'!$C$12+COUNT('Daily reducing balance'!$F$4:F7221))</f>
        <v>4</v>
      </c>
      <c r="G7222" s="8">
        <f t="shared" si="793"/>
        <v>1.4883324850558176E-7</v>
      </c>
      <c r="H7222" s="6">
        <f>G7222*'Dash Board'!$C$11/365</f>
        <v>4.281504409064681E-11</v>
      </c>
      <c r="I7222" s="6">
        <f>H7222*'Dash Board'!$C$18/'Dash Board'!$C$11</f>
        <v>2.038811623364134E-11</v>
      </c>
      <c r="J7222" s="6">
        <f>(G7222&gt;1)*PMT('Dash Board'!$C$11/365,$U$4,-'Dash Board'!$C$19)</f>
        <v>0</v>
      </c>
      <c r="K7222" s="6">
        <f t="shared" si="788"/>
        <v>0</v>
      </c>
      <c r="L7222" s="8">
        <f t="shared" si="789"/>
        <v>1.488760635496724E-7</v>
      </c>
      <c r="N7222" s="8">
        <f t="shared" si="794"/>
        <v>-2.038811623364134E-11</v>
      </c>
      <c r="O7222" s="8">
        <f>IF(E7221&lt;&gt;E7222,SUM($N$4:N7222)-SUM($O$3:O7221),0)</f>
        <v>0</v>
      </c>
      <c r="P7222" s="6">
        <f>IF(B7222&gt;0,SUM($O$4:O7222)-SUM($P$3:P7221),0)</f>
        <v>0</v>
      </c>
      <c r="Q7222" s="6">
        <f t="shared" si="790"/>
        <v>2.038811623364134E-11</v>
      </c>
      <c r="R7222" s="8">
        <f>IF(E7221&lt;&gt;E7222,SUM($Q$4:Q7222)-SUM($R$3:R7221),0)</f>
        <v>0</v>
      </c>
      <c r="S7222" s="6">
        <f>IF(B7222&gt;0,SUM($R$4:R7222)-SUM($S$3:S7221),0)</f>
        <v>0</v>
      </c>
    </row>
    <row r="7223" spans="1:19">
      <c r="A7223">
        <f>IF(E7222&lt;&gt;E7223,COUNTIF($A$4:A7222,"&lt;&gt;0")+1,0)</f>
        <v>0</v>
      </c>
      <c r="B7223">
        <f>IF(A7223&lt;&gt;0,IF(MOD(A7223,3)=0,COUNTIF($B$4:B7222,"&lt;&gt;0")+1,0),0)</f>
        <v>0</v>
      </c>
      <c r="C7223" s="9">
        <f>'Dash Board'!$C$12+COUNT('Daily reducing balance'!$F$4:F7222)</f>
        <v>48949</v>
      </c>
      <c r="D7223">
        <f t="shared" si="791"/>
        <v>2034</v>
      </c>
      <c r="E7223">
        <f t="shared" si="792"/>
        <v>1</v>
      </c>
      <c r="F7223">
        <f>DAY('Dash Board'!$C$12+COUNT('Daily reducing balance'!$F$4:F7222))</f>
        <v>5</v>
      </c>
      <c r="G7223" s="8">
        <f t="shared" si="793"/>
        <v>1.488760635496724E-7</v>
      </c>
      <c r="H7223" s="6">
        <f>G7223*'Dash Board'!$C$11/365</f>
        <v>4.2827360747166033E-11</v>
      </c>
      <c r="I7223" s="6">
        <f>H7223*'Dash Board'!$C$18/'Dash Board'!$C$11</f>
        <v>2.03939813081743E-11</v>
      </c>
      <c r="J7223" s="6">
        <f>(G7223&gt;1)*PMT('Dash Board'!$C$11/365,$U$4,-'Dash Board'!$C$19)</f>
        <v>0</v>
      </c>
      <c r="K7223" s="6">
        <f t="shared" si="788"/>
        <v>0</v>
      </c>
      <c r="L7223" s="8">
        <f t="shared" si="789"/>
        <v>1.4891889091041956E-7</v>
      </c>
      <c r="N7223" s="8">
        <f t="shared" si="794"/>
        <v>-2.03939813081743E-11</v>
      </c>
      <c r="O7223" s="8">
        <f>IF(E7222&lt;&gt;E7223,SUM($N$4:N7223)-SUM($O$3:O7222),0)</f>
        <v>0</v>
      </c>
      <c r="P7223" s="6">
        <f>IF(B7223&gt;0,SUM($O$4:O7223)-SUM($P$3:P7222),0)</f>
        <v>0</v>
      </c>
      <c r="Q7223" s="6">
        <f t="shared" si="790"/>
        <v>2.03939813081743E-11</v>
      </c>
      <c r="R7223" s="8">
        <f>IF(E7222&lt;&gt;E7223,SUM($Q$4:Q7223)-SUM($R$3:R7222),0)</f>
        <v>0</v>
      </c>
      <c r="S7223" s="6">
        <f>IF(B7223&gt;0,SUM($R$4:R7223)-SUM($S$3:S7222),0)</f>
        <v>0</v>
      </c>
    </row>
    <row r="7224" spans="1:19">
      <c r="A7224">
        <f>IF(E7223&lt;&gt;E7224,COUNTIF($A$4:A7223,"&lt;&gt;0")+1,0)</f>
        <v>0</v>
      </c>
      <c r="B7224">
        <f>IF(A7224&lt;&gt;0,IF(MOD(A7224,3)=0,COUNTIF($B$4:B7223,"&lt;&gt;0")+1,0),0)</f>
        <v>0</v>
      </c>
      <c r="C7224" s="9">
        <f>'Dash Board'!$C$12+COUNT('Daily reducing balance'!$F$4:F7223)</f>
        <v>48950</v>
      </c>
      <c r="D7224">
        <f t="shared" si="791"/>
        <v>2034</v>
      </c>
      <c r="E7224">
        <f t="shared" si="792"/>
        <v>1</v>
      </c>
      <c r="F7224">
        <f>DAY('Dash Board'!$C$12+COUNT('Daily reducing balance'!$F$4:F7223))</f>
        <v>6</v>
      </c>
      <c r="G7224" s="8">
        <f t="shared" si="793"/>
        <v>1.4891889091041956E-7</v>
      </c>
      <c r="H7224" s="6">
        <f>G7224*'Dash Board'!$C$11/365</f>
        <v>4.2839680946833019E-11</v>
      </c>
      <c r="I7224" s="6">
        <f>H7224*'Dash Board'!$C$18/'Dash Board'!$C$11</f>
        <v>2.039984806992049E-11</v>
      </c>
      <c r="J7224" s="6">
        <f>(G7224&gt;1)*PMT('Dash Board'!$C$11/365,$U$4,-'Dash Board'!$C$19)</f>
        <v>0</v>
      </c>
      <c r="K7224" s="6">
        <f t="shared" si="788"/>
        <v>0</v>
      </c>
      <c r="L7224" s="8">
        <f t="shared" si="789"/>
        <v>1.4896173059136638E-7</v>
      </c>
      <c r="N7224" s="8">
        <f t="shared" si="794"/>
        <v>-2.039984806992049E-11</v>
      </c>
      <c r="O7224" s="8">
        <f>IF(E7223&lt;&gt;E7224,SUM($N$4:N7224)-SUM($O$3:O7223),0)</f>
        <v>0</v>
      </c>
      <c r="P7224" s="6">
        <f>IF(B7224&gt;0,SUM($O$4:O7224)-SUM($P$3:P7223),0)</f>
        <v>0</v>
      </c>
      <c r="Q7224" s="6">
        <f t="shared" si="790"/>
        <v>2.039984806992049E-11</v>
      </c>
      <c r="R7224" s="8">
        <f>IF(E7223&lt;&gt;E7224,SUM($Q$4:Q7224)-SUM($R$3:R7223),0)</f>
        <v>0</v>
      </c>
      <c r="S7224" s="6">
        <f>IF(B7224&gt;0,SUM($R$4:R7224)-SUM($S$3:S7223),0)</f>
        <v>0</v>
      </c>
    </row>
    <row r="7225" spans="1:19">
      <c r="A7225">
        <f>IF(E7224&lt;&gt;E7225,COUNTIF($A$4:A7224,"&lt;&gt;0")+1,0)</f>
        <v>0</v>
      </c>
      <c r="B7225">
        <f>IF(A7225&lt;&gt;0,IF(MOD(A7225,3)=0,COUNTIF($B$4:B7224,"&lt;&gt;0")+1,0),0)</f>
        <v>0</v>
      </c>
      <c r="C7225" s="9">
        <f>'Dash Board'!$C$12+COUNT('Daily reducing balance'!$F$4:F7224)</f>
        <v>48951</v>
      </c>
      <c r="D7225">
        <f t="shared" si="791"/>
        <v>2034</v>
      </c>
      <c r="E7225">
        <f t="shared" si="792"/>
        <v>1</v>
      </c>
      <c r="F7225">
        <f>DAY('Dash Board'!$C$12+COUNT('Daily reducing balance'!$F$4:F7224))</f>
        <v>7</v>
      </c>
      <c r="G7225" s="8">
        <f t="shared" si="793"/>
        <v>1.4896173059136638E-7</v>
      </c>
      <c r="H7225" s="6">
        <f>G7225*'Dash Board'!$C$11/365</f>
        <v>4.2852004690667041E-11</v>
      </c>
      <c r="I7225" s="6">
        <f>H7225*'Dash Board'!$C$18/'Dash Board'!$C$11</f>
        <v>2.0405716519365261E-11</v>
      </c>
      <c r="J7225" s="6">
        <f>(G7225&gt;1)*PMT('Dash Board'!$C$11/365,$U$4,-'Dash Board'!$C$19)</f>
        <v>0</v>
      </c>
      <c r="K7225" s="6">
        <f t="shared" si="788"/>
        <v>0</v>
      </c>
      <c r="L7225" s="8">
        <f t="shared" si="789"/>
        <v>1.4900458259605705E-7</v>
      </c>
      <c r="N7225" s="8">
        <f t="shared" si="794"/>
        <v>-2.0405716519365261E-11</v>
      </c>
      <c r="O7225" s="8">
        <f>IF(E7224&lt;&gt;E7225,SUM($N$4:N7225)-SUM($O$3:O7224),0)</f>
        <v>0</v>
      </c>
      <c r="P7225" s="6">
        <f>IF(B7225&gt;0,SUM($O$4:O7225)-SUM($P$3:P7224),0)</f>
        <v>0</v>
      </c>
      <c r="Q7225" s="6">
        <f t="shared" si="790"/>
        <v>2.0405716519365261E-11</v>
      </c>
      <c r="R7225" s="8">
        <f>IF(E7224&lt;&gt;E7225,SUM($Q$4:Q7225)-SUM($R$3:R7224),0)</f>
        <v>0</v>
      </c>
      <c r="S7225" s="6">
        <f>IF(B7225&gt;0,SUM($R$4:R7225)-SUM($S$3:S7224),0)</f>
        <v>0</v>
      </c>
    </row>
    <row r="7226" spans="1:19">
      <c r="A7226">
        <f>IF(E7225&lt;&gt;E7226,COUNTIF($A$4:A7225,"&lt;&gt;0")+1,0)</f>
        <v>0</v>
      </c>
      <c r="B7226">
        <f>IF(A7226&lt;&gt;0,IF(MOD(A7226,3)=0,COUNTIF($B$4:B7225,"&lt;&gt;0")+1,0),0)</f>
        <v>0</v>
      </c>
      <c r="C7226" s="9">
        <f>'Dash Board'!$C$12+COUNT('Daily reducing balance'!$F$4:F7225)</f>
        <v>48952</v>
      </c>
      <c r="D7226">
        <f t="shared" si="791"/>
        <v>2034</v>
      </c>
      <c r="E7226">
        <f t="shared" si="792"/>
        <v>1</v>
      </c>
      <c r="F7226">
        <f>DAY('Dash Board'!$C$12+COUNT('Daily reducing balance'!$F$4:F7225))</f>
        <v>8</v>
      </c>
      <c r="G7226" s="8">
        <f t="shared" si="793"/>
        <v>1.4900458259605705E-7</v>
      </c>
      <c r="H7226" s="6">
        <f>G7226*'Dash Board'!$C$11/365</f>
        <v>4.2864331979687644E-11</v>
      </c>
      <c r="I7226" s="6">
        <f>H7226*'Dash Board'!$C$18/'Dash Board'!$C$11</f>
        <v>2.0411586656994119E-11</v>
      </c>
      <c r="J7226" s="6">
        <f>(G7226&gt;1)*PMT('Dash Board'!$C$11/365,$U$4,-'Dash Board'!$C$19)</f>
        <v>0</v>
      </c>
      <c r="K7226" s="6">
        <f t="shared" si="788"/>
        <v>0</v>
      </c>
      <c r="L7226" s="8">
        <f t="shared" si="789"/>
        <v>1.4904744692803675E-7</v>
      </c>
      <c r="N7226" s="8">
        <f t="shared" si="794"/>
        <v>-2.0411586656994119E-11</v>
      </c>
      <c r="O7226" s="8">
        <f>IF(E7225&lt;&gt;E7226,SUM($N$4:N7226)-SUM($O$3:O7225),0)</f>
        <v>0</v>
      </c>
      <c r="P7226" s="6">
        <f>IF(B7226&gt;0,SUM($O$4:O7226)-SUM($P$3:P7225),0)</f>
        <v>0</v>
      </c>
      <c r="Q7226" s="6">
        <f t="shared" si="790"/>
        <v>2.0411586656994119E-11</v>
      </c>
      <c r="R7226" s="8">
        <f>IF(E7225&lt;&gt;E7226,SUM($Q$4:Q7226)-SUM($R$3:R7225),0)</f>
        <v>0</v>
      </c>
      <c r="S7226" s="6">
        <f>IF(B7226&gt;0,SUM($R$4:R7226)-SUM($S$3:S7225),0)</f>
        <v>0</v>
      </c>
    </row>
    <row r="7227" spans="1:19">
      <c r="A7227">
        <f>IF(E7226&lt;&gt;E7227,COUNTIF($A$4:A7226,"&lt;&gt;0")+1,0)</f>
        <v>0</v>
      </c>
      <c r="B7227">
        <f>IF(A7227&lt;&gt;0,IF(MOD(A7227,3)=0,COUNTIF($B$4:B7226,"&lt;&gt;0")+1,0),0)</f>
        <v>0</v>
      </c>
      <c r="C7227" s="9">
        <f>'Dash Board'!$C$12+COUNT('Daily reducing balance'!$F$4:F7226)</f>
        <v>48953</v>
      </c>
      <c r="D7227">
        <f t="shared" si="791"/>
        <v>2034</v>
      </c>
      <c r="E7227">
        <f t="shared" si="792"/>
        <v>1</v>
      </c>
      <c r="F7227">
        <f>DAY('Dash Board'!$C$12+COUNT('Daily reducing balance'!$F$4:F7226))</f>
        <v>9</v>
      </c>
      <c r="G7227" s="8">
        <f t="shared" si="793"/>
        <v>1.4904744692803675E-7</v>
      </c>
      <c r="H7227" s="6">
        <f>G7227*'Dash Board'!$C$11/365</f>
        <v>4.2876662814914678E-11</v>
      </c>
      <c r="I7227" s="6">
        <f>H7227*'Dash Board'!$C$18/'Dash Board'!$C$11</f>
        <v>2.0417458483292705E-11</v>
      </c>
      <c r="J7227" s="6">
        <f>(G7227&gt;1)*PMT('Dash Board'!$C$11/365,$U$4,-'Dash Board'!$C$19)</f>
        <v>0</v>
      </c>
      <c r="K7227" s="6">
        <f t="shared" si="788"/>
        <v>0</v>
      </c>
      <c r="L7227" s="8">
        <f t="shared" si="789"/>
        <v>1.4909032359085167E-7</v>
      </c>
      <c r="N7227" s="8">
        <f t="shared" si="794"/>
        <v>-2.0417458483292705E-11</v>
      </c>
      <c r="O7227" s="8">
        <f>IF(E7226&lt;&gt;E7227,SUM($N$4:N7227)-SUM($O$3:O7226),0)</f>
        <v>0</v>
      </c>
      <c r="P7227" s="6">
        <f>IF(B7227&gt;0,SUM($O$4:O7227)-SUM($P$3:P7226),0)</f>
        <v>0</v>
      </c>
      <c r="Q7227" s="6">
        <f t="shared" si="790"/>
        <v>2.0417458483292705E-11</v>
      </c>
      <c r="R7227" s="8">
        <f>IF(E7226&lt;&gt;E7227,SUM($Q$4:Q7227)-SUM($R$3:R7226),0)</f>
        <v>0</v>
      </c>
      <c r="S7227" s="6">
        <f>IF(B7227&gt;0,SUM($R$4:R7227)-SUM($S$3:S7226),0)</f>
        <v>0</v>
      </c>
    </row>
    <row r="7228" spans="1:19">
      <c r="A7228">
        <f>IF(E7227&lt;&gt;E7228,COUNTIF($A$4:A7227,"&lt;&gt;0")+1,0)</f>
        <v>0</v>
      </c>
      <c r="B7228">
        <f>IF(A7228&lt;&gt;0,IF(MOD(A7228,3)=0,COUNTIF($B$4:B7227,"&lt;&gt;0")+1,0),0)</f>
        <v>0</v>
      </c>
      <c r="C7228" s="9">
        <f>'Dash Board'!$C$12+COUNT('Daily reducing balance'!$F$4:F7227)</f>
        <v>48954</v>
      </c>
      <c r="D7228">
        <f t="shared" si="791"/>
        <v>2034</v>
      </c>
      <c r="E7228">
        <f t="shared" si="792"/>
        <v>1</v>
      </c>
      <c r="F7228">
        <f>DAY('Dash Board'!$C$12+COUNT('Daily reducing balance'!$F$4:F7227))</f>
        <v>10</v>
      </c>
      <c r="G7228" s="8">
        <f t="shared" si="793"/>
        <v>1.4909032359085167E-7</v>
      </c>
      <c r="H7228" s="6">
        <f>G7228*'Dash Board'!$C$11/365</f>
        <v>4.2888997197368289E-11</v>
      </c>
      <c r="I7228" s="6">
        <f>H7228*'Dash Board'!$C$18/'Dash Board'!$C$11</f>
        <v>2.0423331998746808E-11</v>
      </c>
      <c r="J7228" s="6">
        <f>(G7228&gt;1)*PMT('Dash Board'!$C$11/365,$U$4,-'Dash Board'!$C$19)</f>
        <v>0</v>
      </c>
      <c r="K7228" s="6">
        <f t="shared" si="788"/>
        <v>0</v>
      </c>
      <c r="L7228" s="8">
        <f t="shared" si="789"/>
        <v>1.4913321258804904E-7</v>
      </c>
      <c r="N7228" s="8">
        <f t="shared" si="794"/>
        <v>-2.0423331998746808E-11</v>
      </c>
      <c r="O7228" s="8">
        <f>IF(E7227&lt;&gt;E7228,SUM($N$4:N7228)-SUM($O$3:O7227),0)</f>
        <v>0</v>
      </c>
      <c r="P7228" s="6">
        <f>IF(B7228&gt;0,SUM($O$4:O7228)-SUM($P$3:P7227),0)</f>
        <v>0</v>
      </c>
      <c r="Q7228" s="6">
        <f t="shared" si="790"/>
        <v>2.0423331998746808E-11</v>
      </c>
      <c r="R7228" s="8">
        <f>IF(E7227&lt;&gt;E7228,SUM($Q$4:Q7228)-SUM($R$3:R7227),0)</f>
        <v>0</v>
      </c>
      <c r="S7228" s="6">
        <f>IF(B7228&gt;0,SUM($R$4:R7228)-SUM($S$3:S7227),0)</f>
        <v>0</v>
      </c>
    </row>
    <row r="7229" spans="1:19">
      <c r="A7229">
        <f>IF(E7228&lt;&gt;E7229,COUNTIF($A$4:A7228,"&lt;&gt;0")+1,0)</f>
        <v>0</v>
      </c>
      <c r="B7229">
        <f>IF(A7229&lt;&gt;0,IF(MOD(A7229,3)=0,COUNTIF($B$4:B7228,"&lt;&gt;0")+1,0),0)</f>
        <v>0</v>
      </c>
      <c r="C7229" s="9">
        <f>'Dash Board'!$C$12+COUNT('Daily reducing balance'!$F$4:F7228)</f>
        <v>48955</v>
      </c>
      <c r="D7229">
        <f t="shared" si="791"/>
        <v>2034</v>
      </c>
      <c r="E7229">
        <f t="shared" si="792"/>
        <v>1</v>
      </c>
      <c r="F7229">
        <f>DAY('Dash Board'!$C$12+COUNT('Daily reducing balance'!$F$4:F7228))</f>
        <v>11</v>
      </c>
      <c r="G7229" s="8">
        <f t="shared" si="793"/>
        <v>1.4913321258804904E-7</v>
      </c>
      <c r="H7229" s="6">
        <f>G7229*'Dash Board'!$C$11/365</f>
        <v>4.2901335128068901E-11</v>
      </c>
      <c r="I7229" s="6">
        <f>H7229*'Dash Board'!$C$18/'Dash Board'!$C$11</f>
        <v>2.0429207203842333E-11</v>
      </c>
      <c r="J7229" s="6">
        <f>(G7229&gt;1)*PMT('Dash Board'!$C$11/365,$U$4,-'Dash Board'!$C$19)</f>
        <v>0</v>
      </c>
      <c r="K7229" s="6">
        <f t="shared" si="788"/>
        <v>0</v>
      </c>
      <c r="L7229" s="8">
        <f t="shared" si="789"/>
        <v>1.491761139231771E-7</v>
      </c>
      <c r="N7229" s="8">
        <f t="shared" si="794"/>
        <v>-2.0429207203842333E-11</v>
      </c>
      <c r="O7229" s="8">
        <f>IF(E7228&lt;&gt;E7229,SUM($N$4:N7229)-SUM($O$3:O7228),0)</f>
        <v>0</v>
      </c>
      <c r="P7229" s="6">
        <f>IF(B7229&gt;0,SUM($O$4:O7229)-SUM($P$3:P7228),0)</f>
        <v>0</v>
      </c>
      <c r="Q7229" s="6">
        <f t="shared" si="790"/>
        <v>2.0429207203842333E-11</v>
      </c>
      <c r="R7229" s="8">
        <f>IF(E7228&lt;&gt;E7229,SUM($Q$4:Q7229)-SUM($R$3:R7228),0)</f>
        <v>0</v>
      </c>
      <c r="S7229" s="6">
        <f>IF(B7229&gt;0,SUM($R$4:R7229)-SUM($S$3:S7228),0)</f>
        <v>0</v>
      </c>
    </row>
    <row r="7230" spans="1:19">
      <c r="A7230">
        <f>IF(E7229&lt;&gt;E7230,COUNTIF($A$4:A7229,"&lt;&gt;0")+1,0)</f>
        <v>0</v>
      </c>
      <c r="B7230">
        <f>IF(A7230&lt;&gt;0,IF(MOD(A7230,3)=0,COUNTIF($B$4:B7229,"&lt;&gt;0")+1,0),0)</f>
        <v>0</v>
      </c>
      <c r="C7230" s="9">
        <f>'Dash Board'!$C$12+COUNT('Daily reducing balance'!$F$4:F7229)</f>
        <v>48956</v>
      </c>
      <c r="D7230">
        <f t="shared" si="791"/>
        <v>2034</v>
      </c>
      <c r="E7230">
        <f t="shared" si="792"/>
        <v>1</v>
      </c>
      <c r="F7230">
        <f>DAY('Dash Board'!$C$12+COUNT('Daily reducing balance'!$F$4:F7229))</f>
        <v>12</v>
      </c>
      <c r="G7230" s="8">
        <f t="shared" si="793"/>
        <v>1.491761139231771E-7</v>
      </c>
      <c r="H7230" s="6">
        <f>G7230*'Dash Board'!$C$11/365</f>
        <v>4.2913676608037249E-11</v>
      </c>
      <c r="I7230" s="6">
        <f>H7230*'Dash Board'!$C$18/'Dash Board'!$C$11</f>
        <v>2.0435084099065359E-11</v>
      </c>
      <c r="J7230" s="6">
        <f>(G7230&gt;1)*PMT('Dash Board'!$C$11/365,$U$4,-'Dash Board'!$C$19)</f>
        <v>0</v>
      </c>
      <c r="K7230" s="6">
        <f t="shared" si="788"/>
        <v>0</v>
      </c>
      <c r="L7230" s="8">
        <f t="shared" si="789"/>
        <v>1.4921902759978514E-7</v>
      </c>
      <c r="N7230" s="8">
        <f t="shared" si="794"/>
        <v>-2.0435084099065359E-11</v>
      </c>
      <c r="O7230" s="8">
        <f>IF(E7229&lt;&gt;E7230,SUM($N$4:N7230)-SUM($O$3:O7229),0)</f>
        <v>0</v>
      </c>
      <c r="P7230" s="6">
        <f>IF(B7230&gt;0,SUM($O$4:O7230)-SUM($P$3:P7229),0)</f>
        <v>0</v>
      </c>
      <c r="Q7230" s="6">
        <f t="shared" si="790"/>
        <v>2.0435084099065359E-11</v>
      </c>
      <c r="R7230" s="8">
        <f>IF(E7229&lt;&gt;E7230,SUM($Q$4:Q7230)-SUM($R$3:R7229),0)</f>
        <v>0</v>
      </c>
      <c r="S7230" s="6">
        <f>IF(B7230&gt;0,SUM($R$4:R7230)-SUM($S$3:S7229),0)</f>
        <v>0</v>
      </c>
    </row>
    <row r="7231" spans="1:19">
      <c r="A7231">
        <f>IF(E7230&lt;&gt;E7231,COUNTIF($A$4:A7230,"&lt;&gt;0")+1,0)</f>
        <v>0</v>
      </c>
      <c r="B7231">
        <f>IF(A7231&lt;&gt;0,IF(MOD(A7231,3)=0,COUNTIF($B$4:B7230,"&lt;&gt;0")+1,0),0)</f>
        <v>0</v>
      </c>
      <c r="C7231" s="9">
        <f>'Dash Board'!$C$12+COUNT('Daily reducing balance'!$F$4:F7230)</f>
        <v>48957</v>
      </c>
      <c r="D7231">
        <f t="shared" si="791"/>
        <v>2034</v>
      </c>
      <c r="E7231">
        <f t="shared" si="792"/>
        <v>1</v>
      </c>
      <c r="F7231">
        <f>DAY('Dash Board'!$C$12+COUNT('Daily reducing balance'!$F$4:F7230))</f>
        <v>13</v>
      </c>
      <c r="G7231" s="8">
        <f t="shared" si="793"/>
        <v>1.4921902759978514E-7</v>
      </c>
      <c r="H7231" s="6">
        <f>G7231*'Dash Board'!$C$11/365</f>
        <v>4.2926021638294357E-11</v>
      </c>
      <c r="I7231" s="6">
        <f>H7231*'Dash Board'!$C$18/'Dash Board'!$C$11</f>
        <v>2.0440962684902076E-11</v>
      </c>
      <c r="J7231" s="6">
        <f>(G7231&gt;1)*PMT('Dash Board'!$C$11/365,$U$4,-'Dash Board'!$C$19)</f>
        <v>0</v>
      </c>
      <c r="K7231" s="6">
        <f t="shared" si="788"/>
        <v>0</v>
      </c>
      <c r="L7231" s="8">
        <f t="shared" si="789"/>
        <v>1.4926195362142344E-7</v>
      </c>
      <c r="N7231" s="8">
        <f t="shared" si="794"/>
        <v>-2.0440962684902076E-11</v>
      </c>
      <c r="O7231" s="8">
        <f>IF(E7230&lt;&gt;E7231,SUM($N$4:N7231)-SUM($O$3:O7230),0)</f>
        <v>0</v>
      </c>
      <c r="P7231" s="6">
        <f>IF(B7231&gt;0,SUM($O$4:O7231)-SUM($P$3:P7230),0)</f>
        <v>0</v>
      </c>
      <c r="Q7231" s="6">
        <f t="shared" si="790"/>
        <v>2.0440962684902076E-11</v>
      </c>
      <c r="R7231" s="8">
        <f>IF(E7230&lt;&gt;E7231,SUM($Q$4:Q7231)-SUM($R$3:R7230),0)</f>
        <v>0</v>
      </c>
      <c r="S7231" s="6">
        <f>IF(B7231&gt;0,SUM($R$4:R7231)-SUM($S$3:S7230),0)</f>
        <v>0</v>
      </c>
    </row>
    <row r="7232" spans="1:19">
      <c r="A7232">
        <f>IF(E7231&lt;&gt;E7232,COUNTIF($A$4:A7231,"&lt;&gt;0")+1,0)</f>
        <v>0</v>
      </c>
      <c r="B7232">
        <f>IF(A7232&lt;&gt;0,IF(MOD(A7232,3)=0,COUNTIF($B$4:B7231,"&lt;&gt;0")+1,0),0)</f>
        <v>0</v>
      </c>
      <c r="C7232" s="9">
        <f>'Dash Board'!$C$12+COUNT('Daily reducing balance'!$F$4:F7231)</f>
        <v>48958</v>
      </c>
      <c r="D7232">
        <f t="shared" si="791"/>
        <v>2034</v>
      </c>
      <c r="E7232">
        <f t="shared" si="792"/>
        <v>1</v>
      </c>
      <c r="F7232">
        <f>DAY('Dash Board'!$C$12+COUNT('Daily reducing balance'!$F$4:F7231))</f>
        <v>14</v>
      </c>
      <c r="G7232" s="8">
        <f t="shared" si="793"/>
        <v>1.4926195362142344E-7</v>
      </c>
      <c r="H7232" s="6">
        <f>G7232*'Dash Board'!$C$11/365</f>
        <v>4.2938370219861529E-11</v>
      </c>
      <c r="I7232" s="6">
        <f>H7232*'Dash Board'!$C$18/'Dash Board'!$C$11</f>
        <v>2.0446842961838828E-11</v>
      </c>
      <c r="J7232" s="6">
        <f>(G7232&gt;1)*PMT('Dash Board'!$C$11/365,$U$4,-'Dash Board'!$C$19)</f>
        <v>0</v>
      </c>
      <c r="K7232" s="6">
        <f t="shared" si="788"/>
        <v>0</v>
      </c>
      <c r="L7232" s="8">
        <f t="shared" si="789"/>
        <v>1.4930489199164331E-7</v>
      </c>
      <c r="N7232" s="8">
        <f t="shared" si="794"/>
        <v>-2.0446842961838828E-11</v>
      </c>
      <c r="O7232" s="8">
        <f>IF(E7231&lt;&gt;E7232,SUM($N$4:N7232)-SUM($O$3:O7231),0)</f>
        <v>0</v>
      </c>
      <c r="P7232" s="6">
        <f>IF(B7232&gt;0,SUM($O$4:O7232)-SUM($P$3:P7231),0)</f>
        <v>0</v>
      </c>
      <c r="Q7232" s="6">
        <f t="shared" si="790"/>
        <v>2.0446842961838828E-11</v>
      </c>
      <c r="R7232" s="8">
        <f>IF(E7231&lt;&gt;E7232,SUM($Q$4:Q7232)-SUM($R$3:R7231),0)</f>
        <v>0</v>
      </c>
      <c r="S7232" s="6">
        <f>IF(B7232&gt;0,SUM($R$4:R7232)-SUM($S$3:S7231),0)</f>
        <v>0</v>
      </c>
    </row>
    <row r="7233" spans="1:19">
      <c r="A7233">
        <f>IF(E7232&lt;&gt;E7233,COUNTIF($A$4:A7232,"&lt;&gt;0")+1,0)</f>
        <v>0</v>
      </c>
      <c r="B7233">
        <f>IF(A7233&lt;&gt;0,IF(MOD(A7233,3)=0,COUNTIF($B$4:B7232,"&lt;&gt;0")+1,0),0)</f>
        <v>0</v>
      </c>
      <c r="C7233" s="9">
        <f>'Dash Board'!$C$12+COUNT('Daily reducing balance'!$F$4:F7232)</f>
        <v>48959</v>
      </c>
      <c r="D7233">
        <f t="shared" si="791"/>
        <v>2034</v>
      </c>
      <c r="E7233">
        <f t="shared" si="792"/>
        <v>1</v>
      </c>
      <c r="F7233">
        <f>DAY('Dash Board'!$C$12+COUNT('Daily reducing balance'!$F$4:F7232))</f>
        <v>15</v>
      </c>
      <c r="G7233" s="8">
        <f t="shared" si="793"/>
        <v>1.4930489199164331E-7</v>
      </c>
      <c r="H7233" s="6">
        <f>G7233*'Dash Board'!$C$11/365</f>
        <v>4.2950722353760398E-11</v>
      </c>
      <c r="I7233" s="6">
        <f>H7233*'Dash Board'!$C$18/'Dash Board'!$C$11</f>
        <v>2.0452724930362095E-11</v>
      </c>
      <c r="J7233" s="6">
        <f>(G7233&gt;1)*PMT('Dash Board'!$C$11/365,$U$4,-'Dash Board'!$C$19)</f>
        <v>0</v>
      </c>
      <c r="K7233" s="6">
        <f t="shared" si="788"/>
        <v>0</v>
      </c>
      <c r="L7233" s="8">
        <f t="shared" si="789"/>
        <v>1.4934784271399708E-7</v>
      </c>
      <c r="N7233" s="8">
        <f t="shared" si="794"/>
        <v>-2.0452724930362095E-11</v>
      </c>
      <c r="O7233" s="8">
        <f>IF(E7232&lt;&gt;E7233,SUM($N$4:N7233)-SUM($O$3:O7232),0)</f>
        <v>0</v>
      </c>
      <c r="P7233" s="6">
        <f>IF(B7233&gt;0,SUM($O$4:O7233)-SUM($P$3:P7232),0)</f>
        <v>0</v>
      </c>
      <c r="Q7233" s="6">
        <f t="shared" si="790"/>
        <v>2.0452724930362095E-11</v>
      </c>
      <c r="R7233" s="8">
        <f>IF(E7232&lt;&gt;E7233,SUM($Q$4:Q7233)-SUM($R$3:R7232),0)</f>
        <v>0</v>
      </c>
      <c r="S7233" s="6">
        <f>IF(B7233&gt;0,SUM($R$4:R7233)-SUM($S$3:S7232),0)</f>
        <v>0</v>
      </c>
    </row>
    <row r="7234" spans="1:19">
      <c r="A7234">
        <f>IF(E7233&lt;&gt;E7234,COUNTIF($A$4:A7233,"&lt;&gt;0")+1,0)</f>
        <v>0</v>
      </c>
      <c r="B7234">
        <f>IF(A7234&lt;&gt;0,IF(MOD(A7234,3)=0,COUNTIF($B$4:B7233,"&lt;&gt;0")+1,0),0)</f>
        <v>0</v>
      </c>
      <c r="C7234" s="9">
        <f>'Dash Board'!$C$12+COUNT('Daily reducing balance'!$F$4:F7233)</f>
        <v>48960</v>
      </c>
      <c r="D7234">
        <f t="shared" si="791"/>
        <v>2034</v>
      </c>
      <c r="E7234">
        <f t="shared" si="792"/>
        <v>1</v>
      </c>
      <c r="F7234">
        <f>DAY('Dash Board'!$C$12+COUNT('Daily reducing balance'!$F$4:F7233))</f>
        <v>16</v>
      </c>
      <c r="G7234" s="8">
        <f t="shared" si="793"/>
        <v>1.4934784271399708E-7</v>
      </c>
      <c r="H7234" s="6">
        <f>G7234*'Dash Board'!$C$11/365</f>
        <v>4.2963078041012861E-11</v>
      </c>
      <c r="I7234" s="6">
        <f>H7234*'Dash Board'!$C$18/'Dash Board'!$C$11</f>
        <v>2.0458608590958507E-11</v>
      </c>
      <c r="J7234" s="6">
        <f>(G7234&gt;1)*PMT('Dash Board'!$C$11/365,$U$4,-'Dash Board'!$C$19)</f>
        <v>0</v>
      </c>
      <c r="K7234" s="6">
        <f t="shared" si="788"/>
        <v>0</v>
      </c>
      <c r="L7234" s="8">
        <f t="shared" si="789"/>
        <v>1.4939080579203809E-7</v>
      </c>
      <c r="N7234" s="8">
        <f t="shared" si="794"/>
        <v>-2.0458608590958507E-11</v>
      </c>
      <c r="O7234" s="8">
        <f>IF(E7233&lt;&gt;E7234,SUM($N$4:N7234)-SUM($O$3:O7233),0)</f>
        <v>0</v>
      </c>
      <c r="P7234" s="6">
        <f>IF(B7234&gt;0,SUM($O$4:O7234)-SUM($P$3:P7233),0)</f>
        <v>0</v>
      </c>
      <c r="Q7234" s="6">
        <f t="shared" si="790"/>
        <v>2.0458608590958507E-11</v>
      </c>
      <c r="R7234" s="8">
        <f>IF(E7233&lt;&gt;E7234,SUM($Q$4:Q7234)-SUM($R$3:R7233),0)</f>
        <v>0</v>
      </c>
      <c r="S7234" s="6">
        <f>IF(B7234&gt;0,SUM($R$4:R7234)-SUM($S$3:S7233),0)</f>
        <v>0</v>
      </c>
    </row>
    <row r="7235" spans="1:19">
      <c r="A7235">
        <f>IF(E7234&lt;&gt;E7235,COUNTIF($A$4:A7234,"&lt;&gt;0")+1,0)</f>
        <v>0</v>
      </c>
      <c r="B7235">
        <f>IF(A7235&lt;&gt;0,IF(MOD(A7235,3)=0,COUNTIF($B$4:B7234,"&lt;&gt;0")+1,0),0)</f>
        <v>0</v>
      </c>
      <c r="C7235" s="9">
        <f>'Dash Board'!$C$12+COUNT('Daily reducing balance'!$F$4:F7234)</f>
        <v>48961</v>
      </c>
      <c r="D7235">
        <f t="shared" si="791"/>
        <v>2034</v>
      </c>
      <c r="E7235">
        <f t="shared" si="792"/>
        <v>1</v>
      </c>
      <c r="F7235">
        <f>DAY('Dash Board'!$C$12+COUNT('Daily reducing balance'!$F$4:F7234))</f>
        <v>17</v>
      </c>
      <c r="G7235" s="8">
        <f t="shared" si="793"/>
        <v>1.4939080579203809E-7</v>
      </c>
      <c r="H7235" s="6">
        <f>G7235*'Dash Board'!$C$11/365</f>
        <v>4.2975437282641088E-11</v>
      </c>
      <c r="I7235" s="6">
        <f>H7235*'Dash Board'!$C$18/'Dash Board'!$C$11</f>
        <v>2.0464493944114808E-11</v>
      </c>
      <c r="J7235" s="6">
        <f>(G7235&gt;1)*PMT('Dash Board'!$C$11/365,$U$4,-'Dash Board'!$C$19)</f>
        <v>0</v>
      </c>
      <c r="K7235" s="6">
        <f t="shared" si="788"/>
        <v>0</v>
      </c>
      <c r="L7235" s="8">
        <f t="shared" si="789"/>
        <v>1.4943378122932074E-7</v>
      </c>
      <c r="N7235" s="8">
        <f t="shared" si="794"/>
        <v>-2.0464493944114808E-11</v>
      </c>
      <c r="O7235" s="8">
        <f>IF(E7234&lt;&gt;E7235,SUM($N$4:N7235)-SUM($O$3:O7234),0)</f>
        <v>0</v>
      </c>
      <c r="P7235" s="6">
        <f>IF(B7235&gt;0,SUM($O$4:O7235)-SUM($P$3:P7234),0)</f>
        <v>0</v>
      </c>
      <c r="Q7235" s="6">
        <f t="shared" si="790"/>
        <v>2.0464493944114808E-11</v>
      </c>
      <c r="R7235" s="8">
        <f>IF(E7234&lt;&gt;E7235,SUM($Q$4:Q7235)-SUM($R$3:R7234),0)</f>
        <v>0</v>
      </c>
      <c r="S7235" s="6">
        <f>IF(B7235&gt;0,SUM($R$4:R7235)-SUM($S$3:S7234),0)</f>
        <v>0</v>
      </c>
    </row>
    <row r="7236" spans="1:19">
      <c r="A7236">
        <f>IF(E7235&lt;&gt;E7236,COUNTIF($A$4:A7235,"&lt;&gt;0")+1,0)</f>
        <v>0</v>
      </c>
      <c r="B7236">
        <f>IF(A7236&lt;&gt;0,IF(MOD(A7236,3)=0,COUNTIF($B$4:B7235,"&lt;&gt;0")+1,0),0)</f>
        <v>0</v>
      </c>
      <c r="C7236" s="9">
        <f>'Dash Board'!$C$12+COUNT('Daily reducing balance'!$F$4:F7235)</f>
        <v>48962</v>
      </c>
      <c r="D7236">
        <f t="shared" si="791"/>
        <v>2034</v>
      </c>
      <c r="E7236">
        <f t="shared" si="792"/>
        <v>1</v>
      </c>
      <c r="F7236">
        <f>DAY('Dash Board'!$C$12+COUNT('Daily reducing balance'!$F$4:F7235))</f>
        <v>18</v>
      </c>
      <c r="G7236" s="8">
        <f t="shared" si="793"/>
        <v>1.4943378122932074E-7</v>
      </c>
      <c r="H7236" s="6">
        <f>G7236*'Dash Board'!$C$11/365</f>
        <v>4.2987800079667608E-11</v>
      </c>
      <c r="I7236" s="6">
        <f>H7236*'Dash Board'!$C$18/'Dash Board'!$C$11</f>
        <v>2.0470380990317908E-11</v>
      </c>
      <c r="J7236" s="6">
        <f>(G7236&gt;1)*PMT('Dash Board'!$C$11/365,$U$4,-'Dash Board'!$C$19)</f>
        <v>0</v>
      </c>
      <c r="K7236" s="6">
        <f t="shared" si="788"/>
        <v>0</v>
      </c>
      <c r="L7236" s="8">
        <f t="shared" si="789"/>
        <v>1.494767690294004E-7</v>
      </c>
      <c r="N7236" s="8">
        <f t="shared" si="794"/>
        <v>-2.0470380990317908E-11</v>
      </c>
      <c r="O7236" s="8">
        <f>IF(E7235&lt;&gt;E7236,SUM($N$4:N7236)-SUM($O$3:O7235),0)</f>
        <v>0</v>
      </c>
      <c r="P7236" s="6">
        <f>IF(B7236&gt;0,SUM($O$4:O7236)-SUM($P$3:P7235),0)</f>
        <v>0</v>
      </c>
      <c r="Q7236" s="6">
        <f t="shared" si="790"/>
        <v>2.0470380990317908E-11</v>
      </c>
      <c r="R7236" s="8">
        <f>IF(E7235&lt;&gt;E7236,SUM($Q$4:Q7236)-SUM($R$3:R7235),0)</f>
        <v>0</v>
      </c>
      <c r="S7236" s="6">
        <f>IF(B7236&gt;0,SUM($R$4:R7236)-SUM($S$3:S7235),0)</f>
        <v>0</v>
      </c>
    </row>
    <row r="7237" spans="1:19">
      <c r="A7237">
        <f>IF(E7236&lt;&gt;E7237,COUNTIF($A$4:A7236,"&lt;&gt;0")+1,0)</f>
        <v>0</v>
      </c>
      <c r="B7237">
        <f>IF(A7237&lt;&gt;0,IF(MOD(A7237,3)=0,COUNTIF($B$4:B7236,"&lt;&gt;0")+1,0),0)</f>
        <v>0</v>
      </c>
      <c r="C7237" s="9">
        <f>'Dash Board'!$C$12+COUNT('Daily reducing balance'!$F$4:F7236)</f>
        <v>48963</v>
      </c>
      <c r="D7237">
        <f t="shared" si="791"/>
        <v>2034</v>
      </c>
      <c r="E7237">
        <f t="shared" si="792"/>
        <v>1</v>
      </c>
      <c r="F7237">
        <f>DAY('Dash Board'!$C$12+COUNT('Daily reducing balance'!$F$4:F7236))</f>
        <v>19</v>
      </c>
      <c r="G7237" s="8">
        <f t="shared" si="793"/>
        <v>1.494767690294004E-7</v>
      </c>
      <c r="H7237" s="6">
        <f>G7237*'Dash Board'!$C$11/365</f>
        <v>4.300016643311518E-11</v>
      </c>
      <c r="I7237" s="6">
        <f>H7237*'Dash Board'!$C$18/'Dash Board'!$C$11</f>
        <v>2.047626973005485E-11</v>
      </c>
      <c r="J7237" s="6">
        <f>(G7237&gt;1)*PMT('Dash Board'!$C$11/365,$U$4,-'Dash Board'!$C$19)</f>
        <v>0</v>
      </c>
      <c r="K7237" s="6">
        <f t="shared" ref="K7237:K7300" si="795">IF(F7237=1,SUMIFS($J$4:$J$7308,$D$4:$D$7308,"="&amp;YEAR(C7237),$E$4:$E$7308,"="&amp;MONTH(C7237)),0)</f>
        <v>0</v>
      </c>
      <c r="L7237" s="8">
        <f t="shared" ref="L7237:L7300" si="796">IF(G7237+H7237-J7237&lt;0,0,G7237+H7237-J7237)</f>
        <v>1.495197691958335E-7</v>
      </c>
      <c r="N7237" s="8">
        <f t="shared" si="794"/>
        <v>-2.047626973005485E-11</v>
      </c>
      <c r="O7237" s="8">
        <f>IF(E7236&lt;&gt;E7237,SUM($N$4:N7237)-SUM($O$3:O7236),0)</f>
        <v>0</v>
      </c>
      <c r="P7237" s="6">
        <f>IF(B7237&gt;0,SUM($O$4:O7237)-SUM($P$3:P7236),0)</f>
        <v>0</v>
      </c>
      <c r="Q7237" s="6">
        <f t="shared" ref="Q7237:Q7300" si="797">I7237</f>
        <v>2.047626973005485E-11</v>
      </c>
      <c r="R7237" s="8">
        <f>IF(E7236&lt;&gt;E7237,SUM($Q$4:Q7237)-SUM($R$3:R7236),0)</f>
        <v>0</v>
      </c>
      <c r="S7237" s="6">
        <f>IF(B7237&gt;0,SUM($R$4:R7237)-SUM($S$3:S7236),0)</f>
        <v>0</v>
      </c>
    </row>
    <row r="7238" spans="1:19">
      <c r="A7238">
        <f>IF(E7237&lt;&gt;E7238,COUNTIF($A$4:A7237,"&lt;&gt;0")+1,0)</f>
        <v>0</v>
      </c>
      <c r="B7238">
        <f>IF(A7238&lt;&gt;0,IF(MOD(A7238,3)=0,COUNTIF($B$4:B7237,"&lt;&gt;0")+1,0),0)</f>
        <v>0</v>
      </c>
      <c r="C7238" s="9">
        <f>'Dash Board'!$C$12+COUNT('Daily reducing balance'!$F$4:F7237)</f>
        <v>48964</v>
      </c>
      <c r="D7238">
        <f t="shared" si="791"/>
        <v>2034</v>
      </c>
      <c r="E7238">
        <f t="shared" si="792"/>
        <v>1</v>
      </c>
      <c r="F7238">
        <f>DAY('Dash Board'!$C$12+COUNT('Daily reducing balance'!$F$4:F7237))</f>
        <v>20</v>
      </c>
      <c r="G7238" s="8">
        <f t="shared" si="793"/>
        <v>1.495197691958335E-7</v>
      </c>
      <c r="H7238" s="6">
        <f>G7238*'Dash Board'!$C$11/365</f>
        <v>4.3012536344006896E-11</v>
      </c>
      <c r="I7238" s="6">
        <f>H7238*'Dash Board'!$C$18/'Dash Board'!$C$11</f>
        <v>2.0482160163812809E-11</v>
      </c>
      <c r="J7238" s="6">
        <f>(G7238&gt;1)*PMT('Dash Board'!$C$11/365,$U$4,-'Dash Board'!$C$19)</f>
        <v>0</v>
      </c>
      <c r="K7238" s="6">
        <f t="shared" si="795"/>
        <v>0</v>
      </c>
      <c r="L7238" s="8">
        <f t="shared" si="796"/>
        <v>1.495627817321775E-7</v>
      </c>
      <c r="N7238" s="8">
        <f t="shared" si="794"/>
        <v>-2.0482160163812809E-11</v>
      </c>
      <c r="O7238" s="8">
        <f>IF(E7237&lt;&gt;E7238,SUM($N$4:N7238)-SUM($O$3:O7237),0)</f>
        <v>0</v>
      </c>
      <c r="P7238" s="6">
        <f>IF(B7238&gt;0,SUM($O$4:O7238)-SUM($P$3:P7237),0)</f>
        <v>0</v>
      </c>
      <c r="Q7238" s="6">
        <f t="shared" si="797"/>
        <v>2.0482160163812809E-11</v>
      </c>
      <c r="R7238" s="8">
        <f>IF(E7237&lt;&gt;E7238,SUM($Q$4:Q7238)-SUM($R$3:R7237),0)</f>
        <v>0</v>
      </c>
      <c r="S7238" s="6">
        <f>IF(B7238&gt;0,SUM($R$4:R7238)-SUM($S$3:S7237),0)</f>
        <v>0</v>
      </c>
    </row>
    <row r="7239" spans="1:19">
      <c r="A7239">
        <f>IF(E7238&lt;&gt;E7239,COUNTIF($A$4:A7238,"&lt;&gt;0")+1,0)</f>
        <v>0</v>
      </c>
      <c r="B7239">
        <f>IF(A7239&lt;&gt;0,IF(MOD(A7239,3)=0,COUNTIF($B$4:B7238,"&lt;&gt;0")+1,0),0)</f>
        <v>0</v>
      </c>
      <c r="C7239" s="9">
        <f>'Dash Board'!$C$12+COUNT('Daily reducing balance'!$F$4:F7238)</f>
        <v>48965</v>
      </c>
      <c r="D7239">
        <f t="shared" si="791"/>
        <v>2034</v>
      </c>
      <c r="E7239">
        <f t="shared" si="792"/>
        <v>1</v>
      </c>
      <c r="F7239">
        <f>DAY('Dash Board'!$C$12+COUNT('Daily reducing balance'!$F$4:F7238))</f>
        <v>21</v>
      </c>
      <c r="G7239" s="8">
        <f t="shared" si="793"/>
        <v>1.495627817321775E-7</v>
      </c>
      <c r="H7239" s="6">
        <f>G7239*'Dash Board'!$C$11/365</f>
        <v>4.3024909813366128E-11</v>
      </c>
      <c r="I7239" s="6">
        <f>H7239*'Dash Board'!$C$18/'Dash Board'!$C$11</f>
        <v>2.0488052292079111E-11</v>
      </c>
      <c r="J7239" s="6">
        <f>(G7239&gt;1)*PMT('Dash Board'!$C$11/365,$U$4,-'Dash Board'!$C$19)</f>
        <v>0</v>
      </c>
      <c r="K7239" s="6">
        <f t="shared" si="795"/>
        <v>0</v>
      </c>
      <c r="L7239" s="8">
        <f t="shared" si="796"/>
        <v>1.4960580664199087E-7</v>
      </c>
      <c r="N7239" s="8">
        <f t="shared" si="794"/>
        <v>-2.0488052292079111E-11</v>
      </c>
      <c r="O7239" s="8">
        <f>IF(E7238&lt;&gt;E7239,SUM($N$4:N7239)-SUM($O$3:O7238),0)</f>
        <v>0</v>
      </c>
      <c r="P7239" s="6">
        <f>IF(B7239&gt;0,SUM($O$4:O7239)-SUM($P$3:P7238),0)</f>
        <v>0</v>
      </c>
      <c r="Q7239" s="6">
        <f t="shared" si="797"/>
        <v>2.0488052292079111E-11</v>
      </c>
      <c r="R7239" s="8">
        <f>IF(E7238&lt;&gt;E7239,SUM($Q$4:Q7239)-SUM($R$3:R7238),0)</f>
        <v>0</v>
      </c>
      <c r="S7239" s="6">
        <f>IF(B7239&gt;0,SUM($R$4:R7239)-SUM($S$3:S7238),0)</f>
        <v>0</v>
      </c>
    </row>
    <row r="7240" spans="1:19">
      <c r="A7240">
        <f>IF(E7239&lt;&gt;E7240,COUNTIF($A$4:A7239,"&lt;&gt;0")+1,0)</f>
        <v>0</v>
      </c>
      <c r="B7240">
        <f>IF(A7240&lt;&gt;0,IF(MOD(A7240,3)=0,COUNTIF($B$4:B7239,"&lt;&gt;0")+1,0),0)</f>
        <v>0</v>
      </c>
      <c r="C7240" s="9">
        <f>'Dash Board'!$C$12+COUNT('Daily reducing balance'!$F$4:F7239)</f>
        <v>48966</v>
      </c>
      <c r="D7240">
        <f t="shared" si="791"/>
        <v>2034</v>
      </c>
      <c r="E7240">
        <f t="shared" si="792"/>
        <v>1</v>
      </c>
      <c r="F7240">
        <f>DAY('Dash Board'!$C$12+COUNT('Daily reducing balance'!$F$4:F7239))</f>
        <v>22</v>
      </c>
      <c r="G7240" s="8">
        <f t="shared" si="793"/>
        <v>1.4960580664199087E-7</v>
      </c>
      <c r="H7240" s="6">
        <f>G7240*'Dash Board'!$C$11/365</f>
        <v>4.303728684221655E-11</v>
      </c>
      <c r="I7240" s="6">
        <f>H7240*'Dash Board'!$C$18/'Dash Board'!$C$11</f>
        <v>2.0493946115341216E-11</v>
      </c>
      <c r="J7240" s="6">
        <f>(G7240&gt;1)*PMT('Dash Board'!$C$11/365,$U$4,-'Dash Board'!$C$19)</f>
        <v>0</v>
      </c>
      <c r="K7240" s="6">
        <f t="shared" si="795"/>
        <v>0</v>
      </c>
      <c r="L7240" s="8">
        <f t="shared" si="796"/>
        <v>1.4964884392883309E-7</v>
      </c>
      <c r="N7240" s="8">
        <f t="shared" si="794"/>
        <v>-2.0493946115341216E-11</v>
      </c>
      <c r="O7240" s="8">
        <f>IF(E7239&lt;&gt;E7240,SUM($N$4:N7240)-SUM($O$3:O7239),0)</f>
        <v>0</v>
      </c>
      <c r="P7240" s="6">
        <f>IF(B7240&gt;0,SUM($O$4:O7240)-SUM($P$3:P7239),0)</f>
        <v>0</v>
      </c>
      <c r="Q7240" s="6">
        <f t="shared" si="797"/>
        <v>2.0493946115341216E-11</v>
      </c>
      <c r="R7240" s="8">
        <f>IF(E7239&lt;&gt;E7240,SUM($Q$4:Q7240)-SUM($R$3:R7239),0)</f>
        <v>0</v>
      </c>
      <c r="S7240" s="6">
        <f>IF(B7240&gt;0,SUM($R$4:R7240)-SUM($S$3:S7239),0)</f>
        <v>0</v>
      </c>
    </row>
    <row r="7241" spans="1:19">
      <c r="A7241">
        <f>IF(E7240&lt;&gt;E7241,COUNTIF($A$4:A7240,"&lt;&gt;0")+1,0)</f>
        <v>0</v>
      </c>
      <c r="B7241">
        <f>IF(A7241&lt;&gt;0,IF(MOD(A7241,3)=0,COUNTIF($B$4:B7240,"&lt;&gt;0")+1,0),0)</f>
        <v>0</v>
      </c>
      <c r="C7241" s="9">
        <f>'Dash Board'!$C$12+COUNT('Daily reducing balance'!$F$4:F7240)</f>
        <v>48967</v>
      </c>
      <c r="D7241">
        <f t="shared" si="791"/>
        <v>2034</v>
      </c>
      <c r="E7241">
        <f t="shared" si="792"/>
        <v>1</v>
      </c>
      <c r="F7241">
        <f>DAY('Dash Board'!$C$12+COUNT('Daily reducing balance'!$F$4:F7240))</f>
        <v>23</v>
      </c>
      <c r="G7241" s="8">
        <f t="shared" si="793"/>
        <v>1.4964884392883309E-7</v>
      </c>
      <c r="H7241" s="6">
        <f>G7241*'Dash Board'!$C$11/365</f>
        <v>4.3049667431582116E-11</v>
      </c>
      <c r="I7241" s="6">
        <f>H7241*'Dash Board'!$C$18/'Dash Board'!$C$11</f>
        <v>2.0499841634086723E-11</v>
      </c>
      <c r="J7241" s="6">
        <f>(G7241&gt;1)*PMT('Dash Board'!$C$11/365,$U$4,-'Dash Board'!$C$19)</f>
        <v>0</v>
      </c>
      <c r="K7241" s="6">
        <f t="shared" si="795"/>
        <v>0</v>
      </c>
      <c r="L7241" s="8">
        <f t="shared" si="796"/>
        <v>1.4969189359626468E-7</v>
      </c>
      <c r="N7241" s="8">
        <f t="shared" si="794"/>
        <v>-2.0499841634086723E-11</v>
      </c>
      <c r="O7241" s="8">
        <f>IF(E7240&lt;&gt;E7241,SUM($N$4:N7241)-SUM($O$3:O7240),0)</f>
        <v>0</v>
      </c>
      <c r="P7241" s="6">
        <f>IF(B7241&gt;0,SUM($O$4:O7241)-SUM($P$3:P7240),0)</f>
        <v>0</v>
      </c>
      <c r="Q7241" s="6">
        <f t="shared" si="797"/>
        <v>2.0499841634086723E-11</v>
      </c>
      <c r="R7241" s="8">
        <f>IF(E7240&lt;&gt;E7241,SUM($Q$4:Q7241)-SUM($R$3:R7240),0)</f>
        <v>0</v>
      </c>
      <c r="S7241" s="6">
        <f>IF(B7241&gt;0,SUM($R$4:R7241)-SUM($S$3:S7240),0)</f>
        <v>0</v>
      </c>
    </row>
    <row r="7242" spans="1:19">
      <c r="A7242">
        <f>IF(E7241&lt;&gt;E7242,COUNTIF($A$4:A7241,"&lt;&gt;0")+1,0)</f>
        <v>0</v>
      </c>
      <c r="B7242">
        <f>IF(A7242&lt;&gt;0,IF(MOD(A7242,3)=0,COUNTIF($B$4:B7241,"&lt;&gt;0")+1,0),0)</f>
        <v>0</v>
      </c>
      <c r="C7242" s="9">
        <f>'Dash Board'!$C$12+COUNT('Daily reducing balance'!$F$4:F7241)</f>
        <v>48968</v>
      </c>
      <c r="D7242">
        <f t="shared" si="791"/>
        <v>2034</v>
      </c>
      <c r="E7242">
        <f t="shared" si="792"/>
        <v>1</v>
      </c>
      <c r="F7242">
        <f>DAY('Dash Board'!$C$12+COUNT('Daily reducing balance'!$F$4:F7241))</f>
        <v>24</v>
      </c>
      <c r="G7242" s="8">
        <f t="shared" si="793"/>
        <v>1.4969189359626468E-7</v>
      </c>
      <c r="H7242" s="6">
        <f>G7242*'Dash Board'!$C$11/365</f>
        <v>4.30620515824871E-11</v>
      </c>
      <c r="I7242" s="6">
        <f>H7242*'Dash Board'!$C$18/'Dash Board'!$C$11</f>
        <v>2.0505738848803379E-11</v>
      </c>
      <c r="J7242" s="6">
        <f>(G7242&gt;1)*PMT('Dash Board'!$C$11/365,$U$4,-'Dash Board'!$C$19)</f>
        <v>0</v>
      </c>
      <c r="K7242" s="6">
        <f t="shared" si="795"/>
        <v>0</v>
      </c>
      <c r="L7242" s="8">
        <f t="shared" si="796"/>
        <v>1.4973495564784717E-7</v>
      </c>
      <c r="N7242" s="8">
        <f t="shared" si="794"/>
        <v>-2.0505738848803379E-11</v>
      </c>
      <c r="O7242" s="8">
        <f>IF(E7241&lt;&gt;E7242,SUM($N$4:N7242)-SUM($O$3:O7241),0)</f>
        <v>0</v>
      </c>
      <c r="P7242" s="6">
        <f>IF(B7242&gt;0,SUM($O$4:O7242)-SUM($P$3:P7241),0)</f>
        <v>0</v>
      </c>
      <c r="Q7242" s="6">
        <f t="shared" si="797"/>
        <v>2.0505738848803379E-11</v>
      </c>
      <c r="R7242" s="8">
        <f>IF(E7241&lt;&gt;E7242,SUM($Q$4:Q7242)-SUM($R$3:R7241),0)</f>
        <v>0</v>
      </c>
      <c r="S7242" s="6">
        <f>IF(B7242&gt;0,SUM($R$4:R7242)-SUM($S$3:S7241),0)</f>
        <v>0</v>
      </c>
    </row>
    <row r="7243" spans="1:19">
      <c r="A7243">
        <f>IF(E7242&lt;&gt;E7243,COUNTIF($A$4:A7242,"&lt;&gt;0")+1,0)</f>
        <v>0</v>
      </c>
      <c r="B7243">
        <f>IF(A7243&lt;&gt;0,IF(MOD(A7243,3)=0,COUNTIF($B$4:B7242,"&lt;&gt;0")+1,0),0)</f>
        <v>0</v>
      </c>
      <c r="C7243" s="9">
        <f>'Dash Board'!$C$12+COUNT('Daily reducing balance'!$F$4:F7242)</f>
        <v>48969</v>
      </c>
      <c r="D7243">
        <f t="shared" si="791"/>
        <v>2034</v>
      </c>
      <c r="E7243">
        <f t="shared" si="792"/>
        <v>1</v>
      </c>
      <c r="F7243">
        <f>DAY('Dash Board'!$C$12+COUNT('Daily reducing balance'!$F$4:F7242))</f>
        <v>25</v>
      </c>
      <c r="G7243" s="8">
        <f t="shared" si="793"/>
        <v>1.4973495564784717E-7</v>
      </c>
      <c r="H7243" s="6">
        <f>G7243*'Dash Board'!$C$11/365</f>
        <v>4.3074439295956037E-11</v>
      </c>
      <c r="I7243" s="6">
        <f>H7243*'Dash Board'!$C$18/'Dash Board'!$C$11</f>
        <v>2.0511637759979067E-11</v>
      </c>
      <c r="J7243" s="6">
        <f>(G7243&gt;1)*PMT('Dash Board'!$C$11/365,$U$4,-'Dash Board'!$C$19)</f>
        <v>0</v>
      </c>
      <c r="K7243" s="6">
        <f t="shared" si="795"/>
        <v>0</v>
      </c>
      <c r="L7243" s="8">
        <f t="shared" si="796"/>
        <v>1.4977803008714313E-7</v>
      </c>
      <c r="N7243" s="8">
        <f t="shared" si="794"/>
        <v>-2.0511637759979067E-11</v>
      </c>
      <c r="O7243" s="8">
        <f>IF(E7242&lt;&gt;E7243,SUM($N$4:N7243)-SUM($O$3:O7242),0)</f>
        <v>0</v>
      </c>
      <c r="P7243" s="6">
        <f>IF(B7243&gt;0,SUM($O$4:O7243)-SUM($P$3:P7242),0)</f>
        <v>0</v>
      </c>
      <c r="Q7243" s="6">
        <f t="shared" si="797"/>
        <v>2.0511637759979067E-11</v>
      </c>
      <c r="R7243" s="8">
        <f>IF(E7242&lt;&gt;E7243,SUM($Q$4:Q7243)-SUM($R$3:R7242),0)</f>
        <v>0</v>
      </c>
      <c r="S7243" s="6">
        <f>IF(B7243&gt;0,SUM($R$4:R7243)-SUM($S$3:S7242),0)</f>
        <v>0</v>
      </c>
    </row>
    <row r="7244" spans="1:19">
      <c r="A7244">
        <f>IF(E7243&lt;&gt;E7244,COUNTIF($A$4:A7243,"&lt;&gt;0")+1,0)</f>
        <v>0</v>
      </c>
      <c r="B7244">
        <f>IF(A7244&lt;&gt;0,IF(MOD(A7244,3)=0,COUNTIF($B$4:B7243,"&lt;&gt;0")+1,0),0)</f>
        <v>0</v>
      </c>
      <c r="C7244" s="9">
        <f>'Dash Board'!$C$12+COUNT('Daily reducing balance'!$F$4:F7243)</f>
        <v>48970</v>
      </c>
      <c r="D7244">
        <f t="shared" si="791"/>
        <v>2034</v>
      </c>
      <c r="E7244">
        <f t="shared" si="792"/>
        <v>1</v>
      </c>
      <c r="F7244">
        <f>DAY('Dash Board'!$C$12+COUNT('Daily reducing balance'!$F$4:F7243))</f>
        <v>26</v>
      </c>
      <c r="G7244" s="8">
        <f t="shared" si="793"/>
        <v>1.4977803008714313E-7</v>
      </c>
      <c r="H7244" s="6">
        <f>G7244*'Dash Board'!$C$11/365</f>
        <v>4.3086830573013771E-11</v>
      </c>
      <c r="I7244" s="6">
        <f>H7244*'Dash Board'!$C$18/'Dash Board'!$C$11</f>
        <v>2.0517538368101797E-11</v>
      </c>
      <c r="J7244" s="6">
        <f>(G7244&gt;1)*PMT('Dash Board'!$C$11/365,$U$4,-'Dash Board'!$C$19)</f>
        <v>0</v>
      </c>
      <c r="K7244" s="6">
        <f t="shared" si="795"/>
        <v>0</v>
      </c>
      <c r="L7244" s="8">
        <f t="shared" si="796"/>
        <v>1.4982111691771615E-7</v>
      </c>
      <c r="N7244" s="8">
        <f t="shared" si="794"/>
        <v>-2.0517538368101797E-11</v>
      </c>
      <c r="O7244" s="8">
        <f>IF(E7243&lt;&gt;E7244,SUM($N$4:N7244)-SUM($O$3:O7243),0)</f>
        <v>0</v>
      </c>
      <c r="P7244" s="6">
        <f>IF(B7244&gt;0,SUM($O$4:O7244)-SUM($P$3:P7243),0)</f>
        <v>0</v>
      </c>
      <c r="Q7244" s="6">
        <f t="shared" si="797"/>
        <v>2.0517538368101797E-11</v>
      </c>
      <c r="R7244" s="8">
        <f>IF(E7243&lt;&gt;E7244,SUM($Q$4:Q7244)-SUM($R$3:R7243),0)</f>
        <v>0</v>
      </c>
      <c r="S7244" s="6">
        <f>IF(B7244&gt;0,SUM($R$4:R7244)-SUM($S$3:S7243),0)</f>
        <v>0</v>
      </c>
    </row>
    <row r="7245" spans="1:19">
      <c r="A7245">
        <f>IF(E7244&lt;&gt;E7245,COUNTIF($A$4:A7244,"&lt;&gt;0")+1,0)</f>
        <v>0</v>
      </c>
      <c r="B7245">
        <f>IF(A7245&lt;&gt;0,IF(MOD(A7245,3)=0,COUNTIF($B$4:B7244,"&lt;&gt;0")+1,0),0)</f>
        <v>0</v>
      </c>
      <c r="C7245" s="9">
        <f>'Dash Board'!$C$12+COUNT('Daily reducing balance'!$F$4:F7244)</f>
        <v>48971</v>
      </c>
      <c r="D7245">
        <f t="shared" si="791"/>
        <v>2034</v>
      </c>
      <c r="E7245">
        <f t="shared" si="792"/>
        <v>1</v>
      </c>
      <c r="F7245">
        <f>DAY('Dash Board'!$C$12+COUNT('Daily reducing balance'!$F$4:F7244))</f>
        <v>27</v>
      </c>
      <c r="G7245" s="8">
        <f t="shared" si="793"/>
        <v>1.4982111691771615E-7</v>
      </c>
      <c r="H7245" s="6">
        <f>G7245*'Dash Board'!$C$11/365</f>
        <v>4.3099225414685465E-11</v>
      </c>
      <c r="I7245" s="6">
        <f>H7245*'Dash Board'!$C$18/'Dash Board'!$C$11</f>
        <v>2.0523440673659748E-11</v>
      </c>
      <c r="J7245" s="6">
        <f>(G7245&gt;1)*PMT('Dash Board'!$C$11/365,$U$4,-'Dash Board'!$C$19)</f>
        <v>0</v>
      </c>
      <c r="K7245" s="6">
        <f t="shared" si="795"/>
        <v>0</v>
      </c>
      <c r="L7245" s="8">
        <f t="shared" si="796"/>
        <v>1.4986421614313085E-7</v>
      </c>
      <c r="N7245" s="8">
        <f t="shared" si="794"/>
        <v>-2.0523440673659748E-11</v>
      </c>
      <c r="O7245" s="8">
        <f>IF(E7244&lt;&gt;E7245,SUM($N$4:N7245)-SUM($O$3:O7244),0)</f>
        <v>0</v>
      </c>
      <c r="P7245" s="6">
        <f>IF(B7245&gt;0,SUM($O$4:O7245)-SUM($P$3:P7244),0)</f>
        <v>0</v>
      </c>
      <c r="Q7245" s="6">
        <f t="shared" si="797"/>
        <v>2.0523440673659748E-11</v>
      </c>
      <c r="R7245" s="8">
        <f>IF(E7244&lt;&gt;E7245,SUM($Q$4:Q7245)-SUM($R$3:R7244),0)</f>
        <v>0</v>
      </c>
      <c r="S7245" s="6">
        <f>IF(B7245&gt;0,SUM($R$4:R7245)-SUM($S$3:S7244),0)</f>
        <v>0</v>
      </c>
    </row>
    <row r="7246" spans="1:19">
      <c r="A7246">
        <f>IF(E7245&lt;&gt;E7246,COUNTIF($A$4:A7245,"&lt;&gt;0")+1,0)</f>
        <v>0</v>
      </c>
      <c r="B7246">
        <f>IF(A7246&lt;&gt;0,IF(MOD(A7246,3)=0,COUNTIF($B$4:B7245,"&lt;&gt;0")+1,0),0)</f>
        <v>0</v>
      </c>
      <c r="C7246" s="9">
        <f>'Dash Board'!$C$12+COUNT('Daily reducing balance'!$F$4:F7245)</f>
        <v>48972</v>
      </c>
      <c r="D7246">
        <f t="shared" si="791"/>
        <v>2034</v>
      </c>
      <c r="E7246">
        <f t="shared" si="792"/>
        <v>1</v>
      </c>
      <c r="F7246">
        <f>DAY('Dash Board'!$C$12+COUNT('Daily reducing balance'!$F$4:F7245))</f>
        <v>28</v>
      </c>
      <c r="G7246" s="8">
        <f t="shared" si="793"/>
        <v>1.4986421614313085E-7</v>
      </c>
      <c r="H7246" s="6">
        <f>G7246*'Dash Board'!$C$11/365</f>
        <v>4.3111623821996543E-11</v>
      </c>
      <c r="I7246" s="6">
        <f>H7246*'Dash Board'!$C$18/'Dash Board'!$C$11</f>
        <v>2.0529344677141212E-11</v>
      </c>
      <c r="J7246" s="6">
        <f>(G7246&gt;1)*PMT('Dash Board'!$C$11/365,$U$4,-'Dash Board'!$C$19)</f>
        <v>0</v>
      </c>
      <c r="K7246" s="6">
        <f t="shared" si="795"/>
        <v>0</v>
      </c>
      <c r="L7246" s="8">
        <f t="shared" si="796"/>
        <v>1.4990732776695285E-7</v>
      </c>
      <c r="N7246" s="8">
        <f t="shared" si="794"/>
        <v>-2.0529344677141212E-11</v>
      </c>
      <c r="O7246" s="8">
        <f>IF(E7245&lt;&gt;E7246,SUM($N$4:N7246)-SUM($O$3:O7245),0)</f>
        <v>0</v>
      </c>
      <c r="P7246" s="6">
        <f>IF(B7246&gt;0,SUM($O$4:O7246)-SUM($P$3:P7245),0)</f>
        <v>0</v>
      </c>
      <c r="Q7246" s="6">
        <f t="shared" si="797"/>
        <v>2.0529344677141212E-11</v>
      </c>
      <c r="R7246" s="8">
        <f>IF(E7245&lt;&gt;E7246,SUM($Q$4:Q7246)-SUM($R$3:R7245),0)</f>
        <v>0</v>
      </c>
      <c r="S7246" s="6">
        <f>IF(B7246&gt;0,SUM($R$4:R7246)-SUM($S$3:S7245),0)</f>
        <v>0</v>
      </c>
    </row>
    <row r="7247" spans="1:19">
      <c r="A7247">
        <f>IF(E7246&lt;&gt;E7247,COUNTIF($A$4:A7246,"&lt;&gt;0")+1,0)</f>
        <v>0</v>
      </c>
      <c r="B7247">
        <f>IF(A7247&lt;&gt;0,IF(MOD(A7247,3)=0,COUNTIF($B$4:B7246,"&lt;&gt;0")+1,0),0)</f>
        <v>0</v>
      </c>
      <c r="C7247" s="9">
        <f>'Dash Board'!$C$12+COUNT('Daily reducing balance'!$F$4:F7246)</f>
        <v>48973</v>
      </c>
      <c r="D7247">
        <f t="shared" si="791"/>
        <v>2034</v>
      </c>
      <c r="E7247">
        <f t="shared" si="792"/>
        <v>1</v>
      </c>
      <c r="F7247">
        <f>DAY('Dash Board'!$C$12+COUNT('Daily reducing balance'!$F$4:F7246))</f>
        <v>29</v>
      </c>
      <c r="G7247" s="8">
        <f t="shared" si="793"/>
        <v>1.4990732776695285E-7</v>
      </c>
      <c r="H7247" s="6">
        <f>G7247*'Dash Board'!$C$11/365</f>
        <v>4.3124025795972735E-11</v>
      </c>
      <c r="I7247" s="6">
        <f>H7247*'Dash Board'!$C$18/'Dash Board'!$C$11</f>
        <v>2.0535250379034638E-11</v>
      </c>
      <c r="J7247" s="6">
        <f>(G7247&gt;1)*PMT('Dash Board'!$C$11/365,$U$4,-'Dash Board'!$C$19)</f>
        <v>0</v>
      </c>
      <c r="K7247" s="6">
        <f t="shared" si="795"/>
        <v>0</v>
      </c>
      <c r="L7247" s="8">
        <f t="shared" si="796"/>
        <v>1.4995045179274881E-7</v>
      </c>
      <c r="N7247" s="8">
        <f t="shared" si="794"/>
        <v>-2.0535250379034638E-11</v>
      </c>
      <c r="O7247" s="8">
        <f>IF(E7246&lt;&gt;E7247,SUM($N$4:N7247)-SUM($O$3:O7246),0)</f>
        <v>0</v>
      </c>
      <c r="P7247" s="6">
        <f>IF(B7247&gt;0,SUM($O$4:O7247)-SUM($P$3:P7246),0)</f>
        <v>0</v>
      </c>
      <c r="Q7247" s="6">
        <f t="shared" si="797"/>
        <v>2.0535250379034638E-11</v>
      </c>
      <c r="R7247" s="8">
        <f>IF(E7246&lt;&gt;E7247,SUM($Q$4:Q7247)-SUM($R$3:R7246),0)</f>
        <v>0</v>
      </c>
      <c r="S7247" s="6">
        <f>IF(B7247&gt;0,SUM($R$4:R7247)-SUM($S$3:S7246),0)</f>
        <v>0</v>
      </c>
    </row>
    <row r="7248" spans="1:19">
      <c r="A7248">
        <f>IF(E7247&lt;&gt;E7248,COUNTIF($A$4:A7247,"&lt;&gt;0")+1,0)</f>
        <v>0</v>
      </c>
      <c r="B7248">
        <f>IF(A7248&lt;&gt;0,IF(MOD(A7248,3)=0,COUNTIF($B$4:B7247,"&lt;&gt;0")+1,0),0)</f>
        <v>0</v>
      </c>
      <c r="C7248" s="9">
        <f>'Dash Board'!$C$12+COUNT('Daily reducing balance'!$F$4:F7247)</f>
        <v>48974</v>
      </c>
      <c r="D7248">
        <f t="shared" si="791"/>
        <v>2034</v>
      </c>
      <c r="E7248">
        <f t="shared" si="792"/>
        <v>1</v>
      </c>
      <c r="F7248">
        <f>DAY('Dash Board'!$C$12+COUNT('Daily reducing balance'!$F$4:F7247))</f>
        <v>30</v>
      </c>
      <c r="G7248" s="8">
        <f t="shared" si="793"/>
        <v>1.4995045179274881E-7</v>
      </c>
      <c r="H7248" s="6">
        <f>G7248*'Dash Board'!$C$11/365</f>
        <v>4.3136431337640069E-11</v>
      </c>
      <c r="I7248" s="6">
        <f>H7248*'Dash Board'!$C$18/'Dash Board'!$C$11</f>
        <v>2.0541157779828607E-11</v>
      </c>
      <c r="J7248" s="6">
        <f>(G7248&gt;1)*PMT('Dash Board'!$C$11/365,$U$4,-'Dash Board'!$C$19)</f>
        <v>0</v>
      </c>
      <c r="K7248" s="6">
        <f t="shared" si="795"/>
        <v>0</v>
      </c>
      <c r="L7248" s="8">
        <f t="shared" si="796"/>
        <v>1.4999358822408646E-7</v>
      </c>
      <c r="N7248" s="8">
        <f t="shared" si="794"/>
        <v>-2.0541157779828607E-11</v>
      </c>
      <c r="O7248" s="8">
        <f>IF(E7247&lt;&gt;E7248,SUM($N$4:N7248)-SUM($O$3:O7247),0)</f>
        <v>0</v>
      </c>
      <c r="P7248" s="6">
        <f>IF(B7248&gt;0,SUM($O$4:O7248)-SUM($P$3:P7247),0)</f>
        <v>0</v>
      </c>
      <c r="Q7248" s="6">
        <f t="shared" si="797"/>
        <v>2.0541157779828607E-11</v>
      </c>
      <c r="R7248" s="8">
        <f>IF(E7247&lt;&gt;E7248,SUM($Q$4:Q7248)-SUM($R$3:R7247),0)</f>
        <v>0</v>
      </c>
      <c r="S7248" s="6">
        <f>IF(B7248&gt;0,SUM($R$4:R7248)-SUM($S$3:S7247),0)</f>
        <v>0</v>
      </c>
    </row>
    <row r="7249" spans="1:19">
      <c r="A7249">
        <f>IF(E7248&lt;&gt;E7249,COUNTIF($A$4:A7248,"&lt;&gt;0")+1,0)</f>
        <v>0</v>
      </c>
      <c r="B7249">
        <f>IF(A7249&lt;&gt;0,IF(MOD(A7249,3)=0,COUNTIF($B$4:B7248,"&lt;&gt;0")+1,0),0)</f>
        <v>0</v>
      </c>
      <c r="C7249" s="9">
        <f>'Dash Board'!$C$12+COUNT('Daily reducing balance'!$F$4:F7248)</f>
        <v>48975</v>
      </c>
      <c r="D7249">
        <f t="shared" si="791"/>
        <v>2034</v>
      </c>
      <c r="E7249">
        <f t="shared" si="792"/>
        <v>1</v>
      </c>
      <c r="F7249">
        <f>DAY('Dash Board'!$C$12+COUNT('Daily reducing balance'!$F$4:F7248))</f>
        <v>31</v>
      </c>
      <c r="G7249" s="8">
        <f t="shared" si="793"/>
        <v>1.4999358822408646E-7</v>
      </c>
      <c r="H7249" s="6">
        <f>G7249*'Dash Board'!$C$11/365</f>
        <v>4.3148840448024869E-11</v>
      </c>
      <c r="I7249" s="6">
        <f>H7249*'Dash Board'!$C$18/'Dash Board'!$C$11</f>
        <v>2.0547066880011842E-11</v>
      </c>
      <c r="J7249" s="6">
        <f>(G7249&gt;1)*PMT('Dash Board'!$C$11/365,$U$4,-'Dash Board'!$C$19)</f>
        <v>0</v>
      </c>
      <c r="K7249" s="6">
        <f t="shared" si="795"/>
        <v>0</v>
      </c>
      <c r="L7249" s="8">
        <f t="shared" si="796"/>
        <v>1.5003673706453449E-7</v>
      </c>
      <c r="N7249" s="8">
        <f t="shared" si="794"/>
        <v>-2.0547066880011842E-11</v>
      </c>
      <c r="O7249" s="8">
        <f>IF(E7248&lt;&gt;E7249,SUM($N$4:N7249)-SUM($O$3:O7248),0)</f>
        <v>0</v>
      </c>
      <c r="P7249" s="6">
        <f>IF(B7249&gt;0,SUM($O$4:O7249)-SUM($P$3:P7248),0)</f>
        <v>0</v>
      </c>
      <c r="Q7249" s="6">
        <f t="shared" si="797"/>
        <v>2.0547066880011842E-11</v>
      </c>
      <c r="R7249" s="8">
        <f>IF(E7248&lt;&gt;E7249,SUM($Q$4:Q7249)-SUM($R$3:R7248),0)</f>
        <v>0</v>
      </c>
      <c r="S7249" s="6">
        <f>IF(B7249&gt;0,SUM($R$4:R7249)-SUM($S$3:S7248),0)</f>
        <v>0</v>
      </c>
    </row>
    <row r="7250" spans="1:19">
      <c r="A7250">
        <f>IF(E7249&lt;&gt;E7250,COUNTIF($A$4:A7249,"&lt;&gt;0")+1,0)</f>
        <v>238</v>
      </c>
      <c r="B7250">
        <f>IF(A7250&lt;&gt;0,IF(MOD(A7250,3)=0,COUNTIF($B$4:B7249,"&lt;&gt;0")+1,0),0)</f>
        <v>0</v>
      </c>
      <c r="C7250" s="9">
        <f>'Dash Board'!$C$12+COUNT('Daily reducing balance'!$F$4:F7249)</f>
        <v>48976</v>
      </c>
      <c r="D7250">
        <f t="shared" si="791"/>
        <v>2034</v>
      </c>
      <c r="E7250">
        <f t="shared" si="792"/>
        <v>2</v>
      </c>
      <c r="F7250">
        <f>DAY('Dash Board'!$C$12+COUNT('Daily reducing balance'!$F$4:F7249))</f>
        <v>1</v>
      </c>
      <c r="G7250" s="8">
        <f t="shared" si="793"/>
        <v>1.5003673706453449E-7</v>
      </c>
      <c r="H7250" s="6">
        <f>G7250*'Dash Board'!$C$11/365</f>
        <v>4.3161253128153757E-11</v>
      </c>
      <c r="I7250" s="6">
        <f>H7250*'Dash Board'!$C$18/'Dash Board'!$C$11</f>
        <v>2.0552977680073222E-11</v>
      </c>
      <c r="J7250" s="6">
        <f>(G7250&gt;1)*PMT('Dash Board'!$C$11/365,$U$4,-'Dash Board'!$C$19)</f>
        <v>0</v>
      </c>
      <c r="K7250" s="6">
        <f t="shared" si="795"/>
        <v>0</v>
      </c>
      <c r="L7250" s="8">
        <f t="shared" si="796"/>
        <v>1.5007989831766264E-7</v>
      </c>
      <c r="N7250" s="8">
        <f t="shared" si="794"/>
        <v>-2.0552977680073222E-11</v>
      </c>
      <c r="O7250" s="8">
        <f>IF(E7249&lt;&gt;E7250,SUM($N$4:N7250)-SUM($O$3:O7249),0)</f>
        <v>0</v>
      </c>
      <c r="P7250" s="6">
        <f>IF(B7250&gt;0,SUM($O$4:O7250)-SUM($P$3:P7249),0)</f>
        <v>0</v>
      </c>
      <c r="Q7250" s="6">
        <f t="shared" si="797"/>
        <v>2.0552977680073222E-11</v>
      </c>
      <c r="R7250" s="8">
        <f>IF(E7249&lt;&gt;E7250,SUM($Q$4:Q7250)-SUM($R$3:R7249),0)</f>
        <v>9.0221874415874481E-10</v>
      </c>
      <c r="S7250" s="6">
        <f>IF(B7250&gt;0,SUM($R$4:R7250)-SUM($S$3:S7249),0)</f>
        <v>0</v>
      </c>
    </row>
    <row r="7251" spans="1:19">
      <c r="A7251">
        <f>IF(E7250&lt;&gt;E7251,COUNTIF($A$4:A7250,"&lt;&gt;0")+1,0)</f>
        <v>0</v>
      </c>
      <c r="B7251">
        <f>IF(A7251&lt;&gt;0,IF(MOD(A7251,3)=0,COUNTIF($B$4:B7250,"&lt;&gt;0")+1,0),0)</f>
        <v>0</v>
      </c>
      <c r="C7251" s="9">
        <f>'Dash Board'!$C$12+COUNT('Daily reducing balance'!$F$4:F7250)</f>
        <v>48977</v>
      </c>
      <c r="D7251">
        <f t="shared" si="791"/>
        <v>2034</v>
      </c>
      <c r="E7251">
        <f t="shared" si="792"/>
        <v>2</v>
      </c>
      <c r="F7251">
        <f>DAY('Dash Board'!$C$12+COUNT('Daily reducing balance'!$F$4:F7250))</f>
        <v>2</v>
      </c>
      <c r="G7251" s="8">
        <f t="shared" si="793"/>
        <v>1.5007989831766264E-7</v>
      </c>
      <c r="H7251" s="6">
        <f>G7251*'Dash Board'!$C$11/365</f>
        <v>4.3173669379053632E-11</v>
      </c>
      <c r="I7251" s="6">
        <f>H7251*'Dash Board'!$C$18/'Dash Board'!$C$11</f>
        <v>2.0558890180501728E-11</v>
      </c>
      <c r="J7251" s="6">
        <f>(G7251&gt;1)*PMT('Dash Board'!$C$11/365,$U$4,-'Dash Board'!$C$19)</f>
        <v>0</v>
      </c>
      <c r="K7251" s="6">
        <f t="shared" si="795"/>
        <v>0</v>
      </c>
      <c r="L7251" s="8">
        <f t="shared" si="796"/>
        <v>1.5012307198704169E-7</v>
      </c>
      <c r="N7251" s="8">
        <f t="shared" si="794"/>
        <v>-2.0558890180501728E-11</v>
      </c>
      <c r="O7251" s="8">
        <f>IF(E7250&lt;&gt;E7251,SUM($N$4:N7251)-SUM($O$3:O7250),0)</f>
        <v>0</v>
      </c>
      <c r="P7251" s="6">
        <f>IF(B7251&gt;0,SUM($O$4:O7251)-SUM($P$3:P7250),0)</f>
        <v>0</v>
      </c>
      <c r="Q7251" s="6">
        <f t="shared" si="797"/>
        <v>2.0558890180501728E-11</v>
      </c>
      <c r="R7251" s="8">
        <f>IF(E7250&lt;&gt;E7251,SUM($Q$4:Q7251)-SUM($R$3:R7250),0)</f>
        <v>0</v>
      </c>
      <c r="S7251" s="6">
        <f>IF(B7251&gt;0,SUM($R$4:R7251)-SUM($S$3:S7250),0)</f>
        <v>0</v>
      </c>
    </row>
    <row r="7252" spans="1:19">
      <c r="A7252">
        <f>IF(E7251&lt;&gt;E7252,COUNTIF($A$4:A7251,"&lt;&gt;0")+1,0)</f>
        <v>0</v>
      </c>
      <c r="B7252">
        <f>IF(A7252&lt;&gt;0,IF(MOD(A7252,3)=0,COUNTIF($B$4:B7251,"&lt;&gt;0")+1,0),0)</f>
        <v>0</v>
      </c>
      <c r="C7252" s="9">
        <f>'Dash Board'!$C$12+COUNT('Daily reducing balance'!$F$4:F7251)</f>
        <v>48978</v>
      </c>
      <c r="D7252">
        <f t="shared" si="791"/>
        <v>2034</v>
      </c>
      <c r="E7252">
        <f t="shared" si="792"/>
        <v>2</v>
      </c>
      <c r="F7252">
        <f>DAY('Dash Board'!$C$12+COUNT('Daily reducing balance'!$F$4:F7251))</f>
        <v>3</v>
      </c>
      <c r="G7252" s="8">
        <f t="shared" si="793"/>
        <v>1.5012307198704169E-7</v>
      </c>
      <c r="H7252" s="6">
        <f>G7252*'Dash Board'!$C$11/365</f>
        <v>4.3186089201751716E-11</v>
      </c>
      <c r="I7252" s="6">
        <f>H7252*'Dash Board'!$C$18/'Dash Board'!$C$11</f>
        <v>2.0564804381786532E-11</v>
      </c>
      <c r="J7252" s="6">
        <f>(G7252&gt;1)*PMT('Dash Board'!$C$11/365,$U$4,-'Dash Board'!$C$19)</f>
        <v>0</v>
      </c>
      <c r="K7252" s="6">
        <f t="shared" si="795"/>
        <v>0</v>
      </c>
      <c r="L7252" s="8">
        <f t="shared" si="796"/>
        <v>1.5016625807624345E-7</v>
      </c>
      <c r="N7252" s="8">
        <f t="shared" si="794"/>
        <v>-2.0564804381786532E-11</v>
      </c>
      <c r="O7252" s="8">
        <f>IF(E7251&lt;&gt;E7252,SUM($N$4:N7252)-SUM($O$3:O7251),0)</f>
        <v>0</v>
      </c>
      <c r="P7252" s="6">
        <f>IF(B7252&gt;0,SUM($O$4:O7252)-SUM($P$3:P7251),0)</f>
        <v>0</v>
      </c>
      <c r="Q7252" s="6">
        <f t="shared" si="797"/>
        <v>2.0564804381786532E-11</v>
      </c>
      <c r="R7252" s="8">
        <f>IF(E7251&lt;&gt;E7252,SUM($Q$4:Q7252)-SUM($R$3:R7251),0)</f>
        <v>0</v>
      </c>
      <c r="S7252" s="6">
        <f>IF(B7252&gt;0,SUM($R$4:R7252)-SUM($S$3:S7251),0)</f>
        <v>0</v>
      </c>
    </row>
    <row r="7253" spans="1:19">
      <c r="A7253">
        <f>IF(E7252&lt;&gt;E7253,COUNTIF($A$4:A7252,"&lt;&gt;0")+1,0)</f>
        <v>0</v>
      </c>
      <c r="B7253">
        <f>IF(A7253&lt;&gt;0,IF(MOD(A7253,3)=0,COUNTIF($B$4:B7252,"&lt;&gt;0")+1,0),0)</f>
        <v>0</v>
      </c>
      <c r="C7253" s="9">
        <f>'Dash Board'!$C$12+COUNT('Daily reducing balance'!$F$4:F7252)</f>
        <v>48979</v>
      </c>
      <c r="D7253">
        <f t="shared" si="791"/>
        <v>2034</v>
      </c>
      <c r="E7253">
        <f t="shared" si="792"/>
        <v>2</v>
      </c>
      <c r="F7253">
        <f>DAY('Dash Board'!$C$12+COUNT('Daily reducing balance'!$F$4:F7252))</f>
        <v>4</v>
      </c>
      <c r="G7253" s="8">
        <f t="shared" si="793"/>
        <v>1.5016625807624345E-7</v>
      </c>
      <c r="H7253" s="6">
        <f>G7253*'Dash Board'!$C$11/365</f>
        <v>4.319851259727551E-11</v>
      </c>
      <c r="I7253" s="6">
        <f>H7253*'Dash Board'!$C$18/'Dash Board'!$C$11</f>
        <v>2.0570720284416911E-11</v>
      </c>
      <c r="J7253" s="6">
        <f>(G7253&gt;1)*PMT('Dash Board'!$C$11/365,$U$4,-'Dash Board'!$C$19)</f>
        <v>0</v>
      </c>
      <c r="K7253" s="6">
        <f t="shared" si="795"/>
        <v>0</v>
      </c>
      <c r="L7253" s="8">
        <f t="shared" si="796"/>
        <v>1.5020945658884074E-7</v>
      </c>
      <c r="N7253" s="8">
        <f t="shared" si="794"/>
        <v>-2.0570720284416911E-11</v>
      </c>
      <c r="O7253" s="8">
        <f>IF(E7252&lt;&gt;E7253,SUM($N$4:N7253)-SUM($O$3:O7252),0)</f>
        <v>0</v>
      </c>
      <c r="P7253" s="6">
        <f>IF(B7253&gt;0,SUM($O$4:O7253)-SUM($P$3:P7252),0)</f>
        <v>0</v>
      </c>
      <c r="Q7253" s="6">
        <f t="shared" si="797"/>
        <v>2.0570720284416911E-11</v>
      </c>
      <c r="R7253" s="8">
        <f>IF(E7252&lt;&gt;E7253,SUM($Q$4:Q7253)-SUM($R$3:R7252),0)</f>
        <v>0</v>
      </c>
      <c r="S7253" s="6">
        <f>IF(B7253&gt;0,SUM($R$4:R7253)-SUM($S$3:S7252),0)</f>
        <v>0</v>
      </c>
    </row>
    <row r="7254" spans="1:19">
      <c r="A7254">
        <f>IF(E7253&lt;&gt;E7254,COUNTIF($A$4:A7253,"&lt;&gt;0")+1,0)</f>
        <v>0</v>
      </c>
      <c r="B7254">
        <f>IF(A7254&lt;&gt;0,IF(MOD(A7254,3)=0,COUNTIF($B$4:B7253,"&lt;&gt;0")+1,0),0)</f>
        <v>0</v>
      </c>
      <c r="C7254" s="9">
        <f>'Dash Board'!$C$12+COUNT('Daily reducing balance'!$F$4:F7253)</f>
        <v>48980</v>
      </c>
      <c r="D7254">
        <f t="shared" si="791"/>
        <v>2034</v>
      </c>
      <c r="E7254">
        <f t="shared" si="792"/>
        <v>2</v>
      </c>
      <c r="F7254">
        <f>DAY('Dash Board'!$C$12+COUNT('Daily reducing balance'!$F$4:F7253))</f>
        <v>5</v>
      </c>
      <c r="G7254" s="8">
        <f t="shared" si="793"/>
        <v>1.5020945658884074E-7</v>
      </c>
      <c r="H7254" s="6">
        <f>G7254*'Dash Board'!$C$11/365</f>
        <v>4.3210939566652813E-11</v>
      </c>
      <c r="I7254" s="6">
        <f>H7254*'Dash Board'!$C$18/'Dash Board'!$C$11</f>
        <v>2.0576637888882295E-11</v>
      </c>
      <c r="J7254" s="6">
        <f>(G7254&gt;1)*PMT('Dash Board'!$C$11/365,$U$4,-'Dash Board'!$C$19)</f>
        <v>0</v>
      </c>
      <c r="K7254" s="6">
        <f t="shared" si="795"/>
        <v>0</v>
      </c>
      <c r="L7254" s="8">
        <f t="shared" si="796"/>
        <v>1.5025266752840739E-7</v>
      </c>
      <c r="N7254" s="8">
        <f t="shared" si="794"/>
        <v>-2.0576637888882295E-11</v>
      </c>
      <c r="O7254" s="8">
        <f>IF(E7253&lt;&gt;E7254,SUM($N$4:N7254)-SUM($O$3:O7253),0)</f>
        <v>0</v>
      </c>
      <c r="P7254" s="6">
        <f>IF(B7254&gt;0,SUM($O$4:O7254)-SUM($P$3:P7253),0)</f>
        <v>0</v>
      </c>
      <c r="Q7254" s="6">
        <f t="shared" si="797"/>
        <v>2.0576637888882295E-11</v>
      </c>
      <c r="R7254" s="8">
        <f>IF(E7253&lt;&gt;E7254,SUM($Q$4:Q7254)-SUM($R$3:R7253),0)</f>
        <v>0</v>
      </c>
      <c r="S7254" s="6">
        <f>IF(B7254&gt;0,SUM($R$4:R7254)-SUM($S$3:S7253),0)</f>
        <v>0</v>
      </c>
    </row>
    <row r="7255" spans="1:19">
      <c r="A7255">
        <f>IF(E7254&lt;&gt;E7255,COUNTIF($A$4:A7254,"&lt;&gt;0")+1,0)</f>
        <v>0</v>
      </c>
      <c r="B7255">
        <f>IF(A7255&lt;&gt;0,IF(MOD(A7255,3)=0,COUNTIF($B$4:B7254,"&lt;&gt;0")+1,0),0)</f>
        <v>0</v>
      </c>
      <c r="C7255" s="9">
        <f>'Dash Board'!$C$12+COUNT('Daily reducing balance'!$F$4:F7254)</f>
        <v>48981</v>
      </c>
      <c r="D7255">
        <f t="shared" si="791"/>
        <v>2034</v>
      </c>
      <c r="E7255">
        <f t="shared" si="792"/>
        <v>2</v>
      </c>
      <c r="F7255">
        <f>DAY('Dash Board'!$C$12+COUNT('Daily reducing balance'!$F$4:F7254))</f>
        <v>6</v>
      </c>
      <c r="G7255" s="8">
        <f t="shared" si="793"/>
        <v>1.5025266752840739E-7</v>
      </c>
      <c r="H7255" s="6">
        <f>G7255*'Dash Board'!$C$11/365</f>
        <v>4.3223370110911712E-11</v>
      </c>
      <c r="I7255" s="6">
        <f>H7255*'Dash Board'!$C$18/'Dash Board'!$C$11</f>
        <v>2.0582557195672247E-11</v>
      </c>
      <c r="J7255" s="6">
        <f>(G7255&gt;1)*PMT('Dash Board'!$C$11/365,$U$4,-'Dash Board'!$C$19)</f>
        <v>0</v>
      </c>
      <c r="K7255" s="6">
        <f t="shared" si="795"/>
        <v>0</v>
      </c>
      <c r="L7255" s="8">
        <f t="shared" si="796"/>
        <v>1.5029589089851832E-7</v>
      </c>
      <c r="N7255" s="8">
        <f t="shared" si="794"/>
        <v>-2.0582557195672247E-11</v>
      </c>
      <c r="O7255" s="8">
        <f>IF(E7254&lt;&gt;E7255,SUM($N$4:N7255)-SUM($O$3:O7254),0)</f>
        <v>0</v>
      </c>
      <c r="P7255" s="6">
        <f>IF(B7255&gt;0,SUM($O$4:O7255)-SUM($P$3:P7254),0)</f>
        <v>0</v>
      </c>
      <c r="Q7255" s="6">
        <f t="shared" si="797"/>
        <v>2.0582557195672247E-11</v>
      </c>
      <c r="R7255" s="8">
        <f>IF(E7254&lt;&gt;E7255,SUM($Q$4:Q7255)-SUM($R$3:R7254),0)</f>
        <v>0</v>
      </c>
      <c r="S7255" s="6">
        <f>IF(B7255&gt;0,SUM($R$4:R7255)-SUM($S$3:S7254),0)</f>
        <v>0</v>
      </c>
    </row>
    <row r="7256" spans="1:19">
      <c r="A7256">
        <f>IF(E7255&lt;&gt;E7256,COUNTIF($A$4:A7255,"&lt;&gt;0")+1,0)</f>
        <v>0</v>
      </c>
      <c r="B7256">
        <f>IF(A7256&lt;&gt;0,IF(MOD(A7256,3)=0,COUNTIF($B$4:B7255,"&lt;&gt;0")+1,0),0)</f>
        <v>0</v>
      </c>
      <c r="C7256" s="9">
        <f>'Dash Board'!$C$12+COUNT('Daily reducing balance'!$F$4:F7255)</f>
        <v>48982</v>
      </c>
      <c r="D7256">
        <f t="shared" si="791"/>
        <v>2034</v>
      </c>
      <c r="E7256">
        <f t="shared" si="792"/>
        <v>2</v>
      </c>
      <c r="F7256">
        <f>DAY('Dash Board'!$C$12+COUNT('Daily reducing balance'!$F$4:F7255))</f>
        <v>7</v>
      </c>
      <c r="G7256" s="8">
        <f t="shared" si="793"/>
        <v>1.5029589089851832E-7</v>
      </c>
      <c r="H7256" s="6">
        <f>G7256*'Dash Board'!$C$11/365</f>
        <v>4.3235804231080612E-11</v>
      </c>
      <c r="I7256" s="6">
        <f>H7256*'Dash Board'!$C$18/'Dash Board'!$C$11</f>
        <v>2.0588478205276485E-11</v>
      </c>
      <c r="J7256" s="6">
        <f>(G7256&gt;1)*PMT('Dash Board'!$C$11/365,$U$4,-'Dash Board'!$C$19)</f>
        <v>0</v>
      </c>
      <c r="K7256" s="6">
        <f t="shared" si="795"/>
        <v>0</v>
      </c>
      <c r="L7256" s="8">
        <f t="shared" si="796"/>
        <v>1.503391267027494E-7</v>
      </c>
      <c r="N7256" s="8">
        <f t="shared" si="794"/>
        <v>-2.0588478205276485E-11</v>
      </c>
      <c r="O7256" s="8">
        <f>IF(E7255&lt;&gt;E7256,SUM($N$4:N7256)-SUM($O$3:O7255),0)</f>
        <v>0</v>
      </c>
      <c r="P7256" s="6">
        <f>IF(B7256&gt;0,SUM($O$4:O7256)-SUM($P$3:P7255),0)</f>
        <v>0</v>
      </c>
      <c r="Q7256" s="6">
        <f t="shared" si="797"/>
        <v>2.0588478205276485E-11</v>
      </c>
      <c r="R7256" s="8">
        <f>IF(E7255&lt;&gt;E7256,SUM($Q$4:Q7256)-SUM($R$3:R7255),0)</f>
        <v>0</v>
      </c>
      <c r="S7256" s="6">
        <f>IF(B7256&gt;0,SUM($R$4:R7256)-SUM($S$3:S7255),0)</f>
        <v>0</v>
      </c>
    </row>
    <row r="7257" spans="1:19">
      <c r="A7257">
        <f>IF(E7256&lt;&gt;E7257,COUNTIF($A$4:A7256,"&lt;&gt;0")+1,0)</f>
        <v>0</v>
      </c>
      <c r="B7257">
        <f>IF(A7257&lt;&gt;0,IF(MOD(A7257,3)=0,COUNTIF($B$4:B7256,"&lt;&gt;0")+1,0),0)</f>
        <v>0</v>
      </c>
      <c r="C7257" s="9">
        <f>'Dash Board'!$C$12+COUNT('Daily reducing balance'!$F$4:F7256)</f>
        <v>48983</v>
      </c>
      <c r="D7257">
        <f t="shared" si="791"/>
        <v>2034</v>
      </c>
      <c r="E7257">
        <f t="shared" si="792"/>
        <v>2</v>
      </c>
      <c r="F7257">
        <f>DAY('Dash Board'!$C$12+COUNT('Daily reducing balance'!$F$4:F7256))</f>
        <v>8</v>
      </c>
      <c r="G7257" s="8">
        <f t="shared" si="793"/>
        <v>1.503391267027494E-7</v>
      </c>
      <c r="H7257" s="6">
        <f>G7257*'Dash Board'!$C$11/365</f>
        <v>4.3248241928188178E-11</v>
      </c>
      <c r="I7257" s="6">
        <f>H7257*'Dash Board'!$C$18/'Dash Board'!$C$11</f>
        <v>2.0594400918184849E-11</v>
      </c>
      <c r="J7257" s="6">
        <f>(G7257&gt;1)*PMT('Dash Board'!$C$11/365,$U$4,-'Dash Board'!$C$19)</f>
        <v>0</v>
      </c>
      <c r="K7257" s="6">
        <f t="shared" si="795"/>
        <v>0</v>
      </c>
      <c r="L7257" s="8">
        <f t="shared" si="796"/>
        <v>1.5038237494467759E-7</v>
      </c>
      <c r="N7257" s="8">
        <f t="shared" si="794"/>
        <v>-2.0594400918184849E-11</v>
      </c>
      <c r="O7257" s="8">
        <f>IF(E7256&lt;&gt;E7257,SUM($N$4:N7257)-SUM($O$3:O7256),0)</f>
        <v>0</v>
      </c>
      <c r="P7257" s="6">
        <f>IF(B7257&gt;0,SUM($O$4:O7257)-SUM($P$3:P7256),0)</f>
        <v>0</v>
      </c>
      <c r="Q7257" s="6">
        <f t="shared" si="797"/>
        <v>2.0594400918184849E-11</v>
      </c>
      <c r="R7257" s="8">
        <f>IF(E7256&lt;&gt;E7257,SUM($Q$4:Q7257)-SUM($R$3:R7256),0)</f>
        <v>0</v>
      </c>
      <c r="S7257" s="6">
        <f>IF(B7257&gt;0,SUM($R$4:R7257)-SUM($S$3:S7256),0)</f>
        <v>0</v>
      </c>
    </row>
    <row r="7258" spans="1:19">
      <c r="A7258">
        <f>IF(E7257&lt;&gt;E7258,COUNTIF($A$4:A7257,"&lt;&gt;0")+1,0)</f>
        <v>0</v>
      </c>
      <c r="B7258">
        <f>IF(A7258&lt;&gt;0,IF(MOD(A7258,3)=0,COUNTIF($B$4:B7257,"&lt;&gt;0")+1,0),0)</f>
        <v>0</v>
      </c>
      <c r="C7258" s="9">
        <f>'Dash Board'!$C$12+COUNT('Daily reducing balance'!$F$4:F7257)</f>
        <v>48984</v>
      </c>
      <c r="D7258">
        <f t="shared" si="791"/>
        <v>2034</v>
      </c>
      <c r="E7258">
        <f t="shared" si="792"/>
        <v>2</v>
      </c>
      <c r="F7258">
        <f>DAY('Dash Board'!$C$12+COUNT('Daily reducing balance'!$F$4:F7257))</f>
        <v>9</v>
      </c>
      <c r="G7258" s="8">
        <f t="shared" si="793"/>
        <v>1.5038237494467759E-7</v>
      </c>
      <c r="H7258" s="6">
        <f>G7258*'Dash Board'!$C$11/365</f>
        <v>4.3260683203263416E-11</v>
      </c>
      <c r="I7258" s="6">
        <f>H7258*'Dash Board'!$C$18/'Dash Board'!$C$11</f>
        <v>2.0600325334887343E-11</v>
      </c>
      <c r="J7258" s="6">
        <f>(G7258&gt;1)*PMT('Dash Board'!$C$11/365,$U$4,-'Dash Board'!$C$19)</f>
        <v>0</v>
      </c>
      <c r="K7258" s="6">
        <f t="shared" si="795"/>
        <v>0</v>
      </c>
      <c r="L7258" s="8">
        <f t="shared" si="796"/>
        <v>1.5042563562788085E-7</v>
      </c>
      <c r="N7258" s="8">
        <f t="shared" si="794"/>
        <v>-2.0600325334887343E-11</v>
      </c>
      <c r="O7258" s="8">
        <f>IF(E7257&lt;&gt;E7258,SUM($N$4:N7258)-SUM($O$3:O7257),0)</f>
        <v>0</v>
      </c>
      <c r="P7258" s="6">
        <f>IF(B7258&gt;0,SUM($O$4:O7258)-SUM($P$3:P7257),0)</f>
        <v>0</v>
      </c>
      <c r="Q7258" s="6">
        <f t="shared" si="797"/>
        <v>2.0600325334887343E-11</v>
      </c>
      <c r="R7258" s="8">
        <f>IF(E7257&lt;&gt;E7258,SUM($Q$4:Q7258)-SUM($R$3:R7257),0)</f>
        <v>0</v>
      </c>
      <c r="S7258" s="6">
        <f>IF(B7258&gt;0,SUM($R$4:R7258)-SUM($S$3:S7257),0)</f>
        <v>0</v>
      </c>
    </row>
    <row r="7259" spans="1:19">
      <c r="A7259">
        <f>IF(E7258&lt;&gt;E7259,COUNTIF($A$4:A7258,"&lt;&gt;0")+1,0)</f>
        <v>0</v>
      </c>
      <c r="B7259">
        <f>IF(A7259&lt;&gt;0,IF(MOD(A7259,3)=0,COUNTIF($B$4:B7258,"&lt;&gt;0")+1,0),0)</f>
        <v>0</v>
      </c>
      <c r="C7259" s="9">
        <f>'Dash Board'!$C$12+COUNT('Daily reducing balance'!$F$4:F7258)</f>
        <v>48985</v>
      </c>
      <c r="D7259">
        <f t="shared" si="791"/>
        <v>2034</v>
      </c>
      <c r="E7259">
        <f t="shared" si="792"/>
        <v>2</v>
      </c>
      <c r="F7259">
        <f>DAY('Dash Board'!$C$12+COUNT('Daily reducing balance'!$F$4:F7258))</f>
        <v>10</v>
      </c>
      <c r="G7259" s="8">
        <f t="shared" si="793"/>
        <v>1.5042563562788085E-7</v>
      </c>
      <c r="H7259" s="6">
        <f>G7259*'Dash Board'!$C$11/365</f>
        <v>4.327312805733559E-11</v>
      </c>
      <c r="I7259" s="6">
        <f>H7259*'Dash Board'!$C$18/'Dash Board'!$C$11</f>
        <v>2.060625145587409E-11</v>
      </c>
      <c r="J7259" s="6">
        <f>(G7259&gt;1)*PMT('Dash Board'!$C$11/365,$U$4,-'Dash Board'!$C$19)</f>
        <v>0</v>
      </c>
      <c r="K7259" s="6">
        <f t="shared" si="795"/>
        <v>0</v>
      </c>
      <c r="L7259" s="8">
        <f t="shared" si="796"/>
        <v>1.5046890875593819E-7</v>
      </c>
      <c r="N7259" s="8">
        <f t="shared" si="794"/>
        <v>-2.060625145587409E-11</v>
      </c>
      <c r="O7259" s="8">
        <f>IF(E7258&lt;&gt;E7259,SUM($N$4:N7259)-SUM($O$3:O7258),0)</f>
        <v>0</v>
      </c>
      <c r="P7259" s="6">
        <f>IF(B7259&gt;0,SUM($O$4:O7259)-SUM($P$3:P7258),0)</f>
        <v>0</v>
      </c>
      <c r="Q7259" s="6">
        <f t="shared" si="797"/>
        <v>2.060625145587409E-11</v>
      </c>
      <c r="R7259" s="8">
        <f>IF(E7258&lt;&gt;E7259,SUM($Q$4:Q7259)-SUM($R$3:R7258),0)</f>
        <v>0</v>
      </c>
      <c r="S7259" s="6">
        <f>IF(B7259&gt;0,SUM($R$4:R7259)-SUM($S$3:S7258),0)</f>
        <v>0</v>
      </c>
    </row>
    <row r="7260" spans="1:19">
      <c r="A7260">
        <f>IF(E7259&lt;&gt;E7260,COUNTIF($A$4:A7259,"&lt;&gt;0")+1,0)</f>
        <v>0</v>
      </c>
      <c r="B7260">
        <f>IF(A7260&lt;&gt;0,IF(MOD(A7260,3)=0,COUNTIF($B$4:B7259,"&lt;&gt;0")+1,0),0)</f>
        <v>0</v>
      </c>
      <c r="C7260" s="9">
        <f>'Dash Board'!$C$12+COUNT('Daily reducing balance'!$F$4:F7259)</f>
        <v>48986</v>
      </c>
      <c r="D7260">
        <f t="shared" si="791"/>
        <v>2034</v>
      </c>
      <c r="E7260">
        <f t="shared" si="792"/>
        <v>2</v>
      </c>
      <c r="F7260">
        <f>DAY('Dash Board'!$C$12+COUNT('Daily reducing balance'!$F$4:F7259))</f>
        <v>11</v>
      </c>
      <c r="G7260" s="8">
        <f t="shared" si="793"/>
        <v>1.5046890875593819E-7</v>
      </c>
      <c r="H7260" s="6">
        <f>G7260*'Dash Board'!$C$11/365</f>
        <v>4.3285576491434276E-11</v>
      </c>
      <c r="I7260" s="6">
        <f>H7260*'Dash Board'!$C$18/'Dash Board'!$C$11</f>
        <v>2.0612179281635371E-11</v>
      </c>
      <c r="J7260" s="6">
        <f>(G7260&gt;1)*PMT('Dash Board'!$C$11/365,$U$4,-'Dash Board'!$C$19)</f>
        <v>0</v>
      </c>
      <c r="K7260" s="6">
        <f t="shared" si="795"/>
        <v>0</v>
      </c>
      <c r="L7260" s="8">
        <f t="shared" si="796"/>
        <v>1.5051219433242963E-7</v>
      </c>
      <c r="N7260" s="8">
        <f t="shared" si="794"/>
        <v>-2.0612179281635371E-11</v>
      </c>
      <c r="O7260" s="8">
        <f>IF(E7259&lt;&gt;E7260,SUM($N$4:N7260)-SUM($O$3:O7259),0)</f>
        <v>0</v>
      </c>
      <c r="P7260" s="6">
        <f>IF(B7260&gt;0,SUM($O$4:O7260)-SUM($P$3:P7259),0)</f>
        <v>0</v>
      </c>
      <c r="Q7260" s="6">
        <f t="shared" si="797"/>
        <v>2.0612179281635371E-11</v>
      </c>
      <c r="R7260" s="8">
        <f>IF(E7259&lt;&gt;E7260,SUM($Q$4:Q7260)-SUM($R$3:R7259),0)</f>
        <v>0</v>
      </c>
      <c r="S7260" s="6">
        <f>IF(B7260&gt;0,SUM($R$4:R7260)-SUM($S$3:S7259),0)</f>
        <v>0</v>
      </c>
    </row>
    <row r="7261" spans="1:19">
      <c r="A7261">
        <f>IF(E7260&lt;&gt;E7261,COUNTIF($A$4:A7260,"&lt;&gt;0")+1,0)</f>
        <v>0</v>
      </c>
      <c r="B7261">
        <f>IF(A7261&lt;&gt;0,IF(MOD(A7261,3)=0,COUNTIF($B$4:B7260,"&lt;&gt;0")+1,0),0)</f>
        <v>0</v>
      </c>
      <c r="C7261" s="9">
        <f>'Dash Board'!$C$12+COUNT('Daily reducing balance'!$F$4:F7260)</f>
        <v>48987</v>
      </c>
      <c r="D7261">
        <f t="shared" si="791"/>
        <v>2034</v>
      </c>
      <c r="E7261">
        <f t="shared" si="792"/>
        <v>2</v>
      </c>
      <c r="F7261">
        <f>DAY('Dash Board'!$C$12+COUNT('Daily reducing balance'!$F$4:F7260))</f>
        <v>12</v>
      </c>
      <c r="G7261" s="8">
        <f t="shared" si="793"/>
        <v>1.5051219433242963E-7</v>
      </c>
      <c r="H7261" s="6">
        <f>G7261*'Dash Board'!$C$11/365</f>
        <v>4.3298028506589344E-11</v>
      </c>
      <c r="I7261" s="6">
        <f>H7261*'Dash Board'!$C$18/'Dash Board'!$C$11</f>
        <v>2.0618108812661595E-11</v>
      </c>
      <c r="J7261" s="6">
        <f>(G7261&gt;1)*PMT('Dash Board'!$C$11/365,$U$4,-'Dash Board'!$C$19)</f>
        <v>0</v>
      </c>
      <c r="K7261" s="6">
        <f t="shared" si="795"/>
        <v>0</v>
      </c>
      <c r="L7261" s="8">
        <f t="shared" si="796"/>
        <v>1.5055549236093622E-7</v>
      </c>
      <c r="N7261" s="8">
        <f t="shared" si="794"/>
        <v>-2.0618108812661595E-11</v>
      </c>
      <c r="O7261" s="8">
        <f>IF(E7260&lt;&gt;E7261,SUM($N$4:N7261)-SUM($O$3:O7260),0)</f>
        <v>0</v>
      </c>
      <c r="P7261" s="6">
        <f>IF(B7261&gt;0,SUM($O$4:O7261)-SUM($P$3:P7260),0)</f>
        <v>0</v>
      </c>
      <c r="Q7261" s="6">
        <f t="shared" si="797"/>
        <v>2.0618108812661595E-11</v>
      </c>
      <c r="R7261" s="8">
        <f>IF(E7260&lt;&gt;E7261,SUM($Q$4:Q7261)-SUM($R$3:R7260),0)</f>
        <v>0</v>
      </c>
      <c r="S7261" s="6">
        <f>IF(B7261&gt;0,SUM($R$4:R7261)-SUM($S$3:S7260),0)</f>
        <v>0</v>
      </c>
    </row>
    <row r="7262" spans="1:19">
      <c r="A7262">
        <f>IF(E7261&lt;&gt;E7262,COUNTIF($A$4:A7261,"&lt;&gt;0")+1,0)</f>
        <v>0</v>
      </c>
      <c r="B7262">
        <f>IF(A7262&lt;&gt;0,IF(MOD(A7262,3)=0,COUNTIF($B$4:B7261,"&lt;&gt;0")+1,0),0)</f>
        <v>0</v>
      </c>
      <c r="C7262" s="9">
        <f>'Dash Board'!$C$12+COUNT('Daily reducing balance'!$F$4:F7261)</f>
        <v>48988</v>
      </c>
      <c r="D7262">
        <f t="shared" si="791"/>
        <v>2034</v>
      </c>
      <c r="E7262">
        <f t="shared" si="792"/>
        <v>2</v>
      </c>
      <c r="F7262">
        <f>DAY('Dash Board'!$C$12+COUNT('Daily reducing balance'!$F$4:F7261))</f>
        <v>13</v>
      </c>
      <c r="G7262" s="8">
        <f t="shared" si="793"/>
        <v>1.5055549236093622E-7</v>
      </c>
      <c r="H7262" s="6">
        <f>G7262*'Dash Board'!$C$11/365</f>
        <v>4.3310484103830972E-11</v>
      </c>
      <c r="I7262" s="6">
        <f>H7262*'Dash Board'!$C$18/'Dash Board'!$C$11</f>
        <v>2.062404004944332E-11</v>
      </c>
      <c r="J7262" s="6">
        <f>(G7262&gt;1)*PMT('Dash Board'!$C$11/365,$U$4,-'Dash Board'!$C$19)</f>
        <v>0</v>
      </c>
      <c r="K7262" s="6">
        <f t="shared" si="795"/>
        <v>0</v>
      </c>
      <c r="L7262" s="8">
        <f t="shared" si="796"/>
        <v>1.5059880284504004E-7</v>
      </c>
      <c r="N7262" s="8">
        <f t="shared" si="794"/>
        <v>-2.062404004944332E-11</v>
      </c>
      <c r="O7262" s="8">
        <f>IF(E7261&lt;&gt;E7262,SUM($N$4:N7262)-SUM($O$3:O7261),0)</f>
        <v>0</v>
      </c>
      <c r="P7262" s="6">
        <f>IF(B7262&gt;0,SUM($O$4:O7262)-SUM($P$3:P7261),0)</f>
        <v>0</v>
      </c>
      <c r="Q7262" s="6">
        <f t="shared" si="797"/>
        <v>2.062404004944332E-11</v>
      </c>
      <c r="R7262" s="8">
        <f>IF(E7261&lt;&gt;E7262,SUM($Q$4:Q7262)-SUM($R$3:R7261),0)</f>
        <v>0</v>
      </c>
      <c r="S7262" s="6">
        <f>IF(B7262&gt;0,SUM($R$4:R7262)-SUM($S$3:S7261),0)</f>
        <v>0</v>
      </c>
    </row>
    <row r="7263" spans="1:19">
      <c r="A7263">
        <f>IF(E7262&lt;&gt;E7263,COUNTIF($A$4:A7262,"&lt;&gt;0")+1,0)</f>
        <v>0</v>
      </c>
      <c r="B7263">
        <f>IF(A7263&lt;&gt;0,IF(MOD(A7263,3)=0,COUNTIF($B$4:B7262,"&lt;&gt;0")+1,0),0)</f>
        <v>0</v>
      </c>
      <c r="C7263" s="9">
        <f>'Dash Board'!$C$12+COUNT('Daily reducing balance'!$F$4:F7262)</f>
        <v>48989</v>
      </c>
      <c r="D7263">
        <f t="shared" si="791"/>
        <v>2034</v>
      </c>
      <c r="E7263">
        <f t="shared" si="792"/>
        <v>2</v>
      </c>
      <c r="F7263">
        <f>DAY('Dash Board'!$C$12+COUNT('Daily reducing balance'!$F$4:F7262))</f>
        <v>14</v>
      </c>
      <c r="G7263" s="8">
        <f t="shared" si="793"/>
        <v>1.5059880284504004E-7</v>
      </c>
      <c r="H7263" s="6">
        <f>G7263*'Dash Board'!$C$11/365</f>
        <v>4.3322943284189601E-11</v>
      </c>
      <c r="I7263" s="6">
        <f>H7263*'Dash Board'!$C$18/'Dash Board'!$C$11</f>
        <v>2.0629972992471239E-11</v>
      </c>
      <c r="J7263" s="6">
        <f>(G7263&gt;1)*PMT('Dash Board'!$C$11/365,$U$4,-'Dash Board'!$C$19)</f>
        <v>0</v>
      </c>
      <c r="K7263" s="6">
        <f t="shared" si="795"/>
        <v>0</v>
      </c>
      <c r="L7263" s="8">
        <f t="shared" si="796"/>
        <v>1.5064212578832423E-7</v>
      </c>
      <c r="N7263" s="8">
        <f t="shared" si="794"/>
        <v>-2.0629972992471239E-11</v>
      </c>
      <c r="O7263" s="8">
        <f>IF(E7262&lt;&gt;E7263,SUM($N$4:N7263)-SUM($O$3:O7262),0)</f>
        <v>0</v>
      </c>
      <c r="P7263" s="6">
        <f>IF(B7263&gt;0,SUM($O$4:O7263)-SUM($P$3:P7262),0)</f>
        <v>0</v>
      </c>
      <c r="Q7263" s="6">
        <f t="shared" si="797"/>
        <v>2.0629972992471239E-11</v>
      </c>
      <c r="R7263" s="8">
        <f>IF(E7262&lt;&gt;E7263,SUM($Q$4:Q7263)-SUM($R$3:R7262),0)</f>
        <v>0</v>
      </c>
      <c r="S7263" s="6">
        <f>IF(B7263&gt;0,SUM($R$4:R7263)-SUM($S$3:S7262),0)</f>
        <v>0</v>
      </c>
    </row>
    <row r="7264" spans="1:19">
      <c r="A7264">
        <f>IF(E7263&lt;&gt;E7264,COUNTIF($A$4:A7263,"&lt;&gt;0")+1,0)</f>
        <v>0</v>
      </c>
      <c r="B7264">
        <f>IF(A7264&lt;&gt;0,IF(MOD(A7264,3)=0,COUNTIF($B$4:B7263,"&lt;&gt;0")+1,0),0)</f>
        <v>0</v>
      </c>
      <c r="C7264" s="9">
        <f>'Dash Board'!$C$12+COUNT('Daily reducing balance'!$F$4:F7263)</f>
        <v>48990</v>
      </c>
      <c r="D7264">
        <f t="shared" si="791"/>
        <v>2034</v>
      </c>
      <c r="E7264">
        <f t="shared" si="792"/>
        <v>2</v>
      </c>
      <c r="F7264">
        <f>DAY('Dash Board'!$C$12+COUNT('Daily reducing balance'!$F$4:F7263))</f>
        <v>15</v>
      </c>
      <c r="G7264" s="8">
        <f t="shared" si="793"/>
        <v>1.5064212578832423E-7</v>
      </c>
      <c r="H7264" s="6">
        <f>G7264*'Dash Board'!$C$11/365</f>
        <v>4.3335406048696006E-11</v>
      </c>
      <c r="I7264" s="6">
        <f>H7264*'Dash Board'!$C$18/'Dash Board'!$C$11</f>
        <v>2.0635907642236193E-11</v>
      </c>
      <c r="J7264" s="6">
        <f>(G7264&gt;1)*PMT('Dash Board'!$C$11/365,$U$4,-'Dash Board'!$C$19)</f>
        <v>0</v>
      </c>
      <c r="K7264" s="6">
        <f t="shared" si="795"/>
        <v>0</v>
      </c>
      <c r="L7264" s="8">
        <f t="shared" si="796"/>
        <v>1.5068546119437292E-7</v>
      </c>
      <c r="N7264" s="8">
        <f t="shared" si="794"/>
        <v>-2.0635907642236193E-11</v>
      </c>
      <c r="O7264" s="8">
        <f>IF(E7263&lt;&gt;E7264,SUM($N$4:N7264)-SUM($O$3:O7263),0)</f>
        <v>0</v>
      </c>
      <c r="P7264" s="6">
        <f>IF(B7264&gt;0,SUM($O$4:O7264)-SUM($P$3:P7263),0)</f>
        <v>0</v>
      </c>
      <c r="Q7264" s="6">
        <f t="shared" si="797"/>
        <v>2.0635907642236193E-11</v>
      </c>
      <c r="R7264" s="8">
        <f>IF(E7263&lt;&gt;E7264,SUM($Q$4:Q7264)-SUM($R$3:R7263),0)</f>
        <v>0</v>
      </c>
      <c r="S7264" s="6">
        <f>IF(B7264&gt;0,SUM($R$4:R7264)-SUM($S$3:S7263),0)</f>
        <v>0</v>
      </c>
    </row>
    <row r="7265" spans="1:19">
      <c r="A7265">
        <f>IF(E7264&lt;&gt;E7265,COUNTIF($A$4:A7264,"&lt;&gt;0")+1,0)</f>
        <v>0</v>
      </c>
      <c r="B7265">
        <f>IF(A7265&lt;&gt;0,IF(MOD(A7265,3)=0,COUNTIF($B$4:B7264,"&lt;&gt;0")+1,0),0)</f>
        <v>0</v>
      </c>
      <c r="C7265" s="9">
        <f>'Dash Board'!$C$12+COUNT('Daily reducing balance'!$F$4:F7264)</f>
        <v>48991</v>
      </c>
      <c r="D7265">
        <f t="shared" si="791"/>
        <v>2034</v>
      </c>
      <c r="E7265">
        <f t="shared" si="792"/>
        <v>2</v>
      </c>
      <c r="F7265">
        <f>DAY('Dash Board'!$C$12+COUNT('Daily reducing balance'!$F$4:F7264))</f>
        <v>16</v>
      </c>
      <c r="G7265" s="8">
        <f t="shared" si="793"/>
        <v>1.5068546119437292E-7</v>
      </c>
      <c r="H7265" s="6">
        <f>G7265*'Dash Board'!$C$11/365</f>
        <v>4.3347872398381244E-11</v>
      </c>
      <c r="I7265" s="6">
        <f>H7265*'Dash Board'!$C$18/'Dash Board'!$C$11</f>
        <v>2.0641843999229165E-11</v>
      </c>
      <c r="J7265" s="6">
        <f>(G7265&gt;1)*PMT('Dash Board'!$C$11/365,$U$4,-'Dash Board'!$C$19)</f>
        <v>0</v>
      </c>
      <c r="K7265" s="6">
        <f t="shared" si="795"/>
        <v>0</v>
      </c>
      <c r="L7265" s="8">
        <f t="shared" si="796"/>
        <v>1.5072880906677131E-7</v>
      </c>
      <c r="N7265" s="8">
        <f t="shared" si="794"/>
        <v>-2.0641843999229165E-11</v>
      </c>
      <c r="O7265" s="8">
        <f>IF(E7264&lt;&gt;E7265,SUM($N$4:N7265)-SUM($O$3:O7264),0)</f>
        <v>0</v>
      </c>
      <c r="P7265" s="6">
        <f>IF(B7265&gt;0,SUM($O$4:O7265)-SUM($P$3:P7264),0)</f>
        <v>0</v>
      </c>
      <c r="Q7265" s="6">
        <f t="shared" si="797"/>
        <v>2.0641843999229165E-11</v>
      </c>
      <c r="R7265" s="8">
        <f>IF(E7264&lt;&gt;E7265,SUM($Q$4:Q7265)-SUM($R$3:R7264),0)</f>
        <v>0</v>
      </c>
      <c r="S7265" s="6">
        <f>IF(B7265&gt;0,SUM($R$4:R7265)-SUM($S$3:S7264),0)</f>
        <v>0</v>
      </c>
    </row>
    <row r="7266" spans="1:19">
      <c r="A7266">
        <f>IF(E7265&lt;&gt;E7266,COUNTIF($A$4:A7265,"&lt;&gt;0")+1,0)</f>
        <v>0</v>
      </c>
      <c r="B7266">
        <f>IF(A7266&lt;&gt;0,IF(MOD(A7266,3)=0,COUNTIF($B$4:B7265,"&lt;&gt;0")+1,0),0)</f>
        <v>0</v>
      </c>
      <c r="C7266" s="9">
        <f>'Dash Board'!$C$12+COUNT('Daily reducing balance'!$F$4:F7265)</f>
        <v>48992</v>
      </c>
      <c r="D7266">
        <f t="shared" si="791"/>
        <v>2034</v>
      </c>
      <c r="E7266">
        <f t="shared" si="792"/>
        <v>2</v>
      </c>
      <c r="F7266">
        <f>DAY('Dash Board'!$C$12+COUNT('Daily reducing balance'!$F$4:F7265))</f>
        <v>17</v>
      </c>
      <c r="G7266" s="8">
        <f t="shared" si="793"/>
        <v>1.5072880906677131E-7</v>
      </c>
      <c r="H7266" s="6">
        <f>G7266*'Dash Board'!$C$11/365</f>
        <v>4.3360342334276678E-11</v>
      </c>
      <c r="I7266" s="6">
        <f>H7266*'Dash Board'!$C$18/'Dash Board'!$C$11</f>
        <v>2.0647782063941278E-11</v>
      </c>
      <c r="J7266" s="6">
        <f>(G7266&gt;1)*PMT('Dash Board'!$C$11/365,$U$4,-'Dash Board'!$C$19)</f>
        <v>0</v>
      </c>
      <c r="K7266" s="6">
        <f t="shared" si="795"/>
        <v>0</v>
      </c>
      <c r="L7266" s="8">
        <f t="shared" si="796"/>
        <v>1.5077216940910558E-7</v>
      </c>
      <c r="N7266" s="8">
        <f t="shared" si="794"/>
        <v>-2.0647782063941278E-11</v>
      </c>
      <c r="O7266" s="8">
        <f>IF(E7265&lt;&gt;E7266,SUM($N$4:N7266)-SUM($O$3:O7265),0)</f>
        <v>0</v>
      </c>
      <c r="P7266" s="6">
        <f>IF(B7266&gt;0,SUM($O$4:O7266)-SUM($P$3:P7265),0)</f>
        <v>0</v>
      </c>
      <c r="Q7266" s="6">
        <f t="shared" si="797"/>
        <v>2.0647782063941278E-11</v>
      </c>
      <c r="R7266" s="8">
        <f>IF(E7265&lt;&gt;E7266,SUM($Q$4:Q7266)-SUM($R$3:R7265),0)</f>
        <v>0</v>
      </c>
      <c r="S7266" s="6">
        <f>IF(B7266&gt;0,SUM($R$4:R7266)-SUM($S$3:S7265),0)</f>
        <v>0</v>
      </c>
    </row>
    <row r="7267" spans="1:19">
      <c r="A7267">
        <f>IF(E7266&lt;&gt;E7267,COUNTIF($A$4:A7266,"&lt;&gt;0")+1,0)</f>
        <v>0</v>
      </c>
      <c r="B7267">
        <f>IF(A7267&lt;&gt;0,IF(MOD(A7267,3)=0,COUNTIF($B$4:B7266,"&lt;&gt;0")+1,0),0)</f>
        <v>0</v>
      </c>
      <c r="C7267" s="9">
        <f>'Dash Board'!$C$12+COUNT('Daily reducing balance'!$F$4:F7266)</f>
        <v>48993</v>
      </c>
      <c r="D7267">
        <f t="shared" si="791"/>
        <v>2034</v>
      </c>
      <c r="E7267">
        <f t="shared" si="792"/>
        <v>2</v>
      </c>
      <c r="F7267">
        <f>DAY('Dash Board'!$C$12+COUNT('Daily reducing balance'!$F$4:F7266))</f>
        <v>18</v>
      </c>
      <c r="G7267" s="8">
        <f t="shared" si="793"/>
        <v>1.5077216940910558E-7</v>
      </c>
      <c r="H7267" s="6">
        <f>G7267*'Dash Board'!$C$11/365</f>
        <v>4.3372815857413932E-11</v>
      </c>
      <c r="I7267" s="6">
        <f>H7267*'Dash Board'!$C$18/'Dash Board'!$C$11</f>
        <v>2.065372183686378E-11</v>
      </c>
      <c r="J7267" s="6">
        <f>(G7267&gt;1)*PMT('Dash Board'!$C$11/365,$U$4,-'Dash Board'!$C$19)</f>
        <v>0</v>
      </c>
      <c r="K7267" s="6">
        <f t="shared" si="795"/>
        <v>0</v>
      </c>
      <c r="L7267" s="8">
        <f t="shared" si="796"/>
        <v>1.50815542224963E-7</v>
      </c>
      <c r="N7267" s="8">
        <f t="shared" si="794"/>
        <v>-2.065372183686378E-11</v>
      </c>
      <c r="O7267" s="8">
        <f>IF(E7266&lt;&gt;E7267,SUM($N$4:N7267)-SUM($O$3:O7266),0)</f>
        <v>0</v>
      </c>
      <c r="P7267" s="6">
        <f>IF(B7267&gt;0,SUM($O$4:O7267)-SUM($P$3:P7266),0)</f>
        <v>0</v>
      </c>
      <c r="Q7267" s="6">
        <f t="shared" si="797"/>
        <v>2.065372183686378E-11</v>
      </c>
      <c r="R7267" s="8">
        <f>IF(E7266&lt;&gt;E7267,SUM($Q$4:Q7267)-SUM($R$3:R7266),0)</f>
        <v>0</v>
      </c>
      <c r="S7267" s="6">
        <f>IF(B7267&gt;0,SUM($R$4:R7267)-SUM($S$3:S7266),0)</f>
        <v>0</v>
      </c>
    </row>
    <row r="7268" spans="1:19">
      <c r="A7268">
        <f>IF(E7267&lt;&gt;E7268,COUNTIF($A$4:A7267,"&lt;&gt;0")+1,0)</f>
        <v>0</v>
      </c>
      <c r="B7268">
        <f>IF(A7268&lt;&gt;0,IF(MOD(A7268,3)=0,COUNTIF($B$4:B7267,"&lt;&gt;0")+1,0),0)</f>
        <v>0</v>
      </c>
      <c r="C7268" s="9">
        <f>'Dash Board'!$C$12+COUNT('Daily reducing balance'!$F$4:F7267)</f>
        <v>48994</v>
      </c>
      <c r="D7268">
        <f t="shared" si="791"/>
        <v>2034</v>
      </c>
      <c r="E7268">
        <f t="shared" si="792"/>
        <v>2</v>
      </c>
      <c r="F7268">
        <f>DAY('Dash Board'!$C$12+COUNT('Daily reducing balance'!$F$4:F7267))</f>
        <v>19</v>
      </c>
      <c r="G7268" s="8">
        <f t="shared" si="793"/>
        <v>1.50815542224963E-7</v>
      </c>
      <c r="H7268" s="6">
        <f>G7268*'Dash Board'!$C$11/365</f>
        <v>4.3385292968824967E-11</v>
      </c>
      <c r="I7268" s="6">
        <f>H7268*'Dash Board'!$C$18/'Dash Board'!$C$11</f>
        <v>2.065966331848808E-11</v>
      </c>
      <c r="J7268" s="6">
        <f>(G7268&gt;1)*PMT('Dash Board'!$C$11/365,$U$4,-'Dash Board'!$C$19)</f>
        <v>0</v>
      </c>
      <c r="K7268" s="6">
        <f t="shared" si="795"/>
        <v>0</v>
      </c>
      <c r="L7268" s="8">
        <f t="shared" si="796"/>
        <v>1.5085892751793184E-7</v>
      </c>
      <c r="N7268" s="8">
        <f t="shared" si="794"/>
        <v>-2.065966331848808E-11</v>
      </c>
      <c r="O7268" s="8">
        <f>IF(E7267&lt;&gt;E7268,SUM($N$4:N7268)-SUM($O$3:O7267),0)</f>
        <v>0</v>
      </c>
      <c r="P7268" s="6">
        <f>IF(B7268&gt;0,SUM($O$4:O7268)-SUM($P$3:P7267),0)</f>
        <v>0</v>
      </c>
      <c r="Q7268" s="6">
        <f t="shared" si="797"/>
        <v>2.065966331848808E-11</v>
      </c>
      <c r="R7268" s="8">
        <f>IF(E7267&lt;&gt;E7268,SUM($Q$4:Q7268)-SUM($R$3:R7267),0)</f>
        <v>0</v>
      </c>
      <c r="S7268" s="6">
        <f>IF(B7268&gt;0,SUM($R$4:R7268)-SUM($S$3:S7267),0)</f>
        <v>0</v>
      </c>
    </row>
    <row r="7269" spans="1:19">
      <c r="A7269">
        <f>IF(E7268&lt;&gt;E7269,COUNTIF($A$4:A7268,"&lt;&gt;0")+1,0)</f>
        <v>0</v>
      </c>
      <c r="B7269">
        <f>IF(A7269&lt;&gt;0,IF(MOD(A7269,3)=0,COUNTIF($B$4:B7268,"&lt;&gt;0")+1,0),0)</f>
        <v>0</v>
      </c>
      <c r="C7269" s="9">
        <f>'Dash Board'!$C$12+COUNT('Daily reducing balance'!$F$4:F7268)</f>
        <v>48995</v>
      </c>
      <c r="D7269">
        <f t="shared" si="791"/>
        <v>2034</v>
      </c>
      <c r="E7269">
        <f t="shared" si="792"/>
        <v>2</v>
      </c>
      <c r="F7269">
        <f>DAY('Dash Board'!$C$12+COUNT('Daily reducing balance'!$F$4:F7268))</f>
        <v>20</v>
      </c>
      <c r="G7269" s="8">
        <f t="shared" si="793"/>
        <v>1.5085892751793184E-7</v>
      </c>
      <c r="H7269" s="6">
        <f>G7269*'Dash Board'!$C$11/365</f>
        <v>4.3397773669542031E-11</v>
      </c>
      <c r="I7269" s="6">
        <f>H7269*'Dash Board'!$C$18/'Dash Board'!$C$11</f>
        <v>2.0665606509305732E-11</v>
      </c>
      <c r="J7269" s="6">
        <f>(G7269&gt;1)*PMT('Dash Board'!$C$11/365,$U$4,-'Dash Board'!$C$19)</f>
        <v>0</v>
      </c>
      <c r="K7269" s="6">
        <f t="shared" si="795"/>
        <v>0</v>
      </c>
      <c r="L7269" s="8">
        <f t="shared" si="796"/>
        <v>1.5090232529160139E-7</v>
      </c>
      <c r="N7269" s="8">
        <f t="shared" si="794"/>
        <v>-2.0665606509305732E-11</v>
      </c>
      <c r="O7269" s="8">
        <f>IF(E7268&lt;&gt;E7269,SUM($N$4:N7269)-SUM($O$3:O7268),0)</f>
        <v>0</v>
      </c>
      <c r="P7269" s="6">
        <f>IF(B7269&gt;0,SUM($O$4:O7269)-SUM($P$3:P7268),0)</f>
        <v>0</v>
      </c>
      <c r="Q7269" s="6">
        <f t="shared" si="797"/>
        <v>2.0665606509305732E-11</v>
      </c>
      <c r="R7269" s="8">
        <f>IF(E7268&lt;&gt;E7269,SUM($Q$4:Q7269)-SUM($R$3:R7268),0)</f>
        <v>0</v>
      </c>
      <c r="S7269" s="6">
        <f>IF(B7269&gt;0,SUM($R$4:R7269)-SUM($S$3:S7268),0)</f>
        <v>0</v>
      </c>
    </row>
    <row r="7270" spans="1:19">
      <c r="A7270">
        <f>IF(E7269&lt;&gt;E7270,COUNTIF($A$4:A7269,"&lt;&gt;0")+1,0)</f>
        <v>0</v>
      </c>
      <c r="B7270">
        <f>IF(A7270&lt;&gt;0,IF(MOD(A7270,3)=0,COUNTIF($B$4:B7269,"&lt;&gt;0")+1,0),0)</f>
        <v>0</v>
      </c>
      <c r="C7270" s="9">
        <f>'Dash Board'!$C$12+COUNT('Daily reducing balance'!$F$4:F7269)</f>
        <v>48996</v>
      </c>
      <c r="D7270">
        <f t="shared" si="791"/>
        <v>2034</v>
      </c>
      <c r="E7270">
        <f t="shared" si="792"/>
        <v>2</v>
      </c>
      <c r="F7270">
        <f>DAY('Dash Board'!$C$12+COUNT('Daily reducing balance'!$F$4:F7269))</f>
        <v>21</v>
      </c>
      <c r="G7270" s="8">
        <f t="shared" si="793"/>
        <v>1.5090232529160139E-7</v>
      </c>
      <c r="H7270" s="6">
        <f>G7270*'Dash Board'!$C$11/365</f>
        <v>4.3410257960597661E-11</v>
      </c>
      <c r="I7270" s="6">
        <f>H7270*'Dash Board'!$C$18/'Dash Board'!$C$11</f>
        <v>2.0671551409808409E-11</v>
      </c>
      <c r="J7270" s="6">
        <f>(G7270&gt;1)*PMT('Dash Board'!$C$11/365,$U$4,-'Dash Board'!$C$19)</f>
        <v>0</v>
      </c>
      <c r="K7270" s="6">
        <f t="shared" si="795"/>
        <v>0</v>
      </c>
      <c r="L7270" s="8">
        <f t="shared" si="796"/>
        <v>1.5094573554956199E-7</v>
      </c>
      <c r="N7270" s="8">
        <f t="shared" si="794"/>
        <v>-2.0671551409808409E-11</v>
      </c>
      <c r="O7270" s="8">
        <f>IF(E7269&lt;&gt;E7270,SUM($N$4:N7270)-SUM($O$3:O7269),0)</f>
        <v>0</v>
      </c>
      <c r="P7270" s="6">
        <f>IF(B7270&gt;0,SUM($O$4:O7270)-SUM($P$3:P7269),0)</f>
        <v>0</v>
      </c>
      <c r="Q7270" s="6">
        <f t="shared" si="797"/>
        <v>2.0671551409808409E-11</v>
      </c>
      <c r="R7270" s="8">
        <f>IF(E7269&lt;&gt;E7270,SUM($Q$4:Q7270)-SUM($R$3:R7269),0)</f>
        <v>0</v>
      </c>
      <c r="S7270" s="6">
        <f>IF(B7270&gt;0,SUM($R$4:R7270)-SUM($S$3:S7269),0)</f>
        <v>0</v>
      </c>
    </row>
    <row r="7271" spans="1:19">
      <c r="A7271">
        <f>IF(E7270&lt;&gt;E7271,COUNTIF($A$4:A7270,"&lt;&gt;0")+1,0)</f>
        <v>0</v>
      </c>
      <c r="B7271">
        <f>IF(A7271&lt;&gt;0,IF(MOD(A7271,3)=0,COUNTIF($B$4:B7270,"&lt;&gt;0")+1,0),0)</f>
        <v>0</v>
      </c>
      <c r="C7271" s="9">
        <f>'Dash Board'!$C$12+COUNT('Daily reducing balance'!$F$4:F7270)</f>
        <v>48997</v>
      </c>
      <c r="D7271">
        <f t="shared" si="791"/>
        <v>2034</v>
      </c>
      <c r="E7271">
        <f t="shared" si="792"/>
        <v>2</v>
      </c>
      <c r="F7271">
        <f>DAY('Dash Board'!$C$12+COUNT('Daily reducing balance'!$F$4:F7270))</f>
        <v>22</v>
      </c>
      <c r="G7271" s="8">
        <f t="shared" si="793"/>
        <v>1.5094573554956199E-7</v>
      </c>
      <c r="H7271" s="6">
        <f>G7271*'Dash Board'!$C$11/365</f>
        <v>4.3422745843024674E-11</v>
      </c>
      <c r="I7271" s="6">
        <f>H7271*'Dash Board'!$C$18/'Dash Board'!$C$11</f>
        <v>2.0677498020487942E-11</v>
      </c>
      <c r="J7271" s="6">
        <f>(G7271&gt;1)*PMT('Dash Board'!$C$11/365,$U$4,-'Dash Board'!$C$19)</f>
        <v>0</v>
      </c>
      <c r="K7271" s="6">
        <f t="shared" si="795"/>
        <v>0</v>
      </c>
      <c r="L7271" s="8">
        <f t="shared" si="796"/>
        <v>1.5098915829540501E-7</v>
      </c>
      <c r="N7271" s="8">
        <f t="shared" si="794"/>
        <v>-2.0677498020487942E-11</v>
      </c>
      <c r="O7271" s="8">
        <f>IF(E7270&lt;&gt;E7271,SUM($N$4:N7271)-SUM($O$3:O7270),0)</f>
        <v>0</v>
      </c>
      <c r="P7271" s="6">
        <f>IF(B7271&gt;0,SUM($O$4:O7271)-SUM($P$3:P7270),0)</f>
        <v>0</v>
      </c>
      <c r="Q7271" s="6">
        <f t="shared" si="797"/>
        <v>2.0677498020487942E-11</v>
      </c>
      <c r="R7271" s="8">
        <f>IF(E7270&lt;&gt;E7271,SUM($Q$4:Q7271)-SUM($R$3:R7270),0)</f>
        <v>0</v>
      </c>
      <c r="S7271" s="6">
        <f>IF(B7271&gt;0,SUM($R$4:R7271)-SUM($S$3:S7270),0)</f>
        <v>0</v>
      </c>
    </row>
    <row r="7272" spans="1:19">
      <c r="A7272">
        <f>IF(E7271&lt;&gt;E7272,COUNTIF($A$4:A7271,"&lt;&gt;0")+1,0)</f>
        <v>0</v>
      </c>
      <c r="B7272">
        <f>IF(A7272&lt;&gt;0,IF(MOD(A7272,3)=0,COUNTIF($B$4:B7271,"&lt;&gt;0")+1,0),0)</f>
        <v>0</v>
      </c>
      <c r="C7272" s="9">
        <f>'Dash Board'!$C$12+COUNT('Daily reducing balance'!$F$4:F7271)</f>
        <v>48998</v>
      </c>
      <c r="D7272">
        <f t="shared" si="791"/>
        <v>2034</v>
      </c>
      <c r="E7272">
        <f t="shared" si="792"/>
        <v>2</v>
      </c>
      <c r="F7272">
        <f>DAY('Dash Board'!$C$12+COUNT('Daily reducing balance'!$F$4:F7271))</f>
        <v>23</v>
      </c>
      <c r="G7272" s="8">
        <f t="shared" si="793"/>
        <v>1.5098915829540501E-7</v>
      </c>
      <c r="H7272" s="6">
        <f>G7272*'Dash Board'!$C$11/365</f>
        <v>4.3435237317856233E-11</v>
      </c>
      <c r="I7272" s="6">
        <f>H7272*'Dash Board'!$C$18/'Dash Board'!$C$11</f>
        <v>2.0683446341836303E-11</v>
      </c>
      <c r="J7272" s="6">
        <f>(G7272&gt;1)*PMT('Dash Board'!$C$11/365,$U$4,-'Dash Board'!$C$19)</f>
        <v>0</v>
      </c>
      <c r="K7272" s="6">
        <f t="shared" si="795"/>
        <v>0</v>
      </c>
      <c r="L7272" s="8">
        <f t="shared" si="796"/>
        <v>1.5103259353272288E-7</v>
      </c>
      <c r="N7272" s="8">
        <f t="shared" si="794"/>
        <v>-2.0683446341836303E-11</v>
      </c>
      <c r="O7272" s="8">
        <f>IF(E7271&lt;&gt;E7272,SUM($N$4:N7272)-SUM($O$3:O7271),0)</f>
        <v>0</v>
      </c>
      <c r="P7272" s="6">
        <f>IF(B7272&gt;0,SUM($O$4:O7272)-SUM($P$3:P7271),0)</f>
        <v>0</v>
      </c>
      <c r="Q7272" s="6">
        <f t="shared" si="797"/>
        <v>2.0683446341836303E-11</v>
      </c>
      <c r="R7272" s="8">
        <f>IF(E7271&lt;&gt;E7272,SUM($Q$4:Q7272)-SUM($R$3:R7271),0)</f>
        <v>0</v>
      </c>
      <c r="S7272" s="6">
        <f>IF(B7272&gt;0,SUM($R$4:R7272)-SUM($S$3:S7271),0)</f>
        <v>0</v>
      </c>
    </row>
    <row r="7273" spans="1:19">
      <c r="A7273">
        <f>IF(E7272&lt;&gt;E7273,COUNTIF($A$4:A7272,"&lt;&gt;0")+1,0)</f>
        <v>0</v>
      </c>
      <c r="B7273">
        <f>IF(A7273&lt;&gt;0,IF(MOD(A7273,3)=0,COUNTIF($B$4:B7272,"&lt;&gt;0")+1,0),0)</f>
        <v>0</v>
      </c>
      <c r="C7273" s="9">
        <f>'Dash Board'!$C$12+COUNT('Daily reducing balance'!$F$4:F7272)</f>
        <v>48999</v>
      </c>
      <c r="D7273">
        <f t="shared" si="791"/>
        <v>2034</v>
      </c>
      <c r="E7273">
        <f t="shared" si="792"/>
        <v>2</v>
      </c>
      <c r="F7273">
        <f>DAY('Dash Board'!$C$12+COUNT('Daily reducing balance'!$F$4:F7272))</f>
        <v>24</v>
      </c>
      <c r="G7273" s="8">
        <f t="shared" si="793"/>
        <v>1.5103259353272288E-7</v>
      </c>
      <c r="H7273" s="6">
        <f>G7273*'Dash Board'!$C$11/365</f>
        <v>4.3447732386125757E-11</v>
      </c>
      <c r="I7273" s="6">
        <f>H7273*'Dash Board'!$C$18/'Dash Board'!$C$11</f>
        <v>2.06893963743456E-11</v>
      </c>
      <c r="J7273" s="6">
        <f>(G7273&gt;1)*PMT('Dash Board'!$C$11/365,$U$4,-'Dash Board'!$C$19)</f>
        <v>0</v>
      </c>
      <c r="K7273" s="6">
        <f t="shared" si="795"/>
        <v>0</v>
      </c>
      <c r="L7273" s="8">
        <f t="shared" si="796"/>
        <v>1.5107604126510899E-7</v>
      </c>
      <c r="N7273" s="8">
        <f t="shared" si="794"/>
        <v>-2.06893963743456E-11</v>
      </c>
      <c r="O7273" s="8">
        <f>IF(E7272&lt;&gt;E7273,SUM($N$4:N7273)-SUM($O$3:O7272),0)</f>
        <v>0</v>
      </c>
      <c r="P7273" s="6">
        <f>IF(B7273&gt;0,SUM($O$4:O7273)-SUM($P$3:P7272),0)</f>
        <v>0</v>
      </c>
      <c r="Q7273" s="6">
        <f t="shared" si="797"/>
        <v>2.06893963743456E-11</v>
      </c>
      <c r="R7273" s="8">
        <f>IF(E7272&lt;&gt;E7273,SUM($Q$4:Q7273)-SUM($R$3:R7272),0)</f>
        <v>0</v>
      </c>
      <c r="S7273" s="6">
        <f>IF(B7273&gt;0,SUM($R$4:R7273)-SUM($S$3:S7272),0)</f>
        <v>0</v>
      </c>
    </row>
    <row r="7274" spans="1:19">
      <c r="A7274">
        <f>IF(E7273&lt;&gt;E7274,COUNTIF($A$4:A7273,"&lt;&gt;0")+1,0)</f>
        <v>0</v>
      </c>
      <c r="B7274">
        <f>IF(A7274&lt;&gt;0,IF(MOD(A7274,3)=0,COUNTIF($B$4:B7273,"&lt;&gt;0")+1,0),0)</f>
        <v>0</v>
      </c>
      <c r="C7274" s="9">
        <f>'Dash Board'!$C$12+COUNT('Daily reducing balance'!$F$4:F7273)</f>
        <v>49000</v>
      </c>
      <c r="D7274">
        <f t="shared" si="791"/>
        <v>2034</v>
      </c>
      <c r="E7274">
        <f t="shared" si="792"/>
        <v>2</v>
      </c>
      <c r="F7274">
        <f>DAY('Dash Board'!$C$12+COUNT('Daily reducing balance'!$F$4:F7273))</f>
        <v>25</v>
      </c>
      <c r="G7274" s="8">
        <f t="shared" si="793"/>
        <v>1.5107604126510899E-7</v>
      </c>
      <c r="H7274" s="6">
        <f>G7274*'Dash Board'!$C$11/365</f>
        <v>4.346023104886697E-11</v>
      </c>
      <c r="I7274" s="6">
        <f>H7274*'Dash Board'!$C$18/'Dash Board'!$C$11</f>
        <v>2.0695348118508082E-11</v>
      </c>
      <c r="J7274" s="6">
        <f>(G7274&gt;1)*PMT('Dash Board'!$C$11/365,$U$4,-'Dash Board'!$C$19)</f>
        <v>0</v>
      </c>
      <c r="K7274" s="6">
        <f t="shared" si="795"/>
        <v>0</v>
      </c>
      <c r="L7274" s="8">
        <f t="shared" si="796"/>
        <v>1.5111950149615787E-7</v>
      </c>
      <c r="N7274" s="8">
        <f t="shared" si="794"/>
        <v>-2.0695348118508082E-11</v>
      </c>
      <c r="O7274" s="8">
        <f>IF(E7273&lt;&gt;E7274,SUM($N$4:N7274)-SUM($O$3:O7273),0)</f>
        <v>0</v>
      </c>
      <c r="P7274" s="6">
        <f>IF(B7274&gt;0,SUM($O$4:O7274)-SUM($P$3:P7273),0)</f>
        <v>0</v>
      </c>
      <c r="Q7274" s="6">
        <f t="shared" si="797"/>
        <v>2.0695348118508082E-11</v>
      </c>
      <c r="R7274" s="8">
        <f>IF(E7273&lt;&gt;E7274,SUM($Q$4:Q7274)-SUM($R$3:R7273),0)</f>
        <v>0</v>
      </c>
      <c r="S7274" s="6">
        <f>IF(B7274&gt;0,SUM($R$4:R7274)-SUM($S$3:S7273),0)</f>
        <v>0</v>
      </c>
    </row>
    <row r="7275" spans="1:19">
      <c r="A7275">
        <f>IF(E7274&lt;&gt;E7275,COUNTIF($A$4:A7274,"&lt;&gt;0")+1,0)</f>
        <v>0</v>
      </c>
      <c r="B7275">
        <f>IF(A7275&lt;&gt;0,IF(MOD(A7275,3)=0,COUNTIF($B$4:B7274,"&lt;&gt;0")+1,0),0)</f>
        <v>0</v>
      </c>
      <c r="C7275" s="9">
        <f>'Dash Board'!$C$12+COUNT('Daily reducing balance'!$F$4:F7274)</f>
        <v>49001</v>
      </c>
      <c r="D7275">
        <f t="shared" si="791"/>
        <v>2034</v>
      </c>
      <c r="E7275">
        <f t="shared" si="792"/>
        <v>2</v>
      </c>
      <c r="F7275">
        <f>DAY('Dash Board'!$C$12+COUNT('Daily reducing balance'!$F$4:F7274))</f>
        <v>26</v>
      </c>
      <c r="G7275" s="8">
        <f t="shared" si="793"/>
        <v>1.5111950149615787E-7</v>
      </c>
      <c r="H7275" s="6">
        <f>G7275*'Dash Board'!$C$11/365</f>
        <v>4.3472733307113912E-11</v>
      </c>
      <c r="I7275" s="6">
        <f>H7275*'Dash Board'!$C$18/'Dash Board'!$C$11</f>
        <v>2.0701301574816152E-11</v>
      </c>
      <c r="J7275" s="6">
        <f>(G7275&gt;1)*PMT('Dash Board'!$C$11/365,$U$4,-'Dash Board'!$C$19)</f>
        <v>0</v>
      </c>
      <c r="K7275" s="6">
        <f t="shared" si="795"/>
        <v>0</v>
      </c>
      <c r="L7275" s="8">
        <f t="shared" si="796"/>
        <v>1.5116297422946498E-7</v>
      </c>
      <c r="N7275" s="8">
        <f t="shared" si="794"/>
        <v>-2.0701301574816152E-11</v>
      </c>
      <c r="O7275" s="8">
        <f>IF(E7274&lt;&gt;E7275,SUM($N$4:N7275)-SUM($O$3:O7274),0)</f>
        <v>0</v>
      </c>
      <c r="P7275" s="6">
        <f>IF(B7275&gt;0,SUM($O$4:O7275)-SUM($P$3:P7274),0)</f>
        <v>0</v>
      </c>
      <c r="Q7275" s="6">
        <f t="shared" si="797"/>
        <v>2.0701301574816152E-11</v>
      </c>
      <c r="R7275" s="8">
        <f>IF(E7274&lt;&gt;E7275,SUM($Q$4:Q7275)-SUM($R$3:R7274),0)</f>
        <v>0</v>
      </c>
      <c r="S7275" s="6">
        <f>IF(B7275&gt;0,SUM($R$4:R7275)-SUM($S$3:S7274),0)</f>
        <v>0</v>
      </c>
    </row>
    <row r="7276" spans="1:19">
      <c r="A7276">
        <f>IF(E7275&lt;&gt;E7276,COUNTIF($A$4:A7275,"&lt;&gt;0")+1,0)</f>
        <v>0</v>
      </c>
      <c r="B7276">
        <f>IF(A7276&lt;&gt;0,IF(MOD(A7276,3)=0,COUNTIF($B$4:B7275,"&lt;&gt;0")+1,0),0)</f>
        <v>0</v>
      </c>
      <c r="C7276" s="9">
        <f>'Dash Board'!$C$12+COUNT('Daily reducing balance'!$F$4:F7275)</f>
        <v>49002</v>
      </c>
      <c r="D7276">
        <f t="shared" si="791"/>
        <v>2034</v>
      </c>
      <c r="E7276">
        <f t="shared" si="792"/>
        <v>2</v>
      </c>
      <c r="F7276">
        <f>DAY('Dash Board'!$C$12+COUNT('Daily reducing balance'!$F$4:F7275))</f>
        <v>27</v>
      </c>
      <c r="G7276" s="8">
        <f t="shared" si="793"/>
        <v>1.5116297422946498E-7</v>
      </c>
      <c r="H7276" s="6">
        <f>G7276*'Dash Board'!$C$11/365</f>
        <v>4.348523916190089E-11</v>
      </c>
      <c r="I7276" s="6">
        <f>H7276*'Dash Board'!$C$18/'Dash Board'!$C$11</f>
        <v>2.0707256743762331E-11</v>
      </c>
      <c r="J7276" s="6">
        <f>(G7276&gt;1)*PMT('Dash Board'!$C$11/365,$U$4,-'Dash Board'!$C$19)</f>
        <v>0</v>
      </c>
      <c r="K7276" s="6">
        <f t="shared" si="795"/>
        <v>0</v>
      </c>
      <c r="L7276" s="8">
        <f t="shared" si="796"/>
        <v>1.5120645946862689E-7</v>
      </c>
      <c r="N7276" s="8">
        <f t="shared" si="794"/>
        <v>-2.0707256743762331E-11</v>
      </c>
      <c r="O7276" s="8">
        <f>IF(E7275&lt;&gt;E7276,SUM($N$4:N7276)-SUM($O$3:O7275),0)</f>
        <v>0</v>
      </c>
      <c r="P7276" s="6">
        <f>IF(B7276&gt;0,SUM($O$4:O7276)-SUM($P$3:P7275),0)</f>
        <v>0</v>
      </c>
      <c r="Q7276" s="6">
        <f t="shared" si="797"/>
        <v>2.0707256743762331E-11</v>
      </c>
      <c r="R7276" s="8">
        <f>IF(E7275&lt;&gt;E7276,SUM($Q$4:Q7276)-SUM($R$3:R7275),0)</f>
        <v>0</v>
      </c>
      <c r="S7276" s="6">
        <f>IF(B7276&gt;0,SUM($R$4:R7276)-SUM($S$3:S7275),0)</f>
        <v>0</v>
      </c>
    </row>
    <row r="7277" spans="1:19">
      <c r="A7277">
        <f>IF(E7276&lt;&gt;E7277,COUNTIF($A$4:A7276,"&lt;&gt;0")+1,0)</f>
        <v>0</v>
      </c>
      <c r="B7277">
        <f>IF(A7277&lt;&gt;0,IF(MOD(A7277,3)=0,COUNTIF($B$4:B7276,"&lt;&gt;0")+1,0),0)</f>
        <v>0</v>
      </c>
      <c r="C7277" s="9">
        <f>'Dash Board'!$C$12+COUNT('Daily reducing balance'!$F$4:F7276)</f>
        <v>49003</v>
      </c>
      <c r="D7277">
        <f t="shared" si="791"/>
        <v>2034</v>
      </c>
      <c r="E7277">
        <f t="shared" si="792"/>
        <v>2</v>
      </c>
      <c r="F7277">
        <f>DAY('Dash Board'!$C$12+COUNT('Daily reducing balance'!$F$4:F7276))</f>
        <v>28</v>
      </c>
      <c r="G7277" s="8">
        <f t="shared" si="793"/>
        <v>1.5120645946862689E-7</v>
      </c>
      <c r="H7277" s="6">
        <f>G7277*'Dash Board'!$C$11/365</f>
        <v>4.349774861426253E-11</v>
      </c>
      <c r="I7277" s="6">
        <f>H7277*'Dash Board'!$C$18/'Dash Board'!$C$11</f>
        <v>2.0713213625839299E-11</v>
      </c>
      <c r="J7277" s="6">
        <f>(G7277&gt;1)*PMT('Dash Board'!$C$11/365,$U$4,-'Dash Board'!$C$19)</f>
        <v>0</v>
      </c>
      <c r="K7277" s="6">
        <f t="shared" si="795"/>
        <v>0</v>
      </c>
      <c r="L7277" s="8">
        <f t="shared" si="796"/>
        <v>1.5124995721724114E-7</v>
      </c>
      <c r="N7277" s="8">
        <f t="shared" si="794"/>
        <v>-2.0713213625839299E-11</v>
      </c>
      <c r="O7277" s="8">
        <f>IF(E7276&lt;&gt;E7277,SUM($N$4:N7277)-SUM($O$3:O7276),0)</f>
        <v>0</v>
      </c>
      <c r="P7277" s="6">
        <f>IF(B7277&gt;0,SUM($O$4:O7277)-SUM($P$3:P7276),0)</f>
        <v>0</v>
      </c>
      <c r="Q7277" s="6">
        <f t="shared" si="797"/>
        <v>2.0713213625839299E-11</v>
      </c>
      <c r="R7277" s="8">
        <f>IF(E7276&lt;&gt;E7277,SUM($Q$4:Q7277)-SUM($R$3:R7276),0)</f>
        <v>0</v>
      </c>
      <c r="S7277" s="6">
        <f>IF(B7277&gt;0,SUM($R$4:R7277)-SUM($S$3:S7276),0)</f>
        <v>0</v>
      </c>
    </row>
    <row r="7278" spans="1:19">
      <c r="A7278">
        <f>IF(E7277&lt;&gt;E7278,COUNTIF($A$4:A7277,"&lt;&gt;0")+1,0)</f>
        <v>239</v>
      </c>
      <c r="B7278">
        <f>IF(A7278&lt;&gt;0,IF(MOD(A7278,3)=0,COUNTIF($B$4:B7277,"&lt;&gt;0")+1,0),0)</f>
        <v>0</v>
      </c>
      <c r="C7278" s="9">
        <f>'Dash Board'!$C$12+COUNT('Daily reducing balance'!$F$4:F7277)</f>
        <v>49004</v>
      </c>
      <c r="D7278">
        <f t="shared" si="791"/>
        <v>2034</v>
      </c>
      <c r="E7278">
        <f t="shared" si="792"/>
        <v>3</v>
      </c>
      <c r="F7278">
        <f>DAY('Dash Board'!$C$12+COUNT('Daily reducing balance'!$F$4:F7277))</f>
        <v>1</v>
      </c>
      <c r="G7278" s="8">
        <f t="shared" si="793"/>
        <v>1.5124995721724114E-7</v>
      </c>
      <c r="H7278" s="6">
        <f>G7278*'Dash Board'!$C$11/365</f>
        <v>4.3510261665233753E-11</v>
      </c>
      <c r="I7278" s="6">
        <f>H7278*'Dash Board'!$C$18/'Dash Board'!$C$11</f>
        <v>2.0719172221539884E-11</v>
      </c>
      <c r="J7278" s="6">
        <f>(G7278&gt;1)*PMT('Dash Board'!$C$11/365,$U$4,-'Dash Board'!$C$19)</f>
        <v>0</v>
      </c>
      <c r="K7278" s="6">
        <f t="shared" si="795"/>
        <v>0</v>
      </c>
      <c r="L7278" s="8">
        <f t="shared" si="796"/>
        <v>1.5129346747890637E-7</v>
      </c>
      <c r="N7278" s="8">
        <f t="shared" si="794"/>
        <v>-2.0719172221539884E-11</v>
      </c>
      <c r="O7278" s="8">
        <f>IF(E7277&lt;&gt;E7278,SUM($N$4:N7278)-SUM($O$3:O7277),0)</f>
        <v>0</v>
      </c>
      <c r="P7278" s="6">
        <f>IF(B7278&gt;0,SUM($O$4:O7278)-SUM($P$3:P7277),0)</f>
        <v>0</v>
      </c>
      <c r="Q7278" s="6">
        <f t="shared" si="797"/>
        <v>2.0719172221539884E-11</v>
      </c>
      <c r="R7278" s="8">
        <f>IF(E7277&lt;&gt;E7278,SUM($Q$4:Q7278)-SUM($R$3:R7277),0)</f>
        <v>8.149072527885437E-10</v>
      </c>
      <c r="S7278" s="6">
        <f>IF(B7278&gt;0,SUM($R$4:R7278)-SUM($S$3:S7277),0)</f>
        <v>0</v>
      </c>
    </row>
    <row r="7279" spans="1:19">
      <c r="A7279">
        <f>IF(E7278&lt;&gt;E7279,COUNTIF($A$4:A7278,"&lt;&gt;0")+1,0)</f>
        <v>0</v>
      </c>
      <c r="B7279">
        <f>IF(A7279&lt;&gt;0,IF(MOD(A7279,3)=0,COUNTIF($B$4:B7278,"&lt;&gt;0")+1,0),0)</f>
        <v>0</v>
      </c>
      <c r="C7279" s="9">
        <f>'Dash Board'!$C$12+COUNT('Daily reducing balance'!$F$4:F7278)</f>
        <v>49005</v>
      </c>
      <c r="D7279">
        <f t="shared" si="791"/>
        <v>2034</v>
      </c>
      <c r="E7279">
        <f t="shared" si="792"/>
        <v>3</v>
      </c>
      <c r="F7279">
        <f>DAY('Dash Board'!$C$12+COUNT('Daily reducing balance'!$F$4:F7278))</f>
        <v>2</v>
      </c>
      <c r="G7279" s="8">
        <f t="shared" si="793"/>
        <v>1.5129346747890637E-7</v>
      </c>
      <c r="H7279" s="6">
        <f>G7279*'Dash Board'!$C$11/365</f>
        <v>4.3522778315849776E-11</v>
      </c>
      <c r="I7279" s="6">
        <f>H7279*'Dash Board'!$C$18/'Dash Board'!$C$11</f>
        <v>2.0725132531357038E-11</v>
      </c>
      <c r="J7279" s="6">
        <f>(G7279&gt;1)*PMT('Dash Board'!$C$11/365,$U$4,-'Dash Board'!$C$19)</f>
        <v>0</v>
      </c>
      <c r="K7279" s="6">
        <f t="shared" si="795"/>
        <v>0</v>
      </c>
      <c r="L7279" s="8">
        <f t="shared" si="796"/>
        <v>1.5133699025722222E-7</v>
      </c>
      <c r="N7279" s="8">
        <f t="shared" si="794"/>
        <v>-2.0725132531357038E-11</v>
      </c>
      <c r="O7279" s="8">
        <f>IF(E7278&lt;&gt;E7279,SUM($N$4:N7279)-SUM($O$3:O7278),0)</f>
        <v>0</v>
      </c>
      <c r="P7279" s="6">
        <f>IF(B7279&gt;0,SUM($O$4:O7279)-SUM($P$3:P7278),0)</f>
        <v>0</v>
      </c>
      <c r="Q7279" s="6">
        <f t="shared" si="797"/>
        <v>2.0725132531357038E-11</v>
      </c>
      <c r="R7279" s="8">
        <f>IF(E7278&lt;&gt;E7279,SUM($Q$4:Q7279)-SUM($R$3:R7278),0)</f>
        <v>0</v>
      </c>
      <c r="S7279" s="6">
        <f>IF(B7279&gt;0,SUM($R$4:R7279)-SUM($S$3:S7278),0)</f>
        <v>0</v>
      </c>
    </row>
    <row r="7280" spans="1:19">
      <c r="A7280">
        <f>IF(E7279&lt;&gt;E7280,COUNTIF($A$4:A7279,"&lt;&gt;0")+1,0)</f>
        <v>0</v>
      </c>
      <c r="B7280">
        <f>IF(A7280&lt;&gt;0,IF(MOD(A7280,3)=0,COUNTIF($B$4:B7279,"&lt;&gt;0")+1,0),0)</f>
        <v>0</v>
      </c>
      <c r="C7280" s="9">
        <f>'Dash Board'!$C$12+COUNT('Daily reducing balance'!$F$4:F7279)</f>
        <v>49006</v>
      </c>
      <c r="D7280">
        <f t="shared" si="791"/>
        <v>2034</v>
      </c>
      <c r="E7280">
        <f t="shared" si="792"/>
        <v>3</v>
      </c>
      <c r="F7280">
        <f>DAY('Dash Board'!$C$12+COUNT('Daily reducing balance'!$F$4:F7279))</f>
        <v>3</v>
      </c>
      <c r="G7280" s="8">
        <f t="shared" si="793"/>
        <v>1.5133699025722222E-7</v>
      </c>
      <c r="H7280" s="6">
        <f>G7280*'Dash Board'!$C$11/365</f>
        <v>4.3535298567146111E-11</v>
      </c>
      <c r="I7280" s="6">
        <f>H7280*'Dash Board'!$C$18/'Dash Board'!$C$11</f>
        <v>2.0731094555783866E-11</v>
      </c>
      <c r="J7280" s="6">
        <f>(G7280&gt;1)*PMT('Dash Board'!$C$11/365,$U$4,-'Dash Board'!$C$19)</f>
        <v>0</v>
      </c>
      <c r="K7280" s="6">
        <f t="shared" si="795"/>
        <v>0</v>
      </c>
      <c r="L7280" s="8">
        <f t="shared" si="796"/>
        <v>1.5138052555578937E-7</v>
      </c>
      <c r="N7280" s="8">
        <f t="shared" si="794"/>
        <v>-2.0731094555783866E-11</v>
      </c>
      <c r="O7280" s="8">
        <f>IF(E7279&lt;&gt;E7280,SUM($N$4:N7280)-SUM($O$3:O7279),0)</f>
        <v>0</v>
      </c>
      <c r="P7280" s="6">
        <f>IF(B7280&gt;0,SUM($O$4:O7280)-SUM($P$3:P7279),0)</f>
        <v>0</v>
      </c>
      <c r="Q7280" s="6">
        <f t="shared" si="797"/>
        <v>2.0731094555783866E-11</v>
      </c>
      <c r="R7280" s="8">
        <f>IF(E7279&lt;&gt;E7280,SUM($Q$4:Q7280)-SUM($R$3:R7279),0)</f>
        <v>0</v>
      </c>
      <c r="S7280" s="6">
        <f>IF(B7280&gt;0,SUM($R$4:R7280)-SUM($S$3:S7279),0)</f>
        <v>0</v>
      </c>
    </row>
    <row r="7281" spans="1:19">
      <c r="A7281">
        <f>IF(E7280&lt;&gt;E7281,COUNTIF($A$4:A7280,"&lt;&gt;0")+1,0)</f>
        <v>0</v>
      </c>
      <c r="B7281">
        <f>IF(A7281&lt;&gt;0,IF(MOD(A7281,3)=0,COUNTIF($B$4:B7280,"&lt;&gt;0")+1,0),0)</f>
        <v>0</v>
      </c>
      <c r="C7281" s="9">
        <f>'Dash Board'!$C$12+COUNT('Daily reducing balance'!$F$4:F7280)</f>
        <v>49007</v>
      </c>
      <c r="D7281">
        <f t="shared" si="791"/>
        <v>2034</v>
      </c>
      <c r="E7281">
        <f t="shared" si="792"/>
        <v>3</v>
      </c>
      <c r="F7281">
        <f>DAY('Dash Board'!$C$12+COUNT('Daily reducing balance'!$F$4:F7280))</f>
        <v>4</v>
      </c>
      <c r="G7281" s="8">
        <f t="shared" si="793"/>
        <v>1.5138052555578937E-7</v>
      </c>
      <c r="H7281" s="6">
        <f>G7281*'Dash Board'!$C$11/365</f>
        <v>4.3547822420158583E-11</v>
      </c>
      <c r="I7281" s="6">
        <f>H7281*'Dash Board'!$C$18/'Dash Board'!$C$11</f>
        <v>2.0737058295313611E-11</v>
      </c>
      <c r="J7281" s="6">
        <f>(G7281&gt;1)*PMT('Dash Board'!$C$11/365,$U$4,-'Dash Board'!$C$19)</f>
        <v>0</v>
      </c>
      <c r="K7281" s="6">
        <f t="shared" si="795"/>
        <v>0</v>
      </c>
      <c r="L7281" s="8">
        <f t="shared" si="796"/>
        <v>1.5142407337820952E-7</v>
      </c>
      <c r="N7281" s="8">
        <f t="shared" si="794"/>
        <v>-2.0737058295313611E-11</v>
      </c>
      <c r="O7281" s="8">
        <f>IF(E7280&lt;&gt;E7281,SUM($N$4:N7281)-SUM($O$3:O7280),0)</f>
        <v>0</v>
      </c>
      <c r="P7281" s="6">
        <f>IF(B7281&gt;0,SUM($O$4:O7281)-SUM($P$3:P7280),0)</f>
        <v>0</v>
      </c>
      <c r="Q7281" s="6">
        <f t="shared" si="797"/>
        <v>2.0737058295313611E-11</v>
      </c>
      <c r="R7281" s="8">
        <f>IF(E7280&lt;&gt;E7281,SUM($Q$4:Q7281)-SUM($R$3:R7280),0)</f>
        <v>0</v>
      </c>
      <c r="S7281" s="6">
        <f>IF(B7281&gt;0,SUM($R$4:R7281)-SUM($S$3:S7280),0)</f>
        <v>0</v>
      </c>
    </row>
    <row r="7282" spans="1:19">
      <c r="A7282">
        <f>IF(E7281&lt;&gt;E7282,COUNTIF($A$4:A7281,"&lt;&gt;0")+1,0)</f>
        <v>0</v>
      </c>
      <c r="B7282">
        <f>IF(A7282&lt;&gt;0,IF(MOD(A7282,3)=0,COUNTIF($B$4:B7281,"&lt;&gt;0")+1,0),0)</f>
        <v>0</v>
      </c>
      <c r="C7282" s="9">
        <f>'Dash Board'!$C$12+COUNT('Daily reducing balance'!$F$4:F7281)</f>
        <v>49008</v>
      </c>
      <c r="D7282">
        <f t="shared" si="791"/>
        <v>2034</v>
      </c>
      <c r="E7282">
        <f t="shared" si="792"/>
        <v>3</v>
      </c>
      <c r="F7282">
        <f>DAY('Dash Board'!$C$12+COUNT('Daily reducing balance'!$F$4:F7281))</f>
        <v>5</v>
      </c>
      <c r="G7282" s="8">
        <f t="shared" si="793"/>
        <v>1.5142407337820952E-7</v>
      </c>
      <c r="H7282" s="6">
        <f>G7282*'Dash Board'!$C$11/365</f>
        <v>4.3560349875923281E-11</v>
      </c>
      <c r="I7282" s="6">
        <f>H7282*'Dash Board'!$C$18/'Dash Board'!$C$11</f>
        <v>2.0743023750439659E-11</v>
      </c>
      <c r="J7282" s="6">
        <f>(G7282&gt;1)*PMT('Dash Board'!$C$11/365,$U$4,-'Dash Board'!$C$19)</f>
        <v>0</v>
      </c>
      <c r="K7282" s="6">
        <f t="shared" si="795"/>
        <v>0</v>
      </c>
      <c r="L7282" s="8">
        <f t="shared" si="796"/>
        <v>1.5146763372808544E-7</v>
      </c>
      <c r="N7282" s="8">
        <f t="shared" si="794"/>
        <v>-2.0743023750439659E-11</v>
      </c>
      <c r="O7282" s="8">
        <f>IF(E7281&lt;&gt;E7282,SUM($N$4:N7282)-SUM($O$3:O7281),0)</f>
        <v>0</v>
      </c>
      <c r="P7282" s="6">
        <f>IF(B7282&gt;0,SUM($O$4:O7282)-SUM($P$3:P7281),0)</f>
        <v>0</v>
      </c>
      <c r="Q7282" s="6">
        <f t="shared" si="797"/>
        <v>2.0743023750439659E-11</v>
      </c>
      <c r="R7282" s="8">
        <f>IF(E7281&lt;&gt;E7282,SUM($Q$4:Q7282)-SUM($R$3:R7281),0)</f>
        <v>0</v>
      </c>
      <c r="S7282" s="6">
        <f>IF(B7282&gt;0,SUM($R$4:R7282)-SUM($S$3:S7281),0)</f>
        <v>0</v>
      </c>
    </row>
    <row r="7283" spans="1:19">
      <c r="A7283">
        <f>IF(E7282&lt;&gt;E7283,COUNTIF($A$4:A7282,"&lt;&gt;0")+1,0)</f>
        <v>0</v>
      </c>
      <c r="B7283">
        <f>IF(A7283&lt;&gt;0,IF(MOD(A7283,3)=0,COUNTIF($B$4:B7282,"&lt;&gt;0")+1,0),0)</f>
        <v>0</v>
      </c>
      <c r="C7283" s="9">
        <f>'Dash Board'!$C$12+COUNT('Daily reducing balance'!$F$4:F7282)</f>
        <v>49009</v>
      </c>
      <c r="D7283">
        <f t="shared" si="791"/>
        <v>2034</v>
      </c>
      <c r="E7283">
        <f t="shared" si="792"/>
        <v>3</v>
      </c>
      <c r="F7283">
        <f>DAY('Dash Board'!$C$12+COUNT('Daily reducing balance'!$F$4:F7282))</f>
        <v>6</v>
      </c>
      <c r="G7283" s="8">
        <f t="shared" si="793"/>
        <v>1.5146763372808544E-7</v>
      </c>
      <c r="H7283" s="6">
        <f>G7283*'Dash Board'!$C$11/365</f>
        <v>4.357288093547663E-11</v>
      </c>
      <c r="I7283" s="6">
        <f>H7283*'Dash Board'!$C$18/'Dash Board'!$C$11</f>
        <v>2.0748990921655542E-11</v>
      </c>
      <c r="J7283" s="6">
        <f>(G7283&gt;1)*PMT('Dash Board'!$C$11/365,$U$4,-'Dash Board'!$C$19)</f>
        <v>0</v>
      </c>
      <c r="K7283" s="6">
        <f t="shared" si="795"/>
        <v>0</v>
      </c>
      <c r="L7283" s="8">
        <f t="shared" si="796"/>
        <v>1.5151120660902092E-7</v>
      </c>
      <c r="N7283" s="8">
        <f t="shared" si="794"/>
        <v>-2.0748990921655542E-11</v>
      </c>
      <c r="O7283" s="8">
        <f>IF(E7282&lt;&gt;E7283,SUM($N$4:N7283)-SUM($O$3:O7282),0)</f>
        <v>0</v>
      </c>
      <c r="P7283" s="6">
        <f>IF(B7283&gt;0,SUM($O$4:O7283)-SUM($P$3:P7282),0)</f>
        <v>0</v>
      </c>
      <c r="Q7283" s="6">
        <f t="shared" si="797"/>
        <v>2.0748990921655542E-11</v>
      </c>
      <c r="R7283" s="8">
        <f>IF(E7282&lt;&gt;E7283,SUM($Q$4:Q7283)-SUM($R$3:R7282),0)</f>
        <v>0</v>
      </c>
      <c r="S7283" s="6">
        <f>IF(B7283&gt;0,SUM($R$4:R7283)-SUM($S$3:S7282),0)</f>
        <v>0</v>
      </c>
    </row>
    <row r="7284" spans="1:19">
      <c r="A7284">
        <f>IF(E7283&lt;&gt;E7284,COUNTIF($A$4:A7283,"&lt;&gt;0")+1,0)</f>
        <v>0</v>
      </c>
      <c r="B7284">
        <f>IF(A7284&lt;&gt;0,IF(MOD(A7284,3)=0,COUNTIF($B$4:B7283,"&lt;&gt;0")+1,0),0)</f>
        <v>0</v>
      </c>
      <c r="C7284" s="9">
        <f>'Dash Board'!$C$12+COUNT('Daily reducing balance'!$F$4:F7283)</f>
        <v>49010</v>
      </c>
      <c r="D7284">
        <f t="shared" ref="D7284:D7308" si="798">IF(AND(E7284=1,F7284=1),D7283+1,D7283)</f>
        <v>2034</v>
      </c>
      <c r="E7284">
        <f t="shared" ref="E7284:E7308" si="799">IF(F7284=1,IF(E7283+1&gt;12,1,E7283+1),E7283)</f>
        <v>3</v>
      </c>
      <c r="F7284">
        <f>DAY('Dash Board'!$C$12+COUNT('Daily reducing balance'!$F$4:F7283))</f>
        <v>7</v>
      </c>
      <c r="G7284" s="8">
        <f t="shared" ref="G7284:G7308" si="800">L7283</f>
        <v>1.5151120660902092E-7</v>
      </c>
      <c r="H7284" s="6">
        <f>G7284*'Dash Board'!$C$11/365</f>
        <v>4.3585415599855332E-11</v>
      </c>
      <c r="I7284" s="6">
        <f>H7284*'Dash Board'!$C$18/'Dash Board'!$C$11</f>
        <v>2.0754959809454923E-11</v>
      </c>
      <c r="J7284" s="6">
        <f>(G7284&gt;1)*PMT('Dash Board'!$C$11/365,$U$4,-'Dash Board'!$C$19)</f>
        <v>0</v>
      </c>
      <c r="K7284" s="6">
        <f t="shared" si="795"/>
        <v>0</v>
      </c>
      <c r="L7284" s="8">
        <f t="shared" si="796"/>
        <v>1.5155479202462078E-7</v>
      </c>
      <c r="N7284" s="8">
        <f t="shared" ref="N7284:N7308" si="801">J7284-I7284</f>
        <v>-2.0754959809454923E-11</v>
      </c>
      <c r="O7284" s="8">
        <f>IF(E7283&lt;&gt;E7284,SUM($N$4:N7284)-SUM($O$3:O7283),0)</f>
        <v>0</v>
      </c>
      <c r="P7284" s="6">
        <f>IF(B7284&gt;0,SUM($O$4:O7284)-SUM($P$3:P7283),0)</f>
        <v>0</v>
      </c>
      <c r="Q7284" s="6">
        <f t="shared" si="797"/>
        <v>2.0754959809454923E-11</v>
      </c>
      <c r="R7284" s="8">
        <f>IF(E7283&lt;&gt;E7284,SUM($Q$4:Q7284)-SUM($R$3:R7283),0)</f>
        <v>0</v>
      </c>
      <c r="S7284" s="6">
        <f>IF(B7284&gt;0,SUM($R$4:R7284)-SUM($S$3:S7283),0)</f>
        <v>0</v>
      </c>
    </row>
    <row r="7285" spans="1:19">
      <c r="A7285">
        <f>IF(E7284&lt;&gt;E7285,COUNTIF($A$4:A7284,"&lt;&gt;0")+1,0)</f>
        <v>0</v>
      </c>
      <c r="B7285">
        <f>IF(A7285&lt;&gt;0,IF(MOD(A7285,3)=0,COUNTIF($B$4:B7284,"&lt;&gt;0")+1,0),0)</f>
        <v>0</v>
      </c>
      <c r="C7285" s="9">
        <f>'Dash Board'!$C$12+COUNT('Daily reducing balance'!$F$4:F7284)</f>
        <v>49011</v>
      </c>
      <c r="D7285">
        <f t="shared" si="798"/>
        <v>2034</v>
      </c>
      <c r="E7285">
        <f t="shared" si="799"/>
        <v>3</v>
      </c>
      <c r="F7285">
        <f>DAY('Dash Board'!$C$12+COUNT('Daily reducing balance'!$F$4:F7284))</f>
        <v>8</v>
      </c>
      <c r="G7285" s="8">
        <f t="shared" si="800"/>
        <v>1.5155479202462078E-7</v>
      </c>
      <c r="H7285" s="6">
        <f>G7285*'Dash Board'!$C$11/365</f>
        <v>4.3597953870096388E-11</v>
      </c>
      <c r="I7285" s="6">
        <f>H7285*'Dash Board'!$C$18/'Dash Board'!$C$11</f>
        <v>2.0760930414331614E-11</v>
      </c>
      <c r="J7285" s="6">
        <f>(G7285&gt;1)*PMT('Dash Board'!$C$11/365,$U$4,-'Dash Board'!$C$19)</f>
        <v>0</v>
      </c>
      <c r="K7285" s="6">
        <f t="shared" si="795"/>
        <v>0</v>
      </c>
      <c r="L7285" s="8">
        <f t="shared" si="796"/>
        <v>1.5159838997849089E-7</v>
      </c>
      <c r="N7285" s="8">
        <f t="shared" si="801"/>
        <v>-2.0760930414331614E-11</v>
      </c>
      <c r="O7285" s="8">
        <f>IF(E7284&lt;&gt;E7285,SUM($N$4:N7285)-SUM($O$3:O7284),0)</f>
        <v>0</v>
      </c>
      <c r="P7285" s="6">
        <f>IF(B7285&gt;0,SUM($O$4:O7285)-SUM($P$3:P7284),0)</f>
        <v>0</v>
      </c>
      <c r="Q7285" s="6">
        <f t="shared" si="797"/>
        <v>2.0760930414331614E-11</v>
      </c>
      <c r="R7285" s="8">
        <f>IF(E7284&lt;&gt;E7285,SUM($Q$4:Q7285)-SUM($R$3:R7284),0)</f>
        <v>0</v>
      </c>
      <c r="S7285" s="6">
        <f>IF(B7285&gt;0,SUM($R$4:R7285)-SUM($S$3:S7284),0)</f>
        <v>0</v>
      </c>
    </row>
    <row r="7286" spans="1:19">
      <c r="A7286">
        <f>IF(E7285&lt;&gt;E7286,COUNTIF($A$4:A7285,"&lt;&gt;0")+1,0)</f>
        <v>0</v>
      </c>
      <c r="B7286">
        <f>IF(A7286&lt;&gt;0,IF(MOD(A7286,3)=0,COUNTIF($B$4:B7285,"&lt;&gt;0")+1,0),0)</f>
        <v>0</v>
      </c>
      <c r="C7286" s="9">
        <f>'Dash Board'!$C$12+COUNT('Daily reducing balance'!$F$4:F7285)</f>
        <v>49012</v>
      </c>
      <c r="D7286">
        <f t="shared" si="798"/>
        <v>2034</v>
      </c>
      <c r="E7286">
        <f t="shared" si="799"/>
        <v>3</v>
      </c>
      <c r="F7286">
        <f>DAY('Dash Board'!$C$12+COUNT('Daily reducing balance'!$F$4:F7285))</f>
        <v>9</v>
      </c>
      <c r="G7286" s="8">
        <f t="shared" si="800"/>
        <v>1.5159838997849089E-7</v>
      </c>
      <c r="H7286" s="6">
        <f>G7286*'Dash Board'!$C$11/365</f>
        <v>4.3610495747237096E-11</v>
      </c>
      <c r="I7286" s="6">
        <f>H7286*'Dash Board'!$C$18/'Dash Board'!$C$11</f>
        <v>2.076690273677957E-11</v>
      </c>
      <c r="J7286" s="6">
        <f>(G7286&gt;1)*PMT('Dash Board'!$C$11/365,$U$4,-'Dash Board'!$C$19)</f>
        <v>0</v>
      </c>
      <c r="K7286" s="6">
        <f t="shared" si="795"/>
        <v>0</v>
      </c>
      <c r="L7286" s="8">
        <f t="shared" si="796"/>
        <v>1.5164200047423813E-7</v>
      </c>
      <c r="N7286" s="8">
        <f t="shared" si="801"/>
        <v>-2.076690273677957E-11</v>
      </c>
      <c r="O7286" s="8">
        <f>IF(E7285&lt;&gt;E7286,SUM($N$4:N7286)-SUM($O$3:O7285),0)</f>
        <v>0</v>
      </c>
      <c r="P7286" s="6">
        <f>IF(B7286&gt;0,SUM($O$4:O7286)-SUM($P$3:P7285),0)</f>
        <v>0</v>
      </c>
      <c r="Q7286" s="6">
        <f t="shared" si="797"/>
        <v>2.076690273677957E-11</v>
      </c>
      <c r="R7286" s="8">
        <f>IF(E7285&lt;&gt;E7286,SUM($Q$4:Q7286)-SUM($R$3:R7285),0)</f>
        <v>0</v>
      </c>
      <c r="S7286" s="6">
        <f>IF(B7286&gt;0,SUM($R$4:R7286)-SUM($S$3:S7285),0)</f>
        <v>0</v>
      </c>
    </row>
    <row r="7287" spans="1:19">
      <c r="A7287">
        <f>IF(E7286&lt;&gt;E7287,COUNTIF($A$4:A7286,"&lt;&gt;0")+1,0)</f>
        <v>0</v>
      </c>
      <c r="B7287">
        <f>IF(A7287&lt;&gt;0,IF(MOD(A7287,3)=0,COUNTIF($B$4:B7286,"&lt;&gt;0")+1,0),0)</f>
        <v>0</v>
      </c>
      <c r="C7287" s="9">
        <f>'Dash Board'!$C$12+COUNT('Daily reducing balance'!$F$4:F7286)</f>
        <v>49013</v>
      </c>
      <c r="D7287">
        <f t="shared" si="798"/>
        <v>2034</v>
      </c>
      <c r="E7287">
        <f t="shared" si="799"/>
        <v>3</v>
      </c>
      <c r="F7287">
        <f>DAY('Dash Board'!$C$12+COUNT('Daily reducing balance'!$F$4:F7286))</f>
        <v>10</v>
      </c>
      <c r="G7287" s="8">
        <f t="shared" si="800"/>
        <v>1.5164200047423813E-7</v>
      </c>
      <c r="H7287" s="6">
        <f>G7287*'Dash Board'!$C$11/365</f>
        <v>4.3623041232315075E-11</v>
      </c>
      <c r="I7287" s="6">
        <f>H7287*'Dash Board'!$C$18/'Dash Board'!$C$11</f>
        <v>2.0772876777292893E-11</v>
      </c>
      <c r="J7287" s="6">
        <f>(G7287&gt;1)*PMT('Dash Board'!$C$11/365,$U$4,-'Dash Board'!$C$19)</f>
        <v>0</v>
      </c>
      <c r="K7287" s="6">
        <f t="shared" si="795"/>
        <v>0</v>
      </c>
      <c r="L7287" s="8">
        <f t="shared" si="796"/>
        <v>1.5168562351547046E-7</v>
      </c>
      <c r="N7287" s="8">
        <f t="shared" si="801"/>
        <v>-2.0772876777292893E-11</v>
      </c>
      <c r="O7287" s="8">
        <f>IF(E7286&lt;&gt;E7287,SUM($N$4:N7287)-SUM($O$3:O7286),0)</f>
        <v>0</v>
      </c>
      <c r="P7287" s="6">
        <f>IF(B7287&gt;0,SUM($O$4:O7287)-SUM($P$3:P7286),0)</f>
        <v>0</v>
      </c>
      <c r="Q7287" s="6">
        <f t="shared" si="797"/>
        <v>2.0772876777292893E-11</v>
      </c>
      <c r="R7287" s="8">
        <f>IF(E7286&lt;&gt;E7287,SUM($Q$4:Q7287)-SUM($R$3:R7286),0)</f>
        <v>0</v>
      </c>
      <c r="S7287" s="6">
        <f>IF(B7287&gt;0,SUM($R$4:R7287)-SUM($S$3:S7286),0)</f>
        <v>0</v>
      </c>
    </row>
    <row r="7288" spans="1:19">
      <c r="A7288">
        <f>IF(E7287&lt;&gt;E7288,COUNTIF($A$4:A7287,"&lt;&gt;0")+1,0)</f>
        <v>0</v>
      </c>
      <c r="B7288">
        <f>IF(A7288&lt;&gt;0,IF(MOD(A7288,3)=0,COUNTIF($B$4:B7287,"&lt;&gt;0")+1,0),0)</f>
        <v>0</v>
      </c>
      <c r="C7288" s="9">
        <f>'Dash Board'!$C$12+COUNT('Daily reducing balance'!$F$4:F7287)</f>
        <v>49014</v>
      </c>
      <c r="D7288">
        <f t="shared" si="798"/>
        <v>2034</v>
      </c>
      <c r="E7288">
        <f t="shared" si="799"/>
        <v>3</v>
      </c>
      <c r="F7288">
        <f>DAY('Dash Board'!$C$12+COUNT('Daily reducing balance'!$F$4:F7287))</f>
        <v>11</v>
      </c>
      <c r="G7288" s="8">
        <f t="shared" si="800"/>
        <v>1.5168562351547046E-7</v>
      </c>
      <c r="H7288" s="6">
        <f>G7288*'Dash Board'!$C$11/365</f>
        <v>4.3635590326368212E-11</v>
      </c>
      <c r="I7288" s="6">
        <f>H7288*'Dash Board'!$C$18/'Dash Board'!$C$11</f>
        <v>2.0778852536365818E-11</v>
      </c>
      <c r="J7288" s="6">
        <f>(G7288&gt;1)*PMT('Dash Board'!$C$11/365,$U$4,-'Dash Board'!$C$19)</f>
        <v>0</v>
      </c>
      <c r="K7288" s="6">
        <f t="shared" si="795"/>
        <v>0</v>
      </c>
      <c r="L7288" s="8">
        <f t="shared" si="796"/>
        <v>1.5172925910579683E-7</v>
      </c>
      <c r="N7288" s="8">
        <f t="shared" si="801"/>
        <v>-2.0778852536365818E-11</v>
      </c>
      <c r="O7288" s="8">
        <f>IF(E7287&lt;&gt;E7288,SUM($N$4:N7288)-SUM($O$3:O7287),0)</f>
        <v>0</v>
      </c>
      <c r="P7288" s="6">
        <f>IF(B7288&gt;0,SUM($O$4:O7288)-SUM($P$3:P7287),0)</f>
        <v>0</v>
      </c>
      <c r="Q7288" s="6">
        <f t="shared" si="797"/>
        <v>2.0778852536365818E-11</v>
      </c>
      <c r="R7288" s="8">
        <f>IF(E7287&lt;&gt;E7288,SUM($Q$4:Q7288)-SUM($R$3:R7287),0)</f>
        <v>0</v>
      </c>
      <c r="S7288" s="6">
        <f>IF(B7288&gt;0,SUM($R$4:R7288)-SUM($S$3:S7287),0)</f>
        <v>0</v>
      </c>
    </row>
    <row r="7289" spans="1:19">
      <c r="A7289">
        <f>IF(E7288&lt;&gt;E7289,COUNTIF($A$4:A7288,"&lt;&gt;0")+1,0)</f>
        <v>0</v>
      </c>
      <c r="B7289">
        <f>IF(A7289&lt;&gt;0,IF(MOD(A7289,3)=0,COUNTIF($B$4:B7288,"&lt;&gt;0")+1,0),0)</f>
        <v>0</v>
      </c>
      <c r="C7289" s="9">
        <f>'Dash Board'!$C$12+COUNT('Daily reducing balance'!$F$4:F7288)</f>
        <v>49015</v>
      </c>
      <c r="D7289">
        <f t="shared" si="798"/>
        <v>2034</v>
      </c>
      <c r="E7289">
        <f t="shared" si="799"/>
        <v>3</v>
      </c>
      <c r="F7289">
        <f>DAY('Dash Board'!$C$12+COUNT('Daily reducing balance'!$F$4:F7288))</f>
        <v>12</v>
      </c>
      <c r="G7289" s="8">
        <f t="shared" si="800"/>
        <v>1.5172925910579683E-7</v>
      </c>
      <c r="H7289" s="6">
        <f>G7289*'Dash Board'!$C$11/365</f>
        <v>4.3648143030434702E-11</v>
      </c>
      <c r="I7289" s="6">
        <f>H7289*'Dash Board'!$C$18/'Dash Board'!$C$11</f>
        <v>2.0784830014492719E-11</v>
      </c>
      <c r="J7289" s="6">
        <f>(G7289&gt;1)*PMT('Dash Board'!$C$11/365,$U$4,-'Dash Board'!$C$19)</f>
        <v>0</v>
      </c>
      <c r="K7289" s="6">
        <f t="shared" si="795"/>
        <v>0</v>
      </c>
      <c r="L7289" s="8">
        <f t="shared" si="796"/>
        <v>1.5177290724882726E-7</v>
      </c>
      <c r="N7289" s="8">
        <f t="shared" si="801"/>
        <v>-2.0784830014492719E-11</v>
      </c>
      <c r="O7289" s="8">
        <f>IF(E7288&lt;&gt;E7289,SUM($N$4:N7289)-SUM($O$3:O7288),0)</f>
        <v>0</v>
      </c>
      <c r="P7289" s="6">
        <f>IF(B7289&gt;0,SUM($O$4:O7289)-SUM($P$3:P7288),0)</f>
        <v>0</v>
      </c>
      <c r="Q7289" s="6">
        <f t="shared" si="797"/>
        <v>2.0784830014492719E-11</v>
      </c>
      <c r="R7289" s="8">
        <f>IF(E7288&lt;&gt;E7289,SUM($Q$4:Q7289)-SUM($R$3:R7288),0)</f>
        <v>0</v>
      </c>
      <c r="S7289" s="6">
        <f>IF(B7289&gt;0,SUM($R$4:R7289)-SUM($S$3:S7288),0)</f>
        <v>0</v>
      </c>
    </row>
    <row r="7290" spans="1:19">
      <c r="A7290">
        <f>IF(E7289&lt;&gt;E7290,COUNTIF($A$4:A7289,"&lt;&gt;0")+1,0)</f>
        <v>0</v>
      </c>
      <c r="B7290">
        <f>IF(A7290&lt;&gt;0,IF(MOD(A7290,3)=0,COUNTIF($B$4:B7289,"&lt;&gt;0")+1,0),0)</f>
        <v>0</v>
      </c>
      <c r="C7290" s="9">
        <f>'Dash Board'!$C$12+COUNT('Daily reducing balance'!$F$4:F7289)</f>
        <v>49016</v>
      </c>
      <c r="D7290">
        <f t="shared" si="798"/>
        <v>2034</v>
      </c>
      <c r="E7290">
        <f t="shared" si="799"/>
        <v>3</v>
      </c>
      <c r="F7290">
        <f>DAY('Dash Board'!$C$12+COUNT('Daily reducing balance'!$F$4:F7289))</f>
        <v>13</v>
      </c>
      <c r="G7290" s="8">
        <f t="shared" si="800"/>
        <v>1.5177290724882726E-7</v>
      </c>
      <c r="H7290" s="6">
        <f>G7290*'Dash Board'!$C$11/365</f>
        <v>4.3660699345553044E-11</v>
      </c>
      <c r="I7290" s="6">
        <f>H7290*'Dash Board'!$C$18/'Dash Board'!$C$11</f>
        <v>2.079080921216812E-11</v>
      </c>
      <c r="J7290" s="6">
        <f>(G7290&gt;1)*PMT('Dash Board'!$C$11/365,$U$4,-'Dash Board'!$C$19)</f>
        <v>0</v>
      </c>
      <c r="K7290" s="6">
        <f t="shared" si="795"/>
        <v>0</v>
      </c>
      <c r="L7290" s="8">
        <f t="shared" si="796"/>
        <v>1.5181656794817282E-7</v>
      </c>
      <c r="N7290" s="8">
        <f t="shared" si="801"/>
        <v>-2.079080921216812E-11</v>
      </c>
      <c r="O7290" s="8">
        <f>IF(E7289&lt;&gt;E7290,SUM($N$4:N7290)-SUM($O$3:O7289),0)</f>
        <v>0</v>
      </c>
      <c r="P7290" s="6">
        <f>IF(B7290&gt;0,SUM($O$4:O7290)-SUM($P$3:P7289),0)</f>
        <v>0</v>
      </c>
      <c r="Q7290" s="6">
        <f t="shared" si="797"/>
        <v>2.079080921216812E-11</v>
      </c>
      <c r="R7290" s="8">
        <f>IF(E7289&lt;&gt;E7290,SUM($Q$4:Q7290)-SUM($R$3:R7289),0)</f>
        <v>0</v>
      </c>
      <c r="S7290" s="6">
        <f>IF(B7290&gt;0,SUM($R$4:R7290)-SUM($S$3:S7289),0)</f>
        <v>0</v>
      </c>
    </row>
    <row r="7291" spans="1:19">
      <c r="A7291">
        <f>IF(E7290&lt;&gt;E7291,COUNTIF($A$4:A7290,"&lt;&gt;0")+1,0)</f>
        <v>0</v>
      </c>
      <c r="B7291">
        <f>IF(A7291&lt;&gt;0,IF(MOD(A7291,3)=0,COUNTIF($B$4:B7290,"&lt;&gt;0")+1,0),0)</f>
        <v>0</v>
      </c>
      <c r="C7291" s="9">
        <f>'Dash Board'!$C$12+COUNT('Daily reducing balance'!$F$4:F7290)</f>
        <v>49017</v>
      </c>
      <c r="D7291">
        <f t="shared" si="798"/>
        <v>2034</v>
      </c>
      <c r="E7291">
        <f t="shared" si="799"/>
        <v>3</v>
      </c>
      <c r="F7291">
        <f>DAY('Dash Board'!$C$12+COUNT('Daily reducing balance'!$F$4:F7290))</f>
        <v>14</v>
      </c>
      <c r="G7291" s="8">
        <f t="shared" si="800"/>
        <v>1.5181656794817282E-7</v>
      </c>
      <c r="H7291" s="6">
        <f>G7291*'Dash Board'!$C$11/365</f>
        <v>4.3673259272762048E-11</v>
      </c>
      <c r="I7291" s="6">
        <f>H7291*'Dash Board'!$C$18/'Dash Board'!$C$11</f>
        <v>2.0796790129886692E-11</v>
      </c>
      <c r="J7291" s="6">
        <f>(G7291&gt;1)*PMT('Dash Board'!$C$11/365,$U$4,-'Dash Board'!$C$19)</f>
        <v>0</v>
      </c>
      <c r="K7291" s="6">
        <f t="shared" si="795"/>
        <v>0</v>
      </c>
      <c r="L7291" s="8">
        <f t="shared" si="796"/>
        <v>1.5186024120744558E-7</v>
      </c>
      <c r="N7291" s="8">
        <f t="shared" si="801"/>
        <v>-2.0796790129886692E-11</v>
      </c>
      <c r="O7291" s="8">
        <f>IF(E7290&lt;&gt;E7291,SUM($N$4:N7291)-SUM($O$3:O7290),0)</f>
        <v>0</v>
      </c>
      <c r="P7291" s="6">
        <f>IF(B7291&gt;0,SUM($O$4:O7291)-SUM($P$3:P7290),0)</f>
        <v>0</v>
      </c>
      <c r="Q7291" s="6">
        <f t="shared" si="797"/>
        <v>2.0796790129886692E-11</v>
      </c>
      <c r="R7291" s="8">
        <f>IF(E7290&lt;&gt;E7291,SUM($Q$4:Q7291)-SUM($R$3:R7290),0)</f>
        <v>0</v>
      </c>
      <c r="S7291" s="6">
        <f>IF(B7291&gt;0,SUM($R$4:R7291)-SUM($S$3:S7290),0)</f>
        <v>0</v>
      </c>
    </row>
    <row r="7292" spans="1:19">
      <c r="A7292">
        <f>IF(E7291&lt;&gt;E7292,COUNTIF($A$4:A7291,"&lt;&gt;0")+1,0)</f>
        <v>0</v>
      </c>
      <c r="B7292">
        <f>IF(A7292&lt;&gt;0,IF(MOD(A7292,3)=0,COUNTIF($B$4:B7291,"&lt;&gt;0")+1,0),0)</f>
        <v>0</v>
      </c>
      <c r="C7292" s="9">
        <f>'Dash Board'!$C$12+COUNT('Daily reducing balance'!$F$4:F7291)</f>
        <v>49018</v>
      </c>
      <c r="D7292">
        <f t="shared" si="798"/>
        <v>2034</v>
      </c>
      <c r="E7292">
        <f t="shared" si="799"/>
        <v>3</v>
      </c>
      <c r="F7292">
        <f>DAY('Dash Board'!$C$12+COUNT('Daily reducing balance'!$F$4:F7291))</f>
        <v>15</v>
      </c>
      <c r="G7292" s="8">
        <f t="shared" si="800"/>
        <v>1.5186024120744558E-7</v>
      </c>
      <c r="H7292" s="6">
        <f>G7292*'Dash Board'!$C$11/365</f>
        <v>4.3685822813100782E-11</v>
      </c>
      <c r="I7292" s="6">
        <f>H7292*'Dash Board'!$C$18/'Dash Board'!$C$11</f>
        <v>2.0802772768143232E-11</v>
      </c>
      <c r="J7292" s="6">
        <f>(G7292&gt;1)*PMT('Dash Board'!$C$11/365,$U$4,-'Dash Board'!$C$19)</f>
        <v>0</v>
      </c>
      <c r="K7292" s="6">
        <f t="shared" si="795"/>
        <v>0</v>
      </c>
      <c r="L7292" s="8">
        <f t="shared" si="796"/>
        <v>1.5190392703025867E-7</v>
      </c>
      <c r="N7292" s="8">
        <f t="shared" si="801"/>
        <v>-2.0802772768143232E-11</v>
      </c>
      <c r="O7292" s="8">
        <f>IF(E7291&lt;&gt;E7292,SUM($N$4:N7292)-SUM($O$3:O7291),0)</f>
        <v>0</v>
      </c>
      <c r="P7292" s="6">
        <f>IF(B7292&gt;0,SUM($O$4:O7292)-SUM($P$3:P7291),0)</f>
        <v>0</v>
      </c>
      <c r="Q7292" s="6">
        <f t="shared" si="797"/>
        <v>2.0802772768143232E-11</v>
      </c>
      <c r="R7292" s="8">
        <f>IF(E7291&lt;&gt;E7292,SUM($Q$4:Q7292)-SUM($R$3:R7291),0)</f>
        <v>0</v>
      </c>
      <c r="S7292" s="6">
        <f>IF(B7292&gt;0,SUM($R$4:R7292)-SUM($S$3:S7291),0)</f>
        <v>0</v>
      </c>
    </row>
    <row r="7293" spans="1:19">
      <c r="A7293">
        <f>IF(E7292&lt;&gt;E7293,COUNTIF($A$4:A7292,"&lt;&gt;0")+1,0)</f>
        <v>0</v>
      </c>
      <c r="B7293">
        <f>IF(A7293&lt;&gt;0,IF(MOD(A7293,3)=0,COUNTIF($B$4:B7292,"&lt;&gt;0")+1,0),0)</f>
        <v>0</v>
      </c>
      <c r="C7293" s="9">
        <f>'Dash Board'!$C$12+COUNT('Daily reducing balance'!$F$4:F7292)</f>
        <v>49019</v>
      </c>
      <c r="D7293">
        <f t="shared" si="798"/>
        <v>2034</v>
      </c>
      <c r="E7293">
        <f t="shared" si="799"/>
        <v>3</v>
      </c>
      <c r="F7293">
        <f>DAY('Dash Board'!$C$12+COUNT('Daily reducing balance'!$F$4:F7292))</f>
        <v>16</v>
      </c>
      <c r="G7293" s="8">
        <f t="shared" si="800"/>
        <v>1.5190392703025867E-7</v>
      </c>
      <c r="H7293" s="6">
        <f>G7293*'Dash Board'!$C$11/365</f>
        <v>4.3698389967608657E-11</v>
      </c>
      <c r="I7293" s="6">
        <f>H7293*'Dash Board'!$C$18/'Dash Board'!$C$11</f>
        <v>2.0808757127432696E-11</v>
      </c>
      <c r="J7293" s="6">
        <f>(G7293&gt;1)*PMT('Dash Board'!$C$11/365,$U$4,-'Dash Board'!$C$19)</f>
        <v>0</v>
      </c>
      <c r="K7293" s="6">
        <f t="shared" si="795"/>
        <v>0</v>
      </c>
      <c r="L7293" s="8">
        <f t="shared" si="796"/>
        <v>1.5194762542022627E-7</v>
      </c>
      <c r="N7293" s="8">
        <f t="shared" si="801"/>
        <v>-2.0808757127432696E-11</v>
      </c>
      <c r="O7293" s="8">
        <f>IF(E7292&lt;&gt;E7293,SUM($N$4:N7293)-SUM($O$3:O7292),0)</f>
        <v>0</v>
      </c>
      <c r="P7293" s="6">
        <f>IF(B7293&gt;0,SUM($O$4:O7293)-SUM($P$3:P7292),0)</f>
        <v>0</v>
      </c>
      <c r="Q7293" s="6">
        <f t="shared" si="797"/>
        <v>2.0808757127432696E-11</v>
      </c>
      <c r="R7293" s="8">
        <f>IF(E7292&lt;&gt;E7293,SUM($Q$4:Q7293)-SUM($R$3:R7292),0)</f>
        <v>0</v>
      </c>
      <c r="S7293" s="6">
        <f>IF(B7293&gt;0,SUM($R$4:R7293)-SUM($S$3:S7292),0)</f>
        <v>0</v>
      </c>
    </row>
    <row r="7294" spans="1:19">
      <c r="A7294">
        <f>IF(E7293&lt;&gt;E7294,COUNTIF($A$4:A7293,"&lt;&gt;0")+1,0)</f>
        <v>0</v>
      </c>
      <c r="B7294">
        <f>IF(A7294&lt;&gt;0,IF(MOD(A7294,3)=0,COUNTIF($B$4:B7293,"&lt;&gt;0")+1,0),0)</f>
        <v>0</v>
      </c>
      <c r="C7294" s="9">
        <f>'Dash Board'!$C$12+COUNT('Daily reducing balance'!$F$4:F7293)</f>
        <v>49020</v>
      </c>
      <c r="D7294">
        <f t="shared" si="798"/>
        <v>2034</v>
      </c>
      <c r="E7294">
        <f t="shared" si="799"/>
        <v>3</v>
      </c>
      <c r="F7294">
        <f>DAY('Dash Board'!$C$12+COUNT('Daily reducing balance'!$F$4:F7293))</f>
        <v>17</v>
      </c>
      <c r="G7294" s="8">
        <f t="shared" si="800"/>
        <v>1.5194762542022627E-7</v>
      </c>
      <c r="H7294" s="6">
        <f>G7294*'Dash Board'!$C$11/365</f>
        <v>4.3710960737325361E-11</v>
      </c>
      <c r="I7294" s="6">
        <f>H7294*'Dash Board'!$C$18/'Dash Board'!$C$11</f>
        <v>2.0814743208250175E-11</v>
      </c>
      <c r="J7294" s="6">
        <f>(G7294&gt;1)*PMT('Dash Board'!$C$11/365,$U$4,-'Dash Board'!$C$19)</f>
        <v>0</v>
      </c>
      <c r="K7294" s="6">
        <f t="shared" si="795"/>
        <v>0</v>
      </c>
      <c r="L7294" s="8">
        <f t="shared" si="796"/>
        <v>1.5199133638096361E-7</v>
      </c>
      <c r="N7294" s="8">
        <f t="shared" si="801"/>
        <v>-2.0814743208250175E-11</v>
      </c>
      <c r="O7294" s="8">
        <f>IF(E7293&lt;&gt;E7294,SUM($N$4:N7294)-SUM($O$3:O7293),0)</f>
        <v>0</v>
      </c>
      <c r="P7294" s="6">
        <f>IF(B7294&gt;0,SUM($O$4:O7294)-SUM($P$3:P7293),0)</f>
        <v>0</v>
      </c>
      <c r="Q7294" s="6">
        <f t="shared" si="797"/>
        <v>2.0814743208250175E-11</v>
      </c>
      <c r="R7294" s="8">
        <f>IF(E7293&lt;&gt;E7294,SUM($Q$4:Q7294)-SUM($R$3:R7293),0)</f>
        <v>0</v>
      </c>
      <c r="S7294" s="6">
        <f>IF(B7294&gt;0,SUM($R$4:R7294)-SUM($S$3:S7293),0)</f>
        <v>0</v>
      </c>
    </row>
    <row r="7295" spans="1:19">
      <c r="A7295">
        <f>IF(E7294&lt;&gt;E7295,COUNTIF($A$4:A7294,"&lt;&gt;0")+1,0)</f>
        <v>0</v>
      </c>
      <c r="B7295">
        <f>IF(A7295&lt;&gt;0,IF(MOD(A7295,3)=0,COUNTIF($B$4:B7294,"&lt;&gt;0")+1,0),0)</f>
        <v>0</v>
      </c>
      <c r="C7295" s="9">
        <f>'Dash Board'!$C$12+COUNT('Daily reducing balance'!$F$4:F7294)</f>
        <v>49021</v>
      </c>
      <c r="D7295">
        <f t="shared" si="798"/>
        <v>2034</v>
      </c>
      <c r="E7295">
        <f t="shared" si="799"/>
        <v>3</v>
      </c>
      <c r="F7295">
        <f>DAY('Dash Board'!$C$12+COUNT('Daily reducing balance'!$F$4:F7294))</f>
        <v>18</v>
      </c>
      <c r="G7295" s="8">
        <f t="shared" si="800"/>
        <v>1.5199133638096361E-7</v>
      </c>
      <c r="H7295" s="6">
        <f>G7295*'Dash Board'!$C$11/365</f>
        <v>4.3723535123290899E-11</v>
      </c>
      <c r="I7295" s="6">
        <f>H7295*'Dash Board'!$C$18/'Dash Board'!$C$11</f>
        <v>2.0820731011090906E-11</v>
      </c>
      <c r="J7295" s="6">
        <f>(G7295&gt;1)*PMT('Dash Board'!$C$11/365,$U$4,-'Dash Board'!$C$19)</f>
        <v>0</v>
      </c>
      <c r="K7295" s="6">
        <f t="shared" si="795"/>
        <v>0</v>
      </c>
      <c r="L7295" s="8">
        <f t="shared" si="796"/>
        <v>1.5203505991608688E-7</v>
      </c>
      <c r="N7295" s="8">
        <f t="shared" si="801"/>
        <v>-2.0820731011090906E-11</v>
      </c>
      <c r="O7295" s="8">
        <f>IF(E7294&lt;&gt;E7295,SUM($N$4:N7295)-SUM($O$3:O7294),0)</f>
        <v>0</v>
      </c>
      <c r="P7295" s="6">
        <f>IF(B7295&gt;0,SUM($O$4:O7295)-SUM($P$3:P7294),0)</f>
        <v>0</v>
      </c>
      <c r="Q7295" s="6">
        <f t="shared" si="797"/>
        <v>2.0820731011090906E-11</v>
      </c>
      <c r="R7295" s="8">
        <f>IF(E7294&lt;&gt;E7295,SUM($Q$4:Q7295)-SUM($R$3:R7294),0)</f>
        <v>0</v>
      </c>
      <c r="S7295" s="6">
        <f>IF(B7295&gt;0,SUM($R$4:R7295)-SUM($S$3:S7294),0)</f>
        <v>0</v>
      </c>
    </row>
    <row r="7296" spans="1:19">
      <c r="A7296">
        <f>IF(E7295&lt;&gt;E7296,COUNTIF($A$4:A7295,"&lt;&gt;0")+1,0)</f>
        <v>0</v>
      </c>
      <c r="B7296">
        <f>IF(A7296&lt;&gt;0,IF(MOD(A7296,3)=0,COUNTIF($B$4:B7295,"&lt;&gt;0")+1,0),0)</f>
        <v>0</v>
      </c>
      <c r="C7296" s="9">
        <f>'Dash Board'!$C$12+COUNT('Daily reducing balance'!$F$4:F7295)</f>
        <v>49022</v>
      </c>
      <c r="D7296">
        <f t="shared" si="798"/>
        <v>2034</v>
      </c>
      <c r="E7296">
        <f t="shared" si="799"/>
        <v>3</v>
      </c>
      <c r="F7296">
        <f>DAY('Dash Board'!$C$12+COUNT('Daily reducing balance'!$F$4:F7295))</f>
        <v>19</v>
      </c>
      <c r="G7296" s="8">
        <f t="shared" si="800"/>
        <v>1.5203505991608688E-7</v>
      </c>
      <c r="H7296" s="6">
        <f>G7296*'Dash Board'!$C$11/365</f>
        <v>4.3736113126545542E-11</v>
      </c>
      <c r="I7296" s="6">
        <f>H7296*'Dash Board'!$C$18/'Dash Board'!$C$11</f>
        <v>2.0826720536450261E-11</v>
      </c>
      <c r="J7296" s="6">
        <f>(G7296&gt;1)*PMT('Dash Board'!$C$11/365,$U$4,-'Dash Board'!$C$19)</f>
        <v>0</v>
      </c>
      <c r="K7296" s="6">
        <f t="shared" si="795"/>
        <v>0</v>
      </c>
      <c r="L7296" s="8">
        <f t="shared" si="796"/>
        <v>1.5207879602921342E-7</v>
      </c>
      <c r="N7296" s="8">
        <f t="shared" si="801"/>
        <v>-2.0826720536450261E-11</v>
      </c>
      <c r="O7296" s="8">
        <f>IF(E7295&lt;&gt;E7296,SUM($N$4:N7296)-SUM($O$3:O7295),0)</f>
        <v>0</v>
      </c>
      <c r="P7296" s="6">
        <f>IF(B7296&gt;0,SUM($O$4:O7296)-SUM($P$3:P7295),0)</f>
        <v>0</v>
      </c>
      <c r="Q7296" s="6">
        <f t="shared" si="797"/>
        <v>2.0826720536450261E-11</v>
      </c>
      <c r="R7296" s="8">
        <f>IF(E7295&lt;&gt;E7296,SUM($Q$4:Q7296)-SUM($R$3:R7295),0)</f>
        <v>0</v>
      </c>
      <c r="S7296" s="6">
        <f>IF(B7296&gt;0,SUM($R$4:R7296)-SUM($S$3:S7295),0)</f>
        <v>0</v>
      </c>
    </row>
    <row r="7297" spans="1:19">
      <c r="A7297">
        <f>IF(E7296&lt;&gt;E7297,COUNTIF($A$4:A7296,"&lt;&gt;0")+1,0)</f>
        <v>0</v>
      </c>
      <c r="B7297">
        <f>IF(A7297&lt;&gt;0,IF(MOD(A7297,3)=0,COUNTIF($B$4:B7296,"&lt;&gt;0")+1,0),0)</f>
        <v>0</v>
      </c>
      <c r="C7297" s="9">
        <f>'Dash Board'!$C$12+COUNT('Daily reducing balance'!$F$4:F7296)</f>
        <v>49023</v>
      </c>
      <c r="D7297">
        <f t="shared" si="798"/>
        <v>2034</v>
      </c>
      <c r="E7297">
        <f t="shared" si="799"/>
        <v>3</v>
      </c>
      <c r="F7297">
        <f>DAY('Dash Board'!$C$12+COUNT('Daily reducing balance'!$F$4:F7296))</f>
        <v>20</v>
      </c>
      <c r="G7297" s="8">
        <f t="shared" si="800"/>
        <v>1.5207879602921342E-7</v>
      </c>
      <c r="H7297" s="6">
        <f>G7297*'Dash Board'!$C$11/365</f>
        <v>4.3748694748129889E-11</v>
      </c>
      <c r="I7297" s="6">
        <f>H7297*'Dash Board'!$C$18/'Dash Board'!$C$11</f>
        <v>2.0832711784823758E-11</v>
      </c>
      <c r="J7297" s="6">
        <f>(G7297&gt;1)*PMT('Dash Board'!$C$11/365,$U$4,-'Dash Board'!$C$19)</f>
        <v>0</v>
      </c>
      <c r="K7297" s="6">
        <f t="shared" si="795"/>
        <v>0</v>
      </c>
      <c r="L7297" s="8">
        <f t="shared" si="796"/>
        <v>1.5212254472396155E-7</v>
      </c>
      <c r="N7297" s="8">
        <f t="shared" si="801"/>
        <v>-2.0832711784823758E-11</v>
      </c>
      <c r="O7297" s="8">
        <f>IF(E7296&lt;&gt;E7297,SUM($N$4:N7297)-SUM($O$3:O7296),0)</f>
        <v>0</v>
      </c>
      <c r="P7297" s="6">
        <f>IF(B7297&gt;0,SUM($O$4:O7297)-SUM($P$3:P7296),0)</f>
        <v>0</v>
      </c>
      <c r="Q7297" s="6">
        <f t="shared" si="797"/>
        <v>2.0832711784823758E-11</v>
      </c>
      <c r="R7297" s="8">
        <f>IF(E7296&lt;&gt;E7297,SUM($Q$4:Q7297)-SUM($R$3:R7296),0)</f>
        <v>0</v>
      </c>
      <c r="S7297" s="6">
        <f>IF(B7297&gt;0,SUM($R$4:R7297)-SUM($S$3:S7296),0)</f>
        <v>0</v>
      </c>
    </row>
    <row r="7298" spans="1:19">
      <c r="A7298">
        <f>IF(E7297&lt;&gt;E7298,COUNTIF($A$4:A7297,"&lt;&gt;0")+1,0)</f>
        <v>0</v>
      </c>
      <c r="B7298">
        <f>IF(A7298&lt;&gt;0,IF(MOD(A7298,3)=0,COUNTIF($B$4:B7297,"&lt;&gt;0")+1,0),0)</f>
        <v>0</v>
      </c>
      <c r="C7298" s="9">
        <f>'Dash Board'!$C$12+COUNT('Daily reducing balance'!$F$4:F7297)</f>
        <v>49024</v>
      </c>
      <c r="D7298">
        <f t="shared" si="798"/>
        <v>2034</v>
      </c>
      <c r="E7298">
        <f t="shared" si="799"/>
        <v>3</v>
      </c>
      <c r="F7298">
        <f>DAY('Dash Board'!$C$12+COUNT('Daily reducing balance'!$F$4:F7297))</f>
        <v>21</v>
      </c>
      <c r="G7298" s="8">
        <f t="shared" si="800"/>
        <v>1.5212254472396155E-7</v>
      </c>
      <c r="H7298" s="6">
        <f>G7298*'Dash Board'!$C$11/365</f>
        <v>4.3761279989084823E-11</v>
      </c>
      <c r="I7298" s="6">
        <f>H7298*'Dash Board'!$C$18/'Dash Board'!$C$11</f>
        <v>2.0838704756707061E-11</v>
      </c>
      <c r="J7298" s="6">
        <f>(G7298&gt;1)*PMT('Dash Board'!$C$11/365,$U$4,-'Dash Board'!$C$19)</f>
        <v>0</v>
      </c>
      <c r="K7298" s="6">
        <f t="shared" si="795"/>
        <v>0</v>
      </c>
      <c r="L7298" s="8">
        <f t="shared" si="796"/>
        <v>1.5216630600395063E-7</v>
      </c>
      <c r="N7298" s="8">
        <f t="shared" si="801"/>
        <v>-2.0838704756707061E-11</v>
      </c>
      <c r="O7298" s="8">
        <f>IF(E7297&lt;&gt;E7298,SUM($N$4:N7298)-SUM($O$3:O7297),0)</f>
        <v>0</v>
      </c>
      <c r="P7298" s="6">
        <f>IF(B7298&gt;0,SUM($O$4:O7298)-SUM($P$3:P7297),0)</f>
        <v>0</v>
      </c>
      <c r="Q7298" s="6">
        <f t="shared" si="797"/>
        <v>2.0838704756707061E-11</v>
      </c>
      <c r="R7298" s="8">
        <f>IF(E7297&lt;&gt;E7298,SUM($Q$4:Q7298)-SUM($R$3:R7297),0)</f>
        <v>0</v>
      </c>
      <c r="S7298" s="6">
        <f>IF(B7298&gt;0,SUM($R$4:R7298)-SUM($S$3:S7297),0)</f>
        <v>0</v>
      </c>
    </row>
    <row r="7299" spans="1:19">
      <c r="A7299">
        <f>IF(E7298&lt;&gt;E7299,COUNTIF($A$4:A7298,"&lt;&gt;0")+1,0)</f>
        <v>0</v>
      </c>
      <c r="B7299">
        <f>IF(A7299&lt;&gt;0,IF(MOD(A7299,3)=0,COUNTIF($B$4:B7298,"&lt;&gt;0")+1,0),0)</f>
        <v>0</v>
      </c>
      <c r="C7299" s="9">
        <f>'Dash Board'!$C$12+COUNT('Daily reducing balance'!$F$4:F7298)</f>
        <v>49025</v>
      </c>
      <c r="D7299">
        <f t="shared" si="798"/>
        <v>2034</v>
      </c>
      <c r="E7299">
        <f t="shared" si="799"/>
        <v>3</v>
      </c>
      <c r="F7299">
        <f>DAY('Dash Board'!$C$12+COUNT('Daily reducing balance'!$F$4:F7298))</f>
        <v>22</v>
      </c>
      <c r="G7299" s="8">
        <f t="shared" si="800"/>
        <v>1.5216630600395063E-7</v>
      </c>
      <c r="H7299" s="6">
        <f>G7299*'Dash Board'!$C$11/365</f>
        <v>4.3773868850451547E-11</v>
      </c>
      <c r="I7299" s="6">
        <f>H7299*'Dash Board'!$C$18/'Dash Board'!$C$11</f>
        <v>2.084469945259598E-11</v>
      </c>
      <c r="J7299" s="6">
        <f>(G7299&gt;1)*PMT('Dash Board'!$C$11/365,$U$4,-'Dash Board'!$C$19)</f>
        <v>0</v>
      </c>
      <c r="K7299" s="6">
        <f t="shared" si="795"/>
        <v>0</v>
      </c>
      <c r="L7299" s="8">
        <f t="shared" si="796"/>
        <v>1.5221007987280107E-7</v>
      </c>
      <c r="N7299" s="8">
        <f t="shared" si="801"/>
        <v>-2.084469945259598E-11</v>
      </c>
      <c r="O7299" s="8">
        <f>IF(E7298&lt;&gt;E7299,SUM($N$4:N7299)-SUM($O$3:O7298),0)</f>
        <v>0</v>
      </c>
      <c r="P7299" s="6">
        <f>IF(B7299&gt;0,SUM($O$4:O7299)-SUM($P$3:P7298),0)</f>
        <v>0</v>
      </c>
      <c r="Q7299" s="6">
        <f t="shared" si="797"/>
        <v>2.084469945259598E-11</v>
      </c>
      <c r="R7299" s="8">
        <f>IF(E7298&lt;&gt;E7299,SUM($Q$4:Q7299)-SUM($R$3:R7298),0)</f>
        <v>0</v>
      </c>
      <c r="S7299" s="6">
        <f>IF(B7299&gt;0,SUM($R$4:R7299)-SUM($S$3:S7298),0)</f>
        <v>0</v>
      </c>
    </row>
    <row r="7300" spans="1:19">
      <c r="A7300">
        <f>IF(E7299&lt;&gt;E7300,COUNTIF($A$4:A7299,"&lt;&gt;0")+1,0)</f>
        <v>0</v>
      </c>
      <c r="B7300">
        <f>IF(A7300&lt;&gt;0,IF(MOD(A7300,3)=0,COUNTIF($B$4:B7299,"&lt;&gt;0")+1,0),0)</f>
        <v>0</v>
      </c>
      <c r="C7300" s="9">
        <f>'Dash Board'!$C$12+COUNT('Daily reducing balance'!$F$4:F7299)</f>
        <v>49026</v>
      </c>
      <c r="D7300">
        <f t="shared" si="798"/>
        <v>2034</v>
      </c>
      <c r="E7300">
        <f t="shared" si="799"/>
        <v>3</v>
      </c>
      <c r="F7300">
        <f>DAY('Dash Board'!$C$12+COUNT('Daily reducing balance'!$F$4:F7299))</f>
        <v>23</v>
      </c>
      <c r="G7300" s="8">
        <f t="shared" si="800"/>
        <v>1.5221007987280107E-7</v>
      </c>
      <c r="H7300" s="6">
        <f>G7300*'Dash Board'!$C$11/365</f>
        <v>4.3786461333271544E-11</v>
      </c>
      <c r="I7300" s="6">
        <f>H7300*'Dash Board'!$C$18/'Dash Board'!$C$11</f>
        <v>2.0850695872986451E-11</v>
      </c>
      <c r="J7300" s="6">
        <f>(G7300&gt;1)*PMT('Dash Board'!$C$11/365,$U$4,-'Dash Board'!$C$19)</f>
        <v>0</v>
      </c>
      <c r="K7300" s="6">
        <f t="shared" si="795"/>
        <v>0</v>
      </c>
      <c r="L7300" s="8">
        <f t="shared" si="796"/>
        <v>1.5225386633413435E-7</v>
      </c>
      <c r="N7300" s="8">
        <f t="shared" si="801"/>
        <v>-2.0850695872986451E-11</v>
      </c>
      <c r="O7300" s="8">
        <f>IF(E7299&lt;&gt;E7300,SUM($N$4:N7300)-SUM($O$3:O7299),0)</f>
        <v>0</v>
      </c>
      <c r="P7300" s="6">
        <f>IF(B7300&gt;0,SUM($O$4:O7300)-SUM($P$3:P7299),0)</f>
        <v>0</v>
      </c>
      <c r="Q7300" s="6">
        <f t="shared" si="797"/>
        <v>2.0850695872986451E-11</v>
      </c>
      <c r="R7300" s="8">
        <f>IF(E7299&lt;&gt;E7300,SUM($Q$4:Q7300)-SUM($R$3:R7299),0)</f>
        <v>0</v>
      </c>
      <c r="S7300" s="6">
        <f>IF(B7300&gt;0,SUM($R$4:R7300)-SUM($S$3:S7299),0)</f>
        <v>0</v>
      </c>
    </row>
    <row r="7301" spans="1:19">
      <c r="A7301">
        <f>IF(E7300&lt;&gt;E7301,COUNTIF($A$4:A7300,"&lt;&gt;0")+1,0)</f>
        <v>0</v>
      </c>
      <c r="B7301">
        <f>IF(A7301&lt;&gt;0,IF(MOD(A7301,3)=0,COUNTIF($B$4:B7300,"&lt;&gt;0")+1,0),0)</f>
        <v>0</v>
      </c>
      <c r="C7301" s="9">
        <f>'Dash Board'!$C$12+COUNT('Daily reducing balance'!$F$4:F7300)</f>
        <v>49027</v>
      </c>
      <c r="D7301">
        <f t="shared" si="798"/>
        <v>2034</v>
      </c>
      <c r="E7301">
        <f t="shared" si="799"/>
        <v>3</v>
      </c>
      <c r="F7301">
        <f>DAY('Dash Board'!$C$12+COUNT('Daily reducing balance'!$F$4:F7300))</f>
        <v>24</v>
      </c>
      <c r="G7301" s="8">
        <f t="shared" si="800"/>
        <v>1.5225386633413435E-7</v>
      </c>
      <c r="H7301" s="6">
        <f>G7301*'Dash Board'!$C$11/365</f>
        <v>4.3799057438586591E-11</v>
      </c>
      <c r="I7301" s="6">
        <f>H7301*'Dash Board'!$C$18/'Dash Board'!$C$11</f>
        <v>2.0856694018374571E-11</v>
      </c>
      <c r="J7301" s="6">
        <f>(G7301&gt;1)*PMT('Dash Board'!$C$11/365,$U$4,-'Dash Board'!$C$19)</f>
        <v>0</v>
      </c>
      <c r="K7301" s="6">
        <f t="shared" ref="K7301:K7308" si="802">IF(F7301=1,SUMIFS($J$4:$J$7308,$D$4:$D$7308,"="&amp;YEAR(C7301),$E$4:$E$7308,"="&amp;MONTH(C7301)),0)</f>
        <v>0</v>
      </c>
      <c r="L7301" s="8">
        <f t="shared" ref="L7301:L7307" si="803">IF(G7301+H7301-J7301&lt;0,0,G7301+H7301-J7301)</f>
        <v>1.5229766539157294E-7</v>
      </c>
      <c r="N7301" s="8">
        <f t="shared" si="801"/>
        <v>-2.0856694018374571E-11</v>
      </c>
      <c r="O7301" s="8">
        <f>IF(E7300&lt;&gt;E7301,SUM($N$4:N7301)-SUM($O$3:O7300),0)</f>
        <v>0</v>
      </c>
      <c r="P7301" s="6">
        <f>IF(B7301&gt;0,SUM($O$4:O7301)-SUM($P$3:P7300),0)</f>
        <v>0</v>
      </c>
      <c r="Q7301" s="6">
        <f t="shared" ref="Q7301:Q7308" si="804">I7301</f>
        <v>2.0856694018374571E-11</v>
      </c>
      <c r="R7301" s="8">
        <f>IF(E7300&lt;&gt;E7301,SUM($Q$4:Q7301)-SUM($R$3:R7300),0)</f>
        <v>0</v>
      </c>
      <c r="S7301" s="6">
        <f>IF(B7301&gt;0,SUM($R$4:R7301)-SUM($S$3:S7300),0)</f>
        <v>0</v>
      </c>
    </row>
    <row r="7302" spans="1:19">
      <c r="A7302">
        <f>IF(E7301&lt;&gt;E7302,COUNTIF($A$4:A7301,"&lt;&gt;0")+1,0)</f>
        <v>0</v>
      </c>
      <c r="B7302">
        <f>IF(A7302&lt;&gt;0,IF(MOD(A7302,3)=0,COUNTIF($B$4:B7301,"&lt;&gt;0")+1,0),0)</f>
        <v>0</v>
      </c>
      <c r="C7302" s="9">
        <f>'Dash Board'!$C$12+COUNT('Daily reducing balance'!$F$4:F7301)</f>
        <v>49028</v>
      </c>
      <c r="D7302">
        <f t="shared" si="798"/>
        <v>2034</v>
      </c>
      <c r="E7302">
        <f t="shared" si="799"/>
        <v>3</v>
      </c>
      <c r="F7302">
        <f>DAY('Dash Board'!$C$12+COUNT('Daily reducing balance'!$F$4:F7301))</f>
        <v>25</v>
      </c>
      <c r="G7302" s="8">
        <f t="shared" si="800"/>
        <v>1.5229766539157294E-7</v>
      </c>
      <c r="H7302" s="6">
        <f>G7302*'Dash Board'!$C$11/365</f>
        <v>4.3811657167438793E-11</v>
      </c>
      <c r="I7302" s="6">
        <f>H7302*'Dash Board'!$C$18/'Dash Board'!$C$11</f>
        <v>2.0862693889256572E-11</v>
      </c>
      <c r="J7302" s="6">
        <f>(G7302&gt;1)*PMT('Dash Board'!$C$11/365,$U$4,-'Dash Board'!$C$19)</f>
        <v>0</v>
      </c>
      <c r="K7302" s="6">
        <f t="shared" si="802"/>
        <v>0</v>
      </c>
      <c r="L7302" s="8">
        <f t="shared" si="803"/>
        <v>1.5234147704874038E-7</v>
      </c>
      <c r="N7302" s="8">
        <f t="shared" si="801"/>
        <v>-2.0862693889256572E-11</v>
      </c>
      <c r="O7302" s="8">
        <f>IF(E7301&lt;&gt;E7302,SUM($N$4:N7302)-SUM($O$3:O7301),0)</f>
        <v>0</v>
      </c>
      <c r="P7302" s="6">
        <f>IF(B7302&gt;0,SUM($O$4:O7302)-SUM($P$3:P7301),0)</f>
        <v>0</v>
      </c>
      <c r="Q7302" s="6">
        <f t="shared" si="804"/>
        <v>2.0862693889256572E-11</v>
      </c>
      <c r="R7302" s="8">
        <f>IF(E7301&lt;&gt;E7302,SUM($Q$4:Q7302)-SUM($R$3:R7301),0)</f>
        <v>0</v>
      </c>
      <c r="S7302" s="6">
        <f>IF(B7302&gt;0,SUM($R$4:R7302)-SUM($S$3:S7301),0)</f>
        <v>0</v>
      </c>
    </row>
    <row r="7303" spans="1:19">
      <c r="A7303">
        <f>IF(E7302&lt;&gt;E7303,COUNTIF($A$4:A7302,"&lt;&gt;0")+1,0)</f>
        <v>0</v>
      </c>
      <c r="B7303">
        <f>IF(A7303&lt;&gt;0,IF(MOD(A7303,3)=0,COUNTIF($B$4:B7302,"&lt;&gt;0")+1,0),0)</f>
        <v>0</v>
      </c>
      <c r="C7303" s="9">
        <f>'Dash Board'!$C$12+COUNT('Daily reducing balance'!$F$4:F7302)</f>
        <v>49029</v>
      </c>
      <c r="D7303">
        <f t="shared" si="798"/>
        <v>2034</v>
      </c>
      <c r="E7303">
        <f t="shared" si="799"/>
        <v>3</v>
      </c>
      <c r="F7303">
        <f>DAY('Dash Board'!$C$12+COUNT('Daily reducing balance'!$F$4:F7302))</f>
        <v>26</v>
      </c>
      <c r="G7303" s="8">
        <f t="shared" si="800"/>
        <v>1.5234147704874038E-7</v>
      </c>
      <c r="H7303" s="6">
        <f>G7303*'Dash Board'!$C$11/365</f>
        <v>4.3824260520870514E-11</v>
      </c>
      <c r="I7303" s="6">
        <f>H7303*'Dash Board'!$C$18/'Dash Board'!$C$11</f>
        <v>2.0868695486128819E-11</v>
      </c>
      <c r="J7303" s="6">
        <f>(G7303&gt;1)*PMT('Dash Board'!$C$11/365,$U$4,-'Dash Board'!$C$19)</f>
        <v>0</v>
      </c>
      <c r="K7303" s="6">
        <f t="shared" si="802"/>
        <v>0</v>
      </c>
      <c r="L7303" s="8">
        <f t="shared" si="803"/>
        <v>1.5238530130926124E-7</v>
      </c>
      <c r="N7303" s="8">
        <f t="shared" si="801"/>
        <v>-2.0868695486128819E-11</v>
      </c>
      <c r="O7303" s="8">
        <f>IF(E7302&lt;&gt;E7303,SUM($N$4:N7303)-SUM($O$3:O7302),0)</f>
        <v>0</v>
      </c>
      <c r="P7303" s="6">
        <f>IF(B7303&gt;0,SUM($O$4:O7303)-SUM($P$3:P7302),0)</f>
        <v>0</v>
      </c>
      <c r="Q7303" s="6">
        <f t="shared" si="804"/>
        <v>2.0868695486128819E-11</v>
      </c>
      <c r="R7303" s="8">
        <f>IF(E7302&lt;&gt;E7303,SUM($Q$4:Q7303)-SUM($R$3:R7302),0)</f>
        <v>0</v>
      </c>
      <c r="S7303" s="6">
        <f>IF(B7303&gt;0,SUM($R$4:R7303)-SUM($S$3:S7302),0)</f>
        <v>0</v>
      </c>
    </row>
    <row r="7304" spans="1:19">
      <c r="A7304">
        <f>IF(E7303&lt;&gt;E7304,COUNTIF($A$4:A7303,"&lt;&gt;0")+1,0)</f>
        <v>0</v>
      </c>
      <c r="B7304">
        <f>IF(A7304&lt;&gt;0,IF(MOD(A7304,3)=0,COUNTIF($B$4:B7303,"&lt;&gt;0")+1,0),0)</f>
        <v>0</v>
      </c>
      <c r="C7304" s="9">
        <f>'Dash Board'!$C$12+COUNT('Daily reducing balance'!$F$4:F7303)</f>
        <v>49030</v>
      </c>
      <c r="D7304">
        <f t="shared" si="798"/>
        <v>2034</v>
      </c>
      <c r="E7304">
        <f t="shared" si="799"/>
        <v>3</v>
      </c>
      <c r="F7304">
        <f>DAY('Dash Board'!$C$12+COUNT('Daily reducing balance'!$F$4:F7303))</f>
        <v>27</v>
      </c>
      <c r="G7304" s="8">
        <f t="shared" si="800"/>
        <v>1.5238530130926124E-7</v>
      </c>
      <c r="H7304" s="6">
        <f>G7304*'Dash Board'!$C$11/365</f>
        <v>4.3836867499924467E-11</v>
      </c>
      <c r="I7304" s="6">
        <f>H7304*'Dash Board'!$C$18/'Dash Board'!$C$11</f>
        <v>2.0874698809487845E-11</v>
      </c>
      <c r="J7304" s="6">
        <f>(G7304&gt;1)*PMT('Dash Board'!$C$11/365,$U$4,-'Dash Board'!$C$19)</f>
        <v>0</v>
      </c>
      <c r="K7304" s="6">
        <f t="shared" si="802"/>
        <v>0</v>
      </c>
      <c r="L7304" s="8">
        <f t="shared" si="803"/>
        <v>1.5242913817676116E-7</v>
      </c>
      <c r="N7304" s="8">
        <f t="shared" si="801"/>
        <v>-2.0874698809487845E-11</v>
      </c>
      <c r="O7304" s="8">
        <f>IF(E7303&lt;&gt;E7304,SUM($N$4:N7304)-SUM($O$3:O7303),0)</f>
        <v>0</v>
      </c>
      <c r="P7304" s="6">
        <f>IF(B7304&gt;0,SUM($O$4:O7304)-SUM($P$3:P7303),0)</f>
        <v>0</v>
      </c>
      <c r="Q7304" s="6">
        <f t="shared" si="804"/>
        <v>2.0874698809487845E-11</v>
      </c>
      <c r="R7304" s="8">
        <f>IF(E7303&lt;&gt;E7304,SUM($Q$4:Q7304)-SUM($R$3:R7303),0)</f>
        <v>0</v>
      </c>
      <c r="S7304" s="6">
        <f>IF(B7304&gt;0,SUM($R$4:R7304)-SUM($S$3:S7303),0)</f>
        <v>0</v>
      </c>
    </row>
    <row r="7305" spans="1:19">
      <c r="A7305">
        <f>IF(E7304&lt;&gt;E7305,COUNTIF($A$4:A7304,"&lt;&gt;0")+1,0)</f>
        <v>0</v>
      </c>
      <c r="B7305">
        <f>IF(A7305&lt;&gt;0,IF(MOD(A7305,3)=0,COUNTIF($B$4:B7304,"&lt;&gt;0")+1,0),0)</f>
        <v>0</v>
      </c>
      <c r="C7305" s="9">
        <f>'Dash Board'!$C$12+COUNT('Daily reducing balance'!$F$4:F7304)</f>
        <v>49031</v>
      </c>
      <c r="D7305">
        <f t="shared" si="798"/>
        <v>2034</v>
      </c>
      <c r="E7305">
        <f t="shared" si="799"/>
        <v>3</v>
      </c>
      <c r="F7305">
        <f>DAY('Dash Board'!$C$12+COUNT('Daily reducing balance'!$F$4:F7304))</f>
        <v>28</v>
      </c>
      <c r="G7305" s="8">
        <f t="shared" si="800"/>
        <v>1.5242913817676116E-7</v>
      </c>
      <c r="H7305" s="6">
        <f>G7305*'Dash Board'!$C$11/365</f>
        <v>4.3849478105643616E-11</v>
      </c>
      <c r="I7305" s="6">
        <f>H7305*'Dash Board'!$C$18/'Dash Board'!$C$11</f>
        <v>2.0880703859830293E-11</v>
      </c>
      <c r="J7305" s="6">
        <f>(G7305&gt;1)*PMT('Dash Board'!$C$11/365,$U$4,-'Dash Board'!$C$19)</f>
        <v>0</v>
      </c>
      <c r="K7305" s="6">
        <f t="shared" si="802"/>
        <v>0</v>
      </c>
      <c r="L7305" s="8">
        <f t="shared" si="803"/>
        <v>1.5247298765486679E-7</v>
      </c>
      <c r="N7305" s="8">
        <f t="shared" si="801"/>
        <v>-2.0880703859830293E-11</v>
      </c>
      <c r="O7305" s="8">
        <f>IF(E7304&lt;&gt;E7305,SUM($N$4:N7305)-SUM($O$3:O7304),0)</f>
        <v>0</v>
      </c>
      <c r="P7305" s="6">
        <f>IF(B7305&gt;0,SUM($O$4:O7305)-SUM($P$3:P7304),0)</f>
        <v>0</v>
      </c>
      <c r="Q7305" s="6">
        <f t="shared" si="804"/>
        <v>2.0880703859830293E-11</v>
      </c>
      <c r="R7305" s="8">
        <f>IF(E7304&lt;&gt;E7305,SUM($Q$4:Q7305)-SUM($R$3:R7304),0)</f>
        <v>0</v>
      </c>
      <c r="S7305" s="6">
        <f>IF(B7305&gt;0,SUM($R$4:R7305)-SUM($S$3:S7304),0)</f>
        <v>0</v>
      </c>
    </row>
    <row r="7306" spans="1:19">
      <c r="A7306">
        <f>IF(E7305&lt;&gt;E7306,COUNTIF($A$4:A7305,"&lt;&gt;0")+1,0)</f>
        <v>0</v>
      </c>
      <c r="B7306">
        <f>IF(A7306&lt;&gt;0,IF(MOD(A7306,3)=0,COUNTIF($B$4:B7305,"&lt;&gt;0")+1,0),0)</f>
        <v>0</v>
      </c>
      <c r="C7306" s="9">
        <f>'Dash Board'!$C$12+COUNT('Daily reducing balance'!$F$4:F7305)</f>
        <v>49032</v>
      </c>
      <c r="D7306">
        <f t="shared" si="798"/>
        <v>2034</v>
      </c>
      <c r="E7306">
        <f t="shared" si="799"/>
        <v>3</v>
      </c>
      <c r="F7306">
        <f>DAY('Dash Board'!$C$12+COUNT('Daily reducing balance'!$F$4:F7305))</f>
        <v>29</v>
      </c>
      <c r="G7306" s="8">
        <f t="shared" si="800"/>
        <v>1.5247298765486679E-7</v>
      </c>
      <c r="H7306" s="6">
        <f>G7306*'Dash Board'!$C$11/365</f>
        <v>4.3862092339071263E-11</v>
      </c>
      <c r="I7306" s="6">
        <f>H7306*'Dash Board'!$C$18/'Dash Board'!$C$11</f>
        <v>2.0886710637652983E-11</v>
      </c>
      <c r="J7306" s="6">
        <f>(G7306&gt;1)*PMT('Dash Board'!$C$11/365,$U$4,-'Dash Board'!$C$19)</f>
        <v>0</v>
      </c>
      <c r="K7306" s="6">
        <f t="shared" si="802"/>
        <v>0</v>
      </c>
      <c r="L7306" s="8">
        <f t="shared" si="803"/>
        <v>1.5251684974720588E-7</v>
      </c>
      <c r="N7306" s="8">
        <f t="shared" si="801"/>
        <v>-2.0886710637652983E-11</v>
      </c>
      <c r="O7306" s="8">
        <f>IF(E7305&lt;&gt;E7306,SUM($N$4:N7306)-SUM($O$3:O7305),0)</f>
        <v>0</v>
      </c>
      <c r="P7306" s="6">
        <f>IF(B7306&gt;0,SUM($O$4:O7306)-SUM($P$3:P7305),0)</f>
        <v>0</v>
      </c>
      <c r="Q7306" s="6">
        <f t="shared" si="804"/>
        <v>2.0886710637652983E-11</v>
      </c>
      <c r="R7306" s="8">
        <f>IF(E7305&lt;&gt;E7306,SUM($Q$4:Q7306)-SUM($R$3:R7305),0)</f>
        <v>0</v>
      </c>
      <c r="S7306" s="6">
        <f>IF(B7306&gt;0,SUM($R$4:R7306)-SUM($S$3:S7305),0)</f>
        <v>0</v>
      </c>
    </row>
    <row r="7307" spans="1:19">
      <c r="A7307">
        <f>IF(E7306&lt;&gt;E7307,COUNTIF($A$4:A7306,"&lt;&gt;0")+1,0)</f>
        <v>0</v>
      </c>
      <c r="B7307">
        <f>IF(A7307&lt;&gt;0,IF(MOD(A7307,3)=0,COUNTIF($B$4:B7306,"&lt;&gt;0")+1,0),0)</f>
        <v>0</v>
      </c>
      <c r="C7307" s="9">
        <f>'Dash Board'!$C$12+COUNT('Daily reducing balance'!$F$4:F7306)</f>
        <v>49033</v>
      </c>
      <c r="D7307">
        <f t="shared" si="798"/>
        <v>2034</v>
      </c>
      <c r="E7307">
        <f t="shared" si="799"/>
        <v>3</v>
      </c>
      <c r="F7307">
        <f>DAY('Dash Board'!$C$12+COUNT('Daily reducing balance'!$F$4:F7306))</f>
        <v>30</v>
      </c>
      <c r="G7307" s="8">
        <f t="shared" si="800"/>
        <v>1.5251684974720588E-7</v>
      </c>
      <c r="H7307" s="6">
        <f>G7307*'Dash Board'!$C$11/365</f>
        <v>4.3874710201250999E-11</v>
      </c>
      <c r="I7307" s="6">
        <f>H7307*'Dash Board'!$C$18/'Dash Board'!$C$11</f>
        <v>2.0892719143452858E-11</v>
      </c>
      <c r="J7307" s="6">
        <f>(G7307&gt;1)*PMT('Dash Board'!$C$11/365,$U$4,-'Dash Board'!$C$19)</f>
        <v>0</v>
      </c>
      <c r="K7307" s="6">
        <f t="shared" si="802"/>
        <v>0</v>
      </c>
      <c r="L7307" s="8">
        <f t="shared" si="803"/>
        <v>1.5256072445740713E-7</v>
      </c>
      <c r="N7307" s="8">
        <f t="shared" si="801"/>
        <v>-2.0892719143452858E-11</v>
      </c>
      <c r="O7307" s="8">
        <f>IF(E7306&lt;&gt;E7307,SUM($N$4:N7307)-SUM($O$3:O7306),0)</f>
        <v>0</v>
      </c>
      <c r="P7307" s="6">
        <f>IF(B7307&gt;0,SUM($O$4:O7307)-SUM($P$3:P7306),0)</f>
        <v>0</v>
      </c>
      <c r="Q7307" s="6">
        <f t="shared" si="804"/>
        <v>2.0892719143452858E-11</v>
      </c>
      <c r="R7307" s="8">
        <f>IF(E7306&lt;&gt;E7307,SUM($Q$4:Q7307)-SUM($R$3:R7306),0)</f>
        <v>0</v>
      </c>
      <c r="S7307" s="6">
        <f>IF(B7307&gt;0,SUM($R$4:R7307)-SUM($S$3:S7306),0)</f>
        <v>0</v>
      </c>
    </row>
    <row r="7308" spans="1:19">
      <c r="A7308">
        <f>IF(E7308&lt;&gt;E7309,SUM($A$4:A7307)+1,0)</f>
        <v>28681</v>
      </c>
      <c r="B7308">
        <f t="shared" ref="B7308" si="805">IF(MOD(A7308,3)=0,B7307+1,B7307)</f>
        <v>0</v>
      </c>
      <c r="C7308" s="9">
        <f>'Dash Board'!$C$12+COUNT('Daily reducing balance'!$F$4:F7307)</f>
        <v>49034</v>
      </c>
      <c r="D7308">
        <f t="shared" si="798"/>
        <v>2034</v>
      </c>
      <c r="E7308">
        <f t="shared" si="799"/>
        <v>3</v>
      </c>
      <c r="F7308">
        <f>DAY('Dash Board'!$C$12+COUNT('Daily reducing balance'!$F$4:F7307))</f>
        <v>31</v>
      </c>
      <c r="G7308" s="8">
        <f t="shared" si="800"/>
        <v>1.5256072445740713E-7</v>
      </c>
      <c r="H7308" s="6">
        <f>G7308*'Dash Board'!$C$11/365</f>
        <v>4.38873316932267E-11</v>
      </c>
      <c r="I7308" s="6">
        <f>H7308*'Dash Board'!$C$18/'Dash Board'!$C$11</f>
        <v>2.0898729377727002E-11</v>
      </c>
      <c r="J7308" s="6">
        <f>(G7308&gt;1)*PMT('Dash Board'!$C$11/365,$U$4,-'Dash Board'!$C$19)</f>
        <v>0</v>
      </c>
      <c r="K7308" s="6">
        <f t="shared" si="802"/>
        <v>0</v>
      </c>
      <c r="L7308" s="8">
        <f>IF(G7308+H7308-K7308&lt;0,0,G7308+H7308-K7308)</f>
        <v>1.5260461178910034E-7</v>
      </c>
      <c r="N7308" s="8">
        <f t="shared" si="801"/>
        <v>-2.0898729377727002E-11</v>
      </c>
      <c r="O7308" s="8">
        <f>IF(E7307&lt;&gt;E7308,SUM($N$4:N7308)-SUM($O$3:O7307),0)</f>
        <v>0</v>
      </c>
      <c r="P7308" s="6">
        <f>IF(B7308&gt;0,SUM($O$4:O7308)-SUM($P$3:P7307),0)</f>
        <v>0</v>
      </c>
      <c r="Q7308" s="6">
        <f t="shared" si="804"/>
        <v>2.0898729377727002E-11</v>
      </c>
      <c r="R7308" s="8">
        <f>IF(E7307&lt;&gt;E7308,SUM($Q$4:Q7308)-SUM($R$3:R7307),0)</f>
        <v>0</v>
      </c>
      <c r="S7308" s="6">
        <f>IF(B7308&gt;0,SUM($R$4:R7308)-SUM($S$3:S7307),0)</f>
        <v>0</v>
      </c>
    </row>
  </sheetData>
  <sheetProtection password="CADB" sheet="1" objects="1" scenarios="1"/>
  <mergeCells count="1">
    <mergeCell ref="Q2:S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Dash Board</vt:lpstr>
      <vt:lpstr>Monthly reducing balance</vt:lpstr>
      <vt:lpstr>Daily reducing balance</vt:lpstr>
      <vt:lpstr>'Monthly reducing balance'!Print_Area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COMPUTER 01</cp:lastModifiedBy>
  <cp:lastPrinted>2014-05-08T11:45:20Z</cp:lastPrinted>
  <dcterms:created xsi:type="dcterms:W3CDTF">1996-10-14T23:33:28Z</dcterms:created>
  <dcterms:modified xsi:type="dcterms:W3CDTF">2014-05-15T10:20:40Z</dcterms:modified>
</cp:coreProperties>
</file>